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ЭтаКнига"/>
  <bookViews>
    <workbookView xWindow="-120" yWindow="-120" windowWidth="29040" windowHeight="15840" tabRatio="691"/>
  </bookViews>
  <sheets>
    <sheet name="Реестр" sheetId="7" r:id="rId1"/>
    <sheet name="Перечень" sheetId="15" r:id="rId2"/>
    <sheet name="Рес обесп" sheetId="14" r:id="rId3"/>
    <sheet name="Плановые показатели" sheetId="5" r:id="rId4"/>
    <sheet name="Спец.счета КП 2020-2022" sheetId="12" r:id="rId5"/>
    <sheet name="Зачет" sheetId="11" r:id="rId6"/>
    <sheet name="Реестр_бонусы" sheetId="8" r:id="rId7"/>
    <sheet name="Перечень_бонусы" sheetId="13" r:id="rId8"/>
    <sheet name="Планируемые показат_бонусы" sheetId="10" r:id="rId9"/>
  </sheets>
  <definedNames>
    <definedName name="_xlnm._FilterDatabase" localSheetId="5" hidden="1">Зачет!$A$17:$WWK$22</definedName>
    <definedName name="_xlnm._FilterDatabase" localSheetId="1" hidden="1">Перечень!$A$12:$FC$1591</definedName>
    <definedName name="_xlnm._FilterDatabase" localSheetId="7" hidden="1">Перечень_бонусы!$A$91:$T$246</definedName>
    <definedName name="_xlnm._FilterDatabase" localSheetId="3" hidden="1">'Плановые показатели'!$A$9:$K$221</definedName>
    <definedName name="_xlnm._FilterDatabase" localSheetId="0" hidden="1">Реестр!$A$18:$WUO$1598</definedName>
    <definedName name="_xlnm._FilterDatabase" localSheetId="6" hidden="1">Реестр_бонусы!$A$9:$AN$9</definedName>
    <definedName name="_xlnm._FilterDatabase" localSheetId="4" hidden="1">'Спец.счета КП 2020-2022'!$A$6:$AD$1321</definedName>
    <definedName name="_xlnm.Print_Area" localSheetId="5">Зачет!$A$1:$AC$22</definedName>
    <definedName name="_xlnm.Print_Area" localSheetId="1">Перечень!$B$1:$BH$1591</definedName>
    <definedName name="_xlnm.Print_Area" localSheetId="0">Реестр!$B$1:$AH$1628</definedName>
    <definedName name="_xlnm.Print_Area" localSheetId="2">'Рес обесп'!$A$1:$C$56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10"/>
  <c r="F11" i="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E12"/>
  <c r="E11"/>
  <c r="D147" i="5"/>
  <c r="E147"/>
  <c r="E10" s="1"/>
  <c r="F147"/>
  <c r="F10" s="1"/>
  <c r="C147"/>
  <c r="D10"/>
  <c r="C10"/>
  <c r="D79"/>
  <c r="E79"/>
  <c r="F79"/>
  <c r="C79"/>
  <c r="P14" i="15"/>
  <c r="Q1441"/>
  <c r="R1441"/>
  <c r="P1441"/>
  <c r="P1025" s="1"/>
  <c r="P962"/>
  <c r="P550" s="1"/>
  <c r="P13" l="1"/>
  <c r="AE98" i="8" l="1"/>
  <c r="K1178" i="15" l="1"/>
  <c r="D223" i="5" l="1"/>
  <c r="C223"/>
  <c r="T673" i="15"/>
  <c r="X1269"/>
  <c r="X1268"/>
  <c r="X1261"/>
  <c r="X1255"/>
  <c r="X1254"/>
  <c r="X1194"/>
  <c r="X1182"/>
  <c r="W1490"/>
  <c r="W1488"/>
  <c r="W1444"/>
  <c r="W1439"/>
  <c r="W1403"/>
  <c r="W1358"/>
  <c r="W1353"/>
  <c r="W1349"/>
  <c r="W1337"/>
  <c r="W1272"/>
  <c r="W1269"/>
  <c r="W1268"/>
  <c r="W1260"/>
  <c r="W1258"/>
  <c r="W1248"/>
  <c r="W1242"/>
  <c r="W1229"/>
  <c r="W1225"/>
  <c r="W1221"/>
  <c r="W1212"/>
  <c r="W1211"/>
  <c r="W1198"/>
  <c r="W1197"/>
  <c r="W1196"/>
  <c r="W1193"/>
  <c r="W1189"/>
  <c r="W1188"/>
  <c r="W1187"/>
  <c r="W1186"/>
  <c r="W1185"/>
  <c r="W1184"/>
  <c r="W1183"/>
  <c r="W1181"/>
  <c r="W1180"/>
  <c r="W1162"/>
  <c r="W1161"/>
  <c r="W1151"/>
  <c r="W1150"/>
  <c r="W1138"/>
  <c r="W1081"/>
  <c r="W1063"/>
  <c r="W1024"/>
  <c r="W1020"/>
  <c r="W1019"/>
  <c r="W1016"/>
  <c r="W1015"/>
  <c r="W1014"/>
  <c r="W1013"/>
  <c r="W1012"/>
  <c r="W1005"/>
  <c r="W1003"/>
  <c r="W1002"/>
  <c r="W1001"/>
  <c r="W995"/>
  <c r="W988"/>
  <c r="W987"/>
  <c r="W985"/>
  <c r="W984"/>
  <c r="W977"/>
  <c r="W975"/>
  <c r="W971"/>
  <c r="W970"/>
  <c r="W966"/>
  <c r="W965"/>
  <c r="W955"/>
  <c r="W951"/>
  <c r="W949"/>
  <c r="W948"/>
  <c r="W937"/>
  <c r="W936"/>
  <c r="W935"/>
  <c r="W933"/>
  <c r="W929"/>
  <c r="W925"/>
  <c r="W919"/>
  <c r="W917"/>
  <c r="W916"/>
  <c r="W915"/>
  <c r="W911"/>
  <c r="W903"/>
  <c r="W897"/>
  <c r="W895"/>
  <c r="W892"/>
  <c r="W890"/>
  <c r="W888"/>
  <c r="W885"/>
  <c r="W882"/>
  <c r="W880"/>
  <c r="W879"/>
  <c r="W878"/>
  <c r="W874"/>
  <c r="W873"/>
  <c r="W870"/>
  <c r="W868"/>
  <c r="W866"/>
  <c r="W864"/>
  <c r="W858"/>
  <c r="W854"/>
  <c r="W853"/>
  <c r="W850"/>
  <c r="W847"/>
  <c r="U847" s="1"/>
  <c r="W844"/>
  <c r="W843"/>
  <c r="W841"/>
  <c r="W836"/>
  <c r="W835"/>
  <c r="W832"/>
  <c r="W830"/>
  <c r="W828"/>
  <c r="W826"/>
  <c r="W825"/>
  <c r="W821"/>
  <c r="W820"/>
  <c r="W816"/>
  <c r="W813"/>
  <c r="W812"/>
  <c r="W809"/>
  <c r="W808"/>
  <c r="W807"/>
  <c r="W806"/>
  <c r="W805"/>
  <c r="W801"/>
  <c r="W799"/>
  <c r="W783"/>
  <c r="W782"/>
  <c r="W771"/>
  <c r="W769"/>
  <c r="W768"/>
  <c r="W767"/>
  <c r="W759"/>
  <c r="W751"/>
  <c r="W750"/>
  <c r="W721"/>
  <c r="W720"/>
  <c r="W719"/>
  <c r="W715"/>
  <c r="W714"/>
  <c r="W711"/>
  <c r="W708"/>
  <c r="W703"/>
  <c r="W702"/>
  <c r="W697"/>
  <c r="W696"/>
  <c r="W695"/>
  <c r="W678"/>
  <c r="W676"/>
  <c r="W673"/>
  <c r="W672"/>
  <c r="W665"/>
  <c r="W660"/>
  <c r="W657"/>
  <c r="W647"/>
  <c r="W644"/>
  <c r="W643"/>
  <c r="W642"/>
  <c r="W637"/>
  <c r="W636"/>
  <c r="W635"/>
  <c r="W634"/>
  <c r="W633"/>
  <c r="W632"/>
  <c r="W631"/>
  <c r="W630"/>
  <c r="W629"/>
  <c r="W628"/>
  <c r="W627"/>
  <c r="W626"/>
  <c r="W625"/>
  <c r="W624"/>
  <c r="W623"/>
  <c r="W621"/>
  <c r="W620"/>
  <c r="W616"/>
  <c r="W615"/>
  <c r="W614"/>
  <c r="W606"/>
  <c r="W594"/>
  <c r="W582"/>
  <c r="W580"/>
  <c r="W579"/>
  <c r="W577"/>
  <c r="W574"/>
  <c r="W570"/>
  <c r="W569"/>
  <c r="W568"/>
  <c r="W563"/>
  <c r="W556"/>
  <c r="V647" l="1"/>
  <c r="V995"/>
  <c r="V1019"/>
  <c r="V1081"/>
  <c r="V1161"/>
  <c r="V1180"/>
  <c r="U1180"/>
  <c r="V1183"/>
  <c r="U1183"/>
  <c r="V1185"/>
  <c r="U1185"/>
  <c r="V1187"/>
  <c r="U1187"/>
  <c r="V1189"/>
  <c r="U1189"/>
  <c r="V1196"/>
  <c r="U1196"/>
  <c r="V1198"/>
  <c r="U1198"/>
  <c r="V1212"/>
  <c r="U647"/>
  <c r="V673"/>
  <c r="V847"/>
  <c r="V911"/>
  <c r="V1020"/>
  <c r="V1138"/>
  <c r="V1162"/>
  <c r="V1181"/>
  <c r="U1181"/>
  <c r="V1184"/>
  <c r="U1184"/>
  <c r="V1186"/>
  <c r="U1186"/>
  <c r="V1188"/>
  <c r="U1188"/>
  <c r="V1193"/>
  <c r="U1193"/>
  <c r="V1197"/>
  <c r="U1197"/>
  <c r="V1260"/>
  <c r="V1337"/>
  <c r="V1490"/>
  <c r="AN1342" l="1"/>
  <c r="AN1302"/>
  <c r="W1302" s="1"/>
  <c r="AN1237"/>
  <c r="W1237" s="1"/>
  <c r="AN1163"/>
  <c r="W1163" s="1"/>
  <c r="AN856"/>
  <c r="W856" s="1"/>
  <c r="AN851"/>
  <c r="W851" s="1"/>
  <c r="AN694"/>
  <c r="W694" s="1"/>
  <c r="AN170"/>
  <c r="AL1306"/>
  <c r="W1306" s="1"/>
  <c r="AL662"/>
  <c r="W662" s="1"/>
  <c r="AL658"/>
  <c r="W658" s="1"/>
  <c r="AL500"/>
  <c r="AL1469"/>
  <c r="W1469" s="1"/>
  <c r="AL1468"/>
  <c r="W1468" s="1"/>
  <c r="AL1421"/>
  <c r="W1421" s="1"/>
  <c r="AL1313"/>
  <c r="W1313" s="1"/>
  <c r="AL1312"/>
  <c r="W1312" s="1"/>
  <c r="AL1289"/>
  <c r="AL1231"/>
  <c r="W1231" s="1"/>
  <c r="AL1230"/>
  <c r="W1230" s="1"/>
  <c r="AL1227"/>
  <c r="W1227" s="1"/>
  <c r="AL1226"/>
  <c r="W1226" s="1"/>
  <c r="AL1067"/>
  <c r="W1067" s="1"/>
  <c r="AL1000"/>
  <c r="W1000" s="1"/>
  <c r="AL646"/>
  <c r="W646" s="1"/>
  <c r="AL343"/>
  <c r="AL342"/>
  <c r="AL328"/>
  <c r="AL326"/>
  <c r="AL235"/>
  <c r="AL140"/>
  <c r="AL1450"/>
  <c r="W1450" s="1"/>
  <c r="AL1432"/>
  <c r="W1432" s="1"/>
  <c r="AL1398"/>
  <c r="W1398" s="1"/>
  <c r="AL1373"/>
  <c r="W1373" s="1"/>
  <c r="AL1372"/>
  <c r="W1372" s="1"/>
  <c r="AL1370"/>
  <c r="W1370" s="1"/>
  <c r="AL1366"/>
  <c r="W1366" s="1"/>
  <c r="AL1363"/>
  <c r="W1363" s="1"/>
  <c r="AL1360"/>
  <c r="W1360" s="1"/>
  <c r="AL1357"/>
  <c r="AL1342"/>
  <c r="W1342" s="1"/>
  <c r="AL1336"/>
  <c r="W1336" s="1"/>
  <c r="AL1314"/>
  <c r="W1314" s="1"/>
  <c r="AL1310"/>
  <c r="W1310" s="1"/>
  <c r="AL1304"/>
  <c r="W1304" s="1"/>
  <c r="AL1297"/>
  <c r="W1297" s="1"/>
  <c r="AL1274"/>
  <c r="W1274" s="1"/>
  <c r="AL1218"/>
  <c r="AL1208"/>
  <c r="W1208" s="1"/>
  <c r="AL1174"/>
  <c r="AL1154"/>
  <c r="W1154" s="1"/>
  <c r="AL1129"/>
  <c r="AL1118"/>
  <c r="W1118" s="1"/>
  <c r="AL1114"/>
  <c r="W1114" s="1"/>
  <c r="AL1104"/>
  <c r="W1104" s="1"/>
  <c r="AL1099"/>
  <c r="W1099" s="1"/>
  <c r="AL1087"/>
  <c r="W1087" s="1"/>
  <c r="AL1084"/>
  <c r="W1084" s="1"/>
  <c r="AL1075"/>
  <c r="W1075" s="1"/>
  <c r="AL1074"/>
  <c r="W1074" s="1"/>
  <c r="AL1073"/>
  <c r="W1073" s="1"/>
  <c r="AL1071"/>
  <c r="W1071" s="1"/>
  <c r="AL1069"/>
  <c r="W1069" s="1"/>
  <c r="AL1068"/>
  <c r="W1068" s="1"/>
  <c r="AL1053"/>
  <c r="W1053" s="1"/>
  <c r="AL1051"/>
  <c r="W1051" s="1"/>
  <c r="AL1050"/>
  <c r="W1050" s="1"/>
  <c r="AL1047"/>
  <c r="W1047" s="1"/>
  <c r="AL989"/>
  <c r="W989" s="1"/>
  <c r="AL889"/>
  <c r="W889" s="1"/>
  <c r="AL718"/>
  <c r="W718" s="1"/>
  <c r="AL693"/>
  <c r="W693" s="1"/>
  <c r="AL663"/>
  <c r="W663" s="1"/>
  <c r="AL659"/>
  <c r="W659" s="1"/>
  <c r="AL641"/>
  <c r="W641" s="1"/>
  <c r="AL622"/>
  <c r="W622" s="1"/>
  <c r="AL613"/>
  <c r="W613" s="1"/>
  <c r="AL609"/>
  <c r="W609" s="1"/>
  <c r="AL603"/>
  <c r="W603" s="1"/>
  <c r="AL588"/>
  <c r="W588" s="1"/>
  <c r="AL583"/>
  <c r="W583" s="1"/>
  <c r="AL545"/>
  <c r="AL526"/>
  <c r="AL499"/>
  <c r="AL491"/>
  <c r="AL464"/>
  <c r="AL428"/>
  <c r="AL397"/>
  <c r="AL393"/>
  <c r="AL383"/>
  <c r="AL378"/>
  <c r="AL363"/>
  <c r="AL315"/>
  <c r="AL314"/>
  <c r="AL292"/>
  <c r="AL291"/>
  <c r="AL290"/>
  <c r="AL276"/>
  <c r="AL273"/>
  <c r="AL254"/>
  <c r="AL214"/>
  <c r="AL213"/>
  <c r="AL211"/>
  <c r="AL207"/>
  <c r="AL141"/>
  <c r="AL138"/>
  <c r="AL136"/>
  <c r="AL103"/>
  <c r="AL100"/>
  <c r="AL88"/>
  <c r="AL87"/>
  <c r="AL85"/>
  <c r="AL83"/>
  <c r="AL82"/>
  <c r="AL81"/>
  <c r="AL80"/>
  <c r="AL71"/>
  <c r="AL69"/>
  <c r="AL62"/>
  <c r="AL61"/>
  <c r="AL43"/>
  <c r="AL20"/>
  <c r="AJ1449"/>
  <c r="W1449" s="1"/>
  <c r="AJ1129"/>
  <c r="W1129" s="1"/>
  <c r="AJ1125"/>
  <c r="W1125" s="1"/>
  <c r="AJ1080"/>
  <c r="W1080" s="1"/>
  <c r="AJ546"/>
  <c r="AJ486"/>
  <c r="AJ294"/>
  <c r="AJ171"/>
  <c r="AH1591"/>
  <c r="W1591" s="1"/>
  <c r="AH1590"/>
  <c r="W1590" s="1"/>
  <c r="AH1589"/>
  <c r="W1589" s="1"/>
  <c r="AH1587"/>
  <c r="W1587" s="1"/>
  <c r="AH1585"/>
  <c r="W1585" s="1"/>
  <c r="AH1583"/>
  <c r="W1583" s="1"/>
  <c r="AH1581"/>
  <c r="W1581" s="1"/>
  <c r="AH1579"/>
  <c r="W1579" s="1"/>
  <c r="AH1578"/>
  <c r="W1578" s="1"/>
  <c r="AH1577"/>
  <c r="W1577" s="1"/>
  <c r="AH1574"/>
  <c r="W1574" s="1"/>
  <c r="AH1572"/>
  <c r="W1572" s="1"/>
  <c r="AH1570"/>
  <c r="W1570" s="1"/>
  <c r="AH1569"/>
  <c r="W1569" s="1"/>
  <c r="AH1568"/>
  <c r="W1568" s="1"/>
  <c r="AH1499"/>
  <c r="W1499" s="1"/>
  <c r="AH1497"/>
  <c r="W1497" s="1"/>
  <c r="AH1495"/>
  <c r="W1495" s="1"/>
  <c r="AH1487"/>
  <c r="W1487" s="1"/>
  <c r="AH1485"/>
  <c r="W1485" s="1"/>
  <c r="AH1484"/>
  <c r="W1484" s="1"/>
  <c r="AH1483"/>
  <c r="W1483" s="1"/>
  <c r="AH1482"/>
  <c r="W1482" s="1"/>
  <c r="AH1481"/>
  <c r="W1481" s="1"/>
  <c r="AH1479"/>
  <c r="W1479" s="1"/>
  <c r="AH1477"/>
  <c r="W1477" s="1"/>
  <c r="AH1475"/>
  <c r="W1475" s="1"/>
  <c r="AH1474"/>
  <c r="W1474" s="1"/>
  <c r="AH1473"/>
  <c r="W1473" s="1"/>
  <c r="AH1471"/>
  <c r="W1471" s="1"/>
  <c r="AH1470"/>
  <c r="W1470" s="1"/>
  <c r="AH1467"/>
  <c r="W1467" s="1"/>
  <c r="AH1465"/>
  <c r="W1465" s="1"/>
  <c r="AH1464"/>
  <c r="W1464" s="1"/>
  <c r="AH1462"/>
  <c r="W1462" s="1"/>
  <c r="AH1460"/>
  <c r="W1460" s="1"/>
  <c r="AH1458"/>
  <c r="W1458" s="1"/>
  <c r="AH1457"/>
  <c r="W1457" s="1"/>
  <c r="AH1456"/>
  <c r="W1456" s="1"/>
  <c r="AH1455"/>
  <c r="W1455" s="1"/>
  <c r="AH1454"/>
  <c r="W1454" s="1"/>
  <c r="AH1452"/>
  <c r="W1452" s="1"/>
  <c r="AH1451"/>
  <c r="W1451" s="1"/>
  <c r="AH1447"/>
  <c r="W1447" s="1"/>
  <c r="AH1446"/>
  <c r="W1446" s="1"/>
  <c r="AH1445"/>
  <c r="W1445" s="1"/>
  <c r="AH1443"/>
  <c r="W1443" s="1"/>
  <c r="AH1442"/>
  <c r="W1442" s="1"/>
  <c r="AH1440"/>
  <c r="W1440" s="1"/>
  <c r="AH1438"/>
  <c r="W1438" s="1"/>
  <c r="AH1437"/>
  <c r="W1437" s="1"/>
  <c r="AH1436"/>
  <c r="W1436" s="1"/>
  <c r="AH1434"/>
  <c r="W1434" s="1"/>
  <c r="AH1433"/>
  <c r="W1433" s="1"/>
  <c r="AH1430"/>
  <c r="W1430" s="1"/>
  <c r="AH1428"/>
  <c r="W1428" s="1"/>
  <c r="AH1427"/>
  <c r="W1427" s="1"/>
  <c r="AH1425"/>
  <c r="W1425" s="1"/>
  <c r="AH1424"/>
  <c r="W1424" s="1"/>
  <c r="AH1423"/>
  <c r="W1423" s="1"/>
  <c r="AH1420"/>
  <c r="W1420" s="1"/>
  <c r="AH1419"/>
  <c r="W1419" s="1"/>
  <c r="AH1418"/>
  <c r="W1418" s="1"/>
  <c r="AH1417"/>
  <c r="W1417" s="1"/>
  <c r="AH1415"/>
  <c r="W1415" s="1"/>
  <c r="AH1414"/>
  <c r="W1414" s="1"/>
  <c r="AH1412"/>
  <c r="W1412" s="1"/>
  <c r="AH1410"/>
  <c r="W1410" s="1"/>
  <c r="AH1408"/>
  <c r="W1408" s="1"/>
  <c r="AH1407"/>
  <c r="W1407" s="1"/>
  <c r="AH1406"/>
  <c r="W1406" s="1"/>
  <c r="AH1404"/>
  <c r="W1404" s="1"/>
  <c r="AH1402"/>
  <c r="W1402" s="1"/>
  <c r="AH1401"/>
  <c r="W1401" s="1"/>
  <c r="AH1399"/>
  <c r="W1399" s="1"/>
  <c r="AH1396"/>
  <c r="W1396" s="1"/>
  <c r="AH1394"/>
  <c r="W1394" s="1"/>
  <c r="AH1392"/>
  <c r="W1392" s="1"/>
  <c r="AH1390"/>
  <c r="W1390" s="1"/>
  <c r="AH1389"/>
  <c r="W1389" s="1"/>
  <c r="AH1388"/>
  <c r="W1388" s="1"/>
  <c r="AH1387"/>
  <c r="W1387" s="1"/>
  <c r="AH1385"/>
  <c r="W1385" s="1"/>
  <c r="AH1383"/>
  <c r="W1383" s="1"/>
  <c r="AH1381"/>
  <c r="W1381" s="1"/>
  <c r="AH1380"/>
  <c r="W1380" s="1"/>
  <c r="AH1379"/>
  <c r="W1379" s="1"/>
  <c r="AH1378"/>
  <c r="W1378" s="1"/>
  <c r="AH1376"/>
  <c r="W1376" s="1"/>
  <c r="AH1375"/>
  <c r="W1375" s="1"/>
  <c r="AH1371"/>
  <c r="W1371" s="1"/>
  <c r="AH1368"/>
  <c r="W1368" s="1"/>
  <c r="AH1367"/>
  <c r="W1367" s="1"/>
  <c r="AH1364"/>
  <c r="W1364" s="1"/>
  <c r="AH1362"/>
  <c r="W1362" s="1"/>
  <c r="AH1357"/>
  <c r="AH1356"/>
  <c r="W1356" s="1"/>
  <c r="AH1355"/>
  <c r="W1355" s="1"/>
  <c r="AH1354"/>
  <c r="W1354" s="1"/>
  <c r="AH1352"/>
  <c r="W1352" s="1"/>
  <c r="AH1351"/>
  <c r="W1351" s="1"/>
  <c r="AH1350"/>
  <c r="W1350" s="1"/>
  <c r="AH1348"/>
  <c r="W1348" s="1"/>
  <c r="AH1346"/>
  <c r="W1346" s="1"/>
  <c r="AH1344"/>
  <c r="W1344" s="1"/>
  <c r="AH1341"/>
  <c r="W1341" s="1"/>
  <c r="AH1339"/>
  <c r="W1339" s="1"/>
  <c r="AH1335"/>
  <c r="W1335" s="1"/>
  <c r="AH1333"/>
  <c r="W1333" s="1"/>
  <c r="AH1332"/>
  <c r="W1332" s="1"/>
  <c r="AH1330"/>
  <c r="W1330" s="1"/>
  <c r="AH1329"/>
  <c r="W1329" s="1"/>
  <c r="AH1328"/>
  <c r="W1328" s="1"/>
  <c r="AH1327"/>
  <c r="W1327" s="1"/>
  <c r="AH1325"/>
  <c r="W1325" s="1"/>
  <c r="AH1324"/>
  <c r="W1324" s="1"/>
  <c r="AH1322"/>
  <c r="W1322" s="1"/>
  <c r="AH1320"/>
  <c r="W1320" s="1"/>
  <c r="AH1318"/>
  <c r="W1318" s="1"/>
  <c r="AH1316"/>
  <c r="W1316" s="1"/>
  <c r="AH1309"/>
  <c r="W1309" s="1"/>
  <c r="AH1307"/>
  <c r="W1307" s="1"/>
  <c r="AH1305"/>
  <c r="W1305" s="1"/>
  <c r="AH1303"/>
  <c r="W1303" s="1"/>
  <c r="AH1301"/>
  <c r="W1301" s="1"/>
  <c r="AH1299"/>
  <c r="W1299" s="1"/>
  <c r="AH1298"/>
  <c r="W1298" s="1"/>
  <c r="AH1296"/>
  <c r="W1296" s="1"/>
  <c r="AH1295"/>
  <c r="W1295" s="1"/>
  <c r="AH1294"/>
  <c r="W1294" s="1"/>
  <c r="AH1293"/>
  <c r="W1293" s="1"/>
  <c r="AH1292"/>
  <c r="W1292" s="1"/>
  <c r="AH1291"/>
  <c r="W1291" s="1"/>
  <c r="AH1290"/>
  <c r="W1290" s="1"/>
  <c r="AH1289"/>
  <c r="W1289" s="1"/>
  <c r="AH1288"/>
  <c r="W1288" s="1"/>
  <c r="AH1287"/>
  <c r="W1287" s="1"/>
  <c r="AH1286"/>
  <c r="W1286" s="1"/>
  <c r="AH1284"/>
  <c r="W1284" s="1"/>
  <c r="AH1283"/>
  <c r="W1283" s="1"/>
  <c r="AH1281"/>
  <c r="W1281" s="1"/>
  <c r="AH1280"/>
  <c r="W1280" s="1"/>
  <c r="AH1278"/>
  <c r="W1278" s="1"/>
  <c r="AH1277"/>
  <c r="W1277" s="1"/>
  <c r="AH1276"/>
  <c r="W1276" s="1"/>
  <c r="AH1271"/>
  <c r="W1271" s="1"/>
  <c r="AH1267"/>
  <c r="W1267" s="1"/>
  <c r="AH1266"/>
  <c r="W1266" s="1"/>
  <c r="AH1264"/>
  <c r="W1264" s="1"/>
  <c r="AH1263"/>
  <c r="W1263" s="1"/>
  <c r="AH1262"/>
  <c r="W1262" s="1"/>
  <c r="AH1261"/>
  <c r="W1261" s="1"/>
  <c r="AH1259"/>
  <c r="W1259" s="1"/>
  <c r="AH1256"/>
  <c r="W1256" s="1"/>
  <c r="AH1255"/>
  <c r="W1255" s="1"/>
  <c r="AH1254"/>
  <c r="W1254" s="1"/>
  <c r="AH1253"/>
  <c r="W1253" s="1"/>
  <c r="AH1252"/>
  <c r="W1252" s="1"/>
  <c r="AH1251"/>
  <c r="W1251" s="1"/>
  <c r="AH1249"/>
  <c r="W1249" s="1"/>
  <c r="AH1247"/>
  <c r="W1247" s="1"/>
  <c r="AH1246"/>
  <c r="W1246" s="1"/>
  <c r="AH1245"/>
  <c r="W1245" s="1"/>
  <c r="AH1244"/>
  <c r="W1244" s="1"/>
  <c r="AH1243"/>
  <c r="W1243" s="1"/>
  <c r="AH1241"/>
  <c r="W1241" s="1"/>
  <c r="AH1240"/>
  <c r="W1240" s="1"/>
  <c r="AH1239"/>
  <c r="W1239" s="1"/>
  <c r="AH1238"/>
  <c r="W1238" s="1"/>
  <c r="AH1236"/>
  <c r="W1236" s="1"/>
  <c r="AH1235"/>
  <c r="W1235" s="1"/>
  <c r="AH1234"/>
  <c r="W1234" s="1"/>
  <c r="AH1233"/>
  <c r="W1233" s="1"/>
  <c r="AH1228"/>
  <c r="W1228" s="1"/>
  <c r="AH1223"/>
  <c r="W1223" s="1"/>
  <c r="AH1222"/>
  <c r="W1222" s="1"/>
  <c r="AH1220"/>
  <c r="W1220" s="1"/>
  <c r="AH1219"/>
  <c r="W1219" s="1"/>
  <c r="AH1218"/>
  <c r="AH1217"/>
  <c r="W1217" s="1"/>
  <c r="AH1215"/>
  <c r="W1215" s="1"/>
  <c r="AH1210"/>
  <c r="W1210" s="1"/>
  <c r="AH1209"/>
  <c r="W1209" s="1"/>
  <c r="AH1207"/>
  <c r="W1207" s="1"/>
  <c r="AH1206"/>
  <c r="W1206" s="1"/>
  <c r="AH1205"/>
  <c r="W1205" s="1"/>
  <c r="AH1204"/>
  <c r="W1204" s="1"/>
  <c r="AH1203"/>
  <c r="W1203" s="1"/>
  <c r="AH1202"/>
  <c r="W1202" s="1"/>
  <c r="AH1201"/>
  <c r="W1201" s="1"/>
  <c r="AH1200"/>
  <c r="W1200" s="1"/>
  <c r="AH1195"/>
  <c r="W1195" s="1"/>
  <c r="AH1192"/>
  <c r="W1192" s="1"/>
  <c r="AH1191"/>
  <c r="W1191" s="1"/>
  <c r="AH1190"/>
  <c r="W1190" s="1"/>
  <c r="AH1179"/>
  <c r="W1179" s="1"/>
  <c r="AH1178"/>
  <c r="W1178" s="1"/>
  <c r="AH1177"/>
  <c r="W1177" s="1"/>
  <c r="AH1176"/>
  <c r="W1176" s="1"/>
  <c r="AH1175"/>
  <c r="W1175" s="1"/>
  <c r="AH1174"/>
  <c r="W1174" s="1"/>
  <c r="AH1173"/>
  <c r="W1173" s="1"/>
  <c r="AH1172"/>
  <c r="W1172" s="1"/>
  <c r="AH1171"/>
  <c r="W1171" s="1"/>
  <c r="AH1170"/>
  <c r="W1170" s="1"/>
  <c r="AH1169"/>
  <c r="W1169" s="1"/>
  <c r="AH1168"/>
  <c r="W1168" s="1"/>
  <c r="AH1167"/>
  <c r="W1167" s="1"/>
  <c r="AH1166"/>
  <c r="W1166" s="1"/>
  <c r="AH1165"/>
  <c r="W1165" s="1"/>
  <c r="AH1164"/>
  <c r="W1164" s="1"/>
  <c r="AH1160"/>
  <c r="W1160" s="1"/>
  <c r="AH1159"/>
  <c r="W1159" s="1"/>
  <c r="AH1158"/>
  <c r="W1158" s="1"/>
  <c r="AH1157"/>
  <c r="W1157" s="1"/>
  <c r="AH1156"/>
  <c r="W1156" s="1"/>
  <c r="AH1153"/>
  <c r="W1153" s="1"/>
  <c r="AH1152"/>
  <c r="W1152" s="1"/>
  <c r="AH1149"/>
  <c r="W1149" s="1"/>
  <c r="AH1148"/>
  <c r="W1148" s="1"/>
  <c r="AH1147"/>
  <c r="W1147" s="1"/>
  <c r="AH1146"/>
  <c r="W1146" s="1"/>
  <c r="AH1145"/>
  <c r="W1145" s="1"/>
  <c r="AH1144"/>
  <c r="W1144" s="1"/>
  <c r="AH1143"/>
  <c r="W1143" s="1"/>
  <c r="AH1142"/>
  <c r="W1142" s="1"/>
  <c r="AH1141"/>
  <c r="W1141" s="1"/>
  <c r="AH1140"/>
  <c r="W1140" s="1"/>
  <c r="AH1139"/>
  <c r="W1139" s="1"/>
  <c r="AH1137"/>
  <c r="W1137" s="1"/>
  <c r="AH1136"/>
  <c r="W1136" s="1"/>
  <c r="AH1135"/>
  <c r="W1135" s="1"/>
  <c r="AH1134"/>
  <c r="W1134" s="1"/>
  <c r="AH1133"/>
  <c r="W1133" s="1"/>
  <c r="AH1131"/>
  <c r="W1131" s="1"/>
  <c r="AH1130"/>
  <c r="W1130" s="1"/>
  <c r="AH1128"/>
  <c r="W1128" s="1"/>
  <c r="AH1127"/>
  <c r="W1127" s="1"/>
  <c r="AH1126"/>
  <c r="W1126" s="1"/>
  <c r="AH1124"/>
  <c r="W1124" s="1"/>
  <c r="AH1123"/>
  <c r="W1123" s="1"/>
  <c r="AH1122"/>
  <c r="W1122" s="1"/>
  <c r="AH1121"/>
  <c r="W1121" s="1"/>
  <c r="AH1120"/>
  <c r="W1120" s="1"/>
  <c r="AH1119"/>
  <c r="W1119" s="1"/>
  <c r="AH1117"/>
  <c r="W1117" s="1"/>
  <c r="AH1116"/>
  <c r="W1116" s="1"/>
  <c r="AH1115"/>
  <c r="W1115" s="1"/>
  <c r="AH1113"/>
  <c r="W1113" s="1"/>
  <c r="AH1112"/>
  <c r="W1112" s="1"/>
  <c r="AH1111"/>
  <c r="W1111" s="1"/>
  <c r="AH1110"/>
  <c r="W1110" s="1"/>
  <c r="AH1109"/>
  <c r="W1109" s="1"/>
  <c r="AH1108"/>
  <c r="W1108" s="1"/>
  <c r="AH1107"/>
  <c r="W1107" s="1"/>
  <c r="AH1106"/>
  <c r="W1106" s="1"/>
  <c r="AH1105"/>
  <c r="W1105" s="1"/>
  <c r="AH1103"/>
  <c r="W1103" s="1"/>
  <c r="AH1102"/>
  <c r="W1102" s="1"/>
  <c r="AH1101"/>
  <c r="W1101" s="1"/>
  <c r="AH1100"/>
  <c r="W1100" s="1"/>
  <c r="AH1098"/>
  <c r="W1098" s="1"/>
  <c r="AH1097"/>
  <c r="W1097" s="1"/>
  <c r="AH1096"/>
  <c r="W1096" s="1"/>
  <c r="AH1095"/>
  <c r="W1095" s="1"/>
  <c r="AH1094"/>
  <c r="W1094" s="1"/>
  <c r="AH1093"/>
  <c r="W1093" s="1"/>
  <c r="AH1092"/>
  <c r="W1092" s="1"/>
  <c r="AH1091"/>
  <c r="W1091" s="1"/>
  <c r="AH1090"/>
  <c r="W1090" s="1"/>
  <c r="AH1089"/>
  <c r="W1089" s="1"/>
  <c r="AH1088"/>
  <c r="W1088" s="1"/>
  <c r="AH1086"/>
  <c r="W1086" s="1"/>
  <c r="AH1085"/>
  <c r="W1085" s="1"/>
  <c r="AH1083"/>
  <c r="W1083" s="1"/>
  <c r="AH1082"/>
  <c r="W1082" s="1"/>
  <c r="AH1079"/>
  <c r="W1079" s="1"/>
  <c r="AH1078"/>
  <c r="W1078" s="1"/>
  <c r="AH1077"/>
  <c r="W1077" s="1"/>
  <c r="AH1076"/>
  <c r="W1076" s="1"/>
  <c r="AH1072"/>
  <c r="W1072" s="1"/>
  <c r="AH1070"/>
  <c r="W1070" s="1"/>
  <c r="AH1066"/>
  <c r="W1066" s="1"/>
  <c r="AH1065"/>
  <c r="W1065" s="1"/>
  <c r="AH1064"/>
  <c r="W1064" s="1"/>
  <c r="AH1062"/>
  <c r="W1062" s="1"/>
  <c r="AH1061"/>
  <c r="W1061" s="1"/>
  <c r="AH1059"/>
  <c r="W1059" s="1"/>
  <c r="AH1058"/>
  <c r="W1058" s="1"/>
  <c r="AH1057"/>
  <c r="W1057" s="1"/>
  <c r="AH1056"/>
  <c r="W1056" s="1"/>
  <c r="AH1055"/>
  <c r="W1055" s="1"/>
  <c r="AH1054"/>
  <c r="W1054" s="1"/>
  <c r="AH1052"/>
  <c r="W1052" s="1"/>
  <c r="AH1049"/>
  <c r="W1049" s="1"/>
  <c r="AH1048"/>
  <c r="W1048" s="1"/>
  <c r="AH1046"/>
  <c r="W1046" s="1"/>
  <c r="AH1045"/>
  <c r="W1045" s="1"/>
  <c r="AH1044"/>
  <c r="W1044" s="1"/>
  <c r="AH1043"/>
  <c r="W1043" s="1"/>
  <c r="AH1042"/>
  <c r="W1042" s="1"/>
  <c r="AH1041"/>
  <c r="W1041" s="1"/>
  <c r="AH1040"/>
  <c r="W1040" s="1"/>
  <c r="AH1039"/>
  <c r="W1039" s="1"/>
  <c r="AH1038"/>
  <c r="W1038" s="1"/>
  <c r="AH1037"/>
  <c r="W1037" s="1"/>
  <c r="AH1036"/>
  <c r="W1036" s="1"/>
  <c r="AH1035"/>
  <c r="W1035" s="1"/>
  <c r="AH1034"/>
  <c r="W1034" s="1"/>
  <c r="AH1033"/>
  <c r="W1033" s="1"/>
  <c r="AH1032"/>
  <c r="W1032" s="1"/>
  <c r="AH1031"/>
  <c r="W1031" s="1"/>
  <c r="AH1030"/>
  <c r="W1030" s="1"/>
  <c r="AH1029"/>
  <c r="W1029" s="1"/>
  <c r="AH1028"/>
  <c r="W1028" s="1"/>
  <c r="AH1027"/>
  <c r="W1027" s="1"/>
  <c r="AH1022"/>
  <c r="W1022" s="1"/>
  <c r="AH1018"/>
  <c r="W1018" s="1"/>
  <c r="AH1011"/>
  <c r="W1011" s="1"/>
  <c r="AH1009"/>
  <c r="W1009" s="1"/>
  <c r="AH1007"/>
  <c r="W1007" s="1"/>
  <c r="AH999"/>
  <c r="W999" s="1"/>
  <c r="AH997"/>
  <c r="W997" s="1"/>
  <c r="AH993"/>
  <c r="W993" s="1"/>
  <c r="AH991"/>
  <c r="W991" s="1"/>
  <c r="AH983"/>
  <c r="W983" s="1"/>
  <c r="AH982"/>
  <c r="W982" s="1"/>
  <c r="AH981"/>
  <c r="W981" s="1"/>
  <c r="AH980"/>
  <c r="W980" s="1"/>
  <c r="AH979"/>
  <c r="W979" s="1"/>
  <c r="AH976"/>
  <c r="W976" s="1"/>
  <c r="AH974"/>
  <c r="W974" s="1"/>
  <c r="AH972"/>
  <c r="W972" s="1"/>
  <c r="AH968"/>
  <c r="W968" s="1"/>
  <c r="AH963"/>
  <c r="W963" s="1"/>
  <c r="AH961"/>
  <c r="W961" s="1"/>
  <c r="AH959"/>
  <c r="W959" s="1"/>
  <c r="AH957"/>
  <c r="W957" s="1"/>
  <c r="AH954"/>
  <c r="W954" s="1"/>
  <c r="AH953"/>
  <c r="W953" s="1"/>
  <c r="AH946"/>
  <c r="W946" s="1"/>
  <c r="AH945"/>
  <c r="W945" s="1"/>
  <c r="AH944"/>
  <c r="W944" s="1"/>
  <c r="AH943"/>
  <c r="W943" s="1"/>
  <c r="AH942"/>
  <c r="W942" s="1"/>
  <c r="AH941"/>
  <c r="W941" s="1"/>
  <c r="AH939"/>
  <c r="W939" s="1"/>
  <c r="AH932"/>
  <c r="W932" s="1"/>
  <c r="AH931"/>
  <c r="W931" s="1"/>
  <c r="AH930"/>
  <c r="W930" s="1"/>
  <c r="AH927"/>
  <c r="W927" s="1"/>
  <c r="AH926"/>
  <c r="W926" s="1"/>
  <c r="AH923"/>
  <c r="W923" s="1"/>
  <c r="AH921"/>
  <c r="W921" s="1"/>
  <c r="AH913"/>
  <c r="W913" s="1"/>
  <c r="AH910"/>
  <c r="W910" s="1"/>
  <c r="AH909"/>
  <c r="W909" s="1"/>
  <c r="AH907"/>
  <c r="W907" s="1"/>
  <c r="AH906"/>
  <c r="W906" s="1"/>
  <c r="AH905"/>
  <c r="W905" s="1"/>
  <c r="AH904"/>
  <c r="W904" s="1"/>
  <c r="AH902"/>
  <c r="W902" s="1"/>
  <c r="AH901"/>
  <c r="W901" s="1"/>
  <c r="AH900"/>
  <c r="W900" s="1"/>
  <c r="AH898"/>
  <c r="W898" s="1"/>
  <c r="AH894"/>
  <c r="W894" s="1"/>
  <c r="AH886"/>
  <c r="W886" s="1"/>
  <c r="AH883"/>
  <c r="W883" s="1"/>
  <c r="AH881"/>
  <c r="W881" s="1"/>
  <c r="AH877"/>
  <c r="W877" s="1"/>
  <c r="AH876"/>
  <c r="W876" s="1"/>
  <c r="AH875"/>
  <c r="W875" s="1"/>
  <c r="AH871"/>
  <c r="W871" s="1"/>
  <c r="AH862"/>
  <c r="W862" s="1"/>
  <c r="AH860"/>
  <c r="W860" s="1"/>
  <c r="AH849"/>
  <c r="W849" s="1"/>
  <c r="AH848"/>
  <c r="W848" s="1"/>
  <c r="AH846"/>
  <c r="W846" s="1"/>
  <c r="AH840"/>
  <c r="W840" s="1"/>
  <c r="AH839"/>
  <c r="W839" s="1"/>
  <c r="AH838"/>
  <c r="W838" s="1"/>
  <c r="AH837"/>
  <c r="W837" s="1"/>
  <c r="AH834"/>
  <c r="W834" s="1"/>
  <c r="AH833"/>
  <c r="W833" s="1"/>
  <c r="AH823"/>
  <c r="W823" s="1"/>
  <c r="AH819"/>
  <c r="W819" s="1"/>
  <c r="AH818"/>
  <c r="W818" s="1"/>
  <c r="AH815"/>
  <c r="W815" s="1"/>
  <c r="AH814"/>
  <c r="W814" s="1"/>
  <c r="AH810"/>
  <c r="W810" s="1"/>
  <c r="AH804"/>
  <c r="W804" s="1"/>
  <c r="AH802"/>
  <c r="W802" s="1"/>
  <c r="AH800"/>
  <c r="W800" s="1"/>
  <c r="AH798"/>
  <c r="W798" s="1"/>
  <c r="AH797"/>
  <c r="W797" s="1"/>
  <c r="AH796"/>
  <c r="W796" s="1"/>
  <c r="AH795"/>
  <c r="W795" s="1"/>
  <c r="AH794"/>
  <c r="W794" s="1"/>
  <c r="AH793"/>
  <c r="W793" s="1"/>
  <c r="AH791"/>
  <c r="W791" s="1"/>
  <c r="AH790"/>
  <c r="W790" s="1"/>
  <c r="AH789"/>
  <c r="W789" s="1"/>
  <c r="AH788"/>
  <c r="W788" s="1"/>
  <c r="AH787"/>
  <c r="W787" s="1"/>
  <c r="AH786"/>
  <c r="W786" s="1"/>
  <c r="AH785"/>
  <c r="W785" s="1"/>
  <c r="AH784"/>
  <c r="W784" s="1"/>
  <c r="AH717"/>
  <c r="W717" s="1"/>
  <c r="AH716"/>
  <c r="W716" s="1"/>
  <c r="AH709"/>
  <c r="W709" s="1"/>
  <c r="AH707"/>
  <c r="W707" s="1"/>
  <c r="AH699"/>
  <c r="W699" s="1"/>
  <c r="AH698"/>
  <c r="W698" s="1"/>
  <c r="AH692"/>
  <c r="W692" s="1"/>
  <c r="AH691"/>
  <c r="W691" s="1"/>
  <c r="AH689"/>
  <c r="W689" s="1"/>
  <c r="AH688"/>
  <c r="W688" s="1"/>
  <c r="AH687"/>
  <c r="W687" s="1"/>
  <c r="AH686"/>
  <c r="W686" s="1"/>
  <c r="AH685"/>
  <c r="W685" s="1"/>
  <c r="AH684"/>
  <c r="W684" s="1"/>
  <c r="AH683"/>
  <c r="W683" s="1"/>
  <c r="AH682"/>
  <c r="W682" s="1"/>
  <c r="AH681"/>
  <c r="W681" s="1"/>
  <c r="AH680"/>
  <c r="W680" s="1"/>
  <c r="AH679"/>
  <c r="W679" s="1"/>
  <c r="AH677"/>
  <c r="W677" s="1"/>
  <c r="AH675"/>
  <c r="W675" s="1"/>
  <c r="AH674"/>
  <c r="W674" s="1"/>
  <c r="AH671"/>
  <c r="W671" s="1"/>
  <c r="AH670"/>
  <c r="W670" s="1"/>
  <c r="AH669"/>
  <c r="W669" s="1"/>
  <c r="AH668"/>
  <c r="W668" s="1"/>
  <c r="AH667"/>
  <c r="W667" s="1"/>
  <c r="AH664"/>
  <c r="W664" s="1"/>
  <c r="AH661"/>
  <c r="W661" s="1"/>
  <c r="AH656"/>
  <c r="W656" s="1"/>
  <c r="AH655"/>
  <c r="W655" s="1"/>
  <c r="AH654"/>
  <c r="W654" s="1"/>
  <c r="AH653"/>
  <c r="W653" s="1"/>
  <c r="AH652"/>
  <c r="W652" s="1"/>
  <c r="AH651"/>
  <c r="W651" s="1"/>
  <c r="AH650"/>
  <c r="W650" s="1"/>
  <c r="AH649"/>
  <c r="W649" s="1"/>
  <c r="AH648"/>
  <c r="W648" s="1"/>
  <c r="AH645"/>
  <c r="W645" s="1"/>
  <c r="AH640"/>
  <c r="W640" s="1"/>
  <c r="AH619"/>
  <c r="W619" s="1"/>
  <c r="AH617"/>
  <c r="W617" s="1"/>
  <c r="AH612"/>
  <c r="W612" s="1"/>
  <c r="AH611"/>
  <c r="W611" s="1"/>
  <c r="AH610"/>
  <c r="W610" s="1"/>
  <c r="AH608"/>
  <c r="W608" s="1"/>
  <c r="AH607"/>
  <c r="W607" s="1"/>
  <c r="AH605"/>
  <c r="W605" s="1"/>
  <c r="AH604"/>
  <c r="W604" s="1"/>
  <c r="AH602"/>
  <c r="W602" s="1"/>
  <c r="AH601"/>
  <c r="W601" s="1"/>
  <c r="AH600"/>
  <c r="W600" s="1"/>
  <c r="AH599"/>
  <c r="W599" s="1"/>
  <c r="AH598"/>
  <c r="W598" s="1"/>
  <c r="AH597"/>
  <c r="W597" s="1"/>
  <c r="AH596"/>
  <c r="W596" s="1"/>
  <c r="AH595"/>
  <c r="W595" s="1"/>
  <c r="AH593"/>
  <c r="W593" s="1"/>
  <c r="AH591"/>
  <c r="W591" s="1"/>
  <c r="AH590"/>
  <c r="W590" s="1"/>
  <c r="AH586"/>
  <c r="W586" s="1"/>
  <c r="AH585"/>
  <c r="W585" s="1"/>
  <c r="AH584"/>
  <c r="W584" s="1"/>
  <c r="AH581"/>
  <c r="W581" s="1"/>
  <c r="AH578"/>
  <c r="W578" s="1"/>
  <c r="AH576"/>
  <c r="W576" s="1"/>
  <c r="AH575"/>
  <c r="W575" s="1"/>
  <c r="AH573"/>
  <c r="W573" s="1"/>
  <c r="AH572"/>
  <c r="W572" s="1"/>
  <c r="AH571"/>
  <c r="W571" s="1"/>
  <c r="AH567"/>
  <c r="W567" s="1"/>
  <c r="AH566"/>
  <c r="W566" s="1"/>
  <c r="AH565"/>
  <c r="W565" s="1"/>
  <c r="AH564"/>
  <c r="W564" s="1"/>
  <c r="AH562"/>
  <c r="W562" s="1"/>
  <c r="AH561"/>
  <c r="W561" s="1"/>
  <c r="AH560"/>
  <c r="W560" s="1"/>
  <c r="AH559"/>
  <c r="W559" s="1"/>
  <c r="AH558"/>
  <c r="W558" s="1"/>
  <c r="AH557"/>
  <c r="W557" s="1"/>
  <c r="AH555"/>
  <c r="W555" s="1"/>
  <c r="AH554"/>
  <c r="W554" s="1"/>
  <c r="AH553"/>
  <c r="W553" s="1"/>
  <c r="AH552"/>
  <c r="W552" s="1"/>
  <c r="AH548"/>
  <c r="AH542"/>
  <c r="AH540"/>
  <c r="AH530"/>
  <c r="AH528"/>
  <c r="AH525"/>
  <c r="AH523"/>
  <c r="AH520"/>
  <c r="AH519"/>
  <c r="AH517"/>
  <c r="AH512"/>
  <c r="AH509"/>
  <c r="AH506"/>
  <c r="AH504"/>
  <c r="AH502"/>
  <c r="AH498"/>
  <c r="AH496"/>
  <c r="AH495"/>
  <c r="AH494"/>
  <c r="AH493"/>
  <c r="AH489"/>
  <c r="AH485"/>
  <c r="AH484"/>
  <c r="AH482"/>
  <c r="AH481"/>
  <c r="AH480"/>
  <c r="AH478"/>
  <c r="AH477"/>
  <c r="AH476"/>
  <c r="AH470"/>
  <c r="AH469"/>
  <c r="AH468"/>
  <c r="AH465"/>
  <c r="AH463"/>
  <c r="AH454"/>
  <c r="AH452"/>
  <c r="AH450"/>
  <c r="AH446"/>
  <c r="AH445"/>
  <c r="AH444"/>
  <c r="AH443"/>
  <c r="AH442"/>
  <c r="AH440"/>
  <c r="AH439"/>
  <c r="AH437"/>
  <c r="AH436"/>
  <c r="AH434"/>
  <c r="AH432"/>
  <c r="AH431"/>
  <c r="AH430"/>
  <c r="AH424"/>
  <c r="AH417"/>
  <c r="AH415"/>
  <c r="AH414"/>
  <c r="AH413"/>
  <c r="AH407"/>
  <c r="AH402"/>
  <c r="AH400"/>
  <c r="AH399"/>
  <c r="AH394"/>
  <c r="AH387"/>
  <c r="AH382"/>
  <c r="AH380"/>
  <c r="AH378"/>
  <c r="AH375"/>
  <c r="AH370"/>
  <c r="AH369"/>
  <c r="AH368"/>
  <c r="AH366"/>
  <c r="AH365"/>
  <c r="AH364"/>
  <c r="AH362"/>
  <c r="AH361"/>
  <c r="AH360"/>
  <c r="AH359"/>
  <c r="AH358"/>
  <c r="AH355"/>
  <c r="AH352"/>
  <c r="AH350"/>
  <c r="AH346"/>
  <c r="AH345"/>
  <c r="AH340"/>
  <c r="AH339"/>
  <c r="AH333"/>
  <c r="AH332"/>
  <c r="AH331"/>
  <c r="AH330"/>
  <c r="AH329"/>
  <c r="AH324"/>
  <c r="AH322"/>
  <c r="AH320"/>
  <c r="AH318"/>
  <c r="AH317"/>
  <c r="AH312"/>
  <c r="AH308"/>
  <c r="AH307"/>
  <c r="AH306"/>
  <c r="AH305"/>
  <c r="AH302"/>
  <c r="AH296"/>
  <c r="AH288"/>
  <c r="AH287"/>
  <c r="AH283"/>
  <c r="AH282"/>
  <c r="AH280"/>
  <c r="AH278"/>
  <c r="AH277"/>
  <c r="AH275"/>
  <c r="AH274"/>
  <c r="AH273"/>
  <c r="AH271"/>
  <c r="AH270"/>
  <c r="AH269"/>
  <c r="AH268"/>
  <c r="AH267"/>
  <c r="AH263"/>
  <c r="AH262"/>
  <c r="AH261"/>
  <c r="AH260"/>
  <c r="AH259"/>
  <c r="AH258"/>
  <c r="AH257"/>
  <c r="AH255"/>
  <c r="AH253"/>
  <c r="AH252"/>
  <c r="AH251"/>
  <c r="AH250"/>
  <c r="AH249"/>
  <c r="AH248"/>
  <c r="AH246"/>
  <c r="AH245"/>
  <c r="AH244"/>
  <c r="AH234"/>
  <c r="AH210"/>
  <c r="AH209"/>
  <c r="AH204"/>
  <c r="AH198"/>
  <c r="AH187"/>
  <c r="AH186"/>
  <c r="AH185"/>
  <c r="AH184"/>
  <c r="AH183"/>
  <c r="AH182"/>
  <c r="AH181"/>
  <c r="AH180"/>
  <c r="AH174"/>
  <c r="AH168"/>
  <c r="AH166"/>
  <c r="AH165"/>
  <c r="AH164"/>
  <c r="AH162"/>
  <c r="AH161"/>
  <c r="AH160"/>
  <c r="AH159"/>
  <c r="AH157"/>
  <c r="AH155"/>
  <c r="AH154"/>
  <c r="AH153"/>
  <c r="AH151"/>
  <c r="AH147"/>
  <c r="AH146"/>
  <c r="AH131"/>
  <c r="AH130"/>
  <c r="AH129"/>
  <c r="AH128"/>
  <c r="AH127"/>
  <c r="AH126"/>
  <c r="AH125"/>
  <c r="AH123"/>
  <c r="AH122"/>
  <c r="AH121"/>
  <c r="AH110"/>
  <c r="AH101"/>
  <c r="AH97"/>
  <c r="AH96"/>
  <c r="AH95"/>
  <c r="AH94"/>
  <c r="AH93"/>
  <c r="AH92"/>
  <c r="AH91"/>
  <c r="AH90"/>
  <c r="AH89"/>
  <c r="AH86"/>
  <c r="AH84"/>
  <c r="AH79"/>
  <c r="AF76"/>
  <c r="AF77"/>
  <c r="AF102"/>
  <c r="AF1559"/>
  <c r="W1559" s="1"/>
  <c r="AF776"/>
  <c r="W776" s="1"/>
  <c r="AF1513"/>
  <c r="W1513" s="1"/>
  <c r="AF240"/>
  <c r="AF107"/>
  <c r="AF1563"/>
  <c r="W1563" s="1"/>
  <c r="AF1562"/>
  <c r="W1562" s="1"/>
  <c r="AF1561"/>
  <c r="W1561" s="1"/>
  <c r="AF1560"/>
  <c r="W1560" s="1"/>
  <c r="AF1558"/>
  <c r="W1558" s="1"/>
  <c r="AF1556"/>
  <c r="W1556" s="1"/>
  <c r="AF1555"/>
  <c r="W1555" s="1"/>
  <c r="AF1554"/>
  <c r="W1554" s="1"/>
  <c r="AF1553"/>
  <c r="W1553" s="1"/>
  <c r="AF1551"/>
  <c r="W1551" s="1"/>
  <c r="AF1550"/>
  <c r="W1550" s="1"/>
  <c r="AF1549"/>
  <c r="W1549" s="1"/>
  <c r="AF1548"/>
  <c r="W1548" s="1"/>
  <c r="AF1547"/>
  <c r="W1547" s="1"/>
  <c r="AF1546"/>
  <c r="W1546" s="1"/>
  <c r="AF1545"/>
  <c r="W1545" s="1"/>
  <c r="AF1544"/>
  <c r="W1544" s="1"/>
  <c r="AF1543"/>
  <c r="W1543" s="1"/>
  <c r="AF1542"/>
  <c r="W1542" s="1"/>
  <c r="AF1541"/>
  <c r="W1541" s="1"/>
  <c r="AF1540"/>
  <c r="W1540" s="1"/>
  <c r="AF1539"/>
  <c r="W1539" s="1"/>
  <c r="AF1538"/>
  <c r="W1538" s="1"/>
  <c r="AF1537"/>
  <c r="W1537" s="1"/>
  <c r="AF1536"/>
  <c r="W1536" s="1"/>
  <c r="AF1535"/>
  <c r="W1535" s="1"/>
  <c r="AF1534"/>
  <c r="W1534" s="1"/>
  <c r="AF1533"/>
  <c r="W1533" s="1"/>
  <c r="AF1532"/>
  <c r="W1532" s="1"/>
  <c r="AF1531"/>
  <c r="W1531" s="1"/>
  <c r="AF1530"/>
  <c r="W1530" s="1"/>
  <c r="AF1529"/>
  <c r="W1529" s="1"/>
  <c r="AF1528"/>
  <c r="W1528" s="1"/>
  <c r="AF1527"/>
  <c r="W1527" s="1"/>
  <c r="AF1526"/>
  <c r="W1526" s="1"/>
  <c r="AF1525"/>
  <c r="W1525" s="1"/>
  <c r="AF1524"/>
  <c r="W1524" s="1"/>
  <c r="AF1523"/>
  <c r="W1523" s="1"/>
  <c r="AF1522"/>
  <c r="W1522" s="1"/>
  <c r="AF1521"/>
  <c r="W1521" s="1"/>
  <c r="AF1520"/>
  <c r="W1520" s="1"/>
  <c r="AF1519"/>
  <c r="W1519" s="1"/>
  <c r="AF1517"/>
  <c r="W1517" s="1"/>
  <c r="AF1515"/>
  <c r="W1515" s="1"/>
  <c r="AF1514"/>
  <c r="W1514" s="1"/>
  <c r="AF1512"/>
  <c r="W1512" s="1"/>
  <c r="AF1511"/>
  <c r="W1511" s="1"/>
  <c r="AF1510"/>
  <c r="W1510" s="1"/>
  <c r="AF1509"/>
  <c r="W1509" s="1"/>
  <c r="AF1508"/>
  <c r="W1508" s="1"/>
  <c r="AF1507"/>
  <c r="W1507" s="1"/>
  <c r="AF1506"/>
  <c r="W1506" s="1"/>
  <c r="AF1505"/>
  <c r="W1505" s="1"/>
  <c r="AF1216"/>
  <c r="W1216" s="1"/>
  <c r="AF1214"/>
  <c r="W1214" s="1"/>
  <c r="AF1213"/>
  <c r="W1213" s="1"/>
  <c r="AF1194"/>
  <c r="W1194" s="1"/>
  <c r="AF1182"/>
  <c r="W1182" s="1"/>
  <c r="AF1060"/>
  <c r="W1060" s="1"/>
  <c r="AF842"/>
  <c r="W842" s="1"/>
  <c r="AF792"/>
  <c r="W792" s="1"/>
  <c r="AF780"/>
  <c r="W780" s="1"/>
  <c r="AF779"/>
  <c r="W779" s="1"/>
  <c r="AF778"/>
  <c r="W778" s="1"/>
  <c r="AF777"/>
  <c r="W777" s="1"/>
  <c r="AF775"/>
  <c r="W775" s="1"/>
  <c r="AF774"/>
  <c r="W774" s="1"/>
  <c r="AF773"/>
  <c r="W773" s="1"/>
  <c r="AF772"/>
  <c r="W772" s="1"/>
  <c r="AF770"/>
  <c r="W770" s="1"/>
  <c r="AF766"/>
  <c r="W766" s="1"/>
  <c r="AF764"/>
  <c r="W764" s="1"/>
  <c r="AF763"/>
  <c r="W763" s="1"/>
  <c r="AF762"/>
  <c r="W762" s="1"/>
  <c r="AF761"/>
  <c r="W761" s="1"/>
  <c r="AF760"/>
  <c r="W760" s="1"/>
  <c r="AF758"/>
  <c r="W758" s="1"/>
  <c r="AF757"/>
  <c r="W757" s="1"/>
  <c r="AF756"/>
  <c r="W756" s="1"/>
  <c r="AF755"/>
  <c r="W755" s="1"/>
  <c r="AF754"/>
  <c r="W754" s="1"/>
  <c r="AF753"/>
  <c r="W753" s="1"/>
  <c r="AF752"/>
  <c r="W752" s="1"/>
  <c r="AF749"/>
  <c r="W749" s="1"/>
  <c r="AF748"/>
  <c r="W748" s="1"/>
  <c r="AF747"/>
  <c r="W747" s="1"/>
  <c r="AF746"/>
  <c r="W746" s="1"/>
  <c r="AF745"/>
  <c r="W745" s="1"/>
  <c r="AF744"/>
  <c r="W744" s="1"/>
  <c r="AF743"/>
  <c r="W743" s="1"/>
  <c r="AF742"/>
  <c r="W742" s="1"/>
  <c r="AF741"/>
  <c r="W741" s="1"/>
  <c r="AF740"/>
  <c r="W740" s="1"/>
  <c r="AF739"/>
  <c r="W739" s="1"/>
  <c r="AF738"/>
  <c r="W738" s="1"/>
  <c r="AF737"/>
  <c r="W737" s="1"/>
  <c r="AF736"/>
  <c r="W736" s="1"/>
  <c r="AF735"/>
  <c r="W735" s="1"/>
  <c r="AF734"/>
  <c r="W734" s="1"/>
  <c r="AF733"/>
  <c r="W733" s="1"/>
  <c r="AF732"/>
  <c r="W732" s="1"/>
  <c r="AF731"/>
  <c r="W731" s="1"/>
  <c r="AF730"/>
  <c r="W730" s="1"/>
  <c r="AF729"/>
  <c r="W729" s="1"/>
  <c r="AF728"/>
  <c r="W728" s="1"/>
  <c r="AF727"/>
  <c r="W727" s="1"/>
  <c r="AF726"/>
  <c r="W726" s="1"/>
  <c r="AF725"/>
  <c r="W725" s="1"/>
  <c r="AF724"/>
  <c r="W724" s="1"/>
  <c r="AF723"/>
  <c r="W723" s="1"/>
  <c r="AF722"/>
  <c r="W722" s="1"/>
  <c r="AF713"/>
  <c r="W713" s="1"/>
  <c r="AF712"/>
  <c r="W712" s="1"/>
  <c r="AF706"/>
  <c r="W706" s="1"/>
  <c r="AF705"/>
  <c r="W705" s="1"/>
  <c r="AF704"/>
  <c r="W704" s="1"/>
  <c r="AF701"/>
  <c r="W701" s="1"/>
  <c r="AF700"/>
  <c r="W700" s="1"/>
  <c r="AF690"/>
  <c r="W690" s="1"/>
  <c r="AF638"/>
  <c r="W638" s="1"/>
  <c r="AF592"/>
  <c r="W592" s="1"/>
  <c r="AF589"/>
  <c r="W589" s="1"/>
  <c r="AF313"/>
  <c r="AF309"/>
  <c r="AF247"/>
  <c r="AF243"/>
  <c r="AF237"/>
  <c r="AF231"/>
  <c r="AF230"/>
  <c r="AF228"/>
  <c r="AF227"/>
  <c r="AF226"/>
  <c r="AF225"/>
  <c r="AF224"/>
  <c r="AF223"/>
  <c r="AF222"/>
  <c r="AF221"/>
  <c r="AF220"/>
  <c r="AF219"/>
  <c r="AF218"/>
  <c r="AF217"/>
  <c r="AF215"/>
  <c r="AF212"/>
  <c r="AF203"/>
  <c r="AF202"/>
  <c r="AF201"/>
  <c r="AF200"/>
  <c r="AF188"/>
  <c r="AF177"/>
  <c r="AF176"/>
  <c r="AF175"/>
  <c r="AF172"/>
  <c r="AF169"/>
  <c r="AF158"/>
  <c r="AF156"/>
  <c r="AF142"/>
  <c r="AF109"/>
  <c r="AF108"/>
  <c r="AF106"/>
  <c r="AF105"/>
  <c r="AF104"/>
  <c r="AF60"/>
  <c r="AF44"/>
  <c r="AF40"/>
  <c r="AF39"/>
  <c r="AF38"/>
  <c r="AF37"/>
  <c r="AF29"/>
  <c r="AF18"/>
  <c r="AF618"/>
  <c r="W618" s="1"/>
  <c r="AF587"/>
  <c r="W587" s="1"/>
  <c r="AF1516"/>
  <c r="W1516" s="1"/>
  <c r="AF1504"/>
  <c r="W1504" s="1"/>
  <c r="W1357" l="1"/>
  <c r="W1218"/>
  <c r="V587"/>
  <c r="U587"/>
  <c r="V552"/>
  <c r="U552"/>
  <c r="V561"/>
  <c r="U561"/>
  <c r="V581"/>
  <c r="U581"/>
  <c r="V585"/>
  <c r="U585"/>
  <c r="V593"/>
  <c r="U593"/>
  <c r="V596"/>
  <c r="U596"/>
  <c r="V652"/>
  <c r="U652"/>
  <c r="V684"/>
  <c r="U684"/>
  <c r="V688"/>
  <c r="U688"/>
  <c r="V707"/>
  <c r="U707"/>
  <c r="V818"/>
  <c r="U818"/>
  <c r="V927"/>
  <c r="U927"/>
  <c r="V963"/>
  <c r="U963"/>
  <c r="V976"/>
  <c r="U976"/>
  <c r="V1022"/>
  <c r="U1022"/>
  <c r="V1028"/>
  <c r="V1030"/>
  <c r="V1032"/>
  <c r="V1036"/>
  <c r="V1038"/>
  <c r="V1040"/>
  <c r="V1054"/>
  <c r="V1061"/>
  <c r="V1064"/>
  <c r="V1083"/>
  <c r="V1086"/>
  <c r="U1086"/>
  <c r="V1089"/>
  <c r="V1174"/>
  <c r="U1174"/>
  <c r="V1176"/>
  <c r="U1176"/>
  <c r="V1178"/>
  <c r="U1178"/>
  <c r="V1190"/>
  <c r="U1190"/>
  <c r="V1253"/>
  <c r="U1253"/>
  <c r="X1253" s="1"/>
  <c r="V1259"/>
  <c r="U1259"/>
  <c r="V1330"/>
  <c r="U1330"/>
  <c r="V1339"/>
  <c r="U1339"/>
  <c r="V1344"/>
  <c r="U1344"/>
  <c r="V1479"/>
  <c r="U1479"/>
  <c r="V1581"/>
  <c r="U1581"/>
  <c r="V1585"/>
  <c r="U1585"/>
  <c r="V1449"/>
  <c r="V1342"/>
  <c r="V1366"/>
  <c r="V662"/>
  <c r="V1163"/>
  <c r="V1302"/>
  <c r="V553"/>
  <c r="U553"/>
  <c r="V555"/>
  <c r="U555"/>
  <c r="V562"/>
  <c r="U562"/>
  <c r="V572"/>
  <c r="U572"/>
  <c r="V578"/>
  <c r="U578"/>
  <c r="V584"/>
  <c r="U584"/>
  <c r="V699"/>
  <c r="U699"/>
  <c r="V709"/>
  <c r="U709"/>
  <c r="V802"/>
  <c r="U802"/>
  <c r="V815"/>
  <c r="U815"/>
  <c r="V819"/>
  <c r="U819"/>
  <c r="V894"/>
  <c r="U894"/>
  <c r="V907"/>
  <c r="U907"/>
  <c r="V961"/>
  <c r="U961"/>
  <c r="V974"/>
  <c r="U974"/>
  <c r="V981"/>
  <c r="U981"/>
  <c r="V1009"/>
  <c r="V1029"/>
  <c r="U1029"/>
  <c r="V1031"/>
  <c r="V1033"/>
  <c r="U1033"/>
  <c r="V1035"/>
  <c r="V1039"/>
  <c r="V1041"/>
  <c r="V1045"/>
  <c r="V1048"/>
  <c r="V1052"/>
  <c r="V1055"/>
  <c r="V1059"/>
  <c r="V1062"/>
  <c r="V1076"/>
  <c r="U1076"/>
  <c r="V1090"/>
  <c r="V1110"/>
  <c r="U1110"/>
  <c r="V1179"/>
  <c r="U1179"/>
  <c r="V1195"/>
  <c r="U1195"/>
  <c r="V1219"/>
  <c r="V1246"/>
  <c r="V1277"/>
  <c r="U1277"/>
  <c r="V1341"/>
  <c r="U1341"/>
  <c r="V1352"/>
  <c r="V1401"/>
  <c r="V1423"/>
  <c r="V1474"/>
  <c r="V1577"/>
  <c r="U1577"/>
  <c r="V1579"/>
  <c r="U1579"/>
  <c r="V1080"/>
  <c r="V1129"/>
  <c r="U1129"/>
  <c r="V622"/>
  <c r="U622"/>
  <c r="V693"/>
  <c r="U693"/>
  <c r="V1084"/>
  <c r="V1370"/>
  <c r="U1370"/>
  <c r="V1306"/>
  <c r="V1237"/>
  <c r="U1237"/>
  <c r="AB20" i="11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1"/>
  <c r="B637" i="15"/>
  <c r="B578"/>
  <c r="B579"/>
  <c r="B580"/>
  <c r="B371"/>
  <c r="B372"/>
  <c r="B373"/>
  <c r="B1049"/>
  <c r="T1049"/>
  <c r="X1049" s="1"/>
  <c r="S1049"/>
  <c r="R947" l="1"/>
  <c r="Q947"/>
  <c r="L947"/>
  <c r="K947"/>
  <c r="J947"/>
  <c r="I947"/>
  <c r="R950"/>
  <c r="Q950"/>
  <c r="L950"/>
  <c r="K950"/>
  <c r="J950"/>
  <c r="I950"/>
  <c r="B951"/>
  <c r="B949"/>
  <c r="T951"/>
  <c r="X951" s="1"/>
  <c r="S951"/>
  <c r="S950" s="1"/>
  <c r="T949"/>
  <c r="S949"/>
  <c r="B936"/>
  <c r="T936"/>
  <c r="X936" s="1"/>
  <c r="S936"/>
  <c r="B813"/>
  <c r="B814"/>
  <c r="B815"/>
  <c r="B816"/>
  <c r="T815"/>
  <c r="X815" s="1"/>
  <c r="S815"/>
  <c r="S816"/>
  <c r="S813"/>
  <c r="B782"/>
  <c r="B783"/>
  <c r="B806"/>
  <c r="T806"/>
  <c r="S806"/>
  <c r="L781"/>
  <c r="K781"/>
  <c r="J781"/>
  <c r="R781"/>
  <c r="Q781"/>
  <c r="I781"/>
  <c r="T783"/>
  <c r="S783"/>
  <c r="T782"/>
  <c r="S782"/>
  <c r="T637"/>
  <c r="X637" s="1"/>
  <c r="S637"/>
  <c r="U782" l="1"/>
  <c r="X782" s="1"/>
  <c r="U783"/>
  <c r="X783" s="1"/>
  <c r="U813"/>
  <c r="X813" s="1"/>
  <c r="U816"/>
  <c r="X816" s="1"/>
  <c r="U806"/>
  <c r="X806" s="1"/>
  <c r="U949"/>
  <c r="X949" s="1"/>
  <c r="T578" l="1"/>
  <c r="X578" s="1"/>
  <c r="S578"/>
  <c r="B581"/>
  <c r="T581"/>
  <c r="X581" s="1"/>
  <c r="S581"/>
  <c r="B555"/>
  <c r="T555"/>
  <c r="X555" s="1"/>
  <c r="S555"/>
  <c r="B1210"/>
  <c r="B1211"/>
  <c r="T1210"/>
  <c r="S1210"/>
  <c r="B1152"/>
  <c r="B1153"/>
  <c r="B1154"/>
  <c r="T1153"/>
  <c r="X1153" s="1"/>
  <c r="S1153"/>
  <c r="T1152"/>
  <c r="X1152" s="1"/>
  <c r="S1152"/>
  <c r="U1210" l="1"/>
  <c r="X1210" s="1"/>
  <c r="C42" i="14" l="1"/>
  <c r="C41"/>
  <c r="C21"/>
  <c r="C20"/>
  <c r="C34" l="1"/>
  <c r="C32"/>
  <c r="S1339" i="15" l="1"/>
  <c r="S1338" s="1"/>
  <c r="T1339"/>
  <c r="X1339" s="1"/>
  <c r="B1339"/>
  <c r="U1338"/>
  <c r="R1338"/>
  <c r="Q1338"/>
  <c r="L1338"/>
  <c r="K1338"/>
  <c r="J1338"/>
  <c r="I1338"/>
  <c r="T1338" s="1"/>
  <c r="S1330"/>
  <c r="T1330"/>
  <c r="X1330" s="1"/>
  <c r="T1329"/>
  <c r="X1329" s="1"/>
  <c r="S1329"/>
  <c r="B1329"/>
  <c r="L271" i="12" l="1"/>
  <c r="P246" i="13" l="1"/>
  <c r="Q245"/>
  <c r="P244"/>
  <c r="Q243"/>
  <c r="P242"/>
  <c r="Q241"/>
  <c r="P240"/>
  <c r="Q239"/>
  <c r="P238"/>
  <c r="Q237"/>
  <c r="P236"/>
  <c r="P235"/>
  <c r="Q234"/>
  <c r="P233"/>
  <c r="Q232"/>
  <c r="P231"/>
  <c r="Q230"/>
  <c r="P229"/>
  <c r="Q228"/>
  <c r="P227"/>
  <c r="Q226"/>
  <c r="P225"/>
  <c r="Q224"/>
  <c r="P223"/>
  <c r="Q222"/>
  <c r="P221"/>
  <c r="P220"/>
  <c r="P219"/>
  <c r="P218"/>
  <c r="Q217"/>
  <c r="P216"/>
  <c r="Q215"/>
  <c r="P214"/>
  <c r="Q213"/>
  <c r="P212"/>
  <c r="Q211"/>
  <c r="P210"/>
  <c r="P209"/>
  <c r="P208"/>
  <c r="Q207"/>
  <c r="P206"/>
  <c r="P205"/>
  <c r="Q204"/>
  <c r="P203"/>
  <c r="P202"/>
  <c r="Q201"/>
  <c r="P200"/>
  <c r="Q199"/>
  <c r="P198"/>
  <c r="P197"/>
  <c r="P196"/>
  <c r="P195"/>
  <c r="Q194"/>
  <c r="P193"/>
  <c r="Q192"/>
  <c r="P191"/>
  <c r="P190"/>
  <c r="Q189"/>
  <c r="P188"/>
  <c r="P187"/>
  <c r="Q186"/>
  <c r="P185"/>
  <c r="P184"/>
  <c r="P183"/>
  <c r="P182"/>
  <c r="P181"/>
  <c r="P180"/>
  <c r="Q179"/>
  <c r="P178"/>
  <c r="P177"/>
  <c r="P176"/>
  <c r="P175"/>
  <c r="P174"/>
  <c r="P173"/>
  <c r="P172"/>
  <c r="P171"/>
  <c r="P170"/>
  <c r="P169"/>
  <c r="P168"/>
  <c r="P167"/>
  <c r="P166"/>
  <c r="P165"/>
  <c r="P164"/>
  <c r="Q163"/>
  <c r="P162"/>
  <c r="P161"/>
  <c r="P160"/>
  <c r="P159"/>
  <c r="P158"/>
  <c r="P157"/>
  <c r="P156"/>
  <c r="P155"/>
  <c r="P154"/>
  <c r="P153"/>
  <c r="P152"/>
  <c r="P151"/>
  <c r="P150"/>
  <c r="P149"/>
  <c r="P148"/>
  <c r="P147"/>
  <c r="P146"/>
  <c r="P145"/>
  <c r="P144"/>
  <c r="P143"/>
  <c r="P142"/>
  <c r="P141"/>
  <c r="P140"/>
  <c r="P139"/>
  <c r="P138"/>
  <c r="P137"/>
  <c r="P136"/>
  <c r="P135"/>
  <c r="Q134"/>
  <c r="P133"/>
  <c r="P132"/>
  <c r="P131"/>
  <c r="P130"/>
  <c r="Q129"/>
  <c r="P128"/>
  <c r="P127"/>
  <c r="P126"/>
  <c r="P125"/>
  <c r="P124"/>
  <c r="P123"/>
  <c r="P122"/>
  <c r="Q121"/>
  <c r="P120"/>
  <c r="P119"/>
  <c r="P118"/>
  <c r="P117"/>
  <c r="P116"/>
  <c r="P115"/>
  <c r="P114"/>
  <c r="P113"/>
  <c r="P112"/>
  <c r="P111"/>
  <c r="P110"/>
  <c r="P109"/>
  <c r="P108"/>
  <c r="P107"/>
  <c r="P106"/>
  <c r="Q105"/>
  <c r="P104"/>
  <c r="P103"/>
  <c r="P102"/>
  <c r="Q101"/>
  <c r="P100"/>
  <c r="Q99"/>
  <c r="P98"/>
  <c r="P97"/>
  <c r="P96"/>
  <c r="P95"/>
  <c r="P94"/>
  <c r="P93"/>
  <c r="Q92"/>
  <c r="P89"/>
  <c r="Q88"/>
  <c r="P87"/>
  <c r="Q86"/>
  <c r="P85"/>
  <c r="Q84"/>
  <c r="P83"/>
  <c r="Q82"/>
  <c r="P81"/>
  <c r="P80"/>
  <c r="Q79"/>
  <c r="P77"/>
  <c r="Q77" s="1"/>
  <c r="Q76" s="1"/>
  <c r="P75"/>
  <c r="Q74"/>
  <c r="P73"/>
  <c r="Q72"/>
  <c r="P71"/>
  <c r="Q70"/>
  <c r="P69"/>
  <c r="Q68"/>
  <c r="P67"/>
  <c r="P66"/>
  <c r="P65"/>
  <c r="Q64"/>
  <c r="P62"/>
  <c r="Q61"/>
  <c r="P60"/>
  <c r="Q59"/>
  <c r="P58"/>
  <c r="Q57"/>
  <c r="P56"/>
  <c r="P55"/>
  <c r="P54"/>
  <c r="Q53"/>
  <c r="P52"/>
  <c r="Q51"/>
  <c r="P50"/>
  <c r="Q49"/>
  <c r="P48"/>
  <c r="Q47"/>
  <c r="P46"/>
  <c r="P45"/>
  <c r="P44"/>
  <c r="Q43"/>
  <c r="P42"/>
  <c r="Q41"/>
  <c r="P40"/>
  <c r="Q39"/>
  <c r="P38"/>
  <c r="P37"/>
  <c r="P36"/>
  <c r="Q35"/>
  <c r="P34"/>
  <c r="P33"/>
  <c r="Q32"/>
  <c r="P31"/>
  <c r="P30"/>
  <c r="Q29"/>
  <c r="P28"/>
  <c r="Q27"/>
  <c r="P26"/>
  <c r="Q25"/>
  <c r="P24"/>
  <c r="Q23"/>
  <c r="P22"/>
  <c r="P21"/>
  <c r="P20"/>
  <c r="P19"/>
  <c r="P18"/>
  <c r="P17"/>
  <c r="P16"/>
  <c r="P15"/>
  <c r="Q14"/>
  <c r="Q11" s="1"/>
  <c r="P13"/>
  <c r="Q12"/>
  <c r="B21" i="8"/>
  <c r="T1176" i="15"/>
  <c r="X1176" s="1"/>
  <c r="S1176"/>
  <c r="B1176"/>
  <c r="C12" i="14"/>
  <c r="C46"/>
  <c r="C25"/>
  <c r="C5"/>
  <c r="T1591" i="15"/>
  <c r="S1591"/>
  <c r="T1590"/>
  <c r="S1590"/>
  <c r="T1589"/>
  <c r="S1589"/>
  <c r="R1588"/>
  <c r="Q1588"/>
  <c r="L1588"/>
  <c r="K1588"/>
  <c r="J1588"/>
  <c r="I1588"/>
  <c r="T1588" s="1"/>
  <c r="T1587"/>
  <c r="S1587"/>
  <c r="S1586" s="1"/>
  <c r="R1586"/>
  <c r="R1584" s="1"/>
  <c r="R1582" s="1"/>
  <c r="R1580" s="1"/>
  <c r="Q1586"/>
  <c r="Q1584" s="1"/>
  <c r="L1586"/>
  <c r="K1586"/>
  <c r="J1586"/>
  <c r="I1586"/>
  <c r="T1586" s="1"/>
  <c r="T1585"/>
  <c r="X1585" s="1"/>
  <c r="S1585"/>
  <c r="S1584" s="1"/>
  <c r="U1584"/>
  <c r="L1584"/>
  <c r="K1584"/>
  <c r="J1584"/>
  <c r="I1584"/>
  <c r="T1584" s="1"/>
  <c r="T1583"/>
  <c r="X1583" s="1"/>
  <c r="S1583"/>
  <c r="S1582" s="1"/>
  <c r="K1583"/>
  <c r="K1582" s="1"/>
  <c r="U1582"/>
  <c r="L1582"/>
  <c r="J1582"/>
  <c r="I1582"/>
  <c r="T1582" s="1"/>
  <c r="T1581"/>
  <c r="X1581" s="1"/>
  <c r="S1581"/>
  <c r="S1580" s="1"/>
  <c r="K1581"/>
  <c r="K1580" s="1"/>
  <c r="U1580"/>
  <c r="L1580"/>
  <c r="J1580"/>
  <c r="I1580"/>
  <c r="T1580" s="1"/>
  <c r="T1579"/>
  <c r="X1579" s="1"/>
  <c r="S1579"/>
  <c r="K1579"/>
  <c r="T1578"/>
  <c r="X1578" s="1"/>
  <c r="S1578"/>
  <c r="K1578"/>
  <c r="T1577"/>
  <c r="X1577" s="1"/>
  <c r="S1577"/>
  <c r="K1577"/>
  <c r="U1576"/>
  <c r="R1576"/>
  <c r="Q1576"/>
  <c r="L1576"/>
  <c r="J1576"/>
  <c r="I1576"/>
  <c r="T1576" s="1"/>
  <c r="T1574"/>
  <c r="X1574" s="1"/>
  <c r="S1574"/>
  <c r="S1573" s="1"/>
  <c r="U1573"/>
  <c r="R1573"/>
  <c r="Q1573"/>
  <c r="L1573"/>
  <c r="K1573"/>
  <c r="J1573"/>
  <c r="I1573"/>
  <c r="T1572"/>
  <c r="X1572" s="1"/>
  <c r="S1572"/>
  <c r="S1571" s="1"/>
  <c r="U1571"/>
  <c r="R1571"/>
  <c r="Q1571"/>
  <c r="L1571"/>
  <c r="K1571"/>
  <c r="J1571"/>
  <c r="I1571"/>
  <c r="T1571" s="1"/>
  <c r="T1570"/>
  <c r="X1570" s="1"/>
  <c r="S1570"/>
  <c r="T1569"/>
  <c r="X1569" s="1"/>
  <c r="S1569"/>
  <c r="T1568"/>
  <c r="X1568" s="1"/>
  <c r="S1568"/>
  <c r="U1567"/>
  <c r="R1567"/>
  <c r="Q1567"/>
  <c r="L1567"/>
  <c r="K1567"/>
  <c r="J1567"/>
  <c r="I1567"/>
  <c r="T1567" s="1"/>
  <c r="T1563"/>
  <c r="S1563"/>
  <c r="B1563"/>
  <c r="T1562"/>
  <c r="S1562"/>
  <c r="B1562"/>
  <c r="T1561"/>
  <c r="S1561"/>
  <c r="B1561"/>
  <c r="T1560"/>
  <c r="S1560"/>
  <c r="B1560"/>
  <c r="T1559"/>
  <c r="S1559"/>
  <c r="B1559"/>
  <c r="T1558"/>
  <c r="S1558"/>
  <c r="B1558"/>
  <c r="R1557"/>
  <c r="Q1557"/>
  <c r="L1557"/>
  <c r="K1557"/>
  <c r="J1557"/>
  <c r="I1557"/>
  <c r="T1557" s="1"/>
  <c r="T1556"/>
  <c r="S1556"/>
  <c r="B1556"/>
  <c r="T1555"/>
  <c r="S1555"/>
  <c r="B1555"/>
  <c r="T1554"/>
  <c r="S1554"/>
  <c r="B1554"/>
  <c r="T1553"/>
  <c r="S1553"/>
  <c r="B1553"/>
  <c r="R1552"/>
  <c r="Q1552"/>
  <c r="L1552"/>
  <c r="K1552"/>
  <c r="J1552"/>
  <c r="I1552"/>
  <c r="T1552" s="1"/>
  <c r="T1551"/>
  <c r="S1551"/>
  <c r="B1551"/>
  <c r="T1550"/>
  <c r="S1550"/>
  <c r="B1550"/>
  <c r="T1549"/>
  <c r="S1549"/>
  <c r="B1549"/>
  <c r="T1548"/>
  <c r="S1548"/>
  <c r="B1548"/>
  <c r="T1547"/>
  <c r="S1547"/>
  <c r="B1547"/>
  <c r="T1546"/>
  <c r="S1546"/>
  <c r="B1546"/>
  <c r="T1545"/>
  <c r="S1545"/>
  <c r="B1545"/>
  <c r="T1544"/>
  <c r="S1544"/>
  <c r="B1544"/>
  <c r="T1543"/>
  <c r="S1543"/>
  <c r="B1543"/>
  <c r="T1542"/>
  <c r="S1542"/>
  <c r="B1542"/>
  <c r="T1541"/>
  <c r="S1541"/>
  <c r="B1541"/>
  <c r="T1540"/>
  <c r="S1540"/>
  <c r="B1540"/>
  <c r="T1539"/>
  <c r="S1539"/>
  <c r="B1539"/>
  <c r="T1538"/>
  <c r="S1538"/>
  <c r="B1538"/>
  <c r="T1537"/>
  <c r="S1537"/>
  <c r="B1537"/>
  <c r="T1536"/>
  <c r="S1536"/>
  <c r="B1536"/>
  <c r="T1535"/>
  <c r="S1535"/>
  <c r="B1535"/>
  <c r="T1534"/>
  <c r="S1534"/>
  <c r="B1534"/>
  <c r="T1533"/>
  <c r="S1533"/>
  <c r="B1533"/>
  <c r="T1532"/>
  <c r="S1532"/>
  <c r="B1532"/>
  <c r="T1531"/>
  <c r="S1531"/>
  <c r="B1531"/>
  <c r="T1530"/>
  <c r="S1530"/>
  <c r="B1530"/>
  <c r="T1529"/>
  <c r="S1529"/>
  <c r="B1529"/>
  <c r="T1528"/>
  <c r="S1528"/>
  <c r="B1528"/>
  <c r="T1527"/>
  <c r="S1527"/>
  <c r="B1527"/>
  <c r="T1526"/>
  <c r="S1526"/>
  <c r="B1526"/>
  <c r="T1525"/>
  <c r="S1525"/>
  <c r="B1525"/>
  <c r="T1524"/>
  <c r="S1524"/>
  <c r="B1524"/>
  <c r="T1523"/>
  <c r="S1523"/>
  <c r="B1523"/>
  <c r="T1522"/>
  <c r="S1522"/>
  <c r="B1522"/>
  <c r="T1521"/>
  <c r="S1521"/>
  <c r="B1521"/>
  <c r="T1520"/>
  <c r="S1520"/>
  <c r="B1520"/>
  <c r="T1519"/>
  <c r="S1519"/>
  <c r="B1519"/>
  <c r="R1518"/>
  <c r="Q1518"/>
  <c r="L1518"/>
  <c r="K1518"/>
  <c r="J1518"/>
  <c r="I1518"/>
  <c r="T1518" s="1"/>
  <c r="T1517"/>
  <c r="S1517"/>
  <c r="B1517"/>
  <c r="K1503"/>
  <c r="T1516"/>
  <c r="S1516"/>
  <c r="B1516"/>
  <c r="T1515"/>
  <c r="S1515"/>
  <c r="B1515"/>
  <c r="T1514"/>
  <c r="S1514"/>
  <c r="B1514"/>
  <c r="T1513"/>
  <c r="S1513"/>
  <c r="B1513"/>
  <c r="T1512"/>
  <c r="S1512"/>
  <c r="B1512"/>
  <c r="T1511"/>
  <c r="S1511"/>
  <c r="B1511"/>
  <c r="T1510"/>
  <c r="S1510"/>
  <c r="B1510"/>
  <c r="T1509"/>
  <c r="S1509"/>
  <c r="B1509"/>
  <c r="T1508"/>
  <c r="S1508"/>
  <c r="B1508"/>
  <c r="T1507"/>
  <c r="S1507"/>
  <c r="B1507"/>
  <c r="T1506"/>
  <c r="S1506"/>
  <c r="B1506"/>
  <c r="T1505"/>
  <c r="S1505"/>
  <c r="B1505"/>
  <c r="T1504"/>
  <c r="S1504"/>
  <c r="B1504"/>
  <c r="R1503"/>
  <c r="Q1503"/>
  <c r="L1503"/>
  <c r="J1503"/>
  <c r="I1503"/>
  <c r="T1499"/>
  <c r="X1499" s="1"/>
  <c r="U1498"/>
  <c r="S1498"/>
  <c r="R1498"/>
  <c r="Q1498"/>
  <c r="L1498"/>
  <c r="K1498"/>
  <c r="J1498"/>
  <c r="I1498"/>
  <c r="T1498" s="1"/>
  <c r="T1497"/>
  <c r="X1497" s="1"/>
  <c r="U1496"/>
  <c r="S1496"/>
  <c r="R1496"/>
  <c r="Q1496"/>
  <c r="L1496"/>
  <c r="K1496"/>
  <c r="J1496"/>
  <c r="I1496"/>
  <c r="T1496" s="1"/>
  <c r="T1495"/>
  <c r="X1495" s="1"/>
  <c r="U1494"/>
  <c r="S1494"/>
  <c r="R1494"/>
  <c r="Q1494"/>
  <c r="L1494"/>
  <c r="K1494"/>
  <c r="J1494"/>
  <c r="I1494"/>
  <c r="T1494" s="1"/>
  <c r="T1490"/>
  <c r="X1490" s="1"/>
  <c r="S1490"/>
  <c r="S1489" s="1"/>
  <c r="B1490"/>
  <c r="R1489"/>
  <c r="Q1489"/>
  <c r="L1489"/>
  <c r="K1489"/>
  <c r="J1489"/>
  <c r="I1489"/>
  <c r="T1489" s="1"/>
  <c r="T1488"/>
  <c r="X1488" s="1"/>
  <c r="S1488"/>
  <c r="B1488"/>
  <c r="T1487"/>
  <c r="X1487" s="1"/>
  <c r="S1487"/>
  <c r="B1487"/>
  <c r="U1486"/>
  <c r="R1486"/>
  <c r="Q1486"/>
  <c r="L1486"/>
  <c r="K1486"/>
  <c r="J1486"/>
  <c r="I1486"/>
  <c r="T1486" s="1"/>
  <c r="T1485"/>
  <c r="X1485" s="1"/>
  <c r="S1485"/>
  <c r="B1485"/>
  <c r="T1484"/>
  <c r="X1484" s="1"/>
  <c r="S1484"/>
  <c r="B1484"/>
  <c r="T1483"/>
  <c r="X1483" s="1"/>
  <c r="S1483"/>
  <c r="B1483"/>
  <c r="T1482"/>
  <c r="X1482" s="1"/>
  <c r="S1482"/>
  <c r="B1482"/>
  <c r="T1481"/>
  <c r="X1481" s="1"/>
  <c r="S1481"/>
  <c r="B1481"/>
  <c r="R1480"/>
  <c r="Q1480"/>
  <c r="L1480"/>
  <c r="K1480"/>
  <c r="J1480"/>
  <c r="I1480"/>
  <c r="T1480" s="1"/>
  <c r="T1479"/>
  <c r="X1479" s="1"/>
  <c r="S1479"/>
  <c r="S1478" s="1"/>
  <c r="B1479"/>
  <c r="U1478"/>
  <c r="R1478"/>
  <c r="Q1478"/>
  <c r="L1478"/>
  <c r="K1478"/>
  <c r="J1478"/>
  <c r="I1478"/>
  <c r="T1478" s="1"/>
  <c r="T1477"/>
  <c r="X1477" s="1"/>
  <c r="S1477"/>
  <c r="S1476" s="1"/>
  <c r="B1477"/>
  <c r="U1476"/>
  <c r="R1476"/>
  <c r="Q1476"/>
  <c r="L1476"/>
  <c r="K1476"/>
  <c r="J1476"/>
  <c r="I1476"/>
  <c r="T1476" s="1"/>
  <c r="T1475"/>
  <c r="S1475"/>
  <c r="B1475"/>
  <c r="T1474"/>
  <c r="X1474" s="1"/>
  <c r="S1474"/>
  <c r="B1474"/>
  <c r="T1473"/>
  <c r="X1473" s="1"/>
  <c r="S1473"/>
  <c r="B1473"/>
  <c r="R1472"/>
  <c r="Q1472"/>
  <c r="L1472"/>
  <c r="K1472"/>
  <c r="J1472"/>
  <c r="I1472"/>
  <c r="T1472" s="1"/>
  <c r="T1471"/>
  <c r="X1471" s="1"/>
  <c r="S1471"/>
  <c r="B1471"/>
  <c r="T1470"/>
  <c r="X1470" s="1"/>
  <c r="S1470"/>
  <c r="B1470"/>
  <c r="T1469"/>
  <c r="X1469" s="1"/>
  <c r="S1469"/>
  <c r="B1469"/>
  <c r="T1468"/>
  <c r="X1468" s="1"/>
  <c r="S1468"/>
  <c r="B1468"/>
  <c r="T1467"/>
  <c r="X1467" s="1"/>
  <c r="S1467"/>
  <c r="B1467"/>
  <c r="U1466"/>
  <c r="R1466"/>
  <c r="Q1466"/>
  <c r="L1466"/>
  <c r="K1466"/>
  <c r="J1466"/>
  <c r="I1466"/>
  <c r="T1466" s="1"/>
  <c r="T1465"/>
  <c r="X1465" s="1"/>
  <c r="S1465"/>
  <c r="B1465"/>
  <c r="T1464"/>
  <c r="X1464" s="1"/>
  <c r="S1464"/>
  <c r="B1464"/>
  <c r="U1463"/>
  <c r="R1463"/>
  <c r="Q1463"/>
  <c r="L1463"/>
  <c r="K1463"/>
  <c r="J1463"/>
  <c r="I1463"/>
  <c r="T1463" s="1"/>
  <c r="T1462"/>
  <c r="X1462" s="1"/>
  <c r="S1462"/>
  <c r="S1461" s="1"/>
  <c r="B1462"/>
  <c r="U1461"/>
  <c r="R1461"/>
  <c r="Q1461"/>
  <c r="L1461"/>
  <c r="K1461"/>
  <c r="J1461"/>
  <c r="I1461"/>
  <c r="T1461" s="1"/>
  <c r="T1460"/>
  <c r="X1460" s="1"/>
  <c r="S1460"/>
  <c r="S1459" s="1"/>
  <c r="B1460"/>
  <c r="U1459"/>
  <c r="R1459"/>
  <c r="Q1459"/>
  <c r="L1459"/>
  <c r="K1459"/>
  <c r="J1459"/>
  <c r="I1459"/>
  <c r="T1459" s="1"/>
  <c r="T1458"/>
  <c r="S1458"/>
  <c r="B1458"/>
  <c r="T1457"/>
  <c r="X1457" s="1"/>
  <c r="S1457"/>
  <c r="B1457"/>
  <c r="T1456"/>
  <c r="X1456" s="1"/>
  <c r="S1456"/>
  <c r="B1456"/>
  <c r="T1455"/>
  <c r="X1455" s="1"/>
  <c r="S1455"/>
  <c r="B1455"/>
  <c r="T1454"/>
  <c r="X1454" s="1"/>
  <c r="S1454"/>
  <c r="B1454"/>
  <c r="R1453"/>
  <c r="Q1453"/>
  <c r="L1453"/>
  <c r="K1453"/>
  <c r="J1453"/>
  <c r="I1453"/>
  <c r="T1453" s="1"/>
  <c r="T1452"/>
  <c r="X1452" s="1"/>
  <c r="S1452"/>
  <c r="B1452"/>
  <c r="T1451"/>
  <c r="X1451" s="1"/>
  <c r="S1451"/>
  <c r="B1451"/>
  <c r="T1450"/>
  <c r="X1450" s="1"/>
  <c r="S1450"/>
  <c r="B1450"/>
  <c r="T1449"/>
  <c r="X1449" s="1"/>
  <c r="S1449"/>
  <c r="B1449"/>
  <c r="R1448"/>
  <c r="Q1448"/>
  <c r="L1448"/>
  <c r="K1448"/>
  <c r="J1448"/>
  <c r="I1448"/>
  <c r="T1448" s="1"/>
  <c r="T1447"/>
  <c r="X1447" s="1"/>
  <c r="S1447"/>
  <c r="B1447"/>
  <c r="T1446"/>
  <c r="X1446" s="1"/>
  <c r="S1446"/>
  <c r="B1446"/>
  <c r="T1445"/>
  <c r="X1445" s="1"/>
  <c r="S1445"/>
  <c r="B1445"/>
  <c r="T1444"/>
  <c r="S1444"/>
  <c r="B1444"/>
  <c r="T1443"/>
  <c r="X1443" s="1"/>
  <c r="S1443"/>
  <c r="B1443"/>
  <c r="T1442"/>
  <c r="X1442" s="1"/>
  <c r="S1442"/>
  <c r="B1442"/>
  <c r="L1441"/>
  <c r="K1441"/>
  <c r="J1441"/>
  <c r="I1441"/>
  <c r="T1441" s="1"/>
  <c r="T1440"/>
  <c r="X1440" s="1"/>
  <c r="S1440"/>
  <c r="B1440"/>
  <c r="T1439"/>
  <c r="X1439" s="1"/>
  <c r="S1439"/>
  <c r="B1439"/>
  <c r="T1438"/>
  <c r="X1438" s="1"/>
  <c r="S1438"/>
  <c r="B1438"/>
  <c r="T1437"/>
  <c r="X1437" s="1"/>
  <c r="S1437"/>
  <c r="B1437"/>
  <c r="T1436"/>
  <c r="X1436" s="1"/>
  <c r="S1436"/>
  <c r="K1436"/>
  <c r="K1435" s="1"/>
  <c r="B1436"/>
  <c r="R1435"/>
  <c r="Q1435"/>
  <c r="L1435"/>
  <c r="J1435"/>
  <c r="I1435"/>
  <c r="T1435" s="1"/>
  <c r="T1434"/>
  <c r="X1434" s="1"/>
  <c r="S1434"/>
  <c r="B1434"/>
  <c r="T1433"/>
  <c r="X1433" s="1"/>
  <c r="S1433"/>
  <c r="B1433"/>
  <c r="T1432"/>
  <c r="X1432" s="1"/>
  <c r="S1432"/>
  <c r="B1432"/>
  <c r="U1431"/>
  <c r="U1429" s="1"/>
  <c r="R1431"/>
  <c r="Q1431"/>
  <c r="L1431"/>
  <c r="K1431"/>
  <c r="J1431"/>
  <c r="I1431"/>
  <c r="T1431" s="1"/>
  <c r="T1430"/>
  <c r="X1430" s="1"/>
  <c r="S1430"/>
  <c r="S1429" s="1"/>
  <c r="B1430"/>
  <c r="R1429"/>
  <c r="Q1429"/>
  <c r="L1429"/>
  <c r="K1429"/>
  <c r="J1429"/>
  <c r="I1429"/>
  <c r="T1429" s="1"/>
  <c r="T1428"/>
  <c r="X1428" s="1"/>
  <c r="S1428"/>
  <c r="B1428"/>
  <c r="T1427"/>
  <c r="X1427" s="1"/>
  <c r="S1427"/>
  <c r="B1427"/>
  <c r="U1426"/>
  <c r="R1426"/>
  <c r="Q1426"/>
  <c r="L1426"/>
  <c r="K1426"/>
  <c r="J1426"/>
  <c r="I1426"/>
  <c r="T1426" s="1"/>
  <c r="T1425"/>
  <c r="X1425" s="1"/>
  <c r="S1425"/>
  <c r="B1425"/>
  <c r="T1424"/>
  <c r="X1424" s="1"/>
  <c r="S1424"/>
  <c r="B1424"/>
  <c r="T1423"/>
  <c r="X1423" s="1"/>
  <c r="S1423"/>
  <c r="B1423"/>
  <c r="U1422"/>
  <c r="R1422"/>
  <c r="Q1422"/>
  <c r="L1422"/>
  <c r="K1422"/>
  <c r="J1422"/>
  <c r="I1422"/>
  <c r="T1422" s="1"/>
  <c r="T1421"/>
  <c r="X1421" s="1"/>
  <c r="S1421"/>
  <c r="B1421"/>
  <c r="T1420"/>
  <c r="X1420" s="1"/>
  <c r="S1420"/>
  <c r="B1420"/>
  <c r="T1419"/>
  <c r="X1419" s="1"/>
  <c r="S1419"/>
  <c r="B1419"/>
  <c r="T1418"/>
  <c r="X1418" s="1"/>
  <c r="S1418"/>
  <c r="B1418"/>
  <c r="T1417"/>
  <c r="X1417" s="1"/>
  <c r="S1417"/>
  <c r="B1417"/>
  <c r="U1416"/>
  <c r="R1416"/>
  <c r="Q1416"/>
  <c r="L1416"/>
  <c r="K1416"/>
  <c r="J1416"/>
  <c r="I1416"/>
  <c r="T1416" s="1"/>
  <c r="T1415"/>
  <c r="X1415" s="1"/>
  <c r="S1415"/>
  <c r="B1415"/>
  <c r="T1414"/>
  <c r="X1414" s="1"/>
  <c r="S1414"/>
  <c r="B1414"/>
  <c r="U1413"/>
  <c r="R1413"/>
  <c r="Q1413"/>
  <c r="L1413"/>
  <c r="K1413"/>
  <c r="J1413"/>
  <c r="I1413"/>
  <c r="T1413" s="1"/>
  <c r="T1412"/>
  <c r="X1412" s="1"/>
  <c r="S1412"/>
  <c r="S1411" s="1"/>
  <c r="B1412"/>
  <c r="U1411"/>
  <c r="R1411"/>
  <c r="Q1411"/>
  <c r="L1411"/>
  <c r="K1411"/>
  <c r="J1411"/>
  <c r="I1411"/>
  <c r="T1411" s="1"/>
  <c r="T1410"/>
  <c r="X1410" s="1"/>
  <c r="S1410"/>
  <c r="S1409" s="1"/>
  <c r="B1410"/>
  <c r="U1409"/>
  <c r="R1409"/>
  <c r="Q1409"/>
  <c r="L1409"/>
  <c r="K1409"/>
  <c r="J1409"/>
  <c r="I1409"/>
  <c r="T1409" s="1"/>
  <c r="T1408"/>
  <c r="S1408"/>
  <c r="B1408"/>
  <c r="T1407"/>
  <c r="X1407" s="1"/>
  <c r="S1407"/>
  <c r="B1407"/>
  <c r="T1406"/>
  <c r="X1406" s="1"/>
  <c r="S1406"/>
  <c r="B1406"/>
  <c r="R1405"/>
  <c r="Q1405"/>
  <c r="L1405"/>
  <c r="K1405"/>
  <c r="J1405"/>
  <c r="I1405"/>
  <c r="T1405" s="1"/>
  <c r="T1404"/>
  <c r="X1404" s="1"/>
  <c r="S1404"/>
  <c r="K1404"/>
  <c r="K1400" s="1"/>
  <c r="B1404"/>
  <c r="T1403"/>
  <c r="X1403" s="1"/>
  <c r="S1403"/>
  <c r="B1403"/>
  <c r="T1402"/>
  <c r="X1402" s="1"/>
  <c r="S1402"/>
  <c r="B1402"/>
  <c r="T1401"/>
  <c r="X1401" s="1"/>
  <c r="S1401"/>
  <c r="B1401"/>
  <c r="U1400"/>
  <c r="R1400"/>
  <c r="Q1400"/>
  <c r="L1400"/>
  <c r="J1400"/>
  <c r="I1400"/>
  <c r="T1400" s="1"/>
  <c r="T1399"/>
  <c r="S1399"/>
  <c r="B1399"/>
  <c r="T1398"/>
  <c r="X1398" s="1"/>
  <c r="S1398"/>
  <c r="B1398"/>
  <c r="R1397"/>
  <c r="Q1397"/>
  <c r="L1397"/>
  <c r="K1397"/>
  <c r="J1397"/>
  <c r="I1397"/>
  <c r="T1397" s="1"/>
  <c r="T1396"/>
  <c r="X1396" s="1"/>
  <c r="S1396"/>
  <c r="S1395" s="1"/>
  <c r="B1396"/>
  <c r="U1395"/>
  <c r="R1395"/>
  <c r="Q1395"/>
  <c r="L1395"/>
  <c r="K1395"/>
  <c r="J1395"/>
  <c r="I1395"/>
  <c r="T1395" s="1"/>
  <c r="T1394"/>
  <c r="X1394" s="1"/>
  <c r="S1394"/>
  <c r="S1393" s="1"/>
  <c r="B1394"/>
  <c r="U1393"/>
  <c r="R1393"/>
  <c r="Q1393"/>
  <c r="L1393"/>
  <c r="K1393"/>
  <c r="J1393"/>
  <c r="I1393"/>
  <c r="T1393" s="1"/>
  <c r="T1392"/>
  <c r="X1392" s="1"/>
  <c r="S1392"/>
  <c r="S1391" s="1"/>
  <c r="B1392"/>
  <c r="U1391"/>
  <c r="R1391"/>
  <c r="Q1391"/>
  <c r="L1391"/>
  <c r="K1391"/>
  <c r="J1391"/>
  <c r="I1391"/>
  <c r="T1391" s="1"/>
  <c r="T1390"/>
  <c r="X1390" s="1"/>
  <c r="S1390"/>
  <c r="B1390"/>
  <c r="T1389"/>
  <c r="X1389" s="1"/>
  <c r="S1389"/>
  <c r="B1389"/>
  <c r="T1388"/>
  <c r="X1388" s="1"/>
  <c r="S1388"/>
  <c r="B1388"/>
  <c r="T1387"/>
  <c r="X1387" s="1"/>
  <c r="S1387"/>
  <c r="B1387"/>
  <c r="U1386"/>
  <c r="R1386"/>
  <c r="Q1386"/>
  <c r="L1386"/>
  <c r="K1386"/>
  <c r="J1386"/>
  <c r="I1386"/>
  <c r="T1386" s="1"/>
  <c r="T1385"/>
  <c r="X1385" s="1"/>
  <c r="S1385"/>
  <c r="S1384" s="1"/>
  <c r="B1385"/>
  <c r="U1384"/>
  <c r="R1384"/>
  <c r="Q1384"/>
  <c r="L1384"/>
  <c r="K1384"/>
  <c r="J1384"/>
  <c r="I1384"/>
  <c r="T1384" s="1"/>
  <c r="T1383"/>
  <c r="X1383" s="1"/>
  <c r="S1383"/>
  <c r="S1382" s="1"/>
  <c r="B1383"/>
  <c r="U1382"/>
  <c r="R1382"/>
  <c r="Q1382"/>
  <c r="L1382"/>
  <c r="K1382"/>
  <c r="J1382"/>
  <c r="I1382"/>
  <c r="T1382" s="1"/>
  <c r="T1381"/>
  <c r="X1381" s="1"/>
  <c r="S1381"/>
  <c r="B1381"/>
  <c r="T1380"/>
  <c r="X1380" s="1"/>
  <c r="S1380"/>
  <c r="B1380"/>
  <c r="T1379"/>
  <c r="X1379" s="1"/>
  <c r="S1379"/>
  <c r="B1379"/>
  <c r="T1378"/>
  <c r="X1378" s="1"/>
  <c r="S1378"/>
  <c r="B1378"/>
  <c r="U1377"/>
  <c r="R1377"/>
  <c r="Q1377"/>
  <c r="L1377"/>
  <c r="K1377"/>
  <c r="J1377"/>
  <c r="I1377"/>
  <c r="T1377" s="1"/>
  <c r="T1376"/>
  <c r="S1376"/>
  <c r="B1376"/>
  <c r="T1375"/>
  <c r="X1375" s="1"/>
  <c r="S1375"/>
  <c r="B1375"/>
  <c r="R1374"/>
  <c r="Q1374"/>
  <c r="L1374"/>
  <c r="K1374"/>
  <c r="J1374"/>
  <c r="I1374"/>
  <c r="T1374" s="1"/>
  <c r="T1373"/>
  <c r="X1373" s="1"/>
  <c r="S1373"/>
  <c r="B1373"/>
  <c r="T1372"/>
  <c r="X1372" s="1"/>
  <c r="S1372"/>
  <c r="B1372"/>
  <c r="T1371"/>
  <c r="X1371" s="1"/>
  <c r="S1371"/>
  <c r="B1371"/>
  <c r="T1370"/>
  <c r="X1370" s="1"/>
  <c r="S1370"/>
  <c r="B1370"/>
  <c r="R1369"/>
  <c r="Q1369"/>
  <c r="L1369"/>
  <c r="K1369"/>
  <c r="J1369"/>
  <c r="I1369"/>
  <c r="T1369" s="1"/>
  <c r="T1368"/>
  <c r="X1368" s="1"/>
  <c r="S1368"/>
  <c r="B1368"/>
  <c r="T1367"/>
  <c r="X1367" s="1"/>
  <c r="S1367"/>
  <c r="B1367"/>
  <c r="T1366"/>
  <c r="X1366" s="1"/>
  <c r="S1366"/>
  <c r="B1366"/>
  <c r="U1365"/>
  <c r="R1365"/>
  <c r="Q1365"/>
  <c r="L1365"/>
  <c r="K1365"/>
  <c r="J1365"/>
  <c r="I1365"/>
  <c r="T1365" s="1"/>
  <c r="T1364"/>
  <c r="S1364"/>
  <c r="B1364"/>
  <c r="T1363"/>
  <c r="X1363" s="1"/>
  <c r="S1363"/>
  <c r="B1363"/>
  <c r="T1362"/>
  <c r="X1362" s="1"/>
  <c r="S1362"/>
  <c r="B1362"/>
  <c r="R1361"/>
  <c r="Q1361"/>
  <c r="L1361"/>
  <c r="K1361"/>
  <c r="J1361"/>
  <c r="I1361"/>
  <c r="T1361" s="1"/>
  <c r="T1360"/>
  <c r="X1360" s="1"/>
  <c r="S1360"/>
  <c r="S1359" s="1"/>
  <c r="B1360"/>
  <c r="U1359"/>
  <c r="R1359"/>
  <c r="Q1359"/>
  <c r="L1359"/>
  <c r="K1359"/>
  <c r="J1359"/>
  <c r="I1359"/>
  <c r="T1359" s="1"/>
  <c r="T1358"/>
  <c r="S1358"/>
  <c r="B1358"/>
  <c r="T1357"/>
  <c r="X1357" s="1"/>
  <c r="S1357"/>
  <c r="B1357"/>
  <c r="T1356"/>
  <c r="S1356"/>
  <c r="B1356"/>
  <c r="T1355"/>
  <c r="X1355" s="1"/>
  <c r="S1355"/>
  <c r="B1355"/>
  <c r="T1354"/>
  <c r="S1354"/>
  <c r="B1354"/>
  <c r="T1353"/>
  <c r="X1353" s="1"/>
  <c r="S1353"/>
  <c r="B1353"/>
  <c r="T1352"/>
  <c r="X1352" s="1"/>
  <c r="S1352"/>
  <c r="B1352"/>
  <c r="T1351"/>
  <c r="X1351" s="1"/>
  <c r="S1351"/>
  <c r="B1351"/>
  <c r="T1350"/>
  <c r="X1350" s="1"/>
  <c r="S1350"/>
  <c r="B1350"/>
  <c r="T1349"/>
  <c r="X1349" s="1"/>
  <c r="S1349"/>
  <c r="B1349"/>
  <c r="T1348"/>
  <c r="X1348" s="1"/>
  <c r="S1348"/>
  <c r="B1348"/>
  <c r="R1347"/>
  <c r="Q1347"/>
  <c r="L1347"/>
  <c r="K1347"/>
  <c r="J1347"/>
  <c r="I1347"/>
  <c r="T1347" s="1"/>
  <c r="T1346"/>
  <c r="S1346"/>
  <c r="S1345" s="1"/>
  <c r="B1346"/>
  <c r="R1345"/>
  <c r="Q1345"/>
  <c r="L1345"/>
  <c r="K1345"/>
  <c r="J1345"/>
  <c r="I1345"/>
  <c r="T1345" s="1"/>
  <c r="T1344"/>
  <c r="X1344" s="1"/>
  <c r="S1344"/>
  <c r="S1343" s="1"/>
  <c r="B1344"/>
  <c r="U1343"/>
  <c r="R1343"/>
  <c r="Q1343"/>
  <c r="L1343"/>
  <c r="K1343"/>
  <c r="J1343"/>
  <c r="I1343"/>
  <c r="T1343" s="1"/>
  <c r="T1342"/>
  <c r="X1342" s="1"/>
  <c r="S1342"/>
  <c r="B1342"/>
  <c r="T1341"/>
  <c r="X1341" s="1"/>
  <c r="S1341"/>
  <c r="B1341"/>
  <c r="R1340"/>
  <c r="Q1340"/>
  <c r="L1340"/>
  <c r="K1340"/>
  <c r="J1340"/>
  <c r="I1340"/>
  <c r="T1340" s="1"/>
  <c r="T1337"/>
  <c r="X1337" s="1"/>
  <c r="S1337"/>
  <c r="B1337"/>
  <c r="T1336"/>
  <c r="X1336" s="1"/>
  <c r="S1336"/>
  <c r="B1336"/>
  <c r="T1335"/>
  <c r="X1335" s="1"/>
  <c r="S1335"/>
  <c r="B1335"/>
  <c r="U1334"/>
  <c r="R1334"/>
  <c r="Q1334"/>
  <c r="L1334"/>
  <c r="K1334"/>
  <c r="J1334"/>
  <c r="I1334"/>
  <c r="T1334" s="1"/>
  <c r="T1333"/>
  <c r="X1333" s="1"/>
  <c r="S1333"/>
  <c r="B1333"/>
  <c r="T1332"/>
  <c r="X1332" s="1"/>
  <c r="S1332"/>
  <c r="B1332"/>
  <c r="U1331"/>
  <c r="R1331"/>
  <c r="Q1331"/>
  <c r="L1331"/>
  <c r="K1331"/>
  <c r="J1331"/>
  <c r="I1331"/>
  <c r="T1331" s="1"/>
  <c r="B1330"/>
  <c r="T1328"/>
  <c r="X1328" s="1"/>
  <c r="S1328"/>
  <c r="B1328"/>
  <c r="T1327"/>
  <c r="X1327" s="1"/>
  <c r="S1327"/>
  <c r="B1327"/>
  <c r="R1326"/>
  <c r="Q1326"/>
  <c r="L1326"/>
  <c r="K1326"/>
  <c r="J1326"/>
  <c r="I1326"/>
  <c r="T1326" s="1"/>
  <c r="T1325"/>
  <c r="X1325" s="1"/>
  <c r="S1325"/>
  <c r="B1325"/>
  <c r="T1324"/>
  <c r="X1324" s="1"/>
  <c r="S1324"/>
  <c r="B1324"/>
  <c r="U1323"/>
  <c r="R1323"/>
  <c r="Q1323"/>
  <c r="L1323"/>
  <c r="K1323"/>
  <c r="J1323"/>
  <c r="I1323"/>
  <c r="T1323" s="1"/>
  <c r="T1322"/>
  <c r="X1322" s="1"/>
  <c r="S1322"/>
  <c r="S1321" s="1"/>
  <c r="K1322"/>
  <c r="K1321" s="1"/>
  <c r="B1322"/>
  <c r="U1321"/>
  <c r="R1321"/>
  <c r="Q1321"/>
  <c r="L1321"/>
  <c r="J1321"/>
  <c r="I1321"/>
  <c r="T1321" s="1"/>
  <c r="T1320"/>
  <c r="X1320" s="1"/>
  <c r="S1320"/>
  <c r="S1319" s="1"/>
  <c r="B1320"/>
  <c r="U1319"/>
  <c r="R1319"/>
  <c r="Q1319"/>
  <c r="L1319"/>
  <c r="K1319"/>
  <c r="J1319"/>
  <c r="I1319"/>
  <c r="T1319" s="1"/>
  <c r="T1318"/>
  <c r="X1318" s="1"/>
  <c r="S1318"/>
  <c r="S1317" s="1"/>
  <c r="B1318"/>
  <c r="U1317"/>
  <c r="R1317"/>
  <c r="Q1317"/>
  <c r="L1317"/>
  <c r="K1317"/>
  <c r="J1317"/>
  <c r="I1317"/>
  <c r="T1317" s="1"/>
  <c r="T1316"/>
  <c r="X1316" s="1"/>
  <c r="S1316"/>
  <c r="S1315" s="1"/>
  <c r="B1316"/>
  <c r="U1315"/>
  <c r="R1315"/>
  <c r="Q1315"/>
  <c r="L1315"/>
  <c r="K1315"/>
  <c r="J1315"/>
  <c r="I1315"/>
  <c r="T1315" s="1"/>
  <c r="T1314"/>
  <c r="X1314" s="1"/>
  <c r="S1314"/>
  <c r="B1314"/>
  <c r="T1313"/>
  <c r="X1313" s="1"/>
  <c r="S1313"/>
  <c r="B1313"/>
  <c r="T1312"/>
  <c r="S1312"/>
  <c r="B1312"/>
  <c r="R1311"/>
  <c r="Q1311"/>
  <c r="L1311"/>
  <c r="K1311"/>
  <c r="J1311"/>
  <c r="I1311"/>
  <c r="T1311" s="1"/>
  <c r="T1310"/>
  <c r="X1310" s="1"/>
  <c r="S1310"/>
  <c r="B1310"/>
  <c r="T1309"/>
  <c r="X1309" s="1"/>
  <c r="S1309"/>
  <c r="B1309"/>
  <c r="U1308"/>
  <c r="R1308"/>
  <c r="Q1308"/>
  <c r="L1308"/>
  <c r="K1308"/>
  <c r="J1308"/>
  <c r="I1308"/>
  <c r="T1308" s="1"/>
  <c r="T1307"/>
  <c r="S1307"/>
  <c r="B1307"/>
  <c r="T1306"/>
  <c r="X1306" s="1"/>
  <c r="S1306"/>
  <c r="B1306"/>
  <c r="T1305"/>
  <c r="X1305" s="1"/>
  <c r="S1305"/>
  <c r="B1305"/>
  <c r="T1304"/>
  <c r="X1304" s="1"/>
  <c r="S1304"/>
  <c r="B1304"/>
  <c r="T1303"/>
  <c r="X1303" s="1"/>
  <c r="S1303"/>
  <c r="B1303"/>
  <c r="T1302"/>
  <c r="X1302" s="1"/>
  <c r="S1302"/>
  <c r="B1302"/>
  <c r="T1301"/>
  <c r="X1301" s="1"/>
  <c r="S1301"/>
  <c r="B1301"/>
  <c r="R1300"/>
  <c r="Q1300"/>
  <c r="L1300"/>
  <c r="K1300"/>
  <c r="J1300"/>
  <c r="I1300"/>
  <c r="T1300" s="1"/>
  <c r="T1299"/>
  <c r="X1299" s="1"/>
  <c r="S1299"/>
  <c r="B1299"/>
  <c r="T1298"/>
  <c r="X1298" s="1"/>
  <c r="S1298"/>
  <c r="B1298"/>
  <c r="T1297"/>
  <c r="X1297" s="1"/>
  <c r="S1297"/>
  <c r="B1297"/>
  <c r="T1296"/>
  <c r="X1296" s="1"/>
  <c r="S1296"/>
  <c r="B1296"/>
  <c r="T1295"/>
  <c r="X1295" s="1"/>
  <c r="S1295"/>
  <c r="B1295"/>
  <c r="T1294"/>
  <c r="S1294"/>
  <c r="K1294"/>
  <c r="K1285" s="1"/>
  <c r="B1294"/>
  <c r="T1293"/>
  <c r="X1293" s="1"/>
  <c r="S1293"/>
  <c r="B1293"/>
  <c r="T1292"/>
  <c r="X1292" s="1"/>
  <c r="S1292"/>
  <c r="B1292"/>
  <c r="T1291"/>
  <c r="X1291" s="1"/>
  <c r="S1291"/>
  <c r="B1291"/>
  <c r="T1290"/>
  <c r="S1290"/>
  <c r="B1290"/>
  <c r="T1289"/>
  <c r="S1289"/>
  <c r="B1289"/>
  <c r="T1288"/>
  <c r="S1288"/>
  <c r="B1288"/>
  <c r="T1287"/>
  <c r="X1287" s="1"/>
  <c r="S1287"/>
  <c r="B1287"/>
  <c r="T1286"/>
  <c r="X1286" s="1"/>
  <c r="S1286"/>
  <c r="B1286"/>
  <c r="R1285"/>
  <c r="Q1285"/>
  <c r="L1285"/>
  <c r="J1285"/>
  <c r="I1285"/>
  <c r="T1285" s="1"/>
  <c r="T1284"/>
  <c r="S1284"/>
  <c r="B1284"/>
  <c r="T1283"/>
  <c r="X1283" s="1"/>
  <c r="S1283"/>
  <c r="B1283"/>
  <c r="R1282"/>
  <c r="Q1282"/>
  <c r="L1282"/>
  <c r="K1282"/>
  <c r="J1282"/>
  <c r="I1282"/>
  <c r="T1282" s="1"/>
  <c r="T1281"/>
  <c r="S1281"/>
  <c r="B1281"/>
  <c r="T1280"/>
  <c r="S1280"/>
  <c r="B1280"/>
  <c r="R1279"/>
  <c r="Q1279"/>
  <c r="L1279"/>
  <c r="K1279"/>
  <c r="J1279"/>
  <c r="I1279"/>
  <c r="T1279" s="1"/>
  <c r="T1278"/>
  <c r="X1278" s="1"/>
  <c r="S1278"/>
  <c r="B1278"/>
  <c r="T1277"/>
  <c r="X1277" s="1"/>
  <c r="S1277"/>
  <c r="B1277"/>
  <c r="T1276"/>
  <c r="X1276" s="1"/>
  <c r="S1276"/>
  <c r="B1276"/>
  <c r="R1275"/>
  <c r="Q1275"/>
  <c r="L1275"/>
  <c r="K1275"/>
  <c r="J1275"/>
  <c r="I1275"/>
  <c r="T1275" s="1"/>
  <c r="T1274"/>
  <c r="X1274" s="1"/>
  <c r="S1274"/>
  <c r="S1273" s="1"/>
  <c r="B1274"/>
  <c r="U1273"/>
  <c r="R1273"/>
  <c r="Q1273"/>
  <c r="L1273"/>
  <c r="K1273"/>
  <c r="J1273"/>
  <c r="I1273"/>
  <c r="T1273" s="1"/>
  <c r="T1272"/>
  <c r="X1272" s="1"/>
  <c r="S1272"/>
  <c r="B1272"/>
  <c r="T1271"/>
  <c r="X1271" s="1"/>
  <c r="S1271"/>
  <c r="B1271"/>
  <c r="U1270"/>
  <c r="R1270"/>
  <c r="Q1270"/>
  <c r="L1270"/>
  <c r="K1270"/>
  <c r="J1270"/>
  <c r="I1270"/>
  <c r="T1270" s="1"/>
  <c r="S1269"/>
  <c r="B1269"/>
  <c r="S1268"/>
  <c r="B1268"/>
  <c r="T1267"/>
  <c r="X1267" s="1"/>
  <c r="S1267"/>
  <c r="B1267"/>
  <c r="T1266"/>
  <c r="X1266" s="1"/>
  <c r="S1266"/>
  <c r="B1266"/>
  <c r="R1265"/>
  <c r="Q1265"/>
  <c r="L1265"/>
  <c r="K1265"/>
  <c r="J1265"/>
  <c r="I1265"/>
  <c r="T1265" s="1"/>
  <c r="S1264"/>
  <c r="B1264"/>
  <c r="T1263"/>
  <c r="X1263" s="1"/>
  <c r="S1263"/>
  <c r="B1263"/>
  <c r="S1262"/>
  <c r="B1262"/>
  <c r="S1261"/>
  <c r="B1261"/>
  <c r="T1260"/>
  <c r="X1260" s="1"/>
  <c r="S1260"/>
  <c r="B1260"/>
  <c r="T1259"/>
  <c r="X1259" s="1"/>
  <c r="S1259"/>
  <c r="B1259"/>
  <c r="T1258"/>
  <c r="X1258" s="1"/>
  <c r="S1258"/>
  <c r="B1258"/>
  <c r="R1257"/>
  <c r="Q1257"/>
  <c r="L1257"/>
  <c r="K1257"/>
  <c r="J1257"/>
  <c r="I1257"/>
  <c r="T1257" s="1"/>
  <c r="T1256"/>
  <c r="S1256"/>
  <c r="B1256"/>
  <c r="S1255"/>
  <c r="B1255"/>
  <c r="S1254"/>
  <c r="B1254"/>
  <c r="S1253"/>
  <c r="B1253"/>
  <c r="T1252"/>
  <c r="X1252" s="1"/>
  <c r="S1252"/>
  <c r="B1252"/>
  <c r="T1251"/>
  <c r="X1251" s="1"/>
  <c r="S1251"/>
  <c r="B1251"/>
  <c r="R1250"/>
  <c r="Q1250"/>
  <c r="L1250"/>
  <c r="K1250"/>
  <c r="J1250"/>
  <c r="I1250"/>
  <c r="T1250" s="1"/>
  <c r="T1249"/>
  <c r="S1249"/>
  <c r="B1249"/>
  <c r="U1248"/>
  <c r="T1248"/>
  <c r="S1248"/>
  <c r="B1248"/>
  <c r="T1247"/>
  <c r="S1247"/>
  <c r="B1247"/>
  <c r="T1246"/>
  <c r="X1246" s="1"/>
  <c r="S1246"/>
  <c r="B1246"/>
  <c r="T1245"/>
  <c r="X1245" s="1"/>
  <c r="S1245"/>
  <c r="B1245"/>
  <c r="T1244"/>
  <c r="S1244"/>
  <c r="B1244"/>
  <c r="T1243"/>
  <c r="S1243"/>
  <c r="B1243"/>
  <c r="T1242"/>
  <c r="X1242" s="1"/>
  <c r="S1242"/>
  <c r="B1242"/>
  <c r="T1241"/>
  <c r="S1241"/>
  <c r="B1241"/>
  <c r="T1240"/>
  <c r="X1240" s="1"/>
  <c r="S1240"/>
  <c r="B1240"/>
  <c r="T1239"/>
  <c r="X1239" s="1"/>
  <c r="S1239"/>
  <c r="B1239"/>
  <c r="T1238"/>
  <c r="X1238" s="1"/>
  <c r="S1238"/>
  <c r="B1238"/>
  <c r="T1237"/>
  <c r="X1237" s="1"/>
  <c r="S1237"/>
  <c r="B1237"/>
  <c r="T1236"/>
  <c r="X1236" s="1"/>
  <c r="S1236"/>
  <c r="B1236"/>
  <c r="T1235"/>
  <c r="X1235" s="1"/>
  <c r="S1235"/>
  <c r="B1235"/>
  <c r="T1234"/>
  <c r="X1234" s="1"/>
  <c r="S1234"/>
  <c r="B1234"/>
  <c r="T1233"/>
  <c r="X1233" s="1"/>
  <c r="S1233"/>
  <c r="B1233"/>
  <c r="R1232"/>
  <c r="Q1232"/>
  <c r="L1232"/>
  <c r="K1232"/>
  <c r="J1232"/>
  <c r="I1232"/>
  <c r="T1232" s="1"/>
  <c r="T1231"/>
  <c r="X1231" s="1"/>
  <c r="S1231"/>
  <c r="B1231"/>
  <c r="T1230"/>
  <c r="X1230" s="1"/>
  <c r="S1230"/>
  <c r="B1230"/>
  <c r="T1229"/>
  <c r="X1229" s="1"/>
  <c r="S1229"/>
  <c r="B1229"/>
  <c r="T1228"/>
  <c r="X1228" s="1"/>
  <c r="S1228"/>
  <c r="B1228"/>
  <c r="T1227"/>
  <c r="X1227" s="1"/>
  <c r="S1227"/>
  <c r="B1227"/>
  <c r="T1226"/>
  <c r="X1226" s="1"/>
  <c r="S1226"/>
  <c r="B1226"/>
  <c r="T1225"/>
  <c r="X1225" s="1"/>
  <c r="S1225"/>
  <c r="B1225"/>
  <c r="U1224"/>
  <c r="R1224"/>
  <c r="Q1224"/>
  <c r="L1224"/>
  <c r="K1224"/>
  <c r="J1224"/>
  <c r="I1224"/>
  <c r="T1224" s="1"/>
  <c r="T1223"/>
  <c r="X1223" s="1"/>
  <c r="S1223"/>
  <c r="B1223"/>
  <c r="T1222"/>
  <c r="X1222" s="1"/>
  <c r="S1222"/>
  <c r="B1222"/>
  <c r="T1221"/>
  <c r="X1221" s="1"/>
  <c r="S1221"/>
  <c r="B1221"/>
  <c r="T1220"/>
  <c r="X1220" s="1"/>
  <c r="S1220"/>
  <c r="B1220"/>
  <c r="T1219"/>
  <c r="X1219" s="1"/>
  <c r="S1219"/>
  <c r="B1219"/>
  <c r="T1218"/>
  <c r="X1218" s="1"/>
  <c r="S1218"/>
  <c r="B1218"/>
  <c r="T1217"/>
  <c r="X1217" s="1"/>
  <c r="S1217"/>
  <c r="B1217"/>
  <c r="T1216"/>
  <c r="X1216" s="1"/>
  <c r="S1216"/>
  <c r="B1216"/>
  <c r="T1215"/>
  <c r="X1215" s="1"/>
  <c r="S1215"/>
  <c r="B1215"/>
  <c r="T1214"/>
  <c r="X1214" s="1"/>
  <c r="S1214"/>
  <c r="B1214"/>
  <c r="T1213"/>
  <c r="X1213" s="1"/>
  <c r="S1213"/>
  <c r="B1213"/>
  <c r="T1212"/>
  <c r="X1212" s="1"/>
  <c r="S1212"/>
  <c r="B1212"/>
  <c r="T1211"/>
  <c r="X1211" s="1"/>
  <c r="S1211"/>
  <c r="T1209"/>
  <c r="X1209" s="1"/>
  <c r="S1209"/>
  <c r="B1209"/>
  <c r="T1208"/>
  <c r="X1208" s="1"/>
  <c r="S1208"/>
  <c r="B1208"/>
  <c r="T1207"/>
  <c r="X1207" s="1"/>
  <c r="S1207"/>
  <c r="B1207"/>
  <c r="T1206"/>
  <c r="X1206" s="1"/>
  <c r="S1206"/>
  <c r="B1206"/>
  <c r="T1205"/>
  <c r="X1205" s="1"/>
  <c r="S1205"/>
  <c r="B1205"/>
  <c r="T1204"/>
  <c r="X1204" s="1"/>
  <c r="S1204"/>
  <c r="B1204"/>
  <c r="T1203"/>
  <c r="X1203" s="1"/>
  <c r="S1203"/>
  <c r="B1203"/>
  <c r="T1202"/>
  <c r="X1202" s="1"/>
  <c r="S1202"/>
  <c r="B1202"/>
  <c r="T1201"/>
  <c r="X1201" s="1"/>
  <c r="S1201"/>
  <c r="B1201"/>
  <c r="T1200"/>
  <c r="X1200" s="1"/>
  <c r="S1200"/>
  <c r="B1200"/>
  <c r="R1199"/>
  <c r="Q1199"/>
  <c r="L1199"/>
  <c r="K1199"/>
  <c r="J1199"/>
  <c r="I1199"/>
  <c r="T1199" s="1"/>
  <c r="T1198"/>
  <c r="X1198" s="1"/>
  <c r="S1198"/>
  <c r="B1198"/>
  <c r="T1197"/>
  <c r="X1197" s="1"/>
  <c r="S1197"/>
  <c r="B1197"/>
  <c r="T1196"/>
  <c r="X1196" s="1"/>
  <c r="S1196"/>
  <c r="B1196"/>
  <c r="T1195"/>
  <c r="X1195" s="1"/>
  <c r="S1195"/>
  <c r="B1195"/>
  <c r="S1194"/>
  <c r="B1194"/>
  <c r="T1193"/>
  <c r="X1193" s="1"/>
  <c r="S1193"/>
  <c r="B1193"/>
  <c r="T1192"/>
  <c r="S1192"/>
  <c r="B1192"/>
  <c r="T1191"/>
  <c r="X1191" s="1"/>
  <c r="S1191"/>
  <c r="B1191"/>
  <c r="T1190"/>
  <c r="X1190" s="1"/>
  <c r="S1190"/>
  <c r="B1190"/>
  <c r="T1189"/>
  <c r="X1189" s="1"/>
  <c r="S1189"/>
  <c r="B1189"/>
  <c r="T1188"/>
  <c r="X1188" s="1"/>
  <c r="S1188"/>
  <c r="B1188"/>
  <c r="T1187"/>
  <c r="X1187" s="1"/>
  <c r="S1187"/>
  <c r="B1187"/>
  <c r="T1186"/>
  <c r="X1186" s="1"/>
  <c r="S1186"/>
  <c r="B1186"/>
  <c r="T1185"/>
  <c r="X1185" s="1"/>
  <c r="S1185"/>
  <c r="B1185"/>
  <c r="T1184"/>
  <c r="X1184" s="1"/>
  <c r="S1184"/>
  <c r="B1184"/>
  <c r="T1183"/>
  <c r="X1183" s="1"/>
  <c r="S1183"/>
  <c r="B1183"/>
  <c r="S1182"/>
  <c r="B1182"/>
  <c r="T1181"/>
  <c r="X1181" s="1"/>
  <c r="S1181"/>
  <c r="B1181"/>
  <c r="T1180"/>
  <c r="X1180" s="1"/>
  <c r="S1180"/>
  <c r="B1180"/>
  <c r="T1179"/>
  <c r="X1179" s="1"/>
  <c r="S1179"/>
  <c r="B1179"/>
  <c r="T1178"/>
  <c r="X1178" s="1"/>
  <c r="S1178"/>
  <c r="B1178"/>
  <c r="T1177"/>
  <c r="X1177" s="1"/>
  <c r="S1177"/>
  <c r="B1177"/>
  <c r="T1175"/>
  <c r="X1175" s="1"/>
  <c r="S1175"/>
  <c r="B1175"/>
  <c r="T1174"/>
  <c r="X1174" s="1"/>
  <c r="S1174"/>
  <c r="K1174"/>
  <c r="K1155" s="1"/>
  <c r="B1174"/>
  <c r="T1173"/>
  <c r="X1173" s="1"/>
  <c r="S1173"/>
  <c r="B1173"/>
  <c r="T1172"/>
  <c r="X1172" s="1"/>
  <c r="S1172"/>
  <c r="B1172"/>
  <c r="T1171"/>
  <c r="X1171" s="1"/>
  <c r="S1171"/>
  <c r="B1171"/>
  <c r="T1170"/>
  <c r="X1170" s="1"/>
  <c r="S1170"/>
  <c r="B1170"/>
  <c r="T1169"/>
  <c r="X1169" s="1"/>
  <c r="S1169"/>
  <c r="B1169"/>
  <c r="T1168"/>
  <c r="X1168" s="1"/>
  <c r="S1168"/>
  <c r="B1168"/>
  <c r="T1167"/>
  <c r="X1167" s="1"/>
  <c r="S1167"/>
  <c r="B1167"/>
  <c r="T1166"/>
  <c r="X1166" s="1"/>
  <c r="S1166"/>
  <c r="B1166"/>
  <c r="T1165"/>
  <c r="X1165" s="1"/>
  <c r="S1165"/>
  <c r="B1165"/>
  <c r="T1164"/>
  <c r="X1164" s="1"/>
  <c r="S1164"/>
  <c r="B1164"/>
  <c r="T1163"/>
  <c r="X1163" s="1"/>
  <c r="S1163"/>
  <c r="B1163"/>
  <c r="T1162"/>
  <c r="X1162" s="1"/>
  <c r="S1162"/>
  <c r="B1162"/>
  <c r="T1161"/>
  <c r="X1161" s="1"/>
  <c r="S1161"/>
  <c r="B1161"/>
  <c r="T1160"/>
  <c r="X1160" s="1"/>
  <c r="S1160"/>
  <c r="B1160"/>
  <c r="T1159"/>
  <c r="X1159" s="1"/>
  <c r="S1159"/>
  <c r="B1159"/>
  <c r="T1158"/>
  <c r="X1158" s="1"/>
  <c r="S1158"/>
  <c r="B1158"/>
  <c r="T1157"/>
  <c r="X1157" s="1"/>
  <c r="S1157"/>
  <c r="B1157"/>
  <c r="T1156"/>
  <c r="X1156" s="1"/>
  <c r="S1156"/>
  <c r="B1156"/>
  <c r="R1155"/>
  <c r="Q1155"/>
  <c r="L1155"/>
  <c r="J1155"/>
  <c r="I1155"/>
  <c r="T1155" s="1"/>
  <c r="T1154"/>
  <c r="X1154" s="1"/>
  <c r="S1154"/>
  <c r="T1151"/>
  <c r="X1151" s="1"/>
  <c r="S1151"/>
  <c r="B1151"/>
  <c r="T1150"/>
  <c r="X1150" s="1"/>
  <c r="S1150"/>
  <c r="B1150"/>
  <c r="T1149"/>
  <c r="X1149" s="1"/>
  <c r="S1149"/>
  <c r="B1149"/>
  <c r="T1148"/>
  <c r="X1148" s="1"/>
  <c r="S1148"/>
  <c r="B1148"/>
  <c r="T1147"/>
  <c r="X1147" s="1"/>
  <c r="S1147"/>
  <c r="B1147"/>
  <c r="T1146"/>
  <c r="X1146" s="1"/>
  <c r="S1146"/>
  <c r="B1146"/>
  <c r="T1145"/>
  <c r="X1145" s="1"/>
  <c r="S1145"/>
  <c r="B1145"/>
  <c r="T1144"/>
  <c r="X1144" s="1"/>
  <c r="S1144"/>
  <c r="B1144"/>
  <c r="T1143"/>
  <c r="X1143" s="1"/>
  <c r="S1143"/>
  <c r="B1143"/>
  <c r="T1142"/>
  <c r="X1142" s="1"/>
  <c r="S1142"/>
  <c r="B1142"/>
  <c r="T1141"/>
  <c r="X1141" s="1"/>
  <c r="S1141"/>
  <c r="B1141"/>
  <c r="T1140"/>
  <c r="X1140" s="1"/>
  <c r="S1140"/>
  <c r="B1140"/>
  <c r="T1139"/>
  <c r="X1139" s="1"/>
  <c r="S1139"/>
  <c r="B1139"/>
  <c r="T1138"/>
  <c r="X1138" s="1"/>
  <c r="S1138"/>
  <c r="B1138"/>
  <c r="T1137"/>
  <c r="X1137" s="1"/>
  <c r="S1137"/>
  <c r="B1137"/>
  <c r="T1136"/>
  <c r="X1136" s="1"/>
  <c r="S1136"/>
  <c r="B1136"/>
  <c r="T1135"/>
  <c r="X1135" s="1"/>
  <c r="S1135"/>
  <c r="B1135"/>
  <c r="T1134"/>
  <c r="X1134" s="1"/>
  <c r="S1134"/>
  <c r="B1134"/>
  <c r="T1133"/>
  <c r="X1133" s="1"/>
  <c r="S1133"/>
  <c r="B1133"/>
  <c r="R1132"/>
  <c r="Q1132"/>
  <c r="L1132"/>
  <c r="K1132"/>
  <c r="J1132"/>
  <c r="I1132"/>
  <c r="T1132" s="1"/>
  <c r="T1131"/>
  <c r="S1131"/>
  <c r="B1131"/>
  <c r="T1130"/>
  <c r="S1130"/>
  <c r="B1130"/>
  <c r="T1129"/>
  <c r="X1129" s="1"/>
  <c r="S1129"/>
  <c r="B1129"/>
  <c r="T1128"/>
  <c r="S1128"/>
  <c r="B1128"/>
  <c r="T1127"/>
  <c r="S1127"/>
  <c r="B1127"/>
  <c r="T1126"/>
  <c r="X1126" s="1"/>
  <c r="S1126"/>
  <c r="B1126"/>
  <c r="T1125"/>
  <c r="X1125" s="1"/>
  <c r="S1125"/>
  <c r="B1125"/>
  <c r="T1124"/>
  <c r="X1124" s="1"/>
  <c r="S1124"/>
  <c r="B1124"/>
  <c r="T1123"/>
  <c r="X1123" s="1"/>
  <c r="S1123"/>
  <c r="B1123"/>
  <c r="T1122"/>
  <c r="S1122"/>
  <c r="B1122"/>
  <c r="T1121"/>
  <c r="S1121"/>
  <c r="B1121"/>
  <c r="T1120"/>
  <c r="S1120"/>
  <c r="B1120"/>
  <c r="T1119"/>
  <c r="X1119" s="1"/>
  <c r="S1119"/>
  <c r="B1119"/>
  <c r="T1118"/>
  <c r="X1118" s="1"/>
  <c r="S1118"/>
  <c r="B1118"/>
  <c r="T1117"/>
  <c r="X1117" s="1"/>
  <c r="S1117"/>
  <c r="B1117"/>
  <c r="T1116"/>
  <c r="X1116" s="1"/>
  <c r="S1116"/>
  <c r="B1116"/>
  <c r="T1115"/>
  <c r="S1115"/>
  <c r="B1115"/>
  <c r="T1114"/>
  <c r="X1114" s="1"/>
  <c r="S1114"/>
  <c r="B1114"/>
  <c r="T1113"/>
  <c r="X1113" s="1"/>
  <c r="S1113"/>
  <c r="B1113"/>
  <c r="T1112"/>
  <c r="S1112"/>
  <c r="B1112"/>
  <c r="T1111"/>
  <c r="S1111"/>
  <c r="B1111"/>
  <c r="T1110"/>
  <c r="X1110" s="1"/>
  <c r="S1110"/>
  <c r="B1110"/>
  <c r="T1109"/>
  <c r="X1109" s="1"/>
  <c r="S1109"/>
  <c r="B1109"/>
  <c r="T1108"/>
  <c r="X1108" s="1"/>
  <c r="S1108"/>
  <c r="B1108"/>
  <c r="T1107"/>
  <c r="X1107" s="1"/>
  <c r="S1107"/>
  <c r="B1107"/>
  <c r="T1106"/>
  <c r="X1106" s="1"/>
  <c r="S1106"/>
  <c r="B1106"/>
  <c r="T1105"/>
  <c r="X1105" s="1"/>
  <c r="S1105"/>
  <c r="B1105"/>
  <c r="T1104"/>
  <c r="X1104" s="1"/>
  <c r="S1104"/>
  <c r="B1104"/>
  <c r="T1103"/>
  <c r="X1103" s="1"/>
  <c r="S1103"/>
  <c r="B1103"/>
  <c r="T1102"/>
  <c r="X1102" s="1"/>
  <c r="S1102"/>
  <c r="B1102"/>
  <c r="T1101"/>
  <c r="X1101" s="1"/>
  <c r="S1101"/>
  <c r="B1101"/>
  <c r="T1100"/>
  <c r="X1100" s="1"/>
  <c r="S1100"/>
  <c r="B1100"/>
  <c r="T1099"/>
  <c r="X1099" s="1"/>
  <c r="S1099"/>
  <c r="B1099"/>
  <c r="T1098"/>
  <c r="X1098" s="1"/>
  <c r="S1098"/>
  <c r="B1098"/>
  <c r="T1097"/>
  <c r="X1097" s="1"/>
  <c r="S1097"/>
  <c r="B1097"/>
  <c r="T1096"/>
  <c r="S1096"/>
  <c r="B1096"/>
  <c r="T1095"/>
  <c r="X1095" s="1"/>
  <c r="S1095"/>
  <c r="B1095"/>
  <c r="T1094"/>
  <c r="X1094" s="1"/>
  <c r="S1094"/>
  <c r="B1094"/>
  <c r="T1093"/>
  <c r="X1093" s="1"/>
  <c r="S1093"/>
  <c r="B1093"/>
  <c r="T1092"/>
  <c r="S1092"/>
  <c r="B1092"/>
  <c r="T1091"/>
  <c r="X1091" s="1"/>
  <c r="S1091"/>
  <c r="B1091"/>
  <c r="T1090"/>
  <c r="X1090" s="1"/>
  <c r="S1090"/>
  <c r="B1090"/>
  <c r="T1089"/>
  <c r="X1089" s="1"/>
  <c r="S1089"/>
  <c r="B1089"/>
  <c r="T1088"/>
  <c r="X1088" s="1"/>
  <c r="S1088"/>
  <c r="B1088"/>
  <c r="T1087"/>
  <c r="X1087" s="1"/>
  <c r="S1087"/>
  <c r="B1087"/>
  <c r="T1086"/>
  <c r="X1086" s="1"/>
  <c r="S1086"/>
  <c r="B1086"/>
  <c r="T1085"/>
  <c r="X1085" s="1"/>
  <c r="S1085"/>
  <c r="B1085"/>
  <c r="T1084"/>
  <c r="X1084" s="1"/>
  <c r="S1084"/>
  <c r="B1084"/>
  <c r="T1083"/>
  <c r="X1083" s="1"/>
  <c r="S1083"/>
  <c r="B1083"/>
  <c r="T1082"/>
  <c r="S1082"/>
  <c r="B1082"/>
  <c r="T1081"/>
  <c r="X1081" s="1"/>
  <c r="S1081"/>
  <c r="B1081"/>
  <c r="T1080"/>
  <c r="X1080" s="1"/>
  <c r="S1080"/>
  <c r="B1080"/>
  <c r="T1079"/>
  <c r="X1079" s="1"/>
  <c r="S1079"/>
  <c r="B1079"/>
  <c r="T1078"/>
  <c r="X1078" s="1"/>
  <c r="S1078"/>
  <c r="B1078"/>
  <c r="T1077"/>
  <c r="X1077" s="1"/>
  <c r="S1077"/>
  <c r="B1077"/>
  <c r="T1076"/>
  <c r="X1076" s="1"/>
  <c r="S1076"/>
  <c r="B1076"/>
  <c r="T1075"/>
  <c r="X1075" s="1"/>
  <c r="S1075"/>
  <c r="B1075"/>
  <c r="T1074"/>
  <c r="X1074" s="1"/>
  <c r="S1074"/>
  <c r="B1074"/>
  <c r="T1073"/>
  <c r="X1073" s="1"/>
  <c r="S1073"/>
  <c r="B1073"/>
  <c r="T1072"/>
  <c r="X1072" s="1"/>
  <c r="S1072"/>
  <c r="B1072"/>
  <c r="T1071"/>
  <c r="X1071" s="1"/>
  <c r="S1071"/>
  <c r="B1071"/>
  <c r="T1070"/>
  <c r="X1070" s="1"/>
  <c r="S1070"/>
  <c r="B1070"/>
  <c r="T1069"/>
  <c r="S1069"/>
  <c r="B1069"/>
  <c r="T1068"/>
  <c r="S1068"/>
  <c r="B1068"/>
  <c r="T1067"/>
  <c r="X1067" s="1"/>
  <c r="S1067"/>
  <c r="B1067"/>
  <c r="T1066"/>
  <c r="X1066" s="1"/>
  <c r="S1066"/>
  <c r="B1066"/>
  <c r="T1065"/>
  <c r="X1065" s="1"/>
  <c r="S1065"/>
  <c r="B1065"/>
  <c r="T1064"/>
  <c r="X1064" s="1"/>
  <c r="S1064"/>
  <c r="B1064"/>
  <c r="U1063"/>
  <c r="T1063"/>
  <c r="S1063"/>
  <c r="B1063"/>
  <c r="T1062"/>
  <c r="X1062" s="1"/>
  <c r="S1062"/>
  <c r="B1062"/>
  <c r="T1061"/>
  <c r="X1061" s="1"/>
  <c r="S1061"/>
  <c r="B1061"/>
  <c r="T1060"/>
  <c r="X1060" s="1"/>
  <c r="S1060"/>
  <c r="B1060"/>
  <c r="T1059"/>
  <c r="X1059" s="1"/>
  <c r="S1059"/>
  <c r="B1059"/>
  <c r="T1058"/>
  <c r="X1058" s="1"/>
  <c r="S1058"/>
  <c r="B1058"/>
  <c r="T1057"/>
  <c r="X1057" s="1"/>
  <c r="S1057"/>
  <c r="B1057"/>
  <c r="T1056"/>
  <c r="X1056" s="1"/>
  <c r="S1056"/>
  <c r="B1056"/>
  <c r="T1055"/>
  <c r="X1055" s="1"/>
  <c r="S1055"/>
  <c r="B1055"/>
  <c r="T1054"/>
  <c r="X1054" s="1"/>
  <c r="S1054"/>
  <c r="B1054"/>
  <c r="T1053"/>
  <c r="X1053" s="1"/>
  <c r="S1053"/>
  <c r="B1053"/>
  <c r="T1052"/>
  <c r="X1052" s="1"/>
  <c r="S1052"/>
  <c r="B1052"/>
  <c r="T1051"/>
  <c r="X1051" s="1"/>
  <c r="S1051"/>
  <c r="B1051"/>
  <c r="T1050"/>
  <c r="X1050" s="1"/>
  <c r="S1050"/>
  <c r="B1050"/>
  <c r="T1048"/>
  <c r="X1048" s="1"/>
  <c r="S1048"/>
  <c r="B1048"/>
  <c r="T1047"/>
  <c r="X1047" s="1"/>
  <c r="S1047"/>
  <c r="B1047"/>
  <c r="T1046"/>
  <c r="X1046" s="1"/>
  <c r="S1046"/>
  <c r="B1046"/>
  <c r="T1045"/>
  <c r="X1045" s="1"/>
  <c r="S1045"/>
  <c r="B1045"/>
  <c r="T1044"/>
  <c r="X1044" s="1"/>
  <c r="S1044"/>
  <c r="B1044"/>
  <c r="T1043"/>
  <c r="X1043" s="1"/>
  <c r="S1043"/>
  <c r="B1043"/>
  <c r="T1042"/>
  <c r="S1042"/>
  <c r="B1042"/>
  <c r="T1041"/>
  <c r="X1041" s="1"/>
  <c r="S1041"/>
  <c r="B1041"/>
  <c r="T1040"/>
  <c r="X1040" s="1"/>
  <c r="S1040"/>
  <c r="B1040"/>
  <c r="T1039"/>
  <c r="X1039" s="1"/>
  <c r="S1039"/>
  <c r="B1039"/>
  <c r="T1038"/>
  <c r="X1038" s="1"/>
  <c r="S1038"/>
  <c r="B1038"/>
  <c r="T1037"/>
  <c r="X1037" s="1"/>
  <c r="S1037"/>
  <c r="B1037"/>
  <c r="T1036"/>
  <c r="X1036" s="1"/>
  <c r="S1036"/>
  <c r="B1036"/>
  <c r="T1035"/>
  <c r="X1035" s="1"/>
  <c r="S1035"/>
  <c r="B1035"/>
  <c r="T1034"/>
  <c r="X1034" s="1"/>
  <c r="S1034"/>
  <c r="B1034"/>
  <c r="T1033"/>
  <c r="X1033" s="1"/>
  <c r="S1033"/>
  <c r="B1033"/>
  <c r="T1032"/>
  <c r="X1032" s="1"/>
  <c r="S1032"/>
  <c r="B1032"/>
  <c r="T1031"/>
  <c r="X1031" s="1"/>
  <c r="S1031"/>
  <c r="B1031"/>
  <c r="T1030"/>
  <c r="X1030" s="1"/>
  <c r="S1030"/>
  <c r="B1030"/>
  <c r="T1029"/>
  <c r="X1029" s="1"/>
  <c r="S1029"/>
  <c r="B1029"/>
  <c r="T1028"/>
  <c r="X1028" s="1"/>
  <c r="S1028"/>
  <c r="B1028"/>
  <c r="T1027"/>
  <c r="X1027" s="1"/>
  <c r="S1027"/>
  <c r="B1027"/>
  <c r="R1026"/>
  <c r="Q1026"/>
  <c r="L1026"/>
  <c r="K1026"/>
  <c r="J1026"/>
  <c r="I1026"/>
  <c r="T1024"/>
  <c r="S1024"/>
  <c r="S1023" s="1"/>
  <c r="B1024"/>
  <c r="R1023"/>
  <c r="Q1023"/>
  <c r="L1023"/>
  <c r="K1023"/>
  <c r="J1023"/>
  <c r="I1023"/>
  <c r="T1023" s="1"/>
  <c r="T1022"/>
  <c r="X1022" s="1"/>
  <c r="S1022"/>
  <c r="S1021" s="1"/>
  <c r="B1022"/>
  <c r="U1021"/>
  <c r="R1021"/>
  <c r="Q1021"/>
  <c r="C48" i="14" s="1"/>
  <c r="L1021" i="15"/>
  <c r="K1021"/>
  <c r="J1021"/>
  <c r="I1021"/>
  <c r="T1021" s="1"/>
  <c r="T1020"/>
  <c r="X1020" s="1"/>
  <c r="S1020"/>
  <c r="B1020"/>
  <c r="T1019"/>
  <c r="X1019" s="1"/>
  <c r="S1019"/>
  <c r="B1019"/>
  <c r="T1018"/>
  <c r="X1018" s="1"/>
  <c r="S1018"/>
  <c r="B1018"/>
  <c r="R1017"/>
  <c r="Q1017"/>
  <c r="L1017"/>
  <c r="K1017"/>
  <c r="J1017"/>
  <c r="I1017"/>
  <c r="T1017" s="1"/>
  <c r="T1016"/>
  <c r="S1016"/>
  <c r="B1016"/>
  <c r="T1015"/>
  <c r="X1015" s="1"/>
  <c r="S1015"/>
  <c r="B1015"/>
  <c r="T1014"/>
  <c r="X1014" s="1"/>
  <c r="S1014"/>
  <c r="B1014"/>
  <c r="T1013"/>
  <c r="X1013" s="1"/>
  <c r="S1013"/>
  <c r="B1013"/>
  <c r="T1012"/>
  <c r="X1012" s="1"/>
  <c r="S1012"/>
  <c r="B1012"/>
  <c r="T1011"/>
  <c r="X1011" s="1"/>
  <c r="S1011"/>
  <c r="B1011"/>
  <c r="R1010"/>
  <c r="Q1010"/>
  <c r="L1010"/>
  <c r="K1010"/>
  <c r="J1010"/>
  <c r="I1010"/>
  <c r="T1010" s="1"/>
  <c r="T1009"/>
  <c r="X1009" s="1"/>
  <c r="S1009"/>
  <c r="S1008" s="1"/>
  <c r="B1009"/>
  <c r="U1008"/>
  <c r="R1008"/>
  <c r="Q1008"/>
  <c r="L1008"/>
  <c r="K1008"/>
  <c r="J1008"/>
  <c r="I1008"/>
  <c r="T1008" s="1"/>
  <c r="T1007"/>
  <c r="S1007"/>
  <c r="S1006" s="1"/>
  <c r="B1007"/>
  <c r="R1006"/>
  <c r="Q1006"/>
  <c r="L1006"/>
  <c r="K1006"/>
  <c r="J1006"/>
  <c r="I1006"/>
  <c r="T1006" s="1"/>
  <c r="T1005"/>
  <c r="S1005"/>
  <c r="S1004" s="1"/>
  <c r="B1005"/>
  <c r="R1004"/>
  <c r="Q1004"/>
  <c r="L1004"/>
  <c r="K1004"/>
  <c r="J1004"/>
  <c r="I1004"/>
  <c r="T1004" s="1"/>
  <c r="T1003"/>
  <c r="S1003"/>
  <c r="B1003"/>
  <c r="T1002"/>
  <c r="S1002"/>
  <c r="B1002"/>
  <c r="T1001"/>
  <c r="X1001" s="1"/>
  <c r="S1001"/>
  <c r="B1001"/>
  <c r="T1000"/>
  <c r="S1000"/>
  <c r="B1000"/>
  <c r="T999"/>
  <c r="X999" s="1"/>
  <c r="S999"/>
  <c r="B999"/>
  <c r="R998"/>
  <c r="Q998"/>
  <c r="L998"/>
  <c r="K998"/>
  <c r="J998"/>
  <c r="I998"/>
  <c r="T998" s="1"/>
  <c r="T997"/>
  <c r="X997" s="1"/>
  <c r="S997"/>
  <c r="S996" s="1"/>
  <c r="B997"/>
  <c r="U996"/>
  <c r="R996"/>
  <c r="Q996"/>
  <c r="L996"/>
  <c r="K996"/>
  <c r="J996"/>
  <c r="I996"/>
  <c r="T996" s="1"/>
  <c r="T995"/>
  <c r="X995" s="1"/>
  <c r="S995"/>
  <c r="S994" s="1"/>
  <c r="B995"/>
  <c r="U994"/>
  <c r="R994"/>
  <c r="Q994"/>
  <c r="L994"/>
  <c r="K994"/>
  <c r="J994"/>
  <c r="I994"/>
  <c r="T994" s="1"/>
  <c r="T993"/>
  <c r="X993" s="1"/>
  <c r="S993"/>
  <c r="S992" s="1"/>
  <c r="B993"/>
  <c r="U992"/>
  <c r="R992"/>
  <c r="Q992"/>
  <c r="L992"/>
  <c r="K992"/>
  <c r="J992"/>
  <c r="I992"/>
  <c r="T992" s="1"/>
  <c r="T991"/>
  <c r="S991"/>
  <c r="S990" s="1"/>
  <c r="B991"/>
  <c r="R990"/>
  <c r="Q990"/>
  <c r="L990"/>
  <c r="K990"/>
  <c r="J990"/>
  <c r="I990"/>
  <c r="T990" s="1"/>
  <c r="T989"/>
  <c r="S989"/>
  <c r="B989"/>
  <c r="T988"/>
  <c r="S988"/>
  <c r="B988"/>
  <c r="T987"/>
  <c r="S987"/>
  <c r="B987"/>
  <c r="R986"/>
  <c r="Q986"/>
  <c r="L986"/>
  <c r="K986"/>
  <c r="J986"/>
  <c r="I986"/>
  <c r="T986" s="1"/>
  <c r="T985"/>
  <c r="S985"/>
  <c r="B985"/>
  <c r="T984"/>
  <c r="S984"/>
  <c r="B984"/>
  <c r="T983"/>
  <c r="X983" s="1"/>
  <c r="S983"/>
  <c r="B983"/>
  <c r="T982"/>
  <c r="X982" s="1"/>
  <c r="S982"/>
  <c r="B982"/>
  <c r="T981"/>
  <c r="X981" s="1"/>
  <c r="S981"/>
  <c r="B981"/>
  <c r="T980"/>
  <c r="X980" s="1"/>
  <c r="S980"/>
  <c r="B980"/>
  <c r="T979"/>
  <c r="X979" s="1"/>
  <c r="S979"/>
  <c r="B979"/>
  <c r="R978"/>
  <c r="Q978"/>
  <c r="L978"/>
  <c r="K978"/>
  <c r="J978"/>
  <c r="I978"/>
  <c r="T978" s="1"/>
  <c r="T977"/>
  <c r="S977"/>
  <c r="B977"/>
  <c r="T976"/>
  <c r="X976" s="1"/>
  <c r="S976"/>
  <c r="B976"/>
  <c r="T975"/>
  <c r="S975"/>
  <c r="B975"/>
  <c r="T974"/>
  <c r="X974" s="1"/>
  <c r="S974"/>
  <c r="B974"/>
  <c r="R973"/>
  <c r="Q973"/>
  <c r="L973"/>
  <c r="K973"/>
  <c r="J973"/>
  <c r="I973"/>
  <c r="T973" s="1"/>
  <c r="T972"/>
  <c r="S972"/>
  <c r="B972"/>
  <c r="T971"/>
  <c r="S971"/>
  <c r="K971"/>
  <c r="K969" s="1"/>
  <c r="B971"/>
  <c r="T970"/>
  <c r="S970"/>
  <c r="B970"/>
  <c r="R969"/>
  <c r="Q969"/>
  <c r="L969"/>
  <c r="J969"/>
  <c r="I969"/>
  <c r="T969" s="1"/>
  <c r="T968"/>
  <c r="S968"/>
  <c r="S967" s="1"/>
  <c r="B968"/>
  <c r="R967"/>
  <c r="Q967"/>
  <c r="L967"/>
  <c r="K967"/>
  <c r="J967"/>
  <c r="I967"/>
  <c r="T967" s="1"/>
  <c r="T966"/>
  <c r="S966"/>
  <c r="B966"/>
  <c r="T965"/>
  <c r="S965"/>
  <c r="B965"/>
  <c r="R964"/>
  <c r="Q964"/>
  <c r="L964"/>
  <c r="K964"/>
  <c r="J964"/>
  <c r="I964"/>
  <c r="T964" s="1"/>
  <c r="T963"/>
  <c r="X963" s="1"/>
  <c r="S963"/>
  <c r="S962" s="1"/>
  <c r="B963"/>
  <c r="U962"/>
  <c r="R962"/>
  <c r="Q962"/>
  <c r="L962"/>
  <c r="K962"/>
  <c r="J962"/>
  <c r="I962"/>
  <c r="T962" s="1"/>
  <c r="T961"/>
  <c r="X961" s="1"/>
  <c r="S961"/>
  <c r="S960" s="1"/>
  <c r="B961"/>
  <c r="R960"/>
  <c r="Q960"/>
  <c r="L960"/>
  <c r="K960"/>
  <c r="J960"/>
  <c r="I960"/>
  <c r="T960" s="1"/>
  <c r="T959"/>
  <c r="X959" s="1"/>
  <c r="S959"/>
  <c r="B959"/>
  <c r="R958"/>
  <c r="Q958"/>
  <c r="L958"/>
  <c r="K958"/>
  <c r="J958"/>
  <c r="I958"/>
  <c r="T958" s="1"/>
  <c r="T957"/>
  <c r="X957" s="1"/>
  <c r="S957"/>
  <c r="S956" s="1"/>
  <c r="B957"/>
  <c r="U956"/>
  <c r="R956"/>
  <c r="Q956"/>
  <c r="L956"/>
  <c r="K956"/>
  <c r="J956"/>
  <c r="I956"/>
  <c r="T956" s="1"/>
  <c r="T955"/>
  <c r="S955"/>
  <c r="B955"/>
  <c r="T954"/>
  <c r="X954" s="1"/>
  <c r="S954"/>
  <c r="B954"/>
  <c r="T953"/>
  <c r="S953"/>
  <c r="B953"/>
  <c r="R952"/>
  <c r="Q952"/>
  <c r="L952"/>
  <c r="K952"/>
  <c r="J952"/>
  <c r="I952"/>
  <c r="T948"/>
  <c r="S948"/>
  <c r="S947" s="1"/>
  <c r="B948"/>
  <c r="T947"/>
  <c r="T946"/>
  <c r="X946" s="1"/>
  <c r="S946"/>
  <c r="B946"/>
  <c r="T945"/>
  <c r="X945" s="1"/>
  <c r="S945"/>
  <c r="B945"/>
  <c r="T944"/>
  <c r="X944" s="1"/>
  <c r="S944"/>
  <c r="B944"/>
  <c r="T943"/>
  <c r="X943" s="1"/>
  <c r="S943"/>
  <c r="B943"/>
  <c r="T942"/>
  <c r="X942" s="1"/>
  <c r="S942"/>
  <c r="B942"/>
  <c r="T941"/>
  <c r="S941"/>
  <c r="B941"/>
  <c r="R940"/>
  <c r="Q940"/>
  <c r="L940"/>
  <c r="K940"/>
  <c r="J940"/>
  <c r="I940"/>
  <c r="T940" s="1"/>
  <c r="T939"/>
  <c r="X939" s="1"/>
  <c r="S939"/>
  <c r="S938" s="1"/>
  <c r="B939"/>
  <c r="U938"/>
  <c r="R938"/>
  <c r="Q938"/>
  <c r="L938"/>
  <c r="K938"/>
  <c r="J938"/>
  <c r="I938"/>
  <c r="T938" s="1"/>
  <c r="T937"/>
  <c r="X937" s="1"/>
  <c r="S937"/>
  <c r="B937"/>
  <c r="T935"/>
  <c r="S935"/>
  <c r="B935"/>
  <c r="R934"/>
  <c r="Q934"/>
  <c r="L934"/>
  <c r="K934"/>
  <c r="J934"/>
  <c r="I934"/>
  <c r="T934" s="1"/>
  <c r="T933"/>
  <c r="X933" s="1"/>
  <c r="S933"/>
  <c r="B933"/>
  <c r="T932"/>
  <c r="S932"/>
  <c r="B932"/>
  <c r="T931"/>
  <c r="X931" s="1"/>
  <c r="S931"/>
  <c r="B931"/>
  <c r="T930"/>
  <c r="X930" s="1"/>
  <c r="S930"/>
  <c r="B930"/>
  <c r="T929"/>
  <c r="X929" s="1"/>
  <c r="S929"/>
  <c r="B929"/>
  <c r="R928"/>
  <c r="Q928"/>
  <c r="L928"/>
  <c r="K928"/>
  <c r="J928"/>
  <c r="I928"/>
  <c r="T928" s="1"/>
  <c r="T927"/>
  <c r="X927" s="1"/>
  <c r="S927"/>
  <c r="B927"/>
  <c r="T926"/>
  <c r="S926"/>
  <c r="B926"/>
  <c r="T925"/>
  <c r="S925"/>
  <c r="B925"/>
  <c r="R924"/>
  <c r="Q924"/>
  <c r="L924"/>
  <c r="K924"/>
  <c r="J924"/>
  <c r="I924"/>
  <c r="T924" s="1"/>
  <c r="T923"/>
  <c r="X923" s="1"/>
  <c r="S923"/>
  <c r="S922" s="1"/>
  <c r="B923"/>
  <c r="U922"/>
  <c r="R922"/>
  <c r="Q922"/>
  <c r="L922"/>
  <c r="K922"/>
  <c r="J922"/>
  <c r="I922"/>
  <c r="T922" s="1"/>
  <c r="T921"/>
  <c r="X921" s="1"/>
  <c r="S921"/>
  <c r="S920" s="1"/>
  <c r="B921"/>
  <c r="U920"/>
  <c r="R920"/>
  <c r="Q920"/>
  <c r="L920"/>
  <c r="K920"/>
  <c r="J920"/>
  <c r="I920"/>
  <c r="T920" s="1"/>
  <c r="T919"/>
  <c r="S919"/>
  <c r="S918" s="1"/>
  <c r="B919"/>
  <c r="R918"/>
  <c r="Q918"/>
  <c r="L918"/>
  <c r="K918"/>
  <c r="J918"/>
  <c r="I918"/>
  <c r="T918" s="1"/>
  <c r="T917"/>
  <c r="S917"/>
  <c r="B917"/>
  <c r="T916"/>
  <c r="X916" s="1"/>
  <c r="S916"/>
  <c r="B916"/>
  <c r="T915"/>
  <c r="S915"/>
  <c r="B915"/>
  <c r="R914"/>
  <c r="Q914"/>
  <c r="L914"/>
  <c r="K914"/>
  <c r="J914"/>
  <c r="I914"/>
  <c r="T914" s="1"/>
  <c r="T913"/>
  <c r="X913" s="1"/>
  <c r="S913"/>
  <c r="S912" s="1"/>
  <c r="B913"/>
  <c r="U912"/>
  <c r="R912"/>
  <c r="Q912"/>
  <c r="L912"/>
  <c r="K912"/>
  <c r="J912"/>
  <c r="I912"/>
  <c r="T912" s="1"/>
  <c r="T911"/>
  <c r="X911" s="1"/>
  <c r="S911"/>
  <c r="K911"/>
  <c r="K908" s="1"/>
  <c r="B911"/>
  <c r="T910"/>
  <c r="X910" s="1"/>
  <c r="S910"/>
  <c r="B910"/>
  <c r="T909"/>
  <c r="X909" s="1"/>
  <c r="S909"/>
  <c r="B909"/>
  <c r="U908"/>
  <c r="R908"/>
  <c r="Q908"/>
  <c r="L908"/>
  <c r="J908"/>
  <c r="I908"/>
  <c r="T908" s="1"/>
  <c r="T907"/>
  <c r="X907" s="1"/>
  <c r="S907"/>
  <c r="K907"/>
  <c r="K899" s="1"/>
  <c r="B907"/>
  <c r="T906"/>
  <c r="X906" s="1"/>
  <c r="S906"/>
  <c r="B906"/>
  <c r="T905"/>
  <c r="X905" s="1"/>
  <c r="S905"/>
  <c r="B905"/>
  <c r="T904"/>
  <c r="X904" s="1"/>
  <c r="S904"/>
  <c r="B904"/>
  <c r="T903"/>
  <c r="S903"/>
  <c r="B903"/>
  <c r="T902"/>
  <c r="X902" s="1"/>
  <c r="S902"/>
  <c r="B902"/>
  <c r="T901"/>
  <c r="X901" s="1"/>
  <c r="S901"/>
  <c r="B901"/>
  <c r="T900"/>
  <c r="S900"/>
  <c r="B900"/>
  <c r="R899"/>
  <c r="Q899"/>
  <c r="L899"/>
  <c r="J899"/>
  <c r="I899"/>
  <c r="T899" s="1"/>
  <c r="T898"/>
  <c r="X898" s="1"/>
  <c r="S898"/>
  <c r="B898"/>
  <c r="T897"/>
  <c r="S897"/>
  <c r="B897"/>
  <c r="R896"/>
  <c r="Q896"/>
  <c r="L896"/>
  <c r="K896"/>
  <c r="J896"/>
  <c r="I896"/>
  <c r="T896" s="1"/>
  <c r="T895"/>
  <c r="S895"/>
  <c r="B895"/>
  <c r="T894"/>
  <c r="X894" s="1"/>
  <c r="S894"/>
  <c r="B894"/>
  <c r="R893"/>
  <c r="Q893"/>
  <c r="L893"/>
  <c r="K893"/>
  <c r="J893"/>
  <c r="I893"/>
  <c r="T893" s="1"/>
  <c r="T892"/>
  <c r="S892"/>
  <c r="B892"/>
  <c r="R891"/>
  <c r="Q891"/>
  <c r="L891"/>
  <c r="K891"/>
  <c r="J891"/>
  <c r="I891"/>
  <c r="T891" s="1"/>
  <c r="T890"/>
  <c r="X890" s="1"/>
  <c r="S890"/>
  <c r="B890"/>
  <c r="T889"/>
  <c r="X889" s="1"/>
  <c r="S889"/>
  <c r="B889"/>
  <c r="T888"/>
  <c r="S888"/>
  <c r="B888"/>
  <c r="R887"/>
  <c r="Q887"/>
  <c r="L887"/>
  <c r="K887"/>
  <c r="J887"/>
  <c r="I887"/>
  <c r="T887" s="1"/>
  <c r="T886"/>
  <c r="X886" s="1"/>
  <c r="S886"/>
  <c r="B886"/>
  <c r="T885"/>
  <c r="X885" s="1"/>
  <c r="S885"/>
  <c r="B885"/>
  <c r="R884"/>
  <c r="Q884"/>
  <c r="L884"/>
  <c r="K884"/>
  <c r="J884"/>
  <c r="I884"/>
  <c r="T884" s="1"/>
  <c r="T883"/>
  <c r="S883"/>
  <c r="B883"/>
  <c r="T882"/>
  <c r="X882" s="1"/>
  <c r="S882"/>
  <c r="B882"/>
  <c r="T881"/>
  <c r="X881" s="1"/>
  <c r="S881"/>
  <c r="B881"/>
  <c r="T880"/>
  <c r="S880"/>
  <c r="B880"/>
  <c r="T879"/>
  <c r="S879"/>
  <c r="B879"/>
  <c r="T878"/>
  <c r="S878"/>
  <c r="B878"/>
  <c r="T877"/>
  <c r="X877" s="1"/>
  <c r="S877"/>
  <c r="B877"/>
  <c r="T876"/>
  <c r="S876"/>
  <c r="B876"/>
  <c r="T875"/>
  <c r="X875" s="1"/>
  <c r="S875"/>
  <c r="B875"/>
  <c r="T874"/>
  <c r="X874" s="1"/>
  <c r="S874"/>
  <c r="B874"/>
  <c r="T873"/>
  <c r="S873"/>
  <c r="B873"/>
  <c r="R872"/>
  <c r="Q872"/>
  <c r="L872"/>
  <c r="K872"/>
  <c r="J872"/>
  <c r="I872"/>
  <c r="T872" s="1"/>
  <c r="T871"/>
  <c r="X871" s="1"/>
  <c r="S871"/>
  <c r="B871"/>
  <c r="T870"/>
  <c r="S870"/>
  <c r="B870"/>
  <c r="R869"/>
  <c r="Q869"/>
  <c r="L869"/>
  <c r="K869"/>
  <c r="J869"/>
  <c r="I869"/>
  <c r="T869" s="1"/>
  <c r="T868"/>
  <c r="S868"/>
  <c r="S867" s="1"/>
  <c r="B868"/>
  <c r="R867"/>
  <c r="Q867"/>
  <c r="L867"/>
  <c r="K867"/>
  <c r="J867"/>
  <c r="I867"/>
  <c r="T867" s="1"/>
  <c r="T866"/>
  <c r="S866"/>
  <c r="S865" s="1"/>
  <c r="B866"/>
  <c r="R865"/>
  <c r="Q865"/>
  <c r="L865"/>
  <c r="K865"/>
  <c r="J865"/>
  <c r="I865"/>
  <c r="T865" s="1"/>
  <c r="T864"/>
  <c r="S864"/>
  <c r="S863" s="1"/>
  <c r="K864"/>
  <c r="K863" s="1"/>
  <c r="B864"/>
  <c r="R863"/>
  <c r="Q863"/>
  <c r="L863"/>
  <c r="J863"/>
  <c r="I863"/>
  <c r="T863" s="1"/>
  <c r="T862"/>
  <c r="X862" s="1"/>
  <c r="S862"/>
  <c r="S861" s="1"/>
  <c r="B862"/>
  <c r="U861"/>
  <c r="R861"/>
  <c r="Q861"/>
  <c r="L861"/>
  <c r="K861"/>
  <c r="J861"/>
  <c r="I861"/>
  <c r="T861" s="1"/>
  <c r="T860"/>
  <c r="X860" s="1"/>
  <c r="S860"/>
  <c r="S859" s="1"/>
  <c r="B860"/>
  <c r="U859"/>
  <c r="R859"/>
  <c r="Q859"/>
  <c r="L859"/>
  <c r="K859"/>
  <c r="J859"/>
  <c r="I859"/>
  <c r="T859" s="1"/>
  <c r="T858"/>
  <c r="S858"/>
  <c r="S857" s="1"/>
  <c r="B858"/>
  <c r="R857"/>
  <c r="Q857"/>
  <c r="L857"/>
  <c r="K857"/>
  <c r="J857"/>
  <c r="I857"/>
  <c r="T857" s="1"/>
  <c r="T856"/>
  <c r="S856"/>
  <c r="S855" s="1"/>
  <c r="B856"/>
  <c r="R855"/>
  <c r="Q855"/>
  <c r="L855"/>
  <c r="K855"/>
  <c r="J855"/>
  <c r="I855"/>
  <c r="T855" s="1"/>
  <c r="T854"/>
  <c r="S854"/>
  <c r="B854"/>
  <c r="T853"/>
  <c r="S853"/>
  <c r="B853"/>
  <c r="R852"/>
  <c r="Q852"/>
  <c r="L852"/>
  <c r="K852"/>
  <c r="J852"/>
  <c r="I852"/>
  <c r="T852" s="1"/>
  <c r="T851"/>
  <c r="S851"/>
  <c r="B851"/>
  <c r="T850"/>
  <c r="X850" s="1"/>
  <c r="S850"/>
  <c r="B850"/>
  <c r="T849"/>
  <c r="X849" s="1"/>
  <c r="S849"/>
  <c r="B849"/>
  <c r="T848"/>
  <c r="X848" s="1"/>
  <c r="S848"/>
  <c r="B848"/>
  <c r="T847"/>
  <c r="X847" s="1"/>
  <c r="S847"/>
  <c r="B847"/>
  <c r="T846"/>
  <c r="S846"/>
  <c r="B846"/>
  <c r="R845"/>
  <c r="Q845"/>
  <c r="L845"/>
  <c r="K845"/>
  <c r="J845"/>
  <c r="I845"/>
  <c r="T845" s="1"/>
  <c r="T844"/>
  <c r="S844"/>
  <c r="B844"/>
  <c r="T843"/>
  <c r="S843"/>
  <c r="B843"/>
  <c r="T842"/>
  <c r="X842" s="1"/>
  <c r="S842"/>
  <c r="B842"/>
  <c r="T841"/>
  <c r="S841"/>
  <c r="K841"/>
  <c r="K831" s="1"/>
  <c r="B841"/>
  <c r="T840"/>
  <c r="X840" s="1"/>
  <c r="S840"/>
  <c r="B840"/>
  <c r="T839"/>
  <c r="S839"/>
  <c r="B839"/>
  <c r="T838"/>
  <c r="X838" s="1"/>
  <c r="S838"/>
  <c r="B838"/>
  <c r="T837"/>
  <c r="S837"/>
  <c r="B837"/>
  <c r="T836"/>
  <c r="S836"/>
  <c r="B836"/>
  <c r="T835"/>
  <c r="S835"/>
  <c r="B835"/>
  <c r="T834"/>
  <c r="X834" s="1"/>
  <c r="S834"/>
  <c r="B834"/>
  <c r="T833"/>
  <c r="S833"/>
  <c r="B833"/>
  <c r="T832"/>
  <c r="S832"/>
  <c r="B832"/>
  <c r="R831"/>
  <c r="Q831"/>
  <c r="L831"/>
  <c r="J831"/>
  <c r="I831"/>
  <c r="T831" s="1"/>
  <c r="T830"/>
  <c r="S830"/>
  <c r="B830"/>
  <c r="R829"/>
  <c r="Q829"/>
  <c r="L829"/>
  <c r="K829"/>
  <c r="J829"/>
  <c r="I829"/>
  <c r="T829" s="1"/>
  <c r="T828"/>
  <c r="S828"/>
  <c r="S827" s="1"/>
  <c r="B828"/>
  <c r="R827"/>
  <c r="Q827"/>
  <c r="L827"/>
  <c r="K827"/>
  <c r="J827"/>
  <c r="I827"/>
  <c r="T827" s="1"/>
  <c r="U826"/>
  <c r="T826"/>
  <c r="S826"/>
  <c r="B826"/>
  <c r="T825"/>
  <c r="S825"/>
  <c r="B825"/>
  <c r="R824"/>
  <c r="Q824"/>
  <c r="L824"/>
  <c r="K824"/>
  <c r="J824"/>
  <c r="I824"/>
  <c r="T824" s="1"/>
  <c r="T823"/>
  <c r="S823"/>
  <c r="S822" s="1"/>
  <c r="B823"/>
  <c r="R822"/>
  <c r="Q822"/>
  <c r="L822"/>
  <c r="K822"/>
  <c r="J822"/>
  <c r="I822"/>
  <c r="T822" s="1"/>
  <c r="T821"/>
  <c r="S821"/>
  <c r="B821"/>
  <c r="T820"/>
  <c r="S820"/>
  <c r="B820"/>
  <c r="T819"/>
  <c r="X819" s="1"/>
  <c r="S819"/>
  <c r="B819"/>
  <c r="T818"/>
  <c r="X818" s="1"/>
  <c r="S818"/>
  <c r="B818"/>
  <c r="R817"/>
  <c r="Q817"/>
  <c r="L817"/>
  <c r="K817"/>
  <c r="J817"/>
  <c r="I817"/>
  <c r="T817" s="1"/>
  <c r="T814"/>
  <c r="S814"/>
  <c r="T812"/>
  <c r="S812"/>
  <c r="B812"/>
  <c r="R811"/>
  <c r="Q811"/>
  <c r="L811"/>
  <c r="K811"/>
  <c r="J811"/>
  <c r="I811"/>
  <c r="T811" s="1"/>
  <c r="T810"/>
  <c r="X810" s="1"/>
  <c r="S810"/>
  <c r="B810"/>
  <c r="T809"/>
  <c r="S809"/>
  <c r="B809"/>
  <c r="T808"/>
  <c r="S808"/>
  <c r="B808"/>
  <c r="T807"/>
  <c r="S807"/>
  <c r="B807"/>
  <c r="T805"/>
  <c r="S805"/>
  <c r="B805"/>
  <c r="T804"/>
  <c r="S804"/>
  <c r="B804"/>
  <c r="R803"/>
  <c r="Q803"/>
  <c r="L803"/>
  <c r="K803"/>
  <c r="J803"/>
  <c r="I803"/>
  <c r="T803" s="1"/>
  <c r="T802"/>
  <c r="X802" s="1"/>
  <c r="S802"/>
  <c r="B802"/>
  <c r="T801"/>
  <c r="S801"/>
  <c r="B801"/>
  <c r="T800"/>
  <c r="X800" s="1"/>
  <c r="S800"/>
  <c r="B800"/>
  <c r="T799"/>
  <c r="X799" s="1"/>
  <c r="S799"/>
  <c r="B799"/>
  <c r="T798"/>
  <c r="S798"/>
  <c r="B798"/>
  <c r="T797"/>
  <c r="S797"/>
  <c r="B797"/>
  <c r="T796"/>
  <c r="X796" s="1"/>
  <c r="S796"/>
  <c r="B796"/>
  <c r="T795"/>
  <c r="S795"/>
  <c r="B795"/>
  <c r="T794"/>
  <c r="X794" s="1"/>
  <c r="S794"/>
  <c r="B794"/>
  <c r="T793"/>
  <c r="S793"/>
  <c r="B793"/>
  <c r="T792"/>
  <c r="X792" s="1"/>
  <c r="S792"/>
  <c r="B792"/>
  <c r="T791"/>
  <c r="X791" s="1"/>
  <c r="S791"/>
  <c r="B791"/>
  <c r="T790"/>
  <c r="X790" s="1"/>
  <c r="S790"/>
  <c r="B790"/>
  <c r="T789"/>
  <c r="X789" s="1"/>
  <c r="S789"/>
  <c r="B789"/>
  <c r="T788"/>
  <c r="X788" s="1"/>
  <c r="S788"/>
  <c r="B788"/>
  <c r="T787"/>
  <c r="X787" s="1"/>
  <c r="S787"/>
  <c r="B787"/>
  <c r="T786"/>
  <c r="S786"/>
  <c r="B786"/>
  <c r="T785"/>
  <c r="S785"/>
  <c r="B785"/>
  <c r="T784"/>
  <c r="S784"/>
  <c r="B784"/>
  <c r="T781"/>
  <c r="T780"/>
  <c r="X780" s="1"/>
  <c r="S780"/>
  <c r="B780"/>
  <c r="T779"/>
  <c r="X779" s="1"/>
  <c r="S779"/>
  <c r="B779"/>
  <c r="T778"/>
  <c r="X778" s="1"/>
  <c r="S778"/>
  <c r="B778"/>
  <c r="T777"/>
  <c r="X777" s="1"/>
  <c r="S777"/>
  <c r="B777"/>
  <c r="T776"/>
  <c r="X776" s="1"/>
  <c r="S776"/>
  <c r="B776"/>
  <c r="T775"/>
  <c r="X775" s="1"/>
  <c r="S775"/>
  <c r="B775"/>
  <c r="T774"/>
  <c r="X774" s="1"/>
  <c r="S774"/>
  <c r="B774"/>
  <c r="T773"/>
  <c r="X773" s="1"/>
  <c r="S773"/>
  <c r="B773"/>
  <c r="T772"/>
  <c r="X772" s="1"/>
  <c r="S772"/>
  <c r="B772"/>
  <c r="T771"/>
  <c r="S771"/>
  <c r="B771"/>
  <c r="T770"/>
  <c r="X770" s="1"/>
  <c r="S770"/>
  <c r="B770"/>
  <c r="T769"/>
  <c r="X769" s="1"/>
  <c r="S769"/>
  <c r="B769"/>
  <c r="T768"/>
  <c r="S768"/>
  <c r="B768"/>
  <c r="T767"/>
  <c r="S767"/>
  <c r="B767"/>
  <c r="T766"/>
  <c r="X766" s="1"/>
  <c r="S766"/>
  <c r="B766"/>
  <c r="R765"/>
  <c r="Q765"/>
  <c r="L765"/>
  <c r="K765"/>
  <c r="J765"/>
  <c r="I765"/>
  <c r="T765" s="1"/>
  <c r="T764"/>
  <c r="X764" s="1"/>
  <c r="S764"/>
  <c r="B764"/>
  <c r="T763"/>
  <c r="X763" s="1"/>
  <c r="S763"/>
  <c r="B763"/>
  <c r="T762"/>
  <c r="X762" s="1"/>
  <c r="S762"/>
  <c r="B762"/>
  <c r="T761"/>
  <c r="X761" s="1"/>
  <c r="S761"/>
  <c r="B761"/>
  <c r="T760"/>
  <c r="X760" s="1"/>
  <c r="S760"/>
  <c r="B760"/>
  <c r="T759"/>
  <c r="S759"/>
  <c r="B759"/>
  <c r="T758"/>
  <c r="X758" s="1"/>
  <c r="S758"/>
  <c r="B758"/>
  <c r="T757"/>
  <c r="X757" s="1"/>
  <c r="S757"/>
  <c r="B757"/>
  <c r="T756"/>
  <c r="X756" s="1"/>
  <c r="S756"/>
  <c r="B756"/>
  <c r="T755"/>
  <c r="X755" s="1"/>
  <c r="S755"/>
  <c r="B755"/>
  <c r="T754"/>
  <c r="X754" s="1"/>
  <c r="S754"/>
  <c r="B754"/>
  <c r="T753"/>
  <c r="X753" s="1"/>
  <c r="S753"/>
  <c r="B753"/>
  <c r="T752"/>
  <c r="X752" s="1"/>
  <c r="S752"/>
  <c r="B752"/>
  <c r="T751"/>
  <c r="S751"/>
  <c r="B751"/>
  <c r="T750"/>
  <c r="S750"/>
  <c r="B750"/>
  <c r="T749"/>
  <c r="X749" s="1"/>
  <c r="S749"/>
  <c r="B749"/>
  <c r="T748"/>
  <c r="X748" s="1"/>
  <c r="S748"/>
  <c r="B748"/>
  <c r="T747"/>
  <c r="S747"/>
  <c r="B747"/>
  <c r="T746"/>
  <c r="X746" s="1"/>
  <c r="S746"/>
  <c r="B746"/>
  <c r="T745"/>
  <c r="X745" s="1"/>
  <c r="S745"/>
  <c r="B745"/>
  <c r="T744"/>
  <c r="X744" s="1"/>
  <c r="S744"/>
  <c r="B744"/>
  <c r="T743"/>
  <c r="X743" s="1"/>
  <c r="S743"/>
  <c r="B743"/>
  <c r="T742"/>
  <c r="X742" s="1"/>
  <c r="S742"/>
  <c r="B742"/>
  <c r="T741"/>
  <c r="X741" s="1"/>
  <c r="S741"/>
  <c r="B741"/>
  <c r="T740"/>
  <c r="X740" s="1"/>
  <c r="S740"/>
  <c r="B740"/>
  <c r="T739"/>
  <c r="X739" s="1"/>
  <c r="S739"/>
  <c r="B739"/>
  <c r="T738"/>
  <c r="X738" s="1"/>
  <c r="S738"/>
  <c r="B738"/>
  <c r="T737"/>
  <c r="X737" s="1"/>
  <c r="S737"/>
  <c r="B737"/>
  <c r="T736"/>
  <c r="X736" s="1"/>
  <c r="S736"/>
  <c r="B736"/>
  <c r="T735"/>
  <c r="X735" s="1"/>
  <c r="S735"/>
  <c r="B735"/>
  <c r="T734"/>
  <c r="X734" s="1"/>
  <c r="S734"/>
  <c r="B734"/>
  <c r="T733"/>
  <c r="X733" s="1"/>
  <c r="S733"/>
  <c r="B733"/>
  <c r="T732"/>
  <c r="X732" s="1"/>
  <c r="S732"/>
  <c r="B732"/>
  <c r="T731"/>
  <c r="X731" s="1"/>
  <c r="S731"/>
  <c r="B731"/>
  <c r="T730"/>
  <c r="X730" s="1"/>
  <c r="S730"/>
  <c r="B730"/>
  <c r="T729"/>
  <c r="X729" s="1"/>
  <c r="S729"/>
  <c r="B729"/>
  <c r="T728"/>
  <c r="X728" s="1"/>
  <c r="S728"/>
  <c r="B728"/>
  <c r="T727"/>
  <c r="X727" s="1"/>
  <c r="S727"/>
  <c r="B727"/>
  <c r="T726"/>
  <c r="X726" s="1"/>
  <c r="S726"/>
  <c r="B726"/>
  <c r="T725"/>
  <c r="X725" s="1"/>
  <c r="S725"/>
  <c r="B725"/>
  <c r="T724"/>
  <c r="X724" s="1"/>
  <c r="S724"/>
  <c r="B724"/>
  <c r="T723"/>
  <c r="X723" s="1"/>
  <c r="S723"/>
  <c r="B723"/>
  <c r="T722"/>
  <c r="X722" s="1"/>
  <c r="S722"/>
  <c r="B722"/>
  <c r="T721"/>
  <c r="S721"/>
  <c r="B721"/>
  <c r="T720"/>
  <c r="X720" s="1"/>
  <c r="S720"/>
  <c r="B720"/>
  <c r="U719"/>
  <c r="T719"/>
  <c r="S719"/>
  <c r="B719"/>
  <c r="T718"/>
  <c r="S718"/>
  <c r="B718"/>
  <c r="T717"/>
  <c r="X717" s="1"/>
  <c r="S717"/>
  <c r="B717"/>
  <c r="T716"/>
  <c r="S716"/>
  <c r="B716"/>
  <c r="T715"/>
  <c r="S715"/>
  <c r="B715"/>
  <c r="T714"/>
  <c r="S714"/>
  <c r="B714"/>
  <c r="T713"/>
  <c r="X713" s="1"/>
  <c r="S713"/>
  <c r="B713"/>
  <c r="T712"/>
  <c r="X712" s="1"/>
  <c r="S712"/>
  <c r="B712"/>
  <c r="T711"/>
  <c r="S711"/>
  <c r="B711"/>
  <c r="R710"/>
  <c r="Q710"/>
  <c r="L710"/>
  <c r="K710"/>
  <c r="J710"/>
  <c r="I710"/>
  <c r="T710" s="1"/>
  <c r="T709"/>
  <c r="X709" s="1"/>
  <c r="S709"/>
  <c r="B709"/>
  <c r="T708"/>
  <c r="S708"/>
  <c r="B708"/>
  <c r="T707"/>
  <c r="X707" s="1"/>
  <c r="S707"/>
  <c r="B707"/>
  <c r="T706"/>
  <c r="X706" s="1"/>
  <c r="S706"/>
  <c r="B706"/>
  <c r="T705"/>
  <c r="X705" s="1"/>
  <c r="S705"/>
  <c r="B705"/>
  <c r="T704"/>
  <c r="X704" s="1"/>
  <c r="S704"/>
  <c r="B704"/>
  <c r="U703"/>
  <c r="X703" s="1"/>
  <c r="S703"/>
  <c r="B703"/>
  <c r="S702"/>
  <c r="B702"/>
  <c r="T701"/>
  <c r="X701" s="1"/>
  <c r="S701"/>
  <c r="B701"/>
  <c r="T700"/>
  <c r="X700" s="1"/>
  <c r="S700"/>
  <c r="B700"/>
  <c r="T699"/>
  <c r="X699" s="1"/>
  <c r="S699"/>
  <c r="B699"/>
  <c r="T698"/>
  <c r="S698"/>
  <c r="B698"/>
  <c r="T697"/>
  <c r="X697" s="1"/>
  <c r="S697"/>
  <c r="B697"/>
  <c r="T696"/>
  <c r="X696" s="1"/>
  <c r="S696"/>
  <c r="B696"/>
  <c r="T695"/>
  <c r="X695" s="1"/>
  <c r="S695"/>
  <c r="B695"/>
  <c r="T694"/>
  <c r="S694"/>
  <c r="B694"/>
  <c r="T693"/>
  <c r="X693" s="1"/>
  <c r="S693"/>
  <c r="B693"/>
  <c r="T692"/>
  <c r="X692" s="1"/>
  <c r="S692"/>
  <c r="B692"/>
  <c r="T691"/>
  <c r="X691" s="1"/>
  <c r="S691"/>
  <c r="B691"/>
  <c r="T690"/>
  <c r="X690" s="1"/>
  <c r="S690"/>
  <c r="B690"/>
  <c r="T689"/>
  <c r="X689" s="1"/>
  <c r="S689"/>
  <c r="B689"/>
  <c r="T688"/>
  <c r="X688" s="1"/>
  <c r="S688"/>
  <c r="B688"/>
  <c r="T687"/>
  <c r="S687"/>
  <c r="B687"/>
  <c r="T686"/>
  <c r="X686" s="1"/>
  <c r="S686"/>
  <c r="B686"/>
  <c r="T685"/>
  <c r="X685" s="1"/>
  <c r="S685"/>
  <c r="B685"/>
  <c r="T684"/>
  <c r="X684" s="1"/>
  <c r="S684"/>
  <c r="B684"/>
  <c r="T683"/>
  <c r="X683" s="1"/>
  <c r="S683"/>
  <c r="B683"/>
  <c r="T682"/>
  <c r="X682" s="1"/>
  <c r="S682"/>
  <c r="B682"/>
  <c r="T681"/>
  <c r="X681" s="1"/>
  <c r="S681"/>
  <c r="B681"/>
  <c r="T680"/>
  <c r="X680" s="1"/>
  <c r="S680"/>
  <c r="B680"/>
  <c r="T679"/>
  <c r="X679" s="1"/>
  <c r="S679"/>
  <c r="B679"/>
  <c r="T678"/>
  <c r="S678"/>
  <c r="B678"/>
  <c r="T677"/>
  <c r="X677" s="1"/>
  <c r="S677"/>
  <c r="B677"/>
  <c r="T676"/>
  <c r="S676"/>
  <c r="B676"/>
  <c r="T675"/>
  <c r="X675" s="1"/>
  <c r="S675"/>
  <c r="B675"/>
  <c r="T674"/>
  <c r="X674" s="1"/>
  <c r="S674"/>
  <c r="B674"/>
  <c r="X673"/>
  <c r="S673"/>
  <c r="B673"/>
  <c r="U672"/>
  <c r="T672"/>
  <c r="S672"/>
  <c r="B672"/>
  <c r="T671"/>
  <c r="X671" s="1"/>
  <c r="S671"/>
  <c r="B671"/>
  <c r="T670"/>
  <c r="X670" s="1"/>
  <c r="S670"/>
  <c r="B670"/>
  <c r="T669"/>
  <c r="S669"/>
  <c r="B669"/>
  <c r="T668"/>
  <c r="X668" s="1"/>
  <c r="S668"/>
  <c r="B668"/>
  <c r="T667"/>
  <c r="S667"/>
  <c r="B667"/>
  <c r="R666"/>
  <c r="Q666"/>
  <c r="L666"/>
  <c r="K666"/>
  <c r="J666"/>
  <c r="I666"/>
  <c r="T666" s="1"/>
  <c r="T665"/>
  <c r="S665"/>
  <c r="B665"/>
  <c r="T664"/>
  <c r="X664" s="1"/>
  <c r="S664"/>
  <c r="B664"/>
  <c r="T663"/>
  <c r="S663"/>
  <c r="B663"/>
  <c r="T662"/>
  <c r="X662" s="1"/>
  <c r="S662"/>
  <c r="B662"/>
  <c r="T661"/>
  <c r="X661" s="1"/>
  <c r="S661"/>
  <c r="B661"/>
  <c r="T660"/>
  <c r="X660" s="1"/>
  <c r="S660"/>
  <c r="B660"/>
  <c r="T659"/>
  <c r="S659"/>
  <c r="B659"/>
  <c r="T658"/>
  <c r="X658" s="1"/>
  <c r="S658"/>
  <c r="B658"/>
  <c r="T657"/>
  <c r="X657" s="1"/>
  <c r="S657"/>
  <c r="B657"/>
  <c r="T656"/>
  <c r="S656"/>
  <c r="B656"/>
  <c r="T655"/>
  <c r="S655"/>
  <c r="B655"/>
  <c r="T654"/>
  <c r="S654"/>
  <c r="B654"/>
  <c r="T653"/>
  <c r="S653"/>
  <c r="B653"/>
  <c r="T652"/>
  <c r="X652" s="1"/>
  <c r="S652"/>
  <c r="B652"/>
  <c r="T651"/>
  <c r="S651"/>
  <c r="B651"/>
  <c r="T650"/>
  <c r="X650" s="1"/>
  <c r="S650"/>
  <c r="B650"/>
  <c r="T649"/>
  <c r="X649" s="1"/>
  <c r="S649"/>
  <c r="B649"/>
  <c r="T648"/>
  <c r="X648" s="1"/>
  <c r="S648"/>
  <c r="B648"/>
  <c r="T647"/>
  <c r="X647" s="1"/>
  <c r="S647"/>
  <c r="B647"/>
  <c r="T646"/>
  <c r="X646" s="1"/>
  <c r="S646"/>
  <c r="B646"/>
  <c r="T645"/>
  <c r="X645" s="1"/>
  <c r="S645"/>
  <c r="B645"/>
  <c r="T644"/>
  <c r="X644" s="1"/>
  <c r="S644"/>
  <c r="B644"/>
  <c r="T643"/>
  <c r="X643" s="1"/>
  <c r="S643"/>
  <c r="B643"/>
  <c r="T642"/>
  <c r="S642"/>
  <c r="B642"/>
  <c r="T641"/>
  <c r="X641" s="1"/>
  <c r="S641"/>
  <c r="B641"/>
  <c r="T640"/>
  <c r="X640" s="1"/>
  <c r="S640"/>
  <c r="B640"/>
  <c r="R639"/>
  <c r="Q639"/>
  <c r="L639"/>
  <c r="K639"/>
  <c r="J639"/>
  <c r="I639"/>
  <c r="T639" s="1"/>
  <c r="T638"/>
  <c r="X638" s="1"/>
  <c r="S638"/>
  <c r="B638"/>
  <c r="T636"/>
  <c r="S636"/>
  <c r="B636"/>
  <c r="T635"/>
  <c r="S635"/>
  <c r="B635"/>
  <c r="T634"/>
  <c r="S634"/>
  <c r="B634"/>
  <c r="T633"/>
  <c r="S633"/>
  <c r="B633"/>
  <c r="T632"/>
  <c r="S632"/>
  <c r="B632"/>
  <c r="T631"/>
  <c r="S631"/>
  <c r="B631"/>
  <c r="T630"/>
  <c r="S630"/>
  <c r="B630"/>
  <c r="T629"/>
  <c r="S629"/>
  <c r="B629"/>
  <c r="T628"/>
  <c r="S628"/>
  <c r="B628"/>
  <c r="T627"/>
  <c r="S627"/>
  <c r="B627"/>
  <c r="T626"/>
  <c r="S626"/>
  <c r="B626"/>
  <c r="T625"/>
  <c r="S625"/>
  <c r="B625"/>
  <c r="T624"/>
  <c r="S624"/>
  <c r="B624"/>
  <c r="T623"/>
  <c r="S623"/>
  <c r="B623"/>
  <c r="T622"/>
  <c r="X622" s="1"/>
  <c r="S622"/>
  <c r="B622"/>
  <c r="T621"/>
  <c r="S621"/>
  <c r="B621"/>
  <c r="T620"/>
  <c r="S620"/>
  <c r="B620"/>
  <c r="T619"/>
  <c r="X619" s="1"/>
  <c r="S619"/>
  <c r="B619"/>
  <c r="T618"/>
  <c r="X618" s="1"/>
  <c r="S618"/>
  <c r="B618"/>
  <c r="T617"/>
  <c r="S617"/>
  <c r="B617"/>
  <c r="T616"/>
  <c r="S616"/>
  <c r="B616"/>
  <c r="T615"/>
  <c r="S615"/>
  <c r="B615"/>
  <c r="T614"/>
  <c r="S614"/>
  <c r="B614"/>
  <c r="T613"/>
  <c r="X613" s="1"/>
  <c r="S613"/>
  <c r="B613"/>
  <c r="T612"/>
  <c r="X612" s="1"/>
  <c r="S612"/>
  <c r="B612"/>
  <c r="T611"/>
  <c r="X611" s="1"/>
  <c r="S611"/>
  <c r="B611"/>
  <c r="T610"/>
  <c r="X610" s="1"/>
  <c r="S610"/>
  <c r="B610"/>
  <c r="T609"/>
  <c r="X609" s="1"/>
  <c r="S609"/>
  <c r="B609"/>
  <c r="T608"/>
  <c r="X608" s="1"/>
  <c r="S608"/>
  <c r="B608"/>
  <c r="T607"/>
  <c r="S607"/>
  <c r="B607"/>
  <c r="T606"/>
  <c r="X606" s="1"/>
  <c r="S606"/>
  <c r="B606"/>
  <c r="T605"/>
  <c r="X605" s="1"/>
  <c r="S605"/>
  <c r="B605"/>
  <c r="T604"/>
  <c r="S604"/>
  <c r="B604"/>
  <c r="T603"/>
  <c r="X603" s="1"/>
  <c r="S603"/>
  <c r="B603"/>
  <c r="T602"/>
  <c r="X602" s="1"/>
  <c r="S602"/>
  <c r="B602"/>
  <c r="T601"/>
  <c r="S601"/>
  <c r="B601"/>
  <c r="T600"/>
  <c r="X600" s="1"/>
  <c r="S600"/>
  <c r="B600"/>
  <c r="T599"/>
  <c r="X599" s="1"/>
  <c r="S599"/>
  <c r="B599"/>
  <c r="T598"/>
  <c r="S598"/>
  <c r="B598"/>
  <c r="T597"/>
  <c r="X597" s="1"/>
  <c r="S597"/>
  <c r="B597"/>
  <c r="T596"/>
  <c r="X596" s="1"/>
  <c r="S596"/>
  <c r="B596"/>
  <c r="T595"/>
  <c r="S595"/>
  <c r="B595"/>
  <c r="T594"/>
  <c r="S594"/>
  <c r="B594"/>
  <c r="T593"/>
  <c r="X593" s="1"/>
  <c r="S593"/>
  <c r="B593"/>
  <c r="T592"/>
  <c r="X592" s="1"/>
  <c r="S592"/>
  <c r="B592"/>
  <c r="T591"/>
  <c r="X591" s="1"/>
  <c r="S591"/>
  <c r="B591"/>
  <c r="T590"/>
  <c r="X590" s="1"/>
  <c r="S590"/>
  <c r="B590"/>
  <c r="T589"/>
  <c r="S589"/>
  <c r="B589"/>
  <c r="T588"/>
  <c r="X588" s="1"/>
  <c r="S588"/>
  <c r="B588"/>
  <c r="T587"/>
  <c r="X587" s="1"/>
  <c r="S587"/>
  <c r="B587"/>
  <c r="T586"/>
  <c r="S586"/>
  <c r="B586"/>
  <c r="T585"/>
  <c r="X585" s="1"/>
  <c r="S585"/>
  <c r="B585"/>
  <c r="T584"/>
  <c r="X584" s="1"/>
  <c r="S584"/>
  <c r="B584"/>
  <c r="T583"/>
  <c r="X583" s="1"/>
  <c r="S583"/>
  <c r="B583"/>
  <c r="T582"/>
  <c r="S582"/>
  <c r="B582"/>
  <c r="T580"/>
  <c r="S580"/>
  <c r="T579"/>
  <c r="S579"/>
  <c r="T577"/>
  <c r="S577"/>
  <c r="B577"/>
  <c r="T576"/>
  <c r="X576" s="1"/>
  <c r="S576"/>
  <c r="B576"/>
  <c r="T575"/>
  <c r="X575" s="1"/>
  <c r="S575"/>
  <c r="B575"/>
  <c r="T574"/>
  <c r="S574"/>
  <c r="B574"/>
  <c r="T573"/>
  <c r="X573" s="1"/>
  <c r="S573"/>
  <c r="B573"/>
  <c r="T572"/>
  <c r="X572" s="1"/>
  <c r="S572"/>
  <c r="B572"/>
  <c r="T571"/>
  <c r="X571" s="1"/>
  <c r="S571"/>
  <c r="B571"/>
  <c r="T570"/>
  <c r="S570"/>
  <c r="B570"/>
  <c r="T569"/>
  <c r="X569" s="1"/>
  <c r="S569"/>
  <c r="B569"/>
  <c r="T568"/>
  <c r="S568"/>
  <c r="B568"/>
  <c r="T567"/>
  <c r="S567"/>
  <c r="B567"/>
  <c r="T566"/>
  <c r="X566" s="1"/>
  <c r="S566"/>
  <c r="B566"/>
  <c r="T565"/>
  <c r="S565"/>
  <c r="B565"/>
  <c r="T564"/>
  <c r="S564"/>
  <c r="B564"/>
  <c r="T563"/>
  <c r="S563"/>
  <c r="B563"/>
  <c r="T562"/>
  <c r="X562" s="1"/>
  <c r="S562"/>
  <c r="B562"/>
  <c r="T561"/>
  <c r="X561" s="1"/>
  <c r="S561"/>
  <c r="B561"/>
  <c r="T560"/>
  <c r="S560"/>
  <c r="B560"/>
  <c r="T559"/>
  <c r="X559" s="1"/>
  <c r="S559"/>
  <c r="B559"/>
  <c r="T558"/>
  <c r="S558"/>
  <c r="B558"/>
  <c r="T557"/>
  <c r="X557" s="1"/>
  <c r="S557"/>
  <c r="B557"/>
  <c r="T556"/>
  <c r="S556"/>
  <c r="B556"/>
  <c r="T554"/>
  <c r="X554" s="1"/>
  <c r="S554"/>
  <c r="B554"/>
  <c r="T553"/>
  <c r="X553" s="1"/>
  <c r="S553"/>
  <c r="B553"/>
  <c r="T552"/>
  <c r="X552" s="1"/>
  <c r="S552"/>
  <c r="B552"/>
  <c r="R551"/>
  <c r="Q551"/>
  <c r="L551"/>
  <c r="K551"/>
  <c r="J551"/>
  <c r="I551"/>
  <c r="T549"/>
  <c r="X549" s="1"/>
  <c r="S549"/>
  <c r="B549"/>
  <c r="T548"/>
  <c r="S548"/>
  <c r="B548"/>
  <c r="R547"/>
  <c r="Q547"/>
  <c r="L547"/>
  <c r="K547"/>
  <c r="J547"/>
  <c r="I547"/>
  <c r="T547" s="1"/>
  <c r="T546"/>
  <c r="X546" s="1"/>
  <c r="S546"/>
  <c r="B546"/>
  <c r="T545"/>
  <c r="S545"/>
  <c r="B545"/>
  <c r="R544"/>
  <c r="Q544"/>
  <c r="L544"/>
  <c r="K544"/>
  <c r="J544"/>
  <c r="I544"/>
  <c r="T544" s="1"/>
  <c r="T543"/>
  <c r="X543" s="1"/>
  <c r="S543"/>
  <c r="B543"/>
  <c r="T542"/>
  <c r="S542"/>
  <c r="B542"/>
  <c r="T541"/>
  <c r="X541" s="1"/>
  <c r="S541"/>
  <c r="B541"/>
  <c r="T540"/>
  <c r="S540"/>
  <c r="B540"/>
  <c r="R539"/>
  <c r="Q539"/>
  <c r="L539"/>
  <c r="K539"/>
  <c r="J539"/>
  <c r="I539"/>
  <c r="T539" s="1"/>
  <c r="T538"/>
  <c r="X538" s="1"/>
  <c r="S538"/>
  <c r="B538"/>
  <c r="T537"/>
  <c r="X537" s="1"/>
  <c r="S537"/>
  <c r="B537"/>
  <c r="T536"/>
  <c r="X536" s="1"/>
  <c r="S536"/>
  <c r="B536"/>
  <c r="T535"/>
  <c r="X535" s="1"/>
  <c r="S535"/>
  <c r="B535"/>
  <c r="T534"/>
  <c r="X534" s="1"/>
  <c r="S534"/>
  <c r="B534"/>
  <c r="T533"/>
  <c r="X533" s="1"/>
  <c r="S533"/>
  <c r="B533"/>
  <c r="T532"/>
  <c r="X532" s="1"/>
  <c r="S532"/>
  <c r="B532"/>
  <c r="T531"/>
  <c r="X531" s="1"/>
  <c r="S531"/>
  <c r="B531"/>
  <c r="T530"/>
  <c r="S530"/>
  <c r="B530"/>
  <c r="R529"/>
  <c r="Q529"/>
  <c r="L529"/>
  <c r="K529"/>
  <c r="J529"/>
  <c r="I529"/>
  <c r="T529" s="1"/>
  <c r="T528"/>
  <c r="S528"/>
  <c r="S527" s="1"/>
  <c r="B528"/>
  <c r="R527"/>
  <c r="Q527"/>
  <c r="L527"/>
  <c r="K527"/>
  <c r="J527"/>
  <c r="I527"/>
  <c r="T527" s="1"/>
  <c r="T526"/>
  <c r="S526"/>
  <c r="B526"/>
  <c r="T525"/>
  <c r="S525"/>
  <c r="B525"/>
  <c r="R524"/>
  <c r="Q524"/>
  <c r="L524"/>
  <c r="K524"/>
  <c r="J524"/>
  <c r="I524"/>
  <c r="T524" s="1"/>
  <c r="T523"/>
  <c r="S523"/>
  <c r="S522" s="1"/>
  <c r="B523"/>
  <c r="R522"/>
  <c r="Q522"/>
  <c r="L522"/>
  <c r="K522"/>
  <c r="J522"/>
  <c r="I522"/>
  <c r="T522" s="1"/>
  <c r="T521"/>
  <c r="X521" s="1"/>
  <c r="S521"/>
  <c r="B521"/>
  <c r="T520"/>
  <c r="S520"/>
  <c r="B520"/>
  <c r="T519"/>
  <c r="S519"/>
  <c r="B519"/>
  <c r="T518"/>
  <c r="X518" s="1"/>
  <c r="S518"/>
  <c r="B518"/>
  <c r="T517"/>
  <c r="S517"/>
  <c r="B517"/>
  <c r="R516"/>
  <c r="Q516"/>
  <c r="L516"/>
  <c r="K516"/>
  <c r="J516"/>
  <c r="I516"/>
  <c r="T516" s="1"/>
  <c r="T515"/>
  <c r="X515" s="1"/>
  <c r="S515"/>
  <c r="B515"/>
  <c r="T514"/>
  <c r="X514" s="1"/>
  <c r="S514"/>
  <c r="B514"/>
  <c r="U513"/>
  <c r="R513"/>
  <c r="Q513"/>
  <c r="L513"/>
  <c r="K513"/>
  <c r="J513"/>
  <c r="I513"/>
  <c r="T513" s="1"/>
  <c r="T512"/>
  <c r="S512"/>
  <c r="S511" s="1"/>
  <c r="B512"/>
  <c r="R511"/>
  <c r="Q511"/>
  <c r="L511"/>
  <c r="K511"/>
  <c r="J511"/>
  <c r="I511"/>
  <c r="T511" s="1"/>
  <c r="T510"/>
  <c r="X510" s="1"/>
  <c r="S510"/>
  <c r="B510"/>
  <c r="T509"/>
  <c r="S509"/>
  <c r="B509"/>
  <c r="R508"/>
  <c r="Q508"/>
  <c r="L508"/>
  <c r="K508"/>
  <c r="J508"/>
  <c r="I508"/>
  <c r="T508" s="1"/>
  <c r="T507"/>
  <c r="X507" s="1"/>
  <c r="S507"/>
  <c r="B507"/>
  <c r="T506"/>
  <c r="S506"/>
  <c r="B506"/>
  <c r="R505"/>
  <c r="Q505"/>
  <c r="L505"/>
  <c r="K505"/>
  <c r="J505"/>
  <c r="I505"/>
  <c r="T505" s="1"/>
  <c r="T504"/>
  <c r="S504"/>
  <c r="S503" s="1"/>
  <c r="B504"/>
  <c r="R503"/>
  <c r="Q503"/>
  <c r="L503"/>
  <c r="K503"/>
  <c r="J503"/>
  <c r="I503"/>
  <c r="T503" s="1"/>
  <c r="T502"/>
  <c r="S502"/>
  <c r="B502"/>
  <c r="T501"/>
  <c r="X501" s="1"/>
  <c r="S501"/>
  <c r="B501"/>
  <c r="T500"/>
  <c r="S500"/>
  <c r="B500"/>
  <c r="T499"/>
  <c r="S499"/>
  <c r="B499"/>
  <c r="T498"/>
  <c r="S498"/>
  <c r="B498"/>
  <c r="R497"/>
  <c r="Q497"/>
  <c r="L497"/>
  <c r="K497"/>
  <c r="J497"/>
  <c r="I497"/>
  <c r="T497" s="1"/>
  <c r="T496"/>
  <c r="S496"/>
  <c r="B496"/>
  <c r="T495"/>
  <c r="S495"/>
  <c r="B495"/>
  <c r="T494"/>
  <c r="S494"/>
  <c r="B494"/>
  <c r="T493"/>
  <c r="S493"/>
  <c r="B493"/>
  <c r="R492"/>
  <c r="Q492"/>
  <c r="L492"/>
  <c r="K492"/>
  <c r="J492"/>
  <c r="I492"/>
  <c r="T492" s="1"/>
  <c r="T491"/>
  <c r="X491" s="1"/>
  <c r="S491"/>
  <c r="S490" s="1"/>
  <c r="B491"/>
  <c r="U490"/>
  <c r="R490"/>
  <c r="Q490"/>
  <c r="L490"/>
  <c r="K490"/>
  <c r="J490"/>
  <c r="I490"/>
  <c r="T490" s="1"/>
  <c r="T489"/>
  <c r="S489"/>
  <c r="S488" s="1"/>
  <c r="B489"/>
  <c r="R488"/>
  <c r="Q488"/>
  <c r="L488"/>
  <c r="K488"/>
  <c r="J488"/>
  <c r="I488"/>
  <c r="T488" s="1"/>
  <c r="T487"/>
  <c r="X487" s="1"/>
  <c r="S487"/>
  <c r="B487"/>
  <c r="T486"/>
  <c r="X486" s="1"/>
  <c r="S486"/>
  <c r="B486"/>
  <c r="T485"/>
  <c r="S485"/>
  <c r="B485"/>
  <c r="T484"/>
  <c r="S484"/>
  <c r="B484"/>
  <c r="T483"/>
  <c r="X483" s="1"/>
  <c r="S483"/>
  <c r="B483"/>
  <c r="T482"/>
  <c r="S482"/>
  <c r="B482"/>
  <c r="T481"/>
  <c r="S481"/>
  <c r="B481"/>
  <c r="T480"/>
  <c r="S480"/>
  <c r="B480"/>
  <c r="R479"/>
  <c r="Q479"/>
  <c r="L479"/>
  <c r="K479"/>
  <c r="J479"/>
  <c r="I479"/>
  <c r="T479" s="1"/>
  <c r="T478"/>
  <c r="S478"/>
  <c r="B478"/>
  <c r="T477"/>
  <c r="S477"/>
  <c r="B477"/>
  <c r="T476"/>
  <c r="S476"/>
  <c r="B476"/>
  <c r="T475"/>
  <c r="X475" s="1"/>
  <c r="S475"/>
  <c r="B475"/>
  <c r="T474"/>
  <c r="X474" s="1"/>
  <c r="S474"/>
  <c r="B474"/>
  <c r="T473"/>
  <c r="X473" s="1"/>
  <c r="S473"/>
  <c r="B473"/>
  <c r="T472"/>
  <c r="X472" s="1"/>
  <c r="S472"/>
  <c r="B472"/>
  <c r="T471"/>
  <c r="X471" s="1"/>
  <c r="S471"/>
  <c r="B471"/>
  <c r="T470"/>
  <c r="S470"/>
  <c r="B470"/>
  <c r="T469"/>
  <c r="S469"/>
  <c r="B469"/>
  <c r="T468"/>
  <c r="S468"/>
  <c r="B468"/>
  <c r="R467"/>
  <c r="Q467"/>
  <c r="L467"/>
  <c r="K467"/>
  <c r="J467"/>
  <c r="I467"/>
  <c r="T467" s="1"/>
  <c r="T466"/>
  <c r="X466" s="1"/>
  <c r="S466"/>
  <c r="B466"/>
  <c r="T465"/>
  <c r="S465"/>
  <c r="B465"/>
  <c r="T464"/>
  <c r="S464"/>
  <c r="B464"/>
  <c r="T463"/>
  <c r="S463"/>
  <c r="B463"/>
  <c r="T462"/>
  <c r="X462" s="1"/>
  <c r="S462"/>
  <c r="B462"/>
  <c r="R461"/>
  <c r="Q461"/>
  <c r="L461"/>
  <c r="K461"/>
  <c r="J461"/>
  <c r="I461"/>
  <c r="T461" s="1"/>
  <c r="T460"/>
  <c r="X460" s="1"/>
  <c r="S460"/>
  <c r="S459" s="1"/>
  <c r="B460"/>
  <c r="U459"/>
  <c r="R459"/>
  <c r="Q459"/>
  <c r="L459"/>
  <c r="K459"/>
  <c r="J459"/>
  <c r="I459"/>
  <c r="T459" s="1"/>
  <c r="T458"/>
  <c r="X458" s="1"/>
  <c r="S458"/>
  <c r="S457" s="1"/>
  <c r="B458"/>
  <c r="U457"/>
  <c r="R457"/>
  <c r="Q457"/>
  <c r="L457"/>
  <c r="K457"/>
  <c r="J457"/>
  <c r="I457"/>
  <c r="T457" s="1"/>
  <c r="T456"/>
  <c r="X456" s="1"/>
  <c r="S456"/>
  <c r="S455" s="1"/>
  <c r="B456"/>
  <c r="U455"/>
  <c r="R455"/>
  <c r="Q455"/>
  <c r="L455"/>
  <c r="K455"/>
  <c r="J455"/>
  <c r="I455"/>
  <c r="T455" s="1"/>
  <c r="T454"/>
  <c r="S454"/>
  <c r="S453" s="1"/>
  <c r="B454"/>
  <c r="R453"/>
  <c r="Q453"/>
  <c r="L453"/>
  <c r="K453"/>
  <c r="J453"/>
  <c r="I453"/>
  <c r="T453" s="1"/>
  <c r="T452"/>
  <c r="S452"/>
  <c r="S451" s="1"/>
  <c r="B452"/>
  <c r="R451"/>
  <c r="Q451"/>
  <c r="L451"/>
  <c r="K451"/>
  <c r="J451"/>
  <c r="I451"/>
  <c r="T451" s="1"/>
  <c r="T450"/>
  <c r="S450"/>
  <c r="S449" s="1"/>
  <c r="B450"/>
  <c r="R449"/>
  <c r="Q449"/>
  <c r="L449"/>
  <c r="K449"/>
  <c r="J449"/>
  <c r="I449"/>
  <c r="T449" s="1"/>
  <c r="T448"/>
  <c r="X448" s="1"/>
  <c r="S448"/>
  <c r="B448"/>
  <c r="T447"/>
  <c r="X447" s="1"/>
  <c r="S447"/>
  <c r="B447"/>
  <c r="T446"/>
  <c r="S446"/>
  <c r="B446"/>
  <c r="T445"/>
  <c r="S445"/>
  <c r="B445"/>
  <c r="T444"/>
  <c r="S444"/>
  <c r="B444"/>
  <c r="T443"/>
  <c r="S443"/>
  <c r="B443"/>
  <c r="T442"/>
  <c r="S442"/>
  <c r="B442"/>
  <c r="T441"/>
  <c r="X441" s="1"/>
  <c r="S441"/>
  <c r="B441"/>
  <c r="T440"/>
  <c r="S440"/>
  <c r="B440"/>
  <c r="T439"/>
  <c r="S439"/>
  <c r="B439"/>
  <c r="R438"/>
  <c r="Q438"/>
  <c r="L438"/>
  <c r="K438"/>
  <c r="J438"/>
  <c r="I438"/>
  <c r="T438" s="1"/>
  <c r="T437"/>
  <c r="S437"/>
  <c r="B437"/>
  <c r="T436"/>
  <c r="S436"/>
  <c r="B436"/>
  <c r="R435"/>
  <c r="Q435"/>
  <c r="L435"/>
  <c r="K435"/>
  <c r="J435"/>
  <c r="I435"/>
  <c r="T435" s="1"/>
  <c r="T434"/>
  <c r="S434"/>
  <c r="B434"/>
  <c r="T433"/>
  <c r="X433" s="1"/>
  <c r="S433"/>
  <c r="B433"/>
  <c r="T432"/>
  <c r="S432"/>
  <c r="B432"/>
  <c r="T431"/>
  <c r="S431"/>
  <c r="B431"/>
  <c r="T430"/>
  <c r="S430"/>
  <c r="B430"/>
  <c r="R429"/>
  <c r="Q429"/>
  <c r="L429"/>
  <c r="K429"/>
  <c r="J429"/>
  <c r="I429"/>
  <c r="T429" s="1"/>
  <c r="T428"/>
  <c r="S428"/>
  <c r="B428"/>
  <c r="T427"/>
  <c r="X427" s="1"/>
  <c r="S427"/>
  <c r="B427"/>
  <c r="T426"/>
  <c r="X426" s="1"/>
  <c r="S426"/>
  <c r="B426"/>
  <c r="T425"/>
  <c r="X425" s="1"/>
  <c r="S425"/>
  <c r="B425"/>
  <c r="T424"/>
  <c r="S424"/>
  <c r="B424"/>
  <c r="T423"/>
  <c r="X423" s="1"/>
  <c r="S423"/>
  <c r="B423"/>
  <c r="R422"/>
  <c r="Q422"/>
  <c r="L422"/>
  <c r="K422"/>
  <c r="J422"/>
  <c r="I422"/>
  <c r="T422" s="1"/>
  <c r="T421"/>
  <c r="X421" s="1"/>
  <c r="S421"/>
  <c r="B421"/>
  <c r="T420"/>
  <c r="X420" s="1"/>
  <c r="S420"/>
  <c r="B420"/>
  <c r="T419"/>
  <c r="X419" s="1"/>
  <c r="S419"/>
  <c r="B419"/>
  <c r="U418"/>
  <c r="R418"/>
  <c r="Q418"/>
  <c r="L418"/>
  <c r="K418"/>
  <c r="J418"/>
  <c r="I418"/>
  <c r="T418" s="1"/>
  <c r="T417"/>
  <c r="S417"/>
  <c r="S416" s="1"/>
  <c r="B417"/>
  <c r="R416"/>
  <c r="Q416"/>
  <c r="L416"/>
  <c r="K416"/>
  <c r="J416"/>
  <c r="I416"/>
  <c r="T416" s="1"/>
  <c r="T415"/>
  <c r="S415"/>
  <c r="B415"/>
  <c r="T414"/>
  <c r="S414"/>
  <c r="B414"/>
  <c r="T413"/>
  <c r="S413"/>
  <c r="B413"/>
  <c r="R412"/>
  <c r="Q412"/>
  <c r="L412"/>
  <c r="K412"/>
  <c r="J412"/>
  <c r="I412"/>
  <c r="T412" s="1"/>
  <c r="T411"/>
  <c r="X411" s="1"/>
  <c r="S411"/>
  <c r="B411"/>
  <c r="T410"/>
  <c r="X410" s="1"/>
  <c r="S410"/>
  <c r="B410"/>
  <c r="T409"/>
  <c r="X409" s="1"/>
  <c r="S409"/>
  <c r="B409"/>
  <c r="U408"/>
  <c r="R408"/>
  <c r="Q408"/>
  <c r="L408"/>
  <c r="K408"/>
  <c r="J408"/>
  <c r="I408"/>
  <c r="T408" s="1"/>
  <c r="T407"/>
  <c r="S407"/>
  <c r="S406" s="1"/>
  <c r="B407"/>
  <c r="R406"/>
  <c r="Q406"/>
  <c r="L406"/>
  <c r="K406"/>
  <c r="J406"/>
  <c r="I406"/>
  <c r="T406" s="1"/>
  <c r="T405"/>
  <c r="X405" s="1"/>
  <c r="S405"/>
  <c r="B405"/>
  <c r="T404"/>
  <c r="X404" s="1"/>
  <c r="S404"/>
  <c r="B404"/>
  <c r="T403"/>
  <c r="X403" s="1"/>
  <c r="S403"/>
  <c r="B403"/>
  <c r="T402"/>
  <c r="S402"/>
  <c r="B402"/>
  <c r="T401"/>
  <c r="X401" s="1"/>
  <c r="S401"/>
  <c r="B401"/>
  <c r="T400"/>
  <c r="S400"/>
  <c r="B400"/>
  <c r="T399"/>
  <c r="S399"/>
  <c r="B399"/>
  <c r="R398"/>
  <c r="Q398"/>
  <c r="L398"/>
  <c r="K398"/>
  <c r="J398"/>
  <c r="I398"/>
  <c r="T398" s="1"/>
  <c r="T397"/>
  <c r="S397"/>
  <c r="S396" s="1"/>
  <c r="B397"/>
  <c r="R396"/>
  <c r="Q396"/>
  <c r="L396"/>
  <c r="K396"/>
  <c r="J396"/>
  <c r="I396"/>
  <c r="T396" s="1"/>
  <c r="T395"/>
  <c r="X395" s="1"/>
  <c r="S395"/>
  <c r="B395"/>
  <c r="T394"/>
  <c r="S394"/>
  <c r="B394"/>
  <c r="T393"/>
  <c r="S393"/>
  <c r="B393"/>
  <c r="T392"/>
  <c r="X392" s="1"/>
  <c r="S392"/>
  <c r="B392"/>
  <c r="R391"/>
  <c r="Q391"/>
  <c r="L391"/>
  <c r="K391"/>
  <c r="J391"/>
  <c r="I391"/>
  <c r="T391" s="1"/>
  <c r="T390"/>
  <c r="X390" s="1"/>
  <c r="S390"/>
  <c r="S389" s="1"/>
  <c r="B390"/>
  <c r="U389"/>
  <c r="R389"/>
  <c r="Q389"/>
  <c r="L389"/>
  <c r="K389"/>
  <c r="J389"/>
  <c r="I389"/>
  <c r="T389" s="1"/>
  <c r="T388"/>
  <c r="X388" s="1"/>
  <c r="S388"/>
  <c r="B388"/>
  <c r="T387"/>
  <c r="S387"/>
  <c r="B387"/>
  <c r="R386"/>
  <c r="Q386"/>
  <c r="L386"/>
  <c r="K386"/>
  <c r="J386"/>
  <c r="I386"/>
  <c r="T386" s="1"/>
  <c r="T385"/>
  <c r="X385" s="1"/>
  <c r="S385"/>
  <c r="B385"/>
  <c r="T384"/>
  <c r="X384" s="1"/>
  <c r="S384"/>
  <c r="B384"/>
  <c r="T383"/>
  <c r="S383"/>
  <c r="B383"/>
  <c r="T382"/>
  <c r="S382"/>
  <c r="B382"/>
  <c r="R381"/>
  <c r="Q381"/>
  <c r="L381"/>
  <c r="K381"/>
  <c r="J381"/>
  <c r="I381"/>
  <c r="T381" s="1"/>
  <c r="T380"/>
  <c r="S380"/>
  <c r="S379" s="1"/>
  <c r="B380"/>
  <c r="R379"/>
  <c r="Q379"/>
  <c r="L379"/>
  <c r="K379"/>
  <c r="J379"/>
  <c r="I379"/>
  <c r="T379" s="1"/>
  <c r="T378"/>
  <c r="S378"/>
  <c r="S377" s="1"/>
  <c r="B378"/>
  <c r="R377"/>
  <c r="Q377"/>
  <c r="L377"/>
  <c r="K377"/>
  <c r="J377"/>
  <c r="I377"/>
  <c r="T377" s="1"/>
  <c r="T376"/>
  <c r="X376" s="1"/>
  <c r="S376"/>
  <c r="B376"/>
  <c r="T375"/>
  <c r="S375"/>
  <c r="B375"/>
  <c r="R374"/>
  <c r="Q374"/>
  <c r="L374"/>
  <c r="K374"/>
  <c r="J374"/>
  <c r="I374"/>
  <c r="T374" s="1"/>
  <c r="T373"/>
  <c r="X373" s="1"/>
  <c r="S373"/>
  <c r="T372"/>
  <c r="X372" s="1"/>
  <c r="S372"/>
  <c r="T371"/>
  <c r="X371" s="1"/>
  <c r="S371"/>
  <c r="T370"/>
  <c r="S370"/>
  <c r="B370"/>
  <c r="T369"/>
  <c r="S369"/>
  <c r="B369"/>
  <c r="T368"/>
  <c r="S368"/>
  <c r="B368"/>
  <c r="T367"/>
  <c r="X367" s="1"/>
  <c r="S367"/>
  <c r="B367"/>
  <c r="T366"/>
  <c r="S366"/>
  <c r="B366"/>
  <c r="T365"/>
  <c r="S365"/>
  <c r="B365"/>
  <c r="T364"/>
  <c r="S364"/>
  <c r="B364"/>
  <c r="T363"/>
  <c r="S363"/>
  <c r="B363"/>
  <c r="T362"/>
  <c r="S362"/>
  <c r="B362"/>
  <c r="T361"/>
  <c r="S361"/>
  <c r="B361"/>
  <c r="T360"/>
  <c r="S360"/>
  <c r="B360"/>
  <c r="T359"/>
  <c r="S359"/>
  <c r="B359"/>
  <c r="T358"/>
  <c r="S358"/>
  <c r="B358"/>
  <c r="T357"/>
  <c r="X357" s="1"/>
  <c r="S357"/>
  <c r="B357"/>
  <c r="R356"/>
  <c r="Q356"/>
  <c r="L356"/>
  <c r="K356"/>
  <c r="J356"/>
  <c r="I356"/>
  <c r="T356" s="1"/>
  <c r="T355"/>
  <c r="S355"/>
  <c r="S354" s="1"/>
  <c r="B355"/>
  <c r="R354"/>
  <c r="Q354"/>
  <c r="L354"/>
  <c r="K354"/>
  <c r="J354"/>
  <c r="I354"/>
  <c r="T354" s="1"/>
  <c r="T353"/>
  <c r="X353" s="1"/>
  <c r="S353"/>
  <c r="B353"/>
  <c r="T352"/>
  <c r="S352"/>
  <c r="B352"/>
  <c r="R351"/>
  <c r="Q351"/>
  <c r="L351"/>
  <c r="K351"/>
  <c r="J351"/>
  <c r="I351"/>
  <c r="T351" s="1"/>
  <c r="T350"/>
  <c r="S350"/>
  <c r="B350"/>
  <c r="T349"/>
  <c r="X349" s="1"/>
  <c r="S349"/>
  <c r="B349"/>
  <c r="T348"/>
  <c r="X348" s="1"/>
  <c r="S348"/>
  <c r="B348"/>
  <c r="R347"/>
  <c r="Q347"/>
  <c r="L347"/>
  <c r="K347"/>
  <c r="J347"/>
  <c r="I347"/>
  <c r="T347" s="1"/>
  <c r="T346"/>
  <c r="S346"/>
  <c r="B346"/>
  <c r="T345"/>
  <c r="S345"/>
  <c r="B345"/>
  <c r="R344"/>
  <c r="Q344"/>
  <c r="L344"/>
  <c r="K344"/>
  <c r="J344"/>
  <c r="I344"/>
  <c r="T344" s="1"/>
  <c r="T343"/>
  <c r="X343" s="1"/>
  <c r="S343"/>
  <c r="B343"/>
  <c r="T342"/>
  <c r="X342" s="1"/>
  <c r="S342"/>
  <c r="B342"/>
  <c r="U341"/>
  <c r="R341"/>
  <c r="Q341"/>
  <c r="L341"/>
  <c r="K341"/>
  <c r="J341"/>
  <c r="I341"/>
  <c r="T341" s="1"/>
  <c r="T340"/>
  <c r="S340"/>
  <c r="B340"/>
  <c r="T339"/>
  <c r="S339"/>
  <c r="B339"/>
  <c r="T338"/>
  <c r="X338" s="1"/>
  <c r="S338"/>
  <c r="B338"/>
  <c r="T337"/>
  <c r="X337" s="1"/>
  <c r="S337"/>
  <c r="B337"/>
  <c r="R336"/>
  <c r="Q336"/>
  <c r="L336"/>
  <c r="K336"/>
  <c r="J336"/>
  <c r="I336"/>
  <c r="T336" s="1"/>
  <c r="T335"/>
  <c r="X335" s="1"/>
  <c r="S335"/>
  <c r="B335"/>
  <c r="T334"/>
  <c r="X334" s="1"/>
  <c r="S334"/>
  <c r="B334"/>
  <c r="T333"/>
  <c r="S333"/>
  <c r="B333"/>
  <c r="T332"/>
  <c r="S332"/>
  <c r="B332"/>
  <c r="T331"/>
  <c r="S331"/>
  <c r="B331"/>
  <c r="T330"/>
  <c r="S330"/>
  <c r="B330"/>
  <c r="T329"/>
  <c r="S329"/>
  <c r="B329"/>
  <c r="T328"/>
  <c r="X328" s="1"/>
  <c r="S328"/>
  <c r="B328"/>
  <c r="T327"/>
  <c r="X327" s="1"/>
  <c r="S327"/>
  <c r="B327"/>
  <c r="T326"/>
  <c r="X326" s="1"/>
  <c r="S326"/>
  <c r="B326"/>
  <c r="T325"/>
  <c r="X325" s="1"/>
  <c r="S325"/>
  <c r="B325"/>
  <c r="T324"/>
  <c r="S324"/>
  <c r="B324"/>
  <c r="T323"/>
  <c r="X323" s="1"/>
  <c r="S323"/>
  <c r="B323"/>
  <c r="T322"/>
  <c r="S322"/>
  <c r="B322"/>
  <c r="T321"/>
  <c r="X321" s="1"/>
  <c r="S321"/>
  <c r="B321"/>
  <c r="T320"/>
  <c r="S320"/>
  <c r="B320"/>
  <c r="R319"/>
  <c r="Q319"/>
  <c r="L319"/>
  <c r="K319"/>
  <c r="J319"/>
  <c r="I319"/>
  <c r="T319" s="1"/>
  <c r="T318"/>
  <c r="S318"/>
  <c r="B318"/>
  <c r="T317"/>
  <c r="S317"/>
  <c r="B317"/>
  <c r="T316"/>
  <c r="X316" s="1"/>
  <c r="S316"/>
  <c r="B316"/>
  <c r="T315"/>
  <c r="S315"/>
  <c r="B315"/>
  <c r="T314"/>
  <c r="S314"/>
  <c r="B314"/>
  <c r="T313"/>
  <c r="X313" s="1"/>
  <c r="S313"/>
  <c r="B313"/>
  <c r="T312"/>
  <c r="S312"/>
  <c r="B312"/>
  <c r="T311"/>
  <c r="X311" s="1"/>
  <c r="S311"/>
  <c r="B311"/>
  <c r="T310"/>
  <c r="X310" s="1"/>
  <c r="S310"/>
  <c r="B310"/>
  <c r="T309"/>
  <c r="X309" s="1"/>
  <c r="S309"/>
  <c r="B309"/>
  <c r="T308"/>
  <c r="S308"/>
  <c r="B308"/>
  <c r="T307"/>
  <c r="S307"/>
  <c r="B307"/>
  <c r="T306"/>
  <c r="S306"/>
  <c r="B306"/>
  <c r="T305"/>
  <c r="S305"/>
  <c r="B305"/>
  <c r="T304"/>
  <c r="X304" s="1"/>
  <c r="S304"/>
  <c r="B304"/>
  <c r="R303"/>
  <c r="Q303"/>
  <c r="L303"/>
  <c r="K303"/>
  <c r="J303"/>
  <c r="I303"/>
  <c r="T303" s="1"/>
  <c r="T302"/>
  <c r="S302"/>
  <c r="S301" s="1"/>
  <c r="B302"/>
  <c r="R301"/>
  <c r="Q301"/>
  <c r="L301"/>
  <c r="K301"/>
  <c r="J301"/>
  <c r="I301"/>
  <c r="T301" s="1"/>
  <c r="T300"/>
  <c r="X300" s="1"/>
  <c r="S300"/>
  <c r="B300"/>
  <c r="T299"/>
  <c r="S299"/>
  <c r="B299"/>
  <c r="T298"/>
  <c r="X298" s="1"/>
  <c r="S298"/>
  <c r="B298"/>
  <c r="T297"/>
  <c r="X297" s="1"/>
  <c r="S297"/>
  <c r="B297"/>
  <c r="T296"/>
  <c r="S296"/>
  <c r="B296"/>
  <c r="R295"/>
  <c r="Q295"/>
  <c r="L295"/>
  <c r="K295"/>
  <c r="J295"/>
  <c r="I295"/>
  <c r="T295" s="1"/>
  <c r="T294"/>
  <c r="X294" s="1"/>
  <c r="S294"/>
  <c r="B294"/>
  <c r="T293"/>
  <c r="X293" s="1"/>
  <c r="S293"/>
  <c r="B293"/>
  <c r="T292"/>
  <c r="S292"/>
  <c r="B292"/>
  <c r="T291"/>
  <c r="S291"/>
  <c r="B291"/>
  <c r="T290"/>
  <c r="S290"/>
  <c r="B290"/>
  <c r="R289"/>
  <c r="Q289"/>
  <c r="L289"/>
  <c r="K289"/>
  <c r="J289"/>
  <c r="I289"/>
  <c r="T289" s="1"/>
  <c r="T288"/>
  <c r="S288"/>
  <c r="B288"/>
  <c r="T287"/>
  <c r="S287"/>
  <c r="B287"/>
  <c r="R286"/>
  <c r="Q286"/>
  <c r="L286"/>
  <c r="K286"/>
  <c r="J286"/>
  <c r="I286"/>
  <c r="T286" s="1"/>
  <c r="T285"/>
  <c r="S285"/>
  <c r="S284" s="1"/>
  <c r="B285"/>
  <c r="R284"/>
  <c r="Q284"/>
  <c r="L284"/>
  <c r="K284"/>
  <c r="J284"/>
  <c r="I284"/>
  <c r="T284" s="1"/>
  <c r="T283"/>
  <c r="S283"/>
  <c r="B283"/>
  <c r="T282"/>
  <c r="S282"/>
  <c r="B282"/>
  <c r="T281"/>
  <c r="X281" s="1"/>
  <c r="S281"/>
  <c r="B281"/>
  <c r="T280"/>
  <c r="S280"/>
  <c r="B280"/>
  <c r="R279"/>
  <c r="Q279"/>
  <c r="L279"/>
  <c r="K279"/>
  <c r="J279"/>
  <c r="I279"/>
  <c r="T279" s="1"/>
  <c r="T278"/>
  <c r="S278"/>
  <c r="B278"/>
  <c r="T277"/>
  <c r="S277"/>
  <c r="B277"/>
  <c r="T276"/>
  <c r="S276"/>
  <c r="B276"/>
  <c r="T275"/>
  <c r="S275"/>
  <c r="B275"/>
  <c r="T274"/>
  <c r="S274"/>
  <c r="B274"/>
  <c r="T273"/>
  <c r="S273"/>
  <c r="B273"/>
  <c r="R272"/>
  <c r="Q272"/>
  <c r="L272"/>
  <c r="K272"/>
  <c r="J272"/>
  <c r="I272"/>
  <c r="T272" s="1"/>
  <c r="T271"/>
  <c r="S271"/>
  <c r="B271"/>
  <c r="T270"/>
  <c r="S270"/>
  <c r="B270"/>
  <c r="T269"/>
  <c r="S269"/>
  <c r="B269"/>
  <c r="T268"/>
  <c r="S268"/>
  <c r="B268"/>
  <c r="T267"/>
  <c r="S267"/>
  <c r="B267"/>
  <c r="R266"/>
  <c r="Q266"/>
  <c r="L266"/>
  <c r="K266"/>
  <c r="J266"/>
  <c r="I266"/>
  <c r="T266" s="1"/>
  <c r="T265"/>
  <c r="X265" s="1"/>
  <c r="S265"/>
  <c r="B265"/>
  <c r="T264"/>
  <c r="X264" s="1"/>
  <c r="S264"/>
  <c r="B264"/>
  <c r="T263"/>
  <c r="S263"/>
  <c r="B263"/>
  <c r="T262"/>
  <c r="S262"/>
  <c r="B262"/>
  <c r="T261"/>
  <c r="S261"/>
  <c r="B261"/>
  <c r="T260"/>
  <c r="S260"/>
  <c r="B260"/>
  <c r="T259"/>
  <c r="S259"/>
  <c r="B259"/>
  <c r="T258"/>
  <c r="S258"/>
  <c r="B258"/>
  <c r="T257"/>
  <c r="S257"/>
  <c r="B257"/>
  <c r="T256"/>
  <c r="X256" s="1"/>
  <c r="S256"/>
  <c r="B256"/>
  <c r="T255"/>
  <c r="S255"/>
  <c r="B255"/>
  <c r="T254"/>
  <c r="S254"/>
  <c r="B254"/>
  <c r="T253"/>
  <c r="S253"/>
  <c r="B253"/>
  <c r="T252"/>
  <c r="S252"/>
  <c r="B252"/>
  <c r="T251"/>
  <c r="S251"/>
  <c r="B251"/>
  <c r="T250"/>
  <c r="S250"/>
  <c r="B250"/>
  <c r="T249"/>
  <c r="S249"/>
  <c r="B249"/>
  <c r="T248"/>
  <c r="S248"/>
  <c r="B248"/>
  <c r="T247"/>
  <c r="X247" s="1"/>
  <c r="S247"/>
  <c r="B247"/>
  <c r="T246"/>
  <c r="S246"/>
  <c r="B246"/>
  <c r="T245"/>
  <c r="S245"/>
  <c r="B245"/>
  <c r="T244"/>
  <c r="S244"/>
  <c r="B244"/>
  <c r="T243"/>
  <c r="X243" s="1"/>
  <c r="S243"/>
  <c r="B243"/>
  <c r="T242"/>
  <c r="X242" s="1"/>
  <c r="S242"/>
  <c r="B242"/>
  <c r="T241"/>
  <c r="X241" s="1"/>
  <c r="S241"/>
  <c r="B241"/>
  <c r="T240"/>
  <c r="X240" s="1"/>
  <c r="S240"/>
  <c r="B240"/>
  <c r="R239"/>
  <c r="Q239"/>
  <c r="L239"/>
  <c r="K239"/>
  <c r="J239"/>
  <c r="I239"/>
  <c r="T239" s="1"/>
  <c r="T238"/>
  <c r="X238" s="1"/>
  <c r="S238"/>
  <c r="B238"/>
  <c r="T237"/>
  <c r="X237" s="1"/>
  <c r="S237"/>
  <c r="B237"/>
  <c r="T236"/>
  <c r="X236" s="1"/>
  <c r="S236"/>
  <c r="B236"/>
  <c r="T235"/>
  <c r="X235" s="1"/>
  <c r="S235"/>
  <c r="B235"/>
  <c r="T234"/>
  <c r="S234"/>
  <c r="B234"/>
  <c r="R233"/>
  <c r="Q233"/>
  <c r="L233"/>
  <c r="K233"/>
  <c r="J233"/>
  <c r="I233"/>
  <c r="T233" s="1"/>
  <c r="T232"/>
  <c r="X232" s="1"/>
  <c r="S232"/>
  <c r="B232"/>
  <c r="T231"/>
  <c r="X231" s="1"/>
  <c r="S231"/>
  <c r="B231"/>
  <c r="T230"/>
  <c r="X230" s="1"/>
  <c r="S230"/>
  <c r="B230"/>
  <c r="T229"/>
  <c r="X229" s="1"/>
  <c r="S229"/>
  <c r="B229"/>
  <c r="T228"/>
  <c r="X228" s="1"/>
  <c r="S228"/>
  <c r="B228"/>
  <c r="T227"/>
  <c r="X227" s="1"/>
  <c r="S227"/>
  <c r="B227"/>
  <c r="T226"/>
  <c r="X226" s="1"/>
  <c r="S226"/>
  <c r="B226"/>
  <c r="T225"/>
  <c r="X225" s="1"/>
  <c r="S225"/>
  <c r="B225"/>
  <c r="T224"/>
  <c r="X224" s="1"/>
  <c r="S224"/>
  <c r="B224"/>
  <c r="T223"/>
  <c r="X223" s="1"/>
  <c r="S223"/>
  <c r="B223"/>
  <c r="T222"/>
  <c r="X222" s="1"/>
  <c r="S222"/>
  <c r="B222"/>
  <c r="T221"/>
  <c r="X221" s="1"/>
  <c r="S221"/>
  <c r="B221"/>
  <c r="T220"/>
  <c r="X220" s="1"/>
  <c r="S220"/>
  <c r="B220"/>
  <c r="T219"/>
  <c r="X219" s="1"/>
  <c r="S219"/>
  <c r="B219"/>
  <c r="T218"/>
  <c r="X218" s="1"/>
  <c r="S218"/>
  <c r="B218"/>
  <c r="T217"/>
  <c r="X217" s="1"/>
  <c r="S217"/>
  <c r="B217"/>
  <c r="T216"/>
  <c r="X216" s="1"/>
  <c r="S216"/>
  <c r="B216"/>
  <c r="T215"/>
  <c r="X215" s="1"/>
  <c r="S215"/>
  <c r="B215"/>
  <c r="T214"/>
  <c r="S214"/>
  <c r="B214"/>
  <c r="T213"/>
  <c r="S213"/>
  <c r="B213"/>
  <c r="T212"/>
  <c r="X212" s="1"/>
  <c r="S212"/>
  <c r="B212"/>
  <c r="T211"/>
  <c r="S211"/>
  <c r="B211"/>
  <c r="T210"/>
  <c r="S210"/>
  <c r="B210"/>
  <c r="T209"/>
  <c r="S209"/>
  <c r="B209"/>
  <c r="T208"/>
  <c r="X208" s="1"/>
  <c r="S208"/>
  <c r="B208"/>
  <c r="T207"/>
  <c r="S207"/>
  <c r="B207"/>
  <c r="T206"/>
  <c r="X206" s="1"/>
  <c r="S206"/>
  <c r="B206"/>
  <c r="T205"/>
  <c r="X205" s="1"/>
  <c r="S205"/>
  <c r="B205"/>
  <c r="T204"/>
  <c r="S204"/>
  <c r="B204"/>
  <c r="T203"/>
  <c r="X203" s="1"/>
  <c r="S203"/>
  <c r="B203"/>
  <c r="T202"/>
  <c r="X202" s="1"/>
  <c r="S202"/>
  <c r="B202"/>
  <c r="T201"/>
  <c r="X201" s="1"/>
  <c r="S201"/>
  <c r="B201"/>
  <c r="T200"/>
  <c r="X200" s="1"/>
  <c r="S200"/>
  <c r="B200"/>
  <c r="T199"/>
  <c r="X199" s="1"/>
  <c r="S199"/>
  <c r="B199"/>
  <c r="T198"/>
  <c r="S198"/>
  <c r="B198"/>
  <c r="T197"/>
  <c r="X197" s="1"/>
  <c r="S197"/>
  <c r="B197"/>
  <c r="R196"/>
  <c r="Q196"/>
  <c r="L196"/>
  <c r="K196"/>
  <c r="J196"/>
  <c r="I196"/>
  <c r="T196" s="1"/>
  <c r="T195"/>
  <c r="X195" s="1"/>
  <c r="S195"/>
  <c r="B195"/>
  <c r="T194"/>
  <c r="X194" s="1"/>
  <c r="S194"/>
  <c r="B194"/>
  <c r="T193"/>
  <c r="X193" s="1"/>
  <c r="S193"/>
  <c r="B193"/>
  <c r="T192"/>
  <c r="X192" s="1"/>
  <c r="S192"/>
  <c r="B192"/>
  <c r="T191"/>
  <c r="X191" s="1"/>
  <c r="S191"/>
  <c r="B191"/>
  <c r="T190"/>
  <c r="X190" s="1"/>
  <c r="S190"/>
  <c r="B190"/>
  <c r="T189"/>
  <c r="X189" s="1"/>
  <c r="S189"/>
  <c r="B189"/>
  <c r="T188"/>
  <c r="X188" s="1"/>
  <c r="S188"/>
  <c r="B188"/>
  <c r="T187"/>
  <c r="S187"/>
  <c r="B187"/>
  <c r="T186"/>
  <c r="S186"/>
  <c r="B186"/>
  <c r="T185"/>
  <c r="S185"/>
  <c r="B185"/>
  <c r="T184"/>
  <c r="S184"/>
  <c r="B184"/>
  <c r="T183"/>
  <c r="S183"/>
  <c r="B183"/>
  <c r="T182"/>
  <c r="S182"/>
  <c r="B182"/>
  <c r="T181"/>
  <c r="S181"/>
  <c r="B181"/>
  <c r="T180"/>
  <c r="S180"/>
  <c r="B180"/>
  <c r="T179"/>
  <c r="X179" s="1"/>
  <c r="S179"/>
  <c r="B179"/>
  <c r="T178"/>
  <c r="X178" s="1"/>
  <c r="S178"/>
  <c r="B178"/>
  <c r="T177"/>
  <c r="X177" s="1"/>
  <c r="S177"/>
  <c r="B177"/>
  <c r="T176"/>
  <c r="X176" s="1"/>
  <c r="S176"/>
  <c r="B176"/>
  <c r="T175"/>
  <c r="X175" s="1"/>
  <c r="S175"/>
  <c r="B175"/>
  <c r="T174"/>
  <c r="S174"/>
  <c r="B174"/>
  <c r="T173"/>
  <c r="X173" s="1"/>
  <c r="S173"/>
  <c r="B173"/>
  <c r="T172"/>
  <c r="X172" s="1"/>
  <c r="S172"/>
  <c r="B172"/>
  <c r="T171"/>
  <c r="X171" s="1"/>
  <c r="S171"/>
  <c r="B171"/>
  <c r="T170"/>
  <c r="S170"/>
  <c r="B170"/>
  <c r="T169"/>
  <c r="X169" s="1"/>
  <c r="S169"/>
  <c r="B169"/>
  <c r="T168"/>
  <c r="S168"/>
  <c r="B168"/>
  <c r="T167"/>
  <c r="X167" s="1"/>
  <c r="S167"/>
  <c r="B167"/>
  <c r="T166"/>
  <c r="S166"/>
  <c r="B166"/>
  <c r="T165"/>
  <c r="S165"/>
  <c r="B165"/>
  <c r="T164"/>
  <c r="S164"/>
  <c r="B164"/>
  <c r="T163"/>
  <c r="X163" s="1"/>
  <c r="S163"/>
  <c r="B163"/>
  <c r="T162"/>
  <c r="S162"/>
  <c r="B162"/>
  <c r="T161"/>
  <c r="S161"/>
  <c r="B161"/>
  <c r="T160"/>
  <c r="S160"/>
  <c r="B160"/>
  <c r="T159"/>
  <c r="S159"/>
  <c r="B159"/>
  <c r="T158"/>
  <c r="X158" s="1"/>
  <c r="S158"/>
  <c r="B158"/>
  <c r="T157"/>
  <c r="S157"/>
  <c r="B157"/>
  <c r="T156"/>
  <c r="X156" s="1"/>
  <c r="S156"/>
  <c r="B156"/>
  <c r="T155"/>
  <c r="S155"/>
  <c r="B155"/>
  <c r="T154"/>
  <c r="S154"/>
  <c r="B154"/>
  <c r="T153"/>
  <c r="S153"/>
  <c r="B153"/>
  <c r="T152"/>
  <c r="X152" s="1"/>
  <c r="S152"/>
  <c r="B152"/>
  <c r="T151"/>
  <c r="S151"/>
  <c r="B151"/>
  <c r="R150"/>
  <c r="Q150"/>
  <c r="L150"/>
  <c r="K150"/>
  <c r="J150"/>
  <c r="I150"/>
  <c r="T150" s="1"/>
  <c r="T149"/>
  <c r="X149" s="1"/>
  <c r="S149"/>
  <c r="B149"/>
  <c r="T148"/>
  <c r="X148" s="1"/>
  <c r="S148"/>
  <c r="B148"/>
  <c r="T147"/>
  <c r="X147" s="1"/>
  <c r="S147"/>
  <c r="B147"/>
  <c r="T146"/>
  <c r="X146" s="1"/>
  <c r="S146"/>
  <c r="B146"/>
  <c r="T145"/>
  <c r="X145" s="1"/>
  <c r="S145"/>
  <c r="B145"/>
  <c r="T144"/>
  <c r="X144" s="1"/>
  <c r="S144"/>
  <c r="B144"/>
  <c r="T143"/>
  <c r="X143" s="1"/>
  <c r="S143"/>
  <c r="B143"/>
  <c r="T142"/>
  <c r="X142" s="1"/>
  <c r="S142"/>
  <c r="B142"/>
  <c r="T141"/>
  <c r="X141" s="1"/>
  <c r="S141"/>
  <c r="B141"/>
  <c r="T140"/>
  <c r="X140" s="1"/>
  <c r="S140"/>
  <c r="B140"/>
  <c r="T139"/>
  <c r="X139" s="1"/>
  <c r="S139"/>
  <c r="B139"/>
  <c r="T138"/>
  <c r="X138" s="1"/>
  <c r="S138"/>
  <c r="B138"/>
  <c r="T137"/>
  <c r="X137" s="1"/>
  <c r="S137"/>
  <c r="B137"/>
  <c r="T136"/>
  <c r="X136" s="1"/>
  <c r="S136"/>
  <c r="B136"/>
  <c r="T135"/>
  <c r="X135" s="1"/>
  <c r="S135"/>
  <c r="B135"/>
  <c r="T134"/>
  <c r="X134" s="1"/>
  <c r="S134"/>
  <c r="B134"/>
  <c r="T133"/>
  <c r="X133" s="1"/>
  <c r="S133"/>
  <c r="B133"/>
  <c r="T132"/>
  <c r="X132" s="1"/>
  <c r="S132"/>
  <c r="B132"/>
  <c r="T131"/>
  <c r="X131" s="1"/>
  <c r="S131"/>
  <c r="B131"/>
  <c r="T130"/>
  <c r="X130" s="1"/>
  <c r="S130"/>
  <c r="B130"/>
  <c r="T129"/>
  <c r="X129" s="1"/>
  <c r="S129"/>
  <c r="B129"/>
  <c r="T128"/>
  <c r="X128" s="1"/>
  <c r="S128"/>
  <c r="B128"/>
  <c r="T127"/>
  <c r="X127" s="1"/>
  <c r="S127"/>
  <c r="B127"/>
  <c r="T126"/>
  <c r="X126" s="1"/>
  <c r="S126"/>
  <c r="B126"/>
  <c r="T125"/>
  <c r="X125" s="1"/>
  <c r="S125"/>
  <c r="B125"/>
  <c r="T124"/>
  <c r="X124" s="1"/>
  <c r="S124"/>
  <c r="B124"/>
  <c r="T123"/>
  <c r="X123" s="1"/>
  <c r="S123"/>
  <c r="B123"/>
  <c r="T122"/>
  <c r="X122" s="1"/>
  <c r="S122"/>
  <c r="B122"/>
  <c r="T121"/>
  <c r="X121" s="1"/>
  <c r="S121"/>
  <c r="B121"/>
  <c r="R120"/>
  <c r="Q120"/>
  <c r="L120"/>
  <c r="K120"/>
  <c r="J120"/>
  <c r="I120"/>
  <c r="T120" s="1"/>
  <c r="T119"/>
  <c r="X119" s="1"/>
  <c r="S119"/>
  <c r="B119"/>
  <c r="T118"/>
  <c r="X118" s="1"/>
  <c r="S118"/>
  <c r="B118"/>
  <c r="T117"/>
  <c r="X117" s="1"/>
  <c r="S117"/>
  <c r="B117"/>
  <c r="T116"/>
  <c r="X116" s="1"/>
  <c r="S116"/>
  <c r="B116"/>
  <c r="T115"/>
  <c r="X115" s="1"/>
  <c r="S115"/>
  <c r="B115"/>
  <c r="T114"/>
  <c r="X114" s="1"/>
  <c r="S114"/>
  <c r="B114"/>
  <c r="T113"/>
  <c r="X113" s="1"/>
  <c r="S113"/>
  <c r="B113"/>
  <c r="T112"/>
  <c r="X112" s="1"/>
  <c r="S112"/>
  <c r="B112"/>
  <c r="T111"/>
  <c r="X111" s="1"/>
  <c r="S111"/>
  <c r="B111"/>
  <c r="T110"/>
  <c r="X110" s="1"/>
  <c r="S110"/>
  <c r="B110"/>
  <c r="T109"/>
  <c r="X109" s="1"/>
  <c r="S109"/>
  <c r="B109"/>
  <c r="T108"/>
  <c r="X108" s="1"/>
  <c r="S108"/>
  <c r="B108"/>
  <c r="T107"/>
  <c r="X107" s="1"/>
  <c r="S107"/>
  <c r="B107"/>
  <c r="T106"/>
  <c r="X106" s="1"/>
  <c r="S106"/>
  <c r="B106"/>
  <c r="T105"/>
  <c r="X105" s="1"/>
  <c r="S105"/>
  <c r="B105"/>
  <c r="T104"/>
  <c r="X104" s="1"/>
  <c r="S104"/>
  <c r="B104"/>
  <c r="T103"/>
  <c r="X103" s="1"/>
  <c r="S103"/>
  <c r="B103"/>
  <c r="T102"/>
  <c r="X102" s="1"/>
  <c r="S102"/>
  <c r="B102"/>
  <c r="T101"/>
  <c r="X101" s="1"/>
  <c r="S101"/>
  <c r="B101"/>
  <c r="T100"/>
  <c r="X100" s="1"/>
  <c r="S100"/>
  <c r="B100"/>
  <c r="T99"/>
  <c r="X99" s="1"/>
  <c r="S99"/>
  <c r="B99"/>
  <c r="T98"/>
  <c r="X98" s="1"/>
  <c r="S98"/>
  <c r="B98"/>
  <c r="T97"/>
  <c r="X97" s="1"/>
  <c r="S97"/>
  <c r="B97"/>
  <c r="T96"/>
  <c r="X96" s="1"/>
  <c r="S96"/>
  <c r="B96"/>
  <c r="T95"/>
  <c r="X95" s="1"/>
  <c r="S95"/>
  <c r="B95"/>
  <c r="T94"/>
  <c r="X94" s="1"/>
  <c r="S94"/>
  <c r="B94"/>
  <c r="T93"/>
  <c r="X93" s="1"/>
  <c r="S93"/>
  <c r="B93"/>
  <c r="T92"/>
  <c r="X92" s="1"/>
  <c r="S92"/>
  <c r="B92"/>
  <c r="T91"/>
  <c r="X91" s="1"/>
  <c r="S91"/>
  <c r="B91"/>
  <c r="T90"/>
  <c r="X90" s="1"/>
  <c r="S90"/>
  <c r="B90"/>
  <c r="T89"/>
  <c r="X89" s="1"/>
  <c r="S89"/>
  <c r="B89"/>
  <c r="T88"/>
  <c r="X88" s="1"/>
  <c r="S88"/>
  <c r="B88"/>
  <c r="T87"/>
  <c r="X87" s="1"/>
  <c r="S87"/>
  <c r="B87"/>
  <c r="T86"/>
  <c r="X86" s="1"/>
  <c r="S86"/>
  <c r="B86"/>
  <c r="T85"/>
  <c r="X85" s="1"/>
  <c r="S85"/>
  <c r="B85"/>
  <c r="T84"/>
  <c r="X84" s="1"/>
  <c r="S84"/>
  <c r="B84"/>
  <c r="T83"/>
  <c r="X83" s="1"/>
  <c r="S83"/>
  <c r="B83"/>
  <c r="T82"/>
  <c r="X82" s="1"/>
  <c r="S82"/>
  <c r="B82"/>
  <c r="T81"/>
  <c r="X81" s="1"/>
  <c r="S81"/>
  <c r="B81"/>
  <c r="T80"/>
  <c r="X80" s="1"/>
  <c r="S80"/>
  <c r="B80"/>
  <c r="T79"/>
  <c r="X79" s="1"/>
  <c r="S79"/>
  <c r="B79"/>
  <c r="T78"/>
  <c r="X78" s="1"/>
  <c r="S78"/>
  <c r="B78"/>
  <c r="T77"/>
  <c r="X77" s="1"/>
  <c r="S77"/>
  <c r="B77"/>
  <c r="T76"/>
  <c r="X76" s="1"/>
  <c r="S76"/>
  <c r="B76"/>
  <c r="AH75"/>
  <c r="T75"/>
  <c r="X75" s="1"/>
  <c r="S75"/>
  <c r="B75"/>
  <c r="AH74"/>
  <c r="T74"/>
  <c r="X74" s="1"/>
  <c r="S74"/>
  <c r="B74"/>
  <c r="AH73"/>
  <c r="T73"/>
  <c r="X73" s="1"/>
  <c r="S73"/>
  <c r="B73"/>
  <c r="AH72"/>
  <c r="T72"/>
  <c r="X72" s="1"/>
  <c r="S72"/>
  <c r="B72"/>
  <c r="T71"/>
  <c r="X71" s="1"/>
  <c r="S71"/>
  <c r="B71"/>
  <c r="AH70"/>
  <c r="T70"/>
  <c r="X70" s="1"/>
  <c r="S70"/>
  <c r="B70"/>
  <c r="T69"/>
  <c r="X69" s="1"/>
  <c r="S69"/>
  <c r="B69"/>
  <c r="AH68"/>
  <c r="T68"/>
  <c r="X68" s="1"/>
  <c r="S68"/>
  <c r="B68"/>
  <c r="AH67"/>
  <c r="T67"/>
  <c r="X67" s="1"/>
  <c r="S67"/>
  <c r="B67"/>
  <c r="AH66"/>
  <c r="T66"/>
  <c r="X66" s="1"/>
  <c r="S66"/>
  <c r="B66"/>
  <c r="T65"/>
  <c r="X65" s="1"/>
  <c r="S65"/>
  <c r="B65"/>
  <c r="AH64"/>
  <c r="T64"/>
  <c r="X64" s="1"/>
  <c r="S64"/>
  <c r="B64"/>
  <c r="AH63"/>
  <c r="T63"/>
  <c r="X63" s="1"/>
  <c r="S63"/>
  <c r="B63"/>
  <c r="T62"/>
  <c r="X62" s="1"/>
  <c r="S62"/>
  <c r="B62"/>
  <c r="T61"/>
  <c r="X61" s="1"/>
  <c r="S61"/>
  <c r="B61"/>
  <c r="T60"/>
  <c r="X60" s="1"/>
  <c r="S60"/>
  <c r="B60"/>
  <c r="AH59"/>
  <c r="T59"/>
  <c r="X59" s="1"/>
  <c r="S59"/>
  <c r="B59"/>
  <c r="AH58"/>
  <c r="T58"/>
  <c r="X58" s="1"/>
  <c r="S58"/>
  <c r="B58"/>
  <c r="T57"/>
  <c r="X57" s="1"/>
  <c r="S57"/>
  <c r="B57"/>
  <c r="AH56"/>
  <c r="T56"/>
  <c r="X56" s="1"/>
  <c r="S56"/>
  <c r="B56"/>
  <c r="AH55"/>
  <c r="T55"/>
  <c r="X55" s="1"/>
  <c r="S55"/>
  <c r="B55"/>
  <c r="AH54"/>
  <c r="T54"/>
  <c r="X54" s="1"/>
  <c r="S54"/>
  <c r="B54"/>
  <c r="AH53"/>
  <c r="T53"/>
  <c r="X53" s="1"/>
  <c r="S53"/>
  <c r="B53"/>
  <c r="AH52"/>
  <c r="T52"/>
  <c r="X52" s="1"/>
  <c r="S52"/>
  <c r="B52"/>
  <c r="AH51"/>
  <c r="T51"/>
  <c r="X51" s="1"/>
  <c r="S51"/>
  <c r="B51"/>
  <c r="AH50"/>
  <c r="T50"/>
  <c r="X50" s="1"/>
  <c r="S50"/>
  <c r="B50"/>
  <c r="AH49"/>
  <c r="T49"/>
  <c r="X49" s="1"/>
  <c r="S49"/>
  <c r="B49"/>
  <c r="AH48"/>
  <c r="T48"/>
  <c r="X48" s="1"/>
  <c r="S48"/>
  <c r="B48"/>
  <c r="AH47"/>
  <c r="T47"/>
  <c r="X47" s="1"/>
  <c r="S47"/>
  <c r="B47"/>
  <c r="AH46"/>
  <c r="T46"/>
  <c r="X46" s="1"/>
  <c r="S46"/>
  <c r="B46"/>
  <c r="AH45"/>
  <c r="T45"/>
  <c r="X45" s="1"/>
  <c r="S45"/>
  <c r="B45"/>
  <c r="T44"/>
  <c r="X44" s="1"/>
  <c r="S44"/>
  <c r="B44"/>
  <c r="T43"/>
  <c r="X43" s="1"/>
  <c r="S43"/>
  <c r="B43"/>
  <c r="AH42"/>
  <c r="T42"/>
  <c r="X42" s="1"/>
  <c r="S42"/>
  <c r="B42"/>
  <c r="AH41"/>
  <c r="T41"/>
  <c r="X41" s="1"/>
  <c r="S41"/>
  <c r="B41"/>
  <c r="T40"/>
  <c r="X40" s="1"/>
  <c r="S40"/>
  <c r="B40"/>
  <c r="T39"/>
  <c r="X39" s="1"/>
  <c r="S39"/>
  <c r="B39"/>
  <c r="T38"/>
  <c r="X38" s="1"/>
  <c r="S38"/>
  <c r="B38"/>
  <c r="T37"/>
  <c r="X37" s="1"/>
  <c r="S37"/>
  <c r="B37"/>
  <c r="AH36"/>
  <c r="T36"/>
  <c r="X36" s="1"/>
  <c r="S36"/>
  <c r="B36"/>
  <c r="T35"/>
  <c r="X35" s="1"/>
  <c r="S35"/>
  <c r="B35"/>
  <c r="T34"/>
  <c r="X34" s="1"/>
  <c r="S34"/>
  <c r="B34"/>
  <c r="AH33"/>
  <c r="T33"/>
  <c r="X33" s="1"/>
  <c r="S33"/>
  <c r="B33"/>
  <c r="AH32"/>
  <c r="T32"/>
  <c r="X32" s="1"/>
  <c r="S32"/>
  <c r="B32"/>
  <c r="AH31"/>
  <c r="T31"/>
  <c r="X31" s="1"/>
  <c r="S31"/>
  <c r="B31"/>
  <c r="AH30"/>
  <c r="T30"/>
  <c r="X30" s="1"/>
  <c r="S30"/>
  <c r="B30"/>
  <c r="T29"/>
  <c r="X29" s="1"/>
  <c r="S29"/>
  <c r="B29"/>
  <c r="AH28"/>
  <c r="T28"/>
  <c r="X28" s="1"/>
  <c r="S28"/>
  <c r="B28"/>
  <c r="AH27"/>
  <c r="T27"/>
  <c r="X27" s="1"/>
  <c r="S27"/>
  <c r="B27"/>
  <c r="T26"/>
  <c r="X26" s="1"/>
  <c r="S26"/>
  <c r="B26"/>
  <c r="AH25"/>
  <c r="T25"/>
  <c r="X25" s="1"/>
  <c r="S25"/>
  <c r="B25"/>
  <c r="T24"/>
  <c r="X24" s="1"/>
  <c r="S24"/>
  <c r="B24"/>
  <c r="AH23"/>
  <c r="T23"/>
  <c r="X23" s="1"/>
  <c r="S23"/>
  <c r="B23"/>
  <c r="AH22"/>
  <c r="T22"/>
  <c r="X22" s="1"/>
  <c r="S22"/>
  <c r="B22"/>
  <c r="AH21"/>
  <c r="T21"/>
  <c r="X21" s="1"/>
  <c r="S21"/>
  <c r="B21"/>
  <c r="T20"/>
  <c r="X20" s="1"/>
  <c r="S20"/>
  <c r="B20"/>
  <c r="AH19"/>
  <c r="T19"/>
  <c r="X19" s="1"/>
  <c r="S19"/>
  <c r="B19"/>
  <c r="T18"/>
  <c r="X18" s="1"/>
  <c r="S18"/>
  <c r="B18"/>
  <c r="T17"/>
  <c r="X17" s="1"/>
  <c r="S17"/>
  <c r="B17"/>
  <c r="AH16"/>
  <c r="T16"/>
  <c r="X16" s="1"/>
  <c r="S16"/>
  <c r="B16"/>
  <c r="R15"/>
  <c r="Q15"/>
  <c r="L15"/>
  <c r="K15"/>
  <c r="J15"/>
  <c r="I15"/>
  <c r="T15" s="1"/>
  <c r="S1441" l="1"/>
  <c r="Q91" i="13"/>
  <c r="Q78"/>
  <c r="Q63"/>
  <c r="Q10" s="1"/>
  <c r="X672" i="15"/>
  <c r="X1444"/>
  <c r="X170"/>
  <c r="X826"/>
  <c r="X719"/>
  <c r="X1063"/>
  <c r="X1248"/>
  <c r="S344"/>
  <c r="S547"/>
  <c r="S266"/>
  <c r="S351"/>
  <c r="S374"/>
  <c r="S508"/>
  <c r="S524"/>
  <c r="Q1025"/>
  <c r="S1377"/>
  <c r="S1311"/>
  <c r="S1331"/>
  <c r="S1463"/>
  <c r="S893"/>
  <c r="S1426"/>
  <c r="X166"/>
  <c r="X180"/>
  <c r="X181"/>
  <c r="X182"/>
  <c r="X183"/>
  <c r="X209"/>
  <c r="X211"/>
  <c r="X214"/>
  <c r="X268"/>
  <c r="X282"/>
  <c r="X296"/>
  <c r="X154"/>
  <c r="X244"/>
  <c r="X245"/>
  <c r="X246"/>
  <c r="X249"/>
  <c r="X251"/>
  <c r="X253"/>
  <c r="X255"/>
  <c r="X291"/>
  <c r="X299"/>
  <c r="X307"/>
  <c r="X314"/>
  <c r="X346"/>
  <c r="X358"/>
  <c r="X360"/>
  <c r="X362"/>
  <c r="X364"/>
  <c r="X366"/>
  <c r="X428"/>
  <c r="X484"/>
  <c r="X525"/>
  <c r="X526"/>
  <c r="U582"/>
  <c r="X582" s="1"/>
  <c r="U586"/>
  <c r="X586" s="1"/>
  <c r="U623"/>
  <c r="X623" s="1"/>
  <c r="U625"/>
  <c r="X625" s="1"/>
  <c r="U629"/>
  <c r="X629" s="1"/>
  <c r="U633"/>
  <c r="X633" s="1"/>
  <c r="U747"/>
  <c r="X747" s="1"/>
  <c r="U767"/>
  <c r="X767" s="1"/>
  <c r="U784"/>
  <c r="X784" s="1"/>
  <c r="U785"/>
  <c r="X785" s="1"/>
  <c r="U786"/>
  <c r="X786" s="1"/>
  <c r="U793"/>
  <c r="X793" s="1"/>
  <c r="U797"/>
  <c r="X797" s="1"/>
  <c r="U798"/>
  <c r="X798" s="1"/>
  <c r="U820"/>
  <c r="X820" s="1"/>
  <c r="U851"/>
  <c r="X851" s="1"/>
  <c r="U932"/>
  <c r="U968"/>
  <c r="U1005"/>
  <c r="U1007"/>
  <c r="U1024"/>
  <c r="U1243"/>
  <c r="X1243" s="1"/>
  <c r="X1247"/>
  <c r="U1294"/>
  <c r="X1294" s="1"/>
  <c r="U1504"/>
  <c r="U1505"/>
  <c r="X1505" s="1"/>
  <c r="U1507"/>
  <c r="X1507" s="1"/>
  <c r="U1508"/>
  <c r="X1508" s="1"/>
  <c r="U1509"/>
  <c r="X1509" s="1"/>
  <c r="U1511"/>
  <c r="X1511" s="1"/>
  <c r="U1512"/>
  <c r="X1512" s="1"/>
  <c r="U1513"/>
  <c r="X1513" s="1"/>
  <c r="U1515"/>
  <c r="X1515" s="1"/>
  <c r="U1590"/>
  <c r="X1590" s="1"/>
  <c r="X164"/>
  <c r="X174"/>
  <c r="X184"/>
  <c r="X185"/>
  <c r="X186"/>
  <c r="X187"/>
  <c r="X198"/>
  <c r="X210"/>
  <c r="X271"/>
  <c r="X318"/>
  <c r="X340"/>
  <c r="X368"/>
  <c r="X370"/>
  <c r="X436"/>
  <c r="X437"/>
  <c r="X480"/>
  <c r="X482"/>
  <c r="X502"/>
  <c r="X520"/>
  <c r="U616"/>
  <c r="X616" s="1"/>
  <c r="U621"/>
  <c r="X621" s="1"/>
  <c r="U626"/>
  <c r="X626" s="1"/>
  <c r="U630"/>
  <c r="X630" s="1"/>
  <c r="U634"/>
  <c r="X634" s="1"/>
  <c r="U694"/>
  <c r="X694" s="1"/>
  <c r="U835"/>
  <c r="X835" s="1"/>
  <c r="U843"/>
  <c r="X843" s="1"/>
  <c r="U858"/>
  <c r="U876"/>
  <c r="X876" s="1"/>
  <c r="U917"/>
  <c r="X917" s="1"/>
  <c r="U1092"/>
  <c r="X1092" s="1"/>
  <c r="U1128"/>
  <c r="X1128" s="1"/>
  <c r="U1192"/>
  <c r="X1192" s="1"/>
  <c r="U1241"/>
  <c r="X1241" s="1"/>
  <c r="U1256"/>
  <c r="U1264"/>
  <c r="X1264" s="1"/>
  <c r="U1280"/>
  <c r="X1280" s="1"/>
  <c r="U1284"/>
  <c r="U1312"/>
  <c r="U1354"/>
  <c r="X1354" s="1"/>
  <c r="U1356"/>
  <c r="X1356" s="1"/>
  <c r="U1376"/>
  <c r="U1558"/>
  <c r="U1559"/>
  <c r="X1559" s="1"/>
  <c r="U1561"/>
  <c r="X1561" s="1"/>
  <c r="U1562"/>
  <c r="X1562" s="1"/>
  <c r="U1563"/>
  <c r="X1563" s="1"/>
  <c r="U1589"/>
  <c r="X1589" s="1"/>
  <c r="J550"/>
  <c r="R550"/>
  <c r="C28" i="14" s="1"/>
  <c r="S1448" i="15"/>
  <c r="L550"/>
  <c r="I550"/>
  <c r="T550" s="1"/>
  <c r="Q550"/>
  <c r="K550"/>
  <c r="T952"/>
  <c r="T950"/>
  <c r="S505"/>
  <c r="S781"/>
  <c r="I1025"/>
  <c r="T1025" s="1"/>
  <c r="S286"/>
  <c r="J1025"/>
  <c r="R1025"/>
  <c r="K1025"/>
  <c r="L1025"/>
  <c r="S1397"/>
  <c r="S544"/>
  <c r="S1557"/>
  <c r="S884"/>
  <c r="S492"/>
  <c r="T1026"/>
  <c r="S1340"/>
  <c r="S412"/>
  <c r="S386"/>
  <c r="X273"/>
  <c r="S1323"/>
  <c r="S1308"/>
  <c r="Q1502"/>
  <c r="S1588"/>
  <c r="S516"/>
  <c r="S824"/>
  <c r="U878"/>
  <c r="X878" s="1"/>
  <c r="S891"/>
  <c r="S233"/>
  <c r="S1224"/>
  <c r="S398"/>
  <c r="S408"/>
  <c r="S381"/>
  <c r="S958"/>
  <c r="S973"/>
  <c r="J1502"/>
  <c r="J1501" s="1"/>
  <c r="R1502"/>
  <c r="R1501" s="1"/>
  <c r="S1405"/>
  <c r="U708"/>
  <c r="X708" s="1"/>
  <c r="S896"/>
  <c r="U1132"/>
  <c r="U948"/>
  <c r="U977"/>
  <c r="X977" s="1"/>
  <c r="S1250"/>
  <c r="K1566"/>
  <c r="S497"/>
  <c r="S829"/>
  <c r="S887"/>
  <c r="S964"/>
  <c r="S435"/>
  <c r="S539"/>
  <c r="U627"/>
  <c r="X627" s="1"/>
  <c r="U631"/>
  <c r="X631" s="1"/>
  <c r="U635"/>
  <c r="X635" s="1"/>
  <c r="S869"/>
  <c r="U1340"/>
  <c r="S1369"/>
  <c r="Q1566"/>
  <c r="X499"/>
  <c r="S336"/>
  <c r="U663"/>
  <c r="X663" s="1"/>
  <c r="U676"/>
  <c r="X676" s="1"/>
  <c r="U714"/>
  <c r="X714" s="1"/>
  <c r="U895"/>
  <c r="L14"/>
  <c r="U1346"/>
  <c r="U1516"/>
  <c r="X1516" s="1"/>
  <c r="S1552"/>
  <c r="Q14"/>
  <c r="C7" i="14" s="1"/>
  <c r="S239" i="15"/>
  <c r="S341"/>
  <c r="U642"/>
  <c r="X642" s="1"/>
  <c r="U832"/>
  <c r="X832" s="1"/>
  <c r="S940"/>
  <c r="S986"/>
  <c r="S1334"/>
  <c r="S1413"/>
  <c r="U1493"/>
  <c r="U1492" s="1"/>
  <c r="K1493"/>
  <c r="K1492" s="1"/>
  <c r="S1493"/>
  <c r="I1575"/>
  <c r="T1575" s="1"/>
  <c r="S934"/>
  <c r="S969"/>
  <c r="S1279"/>
  <c r="S1431"/>
  <c r="S1435"/>
  <c r="U1566"/>
  <c r="U988"/>
  <c r="X988" s="1"/>
  <c r="U1016"/>
  <c r="S1453"/>
  <c r="R1493"/>
  <c r="J1566"/>
  <c r="R1566"/>
  <c r="X359"/>
  <c r="X485"/>
  <c r="J14"/>
  <c r="R14"/>
  <c r="C8" i="14" s="1"/>
  <c r="X155" i="15"/>
  <c r="X248"/>
  <c r="X252"/>
  <c r="S279"/>
  <c r="X500"/>
  <c r="X517"/>
  <c r="S551"/>
  <c r="U654"/>
  <c r="X654" s="1"/>
  <c r="U665"/>
  <c r="X665" s="1"/>
  <c r="U716"/>
  <c r="X716" s="1"/>
  <c r="U805"/>
  <c r="X805" s="1"/>
  <c r="U812"/>
  <c r="X812" s="1"/>
  <c r="U856"/>
  <c r="X856" s="1"/>
  <c r="S289"/>
  <c r="X363"/>
  <c r="U651"/>
  <c r="X651" s="1"/>
  <c r="U873"/>
  <c r="X873" s="1"/>
  <c r="K14"/>
  <c r="X213"/>
  <c r="X308"/>
  <c r="X339"/>
  <c r="X361"/>
  <c r="X365"/>
  <c r="S467"/>
  <c r="X530"/>
  <c r="U577"/>
  <c r="X577" s="1"/>
  <c r="U615"/>
  <c r="X615" s="1"/>
  <c r="U617"/>
  <c r="X617" s="1"/>
  <c r="U698"/>
  <c r="X698" s="1"/>
  <c r="U702"/>
  <c r="X702" s="1"/>
  <c r="U841"/>
  <c r="X841" s="1"/>
  <c r="U868"/>
  <c r="U919"/>
  <c r="X345"/>
  <c r="U1127"/>
  <c r="X1127" s="1"/>
  <c r="S15"/>
  <c r="X153"/>
  <c r="X165"/>
  <c r="X250"/>
  <c r="X254"/>
  <c r="X283"/>
  <c r="S295"/>
  <c r="X317"/>
  <c r="S422"/>
  <c r="S429"/>
  <c r="X498"/>
  <c r="U563"/>
  <c r="X563" s="1"/>
  <c r="U669"/>
  <c r="X669" s="1"/>
  <c r="U853"/>
  <c r="X853" s="1"/>
  <c r="U864"/>
  <c r="U879"/>
  <c r="X879" s="1"/>
  <c r="S639"/>
  <c r="S928"/>
  <c r="U1003"/>
  <c r="X1003" s="1"/>
  <c r="U1115"/>
  <c r="X1115" s="1"/>
  <c r="U1131"/>
  <c r="X1131" s="1"/>
  <c r="U1290"/>
  <c r="X1290" s="1"/>
  <c r="S120"/>
  <c r="S196"/>
  <c r="S272"/>
  <c r="S356"/>
  <c r="S418"/>
  <c r="S438"/>
  <c r="S513"/>
  <c r="U678"/>
  <c r="X678" s="1"/>
  <c r="S803"/>
  <c r="U844"/>
  <c r="X844" s="1"/>
  <c r="U866"/>
  <c r="U870"/>
  <c r="S914"/>
  <c r="U966"/>
  <c r="X966" s="1"/>
  <c r="U1281"/>
  <c r="X1281" s="1"/>
  <c r="U1364"/>
  <c r="S150"/>
  <c r="S347"/>
  <c r="S391"/>
  <c r="S529"/>
  <c r="U808"/>
  <c r="X808" s="1"/>
  <c r="S811"/>
  <c r="S817"/>
  <c r="S845"/>
  <c r="S852"/>
  <c r="U897"/>
  <c r="S952"/>
  <c r="U975"/>
  <c r="X975" s="1"/>
  <c r="S1017"/>
  <c r="U1042"/>
  <c r="X1042" s="1"/>
  <c r="U1082"/>
  <c r="X1082" s="1"/>
  <c r="U1120"/>
  <c r="X1120" s="1"/>
  <c r="U1265"/>
  <c r="S1275"/>
  <c r="K1502"/>
  <c r="K1501" s="1"/>
  <c r="U1536"/>
  <c r="X1536" s="1"/>
  <c r="U1537"/>
  <c r="X1537" s="1"/>
  <c r="U1544"/>
  <c r="X1544" s="1"/>
  <c r="U1545"/>
  <c r="X1545" s="1"/>
  <c r="S924"/>
  <c r="U1122"/>
  <c r="X1122" s="1"/>
  <c r="U1506"/>
  <c r="X1506" s="1"/>
  <c r="U1530"/>
  <c r="X1530" s="1"/>
  <c r="U1531"/>
  <c r="X1531" s="1"/>
  <c r="U1538"/>
  <c r="X1538" s="1"/>
  <c r="U1539"/>
  <c r="X1539" s="1"/>
  <c r="U1546"/>
  <c r="X1546" s="1"/>
  <c r="U1547"/>
  <c r="X1547" s="1"/>
  <c r="S899"/>
  <c r="S908"/>
  <c r="S998"/>
  <c r="U1199"/>
  <c r="S1232"/>
  <c r="S1257"/>
  <c r="S1282"/>
  <c r="S1300"/>
  <c r="S1361"/>
  <c r="U1435"/>
  <c r="U1510"/>
  <c r="X1510" s="1"/>
  <c r="U1532"/>
  <c r="X1532" s="1"/>
  <c r="U1533"/>
  <c r="X1533" s="1"/>
  <c r="U1540"/>
  <c r="X1540" s="1"/>
  <c r="U1541"/>
  <c r="X1541" s="1"/>
  <c r="U1548"/>
  <c r="X1548" s="1"/>
  <c r="U1549"/>
  <c r="X1549" s="1"/>
  <c r="S1132"/>
  <c r="S1265"/>
  <c r="S1270"/>
  <c r="U1514"/>
  <c r="X1514" s="1"/>
  <c r="U1534"/>
  <c r="X1534" s="1"/>
  <c r="U1535"/>
  <c r="X1535" s="1"/>
  <c r="U1542"/>
  <c r="X1542" s="1"/>
  <c r="U1543"/>
  <c r="X1543" s="1"/>
  <c r="U1550"/>
  <c r="X1550" s="1"/>
  <c r="I1566"/>
  <c r="T1566" s="1"/>
  <c r="T1573"/>
  <c r="S1374"/>
  <c r="S1466"/>
  <c r="L1502"/>
  <c r="L1501" s="1"/>
  <c r="S1576"/>
  <c r="S1285"/>
  <c r="S1326"/>
  <c r="S1416"/>
  <c r="S1422"/>
  <c r="S1480"/>
  <c r="S1486"/>
  <c r="L1493"/>
  <c r="L1492" s="1"/>
  <c r="L1566"/>
  <c r="J1575"/>
  <c r="S1347"/>
  <c r="S1365"/>
  <c r="S1386"/>
  <c r="Q1493"/>
  <c r="L1575"/>
  <c r="X257"/>
  <c r="X258"/>
  <c r="X259"/>
  <c r="X260"/>
  <c r="X261"/>
  <c r="X262"/>
  <c r="X263"/>
  <c r="X292"/>
  <c r="X157"/>
  <c r="X159"/>
  <c r="X160"/>
  <c r="X161"/>
  <c r="X162"/>
  <c r="X168"/>
  <c r="X204"/>
  <c r="X207"/>
  <c r="X290"/>
  <c r="X151"/>
  <c r="X267"/>
  <c r="X275"/>
  <c r="X277"/>
  <c r="X305"/>
  <c r="X324"/>
  <c r="X329"/>
  <c r="X333"/>
  <c r="X383"/>
  <c r="X394"/>
  <c r="X413"/>
  <c r="X424"/>
  <c r="X444"/>
  <c r="X469"/>
  <c r="X476"/>
  <c r="X496"/>
  <c r="X540"/>
  <c r="U560"/>
  <c r="X560" s="1"/>
  <c r="U594"/>
  <c r="X594" s="1"/>
  <c r="U607"/>
  <c r="X607" s="1"/>
  <c r="U655"/>
  <c r="X655" s="1"/>
  <c r="U659"/>
  <c r="X659" s="1"/>
  <c r="U830"/>
  <c r="U880"/>
  <c r="X880" s="1"/>
  <c r="U1517"/>
  <c r="X1517" s="1"/>
  <c r="U1556"/>
  <c r="X1556" s="1"/>
  <c r="U1560"/>
  <c r="X1560" s="1"/>
  <c r="I14"/>
  <c r="X288"/>
  <c r="X322"/>
  <c r="X330"/>
  <c r="X397"/>
  <c r="X414"/>
  <c r="X445"/>
  <c r="X463"/>
  <c r="X470"/>
  <c r="X477"/>
  <c r="X493"/>
  <c r="U558"/>
  <c r="X558" s="1"/>
  <c r="U568"/>
  <c r="X568" s="1"/>
  <c r="U580"/>
  <c r="X580" s="1"/>
  <c r="U624"/>
  <c r="X624" s="1"/>
  <c r="U653"/>
  <c r="X653" s="1"/>
  <c r="U828"/>
  <c r="U888"/>
  <c r="X270"/>
  <c r="X274"/>
  <c r="X276"/>
  <c r="X278"/>
  <c r="S303"/>
  <c r="X306"/>
  <c r="X312"/>
  <c r="X320"/>
  <c r="S319"/>
  <c r="X331"/>
  <c r="X399"/>
  <c r="X415"/>
  <c r="X439"/>
  <c r="X442"/>
  <c r="X446"/>
  <c r="S461"/>
  <c r="X464"/>
  <c r="X478"/>
  <c r="X494"/>
  <c r="X542"/>
  <c r="U564"/>
  <c r="X564" s="1"/>
  <c r="U567"/>
  <c r="X567" s="1"/>
  <c r="U589"/>
  <c r="X589" s="1"/>
  <c r="U595"/>
  <c r="X595" s="1"/>
  <c r="U598"/>
  <c r="X598" s="1"/>
  <c r="U656"/>
  <c r="X656" s="1"/>
  <c r="U795"/>
  <c r="X795" s="1"/>
  <c r="U804"/>
  <c r="X804" s="1"/>
  <c r="U807"/>
  <c r="X807" s="1"/>
  <c r="U809"/>
  <c r="X809" s="1"/>
  <c r="U883"/>
  <c r="X883" s="1"/>
  <c r="X269"/>
  <c r="X280"/>
  <c r="X287"/>
  <c r="X315"/>
  <c r="X332"/>
  <c r="X369"/>
  <c r="X382"/>
  <c r="X393"/>
  <c r="X400"/>
  <c r="X402"/>
  <c r="X432"/>
  <c r="X434"/>
  <c r="X440"/>
  <c r="X443"/>
  <c r="X465"/>
  <c r="X468"/>
  <c r="X481"/>
  <c r="S479"/>
  <c r="X495"/>
  <c r="X509"/>
  <c r="X519"/>
  <c r="T551"/>
  <c r="U556"/>
  <c r="X556" s="1"/>
  <c r="U565"/>
  <c r="X565" s="1"/>
  <c r="U601"/>
  <c r="X601" s="1"/>
  <c r="U604"/>
  <c r="X604" s="1"/>
  <c r="U614"/>
  <c r="X614" s="1"/>
  <c r="U636"/>
  <c r="X636" s="1"/>
  <c r="S666"/>
  <c r="S765"/>
  <c r="U837"/>
  <c r="X837" s="1"/>
  <c r="X430"/>
  <c r="X431"/>
  <c r="U711"/>
  <c r="X711" s="1"/>
  <c r="U751"/>
  <c r="X751" s="1"/>
  <c r="U814"/>
  <c r="X814" s="1"/>
  <c r="U821"/>
  <c r="X821" s="1"/>
  <c r="S831"/>
  <c r="U839"/>
  <c r="X839" s="1"/>
  <c r="U846"/>
  <c r="X846" s="1"/>
  <c r="U991"/>
  <c r="U1069"/>
  <c r="X1069" s="1"/>
  <c r="U570"/>
  <c r="X570" s="1"/>
  <c r="U574"/>
  <c r="X574" s="1"/>
  <c r="U579"/>
  <c r="X579" s="1"/>
  <c r="U620"/>
  <c r="X620" s="1"/>
  <c r="U628"/>
  <c r="X628" s="1"/>
  <c r="U632"/>
  <c r="X632" s="1"/>
  <c r="U801"/>
  <c r="X801" s="1"/>
  <c r="U836"/>
  <c r="X836" s="1"/>
  <c r="U903"/>
  <c r="X903" s="1"/>
  <c r="U925"/>
  <c r="X925" s="1"/>
  <c r="U667"/>
  <c r="X667" s="1"/>
  <c r="U687"/>
  <c r="X687" s="1"/>
  <c r="S710"/>
  <c r="U715"/>
  <c r="X715" s="1"/>
  <c r="U718"/>
  <c r="X718" s="1"/>
  <c r="U759"/>
  <c r="X759" s="1"/>
  <c r="U823"/>
  <c r="X823" s="1"/>
  <c r="U833"/>
  <c r="X833" s="1"/>
  <c r="S872"/>
  <c r="U892"/>
  <c r="U900"/>
  <c r="X900" s="1"/>
  <c r="U924"/>
  <c r="U972"/>
  <c r="X972" s="1"/>
  <c r="S978"/>
  <c r="U941"/>
  <c r="U953"/>
  <c r="X953" s="1"/>
  <c r="U970"/>
  <c r="X970" s="1"/>
  <c r="U985"/>
  <c r="X985" s="1"/>
  <c r="U987"/>
  <c r="X987" s="1"/>
  <c r="S1026"/>
  <c r="U1121"/>
  <c r="X1121" s="1"/>
  <c r="U1130"/>
  <c r="X1130" s="1"/>
  <c r="U721"/>
  <c r="X721" s="1"/>
  <c r="U750"/>
  <c r="X750" s="1"/>
  <c r="U768"/>
  <c r="X768" s="1"/>
  <c r="U771"/>
  <c r="X771" s="1"/>
  <c r="U825"/>
  <c r="U854"/>
  <c r="X854" s="1"/>
  <c r="U915"/>
  <c r="X915" s="1"/>
  <c r="U926"/>
  <c r="X926" s="1"/>
  <c r="U960"/>
  <c r="U971"/>
  <c r="X971" s="1"/>
  <c r="U989"/>
  <c r="X989" s="1"/>
  <c r="U1000"/>
  <c r="X1000" s="1"/>
  <c r="U1096"/>
  <c r="X1096" s="1"/>
  <c r="U935"/>
  <c r="U965"/>
  <c r="X965" s="1"/>
  <c r="U1002"/>
  <c r="X1002" s="1"/>
  <c r="S1010"/>
  <c r="U1068"/>
  <c r="X1068" s="1"/>
  <c r="U1112"/>
  <c r="X1112" s="1"/>
  <c r="S1155"/>
  <c r="U1244"/>
  <c r="X1244" s="1"/>
  <c r="U955"/>
  <c r="X955" s="1"/>
  <c r="U958"/>
  <c r="U984"/>
  <c r="X984" s="1"/>
  <c r="U1111"/>
  <c r="X1111" s="1"/>
  <c r="U1262"/>
  <c r="X1262" s="1"/>
  <c r="U1275"/>
  <c r="U1307"/>
  <c r="X1307" s="1"/>
  <c r="U1358"/>
  <c r="X1358" s="1"/>
  <c r="U1288"/>
  <c r="X1288" s="1"/>
  <c r="U1369"/>
  <c r="S1199"/>
  <c r="U1399"/>
  <c r="U1249"/>
  <c r="X1249" s="1"/>
  <c r="U1326"/>
  <c r="U1408"/>
  <c r="S1472"/>
  <c r="S1518"/>
  <c r="U1521"/>
  <c r="X1521" s="1"/>
  <c r="U1525"/>
  <c r="X1525" s="1"/>
  <c r="U1529"/>
  <c r="X1529" s="1"/>
  <c r="S1400"/>
  <c r="U1458"/>
  <c r="U1475"/>
  <c r="X1475" s="1"/>
  <c r="U1480"/>
  <c r="J1493"/>
  <c r="J1492" s="1"/>
  <c r="T1503"/>
  <c r="I1502"/>
  <c r="Q1582"/>
  <c r="U1441"/>
  <c r="U1519"/>
  <c r="U1523"/>
  <c r="X1523" s="1"/>
  <c r="U1527"/>
  <c r="X1527" s="1"/>
  <c r="U1551"/>
  <c r="X1551" s="1"/>
  <c r="U1553"/>
  <c r="I1493"/>
  <c r="I1492" s="1"/>
  <c r="S1503"/>
  <c r="U1520"/>
  <c r="X1520" s="1"/>
  <c r="U1522"/>
  <c r="X1522" s="1"/>
  <c r="U1524"/>
  <c r="X1524" s="1"/>
  <c r="U1526"/>
  <c r="X1526" s="1"/>
  <c r="U1528"/>
  <c r="X1528" s="1"/>
  <c r="U1554"/>
  <c r="X1554" s="1"/>
  <c r="K1576"/>
  <c r="K1575" s="1"/>
  <c r="U1591"/>
  <c r="X1591" s="1"/>
  <c r="U1555"/>
  <c r="X1555" s="1"/>
  <c r="S1567"/>
  <c r="S1566" s="1"/>
  <c r="R1575"/>
  <c r="U1587"/>
  <c r="X1587" s="1"/>
  <c r="U1405" l="1"/>
  <c r="X1408"/>
  <c r="U934"/>
  <c r="X935"/>
  <c r="U891"/>
  <c r="X892"/>
  <c r="U547"/>
  <c r="X548"/>
  <c r="U1552"/>
  <c r="X1553"/>
  <c r="U1518"/>
  <c r="X1519"/>
  <c r="U1453"/>
  <c r="X1458"/>
  <c r="U1397"/>
  <c r="X1399"/>
  <c r="U824"/>
  <c r="X825"/>
  <c r="U940"/>
  <c r="X941"/>
  <c r="U990"/>
  <c r="X991"/>
  <c r="U351"/>
  <c r="X352"/>
  <c r="U347"/>
  <c r="X350"/>
  <c r="U887"/>
  <c r="X888"/>
  <c r="U374"/>
  <c r="X375"/>
  <c r="U527"/>
  <c r="X528"/>
  <c r="U503"/>
  <c r="X504"/>
  <c r="U451"/>
  <c r="X452"/>
  <c r="U406"/>
  <c r="X407"/>
  <c r="U896"/>
  <c r="X897"/>
  <c r="U1361"/>
  <c r="X1364"/>
  <c r="U869"/>
  <c r="X870"/>
  <c r="U918"/>
  <c r="X919"/>
  <c r="U233"/>
  <c r="X234"/>
  <c r="U1010"/>
  <c r="X1016"/>
  <c r="U947"/>
  <c r="X948"/>
  <c r="U1374"/>
  <c r="X1376"/>
  <c r="U1282"/>
  <c r="X1284"/>
  <c r="U857"/>
  <c r="X858"/>
  <c r="U511"/>
  <c r="X512"/>
  <c r="U488"/>
  <c r="X489"/>
  <c r="U1503"/>
  <c r="X1504"/>
  <c r="U1023"/>
  <c r="X1024"/>
  <c r="U1004"/>
  <c r="X1005"/>
  <c r="U928"/>
  <c r="X932"/>
  <c r="U449"/>
  <c r="X450"/>
  <c r="U416"/>
  <c r="X417"/>
  <c r="U354"/>
  <c r="X355"/>
  <c r="U386"/>
  <c r="X387"/>
  <c r="U827"/>
  <c r="X828"/>
  <c r="U829"/>
  <c r="X830"/>
  <c r="U522"/>
  <c r="X523"/>
  <c r="U301"/>
  <c r="X302"/>
  <c r="U865"/>
  <c r="X866"/>
  <c r="U863"/>
  <c r="X864"/>
  <c r="U867"/>
  <c r="X868"/>
  <c r="U1345"/>
  <c r="X1346"/>
  <c r="U893"/>
  <c r="X895"/>
  <c r="U505"/>
  <c r="X506"/>
  <c r="U1557"/>
  <c r="X1558"/>
  <c r="U1311"/>
  <c r="X1312"/>
  <c r="U1250"/>
  <c r="X1256"/>
  <c r="U379"/>
  <c r="X380"/>
  <c r="U1006"/>
  <c r="X1007"/>
  <c r="U967"/>
  <c r="X968"/>
  <c r="U544"/>
  <c r="X545"/>
  <c r="U453"/>
  <c r="X454"/>
  <c r="U914"/>
  <c r="U295"/>
  <c r="U289"/>
  <c r="U344"/>
  <c r="U435"/>
  <c r="U524"/>
  <c r="U284"/>
  <c r="U422"/>
  <c r="U1279"/>
  <c r="U336"/>
  <c r="U1588"/>
  <c r="U884"/>
  <c r="S550"/>
  <c r="S1025"/>
  <c r="Q1580"/>
  <c r="Q1501"/>
  <c r="C15" i="14"/>
  <c r="S1492" i="15"/>
  <c r="C13" i="14"/>
  <c r="Q1492" i="15"/>
  <c r="C14" i="14"/>
  <c r="R1492" i="15"/>
  <c r="U817"/>
  <c r="U855"/>
  <c r="U391"/>
  <c r="S1575"/>
  <c r="S1565" s="1"/>
  <c r="I1565"/>
  <c r="T1565" s="1"/>
  <c r="J1565"/>
  <c r="R1565"/>
  <c r="U1472"/>
  <c r="U529"/>
  <c r="K1565"/>
  <c r="U1289"/>
  <c r="X1289" s="1"/>
  <c r="U872"/>
  <c r="U279"/>
  <c r="U479"/>
  <c r="U811"/>
  <c r="U286"/>
  <c r="Q13"/>
  <c r="C27" i="14"/>
  <c r="R13" i="15"/>
  <c r="C49" i="14"/>
  <c r="U497" i="15"/>
  <c r="L13"/>
  <c r="K13"/>
  <c r="U1347"/>
  <c r="U964"/>
  <c r="U1017"/>
  <c r="U666"/>
  <c r="U150"/>
  <c r="U239"/>
  <c r="L1565"/>
  <c r="U852"/>
  <c r="J13"/>
  <c r="U803"/>
  <c r="S14"/>
  <c r="S1502"/>
  <c r="S1501" s="1"/>
  <c r="U978"/>
  <c r="U973"/>
  <c r="U639"/>
  <c r="U319"/>
  <c r="U15"/>
  <c r="U952"/>
  <c r="U950" s="1"/>
  <c r="U710"/>
  <c r="U467"/>
  <c r="U516"/>
  <c r="T14"/>
  <c r="I13"/>
  <c r="T13" s="1"/>
  <c r="U196"/>
  <c r="U1300"/>
  <c r="U998"/>
  <c r="U831"/>
  <c r="U845"/>
  <c r="U429"/>
  <c r="U438"/>
  <c r="U272"/>
  <c r="U492"/>
  <c r="U461"/>
  <c r="U539"/>
  <c r="U303"/>
  <c r="U120"/>
  <c r="U356"/>
  <c r="T1502"/>
  <c r="I1501"/>
  <c r="T1501" s="1"/>
  <c r="T1493"/>
  <c r="T1492"/>
  <c r="U1448"/>
  <c r="U1232"/>
  <c r="U1026"/>
  <c r="U986"/>
  <c r="U781"/>
  <c r="U398"/>
  <c r="U266"/>
  <c r="U1586"/>
  <c r="U1575" s="1"/>
  <c r="U1565" s="1"/>
  <c r="U1502" s="1"/>
  <c r="U1489"/>
  <c r="U1155"/>
  <c r="U1257"/>
  <c r="U765"/>
  <c r="U969"/>
  <c r="U899"/>
  <c r="U822"/>
  <c r="U551"/>
  <c r="U508"/>
  <c r="U381"/>
  <c r="U396"/>
  <c r="U412"/>
  <c r="U1501" l="1"/>
  <c r="U377"/>
  <c r="U14" s="1"/>
  <c r="X378"/>
  <c r="Q1575"/>
  <c r="U1285"/>
  <c r="U1025" s="1"/>
  <c r="U550"/>
  <c r="S13"/>
  <c r="Q1565" l="1"/>
  <c r="U13"/>
  <c r="D1011" i="12" l="1"/>
  <c r="B1011"/>
  <c r="D1010"/>
  <c r="B1010"/>
  <c r="D1009"/>
  <c r="B1009"/>
  <c r="D1008"/>
  <c r="B1008"/>
  <c r="D1007"/>
  <c r="B1007"/>
  <c r="D1006"/>
  <c r="B1006"/>
  <c r="D1005"/>
  <c r="B1005"/>
  <c r="D1004"/>
  <c r="B1004"/>
  <c r="D1003"/>
  <c r="B1003"/>
  <c r="D1002"/>
  <c r="B1002"/>
  <c r="D1001"/>
  <c r="B1001"/>
  <c r="D1000"/>
  <c r="B1000"/>
  <c r="D999"/>
  <c r="B999"/>
  <c r="B1322"/>
  <c r="AA1321"/>
  <c r="Z1321"/>
  <c r="Y1321"/>
  <c r="X1321"/>
  <c r="W1321"/>
  <c r="V1321"/>
  <c r="U1321"/>
  <c r="T1321"/>
  <c r="S1321"/>
  <c r="R1321"/>
  <c r="Q1321"/>
  <c r="P1321"/>
  <c r="O1321"/>
  <c r="N1321"/>
  <c r="M1321"/>
  <c r="L1321"/>
  <c r="K1321"/>
  <c r="J1321"/>
  <c r="I1321"/>
  <c r="H1321"/>
  <c r="G1321"/>
  <c r="F1321"/>
  <c r="E1321"/>
  <c r="D1321"/>
  <c r="D1320"/>
  <c r="D1319" s="1"/>
  <c r="B1320"/>
  <c r="AA1319"/>
  <c r="Z1319"/>
  <c r="Y1319"/>
  <c r="X1319"/>
  <c r="W1319"/>
  <c r="V1319"/>
  <c r="U1319"/>
  <c r="T1319"/>
  <c r="S1319"/>
  <c r="R1319"/>
  <c r="Q1319"/>
  <c r="P1319"/>
  <c r="O1319"/>
  <c r="N1319"/>
  <c r="M1319"/>
  <c r="L1319"/>
  <c r="K1319"/>
  <c r="J1319"/>
  <c r="I1319"/>
  <c r="H1319"/>
  <c r="G1319"/>
  <c r="F1319"/>
  <c r="E1319"/>
  <c r="D1318"/>
  <c r="D1317" s="1"/>
  <c r="B1318"/>
  <c r="AA1317"/>
  <c r="Z1317"/>
  <c r="Y1317"/>
  <c r="X1317"/>
  <c r="W1317"/>
  <c r="V1317"/>
  <c r="U1317"/>
  <c r="T1317"/>
  <c r="S1317"/>
  <c r="R1317"/>
  <c r="Q1317"/>
  <c r="P1317"/>
  <c r="O1317"/>
  <c r="N1317"/>
  <c r="M1317"/>
  <c r="L1317"/>
  <c r="K1317"/>
  <c r="J1317"/>
  <c r="I1317"/>
  <c r="H1317"/>
  <c r="G1317"/>
  <c r="F1317"/>
  <c r="E1317"/>
  <c r="D1316"/>
  <c r="B1316"/>
  <c r="B1315"/>
  <c r="D1314"/>
  <c r="B1314"/>
  <c r="D1313"/>
  <c r="B1313"/>
  <c r="AA1312"/>
  <c r="Z1312"/>
  <c r="Y1312"/>
  <c r="X1312"/>
  <c r="W1312"/>
  <c r="V1312"/>
  <c r="U1312"/>
  <c r="T1312"/>
  <c r="S1312"/>
  <c r="R1312"/>
  <c r="Q1312"/>
  <c r="P1312"/>
  <c r="O1312"/>
  <c r="N1312"/>
  <c r="M1312"/>
  <c r="L1312"/>
  <c r="K1312"/>
  <c r="J1312"/>
  <c r="I1312"/>
  <c r="H1312"/>
  <c r="G1312"/>
  <c r="F1312"/>
  <c r="E1312"/>
  <c r="D1311"/>
  <c r="B1311"/>
  <c r="AA1310"/>
  <c r="Z1310"/>
  <c r="Y1310"/>
  <c r="X1310"/>
  <c r="W1310"/>
  <c r="V1310"/>
  <c r="U1310"/>
  <c r="T1310"/>
  <c r="S1310"/>
  <c r="R1310"/>
  <c r="Q1310"/>
  <c r="P1310"/>
  <c r="O1310"/>
  <c r="N1310"/>
  <c r="M1310"/>
  <c r="L1310"/>
  <c r="K1310"/>
  <c r="J1310"/>
  <c r="I1310"/>
  <c r="H1310"/>
  <c r="G1310"/>
  <c r="F1310"/>
  <c r="E1310"/>
  <c r="D1309"/>
  <c r="B1309"/>
  <c r="D1308"/>
  <c r="B1308"/>
  <c r="AA1307"/>
  <c r="Z1307"/>
  <c r="Y1307"/>
  <c r="X1307"/>
  <c r="W1307"/>
  <c r="V1307"/>
  <c r="U1307"/>
  <c r="T1307"/>
  <c r="S1307"/>
  <c r="R1307"/>
  <c r="Q1307"/>
  <c r="P1307"/>
  <c r="O1307"/>
  <c r="N1307"/>
  <c r="M1307"/>
  <c r="L1307"/>
  <c r="K1307"/>
  <c r="J1307"/>
  <c r="I1307"/>
  <c r="H1307"/>
  <c r="G1307"/>
  <c r="F1307"/>
  <c r="E1307"/>
  <c r="D1306"/>
  <c r="B1306"/>
  <c r="AA1305"/>
  <c r="Z1305"/>
  <c r="Y1305"/>
  <c r="X1305"/>
  <c r="W1305"/>
  <c r="V1305"/>
  <c r="U1305"/>
  <c r="T1305"/>
  <c r="S1305"/>
  <c r="R1305"/>
  <c r="Q1305"/>
  <c r="P1305"/>
  <c r="O1305"/>
  <c r="N1305"/>
  <c r="M1305"/>
  <c r="L1305"/>
  <c r="K1305"/>
  <c r="J1305"/>
  <c r="I1305"/>
  <c r="H1305"/>
  <c r="G1305"/>
  <c r="F1305"/>
  <c r="E1305"/>
  <c r="D1304"/>
  <c r="B1304"/>
  <c r="D1303"/>
  <c r="B1303"/>
  <c r="D1302"/>
  <c r="B1302"/>
  <c r="D1301"/>
  <c r="B1301"/>
  <c r="D1300"/>
  <c r="B1300"/>
  <c r="AA1299"/>
  <c r="Z1299"/>
  <c r="Y1299"/>
  <c r="X1299"/>
  <c r="W1299"/>
  <c r="V1299"/>
  <c r="U1299"/>
  <c r="T1299"/>
  <c r="S1299"/>
  <c r="R1299"/>
  <c r="Q1299"/>
  <c r="P1299"/>
  <c r="O1299"/>
  <c r="N1299"/>
  <c r="M1299"/>
  <c r="L1299"/>
  <c r="K1299"/>
  <c r="J1299"/>
  <c r="I1299"/>
  <c r="H1299"/>
  <c r="G1299"/>
  <c r="F1299"/>
  <c r="E1299"/>
  <c r="D1298"/>
  <c r="B1298"/>
  <c r="D1297"/>
  <c r="B1297"/>
  <c r="AA1296"/>
  <c r="AA1286" s="1"/>
  <c r="Z1296"/>
  <c r="Z1286" s="1"/>
  <c r="Y1296"/>
  <c r="Y1286" s="1"/>
  <c r="X1296"/>
  <c r="X1286" s="1"/>
  <c r="W1296"/>
  <c r="W1286" s="1"/>
  <c r="V1296"/>
  <c r="V1286" s="1"/>
  <c r="U1296"/>
  <c r="U1286" s="1"/>
  <c r="T1296"/>
  <c r="T1286" s="1"/>
  <c r="S1296"/>
  <c r="S1286" s="1"/>
  <c r="R1296"/>
  <c r="R1286" s="1"/>
  <c r="Q1296"/>
  <c r="Q1286" s="1"/>
  <c r="P1296"/>
  <c r="P1286" s="1"/>
  <c r="O1296"/>
  <c r="O1286" s="1"/>
  <c r="N1296"/>
  <c r="N1286" s="1"/>
  <c r="M1296"/>
  <c r="L1296"/>
  <c r="L1286" s="1"/>
  <c r="K1296"/>
  <c r="K1286" s="1"/>
  <c r="J1296"/>
  <c r="J1286" s="1"/>
  <c r="I1296"/>
  <c r="I1286" s="1"/>
  <c r="H1296"/>
  <c r="H1286" s="1"/>
  <c r="G1296"/>
  <c r="G1286" s="1"/>
  <c r="F1296"/>
  <c r="E1296"/>
  <c r="E1286" s="1"/>
  <c r="D1295"/>
  <c r="B1295"/>
  <c r="D1294"/>
  <c r="B1294"/>
  <c r="D1293"/>
  <c r="B1293"/>
  <c r="D1292"/>
  <c r="B1292"/>
  <c r="D1291"/>
  <c r="B1291"/>
  <c r="D1290"/>
  <c r="B1290"/>
  <c r="D1289"/>
  <c r="B1289"/>
  <c r="D1288"/>
  <c r="B1288"/>
  <c r="D1287"/>
  <c r="B1287"/>
  <c r="M1286"/>
  <c r="D1285"/>
  <c r="B1285"/>
  <c r="D1284"/>
  <c r="B1284"/>
  <c r="D1283"/>
  <c r="B1283"/>
  <c r="D1282"/>
  <c r="B1282"/>
  <c r="AA1281"/>
  <c r="Z1281"/>
  <c r="Y1281"/>
  <c r="X1281"/>
  <c r="W1281"/>
  <c r="V1281"/>
  <c r="U1281"/>
  <c r="T1281"/>
  <c r="S1281"/>
  <c r="R1281"/>
  <c r="Q1281"/>
  <c r="P1281"/>
  <c r="O1281"/>
  <c r="N1281"/>
  <c r="M1281"/>
  <c r="L1281"/>
  <c r="K1281"/>
  <c r="J1281"/>
  <c r="I1281"/>
  <c r="H1281"/>
  <c r="G1281"/>
  <c r="F1281"/>
  <c r="E1281"/>
  <c r="D1280"/>
  <c r="B1280"/>
  <c r="D1279"/>
  <c r="B1279"/>
  <c r="D1278"/>
  <c r="B1278"/>
  <c r="AA1277"/>
  <c r="Z1277"/>
  <c r="Y1277"/>
  <c r="X1277"/>
  <c r="W1277"/>
  <c r="V1277"/>
  <c r="U1277"/>
  <c r="T1277"/>
  <c r="S1277"/>
  <c r="R1277"/>
  <c r="Q1277"/>
  <c r="P1277"/>
  <c r="O1277"/>
  <c r="N1277"/>
  <c r="M1277"/>
  <c r="L1277"/>
  <c r="K1277"/>
  <c r="J1277"/>
  <c r="I1277"/>
  <c r="H1277"/>
  <c r="G1277"/>
  <c r="F1277"/>
  <c r="E1277"/>
  <c r="D1276"/>
  <c r="B1276"/>
  <c r="B1275"/>
  <c r="D1274"/>
  <c r="B1274"/>
  <c r="D1273"/>
  <c r="B1273"/>
  <c r="D1272"/>
  <c r="B1272"/>
  <c r="D1271"/>
  <c r="B1271"/>
  <c r="D1270"/>
  <c r="B1270"/>
  <c r="D1269"/>
  <c r="B1269"/>
  <c r="D1268"/>
  <c r="B1268"/>
  <c r="D1267"/>
  <c r="B1267"/>
  <c r="D1266"/>
  <c r="B1266"/>
  <c r="D1265"/>
  <c r="B1265"/>
  <c r="D1264"/>
  <c r="B1264"/>
  <c r="AA1263"/>
  <c r="Z1263"/>
  <c r="Y1263"/>
  <c r="X1263"/>
  <c r="W1263"/>
  <c r="V1263"/>
  <c r="U1263"/>
  <c r="T1263"/>
  <c r="S1263"/>
  <c r="R1263"/>
  <c r="Q1263"/>
  <c r="P1263"/>
  <c r="O1263"/>
  <c r="N1263"/>
  <c r="M1263"/>
  <c r="L1263"/>
  <c r="K1263"/>
  <c r="J1263"/>
  <c r="I1263"/>
  <c r="H1263"/>
  <c r="G1263"/>
  <c r="F1263"/>
  <c r="E1263"/>
  <c r="D1262"/>
  <c r="B1262"/>
  <c r="D1261"/>
  <c r="B1261"/>
  <c r="D1260"/>
  <c r="B1260"/>
  <c r="AA1259"/>
  <c r="Z1259"/>
  <c r="Y1259"/>
  <c r="X1259"/>
  <c r="W1259"/>
  <c r="V1259"/>
  <c r="U1259"/>
  <c r="T1259"/>
  <c r="S1259"/>
  <c r="R1259"/>
  <c r="Q1259"/>
  <c r="P1259"/>
  <c r="O1259"/>
  <c r="N1259"/>
  <c r="M1259"/>
  <c r="L1259"/>
  <c r="K1259"/>
  <c r="J1259"/>
  <c r="I1259"/>
  <c r="H1259"/>
  <c r="G1259"/>
  <c r="F1259"/>
  <c r="E1259"/>
  <c r="D1258"/>
  <c r="B1258"/>
  <c r="D1257"/>
  <c r="B1257"/>
  <c r="AA1256"/>
  <c r="Z1256"/>
  <c r="Y1256"/>
  <c r="X1256"/>
  <c r="W1256"/>
  <c r="V1256"/>
  <c r="U1256"/>
  <c r="T1256"/>
  <c r="S1256"/>
  <c r="R1256"/>
  <c r="Q1256"/>
  <c r="P1256"/>
  <c r="O1256"/>
  <c r="N1256"/>
  <c r="M1256"/>
  <c r="L1256"/>
  <c r="K1256"/>
  <c r="J1256"/>
  <c r="I1256"/>
  <c r="H1256"/>
  <c r="G1256"/>
  <c r="F1256"/>
  <c r="E1256"/>
  <c r="D1255"/>
  <c r="B1255"/>
  <c r="D1254"/>
  <c r="B1254"/>
  <c r="AA1253"/>
  <c r="Z1253"/>
  <c r="Y1253"/>
  <c r="X1253"/>
  <c r="W1253"/>
  <c r="V1253"/>
  <c r="U1253"/>
  <c r="T1253"/>
  <c r="S1253"/>
  <c r="R1253"/>
  <c r="Q1253"/>
  <c r="P1253"/>
  <c r="O1253"/>
  <c r="N1253"/>
  <c r="M1253"/>
  <c r="L1253"/>
  <c r="K1253"/>
  <c r="J1253"/>
  <c r="I1253"/>
  <c r="H1253"/>
  <c r="G1253"/>
  <c r="F1253"/>
  <c r="E1253"/>
  <c r="D1252"/>
  <c r="B1252"/>
  <c r="D1251"/>
  <c r="B1251"/>
  <c r="D1250"/>
  <c r="B1250"/>
  <c r="D1249"/>
  <c r="B1249"/>
  <c r="D1248"/>
  <c r="B1248"/>
  <c r="D1247"/>
  <c r="B1247"/>
  <c r="D1246"/>
  <c r="B1246"/>
  <c r="D1245"/>
  <c r="B1245"/>
  <c r="D1244"/>
  <c r="B1244"/>
  <c r="D1243"/>
  <c r="B1243"/>
  <c r="AA1242"/>
  <c r="Z1242"/>
  <c r="Y1242"/>
  <c r="X1242"/>
  <c r="W1242"/>
  <c r="V1242"/>
  <c r="U1242"/>
  <c r="T1242"/>
  <c r="S1242"/>
  <c r="R1242"/>
  <c r="Q1242"/>
  <c r="P1242"/>
  <c r="O1242"/>
  <c r="N1242"/>
  <c r="M1242"/>
  <c r="L1242"/>
  <c r="K1242"/>
  <c r="J1242"/>
  <c r="I1242"/>
  <c r="H1242"/>
  <c r="G1242"/>
  <c r="F1242"/>
  <c r="E1242"/>
  <c r="D1241"/>
  <c r="B1241"/>
  <c r="D1240"/>
  <c r="B1240"/>
  <c r="D1239"/>
  <c r="B1239"/>
  <c r="AA1238"/>
  <c r="Z1238"/>
  <c r="Y1238"/>
  <c r="X1238"/>
  <c r="W1238"/>
  <c r="V1238"/>
  <c r="U1238"/>
  <c r="T1238"/>
  <c r="S1238"/>
  <c r="R1238"/>
  <c r="Q1238"/>
  <c r="P1238"/>
  <c r="O1238"/>
  <c r="N1238"/>
  <c r="M1238"/>
  <c r="L1238"/>
  <c r="K1238"/>
  <c r="J1238"/>
  <c r="I1238"/>
  <c r="H1238"/>
  <c r="G1238"/>
  <c r="F1238"/>
  <c r="E1238"/>
  <c r="D1237"/>
  <c r="B1237"/>
  <c r="AA1236"/>
  <c r="Z1236"/>
  <c r="Y1236"/>
  <c r="X1236"/>
  <c r="W1236"/>
  <c r="V1236"/>
  <c r="U1236"/>
  <c r="T1236"/>
  <c r="S1236"/>
  <c r="R1236"/>
  <c r="Q1236"/>
  <c r="P1236"/>
  <c r="O1236"/>
  <c r="N1236"/>
  <c r="M1236"/>
  <c r="L1236"/>
  <c r="K1236"/>
  <c r="J1236"/>
  <c r="I1236"/>
  <c r="H1236"/>
  <c r="G1236"/>
  <c r="F1236"/>
  <c r="E1236"/>
  <c r="D1235"/>
  <c r="B1235"/>
  <c r="D1234"/>
  <c r="B1234"/>
  <c r="D1233"/>
  <c r="B1233"/>
  <c r="D1232"/>
  <c r="B1232"/>
  <c r="D1231"/>
  <c r="B1231"/>
  <c r="D1230"/>
  <c r="B1230"/>
  <c r="AA1229"/>
  <c r="Z1229"/>
  <c r="Y1229"/>
  <c r="X1229"/>
  <c r="W1229"/>
  <c r="V1229"/>
  <c r="U1229"/>
  <c r="T1229"/>
  <c r="S1229"/>
  <c r="R1229"/>
  <c r="Q1229"/>
  <c r="P1229"/>
  <c r="O1229"/>
  <c r="N1229"/>
  <c r="M1229"/>
  <c r="L1229"/>
  <c r="K1229"/>
  <c r="J1229"/>
  <c r="I1229"/>
  <c r="H1229"/>
  <c r="G1229"/>
  <c r="F1229"/>
  <c r="E1229"/>
  <c r="D1228"/>
  <c r="B1228"/>
  <c r="D1227"/>
  <c r="B1227"/>
  <c r="D1226"/>
  <c r="B1226"/>
  <c r="D1225"/>
  <c r="B1225"/>
  <c r="D1224"/>
  <c r="B1224"/>
  <c r="D1223"/>
  <c r="B1223"/>
  <c r="D1222"/>
  <c r="B1222"/>
  <c r="D1221"/>
  <c r="B1221"/>
  <c r="D1220"/>
  <c r="B1220"/>
  <c r="D1219"/>
  <c r="B1219"/>
  <c r="D1218"/>
  <c r="B1218"/>
  <c r="D1217"/>
  <c r="B1217"/>
  <c r="D1216"/>
  <c r="B1216"/>
  <c r="D1215"/>
  <c r="B1215"/>
  <c r="D1214"/>
  <c r="B1214"/>
  <c r="D1213"/>
  <c r="B1213"/>
  <c r="D1212"/>
  <c r="B1212"/>
  <c r="D1211"/>
  <c r="B1211"/>
  <c r="D1210"/>
  <c r="B1210"/>
  <c r="D1209"/>
  <c r="B1209"/>
  <c r="D1208"/>
  <c r="B1208"/>
  <c r="D1207"/>
  <c r="B1207"/>
  <c r="D1206"/>
  <c r="B1206"/>
  <c r="D1205"/>
  <c r="B1205"/>
  <c r="D1204"/>
  <c r="B1204"/>
  <c r="D1203"/>
  <c r="B1203"/>
  <c r="D1202"/>
  <c r="B1202"/>
  <c r="D1201"/>
  <c r="B1201"/>
  <c r="D1200"/>
  <c r="B1200"/>
  <c r="D1199"/>
  <c r="B1199"/>
  <c r="D1198"/>
  <c r="B1198"/>
  <c r="D1197"/>
  <c r="B1197"/>
  <c r="D1196"/>
  <c r="B1196"/>
  <c r="D1195"/>
  <c r="B1195"/>
  <c r="D1194"/>
  <c r="B1194"/>
  <c r="D1193"/>
  <c r="B1193"/>
  <c r="D1192"/>
  <c r="B1192"/>
  <c r="D1191"/>
  <c r="B1191"/>
  <c r="D1190"/>
  <c r="B1190"/>
  <c r="D1189"/>
  <c r="B1189"/>
  <c r="D1188"/>
  <c r="B1188"/>
  <c r="D1187"/>
  <c r="B1187"/>
  <c r="D1186"/>
  <c r="B1186"/>
  <c r="D1185"/>
  <c r="B1185"/>
  <c r="D1184"/>
  <c r="B1184"/>
  <c r="D1183"/>
  <c r="B1183"/>
  <c r="D1182"/>
  <c r="B1182"/>
  <c r="D1181"/>
  <c r="B1181"/>
  <c r="D1180"/>
  <c r="B1180"/>
  <c r="D1179"/>
  <c r="B1179"/>
  <c r="D1178"/>
  <c r="B1178"/>
  <c r="D1177"/>
  <c r="B1177"/>
  <c r="D1176"/>
  <c r="B1176"/>
  <c r="D1175"/>
  <c r="B1175"/>
  <c r="D1174"/>
  <c r="B1174"/>
  <c r="D1173"/>
  <c r="B1173"/>
  <c r="D1172"/>
  <c r="B1172"/>
  <c r="D1171"/>
  <c r="B1171"/>
  <c r="D1170"/>
  <c r="B1170"/>
  <c r="D1169"/>
  <c r="B1169"/>
  <c r="D1168"/>
  <c r="B1168"/>
  <c r="D1167"/>
  <c r="B1167"/>
  <c r="D1166"/>
  <c r="B1166"/>
  <c r="D1165"/>
  <c r="B1165"/>
  <c r="D1164"/>
  <c r="B1164"/>
  <c r="D1163"/>
  <c r="B1163"/>
  <c r="D1162"/>
  <c r="B1162"/>
  <c r="D1161"/>
  <c r="B1161"/>
  <c r="D1160"/>
  <c r="B1160"/>
  <c r="D1159"/>
  <c r="B1159"/>
  <c r="D1158"/>
  <c r="B1158"/>
  <c r="D1157"/>
  <c r="B1157"/>
  <c r="D1156"/>
  <c r="B1156"/>
  <c r="D1155"/>
  <c r="B1155"/>
  <c r="D1154"/>
  <c r="B1154"/>
  <c r="D1153"/>
  <c r="B1153"/>
  <c r="D1152"/>
  <c r="B1152"/>
  <c r="D1151"/>
  <c r="B1151"/>
  <c r="D1150"/>
  <c r="B1150"/>
  <c r="D1149"/>
  <c r="B1149"/>
  <c r="D1148"/>
  <c r="B1148"/>
  <c r="D1147"/>
  <c r="B1147"/>
  <c r="D1146"/>
  <c r="B1146"/>
  <c r="D1145"/>
  <c r="B1145"/>
  <c r="D1144"/>
  <c r="B1144"/>
  <c r="D1143"/>
  <c r="B1143"/>
  <c r="D1142"/>
  <c r="B1142"/>
  <c r="AA1141"/>
  <c r="Z1141"/>
  <c r="Y1141"/>
  <c r="X1141"/>
  <c r="W1141"/>
  <c r="V1141"/>
  <c r="U1141"/>
  <c r="T1141"/>
  <c r="S1141"/>
  <c r="R1141"/>
  <c r="Q1141"/>
  <c r="P1141"/>
  <c r="O1141"/>
  <c r="N1141"/>
  <c r="M1141"/>
  <c r="L1141"/>
  <c r="K1141"/>
  <c r="J1141"/>
  <c r="I1141"/>
  <c r="H1141"/>
  <c r="G1141"/>
  <c r="F1141"/>
  <c r="E1141"/>
  <c r="D1140"/>
  <c r="B1140"/>
  <c r="D1139"/>
  <c r="B1139"/>
  <c r="D1138"/>
  <c r="B1138"/>
  <c r="D1137"/>
  <c r="B1137"/>
  <c r="D1136"/>
  <c r="B1136"/>
  <c r="D1135"/>
  <c r="B1135"/>
  <c r="D1134"/>
  <c r="B1134"/>
  <c r="D1133"/>
  <c r="B1133"/>
  <c r="D1132"/>
  <c r="B1132"/>
  <c r="D1131"/>
  <c r="B1131"/>
  <c r="D1130"/>
  <c r="B1130"/>
  <c r="D1129"/>
  <c r="B1129"/>
  <c r="D1128"/>
  <c r="B1128"/>
  <c r="D1127"/>
  <c r="B1127"/>
  <c r="D1126"/>
  <c r="B1126"/>
  <c r="D1125"/>
  <c r="B1125"/>
  <c r="D1124"/>
  <c r="B1124"/>
  <c r="D1123"/>
  <c r="B1123"/>
  <c r="D1122"/>
  <c r="B1122"/>
  <c r="D1121"/>
  <c r="B1121"/>
  <c r="D1120"/>
  <c r="B1120"/>
  <c r="D1119"/>
  <c r="B1119"/>
  <c r="D1118"/>
  <c r="B1118"/>
  <c r="AA1117"/>
  <c r="Z1117"/>
  <c r="Y1117"/>
  <c r="X1117"/>
  <c r="W1117"/>
  <c r="V1117"/>
  <c r="U1117"/>
  <c r="T1117"/>
  <c r="S1117"/>
  <c r="R1117"/>
  <c r="Q1117"/>
  <c r="P1117"/>
  <c r="O1117"/>
  <c r="N1117"/>
  <c r="M1117"/>
  <c r="L1117"/>
  <c r="K1117"/>
  <c r="J1117"/>
  <c r="I1117"/>
  <c r="H1117"/>
  <c r="G1117"/>
  <c r="F1117"/>
  <c r="E1117"/>
  <c r="D1116"/>
  <c r="B1116"/>
  <c r="D1115"/>
  <c r="B1115"/>
  <c r="D1114"/>
  <c r="B1114"/>
  <c r="D1113"/>
  <c r="B1113"/>
  <c r="D1112"/>
  <c r="B1112"/>
  <c r="D1111"/>
  <c r="B1111"/>
  <c r="D1110"/>
  <c r="B1110"/>
  <c r="D1109"/>
  <c r="B1109"/>
  <c r="D1108"/>
  <c r="B1108"/>
  <c r="D1107"/>
  <c r="B1107"/>
  <c r="D1106"/>
  <c r="B1106"/>
  <c r="D1105"/>
  <c r="B1105"/>
  <c r="D1104"/>
  <c r="B1104"/>
  <c r="D1103"/>
  <c r="B1103"/>
  <c r="D1102"/>
  <c r="B1102"/>
  <c r="D1101"/>
  <c r="B1101"/>
  <c r="D1100"/>
  <c r="B1100"/>
  <c r="D1099"/>
  <c r="B1099"/>
  <c r="D1098"/>
  <c r="B1098"/>
  <c r="D1097"/>
  <c r="B1097"/>
  <c r="D1096"/>
  <c r="B1096"/>
  <c r="D1095"/>
  <c r="B1095"/>
  <c r="D1094"/>
  <c r="B1094"/>
  <c r="D1093"/>
  <c r="B1093"/>
  <c r="D1092"/>
  <c r="B1092"/>
  <c r="D1091"/>
  <c r="B1091"/>
  <c r="D1090"/>
  <c r="B1090"/>
  <c r="D1089"/>
  <c r="B1089"/>
  <c r="D1088"/>
  <c r="B1088"/>
  <c r="D1087"/>
  <c r="B1087"/>
  <c r="D1086"/>
  <c r="B1086"/>
  <c r="D1085"/>
  <c r="B1085"/>
  <c r="D1084"/>
  <c r="B1084"/>
  <c r="D1083"/>
  <c r="B1083"/>
  <c r="D1082"/>
  <c r="B1082"/>
  <c r="D1081"/>
  <c r="B1081"/>
  <c r="D1080"/>
  <c r="B1080"/>
  <c r="D1079"/>
  <c r="B1079"/>
  <c r="D1078"/>
  <c r="B1078"/>
  <c r="D1077"/>
  <c r="B1077"/>
  <c r="D1076"/>
  <c r="B1076"/>
  <c r="D1075"/>
  <c r="B1075"/>
  <c r="D1074"/>
  <c r="B1074"/>
  <c r="D1073"/>
  <c r="B1073"/>
  <c r="D1072"/>
  <c r="B1072"/>
  <c r="D1071"/>
  <c r="B1071"/>
  <c r="AA1070"/>
  <c r="Z1070"/>
  <c r="Y1070"/>
  <c r="X1070"/>
  <c r="W1070"/>
  <c r="V1070"/>
  <c r="U1070"/>
  <c r="T1070"/>
  <c r="S1070"/>
  <c r="R1070"/>
  <c r="Q1070"/>
  <c r="P1070"/>
  <c r="O1070"/>
  <c r="N1070"/>
  <c r="M1070"/>
  <c r="L1070"/>
  <c r="K1070"/>
  <c r="J1070"/>
  <c r="I1070"/>
  <c r="H1070"/>
  <c r="G1070"/>
  <c r="F1070"/>
  <c r="E1070"/>
  <c r="D1069"/>
  <c r="B1069"/>
  <c r="D1068"/>
  <c r="B1068"/>
  <c r="D1067"/>
  <c r="B1067"/>
  <c r="D1066"/>
  <c r="B1066"/>
  <c r="D1065"/>
  <c r="B1065"/>
  <c r="D1064"/>
  <c r="B1064"/>
  <c r="D1063"/>
  <c r="B1063"/>
  <c r="D1062"/>
  <c r="B1062"/>
  <c r="D1061"/>
  <c r="B1061"/>
  <c r="D1060"/>
  <c r="B1060"/>
  <c r="D1059"/>
  <c r="B1059"/>
  <c r="D1058"/>
  <c r="B1058"/>
  <c r="D1057"/>
  <c r="B1057"/>
  <c r="D1056"/>
  <c r="B1056"/>
  <c r="D1055"/>
  <c r="B1055"/>
  <c r="D1054"/>
  <c r="B1054"/>
  <c r="D1053"/>
  <c r="B1053"/>
  <c r="D1052"/>
  <c r="B1052"/>
  <c r="D1051"/>
  <c r="B1051"/>
  <c r="D1050"/>
  <c r="B1050"/>
  <c r="D1049"/>
  <c r="B1049"/>
  <c r="D1048"/>
  <c r="B1048"/>
  <c r="D1047"/>
  <c r="B1047"/>
  <c r="D1046"/>
  <c r="B1046"/>
  <c r="D1045"/>
  <c r="B1045"/>
  <c r="D1044"/>
  <c r="B1044"/>
  <c r="D1043"/>
  <c r="B1043"/>
  <c r="D1042"/>
  <c r="B1042"/>
  <c r="D1041"/>
  <c r="B1041"/>
  <c r="D1040"/>
  <c r="B1040"/>
  <c r="D1039"/>
  <c r="B1039"/>
  <c r="D1038"/>
  <c r="B1038"/>
  <c r="D1037"/>
  <c r="B1037"/>
  <c r="D1036"/>
  <c r="B1036"/>
  <c r="D1035"/>
  <c r="B1035"/>
  <c r="D1034"/>
  <c r="B1034"/>
  <c r="D1033"/>
  <c r="B1033"/>
  <c r="D1032"/>
  <c r="B1032"/>
  <c r="D1031"/>
  <c r="B1031"/>
  <c r="D1030"/>
  <c r="B1030"/>
  <c r="D1029"/>
  <c r="B1029"/>
  <c r="D1028"/>
  <c r="B1028"/>
  <c r="D1027"/>
  <c r="B1027"/>
  <c r="D1026"/>
  <c r="B1026"/>
  <c r="D1025"/>
  <c r="B1025"/>
  <c r="D1024"/>
  <c r="B1024"/>
  <c r="D1023"/>
  <c r="B1023"/>
  <c r="D1022"/>
  <c r="B1022"/>
  <c r="D1021"/>
  <c r="B1021"/>
  <c r="D1020"/>
  <c r="B1020"/>
  <c r="D1019"/>
  <c r="B1019"/>
  <c r="D1018"/>
  <c r="B1018"/>
  <c r="D1017"/>
  <c r="B1017"/>
  <c r="D1016"/>
  <c r="B1016"/>
  <c r="D1015"/>
  <c r="B1015"/>
  <c r="D1014"/>
  <c r="B1014"/>
  <c r="AA1013"/>
  <c r="Z1013"/>
  <c r="Y1013"/>
  <c r="X1013"/>
  <c r="W1013"/>
  <c r="V1013"/>
  <c r="U1013"/>
  <c r="T1013"/>
  <c r="S1013"/>
  <c r="R1013"/>
  <c r="Q1013"/>
  <c r="P1013"/>
  <c r="O1013"/>
  <c r="N1013"/>
  <c r="M1013"/>
  <c r="L1013"/>
  <c r="K1013"/>
  <c r="J1013"/>
  <c r="I1013"/>
  <c r="H1013"/>
  <c r="G1013"/>
  <c r="F1013"/>
  <c r="E1013"/>
  <c r="D1012"/>
  <c r="B1012"/>
  <c r="B998"/>
  <c r="B997"/>
  <c r="B996"/>
  <c r="B995"/>
  <c r="B994"/>
  <c r="B993"/>
  <c r="B992"/>
  <c r="B991"/>
  <c r="B990"/>
  <c r="B989"/>
  <c r="B988"/>
  <c r="D987"/>
  <c r="B987"/>
  <c r="D986"/>
  <c r="B986"/>
  <c r="D985"/>
  <c r="B985"/>
  <c r="D984"/>
  <c r="B984"/>
  <c r="D983"/>
  <c r="B983"/>
  <c r="D982"/>
  <c r="B982"/>
  <c r="D981"/>
  <c r="B981"/>
  <c r="D980"/>
  <c r="B980"/>
  <c r="D979"/>
  <c r="B979"/>
  <c r="D978"/>
  <c r="B978"/>
  <c r="D977"/>
  <c r="B977"/>
  <c r="D976"/>
  <c r="B976"/>
  <c r="D975"/>
  <c r="B975"/>
  <c r="D974"/>
  <c r="B974"/>
  <c r="D973"/>
  <c r="B973"/>
  <c r="D972"/>
  <c r="B972"/>
  <c r="D971"/>
  <c r="B971"/>
  <c r="D970"/>
  <c r="B970"/>
  <c r="D969"/>
  <c r="B969"/>
  <c r="D968"/>
  <c r="B968"/>
  <c r="D967"/>
  <c r="B967"/>
  <c r="D966"/>
  <c r="B966"/>
  <c r="D965"/>
  <c r="B965"/>
  <c r="D964"/>
  <c r="B964"/>
  <c r="D963"/>
  <c r="B963"/>
  <c r="D962"/>
  <c r="B962"/>
  <c r="D961"/>
  <c r="B961"/>
  <c r="D960"/>
  <c r="B960"/>
  <c r="D959"/>
  <c r="B959"/>
  <c r="D958"/>
  <c r="B958"/>
  <c r="D957"/>
  <c r="B957"/>
  <c r="D956"/>
  <c r="B956"/>
  <c r="D955"/>
  <c r="B955"/>
  <c r="D954"/>
  <c r="B954"/>
  <c r="D953"/>
  <c r="B953"/>
  <c r="D952"/>
  <c r="B952"/>
  <c r="D951"/>
  <c r="B951"/>
  <c r="D950"/>
  <c r="B950"/>
  <c r="D949"/>
  <c r="B949"/>
  <c r="D948"/>
  <c r="B948"/>
  <c r="D947"/>
  <c r="B947"/>
  <c r="D946"/>
  <c r="B946"/>
  <c r="D945"/>
  <c r="B945"/>
  <c r="D944"/>
  <c r="B944"/>
  <c r="D943"/>
  <c r="B943"/>
  <c r="D942"/>
  <c r="B942"/>
  <c r="D941"/>
  <c r="B941"/>
  <c r="D940"/>
  <c r="B940"/>
  <c r="D939"/>
  <c r="B939"/>
  <c r="D938"/>
  <c r="B938"/>
  <c r="D937"/>
  <c r="B937"/>
  <c r="D936"/>
  <c r="B936"/>
  <c r="D935"/>
  <c r="B935"/>
  <c r="D934"/>
  <c r="B934"/>
  <c r="D933"/>
  <c r="B933"/>
  <c r="D932"/>
  <c r="B932"/>
  <c r="D931"/>
  <c r="B931"/>
  <c r="D930"/>
  <c r="B930"/>
  <c r="D929"/>
  <c r="B929"/>
  <c r="D928"/>
  <c r="B928"/>
  <c r="D927"/>
  <c r="B927"/>
  <c r="D926"/>
  <c r="B926"/>
  <c r="D925"/>
  <c r="B925"/>
  <c r="D924"/>
  <c r="B924"/>
  <c r="D923"/>
  <c r="B923"/>
  <c r="D922"/>
  <c r="B922"/>
  <c r="D921"/>
  <c r="B921"/>
  <c r="D920"/>
  <c r="B920"/>
  <c r="D919"/>
  <c r="B919"/>
  <c r="D918"/>
  <c r="B918"/>
  <c r="D917"/>
  <c r="B917"/>
  <c r="D916"/>
  <c r="B916"/>
  <c r="D915"/>
  <c r="B915"/>
  <c r="D914"/>
  <c r="B914"/>
  <c r="D913"/>
  <c r="B913"/>
  <c r="D912"/>
  <c r="B912"/>
  <c r="D911"/>
  <c r="B911"/>
  <c r="D910"/>
  <c r="B910"/>
  <c r="D909"/>
  <c r="B909"/>
  <c r="D908"/>
  <c r="B908"/>
  <c r="D907"/>
  <c r="B907"/>
  <c r="D906"/>
  <c r="B906"/>
  <c r="D905"/>
  <c r="B905"/>
  <c r="D904"/>
  <c r="B904"/>
  <c r="D903"/>
  <c r="B903"/>
  <c r="D902"/>
  <c r="B902"/>
  <c r="D901"/>
  <c r="B901"/>
  <c r="D900"/>
  <c r="B900"/>
  <c r="D899"/>
  <c r="B899"/>
  <c r="D898"/>
  <c r="B898"/>
  <c r="D897"/>
  <c r="B897"/>
  <c r="D896"/>
  <c r="B896"/>
  <c r="D895"/>
  <c r="B895"/>
  <c r="D894"/>
  <c r="B894"/>
  <c r="D893"/>
  <c r="B893"/>
  <c r="D892"/>
  <c r="B892"/>
  <c r="D891"/>
  <c r="B891"/>
  <c r="D890"/>
  <c r="B890"/>
  <c r="D889"/>
  <c r="B889"/>
  <c r="D888"/>
  <c r="B888"/>
  <c r="D887"/>
  <c r="B887"/>
  <c r="D886"/>
  <c r="B886"/>
  <c r="D885"/>
  <c r="B885"/>
  <c r="D884"/>
  <c r="B884"/>
  <c r="D883"/>
  <c r="B883"/>
  <c r="D882"/>
  <c r="B882"/>
  <c r="D881"/>
  <c r="B881"/>
  <c r="D880"/>
  <c r="B880"/>
  <c r="D879"/>
  <c r="B879"/>
  <c r="D878"/>
  <c r="B878"/>
  <c r="D877"/>
  <c r="B877"/>
  <c r="D876"/>
  <c r="B876"/>
  <c r="D875"/>
  <c r="B875"/>
  <c r="D874"/>
  <c r="B874"/>
  <c r="D873"/>
  <c r="B873"/>
  <c r="D872"/>
  <c r="B872"/>
  <c r="D871"/>
  <c r="B871"/>
  <c r="D870"/>
  <c r="B870"/>
  <c r="D869"/>
  <c r="B869"/>
  <c r="D868"/>
  <c r="B868"/>
  <c r="D867"/>
  <c r="B867"/>
  <c r="D866"/>
  <c r="B866"/>
  <c r="D865"/>
  <c r="B865"/>
  <c r="D864"/>
  <c r="B864"/>
  <c r="D863"/>
  <c r="B863"/>
  <c r="D862"/>
  <c r="B862"/>
  <c r="D861"/>
  <c r="B861"/>
  <c r="D860"/>
  <c r="B860"/>
  <c r="D859"/>
  <c r="B859"/>
  <c r="D858"/>
  <c r="B858"/>
  <c r="D857"/>
  <c r="B857"/>
  <c r="D856"/>
  <c r="B856"/>
  <c r="D855"/>
  <c r="B855"/>
  <c r="D854"/>
  <c r="B854"/>
  <c r="D853"/>
  <c r="B853"/>
  <c r="D852"/>
  <c r="B852"/>
  <c r="D851"/>
  <c r="B851"/>
  <c r="D850"/>
  <c r="B850"/>
  <c r="D849"/>
  <c r="B849"/>
  <c r="D848"/>
  <c r="B848"/>
  <c r="D847"/>
  <c r="B847"/>
  <c r="D846"/>
  <c r="B846"/>
  <c r="D845"/>
  <c r="B845"/>
  <c r="D844"/>
  <c r="B844"/>
  <c r="D843"/>
  <c r="B843"/>
  <c r="D842"/>
  <c r="B842"/>
  <c r="D841"/>
  <c r="B841"/>
  <c r="D840"/>
  <c r="B840"/>
  <c r="D839"/>
  <c r="B839"/>
  <c r="D838"/>
  <c r="B838"/>
  <c r="D837"/>
  <c r="B837"/>
  <c r="D836"/>
  <c r="B836"/>
  <c r="D835"/>
  <c r="B835"/>
  <c r="D834"/>
  <c r="B834"/>
  <c r="D833"/>
  <c r="B833"/>
  <c r="D832"/>
  <c r="B832"/>
  <c r="D831"/>
  <c r="B831"/>
  <c r="D830"/>
  <c r="B830"/>
  <c r="D829"/>
  <c r="B829"/>
  <c r="D828"/>
  <c r="B828"/>
  <c r="D827"/>
  <c r="B827"/>
  <c r="D826"/>
  <c r="B826"/>
  <c r="D825"/>
  <c r="B825"/>
  <c r="D824"/>
  <c r="B824"/>
  <c r="D823"/>
  <c r="B823"/>
  <c r="D822"/>
  <c r="B822"/>
  <c r="D821"/>
  <c r="B821"/>
  <c r="D820"/>
  <c r="B820"/>
  <c r="D819"/>
  <c r="B819"/>
  <c r="D818"/>
  <c r="B818"/>
  <c r="D817"/>
  <c r="B817"/>
  <c r="D816"/>
  <c r="B816"/>
  <c r="D815"/>
  <c r="B815"/>
  <c r="D814"/>
  <c r="B814"/>
  <c r="D813"/>
  <c r="B813"/>
  <c r="D812"/>
  <c r="B812"/>
  <c r="D811"/>
  <c r="B811"/>
  <c r="D810"/>
  <c r="B810"/>
  <c r="D809"/>
  <c r="B809"/>
  <c r="D808"/>
  <c r="B808"/>
  <c r="D807"/>
  <c r="B807"/>
  <c r="D806"/>
  <c r="B806"/>
  <c r="D805"/>
  <c r="B805"/>
  <c r="D804"/>
  <c r="B804"/>
  <c r="D803"/>
  <c r="B803"/>
  <c r="D802"/>
  <c r="B802"/>
  <c r="D801"/>
  <c r="B801"/>
  <c r="D800"/>
  <c r="B800"/>
  <c r="D799"/>
  <c r="B799"/>
  <c r="D798"/>
  <c r="B798"/>
  <c r="D797"/>
  <c r="B797"/>
  <c r="AA796"/>
  <c r="Z796"/>
  <c r="Y796"/>
  <c r="X796"/>
  <c r="W796"/>
  <c r="V796"/>
  <c r="U796"/>
  <c r="T796"/>
  <c r="S796"/>
  <c r="R796"/>
  <c r="Q796"/>
  <c r="P796"/>
  <c r="O796"/>
  <c r="N796"/>
  <c r="M796"/>
  <c r="L796"/>
  <c r="K796"/>
  <c r="J796"/>
  <c r="I796"/>
  <c r="H796"/>
  <c r="G796"/>
  <c r="F796"/>
  <c r="E796"/>
  <c r="D794"/>
  <c r="D793" s="1"/>
  <c r="B794"/>
  <c r="AA793"/>
  <c r="Z793"/>
  <c r="Y793"/>
  <c r="X793"/>
  <c r="W793"/>
  <c r="V793"/>
  <c r="U793"/>
  <c r="T793"/>
  <c r="S793"/>
  <c r="R793"/>
  <c r="Q793"/>
  <c r="P793"/>
  <c r="O793"/>
  <c r="N793"/>
  <c r="M793"/>
  <c r="L793"/>
  <c r="K793"/>
  <c r="J793"/>
  <c r="I793"/>
  <c r="H793"/>
  <c r="G793"/>
  <c r="F793"/>
  <c r="E793"/>
  <c r="D792"/>
  <c r="B792"/>
  <c r="D791"/>
  <c r="B791"/>
  <c r="D790"/>
  <c r="B790"/>
  <c r="AA789"/>
  <c r="Z789"/>
  <c r="Y789"/>
  <c r="X789"/>
  <c r="W789"/>
  <c r="V789"/>
  <c r="U789"/>
  <c r="T789"/>
  <c r="S789"/>
  <c r="R789"/>
  <c r="Q789"/>
  <c r="P789"/>
  <c r="O789"/>
  <c r="N789"/>
  <c r="M789"/>
  <c r="L789"/>
  <c r="K789"/>
  <c r="J789"/>
  <c r="I789"/>
  <c r="H789"/>
  <c r="G789"/>
  <c r="F789"/>
  <c r="E789"/>
  <c r="D788"/>
  <c r="D787" s="1"/>
  <c r="B788"/>
  <c r="AA787"/>
  <c r="Z787"/>
  <c r="Y787"/>
  <c r="X787"/>
  <c r="W787"/>
  <c r="V787"/>
  <c r="U787"/>
  <c r="T787"/>
  <c r="S787"/>
  <c r="R787"/>
  <c r="Q787"/>
  <c r="P787"/>
  <c r="O787"/>
  <c r="N787"/>
  <c r="M787"/>
  <c r="L787"/>
  <c r="K787"/>
  <c r="J787"/>
  <c r="I787"/>
  <c r="H787"/>
  <c r="G787"/>
  <c r="F787"/>
  <c r="E787"/>
  <c r="D786"/>
  <c r="B786"/>
  <c r="D785"/>
  <c r="B785"/>
  <c r="AA784"/>
  <c r="Z784"/>
  <c r="Y784"/>
  <c r="X784"/>
  <c r="W784"/>
  <c r="V784"/>
  <c r="U784"/>
  <c r="T784"/>
  <c r="S784"/>
  <c r="R784"/>
  <c r="Q784"/>
  <c r="P784"/>
  <c r="O784"/>
  <c r="N784"/>
  <c r="M784"/>
  <c r="L784"/>
  <c r="K784"/>
  <c r="J784"/>
  <c r="I784"/>
  <c r="H784"/>
  <c r="G784"/>
  <c r="F784"/>
  <c r="E784"/>
  <c r="D783"/>
  <c r="B783"/>
  <c r="O782"/>
  <c r="D782" s="1"/>
  <c r="B782"/>
  <c r="D781"/>
  <c r="B781"/>
  <c r="D780"/>
  <c r="B780"/>
  <c r="D779"/>
  <c r="B779"/>
  <c r="AA778"/>
  <c r="Z778"/>
  <c r="Y778"/>
  <c r="X778"/>
  <c r="W778"/>
  <c r="V778"/>
  <c r="U778"/>
  <c r="T778"/>
  <c r="S778"/>
  <c r="R778"/>
  <c r="Q778"/>
  <c r="P778"/>
  <c r="N778"/>
  <c r="M778"/>
  <c r="L778"/>
  <c r="K778"/>
  <c r="J778"/>
  <c r="I778"/>
  <c r="H778"/>
  <c r="G778"/>
  <c r="F778"/>
  <c r="E778"/>
  <c r="D777"/>
  <c r="B777"/>
  <c r="D776"/>
  <c r="B776"/>
  <c r="D775"/>
  <c r="B775"/>
  <c r="AA774"/>
  <c r="Z774"/>
  <c r="Y774"/>
  <c r="X774"/>
  <c r="W774"/>
  <c r="V774"/>
  <c r="U774"/>
  <c r="T774"/>
  <c r="S774"/>
  <c r="R774"/>
  <c r="Q774"/>
  <c r="P774"/>
  <c r="O774"/>
  <c r="N774"/>
  <c r="M774"/>
  <c r="L774"/>
  <c r="K774"/>
  <c r="J774"/>
  <c r="I774"/>
  <c r="H774"/>
  <c r="G774"/>
  <c r="F774"/>
  <c r="E774"/>
  <c r="D773"/>
  <c r="B773"/>
  <c r="D772"/>
  <c r="B772"/>
  <c r="D771"/>
  <c r="B771"/>
  <c r="D770"/>
  <c r="B770"/>
  <c r="D769"/>
  <c r="B769"/>
  <c r="AA768"/>
  <c r="Z768"/>
  <c r="Y768"/>
  <c r="X768"/>
  <c r="W768"/>
  <c r="V768"/>
  <c r="U768"/>
  <c r="T768"/>
  <c r="S768"/>
  <c r="R768"/>
  <c r="Q768"/>
  <c r="P768"/>
  <c r="O768"/>
  <c r="N768"/>
  <c r="M768"/>
  <c r="L768"/>
  <c r="K768"/>
  <c r="J768"/>
  <c r="I768"/>
  <c r="H768"/>
  <c r="G768"/>
  <c r="F768"/>
  <c r="E768"/>
  <c r="D767"/>
  <c r="B767"/>
  <c r="D766"/>
  <c r="B766"/>
  <c r="D765"/>
  <c r="B765"/>
  <c r="D764"/>
  <c r="B764"/>
  <c r="D763"/>
  <c r="B763"/>
  <c r="D762"/>
  <c r="B762"/>
  <c r="D761"/>
  <c r="B761"/>
  <c r="D760"/>
  <c r="B760"/>
  <c r="D759"/>
  <c r="B759"/>
  <c r="D758"/>
  <c r="B758"/>
  <c r="AA757"/>
  <c r="Z757"/>
  <c r="Y757"/>
  <c r="X757"/>
  <c r="W757"/>
  <c r="V757"/>
  <c r="U757"/>
  <c r="T757"/>
  <c r="S757"/>
  <c r="R757"/>
  <c r="Q757"/>
  <c r="P757"/>
  <c r="O757"/>
  <c r="N757"/>
  <c r="M757"/>
  <c r="L757"/>
  <c r="K757"/>
  <c r="J757"/>
  <c r="I757"/>
  <c r="H757"/>
  <c r="G757"/>
  <c r="F757"/>
  <c r="E757"/>
  <c r="D756"/>
  <c r="B756"/>
  <c r="D755"/>
  <c r="B755"/>
  <c r="D754"/>
  <c r="B754"/>
  <c r="D753"/>
  <c r="B753"/>
  <c r="D752"/>
  <c r="B752"/>
  <c r="D751"/>
  <c r="B751"/>
  <c r="D750"/>
  <c r="B750"/>
  <c r="D749"/>
  <c r="B749"/>
  <c r="D748"/>
  <c r="B748"/>
  <c r="AA747"/>
  <c r="Z747"/>
  <c r="Y747"/>
  <c r="X747"/>
  <c r="W747"/>
  <c r="V747"/>
  <c r="U747"/>
  <c r="T747"/>
  <c r="S747"/>
  <c r="R747"/>
  <c r="Q747"/>
  <c r="P747"/>
  <c r="O747"/>
  <c r="N747"/>
  <c r="M747"/>
  <c r="L747"/>
  <c r="K747"/>
  <c r="J747"/>
  <c r="I747"/>
  <c r="H747"/>
  <c r="G747"/>
  <c r="F747"/>
  <c r="E747"/>
  <c r="D746"/>
  <c r="B746"/>
  <c r="D745"/>
  <c r="B745"/>
  <c r="D744"/>
  <c r="B744"/>
  <c r="D743"/>
  <c r="B743"/>
  <c r="D742"/>
  <c r="B742"/>
  <c r="D741"/>
  <c r="B741"/>
  <c r="D740"/>
  <c r="B740"/>
  <c r="D739"/>
  <c r="B739"/>
  <c r="AA738"/>
  <c r="AA724" s="1"/>
  <c r="Z738"/>
  <c r="Z724" s="1"/>
  <c r="Y738"/>
  <c r="Y724" s="1"/>
  <c r="X738"/>
  <c r="X724" s="1"/>
  <c r="W738"/>
  <c r="W724" s="1"/>
  <c r="V738"/>
  <c r="V724" s="1"/>
  <c r="U738"/>
  <c r="U724" s="1"/>
  <c r="T738"/>
  <c r="T724" s="1"/>
  <c r="S738"/>
  <c r="S724" s="1"/>
  <c r="R738"/>
  <c r="R724" s="1"/>
  <c r="Q738"/>
  <c r="Q724" s="1"/>
  <c r="P738"/>
  <c r="P724" s="1"/>
  <c r="O738"/>
  <c r="O724" s="1"/>
  <c r="N738"/>
  <c r="N724" s="1"/>
  <c r="M738"/>
  <c r="M724" s="1"/>
  <c r="L738"/>
  <c r="L724" s="1"/>
  <c r="K738"/>
  <c r="K724" s="1"/>
  <c r="J738"/>
  <c r="J724" s="1"/>
  <c r="I738"/>
  <c r="H738"/>
  <c r="H724" s="1"/>
  <c r="G738"/>
  <c r="G724" s="1"/>
  <c r="F738"/>
  <c r="F724" s="1"/>
  <c r="E738"/>
  <c r="E724" s="1"/>
  <c r="D737"/>
  <c r="B737"/>
  <c r="D736"/>
  <c r="B736"/>
  <c r="D735"/>
  <c r="B735"/>
  <c r="D734"/>
  <c r="B734"/>
  <c r="D733"/>
  <c r="B733"/>
  <c r="D732"/>
  <c r="B732"/>
  <c r="D731"/>
  <c r="B731"/>
  <c r="D730"/>
  <c r="B730"/>
  <c r="D729"/>
  <c r="B729"/>
  <c r="D728"/>
  <c r="B728"/>
  <c r="D727"/>
  <c r="B727"/>
  <c r="D726"/>
  <c r="B726"/>
  <c r="D725"/>
  <c r="B725"/>
  <c r="I724"/>
  <c r="D723"/>
  <c r="B723"/>
  <c r="D722"/>
  <c r="B722"/>
  <c r="AA721"/>
  <c r="Z721"/>
  <c r="Y721"/>
  <c r="X721"/>
  <c r="W721"/>
  <c r="V721"/>
  <c r="U721"/>
  <c r="T721"/>
  <c r="S721"/>
  <c r="R721"/>
  <c r="Q721"/>
  <c r="P721"/>
  <c r="O721"/>
  <c r="N721"/>
  <c r="M721"/>
  <c r="L721"/>
  <c r="K721"/>
  <c r="J721"/>
  <c r="I721"/>
  <c r="H721"/>
  <c r="G721"/>
  <c r="F721"/>
  <c r="E721"/>
  <c r="B720"/>
  <c r="D719"/>
  <c r="D718" s="1"/>
  <c r="B719"/>
  <c r="AA718"/>
  <c r="Z718"/>
  <c r="Y718"/>
  <c r="X718"/>
  <c r="W718"/>
  <c r="V718"/>
  <c r="U718"/>
  <c r="T718"/>
  <c r="S718"/>
  <c r="R718"/>
  <c r="Q718"/>
  <c r="P718"/>
  <c r="O718"/>
  <c r="N718"/>
  <c r="M718"/>
  <c r="L718"/>
  <c r="K718"/>
  <c r="J718"/>
  <c r="I718"/>
  <c r="H718"/>
  <c r="G718"/>
  <c r="F718"/>
  <c r="E718"/>
  <c r="D717"/>
  <c r="D716" s="1"/>
  <c r="B717"/>
  <c r="AA716"/>
  <c r="Z716"/>
  <c r="Y716"/>
  <c r="X716"/>
  <c r="W716"/>
  <c r="V716"/>
  <c r="U716"/>
  <c r="T716"/>
  <c r="S716"/>
  <c r="R716"/>
  <c r="Q716"/>
  <c r="P716"/>
  <c r="O716"/>
  <c r="N716"/>
  <c r="M716"/>
  <c r="L716"/>
  <c r="K716"/>
  <c r="J716"/>
  <c r="I716"/>
  <c r="H716"/>
  <c r="G716"/>
  <c r="F716"/>
  <c r="E716"/>
  <c r="D715"/>
  <c r="B715"/>
  <c r="D714"/>
  <c r="B714"/>
  <c r="AA713"/>
  <c r="Z713"/>
  <c r="Y713"/>
  <c r="X713"/>
  <c r="W713"/>
  <c r="V713"/>
  <c r="U713"/>
  <c r="T713"/>
  <c r="S713"/>
  <c r="R713"/>
  <c r="Q713"/>
  <c r="P713"/>
  <c r="O713"/>
  <c r="N713"/>
  <c r="M713"/>
  <c r="L713"/>
  <c r="K713"/>
  <c r="J713"/>
  <c r="I713"/>
  <c r="H713"/>
  <c r="G713"/>
  <c r="F713"/>
  <c r="E713"/>
  <c r="D712"/>
  <c r="B712"/>
  <c r="D711"/>
  <c r="B711"/>
  <c r="AA710"/>
  <c r="Z710"/>
  <c r="Y710"/>
  <c r="X710"/>
  <c r="W710"/>
  <c r="V710"/>
  <c r="U710"/>
  <c r="T710"/>
  <c r="S710"/>
  <c r="R710"/>
  <c r="Q710"/>
  <c r="P710"/>
  <c r="O710"/>
  <c r="N710"/>
  <c r="M710"/>
  <c r="L710"/>
  <c r="K710"/>
  <c r="J710"/>
  <c r="I710"/>
  <c r="H710"/>
  <c r="G710"/>
  <c r="F710"/>
  <c r="E710"/>
  <c r="D709"/>
  <c r="B709"/>
  <c r="D708"/>
  <c r="B708"/>
  <c r="D707"/>
  <c r="B707"/>
  <c r="D706"/>
  <c r="B706"/>
  <c r="D705"/>
  <c r="B705"/>
  <c r="AA704"/>
  <c r="Z704"/>
  <c r="Y704"/>
  <c r="X704"/>
  <c r="W704"/>
  <c r="V704"/>
  <c r="U704"/>
  <c r="T704"/>
  <c r="S704"/>
  <c r="R704"/>
  <c r="Q704"/>
  <c r="P704"/>
  <c r="O704"/>
  <c r="N704"/>
  <c r="M704"/>
  <c r="L704"/>
  <c r="K704"/>
  <c r="J704"/>
  <c r="I704"/>
  <c r="H704"/>
  <c r="G704"/>
  <c r="F704"/>
  <c r="E704"/>
  <c r="D703"/>
  <c r="B703"/>
  <c r="B702"/>
  <c r="B701"/>
  <c r="D700"/>
  <c r="B700"/>
  <c r="D699"/>
  <c r="B699"/>
  <c r="D698"/>
  <c r="B698"/>
  <c r="D697"/>
  <c r="B697"/>
  <c r="D696"/>
  <c r="B696"/>
  <c r="D695"/>
  <c r="B695"/>
  <c r="D694"/>
  <c r="B694"/>
  <c r="D693"/>
  <c r="B693"/>
  <c r="AA692"/>
  <c r="Z692"/>
  <c r="Y692"/>
  <c r="X692"/>
  <c r="W692"/>
  <c r="V692"/>
  <c r="U692"/>
  <c r="T692"/>
  <c r="S692"/>
  <c r="R692"/>
  <c r="Q692"/>
  <c r="P692"/>
  <c r="O692"/>
  <c r="N692"/>
  <c r="M692"/>
  <c r="L692"/>
  <c r="K692"/>
  <c r="J692"/>
  <c r="I692"/>
  <c r="H692"/>
  <c r="G692"/>
  <c r="F692"/>
  <c r="E692"/>
  <c r="D691"/>
  <c r="B691"/>
  <c r="D690"/>
  <c r="B690"/>
  <c r="D689"/>
  <c r="B689"/>
  <c r="D688"/>
  <c r="B688"/>
  <c r="D687"/>
  <c r="B687"/>
  <c r="D686"/>
  <c r="B686"/>
  <c r="D685"/>
  <c r="B685"/>
  <c r="D684"/>
  <c r="B684"/>
  <c r="D683"/>
  <c r="B683"/>
  <c r="AA682"/>
  <c r="Z682"/>
  <c r="Y682"/>
  <c r="X682"/>
  <c r="W682"/>
  <c r="V682"/>
  <c r="U682"/>
  <c r="T682"/>
  <c r="S682"/>
  <c r="R682"/>
  <c r="Q682"/>
  <c r="P682"/>
  <c r="O682"/>
  <c r="N682"/>
  <c r="M682"/>
  <c r="L682"/>
  <c r="K682"/>
  <c r="J682"/>
  <c r="I682"/>
  <c r="H682"/>
  <c r="G682"/>
  <c r="F682"/>
  <c r="E682"/>
  <c r="D681"/>
  <c r="B681"/>
  <c r="D680"/>
  <c r="B680"/>
  <c r="D679"/>
  <c r="B679"/>
  <c r="D678"/>
  <c r="B678"/>
  <c r="D677"/>
  <c r="B677"/>
  <c r="D676"/>
  <c r="B676"/>
  <c r="D675"/>
  <c r="B675"/>
  <c r="D674"/>
  <c r="B674"/>
  <c r="D673"/>
  <c r="B673"/>
  <c r="D672"/>
  <c r="B672"/>
  <c r="D671"/>
  <c r="B671"/>
  <c r="D670"/>
  <c r="B670"/>
  <c r="D669"/>
  <c r="B669"/>
  <c r="AA668"/>
  <c r="Z668"/>
  <c r="Y668"/>
  <c r="X668"/>
  <c r="W668"/>
  <c r="V668"/>
  <c r="U668"/>
  <c r="T668"/>
  <c r="S668"/>
  <c r="R668"/>
  <c r="Q668"/>
  <c r="P668"/>
  <c r="O668"/>
  <c r="N668"/>
  <c r="M668"/>
  <c r="L668"/>
  <c r="K668"/>
  <c r="J668"/>
  <c r="I668"/>
  <c r="H668"/>
  <c r="G668"/>
  <c r="F668"/>
  <c r="E668"/>
  <c r="D667"/>
  <c r="B667"/>
  <c r="D666"/>
  <c r="B666"/>
  <c r="AA665"/>
  <c r="Z665"/>
  <c r="Y665"/>
  <c r="X665"/>
  <c r="W665"/>
  <c r="V665"/>
  <c r="U665"/>
  <c r="T665"/>
  <c r="S665"/>
  <c r="R665"/>
  <c r="Q665"/>
  <c r="P665"/>
  <c r="O665"/>
  <c r="N665"/>
  <c r="M665"/>
  <c r="L665"/>
  <c r="K665"/>
  <c r="J665"/>
  <c r="I665"/>
  <c r="H665"/>
  <c r="G665"/>
  <c r="F665"/>
  <c r="E665"/>
  <c r="D664"/>
  <c r="B664"/>
  <c r="B663"/>
  <c r="B662"/>
  <c r="D661"/>
  <c r="B661"/>
  <c r="D660"/>
  <c r="B660"/>
  <c r="D659"/>
  <c r="B659"/>
  <c r="D658"/>
  <c r="B658"/>
  <c r="D657"/>
  <c r="B657"/>
  <c r="D656"/>
  <c r="B656"/>
  <c r="D655"/>
  <c r="B655"/>
  <c r="D654"/>
  <c r="B654"/>
  <c r="D653"/>
  <c r="B653"/>
  <c r="D652"/>
  <c r="B652"/>
  <c r="D651"/>
  <c r="B651"/>
  <c r="D650"/>
  <c r="B650"/>
  <c r="D649"/>
  <c r="B649"/>
  <c r="D648"/>
  <c r="B648"/>
  <c r="D647"/>
  <c r="B647"/>
  <c r="D646"/>
  <c r="B646"/>
  <c r="D645"/>
  <c r="B645"/>
  <c r="D644"/>
  <c r="B644"/>
  <c r="D643"/>
  <c r="B643"/>
  <c r="D642"/>
  <c r="B642"/>
  <c r="D641"/>
  <c r="B641"/>
  <c r="D640"/>
  <c r="B640"/>
  <c r="D639"/>
  <c r="B639"/>
  <c r="D638"/>
  <c r="B638"/>
  <c r="D637"/>
  <c r="B637"/>
  <c r="D636"/>
  <c r="B636"/>
  <c r="D635"/>
  <c r="B635"/>
  <c r="D634"/>
  <c r="B634"/>
  <c r="D633"/>
  <c r="B633"/>
  <c r="D632"/>
  <c r="B632"/>
  <c r="D631"/>
  <c r="B631"/>
  <c r="D630"/>
  <c r="B630"/>
  <c r="D629"/>
  <c r="B629"/>
  <c r="D628"/>
  <c r="B628"/>
  <c r="D627"/>
  <c r="B627"/>
  <c r="D626"/>
  <c r="B626"/>
  <c r="D625"/>
  <c r="B625"/>
  <c r="D624"/>
  <c r="B624"/>
  <c r="D623"/>
  <c r="B623"/>
  <c r="D622"/>
  <c r="B622"/>
  <c r="D621"/>
  <c r="B621"/>
  <c r="D620"/>
  <c r="B620"/>
  <c r="D619"/>
  <c r="B619"/>
  <c r="D618"/>
  <c r="B618"/>
  <c r="D617"/>
  <c r="B617"/>
  <c r="D616"/>
  <c r="B616"/>
  <c r="D615"/>
  <c r="B615"/>
  <c r="D614"/>
  <c r="B614"/>
  <c r="D613"/>
  <c r="B613"/>
  <c r="D612"/>
  <c r="B612"/>
  <c r="D611"/>
  <c r="B611"/>
  <c r="D610"/>
  <c r="B610"/>
  <c r="D609"/>
  <c r="B609"/>
  <c r="D608"/>
  <c r="B608"/>
  <c r="D607"/>
  <c r="B607"/>
  <c r="D606"/>
  <c r="B606"/>
  <c r="D605"/>
  <c r="B605"/>
  <c r="D604"/>
  <c r="B604"/>
  <c r="D603"/>
  <c r="B603"/>
  <c r="D602"/>
  <c r="B602"/>
  <c r="D601"/>
  <c r="B601"/>
  <c r="D600"/>
  <c r="B600"/>
  <c r="D599"/>
  <c r="B599"/>
  <c r="D598"/>
  <c r="B598"/>
  <c r="D597"/>
  <c r="B597"/>
  <c r="D596"/>
  <c r="B596"/>
  <c r="D595"/>
  <c r="B595"/>
  <c r="D594"/>
  <c r="B594"/>
  <c r="D593"/>
  <c r="B593"/>
  <c r="D592"/>
  <c r="B592"/>
  <c r="D591"/>
  <c r="B591"/>
  <c r="D590"/>
  <c r="B590"/>
  <c r="D589"/>
  <c r="B589"/>
  <c r="D588"/>
  <c r="B588"/>
  <c r="D587"/>
  <c r="B587"/>
  <c r="D586"/>
  <c r="B586"/>
  <c r="D585"/>
  <c r="B585"/>
  <c r="D584"/>
  <c r="B584"/>
  <c r="D583"/>
  <c r="B583"/>
  <c r="D582"/>
  <c r="B582"/>
  <c r="D581"/>
  <c r="B581"/>
  <c r="AA580"/>
  <c r="Z580"/>
  <c r="Y580"/>
  <c r="X580"/>
  <c r="W580"/>
  <c r="V580"/>
  <c r="U580"/>
  <c r="T580"/>
  <c r="S580"/>
  <c r="R580"/>
  <c r="Q580"/>
  <c r="P580"/>
  <c r="O580"/>
  <c r="N580"/>
  <c r="M580"/>
  <c r="L580"/>
  <c r="K580"/>
  <c r="J580"/>
  <c r="I580"/>
  <c r="H580"/>
  <c r="G580"/>
  <c r="F580"/>
  <c r="E580"/>
  <c r="D579"/>
  <c r="B579"/>
  <c r="B578"/>
  <c r="D577"/>
  <c r="B577"/>
  <c r="D576"/>
  <c r="B576"/>
  <c r="D575"/>
  <c r="B575"/>
  <c r="D574"/>
  <c r="B574"/>
  <c r="D573"/>
  <c r="B573"/>
  <c r="D572"/>
  <c r="B572"/>
  <c r="D571"/>
  <c r="B571"/>
  <c r="D570"/>
  <c r="B570"/>
  <c r="D569"/>
  <c r="B569"/>
  <c r="D568"/>
  <c r="B568"/>
  <c r="D567"/>
  <c r="B567"/>
  <c r="D566"/>
  <c r="B566"/>
  <c r="D565"/>
  <c r="B565"/>
  <c r="D564"/>
  <c r="B564"/>
  <c r="D563"/>
  <c r="B563"/>
  <c r="D562"/>
  <c r="B562"/>
  <c r="D561"/>
  <c r="B561"/>
  <c r="D560"/>
  <c r="B560"/>
  <c r="D559"/>
  <c r="B559"/>
  <c r="D558"/>
  <c r="B558"/>
  <c r="D557"/>
  <c r="B557"/>
  <c r="D556"/>
  <c r="B556"/>
  <c r="D555"/>
  <c r="B555"/>
  <c r="D554"/>
  <c r="B554"/>
  <c r="D553"/>
  <c r="B553"/>
  <c r="D552"/>
  <c r="B552"/>
  <c r="D551"/>
  <c r="B551"/>
  <c r="D550"/>
  <c r="B550"/>
  <c r="D549"/>
  <c r="B549"/>
  <c r="D548"/>
  <c r="B548"/>
  <c r="D547"/>
  <c r="B547"/>
  <c r="D546"/>
  <c r="B546"/>
  <c r="D545"/>
  <c r="B545"/>
  <c r="D544"/>
  <c r="B544"/>
  <c r="D543"/>
  <c r="B543"/>
  <c r="D542"/>
  <c r="B542"/>
  <c r="D541"/>
  <c r="B541"/>
  <c r="D540"/>
  <c r="B540"/>
  <c r="D539"/>
  <c r="B539"/>
  <c r="D538"/>
  <c r="B538"/>
  <c r="D537"/>
  <c r="B537"/>
  <c r="D536"/>
  <c r="B536"/>
  <c r="D535"/>
  <c r="B535"/>
  <c r="D534"/>
  <c r="B534"/>
  <c r="D533"/>
  <c r="B533"/>
  <c r="D532"/>
  <c r="B532"/>
  <c r="D531"/>
  <c r="B531"/>
  <c r="D530"/>
  <c r="B530"/>
  <c r="D529"/>
  <c r="B529"/>
  <c r="D528"/>
  <c r="B528"/>
  <c r="D527"/>
  <c r="B527"/>
  <c r="D526"/>
  <c r="B526"/>
  <c r="D525"/>
  <c r="B525"/>
  <c r="D524"/>
  <c r="B524"/>
  <c r="D523"/>
  <c r="B523"/>
  <c r="D522"/>
  <c r="B522"/>
  <c r="D521"/>
  <c r="B521"/>
  <c r="D520"/>
  <c r="B520"/>
  <c r="D519"/>
  <c r="B519"/>
  <c r="D518"/>
  <c r="B518"/>
  <c r="O517"/>
  <c r="O511" s="1"/>
  <c r="D517"/>
  <c r="B517"/>
  <c r="D516"/>
  <c r="B516"/>
  <c r="D515"/>
  <c r="B515"/>
  <c r="D514"/>
  <c r="B514"/>
  <c r="I513"/>
  <c r="I511" s="1"/>
  <c r="B513"/>
  <c r="D512"/>
  <c r="B512"/>
  <c r="AA511"/>
  <c r="Z511"/>
  <c r="Y511"/>
  <c r="X511"/>
  <c r="W511"/>
  <c r="V511"/>
  <c r="U511"/>
  <c r="T511"/>
  <c r="S511"/>
  <c r="R511"/>
  <c r="Q511"/>
  <c r="P511"/>
  <c r="N511"/>
  <c r="M511"/>
  <c r="L511"/>
  <c r="K511"/>
  <c r="J511"/>
  <c r="H511"/>
  <c r="G511"/>
  <c r="F511"/>
  <c r="E511"/>
  <c r="D510"/>
  <c r="D509" s="1"/>
  <c r="B510"/>
  <c r="AA509"/>
  <c r="Z509"/>
  <c r="Y509"/>
  <c r="X509"/>
  <c r="W509"/>
  <c r="V509"/>
  <c r="U509"/>
  <c r="T509"/>
  <c r="S509"/>
  <c r="R509"/>
  <c r="Q509"/>
  <c r="P509"/>
  <c r="O509"/>
  <c r="N509"/>
  <c r="M509"/>
  <c r="L509"/>
  <c r="K509"/>
  <c r="J509"/>
  <c r="I509"/>
  <c r="H509"/>
  <c r="G509"/>
  <c r="F509"/>
  <c r="E509"/>
  <c r="D508"/>
  <c r="D507" s="1"/>
  <c r="B508"/>
  <c r="AA507"/>
  <c r="Z507"/>
  <c r="Y507"/>
  <c r="X507"/>
  <c r="W507"/>
  <c r="V507"/>
  <c r="U507"/>
  <c r="T507"/>
  <c r="S507"/>
  <c r="R507"/>
  <c r="Q507"/>
  <c r="P507"/>
  <c r="O507"/>
  <c r="N507"/>
  <c r="M507"/>
  <c r="L507"/>
  <c r="K507"/>
  <c r="J507"/>
  <c r="I507"/>
  <c r="H507"/>
  <c r="G507"/>
  <c r="F507"/>
  <c r="E507"/>
  <c r="D506"/>
  <c r="B506"/>
  <c r="D505"/>
  <c r="B505"/>
  <c r="D504"/>
  <c r="B504"/>
  <c r="D503"/>
  <c r="B503"/>
  <c r="AA502"/>
  <c r="Z502"/>
  <c r="Y502"/>
  <c r="X502"/>
  <c r="W502"/>
  <c r="V502"/>
  <c r="U502"/>
  <c r="T502"/>
  <c r="S502"/>
  <c r="R502"/>
  <c r="Q502"/>
  <c r="P502"/>
  <c r="O502"/>
  <c r="N502"/>
  <c r="M502"/>
  <c r="L502"/>
  <c r="K502"/>
  <c r="J502"/>
  <c r="I502"/>
  <c r="H502"/>
  <c r="G502"/>
  <c r="F502"/>
  <c r="E502"/>
  <c r="D501"/>
  <c r="B501"/>
  <c r="B500"/>
  <c r="B499"/>
  <c r="D498"/>
  <c r="B498"/>
  <c r="D497"/>
  <c r="B497"/>
  <c r="D496"/>
  <c r="B496"/>
  <c r="D495"/>
  <c r="B495"/>
  <c r="D494"/>
  <c r="B494"/>
  <c r="D493"/>
  <c r="B493"/>
  <c r="D492"/>
  <c r="B492"/>
  <c r="D491"/>
  <c r="B491"/>
  <c r="D490"/>
  <c r="B490"/>
  <c r="D489"/>
  <c r="B489"/>
  <c r="D488"/>
  <c r="B488"/>
  <c r="D487"/>
  <c r="B487"/>
  <c r="D486"/>
  <c r="B486"/>
  <c r="D485"/>
  <c r="B485"/>
  <c r="D484"/>
  <c r="B484"/>
  <c r="D483"/>
  <c r="B483"/>
  <c r="G482"/>
  <c r="D482" s="1"/>
  <c r="B482"/>
  <c r="D481"/>
  <c r="B481"/>
  <c r="D480"/>
  <c r="B480"/>
  <c r="D479"/>
  <c r="B479"/>
  <c r="D478"/>
  <c r="B478"/>
  <c r="D477"/>
  <c r="B477"/>
  <c r="D476"/>
  <c r="B476"/>
  <c r="D475"/>
  <c r="B475"/>
  <c r="D474"/>
  <c r="B474"/>
  <c r="D473"/>
  <c r="B473"/>
  <c r="D472"/>
  <c r="B472"/>
  <c r="D471"/>
  <c r="B471"/>
  <c r="D470"/>
  <c r="B470"/>
  <c r="D469"/>
  <c r="B469"/>
  <c r="D468"/>
  <c r="B468"/>
  <c r="D467"/>
  <c r="B467"/>
  <c r="D466"/>
  <c r="B466"/>
  <c r="D465"/>
  <c r="B465"/>
  <c r="D464"/>
  <c r="B464"/>
  <c r="D463"/>
  <c r="B463"/>
  <c r="D462"/>
  <c r="B462"/>
  <c r="D461"/>
  <c r="B461"/>
  <c r="D460"/>
  <c r="B460"/>
  <c r="D459"/>
  <c r="B459"/>
  <c r="D458"/>
  <c r="B458"/>
  <c r="D457"/>
  <c r="B457"/>
  <c r="D456"/>
  <c r="B456"/>
  <c r="D455"/>
  <c r="B455"/>
  <c r="D454"/>
  <c r="B454"/>
  <c r="D453"/>
  <c r="B453"/>
  <c r="D452"/>
  <c r="B452"/>
  <c r="D451"/>
  <c r="B451"/>
  <c r="D450"/>
  <c r="B450"/>
  <c r="D449"/>
  <c r="B449"/>
  <c r="D448"/>
  <c r="B448"/>
  <c r="D447"/>
  <c r="B447"/>
  <c r="D446"/>
  <c r="B446"/>
  <c r="D445"/>
  <c r="B445"/>
  <c r="D444"/>
  <c r="B444"/>
  <c r="D443"/>
  <c r="B443"/>
  <c r="D442"/>
  <c r="B442"/>
  <c r="D441"/>
  <c r="B441"/>
  <c r="D440"/>
  <c r="B440"/>
  <c r="D439"/>
  <c r="B439"/>
  <c r="D438"/>
  <c r="B438"/>
  <c r="D437"/>
  <c r="B437"/>
  <c r="D436"/>
  <c r="B436"/>
  <c r="D435"/>
  <c r="B435"/>
  <c r="D434"/>
  <c r="B434"/>
  <c r="D433"/>
  <c r="B433"/>
  <c r="D432"/>
  <c r="B432"/>
  <c r="D431"/>
  <c r="B431"/>
  <c r="D430"/>
  <c r="B430"/>
  <c r="D429"/>
  <c r="B429"/>
  <c r="D428"/>
  <c r="B428"/>
  <c r="D427"/>
  <c r="B427"/>
  <c r="D426"/>
  <c r="B426"/>
  <c r="D425"/>
  <c r="B425"/>
  <c r="D424"/>
  <c r="B424"/>
  <c r="D423"/>
  <c r="B423"/>
  <c r="D422"/>
  <c r="B422"/>
  <c r="D421"/>
  <c r="B421"/>
  <c r="D420"/>
  <c r="B420"/>
  <c r="D419"/>
  <c r="B419"/>
  <c r="D418"/>
  <c r="B418"/>
  <c r="D417"/>
  <c r="B417"/>
  <c r="D416"/>
  <c r="B416"/>
  <c r="D415"/>
  <c r="B415"/>
  <c r="D414"/>
  <c r="B414"/>
  <c r="D413"/>
  <c r="B413"/>
  <c r="D412"/>
  <c r="B412"/>
  <c r="D411"/>
  <c r="B411"/>
  <c r="D410"/>
  <c r="B410"/>
  <c r="D409"/>
  <c r="B409"/>
  <c r="D408"/>
  <c r="B408"/>
  <c r="D407"/>
  <c r="B407"/>
  <c r="D406"/>
  <c r="B406"/>
  <c r="D405"/>
  <c r="B405"/>
  <c r="D404"/>
  <c r="B404"/>
  <c r="D403"/>
  <c r="B403"/>
  <c r="D402"/>
  <c r="B402"/>
  <c r="D401"/>
  <c r="B401"/>
  <c r="D400"/>
  <c r="B400"/>
  <c r="D399"/>
  <c r="B399"/>
  <c r="D398"/>
  <c r="B398"/>
  <c r="D397"/>
  <c r="B397"/>
  <c r="D396"/>
  <c r="B396"/>
  <c r="D395"/>
  <c r="B395"/>
  <c r="D394"/>
  <c r="B394"/>
  <c r="D393"/>
  <c r="B393"/>
  <c r="D392"/>
  <c r="B392"/>
  <c r="D391"/>
  <c r="B391"/>
  <c r="D390"/>
  <c r="B390"/>
  <c r="D389"/>
  <c r="B389"/>
  <c r="D388"/>
  <c r="B388"/>
  <c r="D387"/>
  <c r="B387"/>
  <c r="D386"/>
  <c r="B386"/>
  <c r="D385"/>
  <c r="B385"/>
  <c r="D384"/>
  <c r="B384"/>
  <c r="D383"/>
  <c r="B383"/>
  <c r="D382"/>
  <c r="B382"/>
  <c r="D381"/>
  <c r="B381"/>
  <c r="D380"/>
  <c r="B380"/>
  <c r="D379"/>
  <c r="B379"/>
  <c r="D378"/>
  <c r="B378"/>
  <c r="D377"/>
  <c r="B377"/>
  <c r="D376"/>
  <c r="B376"/>
  <c r="O375"/>
  <c r="D375"/>
  <c r="B375"/>
  <c r="D374"/>
  <c r="B374"/>
  <c r="D373"/>
  <c r="B373"/>
  <c r="D372"/>
  <c r="B372"/>
  <c r="D371"/>
  <c r="B371"/>
  <c r="D370"/>
  <c r="B370"/>
  <c r="D369"/>
  <c r="B369"/>
  <c r="D368"/>
  <c r="B368"/>
  <c r="D367"/>
  <c r="B367"/>
  <c r="D366"/>
  <c r="B366"/>
  <c r="M365"/>
  <c r="D365" s="1"/>
  <c r="B365"/>
  <c r="D364"/>
  <c r="B364"/>
  <c r="L363"/>
  <c r="D363" s="1"/>
  <c r="B363"/>
  <c r="D362"/>
  <c r="B362"/>
  <c r="D361"/>
  <c r="B361"/>
  <c r="D360"/>
  <c r="B360"/>
  <c r="L359"/>
  <c r="D359" s="1"/>
  <c r="B359"/>
  <c r="D358"/>
  <c r="B358"/>
  <c r="D357"/>
  <c r="B357"/>
  <c r="D356"/>
  <c r="B356"/>
  <c r="D355"/>
  <c r="B355"/>
  <c r="L354"/>
  <c r="D354" s="1"/>
  <c r="B354"/>
  <c r="D353"/>
  <c r="B353"/>
  <c r="D352"/>
  <c r="B352"/>
  <c r="D351"/>
  <c r="B351"/>
  <c r="D350"/>
  <c r="B350"/>
  <c r="AA349"/>
  <c r="Z349"/>
  <c r="Y349"/>
  <c r="X349"/>
  <c r="W349"/>
  <c r="V349"/>
  <c r="U349"/>
  <c r="T349"/>
  <c r="S349"/>
  <c r="R349"/>
  <c r="Q349"/>
  <c r="P349"/>
  <c r="O349"/>
  <c r="N349"/>
  <c r="K349"/>
  <c r="J349"/>
  <c r="I349"/>
  <c r="H349"/>
  <c r="F349"/>
  <c r="E349"/>
  <c r="D348"/>
  <c r="B348"/>
  <c r="B347"/>
  <c r="B346"/>
  <c r="B345"/>
  <c r="D344"/>
  <c r="B344"/>
  <c r="D343"/>
  <c r="B343"/>
  <c r="D342"/>
  <c r="B342"/>
  <c r="D341"/>
  <c r="B341"/>
  <c r="D340"/>
  <c r="B340"/>
  <c r="D339"/>
  <c r="B339"/>
  <c r="O338"/>
  <c r="D338" s="1"/>
  <c r="B338"/>
  <c r="D337"/>
  <c r="B337"/>
  <c r="D336"/>
  <c r="B336"/>
  <c r="D335"/>
  <c r="B335"/>
  <c r="D334"/>
  <c r="B334"/>
  <c r="D333"/>
  <c r="B333"/>
  <c r="D332"/>
  <c r="B332"/>
  <c r="D331"/>
  <c r="B331"/>
  <c r="D330"/>
  <c r="B330"/>
  <c r="D329"/>
  <c r="B329"/>
  <c r="D328"/>
  <c r="B328"/>
  <c r="D327"/>
  <c r="B327"/>
  <c r="D326"/>
  <c r="B326"/>
  <c r="D325"/>
  <c r="B325"/>
  <c r="D324"/>
  <c r="B324"/>
  <c r="D323"/>
  <c r="B323"/>
  <c r="D322"/>
  <c r="B322"/>
  <c r="D321"/>
  <c r="B321"/>
  <c r="D320"/>
  <c r="B320"/>
  <c r="D319"/>
  <c r="B319"/>
  <c r="D318"/>
  <c r="B318"/>
  <c r="D317"/>
  <c r="B317"/>
  <c r="AA316"/>
  <c r="Z316"/>
  <c r="Y316"/>
  <c r="X316"/>
  <c r="W316"/>
  <c r="V316"/>
  <c r="U316"/>
  <c r="T316"/>
  <c r="S316"/>
  <c r="R316"/>
  <c r="Q316"/>
  <c r="P316"/>
  <c r="N316"/>
  <c r="M316"/>
  <c r="L316"/>
  <c r="K316"/>
  <c r="J316"/>
  <c r="I316"/>
  <c r="H316"/>
  <c r="G316"/>
  <c r="F316"/>
  <c r="E316"/>
  <c r="D315"/>
  <c r="B315"/>
  <c r="B314"/>
  <c r="B313"/>
  <c r="B312"/>
  <c r="B311"/>
  <c r="D310"/>
  <c r="B310"/>
  <c r="D309"/>
  <c r="B309"/>
  <c r="D308"/>
  <c r="B308"/>
  <c r="D307"/>
  <c r="B307"/>
  <c r="D306"/>
  <c r="B306"/>
  <c r="D305"/>
  <c r="B305"/>
  <c r="D304"/>
  <c r="B304"/>
  <c r="D303"/>
  <c r="B303"/>
  <c r="D302"/>
  <c r="B302"/>
  <c r="D301"/>
  <c r="B301"/>
  <c r="D300"/>
  <c r="B300"/>
  <c r="D299"/>
  <c r="B299"/>
  <c r="D298"/>
  <c r="B298"/>
  <c r="D297"/>
  <c r="B297"/>
  <c r="D296"/>
  <c r="B296"/>
  <c r="D295"/>
  <c r="B295"/>
  <c r="D294"/>
  <c r="B294"/>
  <c r="D293"/>
  <c r="B293"/>
  <c r="D292"/>
  <c r="B292"/>
  <c r="M291"/>
  <c r="M289" s="1"/>
  <c r="B291"/>
  <c r="D290"/>
  <c r="B290"/>
  <c r="AA289"/>
  <c r="Z289"/>
  <c r="Y289"/>
  <c r="X289"/>
  <c r="W289"/>
  <c r="V289"/>
  <c r="U289"/>
  <c r="T289"/>
  <c r="S289"/>
  <c r="R289"/>
  <c r="Q289"/>
  <c r="P289"/>
  <c r="O289"/>
  <c r="N289"/>
  <c r="L289"/>
  <c r="K289"/>
  <c r="J289"/>
  <c r="I289"/>
  <c r="H289"/>
  <c r="G289"/>
  <c r="F289"/>
  <c r="E289"/>
  <c r="D288"/>
  <c r="B288"/>
  <c r="B287"/>
  <c r="B286"/>
  <c r="D285"/>
  <c r="B285"/>
  <c r="D284"/>
  <c r="B284"/>
  <c r="D283"/>
  <c r="B283"/>
  <c r="D282"/>
  <c r="B282"/>
  <c r="D281"/>
  <c r="B281"/>
  <c r="D280"/>
  <c r="B280"/>
  <c r="D279"/>
  <c r="B279"/>
  <c r="D278"/>
  <c r="B278"/>
  <c r="D277"/>
  <c r="B277"/>
  <c r="D276"/>
  <c r="B276"/>
  <c r="D275"/>
  <c r="B275"/>
  <c r="D274"/>
  <c r="B274"/>
  <c r="D273"/>
  <c r="B273"/>
  <c r="D272"/>
  <c r="B272"/>
  <c r="D271"/>
  <c r="B271"/>
  <c r="D270"/>
  <c r="B270"/>
  <c r="D269"/>
  <c r="B269"/>
  <c r="D268"/>
  <c r="B268"/>
  <c r="D267"/>
  <c r="B267"/>
  <c r="D266"/>
  <c r="B266"/>
  <c r="D265"/>
  <c r="B265"/>
  <c r="D264"/>
  <c r="B264"/>
  <c r="D263"/>
  <c r="B263"/>
  <c r="D262"/>
  <c r="B262"/>
  <c r="D261"/>
  <c r="B261"/>
  <c r="D260"/>
  <c r="B260"/>
  <c r="D259"/>
  <c r="B259"/>
  <c r="D258"/>
  <c r="B258"/>
  <c r="D257"/>
  <c r="B257"/>
  <c r="D256"/>
  <c r="B256"/>
  <c r="D255"/>
  <c r="B255"/>
  <c r="D254"/>
  <c r="B254"/>
  <c r="D253"/>
  <c r="B253"/>
  <c r="D252"/>
  <c r="B252"/>
  <c r="D251"/>
  <c r="B251"/>
  <c r="D250"/>
  <c r="B250"/>
  <c r="D249"/>
  <c r="B249"/>
  <c r="D248"/>
  <c r="B248"/>
  <c r="D247"/>
  <c r="B247"/>
  <c r="D246"/>
  <c r="B246"/>
  <c r="D245"/>
  <c r="B245"/>
  <c r="D244"/>
  <c r="B244"/>
  <c r="D243"/>
  <c r="B243"/>
  <c r="D242"/>
  <c r="B242"/>
  <c r="D241"/>
  <c r="B241"/>
  <c r="D240"/>
  <c r="B240"/>
  <c r="D239"/>
  <c r="B239"/>
  <c r="D238"/>
  <c r="B238"/>
  <c r="D237"/>
  <c r="B237"/>
  <c r="D236"/>
  <c r="B236"/>
  <c r="D235"/>
  <c r="B235"/>
  <c r="D234"/>
  <c r="B234"/>
  <c r="D233"/>
  <c r="B233"/>
  <c r="D232"/>
  <c r="B232"/>
  <c r="D231"/>
  <c r="B231"/>
  <c r="D230"/>
  <c r="B230"/>
  <c r="D229"/>
  <c r="B229"/>
  <c r="D228"/>
  <c r="B228"/>
  <c r="D227"/>
  <c r="B227"/>
  <c r="D226"/>
  <c r="B226"/>
  <c r="D225"/>
  <c r="B225"/>
  <c r="D224"/>
  <c r="B224"/>
  <c r="D223"/>
  <c r="B223"/>
  <c r="D222"/>
  <c r="B222"/>
  <c r="D221"/>
  <c r="B221"/>
  <c r="D220"/>
  <c r="B220"/>
  <c r="D219"/>
  <c r="B219"/>
  <c r="D218"/>
  <c r="B218"/>
  <c r="D217"/>
  <c r="B217"/>
  <c r="D216"/>
  <c r="B216"/>
  <c r="D215"/>
  <c r="B215"/>
  <c r="D214"/>
  <c r="B214"/>
  <c r="D213"/>
  <c r="B213"/>
  <c r="D212"/>
  <c r="B212"/>
  <c r="D211"/>
  <c r="B211"/>
  <c r="D210"/>
  <c r="B210"/>
  <c r="D209"/>
  <c r="B209"/>
  <c r="D208"/>
  <c r="B208"/>
  <c r="M207"/>
  <c r="D207"/>
  <c r="B207"/>
  <c r="D206"/>
  <c r="B206"/>
  <c r="D205"/>
  <c r="B205"/>
  <c r="D204"/>
  <c r="B204"/>
  <c r="D203"/>
  <c r="B203"/>
  <c r="D202"/>
  <c r="B202"/>
  <c r="D201"/>
  <c r="B201"/>
  <c r="D200"/>
  <c r="B200"/>
  <c r="D199"/>
  <c r="B199"/>
  <c r="D198"/>
  <c r="B198"/>
  <c r="D197"/>
  <c r="B197"/>
  <c r="D196"/>
  <c r="B196"/>
  <c r="D195"/>
  <c r="B195"/>
  <c r="D194"/>
  <c r="B194"/>
  <c r="D193"/>
  <c r="B193"/>
  <c r="D192"/>
  <c r="B192"/>
  <c r="D191"/>
  <c r="B191"/>
  <c r="D190"/>
  <c r="B190"/>
  <c r="D189"/>
  <c r="B189"/>
  <c r="D188"/>
  <c r="B188"/>
  <c r="D187"/>
  <c r="B187"/>
  <c r="D186"/>
  <c r="B186"/>
  <c r="D185"/>
  <c r="B185"/>
  <c r="D184"/>
  <c r="B184"/>
  <c r="D183"/>
  <c r="B183"/>
  <c r="D182"/>
  <c r="B182"/>
  <c r="D181"/>
  <c r="B181"/>
  <c r="D180"/>
  <c r="B180"/>
  <c r="D179"/>
  <c r="B179"/>
  <c r="D178"/>
  <c r="B178"/>
  <c r="D177"/>
  <c r="B177"/>
  <c r="D176"/>
  <c r="B176"/>
  <c r="D175"/>
  <c r="B175"/>
  <c r="D174"/>
  <c r="B174"/>
  <c r="D173"/>
  <c r="B173"/>
  <c r="D172"/>
  <c r="B172"/>
  <c r="D171"/>
  <c r="B171"/>
  <c r="D170"/>
  <c r="B170"/>
  <c r="D169"/>
  <c r="B169"/>
  <c r="D168"/>
  <c r="B168"/>
  <c r="D167"/>
  <c r="B167"/>
  <c r="D166"/>
  <c r="B166"/>
  <c r="D165"/>
  <c r="B165"/>
  <c r="D164"/>
  <c r="B164"/>
  <c r="D163"/>
  <c r="B163"/>
  <c r="D162"/>
  <c r="B162"/>
  <c r="D161"/>
  <c r="B161"/>
  <c r="D160"/>
  <c r="B160"/>
  <c r="D159"/>
  <c r="B159"/>
  <c r="D158"/>
  <c r="B158"/>
  <c r="D157"/>
  <c r="B157"/>
  <c r="D156"/>
  <c r="B156"/>
  <c r="D155"/>
  <c r="B155"/>
  <c r="D154"/>
  <c r="B154"/>
  <c r="O153"/>
  <c r="D153" s="1"/>
  <c r="B153"/>
  <c r="D152"/>
  <c r="B152"/>
  <c r="D151"/>
  <c r="B151"/>
  <c r="D150"/>
  <c r="B150"/>
  <c r="D149"/>
  <c r="B149"/>
  <c r="D148"/>
  <c r="B148"/>
  <c r="D147"/>
  <c r="B147"/>
  <c r="D146"/>
  <c r="B146"/>
  <c r="D145"/>
  <c r="B145"/>
  <c r="D144"/>
  <c r="B144"/>
  <c r="D143"/>
  <c r="B143"/>
  <c r="D142"/>
  <c r="B142"/>
  <c r="D141"/>
  <c r="B141"/>
  <c r="D140"/>
  <c r="B140"/>
  <c r="D139"/>
  <c r="B139"/>
  <c r="D138"/>
  <c r="B138"/>
  <c r="D137"/>
  <c r="B137"/>
  <c r="O136"/>
  <c r="D136" s="1"/>
  <c r="B136"/>
  <c r="D135"/>
  <c r="B135"/>
  <c r="D134"/>
  <c r="B134"/>
  <c r="D133"/>
  <c r="B133"/>
  <c r="D132"/>
  <c r="B132"/>
  <c r="D131"/>
  <c r="B131"/>
  <c r="D130"/>
  <c r="B130"/>
  <c r="D129"/>
  <c r="B129"/>
  <c r="D128"/>
  <c r="B128"/>
  <c r="D127"/>
  <c r="B127"/>
  <c r="D126"/>
  <c r="B126"/>
  <c r="D125"/>
  <c r="B125"/>
  <c r="D124"/>
  <c r="B124"/>
  <c r="D123"/>
  <c r="B123"/>
  <c r="D122"/>
  <c r="B122"/>
  <c r="D121"/>
  <c r="B121"/>
  <c r="M120"/>
  <c r="D120" s="1"/>
  <c r="B120"/>
  <c r="D119"/>
  <c r="B119"/>
  <c r="D118"/>
  <c r="B118"/>
  <c r="O117"/>
  <c r="D117"/>
  <c r="B117"/>
  <c r="O116"/>
  <c r="D116" s="1"/>
  <c r="B116"/>
  <c r="D115"/>
  <c r="B115"/>
  <c r="D114"/>
  <c r="B114"/>
  <c r="D113"/>
  <c r="B113"/>
  <c r="D112"/>
  <c r="B112"/>
  <c r="D111"/>
  <c r="B111"/>
  <c r="D110"/>
  <c r="B110"/>
  <c r="D109"/>
  <c r="B109"/>
  <c r="D108"/>
  <c r="B108"/>
  <c r="D107"/>
  <c r="B107"/>
  <c r="D106"/>
  <c r="B106"/>
  <c r="D105"/>
  <c r="B105"/>
  <c r="D104"/>
  <c r="B104"/>
  <c r="D103"/>
  <c r="B103"/>
  <c r="D102"/>
  <c r="B102"/>
  <c r="D101"/>
  <c r="B101"/>
  <c r="D100"/>
  <c r="B100"/>
  <c r="D99"/>
  <c r="B99"/>
  <c r="D98"/>
  <c r="B98"/>
  <c r="D97"/>
  <c r="B97"/>
  <c r="D96"/>
  <c r="B96"/>
  <c r="D95"/>
  <c r="B95"/>
  <c r="D94"/>
  <c r="B94"/>
  <c r="D93"/>
  <c r="B93"/>
  <c r="D92"/>
  <c r="B92"/>
  <c r="D91"/>
  <c r="B91"/>
  <c r="D90"/>
  <c r="B90"/>
  <c r="D89"/>
  <c r="B89"/>
  <c r="D88"/>
  <c r="B88"/>
  <c r="D87"/>
  <c r="B87"/>
  <c r="D86"/>
  <c r="B86"/>
  <c r="D85"/>
  <c r="B85"/>
  <c r="D84"/>
  <c r="B84"/>
  <c r="O83"/>
  <c r="D83" s="1"/>
  <c r="B83"/>
  <c r="D82"/>
  <c r="B82"/>
  <c r="D81"/>
  <c r="B81"/>
  <c r="D80"/>
  <c r="B80"/>
  <c r="O79"/>
  <c r="D79" s="1"/>
  <c r="B79"/>
  <c r="D78"/>
  <c r="B78"/>
  <c r="D77"/>
  <c r="B77"/>
  <c r="D76"/>
  <c r="B76"/>
  <c r="D75"/>
  <c r="B75"/>
  <c r="D74"/>
  <c r="B74"/>
  <c r="D73"/>
  <c r="B73"/>
  <c r="D72"/>
  <c r="B72"/>
  <c r="D71"/>
  <c r="B71"/>
  <c r="D70"/>
  <c r="B70"/>
  <c r="D69"/>
  <c r="B69"/>
  <c r="D68"/>
  <c r="B68"/>
  <c r="D67"/>
  <c r="B67"/>
  <c r="D66"/>
  <c r="B66"/>
  <c r="D65"/>
  <c r="B65"/>
  <c r="D64"/>
  <c r="B64"/>
  <c r="D63"/>
  <c r="B63"/>
  <c r="D62"/>
  <c r="B62"/>
  <c r="D61"/>
  <c r="B61"/>
  <c r="D60"/>
  <c r="B60"/>
  <c r="D59"/>
  <c r="B59"/>
  <c r="D58"/>
  <c r="B58"/>
  <c r="D57"/>
  <c r="B57"/>
  <c r="D56"/>
  <c r="B56"/>
  <c r="D55"/>
  <c r="B55"/>
  <c r="D54"/>
  <c r="B54"/>
  <c r="D53"/>
  <c r="B53"/>
  <c r="D52"/>
  <c r="B52"/>
  <c r="D51"/>
  <c r="B51"/>
  <c r="N50"/>
  <c r="N9" s="1"/>
  <c r="M50"/>
  <c r="G50"/>
  <c r="B50"/>
  <c r="D49"/>
  <c r="B49"/>
  <c r="D48"/>
  <c r="B48"/>
  <c r="D47"/>
  <c r="B47"/>
  <c r="D46"/>
  <c r="B46"/>
  <c r="D45"/>
  <c r="B45"/>
  <c r="D44"/>
  <c r="B44"/>
  <c r="D43"/>
  <c r="B43"/>
  <c r="E42"/>
  <c r="D42" s="1"/>
  <c r="B42"/>
  <c r="D41"/>
  <c r="B41"/>
  <c r="D40"/>
  <c r="B40"/>
  <c r="D39"/>
  <c r="B39"/>
  <c r="D38"/>
  <c r="B38"/>
  <c r="D37"/>
  <c r="B37"/>
  <c r="L36"/>
  <c r="D36" s="1"/>
  <c r="B36"/>
  <c r="D35"/>
  <c r="B35"/>
  <c r="O34"/>
  <c r="G34"/>
  <c r="D34" s="1"/>
  <c r="B34"/>
  <c r="D33"/>
  <c r="B33"/>
  <c r="D32"/>
  <c r="B32"/>
  <c r="L31"/>
  <c r="D31"/>
  <c r="B31"/>
  <c r="D30"/>
  <c r="B30"/>
  <c r="D29"/>
  <c r="B29"/>
  <c r="D28"/>
  <c r="B28"/>
  <c r="L27"/>
  <c r="L9" s="1"/>
  <c r="B27"/>
  <c r="D26"/>
  <c r="B26"/>
  <c r="D25"/>
  <c r="B25"/>
  <c r="D24"/>
  <c r="B24"/>
  <c r="D23"/>
  <c r="B23"/>
  <c r="G22"/>
  <c r="D22"/>
  <c r="B22"/>
  <c r="O21"/>
  <c r="D21" s="1"/>
  <c r="B21"/>
  <c r="D20"/>
  <c r="B20"/>
  <c r="D19"/>
  <c r="B19"/>
  <c r="M18"/>
  <c r="D18" s="1"/>
  <c r="B18"/>
  <c r="D17"/>
  <c r="B17"/>
  <c r="D16"/>
  <c r="B16"/>
  <c r="D15"/>
  <c r="B15"/>
  <c r="D14"/>
  <c r="B14"/>
  <c r="O13"/>
  <c r="D13" s="1"/>
  <c r="B13"/>
  <c r="D12"/>
  <c r="B12"/>
  <c r="O11"/>
  <c r="D11" s="1"/>
  <c r="B11"/>
  <c r="D10"/>
  <c r="B10"/>
  <c r="AA9"/>
  <c r="Z9"/>
  <c r="Y9"/>
  <c r="X9"/>
  <c r="W9"/>
  <c r="V9"/>
  <c r="U9"/>
  <c r="T9"/>
  <c r="S9"/>
  <c r="R9"/>
  <c r="Q9"/>
  <c r="P9"/>
  <c r="K9"/>
  <c r="J9"/>
  <c r="I9"/>
  <c r="H9"/>
  <c r="F9"/>
  <c r="E11" i="5"/>
  <c r="D502" i="12" l="1"/>
  <c r="D513"/>
  <c r="D27"/>
  <c r="D291"/>
  <c r="D289" s="1"/>
  <c r="D50"/>
  <c r="D1312"/>
  <c r="D747"/>
  <c r="D784"/>
  <c r="D789"/>
  <c r="D1281"/>
  <c r="D665"/>
  <c r="D704"/>
  <c r="D713"/>
  <c r="D738"/>
  <c r="D774"/>
  <c r="X8"/>
  <c r="D668"/>
  <c r="H795"/>
  <c r="T795"/>
  <c r="X795"/>
  <c r="D1305"/>
  <c r="H8"/>
  <c r="H7" s="1"/>
  <c r="P8"/>
  <c r="T8"/>
  <c r="D692"/>
  <c r="D710"/>
  <c r="D796"/>
  <c r="L795"/>
  <c r="D1117"/>
  <c r="D1259"/>
  <c r="P795"/>
  <c r="W8"/>
  <c r="D511"/>
  <c r="G9"/>
  <c r="Q8"/>
  <c r="D682"/>
  <c r="D724"/>
  <c r="D768"/>
  <c r="D1070"/>
  <c r="D1236"/>
  <c r="D1256"/>
  <c r="D1263"/>
  <c r="D1299"/>
  <c r="S8"/>
  <c r="AA8"/>
  <c r="N8"/>
  <c r="I8"/>
  <c r="U8"/>
  <c r="U7" s="1"/>
  <c r="Y8"/>
  <c r="D9"/>
  <c r="F8"/>
  <c r="J8"/>
  <c r="R8"/>
  <c r="V8"/>
  <c r="Z8"/>
  <c r="G349"/>
  <c r="K8"/>
  <c r="D580"/>
  <c r="D721"/>
  <c r="D757"/>
  <c r="D778"/>
  <c r="D1013"/>
  <c r="I795"/>
  <c r="M795"/>
  <c r="Q795"/>
  <c r="U795"/>
  <c r="Y795"/>
  <c r="D1141"/>
  <c r="D1229"/>
  <c r="D1253"/>
  <c r="D1277"/>
  <c r="D1296"/>
  <c r="D1310"/>
  <c r="G795"/>
  <c r="K795"/>
  <c r="O795"/>
  <c r="S795"/>
  <c r="W795"/>
  <c r="AA795"/>
  <c r="D1238"/>
  <c r="D1242"/>
  <c r="D1307"/>
  <c r="J795"/>
  <c r="N795"/>
  <c r="R795"/>
  <c r="R7" s="1"/>
  <c r="V795"/>
  <c r="Z795"/>
  <c r="Z7" s="1"/>
  <c r="D316"/>
  <c r="D349"/>
  <c r="E9"/>
  <c r="E8" s="1"/>
  <c r="M9"/>
  <c r="L349"/>
  <c r="L8" s="1"/>
  <c r="E795"/>
  <c r="O316"/>
  <c r="M349"/>
  <c r="O778"/>
  <c r="F1286"/>
  <c r="D1286" s="1"/>
  <c r="O9"/>
  <c r="X7" l="1"/>
  <c r="L7"/>
  <c r="K7"/>
  <c r="N7"/>
  <c r="Y7"/>
  <c r="I7"/>
  <c r="Q7"/>
  <c r="V7"/>
  <c r="P7"/>
  <c r="J7"/>
  <c r="T7"/>
  <c r="G8"/>
  <c r="G7" s="1"/>
  <c r="AA7"/>
  <c r="D8"/>
  <c r="O8"/>
  <c r="O7" s="1"/>
  <c r="D795"/>
  <c r="S7"/>
  <c r="W7"/>
  <c r="F795"/>
  <c r="F7" s="1"/>
  <c r="M8"/>
  <c r="M7" s="1"/>
  <c r="E7"/>
  <c r="D7" l="1"/>
  <c r="C36" i="14"/>
  <c r="Y17" i="11" l="1"/>
  <c r="X17"/>
  <c r="W17"/>
  <c r="V17"/>
  <c r="U17"/>
  <c r="T17"/>
  <c r="S17"/>
  <c r="R17"/>
  <c r="E19"/>
  <c r="AB18"/>
  <c r="AA18"/>
  <c r="Z18"/>
  <c r="Q18"/>
  <c r="P18"/>
  <c r="O18"/>
  <c r="N18"/>
  <c r="M18"/>
  <c r="L18"/>
  <c r="K18"/>
  <c r="J18"/>
  <c r="I18"/>
  <c r="H18"/>
  <c r="G18"/>
  <c r="F18"/>
  <c r="E224" i="5"/>
  <c r="E223" s="1"/>
  <c r="E18" i="11" l="1"/>
  <c r="AE66" i="8" l="1"/>
  <c r="L79" i="13" l="1"/>
  <c r="J79"/>
  <c r="I79"/>
  <c r="P79" s="1"/>
  <c r="L82"/>
  <c r="K82"/>
  <c r="J82"/>
  <c r="I82"/>
  <c r="P82" s="1"/>
  <c r="K81"/>
  <c r="B84" i="8" l="1"/>
  <c r="AE84"/>
  <c r="F84" s="1"/>
  <c r="F83" s="1"/>
  <c r="AG83"/>
  <c r="AF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E83"/>
  <c r="AG80"/>
  <c r="AF80"/>
  <c r="AD80"/>
  <c r="AC80"/>
  <c r="AB80"/>
  <c r="AA80"/>
  <c r="Z80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B82"/>
  <c r="AE82"/>
  <c r="F82" s="1"/>
  <c r="AE83" l="1"/>
  <c r="K89" i="13"/>
  <c r="K88" s="1"/>
  <c r="L88"/>
  <c r="J88"/>
  <c r="I88"/>
  <c r="P88" s="1"/>
  <c r="E36" i="10"/>
  <c r="B90" i="8"/>
  <c r="AE90"/>
  <c r="F90" s="1"/>
  <c r="F89" s="1"/>
  <c r="AG89"/>
  <c r="AF89"/>
  <c r="AD89"/>
  <c r="AC89"/>
  <c r="AB89"/>
  <c r="AA89"/>
  <c r="Z89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E89"/>
  <c r="AE89" l="1"/>
  <c r="L72" i="13" l="1"/>
  <c r="J72"/>
  <c r="I72"/>
  <c r="P72" s="1"/>
  <c r="K80"/>
  <c r="K79" s="1"/>
  <c r="K87"/>
  <c r="K86" s="1"/>
  <c r="L86"/>
  <c r="J86"/>
  <c r="I86"/>
  <c r="P86" s="1"/>
  <c r="K85"/>
  <c r="K84" s="1"/>
  <c r="L84"/>
  <c r="J84"/>
  <c r="I84"/>
  <c r="P84" s="1"/>
  <c r="J78" l="1"/>
  <c r="L78"/>
  <c r="I78"/>
  <c r="P78" s="1"/>
  <c r="K78"/>
  <c r="B86" i="8" l="1"/>
  <c r="AE86"/>
  <c r="F86" s="1"/>
  <c r="F85" s="1"/>
  <c r="AG85"/>
  <c r="AF85"/>
  <c r="AD85"/>
  <c r="AC85"/>
  <c r="AB85"/>
  <c r="AA85"/>
  <c r="Z85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E85"/>
  <c r="B88"/>
  <c r="B81"/>
  <c r="AE81"/>
  <c r="E80"/>
  <c r="F81" l="1"/>
  <c r="F80" s="1"/>
  <c r="AE80"/>
  <c r="AE85"/>
  <c r="L243" i="13" l="1"/>
  <c r="K243"/>
  <c r="J243"/>
  <c r="I243"/>
  <c r="P243" s="1"/>
  <c r="AE245" i="8"/>
  <c r="F245" s="1"/>
  <c r="F244" s="1"/>
  <c r="B245"/>
  <c r="AG244"/>
  <c r="AF244"/>
  <c r="AD244"/>
  <c r="AC244"/>
  <c r="AB244"/>
  <c r="AA244"/>
  <c r="Z244"/>
  <c r="Y244"/>
  <c r="X244"/>
  <c r="W244"/>
  <c r="V244"/>
  <c r="U244"/>
  <c r="T244"/>
  <c r="S244"/>
  <c r="R244"/>
  <c r="Q244"/>
  <c r="P244"/>
  <c r="O244"/>
  <c r="N244"/>
  <c r="M244"/>
  <c r="L244"/>
  <c r="K244"/>
  <c r="J244"/>
  <c r="I244"/>
  <c r="H244"/>
  <c r="G244"/>
  <c r="E244"/>
  <c r="AE244" l="1"/>
  <c r="E235" i="5" l="1"/>
  <c r="P209" i="8" l="1"/>
  <c r="C18" i="14" l="1"/>
  <c r="C22" s="1"/>
  <c r="AE161" i="8" l="1"/>
  <c r="F161" s="1"/>
  <c r="B161"/>
  <c r="F160"/>
  <c r="B160"/>
  <c r="AE99"/>
  <c r="P99"/>
  <c r="C50" i="14" l="1"/>
  <c r="C9"/>
  <c r="C29" l="1"/>
  <c r="E22" i="11" l="1"/>
  <c r="E20" s="1"/>
  <c r="AB17"/>
  <c r="AA17"/>
  <c r="Z17"/>
  <c r="Q17"/>
  <c r="P17"/>
  <c r="O17"/>
  <c r="N17"/>
  <c r="M17"/>
  <c r="L17"/>
  <c r="K17"/>
  <c r="J17"/>
  <c r="I17"/>
  <c r="H17"/>
  <c r="G17"/>
  <c r="F17"/>
  <c r="AG218" i="8"/>
  <c r="AF218"/>
  <c r="AD218"/>
  <c r="AC218"/>
  <c r="AB218"/>
  <c r="AA218"/>
  <c r="Z218"/>
  <c r="Y218"/>
  <c r="X218"/>
  <c r="W218"/>
  <c r="V218"/>
  <c r="U218"/>
  <c r="T218"/>
  <c r="S218"/>
  <c r="R218"/>
  <c r="Q218"/>
  <c r="P218"/>
  <c r="O218"/>
  <c r="N218"/>
  <c r="M218"/>
  <c r="L218"/>
  <c r="K218"/>
  <c r="J218"/>
  <c r="I218"/>
  <c r="H218"/>
  <c r="G218"/>
  <c r="P13"/>
  <c r="E17" i="11" l="1"/>
  <c r="B60" i="13" l="1"/>
  <c r="K60"/>
  <c r="K59" s="1"/>
  <c r="L59"/>
  <c r="J59"/>
  <c r="I59"/>
  <c r="P59" s="1"/>
  <c r="B61" i="8"/>
  <c r="AE61"/>
  <c r="AG60"/>
  <c r="AF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E60"/>
  <c r="F61" l="1"/>
  <c r="AE60"/>
  <c r="F60" l="1"/>
  <c r="E43" i="10" l="1"/>
  <c r="E29"/>
  <c r="E10"/>
  <c r="L245" i="13"/>
  <c r="K245"/>
  <c r="J245"/>
  <c r="I245"/>
  <c r="P245" s="1"/>
  <c r="L241"/>
  <c r="K241"/>
  <c r="J241"/>
  <c r="I241"/>
  <c r="P241" s="1"/>
  <c r="L239"/>
  <c r="K239"/>
  <c r="J239"/>
  <c r="I239"/>
  <c r="P239" s="1"/>
  <c r="L237"/>
  <c r="K237"/>
  <c r="J237"/>
  <c r="I237"/>
  <c r="P237" s="1"/>
  <c r="L234"/>
  <c r="K234"/>
  <c r="J234"/>
  <c r="I234"/>
  <c r="P234" s="1"/>
  <c r="K233"/>
  <c r="K232" s="1"/>
  <c r="L232"/>
  <c r="J232"/>
  <c r="I232"/>
  <c r="P232" s="1"/>
  <c r="L230"/>
  <c r="K230"/>
  <c r="J230"/>
  <c r="I230"/>
  <c r="P230" s="1"/>
  <c r="L228"/>
  <c r="K228"/>
  <c r="J228"/>
  <c r="I228"/>
  <c r="P228" s="1"/>
  <c r="L226"/>
  <c r="K226"/>
  <c r="J226"/>
  <c r="I226"/>
  <c r="P226" s="1"/>
  <c r="L224"/>
  <c r="K224"/>
  <c r="J224"/>
  <c r="I224"/>
  <c r="P224" s="1"/>
  <c r="L222"/>
  <c r="K222"/>
  <c r="J222"/>
  <c r="I222"/>
  <c r="P222" s="1"/>
  <c r="L217"/>
  <c r="K217"/>
  <c r="J217"/>
  <c r="I217"/>
  <c r="P217" s="1"/>
  <c r="L215"/>
  <c r="K215"/>
  <c r="J215"/>
  <c r="I215"/>
  <c r="P215" s="1"/>
  <c r="L213"/>
  <c r="K213"/>
  <c r="J213"/>
  <c r="I213"/>
  <c r="P213" s="1"/>
  <c r="L211"/>
  <c r="K211"/>
  <c r="J211"/>
  <c r="I211"/>
  <c r="P211" s="1"/>
  <c r="L207"/>
  <c r="K207"/>
  <c r="J207"/>
  <c r="I207"/>
  <c r="P207" s="1"/>
  <c r="L204"/>
  <c r="K204"/>
  <c r="J204"/>
  <c r="I204"/>
  <c r="P204" s="1"/>
  <c r="L201"/>
  <c r="K201"/>
  <c r="J201"/>
  <c r="I201"/>
  <c r="P201" s="1"/>
  <c r="L199"/>
  <c r="K199"/>
  <c r="J199"/>
  <c r="I199"/>
  <c r="P199" s="1"/>
  <c r="K198"/>
  <c r="K194" s="1"/>
  <c r="L194"/>
  <c r="J194"/>
  <c r="I194"/>
  <c r="P194" s="1"/>
  <c r="L192"/>
  <c r="K192"/>
  <c r="J192"/>
  <c r="I192"/>
  <c r="P192" s="1"/>
  <c r="L189"/>
  <c r="K189"/>
  <c r="J189"/>
  <c r="I189"/>
  <c r="P189" s="1"/>
  <c r="L186"/>
  <c r="K186"/>
  <c r="J186"/>
  <c r="I186"/>
  <c r="P186" s="1"/>
  <c r="L179"/>
  <c r="K179"/>
  <c r="J179"/>
  <c r="I179"/>
  <c r="P179" s="1"/>
  <c r="L163"/>
  <c r="K163"/>
  <c r="J163"/>
  <c r="I163"/>
  <c r="P163" s="1"/>
  <c r="L134"/>
  <c r="K134"/>
  <c r="J134"/>
  <c r="I134"/>
  <c r="P134" s="1"/>
  <c r="L129"/>
  <c r="K129"/>
  <c r="J129"/>
  <c r="I129"/>
  <c r="P129" s="1"/>
  <c r="L121"/>
  <c r="K121"/>
  <c r="J121"/>
  <c r="I121"/>
  <c r="P121" s="1"/>
  <c r="L105"/>
  <c r="K105"/>
  <c r="J105"/>
  <c r="I105"/>
  <c r="P105" s="1"/>
  <c r="L101"/>
  <c r="K101"/>
  <c r="J101"/>
  <c r="I101"/>
  <c r="P101" s="1"/>
  <c r="K100"/>
  <c r="K99" s="1"/>
  <c r="L99"/>
  <c r="J99"/>
  <c r="I99"/>
  <c r="P99" s="1"/>
  <c r="L92"/>
  <c r="K92"/>
  <c r="J92"/>
  <c r="I92"/>
  <c r="P92" s="1"/>
  <c r="K77"/>
  <c r="K76" s="1"/>
  <c r="B77"/>
  <c r="L76"/>
  <c r="J76"/>
  <c r="I76"/>
  <c r="P76" s="1"/>
  <c r="K75"/>
  <c r="K74" s="1"/>
  <c r="B75"/>
  <c r="L74"/>
  <c r="J74"/>
  <c r="I74"/>
  <c r="P74" s="1"/>
  <c r="K73"/>
  <c r="B73"/>
  <c r="B71"/>
  <c r="L70"/>
  <c r="L69" s="1"/>
  <c r="L68" s="1"/>
  <c r="K70"/>
  <c r="J70"/>
  <c r="I70"/>
  <c r="P70" s="1"/>
  <c r="K69"/>
  <c r="K68" s="1"/>
  <c r="B69"/>
  <c r="J68"/>
  <c r="I68"/>
  <c r="P68" s="1"/>
  <c r="B67"/>
  <c r="B66"/>
  <c r="K65"/>
  <c r="K64" s="1"/>
  <c r="B65"/>
  <c r="L64"/>
  <c r="J64"/>
  <c r="I64"/>
  <c r="P64" s="1"/>
  <c r="B62"/>
  <c r="L61"/>
  <c r="K61"/>
  <c r="J61"/>
  <c r="I61"/>
  <c r="P61" s="1"/>
  <c r="K58"/>
  <c r="K57" s="1"/>
  <c r="B58"/>
  <c r="L57"/>
  <c r="J57"/>
  <c r="I57"/>
  <c r="P57" s="1"/>
  <c r="B56"/>
  <c r="K55"/>
  <c r="K53" s="1"/>
  <c r="B55"/>
  <c r="B54"/>
  <c r="L53"/>
  <c r="J53"/>
  <c r="I53"/>
  <c r="P53" s="1"/>
  <c r="K52"/>
  <c r="K51" s="1"/>
  <c r="B52"/>
  <c r="L51"/>
  <c r="J51"/>
  <c r="I51"/>
  <c r="P51" s="1"/>
  <c r="K50"/>
  <c r="K49" s="1"/>
  <c r="B50"/>
  <c r="L49"/>
  <c r="J49"/>
  <c r="I49"/>
  <c r="P49" s="1"/>
  <c r="K48"/>
  <c r="K47" s="1"/>
  <c r="B48"/>
  <c r="L47"/>
  <c r="J47"/>
  <c r="I47"/>
  <c r="P47" s="1"/>
  <c r="K46"/>
  <c r="B46"/>
  <c r="K45"/>
  <c r="B45"/>
  <c r="K44"/>
  <c r="B44"/>
  <c r="L43"/>
  <c r="J43"/>
  <c r="I43"/>
  <c r="P43" s="1"/>
  <c r="K42"/>
  <c r="K41" s="1"/>
  <c r="B42"/>
  <c r="L41"/>
  <c r="J41"/>
  <c r="I41"/>
  <c r="P41" s="1"/>
  <c r="K40"/>
  <c r="K39" s="1"/>
  <c r="B40"/>
  <c r="L39"/>
  <c r="J39"/>
  <c r="I39"/>
  <c r="P39" s="1"/>
  <c r="K38"/>
  <c r="B38"/>
  <c r="K37"/>
  <c r="B37"/>
  <c r="K36"/>
  <c r="B36"/>
  <c r="L35"/>
  <c r="J35"/>
  <c r="I35"/>
  <c r="P35" s="1"/>
  <c r="B34"/>
  <c r="K33"/>
  <c r="K32" s="1"/>
  <c r="B33"/>
  <c r="L32"/>
  <c r="J32"/>
  <c r="I32"/>
  <c r="P32" s="1"/>
  <c r="K31"/>
  <c r="B31"/>
  <c r="K30"/>
  <c r="B30"/>
  <c r="L29"/>
  <c r="J29"/>
  <c r="I29"/>
  <c r="P29" s="1"/>
  <c r="K28"/>
  <c r="K27" s="1"/>
  <c r="B28"/>
  <c r="L27"/>
  <c r="J27"/>
  <c r="I27"/>
  <c r="P27" s="1"/>
  <c r="K26"/>
  <c r="K25" s="1"/>
  <c r="B26"/>
  <c r="L25"/>
  <c r="J25"/>
  <c r="I25"/>
  <c r="P25" s="1"/>
  <c r="K24"/>
  <c r="K23" s="1"/>
  <c r="B24"/>
  <c r="L23"/>
  <c r="J23"/>
  <c r="I23"/>
  <c r="P23" s="1"/>
  <c r="B22"/>
  <c r="B21"/>
  <c r="B20"/>
  <c r="K19"/>
  <c r="B19"/>
  <c r="K18"/>
  <c r="B18"/>
  <c r="K17"/>
  <c r="B17"/>
  <c r="K16"/>
  <c r="B16"/>
  <c r="K15"/>
  <c r="B15"/>
  <c r="L14"/>
  <c r="J14"/>
  <c r="I14"/>
  <c r="P14" s="1"/>
  <c r="K13"/>
  <c r="K12" s="1"/>
  <c r="B13"/>
  <c r="L12"/>
  <c r="J12"/>
  <c r="I12"/>
  <c r="P12" s="1"/>
  <c r="AE247" i="8"/>
  <c r="B247"/>
  <c r="AG246"/>
  <c r="AF246"/>
  <c r="AD246"/>
  <c r="AC246"/>
  <c r="AB246"/>
  <c r="AA246"/>
  <c r="Z246"/>
  <c r="Y246"/>
  <c r="X246"/>
  <c r="W246"/>
  <c r="V246"/>
  <c r="U246"/>
  <c r="T246"/>
  <c r="S246"/>
  <c r="R246"/>
  <c r="Q246"/>
  <c r="P246"/>
  <c r="O246"/>
  <c r="N246"/>
  <c r="M246"/>
  <c r="L246"/>
  <c r="K246"/>
  <c r="J246"/>
  <c r="I246"/>
  <c r="H246"/>
  <c r="G246"/>
  <c r="E246"/>
  <c r="AE243"/>
  <c r="B243"/>
  <c r="AG242"/>
  <c r="AF242"/>
  <c r="AD242"/>
  <c r="AC242"/>
  <c r="AB242"/>
  <c r="AA242"/>
  <c r="Z242"/>
  <c r="Y242"/>
  <c r="X242"/>
  <c r="W242"/>
  <c r="V242"/>
  <c r="U242"/>
  <c r="T242"/>
  <c r="S242"/>
  <c r="R242"/>
  <c r="Q242"/>
  <c r="P242"/>
  <c r="O242"/>
  <c r="N242"/>
  <c r="M242"/>
  <c r="L242"/>
  <c r="K242"/>
  <c r="J242"/>
  <c r="I242"/>
  <c r="H242"/>
  <c r="G242"/>
  <c r="E242"/>
  <c r="AE241"/>
  <c r="B241"/>
  <c r="AG240"/>
  <c r="AF240"/>
  <c r="AD240"/>
  <c r="AC240"/>
  <c r="AB240"/>
  <c r="AA240"/>
  <c r="Z240"/>
  <c r="Y240"/>
  <c r="X240"/>
  <c r="W240"/>
  <c r="V240"/>
  <c r="U240"/>
  <c r="T240"/>
  <c r="S240"/>
  <c r="R240"/>
  <c r="Q240"/>
  <c r="P240"/>
  <c r="O240"/>
  <c r="N240"/>
  <c r="M240"/>
  <c r="L240"/>
  <c r="K240"/>
  <c r="J240"/>
  <c r="I240"/>
  <c r="H240"/>
  <c r="G240"/>
  <c r="AE239"/>
  <c r="B239"/>
  <c r="AG238"/>
  <c r="AF238"/>
  <c r="AD238"/>
  <c r="AC238"/>
  <c r="AB238"/>
  <c r="AA238"/>
  <c r="Z238"/>
  <c r="Y238"/>
  <c r="X238"/>
  <c r="W238"/>
  <c r="V238"/>
  <c r="U238"/>
  <c r="T238"/>
  <c r="S238"/>
  <c r="R238"/>
  <c r="Q238"/>
  <c r="P238"/>
  <c r="O238"/>
  <c r="N238"/>
  <c r="M238"/>
  <c r="L238"/>
  <c r="K238"/>
  <c r="J238"/>
  <c r="I238"/>
  <c r="H238"/>
  <c r="G238"/>
  <c r="E238"/>
  <c r="B237"/>
  <c r="F236"/>
  <c r="B236"/>
  <c r="AG235"/>
  <c r="AF235"/>
  <c r="AD235"/>
  <c r="AC235"/>
  <c r="AB235"/>
  <c r="AA235"/>
  <c r="Z235"/>
  <c r="Y235"/>
  <c r="X235"/>
  <c r="W235"/>
  <c r="V235"/>
  <c r="U235"/>
  <c r="T235"/>
  <c r="S235"/>
  <c r="R235"/>
  <c r="Q235"/>
  <c r="P235"/>
  <c r="O235"/>
  <c r="N235"/>
  <c r="M235"/>
  <c r="L235"/>
  <c r="K235"/>
  <c r="J235"/>
  <c r="I235"/>
  <c r="H235"/>
  <c r="G235"/>
  <c r="E235"/>
  <c r="AE234"/>
  <c r="B234"/>
  <c r="AG233"/>
  <c r="AF233"/>
  <c r="AD233"/>
  <c r="AC233"/>
  <c r="AB233"/>
  <c r="AA233"/>
  <c r="Z233"/>
  <c r="Y233"/>
  <c r="X233"/>
  <c r="W233"/>
  <c r="V233"/>
  <c r="U233"/>
  <c r="T233"/>
  <c r="S233"/>
  <c r="R233"/>
  <c r="Q233"/>
  <c r="P233"/>
  <c r="O233"/>
  <c r="N233"/>
  <c r="M233"/>
  <c r="L233"/>
  <c r="K233"/>
  <c r="J233"/>
  <c r="I233"/>
  <c r="H233"/>
  <c r="G233"/>
  <c r="E233"/>
  <c r="AE232"/>
  <c r="B232"/>
  <c r="AG231"/>
  <c r="AF231"/>
  <c r="AD231"/>
  <c r="AC231"/>
  <c r="AB231"/>
  <c r="AA231"/>
  <c r="Z231"/>
  <c r="Y231"/>
  <c r="X231"/>
  <c r="W231"/>
  <c r="V231"/>
  <c r="U231"/>
  <c r="T231"/>
  <c r="S231"/>
  <c r="R231"/>
  <c r="Q231"/>
  <c r="P231"/>
  <c r="O231"/>
  <c r="N231"/>
  <c r="M231"/>
  <c r="L231"/>
  <c r="K231"/>
  <c r="J231"/>
  <c r="I231"/>
  <c r="H231"/>
  <c r="G231"/>
  <c r="E231"/>
  <c r="AE230"/>
  <c r="B230"/>
  <c r="AG229"/>
  <c r="AF229"/>
  <c r="AD229"/>
  <c r="AC229"/>
  <c r="AB229"/>
  <c r="AA229"/>
  <c r="Z229"/>
  <c r="Y229"/>
  <c r="X229"/>
  <c r="W229"/>
  <c r="V229"/>
  <c r="U229"/>
  <c r="T229"/>
  <c r="S229"/>
  <c r="R229"/>
  <c r="Q229"/>
  <c r="P229"/>
  <c r="O229"/>
  <c r="N229"/>
  <c r="M229"/>
  <c r="L229"/>
  <c r="K229"/>
  <c r="J229"/>
  <c r="I229"/>
  <c r="H229"/>
  <c r="G229"/>
  <c r="E229"/>
  <c r="AE228"/>
  <c r="B228"/>
  <c r="AG227"/>
  <c r="AF227"/>
  <c r="AD227"/>
  <c r="AC227"/>
  <c r="AB227"/>
  <c r="AA227"/>
  <c r="Z227"/>
  <c r="Y227"/>
  <c r="X227"/>
  <c r="W227"/>
  <c r="V227"/>
  <c r="U227"/>
  <c r="T227"/>
  <c r="S227"/>
  <c r="R227"/>
  <c r="Q227"/>
  <c r="P227"/>
  <c r="O227"/>
  <c r="N227"/>
  <c r="M227"/>
  <c r="L227"/>
  <c r="K227"/>
  <c r="J227"/>
  <c r="I227"/>
  <c r="H227"/>
  <c r="G227"/>
  <c r="E227"/>
  <c r="F226"/>
  <c r="B226"/>
  <c r="AG225"/>
  <c r="AF225"/>
  <c r="AE225"/>
  <c r="AD225"/>
  <c r="AC225"/>
  <c r="AB225"/>
  <c r="AA225"/>
  <c r="Z225"/>
  <c r="Y225"/>
  <c r="X225"/>
  <c r="W225"/>
  <c r="V225"/>
  <c r="U225"/>
  <c r="T225"/>
  <c r="S225"/>
  <c r="R225"/>
  <c r="Q225"/>
  <c r="P225"/>
  <c r="O225"/>
  <c r="N225"/>
  <c r="M225"/>
  <c r="L225"/>
  <c r="K225"/>
  <c r="J225"/>
  <c r="I225"/>
  <c r="H225"/>
  <c r="G225"/>
  <c r="E225"/>
  <c r="F224"/>
  <c r="B224"/>
  <c r="AG223"/>
  <c r="AF223"/>
  <c r="AE223"/>
  <c r="AD223"/>
  <c r="AC223"/>
  <c r="AB223"/>
  <c r="AA223"/>
  <c r="Z223"/>
  <c r="Y223"/>
  <c r="X223"/>
  <c r="W223"/>
  <c r="V223"/>
  <c r="U223"/>
  <c r="T223"/>
  <c r="S223"/>
  <c r="R223"/>
  <c r="Q223"/>
  <c r="P223"/>
  <c r="O223"/>
  <c r="N223"/>
  <c r="M223"/>
  <c r="L223"/>
  <c r="K223"/>
  <c r="J223"/>
  <c r="I223"/>
  <c r="H223"/>
  <c r="G223"/>
  <c r="E223"/>
  <c r="AE222"/>
  <c r="B222"/>
  <c r="AE221"/>
  <c r="B221"/>
  <c r="AE220"/>
  <c r="B220"/>
  <c r="AE219"/>
  <c r="B219"/>
  <c r="E218"/>
  <c r="AE217"/>
  <c r="B217"/>
  <c r="AE215"/>
  <c r="B215"/>
  <c r="AG214"/>
  <c r="AF214"/>
  <c r="AD214"/>
  <c r="AC214"/>
  <c r="AB214"/>
  <c r="AA214"/>
  <c r="Z214"/>
  <c r="Y214"/>
  <c r="X214"/>
  <c r="W214"/>
  <c r="V214"/>
  <c r="U214"/>
  <c r="T214"/>
  <c r="S214"/>
  <c r="R214"/>
  <c r="Q214"/>
  <c r="P214"/>
  <c r="O214"/>
  <c r="N214"/>
  <c r="M214"/>
  <c r="L214"/>
  <c r="K214"/>
  <c r="J214"/>
  <c r="I214"/>
  <c r="H214"/>
  <c r="G214"/>
  <c r="E214"/>
  <c r="AE213"/>
  <c r="B213"/>
  <c r="AG212"/>
  <c r="AF212"/>
  <c r="AD212"/>
  <c r="AC212"/>
  <c r="AB212"/>
  <c r="AA212"/>
  <c r="Z212"/>
  <c r="Y212"/>
  <c r="X212"/>
  <c r="W212"/>
  <c r="V212"/>
  <c r="U212"/>
  <c r="T212"/>
  <c r="S212"/>
  <c r="R212"/>
  <c r="Q212"/>
  <c r="P212"/>
  <c r="O212"/>
  <c r="N212"/>
  <c r="M212"/>
  <c r="L212"/>
  <c r="K212"/>
  <c r="J212"/>
  <c r="I212"/>
  <c r="H212"/>
  <c r="G212"/>
  <c r="E212"/>
  <c r="AE211"/>
  <c r="B211"/>
  <c r="AE210"/>
  <c r="B210"/>
  <c r="B209"/>
  <c r="AG208"/>
  <c r="AF208"/>
  <c r="AD208"/>
  <c r="AC208"/>
  <c r="AB208"/>
  <c r="AA208"/>
  <c r="Z208"/>
  <c r="Y208"/>
  <c r="X208"/>
  <c r="W208"/>
  <c r="V208"/>
  <c r="U208"/>
  <c r="T208"/>
  <c r="S208"/>
  <c r="R208"/>
  <c r="Q208"/>
  <c r="O208"/>
  <c r="N208"/>
  <c r="M208"/>
  <c r="L208"/>
  <c r="K208"/>
  <c r="J208"/>
  <c r="I208"/>
  <c r="H208"/>
  <c r="G208"/>
  <c r="E208"/>
  <c r="B207"/>
  <c r="AE206"/>
  <c r="B206"/>
  <c r="AG205"/>
  <c r="AF205"/>
  <c r="AD205"/>
  <c r="AC205"/>
  <c r="AB205"/>
  <c r="AA205"/>
  <c r="Z205"/>
  <c r="Y205"/>
  <c r="X205"/>
  <c r="W205"/>
  <c r="V205"/>
  <c r="U205"/>
  <c r="T205"/>
  <c r="S205"/>
  <c r="R205"/>
  <c r="Q205"/>
  <c r="P205"/>
  <c r="O205"/>
  <c r="N205"/>
  <c r="M205"/>
  <c r="L205"/>
  <c r="K205"/>
  <c r="J205"/>
  <c r="I205"/>
  <c r="H205"/>
  <c r="G205"/>
  <c r="E205"/>
  <c r="AE204"/>
  <c r="B204"/>
  <c r="AE203"/>
  <c r="B203"/>
  <c r="AG202"/>
  <c r="AF202"/>
  <c r="AD202"/>
  <c r="AC202"/>
  <c r="AB202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E202"/>
  <c r="F201"/>
  <c r="B201"/>
  <c r="AG200"/>
  <c r="AF200"/>
  <c r="AE200"/>
  <c r="AD200"/>
  <c r="AC200"/>
  <c r="AB200"/>
  <c r="AA200"/>
  <c r="Z200"/>
  <c r="Y200"/>
  <c r="X200"/>
  <c r="W200"/>
  <c r="V200"/>
  <c r="U200"/>
  <c r="T200"/>
  <c r="S200"/>
  <c r="R200"/>
  <c r="Q200"/>
  <c r="P200"/>
  <c r="O200"/>
  <c r="N200"/>
  <c r="M200"/>
  <c r="L200"/>
  <c r="K200"/>
  <c r="J200"/>
  <c r="I200"/>
  <c r="H200"/>
  <c r="G200"/>
  <c r="E200"/>
  <c r="AE199"/>
  <c r="B199"/>
  <c r="AE198"/>
  <c r="B198"/>
  <c r="B197"/>
  <c r="AE196"/>
  <c r="B196"/>
  <c r="AG195"/>
  <c r="AF195"/>
  <c r="AD195"/>
  <c r="AC195"/>
  <c r="AB195"/>
  <c r="AA195"/>
  <c r="Z195"/>
  <c r="Y195"/>
  <c r="X195"/>
  <c r="W195"/>
  <c r="V195"/>
  <c r="U195"/>
  <c r="T195"/>
  <c r="S195"/>
  <c r="R195"/>
  <c r="Q195"/>
  <c r="P195"/>
  <c r="O195"/>
  <c r="N195"/>
  <c r="M195"/>
  <c r="L195"/>
  <c r="K195"/>
  <c r="J195"/>
  <c r="I195"/>
  <c r="H195"/>
  <c r="G195"/>
  <c r="E195"/>
  <c r="AE194"/>
  <c r="B194"/>
  <c r="AG193"/>
  <c r="AF193"/>
  <c r="AD193"/>
  <c r="AC193"/>
  <c r="AB193"/>
  <c r="AA193"/>
  <c r="Z193"/>
  <c r="Y193"/>
  <c r="X193"/>
  <c r="W193"/>
  <c r="V193"/>
  <c r="U193"/>
  <c r="T193"/>
  <c r="S193"/>
  <c r="R193"/>
  <c r="Q193"/>
  <c r="P193"/>
  <c r="O193"/>
  <c r="N193"/>
  <c r="M193"/>
  <c r="L193"/>
  <c r="K193"/>
  <c r="J193"/>
  <c r="I193"/>
  <c r="H193"/>
  <c r="G193"/>
  <c r="E193"/>
  <c r="AE192"/>
  <c r="B192"/>
  <c r="F191"/>
  <c r="B191"/>
  <c r="AG190"/>
  <c r="AF190"/>
  <c r="AD190"/>
  <c r="AC190"/>
  <c r="AB190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E190"/>
  <c r="F189"/>
  <c r="B189"/>
  <c r="F188"/>
  <c r="B188"/>
  <c r="AG187"/>
  <c r="AF187"/>
  <c r="AE187"/>
  <c r="AD187"/>
  <c r="AC187"/>
  <c r="AB187"/>
  <c r="AA187"/>
  <c r="Z187"/>
  <c r="Y187"/>
  <c r="X187"/>
  <c r="W187"/>
  <c r="V187"/>
  <c r="U187"/>
  <c r="T187"/>
  <c r="S187"/>
  <c r="R187"/>
  <c r="Q187"/>
  <c r="P187"/>
  <c r="O187"/>
  <c r="N187"/>
  <c r="M187"/>
  <c r="L187"/>
  <c r="K187"/>
  <c r="J187"/>
  <c r="I187"/>
  <c r="H187"/>
  <c r="G187"/>
  <c r="E187"/>
  <c r="AE186"/>
  <c r="B186"/>
  <c r="AE185"/>
  <c r="B185"/>
  <c r="AE184"/>
  <c r="B184"/>
  <c r="AE183"/>
  <c r="B183"/>
  <c r="AE182"/>
  <c r="B182"/>
  <c r="AE181"/>
  <c r="B181"/>
  <c r="AG180"/>
  <c r="AF180"/>
  <c r="AD180"/>
  <c r="AC180"/>
  <c r="AB180"/>
  <c r="AA180"/>
  <c r="Z180"/>
  <c r="Y180"/>
  <c r="X180"/>
  <c r="W180"/>
  <c r="V180"/>
  <c r="U180"/>
  <c r="T180"/>
  <c r="S180"/>
  <c r="R180"/>
  <c r="Q180"/>
  <c r="P180"/>
  <c r="O180"/>
  <c r="N180"/>
  <c r="M180"/>
  <c r="L180"/>
  <c r="K180"/>
  <c r="J180"/>
  <c r="I180"/>
  <c r="H180"/>
  <c r="G180"/>
  <c r="E180"/>
  <c r="AE179"/>
  <c r="B179"/>
  <c r="AE178"/>
  <c r="B178"/>
  <c r="F177"/>
  <c r="B177"/>
  <c r="AE176"/>
  <c r="B176"/>
  <c r="F175"/>
  <c r="B175"/>
  <c r="F174"/>
  <c r="B174"/>
  <c r="F173"/>
  <c r="B173"/>
  <c r="F172"/>
  <c r="B172"/>
  <c r="F171"/>
  <c r="B171"/>
  <c r="F170"/>
  <c r="B170"/>
  <c r="F169"/>
  <c r="B169"/>
  <c r="F168"/>
  <c r="B168"/>
  <c r="F167"/>
  <c r="B167"/>
  <c r="F166"/>
  <c r="B166"/>
  <c r="F165"/>
  <c r="B165"/>
  <c r="AG164"/>
  <c r="AF164"/>
  <c r="AD164"/>
  <c r="AC164"/>
  <c r="AB164"/>
  <c r="AA164"/>
  <c r="Z164"/>
  <c r="Y164"/>
  <c r="X164"/>
  <c r="W164"/>
  <c r="V164"/>
  <c r="U164"/>
  <c r="T164"/>
  <c r="S164"/>
  <c r="R164"/>
  <c r="Q164"/>
  <c r="P164"/>
  <c r="O164"/>
  <c r="N164"/>
  <c r="M164"/>
  <c r="L164"/>
  <c r="K164"/>
  <c r="J164"/>
  <c r="I164"/>
  <c r="H164"/>
  <c r="G164"/>
  <c r="E164"/>
  <c r="AE163"/>
  <c r="B163"/>
  <c r="AE162"/>
  <c r="B162"/>
  <c r="AE159"/>
  <c r="B159"/>
  <c r="B158"/>
  <c r="AE157"/>
  <c r="B157"/>
  <c r="AE156"/>
  <c r="B156"/>
  <c r="B155"/>
  <c r="B154"/>
  <c r="AE153"/>
  <c r="B153"/>
  <c r="AE152"/>
  <c r="B152"/>
  <c r="F151"/>
  <c r="B151"/>
  <c r="AE150"/>
  <c r="B150"/>
  <c r="AE149"/>
  <c r="B149"/>
  <c r="AE148"/>
  <c r="B148"/>
  <c r="AE147"/>
  <c r="B147"/>
  <c r="AE146"/>
  <c r="B146"/>
  <c r="B145"/>
  <c r="F144"/>
  <c r="B144"/>
  <c r="AE143"/>
  <c r="B143"/>
  <c r="F142"/>
  <c r="B142"/>
  <c r="F141"/>
  <c r="B141"/>
  <c r="AE140"/>
  <c r="B140"/>
  <c r="AE139"/>
  <c r="B139"/>
  <c r="AE138"/>
  <c r="B138"/>
  <c r="B137"/>
  <c r="B136"/>
  <c r="AG135"/>
  <c r="AF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E135"/>
  <c r="F134"/>
  <c r="B134"/>
  <c r="AE133"/>
  <c r="B133"/>
  <c r="F132"/>
  <c r="B132"/>
  <c r="F131"/>
  <c r="B131"/>
  <c r="AG130"/>
  <c r="AF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E130"/>
  <c r="AE129"/>
  <c r="B129"/>
  <c r="AE128"/>
  <c r="B128"/>
  <c r="F127"/>
  <c r="B127"/>
  <c r="F126"/>
  <c r="B126"/>
  <c r="F125"/>
  <c r="B125"/>
  <c r="AE124"/>
  <c r="B124"/>
  <c r="F123"/>
  <c r="B123"/>
  <c r="AG122"/>
  <c r="AF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E122"/>
  <c r="AE121"/>
  <c r="B121"/>
  <c r="F120"/>
  <c r="B120"/>
  <c r="B119"/>
  <c r="B118"/>
  <c r="F117"/>
  <c r="B117"/>
  <c r="F116"/>
  <c r="B116"/>
  <c r="F115"/>
  <c r="B115"/>
  <c r="F114"/>
  <c r="B114"/>
  <c r="B113"/>
  <c r="AE112"/>
  <c r="B112"/>
  <c r="F111"/>
  <c r="B111"/>
  <c r="F110"/>
  <c r="B110"/>
  <c r="F109"/>
  <c r="B109"/>
  <c r="F108"/>
  <c r="B108"/>
  <c r="F107"/>
  <c r="B107"/>
  <c r="AG106"/>
  <c r="AF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E106"/>
  <c r="AE105"/>
  <c r="B105"/>
  <c r="F104"/>
  <c r="B104"/>
  <c r="AE103"/>
  <c r="B103"/>
  <c r="AG102"/>
  <c r="AF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E102"/>
  <c r="AE101"/>
  <c r="B101"/>
  <c r="AG100"/>
  <c r="AF100"/>
  <c r="AD100"/>
  <c r="AC100"/>
  <c r="AB100"/>
  <c r="AA100"/>
  <c r="Z100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E100"/>
  <c r="F99"/>
  <c r="B99"/>
  <c r="B98"/>
  <c r="B97"/>
  <c r="B96"/>
  <c r="F95"/>
  <c r="B95"/>
  <c r="F94"/>
  <c r="B94"/>
  <c r="AG93"/>
  <c r="AF93"/>
  <c r="AD93"/>
  <c r="AC93"/>
  <c r="AB93"/>
  <c r="AA93"/>
  <c r="Z93"/>
  <c r="Y93"/>
  <c r="Y92" s="1"/>
  <c r="X93"/>
  <c r="W93"/>
  <c r="V93"/>
  <c r="U93"/>
  <c r="U92" s="1"/>
  <c r="T93"/>
  <c r="S93"/>
  <c r="R93"/>
  <c r="Q93"/>
  <c r="Q92" s="1"/>
  <c r="P93"/>
  <c r="O93"/>
  <c r="N93"/>
  <c r="M93"/>
  <c r="M92" s="1"/>
  <c r="L93"/>
  <c r="K93"/>
  <c r="J93"/>
  <c r="I93"/>
  <c r="I92" s="1"/>
  <c r="H93"/>
  <c r="G93"/>
  <c r="E93"/>
  <c r="AE88"/>
  <c r="AG87"/>
  <c r="AG79" s="1"/>
  <c r="AF87"/>
  <c r="AF79" s="1"/>
  <c r="AD87"/>
  <c r="AD79" s="1"/>
  <c r="AC87"/>
  <c r="AC79" s="1"/>
  <c r="AB87"/>
  <c r="AB79" s="1"/>
  <c r="AA87"/>
  <c r="AA79" s="1"/>
  <c r="Z87"/>
  <c r="Z79" s="1"/>
  <c r="Y87"/>
  <c r="Y79" s="1"/>
  <c r="X87"/>
  <c r="X79" s="1"/>
  <c r="W87"/>
  <c r="W79" s="1"/>
  <c r="V87"/>
  <c r="V79" s="1"/>
  <c r="U87"/>
  <c r="U79" s="1"/>
  <c r="T87"/>
  <c r="T79" s="1"/>
  <c r="S87"/>
  <c r="S79" s="1"/>
  <c r="R87"/>
  <c r="R79" s="1"/>
  <c r="Q87"/>
  <c r="Q79" s="1"/>
  <c r="P87"/>
  <c r="P79" s="1"/>
  <c r="O87"/>
  <c r="O79" s="1"/>
  <c r="N87"/>
  <c r="N79" s="1"/>
  <c r="M87"/>
  <c r="M79" s="1"/>
  <c r="L87"/>
  <c r="L79" s="1"/>
  <c r="K87"/>
  <c r="K79" s="1"/>
  <c r="J87"/>
  <c r="J79" s="1"/>
  <c r="I87"/>
  <c r="I79" s="1"/>
  <c r="H87"/>
  <c r="H79" s="1"/>
  <c r="G87"/>
  <c r="G79" s="1"/>
  <c r="E87"/>
  <c r="AE78"/>
  <c r="B78"/>
  <c r="AG77"/>
  <c r="AF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E77"/>
  <c r="B76"/>
  <c r="AG75"/>
  <c r="AF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E75"/>
  <c r="B74"/>
  <c r="AG73"/>
  <c r="AF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E73"/>
  <c r="AE72"/>
  <c r="B72"/>
  <c r="AG71"/>
  <c r="AF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E71"/>
  <c r="B70"/>
  <c r="AG69"/>
  <c r="AF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E69"/>
  <c r="B68"/>
  <c r="B67"/>
  <c r="B66"/>
  <c r="AG65"/>
  <c r="AF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E65"/>
  <c r="F63"/>
  <c r="B63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E62"/>
  <c r="F59"/>
  <c r="B59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E58"/>
  <c r="F57"/>
  <c r="B57"/>
  <c r="P56"/>
  <c r="B56"/>
  <c r="F55"/>
  <c r="B55"/>
  <c r="AG54"/>
  <c r="AF54"/>
  <c r="AE54"/>
  <c r="AD54"/>
  <c r="AC54"/>
  <c r="AB54"/>
  <c r="AA54"/>
  <c r="Z54"/>
  <c r="Y54"/>
  <c r="X54"/>
  <c r="W54"/>
  <c r="V54"/>
  <c r="U54"/>
  <c r="T54"/>
  <c r="S54"/>
  <c r="R54"/>
  <c r="Q54"/>
  <c r="O54"/>
  <c r="N54"/>
  <c r="M54"/>
  <c r="L54"/>
  <c r="K54"/>
  <c r="J54"/>
  <c r="I54"/>
  <c r="H54"/>
  <c r="G54"/>
  <c r="E54"/>
  <c r="F53"/>
  <c r="B53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E52"/>
  <c r="AE51"/>
  <c r="B51"/>
  <c r="AG50"/>
  <c r="AF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E50"/>
  <c r="F49"/>
  <c r="B49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E48"/>
  <c r="AE47"/>
  <c r="B47"/>
  <c r="F46"/>
  <c r="B46"/>
  <c r="F45"/>
  <c r="B45"/>
  <c r="AG44"/>
  <c r="AF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E44"/>
  <c r="AE43"/>
  <c r="B43"/>
  <c r="AG42"/>
  <c r="AF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E42"/>
  <c r="B41"/>
  <c r="AG40"/>
  <c r="AF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E40"/>
  <c r="E36" s="1"/>
  <c r="AE39"/>
  <c r="B39"/>
  <c r="AE38"/>
  <c r="B38"/>
  <c r="AE37"/>
  <c r="B37"/>
  <c r="AG36"/>
  <c r="AF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5"/>
  <c r="B35"/>
  <c r="AE34"/>
  <c r="B34"/>
  <c r="AG33"/>
  <c r="AF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E33"/>
  <c r="AE32"/>
  <c r="B32"/>
  <c r="AE31"/>
  <c r="B31"/>
  <c r="AG30"/>
  <c r="AF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E30"/>
  <c r="AE29"/>
  <c r="B29"/>
  <c r="AG28"/>
  <c r="AF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E28"/>
  <c r="F27"/>
  <c r="B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E26"/>
  <c r="B25"/>
  <c r="AG24"/>
  <c r="AF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E24"/>
  <c r="B23"/>
  <c r="AE22"/>
  <c r="B22"/>
  <c r="AE21"/>
  <c r="F20"/>
  <c r="B20"/>
  <c r="F19"/>
  <c r="B19"/>
  <c r="AE18"/>
  <c r="B18"/>
  <c r="B17"/>
  <c r="F16"/>
  <c r="B16"/>
  <c r="AG15"/>
  <c r="AF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E15"/>
  <c r="B14"/>
  <c r="AG13"/>
  <c r="AF13"/>
  <c r="AD13"/>
  <c r="AC13"/>
  <c r="AB13"/>
  <c r="AA13"/>
  <c r="Z13"/>
  <c r="Y13"/>
  <c r="X13"/>
  <c r="W13"/>
  <c r="V13"/>
  <c r="U13"/>
  <c r="T13"/>
  <c r="S13"/>
  <c r="R13"/>
  <c r="Q13"/>
  <c r="O13"/>
  <c r="N13"/>
  <c r="M13"/>
  <c r="L13"/>
  <c r="K13"/>
  <c r="J13"/>
  <c r="I13"/>
  <c r="H13"/>
  <c r="G13"/>
  <c r="E13"/>
  <c r="E16" i="11"/>
  <c r="AB15"/>
  <c r="AA15"/>
  <c r="Z15"/>
  <c r="Q15"/>
  <c r="P15"/>
  <c r="O15"/>
  <c r="N15"/>
  <c r="M15"/>
  <c r="L15"/>
  <c r="K15"/>
  <c r="J15"/>
  <c r="I15"/>
  <c r="H15"/>
  <c r="G15"/>
  <c r="F15"/>
  <c r="E14"/>
  <c r="AB13"/>
  <c r="AA13"/>
  <c r="Z13"/>
  <c r="Q13"/>
  <c r="P13"/>
  <c r="O13"/>
  <c r="N13"/>
  <c r="M13"/>
  <c r="L13"/>
  <c r="K13"/>
  <c r="J13"/>
  <c r="I13"/>
  <c r="H13"/>
  <c r="G13"/>
  <c r="F13"/>
  <c r="E10"/>
  <c r="F10" s="1"/>
  <c r="D6" i="12"/>
  <c r="E6" s="1"/>
  <c r="E231" i="5"/>
  <c r="E230" s="1"/>
  <c r="E218"/>
  <c r="E217" s="1"/>
  <c r="D218"/>
  <c r="D217" s="1"/>
  <c r="AC92" i="8" l="1"/>
  <c r="J92"/>
  <c r="N92"/>
  <c r="R92"/>
  <c r="V92"/>
  <c r="Z92"/>
  <c r="AD92"/>
  <c r="G92"/>
  <c r="K92"/>
  <c r="O92"/>
  <c r="S92"/>
  <c r="W92"/>
  <c r="AA92"/>
  <c r="AF92"/>
  <c r="H92"/>
  <c r="L92"/>
  <c r="T92"/>
  <c r="X92"/>
  <c r="AB92"/>
  <c r="AG92"/>
  <c r="E9" i="10"/>
  <c r="I63" i="13"/>
  <c r="P63" s="1"/>
  <c r="J63"/>
  <c r="L63"/>
  <c r="K72"/>
  <c r="K63" s="1"/>
  <c r="J64" i="8"/>
  <c r="N64"/>
  <c r="R64"/>
  <c r="V64"/>
  <c r="Z64"/>
  <c r="AD64"/>
  <c r="G64"/>
  <c r="K64"/>
  <c r="O64"/>
  <c r="S64"/>
  <c r="W64"/>
  <c r="AA64"/>
  <c r="AF64"/>
  <c r="J91" i="13"/>
  <c r="H64" i="8"/>
  <c r="L64"/>
  <c r="P64"/>
  <c r="T64"/>
  <c r="X64"/>
  <c r="AB64"/>
  <c r="AG64"/>
  <c r="I64"/>
  <c r="M64"/>
  <c r="Q64"/>
  <c r="U64"/>
  <c r="Y64"/>
  <c r="AC64"/>
  <c r="E79"/>
  <c r="I91" i="13"/>
  <c r="P91" s="1"/>
  <c r="K91"/>
  <c r="L91"/>
  <c r="E15" i="11"/>
  <c r="E13"/>
  <c r="C218" i="5"/>
  <c r="C217" s="1"/>
  <c r="K29" i="13"/>
  <c r="K14"/>
  <c r="I11"/>
  <c r="P11" s="1"/>
  <c r="J11"/>
  <c r="L11"/>
  <c r="K35"/>
  <c r="F18" i="8"/>
  <c r="F22"/>
  <c r="F37"/>
  <c r="F39"/>
  <c r="F52"/>
  <c r="F67"/>
  <c r="F72"/>
  <c r="F97"/>
  <c r="F124"/>
  <c r="F128"/>
  <c r="F137"/>
  <c r="F139"/>
  <c r="F143"/>
  <c r="F145"/>
  <c r="F147"/>
  <c r="F149"/>
  <c r="F153"/>
  <c r="F155"/>
  <c r="F157"/>
  <c r="F159"/>
  <c r="F163"/>
  <c r="F182"/>
  <c r="F184"/>
  <c r="F186"/>
  <c r="F203"/>
  <c r="F221"/>
  <c r="F223"/>
  <c r="F230"/>
  <c r="F247"/>
  <c r="F26"/>
  <c r="F32"/>
  <c r="F48"/>
  <c r="F62"/>
  <c r="F74"/>
  <c r="F101"/>
  <c r="F112"/>
  <c r="F119"/>
  <c r="F121"/>
  <c r="F179"/>
  <c r="F197"/>
  <c r="F199"/>
  <c r="F207"/>
  <c r="AE209"/>
  <c r="F209" s="1"/>
  <c r="F211"/>
  <c r="F217"/>
  <c r="F232"/>
  <c r="F17"/>
  <c r="F21"/>
  <c r="F23"/>
  <c r="F29"/>
  <c r="F38"/>
  <c r="F51"/>
  <c r="F66"/>
  <c r="F68"/>
  <c r="F96"/>
  <c r="F98"/>
  <c r="F103"/>
  <c r="F105"/>
  <c r="F129"/>
  <c r="F136"/>
  <c r="F138"/>
  <c r="F140"/>
  <c r="F146"/>
  <c r="F148"/>
  <c r="F150"/>
  <c r="F152"/>
  <c r="F154"/>
  <c r="F156"/>
  <c r="F158"/>
  <c r="F162"/>
  <c r="F181"/>
  <c r="F185"/>
  <c r="F204"/>
  <c r="F220"/>
  <c r="F222"/>
  <c r="F225"/>
  <c r="F234"/>
  <c r="F241"/>
  <c r="F25"/>
  <c r="F31"/>
  <c r="F56"/>
  <c r="F54" s="1"/>
  <c r="F58"/>
  <c r="F70"/>
  <c r="F113"/>
  <c r="F118"/>
  <c r="F133"/>
  <c r="F130" s="1"/>
  <c r="F176"/>
  <c r="F178"/>
  <c r="F198"/>
  <c r="F200"/>
  <c r="F206"/>
  <c r="F210"/>
  <c r="F228"/>
  <c r="F243"/>
  <c r="F219"/>
  <c r="AE218"/>
  <c r="P208"/>
  <c r="P92" s="1"/>
  <c r="N12"/>
  <c r="W12"/>
  <c r="AF12"/>
  <c r="J12"/>
  <c r="S12"/>
  <c r="AA12"/>
  <c r="K12"/>
  <c r="X12"/>
  <c r="AE229"/>
  <c r="AE233"/>
  <c r="G12"/>
  <c r="T12"/>
  <c r="AB12"/>
  <c r="H12"/>
  <c r="L12"/>
  <c r="Q12"/>
  <c r="U12"/>
  <c r="Y12"/>
  <c r="AC12"/>
  <c r="AE24"/>
  <c r="O12"/>
  <c r="AG12"/>
  <c r="I12"/>
  <c r="M12"/>
  <c r="R12"/>
  <c r="V12"/>
  <c r="Z12"/>
  <c r="AD12"/>
  <c r="K43" i="13"/>
  <c r="AE71" i="8"/>
  <c r="F187"/>
  <c r="AE100"/>
  <c r="AE231"/>
  <c r="AE73"/>
  <c r="E12"/>
  <c r="AE69"/>
  <c r="AE102"/>
  <c r="AE164"/>
  <c r="AE227"/>
  <c r="E11"/>
  <c r="P54"/>
  <c r="P12" s="1"/>
  <c r="E64"/>
  <c r="AE50"/>
  <c r="AE135"/>
  <c r="AE205"/>
  <c r="F215"/>
  <c r="AE214"/>
  <c r="F43"/>
  <c r="AE42"/>
  <c r="F88"/>
  <c r="AE87"/>
  <c r="AE79" s="1"/>
  <c r="AE93"/>
  <c r="F183"/>
  <c r="AE180"/>
  <c r="F192"/>
  <c r="AE190"/>
  <c r="F239"/>
  <c r="AE238"/>
  <c r="F14"/>
  <c r="AE13"/>
  <c r="AE30"/>
  <c r="AE65"/>
  <c r="F76"/>
  <c r="AE75"/>
  <c r="F194"/>
  <c r="AE193"/>
  <c r="F237"/>
  <c r="AE235"/>
  <c r="AE15"/>
  <c r="AE28"/>
  <c r="F34"/>
  <c r="AE33"/>
  <c r="AE36"/>
  <c r="F41"/>
  <c r="AE40"/>
  <c r="F47"/>
  <c r="AE44"/>
  <c r="F78"/>
  <c r="AE77"/>
  <c r="AE122"/>
  <c r="F196"/>
  <c r="AE195"/>
  <c r="F213"/>
  <c r="AE212"/>
  <c r="AE130"/>
  <c r="AE202"/>
  <c r="AE240"/>
  <c r="AE242"/>
  <c r="AE246"/>
  <c r="AE106"/>
  <c r="L10" i="13" l="1"/>
  <c r="I10"/>
  <c r="P10" s="1"/>
  <c r="J10"/>
  <c r="AE64" i="8"/>
  <c r="AD11"/>
  <c r="M11"/>
  <c r="T11"/>
  <c r="X11"/>
  <c r="J11"/>
  <c r="AG11"/>
  <c r="Y11"/>
  <c r="H11"/>
  <c r="W11"/>
  <c r="R11"/>
  <c r="Q11"/>
  <c r="P11"/>
  <c r="Z11"/>
  <c r="I11"/>
  <c r="AC11"/>
  <c r="L11"/>
  <c r="G11"/>
  <c r="K11"/>
  <c r="AF11"/>
  <c r="V11"/>
  <c r="AA11"/>
  <c r="O11"/>
  <c r="U11"/>
  <c r="AB11"/>
  <c r="S11"/>
  <c r="N11"/>
  <c r="F65"/>
  <c r="F218"/>
  <c r="F205"/>
  <c r="F36"/>
  <c r="F164"/>
  <c r="F73"/>
  <c r="F30"/>
  <c r="F208"/>
  <c r="F106"/>
  <c r="F202"/>
  <c r="F122"/>
  <c r="F15"/>
  <c r="F93"/>
  <c r="F135"/>
  <c r="AE208"/>
  <c r="AE92" s="1"/>
  <c r="F102"/>
  <c r="K11" i="13"/>
  <c r="K10" s="1"/>
  <c r="F212" i="8"/>
  <c r="F33"/>
  <c r="F235"/>
  <c r="F193"/>
  <c r="F13"/>
  <c r="F190"/>
  <c r="F227"/>
  <c r="F69"/>
  <c r="F50"/>
  <c r="F77"/>
  <c r="F40"/>
  <c r="F87"/>
  <c r="F79" s="1"/>
  <c r="F24"/>
  <c r="F233"/>
  <c r="F28"/>
  <c r="F246"/>
  <c r="F229"/>
  <c r="F195"/>
  <c r="F75"/>
  <c r="F238"/>
  <c r="F180"/>
  <c r="F214"/>
  <c r="F231"/>
  <c r="F71"/>
  <c r="F44"/>
  <c r="F42"/>
  <c r="F242"/>
  <c r="F240"/>
  <c r="F100"/>
  <c r="AE12"/>
  <c r="F92" l="1"/>
  <c r="F64"/>
  <c r="AE11"/>
  <c r="F12"/>
  <c r="C39" i="14" l="1"/>
  <c r="C43" s="1"/>
  <c r="F11" i="8"/>
</calcChain>
</file>

<file path=xl/comments1.xml><?xml version="1.0" encoding="utf-8"?>
<comments xmlns="http://schemas.openxmlformats.org/spreadsheetml/2006/main">
  <authors>
    <author>Татьяна Николаевна Базжина</author>
    <author/>
    <author>RePack by Diakov</author>
  </authors>
  <commentList>
    <comment ref="L43" authorId="0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7,8,9 под. 3,4,5,6 под.</t>
        </r>
      </text>
    </comment>
    <comment ref="R109" authorId="1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1 этап и 2 этап</t>
        </r>
      </text>
    </comment>
    <comment ref="N264" authorId="0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Будет 2-й этап на 377278,61, выставили
</t>
        </r>
      </text>
    </comment>
    <comment ref="AD279" authorId="1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с учетом ПСД на фасад</t>
        </r>
      </text>
    </comment>
    <comment ref="R369" authorId="1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1-й этап и 2-й этап оплачены оба
</t>
        </r>
      </text>
    </comment>
    <comment ref="N423" authorId="1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AD423" authorId="1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C499" authorId="2">
      <text>
        <r>
          <rPr>
            <b/>
            <sz val="16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корп.1</t>
        </r>
      </text>
    </comment>
    <comment ref="C500" authorId="2">
      <text>
        <r>
          <rPr>
            <b/>
            <sz val="14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корп.3</t>
        </r>
      </text>
    </comment>
    <comment ref="C501" authorId="2">
      <text>
        <r>
          <rPr>
            <b/>
            <sz val="18"/>
            <color indexed="81"/>
            <rFont val="Tahoma"/>
            <family val="2"/>
            <charset val="204"/>
          </rPr>
          <t>RePack by Diakov: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корп.3</t>
        </r>
      </text>
    </comment>
    <comment ref="C502" authorId="2">
      <text>
        <r>
          <rPr>
            <b/>
            <sz val="9"/>
            <color indexed="81"/>
            <rFont val="Tahoma"/>
            <family val="2"/>
            <charset val="204"/>
          </rPr>
          <t>RePack by Diakov: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>корп.1</t>
        </r>
      </text>
    </comment>
    <comment ref="AC512" authorId="0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Оплачено с учетом ведения с 10%</t>
        </r>
      </text>
    </comment>
    <comment ref="R532" authorId="1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36"/>
            <color rgb="FF000000"/>
            <rFont val="Tahoma"/>
            <family val="2"/>
            <charset val="204"/>
          </rPr>
          <t>1-й этап
и 2-й этап</t>
        </r>
      </text>
    </comment>
    <comment ref="AC532" authorId="0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2</t>
        </r>
        <r>
          <rPr>
            <sz val="36"/>
            <color indexed="81"/>
            <rFont val="Times New Roman"/>
            <family val="1"/>
            <charset val="204"/>
          </rPr>
          <t xml:space="preserve"> этап</t>
        </r>
      </text>
    </comment>
    <comment ref="AD886" authorId="0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Крыша и фасад</t>
        </r>
      </text>
    </comment>
    <comment ref="G1342" authorId="0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G1343" authorId="0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AD1436" authorId="0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Крыша и ЭЭ
</t>
        </r>
      </text>
    </comment>
  </commentList>
</comments>
</file>

<file path=xl/comments2.xml><?xml version="1.0" encoding="utf-8"?>
<comments xmlns="http://schemas.openxmlformats.org/spreadsheetml/2006/main">
  <authors>
    <author>Татьяна Николаевна Базжина</author>
    <author>Екатерина Александровна Бутылина</author>
  </authors>
  <commentList>
    <comment ref="AE47" authorId="0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 xml:space="preserve">Оплачено только 6284,85
</t>
        </r>
      </text>
    </comment>
    <comment ref="C241" authorId="1">
      <text>
        <r>
          <rPr>
            <sz val="36"/>
            <color indexed="81"/>
            <rFont val="Tahoma"/>
            <family val="2"/>
            <charset val="204"/>
          </rPr>
          <t xml:space="preserve">
корп. 1
</t>
        </r>
      </text>
    </comment>
  </commentList>
</comments>
</file>

<file path=xl/sharedStrings.xml><?xml version="1.0" encoding="utf-8"?>
<sst xmlns="http://schemas.openxmlformats.org/spreadsheetml/2006/main" count="18166" uniqueCount="3076">
  <si>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</si>
  <si>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</si>
  <si>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</si>
  <si>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</si>
  <si>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</si>
  <si>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</si>
  <si>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</si>
  <si>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</si>
  <si>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</si>
  <si>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</si>
  <si>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</si>
  <si>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</si>
  <si>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</si>
  <si>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</si>
  <si>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</si>
  <si>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</si>
  <si>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</si>
  <si>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</si>
  <si>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</si>
  <si>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</si>
  <si>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</si>
  <si>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</si>
  <si>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</si>
  <si>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</si>
  <si>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</si>
  <si>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</si>
  <si>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</si>
  <si>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</si>
  <si>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</si>
  <si>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</si>
  <si>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</si>
  <si>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</si>
  <si>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</si>
  <si>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</si>
  <si>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</si>
  <si>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</si>
  <si>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</si>
  <si>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</si>
  <si>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</si>
  <si>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</si>
  <si>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</si>
  <si>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</si>
  <si>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</si>
  <si>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</si>
  <si>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</si>
  <si>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</si>
  <si>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</si>
  <si>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</si>
  <si>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</si>
  <si>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</si>
  <si>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</si>
  <si>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</si>
  <si>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</si>
  <si>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</si>
  <si>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</si>
  <si>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</si>
  <si>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</si>
  <si>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</si>
  <si>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</si>
  <si>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</si>
  <si>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</si>
  <si>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</si>
  <si>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</si>
  <si>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</si>
  <si>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</si>
  <si>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</si>
  <si>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</si>
  <si>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</si>
  <si>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</si>
  <si>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</si>
  <si>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</si>
  <si>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</si>
  <si>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</si>
  <si>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</si>
  <si>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</si>
  <si>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</si>
  <si>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</si>
  <si>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</si>
  <si>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</si>
  <si>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</si>
  <si>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</si>
  <si>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</si>
  <si>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</si>
  <si>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</si>
  <si>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</si>
  <si>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</si>
  <si>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</si>
  <si>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</si>
  <si>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</si>
  <si>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</si>
  <si>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</si>
  <si>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</si>
  <si>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</si>
  <si>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</si>
  <si>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</si>
  <si>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</si>
  <si>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</si>
  <si>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</si>
  <si>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</si>
  <si>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</si>
  <si>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</si>
  <si>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</si>
  <si>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</si>
  <si>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</si>
  <si>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</si>
  <si>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</si>
  <si>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</si>
  <si>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</si>
  <si>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</si>
  <si>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</si>
  <si>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</si>
  <si>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</si>
  <si>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</si>
  <si>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</si>
  <si>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</si>
  <si>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</si>
  <si>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</si>
  <si>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</si>
  <si>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</si>
  <si>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</si>
  <si>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</si>
  <si>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</si>
  <si>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</si>
  <si>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</si>
  <si>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</si>
  <si>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</si>
  <si>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</si>
  <si>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</si>
  <si>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</si>
  <si>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</si>
  <si>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</si>
  <si>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</si>
  <si>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</si>
  <si>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</si>
  <si>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</si>
  <si>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</si>
  <si>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</si>
  <si>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</si>
  <si>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</si>
  <si>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</si>
  <si>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</si>
  <si>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</si>
  <si>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</si>
  <si>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</si>
  <si>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</si>
  <si>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</si>
  <si>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</si>
  <si>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</si>
  <si>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</si>
  <si>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</si>
  <si>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</si>
  <si>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</si>
  <si>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</si>
  <si>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</si>
  <si>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</si>
  <si>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</si>
  <si>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</si>
  <si>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</si>
  <si>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</si>
  <si>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</si>
  <si>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</si>
  <si>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Ставрово п, Советская ул, 82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</si>
  <si>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</si>
  <si>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</si>
  <si>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</si>
  <si>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</si>
  <si>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</si>
  <si>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</si>
  <si>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</si>
  <si>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</si>
  <si>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</si>
  <si>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</si>
  <si>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</si>
  <si>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</si>
  <si>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</si>
  <si>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</si>
  <si>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</si>
  <si>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</si>
  <si>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</si>
  <si>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</si>
  <si>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</si>
  <si>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</si>
  <si>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</si>
  <si>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</si>
  <si>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</si>
  <si>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</si>
  <si>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</si>
  <si>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</si>
  <si>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</si>
  <si>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</si>
  <si>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</si>
  <si>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</si>
  <si>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</si>
  <si>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</si>
  <si>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</si>
  <si>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</si>
  <si>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</si>
  <si>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64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</si>
  <si>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</si>
  <si>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</si>
  <si>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</si>
  <si>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</si>
  <si>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</si>
  <si>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</si>
  <si>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</si>
  <si>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</si>
  <si>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</si>
  <si>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</si>
  <si>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</si>
  <si>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</si>
  <si>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</si>
  <si>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</si>
  <si>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</si>
  <si>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</si>
  <si>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</si>
  <si>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</si>
  <si>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</si>
  <si>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</si>
  <si>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</si>
  <si>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</si>
  <si>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</si>
  <si>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</si>
  <si>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</si>
  <si>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</si>
  <si>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</si>
  <si>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</si>
  <si>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</si>
  <si>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</si>
  <si>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</si>
  <si>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</si>
  <si>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</si>
  <si>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</si>
  <si>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</si>
  <si>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</si>
  <si>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</si>
  <si>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</si>
  <si>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</si>
  <si>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</si>
  <si>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</si>
  <si>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</si>
  <si>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</si>
  <si>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</si>
  <si>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</si>
  <si>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</si>
  <si>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</si>
  <si>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</si>
  <si>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</si>
  <si>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</si>
  <si>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</si>
  <si>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</si>
  <si>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</si>
  <si>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</si>
  <si>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</si>
  <si>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</si>
  <si>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</si>
  <si>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</si>
  <si>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</si>
  <si>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</si>
  <si>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</si>
  <si>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</si>
  <si>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</si>
  <si>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</si>
  <si>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</si>
  <si>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</si>
  <si>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</si>
  <si>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</si>
  <si>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</si>
  <si>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</si>
  <si>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</si>
  <si>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</si>
  <si>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</si>
  <si>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</si>
  <si>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</si>
  <si>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</si>
  <si>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</si>
  <si>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</si>
  <si>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</si>
  <si>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</si>
  <si>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</si>
  <si>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</si>
  <si>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</si>
  <si>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</si>
  <si>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</si>
  <si>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</si>
  <si>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</si>
  <si>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</si>
  <si>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</si>
  <si>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</si>
  <si>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</si>
  <si>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</si>
  <si>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</si>
  <si>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</si>
  <si>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ЖСК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</si>
  <si>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</si>
  <si>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</si>
  <si>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</si>
  <si>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</si>
  <si>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</si>
  <si>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</si>
  <si>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</si>
  <si>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</si>
  <si>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</si>
  <si>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</si>
  <si>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</si>
  <si>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</si>
  <si>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</si>
  <si>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</si>
  <si>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</si>
  <si>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</si>
  <si>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</si>
  <si>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</si>
  <si>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</si>
  <si>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</si>
  <si>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</si>
  <si>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</si>
  <si>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</si>
  <si>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</si>
  <si>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</si>
  <si>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</si>
  <si>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</si>
  <si>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</si>
  <si>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</si>
  <si>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</si>
  <si>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</si>
  <si>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</si>
  <si>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</si>
  <si>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</si>
  <si>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</si>
  <si>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</si>
  <si>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</si>
  <si>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</si>
  <si>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</si>
  <si>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</si>
  <si>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</si>
  <si>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</si>
  <si>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</si>
  <si>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</si>
  <si>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</si>
  <si>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</si>
  <si>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</si>
  <si>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</si>
  <si>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</si>
  <si>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</si>
  <si>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</si>
  <si>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</si>
  <si>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</si>
  <si>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</si>
  <si>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</si>
  <si>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</si>
  <si>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</si>
  <si>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</si>
  <si>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</si>
  <si>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</si>
  <si>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</si>
  <si>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</si>
  <si>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</si>
  <si>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</si>
  <si>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</si>
  <si>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</si>
  <si>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</si>
  <si>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</si>
  <si>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</si>
  <si>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1985</t>
  </si>
  <si>
    <t>1974</t>
  </si>
  <si>
    <t>6</t>
  </si>
  <si>
    <t>1956</t>
  </si>
  <si>
    <t>1983</t>
  </si>
  <si>
    <t>1966</t>
  </si>
  <si>
    <t>1994</t>
  </si>
  <si>
    <t>1973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</si>
  <si>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</si>
  <si>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</si>
  <si>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</si>
  <si>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</si>
  <si>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</si>
  <si>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</si>
  <si>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</si>
  <si>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</si>
  <si>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</si>
  <si>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</si>
  <si>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</si>
  <si>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</si>
  <si>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</si>
  <si>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</si>
  <si>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</si>
  <si>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</si>
  <si>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</si>
  <si>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</si>
  <si>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</si>
  <si>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</si>
  <si>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</si>
  <si>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</si>
  <si>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</si>
  <si>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</si>
  <si>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</si>
  <si>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</si>
  <si>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</si>
  <si>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</si>
  <si>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</si>
  <si>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</si>
  <si>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</si>
  <si>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</si>
  <si>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</si>
  <si>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</si>
  <si>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</si>
  <si>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</si>
  <si>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</si>
  <si>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</si>
  <si>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</si>
  <si>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</si>
  <si>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</si>
  <si>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</si>
  <si>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</si>
  <si>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</si>
  <si>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Заводская ул, 21</t>
  </si>
  <si>
    <t>Муром г, Коммунистическая ул, 39</t>
  </si>
  <si>
    <t>Муром г, Лаврентьева ул, 41</t>
  </si>
  <si>
    <t>Муром г, Ленинградская ул, 19</t>
  </si>
  <si>
    <t>Муром г, Московская ул, 86</t>
  </si>
  <si>
    <t>Муром г, Московская ул, 71</t>
  </si>
  <si>
    <t>Муром г, Муромская ул, 19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</si>
  <si>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</si>
  <si>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</si>
  <si>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</si>
  <si>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</si>
  <si>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</si>
  <si>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</si>
  <si>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</si>
  <si>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</si>
  <si>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</si>
  <si>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</si>
  <si>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</si>
  <si>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</si>
  <si>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</si>
  <si>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</si>
  <si>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</si>
  <si>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</si>
  <si>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</si>
  <si>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</si>
  <si>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</si>
  <si>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</si>
  <si>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</si>
  <si>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</si>
  <si>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</si>
  <si>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</si>
  <si>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</si>
  <si>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</si>
  <si>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</si>
  <si>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</si>
  <si>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</si>
  <si>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</si>
  <si>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</si>
  <si>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</si>
  <si>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</si>
  <si>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</si>
  <si>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</si>
  <si>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</si>
  <si>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</si>
  <si>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</si>
  <si>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</si>
  <si>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</si>
  <si>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</si>
  <si>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</si>
  <si>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</si>
  <si>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</si>
  <si>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</si>
  <si>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</si>
  <si>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</si>
  <si>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</si>
  <si>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</si>
  <si>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</si>
  <si>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</si>
  <si>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</si>
  <si>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</si>
  <si>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</si>
  <si>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</si>
  <si>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</si>
  <si>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</si>
  <si>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</si>
  <si>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</si>
  <si>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</si>
  <si>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</si>
  <si>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</si>
  <si>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</si>
  <si>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</si>
  <si>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</si>
  <si>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</si>
  <si>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</si>
  <si>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</si>
  <si>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</si>
  <si>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</si>
  <si>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</si>
  <si>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</si>
  <si>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</si>
  <si>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</si>
  <si>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</si>
  <si>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</si>
  <si>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</si>
  <si>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</si>
  <si>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</si>
  <si>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</si>
  <si>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</si>
  <si>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</si>
  <si>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</si>
  <si>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</si>
  <si>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</si>
  <si>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</si>
  <si>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</si>
  <si>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</si>
  <si>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</si>
  <si>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</si>
  <si>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</si>
  <si>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</si>
  <si>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</si>
  <si>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</si>
  <si>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</si>
  <si>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</si>
  <si>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</si>
  <si>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</si>
  <si>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</si>
  <si>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</si>
  <si>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</si>
  <si>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</si>
  <si>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</si>
  <si>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</si>
  <si>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</si>
  <si>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</si>
  <si>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</si>
  <si>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</si>
  <si>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</si>
  <si>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</si>
  <si>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</si>
  <si>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</si>
  <si>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</si>
  <si>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</si>
  <si>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</si>
  <si>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</si>
  <si>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</si>
  <si>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</si>
  <si>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</si>
  <si>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</si>
  <si>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</si>
  <si>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Спасское с, Садовая ул, 1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</si>
  <si>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</si>
  <si>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</si>
  <si>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</si>
  <si>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</si>
  <si>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</si>
  <si>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</si>
  <si>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</si>
  <si>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</si>
  <si>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</si>
  <si>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</si>
  <si>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Алябьева ул, 23а</t>
  </si>
  <si>
    <t>Владимир г, Балакирева ул, 29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</si>
  <si>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</si>
  <si>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</si>
  <si>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</si>
  <si>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</si>
  <si>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</si>
  <si>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</si>
  <si>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</si>
  <si>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</si>
  <si>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</si>
  <si>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</si>
  <si>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</si>
  <si>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</si>
  <si>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</si>
  <si>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</si>
  <si>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</si>
  <si>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</si>
  <si>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</si>
  <si>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</si>
  <si>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</si>
  <si>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</si>
  <si>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</si>
  <si>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</si>
  <si>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25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</si>
  <si>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</si>
  <si>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</si>
  <si>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</si>
  <si>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Фатьянова ул, 24</t>
  </si>
  <si>
    <t>Владимир г, Энергетик мкр, Энергетиков ул, 11Б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</si>
  <si>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</si>
  <si>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</si>
  <si>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</si>
  <si>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</si>
  <si>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</si>
  <si>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</si>
  <si>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</si>
  <si>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</si>
  <si>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</si>
  <si>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</si>
  <si>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</si>
  <si>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</si>
  <si>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</si>
  <si>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</si>
  <si>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</si>
  <si>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</si>
  <si>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</si>
  <si>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</si>
  <si>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</si>
  <si>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</si>
  <si>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</si>
  <si>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</si>
  <si>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</si>
  <si>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</si>
  <si>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</si>
  <si>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</si>
  <si>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</si>
  <si>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</si>
  <si>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</si>
  <si>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</si>
  <si>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</si>
  <si>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</si>
  <si>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</si>
  <si>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</si>
  <si>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</si>
  <si>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</si>
  <si>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</si>
  <si>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</si>
  <si>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</si>
  <si>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</si>
  <si>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</si>
  <si>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</si>
  <si>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</si>
  <si>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</si>
  <si>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</si>
  <si>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</si>
  <si>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</si>
  <si>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</si>
  <si>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</si>
  <si>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</si>
  <si>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</si>
  <si>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</si>
  <si>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</si>
  <si>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</si>
  <si>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</si>
  <si>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</si>
  <si>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</si>
  <si>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</si>
  <si>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</si>
  <si>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</si>
  <si>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</si>
  <si>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</si>
  <si>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</si>
  <si>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</si>
  <si>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</si>
  <si>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</si>
  <si>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</si>
  <si>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</si>
  <si>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</si>
  <si>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</si>
  <si>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</si>
  <si>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</si>
  <si>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</si>
  <si>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</si>
  <si>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</si>
  <si>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</si>
  <si>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</si>
  <si>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</si>
  <si>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</si>
  <si>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</si>
  <si>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</si>
  <si>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</si>
  <si>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</si>
  <si>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</si>
  <si>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</si>
  <si>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</si>
  <si>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</si>
  <si>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</si>
  <si>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</si>
  <si>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</si>
  <si>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</si>
  <si>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</si>
  <si>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</si>
  <si>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</si>
  <si>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</si>
  <si>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</si>
  <si>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</si>
  <si>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</si>
  <si>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</si>
  <si>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</si>
  <si>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</si>
  <si>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</si>
  <si>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</si>
  <si>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</si>
  <si>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</si>
  <si>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</si>
  <si>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</si>
  <si>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</si>
  <si>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</si>
  <si>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</si>
  <si>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</si>
  <si>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</si>
  <si>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</si>
  <si>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</si>
  <si>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</si>
  <si>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</si>
  <si>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</si>
  <si>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</si>
  <si>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</si>
  <si>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</si>
  <si>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</si>
  <si>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</si>
  <si>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</si>
  <si>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</si>
  <si>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</si>
  <si>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</si>
  <si>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</si>
  <si>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</si>
  <si>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</si>
  <si>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</si>
  <si>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</si>
  <si>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</si>
  <si>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</si>
  <si>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</si>
  <si>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</si>
  <si>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</si>
  <si>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</si>
  <si>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</si>
  <si>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</si>
  <si>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</si>
  <si>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</si>
  <si>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</si>
  <si>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</si>
  <si>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</si>
  <si>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</si>
  <si>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</si>
  <si>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</si>
  <si>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</si>
  <si>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</si>
  <si>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</si>
  <si>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</si>
  <si>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</si>
  <si>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</si>
  <si>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</si>
  <si>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</si>
  <si>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</si>
  <si>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</si>
  <si>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</si>
  <si>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</si>
  <si>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</si>
  <si>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</si>
  <si>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</si>
  <si>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</si>
  <si>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</si>
  <si>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</si>
  <si>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</si>
  <si>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</si>
  <si>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</si>
  <si>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</si>
  <si>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</si>
  <si>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</si>
  <si>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</si>
  <si>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</si>
  <si>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</si>
  <si>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</si>
  <si>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</si>
  <si>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</si>
  <si>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</si>
  <si>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</si>
  <si>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</si>
  <si>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</si>
  <si>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</si>
  <si>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</si>
  <si>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</si>
  <si>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</si>
  <si>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</si>
  <si>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</si>
  <si>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</si>
  <si>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</si>
  <si>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</si>
  <si>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</si>
  <si>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</si>
  <si>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</si>
  <si>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</si>
  <si>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</si>
  <si>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</si>
  <si>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</si>
  <si>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</si>
  <si>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</si>
  <si>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</si>
  <si>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</si>
  <si>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</si>
  <si>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</si>
  <si>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</si>
  <si>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</si>
  <si>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</si>
  <si>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</si>
  <si>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</si>
  <si>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</si>
  <si>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</si>
  <si>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</si>
  <si>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</si>
  <si>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</si>
  <si>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</si>
  <si>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</si>
  <si>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</si>
  <si>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</si>
  <si>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</si>
  <si>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</si>
  <si>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</si>
  <si>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</si>
  <si>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</si>
  <si>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</si>
  <si>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</si>
  <si>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</si>
  <si>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</si>
  <si>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</si>
  <si>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</si>
  <si>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</si>
  <si>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</si>
  <si>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</si>
  <si>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</si>
  <si>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</si>
  <si>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</si>
  <si>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</si>
  <si>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</si>
  <si>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</si>
  <si>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</si>
  <si>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</si>
  <si>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</si>
  <si>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</si>
  <si>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</si>
  <si>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</si>
  <si>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</si>
  <si>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</si>
  <si>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</si>
  <si>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</si>
  <si>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</si>
  <si>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</si>
  <si>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</si>
  <si>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</si>
  <si>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</si>
  <si>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</si>
  <si>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</si>
  <si>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</si>
  <si>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</si>
  <si>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</si>
  <si>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</si>
  <si>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</si>
  <si>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</si>
  <si>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</si>
  <si>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</si>
  <si>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</si>
  <si>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</si>
  <si>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</si>
  <si>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</si>
  <si>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</si>
  <si>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</si>
  <si>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</si>
  <si>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</si>
  <si>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</si>
  <si>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</si>
  <si>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</si>
  <si>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</si>
  <si>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</si>
  <si>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</si>
  <si>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</si>
  <si>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</si>
  <si>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</si>
  <si>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</si>
  <si>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</si>
  <si>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</si>
  <si>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</si>
  <si>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</si>
  <si>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</si>
  <si>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</si>
  <si>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</si>
  <si>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</si>
  <si>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</si>
  <si>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</si>
  <si>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</si>
  <si>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</si>
  <si>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</si>
  <si>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</si>
  <si>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</si>
  <si>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</si>
  <si>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</si>
  <si>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</si>
  <si>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</si>
  <si>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</si>
  <si>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</si>
  <si>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</si>
  <si>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</si>
  <si>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</si>
  <si>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</si>
  <si>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</si>
  <si>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</si>
  <si>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</si>
  <si>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</si>
  <si>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</si>
  <si>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</si>
  <si>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</si>
  <si>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</si>
  <si>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</si>
  <si>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</si>
  <si>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</si>
  <si>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</si>
  <si>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</si>
  <si>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</si>
  <si>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</si>
  <si>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</si>
  <si>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</si>
  <si>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</si>
  <si>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</si>
  <si>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</si>
  <si>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</si>
  <si>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</si>
  <si>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</si>
  <si>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</si>
  <si>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</si>
  <si>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</si>
  <si>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</si>
  <si>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</si>
  <si>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</si>
  <si>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</si>
  <si>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</si>
  <si>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</si>
  <si>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</si>
  <si>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</si>
  <si>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</si>
  <si>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</si>
  <si>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</si>
  <si>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</si>
  <si>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</si>
  <si>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</si>
  <si>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</si>
  <si>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</si>
  <si>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</si>
  <si>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</si>
  <si>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</si>
  <si>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</si>
  <si>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</si>
  <si>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</si>
  <si>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</si>
  <si>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</si>
  <si>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</si>
  <si>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</si>
  <si>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</si>
  <si>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</si>
  <si>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</si>
  <si>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</si>
  <si>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</si>
  <si>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</si>
  <si>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</si>
  <si>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</si>
  <si>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</si>
  <si>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</si>
  <si>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</si>
  <si>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</si>
  <si>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</si>
  <si>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</si>
  <si>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</si>
  <si>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</si>
  <si>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</si>
  <si>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</si>
  <si>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</si>
  <si>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</si>
  <si>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</si>
  <si>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</si>
  <si>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</si>
  <si>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</si>
  <si>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</si>
  <si>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</si>
  <si>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</si>
  <si>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</si>
  <si>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</si>
  <si>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</si>
  <si>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</si>
  <si>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</si>
  <si>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</si>
  <si>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</si>
  <si>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</si>
  <si>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</si>
  <si>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</si>
  <si>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</si>
  <si>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</si>
  <si>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</si>
  <si>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</si>
  <si>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</si>
  <si>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</si>
  <si>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</si>
  <si>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</si>
  <si>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</si>
  <si>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</si>
  <si>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</si>
  <si>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</si>
  <si>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</si>
  <si>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</si>
  <si>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</si>
  <si>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</si>
  <si>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</si>
  <si>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</si>
  <si>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</si>
  <si>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</si>
  <si>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</si>
  <si>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</si>
  <si>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</si>
  <si>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</si>
  <si>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</si>
  <si>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</si>
  <si>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</si>
  <si>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</si>
  <si>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</si>
  <si>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</si>
  <si>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</si>
  <si>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</si>
  <si>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</si>
  <si>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</si>
  <si>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</si>
  <si>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</si>
  <si>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</si>
  <si>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</si>
  <si>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</si>
  <si>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</si>
  <si>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</si>
  <si>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</si>
  <si>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</si>
  <si>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</si>
  <si>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</si>
  <si>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</si>
  <si>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</si>
  <si>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</si>
  <si>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</si>
  <si>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</si>
  <si>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</si>
  <si>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</si>
  <si>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</si>
  <si>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</si>
  <si>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</si>
  <si>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</si>
  <si>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</si>
  <si>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</si>
  <si>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</si>
  <si>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</si>
  <si>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</si>
  <si>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</si>
  <si>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</si>
  <si>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</si>
  <si>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</si>
  <si>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</si>
  <si>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</si>
  <si>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</si>
  <si>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</si>
  <si>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</si>
  <si>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</si>
  <si>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</si>
  <si>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</si>
  <si>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</si>
  <si>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</si>
  <si>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</si>
  <si>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</si>
  <si>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</si>
  <si>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</si>
  <si>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</si>
  <si>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</si>
  <si>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</si>
  <si>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</si>
  <si>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</si>
  <si>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</si>
  <si>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</si>
  <si>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</si>
  <si>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</si>
  <si>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</si>
  <si>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</si>
  <si>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</si>
  <si>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</si>
  <si>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</si>
  <si>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</si>
  <si>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</si>
  <si>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</si>
  <si>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</si>
  <si>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</si>
  <si>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</si>
  <si>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</si>
  <si>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</si>
  <si>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</si>
  <si>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</si>
  <si>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</si>
  <si>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</si>
  <si>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</si>
  <si>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</si>
  <si>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</si>
  <si>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</si>
  <si>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</si>
  <si>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</si>
  <si>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</si>
  <si>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</si>
  <si>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</si>
  <si>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</si>
  <si>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</si>
  <si>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</si>
  <si>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</si>
  <si>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</si>
  <si>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</si>
  <si>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</si>
  <si>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</si>
  <si>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</si>
  <si>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</si>
  <si>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</si>
  <si>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</si>
  <si>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</si>
  <si>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</si>
  <si>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</si>
  <si>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</si>
  <si>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</si>
  <si>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</si>
  <si>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</si>
  <si>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</si>
  <si>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</si>
  <si>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</si>
  <si>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</si>
  <si>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</si>
  <si>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</si>
  <si>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</si>
  <si>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</si>
  <si>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</si>
  <si>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</si>
  <si>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</si>
  <si>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</si>
  <si>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</si>
  <si>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</si>
  <si>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</si>
  <si>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</si>
  <si>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</si>
  <si>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</si>
  <si>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</si>
  <si>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</si>
  <si>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</si>
  <si>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</si>
  <si>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</si>
  <si>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</si>
  <si>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</si>
  <si>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</si>
  <si>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</si>
  <si>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</si>
  <si>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</si>
  <si>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</si>
  <si>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</si>
  <si>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</si>
  <si>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</si>
  <si>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</si>
  <si>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</si>
  <si>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</si>
  <si>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</si>
  <si>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</si>
  <si>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</si>
  <si>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</si>
  <si>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</si>
  <si>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</si>
  <si>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</si>
  <si>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</si>
  <si>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</si>
  <si>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</si>
  <si>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</si>
  <si>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</si>
  <si>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</si>
  <si>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</si>
  <si>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</si>
  <si>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</si>
  <si>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</si>
  <si>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</si>
  <si>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</si>
  <si>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</si>
  <si>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</si>
  <si>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</si>
  <si>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</si>
  <si>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</si>
  <si>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</si>
  <si>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</si>
  <si>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</si>
  <si>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</si>
  <si>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</si>
  <si>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</si>
  <si>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</si>
  <si>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</si>
  <si>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</si>
  <si>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</si>
  <si>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</si>
  <si>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</si>
  <si>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</si>
  <si>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</si>
  <si>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</si>
  <si>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</si>
  <si>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</si>
  <si>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</si>
  <si>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</si>
  <si>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</si>
  <si>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</si>
  <si>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</si>
  <si>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</si>
  <si>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</si>
  <si>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</si>
  <si>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</si>
  <si>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</si>
  <si>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</si>
  <si>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</si>
  <si>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</si>
  <si>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</si>
  <si>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</si>
  <si>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</si>
  <si>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</si>
  <si>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</si>
  <si>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</si>
  <si>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</si>
  <si>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</si>
  <si>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</si>
  <si>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</si>
  <si>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</si>
  <si>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</si>
  <si>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</si>
  <si>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</si>
  <si>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</si>
  <si>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</si>
  <si>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</si>
  <si>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</si>
  <si>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</si>
  <si>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</si>
  <si>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</si>
  <si>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</si>
  <si>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</si>
  <si>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</si>
  <si>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</si>
  <si>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</si>
  <si>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</si>
  <si>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</si>
  <si>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</si>
  <si>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</si>
  <si>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</si>
  <si>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</si>
  <si>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</si>
  <si>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</si>
  <si>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</si>
  <si>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</si>
  <si>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</si>
  <si>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</si>
  <si>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</si>
  <si>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</si>
  <si>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</si>
  <si>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</si>
  <si>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</si>
  <si>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</si>
  <si>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</si>
  <si>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</si>
  <si>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</si>
  <si>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</si>
  <si>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</si>
  <si>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</si>
  <si>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</si>
  <si>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</si>
  <si>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</si>
  <si>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</si>
  <si>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</si>
  <si>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</si>
  <si>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</si>
  <si>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</si>
  <si>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</si>
  <si>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</si>
  <si>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</si>
  <si>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</si>
  <si>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</si>
  <si>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</si>
  <si>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</si>
  <si>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</si>
  <si>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</si>
  <si>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</si>
  <si>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</si>
  <si>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</si>
  <si>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</si>
  <si>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</si>
  <si>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</si>
  <si>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</si>
  <si>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</si>
  <si>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</si>
  <si>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</si>
  <si>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</si>
  <si>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</si>
  <si>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</si>
  <si>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</si>
  <si>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</si>
  <si>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</si>
  <si>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</si>
  <si>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</si>
  <si>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</si>
  <si>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</si>
  <si>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</si>
  <si>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</si>
  <si>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</si>
  <si>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</si>
  <si>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</si>
  <si>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</si>
  <si>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</si>
  <si>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</si>
  <si>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</si>
  <si>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</si>
  <si>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</si>
  <si>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</si>
  <si>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</si>
  <si>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</si>
  <si>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</si>
  <si>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</si>
  <si>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</si>
  <si>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</si>
  <si>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</si>
  <si>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</si>
  <si>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</si>
  <si>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</si>
  <si>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</si>
  <si>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</si>
  <si>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</si>
  <si>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</si>
  <si>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</si>
  <si>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</si>
  <si>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</si>
  <si>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</si>
  <si>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</si>
  <si>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</si>
  <si>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</si>
  <si>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</si>
  <si>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</si>
  <si>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</si>
  <si>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</si>
  <si>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</si>
  <si>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</si>
  <si>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</si>
  <si>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</si>
  <si>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</si>
  <si>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</si>
  <si>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</si>
  <si>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</si>
  <si>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</si>
  <si>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</si>
  <si>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</si>
  <si>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</si>
  <si>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</si>
  <si>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</si>
  <si>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</si>
  <si>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</si>
  <si>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</si>
  <si>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</si>
  <si>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</si>
  <si>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</si>
  <si>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</si>
  <si>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</si>
  <si>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</si>
  <si>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</si>
  <si>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</si>
  <si>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</si>
  <si>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</si>
  <si>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</si>
  <si>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</si>
  <si>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</si>
  <si>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</si>
  <si>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</si>
  <si>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</si>
  <si>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</si>
  <si>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</si>
  <si>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</si>
  <si>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</si>
  <si>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</si>
  <si>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Итого по округ Муром</t>
  </si>
  <si>
    <t>Итого по ЗАТО город Радужный</t>
  </si>
  <si>
    <t>Итого по Второвское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</si>
  <si>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</si>
  <si>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</si>
  <si>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</si>
  <si>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</si>
  <si>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</si>
  <si>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</si>
  <si>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</si>
  <si>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</si>
  <si>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</si>
  <si>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</si>
  <si>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</si>
  <si>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</si>
  <si>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</si>
  <si>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</si>
  <si>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Рабочий спуск, 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</si>
  <si>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</si>
  <si>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</si>
  <si>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</si>
  <si>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</si>
  <si>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</si>
  <si>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</si>
  <si>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</si>
  <si>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</si>
  <si>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</si>
  <si>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</si>
  <si>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</si>
  <si>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</si>
  <si>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</si>
  <si>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</si>
  <si>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</si>
  <si>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Ленина пр-кт, 7</t>
  </si>
  <si>
    <t>Ковров г, Дегтярева ул, 4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</si>
  <si>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</si>
  <si>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</si>
  <si>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</si>
  <si>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</si>
  <si>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</si>
  <si>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</si>
  <si>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</si>
  <si>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</si>
  <si>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</si>
  <si>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</si>
  <si>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</si>
  <si>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</si>
  <si>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</si>
  <si>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</si>
  <si>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</si>
  <si>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</si>
  <si>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</si>
  <si>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</si>
  <si>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</si>
  <si>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</si>
  <si>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</si>
  <si>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</si>
  <si>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</si>
  <si>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</si>
  <si>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</si>
  <si>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</si>
  <si>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</si>
  <si>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</si>
  <si>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</si>
  <si>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</si>
  <si>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</si>
  <si>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</si>
  <si>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</si>
  <si>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</si>
  <si>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</si>
  <si>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</si>
  <si>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</si>
  <si>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</si>
  <si>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</si>
  <si>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</si>
  <si>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</si>
  <si>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</si>
  <si>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</si>
  <si>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</si>
  <si>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</si>
  <si>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</si>
  <si>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</si>
  <si>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</si>
  <si>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</si>
  <si>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</si>
  <si>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</si>
  <si>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</si>
  <si>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</si>
  <si>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</si>
  <si>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</si>
  <si>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</si>
  <si>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</si>
  <si>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</si>
  <si>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</si>
  <si>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</si>
  <si>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</si>
  <si>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</si>
  <si>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</si>
  <si>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</si>
  <si>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</si>
  <si>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</si>
  <si>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</si>
  <si>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</si>
  <si>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</si>
  <si>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</si>
  <si>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</si>
  <si>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</si>
  <si>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</si>
  <si>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</si>
  <si>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</si>
  <si>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</si>
  <si>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</si>
  <si>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</si>
  <si>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</si>
  <si>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</si>
  <si>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</si>
  <si>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</si>
  <si>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</si>
  <si>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</si>
  <si>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</si>
  <si>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</si>
  <si>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</si>
  <si>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</si>
  <si>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</si>
  <si>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</si>
  <si>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</si>
  <si>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</si>
  <si>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</si>
  <si>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</si>
  <si>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</si>
  <si>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</si>
  <si>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</si>
  <si>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</si>
  <si>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</si>
  <si>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</si>
  <si>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</si>
  <si>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</si>
  <si>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</si>
  <si>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</si>
  <si>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</si>
  <si>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</si>
  <si>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</si>
  <si>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</si>
  <si>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</si>
  <si>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</si>
  <si>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</si>
  <si>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</si>
  <si>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</si>
  <si>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</si>
  <si>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</si>
  <si>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</si>
  <si>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</si>
  <si>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</si>
  <si>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</si>
  <si>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</si>
  <si>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</si>
  <si>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</si>
  <si>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</si>
  <si>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</si>
  <si>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</si>
  <si>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</si>
  <si>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</si>
  <si>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</si>
  <si>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</si>
  <si>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</si>
  <si>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</si>
  <si>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</si>
  <si>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</si>
  <si>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</si>
  <si>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</si>
  <si>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</si>
  <si>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</si>
  <si>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</si>
  <si>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</si>
  <si>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</si>
  <si>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</si>
  <si>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</si>
  <si>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</si>
  <si>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</si>
  <si>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</si>
  <si>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</si>
  <si>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</si>
  <si>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</si>
  <si>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</si>
  <si>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</si>
  <si>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</si>
  <si>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</si>
  <si>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</si>
  <si>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</si>
  <si>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</si>
  <si>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</si>
  <si>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</si>
  <si>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</si>
  <si>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</si>
  <si>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</si>
  <si>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</si>
  <si>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>Гороховец г, Ленина ул, 6</t>
  </si>
  <si>
    <t>Гороховец г, Набережная ул, 28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</si>
  <si>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</si>
  <si>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</si>
  <si>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</si>
  <si>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</si>
  <si>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</si>
  <si>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</si>
  <si>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</si>
  <si>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</si>
  <si>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Владимир г, Фейгина ул, 6/25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</si>
  <si>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</si>
  <si>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</si>
  <si>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</si>
  <si>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</si>
  <si>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</si>
  <si>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</si>
  <si>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</si>
  <si>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</si>
  <si>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</si>
  <si>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</si>
  <si>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</si>
  <si>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</si>
  <si>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</si>
  <si>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Ленина пр-кт, 64</t>
  </si>
  <si>
    <t>Владимир г, Ленина пр-кт, 68</t>
  </si>
  <si>
    <t>Владимир г, Ставровская ул, 2Б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</si>
  <si>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</si>
  <si>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</si>
  <si>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</si>
  <si>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</si>
  <si>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</si>
  <si>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</si>
  <si>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</si>
  <si>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</si>
  <si>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</si>
  <si>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</si>
  <si>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</si>
  <si>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</si>
  <si>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</si>
  <si>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</si>
  <si>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</si>
  <si>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</si>
  <si>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</si>
  <si>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</si>
  <si>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</si>
  <si>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</si>
  <si>
    <t>х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</si>
  <si>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</t>
  </si>
  <si>
    <t xml:space="preserve">Итого по Владимирской области по 2020 году: </t>
  </si>
  <si>
    <t>Юрьев-Польский г, Шибанкова ул, 160</t>
  </si>
  <si>
    <t>Итого по Владимирской области по 2020 году:</t>
  </si>
  <si>
    <t>Итого по Владимирской области на 2020 год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</si>
  <si>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</si>
  <si>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</si>
  <si>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Ковров г, Волго-Донская ул, 10/1</t>
  </si>
  <si>
    <t>Ковров г, Федорова ул, 93</t>
  </si>
  <si>
    <t>Муром г, Цветочный б-р, 3</t>
  </si>
  <si>
    <t>Муром г, Советская ул, 66</t>
  </si>
  <si>
    <t>Ковров г, Брюсова ул, 52/1</t>
  </si>
  <si>
    <t>ООО"УК"ЖКО РОСКО"</t>
  </si>
  <si>
    <t>Кольчугино г, Мира ул, 15</t>
  </si>
  <si>
    <t>Кольчугино г, Луговая ул, 7</t>
  </si>
  <si>
    <t>Собинский р-н, Заречное с, Парковая ул, 5</t>
  </si>
  <si>
    <t>Собинский р-н, Заречное с, Парковая ул, 2</t>
  </si>
  <si>
    <t>Собинский р-н, Заречное с, Парковая ул, 3</t>
  </si>
  <si>
    <t>Собинский р-н, Заречное с, Парковая ул, 4</t>
  </si>
  <si>
    <t>Александров г, Совхоз Правда ул, 37</t>
  </si>
  <si>
    <t>Петушинский р-н, Костерево г, 40 лет Октября ул, 2</t>
  </si>
  <si>
    <t>Владимир г, Михайловская ул, 53</t>
  </si>
  <si>
    <t>Владимир г, Фатьянова ул, 28</t>
  </si>
  <si>
    <t>Александров г, Стрелецкая Набережная ул, 9</t>
  </si>
  <si>
    <t>ТСЖ "Стрелецкий"</t>
  </si>
  <si>
    <t>ООО"УК ЛЮКС"</t>
  </si>
  <si>
    <t>ООО "ЖЭУ"</t>
  </si>
  <si>
    <t>ООО "ЖРЭП № 8"</t>
  </si>
  <si>
    <t>Гусь-Хрустальный р-н, Иванищи п, Южная ул, 1а</t>
  </si>
  <si>
    <t>Гусь-Хрустальный р-н, Иванищи п, Южная ул, 6</t>
  </si>
  <si>
    <t>Ковровский р-н, Гигант п, Первомайская ул, 15</t>
  </si>
  <si>
    <t>Гусь-Хрустальный г, Транспортная ул, 4а</t>
  </si>
  <si>
    <t>Владимир г, Перекопский военный городок, 8</t>
  </si>
  <si>
    <t>Муром г, Ленинградская ул, 29 корп. 2</t>
  </si>
  <si>
    <t>Владимир г, Безыменского ул, 12</t>
  </si>
  <si>
    <t>Владимир г, Усти-на-Лабе ул, 14</t>
  </si>
  <si>
    <t>Меленковский р-н, Денятино с, Механизаторов ул, 1</t>
  </si>
  <si>
    <t>Итого по Денятинское</t>
  </si>
  <si>
    <t>ТСЖ "Денятино"</t>
  </si>
  <si>
    <t>Денятинское</t>
  </si>
  <si>
    <t>Срок проведения капитального ремонта в           МКД</t>
  </si>
  <si>
    <t>замена плоской кровли на           стропильную</t>
  </si>
  <si>
    <t>капитальный ремонт внутридомовых инженерных систем вентиляции и дымоудаления при капитальном            ремонте крыш</t>
  </si>
  <si>
    <t>ремонт внутридомовых инженерных               систем теплоснабжения с заменой отопительных приборов (радиаторов) в               местах общего пользования и                    отопительных приборов (радиаторов), расположенных в жилых помещениях,         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</si>
  <si>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           канализации</t>
  </si>
  <si>
    <t>ремонт выпусков системы              водоотведения до первого                          смотрового колодца при капитальном               ремонте внутридомовых инженерных                      систем водоотведения</t>
  </si>
  <si>
    <t>установка узлов управления и                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</si>
  <si>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          капитального ремонта внутридомовых инженерных систем теплоснабжения</t>
  </si>
  <si>
    <t>авторский надзор при выполнении работ             по  МКД, имеющих статус объекта культурного наследия (памятника истории             и культуры) народов РФ</t>
  </si>
  <si>
    <t>Итого по Владимирской области за период 2020-2022 годы:</t>
  </si>
  <si>
    <t>Итого по Владимирской области в 2020 году:</t>
  </si>
  <si>
    <t>Киржачский р-н, Горка п, Шелковиков ул, 6</t>
  </si>
  <si>
    <t>Итого по Горкинское</t>
  </si>
  <si>
    <t>Информация о ранее проведенных отдельных работах по капитальному ремонту общего имущества многоквартирных домов на территории Владимирской области в период 2020- 2022 годов</t>
  </si>
  <si>
    <t>Владимир г, Стасова ул, 31</t>
  </si>
  <si>
    <t>Срок проведения капитального ремонта в МКД</t>
  </si>
  <si>
    <t>замена плоской кровли на              стропильную</t>
  </si>
  <si>
    <t>ремонт внутридомовых инженерных систем теплоснабжения с заменой отопительных приборов (радиаторов)           в местах общего пользования и отопительных приборов (радиаторов), расположенных в жилых помещениях, не имеющих отключающих        устройств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</si>
  <si>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         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</si>
  <si>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         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</si>
  <si>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         народов РФ</t>
  </si>
  <si>
    <t>Кольчугино г, Лермонтова ул, 5</t>
  </si>
  <si>
    <t>Владимир г, Тракторная ул, 4</t>
  </si>
  <si>
    <t>Владимир г, Балакирева ул, 27</t>
  </si>
  <si>
    <t>Владимир г, Безыменского ул, 11</t>
  </si>
  <si>
    <t>Владимир г, Белоконской ул, 15Б</t>
  </si>
  <si>
    <t>Владимир г, Благонравова ул, 5</t>
  </si>
  <si>
    <t>Владимир г, Большая Нижегородская ул, 27а</t>
  </si>
  <si>
    <t>Владимир г, Варваринский проезд, 3</t>
  </si>
  <si>
    <t>Владимир г, Верхняя Дуброва ул, 3</t>
  </si>
  <si>
    <t>Владимир г, Верхняя Дуброва ул, 26А</t>
  </si>
  <si>
    <t>Владимир г, Верхняя Дуброва ул, 26Г</t>
  </si>
  <si>
    <t>Владимир г, Горького ул, 125</t>
  </si>
  <si>
    <t>Владимир г, Горького ул, 129</t>
  </si>
  <si>
    <t>Владимир г, Красноармейская ул, 46</t>
  </si>
  <si>
    <t>Владимир г, Куйбышева ул, 66а</t>
  </si>
  <si>
    <t>Владимир г, Ленина пр-кт, 13Б</t>
  </si>
  <si>
    <t>Владимир г, Ленина пр-кт, 32</t>
  </si>
  <si>
    <t>Владимир г, Ленина пр-кт, 34</t>
  </si>
  <si>
    <t>Владимир г, Мира ул, 15</t>
  </si>
  <si>
    <t>Владимир г, Мира ул, 4Б</t>
  </si>
  <si>
    <t>Владимир г, Народная ул, 8</t>
  </si>
  <si>
    <t>Владимир г, Нижняя Дуброва ул, 21А</t>
  </si>
  <si>
    <t>Владимир г, Нижняя Дуброва ул, 34</t>
  </si>
  <si>
    <t>Владимир г, Нижняя Дуброва ул, 42</t>
  </si>
  <si>
    <t>Владимир г, Никитина ул, 4А</t>
  </si>
  <si>
    <t>Владимир г, Октябрьский пр-кт, 25</t>
  </si>
  <si>
    <t>Владимир г, Октябрьский пр-кт, 36</t>
  </si>
  <si>
    <t>Владимир г, Сакко и Ванцетти ул, 23Б</t>
  </si>
  <si>
    <t>Владимир г, Северная ул, 26</t>
  </si>
  <si>
    <t>Владимир г, Соколова-Соколенка ул, 16</t>
  </si>
  <si>
    <t>Владимир г, Соколова-Соколенка ул, 3Б</t>
  </si>
  <si>
    <t>Владимир г, Соколова-Соколенка ул, 29</t>
  </si>
  <si>
    <t>Владимир г, Соколова-Соколенка ул, 30</t>
  </si>
  <si>
    <t>Владимир г, Стрелецкая ул, 36А</t>
  </si>
  <si>
    <t>Владимир г, Суздальский пр-кт, 13А</t>
  </si>
  <si>
    <t>Владимир г, Тихонравова ул, 9</t>
  </si>
  <si>
    <t>Владимир г, Тихонравова ул, 11</t>
  </si>
  <si>
    <t>Владимир г, Юбилейная ул, 20</t>
  </si>
  <si>
    <t>Владимир г, Хирурга Орлова ул, 2б</t>
  </si>
  <si>
    <t>Владимир г, Чайковского ул, 25А</t>
  </si>
  <si>
    <t>Владимир г, Красноармейская ул, 43Г</t>
  </si>
  <si>
    <t>Владимир г, Безыменского ул, 4</t>
  </si>
  <si>
    <t>Владимир г, Верхняя Дуброва ул, 18Б</t>
  </si>
  <si>
    <t>Владимир г, Верхняя Дуброва ул, 38Б</t>
  </si>
  <si>
    <t>Владимир г, Диктора Левитана ул, 5</t>
  </si>
  <si>
    <t>Владимир г, Добросельская ул, 199а</t>
  </si>
  <si>
    <t>Владимир г, Добросельская ул, 207</t>
  </si>
  <si>
    <t>Владимир г, Комиссарова ул, 13</t>
  </si>
  <si>
    <t>Владимир г, Комиссарова ул, 23</t>
  </si>
  <si>
    <t>Владимир г, Лакина проезд, 8</t>
  </si>
  <si>
    <t>Владимир г, Лесной мкр, Лесная ул, 6</t>
  </si>
  <si>
    <t>Владимир г, Нижняя Дуброва ул, 32А</t>
  </si>
  <si>
    <t>Владимир г, Нижняя Дуброва ул, 46</t>
  </si>
  <si>
    <t>Владимир г, Нижняя Дуброва ул, 46Б</t>
  </si>
  <si>
    <t>Владимир г, Октябрьский пр-кт, 27</t>
  </si>
  <si>
    <t>Владимир г, Оргтруд мкр, Молодежная ул, 15</t>
  </si>
  <si>
    <t>Владимир г, Оргтруд мкр, Молодежная ул, 18</t>
  </si>
  <si>
    <t>Владимир г, Оргтруд мкр, Молодежная ул, 19</t>
  </si>
  <si>
    <t>Владимир г, Оргтруд мкр, Октябрьская ул, 27</t>
  </si>
  <si>
    <t>Владимир г, Оргтруд мкр, Строителей ул, 1</t>
  </si>
  <si>
    <t>Владимир г, Оргтруд мкр, Строителей ул, 4</t>
  </si>
  <si>
    <t>Владимир г, Полины Осипенко ул, 17</t>
  </si>
  <si>
    <t>Владимир г, Растопчина ул, 33а</t>
  </si>
  <si>
    <t>Владимир г, Растопчина ул, 55</t>
  </si>
  <si>
    <t>Владимир г, Соколова-Соколенка ул, 9</t>
  </si>
  <si>
    <t>Владимир г, Солнечная ул, 41А</t>
  </si>
  <si>
    <t>Владимир г, Суздальский пр-кт, 21</t>
  </si>
  <si>
    <t>Владимир г, Тихонравова ул, 4</t>
  </si>
  <si>
    <t>Владимир г, Тракторная ул, 5</t>
  </si>
  <si>
    <t>Владимир г, Энергетик мкр, Энергетиков ул, 6</t>
  </si>
  <si>
    <t>Владимир г, Энергетик мкр, Энергетиков ул, 9</t>
  </si>
  <si>
    <t>Владимир г, Юбилейная ул, 76А</t>
  </si>
  <si>
    <t>Владимир г, Юрьевец мкр, Михалькова ул, 2</t>
  </si>
  <si>
    <t>Владимир г, Юрьевец мкр, Михалькова ул, 5</t>
  </si>
  <si>
    <t>Александров г, Ленина ул, 2</t>
  </si>
  <si>
    <t>Гусь-Хрустальный г, 50 лет Советской Власти пр-кт, 35</t>
  </si>
  <si>
    <t>Гусь-Хрустальный г, Карла Либкнехта ул, 5а</t>
  </si>
  <si>
    <t>Гусь-Хрустальный г, Октябрьская ул, 68</t>
  </si>
  <si>
    <t>Гусь-Хрустальный г, Транспортная ул, 16а</t>
  </si>
  <si>
    <t>Ковров г, 5 Декабря ул, 22</t>
  </si>
  <si>
    <t>Ковров г, Грибоедова ул, 7</t>
  </si>
  <si>
    <t>Ковров г, Грибоедова ул, 9</t>
  </si>
  <si>
    <t>Ковров г, Зои Космодемьянской ул, 11</t>
  </si>
  <si>
    <t>Ковров г, Киркижа ул, 20</t>
  </si>
  <si>
    <t>Ковров г, Комсомольская ул, 24</t>
  </si>
  <si>
    <t>Ковров г, Куйбышева ул, 6</t>
  </si>
  <si>
    <t>Ковров г, Ленина пр-кт, 49/1</t>
  </si>
  <si>
    <t>Ковров г, Ленина пр-кт, 5</t>
  </si>
  <si>
    <t>Ковров г, Лесная ул, 4</t>
  </si>
  <si>
    <t>Ковров г, Малеева ул, 1/1</t>
  </si>
  <si>
    <t>Ковров г, Матвеева ул, 5</t>
  </si>
  <si>
    <t>Ковров г, Машиностроителей ул, 3</t>
  </si>
  <si>
    <t>Ковров г, Маяковского ул, 4</t>
  </si>
  <si>
    <t>Ковров г, Мира пр-кт, 6</t>
  </si>
  <si>
    <t>Ковров г, Партизанская ул, 1</t>
  </si>
  <si>
    <t>Ковров г, Садовая ул, 23</t>
  </si>
  <si>
    <t>Ковров г, Сергея Лазо ул, 4</t>
  </si>
  <si>
    <t>Ковров г, Строителей ул, 12/1</t>
  </si>
  <si>
    <t>Ковров г, Строителей ул, 33</t>
  </si>
  <si>
    <t>Ковров г, Тимофея Павловского ул, 10</t>
  </si>
  <si>
    <t>Ковров г, Волго-Донская ул, 11В</t>
  </si>
  <si>
    <t>Итого по Григорьевское</t>
  </si>
  <si>
    <t>Гусь-Хрустальный р-н, Вековка ст, 1</t>
  </si>
  <si>
    <t>Гусь-Хрустальный р-н, Вековка ст, 3</t>
  </si>
  <si>
    <t>Гусь-Хрустальный р-н, Вековка ст, 4</t>
  </si>
  <si>
    <t>Гусь-Хрустальный р-н, Вековка ст, 5</t>
  </si>
  <si>
    <t>Камешковский р-н, им Максима Горького п, Шоссейная ул, 6</t>
  </si>
  <si>
    <t>Кольчугино г, 3 Интернационала ул, 57</t>
  </si>
  <si>
    <t>Кольчугино г, 50 лет Октября ул, 26</t>
  </si>
  <si>
    <t>Кольчугино г, 50 лет Октября ул, 5А</t>
  </si>
  <si>
    <t>Кольчугино г, Дружбы ул, 20а</t>
  </si>
  <si>
    <t>Кольчугино г, Максимова ул, 21</t>
  </si>
  <si>
    <t>Кольчугино г, Мира ул, 3</t>
  </si>
  <si>
    <t>Кольчугино г, Веденеева ул, 12</t>
  </si>
  <si>
    <t>Кольчугино г, Добровольского ул, 15</t>
  </si>
  <si>
    <t>Кольчугино г, Добровольского ул, 17</t>
  </si>
  <si>
    <t>Кольчугино г, Добровольского ул, 19</t>
  </si>
  <si>
    <t>Кольчугино г, Добровольского ул, 27</t>
  </si>
  <si>
    <t>Кольчугино г, Коллективная ул, 41</t>
  </si>
  <si>
    <t>Кольчугино г, Московская ул, 62</t>
  </si>
  <si>
    <t>Муром г, 30 лет Победы ул, 8</t>
  </si>
  <si>
    <t>Муром г, Автодора ул, 37</t>
  </si>
  <si>
    <t>Муром г, Воровского ул, 88</t>
  </si>
  <si>
    <t>Муром г, Ковровская ул, 12</t>
  </si>
  <si>
    <t>Муром г, Кооперативная ул, 6</t>
  </si>
  <si>
    <t>Муром г, Куйбышева ул, 36</t>
  </si>
  <si>
    <t>Муром г, Куйбышева ул, 38</t>
  </si>
  <si>
    <t>Муром г, Лаврентьева ул, 39</t>
  </si>
  <si>
    <t>Муром г, Ленинградская ул, 24</t>
  </si>
  <si>
    <t>Муром г, Муромская ул, 25</t>
  </si>
  <si>
    <t>Муром г, Нижегородская ул, 29</t>
  </si>
  <si>
    <t>Муром г, Свердлова ул, 33</t>
  </si>
  <si>
    <t>Муром г, Филатова ул, 5</t>
  </si>
  <si>
    <t>Муром г, Владимирская ул, 9</t>
  </si>
  <si>
    <t>Муром г, Комсомольская ул, 49</t>
  </si>
  <si>
    <t>Муром г, Красногвардейская ул, 40</t>
  </si>
  <si>
    <t>Муром г, Мечникова ул, 36</t>
  </si>
  <si>
    <t>Собинка г, Некрасова ул, 2А</t>
  </si>
  <si>
    <t>Собинка г, Некрасова ул, 2Б</t>
  </si>
  <si>
    <t>Собинка г, Некрасова ул, 2В</t>
  </si>
  <si>
    <t>Собинский р-н, Лакинск г, Мира ул, 89</t>
  </si>
  <si>
    <t>Суздальский р-н, Павловское с, Школьная ул, 19</t>
  </si>
  <si>
    <t>Суздальский р-н, Павловское с, Школьная ул, 20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</si>
  <si>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2020-2022 годы в рамках реализации региональной программы капитального ремонта</t>
  </si>
  <si>
    <t>Муром г, Кленовая ул, 5</t>
  </si>
  <si>
    <t>Владимир г, Гастелло ул, 1</t>
  </si>
  <si>
    <t>Кольчугино г, Ломако ул, 12</t>
  </si>
  <si>
    <t>ТСЖ "Весна"</t>
  </si>
  <si>
    <t>Ковровский р-н, Старая д, Совхозная ул, 27</t>
  </si>
  <si>
    <t>Кольчугино г, Ломако ул, 16</t>
  </si>
  <si>
    <t>Кольчугино г, Ульяновская ул, 45</t>
  </si>
  <si>
    <t>ООО "Управляющая компания в ЖКХ города Кольчугино"</t>
  </si>
  <si>
    <t>ОАО "ПЭО "Сфера"</t>
  </si>
  <si>
    <t>2014</t>
  </si>
  <si>
    <t>2015</t>
  </si>
  <si>
    <t>Вязниковский р-н, Никологоры п, 40 лет Октября ул, 2</t>
  </si>
  <si>
    <t>2017</t>
  </si>
  <si>
    <t>Владимир г, Лакина ул, 133</t>
  </si>
  <si>
    <t>Вязники г, Дечинский мкр, 16</t>
  </si>
  <si>
    <t>Ковров г, Лизы Чайкиной ул, 36</t>
  </si>
  <si>
    <t>Ковров г, Лопатина ул, 61</t>
  </si>
  <si>
    <t>Ковров г, Пугачева ул, 30</t>
  </si>
  <si>
    <t>Ковров г, Моховая ул, 3</t>
  </si>
  <si>
    <t>Муром г, Ленинградская ул, 34 корп. 5</t>
  </si>
  <si>
    <t>Муром г, Первомайская ул, 13</t>
  </si>
  <si>
    <t>Камешковский р-н, Мирный п, Центральная ул, 86</t>
  </si>
  <si>
    <t>Киржач г, Магистральная ул, 1</t>
  </si>
  <si>
    <t>Петушинский р-н, Пекша д, Октябрьская ул, 2</t>
  </si>
  <si>
    <t>Гороховецкий р-н, Фоминки с, Чекунова ул, 4</t>
  </si>
  <si>
    <t>Собинка г, Мира ул, 1А</t>
  </si>
  <si>
    <t>ТСЖ "ЗОА,16"</t>
  </si>
  <si>
    <t>ООО "ЖЭЦ-Управление"</t>
  </si>
  <si>
    <t>ООО "УМД Континент"</t>
  </si>
  <si>
    <t>ООО"Управдом"</t>
  </si>
  <si>
    <t>ООО Киржачское ЖЭУ №1</t>
  </si>
  <si>
    <t>ООО "СМК-Реконструкция"</t>
  </si>
  <si>
    <t>ООО УК "Спецстройгарант-1"</t>
  </si>
  <si>
    <t>Селивановский р-н, Красная Горбатка п, Свободы ул, 81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</si>
  <si>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</si>
  <si>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</si>
  <si>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Итого по Владимирской области в 2020 году</t>
  </si>
  <si>
    <t>Александровский р-н, Струнино г, Островского ул, 3</t>
  </si>
  <si>
    <t>ООО "УК "Содружество С"</t>
  </si>
  <si>
    <t>вентканалы</t>
  </si>
  <si>
    <t>Киржачский р-н, Ефремово д, Восточная ул, 4</t>
  </si>
  <si>
    <t>Владимир г, Юбилейная ул, 56</t>
  </si>
  <si>
    <t>Александровский р-н, Балакирево пгт, 60 лет Октября ул, 10</t>
  </si>
  <si>
    <t>Владимир г, Доватора ул, 2</t>
  </si>
  <si>
    <t>Владимир г, Белоконской ул, 8</t>
  </si>
  <si>
    <t>Владимир г, Белоконской ул, 8А</t>
  </si>
  <si>
    <t>Владимир г, Судогодское ш, 31</t>
  </si>
  <si>
    <t>Гусь-Хрустальный г, Менделеева ул, 17а</t>
  </si>
  <si>
    <t>Ковров г, Брюсова ул, 52/2</t>
  </si>
  <si>
    <t>Ковров г, Генералова ул, 10</t>
  </si>
  <si>
    <t>Александров г, 2-я Стрелецкая ул, 17</t>
  </si>
  <si>
    <t>Александров г, 1-я Крестьянская ул, 12</t>
  </si>
  <si>
    <t>Александров г, Институтская ул, 18</t>
  </si>
  <si>
    <t>Александровский р-н, Струнино г, Заречная ул, 36</t>
  </si>
  <si>
    <t>Итого по Владимирской области по 2021 году:</t>
  </si>
  <si>
    <t>Гусь-Хрустальный г, Курловская ул, 25</t>
  </si>
  <si>
    <t>Всего по субъекту: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</si>
  <si>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2020-2021 годы
за счет средств регионального оператора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</si>
  <si>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2020-2021 годы
за счет средств регионального оператора * **</t>
  </si>
  <si>
    <t>Собинский р-н, Лакинск г, Карла Маркса ул, 21</t>
  </si>
  <si>
    <t>Радужный г, 1-й кв-л, 6</t>
  </si>
  <si>
    <t>Вязники г, Новая ул, 13</t>
  </si>
  <si>
    <t>Вязники г, Жуковского ул, 1</t>
  </si>
  <si>
    <t>Собинский р-н, Ставрово п, Южная ул, 2</t>
  </si>
  <si>
    <t>Александровский р-н, Карабаново г, Лермонтова пл, 14</t>
  </si>
  <si>
    <t>Александровский р-н, Карабаново г, Почтовая ул, 18</t>
  </si>
  <si>
    <t>Александровский р-н, Карабаново г, Лермонтова пл, 1</t>
  </si>
  <si>
    <t>Камешковский р-н, им Красина п, Садовая ул, 8</t>
  </si>
  <si>
    <t>Собинка г, Гагарина ул, 16</t>
  </si>
  <si>
    <t>Ковровский р-н, Красный Октябрь п, Мира ул, 15</t>
  </si>
  <si>
    <t>Собинский р-н, Ставрово п, Комсомольская ул, 3А</t>
  </si>
  <si>
    <t>Владимир г, Безыменского ул, 17а</t>
  </si>
  <si>
    <t>Владимир г, Безыменского ул, 1а</t>
  </si>
  <si>
    <t>Владимир г, Диктора Левитана ул, 42</t>
  </si>
  <si>
    <t>Владимир г, Добросельская ул, 209</t>
  </si>
  <si>
    <t>Владимир г, Егорова ул, 16а</t>
  </si>
  <si>
    <t>Владимир г, Жуковского ул, 20а</t>
  </si>
  <si>
    <t>Владимир г, Казарменная ул, 5А</t>
  </si>
  <si>
    <t>Владимир г, Комиссарова ул, 21</t>
  </si>
  <si>
    <t>Владимир г, Комиссарова ул, 22</t>
  </si>
  <si>
    <t>Владимир г, Красноармейская ул, 45</t>
  </si>
  <si>
    <t>Владимир г, Лакина ул, 141В</t>
  </si>
  <si>
    <t>Владимир г, Лакина ул, 3</t>
  </si>
  <si>
    <t>Владимир г, Ленина пр-кт, 71а</t>
  </si>
  <si>
    <t>Владимир г, Лесной мкр, Лесная ул, 10</t>
  </si>
  <si>
    <t>Владимир г, Лесной мкр, Лесная ул, 12</t>
  </si>
  <si>
    <t>Владимир г, Лесной мкр, Лесная ул, 13</t>
  </si>
  <si>
    <t>Владимир г, Ново-Ямская ул, 29А</t>
  </si>
  <si>
    <t>Владимир г, Оргтруд мкр, Октябрьская ул, 18</t>
  </si>
  <si>
    <t>Владимир г, Оргтруд мкр, Строителей ул, 3</t>
  </si>
  <si>
    <t>Владимир г, Северная ул, 28</t>
  </si>
  <si>
    <t>Владимир г, Соколова-Соколенка ул, 23</t>
  </si>
  <si>
    <t>Владимир г, Строителей пр-кт, 15Б</t>
  </si>
  <si>
    <t>Владимир г, Строителей пр-кт, 34А</t>
  </si>
  <si>
    <t>Владимир г, Строителей пр-кт, 4</t>
  </si>
  <si>
    <t>Владимир г, Суздальский пр-кт, 16</t>
  </si>
  <si>
    <t>Владимир г, Суздальский пр-кт, 26</t>
  </si>
  <si>
    <t>Владимир г, Тракторная ул, 7А</t>
  </si>
  <si>
    <t>Владимир г, Чайковского ул, 48</t>
  </si>
  <si>
    <t>Владимир г, Энергетик мкр, Садовая ул, 13</t>
  </si>
  <si>
    <t>Владимир г, Энергетик мкр, Энергетиков ул, 3</t>
  </si>
  <si>
    <t>Владимир г, 2-я Кольцевая ул, 26а</t>
  </si>
  <si>
    <t>Владимир г, 3-я Кольцевая ул, 25а</t>
  </si>
  <si>
    <t>Владимир г, Безыменского ул, 9в</t>
  </si>
  <si>
    <t>Владимир г, Безыменского ул, 9д</t>
  </si>
  <si>
    <t>Владимир г, Безыменского ул, 13б</t>
  </si>
  <si>
    <t>Владимир г, Белоконской ул, 15</t>
  </si>
  <si>
    <t>Владимир г, Большой проезд, 15а</t>
  </si>
  <si>
    <t>Владимир г, Василисина ул, 8б</t>
  </si>
  <si>
    <t>Владимир г, Василисина ул, 22а</t>
  </si>
  <si>
    <t>Владимир г, Верхняя Дуброва ул, 18</t>
  </si>
  <si>
    <t>Владимир г, Горького ул, 85А</t>
  </si>
  <si>
    <t>Владимир г, Диктора Левитана ул, 5А</t>
  </si>
  <si>
    <t>Владимир г, Егорова ул, 1</t>
  </si>
  <si>
    <t>Владимир г, Егорова ул, 10б</t>
  </si>
  <si>
    <t>Владимир г, Западная ул, 59</t>
  </si>
  <si>
    <t>Владимир г, Кирова ул, 3А</t>
  </si>
  <si>
    <t>Владимир г, Кирова ул, 6</t>
  </si>
  <si>
    <t>Владимир г, Кирова ул, 7</t>
  </si>
  <si>
    <t>Владимир г, Комиссарова ул, 4</t>
  </si>
  <si>
    <t>Владимир г, Коммунар мкр, Зеленая ул, 62</t>
  </si>
  <si>
    <t>Владимир г, Коммунар мкр, Зеленая ул, 64</t>
  </si>
  <si>
    <t>Владимир г, Коммунар мкр, Зеленая ул, 68</t>
  </si>
  <si>
    <t>Владимир г, Костерин пер, 10</t>
  </si>
  <si>
    <t>Владимир г, Куйбышева ул, 66</t>
  </si>
  <si>
    <t>Владимир г, Лакина ул, 155А</t>
  </si>
  <si>
    <t>Владимир г, Ленина пр-кт, 49</t>
  </si>
  <si>
    <t>Владимир г, Ленина пр-кт, 60</t>
  </si>
  <si>
    <t>Владимир г, Лермонтова ул, 45</t>
  </si>
  <si>
    <t>Владимир г, Мира ул, 6</t>
  </si>
  <si>
    <t>Владимир г, Мира ул, 6Б</t>
  </si>
  <si>
    <t>Владимир г, Мира ул, 22</t>
  </si>
  <si>
    <t>Владимир г, Михайловская ул, 6</t>
  </si>
  <si>
    <t>Владимир г, Михайловская ул, 12</t>
  </si>
  <si>
    <t>Владимир г, Михайловская ул, 55</t>
  </si>
  <si>
    <t>Владимир г, Нижняя Дуброва ул, 26</t>
  </si>
  <si>
    <t>Владимир г, Нижняя Дуброва ул, 33</t>
  </si>
  <si>
    <t>Владимир г, Ново-Ямская ул, 70</t>
  </si>
  <si>
    <t>Владимир г, Офицерская ул, 9А</t>
  </si>
  <si>
    <t>Владимир г, Офицерская ул, 16</t>
  </si>
  <si>
    <t>Владимир г, Пичугина ул, 5</t>
  </si>
  <si>
    <t>Владимир г, Пичугина ул, 14</t>
  </si>
  <si>
    <t>Владимир г, Полины Осипенко ул, 11</t>
  </si>
  <si>
    <t>Владимир г, Растопчина ул, 33в</t>
  </si>
  <si>
    <t>Владимир г, Растопчина ул, 39в</t>
  </si>
  <si>
    <t>Владимир г, Растопчина ул, 61</t>
  </si>
  <si>
    <t>Владимир г, Растопчина ул, 61а</t>
  </si>
  <si>
    <t>Владимир г, Северная ул, 22</t>
  </si>
  <si>
    <t>Владимир г, Семашко ул, 8</t>
  </si>
  <si>
    <t>Владимир г, Соколова-Соколенка ул, 20</t>
  </si>
  <si>
    <t>Владимир г, Столетовых ул, 5</t>
  </si>
  <si>
    <t>Владимир г, Строителей пр-кт, 34В</t>
  </si>
  <si>
    <t>Владимир г, Студенческая ул, 6Д</t>
  </si>
  <si>
    <t>Владимир г, Суворова ул, 11</t>
  </si>
  <si>
    <t>Владимир г, Судогодское ш, 17а</t>
  </si>
  <si>
    <t>Владимир г, Судогодское ш, 27а</t>
  </si>
  <si>
    <t>Владимир г, Сурикова ул, 14</t>
  </si>
  <si>
    <t>Владимир г, Сущевская ул, 3</t>
  </si>
  <si>
    <t>Владимир г, Сущевская ул, 7</t>
  </si>
  <si>
    <t>Владимир г, Тракторная ул, 13</t>
  </si>
  <si>
    <t>Владимир г, Университетская ул, 7</t>
  </si>
  <si>
    <t>Владимир г, Усти-на-Лабе ул, 16</t>
  </si>
  <si>
    <t>Владимир г, Усти-на-Лабе ул, 23</t>
  </si>
  <si>
    <t>Владимир г, Юбилейная ул, 12</t>
  </si>
  <si>
    <t>Владимир г, Юбилейная ул, 50</t>
  </si>
  <si>
    <t>Владимир г, Юбилейная ул, 52</t>
  </si>
  <si>
    <t>Владимир г, Юбилейная ул, 58</t>
  </si>
  <si>
    <t>Владимир г, Юбилейная ул, 68</t>
  </si>
  <si>
    <t>Владимир г, Юрьевец мкр, Школьный проезд, 4</t>
  </si>
  <si>
    <t>Александров г, Институтская ул, 8</t>
  </si>
  <si>
    <t>Александров г, Королева ул, 1</t>
  </si>
  <si>
    <t>Александров г, Королева ул, 12</t>
  </si>
  <si>
    <t>Александров г, Коссович ул, 6</t>
  </si>
  <si>
    <t>Александров г, Коссович ул, 7</t>
  </si>
  <si>
    <t>Александров г, Ленина ул, 14</t>
  </si>
  <si>
    <t>Александров г, Маяковского ул, 13</t>
  </si>
  <si>
    <t>Александров г, Октябрьская ул, 6 корп. 2</t>
  </si>
  <si>
    <t>Александров г, П.Топоркова ул, 2</t>
  </si>
  <si>
    <t>Александров г, Революции ул, 24</t>
  </si>
  <si>
    <t>Александров г, Революции ул, 36</t>
  </si>
  <si>
    <t>Александров г, Терешковой ул, 10 корп. 2</t>
  </si>
  <si>
    <t>Александров г, Энтузиастов ул, 11</t>
  </si>
  <si>
    <t>Гусь-Хрустальный г, 50 лет Советской Власти пр-кт, 29</t>
  </si>
  <si>
    <t>Гусь-Хрустальный г, Интернациональная ул, 40б</t>
  </si>
  <si>
    <t>Гусь-Хрустальный г, Калинина ул, 41</t>
  </si>
  <si>
    <t>Гусь-Хрустальный г, Каховского ул, 10</t>
  </si>
  <si>
    <t>Гусь-Хрустальный г, Красноармейская ул, 19</t>
  </si>
  <si>
    <t>Гусь-Хрустальный г, Курловская ул, 18</t>
  </si>
  <si>
    <t>Гусь-Хрустальный г, Маяковского ул, 1а</t>
  </si>
  <si>
    <t>Гусь-Хрустальный г, Менделеева ул, 15а</t>
  </si>
  <si>
    <t>Гусь-Хрустальный г, Муравьева-Апостола ул, 11</t>
  </si>
  <si>
    <t>Гусь-Хрустальный г, Октябрьская ул, 76</t>
  </si>
  <si>
    <t>Гусь-Хрустальный г, Полевая ул, 3</t>
  </si>
  <si>
    <t>Гусь-Хрустальный г, Полярная ул, 9</t>
  </si>
  <si>
    <t>Гусь-Хрустальный г, Торфяная ул, 7</t>
  </si>
  <si>
    <t>Гусь-Хрустальный г, Торфяная ул, 15</t>
  </si>
  <si>
    <t>Гусь-Хрустальный г, Транспортная ул, 19</t>
  </si>
  <si>
    <t>Ковров г, Абельмана ул, 130</t>
  </si>
  <si>
    <t>Ковров г, Белинского ул, 1/1</t>
  </si>
  <si>
    <t>Ковров г, Ватутина ул, 49</t>
  </si>
  <si>
    <t>Ковров г, Ватутина ул, 53</t>
  </si>
  <si>
    <t>Ковров г, Ватутина ул, 55</t>
  </si>
  <si>
    <t>Ковров г, Грибоедова ул, 11</t>
  </si>
  <si>
    <t>Ковров г, Грибоедова ул, 13</t>
  </si>
  <si>
    <t>Ковров г, Еловая ул, 86/2</t>
  </si>
  <si>
    <t>Ковров г, Еловая ул, 86/9</t>
  </si>
  <si>
    <t>Ковров г, Молодогвардейская ул, 3</t>
  </si>
  <si>
    <t>Ковров г, Моховая ул, 1/3</t>
  </si>
  <si>
    <t>Ковров г, Муромская ул, 23/2</t>
  </si>
  <si>
    <t>Ковров г, Абельмана ул, 27</t>
  </si>
  <si>
    <t>Ковров г, Ватутина ул, 86</t>
  </si>
  <si>
    <t>Ковров г, Волго-Донская ул, 7а</t>
  </si>
  <si>
    <t>Ковров г, Восточная ул, 52 корп. 4</t>
  </si>
  <si>
    <t>Ковров г, Восточный проезд, 14/2</t>
  </si>
  <si>
    <t>Ковров г, Восточный проезд, 16/1</t>
  </si>
  <si>
    <t>Ковров г, Гастелло ул, 9</t>
  </si>
  <si>
    <t>Ковров г, Дегтярева ул, 19</t>
  </si>
  <si>
    <t>Ковров г, Димитрова ул, 8</t>
  </si>
  <si>
    <t>Ковров г, Димитрова ул, 16</t>
  </si>
  <si>
    <t>Ковров г, Димитрова ул, 18</t>
  </si>
  <si>
    <t>Ковров г, Еловая ул, 88</t>
  </si>
  <si>
    <t>Ковров г, Зои Космодемьянской ул, 3 корп. 1</t>
  </si>
  <si>
    <t>Ковров г, Зои Космодемьянской ул, 23</t>
  </si>
  <si>
    <t>Ковров г, Калинина ул, 9</t>
  </si>
  <si>
    <t>Ковров г, Калинина ул, 20</t>
  </si>
  <si>
    <t>Ковров г, Калинина ул, 21</t>
  </si>
  <si>
    <t>Ковров г, Киркижа ул, 16</t>
  </si>
  <si>
    <t>Ковров г, Комсомольская ул, 28</t>
  </si>
  <si>
    <t>Ковров г, Комсомольская ул, 30</t>
  </si>
  <si>
    <t>Ковров г, Комсомольская ул, 34 корп. 2</t>
  </si>
  <si>
    <t>Ковров г, Комсомольская ул, 36/4</t>
  </si>
  <si>
    <t>Ковров г, Космонавтов ул, 4/3</t>
  </si>
  <si>
    <t>Ковров г, Куйбышева ул, 4</t>
  </si>
  <si>
    <t>Ковров г, Куйбышева ул, 14</t>
  </si>
  <si>
    <t>Ковров г, Куйбышева ул, 15</t>
  </si>
  <si>
    <t>Ковров г, Куйбышева ул, 18</t>
  </si>
  <si>
    <t>Ковров г, Ленина пр-кт, 46</t>
  </si>
  <si>
    <t>Ковров г, Ленина пр-кт, 49</t>
  </si>
  <si>
    <t>Ковров г, Летняя ул, 29</t>
  </si>
  <si>
    <t>Ковров г, Лопатина ул, 19</t>
  </si>
  <si>
    <t>Ковров г, Машиностроителей ул, 5</t>
  </si>
  <si>
    <t>Ковров г, Машиностроителей ул, 13</t>
  </si>
  <si>
    <t>Ковров г, Машиностроителей ул, 15</t>
  </si>
  <si>
    <t>Ковров г, Маяковского ул, 24</t>
  </si>
  <si>
    <t>Ковров г, Маяковского ул, 28</t>
  </si>
  <si>
    <t>Ковров г, Маяковского ул, 30</t>
  </si>
  <si>
    <t>Ковров г, Московская ул, 3</t>
  </si>
  <si>
    <t>Ковров г, Московская ул, 4</t>
  </si>
  <si>
    <t>Ковров г, Московская ул, 6</t>
  </si>
  <si>
    <t>Ковров г, Московская ул, 7</t>
  </si>
  <si>
    <t>Ковров г, Московская ул, 9</t>
  </si>
  <si>
    <t>Ковров г, Моховая ул, 2/9</t>
  </si>
  <si>
    <t>Ковров г, Муромская ул, 23 корп. 3</t>
  </si>
  <si>
    <t>Ковров г, Муромская ул, 31</t>
  </si>
  <si>
    <t>Ковров г, Муромская ул, 33</t>
  </si>
  <si>
    <t>Ковров г, Ногина пер, 3</t>
  </si>
  <si>
    <t>Ковров г, Ногина пер, 5</t>
  </si>
  <si>
    <t>Ковров г, Островского ул, 73</t>
  </si>
  <si>
    <t>Ковров г, Островского ул, 79</t>
  </si>
  <si>
    <t>Ковров г, Островского ул, 81</t>
  </si>
  <si>
    <t>Ковров г, Пионерская ул, 6</t>
  </si>
  <si>
    <t>Ковров г, Подлесная ул, 21</t>
  </si>
  <si>
    <t>Ковров г, Подлесная ул, 22</t>
  </si>
  <si>
    <t>Ковров г, Подлесная ул, 24</t>
  </si>
  <si>
    <t>Ковров г, Сосновая ул, 15 корп. 1</t>
  </si>
  <si>
    <t>Ковров г, Сосновая ул, 35</t>
  </si>
  <si>
    <t>Ковров г, Сосновая ул, 37</t>
  </si>
  <si>
    <t>Ковров г, Социалистическая ул, 15</t>
  </si>
  <si>
    <t>Ковров г, Строителей ул, 8</t>
  </si>
  <si>
    <t>Ковров г, Строителей ул, 9</t>
  </si>
  <si>
    <t>Ковров г, Строителей ул, 10</t>
  </si>
  <si>
    <t>Ковров г, Строителей ул, 14</t>
  </si>
  <si>
    <t>Ковров г, Строителей ул, 15/2</t>
  </si>
  <si>
    <t>Ковров г, Транспортная ул, 81</t>
  </si>
  <si>
    <t>Ковров г, Фурманова ул, 27</t>
  </si>
  <si>
    <t>Ковров г, Циолковского ул, 19</t>
  </si>
  <si>
    <t>Ковров г, Циолковского ул, 40</t>
  </si>
  <si>
    <t>Ковров г, Ленина пр-кт, 21</t>
  </si>
  <si>
    <t>Ковров г, Никитина ул, 34</t>
  </si>
  <si>
    <t>Гусь-Хрустальный р-н, Курлово г, Володарского ул, 1</t>
  </si>
  <si>
    <t>Кольчугино г, 3 Интернационала ул, 60</t>
  </si>
  <si>
    <t>Кольчугино г, Добровольского ул, 3</t>
  </si>
  <si>
    <t>Кольчугино г, Добровольского ул, 21</t>
  </si>
  <si>
    <t>Кольчугино г, Дружбы ул, 6а</t>
  </si>
  <si>
    <t>Кольчугино г, Дружбы ул, 8</t>
  </si>
  <si>
    <t>Кольчугино г, Дружбы ул, 12</t>
  </si>
  <si>
    <t>Кольчугино г, Дружбы ул, 23</t>
  </si>
  <si>
    <t>Кольчугино г, Дружбы ул, 32</t>
  </si>
  <si>
    <t>Кольчугино г, Ломако ул, 26</t>
  </si>
  <si>
    <t>Кольчугино г, Мира ул, 1</t>
  </si>
  <si>
    <t>Кольчугино г, Мира ул, 2</t>
  </si>
  <si>
    <t>Кольчугино г, Московская ул, 60</t>
  </si>
  <si>
    <t>Кольчугино г, Октябрьская ул, 36</t>
  </si>
  <si>
    <t>Кольчугино г, Победы ул, 9</t>
  </si>
  <si>
    <t>Кольчугино г, Победы ул, 11</t>
  </si>
  <si>
    <t>Кольчугино г, Ульяновская ул, 37</t>
  </si>
  <si>
    <t>Кольчугино г, Алексеева ул, 3б</t>
  </si>
  <si>
    <t>Муром г, Ленинградская ул, 26/6</t>
  </si>
  <si>
    <t>Муром г, Пролетарская ул, 50</t>
  </si>
  <si>
    <t>Муром г, Щербакова ул, 10</t>
  </si>
  <si>
    <t>Муром г, 30 лет Победы ул, 9 корп. 2</t>
  </si>
  <si>
    <t>Муром г, Артема ул, 20</t>
  </si>
  <si>
    <t>Муром г, Вокзальная ул, 16</t>
  </si>
  <si>
    <t>Муром г, Карла Маркса ул, 50</t>
  </si>
  <si>
    <t>Муром г, Кленовая ул, 30</t>
  </si>
  <si>
    <t>Муром г, Кленовая ул, 36</t>
  </si>
  <si>
    <t>Муром г, Кооперативная ул, 8</t>
  </si>
  <si>
    <t>Муром г, Кооперативная ул, 11</t>
  </si>
  <si>
    <t>Муром г, Кооперативная ул, 13</t>
  </si>
  <si>
    <t>Муром г, Кооперативный проезд, 8</t>
  </si>
  <si>
    <t>Муром г, Куйбышева ул, 32</t>
  </si>
  <si>
    <t>Муром г, Ленина ул, 55</t>
  </si>
  <si>
    <t>Муром г, Ленина ул, 85</t>
  </si>
  <si>
    <t>Муром г, Ленинградская ул, 20</t>
  </si>
  <si>
    <t>Муром г, Меленковская ул, 7</t>
  </si>
  <si>
    <t>Муром г, Меленковская ул, 11</t>
  </si>
  <si>
    <t>Муром г, Московская ул, 47</t>
  </si>
  <si>
    <t>Муром г, Муромская ул, 23</t>
  </si>
  <si>
    <t>Муром г, Совхозная ул, 15А</t>
  </si>
  <si>
    <t>Муром г, Филатова ул, 7</t>
  </si>
  <si>
    <t>Муром г, Чкалова ул, 6Б</t>
  </si>
  <si>
    <t>Муром г, Школьная ул, 1А</t>
  </si>
  <si>
    <t>Муром г, Энгельса ул, 7</t>
  </si>
  <si>
    <t>Камешково г, Свердлова ул, 9</t>
  </si>
  <si>
    <t>Камешково г, Молодежная ул, 2</t>
  </si>
  <si>
    <t>Камешково г, Ногина ул, 5</t>
  </si>
  <si>
    <t>Камешково г, Смурова ул, 10</t>
  </si>
  <si>
    <t>Камешково г, Совхозная ул, 21</t>
  </si>
  <si>
    <t>Камешково г, Школьная ул, 7</t>
  </si>
  <si>
    <t>Камешково г, Ленина ул, 6</t>
  </si>
  <si>
    <t>Юрьев-Польский г, Авангардский пер, 9</t>
  </si>
  <si>
    <t>Юрьев-Польский г, Авангардский пер, 5А</t>
  </si>
  <si>
    <t>Юрьев-Польский г, Революции ул, 9</t>
  </si>
  <si>
    <t>Юрьев-Польский г, Свободы ул, 129</t>
  </si>
  <si>
    <t>Юрьев-Польский г, Свободы ул, 133</t>
  </si>
  <si>
    <t>Юрьев-Польский г, Шибанкова ул, 116</t>
  </si>
  <si>
    <t>Вязники г, Дечинский мкр, 12а</t>
  </si>
  <si>
    <t>Вязники г, Ефимьево ул, 4</t>
  </si>
  <si>
    <t>Вязники г, Ленина ул, 19</t>
  </si>
  <si>
    <t>Вязники г, Металлистов ул, 10</t>
  </si>
  <si>
    <t>Вязники г, Спортивная ул, 8</t>
  </si>
  <si>
    <t>Вязники г, Стахановская ул, 16</t>
  </si>
  <si>
    <t>Радужный г, 1-й кв-л, 15</t>
  </si>
  <si>
    <t>Радужный г, 3-й кв-л, 26</t>
  </si>
  <si>
    <t>Радужный г, 3-й кв-л, 5</t>
  </si>
  <si>
    <t>Киржач г, Красный Октябрь мкр, Солнечный кв-л, 4</t>
  </si>
  <si>
    <t>Киржач г, Пугачева ул, 6</t>
  </si>
  <si>
    <t>Меленки г, Академика Королева ул, 25</t>
  </si>
  <si>
    <t>Итого по Ковардитское</t>
  </si>
  <si>
    <t>Муромский р-н, Ковардицы с, Молодежная ул, 11</t>
  </si>
  <si>
    <t>Петушинский р-н, Покров г, Больничный проезд, 4 корп. 2</t>
  </si>
  <si>
    <t>Петушки г, Московская ул, 5</t>
  </si>
  <si>
    <t>Петушки г, Строителей ул, 22</t>
  </si>
  <si>
    <t>Собинка г, Гагарина ул, 7</t>
  </si>
  <si>
    <t>Собинка г, Калинина ул, 2А</t>
  </si>
  <si>
    <t>Собинка г, Мира ул, 2</t>
  </si>
  <si>
    <t>Собинка г, Мира ул, 10</t>
  </si>
  <si>
    <t>Собинка г, Центральная ул, 26</t>
  </si>
  <si>
    <t>Собинский р-н, Лакинск г, 17 Партсъезда ул, 5</t>
  </si>
  <si>
    <t>Собинский р-н, Лакинск г, Парижской Коммуны ул, 31</t>
  </si>
  <si>
    <t>Собинский р-н, Лакинск г, Парковый проезд, 4</t>
  </si>
  <si>
    <t>Собинский р-н, Ставрово п, Комсомольская ул, 5</t>
  </si>
  <si>
    <t>Собинский р-н, Ставрово п, Комсомольская ул, 10</t>
  </si>
  <si>
    <t>Собинский р-н, Ставрово п, Школьная ул, 3</t>
  </si>
  <si>
    <t>Собинский р-н, Ставрово п, Школьная ул, 4</t>
  </si>
  <si>
    <t>Суздальский р-н, Боголюбово п, Западная ул, 13</t>
  </si>
  <si>
    <t>Суздальский р-н, Боголюбово п, Западная ул, 25а</t>
  </si>
  <si>
    <t>Суздальский р-н, Боголюбово п, Западная ул, 27а</t>
  </si>
  <si>
    <t>Суздальский р-н, Сокол п, 7</t>
  </si>
  <si>
    <t>Суздальский р-н, Сокол п, 14</t>
  </si>
  <si>
    <t>Суздальский р-н, Боголюбово п, Новая ул, 26</t>
  </si>
  <si>
    <t xml:space="preserve">Итого по Новоалександровское 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</si>
  <si>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</si>
  <si>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</si>
  <si>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Садовый п, Садовая ул, 3</t>
  </si>
  <si>
    <t>Суздальский р-н, Спасское-Городище с, Центральная ул, 12</t>
  </si>
  <si>
    <t>ООО "УК ЖРЭП"</t>
  </si>
  <si>
    <t>8</t>
  </si>
  <si>
    <t>7</t>
  </si>
  <si>
    <t>10</t>
  </si>
  <si>
    <t>МУП города Владимира "ГУК"</t>
  </si>
  <si>
    <t>12</t>
  </si>
  <si>
    <t>ООО "Ресурс"</t>
  </si>
  <si>
    <t>ООО "ГКС 1"</t>
  </si>
  <si>
    <t>ООО "Нерехта"</t>
  </si>
  <si>
    <t>Ковров г, Ковров-8 тер, 8</t>
  </si>
  <si>
    <t>Вязниковский р-н, Пировы-Городищи д, Молодежная ул, 5</t>
  </si>
  <si>
    <t>Кольчугино г, Луговая ул, 5</t>
  </si>
  <si>
    <t>ООО "ЖЭУ 2"</t>
  </si>
  <si>
    <t>Кольчугинский р-н, Бавлены п, Центральная ул, 10А</t>
  </si>
  <si>
    <t xml:space="preserve">к постановлению Департамента жилищно-коммунального хозяйства Владимирской области </t>
  </si>
  <si>
    <t>Объем финансирования в 2023 г., руб.</t>
  </si>
  <si>
    <t>Собинский р-н, Ставрово п, Юбилейная ул, 7</t>
  </si>
  <si>
    <t>Ковровский р-н, Мелехово пгт, Пионерская ул, 5</t>
  </si>
  <si>
    <t>Петушки г, Московская ул, 18</t>
  </si>
  <si>
    <t>Собинский р-н, Лакинск г, Мира ул, 49б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</si>
  <si>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за счет средств регионального оператора определены таблицей №1</t>
  </si>
  <si>
    <t>Радужный г, 1-й кв-л, 28</t>
  </si>
  <si>
    <t>Гусь-Хрустальный р-н, Анопино п, Чехова ул, 2</t>
  </si>
  <si>
    <t>Суздальский р-н, Красногвардейский п, Октябрьская ул, 15</t>
  </si>
  <si>
    <t>Владимир г, Бобкова ул, 1а</t>
  </si>
  <si>
    <t>Владимир г, Диктора Левитана ул, 31</t>
  </si>
  <si>
    <t>Владимир г, Каманина ул, 18</t>
  </si>
  <si>
    <t>Владимир г, Каманина ул, 28</t>
  </si>
  <si>
    <t>Владимир г, Краснознаменная ул, 10</t>
  </si>
  <si>
    <t>Владимир г, МОПРа ул, 13</t>
  </si>
  <si>
    <t>Владимир г, Октябрьский пр-кт, 42</t>
  </si>
  <si>
    <t>Владимир г, Стасова ул, 44/11</t>
  </si>
  <si>
    <t>Владимир г, Юбилейная ул, 4</t>
  </si>
  <si>
    <t>Собинка г, Молодежная ул, 26</t>
  </si>
  <si>
    <t>Суздальский р-н, Новое с, Молодежная ул, 3</t>
  </si>
  <si>
    <t>Ковров г, Ранжева ул, 5</t>
  </si>
  <si>
    <t>Ковров г, Туманова ул, 12</t>
  </si>
  <si>
    <t>Александровский р-н, Карабаново г, Лермонтова пл, 13</t>
  </si>
  <si>
    <t>Петушки г, Советская пл, 11</t>
  </si>
  <si>
    <t>Муром г, Войкова ул, 2а</t>
  </si>
  <si>
    <t>Муром г, Кооперативная ул, 2</t>
  </si>
  <si>
    <t>Гусь-Хрустальный г, Мира ул, 18</t>
  </si>
  <si>
    <t>Александров г, Ново-Стрелецкий проезд ул, 14</t>
  </si>
  <si>
    <t>Вязники г, Владимирская ул, 2</t>
  </si>
  <si>
    <t>Киржач г, Ленинградская ул, 98</t>
  </si>
  <si>
    <t>Собинка г, Ленина ул, 31</t>
  </si>
  <si>
    <t>Итого по Бутылицкое</t>
  </si>
  <si>
    <t>Меленковский р-н, Архангел с, Совхозная ул, 182</t>
  </si>
  <si>
    <t>Бутылицкое</t>
  </si>
  <si>
    <t>Меленки г, Муромская ул, 39</t>
  </si>
  <si>
    <t>Радужный г, 3-й кв-л, 34</t>
  </si>
  <si>
    <t>Ковров г, Брюсова ул, 52</t>
  </si>
  <si>
    <t>Ковров г, Лизы Чайкиной ул, 104</t>
  </si>
  <si>
    <t>Ковров г, Лизы Чайкиной ул, 108</t>
  </si>
  <si>
    <t>Ковров г, Маяковского ул, 83</t>
  </si>
  <si>
    <t>Ковров г, Маяковского ул, 85</t>
  </si>
  <si>
    <t>Ковров г, Маяковского ул, 87</t>
  </si>
  <si>
    <t>Радужный г, 3-й кв-л, 25</t>
  </si>
  <si>
    <t>Муром г, Дзержинского ул, 2Б</t>
  </si>
  <si>
    <t>Муром г, Кленовая ул, 34</t>
  </si>
  <si>
    <t>Владимир г, Завадского ул, 13Б</t>
  </si>
  <si>
    <t>Владимир г, Нижняя Дуброва ул, 37</t>
  </si>
  <si>
    <t>Владимир г, Нижняя Дуброва ул, 44</t>
  </si>
  <si>
    <t>Владимир г, Соколова-Соколенка ул, 11</t>
  </si>
  <si>
    <t>Владимир г, Суворова ул, 2</t>
  </si>
  <si>
    <t>Владимир г, Фатьянова ул, 21</t>
  </si>
  <si>
    <t>Владимир г, Энергетик мкр, Энергетиков ул, 1А</t>
  </si>
  <si>
    <t>Владимир г, Юбилейная ул, 46</t>
  </si>
  <si>
    <t>Владимир г, Балакирева ул, 55</t>
  </si>
  <si>
    <t>Владимир г, Белоконской ул, 25</t>
  </si>
  <si>
    <t>Владимир г, Верхняя Дуброва ул, 18А</t>
  </si>
  <si>
    <t>Владимир г, Верхняя Дуброва ул, 38Д</t>
  </si>
  <si>
    <t>Владимир г, Горная ул, 5</t>
  </si>
  <si>
    <t>Владимир г, Горького ул, 44</t>
  </si>
  <si>
    <t>Владимир г, Добросельская ул, 165</t>
  </si>
  <si>
    <t>Владимир г, Завадского ул, 15А</t>
  </si>
  <si>
    <t>Владимир г, Куйбышева ул, 42</t>
  </si>
  <si>
    <t>Владимир г, Лакина ул, 143А</t>
  </si>
  <si>
    <t>Владимир г, Ленина пр-кт, 42</t>
  </si>
  <si>
    <t>Владимир г, Ленина пр-кт, 51</t>
  </si>
  <si>
    <t>Владимир г, Ленина пр-кт, 67А</t>
  </si>
  <si>
    <t>Владимир г, Лесной мкр, Лесная ул, 8</t>
  </si>
  <si>
    <t>Владимир г, Нижняя Дуброва ул, 1</t>
  </si>
  <si>
    <t>Владимир г, Нижняя Дуброва ул, 27</t>
  </si>
  <si>
    <t>Владимир г, Оргтруд мкр, Октябрьская ул, 10</t>
  </si>
  <si>
    <t>Владимир г, Оргтруд мкр, Октябрьская ул, 16</t>
  </si>
  <si>
    <t>Владимир г, Оргтруд мкр, Октябрьская ул, 25</t>
  </si>
  <si>
    <t>Владимир г, Оргтруд мкр, Строителей ул, 5</t>
  </si>
  <si>
    <t>Владимир г, Пичугина ул, 12</t>
  </si>
  <si>
    <t>Владимир г, Растопчина ул, 1</t>
  </si>
  <si>
    <t>Владимир г, Растопчина ул, 49а</t>
  </si>
  <si>
    <t>Владимир г, Растопчина ул, 55а</t>
  </si>
  <si>
    <t>Владимир г, Садовая ул, 17</t>
  </si>
  <si>
    <t>Владимир г, Соколова-Соколенка ул, 21</t>
  </si>
  <si>
    <t>Владимир г, Соколова-Соколенка ул, 5а</t>
  </si>
  <si>
    <t>Владимир г, Строителей пр-кт, 12</t>
  </si>
  <si>
    <t>Владимир г, Строителей пр-кт, 22</t>
  </si>
  <si>
    <t>Владимир г, Строителей пр-кт, 44А</t>
  </si>
  <si>
    <t>Владимир г, Чайковского ул, 44Б</t>
  </si>
  <si>
    <t>Владимир г, Энергетик мкр, Садовая ул, 15</t>
  </si>
  <si>
    <t>Владимир г, Энергетик мкр, Энергетиков ул, 23</t>
  </si>
  <si>
    <t>Владимир г, Юрьевец мкр, Институтский городок, 26</t>
  </si>
  <si>
    <t>Владимир г, Юрьевец мкр, Михалькова ул, 12</t>
  </si>
  <si>
    <t>Владимир г, Юрьевец мкр, Школьный проезд, 1А</t>
  </si>
  <si>
    <t>Гусь-Хрустальный г, Транспортная ул, 12</t>
  </si>
  <si>
    <t>Гусь-Хрустальный г, Курловская ул, 30</t>
  </si>
  <si>
    <t>Ковров г, Абельмана ул, 128</t>
  </si>
  <si>
    <t>Ковров г, Абельмана ул, 139/1</t>
  </si>
  <si>
    <t>Ковров г, Волго-Донская ул, 26</t>
  </si>
  <si>
    <t>Ковров г, Димитрова ул, 2</t>
  </si>
  <si>
    <t>Ковров г, Еловая ул, 86/8</t>
  </si>
  <si>
    <t>Ковров г, Кирова ул, 75</t>
  </si>
  <si>
    <t>Ковров г, Комсомольская ул, 32</t>
  </si>
  <si>
    <t>Ковров г, Ленина пр-кт, 12А</t>
  </si>
  <si>
    <t>Ковров г, Молодогвардейская ул, 7</t>
  </si>
  <si>
    <t>Ковров г, Тимофея Павловского ул, 8</t>
  </si>
  <si>
    <t>Ковров г, Комсомольская ул, 34/3</t>
  </si>
  <si>
    <t>Кольчугино г, Белая Речка мкр, Школьная ул, 11а</t>
  </si>
  <si>
    <t>Кольчугино г, Веденеева ул, 3</t>
  </si>
  <si>
    <t>Кольчугино г, Дружбы ул, 22</t>
  </si>
  <si>
    <t>Кольчугино г, Дружбы ул, 7</t>
  </si>
  <si>
    <t>Кольчугино г, Коллективная ул, 47</t>
  </si>
  <si>
    <t>Кольчугино г, Ленина ул, 11а</t>
  </si>
  <si>
    <t>Кольчугино г, Ленина ул, 2</t>
  </si>
  <si>
    <t>Кольчугино г, Лермонтова ул, 3</t>
  </si>
  <si>
    <t>Кольчугино г, Луговая ул, 10</t>
  </si>
  <si>
    <t>Кольчугино г, Чапаева ул, 2а</t>
  </si>
  <si>
    <t>Кольчугино г, Шмелева ул, 17</t>
  </si>
  <si>
    <t>Кольчугино г, 50 лет Октября ул, 14</t>
  </si>
  <si>
    <t>Кольчугино г, 50 лет СССР ул, 6</t>
  </si>
  <si>
    <t>Кольчугино г, Чапаева ул, 1г</t>
  </si>
  <si>
    <t>Муром г, Заводская ул, 19</t>
  </si>
  <si>
    <t>Муром г, Карачаровское ш, 26б</t>
  </si>
  <si>
    <t>Муром г, Карачаровское ш, 30а</t>
  </si>
  <si>
    <t>Муром г, Кленовая ул, 3 корп. 2</t>
  </si>
  <si>
    <t>Муром г, Льва Толстого ул, 54</t>
  </si>
  <si>
    <t>Муром г, Машинистов ул, 5</t>
  </si>
  <si>
    <t>Муром г, Октябрьская ул, 29</t>
  </si>
  <si>
    <t>Муром г, Октябрьская ул, 9а</t>
  </si>
  <si>
    <t>Муром г, Энгельса ул, 21</t>
  </si>
  <si>
    <t>Муром г, Карачаровское ш, 26а</t>
  </si>
  <si>
    <t>Муром г, Кленовая ул, 3 корп. 1</t>
  </si>
  <si>
    <t>Муром г, Ковровская ул, 10</t>
  </si>
  <si>
    <t>Муром г, Льва Толстого ул, 96</t>
  </si>
  <si>
    <t>Муром г, Муромская ул, 23 корп. 2</t>
  </si>
  <si>
    <t>Муром г, Первомайская ул, 93</t>
  </si>
  <si>
    <t>Муром г, Филатова ул, 6</t>
  </si>
  <si>
    <t>Муром г, Энгельса ул, 25</t>
  </si>
  <si>
    <t>Камешково г, 3 Интернационала ул, 3</t>
  </si>
  <si>
    <t>Камешково г, Володарского ул, 2</t>
  </si>
  <si>
    <t>Камешково г, Молодежная ул, 9</t>
  </si>
  <si>
    <t>Камешково г, Крупской ул, 8А</t>
  </si>
  <si>
    <t>Юрьев-Польский г, Школьная ул, 40</t>
  </si>
  <si>
    <t>Вязники г, Куйбышева ул, 4</t>
  </si>
  <si>
    <t>Суздальский р-н, Сокол п, 9</t>
  </si>
  <si>
    <t>Суздальский р-н, Кутуково с, Школьная ул, 5</t>
  </si>
  <si>
    <t>Суздальский р-н, Павловское с, Центральная ул, 29</t>
  </si>
  <si>
    <t>Селивановский р-н, Красная Горбатка п, 2-я Заводская ул, 5</t>
  </si>
  <si>
    <t>Селивановский р-н, Красная Горбатка п, Северная ул, 75</t>
  </si>
  <si>
    <t>Селивановский р-н, Красная Горбатка п, Строителей ул, 5</t>
  </si>
  <si>
    <t>Селивановский р-н, Красная Горбатка п, Школьная ул, 29</t>
  </si>
  <si>
    <t>Селивановский р-н, Красная Горбатка п, Школьная ул, 22</t>
  </si>
  <si>
    <t>Судогодский р-н, Бараки д, Молодежная ул, 1</t>
  </si>
  <si>
    <t>Итого по Владимирской области в 2021 году:</t>
  </si>
  <si>
    <t>Петушинский р-н, Нагорный п, Горячкина ул, 3</t>
  </si>
  <si>
    <t>ООО УК "Управдом"</t>
  </si>
  <si>
    <t>ООО «НАШЕ ЖКО»</t>
  </si>
  <si>
    <t>11</t>
  </si>
  <si>
    <t>ТСЖ Дечинский 14</t>
  </si>
  <si>
    <t>ООО "Ком-сервис"</t>
  </si>
  <si>
    <t>Ковров г, Лизы Чайкиной ул, 106</t>
  </si>
  <si>
    <t>Ковров г, Матвеева ул, 3</t>
  </si>
  <si>
    <t>ООО "УК "ЖКО РОСКО"</t>
  </si>
  <si>
    <t xml:space="preserve">Итого по Владимирской области по 2021 году: </t>
  </si>
  <si>
    <t>Вязники г, Дечинский мкр, 6</t>
  </si>
  <si>
    <t>Камешковский р-н, Мирный п, Центральная ул, 82</t>
  </si>
  <si>
    <t>Итого по Владимирской области на 2021 год</t>
  </si>
  <si>
    <t>Всего по Владимирской области на 2020-2022 годы</t>
  </si>
  <si>
    <t>Всего по Владимирской области на 2020-2022 годы:</t>
  </si>
  <si>
    <t xml:space="preserve">Всего по Владимирской области на 2020-2022 годы: </t>
  </si>
  <si>
    <t>Камешково г, Крупской ул, 17В</t>
  </si>
  <si>
    <t>ООО"УЮТ"</t>
  </si>
  <si>
    <t>Юрьев-Польский г, Луговая ул, 51</t>
  </si>
  <si>
    <t>Ковров г, Набережная ул, 17</t>
  </si>
  <si>
    <t>Ковров г, Социалистическая ул, 17</t>
  </si>
  <si>
    <t>Итого по поселок Золотково</t>
  </si>
  <si>
    <t>Гусь-Хрустальный р-н, Золотково п, Ломоносова ул, 7</t>
  </si>
  <si>
    <t>поселок Золотково</t>
  </si>
  <si>
    <t>Муром г, Мечникова ул, 56</t>
  </si>
  <si>
    <t>Владимир г, Асаткина ул, 2А</t>
  </si>
  <si>
    <t>Владимир г, Верхняя Дуброва ул, 20А</t>
  </si>
  <si>
    <t>Владимир г, Горького ул, 55</t>
  </si>
  <si>
    <t>Владимир г, Добросельская ул, 195а</t>
  </si>
  <si>
    <t>Владимир г, Егорова ул, 3</t>
  </si>
  <si>
    <t>Владимир г, Лермонтова ул, 44</t>
  </si>
  <si>
    <t>Владимир г, Ново-Ямская ул, 9</t>
  </si>
  <si>
    <t>Владимир г, Полины Осипенко ул, 3</t>
  </si>
  <si>
    <t>Владимир г, Растопчина ул, 45а</t>
  </si>
  <si>
    <t>Владимир г, 9 Января ул, 3</t>
  </si>
  <si>
    <t>Муром г, Дзержинского ул, 5а</t>
  </si>
  <si>
    <t>Муром г, Комсомольская ул, 50</t>
  </si>
  <si>
    <t>Муром г, Московская ул, 64</t>
  </si>
  <si>
    <t>Муром г, Орловская ул, 5</t>
  </si>
  <si>
    <t>Муром г, Экземплярского ул, 70</t>
  </si>
  <si>
    <t>Владимир г, Суворова ул, 3а</t>
  </si>
  <si>
    <t>Итого по Владимирской области за период 2020-2021 годы</t>
  </si>
  <si>
    <t>Владимир г, Батурина ул, 33</t>
  </si>
  <si>
    <t>Владимир г, Безыменского ул, 13а</t>
  </si>
  <si>
    <t>Владимир г, Белоконской ул, 13А</t>
  </si>
  <si>
    <t>Владимир г, Верхняя Дуброва ул, 33</t>
  </si>
  <si>
    <t>Владимир г, Воровского ул, 8а</t>
  </si>
  <si>
    <t>Владимир г, Горького ул, 84</t>
  </si>
  <si>
    <t>Владимир г, Ленина пр-кт, 44</t>
  </si>
  <si>
    <t>Владимир г, Ленина пр-кт, 47А</t>
  </si>
  <si>
    <t>Владимир г, Мира ул, 4А</t>
  </si>
  <si>
    <t>Владимир г, Строителей пр-кт, 42Г</t>
  </si>
  <si>
    <t>Владимир г, Добросельская ул, 193Г</t>
  </si>
  <si>
    <t>Владимир г, Энергетик мкр, Энергетиков ул, 6Б</t>
  </si>
  <si>
    <t>Владимир г, Диктора Левитана ул, 4Г</t>
  </si>
  <si>
    <t>Владимир г, Чайковского ул, 36</t>
  </si>
  <si>
    <t>Владимир г, Василисина ул, 9</t>
  </si>
  <si>
    <t>Владимир г, Василисина ул, 4</t>
  </si>
  <si>
    <t>Владимир г, Верхняя Дуброва ул, 10</t>
  </si>
  <si>
    <t>Владимир г, Строителей пр-кт, 2Г</t>
  </si>
  <si>
    <t>Владимир г, Фатьянова ул, 2А</t>
  </si>
  <si>
    <t>Владимир г, Верхняя Дуброва ул, 38А</t>
  </si>
  <si>
    <t>Владимир г, Перекопский военный городок, 25</t>
  </si>
  <si>
    <t>Владимир г, Почаевская ул, 22А</t>
  </si>
  <si>
    <t>Владимир г, Пугачева ул, 62</t>
  </si>
  <si>
    <t>Владимир г, Разина ул, 26</t>
  </si>
  <si>
    <t>Владимир г, Диктора Левитана ул, 55</t>
  </si>
  <si>
    <t>Владимир г, Юбилейная ул, 42</t>
  </si>
  <si>
    <t>Владимир г, Безыменского ул, 4а</t>
  </si>
  <si>
    <t>Владимир г, Верхняя Дуброва ул, 2</t>
  </si>
  <si>
    <t>Владимир г, Ново-Ямская ул, 2</t>
  </si>
  <si>
    <t>Владимир г, Московское ш, 1б</t>
  </si>
  <si>
    <t>Владимир г, Комиссарова ул, 23а</t>
  </si>
  <si>
    <t>Владимир г, Ломоносова ул, 1</t>
  </si>
  <si>
    <t>Владимир г, Мира ул, 17</t>
  </si>
  <si>
    <t>Владимир г, Октябрьский военный городок, 25</t>
  </si>
  <si>
    <t>Владимир г, Полины Осипенко ул, 27</t>
  </si>
  <si>
    <t>Владимир г, Соколова-Соколенка ул, 6в</t>
  </si>
  <si>
    <t>Владимир г, Строителей пр-кт, 34Б</t>
  </si>
  <si>
    <t>Владимир г, Тракторная ул, 1Г</t>
  </si>
  <si>
    <t>Владимир г, Юбилейная ул, 5</t>
  </si>
  <si>
    <t>Владимир г, Белоконской ул, 14</t>
  </si>
  <si>
    <t>Владимир г, Горького ул, 115</t>
  </si>
  <si>
    <t>Владимир г, Юбилейная ул, 38А</t>
  </si>
  <si>
    <t>Александров г, Революции ул, 38</t>
  </si>
  <si>
    <t>Александров г, Революции ул, 72</t>
  </si>
  <si>
    <t>Александров г, Институтская ул, 6 корп. 2</t>
  </si>
  <si>
    <t>Александров г, Королева ул, 16</t>
  </si>
  <si>
    <t>Александров г, Королева ул, 18</t>
  </si>
  <si>
    <t>Александров г, Королева ул, 20</t>
  </si>
  <si>
    <t>Александров г, Маяковского ул, 36А</t>
  </si>
  <si>
    <t>Александров г, Ческа-Липа ул, 10</t>
  </si>
  <si>
    <t>Александров г, Геологов ул, 8</t>
  </si>
  <si>
    <t>Гусь-Хрустальный г, Маяковского ул, 3а</t>
  </si>
  <si>
    <t>Гусь-Хрустальный г, Менделеева ул, 19а</t>
  </si>
  <si>
    <t>Гусь-Хрустальный г, Менделеева ул, 25</t>
  </si>
  <si>
    <t>Гусь-Хрустальный г, Пролетарская ул, 18</t>
  </si>
  <si>
    <t>Гусь-Хрустальный г, Рязанская ул, 2</t>
  </si>
  <si>
    <t>Гусь-Хрустальный г, Теплицкий пр-кт, 12</t>
  </si>
  <si>
    <t>Гусь-Хрустальный г, Транспортная ул, 16</t>
  </si>
  <si>
    <t>Ковров г, 5 Декабря ул, 22/2</t>
  </si>
  <si>
    <t>Ковров г, Комсомольская ул, 104</t>
  </si>
  <si>
    <t>Ковров г, МОПРа ул, 26</t>
  </si>
  <si>
    <t>Ковров г, Строителей ул, 2</t>
  </si>
  <si>
    <t>Ковров г, Строителей ул, 22</t>
  </si>
  <si>
    <t>Ковров г, Строителей ул, 22/2</t>
  </si>
  <si>
    <t>Ковров г, Волго-Донская ул, 27</t>
  </si>
  <si>
    <t>Ковров г, Брюсова ул, 54/1</t>
  </si>
  <si>
    <t>Ковров г, Грибоедова ул, 125</t>
  </si>
  <si>
    <t>Ковров г, Зои Космодемьянской ул, 7/3</t>
  </si>
  <si>
    <t>Ковров г, Зои Космодемьянской ул, 9</t>
  </si>
  <si>
    <t>Ковров г, Зои Космодемьянской ул, 26/2</t>
  </si>
  <si>
    <t>Ковров г, Комсомольская ул, 36/3</t>
  </si>
  <si>
    <t>Ковров г, Летняя ул, 19</t>
  </si>
  <si>
    <t>Ковров г, Летняя ул, 86</t>
  </si>
  <si>
    <t>Ковров г, Лопатина ул, 44</t>
  </si>
  <si>
    <t>Ковров г, Машиностроителей ул, 7</t>
  </si>
  <si>
    <t>Ковров г, Маяковского ул, 2</t>
  </si>
  <si>
    <t>Ковров г, Моховая ул, 2 корп. 10</t>
  </si>
  <si>
    <t>Ковров г, Моховая ул, 2/6</t>
  </si>
  <si>
    <t>Ковров г, Ногина ул, 20</t>
  </si>
  <si>
    <t>Ковров г, Северный проезд, 10а</t>
  </si>
  <si>
    <t>Ковров г, Сосновая ул, 39</t>
  </si>
  <si>
    <t>Ковров г, Строителей ул, 16</t>
  </si>
  <si>
    <t>Ковров г, Строителей ул, 18</t>
  </si>
  <si>
    <t>Ковров г, Фабричный проезд, 6</t>
  </si>
  <si>
    <t>Ковров г, Фурманова ул, 35</t>
  </si>
  <si>
    <t>Ковров г, Клязьменская ул, 6</t>
  </si>
  <si>
    <t>Ковров г, Лопатина ул, 68</t>
  </si>
  <si>
    <t>Ковров г, Сосновая ул, 15/3</t>
  </si>
  <si>
    <t>Ковров г, Строителей ул, 15</t>
  </si>
  <si>
    <t>Кольчугино г, Белая Речка мкр, Новая ул, 5</t>
  </si>
  <si>
    <t>Кольчугино г, Ульяновская ул, 35</t>
  </si>
  <si>
    <t>Кольчугино г, Дружбы ул, 6</t>
  </si>
  <si>
    <t>Кольчугино г, Максимова ул, 25</t>
  </si>
  <si>
    <t>Кольчугино г, Московская ул, 66</t>
  </si>
  <si>
    <t>Кольчугино г, 3 Интернационала ул, 63</t>
  </si>
  <si>
    <t>Кольчугино г, Инициативная ул, 13</t>
  </si>
  <si>
    <t>Кольчугино г, 50 лет Октября ул, 22</t>
  </si>
  <si>
    <t>Кольчугино г, Добровольского ул, 9</t>
  </si>
  <si>
    <t>Кольчугино г, Шмелева ул, 2</t>
  </si>
  <si>
    <t>Муром г, 30 лет Победы ул, 9 корп. 1</t>
  </si>
  <si>
    <t>Муром г, Ленинградская ул, 31</t>
  </si>
  <si>
    <t>Муром г, Ленинградская ул, 42</t>
  </si>
  <si>
    <t>Муром г, Советская ул, 44</t>
  </si>
  <si>
    <t>Муром г, Пролетарская ул, 21</t>
  </si>
  <si>
    <t>Муром г, Кленовая ул, 7А</t>
  </si>
  <si>
    <t>Муром г, Кооперативная ул, 5</t>
  </si>
  <si>
    <t>Муром г, Кооперативная ул, 7</t>
  </si>
  <si>
    <t>Муром г, Лесная ул, 1</t>
  </si>
  <si>
    <t>Муром г, Меленковская ул, 3 корп. 2</t>
  </si>
  <si>
    <t>Муром г, Муромская ул, 9 корп. 2</t>
  </si>
  <si>
    <t>Муром г, Муромская ул, 12</t>
  </si>
  <si>
    <t>Муром г, Чкалова ул, 10Б</t>
  </si>
  <si>
    <t>Муром г, Орловская ул, 21</t>
  </si>
  <si>
    <t>Муром г, Лаврентьева ул, 43</t>
  </si>
  <si>
    <t>Муром г, Свердлова ул, 65</t>
  </si>
  <si>
    <t>Муром г, Красногвардейская ул, 32</t>
  </si>
  <si>
    <t>Камешково г, Дорофеичева ул, 7а</t>
  </si>
  <si>
    <t>Камешково г, Совхозная ул, 17</t>
  </si>
  <si>
    <t>Юрьев-Польский г, Авангардский пер, 20</t>
  </si>
  <si>
    <t>Юрьев-Польский г, Садовый пер, 4</t>
  </si>
  <si>
    <t>Вязники г, Высоковольтная ул, 61</t>
  </si>
  <si>
    <t>Вязники г, Чехова ул, 19а</t>
  </si>
  <si>
    <t>Вязники г, Нововязники мкр, Механизаторов ул, 113</t>
  </si>
  <si>
    <t>Радужный г, 3-й кв-л, 13</t>
  </si>
  <si>
    <t>Радужный г, 3-й кв-л, 2</t>
  </si>
  <si>
    <t>Меленки г, Комсомольская ул, 98</t>
  </si>
  <si>
    <t>Петушинский р-н, Покров г, Герасимова ул, 30</t>
  </si>
  <si>
    <t>Собинка г, Гагарина ул, 2</t>
  </si>
  <si>
    <t>Собинка г, Гагарина ул, 4</t>
  </si>
  <si>
    <t>Собинка г, Молодежная ул, 1</t>
  </si>
  <si>
    <t>Собинка г, Молодежная ул, 2</t>
  </si>
  <si>
    <t>Собинка г, Чайковского ул, 4</t>
  </si>
  <si>
    <t>Собинский р-н, Лакинск г, 21 Партсъезда ул, 17</t>
  </si>
  <si>
    <t>Собинский р-н, Лакинск г, 21 Партсъезда ул, 19</t>
  </si>
  <si>
    <t>Собинский р-н, Лакинск г, 21 Партсъезда ул, 21</t>
  </si>
  <si>
    <t>Собинский р-н, Лакинск г, Горького ул, 12</t>
  </si>
  <si>
    <t>Собинский р-н, Ставрово п, Октябрьская ул, 140</t>
  </si>
  <si>
    <t>Собинский р-н, Ставрово п, Юбилейная ул, 4</t>
  </si>
  <si>
    <t>Собинский р-н, Ставрово п, Юбилейная ул, 4А</t>
  </si>
  <si>
    <t>Собинский р-н, Ставрово п, Юбилейная ул, 6</t>
  </si>
  <si>
    <t>Собинский р-н, Ставрово п, Юбилейная ул, 8</t>
  </si>
  <si>
    <t>Суздальский р-н, Сокол п, 10</t>
  </si>
  <si>
    <t>Суздальский р-н, Сокол п, 11</t>
  </si>
  <si>
    <t>Суздальский р-н, Сокол п, 15</t>
  </si>
  <si>
    <t>Суздальский р-н, Новоалександрово с, Рабочая ул, 2</t>
  </si>
  <si>
    <t>Кольчугинский р-н, Бавлены п, Мира ул, 9</t>
  </si>
  <si>
    <t>Владимир г, Верхняя Дуброва ул, 22</t>
  </si>
  <si>
    <t>Владимир г, Горького ул, 99</t>
  </si>
  <si>
    <t>Владимир г, Лакина ул, 153А</t>
  </si>
  <si>
    <t>Владимир г, Горького ул, 103</t>
  </si>
  <si>
    <t>Владимир г, Лесной мкр, Лесная ул, 15</t>
  </si>
  <si>
    <t>Владимир г, Нижняя Дуброва ул, 3а</t>
  </si>
  <si>
    <t>Кольчугино г, Белая Речка мкр, Молодежная ул, 2</t>
  </si>
  <si>
    <t>Кольчугино г, Чапаева ул, 1а</t>
  </si>
  <si>
    <t>Кольчугино г, Ломако ул, 32</t>
  </si>
  <si>
    <t>Кольчугино г, Щорса ул, 11</t>
  </si>
  <si>
    <t>Муром г, Ковровская ул, 20</t>
  </si>
  <si>
    <t>Петушинский р-н, Покров г, 3 Интернационала ул, 83</t>
  </si>
  <si>
    <t>Ковров г, Волго-Донская ул, 25</t>
  </si>
  <si>
    <t>Ковров г, Грибоедова ул, 13/2</t>
  </si>
  <si>
    <t>Ковров г, Грибоедова ул, 13/3</t>
  </si>
  <si>
    <t>Ковров г, Грибоедова ул, 7/3</t>
  </si>
  <si>
    <t>Ковров г, Еловая ул, 94</t>
  </si>
  <si>
    <t>Ковров г, Еловая ул, 96/1</t>
  </si>
  <si>
    <t>Ковров г, Зои Космодемьянской ул, 1/11</t>
  </si>
  <si>
    <t>Ковров г, Зои Космодемьянской ул, 1/12</t>
  </si>
  <si>
    <t>Ковров г, Зои Космодемьянской ул, 1/8</t>
  </si>
  <si>
    <t>Ковров г, Зои Космодемьянской ул, 1/9</t>
  </si>
  <si>
    <t>Ковров г, Зои Космодемьянской ул, 28</t>
  </si>
  <si>
    <t>Ковров г, Кирова ул, 79</t>
  </si>
  <si>
    <t>Ковров г, Комсомольская ул, 99</t>
  </si>
  <si>
    <t>Ковров г, Комсомольская ул, 99/1</t>
  </si>
  <si>
    <t>Ковров г, Ленина пр-кт, 1Б</t>
  </si>
  <si>
    <t>Ковров г, Лизы Чайкиной ул, 102</t>
  </si>
  <si>
    <t>Ковров г, Маяковского ул, 81</t>
  </si>
  <si>
    <t>Ковров г, Маяковского ул, 89</t>
  </si>
  <si>
    <t>Ковров г, Пролетарская ул, 14/1</t>
  </si>
  <si>
    <t>Ковров г, Рабочая ул, 35</t>
  </si>
  <si>
    <t>Ковров г, Сосновая ул, 41</t>
  </si>
  <si>
    <t>Ковров г, Строителей ул, 3</t>
  </si>
  <si>
    <t>Ковров г, Строителей ул, 39</t>
  </si>
  <si>
    <t>Ковров г, Строителей ул, 41</t>
  </si>
  <si>
    <t>Ковров г, Строителей ул, 43</t>
  </si>
  <si>
    <t>Муром г, Нижегородская ул, 1</t>
  </si>
  <si>
    <t>Муром г, Фрунзе ул, 2</t>
  </si>
  <si>
    <t>Муром г, Чкалова ул, 20</t>
  </si>
  <si>
    <t>Радужный г, 1-й кв-л, 35</t>
  </si>
  <si>
    <t>Радужный г, 3-й кв-л, 17А</t>
  </si>
  <si>
    <t>Радужный г, 3-й кв-л, 21</t>
  </si>
  <si>
    <t>Радужный г, 3-й кв-л, 23</t>
  </si>
  <si>
    <t>Радужный г, 3-й кв-л, 9</t>
  </si>
  <si>
    <t>Владимир г, Растопчина ул, 51</t>
  </si>
  <si>
    <t>Владимир г, Соколова-Соколенка ул, 17б</t>
  </si>
  <si>
    <t>400</t>
  </si>
  <si>
    <t>266</t>
  </si>
  <si>
    <t>472</t>
  </si>
  <si>
    <t>367</t>
  </si>
  <si>
    <t>289</t>
  </si>
  <si>
    <t>Кирпич</t>
  </si>
  <si>
    <t>321</t>
  </si>
  <si>
    <t>220</t>
  </si>
  <si>
    <t>151</t>
  </si>
  <si>
    <t>160</t>
  </si>
  <si>
    <t>977</t>
  </si>
  <si>
    <t>ООО "УМД КОНТИНЕНТ"</t>
  </si>
  <si>
    <t>256</t>
  </si>
  <si>
    <t>237</t>
  </si>
  <si>
    <t>330</t>
  </si>
  <si>
    <t>ООО "ЖЭЦ-УПРАВЛЕНИЕ"</t>
  </si>
  <si>
    <t>326</t>
  </si>
  <si>
    <t>ООО "НАШЕ ЖКО"</t>
  </si>
  <si>
    <t>163</t>
  </si>
  <si>
    <t>179</t>
  </si>
  <si>
    <t>304</t>
  </si>
  <si>
    <t>331</t>
  </si>
  <si>
    <t>359</t>
  </si>
  <si>
    <t>415</t>
  </si>
  <si>
    <t>318</t>
  </si>
  <si>
    <t>249</t>
  </si>
  <si>
    <t>ООО УК "ВИКА"</t>
  </si>
  <si>
    <t>146</t>
  </si>
  <si>
    <t>161</t>
  </si>
  <si>
    <t>302</t>
  </si>
  <si>
    <t>ТСЖ "ДОМ-5"</t>
  </si>
  <si>
    <t>365</t>
  </si>
  <si>
    <t>ТСЖ "МАШИНОСТРОИТЕЛЕЙ 7"</t>
  </si>
  <si>
    <t>562</t>
  </si>
  <si>
    <t>ЖСК № 59</t>
  </si>
  <si>
    <t>138</t>
  </si>
  <si>
    <t>2008</t>
  </si>
  <si>
    <t>315</t>
  </si>
  <si>
    <t>ООО УК "УПРАВДОМ"</t>
  </si>
  <si>
    <t>240</t>
  </si>
  <si>
    <t>230</t>
  </si>
  <si>
    <t>141</t>
  </si>
  <si>
    <t>495</t>
  </si>
  <si>
    <t>247</t>
  </si>
  <si>
    <t>411</t>
  </si>
  <si>
    <t>197</t>
  </si>
  <si>
    <t>ООО "УК ЛЮКС"</t>
  </si>
  <si>
    <t>ТСН "Пушкина 16"</t>
  </si>
  <si>
    <t>Владимир г, Безыменского ул, 16</t>
  </si>
  <si>
    <t>Владимир г, Безыменского ул, 16а</t>
  </si>
  <si>
    <t>Владимир г, Добросельская ул, 185</t>
  </si>
  <si>
    <t>Владимир г, Соколова-Соколенка ул, 17</t>
  </si>
  <si>
    <t>Владимир г, Соколова-Соколенка ул, 19</t>
  </si>
  <si>
    <t>Владимир г, Соколова-Соколенка ул, 7</t>
  </si>
  <si>
    <t>Владимир г, Комиссарова ул, 3Б</t>
  </si>
  <si>
    <t>Владимир г, Василисина ул, 6</t>
  </si>
  <si>
    <t>Владимир г, Василисина ул, 8а</t>
  </si>
  <si>
    <t>Владимир г, Ново-Ямская ул, 25</t>
  </si>
  <si>
    <t>Гороховец г, Братьев Бесединых ул, 8</t>
  </si>
  <si>
    <t>Гороховец г, Сиреневая ул, 1</t>
  </si>
  <si>
    <t>Гороховецкий р-н, Арефино д, Совхозная ул, 10</t>
  </si>
  <si>
    <t>Гороховец г, Гагарина ул, 52</t>
  </si>
  <si>
    <t>Муром г, Совхозная ул, 3</t>
  </si>
  <si>
    <t>Итого по Владимирской области в 2021 году</t>
  </si>
  <si>
    <t>ООО "Дом-сервис"</t>
  </si>
  <si>
    <t>Вязниковский р-н, Степанцево п, Ленина ул, 9</t>
  </si>
  <si>
    <t>Киржач г, Красный Октябрь мкр, Первомайская ул, 14а</t>
  </si>
  <si>
    <t>Киржач г, Красный Октябрь мкр, Фурманова ул, 10</t>
  </si>
  <si>
    <t>Киржач г, Красный Октябрь мкр, Фурманова ул, 39</t>
  </si>
  <si>
    <t>Муром г, Орджоникидзе ул, 5а</t>
  </si>
  <si>
    <t>Муром г, Карачаровское ш, 11</t>
  </si>
  <si>
    <t>Александровский р-н, Струнино г, Дубки кв-л, 10</t>
  </si>
  <si>
    <t>Вязниковский р-н, Никологоры п, 3-я Пролетарская ул, 28</t>
  </si>
  <si>
    <t>Владимир г, Разина ул, 31</t>
  </si>
  <si>
    <t>Владимир г, Балакирева ул, 49</t>
  </si>
  <si>
    <t>Владимир г, Безыменского ул, 7</t>
  </si>
  <si>
    <t>Владимир г, Добросельская ул, 175</t>
  </si>
  <si>
    <t>Владимир г, Егорова ул, 11а</t>
  </si>
  <si>
    <t>Владимир г, Комиссарова ул, 47</t>
  </si>
  <si>
    <t>Владимир г, Куйбышева ул, 58</t>
  </si>
  <si>
    <t>Владимир г, Лакина ул, 129</t>
  </si>
  <si>
    <t>Владимир г, Лакина ул, 137Б</t>
  </si>
  <si>
    <t>Владимир г, Лесной мкр, Лесная ул, 3</t>
  </si>
  <si>
    <t>Владимир г, Растопчина ул, 3</t>
  </si>
  <si>
    <t>Владимир г, Растопчина ул, 53</t>
  </si>
  <si>
    <t>Владимир г, Строителей пр-кт, 14А</t>
  </si>
  <si>
    <t>Владимир г, Строителей пр-кт, 18А</t>
  </si>
  <si>
    <t>Владимир г, Энергетик мкр, Северная ул, 4</t>
  </si>
  <si>
    <t>Владимир г, Энергетик мкр, Энергетиков ул, 25</t>
  </si>
  <si>
    <t>Владимир г, Энергетик мкр, Энергетиков ул, 27</t>
  </si>
  <si>
    <t>Владимир г, Энергетик мкр, Энергетиков ул, 27А</t>
  </si>
  <si>
    <t>Владимир г, Юрьевец мкр, Институтский городок, 28</t>
  </si>
  <si>
    <t>Владимир г, Юрьевец мкр, Михалькова ул, 8</t>
  </si>
  <si>
    <t>Владимир г, Юрьевец мкр, Ноябрьская ул, 8А</t>
  </si>
  <si>
    <t>Гусь-Хрустальный р-н, Добрятино п, 60 лет Октября ул, 8</t>
  </si>
  <si>
    <t>Кольчугино г, 3 Интернационала ул, 53</t>
  </si>
  <si>
    <t>Кольчугино г, Алексеева ул, 1а</t>
  </si>
  <si>
    <t>Кольчугино г, Белая Речка мкр, Родниковая ул, 45</t>
  </si>
  <si>
    <t>Кольчугино г, Белая Речка мкр, Школьная ул, 12</t>
  </si>
  <si>
    <t>Кольчугино г, Веденеева ул, 10</t>
  </si>
  <si>
    <t>Кольчугино г, Веденеева ул, 16</t>
  </si>
  <si>
    <t>Кольчугино г, Веденеева ул, 6</t>
  </si>
  <si>
    <t>Кольчугино г, Дружбы ул, 24</t>
  </si>
  <si>
    <t>Кольчугино г, Ленина ул, 10</t>
  </si>
  <si>
    <t>Кольчугино г, Ленина ул, 6</t>
  </si>
  <si>
    <t>Кольчугино г, Ульяновская ул, 27</t>
  </si>
  <si>
    <t>Кольчугино г, Шмелева ул, 16</t>
  </si>
  <si>
    <t>Муром г, Кленовая ул, 12а</t>
  </si>
  <si>
    <t>Муром г, Лакина ул, 41</t>
  </si>
  <si>
    <t>Муром г, Осипенко ул, 25</t>
  </si>
  <si>
    <t>Муром г, Осипенко ул, 30</t>
  </si>
  <si>
    <t>Муром г, Трудовая ул, 33</t>
  </si>
  <si>
    <t>Суздальский р-н, Кутуково с, Садовая ул, 7</t>
  </si>
  <si>
    <t>Судогодский р-н, Вяткино д, Докучаева ул, 10</t>
  </si>
  <si>
    <t>Камешковский р-н, Гатиха с, Военный городок ул, 19а</t>
  </si>
  <si>
    <t>Камешковский р-н, Гатиха с, Военный городок ул, 19в</t>
  </si>
  <si>
    <t>Камешковский р-н, Гатиха с, Военный городок ул, 19г</t>
  </si>
  <si>
    <t>Итого по Вольгинский</t>
  </si>
  <si>
    <t>Петушинский р-н, Вольгинский п, Новосеменковская ул, 21</t>
  </si>
  <si>
    <t>Владимир г, Василисина ул, 7</t>
  </si>
  <si>
    <t>Владимир г, Егорова ул, 10а</t>
  </si>
  <si>
    <t>Владимир г, Завадского ул, 9Б</t>
  </si>
  <si>
    <t>Владимир г, Кирова ул, 22</t>
  </si>
  <si>
    <t>Владимир г, Комиссарова ул, 28</t>
  </si>
  <si>
    <t>Владимир г, Куйбышева ул, 46</t>
  </si>
  <si>
    <t>Владимир г, Куйбышева ул, 52</t>
  </si>
  <si>
    <t>Владимир г, Лакина ул, 147А</t>
  </si>
  <si>
    <t>Владимир г, Оргтруд мкр, Молодежная ул, 13</t>
  </si>
  <si>
    <t>Владимир г, Оргтруд мкр, Молодежная ул, 7</t>
  </si>
  <si>
    <t>Владимир г, Оргтруд мкр, Строителей ул, 7</t>
  </si>
  <si>
    <t>Владимир г, Перекопский военный городок, 22</t>
  </si>
  <si>
    <t>Владимир г, Растопчина ул, 35</t>
  </si>
  <si>
    <t>Владимир г, Соколова-Соколенка ул, 28</t>
  </si>
  <si>
    <t>Владимир г, Соколова-Соколенка ул, 5б</t>
  </si>
  <si>
    <t>Владимир г, Строителей пр-кт, 14</t>
  </si>
  <si>
    <t>Владимир г, Строителей пр-кт, 32А</t>
  </si>
  <si>
    <t>Владимир г, Суворова ул, 1</t>
  </si>
  <si>
    <t>Владимир г, Суздальский пр-кт, 6</t>
  </si>
  <si>
    <t>Владимир г, Суздальский пр-кт, 9Б</t>
  </si>
  <si>
    <t>Владимир г, Сурикова ул, 15</t>
  </si>
  <si>
    <t>Владимир г, Сущевский проезд, 1</t>
  </si>
  <si>
    <t>Владимир г, Тихонравова ул, 10</t>
  </si>
  <si>
    <t>Владимир г, Тракторная ул, 3</t>
  </si>
  <si>
    <t>Владимир г, Тракторная ул, 9</t>
  </si>
  <si>
    <t>Владимир г, Усти-на-Лабе ул, 27</t>
  </si>
  <si>
    <t>Владимир г, Чайковского ул, 36Б</t>
  </si>
  <si>
    <t>Владимир г, Энергетик мкр, Энергетиков ул, 12Б</t>
  </si>
  <si>
    <t>Владимир г, Энергетик мкр, Энергетиков ул, 3А</t>
  </si>
  <si>
    <t>Владимир г, Юбилейная ул, 10</t>
  </si>
  <si>
    <t>Владимир г, Юбилейная ул, 26</t>
  </si>
  <si>
    <t>Владимир г, Юбилейная ул, 74</t>
  </si>
  <si>
    <t>Владимир г, Юрьевец мкр, Михалькова ул, 1</t>
  </si>
  <si>
    <t>Кольчугино г, 5 Линия Ленинского поселка ул, 1а</t>
  </si>
  <si>
    <t>Кольчугино г, 50 лет Октября ул, 5</t>
  </si>
  <si>
    <t>Кольчугино г, 50 лет Октября ул, 9</t>
  </si>
  <si>
    <t>Кольчугино г, Алексеева ул, 2</t>
  </si>
  <si>
    <t>Кольчугино г, Луговая ул, 8</t>
  </si>
  <si>
    <t>Кольчугино г, Шмелева ул, 14</t>
  </si>
  <si>
    <t>Кольчугино г, Щорса ул, 13</t>
  </si>
  <si>
    <t>Муром г, Заводская ул, 5</t>
  </si>
  <si>
    <t>Муром г, Ковровская ул, 2</t>
  </si>
  <si>
    <t>Муром г, Мечтателей ул, 10</t>
  </si>
  <si>
    <t>Муром г, Московская ул, 85А</t>
  </si>
  <si>
    <t>Гусь-Хрустальный г, Микрорайон ул, 45</t>
  </si>
  <si>
    <t>Ковров г, Абельмана ул, 139</t>
  </si>
  <si>
    <t>Ковров г, Абельмана ул, 139/2</t>
  </si>
  <si>
    <t>Ковров г, Восточный проезд, 14/3</t>
  </si>
  <si>
    <t>Ковров г, Еловая ул, 90/2</t>
  </si>
  <si>
    <t>Селивановский р-н, Красная Горбатка п, 2-я Заводская ул, 4</t>
  </si>
  <si>
    <t>Суздальский р-н, Павловское с, Школьная ул, 23</t>
  </si>
  <si>
    <t>Юрьев-Польский г, Садовый пер, 23</t>
  </si>
  <si>
    <t>Итого по Владимирской области по 2022 году:</t>
  </si>
  <si>
    <t>ООО УК "Наш дом"</t>
  </si>
  <si>
    <t>Вязники г, Нововязники мкр, Привокзальная ул, 59</t>
  </si>
  <si>
    <t>Получатель бюджетных средств - Некоммерческая организация "Фонд капитального ремонта многоквартирных домов Владимирской области" (далее - Некоммерческая организация)</t>
  </si>
  <si>
    <t xml:space="preserve">Получатель бюджетных средств - Некоммерческая организация (в рамках постановления администрации области от 05.10.2018 №742) </t>
  </si>
  <si>
    <t>в том числе: областной бюджет</t>
  </si>
  <si>
    <t xml:space="preserve">Получатель бюджетных средств - Некоммерческая организация, товарищество собственников жилья, жилищный, жилищно-строительный кооператив, управляющая организация
 (в рамках постановления администрации области от 05.10.2018 №742, в рамках постановления Губернатора области от 13.02.2014 № 111) </t>
  </si>
  <si>
    <t xml:space="preserve">Получатель бюджетных средств - Некоммерческая организация </t>
  </si>
  <si>
    <t xml:space="preserve">Проведение капитального ремонта общего имущества в связи с возникновением аварии, иных чрезвычайных ситуаций природного или техногенного характера (постановление администрации Владимирской области от 14.08.2017 № 678) </t>
  </si>
  <si>
    <t>1 150,8</t>
  </si>
  <si>
    <t>Владимир г, Юбилейная ул, 60</t>
  </si>
  <si>
    <t>Перечень многоквартирных домов, по которым предоставляется финансовая поддержка на замену лифтового оборудования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Губернатора области от 13.02.2014 № 111)</t>
  </si>
  <si>
    <t>СС</t>
  </si>
  <si>
    <t>ООО "УНИВЕРСАЛ СТРОЙ"</t>
  </si>
  <si>
    <t>Александров г, Совхоз Правда ул, 27</t>
  </si>
  <si>
    <t>Александров г, Терешковой ул, 11 корп. 2</t>
  </si>
  <si>
    <t>Киржач г, Морозовская ул, 126</t>
  </si>
  <si>
    <t>Владимир г, Балакирева ул, 39</t>
  </si>
  <si>
    <t>Киржачский р-н, Федоровское д, Советская ул, 4</t>
  </si>
  <si>
    <t xml:space="preserve">в том числе: </t>
  </si>
  <si>
    <t>Владимир г, Тракторная ул, 11</t>
  </si>
  <si>
    <t>Владимир г, Энергетик мкр, Энергетиков ул, 4А</t>
  </si>
  <si>
    <t>Александров г, Вокзальный пер, 5</t>
  </si>
  <si>
    <t>Александров г, Гагарина ул, 25</t>
  </si>
  <si>
    <t>Александров г, Ленина ул, 17</t>
  </si>
  <si>
    <t>Гусь-Хрустальный г, Калинина ул, 50б</t>
  </si>
  <si>
    <t>Гусь-Хрустальный г, Осьмова ул, 25</t>
  </si>
  <si>
    <t>Гусь-Хрустальный г, Транспортная ул, 14</t>
  </si>
  <si>
    <t>Ковров г, Восточная ул, 52 корп. 6</t>
  </si>
  <si>
    <t>Ковров г, Грибоедова ул, 5 корп. 2</t>
  </si>
  <si>
    <t>Кольчугино г, Дружбы ул, 25</t>
  </si>
  <si>
    <t>Муром г, 30 лет Победы ул, 6</t>
  </si>
  <si>
    <t>Муром г, Орловская ул, 17</t>
  </si>
  <si>
    <t>Вязники г, Дечинский мкр, 8</t>
  </si>
  <si>
    <t>Владимир г, 3-я Кольцевая ул, 10</t>
  </si>
  <si>
    <t>Владимир г, Батурина ул, 37Б</t>
  </si>
  <si>
    <t>Владимир г, Батурина ул, 37Г</t>
  </si>
  <si>
    <t>Владимир г, Безыменского ул, 26а</t>
  </si>
  <si>
    <t>Владимир г, Василисина ул, 8Б</t>
  </si>
  <si>
    <t>Владимир г, Верхняя Дуброва ул, 38</t>
  </si>
  <si>
    <t>Владимир г, Верхняя Дуброва ул, 8</t>
  </si>
  <si>
    <t>Владимир г, Гастелло ул, 7Г</t>
  </si>
  <si>
    <t>Владимир г, Егорова ул, 12</t>
  </si>
  <si>
    <t>Владимир г, Комиссарова ул, 1Г</t>
  </si>
  <si>
    <t>Владимир г, Комиссарова ул, 22а</t>
  </si>
  <si>
    <t>Владимир г, Комиссарова ул, 37</t>
  </si>
  <si>
    <t>Владимир г, Комиссарова ул, 9</t>
  </si>
  <si>
    <t>Владимир г, Коммунар мкр, Песочная ул, 17а</t>
  </si>
  <si>
    <t>Владимир г, Коммунар мкр, Песочная ул, 19Б</t>
  </si>
  <si>
    <t>Владимир г, Крайнова ул, 12</t>
  </si>
  <si>
    <t>Владимир г, Лакина ул, 159А</t>
  </si>
  <si>
    <t>Владимир г, Мира ул, 15А</t>
  </si>
  <si>
    <t>Владимир г, Михайловская ул, 14</t>
  </si>
  <si>
    <t>Владимир г, Михайловская ул, 32</t>
  </si>
  <si>
    <t>Владимир г, Молодежная ул, 2</t>
  </si>
  <si>
    <t>Владимир г, Нижняя Дуброва ул, 28</t>
  </si>
  <si>
    <t>Владимир г, Нижняя Дуброва ул, 40</t>
  </si>
  <si>
    <t>Владимир г, Октябрьский пр-кт, 16</t>
  </si>
  <si>
    <t>Владимир г, Почаевская ул, 20</t>
  </si>
  <si>
    <t>Владимир г, Почаевская ул, 25</t>
  </si>
  <si>
    <t>Владимир г, Пугачева ул, 79</t>
  </si>
  <si>
    <t>Владимир г, Растопчина ул, 61Б</t>
  </si>
  <si>
    <t>Владимир г, Садовая ул, 12</t>
  </si>
  <si>
    <t>Владимир г, Северная ул, 26А</t>
  </si>
  <si>
    <t>Владимир г, Соколова-Соколенка ул, 24</t>
  </si>
  <si>
    <t>Владимир г, Солнечная ул, 54</t>
  </si>
  <si>
    <t>Владимир г, Стрелецкий пер, 3</t>
  </si>
  <si>
    <t>Владимир г, Строителей пр-кт, 2А</t>
  </si>
  <si>
    <t>Владимир г, Судогодское ш, 27ж</t>
  </si>
  <si>
    <t>Владимир г, Сурикова ул, 18</t>
  </si>
  <si>
    <t>Владимир г, Тракторная ул, 9Б</t>
  </si>
  <si>
    <t>Владимир г, Фейгина ул, 11/74</t>
  </si>
  <si>
    <t>Владимир г, Юбилейная ул, 70</t>
  </si>
  <si>
    <t>Владимир г, Юрьевец мкр, Строительный проезд, 11а</t>
  </si>
  <si>
    <t>Владимир г, 1-я Пионерская ул, 61А</t>
  </si>
  <si>
    <t>Владимир г, Безыменского ул, 1</t>
  </si>
  <si>
    <t>Владимир г, Безыменского ул, 9б</t>
  </si>
  <si>
    <t>Владимир г, Бобкова ул, 7</t>
  </si>
  <si>
    <t>Владимир г, Верхняя Дуброва ул, 32</t>
  </si>
  <si>
    <t>Владимир г, Горького ул, 79А</t>
  </si>
  <si>
    <t>Владимир г, Горького ул, 98</t>
  </si>
  <si>
    <t>Владимир г, Добросельская ул, 165а</t>
  </si>
  <si>
    <t>Владимир г, Добросельская ул, 191А</t>
  </si>
  <si>
    <t>Владимир г, Комиссарова ул, 1А</t>
  </si>
  <si>
    <t>Владимир г, Крайнова ул, 18</t>
  </si>
  <si>
    <t>Владимир г, Лакина ул, 171Б</t>
  </si>
  <si>
    <t>Владимир г, Лакина ул, 187А</t>
  </si>
  <si>
    <t>Владимир г, Лакина ул, 195</t>
  </si>
  <si>
    <t>Владимир г, Ленина пр-кт, 25</t>
  </si>
  <si>
    <t>Владимир г, Ленина пр-кт, 42а</t>
  </si>
  <si>
    <t>Владимир г, Нижняя Дуброва ул, 3</t>
  </si>
  <si>
    <t>Владимир г, Перекопский военный городок, 6а</t>
  </si>
  <si>
    <t>Владимир г, Разина ул, 12А</t>
  </si>
  <si>
    <t>Владимир г, Разина ул, 20</t>
  </si>
  <si>
    <t>Владимир г, Разина ул, 28</t>
  </si>
  <si>
    <t>Владимир г, Северная ул, 4</t>
  </si>
  <si>
    <t>Владимир г, Соколова-Соколенка ул, 11б</t>
  </si>
  <si>
    <t>Владимир г, Строителей пр-кт, 13Г</t>
  </si>
  <si>
    <t>Владимир г, Суворова ул, 5</t>
  </si>
  <si>
    <t>Владимир г, Суворова ул, 8</t>
  </si>
  <si>
    <t>Владимир г, Тихонравова ул, 6</t>
  </si>
  <si>
    <t>Владимир г, Университетская ул, 8А</t>
  </si>
  <si>
    <t>Владимир г, Фатьянова ул, 27А</t>
  </si>
  <si>
    <t>Владимир г, Энергетик мкр, Энергетиков ул, 2</t>
  </si>
  <si>
    <t>Владимир г, Юбилейная ул, 24</t>
  </si>
  <si>
    <t>Владимир г, Юрьевец мкр, Институтский городок, 14</t>
  </si>
  <si>
    <t>Владимир г, Юрьевец мкр, Михалькова ул, 5А</t>
  </si>
  <si>
    <t>Владимир г, Юрьевец мкр, Ноябрьская ул, 8Б</t>
  </si>
  <si>
    <t>Владимир г, Юрьевец мкр, Строительный проезд, 11</t>
  </si>
  <si>
    <t>Кольчугино г, Веденеева ул, 4</t>
  </si>
  <si>
    <t>Кольчугино г, Добровольского ул, 7</t>
  </si>
  <si>
    <t>Кольчугино г, Дружбы ул, 20</t>
  </si>
  <si>
    <t>Кольчугино г, Ульяновская ул, 33</t>
  </si>
  <si>
    <t>Кольчугино г, Чапаева ул, 1Б</t>
  </si>
  <si>
    <t>Кольчугино г, 3 Интернационала ул, 67</t>
  </si>
  <si>
    <t>Кольчугино г, 50 лет СССР ул, 4</t>
  </si>
  <si>
    <t>Кольчугино г, Белая Речка мкр, Школьная ул, 9</t>
  </si>
  <si>
    <t>Кольчугино г, Добровольского ул, 25</t>
  </si>
  <si>
    <t>Кольчугино г, Дружбы ул, 13</t>
  </si>
  <si>
    <t>Кольчугино г, Дружбы ул, 15</t>
  </si>
  <si>
    <t>Кольчугино г, Дружбы ул, 8а</t>
  </si>
  <si>
    <t>Кольчугино г, Ленина пл, 3</t>
  </si>
  <si>
    <t>Кольчугино г, Ломако ул, 14</t>
  </si>
  <si>
    <t>Кольчугино г, Ломако ул, 22</t>
  </si>
  <si>
    <t>Муром г, Дзержинского ул, 20</t>
  </si>
  <si>
    <t>Муром г, Дзержинского ул, 49</t>
  </si>
  <si>
    <t>Муром г, Ленинградская ул, 28</t>
  </si>
  <si>
    <t>Муром г, Ленинградская ул, 29</t>
  </si>
  <si>
    <t>Муром г, Муромская ул, 9/2</t>
  </si>
  <si>
    <t>Муром г, Орловская ул, 11</t>
  </si>
  <si>
    <t>Муром г, Свердлова ул, 35</t>
  </si>
  <si>
    <t>Муром г, Свердлова ул, 37</t>
  </si>
  <si>
    <t>Муром г, Чкалова ул, 12Б</t>
  </si>
  <si>
    <t>Муром г, Чкалова ул, 4Б</t>
  </si>
  <si>
    <t>Муром г, Щербакова ул, 12</t>
  </si>
  <si>
    <t>Муром г, Щербакова ул, 27</t>
  </si>
  <si>
    <t>Муром г, Экземплярского ул, 10</t>
  </si>
  <si>
    <t>Муром г, Экземплярского ул, 10 корп. 1</t>
  </si>
  <si>
    <t>Муром г, Серова ул, 38</t>
  </si>
  <si>
    <t>Гусь-Хрустальный г, 50 лет Советской Власти пр-кт, 24</t>
  </si>
  <si>
    <t>Гусь-Хрустальный г, Каховского ул, 5</t>
  </si>
  <si>
    <t>Гусь-Хрустальный г, Мичурина ул, 2</t>
  </si>
  <si>
    <t>Гусь-Хрустальный г, Муравьева-Апостола ул, 15</t>
  </si>
  <si>
    <t>Гусь-Хрустальный г, Муравьева-Апостола ул, 17</t>
  </si>
  <si>
    <t>Гусь-Хрустальный г, Окружная ул, 6</t>
  </si>
  <si>
    <t>Гусь-Хрустальный г, Теплицкий пр-кт, 10</t>
  </si>
  <si>
    <t>Гусь-Хрустальный г, Старых Большевиков ул, 17а</t>
  </si>
  <si>
    <t>Гусь-Хрустальный г, Транспортная ул, 18</t>
  </si>
  <si>
    <t>Ковров г, Брюсова ул, 54 корп. 1</t>
  </si>
  <si>
    <t>Ковров г, Грибоедова ул, 7 корп. 2</t>
  </si>
  <si>
    <t>Ковров г, Дегтярева ул, 6</t>
  </si>
  <si>
    <t>Ковров г, Зои Космодемьянской ул, 1 корп. 11</t>
  </si>
  <si>
    <t>Ковров г, Зои Космодемьянской ул, 26 корп. 2</t>
  </si>
  <si>
    <t>Ковров г, Зои Космодемьянской ул, 5 корп. 3</t>
  </si>
  <si>
    <t>Ковров г, Ковров-8 тер, 18</t>
  </si>
  <si>
    <t>Ковров г, Колхозная ул, 28</t>
  </si>
  <si>
    <t>Ковров г, Космонавтов ул, 12</t>
  </si>
  <si>
    <t>Ковров г, Космонавтов ул, 6/2</t>
  </si>
  <si>
    <t>Ковров г, Куйбышева ул, 16 корп. 2</t>
  </si>
  <si>
    <t>Ковров г, Куйбышева ул, 3</t>
  </si>
  <si>
    <t>Ковров г, Куйбышева ул, 4 корп. 1</t>
  </si>
  <si>
    <t>Ковров г, Лепсе ул, 4</t>
  </si>
  <si>
    <t>Ковров г, Лопатина ул, 13/1</t>
  </si>
  <si>
    <t>Ковров г, Малеева ул, 12</t>
  </si>
  <si>
    <t>Ковров г, Маяковского ул, 6</t>
  </si>
  <si>
    <t>Ковров г, Моховая ул, 1 корп. 6</t>
  </si>
  <si>
    <t>Ковров г, Моховая ул, 1/7</t>
  </si>
  <si>
    <t>Ковров г, Моховая ул, 2 корп. 11</t>
  </si>
  <si>
    <t>Ковров г, Муромская ул, 25</t>
  </si>
  <si>
    <t>Ковров г, Ногина пер, 8</t>
  </si>
  <si>
    <t>Ковров г, Подлесная ул, 23</t>
  </si>
  <si>
    <t>Ковров г, Сергея Лазо ул, 6</t>
  </si>
  <si>
    <t>Ковров г, Станиславского ул, 1/1</t>
  </si>
  <si>
    <t>Ковров г, Строителей ул, 22 корп. 2</t>
  </si>
  <si>
    <t>Ковров г, Тимофея Павловского ул, 1</t>
  </si>
  <si>
    <t>Ковров г, Федорова ул, 95</t>
  </si>
  <si>
    <t>Ковров г, Федорова ул, 99</t>
  </si>
  <si>
    <t>Ковров г, Фурманова ул, 18</t>
  </si>
  <si>
    <t>Ковров г, Циолковского ул, 12</t>
  </si>
  <si>
    <t>Ковров г, Шмидта ул, 11</t>
  </si>
  <si>
    <t>Ковров г, Белинского ул, 1/3</t>
  </si>
  <si>
    <t>Ковров г, Волго-Донская ул, 29</t>
  </si>
  <si>
    <t>Ковров г, Волго-Донская ул, 31</t>
  </si>
  <si>
    <t>Ковров г, Еловая ул, 84/5</t>
  </si>
  <si>
    <t>Ковров г, Еловая ул, 86/3</t>
  </si>
  <si>
    <t>Ковров г, Еловая ул, 90/1</t>
  </si>
  <si>
    <t>Ковров г, Еловая ул, 94/2</t>
  </si>
  <si>
    <t>Ковров г, Строителей ул, 39/1</t>
  </si>
  <si>
    <t>Ковров г, Туманова ул, 15</t>
  </si>
  <si>
    <t>Ковров г, Федорова ул, 91/2</t>
  </si>
  <si>
    <t>Селивановский р-н, Красная Горбатка п, 2-я Заводская ул, 11</t>
  </si>
  <si>
    <t>Селивановский р-н, Красная Горбатка п, 2-я Заводская ул, 13</t>
  </si>
  <si>
    <t>Селивановский р-н, Красная Горбатка п, Новая ул, 108</t>
  </si>
  <si>
    <t>Селивановский р-н, Красная Горбатка п, Школьная ул, 26</t>
  </si>
  <si>
    <t>Юрьев-Польский г, Садовый пер, 1</t>
  </si>
  <si>
    <t>Юрьев-Польский г, Шибанкова ул, 89</t>
  </si>
  <si>
    <t>Александров г, Королева ул, 5</t>
  </si>
  <si>
    <t>Александров г, Кубасова ул, 9</t>
  </si>
  <si>
    <t>Александров г, Терешковой ул, 4</t>
  </si>
  <si>
    <t>Александровский р-н, Карабаново г, Победы ул, 4</t>
  </si>
  <si>
    <t>Александровский р-н, Карабаново г, Победы ул, 4А</t>
  </si>
  <si>
    <t>Вязники г, Ленина ул, 3</t>
  </si>
  <si>
    <t>Вязники г, Нововязники мкр, Механизаторов ул, 112</t>
  </si>
  <si>
    <t>Камешково г, Володарского ул, 6</t>
  </si>
  <si>
    <t>Камешково г, Дорофеичева ул, 7б</t>
  </si>
  <si>
    <t>Камешково г, Смурова ул, 9</t>
  </si>
  <si>
    <t>Камешково г, Рабочая ул, 8Б</t>
  </si>
  <si>
    <t>Камешково г, Свердлова ул, 17</t>
  </si>
  <si>
    <t>Камешково г, Совхозная ул, 19</t>
  </si>
  <si>
    <t>Камешково г, Школьная ул, 9</t>
  </si>
  <si>
    <t>Меленки г, Пролетарская ул, 37</t>
  </si>
  <si>
    <t>Меленки г, Пролетарская ул, 53</t>
  </si>
  <si>
    <t>Радужный г, 1-й кв-л, 33</t>
  </si>
  <si>
    <t>Радужный г, 3-й кв-л, 27</t>
  </si>
  <si>
    <t>Собинка г, Гагарина ул, 10</t>
  </si>
  <si>
    <t>Собинка г, Гоголя ул, 1А</t>
  </si>
  <si>
    <t>Собинка г, Гоголя ул, 3Б</t>
  </si>
  <si>
    <t>Собинка г, Гоголя ул, 5</t>
  </si>
  <si>
    <t>Собинка г, Лакина ул, 8</t>
  </si>
  <si>
    <t>Собинский р-н, Лакинск г, Лермонтова ул, 34</t>
  </si>
  <si>
    <t>Собинский р-н, Ставрово п, Комсомольская ул, 11</t>
  </si>
  <si>
    <t>Собинский р-н, Ставрово п, Юбилейная ул, 11</t>
  </si>
  <si>
    <t>Суздальский р-н, Садовый п, Владимирская ул, 15</t>
  </si>
  <si>
    <t>Суздальский р-н, Сновицы с, Школьная ул, 5</t>
  </si>
  <si>
    <t>Суздальский р-н, Сновицы с, Школьная ул, 6</t>
  </si>
  <si>
    <t>Суздальский р-н, Сокол п, 8</t>
  </si>
  <si>
    <t>Петушинский р-н, Вольгинский п, Новосеменковская ул, 19</t>
  </si>
  <si>
    <t>Петушинский р-н, Вольгинский п, Новосеменковская ул, 22</t>
  </si>
  <si>
    <t>Петушинский р-н, Городищи п, Советская ул, 19</t>
  </si>
  <si>
    <t>Суздаль г, Гоголя ул, 25</t>
  </si>
  <si>
    <t>Суздальский р-н, Боголюбово п, Садовая ул, 30б</t>
  </si>
  <si>
    <t>Информация по многоквартирным домам,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</si>
  <si>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Информация по многоквартирным домам, по которым предоставляется финансовая поддержка на замену лифтового оборудования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Губернатора области от 13.02.2014 № 111)</t>
  </si>
  <si>
    <t>Владимир г, Комиссарова ул, 69а</t>
  </si>
  <si>
    <t>ООО «Компания «Наш дом-3»</t>
  </si>
  <si>
    <t>Владимир г, 1-я Пионерская ул, 82А</t>
  </si>
  <si>
    <t>Владимир г, Белоконской ул, 6</t>
  </si>
  <si>
    <t>Владимир г, Молодежная ул, 1</t>
  </si>
  <si>
    <t>Владимир г, Диктора Левитана ул, 51</t>
  </si>
  <si>
    <t>Владимир г, Сурикова ул, 11/32</t>
  </si>
  <si>
    <t>Получатель бюджетных средств - Некоммерческая организация (в рамках постановления Губернатора области от 13.02.2014 № 111, в отношении многоквартиных домов, формирующих фонд капитального ремонта на счете регионального оператора)</t>
  </si>
  <si>
    <t>Получатель бюджетных средств - Некоммерческая организация (в рамках постановления Губернатора области от 13.02.2014 № 111, в отношении многоквартиных домов, формирующих фонд капитального ремонта на специальных счетах)</t>
  </si>
  <si>
    <t>Александровский р-н, Балакирево п, Юго-Западный кв-л, 17</t>
  </si>
  <si>
    <t>Александровский р-н, Балакирево п, Заводская ул, 2</t>
  </si>
  <si>
    <t>Александровский р-н, Балакирево п, Юго-Западный кв-л, 16</t>
  </si>
  <si>
    <t>Александровский р-н, Балакирево п, Заводская ул, 3</t>
  </si>
  <si>
    <t>Александровский р-н, Балакирево п, Радужный кв-л, 2</t>
  </si>
  <si>
    <t>Александровский р-н, Балакирево п, Юго-Западный кв-л, 19</t>
  </si>
  <si>
    <t>Александровский р-н, Балакирево п, Вокзальная ул, 10</t>
  </si>
  <si>
    <t>Александровский р-н, Балакирево п, Юго-Западный кв-л, 9</t>
  </si>
  <si>
    <t>Александровский р-н, Балакирево п, 60 лет Октября ул, 2</t>
  </si>
  <si>
    <t>Александровский р-н, Балакирево п, Юго-Западный кв-л, 8</t>
  </si>
  <si>
    <t>Александровский р-н, Балакирево п, Юго-Западный кв-л, 22</t>
  </si>
  <si>
    <t>Александровский р-н, Балакирево п, Юго-Западный кв-л, 7</t>
  </si>
  <si>
    <t>Александровский р-н, Балакирево п, Вокзальная ул, 13</t>
  </si>
  <si>
    <t>Александровский р-н, Балакирево п, Юго-Западный кв-л, 6</t>
  </si>
  <si>
    <t>Владимир г, Балакирева ул, 43а</t>
  </si>
  <si>
    <t>Владимир г, Безыменского ул, 5а</t>
  </si>
  <si>
    <t>Владимир г, Верхняя Дуброва ул, 29</t>
  </si>
  <si>
    <t>Владимир г, Егорова ул, 14</t>
  </si>
  <si>
    <t>Владимир г, Комиссарова ул, 41</t>
  </si>
  <si>
    <t>Владимир г, Куйбышева ул, 54</t>
  </si>
  <si>
    <t>Владимир г, Лакина проезд, 6</t>
  </si>
  <si>
    <t>Владимир г, Ленина пр-кт, 43</t>
  </si>
  <si>
    <t>Владимир г, Лесной мкр, Лесная ул, 1</t>
  </si>
  <si>
    <t>Владимир г, Лесной мкр, Лесная ул, 11</t>
  </si>
  <si>
    <t>Владимир г, Лесной мкр, Лесная ул, 2</t>
  </si>
  <si>
    <t>Владимир г, Лесной мкр, Лесная ул, 7</t>
  </si>
  <si>
    <t>Владимир г, Лесной мкр, Лесная ул, 9</t>
  </si>
  <si>
    <t>Владимир г, Строителей пр-кт, 16</t>
  </si>
  <si>
    <t>Владимир г, Строителей пр-кт, 28В</t>
  </si>
  <si>
    <t>Владимир г, Строителей пр-кт, 30В</t>
  </si>
  <si>
    <t>Владимир г, Студенческая ул, 4</t>
  </si>
  <si>
    <t>Владимир г, Юрьевец мкр, Михалькова ул, 3Б</t>
  </si>
  <si>
    <t>Владимир г, Безыменского ул, 20</t>
  </si>
  <si>
    <t>Владимир г, Лесной мкр, Лесная ул, 14</t>
  </si>
  <si>
    <t>Владимир г, Разина ул, 11</t>
  </si>
  <si>
    <t>Владимир г, Сурикова ул, 5</t>
  </si>
  <si>
    <t>Владимир г, Усти-на-Лабе ул, 2</t>
  </si>
  <si>
    <t>Владимир г, Усти-на-Лабе ул, 6</t>
  </si>
  <si>
    <t>Кольчугино г, 50 лет Октября ул, 12</t>
  </si>
  <si>
    <t>Кольчугино г, Белая Речка мкр, Новая ул, 3</t>
  </si>
  <si>
    <t>Кольчугино г, Веденеева ул, 18</t>
  </si>
  <si>
    <t>Кольчугино г, Добровольского ул, 23</t>
  </si>
  <si>
    <t>Кольчугино г, Октябрьская ул, 12</t>
  </si>
  <si>
    <t>Кольчугино г, Шмелева ул, 12</t>
  </si>
  <si>
    <t>Кольчугино г, Шмелева ул, 15</t>
  </si>
  <si>
    <t>Кольчугино г, Шмелева ул, 18</t>
  </si>
  <si>
    <t>Кольчугино г, Щербакова ул, 34</t>
  </si>
  <si>
    <t>Кольчугино г, Максимова ул, 23</t>
  </si>
  <si>
    <t>Кольчугино г, Максимова ул, 3</t>
  </si>
  <si>
    <t>Кольчугино г, Шмелева ул, 10</t>
  </si>
  <si>
    <t>Муром г, Владимирская ул, 1</t>
  </si>
  <si>
    <t>Ковров г, Колхозная ул, 29</t>
  </si>
  <si>
    <t>Ковров г, Пионерская ул, 2</t>
  </si>
  <si>
    <t>Камешково г, Совхозная ул, 20</t>
  </si>
  <si>
    <t>Камешково г, Смурова ул, 4</t>
  </si>
  <si>
    <t>Петушинский р-н, Вольгинский п, Новосеменковская ул, 11</t>
  </si>
  <si>
    <t>Петушинский р-н, Вольгинский п, Старовская ул, 27</t>
  </si>
  <si>
    <t>Юрьев-Польский г, Артиллерийская ул, 13</t>
  </si>
  <si>
    <t>Муром г, Свердлова ул, 38</t>
  </si>
  <si>
    <t>хвс</t>
  </si>
  <si>
    <t>гвс</t>
  </si>
  <si>
    <t>ТС</t>
  </si>
  <si>
    <t>во</t>
  </si>
  <si>
    <t>эс</t>
  </si>
  <si>
    <t>лифт</t>
  </si>
  <si>
    <t>крыша</t>
  </si>
  <si>
    <t>подвал</t>
  </si>
  <si>
    <t>фасад</t>
  </si>
  <si>
    <t>фундамент</t>
  </si>
  <si>
    <t>реконструкция</t>
  </si>
  <si>
    <t>установка узла</t>
  </si>
  <si>
    <t>итп</t>
  </si>
  <si>
    <t>Александровский р-н, Карабаново г, Маяковского ул, 11</t>
  </si>
  <si>
    <t>Владимир г, Суздальский пр-кт, 29</t>
  </si>
  <si>
    <t>2020, 2022</t>
  </si>
  <si>
    <t>Муромский р-н, Муромский п, Кольцевая ул, 25</t>
  </si>
  <si>
    <t>Собинский р-н, Лакинск г, Мира ул, 100</t>
  </si>
</sst>
</file>

<file path=xl/styles.xml><?xml version="1.0" encoding="utf-8"?>
<styleSheet xmlns="http://schemas.openxmlformats.org/spreadsheetml/2006/main">
  <numFmts count="8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[$-419]General"/>
    <numFmt numFmtId="167" formatCode="###\ ###\ ###\ ##0.00"/>
    <numFmt numFmtId="168" formatCode="###\ ###\ ###\ ##0"/>
    <numFmt numFmtId="169" formatCode="[$-419]#,##0.00"/>
    <numFmt numFmtId="170" formatCode="#,##0&quot;р.&quot;"/>
  </numFmts>
  <fonts count="7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8"/>
      <color indexed="81"/>
      <name val="Tahoma"/>
      <family val="2"/>
      <charset val="204"/>
    </font>
    <font>
      <sz val="48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sz val="36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  <font>
      <sz val="24"/>
      <color theme="1"/>
      <name val="Calibri"/>
      <family val="2"/>
      <charset val="204"/>
      <scheme val="minor"/>
    </font>
    <font>
      <b/>
      <sz val="36"/>
      <color indexed="81"/>
      <name val="Tahoma"/>
      <family val="2"/>
      <charset val="204"/>
    </font>
    <font>
      <sz val="48"/>
      <color rgb="FF000000"/>
      <name val="Tahoma"/>
      <family val="2"/>
      <charset val="204"/>
    </font>
    <font>
      <sz val="36"/>
      <color rgb="FF000000"/>
      <name val="Tahoma"/>
      <family val="2"/>
      <charset val="204"/>
    </font>
    <font>
      <b/>
      <sz val="48"/>
      <name val="Times New Roman"/>
      <family val="1"/>
      <charset val="204"/>
    </font>
    <font>
      <sz val="11"/>
      <name val="Times New Roman"/>
      <family val="1"/>
      <charset val="204"/>
    </font>
    <font>
      <sz val="36"/>
      <color indexed="81"/>
      <name val="Times New Roman"/>
      <family val="1"/>
      <charset val="204"/>
    </font>
    <font>
      <sz val="48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6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1" fillId="0" borderId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481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7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15" fillId="0" borderId="1" xfId="0" applyNumberFormat="1" applyFont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4" fontId="28" fillId="0" borderId="1" xfId="0" applyNumberFormat="1" applyFont="1" applyFill="1" applyBorder="1" applyAlignment="1">
      <alignment horizontal="right"/>
    </xf>
    <xf numFmtId="4" fontId="0" fillId="0" borderId="0" xfId="0" applyNumberFormat="1"/>
    <xf numFmtId="0" fontId="23" fillId="0" borderId="0" xfId="0" applyFont="1" applyFill="1"/>
    <xf numFmtId="164" fontId="0" fillId="0" borderId="0" xfId="31" applyFont="1" applyFill="1"/>
    <xf numFmtId="0" fontId="4" fillId="0" borderId="0" xfId="23"/>
    <xf numFmtId="4" fontId="9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7" fillId="0" borderId="1" xfId="0" applyFont="1" applyBorder="1"/>
    <xf numFmtId="0" fontId="25" fillId="0" borderId="1" xfId="0" applyFont="1" applyFill="1" applyBorder="1" applyAlignment="1">
      <alignment horizontal="left" vertical="center"/>
    </xf>
    <xf numFmtId="4" fontId="23" fillId="0" borderId="1" xfId="0" applyNumberFormat="1" applyFont="1" applyFill="1" applyBorder="1"/>
    <xf numFmtId="4" fontId="23" fillId="0" borderId="1" xfId="8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right" vertical="center"/>
    </xf>
    <xf numFmtId="0" fontId="28" fillId="0" borderId="1" xfId="28" applyFont="1" applyFill="1" applyBorder="1" applyAlignment="1">
      <alignment horizontal="center" vertical="center"/>
    </xf>
    <xf numFmtId="4" fontId="23" fillId="0" borderId="5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/>
    </xf>
    <xf numFmtId="43" fontId="0" fillId="0" borderId="0" xfId="0" applyNumberFormat="1" applyFill="1"/>
    <xf numFmtId="0" fontId="4" fillId="0" borderId="0" xfId="24"/>
    <xf numFmtId="0" fontId="57" fillId="0" borderId="0" xfId="24" applyFont="1"/>
    <xf numFmtId="0" fontId="8" fillId="0" borderId="0" xfId="24" applyFont="1" applyAlignment="1">
      <alignment horizontal="right"/>
    </xf>
    <xf numFmtId="0" fontId="19" fillId="0" borderId="0" xfId="24" applyFont="1" applyAlignment="1">
      <alignment horizontal="right"/>
    </xf>
    <xf numFmtId="0" fontId="4" fillId="0" borderId="0" xfId="24" applyAlignment="1">
      <alignment horizontal="center"/>
    </xf>
    <xf numFmtId="0" fontId="37" fillId="0" borderId="0" xfId="24" applyFont="1"/>
    <xf numFmtId="0" fontId="43" fillId="0" borderId="1" xfId="8" applyFont="1" applyBorder="1" applyAlignment="1">
      <alignment horizontal="center" vertical="center" textRotation="90" wrapText="1"/>
    </xf>
    <xf numFmtId="4" fontId="43" fillId="0" borderId="1" xfId="24" applyNumberFormat="1" applyFont="1" applyBorder="1" applyAlignment="1">
      <alignment horizontal="center" vertical="center" wrapText="1"/>
    </xf>
    <xf numFmtId="0" fontId="43" fillId="0" borderId="1" xfId="24" applyFont="1" applyBorder="1" applyAlignment="1">
      <alignment horizontal="center" vertical="center" wrapText="1"/>
    </xf>
    <xf numFmtId="0" fontId="37" fillId="0" borderId="1" xfId="24" applyFont="1" applyBorder="1" applyAlignment="1">
      <alignment horizontal="center" wrapText="1"/>
    </xf>
    <xf numFmtId="0" fontId="43" fillId="0" borderId="1" xfId="24" applyFont="1" applyBorder="1" applyAlignment="1">
      <alignment horizontal="center" wrapText="1"/>
    </xf>
    <xf numFmtId="0" fontId="37" fillId="0" borderId="6" xfId="24" applyFont="1" applyBorder="1" applyAlignment="1">
      <alignment horizontal="left"/>
    </xf>
    <xf numFmtId="4" fontId="37" fillId="0" borderId="1" xfId="24" applyNumberFormat="1" applyFont="1" applyBorder="1" applyAlignment="1">
      <alignment horizontal="right" wrapText="1"/>
    </xf>
    <xf numFmtId="0" fontId="37" fillId="0" borderId="1" xfId="24" applyFont="1" applyBorder="1" applyAlignment="1">
      <alignment horizontal="right" wrapText="1"/>
    </xf>
    <xf numFmtId="0" fontId="37" fillId="0" borderId="1" xfId="24" applyFont="1" applyBorder="1" applyAlignment="1">
      <alignment horizontal="left"/>
    </xf>
    <xf numFmtId="0" fontId="37" fillId="0" borderId="1" xfId="24" applyFont="1" applyBorder="1" applyAlignment="1">
      <alignment horizontal="center"/>
    </xf>
    <xf numFmtId="0" fontId="37" fillId="0" borderId="1" xfId="24" applyFont="1" applyBorder="1"/>
    <xf numFmtId="4" fontId="37" fillId="0" borderId="1" xfId="24" applyNumberFormat="1" applyFont="1" applyBorder="1"/>
    <xf numFmtId="0" fontId="4" fillId="0" borderId="0" xfId="23" applyFill="1"/>
    <xf numFmtId="0" fontId="40" fillId="0" borderId="0" xfId="0" applyFont="1" applyFill="1"/>
    <xf numFmtId="0" fontId="43" fillId="0" borderId="1" xfId="8" applyFont="1" applyFill="1" applyBorder="1" applyAlignment="1">
      <alignment horizontal="center" vertical="center" textRotation="90" wrapText="1"/>
    </xf>
    <xf numFmtId="0" fontId="40" fillId="0" borderId="0" xfId="0" applyFont="1" applyFill="1" applyAlignment="1">
      <alignment vertical="center"/>
    </xf>
    <xf numFmtId="4" fontId="40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5" fillId="0" borderId="0" xfId="8" applyFill="1"/>
    <xf numFmtId="4" fontId="25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/>
    </xf>
    <xf numFmtId="0" fontId="23" fillId="0" borderId="1" xfId="0" applyNumberFormat="1" applyFont="1" applyFill="1" applyBorder="1" applyAlignment="1">
      <alignment horizontal="right" vertical="center"/>
    </xf>
    <xf numFmtId="1" fontId="23" fillId="0" borderId="1" xfId="0" applyNumberFormat="1" applyFont="1" applyFill="1" applyBorder="1" applyAlignment="1">
      <alignment horizontal="center" vertical="center"/>
    </xf>
    <xf numFmtId="1" fontId="23" fillId="0" borderId="5" xfId="0" applyNumberFormat="1" applyFont="1" applyFill="1" applyBorder="1" applyAlignment="1">
      <alignment horizontal="center" vertical="center"/>
    </xf>
    <xf numFmtId="0" fontId="61" fillId="0" borderId="1" xfId="28" applyFont="1" applyFill="1" applyBorder="1" applyAlignment="1">
      <alignment horizontal="left"/>
    </xf>
    <xf numFmtId="0" fontId="33" fillId="0" borderId="1" xfId="0" applyFont="1" applyBorder="1" applyAlignment="1">
      <alignment horizontal="right"/>
    </xf>
    <xf numFmtId="0" fontId="33" fillId="0" borderId="1" xfId="0" applyFont="1" applyBorder="1" applyAlignment="1">
      <alignment horizontal="right" wrapText="1"/>
    </xf>
    <xf numFmtId="167" fontId="33" fillId="0" borderId="1" xfId="0" applyNumberFormat="1" applyFont="1" applyBorder="1" applyAlignment="1">
      <alignment horizontal="center"/>
    </xf>
    <xf numFmtId="1" fontId="33" fillId="0" borderId="1" xfId="0" applyNumberFormat="1" applyFont="1" applyBorder="1" applyAlignment="1">
      <alignment horizontal="center" wrapText="1"/>
    </xf>
    <xf numFmtId="4" fontId="33" fillId="0" borderId="1" xfId="0" applyNumberFormat="1" applyFont="1" applyBorder="1" applyAlignment="1">
      <alignment horizontal="center"/>
    </xf>
    <xf numFmtId="167" fontId="33" fillId="0" borderId="1" xfId="0" applyNumberFormat="1" applyFont="1" applyBorder="1" applyAlignment="1">
      <alignment horizontal="center" wrapText="1"/>
    </xf>
    <xf numFmtId="3" fontId="33" fillId="0" borderId="1" xfId="0" applyNumberFormat="1" applyFont="1" applyBorder="1" applyAlignment="1">
      <alignment horizontal="center" wrapText="1"/>
    </xf>
    <xf numFmtId="0" fontId="62" fillId="0" borderId="0" xfId="0" applyFont="1" applyFill="1"/>
    <xf numFmtId="4" fontId="28" fillId="0" borderId="1" xfId="10" applyNumberFormat="1" applyFont="1" applyFill="1" applyBorder="1" applyAlignment="1">
      <alignment horizontal="right" wrapText="1"/>
    </xf>
    <xf numFmtId="0" fontId="28" fillId="0" borderId="1" xfId="0" applyNumberFormat="1" applyFont="1" applyFill="1" applyBorder="1" applyAlignment="1">
      <alignment horizontal="right"/>
    </xf>
    <xf numFmtId="1" fontId="28" fillId="0" borderId="1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right"/>
    </xf>
    <xf numFmtId="3" fontId="43" fillId="0" borderId="1" xfId="0" applyNumberFormat="1" applyFont="1" applyFill="1" applyBorder="1" applyAlignment="1">
      <alignment horizontal="center"/>
    </xf>
    <xf numFmtId="164" fontId="0" fillId="0" borderId="0" xfId="31" applyFont="1"/>
    <xf numFmtId="4" fontId="28" fillId="0" borderId="1" xfId="0" applyNumberFormat="1" applyFont="1" applyFill="1" applyBorder="1"/>
    <xf numFmtId="0" fontId="23" fillId="0" borderId="5" xfId="0" applyFont="1" applyFill="1" applyBorder="1" applyAlignment="1">
      <alignment horizontal="center"/>
    </xf>
    <xf numFmtId="4" fontId="1" fillId="0" borderId="1" xfId="23" applyNumberFormat="1" applyFont="1" applyBorder="1" applyAlignment="1">
      <alignment horizontal="right" vertical="center" wrapText="1"/>
    </xf>
    <xf numFmtId="4" fontId="25" fillId="0" borderId="1" xfId="8" applyNumberFormat="1" applyFont="1" applyFill="1" applyBorder="1" applyAlignment="1">
      <alignment horizontal="right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4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/>
    <xf numFmtId="4" fontId="24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 wrapText="1"/>
    </xf>
    <xf numFmtId="4" fontId="24" fillId="0" borderId="1" xfId="0" applyNumberFormat="1" applyFont="1" applyFill="1" applyBorder="1" applyAlignment="1"/>
    <xf numFmtId="0" fontId="23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right"/>
    </xf>
    <xf numFmtId="0" fontId="28" fillId="0" borderId="1" xfId="0" applyFont="1" applyFill="1" applyBorder="1" applyAlignment="1">
      <alignment horizontal="right"/>
    </xf>
    <xf numFmtId="164" fontId="25" fillId="0" borderId="1" xfId="31" applyFont="1" applyFill="1" applyBorder="1" applyAlignment="1" applyProtection="1">
      <alignment horizontal="right"/>
    </xf>
    <xf numFmtId="4" fontId="24" fillId="0" borderId="1" xfId="0" applyNumberFormat="1" applyFont="1" applyFill="1" applyBorder="1" applyAlignment="1">
      <alignment horizontal="right"/>
    </xf>
    <xf numFmtId="4" fontId="23" fillId="0" borderId="1" xfId="0" applyNumberFormat="1" applyFont="1" applyFill="1" applyBorder="1" applyAlignment="1">
      <alignment vertical="center" wrapText="1"/>
    </xf>
    <xf numFmtId="0" fontId="47" fillId="0" borderId="1" xfId="0" applyFont="1" applyFill="1" applyBorder="1" applyAlignment="1">
      <alignment horizontal="right"/>
    </xf>
    <xf numFmtId="169" fontId="25" fillId="0" borderId="1" xfId="10" applyNumberFormat="1" applyFont="1" applyFill="1" applyBorder="1" applyAlignment="1">
      <alignment horizontal="right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3" fontId="25" fillId="0" borderId="1" xfId="0" applyNumberFormat="1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left"/>
    </xf>
    <xf numFmtId="4" fontId="25" fillId="0" borderId="1" xfId="0" applyNumberFormat="1" applyFont="1" applyFill="1" applyBorder="1" applyAlignment="1">
      <alignment horizontal="right" vertical="center"/>
    </xf>
    <xf numFmtId="4" fontId="28" fillId="0" borderId="1" xfId="14" applyNumberFormat="1" applyFont="1" applyFill="1" applyBorder="1" applyAlignment="1">
      <alignment horizontal="right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/>
    <xf numFmtId="0" fontId="2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4" fontId="23" fillId="0" borderId="1" xfId="0" applyNumberFormat="1" applyFont="1" applyFill="1" applyBorder="1" applyAlignment="1">
      <alignment horizontal="right" vertical="center" wrapText="1"/>
    </xf>
    <xf numFmtId="4" fontId="21" fillId="0" borderId="1" xfId="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wrapText="1"/>
    </xf>
    <xf numFmtId="3" fontId="2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wrapText="1"/>
    </xf>
    <xf numFmtId="0" fontId="6" fillId="0" borderId="0" xfId="0" applyFont="1" applyFill="1"/>
    <xf numFmtId="4" fontId="6" fillId="0" borderId="0" xfId="0" applyNumberFormat="1" applyFont="1" applyFill="1"/>
    <xf numFmtId="0" fontId="30" fillId="0" borderId="1" xfId="9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68" fillId="0" borderId="0" xfId="0" applyFont="1" applyFill="1"/>
    <xf numFmtId="4" fontId="68" fillId="0" borderId="0" xfId="0" applyNumberFormat="1" applyFont="1" applyFill="1"/>
    <xf numFmtId="0" fontId="30" fillId="0" borderId="1" xfId="9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vertical="center"/>
    </xf>
    <xf numFmtId="0" fontId="37" fillId="0" borderId="1" xfId="0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horizontal="right" vertical="center"/>
    </xf>
    <xf numFmtId="3" fontId="37" fillId="0" borderId="1" xfId="0" applyNumberFormat="1" applyFont="1" applyFill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/>
    </xf>
    <xf numFmtId="4" fontId="37" fillId="0" borderId="1" xfId="0" applyNumberFormat="1" applyFont="1" applyFill="1" applyBorder="1" applyAlignment="1">
      <alignment vertical="center"/>
    </xf>
    <xf numFmtId="0" fontId="31" fillId="0" borderId="0" xfId="0" applyFont="1" applyFill="1" applyAlignment="1">
      <alignment vertical="center"/>
    </xf>
    <xf numFmtId="0" fontId="68" fillId="0" borderId="0" xfId="0" applyFont="1" applyFill="1" applyAlignment="1">
      <alignment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28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1" fontId="37" fillId="0" borderId="1" xfId="0" applyNumberFormat="1" applyFont="1" applyFill="1" applyBorder="1" applyAlignment="1">
      <alignment horizontal="right" vertical="center"/>
    </xf>
    <xf numFmtId="4" fontId="31" fillId="0" borderId="0" xfId="0" applyNumberFormat="1" applyFont="1" applyFill="1" applyAlignment="1">
      <alignment vertical="center"/>
    </xf>
    <xf numFmtId="4" fontId="68" fillId="0" borderId="0" xfId="0" applyNumberFormat="1" applyFont="1" applyFill="1" applyAlignment="1">
      <alignment vertical="center"/>
    </xf>
    <xf numFmtId="0" fontId="34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3" fontId="37" fillId="0" borderId="1" xfId="0" applyNumberFormat="1" applyFont="1" applyFill="1" applyBorder="1" applyAlignment="1">
      <alignment vertical="center"/>
    </xf>
    <xf numFmtId="4" fontId="66" fillId="0" borderId="0" xfId="0" applyNumberFormat="1" applyFont="1" applyFill="1" applyAlignment="1">
      <alignment vertical="center"/>
    </xf>
    <xf numFmtId="4" fontId="37" fillId="0" borderId="1" xfId="0" applyNumberFormat="1" applyFont="1" applyFill="1" applyBorder="1" applyAlignment="1">
      <alignment vertical="center" wrapText="1"/>
    </xf>
    <xf numFmtId="0" fontId="64" fillId="0" borderId="0" xfId="0" applyFont="1" applyFill="1" applyAlignment="1">
      <alignment vertical="center"/>
    </xf>
    <xf numFmtId="0" fontId="35" fillId="0" borderId="1" xfId="0" applyFont="1" applyFill="1" applyBorder="1" applyAlignment="1">
      <alignment horizontal="left" vertical="center"/>
    </xf>
    <xf numFmtId="0" fontId="65" fillId="0" borderId="1" xfId="0" applyFont="1" applyFill="1" applyBorder="1" applyAlignment="1">
      <alignment horizontal="center" vertical="center"/>
    </xf>
    <xf numFmtId="4" fontId="65" fillId="0" borderId="1" xfId="0" applyNumberFormat="1" applyFont="1" applyFill="1" applyBorder="1" applyAlignment="1">
      <alignment horizontal="right" vertical="center"/>
    </xf>
    <xf numFmtId="1" fontId="65" fillId="0" borderId="1" xfId="0" applyNumberFormat="1" applyFont="1" applyFill="1" applyBorder="1" applyAlignment="1">
      <alignment horizontal="right" vertical="center"/>
    </xf>
    <xf numFmtId="0" fontId="65" fillId="0" borderId="1" xfId="0" applyFont="1" applyFill="1" applyBorder="1" applyAlignment="1">
      <alignment horizontal="center" vertical="center" wrapText="1"/>
    </xf>
    <xf numFmtId="4" fontId="65" fillId="0" borderId="1" xfId="0" applyNumberFormat="1" applyFont="1" applyFill="1" applyBorder="1" applyAlignment="1">
      <alignment vertical="center"/>
    </xf>
    <xf numFmtId="0" fontId="69" fillId="0" borderId="0" xfId="0" applyFont="1" applyFill="1" applyAlignment="1">
      <alignment vertical="center"/>
    </xf>
    <xf numFmtId="4" fontId="69" fillId="0" borderId="0" xfId="0" applyNumberFormat="1" applyFont="1" applyFill="1" applyAlignment="1">
      <alignment vertical="center"/>
    </xf>
    <xf numFmtId="0" fontId="36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 wrapText="1"/>
    </xf>
    <xf numFmtId="1" fontId="37" fillId="0" borderId="1" xfId="0" applyNumberFormat="1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4" fontId="37" fillId="0" borderId="0" xfId="0" applyNumberFormat="1" applyFont="1" applyFill="1" applyAlignment="1">
      <alignment vertical="center"/>
    </xf>
    <xf numFmtId="0" fontId="41" fillId="0" borderId="0" xfId="0" applyFont="1" applyFill="1" applyAlignment="1">
      <alignment horizontal="left" vertical="center"/>
    </xf>
    <xf numFmtId="0" fontId="4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43" fillId="0" borderId="0" xfId="0" applyNumberFormat="1" applyFont="1" applyFill="1" applyAlignment="1">
      <alignment vertical="center"/>
    </xf>
    <xf numFmtId="0" fontId="40" fillId="0" borderId="1" xfId="0" applyFont="1" applyFill="1" applyBorder="1" applyAlignment="1">
      <alignment horizontal="center" vertical="center"/>
    </xf>
    <xf numFmtId="0" fontId="68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wrapText="1"/>
    </xf>
    <xf numFmtId="0" fontId="70" fillId="0" borderId="0" xfId="0" applyFont="1" applyFill="1"/>
    <xf numFmtId="0" fontId="32" fillId="0" borderId="0" xfId="19" applyFont="1" applyFill="1"/>
    <xf numFmtId="0" fontId="30" fillId="0" borderId="6" xfId="19" applyFont="1" applyFill="1" applyBorder="1" applyAlignment="1">
      <alignment horizontal="left"/>
    </xf>
    <xf numFmtId="0" fontId="30" fillId="0" borderId="5" xfId="19" applyFont="1" applyFill="1" applyBorder="1" applyAlignment="1">
      <alignment wrapText="1"/>
    </xf>
    <xf numFmtId="4" fontId="15" fillId="0" borderId="1" xfId="19" applyNumberFormat="1" applyFont="1" applyFill="1" applyBorder="1" applyAlignment="1">
      <alignment horizontal="right" wrapText="1"/>
    </xf>
    <xf numFmtId="1" fontId="15" fillId="0" borderId="1" xfId="19" applyNumberFormat="1" applyFont="1" applyFill="1" applyBorder="1" applyAlignment="1">
      <alignment horizontal="right" wrapText="1"/>
    </xf>
    <xf numFmtId="4" fontId="15" fillId="0" borderId="1" xfId="19" applyNumberFormat="1" applyFont="1" applyFill="1" applyBorder="1" applyAlignment="1">
      <alignment horizontal="center" wrapText="1"/>
    </xf>
    <xf numFmtId="4" fontId="32" fillId="0" borderId="0" xfId="19" applyNumberFormat="1" applyFont="1" applyFill="1"/>
    <xf numFmtId="0" fontId="30" fillId="0" borderId="1" xfId="19" applyFont="1" applyFill="1" applyBorder="1" applyAlignment="1">
      <alignment horizontal="left"/>
    </xf>
    <xf numFmtId="0" fontId="30" fillId="0" borderId="1" xfId="19" applyFont="1" applyFill="1" applyBorder="1"/>
    <xf numFmtId="170" fontId="15" fillId="0" borderId="1" xfId="19" applyNumberFormat="1" applyFont="1" applyFill="1" applyBorder="1" applyAlignment="1">
      <alignment horizontal="right" wrapText="1"/>
    </xf>
    <xf numFmtId="4" fontId="15" fillId="0" borderId="1" xfId="19" applyNumberFormat="1" applyFont="1" applyFill="1" applyBorder="1"/>
    <xf numFmtId="1" fontId="15" fillId="0" borderId="1" xfId="19" applyNumberFormat="1" applyFont="1" applyFill="1" applyBorder="1"/>
    <xf numFmtId="0" fontId="15" fillId="0" borderId="1" xfId="19" applyFont="1" applyFill="1" applyBorder="1" applyAlignment="1">
      <alignment horizontal="center"/>
    </xf>
    <xf numFmtId="4" fontId="15" fillId="0" borderId="1" xfId="19" applyNumberFormat="1" applyFont="1" applyFill="1" applyBorder="1" applyAlignment="1">
      <alignment horizontal="right"/>
    </xf>
    <xf numFmtId="1" fontId="15" fillId="0" borderId="1" xfId="19" applyNumberFormat="1" applyFont="1" applyFill="1" applyBorder="1" applyAlignment="1">
      <alignment horizontal="right"/>
    </xf>
    <xf numFmtId="0" fontId="30" fillId="0" borderId="1" xfId="0" applyFont="1" applyFill="1" applyBorder="1"/>
    <xf numFmtId="1" fontId="15" fillId="0" borderId="1" xfId="19" applyNumberFormat="1" applyFont="1" applyFill="1" applyBorder="1" applyAlignment="1">
      <alignment horizontal="center"/>
    </xf>
    <xf numFmtId="3" fontId="15" fillId="0" borderId="1" xfId="19" applyNumberFormat="1" applyFont="1" applyFill="1" applyBorder="1" applyAlignment="1">
      <alignment horizontal="right" wrapText="1"/>
    </xf>
    <xf numFmtId="0" fontId="30" fillId="0" borderId="5" xfId="19" applyFont="1" applyFill="1" applyBorder="1"/>
    <xf numFmtId="0" fontId="28" fillId="0" borderId="1" xfId="28" applyFont="1" applyFill="1" applyBorder="1" applyAlignment="1">
      <alignment horizontal="left"/>
    </xf>
    <xf numFmtId="4" fontId="25" fillId="0" borderId="1" xfId="34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/>
    <xf numFmtId="4" fontId="23" fillId="0" borderId="1" xfId="34" applyNumberFormat="1" applyFont="1" applyFill="1" applyBorder="1" applyAlignment="1">
      <alignment horizontal="right"/>
    </xf>
    <xf numFmtId="168" fontId="23" fillId="0" borderId="5" xfId="0" applyNumberFormat="1" applyFont="1" applyFill="1" applyBorder="1" applyAlignment="1">
      <alignment horizontal="center"/>
    </xf>
    <xf numFmtId="168" fontId="23" fillId="0" borderId="1" xfId="0" applyNumberFormat="1" applyFont="1" applyFill="1" applyBorder="1" applyAlignment="1">
      <alignment horizontal="left"/>
    </xf>
    <xf numFmtId="167" fontId="31" fillId="0" borderId="1" xfId="0" applyNumberFormat="1" applyFont="1" applyFill="1" applyBorder="1" applyAlignment="1">
      <alignment wrapText="1"/>
    </xf>
    <xf numFmtId="0" fontId="28" fillId="0" borderId="1" xfId="28" applyFont="1" applyFill="1" applyBorder="1" applyAlignment="1">
      <alignment horizontal="left" vertic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horizontal="right" wrapText="1"/>
    </xf>
    <xf numFmtId="0" fontId="67" fillId="0" borderId="0" xfId="0" applyFont="1" applyFill="1"/>
    <xf numFmtId="0" fontId="30" fillId="0" borderId="0" xfId="19" applyFont="1" applyFill="1" applyAlignment="1">
      <alignment vertical="center" wrapText="1"/>
    </xf>
    <xf numFmtId="0" fontId="30" fillId="0" borderId="1" xfId="29" applyFont="1" applyFill="1" applyBorder="1" applyAlignment="1">
      <alignment horizontal="center" vertical="center"/>
    </xf>
    <xf numFmtId="1" fontId="30" fillId="0" borderId="1" xfId="29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/>
    <xf numFmtId="3" fontId="37" fillId="0" borderId="1" xfId="0" applyNumberFormat="1" applyFont="1" applyFill="1" applyBorder="1"/>
    <xf numFmtId="4" fontId="37" fillId="0" borderId="1" xfId="0" applyNumberFormat="1" applyFont="1" applyFill="1" applyBorder="1" applyAlignment="1">
      <alignment horizontal="right"/>
    </xf>
    <xf numFmtId="0" fontId="35" fillId="0" borderId="1" xfId="28" applyFont="1" applyFill="1" applyBorder="1" applyAlignment="1">
      <alignment horizontal="center"/>
    </xf>
    <xf numFmtId="0" fontId="35" fillId="0" borderId="1" xfId="28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left"/>
    </xf>
    <xf numFmtId="0" fontId="35" fillId="0" borderId="1" xfId="28" applyFont="1" applyFill="1" applyBorder="1" applyAlignment="1">
      <alignment horizontal="left"/>
    </xf>
    <xf numFmtId="168" fontId="30" fillId="0" borderId="1" xfId="0" applyNumberFormat="1" applyFont="1" applyFill="1" applyBorder="1" applyAlignment="1">
      <alignment horizontal="left"/>
    </xf>
    <xf numFmtId="0" fontId="43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wrapText="1"/>
    </xf>
    <xf numFmtId="4" fontId="43" fillId="0" borderId="1" xfId="0" applyNumberFormat="1" applyFont="1" applyFill="1" applyBorder="1" applyAlignment="1">
      <alignment horizontal="right"/>
    </xf>
    <xf numFmtId="3" fontId="43" fillId="0" borderId="1" xfId="0" applyNumberFormat="1" applyFont="1" applyFill="1" applyBorder="1" applyAlignment="1">
      <alignment horizontal="right"/>
    </xf>
    <xf numFmtId="1" fontId="35" fillId="0" borderId="1" xfId="28" applyNumberFormat="1" applyFont="1" applyFill="1" applyBorder="1" applyAlignment="1">
      <alignment horizontal="center"/>
    </xf>
    <xf numFmtId="167" fontId="30" fillId="0" borderId="1" xfId="0" applyNumberFormat="1" applyFont="1" applyFill="1" applyBorder="1" applyAlignment="1">
      <alignment horizontal="left" wrapText="1"/>
    </xf>
    <xf numFmtId="4" fontId="43" fillId="0" borderId="1" xfId="0" applyNumberFormat="1" applyFont="1" applyFill="1" applyBorder="1" applyAlignment="1">
      <alignment horizontal="center"/>
    </xf>
    <xf numFmtId="0" fontId="46" fillId="0" borderId="6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textRotation="90" wrapText="1"/>
    </xf>
    <xf numFmtId="0" fontId="45" fillId="0" borderId="6" xfId="28" applyFont="1" applyFill="1" applyBorder="1" applyAlignment="1">
      <alignment horizontal="center" vertical="center"/>
    </xf>
    <xf numFmtId="0" fontId="45" fillId="0" borderId="7" xfId="28" applyFont="1" applyFill="1" applyBorder="1" applyAlignment="1">
      <alignment horizontal="center" vertical="center"/>
    </xf>
    <xf numFmtId="0" fontId="45" fillId="0" borderId="5" xfId="28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20" fillId="0" borderId="0" xfId="0" applyFont="1" applyFill="1" applyAlignment="1">
      <alignment horizontal="center" vertical="center" wrapText="1"/>
    </xf>
    <xf numFmtId="0" fontId="30" fillId="0" borderId="2" xfId="9" applyFont="1" applyFill="1" applyBorder="1" applyAlignment="1">
      <alignment horizontal="center" vertical="center" wrapText="1"/>
    </xf>
    <xf numFmtId="0" fontId="30" fillId="0" borderId="3" xfId="9" applyFont="1" applyFill="1" applyBorder="1" applyAlignment="1">
      <alignment horizontal="center" vertical="center" wrapText="1"/>
    </xf>
    <xf numFmtId="0" fontId="30" fillId="0" borderId="4" xfId="9" applyFont="1" applyFill="1" applyBorder="1" applyAlignment="1">
      <alignment horizontal="center" vertical="center" wrapText="1"/>
    </xf>
    <xf numFmtId="0" fontId="30" fillId="0" borderId="6" xfId="9" applyFont="1" applyFill="1" applyBorder="1" applyAlignment="1">
      <alignment horizontal="center" vertical="center" wrapText="1"/>
    </xf>
    <xf numFmtId="0" fontId="30" fillId="0" borderId="5" xfId="9" applyFont="1" applyFill="1" applyBorder="1" applyAlignment="1">
      <alignment horizontal="center" vertical="center" wrapText="1"/>
    </xf>
    <xf numFmtId="0" fontId="30" fillId="0" borderId="2" xfId="9" applyFont="1" applyFill="1" applyBorder="1" applyAlignment="1">
      <alignment horizontal="center" vertical="center" textRotation="90" wrapText="1"/>
    </xf>
    <xf numFmtId="0" fontId="30" fillId="0" borderId="3" xfId="9" applyFont="1" applyFill="1" applyBorder="1" applyAlignment="1">
      <alignment horizontal="center" vertical="center" textRotation="90" wrapText="1"/>
    </xf>
    <xf numFmtId="0" fontId="30" fillId="0" borderId="4" xfId="9" applyFont="1" applyFill="1" applyBorder="1" applyAlignment="1">
      <alignment horizontal="center" vertical="center" textRotation="90" wrapText="1"/>
    </xf>
    <xf numFmtId="4" fontId="30" fillId="0" borderId="2" xfId="9" applyNumberFormat="1" applyFont="1" applyFill="1" applyBorder="1" applyAlignment="1">
      <alignment horizontal="center" vertical="center" textRotation="90" wrapText="1"/>
    </xf>
    <xf numFmtId="4" fontId="30" fillId="0" borderId="3" xfId="9" applyNumberFormat="1" applyFont="1" applyFill="1" applyBorder="1" applyAlignment="1">
      <alignment horizontal="center" vertical="center" textRotation="90" wrapText="1"/>
    </xf>
    <xf numFmtId="4" fontId="30" fillId="0" borderId="4" xfId="9" applyNumberFormat="1" applyFont="1" applyFill="1" applyBorder="1" applyAlignment="1">
      <alignment horizontal="center" vertical="center" textRotation="90" wrapText="1"/>
    </xf>
    <xf numFmtId="0" fontId="30" fillId="0" borderId="2" xfId="9" applyFont="1" applyFill="1" applyBorder="1" applyAlignment="1">
      <alignment horizontal="center" textRotation="90" wrapText="1"/>
    </xf>
    <xf numFmtId="0" fontId="30" fillId="0" borderId="3" xfId="9" applyFont="1" applyFill="1" applyBorder="1" applyAlignment="1">
      <alignment horizontal="center" textRotation="90" wrapText="1"/>
    </xf>
    <xf numFmtId="0" fontId="30" fillId="0" borderId="4" xfId="9" applyFont="1" applyFill="1" applyBorder="1" applyAlignment="1">
      <alignment horizontal="center" textRotation="90" wrapText="1"/>
    </xf>
    <xf numFmtId="4" fontId="30" fillId="0" borderId="6" xfId="9" applyNumberFormat="1" applyFont="1" applyFill="1" applyBorder="1" applyAlignment="1">
      <alignment horizontal="center" vertical="center" wrapText="1"/>
    </xf>
    <xf numFmtId="4" fontId="30" fillId="0" borderId="7" xfId="9" applyNumberFormat="1" applyFont="1" applyFill="1" applyBorder="1" applyAlignment="1">
      <alignment horizontal="center" vertical="center" wrapText="1"/>
    </xf>
    <xf numFmtId="4" fontId="30" fillId="0" borderId="5" xfId="9" applyNumberFormat="1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9" fillId="0" borderId="0" xfId="23" applyFont="1" applyAlignment="1">
      <alignment horizontal="center" vertical="center" wrapText="1"/>
    </xf>
    <xf numFmtId="1" fontId="9" fillId="0" borderId="6" xfId="0" applyNumberFormat="1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2" fontId="43" fillId="0" borderId="1" xfId="0" applyNumberFormat="1" applyFont="1" applyFill="1" applyBorder="1" applyAlignment="1">
      <alignment horizontal="center" vertical="center" textRotation="90" wrapText="1"/>
    </xf>
    <xf numFmtId="0" fontId="24" fillId="0" borderId="8" xfId="23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4" fontId="43" fillId="0" borderId="2" xfId="0" applyNumberFormat="1" applyFont="1" applyFill="1" applyBorder="1" applyAlignment="1">
      <alignment horizontal="center" vertical="center" textRotation="90" wrapText="1"/>
    </xf>
    <xf numFmtId="4" fontId="43" fillId="0" borderId="3" xfId="0" applyNumberFormat="1" applyFont="1" applyFill="1" applyBorder="1" applyAlignment="1">
      <alignment horizontal="center" vertical="center" textRotation="90" wrapText="1"/>
    </xf>
    <xf numFmtId="4" fontId="43" fillId="0" borderId="4" xfId="0" applyNumberFormat="1" applyFont="1" applyFill="1" applyBorder="1" applyAlignment="1">
      <alignment horizontal="center" vertical="center" textRotation="90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15" fillId="0" borderId="1" xfId="33" applyFont="1" applyFill="1" applyBorder="1" applyAlignment="1">
      <alignment horizontal="center" vertical="center" textRotation="90" wrapText="1"/>
    </xf>
    <xf numFmtId="0" fontId="43" fillId="0" borderId="1" xfId="0" applyFont="1" applyFill="1" applyBorder="1" applyAlignment="1">
      <alignment horizontal="center" vertical="center" textRotation="90" wrapText="1"/>
    </xf>
    <xf numFmtId="0" fontId="30" fillId="0" borderId="1" xfId="24" applyFont="1" applyBorder="1" applyAlignment="1">
      <alignment horizontal="center" vertical="center" wrapText="1"/>
    </xf>
    <xf numFmtId="4" fontId="43" fillId="0" borderId="2" xfId="24" applyNumberFormat="1" applyFont="1" applyBorder="1" applyAlignment="1">
      <alignment horizontal="center" vertical="center" textRotation="90" wrapText="1"/>
    </xf>
    <xf numFmtId="4" fontId="43" fillId="0" borderId="3" xfId="24" applyNumberFormat="1" applyFont="1" applyBorder="1" applyAlignment="1">
      <alignment horizontal="center" vertical="center" textRotation="90" wrapText="1"/>
    </xf>
    <xf numFmtId="4" fontId="43" fillId="0" borderId="4" xfId="24" applyNumberFormat="1" applyFont="1" applyBorder="1" applyAlignment="1">
      <alignment horizontal="center" vertical="center" textRotation="90" wrapText="1"/>
    </xf>
    <xf numFmtId="0" fontId="43" fillId="0" borderId="1" xfId="24" applyFont="1" applyBorder="1" applyAlignment="1">
      <alignment horizontal="center" vertical="center" wrapText="1"/>
    </xf>
    <xf numFmtId="2" fontId="43" fillId="0" borderId="9" xfId="24" applyNumberFormat="1" applyFont="1" applyBorder="1" applyAlignment="1">
      <alignment horizontal="center" vertical="center" wrapText="1"/>
    </xf>
    <xf numFmtId="2" fontId="43" fillId="0" borderId="13" xfId="24" applyNumberFormat="1" applyFont="1" applyBorder="1" applyAlignment="1">
      <alignment horizontal="center" vertical="center" wrapText="1"/>
    </xf>
    <xf numFmtId="2" fontId="43" fillId="0" borderId="2" xfId="24" applyNumberFormat="1" applyFont="1" applyBorder="1" applyAlignment="1">
      <alignment horizontal="center" vertical="center" textRotation="90" wrapText="1"/>
    </xf>
    <xf numFmtId="2" fontId="43" fillId="0" borderId="4" xfId="24" applyNumberFormat="1" applyFont="1" applyBorder="1" applyAlignment="1">
      <alignment horizontal="center" vertical="center" textRotation="90" wrapText="1"/>
    </xf>
    <xf numFmtId="0" fontId="57" fillId="0" borderId="0" xfId="24" applyFont="1" applyAlignment="1">
      <alignment horizontal="center"/>
    </xf>
    <xf numFmtId="0" fontId="7" fillId="0" borderId="0" xfId="24" applyFont="1" applyAlignment="1">
      <alignment horizontal="right"/>
    </xf>
    <xf numFmtId="0" fontId="24" fillId="0" borderId="8" xfId="24" applyFont="1" applyBorder="1" applyAlignment="1">
      <alignment horizontal="center" vertical="center" wrapText="1"/>
    </xf>
    <xf numFmtId="0" fontId="43" fillId="0" borderId="1" xfId="32" applyFont="1" applyBorder="1" applyAlignment="1">
      <alignment horizontal="center" vertical="center" textRotation="90" wrapText="1"/>
    </xf>
    <xf numFmtId="0" fontId="43" fillId="0" borderId="1" xfId="24" applyFont="1" applyBorder="1" applyAlignment="1">
      <alignment horizontal="center" vertical="center" textRotation="90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3" fillId="0" borderId="1" xfId="0" applyFont="1" applyFill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168" fontId="23" fillId="0" borderId="6" xfId="0" applyNumberFormat="1" applyFont="1" applyFill="1" applyBorder="1" applyAlignment="1">
      <alignment horizontal="left"/>
    </xf>
    <xf numFmtId="168" fontId="23" fillId="0" borderId="5" xfId="0" applyNumberFormat="1" applyFont="1" applyFill="1" applyBorder="1" applyAlignment="1">
      <alignment horizontal="left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vertical="center" wrapText="1"/>
    </xf>
    <xf numFmtId="0" fontId="39" fillId="0" borderId="0" xfId="19" applyFont="1" applyFill="1" applyAlignment="1">
      <alignment horizontal="center"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vertical="center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3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vertical="center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1" xfId="29" applyFont="1" applyFill="1" applyBorder="1" applyAlignment="1">
      <alignment horizontal="center" textRotation="90" wrapText="1"/>
    </xf>
    <xf numFmtId="0" fontId="30" fillId="0" borderId="1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 wrapText="1"/>
    </xf>
    <xf numFmtId="0" fontId="30" fillId="0" borderId="2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4" xfId="29" applyFont="1" applyFill="1" applyBorder="1" applyAlignment="1">
      <alignment horizont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1" fillId="2" borderId="0" xfId="0" applyFont="1" applyFill="1" applyAlignment="1">
      <alignment vertical="center"/>
    </xf>
    <xf numFmtId="0" fontId="30" fillId="2" borderId="1" xfId="0" applyFont="1" applyFill="1" applyBorder="1" applyAlignment="1">
      <alignment horizontal="left" vertical="center"/>
    </xf>
    <xf numFmtId="0" fontId="34" fillId="2" borderId="1" xfId="0" applyFont="1" applyFill="1" applyBorder="1" applyAlignment="1">
      <alignment horizontal="left" vertical="center"/>
    </xf>
    <xf numFmtId="0" fontId="37" fillId="2" borderId="1" xfId="0" applyFont="1" applyFill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right" vertical="center"/>
    </xf>
    <xf numFmtId="3" fontId="37" fillId="2" borderId="1" xfId="0" applyNumberFormat="1" applyFont="1" applyFill="1" applyBorder="1" applyAlignment="1">
      <alignment horizontal="right" vertical="center"/>
    </xf>
    <xf numFmtId="0" fontId="37" fillId="2" borderId="1" xfId="0" applyFont="1" applyFill="1" applyBorder="1" applyAlignment="1">
      <alignment horizontal="center" vertical="center" wrapText="1"/>
    </xf>
    <xf numFmtId="4" fontId="37" fillId="2" borderId="1" xfId="0" applyNumberFormat="1" applyFont="1" applyFill="1" applyBorder="1" applyAlignment="1">
      <alignment vertical="center"/>
    </xf>
    <xf numFmtId="4" fontId="66" fillId="2" borderId="0" xfId="0" applyNumberFormat="1" applyFont="1" applyFill="1" applyAlignment="1">
      <alignment vertical="center"/>
    </xf>
    <xf numFmtId="0" fontId="68" fillId="2" borderId="0" xfId="0" applyFont="1" applyFill="1" applyAlignment="1">
      <alignment vertical="center"/>
    </xf>
    <xf numFmtId="0" fontId="35" fillId="2" borderId="1" xfId="28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left" vertical="center"/>
    </xf>
    <xf numFmtId="1" fontId="37" fillId="2" borderId="1" xfId="0" applyNumberFormat="1" applyFont="1" applyFill="1" applyBorder="1" applyAlignment="1">
      <alignment horizontal="right" vertical="center"/>
    </xf>
    <xf numFmtId="4" fontId="37" fillId="2" borderId="1" xfId="0" applyNumberFormat="1" applyFont="1" applyFill="1" applyBorder="1" applyAlignment="1">
      <alignment vertical="center" wrapText="1"/>
    </xf>
    <xf numFmtId="4" fontId="31" fillId="2" borderId="0" xfId="0" applyNumberFormat="1" applyFont="1" applyFill="1" applyAlignment="1">
      <alignment vertical="center"/>
    </xf>
    <xf numFmtId="4" fontId="68" fillId="2" borderId="0" xfId="0" applyNumberFormat="1" applyFont="1" applyFill="1" applyAlignment="1">
      <alignment vertical="center"/>
    </xf>
    <xf numFmtId="0" fontId="32" fillId="2" borderId="0" xfId="19" applyFont="1" applyFill="1"/>
    <xf numFmtId="0" fontId="30" fillId="2" borderId="1" xfId="19" applyFont="1" applyFill="1" applyBorder="1" applyAlignment="1">
      <alignment horizontal="left"/>
    </xf>
    <xf numFmtId="0" fontId="30" fillId="2" borderId="1" xfId="19" applyFont="1" applyFill="1" applyBorder="1"/>
    <xf numFmtId="4" fontId="15" fillId="2" borderId="1" xfId="19" applyNumberFormat="1" applyFont="1" applyFill="1" applyBorder="1" applyAlignment="1">
      <alignment horizontal="right" wrapText="1"/>
    </xf>
    <xf numFmtId="3" fontId="15" fillId="2" borderId="1" xfId="19" applyNumberFormat="1" applyFont="1" applyFill="1" applyBorder="1" applyAlignment="1">
      <alignment horizontal="right" wrapText="1"/>
    </xf>
    <xf numFmtId="4" fontId="15" fillId="2" borderId="1" xfId="19" applyNumberFormat="1" applyFont="1" applyFill="1" applyBorder="1" applyAlignment="1">
      <alignment horizontal="center" wrapText="1"/>
    </xf>
    <xf numFmtId="0" fontId="0" fillId="2" borderId="0" xfId="0" applyFill="1"/>
    <xf numFmtId="0" fontId="2" fillId="3" borderId="0" xfId="0" applyFont="1" applyFill="1"/>
    <xf numFmtId="0" fontId="23" fillId="3" borderId="1" xfId="0" applyFont="1" applyFill="1" applyBorder="1" applyAlignment="1">
      <alignment horizontal="left"/>
    </xf>
    <xf numFmtId="0" fontId="23" fillId="3" borderId="1" xfId="0" applyFont="1" applyFill="1" applyBorder="1"/>
    <xf numFmtId="4" fontId="24" fillId="3" borderId="1" xfId="0" applyNumberFormat="1" applyFont="1" applyFill="1" applyBorder="1" applyAlignment="1">
      <alignment horizontal="right"/>
    </xf>
    <xf numFmtId="4" fontId="23" fillId="3" borderId="1" xfId="0" applyNumberFormat="1" applyFont="1" applyFill="1" applyBorder="1" applyAlignment="1">
      <alignment horizontal="right"/>
    </xf>
    <xf numFmtId="0" fontId="23" fillId="3" borderId="1" xfId="0" applyNumberFormat="1" applyFont="1" applyFill="1" applyBorder="1" applyAlignment="1">
      <alignment horizontal="right"/>
    </xf>
    <xf numFmtId="0" fontId="23" fillId="3" borderId="1" xfId="0" applyFont="1" applyFill="1" applyBorder="1" applyAlignment="1">
      <alignment horizontal="center" wrapText="1"/>
    </xf>
    <xf numFmtId="0" fontId="23" fillId="3" borderId="5" xfId="0" applyFont="1" applyFill="1" applyBorder="1" applyAlignment="1">
      <alignment horizontal="center" wrapText="1"/>
    </xf>
    <xf numFmtId="0" fontId="24" fillId="3" borderId="1" xfId="0" applyFont="1" applyFill="1" applyBorder="1" applyAlignment="1">
      <alignment horizontal="left"/>
    </xf>
  </cellXfs>
  <cellStyles count="35">
    <cellStyle name="Excel Built-in Normal" xfId="10"/>
    <cellStyle name="Excel Built-in Normal 1" xfId="22"/>
    <cellStyle name="Excel Built-in Normal 2 2" xfId="14"/>
    <cellStyle name="Обычный" xfId="0" builtinId="0"/>
    <cellStyle name="Обычный 10" xfId="11"/>
    <cellStyle name="Обычный 11" xfId="19"/>
    <cellStyle name="Обычный 13" xfId="17"/>
    <cellStyle name="Обычный 14" xfId="1"/>
    <cellStyle name="Обычный 15" xfId="24"/>
    <cellStyle name="Обычный 17" xfId="6"/>
    <cellStyle name="Обычный 18" xfId="4"/>
    <cellStyle name="Обычный 19" xfId="5"/>
    <cellStyle name="Обычный 2" xfId="9"/>
    <cellStyle name="Обычный 2 10" xfId="12"/>
    <cellStyle name="Обычный 2 2 2" xfId="16"/>
    <cellStyle name="Обычный 2 3" xfId="26"/>
    <cellStyle name="Обычный 2 6" xfId="33"/>
    <cellStyle name="Обычный 2 8" xfId="29"/>
    <cellStyle name="Обычный 2 9" xfId="32"/>
    <cellStyle name="Обычный 21" xfId="7"/>
    <cellStyle name="Обычный 3" xfId="2"/>
    <cellStyle name="Обычный 3 16" xfId="8"/>
    <cellStyle name="Обычный 3 2" xfId="27"/>
    <cellStyle name="Обычный 3 3" xfId="15"/>
    <cellStyle name="Обычный 4" xfId="3"/>
    <cellStyle name="Обычный 4 2" xfId="13"/>
    <cellStyle name="Обычный 4 2 2 2" xfId="23"/>
    <cellStyle name="Обычный 5" xfId="20"/>
    <cellStyle name="Обычный 6" xfId="18"/>
    <cellStyle name="Обычный 7" xfId="34"/>
    <cellStyle name="Обычный 8" xfId="30"/>
    <cellStyle name="Обычный 9" xfId="21"/>
    <cellStyle name="Обычный_Лист1" xfId="28"/>
    <cellStyle name="Финансовый" xfId="31" builtinId="3"/>
    <cellStyle name="Финансовый 2" xfId="25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CCCC00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WUO1648"/>
  <sheetViews>
    <sheetView tabSelected="1" view="pageBreakPreview" topLeftCell="L1324" zoomScale="20" zoomScaleNormal="20" zoomScaleSheetLayoutView="20" workbookViewId="0">
      <selection activeCell="B1353" sqref="A1353:XFD1364"/>
    </sheetView>
  </sheetViews>
  <sheetFormatPr defaultColWidth="9.140625" defaultRowHeight="15"/>
  <cols>
    <col min="1" max="1" width="7.28515625" style="17" hidden="1" customWidth="1"/>
    <col min="2" max="2" width="17" style="18" bestFit="1" customWidth="1"/>
    <col min="3" max="3" width="255.7109375" style="19" bestFit="1" customWidth="1"/>
    <col min="4" max="4" width="75.85546875" style="17" customWidth="1"/>
    <col min="5" max="5" width="56.5703125" style="17" customWidth="1"/>
    <col min="6" max="6" width="53" style="17" customWidth="1"/>
    <col min="7" max="8" width="58.7109375" style="17" customWidth="1"/>
    <col min="9" max="9" width="58" style="17" customWidth="1"/>
    <col min="10" max="10" width="49.42578125" style="17" customWidth="1"/>
    <col min="11" max="11" width="32.28515625" style="66" customWidth="1"/>
    <col min="12" max="12" width="64.42578125" style="17" customWidth="1"/>
    <col min="13" max="13" width="50.140625" style="17" customWidth="1"/>
    <col min="14" max="14" width="70.28515625" style="17" customWidth="1"/>
    <col min="15" max="15" width="43" style="17" customWidth="1"/>
    <col min="16" max="16" width="61.85546875" style="17" customWidth="1"/>
    <col min="17" max="17" width="48.7109375" style="17" customWidth="1"/>
    <col min="18" max="18" width="63" style="17" customWidth="1"/>
    <col min="19" max="19" width="34.42578125" style="17" customWidth="1"/>
    <col min="20" max="20" width="58.28515625" style="17" customWidth="1"/>
    <col min="21" max="21" width="55.140625" style="17" customWidth="1"/>
    <col min="22" max="22" width="54.42578125" style="17" customWidth="1"/>
    <col min="23" max="23" width="75.85546875" style="17" customWidth="1"/>
    <col min="24" max="24" width="46.5703125" style="17" customWidth="1"/>
    <col min="25" max="25" width="33.7109375" style="17" customWidth="1"/>
    <col min="26" max="26" width="54.42578125" style="17" customWidth="1"/>
    <col min="27" max="27" width="85.85546875" style="17" customWidth="1"/>
    <col min="28" max="28" width="58.7109375" style="17" customWidth="1"/>
    <col min="29" max="29" width="55.140625" style="17" customWidth="1"/>
    <col min="30" max="30" width="53.7109375" style="17" customWidth="1"/>
    <col min="31" max="31" width="53" style="17" customWidth="1"/>
    <col min="32" max="34" width="38.85546875" style="18" customWidth="1"/>
    <col min="35" max="16384" width="9.140625" style="17"/>
  </cols>
  <sheetData>
    <row r="1" spans="2:34" ht="91.5">
      <c r="B1" s="14"/>
      <c r="C1" s="15"/>
      <c r="D1" s="16"/>
      <c r="E1" s="16"/>
      <c r="F1" s="16"/>
      <c r="G1" s="16"/>
      <c r="H1" s="16"/>
      <c r="I1" s="16"/>
      <c r="J1" s="16"/>
      <c r="K1" s="63"/>
      <c r="L1" s="16"/>
      <c r="M1" s="16"/>
      <c r="N1" s="16"/>
      <c r="O1" s="16"/>
      <c r="P1" s="16"/>
      <c r="Q1" s="16"/>
      <c r="R1" s="16"/>
      <c r="S1" s="16"/>
      <c r="T1" s="16"/>
      <c r="U1" s="16"/>
      <c r="V1" s="150"/>
      <c r="W1" s="306" t="s">
        <v>943</v>
      </c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</row>
    <row r="2" spans="2:34" ht="143.25" customHeight="1">
      <c r="B2" s="14"/>
      <c r="C2" s="15"/>
      <c r="D2" s="16"/>
      <c r="E2" s="16"/>
      <c r="F2" s="16"/>
      <c r="G2" s="16"/>
      <c r="H2" s="16"/>
      <c r="I2" s="16"/>
      <c r="J2" s="16"/>
      <c r="K2" s="63"/>
      <c r="L2" s="16"/>
      <c r="M2" s="16"/>
      <c r="N2" s="16"/>
      <c r="O2" s="16"/>
      <c r="P2" s="16"/>
      <c r="Q2" s="16"/>
      <c r="R2" s="16"/>
      <c r="S2" s="16"/>
      <c r="T2" s="16"/>
      <c r="U2" s="16"/>
      <c r="V2" s="307" t="s">
        <v>2201</v>
      </c>
      <c r="W2" s="307"/>
      <c r="X2" s="307"/>
      <c r="Y2" s="307"/>
      <c r="Z2" s="307"/>
      <c r="AA2" s="307"/>
      <c r="AB2" s="307"/>
      <c r="AC2" s="307"/>
      <c r="AD2" s="307"/>
      <c r="AE2" s="307"/>
      <c r="AF2" s="307"/>
      <c r="AG2" s="307"/>
      <c r="AH2" s="307"/>
    </row>
    <row r="3" spans="2:34" ht="154.5" customHeight="1">
      <c r="B3" s="23"/>
      <c r="C3" s="24"/>
      <c r="D3" s="150"/>
      <c r="E3" s="150"/>
      <c r="F3" s="150"/>
      <c r="G3" s="150"/>
      <c r="H3" s="150"/>
      <c r="I3" s="150"/>
      <c r="J3" s="150"/>
      <c r="K3" s="64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307" t="s">
        <v>944</v>
      </c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</row>
    <row r="4" spans="2:34" ht="90">
      <c r="B4" s="308" t="s">
        <v>945</v>
      </c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</row>
    <row r="5" spans="2:34" ht="90">
      <c r="B5" s="309" t="s">
        <v>946</v>
      </c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</row>
    <row r="6" spans="2:34" ht="90">
      <c r="B6" s="309" t="s">
        <v>950</v>
      </c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09"/>
      <c r="AG6" s="309"/>
      <c r="AH6" s="309"/>
    </row>
    <row r="7" spans="2:34">
      <c r="B7" s="305" t="s">
        <v>947</v>
      </c>
      <c r="C7" s="310" t="s">
        <v>972</v>
      </c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</row>
    <row r="8" spans="2:34" ht="117.75" customHeight="1">
      <c r="B8" s="305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0"/>
      <c r="U8" s="310"/>
      <c r="V8" s="310"/>
      <c r="W8" s="310"/>
      <c r="X8" s="310"/>
      <c r="Y8" s="310"/>
      <c r="Z8" s="310"/>
      <c r="AA8" s="310"/>
      <c r="AB8" s="310"/>
      <c r="AC8" s="310"/>
      <c r="AD8" s="310"/>
      <c r="AE8" s="310"/>
      <c r="AF8" s="310"/>
      <c r="AG8" s="310"/>
      <c r="AH8" s="310"/>
    </row>
    <row r="9" spans="2:34" ht="117.75" customHeight="1">
      <c r="B9" s="149" t="s">
        <v>948</v>
      </c>
      <c r="C9" s="310" t="s">
        <v>949</v>
      </c>
      <c r="D9" s="310"/>
      <c r="E9" s="310"/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10"/>
      <c r="V9" s="310"/>
      <c r="W9" s="310"/>
      <c r="X9" s="310"/>
      <c r="Y9" s="310"/>
      <c r="Z9" s="310"/>
      <c r="AA9" s="310"/>
      <c r="AB9" s="310"/>
      <c r="AC9" s="310"/>
      <c r="AD9" s="310"/>
      <c r="AE9" s="310"/>
      <c r="AF9" s="310"/>
      <c r="AG9" s="310"/>
      <c r="AH9" s="310"/>
    </row>
    <row r="11" spans="2:34" ht="90.75" customHeight="1">
      <c r="B11" s="313" t="s">
        <v>6</v>
      </c>
      <c r="C11" s="313" t="s">
        <v>7</v>
      </c>
      <c r="D11" s="312" t="s">
        <v>8</v>
      </c>
      <c r="E11" s="313" t="s">
        <v>951</v>
      </c>
      <c r="F11" s="313"/>
      <c r="G11" s="313"/>
      <c r="H11" s="313"/>
      <c r="I11" s="313"/>
      <c r="J11" s="313"/>
      <c r="K11" s="313"/>
      <c r="L11" s="313"/>
      <c r="M11" s="313"/>
      <c r="N11" s="313"/>
      <c r="O11" s="313"/>
      <c r="P11" s="313"/>
      <c r="Q11" s="313"/>
      <c r="R11" s="313"/>
      <c r="S11" s="313"/>
      <c r="T11" s="313"/>
      <c r="U11" s="311" t="s">
        <v>9</v>
      </c>
      <c r="V11" s="311"/>
      <c r="W11" s="311"/>
      <c r="X11" s="311"/>
      <c r="Y11" s="311"/>
      <c r="Z11" s="311"/>
      <c r="AA11" s="311"/>
      <c r="AB11" s="311"/>
      <c r="AC11" s="311"/>
      <c r="AD11" s="311"/>
      <c r="AE11" s="311"/>
      <c r="AF11" s="298" t="s">
        <v>10</v>
      </c>
      <c r="AG11" s="298" t="s">
        <v>11</v>
      </c>
      <c r="AH11" s="298" t="s">
        <v>12</v>
      </c>
    </row>
    <row r="12" spans="2:34" ht="90.75" customHeight="1">
      <c r="B12" s="313"/>
      <c r="C12" s="313"/>
      <c r="D12" s="312"/>
      <c r="E12" s="313" t="s">
        <v>13</v>
      </c>
      <c r="F12" s="313"/>
      <c r="G12" s="313"/>
      <c r="H12" s="313"/>
      <c r="I12" s="313"/>
      <c r="J12" s="313"/>
      <c r="K12" s="313" t="s">
        <v>14</v>
      </c>
      <c r="L12" s="313"/>
      <c r="M12" s="313" t="s">
        <v>15</v>
      </c>
      <c r="N12" s="313"/>
      <c r="O12" s="313" t="s">
        <v>16</v>
      </c>
      <c r="P12" s="313"/>
      <c r="Q12" s="313" t="s">
        <v>17</v>
      </c>
      <c r="R12" s="313"/>
      <c r="S12" s="313" t="s">
        <v>18</v>
      </c>
      <c r="T12" s="313"/>
      <c r="U12" s="304" t="s">
        <v>19</v>
      </c>
      <c r="V12" s="304" t="s">
        <v>20</v>
      </c>
      <c r="W12" s="304" t="s">
        <v>21</v>
      </c>
      <c r="X12" s="304" t="s">
        <v>22</v>
      </c>
      <c r="Y12" s="304" t="s">
        <v>23</v>
      </c>
      <c r="Z12" s="304" t="s">
        <v>24</v>
      </c>
      <c r="AA12" s="304" t="s">
        <v>25</v>
      </c>
      <c r="AB12" s="304" t="s">
        <v>26</v>
      </c>
      <c r="AC12" s="304" t="s">
        <v>27</v>
      </c>
      <c r="AD12" s="315" t="s">
        <v>28</v>
      </c>
      <c r="AE12" s="304" t="s">
        <v>29</v>
      </c>
      <c r="AF12" s="298"/>
      <c r="AG12" s="298"/>
      <c r="AH12" s="298"/>
    </row>
    <row r="13" spans="2:34" ht="18.75" customHeight="1">
      <c r="B13" s="313"/>
      <c r="C13" s="313"/>
      <c r="D13" s="312"/>
      <c r="E13" s="298" t="s">
        <v>30</v>
      </c>
      <c r="F13" s="298" t="s">
        <v>31</v>
      </c>
      <c r="G13" s="298" t="s">
        <v>32</v>
      </c>
      <c r="H13" s="298" t="s">
        <v>33</v>
      </c>
      <c r="I13" s="298" t="s">
        <v>34</v>
      </c>
      <c r="J13" s="298" t="s">
        <v>35</v>
      </c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04"/>
      <c r="V13" s="304"/>
      <c r="W13" s="304"/>
      <c r="X13" s="304"/>
      <c r="Y13" s="304"/>
      <c r="Z13" s="304"/>
      <c r="AA13" s="304"/>
      <c r="AB13" s="304"/>
      <c r="AC13" s="304"/>
      <c r="AD13" s="315"/>
      <c r="AE13" s="304"/>
      <c r="AF13" s="298"/>
      <c r="AG13" s="298"/>
      <c r="AH13" s="298"/>
    </row>
    <row r="14" spans="2:34" ht="18.75" customHeight="1">
      <c r="B14" s="313"/>
      <c r="C14" s="313"/>
      <c r="D14" s="312"/>
      <c r="E14" s="298"/>
      <c r="F14" s="298"/>
      <c r="G14" s="298"/>
      <c r="H14" s="298"/>
      <c r="I14" s="298"/>
      <c r="J14" s="298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04"/>
      <c r="V14" s="304"/>
      <c r="W14" s="304"/>
      <c r="X14" s="304"/>
      <c r="Y14" s="304"/>
      <c r="Z14" s="304"/>
      <c r="AA14" s="304"/>
      <c r="AB14" s="304"/>
      <c r="AC14" s="304"/>
      <c r="AD14" s="315"/>
      <c r="AE14" s="304"/>
      <c r="AF14" s="298"/>
      <c r="AG14" s="298"/>
      <c r="AH14" s="298"/>
    </row>
    <row r="15" spans="2:34" ht="18.75" customHeight="1">
      <c r="B15" s="313"/>
      <c r="C15" s="313"/>
      <c r="D15" s="312"/>
      <c r="E15" s="298"/>
      <c r="F15" s="298"/>
      <c r="G15" s="298"/>
      <c r="H15" s="298"/>
      <c r="I15" s="298"/>
      <c r="J15" s="298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04"/>
      <c r="V15" s="304"/>
      <c r="W15" s="304"/>
      <c r="X15" s="304"/>
      <c r="Y15" s="304"/>
      <c r="Z15" s="304"/>
      <c r="AA15" s="304"/>
      <c r="AB15" s="304"/>
      <c r="AC15" s="304"/>
      <c r="AD15" s="315"/>
      <c r="AE15" s="304"/>
      <c r="AF15" s="298"/>
      <c r="AG15" s="298"/>
      <c r="AH15" s="298"/>
    </row>
    <row r="16" spans="2:34" ht="409.5" customHeight="1">
      <c r="B16" s="313"/>
      <c r="C16" s="313"/>
      <c r="D16" s="312"/>
      <c r="E16" s="298"/>
      <c r="F16" s="298"/>
      <c r="G16" s="298"/>
      <c r="H16" s="298"/>
      <c r="I16" s="298"/>
      <c r="J16" s="298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04"/>
      <c r="V16" s="304"/>
      <c r="W16" s="304"/>
      <c r="X16" s="304"/>
      <c r="Y16" s="304"/>
      <c r="Z16" s="304"/>
      <c r="AA16" s="304"/>
      <c r="AB16" s="304"/>
      <c r="AC16" s="304"/>
      <c r="AD16" s="315"/>
      <c r="AE16" s="304"/>
      <c r="AF16" s="298"/>
      <c r="AG16" s="298"/>
      <c r="AH16" s="298"/>
    </row>
    <row r="17" spans="1:34" ht="80.25" customHeight="1">
      <c r="B17" s="314"/>
      <c r="C17" s="314"/>
      <c r="D17" s="152" t="s">
        <v>36</v>
      </c>
      <c r="E17" s="152" t="s">
        <v>36</v>
      </c>
      <c r="F17" s="152" t="s">
        <v>36</v>
      </c>
      <c r="G17" s="152" t="s">
        <v>36</v>
      </c>
      <c r="H17" s="152" t="s">
        <v>36</v>
      </c>
      <c r="I17" s="152" t="s">
        <v>36</v>
      </c>
      <c r="J17" s="152" t="s">
        <v>36</v>
      </c>
      <c r="K17" s="65" t="s">
        <v>37</v>
      </c>
      <c r="L17" s="153" t="s">
        <v>36</v>
      </c>
      <c r="M17" s="153" t="s">
        <v>38</v>
      </c>
      <c r="N17" s="153" t="s">
        <v>36</v>
      </c>
      <c r="O17" s="153" t="s">
        <v>38</v>
      </c>
      <c r="P17" s="153" t="s">
        <v>36</v>
      </c>
      <c r="Q17" s="153" t="s">
        <v>38</v>
      </c>
      <c r="R17" s="153" t="s">
        <v>36</v>
      </c>
      <c r="S17" s="153" t="s">
        <v>39</v>
      </c>
      <c r="T17" s="153" t="s">
        <v>36</v>
      </c>
      <c r="U17" s="153" t="s">
        <v>36</v>
      </c>
      <c r="V17" s="151" t="s">
        <v>36</v>
      </c>
      <c r="W17" s="153" t="s">
        <v>36</v>
      </c>
      <c r="X17" s="153" t="s">
        <v>36</v>
      </c>
      <c r="Y17" s="152" t="s">
        <v>36</v>
      </c>
      <c r="Z17" s="153" t="s">
        <v>36</v>
      </c>
      <c r="AA17" s="153" t="s">
        <v>36</v>
      </c>
      <c r="AB17" s="153" t="s">
        <v>36</v>
      </c>
      <c r="AC17" s="153" t="s">
        <v>36</v>
      </c>
      <c r="AD17" s="152" t="s">
        <v>36</v>
      </c>
      <c r="AE17" s="153" t="s">
        <v>36</v>
      </c>
      <c r="AF17" s="298"/>
      <c r="AG17" s="298"/>
      <c r="AH17" s="298"/>
    </row>
    <row r="18" spans="1:34" ht="55.5" customHeight="1">
      <c r="B18" s="153">
        <v>1</v>
      </c>
      <c r="C18" s="153">
        <v>2</v>
      </c>
      <c r="D18" s="153">
        <v>3</v>
      </c>
      <c r="E18" s="153">
        <v>4</v>
      </c>
      <c r="F18" s="153">
        <v>5</v>
      </c>
      <c r="G18" s="153">
        <v>6</v>
      </c>
      <c r="H18" s="153">
        <v>7</v>
      </c>
      <c r="I18" s="153">
        <v>8</v>
      </c>
      <c r="J18" s="153">
        <v>9</v>
      </c>
      <c r="K18" s="65">
        <v>10</v>
      </c>
      <c r="L18" s="153">
        <v>11</v>
      </c>
      <c r="M18" s="153">
        <v>12</v>
      </c>
      <c r="N18" s="153">
        <v>13</v>
      </c>
      <c r="O18" s="153">
        <v>14</v>
      </c>
      <c r="P18" s="153">
        <v>15</v>
      </c>
      <c r="Q18" s="153">
        <v>16</v>
      </c>
      <c r="R18" s="153">
        <v>17</v>
      </c>
      <c r="S18" s="153">
        <v>18</v>
      </c>
      <c r="T18" s="153">
        <v>19</v>
      </c>
      <c r="U18" s="153">
        <v>20</v>
      </c>
      <c r="V18" s="153">
        <v>21</v>
      </c>
      <c r="W18" s="153">
        <v>22</v>
      </c>
      <c r="X18" s="153">
        <v>23</v>
      </c>
      <c r="Y18" s="153">
        <v>24</v>
      </c>
      <c r="Z18" s="153">
        <v>25</v>
      </c>
      <c r="AA18" s="153">
        <v>26</v>
      </c>
      <c r="AB18" s="153">
        <v>27</v>
      </c>
      <c r="AC18" s="153">
        <v>28</v>
      </c>
      <c r="AD18" s="153">
        <v>29</v>
      </c>
      <c r="AE18" s="153">
        <v>30</v>
      </c>
      <c r="AF18" s="153">
        <v>31</v>
      </c>
      <c r="AG18" s="153">
        <v>32</v>
      </c>
      <c r="AH18" s="153">
        <v>33</v>
      </c>
    </row>
    <row r="19" spans="1:34" ht="99" customHeight="1">
      <c r="B19" s="20" t="s">
        <v>721</v>
      </c>
      <c r="C19" s="157"/>
      <c r="D19" s="158">
        <v>4481026251.6300011</v>
      </c>
      <c r="E19" s="25">
        <v>9185850.4700000007</v>
      </c>
      <c r="F19" s="25">
        <v>15571680.52</v>
      </c>
      <c r="G19" s="25">
        <v>120117603.61000001</v>
      </c>
      <c r="H19" s="25">
        <v>14566382.469999999</v>
      </c>
      <c r="I19" s="25">
        <v>36801715.269999996</v>
      </c>
      <c r="J19" s="25">
        <v>0</v>
      </c>
      <c r="K19" s="159">
        <v>371</v>
      </c>
      <c r="L19" s="25">
        <v>672506513.65999997</v>
      </c>
      <c r="M19" s="25">
        <v>522733.20999999996</v>
      </c>
      <c r="N19" s="25">
        <v>2938907320.1800003</v>
      </c>
      <c r="O19" s="25">
        <v>3013.05</v>
      </c>
      <c r="P19" s="25">
        <v>13096983.200000001</v>
      </c>
      <c r="Q19" s="25">
        <v>125737.48200000002</v>
      </c>
      <c r="R19" s="25">
        <v>443607540.31</v>
      </c>
      <c r="S19" s="25">
        <v>632.54</v>
      </c>
      <c r="T19" s="25">
        <v>18328069.25</v>
      </c>
      <c r="U19" s="25">
        <v>48710119.810000002</v>
      </c>
      <c r="V19" s="25">
        <v>1000198.5800000001</v>
      </c>
      <c r="W19" s="25">
        <v>0</v>
      </c>
      <c r="X19" s="25">
        <v>0</v>
      </c>
      <c r="Y19" s="25">
        <v>0</v>
      </c>
      <c r="Z19" s="25">
        <v>0</v>
      </c>
      <c r="AA19" s="25">
        <v>400000</v>
      </c>
      <c r="AB19" s="25">
        <v>12000000</v>
      </c>
      <c r="AC19" s="25">
        <v>54082029.160000019</v>
      </c>
      <c r="AD19" s="25">
        <v>79384245.139999986</v>
      </c>
      <c r="AE19" s="25">
        <v>2760000</v>
      </c>
      <c r="AF19" s="56" t="s">
        <v>720</v>
      </c>
      <c r="AG19" s="56" t="s">
        <v>720</v>
      </c>
      <c r="AH19" s="70" t="s">
        <v>720</v>
      </c>
    </row>
    <row r="20" spans="1:34" ht="87.75" customHeight="1">
      <c r="B20" s="20" t="s">
        <v>722</v>
      </c>
      <c r="C20" s="157"/>
      <c r="D20" s="160">
        <v>1064965830.9899999</v>
      </c>
      <c r="E20" s="53">
        <v>3545203.22</v>
      </c>
      <c r="F20" s="53">
        <v>4246777.28</v>
      </c>
      <c r="G20" s="53">
        <v>45240074.510000005</v>
      </c>
      <c r="H20" s="53">
        <v>3904082.5500000003</v>
      </c>
      <c r="I20" s="53">
        <v>10974725.089999998</v>
      </c>
      <c r="J20" s="53">
        <v>0</v>
      </c>
      <c r="K20" s="161">
        <v>146</v>
      </c>
      <c r="L20" s="53">
        <v>237746461.33000001</v>
      </c>
      <c r="M20" s="53">
        <v>165388.32999999999</v>
      </c>
      <c r="N20" s="53">
        <v>601471564.67000008</v>
      </c>
      <c r="O20" s="53">
        <v>1787.05</v>
      </c>
      <c r="P20" s="53">
        <v>5413571.2400000012</v>
      </c>
      <c r="Q20" s="53">
        <v>47689.472000000016</v>
      </c>
      <c r="R20" s="53">
        <v>119841361.07999998</v>
      </c>
      <c r="S20" s="53">
        <v>19.07</v>
      </c>
      <c r="T20" s="53">
        <v>210458.31</v>
      </c>
      <c r="U20" s="53">
        <v>4132272.85</v>
      </c>
      <c r="V20" s="53">
        <v>340198.58</v>
      </c>
      <c r="W20" s="53">
        <v>0</v>
      </c>
      <c r="X20" s="53">
        <v>0</v>
      </c>
      <c r="Y20" s="53">
        <v>0</v>
      </c>
      <c r="Z20" s="53">
        <v>0</v>
      </c>
      <c r="AA20" s="53">
        <v>0</v>
      </c>
      <c r="AB20" s="53">
        <v>0</v>
      </c>
      <c r="AC20" s="53">
        <v>7603863.2400000002</v>
      </c>
      <c r="AD20" s="53">
        <v>19455217.039999995</v>
      </c>
      <c r="AE20" s="53">
        <v>840000</v>
      </c>
      <c r="AF20" s="56" t="s">
        <v>720</v>
      </c>
      <c r="AG20" s="56" t="s">
        <v>720</v>
      </c>
      <c r="AH20" s="70" t="s">
        <v>720</v>
      </c>
    </row>
    <row r="21" spans="1:34" ht="61.5">
      <c r="B21" s="20" t="s">
        <v>1052</v>
      </c>
      <c r="C21" s="162"/>
      <c r="D21" s="160">
        <v>265883729</v>
      </c>
      <c r="E21" s="53">
        <v>87007.41</v>
      </c>
      <c r="F21" s="53">
        <v>0</v>
      </c>
      <c r="G21" s="53">
        <v>0</v>
      </c>
      <c r="H21" s="53">
        <v>126575.53</v>
      </c>
      <c r="I21" s="53">
        <v>0</v>
      </c>
      <c r="J21" s="53">
        <v>0</v>
      </c>
      <c r="K21" s="161">
        <v>44</v>
      </c>
      <c r="L21" s="53">
        <v>75730891.61999999</v>
      </c>
      <c r="M21" s="53">
        <v>40983.39</v>
      </c>
      <c r="N21" s="53">
        <v>132571093.74999997</v>
      </c>
      <c r="O21" s="53">
        <v>0</v>
      </c>
      <c r="P21" s="53">
        <v>0</v>
      </c>
      <c r="Q21" s="53">
        <v>20622.91</v>
      </c>
      <c r="R21" s="53">
        <v>48063150.75</v>
      </c>
      <c r="S21" s="53">
        <v>0</v>
      </c>
      <c r="T21" s="53">
        <v>0</v>
      </c>
      <c r="U21" s="53">
        <v>4132272.85</v>
      </c>
      <c r="V21" s="53">
        <v>0</v>
      </c>
      <c r="W21" s="53">
        <v>0</v>
      </c>
      <c r="X21" s="53">
        <v>0</v>
      </c>
      <c r="Y21" s="53">
        <v>0</v>
      </c>
      <c r="Z21" s="53">
        <v>0</v>
      </c>
      <c r="AA21" s="53">
        <v>0</v>
      </c>
      <c r="AB21" s="53">
        <v>0</v>
      </c>
      <c r="AC21" s="53">
        <v>2367783.1900000004</v>
      </c>
      <c r="AD21" s="53">
        <v>2804953.8999999994</v>
      </c>
      <c r="AE21" s="53">
        <v>0</v>
      </c>
      <c r="AF21" s="56" t="s">
        <v>720</v>
      </c>
      <c r="AG21" s="56" t="s">
        <v>720</v>
      </c>
      <c r="AH21" s="70" t="s">
        <v>720</v>
      </c>
    </row>
    <row r="22" spans="1:34" ht="61.5">
      <c r="A22" s="17">
        <v>1</v>
      </c>
      <c r="B22" s="52">
        <v>1</v>
      </c>
      <c r="C22" s="20" t="s">
        <v>466</v>
      </c>
      <c r="D22" s="26">
        <v>1821107.48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58">
        <v>0</v>
      </c>
      <c r="L22" s="26">
        <v>0</v>
      </c>
      <c r="M22" s="34">
        <v>390</v>
      </c>
      <c r="N22" s="34">
        <v>1736836.14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5">
        <v>23968.34</v>
      </c>
      <c r="AD22" s="122">
        <v>60303</v>
      </c>
      <c r="AE22" s="26">
        <v>0</v>
      </c>
      <c r="AF22" s="29">
        <v>2020</v>
      </c>
      <c r="AG22" s="29">
        <v>2020</v>
      </c>
      <c r="AH22" s="29">
        <v>2020</v>
      </c>
    </row>
    <row r="23" spans="1:34" ht="61.5">
      <c r="A23" s="17">
        <v>1</v>
      </c>
      <c r="B23" s="52">
        <v>2</v>
      </c>
      <c r="C23" s="20" t="s">
        <v>1028</v>
      </c>
      <c r="D23" s="26">
        <v>69778.55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8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34">
        <v>69778.55</v>
      </c>
      <c r="AE23" s="26">
        <v>0</v>
      </c>
      <c r="AF23" s="29">
        <v>2020</v>
      </c>
      <c r="AG23" s="30" t="s">
        <v>263</v>
      </c>
      <c r="AH23" s="30" t="s">
        <v>263</v>
      </c>
    </row>
    <row r="24" spans="1:34" ht="61.5">
      <c r="A24" s="17">
        <v>1</v>
      </c>
      <c r="B24" s="52">
        <v>3</v>
      </c>
      <c r="C24" s="20" t="s">
        <v>467</v>
      </c>
      <c r="D24" s="26">
        <v>1775379.67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164">
        <v>1</v>
      </c>
      <c r="L24" s="34">
        <v>1775379.67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26">
        <v>0</v>
      </c>
      <c r="Y24" s="26">
        <v>0</v>
      </c>
      <c r="Z24" s="26">
        <v>0</v>
      </c>
      <c r="AA24" s="26">
        <v>0</v>
      </c>
      <c r="AB24" s="26">
        <v>0</v>
      </c>
      <c r="AC24" s="26">
        <v>0</v>
      </c>
      <c r="AD24" s="26">
        <v>0</v>
      </c>
      <c r="AE24" s="26">
        <v>0</v>
      </c>
      <c r="AF24" s="29" t="s">
        <v>263</v>
      </c>
      <c r="AG24" s="29">
        <v>2020</v>
      </c>
      <c r="AH24" s="30" t="s">
        <v>263</v>
      </c>
    </row>
    <row r="25" spans="1:34" ht="61.5">
      <c r="A25" s="17">
        <v>1</v>
      </c>
      <c r="B25" s="52">
        <v>4</v>
      </c>
      <c r="C25" s="20" t="s">
        <v>469</v>
      </c>
      <c r="D25" s="26">
        <v>2444609.7599999998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8">
        <v>0</v>
      </c>
      <c r="L25" s="26">
        <v>0</v>
      </c>
      <c r="M25" s="34">
        <v>596</v>
      </c>
      <c r="N25" s="34">
        <v>2411333.36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34">
        <v>33276.400000000001</v>
      </c>
      <c r="AD25" s="26">
        <v>0</v>
      </c>
      <c r="AE25" s="26">
        <v>0</v>
      </c>
      <c r="AF25" s="29" t="s">
        <v>263</v>
      </c>
      <c r="AG25" s="29">
        <v>2020</v>
      </c>
      <c r="AH25" s="30">
        <v>2020</v>
      </c>
    </row>
    <row r="26" spans="1:34" ht="61.5">
      <c r="A26" s="17">
        <v>1</v>
      </c>
      <c r="B26" s="52">
        <v>5</v>
      </c>
      <c r="C26" s="20" t="s">
        <v>470</v>
      </c>
      <c r="D26" s="26">
        <v>1178315.53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8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472</v>
      </c>
      <c r="R26" s="26">
        <v>1162276.1200000001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0</v>
      </c>
      <c r="Y26" s="26">
        <v>0</v>
      </c>
      <c r="Z26" s="26">
        <v>0</v>
      </c>
      <c r="AA26" s="26">
        <v>0</v>
      </c>
      <c r="AB26" s="26">
        <v>0</v>
      </c>
      <c r="AC26" s="34">
        <v>16039.41</v>
      </c>
      <c r="AD26" s="26">
        <v>0</v>
      </c>
      <c r="AE26" s="26">
        <v>0</v>
      </c>
      <c r="AF26" s="29" t="s">
        <v>263</v>
      </c>
      <c r="AG26" s="29">
        <v>2020</v>
      </c>
      <c r="AH26" s="30">
        <v>2020</v>
      </c>
    </row>
    <row r="27" spans="1:34" ht="61.5">
      <c r="A27" s="17">
        <v>1</v>
      </c>
      <c r="B27" s="52">
        <v>6</v>
      </c>
      <c r="C27" s="20" t="s">
        <v>471</v>
      </c>
      <c r="D27" s="26">
        <v>1996366.9600000002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8">
        <v>0</v>
      </c>
      <c r="L27" s="26">
        <v>0</v>
      </c>
      <c r="M27" s="34">
        <v>612</v>
      </c>
      <c r="N27" s="122">
        <v>1969192.11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122">
        <v>27174.85</v>
      </c>
      <c r="AD27" s="26">
        <v>0</v>
      </c>
      <c r="AE27" s="26">
        <v>0</v>
      </c>
      <c r="AF27" s="29" t="s">
        <v>263</v>
      </c>
      <c r="AG27" s="29">
        <v>2020</v>
      </c>
      <c r="AH27" s="30">
        <v>2020</v>
      </c>
    </row>
    <row r="28" spans="1:34" ht="61.5">
      <c r="A28" s="17">
        <v>1</v>
      </c>
      <c r="B28" s="52">
        <v>7</v>
      </c>
      <c r="C28" s="20" t="s">
        <v>473</v>
      </c>
      <c r="D28" s="26">
        <v>3053881.54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8">
        <v>0</v>
      </c>
      <c r="L28" s="26">
        <v>0</v>
      </c>
      <c r="M28" s="34">
        <v>713.67</v>
      </c>
      <c r="N28" s="34">
        <v>2950406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34">
        <v>40715.599999999999</v>
      </c>
      <c r="AD28" s="34">
        <v>62759.94</v>
      </c>
      <c r="AE28" s="26">
        <v>0</v>
      </c>
      <c r="AF28" s="29">
        <v>2020</v>
      </c>
      <c r="AG28" s="29">
        <v>2020</v>
      </c>
      <c r="AH28" s="30">
        <v>2020</v>
      </c>
    </row>
    <row r="29" spans="1:34" ht="61.5">
      <c r="A29" s="17">
        <v>1</v>
      </c>
      <c r="B29" s="52">
        <v>8</v>
      </c>
      <c r="C29" s="20" t="s">
        <v>474</v>
      </c>
      <c r="D29" s="26">
        <v>1639309.32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58">
        <v>0</v>
      </c>
      <c r="L29" s="26">
        <v>0</v>
      </c>
      <c r="M29" s="34">
        <v>635</v>
      </c>
      <c r="N29" s="34">
        <v>1559527.98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5">
        <v>21521.49</v>
      </c>
      <c r="AD29" s="34">
        <v>58259.85</v>
      </c>
      <c r="AE29" s="26">
        <v>0</v>
      </c>
      <c r="AF29" s="29">
        <v>2020</v>
      </c>
      <c r="AG29" s="29">
        <v>2020</v>
      </c>
      <c r="AH29" s="29">
        <v>2020</v>
      </c>
    </row>
    <row r="30" spans="1:34" ht="61.5">
      <c r="A30" s="17">
        <v>1</v>
      </c>
      <c r="B30" s="52">
        <v>9</v>
      </c>
      <c r="C30" s="20" t="s">
        <v>475</v>
      </c>
      <c r="D30" s="26">
        <v>98784.97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8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34">
        <v>98784.97</v>
      </c>
      <c r="AE30" s="26">
        <v>0</v>
      </c>
      <c r="AF30" s="29">
        <v>2020</v>
      </c>
      <c r="AG30" s="29" t="s">
        <v>263</v>
      </c>
      <c r="AH30" s="29" t="s">
        <v>263</v>
      </c>
    </row>
    <row r="31" spans="1:34" ht="61.5">
      <c r="A31" s="17">
        <v>1</v>
      </c>
      <c r="B31" s="52">
        <v>10</v>
      </c>
      <c r="C31" s="20" t="s">
        <v>476</v>
      </c>
      <c r="D31" s="26">
        <v>3124667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8">
        <v>0</v>
      </c>
      <c r="L31" s="26">
        <v>0</v>
      </c>
      <c r="M31" s="34">
        <v>1045</v>
      </c>
      <c r="N31" s="34">
        <v>3124667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9" t="s">
        <v>263</v>
      </c>
      <c r="AG31" s="29">
        <v>2020</v>
      </c>
      <c r="AH31" s="29" t="s">
        <v>263</v>
      </c>
    </row>
    <row r="32" spans="1:34" ht="61.5">
      <c r="A32" s="17">
        <v>1</v>
      </c>
      <c r="B32" s="52">
        <v>11</v>
      </c>
      <c r="C32" s="20" t="s">
        <v>477</v>
      </c>
      <c r="D32" s="26">
        <v>89397.8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8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34">
        <v>89397.8</v>
      </c>
      <c r="AE32" s="26">
        <v>0</v>
      </c>
      <c r="AF32" s="29">
        <v>2020</v>
      </c>
      <c r="AG32" s="29" t="s">
        <v>263</v>
      </c>
      <c r="AH32" s="29" t="s">
        <v>263</v>
      </c>
    </row>
    <row r="33" spans="1:34" ht="61.5">
      <c r="A33" s="17">
        <v>1</v>
      </c>
      <c r="B33" s="52">
        <v>12</v>
      </c>
      <c r="C33" s="20" t="s">
        <v>479</v>
      </c>
      <c r="D33" s="26">
        <v>2353912.86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8">
        <v>0</v>
      </c>
      <c r="L33" s="26">
        <v>0</v>
      </c>
      <c r="M33" s="34">
        <v>740.47</v>
      </c>
      <c r="N33" s="34">
        <v>2321871.04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34">
        <v>32041.82</v>
      </c>
      <c r="AD33" s="26">
        <v>0</v>
      </c>
      <c r="AE33" s="26">
        <v>0</v>
      </c>
      <c r="AF33" s="29" t="s">
        <v>263</v>
      </c>
      <c r="AG33" s="29">
        <v>2020</v>
      </c>
      <c r="AH33" s="30">
        <v>2020</v>
      </c>
    </row>
    <row r="34" spans="1:34" ht="61.5">
      <c r="A34" s="17">
        <v>1</v>
      </c>
      <c r="B34" s="52">
        <v>13</v>
      </c>
      <c r="C34" s="20" t="s">
        <v>480</v>
      </c>
      <c r="D34" s="26">
        <v>2593330.65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8">
        <v>0</v>
      </c>
      <c r="L34" s="26">
        <v>0</v>
      </c>
      <c r="M34" s="34">
        <v>940</v>
      </c>
      <c r="N34" s="34">
        <v>2593330.65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9" t="s">
        <v>263</v>
      </c>
      <c r="AG34" s="29">
        <v>2020</v>
      </c>
      <c r="AH34" s="30" t="s">
        <v>263</v>
      </c>
    </row>
    <row r="35" spans="1:34" ht="61.5">
      <c r="A35" s="17">
        <v>1</v>
      </c>
      <c r="B35" s="52">
        <v>14</v>
      </c>
      <c r="C35" s="20" t="s">
        <v>481</v>
      </c>
      <c r="D35" s="26">
        <v>14319460.059999999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164">
        <v>8</v>
      </c>
      <c r="L35" s="34">
        <v>14319460.059999999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9" t="s">
        <v>263</v>
      </c>
      <c r="AG35" s="29">
        <v>2020</v>
      </c>
      <c r="AH35" s="30" t="s">
        <v>263</v>
      </c>
    </row>
    <row r="36" spans="1:34" ht="61.5">
      <c r="A36" s="17">
        <v>1</v>
      </c>
      <c r="B36" s="52">
        <v>15</v>
      </c>
      <c r="C36" s="20" t="s">
        <v>482</v>
      </c>
      <c r="D36" s="26">
        <v>721831.31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8">
        <v>0</v>
      </c>
      <c r="L36" s="26">
        <v>0</v>
      </c>
      <c r="M36" s="34">
        <v>250</v>
      </c>
      <c r="N36" s="122">
        <v>712005.63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9825.68</v>
      </c>
      <c r="AD36" s="26">
        <v>0</v>
      </c>
      <c r="AE36" s="26">
        <v>0</v>
      </c>
      <c r="AF36" s="29" t="s">
        <v>263</v>
      </c>
      <c r="AG36" s="29">
        <v>2020</v>
      </c>
      <c r="AH36" s="30">
        <v>2020</v>
      </c>
    </row>
    <row r="37" spans="1:34" ht="61.5">
      <c r="A37" s="17">
        <v>1</v>
      </c>
      <c r="B37" s="52">
        <v>16</v>
      </c>
      <c r="C37" s="20" t="s">
        <v>487</v>
      </c>
      <c r="D37" s="26">
        <v>3879957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8">
        <v>0</v>
      </c>
      <c r="L37" s="26">
        <v>0</v>
      </c>
      <c r="M37" s="34">
        <v>1020</v>
      </c>
      <c r="N37" s="34">
        <v>3879957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9" t="s">
        <v>263</v>
      </c>
      <c r="AG37" s="29">
        <v>2020</v>
      </c>
      <c r="AH37" s="30" t="s">
        <v>263</v>
      </c>
    </row>
    <row r="38" spans="1:34" ht="61.5">
      <c r="A38" s="17">
        <v>1</v>
      </c>
      <c r="B38" s="52">
        <v>17</v>
      </c>
      <c r="C38" s="20" t="s">
        <v>1578</v>
      </c>
      <c r="D38" s="26">
        <v>1297271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8">
        <v>0</v>
      </c>
      <c r="L38" s="26">
        <v>0</v>
      </c>
      <c r="M38" s="34">
        <v>549</v>
      </c>
      <c r="N38" s="34">
        <v>1279612.3500000001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5">
        <v>17658.650000000001</v>
      </c>
      <c r="AD38" s="26">
        <v>0</v>
      </c>
      <c r="AE38" s="26">
        <v>0</v>
      </c>
      <c r="AF38" s="29" t="s">
        <v>263</v>
      </c>
      <c r="AG38" s="29">
        <v>2020</v>
      </c>
      <c r="AH38" s="30">
        <v>2020</v>
      </c>
    </row>
    <row r="39" spans="1:34" ht="61.5">
      <c r="A39" s="17">
        <v>1</v>
      </c>
      <c r="B39" s="52">
        <v>18</v>
      </c>
      <c r="C39" s="20" t="s">
        <v>488</v>
      </c>
      <c r="D39" s="26">
        <v>2988276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8">
        <v>0</v>
      </c>
      <c r="L39" s="26">
        <v>0</v>
      </c>
      <c r="M39" s="34">
        <v>980</v>
      </c>
      <c r="N39" s="34">
        <v>2988276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26">
        <v>0</v>
      </c>
      <c r="AF39" s="29" t="s">
        <v>263</v>
      </c>
      <c r="AG39" s="29">
        <v>2020</v>
      </c>
      <c r="AH39" s="30" t="s">
        <v>263</v>
      </c>
    </row>
    <row r="40" spans="1:34" ht="61.5">
      <c r="A40" s="17">
        <v>1</v>
      </c>
      <c r="B40" s="52">
        <v>19</v>
      </c>
      <c r="C40" s="20" t="s">
        <v>490</v>
      </c>
      <c r="D40" s="26">
        <v>56688.3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58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34">
        <v>56688.3</v>
      </c>
      <c r="AE40" s="26">
        <v>0</v>
      </c>
      <c r="AF40" s="29">
        <v>2020</v>
      </c>
      <c r="AG40" s="29" t="s">
        <v>263</v>
      </c>
      <c r="AH40" s="30" t="s">
        <v>263</v>
      </c>
    </row>
    <row r="41" spans="1:34" ht="61.5">
      <c r="A41" s="17">
        <v>1</v>
      </c>
      <c r="B41" s="52">
        <v>20</v>
      </c>
      <c r="C41" s="20" t="s">
        <v>491</v>
      </c>
      <c r="D41" s="26">
        <v>89064.28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8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122">
        <v>89064.28</v>
      </c>
      <c r="AE41" s="26">
        <v>0</v>
      </c>
      <c r="AF41" s="29">
        <v>2020</v>
      </c>
      <c r="AG41" s="29" t="s">
        <v>263</v>
      </c>
      <c r="AH41" s="30" t="s">
        <v>263</v>
      </c>
    </row>
    <row r="42" spans="1:34" ht="61.5">
      <c r="A42" s="17">
        <v>1</v>
      </c>
      <c r="B42" s="52">
        <v>21</v>
      </c>
      <c r="C42" s="20" t="s">
        <v>492</v>
      </c>
      <c r="D42" s="26">
        <v>2641217.09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8">
        <v>0</v>
      </c>
      <c r="L42" s="26">
        <v>0</v>
      </c>
      <c r="M42" s="34">
        <v>654</v>
      </c>
      <c r="N42" s="26">
        <v>2522475.65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v>0</v>
      </c>
      <c r="AB42" s="26">
        <v>0</v>
      </c>
      <c r="AC42" s="34">
        <v>34810.160000000003</v>
      </c>
      <c r="AD42" s="122">
        <v>83931.28</v>
      </c>
      <c r="AE42" s="26">
        <v>0</v>
      </c>
      <c r="AF42" s="29">
        <v>2020</v>
      </c>
      <c r="AG42" s="29">
        <v>2020</v>
      </c>
      <c r="AH42" s="30">
        <v>2020</v>
      </c>
    </row>
    <row r="43" spans="1:34" ht="61.5">
      <c r="A43" s="17">
        <v>1</v>
      </c>
      <c r="B43" s="52">
        <v>22</v>
      </c>
      <c r="C43" s="20" t="s">
        <v>493</v>
      </c>
      <c r="D43" s="26">
        <v>12192587.91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164">
        <v>7</v>
      </c>
      <c r="L43" s="34">
        <v>12192587.91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26">
        <v>0</v>
      </c>
      <c r="AF43" s="29" t="s">
        <v>263</v>
      </c>
      <c r="AG43" s="29">
        <v>2020</v>
      </c>
      <c r="AH43" s="30" t="s">
        <v>263</v>
      </c>
    </row>
    <row r="44" spans="1:34" ht="61.5">
      <c r="A44" s="17">
        <v>1</v>
      </c>
      <c r="B44" s="52">
        <v>23</v>
      </c>
      <c r="C44" s="20" t="s">
        <v>494</v>
      </c>
      <c r="D44" s="26">
        <v>3433160.05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164">
        <v>2</v>
      </c>
      <c r="L44" s="34">
        <v>3433160.05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v>0</v>
      </c>
      <c r="AA44" s="26">
        <v>0</v>
      </c>
      <c r="AB44" s="26">
        <v>0</v>
      </c>
      <c r="AC44" s="26">
        <v>0</v>
      </c>
      <c r="AD44" s="26">
        <v>0</v>
      </c>
      <c r="AE44" s="26">
        <v>0</v>
      </c>
      <c r="AF44" s="29" t="s">
        <v>263</v>
      </c>
      <c r="AG44" s="29">
        <v>2020</v>
      </c>
      <c r="AH44" s="30" t="s">
        <v>263</v>
      </c>
    </row>
    <row r="45" spans="1:34" ht="61.5">
      <c r="A45" s="17">
        <v>1</v>
      </c>
      <c r="B45" s="52">
        <v>24</v>
      </c>
      <c r="C45" s="20" t="s">
        <v>495</v>
      </c>
      <c r="D45" s="26">
        <v>1772747.75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164">
        <v>1</v>
      </c>
      <c r="L45" s="34">
        <v>1772747.75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9" t="s">
        <v>263</v>
      </c>
      <c r="AG45" s="29">
        <v>2020</v>
      </c>
      <c r="AH45" s="30" t="s">
        <v>263</v>
      </c>
    </row>
    <row r="46" spans="1:34" ht="61.5">
      <c r="A46" s="17">
        <v>1</v>
      </c>
      <c r="B46" s="52">
        <v>25</v>
      </c>
      <c r="C46" s="20" t="s">
        <v>496</v>
      </c>
      <c r="D46" s="26">
        <v>3535514.86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164">
        <v>2</v>
      </c>
      <c r="L46" s="34">
        <v>3535514.86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9" t="s">
        <v>263</v>
      </c>
      <c r="AG46" s="29">
        <v>2020</v>
      </c>
      <c r="AH46" s="30" t="s">
        <v>263</v>
      </c>
    </row>
    <row r="47" spans="1:34" ht="61.5">
      <c r="A47" s="17">
        <v>1</v>
      </c>
      <c r="B47" s="52">
        <v>26</v>
      </c>
      <c r="C47" s="20" t="s">
        <v>497</v>
      </c>
      <c r="D47" s="26">
        <v>1142069.99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8">
        <v>0</v>
      </c>
      <c r="L47" s="26">
        <v>0</v>
      </c>
      <c r="M47" s="34">
        <v>305.72000000000003</v>
      </c>
      <c r="N47" s="34">
        <v>1126523.96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34">
        <v>15546.03</v>
      </c>
      <c r="AD47" s="26">
        <v>0</v>
      </c>
      <c r="AE47" s="26">
        <v>0</v>
      </c>
      <c r="AF47" s="29" t="s">
        <v>263</v>
      </c>
      <c r="AG47" s="29">
        <v>2020</v>
      </c>
      <c r="AH47" s="30">
        <v>2020</v>
      </c>
    </row>
    <row r="48" spans="1:34" ht="61.5">
      <c r="A48" s="17">
        <v>1</v>
      </c>
      <c r="B48" s="52">
        <v>27</v>
      </c>
      <c r="C48" s="20" t="s">
        <v>498</v>
      </c>
      <c r="D48" s="26">
        <v>715422.73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8">
        <v>0</v>
      </c>
      <c r="L48" s="26">
        <v>0</v>
      </c>
      <c r="M48" s="122">
        <v>151</v>
      </c>
      <c r="N48" s="122">
        <v>705684.29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5">
        <v>9738.44</v>
      </c>
      <c r="AD48" s="26">
        <v>0</v>
      </c>
      <c r="AE48" s="26">
        <v>0</v>
      </c>
      <c r="AF48" s="29" t="s">
        <v>263</v>
      </c>
      <c r="AG48" s="29">
        <v>2020</v>
      </c>
      <c r="AH48" s="30">
        <v>2020</v>
      </c>
    </row>
    <row r="49" spans="1:34" ht="61.5">
      <c r="A49" s="17">
        <v>1</v>
      </c>
      <c r="B49" s="52">
        <v>28</v>
      </c>
      <c r="C49" s="20" t="s">
        <v>499</v>
      </c>
      <c r="D49" s="26">
        <v>1010260.5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8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34">
        <v>424</v>
      </c>
      <c r="R49" s="34">
        <v>958282.99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34">
        <v>13224.31</v>
      </c>
      <c r="AD49" s="122">
        <v>38753.199999999997</v>
      </c>
      <c r="AE49" s="26">
        <v>0</v>
      </c>
      <c r="AF49" s="29">
        <v>2020</v>
      </c>
      <c r="AG49" s="29">
        <v>2020</v>
      </c>
      <c r="AH49" s="30">
        <v>2020</v>
      </c>
    </row>
    <row r="50" spans="1:34" ht="61.5">
      <c r="A50" s="17">
        <v>1</v>
      </c>
      <c r="B50" s="52">
        <v>29</v>
      </c>
      <c r="C50" s="20" t="s">
        <v>500</v>
      </c>
      <c r="D50" s="26">
        <v>1761427.66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164">
        <v>1</v>
      </c>
      <c r="L50" s="34">
        <v>1761427.66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9" t="s">
        <v>263</v>
      </c>
      <c r="AG50" s="29">
        <v>2020</v>
      </c>
      <c r="AH50" s="30" t="s">
        <v>263</v>
      </c>
    </row>
    <row r="51" spans="1:34" ht="61.5">
      <c r="A51" s="17">
        <v>1</v>
      </c>
      <c r="B51" s="52">
        <v>30</v>
      </c>
      <c r="C51" s="20" t="s">
        <v>501</v>
      </c>
      <c r="D51" s="26">
        <v>2417044.6000000006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8">
        <v>0</v>
      </c>
      <c r="L51" s="26">
        <v>0</v>
      </c>
      <c r="M51" s="34">
        <v>952</v>
      </c>
      <c r="N51" s="34">
        <v>2302037.7400000002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34">
        <v>31768.12</v>
      </c>
      <c r="AD51" s="34">
        <v>83238.740000000005</v>
      </c>
      <c r="AE51" s="26">
        <v>0</v>
      </c>
      <c r="AF51" s="29">
        <v>2020</v>
      </c>
      <c r="AG51" s="29">
        <v>2020</v>
      </c>
      <c r="AH51" s="30">
        <v>2020</v>
      </c>
    </row>
    <row r="52" spans="1:34" ht="61.5">
      <c r="A52" s="17">
        <v>1</v>
      </c>
      <c r="B52" s="52">
        <v>31</v>
      </c>
      <c r="C52" s="20" t="s">
        <v>502</v>
      </c>
      <c r="D52" s="26">
        <v>2398202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8">
        <v>0</v>
      </c>
      <c r="L52" s="26">
        <v>0</v>
      </c>
      <c r="M52" s="34">
        <v>677.7</v>
      </c>
      <c r="N52" s="122">
        <v>2398202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9" t="s">
        <v>263</v>
      </c>
      <c r="AG52" s="29">
        <v>2020</v>
      </c>
      <c r="AH52" s="30" t="s">
        <v>263</v>
      </c>
    </row>
    <row r="53" spans="1:34" ht="61.5">
      <c r="A53" s="17">
        <v>1</v>
      </c>
      <c r="B53" s="52">
        <v>32</v>
      </c>
      <c r="C53" s="20" t="s">
        <v>503</v>
      </c>
      <c r="D53" s="26">
        <v>952298.84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8">
        <v>0</v>
      </c>
      <c r="L53" s="26">
        <v>0</v>
      </c>
      <c r="M53" s="34">
        <v>249.72</v>
      </c>
      <c r="N53" s="34">
        <v>939336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5">
        <v>12962.84</v>
      </c>
      <c r="AD53" s="26">
        <v>0</v>
      </c>
      <c r="AE53" s="26">
        <v>0</v>
      </c>
      <c r="AF53" s="29" t="s">
        <v>263</v>
      </c>
      <c r="AG53" s="29">
        <v>2020</v>
      </c>
      <c r="AH53" s="30">
        <v>2020</v>
      </c>
    </row>
    <row r="54" spans="1:34" ht="61.5">
      <c r="A54" s="17">
        <v>1</v>
      </c>
      <c r="B54" s="52">
        <v>33</v>
      </c>
      <c r="C54" s="20" t="s">
        <v>504</v>
      </c>
      <c r="D54" s="26">
        <v>2602788.06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8">
        <v>0</v>
      </c>
      <c r="L54" s="26">
        <v>0</v>
      </c>
      <c r="M54" s="34">
        <v>1512.41</v>
      </c>
      <c r="N54" s="34">
        <v>2567359.87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34">
        <v>35428.19</v>
      </c>
      <c r="AD54" s="26">
        <v>0</v>
      </c>
      <c r="AE54" s="26">
        <v>0</v>
      </c>
      <c r="AF54" s="29" t="s">
        <v>263</v>
      </c>
      <c r="AG54" s="29">
        <v>2020</v>
      </c>
      <c r="AH54" s="30">
        <v>2020</v>
      </c>
    </row>
    <row r="55" spans="1:34" ht="61.5">
      <c r="A55" s="17">
        <v>1</v>
      </c>
      <c r="B55" s="52">
        <v>34</v>
      </c>
      <c r="C55" s="20" t="s">
        <v>505</v>
      </c>
      <c r="D55" s="26">
        <v>4237431.1099999994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8">
        <v>0</v>
      </c>
      <c r="L55" s="26">
        <v>0</v>
      </c>
      <c r="M55" s="34">
        <v>1812</v>
      </c>
      <c r="N55" s="34">
        <v>4179750.55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34">
        <v>57680.56</v>
      </c>
      <c r="AD55" s="26">
        <v>0</v>
      </c>
      <c r="AE55" s="26">
        <v>0</v>
      </c>
      <c r="AF55" s="29" t="s">
        <v>263</v>
      </c>
      <c r="AG55" s="29">
        <v>2020</v>
      </c>
      <c r="AH55" s="30">
        <v>2020</v>
      </c>
    </row>
    <row r="56" spans="1:34" ht="61.5">
      <c r="A56" s="17">
        <v>1</v>
      </c>
      <c r="B56" s="52">
        <v>35</v>
      </c>
      <c r="C56" s="20" t="s">
        <v>506</v>
      </c>
      <c r="D56" s="26">
        <v>2474623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8">
        <v>0</v>
      </c>
      <c r="L56" s="26">
        <v>0</v>
      </c>
      <c r="M56" s="34">
        <v>767</v>
      </c>
      <c r="N56" s="34">
        <v>2474623</v>
      </c>
      <c r="O56" s="26">
        <v>0</v>
      </c>
      <c r="P56" s="26">
        <v>0</v>
      </c>
      <c r="Q56" s="26">
        <v>0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26">
        <v>0</v>
      </c>
      <c r="AF56" s="29" t="s">
        <v>263</v>
      </c>
      <c r="AG56" s="29">
        <v>2020</v>
      </c>
      <c r="AH56" s="30" t="s">
        <v>263</v>
      </c>
    </row>
    <row r="57" spans="1:34" ht="61.5">
      <c r="A57" s="17">
        <v>1</v>
      </c>
      <c r="B57" s="52">
        <v>36</v>
      </c>
      <c r="C57" s="20" t="s">
        <v>507</v>
      </c>
      <c r="D57" s="26">
        <v>3215346.54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8">
        <v>0</v>
      </c>
      <c r="L57" s="26">
        <v>0</v>
      </c>
      <c r="M57" s="34">
        <v>976</v>
      </c>
      <c r="N57" s="34">
        <v>3171578.75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34">
        <v>43767.79</v>
      </c>
      <c r="AD57" s="26">
        <v>0</v>
      </c>
      <c r="AE57" s="26">
        <v>0</v>
      </c>
      <c r="AF57" s="29" t="s">
        <v>263</v>
      </c>
      <c r="AG57" s="29">
        <v>2020</v>
      </c>
      <c r="AH57" s="30">
        <v>2020</v>
      </c>
    </row>
    <row r="58" spans="1:34" ht="61.5">
      <c r="A58" s="17">
        <v>1</v>
      </c>
      <c r="B58" s="52">
        <v>37</v>
      </c>
      <c r="C58" s="20" t="s">
        <v>508</v>
      </c>
      <c r="D58" s="26">
        <v>2336593.7599999998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8">
        <v>0</v>
      </c>
      <c r="L58" s="26">
        <v>0</v>
      </c>
      <c r="M58" s="34">
        <v>579</v>
      </c>
      <c r="N58" s="34">
        <v>2304787.69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34">
        <v>31806.07</v>
      </c>
      <c r="AD58" s="26">
        <v>0</v>
      </c>
      <c r="AE58" s="26">
        <v>0</v>
      </c>
      <c r="AF58" s="29" t="s">
        <v>263</v>
      </c>
      <c r="AG58" s="29">
        <v>2020</v>
      </c>
      <c r="AH58" s="30">
        <v>2020</v>
      </c>
    </row>
    <row r="59" spans="1:34" ht="61.5">
      <c r="A59" s="17">
        <v>1</v>
      </c>
      <c r="B59" s="52">
        <v>38</v>
      </c>
      <c r="C59" s="20" t="s">
        <v>509</v>
      </c>
      <c r="D59" s="26">
        <v>2470286.52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8">
        <v>0</v>
      </c>
      <c r="L59" s="26">
        <v>0</v>
      </c>
      <c r="M59" s="34">
        <v>767</v>
      </c>
      <c r="N59" s="34">
        <v>2351994.85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122">
        <v>32457.53</v>
      </c>
      <c r="AD59" s="122">
        <v>85834.14</v>
      </c>
      <c r="AE59" s="26">
        <v>0</v>
      </c>
      <c r="AF59" s="29">
        <v>2020</v>
      </c>
      <c r="AG59" s="29">
        <v>2020</v>
      </c>
      <c r="AH59" s="30">
        <v>2020</v>
      </c>
    </row>
    <row r="60" spans="1:34" ht="61.5">
      <c r="A60" s="17">
        <v>1</v>
      </c>
      <c r="B60" s="52">
        <v>39</v>
      </c>
      <c r="C60" s="20" t="s">
        <v>510</v>
      </c>
      <c r="D60" s="26">
        <v>2594696.8800000004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8">
        <v>0</v>
      </c>
      <c r="L60" s="26">
        <v>0</v>
      </c>
      <c r="M60" s="34">
        <v>812</v>
      </c>
      <c r="N60" s="34">
        <v>2559377.4700000002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34">
        <v>35319.410000000003</v>
      </c>
      <c r="AD60" s="26">
        <v>0</v>
      </c>
      <c r="AE60" s="26">
        <v>0</v>
      </c>
      <c r="AF60" s="29" t="s">
        <v>263</v>
      </c>
      <c r="AG60" s="29">
        <v>2020</v>
      </c>
      <c r="AH60" s="30">
        <v>2020</v>
      </c>
    </row>
    <row r="61" spans="1:34" ht="61.5">
      <c r="A61" s="17">
        <v>1</v>
      </c>
      <c r="B61" s="52">
        <v>40</v>
      </c>
      <c r="C61" s="20" t="s">
        <v>511</v>
      </c>
      <c r="D61" s="26">
        <v>3746791.29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58">
        <v>0</v>
      </c>
      <c r="L61" s="26">
        <v>0</v>
      </c>
      <c r="M61" s="34">
        <v>899</v>
      </c>
      <c r="N61" s="34">
        <v>3608250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5">
        <v>49793.85</v>
      </c>
      <c r="AD61" s="34">
        <v>88747.44</v>
      </c>
      <c r="AE61" s="26">
        <v>0</v>
      </c>
      <c r="AF61" s="29">
        <v>2020</v>
      </c>
      <c r="AG61" s="29">
        <v>2020</v>
      </c>
      <c r="AH61" s="29">
        <v>2020</v>
      </c>
    </row>
    <row r="62" spans="1:34" ht="61.5">
      <c r="A62" s="17">
        <v>1</v>
      </c>
      <c r="B62" s="52">
        <v>41</v>
      </c>
      <c r="C62" s="20" t="s">
        <v>513</v>
      </c>
      <c r="D62" s="26">
        <v>2867076.98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8">
        <v>0</v>
      </c>
      <c r="L62" s="26">
        <v>0</v>
      </c>
      <c r="M62" s="34">
        <v>1400</v>
      </c>
      <c r="N62" s="34">
        <v>2828049.89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34">
        <v>39027.089999999997</v>
      </c>
      <c r="AD62" s="26">
        <v>0</v>
      </c>
      <c r="AE62" s="26">
        <v>0</v>
      </c>
      <c r="AF62" s="29" t="s">
        <v>263</v>
      </c>
      <c r="AG62" s="29">
        <v>2020</v>
      </c>
      <c r="AH62" s="30">
        <v>2020</v>
      </c>
    </row>
    <row r="63" spans="1:34" ht="61.5">
      <c r="A63" s="17">
        <v>1</v>
      </c>
      <c r="B63" s="52">
        <v>42</v>
      </c>
      <c r="C63" s="20" t="s">
        <v>514</v>
      </c>
      <c r="D63" s="26">
        <v>62259.5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8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34">
        <v>62259.5</v>
      </c>
      <c r="AE63" s="26">
        <v>0</v>
      </c>
      <c r="AF63" s="29">
        <v>2020</v>
      </c>
      <c r="AG63" s="29" t="s">
        <v>263</v>
      </c>
      <c r="AH63" s="29" t="s">
        <v>263</v>
      </c>
    </row>
    <row r="64" spans="1:34" ht="61.5">
      <c r="A64" s="17">
        <v>1</v>
      </c>
      <c r="B64" s="52">
        <v>43</v>
      </c>
      <c r="C64" s="20" t="s">
        <v>1327</v>
      </c>
      <c r="D64" s="26">
        <v>605681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8">
        <v>0</v>
      </c>
      <c r="L64" s="26">
        <v>0</v>
      </c>
      <c r="M64" s="34">
        <v>305.76</v>
      </c>
      <c r="N64" s="34">
        <v>597436.38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34">
        <v>8244.6200000000008</v>
      </c>
      <c r="AD64" s="26">
        <v>0</v>
      </c>
      <c r="AE64" s="26">
        <v>0</v>
      </c>
      <c r="AF64" s="29" t="s">
        <v>263</v>
      </c>
      <c r="AG64" s="29">
        <v>2020</v>
      </c>
      <c r="AH64" s="30">
        <v>2020</v>
      </c>
    </row>
    <row r="65" spans="1:34" ht="61.5">
      <c r="A65" s="17">
        <v>1</v>
      </c>
      <c r="B65" s="52">
        <v>44</v>
      </c>
      <c r="C65" s="20" t="s">
        <v>1329</v>
      </c>
      <c r="D65" s="26">
        <v>3492157.8499999996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8">
        <v>0</v>
      </c>
      <c r="L65" s="26">
        <v>0</v>
      </c>
      <c r="M65" s="34">
        <v>804</v>
      </c>
      <c r="N65" s="34">
        <v>3444622.07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34">
        <v>47535.78</v>
      </c>
      <c r="AD65" s="26">
        <v>0</v>
      </c>
      <c r="AE65" s="26">
        <v>0</v>
      </c>
      <c r="AF65" s="29" t="s">
        <v>263</v>
      </c>
      <c r="AG65" s="29">
        <v>2020</v>
      </c>
      <c r="AH65" s="30">
        <v>2020</v>
      </c>
    </row>
    <row r="66" spans="1:34" ht="61.5">
      <c r="A66" s="17">
        <v>1</v>
      </c>
      <c r="B66" s="52">
        <v>45</v>
      </c>
      <c r="C66" s="20" t="s">
        <v>1055</v>
      </c>
      <c r="D66" s="26">
        <v>4195168.8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164">
        <v>3</v>
      </c>
      <c r="L66" s="34">
        <v>4195168.8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9" t="s">
        <v>263</v>
      </c>
      <c r="AG66" s="29">
        <v>2020</v>
      </c>
      <c r="AH66" s="30" t="s">
        <v>263</v>
      </c>
    </row>
    <row r="67" spans="1:34" ht="61.5">
      <c r="A67" s="17">
        <v>1</v>
      </c>
      <c r="B67" s="52">
        <v>46</v>
      </c>
      <c r="C67" s="20" t="s">
        <v>1056</v>
      </c>
      <c r="D67" s="26">
        <v>11667617.030000001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8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34">
        <v>6500</v>
      </c>
      <c r="R67" s="34">
        <v>11496038.65</v>
      </c>
      <c r="S67" s="26">
        <v>0</v>
      </c>
      <c r="T67" s="26">
        <v>0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34">
        <v>171578.38</v>
      </c>
      <c r="AD67" s="26">
        <v>0</v>
      </c>
      <c r="AE67" s="26">
        <v>0</v>
      </c>
      <c r="AF67" s="29" t="s">
        <v>263</v>
      </c>
      <c r="AG67" s="29">
        <v>2020</v>
      </c>
      <c r="AH67" s="30">
        <v>2020</v>
      </c>
    </row>
    <row r="68" spans="1:34" ht="61.5">
      <c r="A68" s="17">
        <v>1</v>
      </c>
      <c r="B68" s="52">
        <v>47</v>
      </c>
      <c r="C68" s="20" t="s">
        <v>1057</v>
      </c>
      <c r="D68" s="26">
        <v>7273505.4900000002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8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34">
        <v>3852.16</v>
      </c>
      <c r="R68" s="34">
        <v>7166544.8100000005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5">
        <v>106960.68</v>
      </c>
      <c r="AD68" s="26">
        <v>0</v>
      </c>
      <c r="AE68" s="26">
        <v>0</v>
      </c>
      <c r="AF68" s="29" t="s">
        <v>263</v>
      </c>
      <c r="AG68" s="29">
        <v>2020</v>
      </c>
      <c r="AH68" s="30">
        <v>2020</v>
      </c>
    </row>
    <row r="69" spans="1:34" ht="61.5">
      <c r="A69" s="17">
        <v>1</v>
      </c>
      <c r="B69" s="52">
        <v>48</v>
      </c>
      <c r="C69" s="20" t="s">
        <v>1059</v>
      </c>
      <c r="D69" s="26">
        <v>726648.72000000009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8">
        <v>0</v>
      </c>
      <c r="L69" s="26">
        <v>0</v>
      </c>
      <c r="M69" s="34">
        <v>206.2</v>
      </c>
      <c r="N69" s="34">
        <v>726648.72000000009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  <c r="U69" s="26">
        <v>0</v>
      </c>
      <c r="V69" s="26">
        <v>0</v>
      </c>
      <c r="W69" s="26">
        <v>0</v>
      </c>
      <c r="X69" s="26">
        <v>0</v>
      </c>
      <c r="Y69" s="26">
        <v>0</v>
      </c>
      <c r="Z69" s="26">
        <v>0</v>
      </c>
      <c r="AA69" s="26">
        <v>0</v>
      </c>
      <c r="AB69" s="26">
        <v>0</v>
      </c>
      <c r="AC69" s="26">
        <v>0</v>
      </c>
      <c r="AD69" s="26">
        <v>0</v>
      </c>
      <c r="AE69" s="26">
        <v>0</v>
      </c>
      <c r="AF69" s="29" t="s">
        <v>263</v>
      </c>
      <c r="AG69" s="29">
        <v>2020</v>
      </c>
      <c r="AH69" s="29" t="s">
        <v>263</v>
      </c>
    </row>
    <row r="70" spans="1:34" ht="61.5">
      <c r="A70" s="17">
        <v>1</v>
      </c>
      <c r="B70" s="52">
        <v>49</v>
      </c>
      <c r="C70" s="20" t="s">
        <v>1060</v>
      </c>
      <c r="D70" s="26">
        <v>3306287.7600000002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8">
        <v>0</v>
      </c>
      <c r="L70" s="26">
        <v>0</v>
      </c>
      <c r="M70" s="34">
        <v>916</v>
      </c>
      <c r="N70" s="34">
        <v>3257667.08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34">
        <v>48620.68</v>
      </c>
      <c r="AD70" s="26">
        <v>0</v>
      </c>
      <c r="AE70" s="26">
        <v>0</v>
      </c>
      <c r="AF70" s="29" t="s">
        <v>263</v>
      </c>
      <c r="AG70" s="29">
        <v>2020</v>
      </c>
      <c r="AH70" s="30">
        <v>2020</v>
      </c>
    </row>
    <row r="71" spans="1:34" ht="61.5">
      <c r="A71" s="17">
        <v>1</v>
      </c>
      <c r="B71" s="52">
        <v>50</v>
      </c>
      <c r="C71" s="20" t="s">
        <v>1062</v>
      </c>
      <c r="D71" s="26">
        <v>4193947.02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8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34">
        <v>4132272.85</v>
      </c>
      <c r="V71" s="26">
        <v>0</v>
      </c>
      <c r="W71" s="26">
        <v>0</v>
      </c>
      <c r="X71" s="26">
        <v>0</v>
      </c>
      <c r="Y71" s="26">
        <v>0</v>
      </c>
      <c r="Z71" s="26">
        <v>0</v>
      </c>
      <c r="AA71" s="26">
        <v>0</v>
      </c>
      <c r="AB71" s="26">
        <v>0</v>
      </c>
      <c r="AC71" s="34">
        <v>61674.17</v>
      </c>
      <c r="AD71" s="26">
        <v>0</v>
      </c>
      <c r="AE71" s="26">
        <v>0</v>
      </c>
      <c r="AF71" s="29" t="s">
        <v>263</v>
      </c>
      <c r="AG71" s="29">
        <v>2020</v>
      </c>
      <c r="AH71" s="30">
        <v>2020</v>
      </c>
    </row>
    <row r="72" spans="1:34" ht="61.5">
      <c r="A72" s="17">
        <v>1</v>
      </c>
      <c r="B72" s="52">
        <v>51</v>
      </c>
      <c r="C72" s="20" t="s">
        <v>1063</v>
      </c>
      <c r="D72" s="26">
        <v>3323174.92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8">
        <v>0</v>
      </c>
      <c r="L72" s="26">
        <v>0</v>
      </c>
      <c r="M72" s="26">
        <v>945.1</v>
      </c>
      <c r="N72" s="26">
        <v>3195303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34">
        <v>47689.9</v>
      </c>
      <c r="AD72" s="34">
        <v>80182.02</v>
      </c>
      <c r="AE72" s="26">
        <v>0</v>
      </c>
      <c r="AF72" s="29">
        <v>2020</v>
      </c>
      <c r="AG72" s="29">
        <v>2020</v>
      </c>
      <c r="AH72" s="30">
        <v>2020</v>
      </c>
    </row>
    <row r="73" spans="1:34" ht="61.5">
      <c r="A73" s="17">
        <v>1</v>
      </c>
      <c r="B73" s="52">
        <v>52</v>
      </c>
      <c r="C73" s="20" t="s">
        <v>1064</v>
      </c>
      <c r="D73" s="26">
        <v>4024360.63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8">
        <v>0</v>
      </c>
      <c r="L73" s="26">
        <v>0</v>
      </c>
      <c r="M73" s="34">
        <v>967.44</v>
      </c>
      <c r="N73" s="34">
        <v>3965180.31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0</v>
      </c>
      <c r="X73" s="26">
        <v>0</v>
      </c>
      <c r="Y73" s="26">
        <v>0</v>
      </c>
      <c r="Z73" s="26">
        <v>0</v>
      </c>
      <c r="AA73" s="26">
        <v>0</v>
      </c>
      <c r="AB73" s="26">
        <v>0</v>
      </c>
      <c r="AC73" s="34">
        <v>59180.32</v>
      </c>
      <c r="AD73" s="26">
        <v>0</v>
      </c>
      <c r="AE73" s="26">
        <v>0</v>
      </c>
      <c r="AF73" s="29" t="s">
        <v>263</v>
      </c>
      <c r="AG73" s="29">
        <v>2020</v>
      </c>
      <c r="AH73" s="30">
        <v>2020</v>
      </c>
    </row>
    <row r="74" spans="1:34" ht="61.5">
      <c r="A74" s="17">
        <v>1</v>
      </c>
      <c r="B74" s="52">
        <v>53</v>
      </c>
      <c r="C74" s="20" t="s">
        <v>1065</v>
      </c>
      <c r="D74" s="26">
        <v>2994194.1500000004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8">
        <v>0</v>
      </c>
      <c r="L74" s="26">
        <v>0</v>
      </c>
      <c r="M74" s="34">
        <v>717</v>
      </c>
      <c r="N74" s="122">
        <v>2950162.97</v>
      </c>
      <c r="O74" s="26">
        <v>0</v>
      </c>
      <c r="P74" s="26">
        <v>0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122">
        <v>44031.18</v>
      </c>
      <c r="AD74" s="26">
        <v>0</v>
      </c>
      <c r="AE74" s="26">
        <v>0</v>
      </c>
      <c r="AF74" s="29" t="s">
        <v>263</v>
      </c>
      <c r="AG74" s="29">
        <v>2020</v>
      </c>
      <c r="AH74" s="30">
        <v>2020</v>
      </c>
    </row>
    <row r="75" spans="1:34" ht="61.5">
      <c r="A75" s="17">
        <v>1</v>
      </c>
      <c r="B75" s="52">
        <v>54</v>
      </c>
      <c r="C75" s="20" t="s">
        <v>1067</v>
      </c>
      <c r="D75" s="26">
        <v>4839579.08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8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1085</v>
      </c>
      <c r="R75" s="26">
        <v>4768410.55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0</v>
      </c>
      <c r="Z75" s="26">
        <v>0</v>
      </c>
      <c r="AA75" s="26">
        <v>0</v>
      </c>
      <c r="AB75" s="26">
        <v>0</v>
      </c>
      <c r="AC75" s="34">
        <v>71168.53</v>
      </c>
      <c r="AD75" s="26">
        <v>0</v>
      </c>
      <c r="AE75" s="26">
        <v>0</v>
      </c>
      <c r="AF75" s="29" t="s">
        <v>263</v>
      </c>
      <c r="AG75" s="29">
        <v>2020</v>
      </c>
      <c r="AH75" s="30">
        <v>2020</v>
      </c>
    </row>
    <row r="76" spans="1:34" ht="61.5">
      <c r="A76" s="17">
        <v>1</v>
      </c>
      <c r="B76" s="52">
        <v>55</v>
      </c>
      <c r="C76" s="20" t="s">
        <v>1068</v>
      </c>
      <c r="D76" s="26">
        <v>1872015.22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8">
        <v>0</v>
      </c>
      <c r="L76" s="26">
        <v>0</v>
      </c>
      <c r="M76" s="34">
        <v>825</v>
      </c>
      <c r="N76" s="122">
        <v>1844486.26</v>
      </c>
      <c r="O76" s="26">
        <v>0</v>
      </c>
      <c r="P76" s="26">
        <v>0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122">
        <v>27528.959999999999</v>
      </c>
      <c r="AD76" s="26">
        <v>0</v>
      </c>
      <c r="AE76" s="26">
        <v>0</v>
      </c>
      <c r="AF76" s="29" t="s">
        <v>263</v>
      </c>
      <c r="AG76" s="29">
        <v>2020</v>
      </c>
      <c r="AH76" s="30">
        <v>2020</v>
      </c>
    </row>
    <row r="77" spans="1:34" ht="61.5">
      <c r="A77" s="17">
        <v>1</v>
      </c>
      <c r="B77" s="52">
        <v>56</v>
      </c>
      <c r="C77" s="20" t="s">
        <v>1069</v>
      </c>
      <c r="D77" s="26">
        <v>2373016.2799999998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8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34">
        <v>558.45000000000005</v>
      </c>
      <c r="R77" s="34">
        <v>2338119.84</v>
      </c>
      <c r="S77" s="26">
        <v>0</v>
      </c>
      <c r="T77" s="26">
        <v>0</v>
      </c>
      <c r="U77" s="26">
        <v>0</v>
      </c>
      <c r="V77" s="26">
        <v>0</v>
      </c>
      <c r="W77" s="26">
        <v>0</v>
      </c>
      <c r="X77" s="26">
        <v>0</v>
      </c>
      <c r="Y77" s="26">
        <v>0</v>
      </c>
      <c r="Z77" s="26">
        <v>0</v>
      </c>
      <c r="AA77" s="26">
        <v>0</v>
      </c>
      <c r="AB77" s="26">
        <v>0</v>
      </c>
      <c r="AC77" s="34">
        <v>34896.44</v>
      </c>
      <c r="AD77" s="26">
        <v>0</v>
      </c>
      <c r="AE77" s="26">
        <v>0</v>
      </c>
      <c r="AF77" s="29" t="s">
        <v>263</v>
      </c>
      <c r="AG77" s="29">
        <v>2020</v>
      </c>
      <c r="AH77" s="30">
        <v>2020</v>
      </c>
    </row>
    <row r="78" spans="1:34" ht="61.5">
      <c r="A78" s="17">
        <v>1</v>
      </c>
      <c r="B78" s="52">
        <v>57</v>
      </c>
      <c r="C78" s="20" t="s">
        <v>1070</v>
      </c>
      <c r="D78" s="26">
        <v>3249268.89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8">
        <v>0</v>
      </c>
      <c r="L78" s="26">
        <v>0</v>
      </c>
      <c r="M78" s="34">
        <v>1170.5999999999999</v>
      </c>
      <c r="N78" s="122">
        <v>3201486.7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122">
        <v>47782.19</v>
      </c>
      <c r="AD78" s="26">
        <v>0</v>
      </c>
      <c r="AE78" s="26">
        <v>0</v>
      </c>
      <c r="AF78" s="29" t="s">
        <v>263</v>
      </c>
      <c r="AG78" s="29">
        <v>2020</v>
      </c>
      <c r="AH78" s="30">
        <v>2020</v>
      </c>
    </row>
    <row r="79" spans="1:34" ht="61.5">
      <c r="A79" s="17">
        <v>1</v>
      </c>
      <c r="B79" s="52">
        <v>58</v>
      </c>
      <c r="C79" s="20" t="s">
        <v>1071</v>
      </c>
      <c r="D79" s="26">
        <v>2561819.3000000003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8">
        <v>0</v>
      </c>
      <c r="L79" s="26">
        <v>0</v>
      </c>
      <c r="M79" s="34">
        <v>929</v>
      </c>
      <c r="N79" s="122">
        <v>2524146.41</v>
      </c>
      <c r="O79" s="26">
        <v>0</v>
      </c>
      <c r="P79" s="26">
        <v>0</v>
      </c>
      <c r="Q79" s="26">
        <v>0</v>
      </c>
      <c r="R79" s="26">
        <v>0</v>
      </c>
      <c r="S79" s="26">
        <v>0</v>
      </c>
      <c r="T79" s="26">
        <v>0</v>
      </c>
      <c r="U79" s="26">
        <v>0</v>
      </c>
      <c r="V79" s="26">
        <v>0</v>
      </c>
      <c r="W79" s="26">
        <v>0</v>
      </c>
      <c r="X79" s="26">
        <v>0</v>
      </c>
      <c r="Y79" s="26">
        <v>0</v>
      </c>
      <c r="Z79" s="26">
        <v>0</v>
      </c>
      <c r="AA79" s="26">
        <v>0</v>
      </c>
      <c r="AB79" s="26">
        <v>0</v>
      </c>
      <c r="AC79" s="122">
        <v>37672.89</v>
      </c>
      <c r="AD79" s="26">
        <v>0</v>
      </c>
      <c r="AE79" s="26">
        <v>0</v>
      </c>
      <c r="AF79" s="29" t="s">
        <v>263</v>
      </c>
      <c r="AG79" s="29">
        <v>2020</v>
      </c>
      <c r="AH79" s="30">
        <v>2020</v>
      </c>
    </row>
    <row r="80" spans="1:34" ht="61.5">
      <c r="A80" s="17">
        <v>1</v>
      </c>
      <c r="B80" s="52">
        <v>59</v>
      </c>
      <c r="C80" s="20" t="s">
        <v>1072</v>
      </c>
      <c r="D80" s="26">
        <v>967510.08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8">
        <v>0</v>
      </c>
      <c r="L80" s="26">
        <v>0</v>
      </c>
      <c r="M80" s="34">
        <v>365</v>
      </c>
      <c r="N80" s="34">
        <v>953282.34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34">
        <v>14227.74</v>
      </c>
      <c r="AD80" s="26">
        <v>0</v>
      </c>
      <c r="AE80" s="26">
        <v>0</v>
      </c>
      <c r="AF80" s="29" t="s">
        <v>263</v>
      </c>
      <c r="AG80" s="29">
        <v>2020</v>
      </c>
      <c r="AH80" s="30">
        <v>2020</v>
      </c>
    </row>
    <row r="81" spans="1:34" ht="61.5">
      <c r="A81" s="17">
        <v>1</v>
      </c>
      <c r="B81" s="52">
        <v>60</v>
      </c>
      <c r="C81" s="20" t="s">
        <v>1073</v>
      </c>
      <c r="D81" s="26">
        <v>966024.86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8">
        <v>0</v>
      </c>
      <c r="L81" s="26">
        <v>0</v>
      </c>
      <c r="M81" s="34">
        <v>358</v>
      </c>
      <c r="N81" s="34">
        <v>951818.96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34">
        <v>14205.9</v>
      </c>
      <c r="AD81" s="26">
        <v>0</v>
      </c>
      <c r="AE81" s="26">
        <v>0</v>
      </c>
      <c r="AF81" s="29" t="s">
        <v>263</v>
      </c>
      <c r="AG81" s="29">
        <v>2020</v>
      </c>
      <c r="AH81" s="30">
        <v>2020</v>
      </c>
    </row>
    <row r="82" spans="1:34" ht="61.5">
      <c r="A82" s="17">
        <v>1</v>
      </c>
      <c r="B82" s="52">
        <v>61</v>
      </c>
      <c r="C82" s="20" t="s">
        <v>1074</v>
      </c>
      <c r="D82" s="26">
        <v>2880785.14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164">
        <v>2</v>
      </c>
      <c r="L82" s="34">
        <v>2880785.14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26">
        <v>0</v>
      </c>
      <c r="AF82" s="29" t="s">
        <v>263</v>
      </c>
      <c r="AG82" s="29">
        <v>2020</v>
      </c>
      <c r="AH82" s="30" t="s">
        <v>263</v>
      </c>
    </row>
    <row r="83" spans="1:34" ht="61.5">
      <c r="A83" s="17">
        <v>1</v>
      </c>
      <c r="B83" s="52">
        <v>62</v>
      </c>
      <c r="C83" s="20" t="s">
        <v>1075</v>
      </c>
      <c r="D83" s="26">
        <v>3859190.52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164">
        <v>2</v>
      </c>
      <c r="L83" s="34">
        <v>3859190.52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6">
        <v>0</v>
      </c>
      <c r="AA83" s="26">
        <v>0</v>
      </c>
      <c r="AB83" s="26">
        <v>0</v>
      </c>
      <c r="AC83" s="26">
        <v>0</v>
      </c>
      <c r="AD83" s="26">
        <v>0</v>
      </c>
      <c r="AE83" s="26">
        <v>0</v>
      </c>
      <c r="AF83" s="29" t="s">
        <v>263</v>
      </c>
      <c r="AG83" s="29">
        <v>2020</v>
      </c>
      <c r="AH83" s="30" t="s">
        <v>263</v>
      </c>
    </row>
    <row r="84" spans="1:34" ht="61.5">
      <c r="A84" s="17">
        <v>1</v>
      </c>
      <c r="B84" s="52">
        <v>63</v>
      </c>
      <c r="C84" s="20" t="s">
        <v>1078</v>
      </c>
      <c r="D84" s="26">
        <v>216770.67</v>
      </c>
      <c r="E84" s="122">
        <v>87007.41</v>
      </c>
      <c r="F84" s="26">
        <v>0</v>
      </c>
      <c r="G84" s="26">
        <v>0</v>
      </c>
      <c r="H84" s="122">
        <v>126575.53</v>
      </c>
      <c r="I84" s="26">
        <v>0</v>
      </c>
      <c r="J84" s="26">
        <v>0</v>
      </c>
      <c r="K84" s="28">
        <v>0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3187.73</v>
      </c>
      <c r="AD84" s="26">
        <v>0</v>
      </c>
      <c r="AE84" s="26">
        <v>0</v>
      </c>
      <c r="AF84" s="29" t="s">
        <v>263</v>
      </c>
      <c r="AG84" s="29">
        <v>2020</v>
      </c>
      <c r="AH84" s="30">
        <v>2020</v>
      </c>
    </row>
    <row r="85" spans="1:34" ht="61.5">
      <c r="A85" s="17">
        <v>1</v>
      </c>
      <c r="B85" s="52">
        <v>64</v>
      </c>
      <c r="C85" s="20" t="s">
        <v>1084</v>
      </c>
      <c r="D85" s="26">
        <v>3764827.4299999997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8">
        <v>0</v>
      </c>
      <c r="L85" s="26">
        <v>0</v>
      </c>
      <c r="M85" s="34">
        <v>1174</v>
      </c>
      <c r="N85" s="34">
        <v>3713580.03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6">
        <v>0</v>
      </c>
      <c r="AA85" s="26">
        <v>0</v>
      </c>
      <c r="AB85" s="26">
        <v>0</v>
      </c>
      <c r="AC85" s="34">
        <v>51247.4</v>
      </c>
      <c r="AD85" s="26">
        <v>0</v>
      </c>
      <c r="AE85" s="26">
        <v>0</v>
      </c>
      <c r="AF85" s="29" t="s">
        <v>263</v>
      </c>
      <c r="AG85" s="29">
        <v>2020</v>
      </c>
      <c r="AH85" s="30">
        <v>2020</v>
      </c>
    </row>
    <row r="86" spans="1:34" ht="61.5">
      <c r="A86" s="17">
        <v>1</v>
      </c>
      <c r="B86" s="52">
        <v>65</v>
      </c>
      <c r="C86" s="20" t="s">
        <v>1085</v>
      </c>
      <c r="D86" s="26">
        <v>3712372.02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8">
        <v>0</v>
      </c>
      <c r="L86" s="26">
        <v>0</v>
      </c>
      <c r="M86" s="26">
        <v>0</v>
      </c>
      <c r="N86" s="26">
        <v>0</v>
      </c>
      <c r="O86" s="26">
        <v>0</v>
      </c>
      <c r="P86" s="26">
        <v>0</v>
      </c>
      <c r="Q86" s="34">
        <v>820</v>
      </c>
      <c r="R86" s="34">
        <v>3657509.38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34">
        <v>54862.64</v>
      </c>
      <c r="AD86" s="26">
        <v>0</v>
      </c>
      <c r="AE86" s="26">
        <v>0</v>
      </c>
      <c r="AF86" s="29" t="s">
        <v>263</v>
      </c>
      <c r="AG86" s="29">
        <v>2020</v>
      </c>
      <c r="AH86" s="30">
        <v>2020</v>
      </c>
    </row>
    <row r="87" spans="1:34" ht="61.5">
      <c r="A87" s="17">
        <v>1</v>
      </c>
      <c r="B87" s="52">
        <v>66</v>
      </c>
      <c r="C87" s="20" t="s">
        <v>1086</v>
      </c>
      <c r="D87" s="26">
        <v>1900391.55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8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34">
        <v>516</v>
      </c>
      <c r="R87" s="34">
        <v>1872306.95</v>
      </c>
      <c r="S87" s="26">
        <v>0</v>
      </c>
      <c r="T87" s="26">
        <v>0</v>
      </c>
      <c r="U87" s="26">
        <v>0</v>
      </c>
      <c r="V87" s="26">
        <v>0</v>
      </c>
      <c r="W87" s="26">
        <v>0</v>
      </c>
      <c r="X87" s="26">
        <v>0</v>
      </c>
      <c r="Y87" s="26">
        <v>0</v>
      </c>
      <c r="Z87" s="26">
        <v>0</v>
      </c>
      <c r="AA87" s="26">
        <v>0</v>
      </c>
      <c r="AB87" s="26">
        <v>0</v>
      </c>
      <c r="AC87" s="34">
        <v>28084.6</v>
      </c>
      <c r="AD87" s="26">
        <v>0</v>
      </c>
      <c r="AE87" s="26">
        <v>0</v>
      </c>
      <c r="AF87" s="29" t="s">
        <v>263</v>
      </c>
      <c r="AG87" s="29">
        <v>2020</v>
      </c>
      <c r="AH87" s="30">
        <v>2020</v>
      </c>
    </row>
    <row r="88" spans="1:34" ht="61.5">
      <c r="A88" s="17">
        <v>1</v>
      </c>
      <c r="B88" s="52">
        <v>67</v>
      </c>
      <c r="C88" s="20" t="s">
        <v>1087</v>
      </c>
      <c r="D88" s="26">
        <v>2106147.9500000002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8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34">
        <v>559</v>
      </c>
      <c r="R88" s="34">
        <v>2075022.61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34">
        <v>31125.34</v>
      </c>
      <c r="AD88" s="26">
        <v>0</v>
      </c>
      <c r="AE88" s="26">
        <v>0</v>
      </c>
      <c r="AF88" s="29" t="s">
        <v>263</v>
      </c>
      <c r="AG88" s="29">
        <v>2020</v>
      </c>
      <c r="AH88" s="30">
        <v>2020</v>
      </c>
    </row>
    <row r="89" spans="1:34" ht="61.5">
      <c r="A89" s="17">
        <v>1</v>
      </c>
      <c r="B89" s="52">
        <v>68</v>
      </c>
      <c r="C89" s="20" t="s">
        <v>1088</v>
      </c>
      <c r="D89" s="26">
        <v>2813385.7399999998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8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34">
        <v>1522.8</v>
      </c>
      <c r="R89" s="34">
        <v>2771808.61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0</v>
      </c>
      <c r="Y89" s="26">
        <v>0</v>
      </c>
      <c r="Z89" s="26">
        <v>0</v>
      </c>
      <c r="AA89" s="26">
        <v>0</v>
      </c>
      <c r="AB89" s="26">
        <v>0</v>
      </c>
      <c r="AC89" s="34">
        <v>41577.129999999997</v>
      </c>
      <c r="AD89" s="26">
        <v>0</v>
      </c>
      <c r="AE89" s="26">
        <v>0</v>
      </c>
      <c r="AF89" s="29" t="s">
        <v>263</v>
      </c>
      <c r="AG89" s="29">
        <v>2020</v>
      </c>
      <c r="AH89" s="30">
        <v>2020</v>
      </c>
    </row>
    <row r="90" spans="1:34" ht="61.5">
      <c r="A90" s="17">
        <v>1</v>
      </c>
      <c r="B90" s="52">
        <v>69</v>
      </c>
      <c r="C90" s="20" t="s">
        <v>1089</v>
      </c>
      <c r="D90" s="26">
        <v>2278510.5799999996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8">
        <v>0</v>
      </c>
      <c r="L90" s="26">
        <v>0</v>
      </c>
      <c r="M90" s="34">
        <v>556.6</v>
      </c>
      <c r="N90" s="34">
        <v>2244838.0099999998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34">
        <v>33672.57</v>
      </c>
      <c r="AD90" s="26">
        <v>0</v>
      </c>
      <c r="AE90" s="26">
        <v>0</v>
      </c>
      <c r="AF90" s="29" t="s">
        <v>263</v>
      </c>
      <c r="AG90" s="29">
        <v>2020</v>
      </c>
      <c r="AH90" s="30">
        <v>2020</v>
      </c>
    </row>
    <row r="91" spans="1:34" ht="61.5">
      <c r="A91" s="17">
        <v>1</v>
      </c>
      <c r="B91" s="52">
        <v>70</v>
      </c>
      <c r="C91" s="20" t="s">
        <v>1090</v>
      </c>
      <c r="D91" s="26">
        <v>2391493.25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8">
        <v>0</v>
      </c>
      <c r="L91" s="26">
        <v>0</v>
      </c>
      <c r="M91" s="26">
        <v>0</v>
      </c>
      <c r="N91" s="26">
        <v>0</v>
      </c>
      <c r="O91" s="26">
        <v>0</v>
      </c>
      <c r="P91" s="26">
        <v>0</v>
      </c>
      <c r="Q91" s="34">
        <v>643</v>
      </c>
      <c r="R91" s="34">
        <v>2356150.9900000002</v>
      </c>
      <c r="S91" s="26">
        <v>0</v>
      </c>
      <c r="T91" s="26">
        <v>0</v>
      </c>
      <c r="U91" s="26">
        <v>0</v>
      </c>
      <c r="V91" s="26">
        <v>0</v>
      </c>
      <c r="W91" s="26">
        <v>0</v>
      </c>
      <c r="X91" s="26">
        <v>0</v>
      </c>
      <c r="Y91" s="26">
        <v>0</v>
      </c>
      <c r="Z91" s="26">
        <v>0</v>
      </c>
      <c r="AA91" s="26">
        <v>0</v>
      </c>
      <c r="AB91" s="26">
        <v>0</v>
      </c>
      <c r="AC91" s="34">
        <v>35342.26</v>
      </c>
      <c r="AD91" s="26">
        <v>0</v>
      </c>
      <c r="AE91" s="26">
        <v>0</v>
      </c>
      <c r="AF91" s="29" t="s">
        <v>263</v>
      </c>
      <c r="AG91" s="29">
        <v>2020</v>
      </c>
      <c r="AH91" s="30">
        <v>2020</v>
      </c>
    </row>
    <row r="92" spans="1:34" ht="61.5">
      <c r="A92" s="17">
        <v>1</v>
      </c>
      <c r="B92" s="52">
        <v>71</v>
      </c>
      <c r="C92" s="20" t="s">
        <v>1092</v>
      </c>
      <c r="D92" s="26">
        <v>4355328.45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8">
        <v>0</v>
      </c>
      <c r="L92" s="26">
        <v>0</v>
      </c>
      <c r="M92" s="122">
        <v>1083.7</v>
      </c>
      <c r="N92" s="122">
        <v>4291281.08</v>
      </c>
      <c r="O92" s="26">
        <v>0</v>
      </c>
      <c r="P92" s="26">
        <v>0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0</v>
      </c>
      <c r="Y92" s="26">
        <v>0</v>
      </c>
      <c r="Z92" s="26">
        <v>0</v>
      </c>
      <c r="AA92" s="26">
        <v>0</v>
      </c>
      <c r="AB92" s="26">
        <v>0</v>
      </c>
      <c r="AC92" s="25">
        <v>64047.37</v>
      </c>
      <c r="AD92" s="26">
        <v>0</v>
      </c>
      <c r="AE92" s="26">
        <v>0</v>
      </c>
      <c r="AF92" s="29" t="s">
        <v>263</v>
      </c>
      <c r="AG92" s="29">
        <v>2020</v>
      </c>
      <c r="AH92" s="30">
        <v>2020</v>
      </c>
    </row>
    <row r="93" spans="1:34" ht="61.5">
      <c r="A93" s="17">
        <v>1</v>
      </c>
      <c r="B93" s="52">
        <v>72</v>
      </c>
      <c r="C93" s="20" t="s">
        <v>1095</v>
      </c>
      <c r="D93" s="26">
        <v>1505981.24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8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34">
        <v>680</v>
      </c>
      <c r="R93" s="34">
        <v>1483835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6">
        <v>0</v>
      </c>
      <c r="AA93" s="26">
        <v>0</v>
      </c>
      <c r="AB93" s="26">
        <v>0</v>
      </c>
      <c r="AC93" s="34">
        <v>22146.240000000002</v>
      </c>
      <c r="AD93" s="26">
        <v>0</v>
      </c>
      <c r="AE93" s="26">
        <v>0</v>
      </c>
      <c r="AF93" s="29" t="s">
        <v>263</v>
      </c>
      <c r="AG93" s="29">
        <v>2020</v>
      </c>
      <c r="AH93" s="30">
        <v>2020</v>
      </c>
    </row>
    <row r="94" spans="1:34" ht="61.5">
      <c r="A94" s="17">
        <v>1</v>
      </c>
      <c r="B94" s="52">
        <v>73</v>
      </c>
      <c r="C94" s="20" t="s">
        <v>1096</v>
      </c>
      <c r="D94" s="26">
        <v>820883.7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8">
        <v>0</v>
      </c>
      <c r="L94" s="26">
        <v>0</v>
      </c>
      <c r="M94" s="26">
        <v>0</v>
      </c>
      <c r="N94" s="26">
        <v>0</v>
      </c>
      <c r="O94" s="26">
        <v>0</v>
      </c>
      <c r="P94" s="26">
        <v>0</v>
      </c>
      <c r="Q94" s="34">
        <v>432</v>
      </c>
      <c r="R94" s="34">
        <v>760754.47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0</v>
      </c>
      <c r="AB94" s="26">
        <v>0</v>
      </c>
      <c r="AC94" s="25">
        <v>11354.26</v>
      </c>
      <c r="AD94" s="34">
        <v>48774.97</v>
      </c>
      <c r="AE94" s="26">
        <v>0</v>
      </c>
      <c r="AF94" s="29">
        <v>2020</v>
      </c>
      <c r="AG94" s="29">
        <v>2020</v>
      </c>
      <c r="AH94" s="30">
        <v>2020</v>
      </c>
    </row>
    <row r="95" spans="1:34" ht="61.5">
      <c r="A95" s="17">
        <v>1</v>
      </c>
      <c r="B95" s="52">
        <v>74</v>
      </c>
      <c r="C95" s="20" t="s">
        <v>1497</v>
      </c>
      <c r="D95" s="26">
        <v>1677475.96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8">
        <v>0</v>
      </c>
      <c r="L95" s="26">
        <v>0</v>
      </c>
      <c r="M95" s="148">
        <v>466.12</v>
      </c>
      <c r="N95" s="148">
        <v>1677475.96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0</v>
      </c>
      <c r="AF95" s="29" t="s">
        <v>263</v>
      </c>
      <c r="AG95" s="29">
        <v>2020</v>
      </c>
      <c r="AH95" s="30" t="s">
        <v>263</v>
      </c>
    </row>
    <row r="96" spans="1:34" ht="61.5">
      <c r="A96" s="17">
        <v>1</v>
      </c>
      <c r="B96" s="52">
        <v>75</v>
      </c>
      <c r="C96" s="20" t="s">
        <v>1493</v>
      </c>
      <c r="D96" s="26">
        <v>3647517.81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8">
        <v>0</v>
      </c>
      <c r="L96" s="26">
        <v>0</v>
      </c>
      <c r="M96" s="148">
        <v>859</v>
      </c>
      <c r="N96" s="148">
        <v>3593879.16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34">
        <v>53638.65</v>
      </c>
      <c r="AD96" s="26">
        <v>0</v>
      </c>
      <c r="AE96" s="26">
        <v>0</v>
      </c>
      <c r="AF96" s="29" t="s">
        <v>263</v>
      </c>
      <c r="AG96" s="29">
        <v>2020</v>
      </c>
      <c r="AH96" s="30">
        <v>2020</v>
      </c>
    </row>
    <row r="97" spans="1:34" ht="61.5">
      <c r="A97" s="17">
        <v>1</v>
      </c>
      <c r="B97" s="52">
        <v>76</v>
      </c>
      <c r="C97" s="20" t="s">
        <v>1496</v>
      </c>
      <c r="D97" s="26">
        <v>5096776.0799999991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8">
        <v>0</v>
      </c>
      <c r="L97" s="26">
        <v>0</v>
      </c>
      <c r="M97" s="148">
        <v>996</v>
      </c>
      <c r="N97" s="148">
        <v>5021454.2699999996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  <c r="U97" s="26">
        <v>0</v>
      </c>
      <c r="V97" s="26">
        <v>0</v>
      </c>
      <c r="W97" s="26">
        <v>0</v>
      </c>
      <c r="X97" s="26">
        <v>0</v>
      </c>
      <c r="Y97" s="26">
        <v>0</v>
      </c>
      <c r="Z97" s="26">
        <v>0</v>
      </c>
      <c r="AA97" s="26">
        <v>0</v>
      </c>
      <c r="AB97" s="26">
        <v>0</v>
      </c>
      <c r="AC97" s="34">
        <v>75321.81</v>
      </c>
      <c r="AD97" s="26">
        <v>0</v>
      </c>
      <c r="AE97" s="26">
        <v>0</v>
      </c>
      <c r="AF97" s="29" t="s">
        <v>263</v>
      </c>
      <c r="AG97" s="29">
        <v>2020</v>
      </c>
      <c r="AH97" s="30">
        <v>2020</v>
      </c>
    </row>
    <row r="98" spans="1:34" ht="61.5">
      <c r="A98" s="17">
        <v>1</v>
      </c>
      <c r="B98" s="52">
        <v>77</v>
      </c>
      <c r="C98" s="20" t="s">
        <v>1492</v>
      </c>
      <c r="D98" s="26">
        <v>3789473.9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8">
        <v>0</v>
      </c>
      <c r="L98" s="26">
        <v>0</v>
      </c>
      <c r="M98" s="148">
        <v>1028.5</v>
      </c>
      <c r="N98" s="148">
        <v>3733471.82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148">
        <v>56002.080000000002</v>
      </c>
      <c r="AD98" s="26">
        <v>0</v>
      </c>
      <c r="AE98" s="26">
        <v>0</v>
      </c>
      <c r="AF98" s="29" t="s">
        <v>263</v>
      </c>
      <c r="AG98" s="29">
        <v>2020</v>
      </c>
      <c r="AH98" s="30">
        <v>2020</v>
      </c>
    </row>
    <row r="99" spans="1:34" ht="61.5">
      <c r="A99" s="17">
        <v>1</v>
      </c>
      <c r="B99" s="52">
        <v>78</v>
      </c>
      <c r="C99" s="20" t="s">
        <v>1482</v>
      </c>
      <c r="D99" s="26">
        <v>597387.81000000006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8">
        <v>0</v>
      </c>
      <c r="L99" s="26">
        <v>0</v>
      </c>
      <c r="M99" s="148">
        <v>294</v>
      </c>
      <c r="N99" s="148">
        <v>588602.91</v>
      </c>
      <c r="O99" s="26">
        <v>0</v>
      </c>
      <c r="P99" s="26">
        <v>0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34">
        <v>8784.9</v>
      </c>
      <c r="AD99" s="26">
        <v>0</v>
      </c>
      <c r="AE99" s="26">
        <v>0</v>
      </c>
      <c r="AF99" s="29" t="s">
        <v>263</v>
      </c>
      <c r="AG99" s="29">
        <v>2020</v>
      </c>
      <c r="AH99" s="30">
        <v>2020</v>
      </c>
    </row>
    <row r="100" spans="1:34" ht="61.5">
      <c r="A100" s="17">
        <v>1</v>
      </c>
      <c r="B100" s="52">
        <v>79</v>
      </c>
      <c r="C100" s="20" t="s">
        <v>1494</v>
      </c>
      <c r="D100" s="26">
        <v>4468866.21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8">
        <v>0</v>
      </c>
      <c r="L100" s="26">
        <v>0</v>
      </c>
      <c r="M100" s="34">
        <v>1545</v>
      </c>
      <c r="N100" s="34">
        <v>4403149.21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  <c r="U100" s="26">
        <v>0</v>
      </c>
      <c r="V100" s="26">
        <v>0</v>
      </c>
      <c r="W100" s="26">
        <v>0</v>
      </c>
      <c r="X100" s="26">
        <v>0</v>
      </c>
      <c r="Y100" s="26">
        <v>0</v>
      </c>
      <c r="Z100" s="26">
        <v>0</v>
      </c>
      <c r="AA100" s="26">
        <v>0</v>
      </c>
      <c r="AB100" s="26">
        <v>0</v>
      </c>
      <c r="AC100" s="34">
        <v>65717</v>
      </c>
      <c r="AD100" s="26">
        <v>0</v>
      </c>
      <c r="AE100" s="26">
        <v>0</v>
      </c>
      <c r="AF100" s="29" t="s">
        <v>263</v>
      </c>
      <c r="AG100" s="29">
        <v>2020</v>
      </c>
      <c r="AH100" s="30">
        <v>2020</v>
      </c>
    </row>
    <row r="101" spans="1:34" ht="61.5">
      <c r="A101" s="17">
        <v>1</v>
      </c>
      <c r="B101" s="52">
        <v>80</v>
      </c>
      <c r="C101" s="20" t="s">
        <v>1495</v>
      </c>
      <c r="D101" s="26">
        <v>6330505.6400000006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8">
        <v>0</v>
      </c>
      <c r="L101" s="26">
        <v>0</v>
      </c>
      <c r="M101" s="148">
        <v>1663.4</v>
      </c>
      <c r="N101" s="148">
        <v>6142341.9000000004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0</v>
      </c>
      <c r="AA101" s="26">
        <v>0</v>
      </c>
      <c r="AB101" s="26">
        <v>0</v>
      </c>
      <c r="AC101" s="148">
        <v>91674.45</v>
      </c>
      <c r="AD101" s="34">
        <v>96489.29</v>
      </c>
      <c r="AE101" s="26">
        <v>0</v>
      </c>
      <c r="AF101" s="29">
        <v>2020</v>
      </c>
      <c r="AG101" s="29">
        <v>2020</v>
      </c>
      <c r="AH101" s="30">
        <v>2020</v>
      </c>
    </row>
    <row r="102" spans="1:34" ht="61.5">
      <c r="A102" s="17">
        <v>1</v>
      </c>
      <c r="B102" s="52">
        <v>81</v>
      </c>
      <c r="C102" s="20" t="s">
        <v>1483</v>
      </c>
      <c r="D102" s="26">
        <v>1913423.73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8">
        <v>0</v>
      </c>
      <c r="L102" s="26">
        <v>0</v>
      </c>
      <c r="M102" s="148">
        <v>508</v>
      </c>
      <c r="N102" s="148">
        <v>1913423.73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6">
        <v>0</v>
      </c>
      <c r="AA102" s="26">
        <v>0</v>
      </c>
      <c r="AB102" s="26">
        <v>0</v>
      </c>
      <c r="AC102" s="26">
        <v>0</v>
      </c>
      <c r="AD102" s="26">
        <v>0</v>
      </c>
      <c r="AE102" s="26">
        <v>0</v>
      </c>
      <c r="AF102" s="29" t="s">
        <v>263</v>
      </c>
      <c r="AG102" s="29">
        <v>2020</v>
      </c>
      <c r="AH102" s="30" t="s">
        <v>263</v>
      </c>
    </row>
    <row r="103" spans="1:34" ht="61.5">
      <c r="A103" s="17">
        <v>1</v>
      </c>
      <c r="B103" s="52">
        <v>82</v>
      </c>
      <c r="C103" s="20" t="s">
        <v>1536</v>
      </c>
      <c r="D103" s="26">
        <v>1963557.73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58">
        <v>0</v>
      </c>
      <c r="L103" s="26">
        <v>0</v>
      </c>
      <c r="M103" s="77">
        <v>501.3</v>
      </c>
      <c r="N103" s="77">
        <v>1871204.38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5">
        <v>25822.62</v>
      </c>
      <c r="AD103" s="34">
        <v>66530.73</v>
      </c>
      <c r="AE103" s="26">
        <v>0</v>
      </c>
      <c r="AF103" s="29">
        <v>2020</v>
      </c>
      <c r="AG103" s="29">
        <v>2020</v>
      </c>
      <c r="AH103" s="29">
        <v>2020</v>
      </c>
    </row>
    <row r="104" spans="1:34" ht="61.5">
      <c r="A104" s="17">
        <v>1</v>
      </c>
      <c r="B104" s="52">
        <v>83</v>
      </c>
      <c r="C104" s="20" t="s">
        <v>1537</v>
      </c>
      <c r="D104" s="26">
        <v>86742.97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8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0</v>
      </c>
      <c r="AB104" s="26">
        <v>0</v>
      </c>
      <c r="AC104" s="26">
        <v>0</v>
      </c>
      <c r="AD104" s="34">
        <v>86742.97</v>
      </c>
      <c r="AE104" s="26">
        <v>0</v>
      </c>
      <c r="AF104" s="29">
        <v>2020</v>
      </c>
      <c r="AG104" s="30" t="s">
        <v>263</v>
      </c>
      <c r="AH104" s="30" t="s">
        <v>263</v>
      </c>
    </row>
    <row r="105" spans="1:34" ht="61.5">
      <c r="A105" s="17">
        <v>1</v>
      </c>
      <c r="B105" s="52">
        <v>84</v>
      </c>
      <c r="C105" s="20" t="s">
        <v>1539</v>
      </c>
      <c r="D105" s="26">
        <v>70589.929999999993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0</v>
      </c>
      <c r="K105" s="28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26">
        <v>0</v>
      </c>
      <c r="AD105" s="34">
        <v>70589.929999999993</v>
      </c>
      <c r="AE105" s="26">
        <v>0</v>
      </c>
      <c r="AF105" s="29">
        <v>2020</v>
      </c>
      <c r="AG105" s="30" t="s">
        <v>263</v>
      </c>
      <c r="AH105" s="30" t="s">
        <v>263</v>
      </c>
    </row>
    <row r="106" spans="1:34" ht="61.5">
      <c r="A106" s="17">
        <v>1</v>
      </c>
      <c r="B106" s="52">
        <v>85</v>
      </c>
      <c r="C106" s="20" t="s">
        <v>1540</v>
      </c>
      <c r="D106" s="26">
        <v>2062889.95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8">
        <v>0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34">
        <v>780</v>
      </c>
      <c r="R106" s="34">
        <v>1965144.06</v>
      </c>
      <c r="S106" s="26">
        <v>0</v>
      </c>
      <c r="T106" s="26">
        <v>0</v>
      </c>
      <c r="U106" s="26">
        <v>0</v>
      </c>
      <c r="V106" s="26">
        <v>0</v>
      </c>
      <c r="W106" s="26">
        <v>0</v>
      </c>
      <c r="X106" s="26">
        <v>0</v>
      </c>
      <c r="Y106" s="26">
        <v>0</v>
      </c>
      <c r="Z106" s="26">
        <v>0</v>
      </c>
      <c r="AA106" s="26">
        <v>0</v>
      </c>
      <c r="AB106" s="26">
        <v>0</v>
      </c>
      <c r="AC106" s="34">
        <v>27118.99</v>
      </c>
      <c r="AD106" s="122">
        <v>70626.899999999994</v>
      </c>
      <c r="AE106" s="26">
        <v>0</v>
      </c>
      <c r="AF106" s="29">
        <v>2020</v>
      </c>
      <c r="AG106" s="29">
        <v>2020</v>
      </c>
      <c r="AH106" s="30">
        <v>2020</v>
      </c>
    </row>
    <row r="107" spans="1:34" ht="61.5">
      <c r="A107" s="17">
        <v>1</v>
      </c>
      <c r="B107" s="52">
        <v>86</v>
      </c>
      <c r="C107" s="20" t="s">
        <v>1561</v>
      </c>
      <c r="D107" s="26">
        <v>1414038.2200000002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8">
        <v>0</v>
      </c>
      <c r="L107" s="26">
        <v>0</v>
      </c>
      <c r="M107" s="34">
        <v>289</v>
      </c>
      <c r="N107" s="34">
        <v>1394790.12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34">
        <v>19248.099999999999</v>
      </c>
      <c r="AD107" s="26">
        <v>0</v>
      </c>
      <c r="AE107" s="26">
        <v>0</v>
      </c>
      <c r="AF107" s="29" t="s">
        <v>263</v>
      </c>
      <c r="AG107" s="29">
        <v>2020</v>
      </c>
      <c r="AH107" s="30">
        <v>2020</v>
      </c>
    </row>
    <row r="108" spans="1:34" ht="61.5">
      <c r="A108" s="17">
        <v>1</v>
      </c>
      <c r="B108" s="52">
        <v>87</v>
      </c>
      <c r="C108" s="20" t="s">
        <v>1562</v>
      </c>
      <c r="D108" s="26">
        <v>2070332.01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165">
        <v>1</v>
      </c>
      <c r="L108" s="77">
        <v>1961754.06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  <c r="AA108" s="26">
        <v>0</v>
      </c>
      <c r="AB108" s="26">
        <v>0</v>
      </c>
      <c r="AC108" s="26">
        <v>0</v>
      </c>
      <c r="AD108" s="77">
        <v>108577.95</v>
      </c>
      <c r="AE108" s="26">
        <v>0</v>
      </c>
      <c r="AF108" s="29">
        <v>2020</v>
      </c>
      <c r="AG108" s="29">
        <v>2020</v>
      </c>
      <c r="AH108" s="30" t="s">
        <v>263</v>
      </c>
    </row>
    <row r="109" spans="1:34" ht="61.5">
      <c r="A109" s="17">
        <v>1</v>
      </c>
      <c r="B109" s="52">
        <v>88</v>
      </c>
      <c r="C109" s="20" t="s">
        <v>1083</v>
      </c>
      <c r="D109" s="26">
        <v>3278227.2600000002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8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0</v>
      </c>
      <c r="Q109" s="34">
        <v>1778.5</v>
      </c>
      <c r="R109" s="34">
        <v>3230945.72</v>
      </c>
      <c r="S109" s="26">
        <v>0</v>
      </c>
      <c r="T109" s="26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166">
        <v>47281.539999999994</v>
      </c>
      <c r="AD109" s="26">
        <v>0</v>
      </c>
      <c r="AE109" s="26">
        <v>0</v>
      </c>
      <c r="AF109" s="29" t="s">
        <v>263</v>
      </c>
      <c r="AG109" s="29">
        <v>2020</v>
      </c>
      <c r="AH109" s="30">
        <v>2020</v>
      </c>
    </row>
    <row r="110" spans="1:34" ht="61.5">
      <c r="A110" s="17">
        <v>1</v>
      </c>
      <c r="B110" s="52">
        <v>89</v>
      </c>
      <c r="C110" s="20" t="s">
        <v>519</v>
      </c>
      <c r="D110" s="26">
        <v>1702747.3199999998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58">
        <v>1</v>
      </c>
      <c r="L110" s="26">
        <v>1631846.65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0</v>
      </c>
      <c r="AC110" s="26">
        <v>0</v>
      </c>
      <c r="AD110" s="26">
        <v>70900.67</v>
      </c>
      <c r="AE110" s="26">
        <v>0</v>
      </c>
      <c r="AF110" s="29">
        <v>2020</v>
      </c>
      <c r="AG110" s="29">
        <v>2020</v>
      </c>
      <c r="AH110" s="30" t="s">
        <v>263</v>
      </c>
    </row>
    <row r="111" spans="1:34" ht="61.5">
      <c r="A111" s="17">
        <v>1</v>
      </c>
      <c r="B111" s="52">
        <v>90</v>
      </c>
      <c r="C111" s="20" t="s">
        <v>520</v>
      </c>
      <c r="D111" s="26">
        <v>1698388.8199999998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58">
        <v>1</v>
      </c>
      <c r="L111" s="26">
        <v>1627567.91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0</v>
      </c>
      <c r="AC111" s="26">
        <v>0</v>
      </c>
      <c r="AD111" s="26">
        <v>70820.91</v>
      </c>
      <c r="AE111" s="26">
        <v>0</v>
      </c>
      <c r="AF111" s="29">
        <v>2020</v>
      </c>
      <c r="AG111" s="29">
        <v>2020</v>
      </c>
      <c r="AH111" s="30" t="s">
        <v>263</v>
      </c>
    </row>
    <row r="112" spans="1:34" ht="61.5">
      <c r="A112" s="17">
        <v>1</v>
      </c>
      <c r="B112" s="52">
        <v>91</v>
      </c>
      <c r="C112" s="20" t="s">
        <v>1331</v>
      </c>
      <c r="D112" s="26">
        <v>9902722.7999999989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58">
        <v>6</v>
      </c>
      <c r="L112" s="26">
        <v>9802945.2599999998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99777.54</v>
      </c>
      <c r="AE112" s="26">
        <v>0</v>
      </c>
      <c r="AF112" s="29">
        <v>2020</v>
      </c>
      <c r="AG112" s="29">
        <v>2020</v>
      </c>
      <c r="AH112" s="30" t="s">
        <v>263</v>
      </c>
    </row>
    <row r="113" spans="1:34" ht="61.5">
      <c r="A113" s="17">
        <v>1</v>
      </c>
      <c r="B113" s="52">
        <v>92</v>
      </c>
      <c r="C113" s="20" t="s">
        <v>533</v>
      </c>
      <c r="D113" s="26">
        <v>1918155.32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58">
        <v>1</v>
      </c>
      <c r="L113" s="26">
        <v>1845694.58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6">
        <v>0</v>
      </c>
      <c r="AC113" s="26">
        <v>0</v>
      </c>
      <c r="AD113" s="26">
        <v>72460.740000000005</v>
      </c>
      <c r="AE113" s="26">
        <v>0</v>
      </c>
      <c r="AF113" s="29">
        <v>2020</v>
      </c>
      <c r="AG113" s="29">
        <v>2020</v>
      </c>
      <c r="AH113" s="30" t="s">
        <v>263</v>
      </c>
    </row>
    <row r="114" spans="1:34" ht="61.5">
      <c r="A114" s="17">
        <v>1</v>
      </c>
      <c r="B114" s="52">
        <v>93</v>
      </c>
      <c r="C114" s="20" t="s">
        <v>1050</v>
      </c>
      <c r="D114" s="26">
        <v>7396376.3500000006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58">
        <v>4</v>
      </c>
      <c r="L114" s="26">
        <v>7304676.1600000001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26">
        <v>0</v>
      </c>
      <c r="AD114" s="26">
        <v>91700.19</v>
      </c>
      <c r="AE114" s="26">
        <v>0</v>
      </c>
      <c r="AF114" s="29">
        <v>2020</v>
      </c>
      <c r="AG114" s="29">
        <v>2020</v>
      </c>
      <c r="AH114" s="30" t="s">
        <v>263</v>
      </c>
    </row>
    <row r="115" spans="1:34" ht="61.5">
      <c r="A115" s="17">
        <v>1</v>
      </c>
      <c r="B115" s="52">
        <v>94</v>
      </c>
      <c r="C115" s="20" t="s">
        <v>541</v>
      </c>
      <c r="D115" s="26">
        <v>1901891.1600000001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58">
        <v>1</v>
      </c>
      <c r="L115" s="26">
        <v>1830984.58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0</v>
      </c>
      <c r="AA115" s="26">
        <v>0</v>
      </c>
      <c r="AB115" s="26">
        <v>0</v>
      </c>
      <c r="AC115" s="26">
        <v>0</v>
      </c>
      <c r="AD115" s="26">
        <v>70906.58</v>
      </c>
      <c r="AE115" s="26">
        <v>0</v>
      </c>
      <c r="AF115" s="29">
        <v>2020</v>
      </c>
      <c r="AG115" s="29">
        <v>2020</v>
      </c>
      <c r="AH115" s="30" t="s">
        <v>263</v>
      </c>
    </row>
    <row r="116" spans="1:34" ht="61.5">
      <c r="A116" s="17">
        <v>1</v>
      </c>
      <c r="B116" s="52">
        <v>95</v>
      </c>
      <c r="C116" s="20" t="s">
        <v>1080</v>
      </c>
      <c r="D116" s="26">
        <v>814287.52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8">
        <v>0</v>
      </c>
      <c r="L116" s="26">
        <v>0</v>
      </c>
      <c r="M116" s="90">
        <v>523.98</v>
      </c>
      <c r="N116" s="90">
        <v>802313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0</v>
      </c>
      <c r="X116" s="26">
        <v>0</v>
      </c>
      <c r="Y116" s="26">
        <v>0</v>
      </c>
      <c r="Z116" s="26">
        <v>0</v>
      </c>
      <c r="AA116" s="26">
        <v>0</v>
      </c>
      <c r="AB116" s="26">
        <v>0</v>
      </c>
      <c r="AC116" s="90">
        <v>11974.52</v>
      </c>
      <c r="AD116" s="26">
        <v>0</v>
      </c>
      <c r="AE116" s="26">
        <v>0</v>
      </c>
      <c r="AF116" s="30" t="s">
        <v>263</v>
      </c>
      <c r="AG116" s="29">
        <v>2020</v>
      </c>
      <c r="AH116" s="29">
        <v>2020</v>
      </c>
    </row>
    <row r="117" spans="1:34" ht="61.5">
      <c r="A117" s="17">
        <v>1</v>
      </c>
      <c r="B117" s="52">
        <v>96</v>
      </c>
      <c r="C117" s="20" t="s">
        <v>1093</v>
      </c>
      <c r="D117" s="26">
        <v>52271.7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58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0</v>
      </c>
      <c r="AD117" s="34">
        <v>52271.7</v>
      </c>
      <c r="AE117" s="26">
        <v>0</v>
      </c>
      <c r="AF117" s="29">
        <v>2020</v>
      </c>
      <c r="AG117" s="30" t="s">
        <v>263</v>
      </c>
      <c r="AH117" s="30" t="s">
        <v>263</v>
      </c>
    </row>
    <row r="118" spans="1:34" ht="61.5">
      <c r="A118" s="17">
        <v>1</v>
      </c>
      <c r="B118" s="52">
        <v>97</v>
      </c>
      <c r="C118" s="20" t="s">
        <v>472</v>
      </c>
      <c r="D118" s="26">
        <v>83051.86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58">
        <v>0</v>
      </c>
      <c r="L118" s="26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0</v>
      </c>
      <c r="AB118" s="26">
        <v>0</v>
      </c>
      <c r="AC118" s="26">
        <v>0</v>
      </c>
      <c r="AD118" s="26">
        <v>83051.86</v>
      </c>
      <c r="AE118" s="26">
        <v>0</v>
      </c>
      <c r="AF118" s="29">
        <v>2020</v>
      </c>
      <c r="AG118" s="30" t="s">
        <v>263</v>
      </c>
      <c r="AH118" s="30" t="s">
        <v>263</v>
      </c>
    </row>
    <row r="119" spans="1:34" ht="61.5">
      <c r="A119" s="17">
        <v>1</v>
      </c>
      <c r="B119" s="52">
        <v>98</v>
      </c>
      <c r="C119" s="20" t="s">
        <v>1094</v>
      </c>
      <c r="D119" s="26">
        <v>50689.120000000003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58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122">
        <v>50689.120000000003</v>
      </c>
      <c r="AE119" s="26">
        <v>0</v>
      </c>
      <c r="AF119" s="29">
        <v>2020</v>
      </c>
      <c r="AG119" s="30" t="s">
        <v>263</v>
      </c>
      <c r="AH119" s="30" t="s">
        <v>263</v>
      </c>
    </row>
    <row r="120" spans="1:34" ht="61.5">
      <c r="A120" s="17">
        <v>1</v>
      </c>
      <c r="B120" s="52">
        <v>99</v>
      </c>
      <c r="C120" s="20" t="s">
        <v>486</v>
      </c>
      <c r="D120" s="26">
        <v>95587.09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58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34">
        <v>95587.09</v>
      </c>
      <c r="AE120" s="26">
        <v>0</v>
      </c>
      <c r="AF120" s="29">
        <v>2020</v>
      </c>
      <c r="AG120" s="30" t="s">
        <v>263</v>
      </c>
      <c r="AH120" s="30" t="s">
        <v>263</v>
      </c>
    </row>
    <row r="121" spans="1:34" ht="61.5">
      <c r="A121" s="17">
        <v>1</v>
      </c>
      <c r="B121" s="52">
        <v>100</v>
      </c>
      <c r="C121" s="20" t="s">
        <v>1029</v>
      </c>
      <c r="D121" s="26">
        <v>79784.160000000003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58">
        <v>0</v>
      </c>
      <c r="L121" s="26">
        <v>0</v>
      </c>
      <c r="M121" s="26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0</v>
      </c>
      <c r="AD121" s="26">
        <v>79784.160000000003</v>
      </c>
      <c r="AE121" s="26">
        <v>0</v>
      </c>
      <c r="AF121" s="29">
        <v>2020</v>
      </c>
      <c r="AG121" s="30" t="s">
        <v>263</v>
      </c>
      <c r="AH121" s="30" t="s">
        <v>263</v>
      </c>
    </row>
    <row r="122" spans="1:34" ht="61.5">
      <c r="A122" s="17">
        <v>1</v>
      </c>
      <c r="B122" s="52">
        <v>101</v>
      </c>
      <c r="C122" s="20" t="s">
        <v>1355</v>
      </c>
      <c r="D122" s="26">
        <v>71679.100000000006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58">
        <v>0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6">
        <v>0</v>
      </c>
      <c r="AA122" s="26">
        <v>0</v>
      </c>
      <c r="AB122" s="26">
        <v>0</v>
      </c>
      <c r="AC122" s="26">
        <v>0</v>
      </c>
      <c r="AD122" s="26">
        <v>71679.100000000006</v>
      </c>
      <c r="AE122" s="26">
        <v>0</v>
      </c>
      <c r="AF122" s="29">
        <v>2020</v>
      </c>
      <c r="AG122" s="30" t="s">
        <v>263</v>
      </c>
      <c r="AH122" s="30" t="s">
        <v>263</v>
      </c>
    </row>
    <row r="123" spans="1:34" ht="61.5">
      <c r="A123" s="17">
        <v>1</v>
      </c>
      <c r="B123" s="52">
        <v>102</v>
      </c>
      <c r="C123" s="20" t="s">
        <v>1328</v>
      </c>
      <c r="D123" s="26">
        <v>55904.38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58">
        <v>0</v>
      </c>
      <c r="L123" s="26">
        <v>0</v>
      </c>
      <c r="M123" s="26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0</v>
      </c>
      <c r="AB123" s="26">
        <v>0</v>
      </c>
      <c r="AC123" s="26">
        <v>0</v>
      </c>
      <c r="AD123" s="26">
        <v>55904.38</v>
      </c>
      <c r="AE123" s="26">
        <v>0</v>
      </c>
      <c r="AF123" s="29">
        <v>2020</v>
      </c>
      <c r="AG123" s="30" t="s">
        <v>263</v>
      </c>
      <c r="AH123" s="30" t="s">
        <v>263</v>
      </c>
    </row>
    <row r="124" spans="1:34" ht="61.5">
      <c r="A124" s="17">
        <v>1</v>
      </c>
      <c r="B124" s="52">
        <v>103</v>
      </c>
      <c r="C124" s="20" t="s">
        <v>1628</v>
      </c>
      <c r="D124" s="26">
        <v>100382.56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8">
        <v>0</v>
      </c>
      <c r="L124" s="26">
        <v>0</v>
      </c>
      <c r="M124" s="26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6">
        <v>0</v>
      </c>
      <c r="AC124" s="26">
        <v>0</v>
      </c>
      <c r="AD124" s="77">
        <v>100382.56</v>
      </c>
      <c r="AE124" s="26">
        <v>0</v>
      </c>
      <c r="AF124" s="29">
        <v>2020</v>
      </c>
      <c r="AG124" s="30" t="s">
        <v>263</v>
      </c>
      <c r="AH124" s="30" t="s">
        <v>263</v>
      </c>
    </row>
    <row r="125" spans="1:34" ht="61.5">
      <c r="A125" s="17">
        <v>1</v>
      </c>
      <c r="B125" s="52">
        <v>104</v>
      </c>
      <c r="C125" s="20" t="s">
        <v>512</v>
      </c>
      <c r="D125" s="26">
        <v>82721.55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8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6">
        <v>0</v>
      </c>
      <c r="AA125" s="26">
        <v>0</v>
      </c>
      <c r="AB125" s="26">
        <v>0</v>
      </c>
      <c r="AC125" s="26">
        <v>0</v>
      </c>
      <c r="AD125" s="34">
        <v>82721.55</v>
      </c>
      <c r="AE125" s="26">
        <v>0</v>
      </c>
      <c r="AF125" s="29">
        <v>2020</v>
      </c>
      <c r="AG125" s="29" t="s">
        <v>263</v>
      </c>
      <c r="AH125" s="30" t="s">
        <v>263</v>
      </c>
    </row>
    <row r="126" spans="1:34" ht="61.5">
      <c r="B126" s="20" t="s">
        <v>725</v>
      </c>
      <c r="C126" s="163"/>
      <c r="D126" s="167">
        <v>50842017.239999995</v>
      </c>
      <c r="E126" s="26">
        <v>392971.79</v>
      </c>
      <c r="F126" s="26">
        <v>287233.21999999997</v>
      </c>
      <c r="G126" s="26">
        <v>1294699.6299999999</v>
      </c>
      <c r="H126" s="26">
        <v>643435.68999999994</v>
      </c>
      <c r="I126" s="26">
        <v>4483524.6500000004</v>
      </c>
      <c r="J126" s="26">
        <v>0</v>
      </c>
      <c r="K126" s="28">
        <v>4</v>
      </c>
      <c r="L126" s="26">
        <v>5593558.4000000004</v>
      </c>
      <c r="M126" s="26">
        <v>8193.49</v>
      </c>
      <c r="N126" s="26">
        <v>31283343.900000002</v>
      </c>
      <c r="O126" s="26">
        <v>0</v>
      </c>
      <c r="P126" s="26">
        <v>0</v>
      </c>
      <c r="Q126" s="26">
        <v>2678.1099999999997</v>
      </c>
      <c r="R126" s="26">
        <v>5635955.5300000003</v>
      </c>
      <c r="S126" s="26">
        <v>0</v>
      </c>
      <c r="T126" s="26">
        <v>0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6">
        <v>0</v>
      </c>
      <c r="AC126" s="26">
        <v>274374.53000000003</v>
      </c>
      <c r="AD126" s="26">
        <v>952919.9</v>
      </c>
      <c r="AE126" s="26">
        <v>0</v>
      </c>
      <c r="AF126" s="56" t="s">
        <v>720</v>
      </c>
      <c r="AG126" s="56" t="s">
        <v>720</v>
      </c>
      <c r="AH126" s="70" t="s">
        <v>720</v>
      </c>
    </row>
    <row r="127" spans="1:34" ht="61.5">
      <c r="A127" s="17">
        <v>1</v>
      </c>
      <c r="B127" s="52">
        <v>105</v>
      </c>
      <c r="C127" s="20" t="s">
        <v>429</v>
      </c>
      <c r="D127" s="26">
        <v>2291514.0300000003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58">
        <v>0</v>
      </c>
      <c r="L127" s="26">
        <v>0</v>
      </c>
      <c r="M127" s="34">
        <v>636.21</v>
      </c>
      <c r="N127" s="34">
        <v>2242129.4900000002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6">
        <v>0</v>
      </c>
      <c r="W127" s="26">
        <v>0</v>
      </c>
      <c r="X127" s="26">
        <v>0</v>
      </c>
      <c r="Y127" s="26">
        <v>0</v>
      </c>
      <c r="Z127" s="26">
        <v>0</v>
      </c>
      <c r="AA127" s="26">
        <v>0</v>
      </c>
      <c r="AB127" s="26">
        <v>0</v>
      </c>
      <c r="AC127" s="34">
        <v>14461.74</v>
      </c>
      <c r="AD127" s="34">
        <v>34922.800000000003</v>
      </c>
      <c r="AE127" s="26">
        <v>0</v>
      </c>
      <c r="AF127" s="29">
        <v>2020</v>
      </c>
      <c r="AG127" s="29">
        <v>2020</v>
      </c>
      <c r="AH127" s="30">
        <v>2020</v>
      </c>
    </row>
    <row r="128" spans="1:34" ht="61.5">
      <c r="A128" s="17">
        <v>1</v>
      </c>
      <c r="B128" s="52">
        <v>106</v>
      </c>
      <c r="C128" s="20" t="s">
        <v>430</v>
      </c>
      <c r="D128" s="26">
        <v>2189911.6500000004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58">
        <v>0</v>
      </c>
      <c r="L128" s="26">
        <v>0</v>
      </c>
      <c r="M128" s="34">
        <v>585.59</v>
      </c>
      <c r="N128" s="122">
        <v>2122436.64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0</v>
      </c>
      <c r="AB128" s="26">
        <v>0</v>
      </c>
      <c r="AC128" s="122">
        <v>13689.72</v>
      </c>
      <c r="AD128" s="34">
        <v>53785.29</v>
      </c>
      <c r="AE128" s="26">
        <v>0</v>
      </c>
      <c r="AF128" s="29">
        <v>2020</v>
      </c>
      <c r="AG128" s="29">
        <v>2020</v>
      </c>
      <c r="AH128" s="30">
        <v>2020</v>
      </c>
    </row>
    <row r="129" spans="1:34" ht="61.5">
      <c r="A129" s="17">
        <v>1</v>
      </c>
      <c r="B129" s="52">
        <v>107</v>
      </c>
      <c r="C129" s="20" t="s">
        <v>431</v>
      </c>
      <c r="D129" s="26">
        <v>2241889.83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58">
        <v>0</v>
      </c>
      <c r="L129" s="26">
        <v>0</v>
      </c>
      <c r="M129" s="26">
        <v>515.38</v>
      </c>
      <c r="N129" s="26">
        <v>2169539.4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6">
        <v>0</v>
      </c>
      <c r="AC129" s="26">
        <v>22454.73</v>
      </c>
      <c r="AD129" s="34">
        <v>49895.7</v>
      </c>
      <c r="AE129" s="26">
        <v>0</v>
      </c>
      <c r="AF129" s="29">
        <v>2020</v>
      </c>
      <c r="AG129" s="29">
        <v>2020</v>
      </c>
      <c r="AH129" s="29">
        <v>2020</v>
      </c>
    </row>
    <row r="130" spans="1:34" ht="61.5">
      <c r="A130" s="17">
        <v>1</v>
      </c>
      <c r="B130" s="52">
        <v>108</v>
      </c>
      <c r="C130" s="20" t="s">
        <v>432</v>
      </c>
      <c r="D130" s="26">
        <v>55080.59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58">
        <v>0</v>
      </c>
      <c r="L130" s="26">
        <v>0</v>
      </c>
      <c r="M130" s="26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6">
        <v>0</v>
      </c>
      <c r="W130" s="26">
        <v>0</v>
      </c>
      <c r="X130" s="26">
        <v>0</v>
      </c>
      <c r="Y130" s="26">
        <v>0</v>
      </c>
      <c r="Z130" s="26">
        <v>0</v>
      </c>
      <c r="AA130" s="26">
        <v>0</v>
      </c>
      <c r="AB130" s="26">
        <v>0</v>
      </c>
      <c r="AC130" s="26">
        <v>0</v>
      </c>
      <c r="AD130" s="122">
        <v>55080.59</v>
      </c>
      <c r="AE130" s="26">
        <v>0</v>
      </c>
      <c r="AF130" s="29">
        <v>2020</v>
      </c>
      <c r="AG130" s="29" t="s">
        <v>263</v>
      </c>
      <c r="AH130" s="30" t="s">
        <v>263</v>
      </c>
    </row>
    <row r="131" spans="1:34" ht="61.5">
      <c r="A131" s="17">
        <v>1</v>
      </c>
      <c r="B131" s="52">
        <v>109</v>
      </c>
      <c r="C131" s="20" t="s">
        <v>433</v>
      </c>
      <c r="D131" s="26">
        <v>2479536.17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58">
        <v>0</v>
      </c>
      <c r="L131" s="26">
        <v>0</v>
      </c>
      <c r="M131" s="34">
        <v>597.83000000000004</v>
      </c>
      <c r="N131" s="34">
        <v>2411595.7999999998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34">
        <v>15554.79</v>
      </c>
      <c r="AD131" s="34">
        <v>52385.58</v>
      </c>
      <c r="AE131" s="26">
        <v>0</v>
      </c>
      <c r="AF131" s="29">
        <v>2020</v>
      </c>
      <c r="AG131" s="29">
        <v>2020</v>
      </c>
      <c r="AH131" s="30">
        <v>2020</v>
      </c>
    </row>
    <row r="132" spans="1:34" ht="61.5">
      <c r="A132" s="17">
        <v>1</v>
      </c>
      <c r="B132" s="52">
        <v>110</v>
      </c>
      <c r="C132" s="20" t="s">
        <v>434</v>
      </c>
      <c r="D132" s="26">
        <v>2128855.41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58">
        <v>0</v>
      </c>
      <c r="L132" s="26">
        <v>0</v>
      </c>
      <c r="M132" s="34">
        <v>618.17999999999995</v>
      </c>
      <c r="N132" s="122">
        <v>2062274.75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34">
        <v>13301.67</v>
      </c>
      <c r="AD132" s="34">
        <v>53278.99</v>
      </c>
      <c r="AE132" s="26">
        <v>0</v>
      </c>
      <c r="AF132" s="29">
        <v>2020</v>
      </c>
      <c r="AG132" s="29">
        <v>2020</v>
      </c>
      <c r="AH132" s="30">
        <v>2020</v>
      </c>
    </row>
    <row r="133" spans="1:34" ht="61.5">
      <c r="A133" s="17">
        <v>1</v>
      </c>
      <c r="B133" s="52">
        <v>111</v>
      </c>
      <c r="C133" s="20" t="s">
        <v>435</v>
      </c>
      <c r="D133" s="26">
        <v>2540318.89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58">
        <v>0</v>
      </c>
      <c r="L133" s="26">
        <v>0</v>
      </c>
      <c r="M133" s="34">
        <v>548.33000000000004</v>
      </c>
      <c r="N133" s="34">
        <v>2453870.5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  <c r="Z133" s="26">
        <v>0</v>
      </c>
      <c r="AA133" s="26">
        <v>0</v>
      </c>
      <c r="AB133" s="26">
        <v>0</v>
      </c>
      <c r="AC133" s="34">
        <v>15827.46</v>
      </c>
      <c r="AD133" s="34">
        <v>70620.929999999993</v>
      </c>
      <c r="AE133" s="26">
        <v>0</v>
      </c>
      <c r="AF133" s="29">
        <v>2020</v>
      </c>
      <c r="AG133" s="29">
        <v>2020</v>
      </c>
      <c r="AH133" s="30">
        <v>2020</v>
      </c>
    </row>
    <row r="134" spans="1:34" ht="61.5">
      <c r="A134" s="17">
        <v>1</v>
      </c>
      <c r="B134" s="52">
        <v>112</v>
      </c>
      <c r="C134" s="20" t="s">
        <v>436</v>
      </c>
      <c r="D134" s="26">
        <v>2317566.0299999998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58">
        <v>0</v>
      </c>
      <c r="L134" s="26">
        <v>0</v>
      </c>
      <c r="M134" s="34">
        <v>561.44000000000005</v>
      </c>
      <c r="N134" s="34">
        <v>2249862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0</v>
      </c>
      <c r="AC134" s="34">
        <v>14511.61</v>
      </c>
      <c r="AD134" s="34">
        <v>53192.42</v>
      </c>
      <c r="AE134" s="26">
        <v>0</v>
      </c>
      <c r="AF134" s="29">
        <v>2020</v>
      </c>
      <c r="AG134" s="29">
        <v>2020</v>
      </c>
      <c r="AH134" s="30">
        <v>2020</v>
      </c>
    </row>
    <row r="135" spans="1:34" ht="61.5">
      <c r="A135" s="17">
        <v>1</v>
      </c>
      <c r="B135" s="52">
        <v>113</v>
      </c>
      <c r="C135" s="20" t="s">
        <v>437</v>
      </c>
      <c r="D135" s="26">
        <v>2392182.6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58">
        <v>0</v>
      </c>
      <c r="L135" s="26">
        <v>0</v>
      </c>
      <c r="M135" s="34">
        <v>585.91</v>
      </c>
      <c r="N135" s="34">
        <v>2323884.75</v>
      </c>
      <c r="O135" s="26">
        <v>0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0</v>
      </c>
      <c r="V135" s="26">
        <v>0</v>
      </c>
      <c r="W135" s="26">
        <v>0</v>
      </c>
      <c r="X135" s="26">
        <v>0</v>
      </c>
      <c r="Y135" s="26">
        <v>0</v>
      </c>
      <c r="Z135" s="26">
        <v>0</v>
      </c>
      <c r="AA135" s="26">
        <v>0</v>
      </c>
      <c r="AB135" s="26">
        <v>0</v>
      </c>
      <c r="AC135" s="34">
        <v>14989.06</v>
      </c>
      <c r="AD135" s="34">
        <v>53308.79</v>
      </c>
      <c r="AE135" s="26">
        <v>0</v>
      </c>
      <c r="AF135" s="29">
        <v>2020</v>
      </c>
      <c r="AG135" s="29">
        <v>2020</v>
      </c>
      <c r="AH135" s="30">
        <v>2020</v>
      </c>
    </row>
    <row r="136" spans="1:34" ht="61.5">
      <c r="A136" s="17">
        <v>1</v>
      </c>
      <c r="B136" s="52">
        <v>114</v>
      </c>
      <c r="C136" s="20" t="s">
        <v>438</v>
      </c>
      <c r="D136" s="26">
        <v>3299178.75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58">
        <v>0</v>
      </c>
      <c r="L136" s="26">
        <v>0</v>
      </c>
      <c r="M136" s="34">
        <v>847.77</v>
      </c>
      <c r="N136" s="34">
        <v>3158718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0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34">
        <v>20373.73</v>
      </c>
      <c r="AD136" s="34">
        <v>120087.02</v>
      </c>
      <c r="AE136" s="26">
        <v>0</v>
      </c>
      <c r="AF136" s="29">
        <v>2020</v>
      </c>
      <c r="AG136" s="29">
        <v>2020</v>
      </c>
      <c r="AH136" s="30">
        <v>2020</v>
      </c>
    </row>
    <row r="137" spans="1:34" ht="61.5">
      <c r="A137" s="17">
        <v>1</v>
      </c>
      <c r="B137" s="52">
        <v>115</v>
      </c>
      <c r="C137" s="20" t="s">
        <v>439</v>
      </c>
      <c r="D137" s="26">
        <v>2218259.69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58">
        <v>0</v>
      </c>
      <c r="L137" s="26">
        <v>0</v>
      </c>
      <c r="M137" s="34">
        <v>581.07000000000005</v>
      </c>
      <c r="N137" s="34">
        <v>2150786.5</v>
      </c>
      <c r="O137" s="26">
        <v>0</v>
      </c>
      <c r="P137" s="26">
        <v>0</v>
      </c>
      <c r="Q137" s="26">
        <v>0</v>
      </c>
      <c r="R137" s="26">
        <v>0</v>
      </c>
      <c r="S137" s="26">
        <v>0</v>
      </c>
      <c r="T137" s="26">
        <v>0</v>
      </c>
      <c r="U137" s="26">
        <v>0</v>
      </c>
      <c r="V137" s="26">
        <v>0</v>
      </c>
      <c r="W137" s="26">
        <v>0</v>
      </c>
      <c r="X137" s="26">
        <v>0</v>
      </c>
      <c r="Y137" s="26">
        <v>0</v>
      </c>
      <c r="Z137" s="26">
        <v>0</v>
      </c>
      <c r="AA137" s="26">
        <v>0</v>
      </c>
      <c r="AB137" s="26">
        <v>0</v>
      </c>
      <c r="AC137" s="34">
        <v>13872.57</v>
      </c>
      <c r="AD137" s="34">
        <v>53600.62</v>
      </c>
      <c r="AE137" s="26">
        <v>0</v>
      </c>
      <c r="AF137" s="29">
        <v>2020</v>
      </c>
      <c r="AG137" s="29">
        <v>2020</v>
      </c>
      <c r="AH137" s="30">
        <v>2020</v>
      </c>
    </row>
    <row r="138" spans="1:34" ht="61.5">
      <c r="A138" s="17">
        <v>1</v>
      </c>
      <c r="B138" s="52">
        <v>116</v>
      </c>
      <c r="C138" s="20" t="s">
        <v>440</v>
      </c>
      <c r="D138" s="26">
        <v>91764.43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6">
        <v>0</v>
      </c>
      <c r="K138" s="58">
        <v>0</v>
      </c>
      <c r="L138" s="26">
        <v>0</v>
      </c>
      <c r="M138" s="26">
        <v>0</v>
      </c>
      <c r="N138" s="26">
        <v>0</v>
      </c>
      <c r="O138" s="26">
        <v>0</v>
      </c>
      <c r="P138" s="26">
        <v>0</v>
      </c>
      <c r="Q138" s="26">
        <v>0</v>
      </c>
      <c r="R138" s="26">
        <v>0</v>
      </c>
      <c r="S138" s="26">
        <v>0</v>
      </c>
      <c r="T138" s="26">
        <v>0</v>
      </c>
      <c r="U138" s="26">
        <v>0</v>
      </c>
      <c r="V138" s="26">
        <v>0</v>
      </c>
      <c r="W138" s="26">
        <v>0</v>
      </c>
      <c r="X138" s="26">
        <v>0</v>
      </c>
      <c r="Y138" s="26">
        <v>0</v>
      </c>
      <c r="Z138" s="26">
        <v>0</v>
      </c>
      <c r="AA138" s="26">
        <v>0</v>
      </c>
      <c r="AB138" s="26">
        <v>0</v>
      </c>
      <c r="AC138" s="26">
        <v>0</v>
      </c>
      <c r="AD138" s="34">
        <v>91764.43</v>
      </c>
      <c r="AE138" s="26">
        <v>0</v>
      </c>
      <c r="AF138" s="29">
        <v>2020</v>
      </c>
      <c r="AG138" s="29" t="s">
        <v>263</v>
      </c>
      <c r="AH138" s="29" t="s">
        <v>263</v>
      </c>
    </row>
    <row r="139" spans="1:34" ht="61.5">
      <c r="A139" s="17">
        <v>1</v>
      </c>
      <c r="B139" s="52">
        <v>117</v>
      </c>
      <c r="C139" s="20" t="s">
        <v>441</v>
      </c>
      <c r="D139" s="26">
        <v>45369.9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58">
        <v>0</v>
      </c>
      <c r="L139" s="26">
        <v>0</v>
      </c>
      <c r="M139" s="26">
        <v>0</v>
      </c>
      <c r="N139" s="26">
        <v>0</v>
      </c>
      <c r="O139" s="26">
        <v>0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0</v>
      </c>
      <c r="V139" s="26">
        <v>0</v>
      </c>
      <c r="W139" s="26">
        <v>0</v>
      </c>
      <c r="X139" s="26">
        <v>0</v>
      </c>
      <c r="Y139" s="26">
        <v>0</v>
      </c>
      <c r="Z139" s="26">
        <v>0</v>
      </c>
      <c r="AA139" s="26">
        <v>0</v>
      </c>
      <c r="AB139" s="26">
        <v>0</v>
      </c>
      <c r="AC139" s="26">
        <v>0</v>
      </c>
      <c r="AD139" s="26">
        <v>45369.9</v>
      </c>
      <c r="AE139" s="26">
        <v>0</v>
      </c>
      <c r="AF139" s="29">
        <v>2020</v>
      </c>
      <c r="AG139" s="29" t="s">
        <v>263</v>
      </c>
      <c r="AH139" s="29" t="s">
        <v>263</v>
      </c>
    </row>
    <row r="140" spans="1:34" ht="61.5">
      <c r="A140" s="17">
        <v>1</v>
      </c>
      <c r="B140" s="52">
        <v>118</v>
      </c>
      <c r="C140" s="20" t="s">
        <v>1097</v>
      </c>
      <c r="D140" s="26">
        <v>2872501.01</v>
      </c>
      <c r="E140" s="26">
        <v>0</v>
      </c>
      <c r="F140" s="26">
        <v>0</v>
      </c>
      <c r="G140" s="26">
        <v>1294699.6299999999</v>
      </c>
      <c r="H140" s="26">
        <v>0</v>
      </c>
      <c r="I140" s="26">
        <v>1564983.85</v>
      </c>
      <c r="J140" s="26">
        <v>0</v>
      </c>
      <c r="K140" s="58">
        <v>0</v>
      </c>
      <c r="L140" s="26">
        <v>0</v>
      </c>
      <c r="M140" s="26">
        <v>0</v>
      </c>
      <c r="N140" s="26">
        <v>0</v>
      </c>
      <c r="O140" s="26">
        <v>0</v>
      </c>
      <c r="P140" s="26">
        <v>0</v>
      </c>
      <c r="Q140" s="26">
        <v>0</v>
      </c>
      <c r="R140" s="26">
        <v>0</v>
      </c>
      <c r="S140" s="26">
        <v>0</v>
      </c>
      <c r="T140" s="26">
        <v>0</v>
      </c>
      <c r="U140" s="26">
        <v>0</v>
      </c>
      <c r="V140" s="26">
        <v>0</v>
      </c>
      <c r="W140" s="26">
        <v>0</v>
      </c>
      <c r="X140" s="26">
        <v>0</v>
      </c>
      <c r="Y140" s="26">
        <v>0</v>
      </c>
      <c r="Z140" s="26">
        <v>0</v>
      </c>
      <c r="AA140" s="26">
        <v>0</v>
      </c>
      <c r="AB140" s="26">
        <v>0</v>
      </c>
      <c r="AC140" s="34">
        <v>12817.53</v>
      </c>
      <c r="AD140" s="26">
        <v>0</v>
      </c>
      <c r="AE140" s="26">
        <v>0</v>
      </c>
      <c r="AF140" s="29" t="s">
        <v>263</v>
      </c>
      <c r="AG140" s="29">
        <v>2020</v>
      </c>
      <c r="AH140" s="30">
        <v>2020</v>
      </c>
    </row>
    <row r="141" spans="1:34" ht="61.5">
      <c r="A141" s="17">
        <v>1</v>
      </c>
      <c r="B141" s="52">
        <v>119</v>
      </c>
      <c r="C141" s="20" t="s">
        <v>1098</v>
      </c>
      <c r="D141" s="26">
        <v>985412.63</v>
      </c>
      <c r="E141" s="26">
        <v>0</v>
      </c>
      <c r="F141" s="26">
        <v>0</v>
      </c>
      <c r="G141" s="90">
        <v>0</v>
      </c>
      <c r="H141" s="26">
        <v>0</v>
      </c>
      <c r="I141" s="122">
        <v>980084.46</v>
      </c>
      <c r="J141" s="26">
        <v>0</v>
      </c>
      <c r="K141" s="58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  <c r="Q141" s="26">
        <v>0</v>
      </c>
      <c r="R141" s="26">
        <v>0</v>
      </c>
      <c r="S141" s="26">
        <v>0</v>
      </c>
      <c r="T141" s="26">
        <v>0</v>
      </c>
      <c r="U141" s="26">
        <v>0</v>
      </c>
      <c r="V141" s="26">
        <v>0</v>
      </c>
      <c r="W141" s="26">
        <v>0</v>
      </c>
      <c r="X141" s="26">
        <v>0</v>
      </c>
      <c r="Y141" s="26">
        <v>0</v>
      </c>
      <c r="Z141" s="26">
        <v>0</v>
      </c>
      <c r="AA141" s="26">
        <v>0</v>
      </c>
      <c r="AB141" s="26">
        <v>0</v>
      </c>
      <c r="AC141" s="26">
        <v>5328.17</v>
      </c>
      <c r="AD141" s="26">
        <v>0</v>
      </c>
      <c r="AE141" s="26">
        <v>0</v>
      </c>
      <c r="AF141" s="29" t="s">
        <v>263</v>
      </c>
      <c r="AG141" s="29">
        <v>2020</v>
      </c>
      <c r="AH141" s="30">
        <v>2020</v>
      </c>
    </row>
    <row r="142" spans="1:34" ht="61.5">
      <c r="A142" s="17">
        <v>1</v>
      </c>
      <c r="B142" s="52">
        <v>120</v>
      </c>
      <c r="C142" s="20" t="s">
        <v>1100</v>
      </c>
      <c r="D142" s="26">
        <v>1787071.37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6">
        <v>0</v>
      </c>
      <c r="K142" s="58">
        <v>0</v>
      </c>
      <c r="L142" s="26">
        <v>0</v>
      </c>
      <c r="M142" s="26">
        <v>0</v>
      </c>
      <c r="N142" s="26">
        <v>0</v>
      </c>
      <c r="O142" s="26">
        <v>0</v>
      </c>
      <c r="P142" s="26">
        <v>0</v>
      </c>
      <c r="Q142" s="34">
        <v>866.16</v>
      </c>
      <c r="R142" s="34">
        <v>1777408.59</v>
      </c>
      <c r="S142" s="26">
        <v>0</v>
      </c>
      <c r="T142" s="26">
        <v>0</v>
      </c>
      <c r="U142" s="26">
        <v>0</v>
      </c>
      <c r="V142" s="26">
        <v>0</v>
      </c>
      <c r="W142" s="26">
        <v>0</v>
      </c>
      <c r="X142" s="26">
        <v>0</v>
      </c>
      <c r="Y142" s="26">
        <v>0</v>
      </c>
      <c r="Z142" s="26">
        <v>0</v>
      </c>
      <c r="AA142" s="26">
        <v>0</v>
      </c>
      <c r="AB142" s="26">
        <v>0</v>
      </c>
      <c r="AC142" s="26">
        <v>9662.7800000000007</v>
      </c>
      <c r="AD142" s="26">
        <v>0</v>
      </c>
      <c r="AE142" s="26">
        <v>0</v>
      </c>
      <c r="AF142" s="29" t="s">
        <v>263</v>
      </c>
      <c r="AG142" s="29">
        <v>2020</v>
      </c>
      <c r="AH142" s="30">
        <v>2020</v>
      </c>
    </row>
    <row r="143" spans="1:34" ht="61.5">
      <c r="A143" s="17">
        <v>1</v>
      </c>
      <c r="B143" s="52">
        <v>121</v>
      </c>
      <c r="C143" s="20" t="s">
        <v>1101</v>
      </c>
      <c r="D143" s="26">
        <v>121797.55</v>
      </c>
      <c r="E143" s="26">
        <v>0</v>
      </c>
      <c r="F143" s="26">
        <v>0</v>
      </c>
      <c r="G143" s="26">
        <v>0</v>
      </c>
      <c r="H143" s="26">
        <v>0</v>
      </c>
      <c r="I143" s="26">
        <v>121138.98</v>
      </c>
      <c r="J143" s="26">
        <v>0</v>
      </c>
      <c r="K143" s="58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26">
        <v>0</v>
      </c>
      <c r="V143" s="26">
        <v>0</v>
      </c>
      <c r="W143" s="26">
        <v>0</v>
      </c>
      <c r="X143" s="26">
        <v>0</v>
      </c>
      <c r="Y143" s="26">
        <v>0</v>
      </c>
      <c r="Z143" s="26">
        <v>0</v>
      </c>
      <c r="AA143" s="26">
        <v>0</v>
      </c>
      <c r="AB143" s="26">
        <v>0</v>
      </c>
      <c r="AC143" s="34">
        <v>658.57</v>
      </c>
      <c r="AD143" s="26">
        <v>0</v>
      </c>
      <c r="AE143" s="26">
        <v>0</v>
      </c>
      <c r="AF143" s="29" t="s">
        <v>263</v>
      </c>
      <c r="AG143" s="29">
        <v>2020</v>
      </c>
      <c r="AH143" s="30">
        <v>2020</v>
      </c>
    </row>
    <row r="144" spans="1:34" ht="61.5">
      <c r="A144" s="17">
        <v>1</v>
      </c>
      <c r="B144" s="52">
        <v>122</v>
      </c>
      <c r="C144" s="20" t="s">
        <v>1102</v>
      </c>
      <c r="D144" s="26">
        <v>940372.45000000007</v>
      </c>
      <c r="E144" s="26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58">
        <v>0</v>
      </c>
      <c r="L144" s="26">
        <v>0</v>
      </c>
      <c r="M144" s="26">
        <v>0</v>
      </c>
      <c r="N144" s="26">
        <v>0</v>
      </c>
      <c r="O144" s="26">
        <v>0</v>
      </c>
      <c r="P144" s="26">
        <v>0</v>
      </c>
      <c r="Q144" s="34">
        <v>435.9</v>
      </c>
      <c r="R144" s="122">
        <v>935287.81</v>
      </c>
      <c r="S144" s="26">
        <v>0</v>
      </c>
      <c r="T144" s="26">
        <v>0</v>
      </c>
      <c r="U144" s="26">
        <v>0</v>
      </c>
      <c r="V144" s="26">
        <v>0</v>
      </c>
      <c r="W144" s="26">
        <v>0</v>
      </c>
      <c r="X144" s="26">
        <v>0</v>
      </c>
      <c r="Y144" s="26">
        <v>0</v>
      </c>
      <c r="Z144" s="26">
        <v>0</v>
      </c>
      <c r="AA144" s="26">
        <v>0</v>
      </c>
      <c r="AB144" s="26">
        <v>0</v>
      </c>
      <c r="AC144" s="25">
        <v>5084.6400000000003</v>
      </c>
      <c r="AD144" s="26">
        <v>0</v>
      </c>
      <c r="AE144" s="26">
        <v>0</v>
      </c>
      <c r="AF144" s="29" t="s">
        <v>263</v>
      </c>
      <c r="AG144" s="29">
        <v>2020</v>
      </c>
      <c r="AH144" s="30">
        <v>2020</v>
      </c>
    </row>
    <row r="145" spans="1:34" ht="61.5">
      <c r="A145" s="17">
        <v>1</v>
      </c>
      <c r="B145" s="52">
        <v>123</v>
      </c>
      <c r="C145" s="20" t="s">
        <v>1103</v>
      </c>
      <c r="D145" s="26">
        <v>291919.45999999996</v>
      </c>
      <c r="E145" s="26">
        <v>65413.4</v>
      </c>
      <c r="F145" s="26">
        <v>0</v>
      </c>
      <c r="G145" s="26">
        <v>0</v>
      </c>
      <c r="H145" s="26">
        <v>73602.460000000006</v>
      </c>
      <c r="I145" s="26">
        <v>151325.24</v>
      </c>
      <c r="J145" s="26">
        <v>0</v>
      </c>
      <c r="K145" s="58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  <c r="R145" s="26">
        <v>0</v>
      </c>
      <c r="S145" s="26">
        <v>0</v>
      </c>
      <c r="T145" s="26">
        <v>0</v>
      </c>
      <c r="U145" s="26">
        <v>0</v>
      </c>
      <c r="V145" s="26">
        <v>0</v>
      </c>
      <c r="W145" s="26">
        <v>0</v>
      </c>
      <c r="X145" s="26">
        <v>0</v>
      </c>
      <c r="Y145" s="26">
        <v>0</v>
      </c>
      <c r="Z145" s="26">
        <v>0</v>
      </c>
      <c r="AA145" s="26">
        <v>0</v>
      </c>
      <c r="AB145" s="26">
        <v>0</v>
      </c>
      <c r="AC145" s="25">
        <v>1578.3600000000001</v>
      </c>
      <c r="AD145" s="26">
        <v>0</v>
      </c>
      <c r="AE145" s="26">
        <v>0</v>
      </c>
      <c r="AF145" s="29" t="s">
        <v>263</v>
      </c>
      <c r="AG145" s="29">
        <v>2020</v>
      </c>
      <c r="AH145" s="30">
        <v>2020</v>
      </c>
    </row>
    <row r="146" spans="1:34" ht="61.5">
      <c r="A146" s="17">
        <v>1</v>
      </c>
      <c r="B146" s="52">
        <v>124</v>
      </c>
      <c r="C146" s="20" t="s">
        <v>1104</v>
      </c>
      <c r="D146" s="26">
        <v>1755092.12</v>
      </c>
      <c r="E146" s="26">
        <v>0</v>
      </c>
      <c r="F146" s="26">
        <v>0</v>
      </c>
      <c r="G146" s="26">
        <v>0</v>
      </c>
      <c r="H146" s="26">
        <v>0</v>
      </c>
      <c r="I146" s="26">
        <v>0</v>
      </c>
      <c r="J146" s="26">
        <v>0</v>
      </c>
      <c r="K146" s="58">
        <v>0</v>
      </c>
      <c r="L146" s="26">
        <v>0</v>
      </c>
      <c r="M146" s="26">
        <v>0</v>
      </c>
      <c r="N146" s="26">
        <v>0</v>
      </c>
      <c r="O146" s="26">
        <v>0</v>
      </c>
      <c r="P146" s="26">
        <v>0</v>
      </c>
      <c r="Q146" s="26">
        <v>802.93</v>
      </c>
      <c r="R146" s="25">
        <v>1745602.25</v>
      </c>
      <c r="S146" s="26">
        <v>0</v>
      </c>
      <c r="T146" s="26">
        <v>0</v>
      </c>
      <c r="U146" s="26">
        <v>0</v>
      </c>
      <c r="V146" s="26">
        <v>0</v>
      </c>
      <c r="W146" s="26">
        <v>0</v>
      </c>
      <c r="X146" s="26">
        <v>0</v>
      </c>
      <c r="Y146" s="26">
        <v>0</v>
      </c>
      <c r="Z146" s="26">
        <v>0</v>
      </c>
      <c r="AA146" s="26">
        <v>0</v>
      </c>
      <c r="AB146" s="26">
        <v>0</v>
      </c>
      <c r="AC146" s="34">
        <v>9489.8700000000008</v>
      </c>
      <c r="AD146" s="26">
        <v>0</v>
      </c>
      <c r="AE146" s="26">
        <v>0</v>
      </c>
      <c r="AF146" s="29" t="s">
        <v>263</v>
      </c>
      <c r="AG146" s="29">
        <v>2020</v>
      </c>
      <c r="AH146" s="30">
        <v>2020</v>
      </c>
    </row>
    <row r="147" spans="1:34" ht="61.5">
      <c r="A147" s="17">
        <v>1</v>
      </c>
      <c r="B147" s="52">
        <v>125</v>
      </c>
      <c r="C147" s="20" t="s">
        <v>1105</v>
      </c>
      <c r="D147" s="26">
        <v>1184059.1499999999</v>
      </c>
      <c r="E147" s="26">
        <v>0</v>
      </c>
      <c r="F147" s="26">
        <v>0</v>
      </c>
      <c r="G147" s="26">
        <v>0</v>
      </c>
      <c r="H147" s="26">
        <v>0</v>
      </c>
      <c r="I147" s="26">
        <v>0</v>
      </c>
      <c r="J147" s="26">
        <v>0</v>
      </c>
      <c r="K147" s="58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573.12</v>
      </c>
      <c r="R147" s="25">
        <v>1177656.8799999999</v>
      </c>
      <c r="S147" s="26">
        <v>0</v>
      </c>
      <c r="T147" s="26">
        <v>0</v>
      </c>
      <c r="U147" s="26">
        <v>0</v>
      </c>
      <c r="V147" s="26">
        <v>0</v>
      </c>
      <c r="W147" s="26">
        <v>0</v>
      </c>
      <c r="X147" s="26">
        <v>0</v>
      </c>
      <c r="Y147" s="26">
        <v>0</v>
      </c>
      <c r="Z147" s="26">
        <v>0</v>
      </c>
      <c r="AA147" s="26">
        <v>0</v>
      </c>
      <c r="AB147" s="26">
        <v>0</v>
      </c>
      <c r="AC147" s="122">
        <v>6402.27</v>
      </c>
      <c r="AD147" s="26">
        <v>0</v>
      </c>
      <c r="AE147" s="26">
        <v>0</v>
      </c>
      <c r="AF147" s="29" t="s">
        <v>263</v>
      </c>
      <c r="AG147" s="29">
        <v>2020</v>
      </c>
      <c r="AH147" s="30">
        <v>2020</v>
      </c>
    </row>
    <row r="148" spans="1:34" ht="61.5">
      <c r="A148" s="17">
        <v>1</v>
      </c>
      <c r="B148" s="52">
        <v>126</v>
      </c>
      <c r="C148" s="20" t="s">
        <v>1107</v>
      </c>
      <c r="D148" s="26">
        <v>5593558.4000000004</v>
      </c>
      <c r="E148" s="26">
        <v>0</v>
      </c>
      <c r="F148" s="26">
        <v>0</v>
      </c>
      <c r="G148" s="26">
        <v>0</v>
      </c>
      <c r="H148" s="26">
        <v>0</v>
      </c>
      <c r="I148" s="26">
        <v>0</v>
      </c>
      <c r="J148" s="26">
        <v>0</v>
      </c>
      <c r="K148" s="58">
        <v>4</v>
      </c>
      <c r="L148" s="26">
        <v>5593558.4000000004</v>
      </c>
      <c r="M148" s="26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26">
        <v>0</v>
      </c>
      <c r="AA148" s="26">
        <v>0</v>
      </c>
      <c r="AB148" s="26">
        <v>0</v>
      </c>
      <c r="AC148" s="26">
        <v>0</v>
      </c>
      <c r="AD148" s="26">
        <v>0</v>
      </c>
      <c r="AE148" s="26">
        <v>0</v>
      </c>
      <c r="AF148" s="29" t="s">
        <v>263</v>
      </c>
      <c r="AG148" s="29">
        <v>2020</v>
      </c>
      <c r="AH148" s="30" t="s">
        <v>263</v>
      </c>
    </row>
    <row r="149" spans="1:34" ht="61.5">
      <c r="A149" s="17">
        <v>1</v>
      </c>
      <c r="B149" s="52">
        <v>127</v>
      </c>
      <c r="C149" s="20" t="s">
        <v>1108</v>
      </c>
      <c r="D149" s="26">
        <v>1052135.68</v>
      </c>
      <c r="E149" s="25">
        <v>167591.53</v>
      </c>
      <c r="F149" s="26">
        <v>0</v>
      </c>
      <c r="G149" s="26">
        <v>0</v>
      </c>
      <c r="H149" s="25">
        <v>140858.07999999999</v>
      </c>
      <c r="I149" s="122">
        <v>737997.53</v>
      </c>
      <c r="J149" s="26">
        <v>0</v>
      </c>
      <c r="K149" s="58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26">
        <v>0</v>
      </c>
      <c r="R149" s="26">
        <v>0</v>
      </c>
      <c r="S149" s="26">
        <v>0</v>
      </c>
      <c r="T149" s="26">
        <v>0</v>
      </c>
      <c r="U149" s="26">
        <v>0</v>
      </c>
      <c r="V149" s="26">
        <v>0</v>
      </c>
      <c r="W149" s="26">
        <v>0</v>
      </c>
      <c r="X149" s="26">
        <v>0</v>
      </c>
      <c r="Y149" s="26">
        <v>0</v>
      </c>
      <c r="Z149" s="26">
        <v>0</v>
      </c>
      <c r="AA149" s="26">
        <v>0</v>
      </c>
      <c r="AB149" s="26">
        <v>0</v>
      </c>
      <c r="AC149" s="25">
        <v>5688.54</v>
      </c>
      <c r="AD149" s="26">
        <v>0</v>
      </c>
      <c r="AE149" s="26">
        <v>0</v>
      </c>
      <c r="AF149" s="29" t="s">
        <v>263</v>
      </c>
      <c r="AG149" s="29">
        <v>2020</v>
      </c>
      <c r="AH149" s="30">
        <v>2020</v>
      </c>
    </row>
    <row r="150" spans="1:34" ht="61.5">
      <c r="A150" s="17">
        <v>1</v>
      </c>
      <c r="B150" s="52">
        <v>128</v>
      </c>
      <c r="C150" s="20" t="s">
        <v>1109</v>
      </c>
      <c r="D150" s="26">
        <v>1528398.16</v>
      </c>
      <c r="E150" s="26">
        <v>159966.85999999999</v>
      </c>
      <c r="F150" s="26">
        <v>287233.21999999997</v>
      </c>
      <c r="G150" s="26">
        <v>0</v>
      </c>
      <c r="H150" s="26">
        <v>144939.76999999999</v>
      </c>
      <c r="I150" s="34">
        <v>927994.59</v>
      </c>
      <c r="J150" s="26">
        <v>0</v>
      </c>
      <c r="K150" s="58">
        <v>0</v>
      </c>
      <c r="L150" s="26">
        <v>0</v>
      </c>
      <c r="M150" s="26">
        <v>0</v>
      </c>
      <c r="N150" s="26">
        <v>0</v>
      </c>
      <c r="O150" s="26">
        <v>0</v>
      </c>
      <c r="P150" s="26">
        <v>0</v>
      </c>
      <c r="Q150" s="26">
        <v>0</v>
      </c>
      <c r="R150" s="26">
        <v>0</v>
      </c>
      <c r="S150" s="26">
        <v>0</v>
      </c>
      <c r="T150" s="26">
        <v>0</v>
      </c>
      <c r="U150" s="26">
        <v>0</v>
      </c>
      <c r="V150" s="26">
        <v>0</v>
      </c>
      <c r="W150" s="26">
        <v>0</v>
      </c>
      <c r="X150" s="26">
        <v>0</v>
      </c>
      <c r="Y150" s="26">
        <v>0</v>
      </c>
      <c r="Z150" s="26">
        <v>0</v>
      </c>
      <c r="AA150" s="26">
        <v>0</v>
      </c>
      <c r="AB150" s="26">
        <v>0</v>
      </c>
      <c r="AC150" s="25">
        <v>8263.7199999999993</v>
      </c>
      <c r="AD150" s="26">
        <v>0</v>
      </c>
      <c r="AE150" s="26">
        <v>0</v>
      </c>
      <c r="AF150" s="29" t="s">
        <v>263</v>
      </c>
      <c r="AG150" s="29">
        <v>2020</v>
      </c>
      <c r="AH150" s="30">
        <v>2020</v>
      </c>
    </row>
    <row r="151" spans="1:34" ht="61.5">
      <c r="A151" s="17">
        <v>1</v>
      </c>
      <c r="B151" s="52">
        <v>129</v>
      </c>
      <c r="C151" s="20" t="s">
        <v>1110</v>
      </c>
      <c r="D151" s="26">
        <v>285579.52000000002</v>
      </c>
      <c r="E151" s="26">
        <v>0</v>
      </c>
      <c r="F151" s="26">
        <v>0</v>
      </c>
      <c r="G151" s="26">
        <v>0</v>
      </c>
      <c r="H151" s="25">
        <v>284035.38</v>
      </c>
      <c r="I151" s="26">
        <v>0</v>
      </c>
      <c r="J151" s="26">
        <v>0</v>
      </c>
      <c r="K151" s="58">
        <v>0</v>
      </c>
      <c r="L151" s="26">
        <v>0</v>
      </c>
      <c r="M151" s="26">
        <v>0</v>
      </c>
      <c r="N151" s="26">
        <v>0</v>
      </c>
      <c r="O151" s="26">
        <v>0</v>
      </c>
      <c r="P151" s="26">
        <v>0</v>
      </c>
      <c r="Q151" s="26">
        <v>0</v>
      </c>
      <c r="R151" s="26">
        <v>0</v>
      </c>
      <c r="S151" s="26">
        <v>0</v>
      </c>
      <c r="T151" s="26">
        <v>0</v>
      </c>
      <c r="U151" s="26">
        <v>0</v>
      </c>
      <c r="V151" s="26">
        <v>0</v>
      </c>
      <c r="W151" s="26">
        <v>0</v>
      </c>
      <c r="X151" s="26">
        <v>0</v>
      </c>
      <c r="Y151" s="26">
        <v>0</v>
      </c>
      <c r="Z151" s="26">
        <v>0</v>
      </c>
      <c r="AA151" s="26">
        <v>0</v>
      </c>
      <c r="AB151" s="26">
        <v>0</v>
      </c>
      <c r="AC151" s="122">
        <v>1544.14</v>
      </c>
      <c r="AD151" s="26">
        <v>0</v>
      </c>
      <c r="AE151" s="26">
        <v>0</v>
      </c>
      <c r="AF151" s="29" t="s">
        <v>263</v>
      </c>
      <c r="AG151" s="29">
        <v>2020</v>
      </c>
      <c r="AH151" s="30">
        <v>2020</v>
      </c>
    </row>
    <row r="152" spans="1:34" ht="61.5">
      <c r="A152" s="17">
        <v>1</v>
      </c>
      <c r="B152" s="52">
        <v>130</v>
      </c>
      <c r="C152" s="20" t="s">
        <v>1111</v>
      </c>
      <c r="D152" s="26">
        <v>2415665.65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>
        <v>0</v>
      </c>
      <c r="K152" s="58">
        <v>0</v>
      </c>
      <c r="L152" s="26">
        <v>0</v>
      </c>
      <c r="M152" s="26">
        <v>619</v>
      </c>
      <c r="N152" s="26">
        <v>2350957</v>
      </c>
      <c r="O152" s="26">
        <v>0</v>
      </c>
      <c r="P152" s="26">
        <v>0</v>
      </c>
      <c r="Q152" s="26">
        <v>0</v>
      </c>
      <c r="R152" s="26">
        <v>0</v>
      </c>
      <c r="S152" s="26">
        <v>0</v>
      </c>
      <c r="T152" s="26">
        <v>0</v>
      </c>
      <c r="U152" s="26">
        <v>0</v>
      </c>
      <c r="V152" s="26">
        <v>0</v>
      </c>
      <c r="W152" s="26">
        <v>0</v>
      </c>
      <c r="X152" s="26">
        <v>0</v>
      </c>
      <c r="Y152" s="26">
        <v>0</v>
      </c>
      <c r="Z152" s="26">
        <v>0</v>
      </c>
      <c r="AA152" s="26">
        <v>0</v>
      </c>
      <c r="AB152" s="26">
        <v>0</v>
      </c>
      <c r="AC152" s="34">
        <v>12780.85</v>
      </c>
      <c r="AD152" s="26">
        <v>51927.8</v>
      </c>
      <c r="AE152" s="26">
        <v>0</v>
      </c>
      <c r="AF152" s="29">
        <v>2020</v>
      </c>
      <c r="AG152" s="29">
        <v>2020</v>
      </c>
      <c r="AH152" s="30">
        <v>2020</v>
      </c>
    </row>
    <row r="153" spans="1:34" ht="61.5">
      <c r="A153" s="17">
        <v>1</v>
      </c>
      <c r="B153" s="52">
        <v>131</v>
      </c>
      <c r="C153" s="20" t="s">
        <v>1241</v>
      </c>
      <c r="D153" s="26">
        <v>5623327.0800000001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58">
        <v>0</v>
      </c>
      <c r="L153" s="26">
        <v>0</v>
      </c>
      <c r="M153" s="26">
        <v>1496.78</v>
      </c>
      <c r="N153" s="26">
        <v>5587289.0700000003</v>
      </c>
      <c r="O153" s="26">
        <v>0</v>
      </c>
      <c r="P153" s="26">
        <v>0</v>
      </c>
      <c r="Q153" s="26">
        <v>0</v>
      </c>
      <c r="R153" s="26">
        <v>0</v>
      </c>
      <c r="S153" s="26">
        <v>0</v>
      </c>
      <c r="T153" s="26">
        <v>0</v>
      </c>
      <c r="U153" s="26">
        <v>0</v>
      </c>
      <c r="V153" s="26">
        <v>0</v>
      </c>
      <c r="W153" s="26">
        <v>0</v>
      </c>
      <c r="X153" s="26">
        <v>0</v>
      </c>
      <c r="Y153" s="26">
        <v>0</v>
      </c>
      <c r="Z153" s="26">
        <v>0</v>
      </c>
      <c r="AA153" s="26">
        <v>0</v>
      </c>
      <c r="AB153" s="26">
        <v>0</v>
      </c>
      <c r="AC153" s="34">
        <v>36038.01</v>
      </c>
      <c r="AD153" s="26">
        <v>0</v>
      </c>
      <c r="AE153" s="26">
        <v>0</v>
      </c>
      <c r="AF153" s="29" t="s">
        <v>263</v>
      </c>
      <c r="AG153" s="29">
        <v>2020</v>
      </c>
      <c r="AH153" s="30">
        <v>2020</v>
      </c>
    </row>
    <row r="154" spans="1:34" ht="61.5">
      <c r="A154" s="17">
        <v>1</v>
      </c>
      <c r="B154" s="52">
        <v>132</v>
      </c>
      <c r="C154" s="20" t="s">
        <v>449</v>
      </c>
      <c r="D154" s="26">
        <v>52567.68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58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26">
        <v>0</v>
      </c>
      <c r="R154" s="26">
        <v>0</v>
      </c>
      <c r="S154" s="26">
        <v>0</v>
      </c>
      <c r="T154" s="26">
        <v>0</v>
      </c>
      <c r="U154" s="26">
        <v>0</v>
      </c>
      <c r="V154" s="26">
        <v>0</v>
      </c>
      <c r="W154" s="26">
        <v>0</v>
      </c>
      <c r="X154" s="26">
        <v>0</v>
      </c>
      <c r="Y154" s="26">
        <v>0</v>
      </c>
      <c r="Z154" s="26">
        <v>0</v>
      </c>
      <c r="AA154" s="26">
        <v>0</v>
      </c>
      <c r="AB154" s="26">
        <v>0</v>
      </c>
      <c r="AC154" s="26">
        <v>0</v>
      </c>
      <c r="AD154" s="26">
        <v>52567.68</v>
      </c>
      <c r="AE154" s="26">
        <v>0</v>
      </c>
      <c r="AF154" s="29">
        <v>2020</v>
      </c>
      <c r="AG154" s="29" t="s">
        <v>263</v>
      </c>
      <c r="AH154" s="29" t="s">
        <v>263</v>
      </c>
    </row>
    <row r="155" spans="1:34" ht="61.5">
      <c r="A155" s="17">
        <v>1</v>
      </c>
      <c r="B155" s="52">
        <v>133</v>
      </c>
      <c r="C155" s="20" t="s">
        <v>1242</v>
      </c>
      <c r="D155" s="26">
        <v>61131.360000000001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  <c r="J155" s="26">
        <v>0</v>
      </c>
      <c r="K155" s="58">
        <v>0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26">
        <v>0</v>
      </c>
      <c r="R155" s="26">
        <v>0</v>
      </c>
      <c r="S155" s="26">
        <v>0</v>
      </c>
      <c r="T155" s="26">
        <v>0</v>
      </c>
      <c r="U155" s="26">
        <v>0</v>
      </c>
      <c r="V155" s="26">
        <v>0</v>
      </c>
      <c r="W155" s="26">
        <v>0</v>
      </c>
      <c r="X155" s="26">
        <v>0</v>
      </c>
      <c r="Y155" s="26">
        <v>0</v>
      </c>
      <c r="Z155" s="26">
        <v>0</v>
      </c>
      <c r="AA155" s="26">
        <v>0</v>
      </c>
      <c r="AB155" s="26">
        <v>0</v>
      </c>
      <c r="AC155" s="26">
        <v>0</v>
      </c>
      <c r="AD155" s="26">
        <v>61131.360000000001</v>
      </c>
      <c r="AE155" s="26">
        <v>0</v>
      </c>
      <c r="AF155" s="29">
        <v>2020</v>
      </c>
      <c r="AG155" s="29" t="s">
        <v>263</v>
      </c>
      <c r="AH155" s="29" t="s">
        <v>263</v>
      </c>
    </row>
    <row r="156" spans="1:34" ht="61.5">
      <c r="B156" s="20" t="s">
        <v>726</v>
      </c>
      <c r="C156" s="163"/>
      <c r="D156" s="167">
        <v>112751259.44999994</v>
      </c>
      <c r="E156" s="26">
        <v>358075</v>
      </c>
      <c r="F156" s="26">
        <v>609470</v>
      </c>
      <c r="G156" s="26">
        <v>10937113.330000002</v>
      </c>
      <c r="H156" s="26">
        <v>118902</v>
      </c>
      <c r="I156" s="26">
        <v>228228</v>
      </c>
      <c r="J156" s="26">
        <v>0</v>
      </c>
      <c r="K156" s="28">
        <v>17</v>
      </c>
      <c r="L156" s="26">
        <v>26506080.609999996</v>
      </c>
      <c r="M156" s="26">
        <v>16535.420000000002</v>
      </c>
      <c r="N156" s="26">
        <v>68407583.209999993</v>
      </c>
      <c r="O156" s="26">
        <v>725.5</v>
      </c>
      <c r="P156" s="26">
        <v>2136439.1800000002</v>
      </c>
      <c r="Q156" s="26">
        <v>0</v>
      </c>
      <c r="R156" s="26">
        <v>0</v>
      </c>
      <c r="S156" s="26">
        <v>19.07</v>
      </c>
      <c r="T156" s="26">
        <v>210458.31</v>
      </c>
      <c r="U156" s="26">
        <v>0</v>
      </c>
      <c r="V156" s="26">
        <v>0</v>
      </c>
      <c r="W156" s="26">
        <v>0</v>
      </c>
      <c r="X156" s="26">
        <v>0</v>
      </c>
      <c r="Y156" s="26">
        <v>0</v>
      </c>
      <c r="Z156" s="26">
        <v>0</v>
      </c>
      <c r="AA156" s="26">
        <v>0</v>
      </c>
      <c r="AB156" s="26">
        <v>0</v>
      </c>
      <c r="AC156" s="26">
        <v>348764.68999999989</v>
      </c>
      <c r="AD156" s="26">
        <v>2890145.1199999996</v>
      </c>
      <c r="AE156" s="26">
        <v>0</v>
      </c>
      <c r="AF156" s="56" t="s">
        <v>720</v>
      </c>
      <c r="AG156" s="56" t="s">
        <v>720</v>
      </c>
      <c r="AH156" s="70" t="s">
        <v>720</v>
      </c>
    </row>
    <row r="157" spans="1:34" ht="61.5">
      <c r="A157" s="17">
        <v>1</v>
      </c>
      <c r="B157" s="52">
        <v>134</v>
      </c>
      <c r="C157" s="20" t="s">
        <v>377</v>
      </c>
      <c r="D157" s="26">
        <v>2649277.08</v>
      </c>
      <c r="E157" s="26">
        <v>0</v>
      </c>
      <c r="F157" s="26">
        <v>0</v>
      </c>
      <c r="G157" s="26">
        <v>0</v>
      </c>
      <c r="H157" s="26">
        <v>0</v>
      </c>
      <c r="I157" s="26">
        <v>0</v>
      </c>
      <c r="J157" s="26">
        <v>0</v>
      </c>
      <c r="K157" s="28">
        <v>0</v>
      </c>
      <c r="L157" s="26">
        <v>0</v>
      </c>
      <c r="M157" s="26">
        <v>1108.98</v>
      </c>
      <c r="N157" s="26">
        <v>2492694.84</v>
      </c>
      <c r="O157" s="26">
        <v>0</v>
      </c>
      <c r="P157" s="26">
        <v>0</v>
      </c>
      <c r="Q157" s="26">
        <v>0</v>
      </c>
      <c r="R157" s="26">
        <v>0</v>
      </c>
      <c r="S157" s="26">
        <v>0</v>
      </c>
      <c r="T157" s="26">
        <v>0</v>
      </c>
      <c r="U157" s="26">
        <v>0</v>
      </c>
      <c r="V157" s="26">
        <v>0</v>
      </c>
      <c r="W157" s="26">
        <v>0</v>
      </c>
      <c r="X157" s="26">
        <v>0</v>
      </c>
      <c r="Y157" s="26">
        <v>0</v>
      </c>
      <c r="Z157" s="26">
        <v>0</v>
      </c>
      <c r="AA157" s="26">
        <v>0</v>
      </c>
      <c r="AB157" s="26">
        <v>0</v>
      </c>
      <c r="AC157" s="26">
        <v>0</v>
      </c>
      <c r="AD157" s="34">
        <v>156582.24</v>
      </c>
      <c r="AE157" s="26">
        <v>0</v>
      </c>
      <c r="AF157" s="29">
        <v>2020</v>
      </c>
      <c r="AG157" s="29">
        <v>2020</v>
      </c>
      <c r="AH157" s="30" t="s">
        <v>263</v>
      </c>
    </row>
    <row r="158" spans="1:34" ht="61.5">
      <c r="A158" s="17">
        <v>1</v>
      </c>
      <c r="B158" s="52">
        <v>135</v>
      </c>
      <c r="C158" s="20" t="s">
        <v>378</v>
      </c>
      <c r="D158" s="26">
        <v>2599693.37</v>
      </c>
      <c r="E158" s="26">
        <v>358075</v>
      </c>
      <c r="F158" s="26">
        <v>609470</v>
      </c>
      <c r="G158" s="26">
        <v>1447301</v>
      </c>
      <c r="H158" s="26">
        <v>0</v>
      </c>
      <c r="I158" s="26">
        <v>0</v>
      </c>
      <c r="J158" s="26">
        <v>0</v>
      </c>
      <c r="K158" s="28">
        <v>0</v>
      </c>
      <c r="L158" s="26">
        <v>0</v>
      </c>
      <c r="M158" s="26">
        <v>0</v>
      </c>
      <c r="N158" s="26">
        <v>0</v>
      </c>
      <c r="O158" s="26">
        <v>0</v>
      </c>
      <c r="P158" s="26">
        <v>0</v>
      </c>
      <c r="Q158" s="26">
        <v>0</v>
      </c>
      <c r="R158" s="26">
        <v>0</v>
      </c>
      <c r="S158" s="26">
        <v>0</v>
      </c>
      <c r="T158" s="26">
        <v>0</v>
      </c>
      <c r="U158" s="26">
        <v>0</v>
      </c>
      <c r="V158" s="26">
        <v>0</v>
      </c>
      <c r="W158" s="26">
        <v>0</v>
      </c>
      <c r="X158" s="26">
        <v>0</v>
      </c>
      <c r="Y158" s="26">
        <v>0</v>
      </c>
      <c r="Z158" s="26">
        <v>0</v>
      </c>
      <c r="AA158" s="26">
        <v>0</v>
      </c>
      <c r="AB158" s="26">
        <v>0</v>
      </c>
      <c r="AC158" s="34">
        <v>11410.15</v>
      </c>
      <c r="AD158" s="34">
        <v>173437.22</v>
      </c>
      <c r="AE158" s="26">
        <v>0</v>
      </c>
      <c r="AF158" s="29">
        <v>2020</v>
      </c>
      <c r="AG158" s="29">
        <v>2020</v>
      </c>
      <c r="AH158" s="30">
        <v>2020</v>
      </c>
    </row>
    <row r="159" spans="1:34" ht="61.5">
      <c r="A159" s="17">
        <v>1</v>
      </c>
      <c r="B159" s="52">
        <v>136</v>
      </c>
      <c r="C159" s="20" t="s">
        <v>379</v>
      </c>
      <c r="D159" s="26">
        <v>3188621.1</v>
      </c>
      <c r="E159" s="26">
        <v>0</v>
      </c>
      <c r="F159" s="26">
        <v>0</v>
      </c>
      <c r="G159" s="26">
        <v>0</v>
      </c>
      <c r="H159" s="26">
        <v>0</v>
      </c>
      <c r="I159" s="26">
        <v>0</v>
      </c>
      <c r="J159" s="26">
        <v>0</v>
      </c>
      <c r="K159" s="28">
        <v>0</v>
      </c>
      <c r="L159" s="26">
        <v>0</v>
      </c>
      <c r="M159" s="34">
        <v>600</v>
      </c>
      <c r="N159" s="34">
        <v>3110660</v>
      </c>
      <c r="O159" s="26">
        <v>0</v>
      </c>
      <c r="P159" s="26">
        <v>0</v>
      </c>
      <c r="Q159" s="26">
        <v>0</v>
      </c>
      <c r="R159" s="26">
        <v>0</v>
      </c>
      <c r="S159" s="26">
        <v>0</v>
      </c>
      <c r="T159" s="26">
        <v>0</v>
      </c>
      <c r="U159" s="26">
        <v>0</v>
      </c>
      <c r="V159" s="26">
        <v>0</v>
      </c>
      <c r="W159" s="26">
        <v>0</v>
      </c>
      <c r="X159" s="26">
        <v>0</v>
      </c>
      <c r="Y159" s="26">
        <v>0</v>
      </c>
      <c r="Z159" s="26">
        <v>0</v>
      </c>
      <c r="AA159" s="26">
        <v>0</v>
      </c>
      <c r="AB159" s="26">
        <v>0</v>
      </c>
      <c r="AC159" s="26">
        <v>0</v>
      </c>
      <c r="AD159" s="34">
        <v>77961.100000000006</v>
      </c>
      <c r="AE159" s="26">
        <v>0</v>
      </c>
      <c r="AF159" s="29">
        <v>2020</v>
      </c>
      <c r="AG159" s="29">
        <v>2020</v>
      </c>
      <c r="AH159" s="30" t="s">
        <v>263</v>
      </c>
    </row>
    <row r="160" spans="1:34" ht="61.5">
      <c r="A160" s="17">
        <v>1</v>
      </c>
      <c r="B160" s="52">
        <v>137</v>
      </c>
      <c r="C160" s="20" t="s">
        <v>380</v>
      </c>
      <c r="D160" s="26">
        <v>5265781.6800000006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8">
        <v>0</v>
      </c>
      <c r="L160" s="26">
        <v>0</v>
      </c>
      <c r="M160" s="34">
        <v>1093</v>
      </c>
      <c r="N160" s="122">
        <v>5109413.2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122">
        <v>24141.98</v>
      </c>
      <c r="AD160" s="34">
        <v>132226.5</v>
      </c>
      <c r="AE160" s="26">
        <v>0</v>
      </c>
      <c r="AF160" s="29">
        <v>2020</v>
      </c>
      <c r="AG160" s="29">
        <v>2020</v>
      </c>
      <c r="AH160" s="30">
        <v>2020</v>
      </c>
    </row>
    <row r="161" spans="1:34" ht="61.5">
      <c r="A161" s="17">
        <v>1</v>
      </c>
      <c r="B161" s="52">
        <v>138</v>
      </c>
      <c r="C161" s="20" t="s">
        <v>381</v>
      </c>
      <c r="D161" s="26">
        <v>5393074.9299999997</v>
      </c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8">
        <v>0</v>
      </c>
      <c r="L161" s="26">
        <v>0</v>
      </c>
      <c r="M161" s="34">
        <v>1092.54</v>
      </c>
      <c r="N161" s="122">
        <v>5234761</v>
      </c>
      <c r="O161" s="26">
        <v>0</v>
      </c>
      <c r="P161" s="26">
        <v>0</v>
      </c>
      <c r="Q161" s="26">
        <v>0</v>
      </c>
      <c r="R161" s="26">
        <v>0</v>
      </c>
      <c r="S161" s="26">
        <v>0</v>
      </c>
      <c r="T161" s="26">
        <v>0</v>
      </c>
      <c r="U161" s="26">
        <v>0</v>
      </c>
      <c r="V161" s="26">
        <v>0</v>
      </c>
      <c r="W161" s="26">
        <v>0</v>
      </c>
      <c r="X161" s="26">
        <v>0</v>
      </c>
      <c r="Y161" s="26">
        <v>0</v>
      </c>
      <c r="Z161" s="26">
        <v>0</v>
      </c>
      <c r="AA161" s="26">
        <v>0</v>
      </c>
      <c r="AB161" s="26">
        <v>0</v>
      </c>
      <c r="AC161" s="122">
        <v>24734.25</v>
      </c>
      <c r="AD161" s="34">
        <v>133579.68</v>
      </c>
      <c r="AE161" s="26">
        <v>0</v>
      </c>
      <c r="AF161" s="29">
        <v>2020</v>
      </c>
      <c r="AG161" s="29">
        <v>2020</v>
      </c>
      <c r="AH161" s="30">
        <v>2020</v>
      </c>
    </row>
    <row r="162" spans="1:34" ht="61.5">
      <c r="A162" s="17">
        <v>1</v>
      </c>
      <c r="B162" s="52">
        <v>139</v>
      </c>
      <c r="C162" s="20" t="s">
        <v>382</v>
      </c>
      <c r="D162" s="26">
        <v>4873547.67</v>
      </c>
      <c r="E162" s="26">
        <v>0</v>
      </c>
      <c r="F162" s="26">
        <v>0</v>
      </c>
      <c r="G162" s="26">
        <v>0</v>
      </c>
      <c r="H162" s="26">
        <v>0</v>
      </c>
      <c r="I162" s="26">
        <v>0</v>
      </c>
      <c r="J162" s="26">
        <v>0</v>
      </c>
      <c r="K162" s="58">
        <v>3</v>
      </c>
      <c r="L162" s="26">
        <v>4873547.67</v>
      </c>
      <c r="M162" s="26">
        <v>0</v>
      </c>
      <c r="N162" s="26">
        <v>0</v>
      </c>
      <c r="O162" s="26">
        <v>0</v>
      </c>
      <c r="P162" s="26">
        <v>0</v>
      </c>
      <c r="Q162" s="26">
        <v>0</v>
      </c>
      <c r="R162" s="26">
        <v>0</v>
      </c>
      <c r="S162" s="26">
        <v>0</v>
      </c>
      <c r="T162" s="26">
        <v>0</v>
      </c>
      <c r="U162" s="26">
        <v>0</v>
      </c>
      <c r="V162" s="26">
        <v>0</v>
      </c>
      <c r="W162" s="26">
        <v>0</v>
      </c>
      <c r="X162" s="26">
        <v>0</v>
      </c>
      <c r="Y162" s="26">
        <v>0</v>
      </c>
      <c r="Z162" s="26">
        <v>0</v>
      </c>
      <c r="AA162" s="26">
        <v>0</v>
      </c>
      <c r="AB162" s="26">
        <v>0</v>
      </c>
      <c r="AC162" s="26">
        <v>0</v>
      </c>
      <c r="AD162" s="26">
        <v>0</v>
      </c>
      <c r="AE162" s="26">
        <v>0</v>
      </c>
      <c r="AF162" s="29" t="s">
        <v>263</v>
      </c>
      <c r="AG162" s="29">
        <v>2020</v>
      </c>
      <c r="AH162" s="30" t="s">
        <v>263</v>
      </c>
    </row>
    <row r="163" spans="1:34" ht="61.5">
      <c r="A163" s="17">
        <v>1</v>
      </c>
      <c r="B163" s="52">
        <v>140</v>
      </c>
      <c r="C163" s="20" t="s">
        <v>383</v>
      </c>
      <c r="D163" s="26">
        <v>2215482.85</v>
      </c>
      <c r="E163" s="26">
        <v>0</v>
      </c>
      <c r="F163" s="26">
        <v>0</v>
      </c>
      <c r="G163" s="26">
        <v>0</v>
      </c>
      <c r="H163" s="26">
        <v>0</v>
      </c>
      <c r="I163" s="26">
        <v>0</v>
      </c>
      <c r="J163" s="26">
        <v>0</v>
      </c>
      <c r="K163" s="28">
        <v>0</v>
      </c>
      <c r="L163" s="26">
        <v>0</v>
      </c>
      <c r="M163" s="26">
        <v>443.8</v>
      </c>
      <c r="N163" s="26">
        <v>2215482.85</v>
      </c>
      <c r="O163" s="26">
        <v>0</v>
      </c>
      <c r="P163" s="26">
        <v>0</v>
      </c>
      <c r="Q163" s="26">
        <v>0</v>
      </c>
      <c r="R163" s="26">
        <v>0</v>
      </c>
      <c r="S163" s="26">
        <v>0</v>
      </c>
      <c r="T163" s="26">
        <v>0</v>
      </c>
      <c r="U163" s="26">
        <v>0</v>
      </c>
      <c r="V163" s="26">
        <v>0</v>
      </c>
      <c r="W163" s="26">
        <v>0</v>
      </c>
      <c r="X163" s="26">
        <v>0</v>
      </c>
      <c r="Y163" s="26">
        <v>0</v>
      </c>
      <c r="Z163" s="26">
        <v>0</v>
      </c>
      <c r="AA163" s="26">
        <v>0</v>
      </c>
      <c r="AB163" s="26">
        <v>0</v>
      </c>
      <c r="AC163" s="26">
        <v>0</v>
      </c>
      <c r="AD163" s="26">
        <v>0</v>
      </c>
      <c r="AE163" s="26">
        <v>0</v>
      </c>
      <c r="AF163" s="29" t="s">
        <v>263</v>
      </c>
      <c r="AG163" s="29">
        <v>2020</v>
      </c>
      <c r="AH163" s="30" t="s">
        <v>263</v>
      </c>
    </row>
    <row r="164" spans="1:34" ht="61.5">
      <c r="A164" s="17">
        <v>1</v>
      </c>
      <c r="B164" s="52">
        <v>141</v>
      </c>
      <c r="C164" s="20" t="s">
        <v>384</v>
      </c>
      <c r="D164" s="26">
        <v>4885396.4400000004</v>
      </c>
      <c r="E164" s="26">
        <v>0</v>
      </c>
      <c r="F164" s="26">
        <v>0</v>
      </c>
      <c r="G164" s="26">
        <v>0</v>
      </c>
      <c r="H164" s="26">
        <v>0</v>
      </c>
      <c r="I164" s="26">
        <v>0</v>
      </c>
      <c r="J164" s="26">
        <v>0</v>
      </c>
      <c r="K164" s="58">
        <v>3</v>
      </c>
      <c r="L164" s="26">
        <v>4885396.4400000004</v>
      </c>
      <c r="M164" s="26">
        <v>0</v>
      </c>
      <c r="N164" s="26">
        <v>0</v>
      </c>
      <c r="O164" s="26">
        <v>0</v>
      </c>
      <c r="P164" s="26">
        <v>0</v>
      </c>
      <c r="Q164" s="26">
        <v>0</v>
      </c>
      <c r="R164" s="26">
        <v>0</v>
      </c>
      <c r="S164" s="26">
        <v>0</v>
      </c>
      <c r="T164" s="26">
        <v>0</v>
      </c>
      <c r="U164" s="26">
        <v>0</v>
      </c>
      <c r="V164" s="26">
        <v>0</v>
      </c>
      <c r="W164" s="26">
        <v>0</v>
      </c>
      <c r="X164" s="26">
        <v>0</v>
      </c>
      <c r="Y164" s="26">
        <v>0</v>
      </c>
      <c r="Z164" s="26">
        <v>0</v>
      </c>
      <c r="AA164" s="26">
        <v>0</v>
      </c>
      <c r="AB164" s="26">
        <v>0</v>
      </c>
      <c r="AC164" s="26">
        <v>0</v>
      </c>
      <c r="AD164" s="26">
        <v>0</v>
      </c>
      <c r="AE164" s="26">
        <v>0</v>
      </c>
      <c r="AF164" s="29" t="s">
        <v>263</v>
      </c>
      <c r="AG164" s="29">
        <v>2020</v>
      </c>
      <c r="AH164" s="30" t="s">
        <v>263</v>
      </c>
    </row>
    <row r="165" spans="1:34" ht="61.5">
      <c r="A165" s="17">
        <v>1</v>
      </c>
      <c r="B165" s="52">
        <v>142</v>
      </c>
      <c r="C165" s="20" t="s">
        <v>385</v>
      </c>
      <c r="D165" s="26">
        <v>7884254.25</v>
      </c>
      <c r="E165" s="26">
        <v>0</v>
      </c>
      <c r="F165" s="26">
        <v>0</v>
      </c>
      <c r="G165" s="26">
        <v>0</v>
      </c>
      <c r="H165" s="26">
        <v>0</v>
      </c>
      <c r="I165" s="26">
        <v>0</v>
      </c>
      <c r="J165" s="26">
        <v>0</v>
      </c>
      <c r="K165" s="28">
        <v>0</v>
      </c>
      <c r="L165" s="26">
        <v>0</v>
      </c>
      <c r="M165" s="53">
        <v>1503.05</v>
      </c>
      <c r="N165" s="53">
        <v>7687845</v>
      </c>
      <c r="O165" s="26">
        <v>0</v>
      </c>
      <c r="P165" s="26">
        <v>0</v>
      </c>
      <c r="Q165" s="26">
        <v>0</v>
      </c>
      <c r="R165" s="26">
        <v>0</v>
      </c>
      <c r="S165" s="26">
        <v>0</v>
      </c>
      <c r="T165" s="26">
        <v>0</v>
      </c>
      <c r="U165" s="26">
        <v>0</v>
      </c>
      <c r="V165" s="26">
        <v>0</v>
      </c>
      <c r="W165" s="26">
        <v>0</v>
      </c>
      <c r="X165" s="26">
        <v>0</v>
      </c>
      <c r="Y165" s="26">
        <v>0</v>
      </c>
      <c r="Z165" s="26">
        <v>0</v>
      </c>
      <c r="AA165" s="26">
        <v>0</v>
      </c>
      <c r="AB165" s="26">
        <v>0</v>
      </c>
      <c r="AC165" s="34">
        <v>36325.07</v>
      </c>
      <c r="AD165" s="34">
        <v>160084.18</v>
      </c>
      <c r="AE165" s="26">
        <v>0</v>
      </c>
      <c r="AF165" s="29">
        <v>2020</v>
      </c>
      <c r="AG165" s="29">
        <v>2020</v>
      </c>
      <c r="AH165" s="30">
        <v>2020</v>
      </c>
    </row>
    <row r="166" spans="1:34" ht="61.5">
      <c r="A166" s="17">
        <v>1</v>
      </c>
      <c r="B166" s="52">
        <v>143</v>
      </c>
      <c r="C166" s="20" t="s">
        <v>386</v>
      </c>
      <c r="D166" s="26">
        <v>2908813.4299999997</v>
      </c>
      <c r="E166" s="26">
        <v>0</v>
      </c>
      <c r="F166" s="26">
        <v>0</v>
      </c>
      <c r="G166" s="26">
        <v>0</v>
      </c>
      <c r="H166" s="26">
        <v>0</v>
      </c>
      <c r="I166" s="26">
        <v>0</v>
      </c>
      <c r="J166" s="26">
        <v>0</v>
      </c>
      <c r="K166" s="28">
        <v>0</v>
      </c>
      <c r="L166" s="26">
        <v>0</v>
      </c>
      <c r="M166" s="53">
        <v>935.22</v>
      </c>
      <c r="N166" s="168">
        <v>2738778.69</v>
      </c>
      <c r="O166" s="26">
        <v>0</v>
      </c>
      <c r="P166" s="26">
        <v>0</v>
      </c>
      <c r="Q166" s="26">
        <v>0</v>
      </c>
      <c r="R166" s="26">
        <v>0</v>
      </c>
      <c r="S166" s="26">
        <v>0</v>
      </c>
      <c r="T166" s="26">
        <v>0</v>
      </c>
      <c r="U166" s="26">
        <v>0</v>
      </c>
      <c r="V166" s="26">
        <v>0</v>
      </c>
      <c r="W166" s="26">
        <v>0</v>
      </c>
      <c r="X166" s="26">
        <v>0</v>
      </c>
      <c r="Y166" s="26">
        <v>0</v>
      </c>
      <c r="Z166" s="26">
        <v>0</v>
      </c>
      <c r="AA166" s="26">
        <v>0</v>
      </c>
      <c r="AB166" s="26">
        <v>0</v>
      </c>
      <c r="AC166" s="34">
        <v>12940.73</v>
      </c>
      <c r="AD166" s="34">
        <v>157094.01</v>
      </c>
      <c r="AE166" s="26">
        <v>0</v>
      </c>
      <c r="AF166" s="29">
        <v>2020</v>
      </c>
      <c r="AG166" s="29">
        <v>2020</v>
      </c>
      <c r="AH166" s="30">
        <v>2020</v>
      </c>
    </row>
    <row r="167" spans="1:34" ht="61.5">
      <c r="A167" s="17">
        <v>1</v>
      </c>
      <c r="B167" s="52">
        <v>144</v>
      </c>
      <c r="C167" s="20" t="s">
        <v>387</v>
      </c>
      <c r="D167" s="26">
        <v>2189551</v>
      </c>
      <c r="E167" s="26">
        <v>0</v>
      </c>
      <c r="F167" s="26">
        <v>0</v>
      </c>
      <c r="G167" s="26">
        <v>0</v>
      </c>
      <c r="H167" s="26">
        <v>0</v>
      </c>
      <c r="I167" s="26">
        <v>0</v>
      </c>
      <c r="J167" s="26">
        <v>0</v>
      </c>
      <c r="K167" s="28">
        <v>0</v>
      </c>
      <c r="L167" s="26">
        <v>0</v>
      </c>
      <c r="M167" s="53">
        <v>473</v>
      </c>
      <c r="N167" s="53">
        <v>2189551</v>
      </c>
      <c r="O167" s="26">
        <v>0</v>
      </c>
      <c r="P167" s="26">
        <v>0</v>
      </c>
      <c r="Q167" s="26">
        <v>0</v>
      </c>
      <c r="R167" s="26">
        <v>0</v>
      </c>
      <c r="S167" s="26">
        <v>0</v>
      </c>
      <c r="T167" s="26">
        <v>0</v>
      </c>
      <c r="U167" s="26">
        <v>0</v>
      </c>
      <c r="V167" s="26">
        <v>0</v>
      </c>
      <c r="W167" s="26">
        <v>0</v>
      </c>
      <c r="X167" s="26">
        <v>0</v>
      </c>
      <c r="Y167" s="26">
        <v>0</v>
      </c>
      <c r="Z167" s="26">
        <v>0</v>
      </c>
      <c r="AA167" s="26">
        <v>0</v>
      </c>
      <c r="AB167" s="26">
        <v>0</v>
      </c>
      <c r="AC167" s="26">
        <v>0</v>
      </c>
      <c r="AD167" s="26">
        <v>0</v>
      </c>
      <c r="AE167" s="26">
        <v>0</v>
      </c>
      <c r="AF167" s="29" t="s">
        <v>263</v>
      </c>
      <c r="AG167" s="29">
        <v>2020</v>
      </c>
      <c r="AH167" s="30" t="s">
        <v>263</v>
      </c>
    </row>
    <row r="168" spans="1:34" ht="61.5">
      <c r="A168" s="17">
        <v>1</v>
      </c>
      <c r="B168" s="52">
        <v>145</v>
      </c>
      <c r="C168" s="20" t="s">
        <v>388</v>
      </c>
      <c r="D168" s="26">
        <v>2855710.47</v>
      </c>
      <c r="E168" s="26">
        <v>0</v>
      </c>
      <c r="F168" s="26">
        <v>0</v>
      </c>
      <c r="G168" s="26">
        <v>0</v>
      </c>
      <c r="H168" s="26">
        <v>0</v>
      </c>
      <c r="I168" s="26">
        <v>0</v>
      </c>
      <c r="J168" s="26">
        <v>0</v>
      </c>
      <c r="K168" s="28">
        <v>0</v>
      </c>
      <c r="L168" s="26">
        <v>0</v>
      </c>
      <c r="M168" s="53">
        <v>550</v>
      </c>
      <c r="N168" s="53">
        <v>2777462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0</v>
      </c>
      <c r="X168" s="26">
        <v>0</v>
      </c>
      <c r="Y168" s="26">
        <v>0</v>
      </c>
      <c r="Z168" s="26">
        <v>0</v>
      </c>
      <c r="AA168" s="26">
        <v>0</v>
      </c>
      <c r="AB168" s="26">
        <v>0</v>
      </c>
      <c r="AC168" s="26">
        <v>0</v>
      </c>
      <c r="AD168" s="34">
        <v>78248.47</v>
      </c>
      <c r="AE168" s="26">
        <v>0</v>
      </c>
      <c r="AF168" s="29">
        <v>2020</v>
      </c>
      <c r="AG168" s="29">
        <v>2020</v>
      </c>
      <c r="AH168" s="30" t="s">
        <v>263</v>
      </c>
    </row>
    <row r="169" spans="1:34" ht="61.5">
      <c r="A169" s="17">
        <v>1</v>
      </c>
      <c r="B169" s="52">
        <v>146</v>
      </c>
      <c r="C169" s="20" t="s">
        <v>389</v>
      </c>
      <c r="D169" s="26">
        <v>3945816.73</v>
      </c>
      <c r="E169" s="26">
        <v>0</v>
      </c>
      <c r="F169" s="26">
        <v>0</v>
      </c>
      <c r="G169" s="34">
        <v>3842425</v>
      </c>
      <c r="H169" s="26">
        <v>0</v>
      </c>
      <c r="I169" s="26">
        <v>0</v>
      </c>
      <c r="J169" s="26">
        <v>0</v>
      </c>
      <c r="K169" s="28">
        <v>0</v>
      </c>
      <c r="L169" s="26">
        <v>0</v>
      </c>
      <c r="M169" s="26">
        <v>0</v>
      </c>
      <c r="N169" s="26">
        <v>0</v>
      </c>
      <c r="O169" s="26">
        <v>0</v>
      </c>
      <c r="P169" s="26">
        <v>0</v>
      </c>
      <c r="Q169" s="26">
        <v>0</v>
      </c>
      <c r="R169" s="26">
        <v>0</v>
      </c>
      <c r="S169" s="26">
        <v>0</v>
      </c>
      <c r="T169" s="26">
        <v>0</v>
      </c>
      <c r="U169" s="26">
        <v>0</v>
      </c>
      <c r="V169" s="26">
        <v>0</v>
      </c>
      <c r="W169" s="26">
        <v>0</v>
      </c>
      <c r="X169" s="26">
        <v>0</v>
      </c>
      <c r="Y169" s="26">
        <v>0</v>
      </c>
      <c r="Z169" s="26">
        <v>0</v>
      </c>
      <c r="AA169" s="26">
        <v>0</v>
      </c>
      <c r="AB169" s="26">
        <v>0</v>
      </c>
      <c r="AC169" s="34">
        <v>18155.46</v>
      </c>
      <c r="AD169" s="34">
        <v>85236.27</v>
      </c>
      <c r="AE169" s="26">
        <v>0</v>
      </c>
      <c r="AF169" s="29">
        <v>2020</v>
      </c>
      <c r="AG169" s="29">
        <v>2020</v>
      </c>
      <c r="AH169" s="30">
        <v>2020</v>
      </c>
    </row>
    <row r="170" spans="1:34" ht="61.5">
      <c r="A170" s="17">
        <v>1</v>
      </c>
      <c r="B170" s="52">
        <v>147</v>
      </c>
      <c r="C170" s="20" t="s">
        <v>195</v>
      </c>
      <c r="D170" s="26">
        <v>2766905.7600000002</v>
      </c>
      <c r="E170" s="26">
        <v>0</v>
      </c>
      <c r="F170" s="26">
        <v>0</v>
      </c>
      <c r="G170" s="26">
        <v>0</v>
      </c>
      <c r="H170" s="26">
        <v>0</v>
      </c>
      <c r="I170" s="26">
        <v>0</v>
      </c>
      <c r="J170" s="26">
        <v>0</v>
      </c>
      <c r="K170" s="28">
        <v>0</v>
      </c>
      <c r="L170" s="26">
        <v>0</v>
      </c>
      <c r="M170" s="34">
        <v>1190.4000000000001</v>
      </c>
      <c r="N170" s="34">
        <v>2598303.89</v>
      </c>
      <c r="O170" s="26">
        <v>0</v>
      </c>
      <c r="P170" s="26">
        <v>0</v>
      </c>
      <c r="Q170" s="26">
        <v>0</v>
      </c>
      <c r="R170" s="26">
        <v>0</v>
      </c>
      <c r="S170" s="26">
        <v>0</v>
      </c>
      <c r="T170" s="26">
        <v>0</v>
      </c>
      <c r="U170" s="26">
        <v>0</v>
      </c>
      <c r="V170" s="26">
        <v>0</v>
      </c>
      <c r="W170" s="26">
        <v>0</v>
      </c>
      <c r="X170" s="26">
        <v>0</v>
      </c>
      <c r="Y170" s="26">
        <v>0</v>
      </c>
      <c r="Z170" s="26">
        <v>0</v>
      </c>
      <c r="AA170" s="26">
        <v>0</v>
      </c>
      <c r="AB170" s="26">
        <v>0</v>
      </c>
      <c r="AC170" s="34">
        <v>12276.99</v>
      </c>
      <c r="AD170" s="34">
        <v>156324.88</v>
      </c>
      <c r="AE170" s="26">
        <v>0</v>
      </c>
      <c r="AF170" s="29">
        <v>2020</v>
      </c>
      <c r="AG170" s="29">
        <v>2020</v>
      </c>
      <c r="AH170" s="30">
        <v>2020</v>
      </c>
    </row>
    <row r="171" spans="1:34" ht="61.5">
      <c r="A171" s="17">
        <v>1</v>
      </c>
      <c r="B171" s="52">
        <v>148</v>
      </c>
      <c r="C171" s="20" t="s">
        <v>390</v>
      </c>
      <c r="D171" s="26">
        <v>1828369.47</v>
      </c>
      <c r="E171" s="26">
        <v>0</v>
      </c>
      <c r="F171" s="26">
        <v>0</v>
      </c>
      <c r="G171" s="26">
        <v>0</v>
      </c>
      <c r="H171" s="26">
        <v>0</v>
      </c>
      <c r="I171" s="26">
        <v>0</v>
      </c>
      <c r="J171" s="26">
        <v>0</v>
      </c>
      <c r="K171" s="28">
        <v>0</v>
      </c>
      <c r="L171" s="26">
        <v>0</v>
      </c>
      <c r="M171" s="34">
        <v>342</v>
      </c>
      <c r="N171" s="34">
        <v>1828369.47</v>
      </c>
      <c r="O171" s="26">
        <v>0</v>
      </c>
      <c r="P171" s="26">
        <v>0</v>
      </c>
      <c r="Q171" s="26">
        <v>0</v>
      </c>
      <c r="R171" s="26">
        <v>0</v>
      </c>
      <c r="S171" s="26">
        <v>0</v>
      </c>
      <c r="T171" s="26">
        <v>0</v>
      </c>
      <c r="U171" s="26">
        <v>0</v>
      </c>
      <c r="V171" s="26">
        <v>0</v>
      </c>
      <c r="W171" s="26">
        <v>0</v>
      </c>
      <c r="X171" s="26">
        <v>0</v>
      </c>
      <c r="Y171" s="26">
        <v>0</v>
      </c>
      <c r="Z171" s="26">
        <v>0</v>
      </c>
      <c r="AA171" s="26">
        <v>0</v>
      </c>
      <c r="AB171" s="26">
        <v>0</v>
      </c>
      <c r="AC171" s="26">
        <v>0</v>
      </c>
      <c r="AD171" s="26">
        <v>0</v>
      </c>
      <c r="AE171" s="26">
        <v>0</v>
      </c>
      <c r="AF171" s="29" t="s">
        <v>263</v>
      </c>
      <c r="AG171" s="29">
        <v>2020</v>
      </c>
      <c r="AH171" s="30" t="s">
        <v>263</v>
      </c>
    </row>
    <row r="172" spans="1:34" ht="61.5">
      <c r="A172" s="17">
        <v>1</v>
      </c>
      <c r="B172" s="52">
        <v>149</v>
      </c>
      <c r="C172" s="20" t="s">
        <v>391</v>
      </c>
      <c r="D172" s="26">
        <v>9316893.9800000004</v>
      </c>
      <c r="E172" s="26">
        <v>0</v>
      </c>
      <c r="F172" s="26">
        <v>0</v>
      </c>
      <c r="G172" s="26">
        <v>0</v>
      </c>
      <c r="H172" s="26">
        <v>0</v>
      </c>
      <c r="I172" s="26">
        <v>0</v>
      </c>
      <c r="J172" s="26">
        <v>0</v>
      </c>
      <c r="K172" s="28">
        <v>0</v>
      </c>
      <c r="L172" s="26">
        <v>0</v>
      </c>
      <c r="M172" s="34">
        <v>2014</v>
      </c>
      <c r="N172" s="34">
        <v>9115520</v>
      </c>
      <c r="O172" s="26">
        <v>0</v>
      </c>
      <c r="P172" s="26">
        <v>0</v>
      </c>
      <c r="Q172" s="26">
        <v>0</v>
      </c>
      <c r="R172" s="26">
        <v>0</v>
      </c>
      <c r="S172" s="26">
        <v>0</v>
      </c>
      <c r="T172" s="26">
        <v>0</v>
      </c>
      <c r="U172" s="26">
        <v>0</v>
      </c>
      <c r="V172" s="26">
        <v>0</v>
      </c>
      <c r="W172" s="26">
        <v>0</v>
      </c>
      <c r="X172" s="26">
        <v>0</v>
      </c>
      <c r="Y172" s="26">
        <v>0</v>
      </c>
      <c r="Z172" s="26">
        <v>0</v>
      </c>
      <c r="AA172" s="26">
        <v>0</v>
      </c>
      <c r="AB172" s="26">
        <v>0</v>
      </c>
      <c r="AC172" s="34">
        <v>43070.83</v>
      </c>
      <c r="AD172" s="34">
        <v>158303.15</v>
      </c>
      <c r="AE172" s="26">
        <v>0</v>
      </c>
      <c r="AF172" s="29">
        <v>2020</v>
      </c>
      <c r="AG172" s="29">
        <v>2020</v>
      </c>
      <c r="AH172" s="30">
        <v>2020</v>
      </c>
    </row>
    <row r="173" spans="1:34" ht="61.5">
      <c r="A173" s="17">
        <v>1</v>
      </c>
      <c r="B173" s="52">
        <v>150</v>
      </c>
      <c r="C173" s="20" t="s">
        <v>1112</v>
      </c>
      <c r="D173" s="26">
        <v>1472380.11</v>
      </c>
      <c r="E173" s="26">
        <v>0</v>
      </c>
      <c r="F173" s="26">
        <v>0</v>
      </c>
      <c r="G173" s="34">
        <v>1103598</v>
      </c>
      <c r="H173" s="34">
        <v>118902</v>
      </c>
      <c r="I173" s="34">
        <v>228228</v>
      </c>
      <c r="J173" s="26">
        <v>0</v>
      </c>
      <c r="K173" s="28">
        <v>0</v>
      </c>
      <c r="L173" s="26">
        <v>0</v>
      </c>
      <c r="M173" s="26">
        <v>0</v>
      </c>
      <c r="N173" s="26">
        <v>0</v>
      </c>
      <c r="O173" s="26">
        <v>0</v>
      </c>
      <c r="P173" s="26">
        <v>0</v>
      </c>
      <c r="Q173" s="26">
        <v>0</v>
      </c>
      <c r="R173" s="26">
        <v>0</v>
      </c>
      <c r="S173" s="26">
        <v>0</v>
      </c>
      <c r="T173" s="26">
        <v>0</v>
      </c>
      <c r="U173" s="26">
        <v>0</v>
      </c>
      <c r="V173" s="26">
        <v>0</v>
      </c>
      <c r="W173" s="26">
        <v>0</v>
      </c>
      <c r="X173" s="26">
        <v>0</v>
      </c>
      <c r="Y173" s="26">
        <v>0</v>
      </c>
      <c r="Z173" s="26">
        <v>0</v>
      </c>
      <c r="AA173" s="26">
        <v>0</v>
      </c>
      <c r="AB173" s="26">
        <v>0</v>
      </c>
      <c r="AC173" s="26">
        <v>21652.11</v>
      </c>
      <c r="AD173" s="26">
        <v>0</v>
      </c>
      <c r="AE173" s="26">
        <v>0</v>
      </c>
      <c r="AF173" s="29" t="s">
        <v>263</v>
      </c>
      <c r="AG173" s="29">
        <v>2020</v>
      </c>
      <c r="AH173" s="30">
        <v>2020</v>
      </c>
    </row>
    <row r="174" spans="1:34" ht="61.5">
      <c r="A174" s="17">
        <v>1</v>
      </c>
      <c r="B174" s="52">
        <v>151</v>
      </c>
      <c r="C174" s="20" t="s">
        <v>1113</v>
      </c>
      <c r="D174" s="26">
        <v>1557950.91</v>
      </c>
      <c r="E174" s="26">
        <v>0</v>
      </c>
      <c r="F174" s="26">
        <v>0</v>
      </c>
      <c r="G174" s="26">
        <v>0</v>
      </c>
      <c r="H174" s="26">
        <v>0</v>
      </c>
      <c r="I174" s="26">
        <v>0</v>
      </c>
      <c r="J174" s="26">
        <v>0</v>
      </c>
      <c r="K174" s="28">
        <v>0</v>
      </c>
      <c r="L174" s="26">
        <v>0</v>
      </c>
      <c r="M174" s="26">
        <v>331</v>
      </c>
      <c r="N174" s="90">
        <v>1549352</v>
      </c>
      <c r="O174" s="26">
        <v>0</v>
      </c>
      <c r="P174" s="26">
        <v>0</v>
      </c>
      <c r="Q174" s="26">
        <v>0</v>
      </c>
      <c r="R174" s="26">
        <v>0</v>
      </c>
      <c r="S174" s="26">
        <v>0</v>
      </c>
      <c r="T174" s="26">
        <v>0</v>
      </c>
      <c r="U174" s="26">
        <v>0</v>
      </c>
      <c r="V174" s="26">
        <v>0</v>
      </c>
      <c r="W174" s="26">
        <v>0</v>
      </c>
      <c r="X174" s="26">
        <v>0</v>
      </c>
      <c r="Y174" s="26">
        <v>0</v>
      </c>
      <c r="Z174" s="26">
        <v>0</v>
      </c>
      <c r="AA174" s="26">
        <v>0</v>
      </c>
      <c r="AB174" s="26">
        <v>0</v>
      </c>
      <c r="AC174" s="34">
        <v>8598.91</v>
      </c>
      <c r="AD174" s="26">
        <v>0</v>
      </c>
      <c r="AE174" s="26">
        <v>0</v>
      </c>
      <c r="AF174" s="29" t="s">
        <v>263</v>
      </c>
      <c r="AG174" s="29">
        <v>2020</v>
      </c>
      <c r="AH174" s="30">
        <v>2020</v>
      </c>
    </row>
    <row r="175" spans="1:34" ht="61.5">
      <c r="A175" s="17">
        <v>1</v>
      </c>
      <c r="B175" s="52">
        <v>152</v>
      </c>
      <c r="C175" s="20" t="s">
        <v>1114</v>
      </c>
      <c r="D175" s="26">
        <v>2712861.94</v>
      </c>
      <c r="E175" s="26">
        <v>0</v>
      </c>
      <c r="F175" s="26">
        <v>0</v>
      </c>
      <c r="G175" s="26">
        <v>0</v>
      </c>
      <c r="H175" s="26">
        <v>0</v>
      </c>
      <c r="I175" s="26">
        <v>0</v>
      </c>
      <c r="J175" s="26">
        <v>0</v>
      </c>
      <c r="K175" s="58">
        <v>2</v>
      </c>
      <c r="L175" s="26">
        <v>2712861.94</v>
      </c>
      <c r="M175" s="26">
        <v>0</v>
      </c>
      <c r="N175" s="26">
        <v>0</v>
      </c>
      <c r="O175" s="26">
        <v>0</v>
      </c>
      <c r="P175" s="26">
        <v>0</v>
      </c>
      <c r="Q175" s="26">
        <v>0</v>
      </c>
      <c r="R175" s="26">
        <v>0</v>
      </c>
      <c r="S175" s="26">
        <v>0</v>
      </c>
      <c r="T175" s="26">
        <v>0</v>
      </c>
      <c r="U175" s="26">
        <v>0</v>
      </c>
      <c r="V175" s="26">
        <v>0</v>
      </c>
      <c r="W175" s="26">
        <v>0</v>
      </c>
      <c r="X175" s="26">
        <v>0</v>
      </c>
      <c r="Y175" s="26">
        <v>0</v>
      </c>
      <c r="Z175" s="26">
        <v>0</v>
      </c>
      <c r="AA175" s="26">
        <v>0</v>
      </c>
      <c r="AB175" s="26">
        <v>0</v>
      </c>
      <c r="AC175" s="26">
        <v>0</v>
      </c>
      <c r="AD175" s="26">
        <v>0</v>
      </c>
      <c r="AE175" s="26">
        <v>0</v>
      </c>
      <c r="AF175" s="29" t="s">
        <v>263</v>
      </c>
      <c r="AG175" s="29">
        <v>2020</v>
      </c>
      <c r="AH175" s="30" t="s">
        <v>263</v>
      </c>
    </row>
    <row r="176" spans="1:34" ht="61.5">
      <c r="A176" s="17">
        <v>1</v>
      </c>
      <c r="B176" s="52">
        <v>153</v>
      </c>
      <c r="C176" s="20" t="s">
        <v>1115</v>
      </c>
      <c r="D176" s="26">
        <v>211626.35</v>
      </c>
      <c r="E176" s="26">
        <v>0</v>
      </c>
      <c r="F176" s="26">
        <v>0</v>
      </c>
      <c r="G176" s="26">
        <v>0</v>
      </c>
      <c r="H176" s="26">
        <v>0</v>
      </c>
      <c r="I176" s="26">
        <v>0</v>
      </c>
      <c r="J176" s="26">
        <v>0</v>
      </c>
      <c r="K176" s="28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26">
        <v>0</v>
      </c>
      <c r="R176" s="26">
        <v>0</v>
      </c>
      <c r="S176" s="26">
        <v>19.07</v>
      </c>
      <c r="T176" s="25">
        <v>210458.31</v>
      </c>
      <c r="U176" s="26">
        <v>0</v>
      </c>
      <c r="V176" s="26">
        <v>0</v>
      </c>
      <c r="W176" s="26">
        <v>0</v>
      </c>
      <c r="X176" s="26">
        <v>0</v>
      </c>
      <c r="Y176" s="26">
        <v>0</v>
      </c>
      <c r="Z176" s="26">
        <v>0</v>
      </c>
      <c r="AA176" s="26">
        <v>0</v>
      </c>
      <c r="AB176" s="26">
        <v>0</v>
      </c>
      <c r="AC176" s="122">
        <v>1168.04</v>
      </c>
      <c r="AD176" s="26">
        <v>0</v>
      </c>
      <c r="AE176" s="26">
        <v>0</v>
      </c>
      <c r="AF176" s="29" t="s">
        <v>263</v>
      </c>
      <c r="AG176" s="29">
        <v>2020</v>
      </c>
      <c r="AH176" s="30">
        <v>2020</v>
      </c>
    </row>
    <row r="177" spans="1:34" ht="61.5">
      <c r="A177" s="17">
        <v>1</v>
      </c>
      <c r="B177" s="52">
        <v>154</v>
      </c>
      <c r="C177" s="20" t="s">
        <v>1116</v>
      </c>
      <c r="D177" s="26">
        <v>2148296.4200000004</v>
      </c>
      <c r="E177" s="26">
        <v>0</v>
      </c>
      <c r="F177" s="26">
        <v>0</v>
      </c>
      <c r="G177" s="26">
        <v>0</v>
      </c>
      <c r="H177" s="26">
        <v>0</v>
      </c>
      <c r="I177" s="26">
        <v>0</v>
      </c>
      <c r="J177" s="26">
        <v>0</v>
      </c>
      <c r="K177" s="28">
        <v>0</v>
      </c>
      <c r="L177" s="26">
        <v>0</v>
      </c>
      <c r="M177" s="26">
        <v>0</v>
      </c>
      <c r="N177" s="26">
        <v>0</v>
      </c>
      <c r="O177" s="34">
        <v>725.5</v>
      </c>
      <c r="P177" s="34">
        <v>2136439.1800000002</v>
      </c>
      <c r="Q177" s="26">
        <v>0</v>
      </c>
      <c r="R177" s="26">
        <v>0</v>
      </c>
      <c r="S177" s="26">
        <v>0</v>
      </c>
      <c r="T177" s="26">
        <v>0</v>
      </c>
      <c r="U177" s="26">
        <v>0</v>
      </c>
      <c r="V177" s="26">
        <v>0</v>
      </c>
      <c r="W177" s="26">
        <v>0</v>
      </c>
      <c r="X177" s="26">
        <v>0</v>
      </c>
      <c r="Y177" s="26">
        <v>0</v>
      </c>
      <c r="Z177" s="26">
        <v>0</v>
      </c>
      <c r="AA177" s="26">
        <v>0</v>
      </c>
      <c r="AB177" s="26">
        <v>0</v>
      </c>
      <c r="AC177" s="34">
        <v>11857.24</v>
      </c>
      <c r="AD177" s="26">
        <v>0</v>
      </c>
      <c r="AE177" s="26">
        <v>0</v>
      </c>
      <c r="AF177" s="29" t="s">
        <v>263</v>
      </c>
      <c r="AG177" s="29">
        <v>2020</v>
      </c>
      <c r="AH177" s="30">
        <v>2020</v>
      </c>
    </row>
    <row r="178" spans="1:34" ht="61.5">
      <c r="A178" s="17">
        <v>1</v>
      </c>
      <c r="B178" s="52">
        <v>155</v>
      </c>
      <c r="C178" s="20" t="s">
        <v>1117</v>
      </c>
      <c r="D178" s="26">
        <v>2712861.94</v>
      </c>
      <c r="E178" s="26">
        <v>0</v>
      </c>
      <c r="F178" s="26">
        <v>0</v>
      </c>
      <c r="G178" s="26">
        <v>0</v>
      </c>
      <c r="H178" s="26">
        <v>0</v>
      </c>
      <c r="I178" s="26">
        <v>0</v>
      </c>
      <c r="J178" s="26">
        <v>0</v>
      </c>
      <c r="K178" s="58">
        <v>2</v>
      </c>
      <c r="L178" s="26">
        <v>2712861.94</v>
      </c>
      <c r="M178" s="26">
        <v>0</v>
      </c>
      <c r="N178" s="26">
        <v>0</v>
      </c>
      <c r="O178" s="26">
        <v>0</v>
      </c>
      <c r="P178" s="26">
        <v>0</v>
      </c>
      <c r="Q178" s="26">
        <v>0</v>
      </c>
      <c r="R178" s="26">
        <v>0</v>
      </c>
      <c r="S178" s="26">
        <v>0</v>
      </c>
      <c r="T178" s="26">
        <v>0</v>
      </c>
      <c r="U178" s="26">
        <v>0</v>
      </c>
      <c r="V178" s="26">
        <v>0</v>
      </c>
      <c r="W178" s="26">
        <v>0</v>
      </c>
      <c r="X178" s="26">
        <v>0</v>
      </c>
      <c r="Y178" s="26">
        <v>0</v>
      </c>
      <c r="Z178" s="26">
        <v>0</v>
      </c>
      <c r="AA178" s="26">
        <v>0</v>
      </c>
      <c r="AB178" s="26">
        <v>0</v>
      </c>
      <c r="AC178" s="26">
        <v>0</v>
      </c>
      <c r="AD178" s="26">
        <v>0</v>
      </c>
      <c r="AE178" s="26">
        <v>0</v>
      </c>
      <c r="AF178" s="29" t="s">
        <v>263</v>
      </c>
      <c r="AG178" s="29">
        <v>2020</v>
      </c>
      <c r="AH178" s="30" t="s">
        <v>263</v>
      </c>
    </row>
    <row r="179" spans="1:34" ht="61.5">
      <c r="A179" s="17">
        <v>1</v>
      </c>
      <c r="B179" s="52">
        <v>156</v>
      </c>
      <c r="C179" s="20" t="s">
        <v>1118</v>
      </c>
      <c r="D179" s="26">
        <v>2237682.5499999998</v>
      </c>
      <c r="E179" s="26">
        <v>0</v>
      </c>
      <c r="F179" s="26">
        <v>0</v>
      </c>
      <c r="G179" s="34">
        <v>2225331.96</v>
      </c>
      <c r="H179" s="26">
        <v>0</v>
      </c>
      <c r="I179" s="26">
        <v>0</v>
      </c>
      <c r="J179" s="26">
        <v>0</v>
      </c>
      <c r="K179" s="28">
        <v>0</v>
      </c>
      <c r="L179" s="26">
        <v>0</v>
      </c>
      <c r="M179" s="26">
        <v>0</v>
      </c>
      <c r="N179" s="26">
        <v>0</v>
      </c>
      <c r="O179" s="26">
        <v>0</v>
      </c>
      <c r="P179" s="26">
        <v>0</v>
      </c>
      <c r="Q179" s="26">
        <v>0</v>
      </c>
      <c r="R179" s="26">
        <v>0</v>
      </c>
      <c r="S179" s="26">
        <v>0</v>
      </c>
      <c r="T179" s="26">
        <v>0</v>
      </c>
      <c r="U179" s="26">
        <v>0</v>
      </c>
      <c r="V179" s="26">
        <v>0</v>
      </c>
      <c r="W179" s="26">
        <v>0</v>
      </c>
      <c r="X179" s="26">
        <v>0</v>
      </c>
      <c r="Y179" s="26">
        <v>0</v>
      </c>
      <c r="Z179" s="26">
        <v>0</v>
      </c>
      <c r="AA179" s="26">
        <v>0</v>
      </c>
      <c r="AB179" s="26">
        <v>0</v>
      </c>
      <c r="AC179" s="34">
        <v>12350.59</v>
      </c>
      <c r="AD179" s="26">
        <v>0</v>
      </c>
      <c r="AE179" s="26">
        <v>0</v>
      </c>
      <c r="AF179" s="29" t="s">
        <v>263</v>
      </c>
      <c r="AG179" s="29">
        <v>2020</v>
      </c>
      <c r="AH179" s="30">
        <v>2020</v>
      </c>
    </row>
    <row r="180" spans="1:34" ht="61.5">
      <c r="A180" s="17">
        <v>1</v>
      </c>
      <c r="B180" s="52">
        <v>157</v>
      </c>
      <c r="C180" s="20" t="s">
        <v>1119</v>
      </c>
      <c r="D180" s="26">
        <v>2418873.6</v>
      </c>
      <c r="E180" s="26">
        <v>0</v>
      </c>
      <c r="F180" s="26">
        <v>0</v>
      </c>
      <c r="G180" s="26">
        <v>0</v>
      </c>
      <c r="H180" s="26">
        <v>0</v>
      </c>
      <c r="I180" s="26">
        <v>0</v>
      </c>
      <c r="J180" s="26">
        <v>0</v>
      </c>
      <c r="K180" s="28">
        <v>0</v>
      </c>
      <c r="L180" s="26">
        <v>0</v>
      </c>
      <c r="M180" s="34">
        <v>494.53</v>
      </c>
      <c r="N180" s="122">
        <v>2337937.12</v>
      </c>
      <c r="O180" s="26">
        <v>0</v>
      </c>
      <c r="P180" s="26">
        <v>0</v>
      </c>
      <c r="Q180" s="26">
        <v>0</v>
      </c>
      <c r="R180" s="26">
        <v>0</v>
      </c>
      <c r="S180" s="26">
        <v>0</v>
      </c>
      <c r="T180" s="26">
        <v>0</v>
      </c>
      <c r="U180" s="26">
        <v>0</v>
      </c>
      <c r="V180" s="26">
        <v>0</v>
      </c>
      <c r="W180" s="26">
        <v>0</v>
      </c>
      <c r="X180" s="26">
        <v>0</v>
      </c>
      <c r="Y180" s="26">
        <v>0</v>
      </c>
      <c r="Z180" s="26">
        <v>0</v>
      </c>
      <c r="AA180" s="26">
        <v>0</v>
      </c>
      <c r="AB180" s="26">
        <v>0</v>
      </c>
      <c r="AC180" s="122">
        <v>12975.55</v>
      </c>
      <c r="AD180" s="34">
        <v>67960.929999999993</v>
      </c>
      <c r="AE180" s="26">
        <v>0</v>
      </c>
      <c r="AF180" s="29">
        <v>2020</v>
      </c>
      <c r="AG180" s="29">
        <v>2020</v>
      </c>
      <c r="AH180" s="30">
        <v>2020</v>
      </c>
    </row>
    <row r="181" spans="1:34" ht="61.5">
      <c r="A181" s="17">
        <v>1</v>
      </c>
      <c r="B181" s="52">
        <v>158</v>
      </c>
      <c r="C181" s="20" t="s">
        <v>1122</v>
      </c>
      <c r="D181" s="26">
        <v>1640571.49</v>
      </c>
      <c r="E181" s="26">
        <v>0</v>
      </c>
      <c r="F181" s="26">
        <v>0</v>
      </c>
      <c r="G181" s="26">
        <v>0</v>
      </c>
      <c r="H181" s="26">
        <v>0</v>
      </c>
      <c r="I181" s="26">
        <v>0</v>
      </c>
      <c r="J181" s="26">
        <v>0</v>
      </c>
      <c r="K181" s="169">
        <v>1</v>
      </c>
      <c r="L181" s="90">
        <v>1640571.49</v>
      </c>
      <c r="M181" s="26">
        <v>0</v>
      </c>
      <c r="N181" s="26">
        <v>0</v>
      </c>
      <c r="O181" s="26">
        <v>0</v>
      </c>
      <c r="P181" s="26">
        <v>0</v>
      </c>
      <c r="Q181" s="26">
        <v>0</v>
      </c>
      <c r="R181" s="26">
        <v>0</v>
      </c>
      <c r="S181" s="26">
        <v>0</v>
      </c>
      <c r="T181" s="26">
        <v>0</v>
      </c>
      <c r="U181" s="26">
        <v>0</v>
      </c>
      <c r="V181" s="26">
        <v>0</v>
      </c>
      <c r="W181" s="26">
        <v>0</v>
      </c>
      <c r="X181" s="26">
        <v>0</v>
      </c>
      <c r="Y181" s="26">
        <v>0</v>
      </c>
      <c r="Z181" s="26">
        <v>0</v>
      </c>
      <c r="AA181" s="26">
        <v>0</v>
      </c>
      <c r="AB181" s="26">
        <v>0</v>
      </c>
      <c r="AC181" s="26">
        <v>0</v>
      </c>
      <c r="AD181" s="26">
        <v>0</v>
      </c>
      <c r="AE181" s="26">
        <v>0</v>
      </c>
      <c r="AF181" s="29" t="s">
        <v>263</v>
      </c>
      <c r="AG181" s="29">
        <v>2020</v>
      </c>
      <c r="AH181" s="30" t="s">
        <v>263</v>
      </c>
    </row>
    <row r="182" spans="1:34" ht="61.5">
      <c r="A182" s="17">
        <v>1</v>
      </c>
      <c r="B182" s="52">
        <v>159</v>
      </c>
      <c r="C182" s="20" t="s">
        <v>1123</v>
      </c>
      <c r="D182" s="26">
        <v>1784450.96</v>
      </c>
      <c r="E182" s="26">
        <v>0</v>
      </c>
      <c r="F182" s="26">
        <v>0</v>
      </c>
      <c r="G182" s="26">
        <v>0</v>
      </c>
      <c r="H182" s="26">
        <v>0</v>
      </c>
      <c r="I182" s="26">
        <v>0</v>
      </c>
      <c r="J182" s="26">
        <v>0</v>
      </c>
      <c r="K182" s="169">
        <v>1</v>
      </c>
      <c r="L182" s="90">
        <v>1784450.96</v>
      </c>
      <c r="M182" s="26">
        <v>0</v>
      </c>
      <c r="N182" s="26">
        <v>0</v>
      </c>
      <c r="O182" s="26">
        <v>0</v>
      </c>
      <c r="P182" s="26">
        <v>0</v>
      </c>
      <c r="Q182" s="26">
        <v>0</v>
      </c>
      <c r="R182" s="26">
        <v>0</v>
      </c>
      <c r="S182" s="26">
        <v>0</v>
      </c>
      <c r="T182" s="26">
        <v>0</v>
      </c>
      <c r="U182" s="26">
        <v>0</v>
      </c>
      <c r="V182" s="26">
        <v>0</v>
      </c>
      <c r="W182" s="26">
        <v>0</v>
      </c>
      <c r="X182" s="26">
        <v>0</v>
      </c>
      <c r="Y182" s="26">
        <v>0</v>
      </c>
      <c r="Z182" s="26">
        <v>0</v>
      </c>
      <c r="AA182" s="26">
        <v>0</v>
      </c>
      <c r="AB182" s="26">
        <v>0</v>
      </c>
      <c r="AC182" s="26">
        <v>0</v>
      </c>
      <c r="AD182" s="26">
        <v>0</v>
      </c>
      <c r="AE182" s="26">
        <v>0</v>
      </c>
      <c r="AF182" s="29" t="s">
        <v>263</v>
      </c>
      <c r="AG182" s="29">
        <v>2020</v>
      </c>
      <c r="AH182" s="30" t="s">
        <v>263</v>
      </c>
    </row>
    <row r="183" spans="1:34" ht="61.5">
      <c r="A183" s="17">
        <v>1</v>
      </c>
      <c r="B183" s="52">
        <v>160</v>
      </c>
      <c r="C183" s="20" t="s">
        <v>1124</v>
      </c>
      <c r="D183" s="26">
        <v>6364982.3099999996</v>
      </c>
      <c r="E183" s="26">
        <v>0</v>
      </c>
      <c r="F183" s="26">
        <v>0</v>
      </c>
      <c r="G183" s="26">
        <v>0</v>
      </c>
      <c r="H183" s="26">
        <v>0</v>
      </c>
      <c r="I183" s="26">
        <v>0</v>
      </c>
      <c r="J183" s="26">
        <v>0</v>
      </c>
      <c r="K183" s="58">
        <v>4</v>
      </c>
      <c r="L183" s="26">
        <v>6364982.3099999996</v>
      </c>
      <c r="M183" s="26">
        <v>0</v>
      </c>
      <c r="N183" s="26">
        <v>0</v>
      </c>
      <c r="O183" s="26">
        <v>0</v>
      </c>
      <c r="P183" s="26">
        <v>0</v>
      </c>
      <c r="Q183" s="26">
        <v>0</v>
      </c>
      <c r="R183" s="26">
        <v>0</v>
      </c>
      <c r="S183" s="26">
        <v>0</v>
      </c>
      <c r="T183" s="26">
        <v>0</v>
      </c>
      <c r="U183" s="26">
        <v>0</v>
      </c>
      <c r="V183" s="26">
        <v>0</v>
      </c>
      <c r="W183" s="26">
        <v>0</v>
      </c>
      <c r="X183" s="26">
        <v>0</v>
      </c>
      <c r="Y183" s="26">
        <v>0</v>
      </c>
      <c r="Z183" s="26">
        <v>0</v>
      </c>
      <c r="AA183" s="26">
        <v>0</v>
      </c>
      <c r="AB183" s="26">
        <v>0</v>
      </c>
      <c r="AC183" s="26">
        <v>0</v>
      </c>
      <c r="AD183" s="26">
        <v>0</v>
      </c>
      <c r="AE183" s="26">
        <v>0</v>
      </c>
      <c r="AF183" s="29" t="s">
        <v>263</v>
      </c>
      <c r="AG183" s="29">
        <v>2020</v>
      </c>
      <c r="AH183" s="30" t="s">
        <v>263</v>
      </c>
    </row>
    <row r="184" spans="1:34" ht="61.5">
      <c r="A184" s="17">
        <v>1</v>
      </c>
      <c r="B184" s="52">
        <v>161</v>
      </c>
      <c r="C184" s="20" t="s">
        <v>1235</v>
      </c>
      <c r="D184" s="26">
        <v>2331324.81</v>
      </c>
      <c r="E184" s="26">
        <v>0</v>
      </c>
      <c r="F184" s="26">
        <v>0</v>
      </c>
      <c r="G184" s="34">
        <v>2318457.37</v>
      </c>
      <c r="H184" s="26">
        <v>0</v>
      </c>
      <c r="I184" s="26">
        <v>0</v>
      </c>
      <c r="J184" s="26">
        <v>0</v>
      </c>
      <c r="K184" s="28">
        <v>0</v>
      </c>
      <c r="L184" s="26">
        <v>0</v>
      </c>
      <c r="M184" s="26">
        <v>0</v>
      </c>
      <c r="N184" s="26">
        <v>0</v>
      </c>
      <c r="O184" s="26">
        <v>0</v>
      </c>
      <c r="P184" s="26">
        <v>0</v>
      </c>
      <c r="Q184" s="26">
        <v>0</v>
      </c>
      <c r="R184" s="26">
        <v>0</v>
      </c>
      <c r="S184" s="26">
        <v>0</v>
      </c>
      <c r="T184" s="26">
        <v>0</v>
      </c>
      <c r="U184" s="26">
        <v>0</v>
      </c>
      <c r="V184" s="26">
        <v>0</v>
      </c>
      <c r="W184" s="26">
        <v>0</v>
      </c>
      <c r="X184" s="26">
        <v>0</v>
      </c>
      <c r="Y184" s="26">
        <v>0</v>
      </c>
      <c r="Z184" s="26">
        <v>0</v>
      </c>
      <c r="AA184" s="26">
        <v>0</v>
      </c>
      <c r="AB184" s="26">
        <v>0</v>
      </c>
      <c r="AC184" s="34">
        <v>12867.44</v>
      </c>
      <c r="AD184" s="26">
        <v>0</v>
      </c>
      <c r="AE184" s="26">
        <v>0</v>
      </c>
      <c r="AF184" s="29" t="s">
        <v>263</v>
      </c>
      <c r="AG184" s="29">
        <v>2020</v>
      </c>
      <c r="AH184" s="30">
        <v>2020</v>
      </c>
    </row>
    <row r="185" spans="1:34" ht="61.5">
      <c r="A185" s="17">
        <v>1</v>
      </c>
      <c r="B185" s="52">
        <v>162</v>
      </c>
      <c r="C185" s="20" t="s">
        <v>1248</v>
      </c>
      <c r="D185" s="26">
        <v>131828.92000000001</v>
      </c>
      <c r="E185" s="26">
        <v>0</v>
      </c>
      <c r="F185" s="26">
        <v>0</v>
      </c>
      <c r="G185" s="26">
        <v>0</v>
      </c>
      <c r="H185" s="26">
        <v>0</v>
      </c>
      <c r="I185" s="26">
        <v>0</v>
      </c>
      <c r="J185" s="26">
        <v>0</v>
      </c>
      <c r="K185" s="28">
        <v>0</v>
      </c>
      <c r="L185" s="26">
        <v>0</v>
      </c>
      <c r="M185" s="26">
        <v>0</v>
      </c>
      <c r="N185" s="26">
        <v>0</v>
      </c>
      <c r="O185" s="26">
        <v>0</v>
      </c>
      <c r="P185" s="26">
        <v>0</v>
      </c>
      <c r="Q185" s="26">
        <v>0</v>
      </c>
      <c r="R185" s="26">
        <v>0</v>
      </c>
      <c r="S185" s="26">
        <v>0</v>
      </c>
      <c r="T185" s="26">
        <v>0</v>
      </c>
      <c r="U185" s="26">
        <v>0</v>
      </c>
      <c r="V185" s="26">
        <v>0</v>
      </c>
      <c r="W185" s="26">
        <v>0</v>
      </c>
      <c r="X185" s="26">
        <v>0</v>
      </c>
      <c r="Y185" s="26">
        <v>0</v>
      </c>
      <c r="Z185" s="26">
        <v>0</v>
      </c>
      <c r="AA185" s="26">
        <v>0</v>
      </c>
      <c r="AB185" s="26">
        <v>0</v>
      </c>
      <c r="AC185" s="26">
        <v>0</v>
      </c>
      <c r="AD185" s="34">
        <v>131828.92000000001</v>
      </c>
      <c r="AE185" s="26">
        <v>0</v>
      </c>
      <c r="AF185" s="29">
        <v>2020</v>
      </c>
      <c r="AG185" s="29" t="s">
        <v>263</v>
      </c>
      <c r="AH185" s="30" t="s">
        <v>263</v>
      </c>
    </row>
    <row r="186" spans="1:34" ht="61.5">
      <c r="A186" s="17">
        <v>1</v>
      </c>
      <c r="B186" s="52">
        <v>163</v>
      </c>
      <c r="C186" s="20" t="s">
        <v>1249</v>
      </c>
      <c r="D186" s="26">
        <v>2376594.88</v>
      </c>
      <c r="E186" s="26">
        <v>0</v>
      </c>
      <c r="F186" s="26">
        <v>0</v>
      </c>
      <c r="G186" s="26">
        <v>0</v>
      </c>
      <c r="H186" s="26">
        <v>0</v>
      </c>
      <c r="I186" s="26">
        <v>0</v>
      </c>
      <c r="J186" s="26">
        <v>0</v>
      </c>
      <c r="K186" s="28">
        <v>0</v>
      </c>
      <c r="L186" s="26">
        <v>0</v>
      </c>
      <c r="M186" s="34">
        <v>479</v>
      </c>
      <c r="N186" s="34">
        <v>2305669.96</v>
      </c>
      <c r="O186" s="26">
        <v>0</v>
      </c>
      <c r="P186" s="26">
        <v>0</v>
      </c>
      <c r="Q186" s="26">
        <v>0</v>
      </c>
      <c r="R186" s="26">
        <v>0</v>
      </c>
      <c r="S186" s="26">
        <v>0</v>
      </c>
      <c r="T186" s="26">
        <v>0</v>
      </c>
      <c r="U186" s="26">
        <v>0</v>
      </c>
      <c r="V186" s="26">
        <v>0</v>
      </c>
      <c r="W186" s="26">
        <v>0</v>
      </c>
      <c r="X186" s="26">
        <v>0</v>
      </c>
      <c r="Y186" s="26">
        <v>0</v>
      </c>
      <c r="Z186" s="26">
        <v>0</v>
      </c>
      <c r="AA186" s="26">
        <v>0</v>
      </c>
      <c r="AB186" s="26">
        <v>0</v>
      </c>
      <c r="AC186" s="34">
        <v>10894.29</v>
      </c>
      <c r="AD186" s="34">
        <v>60030.63</v>
      </c>
      <c r="AE186" s="26">
        <v>0</v>
      </c>
      <c r="AF186" s="29">
        <v>2020</v>
      </c>
      <c r="AG186" s="29">
        <v>2020</v>
      </c>
      <c r="AH186" s="30">
        <v>2020</v>
      </c>
    </row>
    <row r="187" spans="1:34" ht="61.5">
      <c r="A187" s="17">
        <v>1</v>
      </c>
      <c r="B187" s="52">
        <v>164</v>
      </c>
      <c r="C187" s="20" t="s">
        <v>1250</v>
      </c>
      <c r="D187" s="26">
        <v>3042838.07</v>
      </c>
      <c r="E187" s="26">
        <v>0</v>
      </c>
      <c r="F187" s="26">
        <v>0</v>
      </c>
      <c r="G187" s="26">
        <v>0</v>
      </c>
      <c r="H187" s="26">
        <v>0</v>
      </c>
      <c r="I187" s="26">
        <v>0</v>
      </c>
      <c r="J187" s="26">
        <v>0</v>
      </c>
      <c r="K187" s="28">
        <v>0</v>
      </c>
      <c r="L187" s="26">
        <v>0</v>
      </c>
      <c r="M187" s="34">
        <v>654.20000000000005</v>
      </c>
      <c r="N187" s="34">
        <v>2946964</v>
      </c>
      <c r="O187" s="26">
        <v>0</v>
      </c>
      <c r="P187" s="26">
        <v>0</v>
      </c>
      <c r="Q187" s="26">
        <v>0</v>
      </c>
      <c r="R187" s="26">
        <v>0</v>
      </c>
      <c r="S187" s="26">
        <v>0</v>
      </c>
      <c r="T187" s="26">
        <v>0</v>
      </c>
      <c r="U187" s="26">
        <v>0</v>
      </c>
      <c r="V187" s="26">
        <v>0</v>
      </c>
      <c r="W187" s="26">
        <v>0</v>
      </c>
      <c r="X187" s="26">
        <v>0</v>
      </c>
      <c r="Y187" s="26">
        <v>0</v>
      </c>
      <c r="Z187" s="26">
        <v>0</v>
      </c>
      <c r="AA187" s="26">
        <v>0</v>
      </c>
      <c r="AB187" s="26">
        <v>0</v>
      </c>
      <c r="AC187" s="25">
        <v>13924.4</v>
      </c>
      <c r="AD187" s="34">
        <v>81949.67</v>
      </c>
      <c r="AE187" s="26">
        <v>0</v>
      </c>
      <c r="AF187" s="29">
        <v>2020</v>
      </c>
      <c r="AG187" s="29">
        <v>2020</v>
      </c>
      <c r="AH187" s="30">
        <v>2020</v>
      </c>
    </row>
    <row r="188" spans="1:34" ht="61.5">
      <c r="A188" s="17">
        <v>1</v>
      </c>
      <c r="B188" s="52">
        <v>165</v>
      </c>
      <c r="C188" s="20" t="s">
        <v>1251</v>
      </c>
      <c r="D188" s="26">
        <v>1139819.0599999998</v>
      </c>
      <c r="E188" s="26">
        <v>0</v>
      </c>
      <c r="F188" s="26">
        <v>0</v>
      </c>
      <c r="G188" s="26">
        <v>0</v>
      </c>
      <c r="H188" s="26">
        <v>0</v>
      </c>
      <c r="I188" s="26">
        <v>0</v>
      </c>
      <c r="J188" s="26">
        <v>0</v>
      </c>
      <c r="K188" s="28">
        <v>0</v>
      </c>
      <c r="L188" s="26">
        <v>0</v>
      </c>
      <c r="M188" s="34">
        <v>259.76</v>
      </c>
      <c r="N188" s="122">
        <v>1089346.73</v>
      </c>
      <c r="O188" s="26">
        <v>0</v>
      </c>
      <c r="P188" s="26">
        <v>0</v>
      </c>
      <c r="Q188" s="26">
        <v>0</v>
      </c>
      <c r="R188" s="26">
        <v>0</v>
      </c>
      <c r="S188" s="26">
        <v>0</v>
      </c>
      <c r="T188" s="26">
        <v>0</v>
      </c>
      <c r="U188" s="26">
        <v>0</v>
      </c>
      <c r="V188" s="26">
        <v>0</v>
      </c>
      <c r="W188" s="26">
        <v>0</v>
      </c>
      <c r="X188" s="26">
        <v>0</v>
      </c>
      <c r="Y188" s="26">
        <v>0</v>
      </c>
      <c r="Z188" s="26">
        <v>0</v>
      </c>
      <c r="AA188" s="26">
        <v>0</v>
      </c>
      <c r="AB188" s="26">
        <v>0</v>
      </c>
      <c r="AC188" s="122">
        <v>5147.16</v>
      </c>
      <c r="AD188" s="34">
        <v>45325.17</v>
      </c>
      <c r="AE188" s="26">
        <v>0</v>
      </c>
      <c r="AF188" s="29">
        <v>2020</v>
      </c>
      <c r="AG188" s="29">
        <v>2020</v>
      </c>
      <c r="AH188" s="30">
        <v>2020</v>
      </c>
    </row>
    <row r="189" spans="1:34" ht="61.5">
      <c r="A189" s="17">
        <v>1</v>
      </c>
      <c r="B189" s="52">
        <v>166</v>
      </c>
      <c r="C189" s="20" t="s">
        <v>1252</v>
      </c>
      <c r="D189" s="26">
        <v>1396947.25</v>
      </c>
      <c r="E189" s="26">
        <v>0</v>
      </c>
      <c r="F189" s="26">
        <v>0</v>
      </c>
      <c r="G189" s="26">
        <v>0</v>
      </c>
      <c r="H189" s="26">
        <v>0</v>
      </c>
      <c r="I189" s="26">
        <v>0</v>
      </c>
      <c r="J189" s="26">
        <v>0</v>
      </c>
      <c r="K189" s="28">
        <v>0</v>
      </c>
      <c r="L189" s="26">
        <v>0</v>
      </c>
      <c r="M189" s="34">
        <v>255.1</v>
      </c>
      <c r="N189" s="34">
        <v>1343152.62</v>
      </c>
      <c r="O189" s="26">
        <v>0</v>
      </c>
      <c r="P189" s="26">
        <v>0</v>
      </c>
      <c r="Q189" s="26">
        <v>0</v>
      </c>
      <c r="R189" s="26">
        <v>0</v>
      </c>
      <c r="S189" s="26">
        <v>0</v>
      </c>
      <c r="T189" s="26">
        <v>0</v>
      </c>
      <c r="U189" s="26">
        <v>0</v>
      </c>
      <c r="V189" s="26">
        <v>0</v>
      </c>
      <c r="W189" s="26">
        <v>0</v>
      </c>
      <c r="X189" s="26">
        <v>0</v>
      </c>
      <c r="Y189" s="26">
        <v>0</v>
      </c>
      <c r="Z189" s="26">
        <v>0</v>
      </c>
      <c r="AA189" s="26">
        <v>0</v>
      </c>
      <c r="AB189" s="26">
        <v>0</v>
      </c>
      <c r="AC189" s="25">
        <v>6346.4</v>
      </c>
      <c r="AD189" s="34">
        <v>47448.23</v>
      </c>
      <c r="AE189" s="26">
        <v>0</v>
      </c>
      <c r="AF189" s="29">
        <v>2020</v>
      </c>
      <c r="AG189" s="29">
        <v>2020</v>
      </c>
      <c r="AH189" s="30">
        <v>2020</v>
      </c>
    </row>
    <row r="190" spans="1:34" ht="61.5">
      <c r="A190" s="17">
        <v>1</v>
      </c>
      <c r="B190" s="52">
        <v>167</v>
      </c>
      <c r="C190" s="20" t="s">
        <v>1502</v>
      </c>
      <c r="D190" s="26">
        <v>2343822.52</v>
      </c>
      <c r="E190" s="26">
        <v>0</v>
      </c>
      <c r="F190" s="26">
        <v>0</v>
      </c>
      <c r="G190" s="26">
        <v>0</v>
      </c>
      <c r="H190" s="26">
        <v>0</v>
      </c>
      <c r="I190" s="26">
        <v>0</v>
      </c>
      <c r="J190" s="26">
        <v>0</v>
      </c>
      <c r="K190" s="28">
        <v>0</v>
      </c>
      <c r="L190" s="26">
        <v>0</v>
      </c>
      <c r="M190" s="26">
        <v>792</v>
      </c>
      <c r="N190" s="26">
        <v>2330886.1</v>
      </c>
      <c r="O190" s="26">
        <v>0</v>
      </c>
      <c r="P190" s="26">
        <v>0</v>
      </c>
      <c r="Q190" s="26">
        <v>0</v>
      </c>
      <c r="R190" s="26">
        <v>0</v>
      </c>
      <c r="S190" s="26">
        <v>0</v>
      </c>
      <c r="T190" s="26">
        <v>0</v>
      </c>
      <c r="U190" s="26">
        <v>0</v>
      </c>
      <c r="V190" s="26">
        <v>0</v>
      </c>
      <c r="W190" s="26">
        <v>0</v>
      </c>
      <c r="X190" s="26">
        <v>0</v>
      </c>
      <c r="Y190" s="26">
        <v>0</v>
      </c>
      <c r="Z190" s="26">
        <v>0</v>
      </c>
      <c r="AA190" s="26">
        <v>0</v>
      </c>
      <c r="AB190" s="26">
        <v>0</v>
      </c>
      <c r="AC190" s="34">
        <v>12936.42</v>
      </c>
      <c r="AD190" s="26">
        <v>0</v>
      </c>
      <c r="AE190" s="26">
        <v>0</v>
      </c>
      <c r="AF190" s="29" t="s">
        <v>263</v>
      </c>
      <c r="AG190" s="29">
        <v>2020</v>
      </c>
      <c r="AH190" s="30">
        <v>2020</v>
      </c>
    </row>
    <row r="191" spans="1:34" ht="61.5">
      <c r="A191" s="17">
        <v>1</v>
      </c>
      <c r="B191" s="52">
        <v>168</v>
      </c>
      <c r="C191" s="20" t="s">
        <v>1514</v>
      </c>
      <c r="D191" s="26">
        <v>2905261.2600000002</v>
      </c>
      <c r="E191" s="26">
        <v>0</v>
      </c>
      <c r="F191" s="26">
        <v>0</v>
      </c>
      <c r="G191" s="26">
        <v>0</v>
      </c>
      <c r="H191" s="26">
        <v>0</v>
      </c>
      <c r="I191" s="26">
        <v>0</v>
      </c>
      <c r="J191" s="26">
        <v>0</v>
      </c>
      <c r="K191" s="28">
        <v>0</v>
      </c>
      <c r="L191" s="26">
        <v>0</v>
      </c>
      <c r="M191" s="34">
        <v>553</v>
      </c>
      <c r="N191" s="34">
        <v>2821489.33</v>
      </c>
      <c r="O191" s="26">
        <v>0</v>
      </c>
      <c r="P191" s="26">
        <v>0</v>
      </c>
      <c r="Q191" s="26">
        <v>0</v>
      </c>
      <c r="R191" s="26">
        <v>0</v>
      </c>
      <c r="S191" s="26">
        <v>0</v>
      </c>
      <c r="T191" s="26">
        <v>0</v>
      </c>
      <c r="U191" s="26">
        <v>0</v>
      </c>
      <c r="V191" s="26">
        <v>0</v>
      </c>
      <c r="W191" s="26">
        <v>0</v>
      </c>
      <c r="X191" s="26">
        <v>0</v>
      </c>
      <c r="Y191" s="26">
        <v>0</v>
      </c>
      <c r="Z191" s="26">
        <v>0</v>
      </c>
      <c r="AA191" s="26">
        <v>0</v>
      </c>
      <c r="AB191" s="26">
        <v>0</v>
      </c>
      <c r="AC191" s="34">
        <v>13331.54</v>
      </c>
      <c r="AD191" s="34">
        <v>70440.39</v>
      </c>
      <c r="AE191" s="26">
        <v>0</v>
      </c>
      <c r="AF191" s="29">
        <v>2020</v>
      </c>
      <c r="AG191" s="29">
        <v>2020</v>
      </c>
      <c r="AH191" s="30">
        <v>2020</v>
      </c>
    </row>
    <row r="192" spans="1:34" ht="61.5">
      <c r="A192" s="17">
        <v>1</v>
      </c>
      <c r="B192" s="52">
        <v>169</v>
      </c>
      <c r="C192" s="20" t="s">
        <v>1515</v>
      </c>
      <c r="D192" s="26">
        <v>2908972.99</v>
      </c>
      <c r="E192" s="26">
        <v>0</v>
      </c>
      <c r="F192" s="26">
        <v>0</v>
      </c>
      <c r="G192" s="26">
        <v>0</v>
      </c>
      <c r="H192" s="26">
        <v>0</v>
      </c>
      <c r="I192" s="26">
        <v>0</v>
      </c>
      <c r="J192" s="26">
        <v>0</v>
      </c>
      <c r="K192" s="28">
        <v>0</v>
      </c>
      <c r="L192" s="26">
        <v>0</v>
      </c>
      <c r="M192" s="34">
        <v>577.86</v>
      </c>
      <c r="N192" s="34">
        <v>2816936.74</v>
      </c>
      <c r="O192" s="26">
        <v>0</v>
      </c>
      <c r="P192" s="26">
        <v>0</v>
      </c>
      <c r="Q192" s="26">
        <v>0</v>
      </c>
      <c r="R192" s="26">
        <v>0</v>
      </c>
      <c r="S192" s="26">
        <v>0</v>
      </c>
      <c r="T192" s="26">
        <v>0</v>
      </c>
      <c r="U192" s="26">
        <v>0</v>
      </c>
      <c r="V192" s="26">
        <v>0</v>
      </c>
      <c r="W192" s="26">
        <v>0</v>
      </c>
      <c r="X192" s="26">
        <v>0</v>
      </c>
      <c r="Y192" s="26">
        <v>0</v>
      </c>
      <c r="Z192" s="26">
        <v>0</v>
      </c>
      <c r="AA192" s="26">
        <v>0</v>
      </c>
      <c r="AB192" s="26">
        <v>0</v>
      </c>
      <c r="AC192" s="34">
        <v>13310.03</v>
      </c>
      <c r="AD192" s="34">
        <v>78726.22</v>
      </c>
      <c r="AE192" s="26">
        <v>0</v>
      </c>
      <c r="AF192" s="29">
        <v>2020</v>
      </c>
      <c r="AG192" s="29">
        <v>2020</v>
      </c>
      <c r="AH192" s="30">
        <v>2020</v>
      </c>
    </row>
    <row r="193" spans="1:34" ht="61.5">
      <c r="A193" s="17">
        <v>1</v>
      </c>
      <c r="B193" s="52">
        <v>170</v>
      </c>
      <c r="C193" s="20" t="s">
        <v>1543</v>
      </c>
      <c r="D193" s="26">
        <v>2039264.59</v>
      </c>
      <c r="E193" s="26">
        <v>0</v>
      </c>
      <c r="F193" s="26">
        <v>0</v>
      </c>
      <c r="G193" s="26">
        <v>0</v>
      </c>
      <c r="H193" s="26">
        <v>0</v>
      </c>
      <c r="I193" s="26">
        <v>0</v>
      </c>
      <c r="J193" s="26">
        <v>0</v>
      </c>
      <c r="K193" s="28">
        <v>0</v>
      </c>
      <c r="L193" s="26">
        <v>0</v>
      </c>
      <c r="M193" s="26">
        <v>792.98</v>
      </c>
      <c r="N193" s="26">
        <v>1767006.67</v>
      </c>
      <c r="O193" s="26">
        <v>0</v>
      </c>
      <c r="P193" s="26">
        <v>0</v>
      </c>
      <c r="Q193" s="26">
        <v>0</v>
      </c>
      <c r="R193" s="26">
        <v>0</v>
      </c>
      <c r="S193" s="26">
        <v>0</v>
      </c>
      <c r="T193" s="26">
        <v>0</v>
      </c>
      <c r="U193" s="26">
        <v>0</v>
      </c>
      <c r="V193" s="26">
        <v>0</v>
      </c>
      <c r="W193" s="26">
        <v>0</v>
      </c>
      <c r="X193" s="26">
        <v>0</v>
      </c>
      <c r="Y193" s="26">
        <v>0</v>
      </c>
      <c r="Z193" s="26">
        <v>0</v>
      </c>
      <c r="AA193" s="26">
        <v>0</v>
      </c>
      <c r="AB193" s="26">
        <v>0</v>
      </c>
      <c r="AC193" s="34">
        <v>8349.11</v>
      </c>
      <c r="AD193" s="34">
        <v>263908.81</v>
      </c>
      <c r="AE193" s="26">
        <v>0</v>
      </c>
      <c r="AF193" s="29">
        <v>2020</v>
      </c>
      <c r="AG193" s="29">
        <v>2020</v>
      </c>
      <c r="AH193" s="30">
        <v>2020</v>
      </c>
    </row>
    <row r="194" spans="1:34" ht="61.5">
      <c r="A194" s="17">
        <v>1</v>
      </c>
      <c r="B194" s="52">
        <v>171</v>
      </c>
      <c r="C194" s="20" t="s">
        <v>393</v>
      </c>
      <c r="D194" s="26">
        <v>1604039.9000000001</v>
      </c>
      <c r="E194" s="26">
        <v>0</v>
      </c>
      <c r="F194" s="26">
        <v>0</v>
      </c>
      <c r="G194" s="26">
        <v>0</v>
      </c>
      <c r="H194" s="26">
        <v>0</v>
      </c>
      <c r="I194" s="26">
        <v>0</v>
      </c>
      <c r="J194" s="26">
        <v>0</v>
      </c>
      <c r="K194" s="58">
        <v>1</v>
      </c>
      <c r="L194" s="26">
        <v>1531407.86</v>
      </c>
      <c r="M194" s="26">
        <v>0</v>
      </c>
      <c r="N194" s="26">
        <v>0</v>
      </c>
      <c r="O194" s="26">
        <v>0</v>
      </c>
      <c r="P194" s="26">
        <v>0</v>
      </c>
      <c r="Q194" s="26">
        <v>0</v>
      </c>
      <c r="R194" s="26">
        <v>0</v>
      </c>
      <c r="S194" s="26">
        <v>0</v>
      </c>
      <c r="T194" s="26">
        <v>0</v>
      </c>
      <c r="U194" s="26">
        <v>0</v>
      </c>
      <c r="V194" s="26">
        <v>0</v>
      </c>
      <c r="W194" s="26">
        <v>0</v>
      </c>
      <c r="X194" s="26">
        <v>0</v>
      </c>
      <c r="Y194" s="26">
        <v>0</v>
      </c>
      <c r="Z194" s="26">
        <v>0</v>
      </c>
      <c r="AA194" s="26">
        <v>0</v>
      </c>
      <c r="AB194" s="26">
        <v>0</v>
      </c>
      <c r="AC194" s="26">
        <v>0</v>
      </c>
      <c r="AD194" s="89">
        <v>72632.039999999994</v>
      </c>
      <c r="AE194" s="26">
        <v>0</v>
      </c>
      <c r="AF194" s="29">
        <v>2020</v>
      </c>
      <c r="AG194" s="29">
        <v>2020</v>
      </c>
      <c r="AH194" s="30" t="s">
        <v>263</v>
      </c>
    </row>
    <row r="195" spans="1:34" ht="61.5">
      <c r="A195" s="17">
        <v>1</v>
      </c>
      <c r="B195" s="52">
        <v>172</v>
      </c>
      <c r="C195" s="20" t="s">
        <v>425</v>
      </c>
      <c r="D195" s="26">
        <v>105635.39</v>
      </c>
      <c r="E195" s="26">
        <v>0</v>
      </c>
      <c r="F195" s="26">
        <v>0</v>
      </c>
      <c r="G195" s="26">
        <v>0</v>
      </c>
      <c r="H195" s="26">
        <v>0</v>
      </c>
      <c r="I195" s="26">
        <v>0</v>
      </c>
      <c r="J195" s="26">
        <v>0</v>
      </c>
      <c r="K195" s="28">
        <v>0</v>
      </c>
      <c r="L195" s="26">
        <v>0</v>
      </c>
      <c r="M195" s="26">
        <v>0</v>
      </c>
      <c r="N195" s="26">
        <v>0</v>
      </c>
      <c r="O195" s="26">
        <v>0</v>
      </c>
      <c r="P195" s="26">
        <v>0</v>
      </c>
      <c r="Q195" s="26">
        <v>0</v>
      </c>
      <c r="R195" s="26">
        <v>0</v>
      </c>
      <c r="S195" s="26">
        <v>0</v>
      </c>
      <c r="T195" s="26">
        <v>0</v>
      </c>
      <c r="U195" s="26">
        <v>0</v>
      </c>
      <c r="V195" s="26">
        <v>0</v>
      </c>
      <c r="W195" s="26">
        <v>0</v>
      </c>
      <c r="X195" s="26">
        <v>0</v>
      </c>
      <c r="Y195" s="26">
        <v>0</v>
      </c>
      <c r="Z195" s="26">
        <v>0</v>
      </c>
      <c r="AA195" s="26">
        <v>0</v>
      </c>
      <c r="AB195" s="26">
        <v>0</v>
      </c>
      <c r="AC195" s="26">
        <v>0</v>
      </c>
      <c r="AD195" s="26">
        <v>105635.39</v>
      </c>
      <c r="AE195" s="26">
        <v>0</v>
      </c>
      <c r="AF195" s="29">
        <v>2020</v>
      </c>
      <c r="AG195" s="30" t="s">
        <v>263</v>
      </c>
      <c r="AH195" s="30" t="s">
        <v>263</v>
      </c>
    </row>
    <row r="196" spans="1:34" ht="61.5">
      <c r="A196" s="17">
        <v>1</v>
      </c>
      <c r="B196" s="52">
        <v>173</v>
      </c>
      <c r="C196" s="20" t="s">
        <v>397</v>
      </c>
      <c r="D196" s="26">
        <v>81776.960000000006</v>
      </c>
      <c r="E196" s="26">
        <v>0</v>
      </c>
      <c r="F196" s="26">
        <v>0</v>
      </c>
      <c r="G196" s="26">
        <v>0</v>
      </c>
      <c r="H196" s="26">
        <v>0</v>
      </c>
      <c r="I196" s="26">
        <v>0</v>
      </c>
      <c r="J196" s="26">
        <v>0</v>
      </c>
      <c r="K196" s="58">
        <v>0</v>
      </c>
      <c r="L196" s="26">
        <v>0</v>
      </c>
      <c r="M196" s="26">
        <v>0</v>
      </c>
      <c r="N196" s="26">
        <v>0</v>
      </c>
      <c r="O196" s="26">
        <v>0</v>
      </c>
      <c r="P196" s="26">
        <v>0</v>
      </c>
      <c r="Q196" s="26">
        <v>0</v>
      </c>
      <c r="R196" s="26">
        <v>0</v>
      </c>
      <c r="S196" s="26">
        <v>0</v>
      </c>
      <c r="T196" s="26">
        <v>0</v>
      </c>
      <c r="U196" s="26">
        <v>0</v>
      </c>
      <c r="V196" s="26">
        <v>0</v>
      </c>
      <c r="W196" s="26">
        <v>0</v>
      </c>
      <c r="X196" s="26">
        <v>0</v>
      </c>
      <c r="Y196" s="26">
        <v>0</v>
      </c>
      <c r="Z196" s="26">
        <v>0</v>
      </c>
      <c r="AA196" s="26">
        <v>0</v>
      </c>
      <c r="AB196" s="26">
        <v>0</v>
      </c>
      <c r="AC196" s="26">
        <v>0</v>
      </c>
      <c r="AD196" s="26">
        <v>81776.960000000006</v>
      </c>
      <c r="AE196" s="26">
        <v>0</v>
      </c>
      <c r="AF196" s="29">
        <v>2020</v>
      </c>
      <c r="AG196" s="30" t="s">
        <v>263</v>
      </c>
      <c r="AH196" s="30" t="s">
        <v>263</v>
      </c>
    </row>
    <row r="197" spans="1:34" ht="61.5">
      <c r="A197" s="17">
        <v>1</v>
      </c>
      <c r="B197" s="52">
        <v>174</v>
      </c>
      <c r="C197" s="20" t="s">
        <v>398</v>
      </c>
      <c r="D197" s="26">
        <v>64771.71</v>
      </c>
      <c r="E197" s="26">
        <v>0</v>
      </c>
      <c r="F197" s="26">
        <v>0</v>
      </c>
      <c r="G197" s="26">
        <v>0</v>
      </c>
      <c r="H197" s="26">
        <v>0</v>
      </c>
      <c r="I197" s="26">
        <v>0</v>
      </c>
      <c r="J197" s="26">
        <v>0</v>
      </c>
      <c r="K197" s="58">
        <v>0</v>
      </c>
      <c r="L197" s="26">
        <v>0</v>
      </c>
      <c r="M197" s="26">
        <v>0</v>
      </c>
      <c r="N197" s="26">
        <v>0</v>
      </c>
      <c r="O197" s="26">
        <v>0</v>
      </c>
      <c r="P197" s="26">
        <v>0</v>
      </c>
      <c r="Q197" s="26">
        <v>0</v>
      </c>
      <c r="R197" s="26">
        <v>0</v>
      </c>
      <c r="S197" s="26">
        <v>0</v>
      </c>
      <c r="T197" s="26">
        <v>0</v>
      </c>
      <c r="U197" s="26">
        <v>0</v>
      </c>
      <c r="V197" s="26">
        <v>0</v>
      </c>
      <c r="W197" s="26">
        <v>0</v>
      </c>
      <c r="X197" s="26">
        <v>0</v>
      </c>
      <c r="Y197" s="26">
        <v>0</v>
      </c>
      <c r="Z197" s="26">
        <v>0</v>
      </c>
      <c r="AA197" s="26">
        <v>0</v>
      </c>
      <c r="AB197" s="26">
        <v>0</v>
      </c>
      <c r="AC197" s="26">
        <v>0</v>
      </c>
      <c r="AD197" s="26">
        <v>64771.71</v>
      </c>
      <c r="AE197" s="26">
        <v>0</v>
      </c>
      <c r="AF197" s="29">
        <v>2020</v>
      </c>
      <c r="AG197" s="30" t="s">
        <v>263</v>
      </c>
      <c r="AH197" s="30" t="s">
        <v>263</v>
      </c>
    </row>
    <row r="198" spans="1:34" ht="61.5">
      <c r="A198" s="17">
        <v>1</v>
      </c>
      <c r="B198" s="52">
        <v>175</v>
      </c>
      <c r="C198" s="20" t="s">
        <v>399</v>
      </c>
      <c r="D198" s="26">
        <v>64458.1</v>
      </c>
      <c r="E198" s="26">
        <v>0</v>
      </c>
      <c r="F198" s="26">
        <v>0</v>
      </c>
      <c r="G198" s="26">
        <v>0</v>
      </c>
      <c r="H198" s="26">
        <v>0</v>
      </c>
      <c r="I198" s="26">
        <v>0</v>
      </c>
      <c r="J198" s="26">
        <v>0</v>
      </c>
      <c r="K198" s="58">
        <v>0</v>
      </c>
      <c r="L198" s="26">
        <v>0</v>
      </c>
      <c r="M198" s="26">
        <v>0</v>
      </c>
      <c r="N198" s="26">
        <v>0</v>
      </c>
      <c r="O198" s="26">
        <v>0</v>
      </c>
      <c r="P198" s="26">
        <v>0</v>
      </c>
      <c r="Q198" s="26">
        <v>0</v>
      </c>
      <c r="R198" s="26">
        <v>0</v>
      </c>
      <c r="S198" s="26">
        <v>0</v>
      </c>
      <c r="T198" s="26">
        <v>0</v>
      </c>
      <c r="U198" s="26">
        <v>0</v>
      </c>
      <c r="V198" s="26">
        <v>0</v>
      </c>
      <c r="W198" s="26">
        <v>0</v>
      </c>
      <c r="X198" s="26">
        <v>0</v>
      </c>
      <c r="Y198" s="26">
        <v>0</v>
      </c>
      <c r="Z198" s="26">
        <v>0</v>
      </c>
      <c r="AA198" s="26">
        <v>0</v>
      </c>
      <c r="AB198" s="26">
        <v>0</v>
      </c>
      <c r="AC198" s="26">
        <v>0</v>
      </c>
      <c r="AD198" s="26">
        <v>64458.1</v>
      </c>
      <c r="AE198" s="26">
        <v>0</v>
      </c>
      <c r="AF198" s="29">
        <v>2020</v>
      </c>
      <c r="AG198" s="30" t="s">
        <v>263</v>
      </c>
      <c r="AH198" s="30" t="s">
        <v>263</v>
      </c>
    </row>
    <row r="199" spans="1:34" ht="61.5">
      <c r="A199" s="17">
        <v>1</v>
      </c>
      <c r="B199" s="52">
        <v>176</v>
      </c>
      <c r="C199" s="20" t="s">
        <v>404</v>
      </c>
      <c r="D199" s="26">
        <v>68984.12</v>
      </c>
      <c r="E199" s="26">
        <v>0</v>
      </c>
      <c r="F199" s="26">
        <v>0</v>
      </c>
      <c r="G199" s="26">
        <v>0</v>
      </c>
      <c r="H199" s="26">
        <v>0</v>
      </c>
      <c r="I199" s="26">
        <v>0</v>
      </c>
      <c r="J199" s="26">
        <v>0</v>
      </c>
      <c r="K199" s="58">
        <v>0</v>
      </c>
      <c r="L199" s="26">
        <v>0</v>
      </c>
      <c r="M199" s="26">
        <v>0</v>
      </c>
      <c r="N199" s="26">
        <v>0</v>
      </c>
      <c r="O199" s="26">
        <v>0</v>
      </c>
      <c r="P199" s="26">
        <v>0</v>
      </c>
      <c r="Q199" s="26">
        <v>0</v>
      </c>
      <c r="R199" s="26">
        <v>0</v>
      </c>
      <c r="S199" s="26">
        <v>0</v>
      </c>
      <c r="T199" s="26">
        <v>0</v>
      </c>
      <c r="U199" s="26">
        <v>0</v>
      </c>
      <c r="V199" s="26">
        <v>0</v>
      </c>
      <c r="W199" s="26">
        <v>0</v>
      </c>
      <c r="X199" s="26">
        <v>0</v>
      </c>
      <c r="Y199" s="26">
        <v>0</v>
      </c>
      <c r="Z199" s="26">
        <v>0</v>
      </c>
      <c r="AA199" s="26">
        <v>0</v>
      </c>
      <c r="AB199" s="26">
        <v>0</v>
      </c>
      <c r="AC199" s="26">
        <v>0</v>
      </c>
      <c r="AD199" s="26">
        <v>68984.12</v>
      </c>
      <c r="AE199" s="26">
        <v>0</v>
      </c>
      <c r="AF199" s="29">
        <v>2020</v>
      </c>
      <c r="AG199" s="30" t="s">
        <v>263</v>
      </c>
      <c r="AH199" s="30" t="s">
        <v>263</v>
      </c>
    </row>
    <row r="200" spans="1:34" ht="61.5">
      <c r="A200" s="17">
        <v>1</v>
      </c>
      <c r="B200" s="52">
        <v>177</v>
      </c>
      <c r="C200" s="20" t="s">
        <v>405</v>
      </c>
      <c r="D200" s="26">
        <v>49086.239999999998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58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0</v>
      </c>
      <c r="AD200" s="26">
        <v>49086.239999999998</v>
      </c>
      <c r="AE200" s="26">
        <v>0</v>
      </c>
      <c r="AF200" s="29">
        <v>2020</v>
      </c>
      <c r="AG200" s="30" t="s">
        <v>263</v>
      </c>
      <c r="AH200" s="30" t="s">
        <v>263</v>
      </c>
    </row>
    <row r="201" spans="1:34" ht="61.5">
      <c r="A201" s="17">
        <v>1</v>
      </c>
      <c r="B201" s="52">
        <v>178</v>
      </c>
      <c r="C201" s="20" t="s">
        <v>413</v>
      </c>
      <c r="D201" s="26">
        <v>66103.89</v>
      </c>
      <c r="E201" s="26">
        <v>0</v>
      </c>
      <c r="F201" s="26">
        <v>0</v>
      </c>
      <c r="G201" s="26">
        <v>0</v>
      </c>
      <c r="H201" s="26">
        <v>0</v>
      </c>
      <c r="I201" s="26">
        <v>0</v>
      </c>
      <c r="J201" s="26">
        <v>0</v>
      </c>
      <c r="K201" s="58">
        <v>0</v>
      </c>
      <c r="L201" s="26">
        <v>0</v>
      </c>
      <c r="M201" s="26">
        <v>0</v>
      </c>
      <c r="N201" s="26">
        <v>0</v>
      </c>
      <c r="O201" s="26">
        <v>0</v>
      </c>
      <c r="P201" s="26">
        <v>0</v>
      </c>
      <c r="Q201" s="26">
        <v>0</v>
      </c>
      <c r="R201" s="26">
        <v>0</v>
      </c>
      <c r="S201" s="26">
        <v>0</v>
      </c>
      <c r="T201" s="26">
        <v>0</v>
      </c>
      <c r="U201" s="26">
        <v>0</v>
      </c>
      <c r="V201" s="26">
        <v>0</v>
      </c>
      <c r="W201" s="26">
        <v>0</v>
      </c>
      <c r="X201" s="26">
        <v>0</v>
      </c>
      <c r="Y201" s="26">
        <v>0</v>
      </c>
      <c r="Z201" s="26">
        <v>0</v>
      </c>
      <c r="AA201" s="26">
        <v>0</v>
      </c>
      <c r="AB201" s="26">
        <v>0</v>
      </c>
      <c r="AC201" s="26">
        <v>0</v>
      </c>
      <c r="AD201" s="26">
        <v>66103.89</v>
      </c>
      <c r="AE201" s="26">
        <v>0</v>
      </c>
      <c r="AF201" s="29">
        <v>2020</v>
      </c>
      <c r="AG201" s="30" t="s">
        <v>263</v>
      </c>
      <c r="AH201" s="30" t="s">
        <v>263</v>
      </c>
    </row>
    <row r="202" spans="1:34" ht="61.5">
      <c r="B202" s="20" t="s">
        <v>729</v>
      </c>
      <c r="C202" s="163"/>
      <c r="D202" s="167">
        <v>128937901.11000001</v>
      </c>
      <c r="E202" s="26">
        <v>0</v>
      </c>
      <c r="F202" s="26">
        <v>0</v>
      </c>
      <c r="G202" s="26">
        <v>0</v>
      </c>
      <c r="H202" s="26">
        <v>0</v>
      </c>
      <c r="I202" s="26">
        <v>576161.37</v>
      </c>
      <c r="J202" s="26">
        <v>0</v>
      </c>
      <c r="K202" s="28">
        <v>66</v>
      </c>
      <c r="L202" s="26">
        <v>106298275.30000001</v>
      </c>
      <c r="M202" s="26">
        <v>3279.26</v>
      </c>
      <c r="N202" s="26">
        <v>12410000.699999999</v>
      </c>
      <c r="O202" s="26">
        <v>0</v>
      </c>
      <c r="P202" s="26">
        <v>0</v>
      </c>
      <c r="Q202" s="26">
        <v>2091.2799999999997</v>
      </c>
      <c r="R202" s="26">
        <v>7877592.3200000003</v>
      </c>
      <c r="S202" s="26">
        <v>0</v>
      </c>
      <c r="T202" s="26">
        <v>0</v>
      </c>
      <c r="U202" s="26">
        <v>0</v>
      </c>
      <c r="V202" s="26">
        <v>0</v>
      </c>
      <c r="W202" s="26">
        <v>0</v>
      </c>
      <c r="X202" s="26">
        <v>0</v>
      </c>
      <c r="Y202" s="26">
        <v>0</v>
      </c>
      <c r="Z202" s="26">
        <v>0</v>
      </c>
      <c r="AA202" s="26">
        <v>0</v>
      </c>
      <c r="AB202" s="26">
        <v>0</v>
      </c>
      <c r="AC202" s="26">
        <v>161902.00999999998</v>
      </c>
      <c r="AD202" s="26">
        <v>1613969.4100000004</v>
      </c>
      <c r="AE202" s="26">
        <v>0</v>
      </c>
      <c r="AF202" s="56" t="s">
        <v>720</v>
      </c>
      <c r="AG202" s="56" t="s">
        <v>720</v>
      </c>
      <c r="AH202" s="70" t="s">
        <v>720</v>
      </c>
    </row>
    <row r="203" spans="1:34" ht="61.5">
      <c r="A203" s="17">
        <v>1</v>
      </c>
      <c r="B203" s="52">
        <v>179</v>
      </c>
      <c r="C203" s="20" t="s">
        <v>730</v>
      </c>
      <c r="D203" s="26">
        <v>131699.56</v>
      </c>
      <c r="E203" s="26">
        <v>0</v>
      </c>
      <c r="F203" s="26">
        <v>0</v>
      </c>
      <c r="G203" s="26">
        <v>0</v>
      </c>
      <c r="H203" s="26">
        <v>0</v>
      </c>
      <c r="I203" s="26">
        <v>0</v>
      </c>
      <c r="J203" s="26">
        <v>0</v>
      </c>
      <c r="K203" s="28">
        <v>0</v>
      </c>
      <c r="L203" s="26">
        <v>0</v>
      </c>
      <c r="M203" s="26">
        <v>0</v>
      </c>
      <c r="N203" s="26">
        <v>0</v>
      </c>
      <c r="O203" s="26">
        <v>0</v>
      </c>
      <c r="P203" s="26">
        <v>0</v>
      </c>
      <c r="Q203" s="26">
        <v>0</v>
      </c>
      <c r="R203" s="26">
        <v>0</v>
      </c>
      <c r="S203" s="26">
        <v>0</v>
      </c>
      <c r="T203" s="26">
        <v>0</v>
      </c>
      <c r="U203" s="26">
        <v>0</v>
      </c>
      <c r="V203" s="26">
        <v>0</v>
      </c>
      <c r="W203" s="26">
        <v>0</v>
      </c>
      <c r="X203" s="26">
        <v>0</v>
      </c>
      <c r="Y203" s="26">
        <v>0</v>
      </c>
      <c r="Z203" s="26">
        <v>0</v>
      </c>
      <c r="AA203" s="26">
        <v>0</v>
      </c>
      <c r="AB203" s="26">
        <v>0</v>
      </c>
      <c r="AC203" s="26">
        <v>0</v>
      </c>
      <c r="AD203" s="77">
        <v>131699.56</v>
      </c>
      <c r="AE203" s="26">
        <v>0</v>
      </c>
      <c r="AF203" s="29">
        <v>2020</v>
      </c>
      <c r="AG203" s="30" t="s">
        <v>263</v>
      </c>
      <c r="AH203" s="30" t="s">
        <v>263</v>
      </c>
    </row>
    <row r="204" spans="1:34" ht="61.5">
      <c r="A204" s="17">
        <v>1</v>
      </c>
      <c r="B204" s="52">
        <v>180</v>
      </c>
      <c r="C204" s="20" t="s">
        <v>731</v>
      </c>
      <c r="D204" s="26">
        <v>2194413.6799999997</v>
      </c>
      <c r="E204" s="26">
        <v>0</v>
      </c>
      <c r="F204" s="26">
        <v>0</v>
      </c>
      <c r="G204" s="26">
        <v>0</v>
      </c>
      <c r="H204" s="26">
        <v>0</v>
      </c>
      <c r="I204" s="26">
        <v>0</v>
      </c>
      <c r="J204" s="26">
        <v>0</v>
      </c>
      <c r="K204" s="28">
        <v>0</v>
      </c>
      <c r="L204" s="26">
        <v>0</v>
      </c>
      <c r="M204" s="34">
        <v>540.37</v>
      </c>
      <c r="N204" s="122">
        <v>2078453.13</v>
      </c>
      <c r="O204" s="26">
        <v>0</v>
      </c>
      <c r="P204" s="26">
        <v>0</v>
      </c>
      <c r="Q204" s="26">
        <v>0</v>
      </c>
      <c r="R204" s="26">
        <v>0</v>
      </c>
      <c r="S204" s="26">
        <v>0</v>
      </c>
      <c r="T204" s="26">
        <v>0</v>
      </c>
      <c r="U204" s="26">
        <v>0</v>
      </c>
      <c r="V204" s="26">
        <v>0</v>
      </c>
      <c r="W204" s="26">
        <v>0</v>
      </c>
      <c r="X204" s="26">
        <v>0</v>
      </c>
      <c r="Y204" s="26">
        <v>0</v>
      </c>
      <c r="Z204" s="26">
        <v>0</v>
      </c>
      <c r="AA204" s="26">
        <v>0</v>
      </c>
      <c r="AB204" s="26">
        <v>0</v>
      </c>
      <c r="AC204" s="34">
        <v>26812.05</v>
      </c>
      <c r="AD204" s="34">
        <v>89148.5</v>
      </c>
      <c r="AE204" s="26">
        <v>0</v>
      </c>
      <c r="AF204" s="29">
        <v>2020</v>
      </c>
      <c r="AG204" s="29">
        <v>2020</v>
      </c>
      <c r="AH204" s="30">
        <v>2020</v>
      </c>
    </row>
    <row r="205" spans="1:34" ht="61.5">
      <c r="A205" s="17">
        <v>1</v>
      </c>
      <c r="B205" s="52">
        <v>181</v>
      </c>
      <c r="C205" s="20" t="s">
        <v>732</v>
      </c>
      <c r="D205" s="26">
        <v>62023.07</v>
      </c>
      <c r="E205" s="26">
        <v>0</v>
      </c>
      <c r="F205" s="26">
        <v>0</v>
      </c>
      <c r="G205" s="26">
        <v>0</v>
      </c>
      <c r="H205" s="26">
        <v>0</v>
      </c>
      <c r="I205" s="26">
        <v>0</v>
      </c>
      <c r="J205" s="26">
        <v>0</v>
      </c>
      <c r="K205" s="28">
        <v>0</v>
      </c>
      <c r="L205" s="26">
        <v>0</v>
      </c>
      <c r="M205" s="26">
        <v>0</v>
      </c>
      <c r="N205" s="26">
        <v>0</v>
      </c>
      <c r="O205" s="26">
        <v>0</v>
      </c>
      <c r="P205" s="26">
        <v>0</v>
      </c>
      <c r="Q205" s="26">
        <v>0</v>
      </c>
      <c r="R205" s="26">
        <v>0</v>
      </c>
      <c r="S205" s="26">
        <v>0</v>
      </c>
      <c r="T205" s="26">
        <v>0</v>
      </c>
      <c r="U205" s="26">
        <v>0</v>
      </c>
      <c r="V205" s="26">
        <v>0</v>
      </c>
      <c r="W205" s="26">
        <v>0</v>
      </c>
      <c r="X205" s="26">
        <v>0</v>
      </c>
      <c r="Y205" s="26">
        <v>0</v>
      </c>
      <c r="Z205" s="26">
        <v>0</v>
      </c>
      <c r="AA205" s="26">
        <v>0</v>
      </c>
      <c r="AB205" s="26">
        <v>0</v>
      </c>
      <c r="AC205" s="26">
        <v>0</v>
      </c>
      <c r="AD205" s="122">
        <v>62023.07</v>
      </c>
      <c r="AE205" s="26">
        <v>0</v>
      </c>
      <c r="AF205" s="29">
        <v>2020</v>
      </c>
      <c r="AG205" s="30" t="s">
        <v>263</v>
      </c>
      <c r="AH205" s="30" t="s">
        <v>263</v>
      </c>
    </row>
    <row r="206" spans="1:34" ht="61.5">
      <c r="A206" s="17">
        <v>1</v>
      </c>
      <c r="B206" s="52">
        <v>182</v>
      </c>
      <c r="C206" s="20" t="s">
        <v>733</v>
      </c>
      <c r="D206" s="26">
        <v>4939980.5199999996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0</v>
      </c>
      <c r="K206" s="164">
        <v>3</v>
      </c>
      <c r="L206" s="34">
        <v>4939980.5199999996</v>
      </c>
      <c r="M206" s="26">
        <v>0</v>
      </c>
      <c r="N206" s="26">
        <v>0</v>
      </c>
      <c r="O206" s="26">
        <v>0</v>
      </c>
      <c r="P206" s="26">
        <v>0</v>
      </c>
      <c r="Q206" s="26">
        <v>0</v>
      </c>
      <c r="R206" s="26">
        <v>0</v>
      </c>
      <c r="S206" s="26">
        <v>0</v>
      </c>
      <c r="T206" s="26">
        <v>0</v>
      </c>
      <c r="U206" s="26">
        <v>0</v>
      </c>
      <c r="V206" s="26">
        <v>0</v>
      </c>
      <c r="W206" s="26">
        <v>0</v>
      </c>
      <c r="X206" s="26">
        <v>0</v>
      </c>
      <c r="Y206" s="26">
        <v>0</v>
      </c>
      <c r="Z206" s="26">
        <v>0</v>
      </c>
      <c r="AA206" s="26">
        <v>0</v>
      </c>
      <c r="AB206" s="26">
        <v>0</v>
      </c>
      <c r="AC206" s="26">
        <v>0</v>
      </c>
      <c r="AD206" s="26">
        <v>0</v>
      </c>
      <c r="AE206" s="26">
        <v>0</v>
      </c>
      <c r="AF206" s="29" t="s">
        <v>263</v>
      </c>
      <c r="AG206" s="29">
        <v>2020</v>
      </c>
      <c r="AH206" s="30" t="s">
        <v>263</v>
      </c>
    </row>
    <row r="207" spans="1:34" ht="61.5">
      <c r="A207" s="17">
        <v>1</v>
      </c>
      <c r="B207" s="52">
        <v>183</v>
      </c>
      <c r="C207" s="20" t="s">
        <v>734</v>
      </c>
      <c r="D207" s="26">
        <v>6608023.2199999997</v>
      </c>
      <c r="E207" s="26">
        <v>0</v>
      </c>
      <c r="F207" s="26">
        <v>0</v>
      </c>
      <c r="G207" s="26">
        <v>0</v>
      </c>
      <c r="H207" s="26">
        <v>0</v>
      </c>
      <c r="I207" s="26">
        <v>0</v>
      </c>
      <c r="J207" s="26">
        <v>0</v>
      </c>
      <c r="K207" s="164">
        <v>4</v>
      </c>
      <c r="L207" s="34">
        <v>6608023.2199999997</v>
      </c>
      <c r="M207" s="26">
        <v>0</v>
      </c>
      <c r="N207" s="26">
        <v>0</v>
      </c>
      <c r="O207" s="26">
        <v>0</v>
      </c>
      <c r="P207" s="26">
        <v>0</v>
      </c>
      <c r="Q207" s="26">
        <v>0</v>
      </c>
      <c r="R207" s="26">
        <v>0</v>
      </c>
      <c r="S207" s="26">
        <v>0</v>
      </c>
      <c r="T207" s="26">
        <v>0</v>
      </c>
      <c r="U207" s="26">
        <v>0</v>
      </c>
      <c r="V207" s="26">
        <v>0</v>
      </c>
      <c r="W207" s="26">
        <v>0</v>
      </c>
      <c r="X207" s="26">
        <v>0</v>
      </c>
      <c r="Y207" s="26">
        <v>0</v>
      </c>
      <c r="Z207" s="26">
        <v>0</v>
      </c>
      <c r="AA207" s="26">
        <v>0</v>
      </c>
      <c r="AB207" s="26">
        <v>0</v>
      </c>
      <c r="AC207" s="26">
        <v>0</v>
      </c>
      <c r="AD207" s="26">
        <v>0</v>
      </c>
      <c r="AE207" s="26">
        <v>0</v>
      </c>
      <c r="AF207" s="29" t="s">
        <v>263</v>
      </c>
      <c r="AG207" s="29">
        <v>2020</v>
      </c>
      <c r="AH207" s="30" t="s">
        <v>263</v>
      </c>
    </row>
    <row r="208" spans="1:34" ht="61.5">
      <c r="A208" s="17">
        <v>1</v>
      </c>
      <c r="B208" s="52">
        <v>184</v>
      </c>
      <c r="C208" s="20" t="s">
        <v>735</v>
      </c>
      <c r="D208" s="26">
        <v>8162096.2000000002</v>
      </c>
      <c r="E208" s="26">
        <v>0</v>
      </c>
      <c r="F208" s="26">
        <v>0</v>
      </c>
      <c r="G208" s="26">
        <v>0</v>
      </c>
      <c r="H208" s="26">
        <v>0</v>
      </c>
      <c r="I208" s="26">
        <v>0</v>
      </c>
      <c r="J208" s="26">
        <v>0</v>
      </c>
      <c r="K208" s="164">
        <v>5</v>
      </c>
      <c r="L208" s="34">
        <v>8162096.2000000002</v>
      </c>
      <c r="M208" s="26">
        <v>0</v>
      </c>
      <c r="N208" s="26">
        <v>0</v>
      </c>
      <c r="O208" s="26">
        <v>0</v>
      </c>
      <c r="P208" s="26">
        <v>0</v>
      </c>
      <c r="Q208" s="26">
        <v>0</v>
      </c>
      <c r="R208" s="26">
        <v>0</v>
      </c>
      <c r="S208" s="26">
        <v>0</v>
      </c>
      <c r="T208" s="26">
        <v>0</v>
      </c>
      <c r="U208" s="26">
        <v>0</v>
      </c>
      <c r="V208" s="26">
        <v>0</v>
      </c>
      <c r="W208" s="26">
        <v>0</v>
      </c>
      <c r="X208" s="26">
        <v>0</v>
      </c>
      <c r="Y208" s="26">
        <v>0</v>
      </c>
      <c r="Z208" s="26">
        <v>0</v>
      </c>
      <c r="AA208" s="26">
        <v>0</v>
      </c>
      <c r="AB208" s="26">
        <v>0</v>
      </c>
      <c r="AC208" s="26">
        <v>0</v>
      </c>
      <c r="AD208" s="26">
        <v>0</v>
      </c>
      <c r="AE208" s="26">
        <v>0</v>
      </c>
      <c r="AF208" s="29" t="s">
        <v>263</v>
      </c>
      <c r="AG208" s="29">
        <v>2020</v>
      </c>
      <c r="AH208" s="30" t="s">
        <v>263</v>
      </c>
    </row>
    <row r="209" spans="1:34" ht="61.5">
      <c r="A209" s="17">
        <v>1</v>
      </c>
      <c r="B209" s="52">
        <v>185</v>
      </c>
      <c r="C209" s="20" t="s">
        <v>736</v>
      </c>
      <c r="D209" s="26">
        <v>7899262.5999999996</v>
      </c>
      <c r="E209" s="26">
        <v>0</v>
      </c>
      <c r="F209" s="26">
        <v>0</v>
      </c>
      <c r="G209" s="26">
        <v>0</v>
      </c>
      <c r="H209" s="26">
        <v>0</v>
      </c>
      <c r="I209" s="26">
        <v>0</v>
      </c>
      <c r="J209" s="26">
        <v>0</v>
      </c>
      <c r="K209" s="164">
        <v>5</v>
      </c>
      <c r="L209" s="34">
        <v>7899262.5999999996</v>
      </c>
      <c r="M209" s="26">
        <v>0</v>
      </c>
      <c r="N209" s="26">
        <v>0</v>
      </c>
      <c r="O209" s="26">
        <v>0</v>
      </c>
      <c r="P209" s="26">
        <v>0</v>
      </c>
      <c r="Q209" s="26">
        <v>0</v>
      </c>
      <c r="R209" s="26">
        <v>0</v>
      </c>
      <c r="S209" s="26">
        <v>0</v>
      </c>
      <c r="T209" s="26">
        <v>0</v>
      </c>
      <c r="U209" s="26">
        <v>0</v>
      </c>
      <c r="V209" s="26">
        <v>0</v>
      </c>
      <c r="W209" s="26">
        <v>0</v>
      </c>
      <c r="X209" s="26">
        <v>0</v>
      </c>
      <c r="Y209" s="26">
        <v>0</v>
      </c>
      <c r="Z209" s="26">
        <v>0</v>
      </c>
      <c r="AA209" s="26">
        <v>0</v>
      </c>
      <c r="AB209" s="26">
        <v>0</v>
      </c>
      <c r="AC209" s="26">
        <v>0</v>
      </c>
      <c r="AD209" s="26">
        <v>0</v>
      </c>
      <c r="AE209" s="26">
        <v>0</v>
      </c>
      <c r="AF209" s="29" t="s">
        <v>263</v>
      </c>
      <c r="AG209" s="29">
        <v>2020</v>
      </c>
      <c r="AH209" s="30" t="s">
        <v>263</v>
      </c>
    </row>
    <row r="210" spans="1:34" ht="61.5">
      <c r="A210" s="17">
        <v>1</v>
      </c>
      <c r="B210" s="52">
        <v>186</v>
      </c>
      <c r="C210" s="20" t="s">
        <v>738</v>
      </c>
      <c r="D210" s="26">
        <v>1703879.76</v>
      </c>
      <c r="E210" s="26">
        <v>0</v>
      </c>
      <c r="F210" s="26">
        <v>0</v>
      </c>
      <c r="G210" s="26">
        <v>0</v>
      </c>
      <c r="H210" s="26">
        <v>0</v>
      </c>
      <c r="I210" s="26">
        <v>0</v>
      </c>
      <c r="J210" s="26">
        <v>0</v>
      </c>
      <c r="K210" s="28">
        <v>0</v>
      </c>
      <c r="L210" s="26">
        <v>0</v>
      </c>
      <c r="M210" s="34">
        <v>420.77</v>
      </c>
      <c r="N210" s="34">
        <v>1622576.28</v>
      </c>
      <c r="O210" s="26">
        <v>0</v>
      </c>
      <c r="P210" s="26">
        <v>0</v>
      </c>
      <c r="Q210" s="26">
        <v>0</v>
      </c>
      <c r="R210" s="26">
        <v>0</v>
      </c>
      <c r="S210" s="26">
        <v>0</v>
      </c>
      <c r="T210" s="26">
        <v>0</v>
      </c>
      <c r="U210" s="26">
        <v>0</v>
      </c>
      <c r="V210" s="26">
        <v>0</v>
      </c>
      <c r="W210" s="26">
        <v>0</v>
      </c>
      <c r="X210" s="26">
        <v>0</v>
      </c>
      <c r="Y210" s="26">
        <v>0</v>
      </c>
      <c r="Z210" s="26">
        <v>0</v>
      </c>
      <c r="AA210" s="26">
        <v>0</v>
      </c>
      <c r="AB210" s="26">
        <v>0</v>
      </c>
      <c r="AC210" s="26">
        <v>0</v>
      </c>
      <c r="AD210" s="34">
        <v>81303.48</v>
      </c>
      <c r="AE210" s="26">
        <v>0</v>
      </c>
      <c r="AF210" s="29">
        <v>2020</v>
      </c>
      <c r="AG210" s="29">
        <v>2020</v>
      </c>
      <c r="AH210" s="30" t="s">
        <v>263</v>
      </c>
    </row>
    <row r="211" spans="1:34" ht="61.5">
      <c r="A211" s="17">
        <v>1</v>
      </c>
      <c r="B211" s="52">
        <v>187</v>
      </c>
      <c r="C211" s="20" t="s">
        <v>739</v>
      </c>
      <c r="D211" s="26">
        <v>114842.89</v>
      </c>
      <c r="E211" s="26">
        <v>0</v>
      </c>
      <c r="F211" s="26">
        <v>0</v>
      </c>
      <c r="G211" s="26">
        <v>0</v>
      </c>
      <c r="H211" s="26">
        <v>0</v>
      </c>
      <c r="I211" s="26">
        <v>0</v>
      </c>
      <c r="J211" s="26">
        <v>0</v>
      </c>
      <c r="K211" s="28">
        <v>0</v>
      </c>
      <c r="L211" s="26">
        <v>0</v>
      </c>
      <c r="M211" s="26">
        <v>0</v>
      </c>
      <c r="N211" s="26">
        <v>0</v>
      </c>
      <c r="O211" s="26">
        <v>0</v>
      </c>
      <c r="P211" s="26">
        <v>0</v>
      </c>
      <c r="Q211" s="26">
        <v>0</v>
      </c>
      <c r="R211" s="26">
        <v>0</v>
      </c>
      <c r="S211" s="26">
        <v>0</v>
      </c>
      <c r="T211" s="26">
        <v>0</v>
      </c>
      <c r="U211" s="26">
        <v>0</v>
      </c>
      <c r="V211" s="26">
        <v>0</v>
      </c>
      <c r="W211" s="26">
        <v>0</v>
      </c>
      <c r="X211" s="26">
        <v>0</v>
      </c>
      <c r="Y211" s="26">
        <v>0</v>
      </c>
      <c r="Z211" s="26">
        <v>0</v>
      </c>
      <c r="AA211" s="26">
        <v>0</v>
      </c>
      <c r="AB211" s="26">
        <v>0</v>
      </c>
      <c r="AC211" s="26">
        <v>0</v>
      </c>
      <c r="AD211" s="34">
        <v>114842.89</v>
      </c>
      <c r="AE211" s="26">
        <v>0</v>
      </c>
      <c r="AF211" s="29">
        <v>2020</v>
      </c>
      <c r="AG211" s="29" t="s">
        <v>263</v>
      </c>
      <c r="AH211" s="29" t="s">
        <v>263</v>
      </c>
    </row>
    <row r="212" spans="1:34" ht="61.5">
      <c r="A212" s="17">
        <v>1</v>
      </c>
      <c r="B212" s="52">
        <v>188</v>
      </c>
      <c r="C212" s="20" t="s">
        <v>740</v>
      </c>
      <c r="D212" s="26">
        <v>136497.56</v>
      </c>
      <c r="E212" s="26">
        <v>0</v>
      </c>
      <c r="F212" s="26">
        <v>0</v>
      </c>
      <c r="G212" s="26">
        <v>0</v>
      </c>
      <c r="H212" s="26">
        <v>0</v>
      </c>
      <c r="I212" s="26">
        <v>0</v>
      </c>
      <c r="J212" s="26">
        <v>0</v>
      </c>
      <c r="K212" s="28">
        <v>0</v>
      </c>
      <c r="L212" s="26">
        <v>0</v>
      </c>
      <c r="M212" s="26">
        <v>0</v>
      </c>
      <c r="N212" s="26">
        <v>0</v>
      </c>
      <c r="O212" s="26">
        <v>0</v>
      </c>
      <c r="P212" s="26">
        <v>0</v>
      </c>
      <c r="Q212" s="26">
        <v>0</v>
      </c>
      <c r="R212" s="26">
        <v>0</v>
      </c>
      <c r="S212" s="26">
        <v>0</v>
      </c>
      <c r="T212" s="26">
        <v>0</v>
      </c>
      <c r="U212" s="26">
        <v>0</v>
      </c>
      <c r="V212" s="26">
        <v>0</v>
      </c>
      <c r="W212" s="26">
        <v>0</v>
      </c>
      <c r="X212" s="26">
        <v>0</v>
      </c>
      <c r="Y212" s="26">
        <v>0</v>
      </c>
      <c r="Z212" s="26">
        <v>0</v>
      </c>
      <c r="AA212" s="26">
        <v>0</v>
      </c>
      <c r="AB212" s="26">
        <v>0</v>
      </c>
      <c r="AC212" s="26">
        <v>0</v>
      </c>
      <c r="AD212" s="34">
        <v>136497.56</v>
      </c>
      <c r="AE212" s="26">
        <v>0</v>
      </c>
      <c r="AF212" s="29">
        <v>2020</v>
      </c>
      <c r="AG212" s="29" t="s">
        <v>263</v>
      </c>
      <c r="AH212" s="29" t="s">
        <v>263</v>
      </c>
    </row>
    <row r="213" spans="1:34" ht="61.5">
      <c r="A213" s="17">
        <v>1</v>
      </c>
      <c r="B213" s="52">
        <v>189</v>
      </c>
      <c r="C213" s="20" t="s">
        <v>1125</v>
      </c>
      <c r="D213" s="26">
        <v>3517276.18</v>
      </c>
      <c r="E213" s="26">
        <v>0</v>
      </c>
      <c r="F213" s="26">
        <v>0</v>
      </c>
      <c r="G213" s="26">
        <v>0</v>
      </c>
      <c r="H213" s="26">
        <v>0</v>
      </c>
      <c r="I213" s="26">
        <v>0</v>
      </c>
      <c r="J213" s="26">
        <v>0</v>
      </c>
      <c r="K213" s="28">
        <v>0</v>
      </c>
      <c r="L213" s="26">
        <v>0</v>
      </c>
      <c r="M213" s="26">
        <v>0</v>
      </c>
      <c r="N213" s="26">
        <v>0</v>
      </c>
      <c r="O213" s="26">
        <v>0</v>
      </c>
      <c r="P213" s="26">
        <v>0</v>
      </c>
      <c r="Q213" s="148">
        <v>815.66</v>
      </c>
      <c r="R213" s="148">
        <v>3517276.18</v>
      </c>
      <c r="S213" s="26">
        <v>0</v>
      </c>
      <c r="T213" s="26">
        <v>0</v>
      </c>
      <c r="U213" s="26">
        <v>0</v>
      </c>
      <c r="V213" s="26">
        <v>0</v>
      </c>
      <c r="W213" s="26">
        <v>0</v>
      </c>
      <c r="X213" s="26">
        <v>0</v>
      </c>
      <c r="Y213" s="26">
        <v>0</v>
      </c>
      <c r="Z213" s="26">
        <v>0</v>
      </c>
      <c r="AA213" s="26">
        <v>0</v>
      </c>
      <c r="AB213" s="26">
        <v>0</v>
      </c>
      <c r="AC213" s="26">
        <v>0</v>
      </c>
      <c r="AD213" s="26">
        <v>0</v>
      </c>
      <c r="AE213" s="26">
        <v>0</v>
      </c>
      <c r="AF213" s="29" t="s">
        <v>263</v>
      </c>
      <c r="AG213" s="29">
        <v>2020</v>
      </c>
      <c r="AH213" s="30" t="s">
        <v>263</v>
      </c>
    </row>
    <row r="214" spans="1:34" ht="61.5">
      <c r="A214" s="17">
        <v>1</v>
      </c>
      <c r="B214" s="52">
        <v>190</v>
      </c>
      <c r="C214" s="20" t="s">
        <v>1126</v>
      </c>
      <c r="D214" s="26">
        <v>581865.37</v>
      </c>
      <c r="E214" s="26">
        <v>0</v>
      </c>
      <c r="F214" s="26">
        <v>0</v>
      </c>
      <c r="G214" s="26">
        <v>0</v>
      </c>
      <c r="H214" s="26">
        <v>0</v>
      </c>
      <c r="I214" s="122">
        <v>576161.37</v>
      </c>
      <c r="J214" s="26">
        <v>0</v>
      </c>
      <c r="K214" s="28">
        <v>0</v>
      </c>
      <c r="L214" s="26">
        <v>0</v>
      </c>
      <c r="M214" s="26">
        <v>0</v>
      </c>
      <c r="N214" s="26">
        <v>0</v>
      </c>
      <c r="O214" s="26">
        <v>0</v>
      </c>
      <c r="P214" s="26">
        <v>0</v>
      </c>
      <c r="Q214" s="26">
        <v>0</v>
      </c>
      <c r="R214" s="26">
        <v>0</v>
      </c>
      <c r="S214" s="26">
        <v>0</v>
      </c>
      <c r="T214" s="26">
        <v>0</v>
      </c>
      <c r="U214" s="26">
        <v>0</v>
      </c>
      <c r="V214" s="26">
        <v>0</v>
      </c>
      <c r="W214" s="26">
        <v>0</v>
      </c>
      <c r="X214" s="26">
        <v>0</v>
      </c>
      <c r="Y214" s="26">
        <v>0</v>
      </c>
      <c r="Z214" s="26">
        <v>0</v>
      </c>
      <c r="AA214" s="26">
        <v>0</v>
      </c>
      <c r="AB214" s="26">
        <v>0</v>
      </c>
      <c r="AC214" s="122">
        <v>5704</v>
      </c>
      <c r="AD214" s="26">
        <v>0</v>
      </c>
      <c r="AE214" s="26">
        <v>0</v>
      </c>
      <c r="AF214" s="29" t="s">
        <v>263</v>
      </c>
      <c r="AG214" s="29">
        <v>2020</v>
      </c>
      <c r="AH214" s="30">
        <v>2020</v>
      </c>
    </row>
    <row r="215" spans="1:34" ht="61.5">
      <c r="A215" s="17">
        <v>1</v>
      </c>
      <c r="B215" s="52">
        <v>191</v>
      </c>
      <c r="C215" s="20" t="s">
        <v>1127</v>
      </c>
      <c r="D215" s="26">
        <v>4997938.54</v>
      </c>
      <c r="E215" s="26">
        <v>0</v>
      </c>
      <c r="F215" s="26">
        <v>0</v>
      </c>
      <c r="G215" s="26">
        <v>0</v>
      </c>
      <c r="H215" s="26">
        <v>0</v>
      </c>
      <c r="I215" s="26">
        <v>0</v>
      </c>
      <c r="J215" s="26">
        <v>0</v>
      </c>
      <c r="K215" s="28">
        <v>0</v>
      </c>
      <c r="L215" s="26">
        <v>0</v>
      </c>
      <c r="M215" s="148">
        <v>1206.22</v>
      </c>
      <c r="N215" s="148">
        <v>4948943.99</v>
      </c>
      <c r="O215" s="26">
        <v>0</v>
      </c>
      <c r="P215" s="26">
        <v>0</v>
      </c>
      <c r="Q215" s="26">
        <v>0</v>
      </c>
      <c r="R215" s="26">
        <v>0</v>
      </c>
      <c r="S215" s="26">
        <v>0</v>
      </c>
      <c r="T215" s="26">
        <v>0</v>
      </c>
      <c r="U215" s="26">
        <v>0</v>
      </c>
      <c r="V215" s="26">
        <v>0</v>
      </c>
      <c r="W215" s="26">
        <v>0</v>
      </c>
      <c r="X215" s="26">
        <v>0</v>
      </c>
      <c r="Y215" s="26">
        <v>0</v>
      </c>
      <c r="Z215" s="26">
        <v>0</v>
      </c>
      <c r="AA215" s="26">
        <v>0</v>
      </c>
      <c r="AB215" s="26">
        <v>0</v>
      </c>
      <c r="AC215" s="25">
        <v>48994.55</v>
      </c>
      <c r="AD215" s="26">
        <v>0</v>
      </c>
      <c r="AE215" s="26">
        <v>0</v>
      </c>
      <c r="AF215" s="29" t="s">
        <v>263</v>
      </c>
      <c r="AG215" s="29">
        <v>2020</v>
      </c>
      <c r="AH215" s="30">
        <v>2020</v>
      </c>
    </row>
    <row r="216" spans="1:34" ht="61.5">
      <c r="A216" s="17">
        <v>1</v>
      </c>
      <c r="B216" s="52">
        <v>192</v>
      </c>
      <c r="C216" s="20" t="s">
        <v>1130</v>
      </c>
      <c r="D216" s="26">
        <v>3797251.5799999996</v>
      </c>
      <c r="E216" s="26">
        <v>0</v>
      </c>
      <c r="F216" s="26">
        <v>0</v>
      </c>
      <c r="G216" s="26">
        <v>0</v>
      </c>
      <c r="H216" s="26">
        <v>0</v>
      </c>
      <c r="I216" s="26">
        <v>0</v>
      </c>
      <c r="J216" s="26">
        <v>0</v>
      </c>
      <c r="K216" s="28">
        <v>0</v>
      </c>
      <c r="L216" s="26">
        <v>0</v>
      </c>
      <c r="M216" s="34">
        <v>1111.9000000000001</v>
      </c>
      <c r="N216" s="34">
        <v>3760027.3</v>
      </c>
      <c r="O216" s="26">
        <v>0</v>
      </c>
      <c r="P216" s="26">
        <v>0</v>
      </c>
      <c r="Q216" s="26">
        <v>0</v>
      </c>
      <c r="R216" s="26">
        <v>0</v>
      </c>
      <c r="S216" s="26">
        <v>0</v>
      </c>
      <c r="T216" s="26">
        <v>0</v>
      </c>
      <c r="U216" s="26">
        <v>0</v>
      </c>
      <c r="V216" s="26">
        <v>0</v>
      </c>
      <c r="W216" s="26">
        <v>0</v>
      </c>
      <c r="X216" s="26">
        <v>0</v>
      </c>
      <c r="Y216" s="26">
        <v>0</v>
      </c>
      <c r="Z216" s="26">
        <v>0</v>
      </c>
      <c r="AA216" s="26">
        <v>0</v>
      </c>
      <c r="AB216" s="26">
        <v>0</v>
      </c>
      <c r="AC216" s="34">
        <v>37224.28</v>
      </c>
      <c r="AD216" s="26">
        <v>0</v>
      </c>
      <c r="AE216" s="26">
        <v>0</v>
      </c>
      <c r="AF216" s="29" t="s">
        <v>263</v>
      </c>
      <c r="AG216" s="29">
        <v>2020</v>
      </c>
      <c r="AH216" s="30">
        <v>2020</v>
      </c>
    </row>
    <row r="217" spans="1:34" ht="61.5">
      <c r="A217" s="17">
        <v>1</v>
      </c>
      <c r="B217" s="52">
        <v>193</v>
      </c>
      <c r="C217" s="20" t="s">
        <v>1131</v>
      </c>
      <c r="D217" s="26">
        <v>1338677.8699999999</v>
      </c>
      <c r="E217" s="26">
        <v>0</v>
      </c>
      <c r="F217" s="26">
        <v>0</v>
      </c>
      <c r="G217" s="26">
        <v>0</v>
      </c>
      <c r="H217" s="26">
        <v>0</v>
      </c>
      <c r="I217" s="26">
        <v>0</v>
      </c>
      <c r="J217" s="26">
        <v>0</v>
      </c>
      <c r="K217" s="28">
        <v>0</v>
      </c>
      <c r="L217" s="26">
        <v>0</v>
      </c>
      <c r="M217" s="26">
        <v>0</v>
      </c>
      <c r="N217" s="26">
        <v>0</v>
      </c>
      <c r="O217" s="26">
        <v>0</v>
      </c>
      <c r="P217" s="26">
        <v>0</v>
      </c>
      <c r="Q217" s="34">
        <v>379.48</v>
      </c>
      <c r="R217" s="34">
        <v>1325554.8799999999</v>
      </c>
      <c r="S217" s="26">
        <v>0</v>
      </c>
      <c r="T217" s="26">
        <v>0</v>
      </c>
      <c r="U217" s="26">
        <v>0</v>
      </c>
      <c r="V217" s="26">
        <v>0</v>
      </c>
      <c r="W217" s="26">
        <v>0</v>
      </c>
      <c r="X217" s="26">
        <v>0</v>
      </c>
      <c r="Y217" s="26">
        <v>0</v>
      </c>
      <c r="Z217" s="26">
        <v>0</v>
      </c>
      <c r="AA217" s="26">
        <v>0</v>
      </c>
      <c r="AB217" s="26">
        <v>0</v>
      </c>
      <c r="AC217" s="34">
        <v>13122.99</v>
      </c>
      <c r="AD217" s="26">
        <v>0</v>
      </c>
      <c r="AE217" s="26">
        <v>0</v>
      </c>
      <c r="AF217" s="29" t="s">
        <v>263</v>
      </c>
      <c r="AG217" s="29">
        <v>2020</v>
      </c>
      <c r="AH217" s="30">
        <v>2020</v>
      </c>
    </row>
    <row r="218" spans="1:34" ht="61.5">
      <c r="A218" s="17">
        <v>1</v>
      </c>
      <c r="B218" s="52">
        <v>194</v>
      </c>
      <c r="C218" s="20" t="s">
        <v>1132</v>
      </c>
      <c r="D218" s="26">
        <v>4355063.8499999996</v>
      </c>
      <c r="E218" s="26">
        <v>0</v>
      </c>
      <c r="F218" s="26">
        <v>0</v>
      </c>
      <c r="G218" s="26">
        <v>0</v>
      </c>
      <c r="H218" s="26">
        <v>0</v>
      </c>
      <c r="I218" s="26">
        <v>0</v>
      </c>
      <c r="J218" s="26">
        <v>0</v>
      </c>
      <c r="K218" s="164">
        <v>3</v>
      </c>
      <c r="L218" s="34">
        <v>4355063.8499999996</v>
      </c>
      <c r="M218" s="26">
        <v>0</v>
      </c>
      <c r="N218" s="26">
        <v>0</v>
      </c>
      <c r="O218" s="26">
        <v>0</v>
      </c>
      <c r="P218" s="26">
        <v>0</v>
      </c>
      <c r="Q218" s="26">
        <v>0</v>
      </c>
      <c r="R218" s="26">
        <v>0</v>
      </c>
      <c r="S218" s="26">
        <v>0</v>
      </c>
      <c r="T218" s="26">
        <v>0</v>
      </c>
      <c r="U218" s="26">
        <v>0</v>
      </c>
      <c r="V218" s="26">
        <v>0</v>
      </c>
      <c r="W218" s="26">
        <v>0</v>
      </c>
      <c r="X218" s="26">
        <v>0</v>
      </c>
      <c r="Y218" s="26">
        <v>0</v>
      </c>
      <c r="Z218" s="26">
        <v>0</v>
      </c>
      <c r="AA218" s="26">
        <v>0</v>
      </c>
      <c r="AB218" s="26">
        <v>0</v>
      </c>
      <c r="AC218" s="26">
        <v>0</v>
      </c>
      <c r="AD218" s="26">
        <v>0</v>
      </c>
      <c r="AE218" s="26">
        <v>0</v>
      </c>
      <c r="AF218" s="29" t="s">
        <v>263</v>
      </c>
      <c r="AG218" s="29">
        <v>2020</v>
      </c>
      <c r="AH218" s="30" t="s">
        <v>263</v>
      </c>
    </row>
    <row r="219" spans="1:34" ht="61.5">
      <c r="A219" s="17">
        <v>1</v>
      </c>
      <c r="B219" s="52">
        <v>195</v>
      </c>
      <c r="C219" s="20" t="s">
        <v>1133</v>
      </c>
      <c r="D219" s="26">
        <v>1700754.66</v>
      </c>
      <c r="E219" s="26">
        <v>0</v>
      </c>
      <c r="F219" s="26">
        <v>0</v>
      </c>
      <c r="G219" s="26">
        <v>0</v>
      </c>
      <c r="H219" s="26">
        <v>0</v>
      </c>
      <c r="I219" s="26">
        <v>0</v>
      </c>
      <c r="J219" s="26">
        <v>0</v>
      </c>
      <c r="K219" s="28">
        <v>0</v>
      </c>
      <c r="L219" s="26">
        <v>0</v>
      </c>
      <c r="M219" s="26">
        <v>0</v>
      </c>
      <c r="N219" s="26">
        <v>0</v>
      </c>
      <c r="O219" s="26">
        <v>0</v>
      </c>
      <c r="P219" s="26">
        <v>0</v>
      </c>
      <c r="Q219" s="34">
        <v>503.64</v>
      </c>
      <c r="R219" s="122">
        <v>1684082.24</v>
      </c>
      <c r="S219" s="26">
        <v>0</v>
      </c>
      <c r="T219" s="26">
        <v>0</v>
      </c>
      <c r="U219" s="26">
        <v>0</v>
      </c>
      <c r="V219" s="26">
        <v>0</v>
      </c>
      <c r="W219" s="26">
        <v>0</v>
      </c>
      <c r="X219" s="26">
        <v>0</v>
      </c>
      <c r="Y219" s="26">
        <v>0</v>
      </c>
      <c r="Z219" s="26">
        <v>0</v>
      </c>
      <c r="AA219" s="26">
        <v>0</v>
      </c>
      <c r="AB219" s="26">
        <v>0</v>
      </c>
      <c r="AC219" s="122">
        <v>16672.419999999998</v>
      </c>
      <c r="AD219" s="26">
        <v>0</v>
      </c>
      <c r="AE219" s="26">
        <v>0</v>
      </c>
      <c r="AF219" s="29" t="s">
        <v>263</v>
      </c>
      <c r="AG219" s="29">
        <v>2020</v>
      </c>
      <c r="AH219" s="30">
        <v>2020</v>
      </c>
    </row>
    <row r="220" spans="1:34" ht="61.5">
      <c r="A220" s="17">
        <v>1</v>
      </c>
      <c r="B220" s="52">
        <v>196</v>
      </c>
      <c r="C220" s="20" t="s">
        <v>1134</v>
      </c>
      <c r="D220" s="26">
        <v>1402602.78</v>
      </c>
      <c r="E220" s="26">
        <v>0</v>
      </c>
      <c r="F220" s="26">
        <v>0</v>
      </c>
      <c r="G220" s="26">
        <v>0</v>
      </c>
      <c r="H220" s="26">
        <v>0</v>
      </c>
      <c r="I220" s="26">
        <v>0</v>
      </c>
      <c r="J220" s="26">
        <v>0</v>
      </c>
      <c r="K220" s="28">
        <v>0</v>
      </c>
      <c r="L220" s="26">
        <v>0</v>
      </c>
      <c r="M220" s="26">
        <v>0</v>
      </c>
      <c r="N220" s="26">
        <v>0</v>
      </c>
      <c r="O220" s="26">
        <v>0</v>
      </c>
      <c r="P220" s="26">
        <v>0</v>
      </c>
      <c r="Q220" s="34">
        <v>392.5</v>
      </c>
      <c r="R220" s="34">
        <v>1350679.02</v>
      </c>
      <c r="S220" s="26">
        <v>0</v>
      </c>
      <c r="T220" s="26">
        <v>0</v>
      </c>
      <c r="U220" s="26">
        <v>0</v>
      </c>
      <c r="V220" s="26">
        <v>0</v>
      </c>
      <c r="W220" s="26">
        <v>0</v>
      </c>
      <c r="X220" s="26">
        <v>0</v>
      </c>
      <c r="Y220" s="26">
        <v>0</v>
      </c>
      <c r="Z220" s="26">
        <v>0</v>
      </c>
      <c r="AA220" s="26">
        <v>0</v>
      </c>
      <c r="AB220" s="26">
        <v>0</v>
      </c>
      <c r="AC220" s="34">
        <v>13371.72</v>
      </c>
      <c r="AD220" s="34">
        <v>38552.04</v>
      </c>
      <c r="AE220" s="26">
        <v>0</v>
      </c>
      <c r="AF220" s="29">
        <v>2020</v>
      </c>
      <c r="AG220" s="29">
        <v>2020</v>
      </c>
      <c r="AH220" s="30">
        <v>2020</v>
      </c>
    </row>
    <row r="221" spans="1:34" ht="61.5">
      <c r="A221" s="17">
        <v>1</v>
      </c>
      <c r="B221" s="52">
        <v>197</v>
      </c>
      <c r="C221" s="20" t="s">
        <v>1135</v>
      </c>
      <c r="D221" s="26">
        <v>6356844.0800000001</v>
      </c>
      <c r="E221" s="26">
        <v>0</v>
      </c>
      <c r="F221" s="26">
        <v>0</v>
      </c>
      <c r="G221" s="26">
        <v>0</v>
      </c>
      <c r="H221" s="26">
        <v>0</v>
      </c>
      <c r="I221" s="26">
        <v>0</v>
      </c>
      <c r="J221" s="26">
        <v>0</v>
      </c>
      <c r="K221" s="164">
        <v>4</v>
      </c>
      <c r="L221" s="34">
        <v>6356844.0800000001</v>
      </c>
      <c r="M221" s="26">
        <v>0</v>
      </c>
      <c r="N221" s="26">
        <v>0</v>
      </c>
      <c r="O221" s="26">
        <v>0</v>
      </c>
      <c r="P221" s="26">
        <v>0</v>
      </c>
      <c r="Q221" s="26">
        <v>0</v>
      </c>
      <c r="R221" s="26">
        <v>0</v>
      </c>
      <c r="S221" s="26">
        <v>0</v>
      </c>
      <c r="T221" s="26">
        <v>0</v>
      </c>
      <c r="U221" s="26">
        <v>0</v>
      </c>
      <c r="V221" s="26">
        <v>0</v>
      </c>
      <c r="W221" s="26">
        <v>0</v>
      </c>
      <c r="X221" s="26">
        <v>0</v>
      </c>
      <c r="Y221" s="26">
        <v>0</v>
      </c>
      <c r="Z221" s="26">
        <v>0</v>
      </c>
      <c r="AA221" s="26">
        <v>0</v>
      </c>
      <c r="AB221" s="26">
        <v>0</v>
      </c>
      <c r="AC221" s="26">
        <v>0</v>
      </c>
      <c r="AD221" s="26">
        <v>0</v>
      </c>
      <c r="AE221" s="26">
        <v>0</v>
      </c>
      <c r="AF221" s="29" t="s">
        <v>263</v>
      </c>
      <c r="AG221" s="29">
        <v>2020</v>
      </c>
      <c r="AH221" s="30" t="s">
        <v>263</v>
      </c>
    </row>
    <row r="222" spans="1:34" ht="61.5">
      <c r="A222" s="17">
        <v>1</v>
      </c>
      <c r="B222" s="52">
        <v>198</v>
      </c>
      <c r="C222" s="20" t="s">
        <v>1234</v>
      </c>
      <c r="D222" s="26">
        <v>172775.04000000001</v>
      </c>
      <c r="E222" s="26">
        <v>0</v>
      </c>
      <c r="F222" s="26">
        <v>0</v>
      </c>
      <c r="G222" s="26">
        <v>0</v>
      </c>
      <c r="H222" s="26">
        <v>0</v>
      </c>
      <c r="I222" s="26">
        <v>0</v>
      </c>
      <c r="J222" s="26">
        <v>0</v>
      </c>
      <c r="K222" s="28">
        <v>0</v>
      </c>
      <c r="L222" s="26">
        <v>0</v>
      </c>
      <c r="M222" s="26">
        <v>0</v>
      </c>
      <c r="N222" s="26">
        <v>0</v>
      </c>
      <c r="O222" s="26">
        <v>0</v>
      </c>
      <c r="P222" s="26">
        <v>0</v>
      </c>
      <c r="Q222" s="26">
        <v>0</v>
      </c>
      <c r="R222" s="26">
        <v>0</v>
      </c>
      <c r="S222" s="26">
        <v>0</v>
      </c>
      <c r="T222" s="26">
        <v>0</v>
      </c>
      <c r="U222" s="26">
        <v>0</v>
      </c>
      <c r="V222" s="26">
        <v>0</v>
      </c>
      <c r="W222" s="26">
        <v>0</v>
      </c>
      <c r="X222" s="26">
        <v>0</v>
      </c>
      <c r="Y222" s="26">
        <v>0</v>
      </c>
      <c r="Z222" s="26">
        <v>0</v>
      </c>
      <c r="AA222" s="26">
        <v>0</v>
      </c>
      <c r="AB222" s="26">
        <v>0</v>
      </c>
      <c r="AC222" s="26">
        <v>0</v>
      </c>
      <c r="AD222" s="122">
        <v>172775.04000000001</v>
      </c>
      <c r="AE222" s="26">
        <v>0</v>
      </c>
      <c r="AF222" s="29">
        <v>2020</v>
      </c>
      <c r="AG222" s="29" t="s">
        <v>263</v>
      </c>
      <c r="AH222" s="29" t="s">
        <v>263</v>
      </c>
    </row>
    <row r="223" spans="1:34" ht="61.5">
      <c r="A223" s="17">
        <v>1</v>
      </c>
      <c r="B223" s="52">
        <v>199</v>
      </c>
      <c r="C223" s="20" t="s">
        <v>1326</v>
      </c>
      <c r="D223" s="26">
        <v>13083489.59</v>
      </c>
      <c r="E223" s="26">
        <v>0</v>
      </c>
      <c r="F223" s="26">
        <v>0</v>
      </c>
      <c r="G223" s="26">
        <v>0</v>
      </c>
      <c r="H223" s="26">
        <v>0</v>
      </c>
      <c r="I223" s="26">
        <v>0</v>
      </c>
      <c r="J223" s="26">
        <v>0</v>
      </c>
      <c r="K223" s="164">
        <v>9</v>
      </c>
      <c r="L223" s="34">
        <v>13083489.59</v>
      </c>
      <c r="M223" s="26">
        <v>0</v>
      </c>
      <c r="N223" s="26">
        <v>0</v>
      </c>
      <c r="O223" s="26">
        <v>0</v>
      </c>
      <c r="P223" s="26">
        <v>0</v>
      </c>
      <c r="Q223" s="26">
        <v>0</v>
      </c>
      <c r="R223" s="26">
        <v>0</v>
      </c>
      <c r="S223" s="26">
        <v>0</v>
      </c>
      <c r="T223" s="26">
        <v>0</v>
      </c>
      <c r="U223" s="26">
        <v>0</v>
      </c>
      <c r="V223" s="26">
        <v>0</v>
      </c>
      <c r="W223" s="26">
        <v>0</v>
      </c>
      <c r="X223" s="26">
        <v>0</v>
      </c>
      <c r="Y223" s="26">
        <v>0</v>
      </c>
      <c r="Z223" s="26">
        <v>0</v>
      </c>
      <c r="AA223" s="26">
        <v>0</v>
      </c>
      <c r="AB223" s="26">
        <v>0</v>
      </c>
      <c r="AC223" s="26">
        <v>0</v>
      </c>
      <c r="AD223" s="26">
        <v>0</v>
      </c>
      <c r="AE223" s="26">
        <v>0</v>
      </c>
      <c r="AF223" s="29" t="s">
        <v>263</v>
      </c>
      <c r="AG223" s="29">
        <v>2020</v>
      </c>
      <c r="AH223" s="30" t="s">
        <v>263</v>
      </c>
    </row>
    <row r="224" spans="1:34" ht="61.5">
      <c r="A224" s="17">
        <v>1</v>
      </c>
      <c r="B224" s="52">
        <v>200</v>
      </c>
      <c r="C224" s="20" t="s">
        <v>1342</v>
      </c>
      <c r="D224" s="26">
        <v>5478127.7400000002</v>
      </c>
      <c r="E224" s="26">
        <v>0</v>
      </c>
      <c r="F224" s="26">
        <v>0</v>
      </c>
      <c r="G224" s="26">
        <v>0</v>
      </c>
      <c r="H224" s="26">
        <v>0</v>
      </c>
      <c r="I224" s="26">
        <v>0</v>
      </c>
      <c r="J224" s="26">
        <v>0</v>
      </c>
      <c r="K224" s="164">
        <v>3</v>
      </c>
      <c r="L224" s="34">
        <v>5478127.7400000002</v>
      </c>
      <c r="M224" s="26">
        <v>0</v>
      </c>
      <c r="N224" s="26">
        <v>0</v>
      </c>
      <c r="O224" s="26">
        <v>0</v>
      </c>
      <c r="P224" s="26">
        <v>0</v>
      </c>
      <c r="Q224" s="26">
        <v>0</v>
      </c>
      <c r="R224" s="26">
        <v>0</v>
      </c>
      <c r="S224" s="26">
        <v>0</v>
      </c>
      <c r="T224" s="26">
        <v>0</v>
      </c>
      <c r="U224" s="26">
        <v>0</v>
      </c>
      <c r="V224" s="26">
        <v>0</v>
      </c>
      <c r="W224" s="26">
        <v>0</v>
      </c>
      <c r="X224" s="26">
        <v>0</v>
      </c>
      <c r="Y224" s="26">
        <v>0</v>
      </c>
      <c r="Z224" s="26">
        <v>0</v>
      </c>
      <c r="AA224" s="26">
        <v>0</v>
      </c>
      <c r="AB224" s="26">
        <v>0</v>
      </c>
      <c r="AC224" s="26">
        <v>0</v>
      </c>
      <c r="AD224" s="26">
        <v>0</v>
      </c>
      <c r="AE224" s="26">
        <v>0</v>
      </c>
      <c r="AF224" s="29" t="s">
        <v>263</v>
      </c>
      <c r="AG224" s="29">
        <v>2020</v>
      </c>
      <c r="AH224" s="30" t="s">
        <v>263</v>
      </c>
    </row>
    <row r="225" spans="1:34" ht="61.5">
      <c r="A225" s="17">
        <v>1</v>
      </c>
      <c r="B225" s="52">
        <v>201</v>
      </c>
      <c r="C225" s="20" t="s">
        <v>1343</v>
      </c>
      <c r="D225" s="26">
        <v>7310851.2000000002</v>
      </c>
      <c r="E225" s="26">
        <v>0</v>
      </c>
      <c r="F225" s="26">
        <v>0</v>
      </c>
      <c r="G225" s="26">
        <v>0</v>
      </c>
      <c r="H225" s="26">
        <v>0</v>
      </c>
      <c r="I225" s="26">
        <v>0</v>
      </c>
      <c r="J225" s="26">
        <v>0</v>
      </c>
      <c r="K225" s="164">
        <v>4</v>
      </c>
      <c r="L225" s="34">
        <v>7310851.2000000002</v>
      </c>
      <c r="M225" s="26">
        <v>0</v>
      </c>
      <c r="N225" s="26">
        <v>0</v>
      </c>
      <c r="O225" s="26">
        <v>0</v>
      </c>
      <c r="P225" s="26">
        <v>0</v>
      </c>
      <c r="Q225" s="26">
        <v>0</v>
      </c>
      <c r="R225" s="26">
        <v>0</v>
      </c>
      <c r="S225" s="26">
        <v>0</v>
      </c>
      <c r="T225" s="26">
        <v>0</v>
      </c>
      <c r="U225" s="26">
        <v>0</v>
      </c>
      <c r="V225" s="26">
        <v>0</v>
      </c>
      <c r="W225" s="26">
        <v>0</v>
      </c>
      <c r="X225" s="26">
        <v>0</v>
      </c>
      <c r="Y225" s="26">
        <v>0</v>
      </c>
      <c r="Z225" s="26">
        <v>0</v>
      </c>
      <c r="AA225" s="26">
        <v>0</v>
      </c>
      <c r="AB225" s="26">
        <v>0</v>
      </c>
      <c r="AC225" s="26">
        <v>0</v>
      </c>
      <c r="AD225" s="26">
        <v>0</v>
      </c>
      <c r="AE225" s="26">
        <v>0</v>
      </c>
      <c r="AF225" s="29" t="s">
        <v>263</v>
      </c>
      <c r="AG225" s="29">
        <v>2020</v>
      </c>
      <c r="AH225" s="30" t="s">
        <v>263</v>
      </c>
    </row>
    <row r="226" spans="1:34" ht="61.5">
      <c r="A226" s="17">
        <v>1</v>
      </c>
      <c r="B226" s="52">
        <v>202</v>
      </c>
      <c r="C226" s="20" t="s">
        <v>1344</v>
      </c>
      <c r="D226" s="26">
        <v>5327196</v>
      </c>
      <c r="E226" s="26">
        <v>0</v>
      </c>
      <c r="F226" s="26">
        <v>0</v>
      </c>
      <c r="G226" s="26">
        <v>0</v>
      </c>
      <c r="H226" s="26">
        <v>0</v>
      </c>
      <c r="I226" s="26">
        <v>0</v>
      </c>
      <c r="J226" s="26">
        <v>0</v>
      </c>
      <c r="K226" s="164">
        <v>3</v>
      </c>
      <c r="L226" s="34">
        <v>5327196</v>
      </c>
      <c r="M226" s="26">
        <v>0</v>
      </c>
      <c r="N226" s="26">
        <v>0</v>
      </c>
      <c r="O226" s="26">
        <v>0</v>
      </c>
      <c r="P226" s="26">
        <v>0</v>
      </c>
      <c r="Q226" s="26">
        <v>0</v>
      </c>
      <c r="R226" s="26">
        <v>0</v>
      </c>
      <c r="S226" s="26">
        <v>0</v>
      </c>
      <c r="T226" s="26">
        <v>0</v>
      </c>
      <c r="U226" s="26">
        <v>0</v>
      </c>
      <c r="V226" s="26">
        <v>0</v>
      </c>
      <c r="W226" s="26">
        <v>0</v>
      </c>
      <c r="X226" s="26">
        <v>0</v>
      </c>
      <c r="Y226" s="26">
        <v>0</v>
      </c>
      <c r="Z226" s="26">
        <v>0</v>
      </c>
      <c r="AA226" s="26">
        <v>0</v>
      </c>
      <c r="AB226" s="26">
        <v>0</v>
      </c>
      <c r="AC226" s="26">
        <v>0</v>
      </c>
      <c r="AD226" s="26">
        <v>0</v>
      </c>
      <c r="AE226" s="26">
        <v>0</v>
      </c>
      <c r="AF226" s="29" t="s">
        <v>263</v>
      </c>
      <c r="AG226" s="29">
        <v>2020</v>
      </c>
      <c r="AH226" s="30" t="s">
        <v>263</v>
      </c>
    </row>
    <row r="227" spans="1:34" ht="61.5">
      <c r="A227" s="17">
        <v>1</v>
      </c>
      <c r="B227" s="52">
        <v>203</v>
      </c>
      <c r="C227" s="20" t="s">
        <v>1345</v>
      </c>
      <c r="D227" s="26">
        <v>7367915.9199999999</v>
      </c>
      <c r="E227" s="26">
        <v>0</v>
      </c>
      <c r="F227" s="26">
        <v>0</v>
      </c>
      <c r="G227" s="26">
        <v>0</v>
      </c>
      <c r="H227" s="26">
        <v>0</v>
      </c>
      <c r="I227" s="26">
        <v>0</v>
      </c>
      <c r="J227" s="26">
        <v>0</v>
      </c>
      <c r="K227" s="164">
        <v>4</v>
      </c>
      <c r="L227" s="34">
        <v>7367915.9199999999</v>
      </c>
      <c r="M227" s="26">
        <v>0</v>
      </c>
      <c r="N227" s="26">
        <v>0</v>
      </c>
      <c r="O227" s="26">
        <v>0</v>
      </c>
      <c r="P227" s="26">
        <v>0</v>
      </c>
      <c r="Q227" s="26">
        <v>0</v>
      </c>
      <c r="R227" s="26">
        <v>0</v>
      </c>
      <c r="S227" s="26">
        <v>0</v>
      </c>
      <c r="T227" s="26">
        <v>0</v>
      </c>
      <c r="U227" s="26">
        <v>0</v>
      </c>
      <c r="V227" s="26">
        <v>0</v>
      </c>
      <c r="W227" s="26">
        <v>0</v>
      </c>
      <c r="X227" s="26">
        <v>0</v>
      </c>
      <c r="Y227" s="26">
        <v>0</v>
      </c>
      <c r="Z227" s="26">
        <v>0</v>
      </c>
      <c r="AA227" s="26">
        <v>0</v>
      </c>
      <c r="AB227" s="26">
        <v>0</v>
      </c>
      <c r="AC227" s="26">
        <v>0</v>
      </c>
      <c r="AD227" s="26">
        <v>0</v>
      </c>
      <c r="AE227" s="26">
        <v>0</v>
      </c>
      <c r="AF227" s="29" t="s">
        <v>263</v>
      </c>
      <c r="AG227" s="29">
        <v>2020</v>
      </c>
      <c r="AH227" s="30" t="s">
        <v>263</v>
      </c>
    </row>
    <row r="228" spans="1:34" ht="61.5">
      <c r="A228" s="17">
        <v>1</v>
      </c>
      <c r="B228" s="52">
        <v>204</v>
      </c>
      <c r="C228" s="20" t="s">
        <v>1346</v>
      </c>
      <c r="D228" s="26">
        <v>5462413.6200000001</v>
      </c>
      <c r="E228" s="26">
        <v>0</v>
      </c>
      <c r="F228" s="26">
        <v>0</v>
      </c>
      <c r="G228" s="26">
        <v>0</v>
      </c>
      <c r="H228" s="26">
        <v>0</v>
      </c>
      <c r="I228" s="26">
        <v>0</v>
      </c>
      <c r="J228" s="26">
        <v>0</v>
      </c>
      <c r="K228" s="164">
        <v>3</v>
      </c>
      <c r="L228" s="34">
        <v>5462413.6200000001</v>
      </c>
      <c r="M228" s="26">
        <v>0</v>
      </c>
      <c r="N228" s="26">
        <v>0</v>
      </c>
      <c r="O228" s="26">
        <v>0</v>
      </c>
      <c r="P228" s="26">
        <v>0</v>
      </c>
      <c r="Q228" s="26">
        <v>0</v>
      </c>
      <c r="R228" s="26">
        <v>0</v>
      </c>
      <c r="S228" s="26">
        <v>0</v>
      </c>
      <c r="T228" s="26">
        <v>0</v>
      </c>
      <c r="U228" s="26">
        <v>0</v>
      </c>
      <c r="V228" s="26">
        <v>0</v>
      </c>
      <c r="W228" s="26">
        <v>0</v>
      </c>
      <c r="X228" s="26">
        <v>0</v>
      </c>
      <c r="Y228" s="26">
        <v>0</v>
      </c>
      <c r="Z228" s="26">
        <v>0</v>
      </c>
      <c r="AA228" s="26">
        <v>0</v>
      </c>
      <c r="AB228" s="26">
        <v>0</v>
      </c>
      <c r="AC228" s="26">
        <v>0</v>
      </c>
      <c r="AD228" s="26">
        <v>0</v>
      </c>
      <c r="AE228" s="26">
        <v>0</v>
      </c>
      <c r="AF228" s="29" t="s">
        <v>263</v>
      </c>
      <c r="AG228" s="29">
        <v>2020</v>
      </c>
      <c r="AH228" s="30" t="s">
        <v>263</v>
      </c>
    </row>
    <row r="229" spans="1:34" ht="61.5">
      <c r="A229" s="17">
        <v>1</v>
      </c>
      <c r="B229" s="52">
        <v>205</v>
      </c>
      <c r="C229" s="20" t="s">
        <v>1488</v>
      </c>
      <c r="D229" s="26">
        <v>1452147.29</v>
      </c>
      <c r="E229" s="26">
        <v>0</v>
      </c>
      <c r="F229" s="26">
        <v>0</v>
      </c>
      <c r="G229" s="26">
        <v>0</v>
      </c>
      <c r="H229" s="26">
        <v>0</v>
      </c>
      <c r="I229" s="26">
        <v>0</v>
      </c>
      <c r="J229" s="26">
        <v>0</v>
      </c>
      <c r="K229" s="164">
        <v>1</v>
      </c>
      <c r="L229" s="34">
        <v>1452147.29</v>
      </c>
      <c r="M229" s="26">
        <v>0</v>
      </c>
      <c r="N229" s="26">
        <v>0</v>
      </c>
      <c r="O229" s="26">
        <v>0</v>
      </c>
      <c r="P229" s="26">
        <v>0</v>
      </c>
      <c r="Q229" s="26">
        <v>0</v>
      </c>
      <c r="R229" s="26">
        <v>0</v>
      </c>
      <c r="S229" s="26">
        <v>0</v>
      </c>
      <c r="T229" s="26">
        <v>0</v>
      </c>
      <c r="U229" s="26">
        <v>0</v>
      </c>
      <c r="V229" s="26">
        <v>0</v>
      </c>
      <c r="W229" s="26">
        <v>0</v>
      </c>
      <c r="X229" s="26">
        <v>0</v>
      </c>
      <c r="Y229" s="26">
        <v>0</v>
      </c>
      <c r="Z229" s="26">
        <v>0</v>
      </c>
      <c r="AA229" s="26">
        <v>0</v>
      </c>
      <c r="AB229" s="26">
        <v>0</v>
      </c>
      <c r="AC229" s="26">
        <v>0</v>
      </c>
      <c r="AD229" s="26">
        <v>0</v>
      </c>
      <c r="AE229" s="26">
        <v>0</v>
      </c>
      <c r="AF229" s="29" t="s">
        <v>263</v>
      </c>
      <c r="AG229" s="29">
        <v>2020</v>
      </c>
      <c r="AH229" s="30" t="s">
        <v>263</v>
      </c>
    </row>
    <row r="230" spans="1:34" ht="61.5">
      <c r="A230" s="17">
        <v>1</v>
      </c>
      <c r="B230" s="52">
        <v>206</v>
      </c>
      <c r="C230" s="20" t="s">
        <v>1489</v>
      </c>
      <c r="D230" s="26">
        <v>2915220.6</v>
      </c>
      <c r="E230" s="26">
        <v>0</v>
      </c>
      <c r="F230" s="26">
        <v>0</v>
      </c>
      <c r="G230" s="26">
        <v>0</v>
      </c>
      <c r="H230" s="26">
        <v>0</v>
      </c>
      <c r="I230" s="26">
        <v>0</v>
      </c>
      <c r="J230" s="26">
        <v>0</v>
      </c>
      <c r="K230" s="164">
        <v>2</v>
      </c>
      <c r="L230" s="34">
        <v>2915220.6</v>
      </c>
      <c r="M230" s="26">
        <v>0</v>
      </c>
      <c r="N230" s="26">
        <v>0</v>
      </c>
      <c r="O230" s="26">
        <v>0</v>
      </c>
      <c r="P230" s="26">
        <v>0</v>
      </c>
      <c r="Q230" s="26">
        <v>0</v>
      </c>
      <c r="R230" s="26">
        <v>0</v>
      </c>
      <c r="S230" s="26">
        <v>0</v>
      </c>
      <c r="T230" s="26">
        <v>0</v>
      </c>
      <c r="U230" s="26">
        <v>0</v>
      </c>
      <c r="V230" s="26">
        <v>0</v>
      </c>
      <c r="W230" s="26">
        <v>0</v>
      </c>
      <c r="X230" s="26">
        <v>0</v>
      </c>
      <c r="Y230" s="26">
        <v>0</v>
      </c>
      <c r="Z230" s="26">
        <v>0</v>
      </c>
      <c r="AA230" s="26">
        <v>0</v>
      </c>
      <c r="AB230" s="26">
        <v>0</v>
      </c>
      <c r="AC230" s="26">
        <v>0</v>
      </c>
      <c r="AD230" s="26">
        <v>0</v>
      </c>
      <c r="AE230" s="26">
        <v>0</v>
      </c>
      <c r="AF230" s="29" t="s">
        <v>263</v>
      </c>
      <c r="AG230" s="29">
        <v>2020</v>
      </c>
      <c r="AH230" s="30" t="s">
        <v>263</v>
      </c>
    </row>
    <row r="231" spans="1:34" ht="61.5">
      <c r="A231" s="17">
        <v>1</v>
      </c>
      <c r="B231" s="52">
        <v>207</v>
      </c>
      <c r="C231" s="20" t="s">
        <v>1490</v>
      </c>
      <c r="D231" s="26">
        <v>4354761.09</v>
      </c>
      <c r="E231" s="26">
        <v>0</v>
      </c>
      <c r="F231" s="26">
        <v>0</v>
      </c>
      <c r="G231" s="26">
        <v>0</v>
      </c>
      <c r="H231" s="26">
        <v>0</v>
      </c>
      <c r="I231" s="26">
        <v>0</v>
      </c>
      <c r="J231" s="26">
        <v>0</v>
      </c>
      <c r="K231" s="164">
        <v>3</v>
      </c>
      <c r="L231" s="34">
        <v>4354761.09</v>
      </c>
      <c r="M231" s="26">
        <v>0</v>
      </c>
      <c r="N231" s="26">
        <v>0</v>
      </c>
      <c r="O231" s="26">
        <v>0</v>
      </c>
      <c r="P231" s="26">
        <v>0</v>
      </c>
      <c r="Q231" s="26">
        <v>0</v>
      </c>
      <c r="R231" s="26">
        <v>0</v>
      </c>
      <c r="S231" s="26">
        <v>0</v>
      </c>
      <c r="T231" s="26">
        <v>0</v>
      </c>
      <c r="U231" s="26">
        <v>0</v>
      </c>
      <c r="V231" s="26">
        <v>0</v>
      </c>
      <c r="W231" s="26">
        <v>0</v>
      </c>
      <c r="X231" s="26">
        <v>0</v>
      </c>
      <c r="Y231" s="26">
        <v>0</v>
      </c>
      <c r="Z231" s="26">
        <v>0</v>
      </c>
      <c r="AA231" s="26">
        <v>0</v>
      </c>
      <c r="AB231" s="26">
        <v>0</v>
      </c>
      <c r="AC231" s="26">
        <v>0</v>
      </c>
      <c r="AD231" s="26">
        <v>0</v>
      </c>
      <c r="AE231" s="26">
        <v>0</v>
      </c>
      <c r="AF231" s="29" t="s">
        <v>263</v>
      </c>
      <c r="AG231" s="29">
        <v>2020</v>
      </c>
      <c r="AH231" s="30" t="s">
        <v>263</v>
      </c>
    </row>
    <row r="232" spans="1:34" ht="61.5">
      <c r="A232" s="17">
        <v>1</v>
      </c>
      <c r="B232" s="52">
        <v>208</v>
      </c>
      <c r="C232" s="20" t="s">
        <v>742</v>
      </c>
      <c r="D232" s="26">
        <v>4557762.04</v>
      </c>
      <c r="E232" s="26">
        <v>0</v>
      </c>
      <c r="F232" s="26">
        <v>0</v>
      </c>
      <c r="G232" s="26">
        <v>0</v>
      </c>
      <c r="H232" s="26">
        <v>0</v>
      </c>
      <c r="I232" s="26">
        <v>0</v>
      </c>
      <c r="J232" s="26">
        <v>0</v>
      </c>
      <c r="K232" s="58">
        <v>3</v>
      </c>
      <c r="L232" s="26">
        <v>4474579.97</v>
      </c>
      <c r="M232" s="26">
        <v>0</v>
      </c>
      <c r="N232" s="26">
        <v>0</v>
      </c>
      <c r="O232" s="26">
        <v>0</v>
      </c>
      <c r="P232" s="26">
        <v>0</v>
      </c>
      <c r="Q232" s="26">
        <v>0</v>
      </c>
      <c r="R232" s="26">
        <v>0</v>
      </c>
      <c r="S232" s="26">
        <v>0</v>
      </c>
      <c r="T232" s="26">
        <v>0</v>
      </c>
      <c r="U232" s="26">
        <v>0</v>
      </c>
      <c r="V232" s="26">
        <v>0</v>
      </c>
      <c r="W232" s="26">
        <v>0</v>
      </c>
      <c r="X232" s="26">
        <v>0</v>
      </c>
      <c r="Y232" s="26">
        <v>0</v>
      </c>
      <c r="Z232" s="26">
        <v>0</v>
      </c>
      <c r="AA232" s="26">
        <v>0</v>
      </c>
      <c r="AB232" s="26">
        <v>0</v>
      </c>
      <c r="AC232" s="26">
        <v>0</v>
      </c>
      <c r="AD232" s="26">
        <v>83182.070000000007</v>
      </c>
      <c r="AE232" s="26">
        <v>0</v>
      </c>
      <c r="AF232" s="29">
        <v>2020</v>
      </c>
      <c r="AG232" s="29">
        <v>2020</v>
      </c>
      <c r="AH232" s="30" t="s">
        <v>263</v>
      </c>
    </row>
    <row r="233" spans="1:34" ht="61.5">
      <c r="A233" s="17">
        <v>1</v>
      </c>
      <c r="B233" s="52">
        <v>209</v>
      </c>
      <c r="C233" s="20" t="s">
        <v>745</v>
      </c>
      <c r="D233" s="26">
        <v>3054448.7</v>
      </c>
      <c r="E233" s="26">
        <v>0</v>
      </c>
      <c r="F233" s="26">
        <v>0</v>
      </c>
      <c r="G233" s="26">
        <v>0</v>
      </c>
      <c r="H233" s="26">
        <v>0</v>
      </c>
      <c r="I233" s="26">
        <v>0</v>
      </c>
      <c r="J233" s="26">
        <v>0</v>
      </c>
      <c r="K233" s="58">
        <v>2</v>
      </c>
      <c r="L233" s="26">
        <v>2978052.58</v>
      </c>
      <c r="M233" s="26">
        <v>0</v>
      </c>
      <c r="N233" s="26">
        <v>0</v>
      </c>
      <c r="O233" s="26">
        <v>0</v>
      </c>
      <c r="P233" s="26">
        <v>0</v>
      </c>
      <c r="Q233" s="26">
        <v>0</v>
      </c>
      <c r="R233" s="26">
        <v>0</v>
      </c>
      <c r="S233" s="26">
        <v>0</v>
      </c>
      <c r="T233" s="26">
        <v>0</v>
      </c>
      <c r="U233" s="26">
        <v>0</v>
      </c>
      <c r="V233" s="26">
        <v>0</v>
      </c>
      <c r="W233" s="26">
        <v>0</v>
      </c>
      <c r="X233" s="26">
        <v>0</v>
      </c>
      <c r="Y233" s="26">
        <v>0</v>
      </c>
      <c r="Z233" s="26">
        <v>0</v>
      </c>
      <c r="AA233" s="26">
        <v>0</v>
      </c>
      <c r="AB233" s="26">
        <v>0</v>
      </c>
      <c r="AC233" s="26">
        <v>0</v>
      </c>
      <c r="AD233" s="26">
        <v>76396.12</v>
      </c>
      <c r="AE233" s="26">
        <v>0</v>
      </c>
      <c r="AF233" s="29">
        <v>2020</v>
      </c>
      <c r="AG233" s="29">
        <v>2020</v>
      </c>
      <c r="AH233" s="30" t="s">
        <v>263</v>
      </c>
    </row>
    <row r="234" spans="1:34" ht="61.5">
      <c r="A234" s="17">
        <v>1</v>
      </c>
      <c r="B234" s="52">
        <v>210</v>
      </c>
      <c r="C234" s="20" t="s">
        <v>747</v>
      </c>
      <c r="D234" s="26">
        <v>3051298.6999999997</v>
      </c>
      <c r="E234" s="26">
        <v>0</v>
      </c>
      <c r="F234" s="26">
        <v>0</v>
      </c>
      <c r="G234" s="26">
        <v>0</v>
      </c>
      <c r="H234" s="26">
        <v>0</v>
      </c>
      <c r="I234" s="26">
        <v>0</v>
      </c>
      <c r="J234" s="26">
        <v>0</v>
      </c>
      <c r="K234" s="58">
        <v>2</v>
      </c>
      <c r="L234" s="26">
        <v>2974754.8</v>
      </c>
      <c r="M234" s="26">
        <v>0</v>
      </c>
      <c r="N234" s="26">
        <v>0</v>
      </c>
      <c r="O234" s="26">
        <v>0</v>
      </c>
      <c r="P234" s="26">
        <v>0</v>
      </c>
      <c r="Q234" s="26">
        <v>0</v>
      </c>
      <c r="R234" s="26">
        <v>0</v>
      </c>
      <c r="S234" s="26">
        <v>0</v>
      </c>
      <c r="T234" s="26">
        <v>0</v>
      </c>
      <c r="U234" s="26">
        <v>0</v>
      </c>
      <c r="V234" s="26">
        <v>0</v>
      </c>
      <c r="W234" s="26">
        <v>0</v>
      </c>
      <c r="X234" s="26">
        <v>0</v>
      </c>
      <c r="Y234" s="26">
        <v>0</v>
      </c>
      <c r="Z234" s="26">
        <v>0</v>
      </c>
      <c r="AA234" s="26">
        <v>0</v>
      </c>
      <c r="AB234" s="26">
        <v>0</v>
      </c>
      <c r="AC234" s="26">
        <v>0</v>
      </c>
      <c r="AD234" s="26">
        <v>76543.899999999994</v>
      </c>
      <c r="AE234" s="26">
        <v>0</v>
      </c>
      <c r="AF234" s="29">
        <v>2020</v>
      </c>
      <c r="AG234" s="29">
        <v>2020</v>
      </c>
      <c r="AH234" s="30" t="s">
        <v>263</v>
      </c>
    </row>
    <row r="235" spans="1:34" ht="61.5">
      <c r="A235" s="17">
        <v>1</v>
      </c>
      <c r="B235" s="52">
        <v>211</v>
      </c>
      <c r="C235" s="20" t="s">
        <v>743</v>
      </c>
      <c r="D235" s="26">
        <v>123350.33</v>
      </c>
      <c r="E235" s="26">
        <v>0</v>
      </c>
      <c r="F235" s="26">
        <v>0</v>
      </c>
      <c r="G235" s="26">
        <v>0</v>
      </c>
      <c r="H235" s="26">
        <v>0</v>
      </c>
      <c r="I235" s="26">
        <v>0</v>
      </c>
      <c r="J235" s="26">
        <v>0</v>
      </c>
      <c r="K235" s="28">
        <v>0</v>
      </c>
      <c r="L235" s="26">
        <v>0</v>
      </c>
      <c r="M235" s="26">
        <v>0</v>
      </c>
      <c r="N235" s="26">
        <v>0</v>
      </c>
      <c r="O235" s="26">
        <v>0</v>
      </c>
      <c r="P235" s="26">
        <v>0</v>
      </c>
      <c r="Q235" s="26">
        <v>0</v>
      </c>
      <c r="R235" s="26">
        <v>0</v>
      </c>
      <c r="S235" s="26">
        <v>0</v>
      </c>
      <c r="T235" s="26">
        <v>0</v>
      </c>
      <c r="U235" s="26">
        <v>0</v>
      </c>
      <c r="V235" s="26">
        <v>0</v>
      </c>
      <c r="W235" s="26">
        <v>0</v>
      </c>
      <c r="X235" s="26">
        <v>0</v>
      </c>
      <c r="Y235" s="26">
        <v>0</v>
      </c>
      <c r="Z235" s="26">
        <v>0</v>
      </c>
      <c r="AA235" s="26">
        <v>0</v>
      </c>
      <c r="AB235" s="26">
        <v>0</v>
      </c>
      <c r="AC235" s="26">
        <v>0</v>
      </c>
      <c r="AD235" s="26">
        <v>123350.33</v>
      </c>
      <c r="AE235" s="26">
        <v>0</v>
      </c>
      <c r="AF235" s="29">
        <v>2020</v>
      </c>
      <c r="AG235" s="29" t="s">
        <v>263</v>
      </c>
      <c r="AH235" s="30" t="s">
        <v>263</v>
      </c>
    </row>
    <row r="236" spans="1:34" ht="61.5">
      <c r="A236" s="17">
        <v>1</v>
      </c>
      <c r="B236" s="52">
        <v>212</v>
      </c>
      <c r="C236" s="20" t="s">
        <v>748</v>
      </c>
      <c r="D236" s="26">
        <v>1765429.7</v>
      </c>
      <c r="E236" s="26">
        <v>0</v>
      </c>
      <c r="F236" s="26">
        <v>0</v>
      </c>
      <c r="G236" s="26">
        <v>0</v>
      </c>
      <c r="H236" s="26">
        <v>0</v>
      </c>
      <c r="I236" s="26">
        <v>0</v>
      </c>
      <c r="J236" s="26">
        <v>0</v>
      </c>
      <c r="K236" s="58">
        <v>1</v>
      </c>
      <c r="L236" s="26">
        <v>1653491.95</v>
      </c>
      <c r="M236" s="26">
        <v>0</v>
      </c>
      <c r="N236" s="26">
        <v>0</v>
      </c>
      <c r="O236" s="26">
        <v>0</v>
      </c>
      <c r="P236" s="26">
        <v>0</v>
      </c>
      <c r="Q236" s="26">
        <v>0</v>
      </c>
      <c r="R236" s="26">
        <v>0</v>
      </c>
      <c r="S236" s="26">
        <v>0</v>
      </c>
      <c r="T236" s="26">
        <v>0</v>
      </c>
      <c r="U236" s="26">
        <v>0</v>
      </c>
      <c r="V236" s="26">
        <v>0</v>
      </c>
      <c r="W236" s="26">
        <v>0</v>
      </c>
      <c r="X236" s="26">
        <v>0</v>
      </c>
      <c r="Y236" s="26">
        <v>0</v>
      </c>
      <c r="Z236" s="26">
        <v>0</v>
      </c>
      <c r="AA236" s="26">
        <v>0</v>
      </c>
      <c r="AB236" s="26">
        <v>0</v>
      </c>
      <c r="AC236" s="26">
        <v>0</v>
      </c>
      <c r="AD236" s="34">
        <v>111937.75</v>
      </c>
      <c r="AE236" s="26">
        <v>0</v>
      </c>
      <c r="AF236" s="29">
        <v>2020</v>
      </c>
      <c r="AG236" s="29">
        <v>2020</v>
      </c>
      <c r="AH236" s="30" t="s">
        <v>263</v>
      </c>
    </row>
    <row r="237" spans="1:34" ht="61.5">
      <c r="A237" s="17">
        <v>1</v>
      </c>
      <c r="B237" s="52">
        <v>213</v>
      </c>
      <c r="C237" s="20" t="s">
        <v>1617</v>
      </c>
      <c r="D237" s="26">
        <v>3250173.78</v>
      </c>
      <c r="E237" s="26">
        <v>0</v>
      </c>
      <c r="F237" s="26">
        <v>0</v>
      </c>
      <c r="G237" s="26">
        <v>0</v>
      </c>
      <c r="H237" s="26">
        <v>0</v>
      </c>
      <c r="I237" s="26">
        <v>0</v>
      </c>
      <c r="J237" s="26">
        <v>0</v>
      </c>
      <c r="K237" s="58">
        <v>2</v>
      </c>
      <c r="L237" s="26">
        <v>3144002.48</v>
      </c>
      <c r="M237" s="26">
        <v>0</v>
      </c>
      <c r="N237" s="26">
        <v>0</v>
      </c>
      <c r="O237" s="26">
        <v>0</v>
      </c>
      <c r="P237" s="26">
        <v>0</v>
      </c>
      <c r="Q237" s="26">
        <v>0</v>
      </c>
      <c r="R237" s="26">
        <v>0</v>
      </c>
      <c r="S237" s="26">
        <v>0</v>
      </c>
      <c r="T237" s="26">
        <v>0</v>
      </c>
      <c r="U237" s="26">
        <v>0</v>
      </c>
      <c r="V237" s="26">
        <v>0</v>
      </c>
      <c r="W237" s="26">
        <v>0</v>
      </c>
      <c r="X237" s="26">
        <v>0</v>
      </c>
      <c r="Y237" s="26">
        <v>0</v>
      </c>
      <c r="Z237" s="26">
        <v>0</v>
      </c>
      <c r="AA237" s="26">
        <v>0</v>
      </c>
      <c r="AB237" s="26">
        <v>0</v>
      </c>
      <c r="AC237" s="26">
        <v>0</v>
      </c>
      <c r="AD237" s="34">
        <v>106171.3</v>
      </c>
      <c r="AE237" s="26">
        <v>0</v>
      </c>
      <c r="AF237" s="29">
        <v>2020</v>
      </c>
      <c r="AG237" s="29">
        <v>2020</v>
      </c>
      <c r="AH237" s="30" t="s">
        <v>263</v>
      </c>
    </row>
    <row r="238" spans="1:34" ht="61.5">
      <c r="A238" s="17">
        <v>1</v>
      </c>
      <c r="B238" s="52">
        <v>214</v>
      </c>
      <c r="C238" s="20" t="s">
        <v>1129</v>
      </c>
      <c r="D238" s="26">
        <v>209545.8</v>
      </c>
      <c r="E238" s="26">
        <v>0</v>
      </c>
      <c r="F238" s="26">
        <v>0</v>
      </c>
      <c r="G238" s="26">
        <v>0</v>
      </c>
      <c r="H238" s="26">
        <v>0</v>
      </c>
      <c r="I238" s="26">
        <v>0</v>
      </c>
      <c r="J238" s="26">
        <v>0</v>
      </c>
      <c r="K238" s="58">
        <v>0</v>
      </c>
      <c r="L238" s="26">
        <v>0</v>
      </c>
      <c r="M238" s="26">
        <v>0</v>
      </c>
      <c r="N238" s="26">
        <v>0</v>
      </c>
      <c r="O238" s="26">
        <v>0</v>
      </c>
      <c r="P238" s="26">
        <v>0</v>
      </c>
      <c r="Q238" s="26">
        <v>0</v>
      </c>
      <c r="R238" s="26">
        <v>0</v>
      </c>
      <c r="S238" s="26">
        <v>0</v>
      </c>
      <c r="T238" s="26">
        <v>0</v>
      </c>
      <c r="U238" s="26">
        <v>0</v>
      </c>
      <c r="V238" s="26">
        <v>0</v>
      </c>
      <c r="W238" s="26">
        <v>0</v>
      </c>
      <c r="X238" s="26">
        <v>0</v>
      </c>
      <c r="Y238" s="26">
        <v>0</v>
      </c>
      <c r="Z238" s="26">
        <v>0</v>
      </c>
      <c r="AA238" s="26">
        <v>0</v>
      </c>
      <c r="AB238" s="26">
        <v>0</v>
      </c>
      <c r="AC238" s="26">
        <v>0</v>
      </c>
      <c r="AD238" s="26">
        <v>209545.8</v>
      </c>
      <c r="AE238" s="26">
        <v>0</v>
      </c>
      <c r="AF238" s="29">
        <v>2020</v>
      </c>
      <c r="AG238" s="29" t="s">
        <v>263</v>
      </c>
      <c r="AH238" s="29" t="s">
        <v>263</v>
      </c>
    </row>
    <row r="239" spans="1:34" ht="61.5">
      <c r="B239" s="20" t="s">
        <v>727</v>
      </c>
      <c r="C239" s="163"/>
      <c r="D239" s="167">
        <v>11570369.789999999</v>
      </c>
      <c r="E239" s="26">
        <v>0</v>
      </c>
      <c r="F239" s="26">
        <v>0</v>
      </c>
      <c r="G239" s="26">
        <v>0</v>
      </c>
      <c r="H239" s="26">
        <v>0</v>
      </c>
      <c r="I239" s="26">
        <v>0</v>
      </c>
      <c r="J239" s="26">
        <v>0</v>
      </c>
      <c r="K239" s="28">
        <v>4</v>
      </c>
      <c r="L239" s="26">
        <v>6300657.04</v>
      </c>
      <c r="M239" s="26">
        <v>346.6</v>
      </c>
      <c r="N239" s="26">
        <v>1209598.77</v>
      </c>
      <c r="O239" s="26">
        <v>0</v>
      </c>
      <c r="P239" s="26">
        <v>0</v>
      </c>
      <c r="Q239" s="26">
        <v>2995.9</v>
      </c>
      <c r="R239" s="26">
        <v>3560240.43</v>
      </c>
      <c r="S239" s="26">
        <v>0</v>
      </c>
      <c r="T239" s="26">
        <v>0</v>
      </c>
      <c r="U239" s="26">
        <v>0</v>
      </c>
      <c r="V239" s="26">
        <v>0</v>
      </c>
      <c r="W239" s="26">
        <v>0</v>
      </c>
      <c r="X239" s="26">
        <v>0</v>
      </c>
      <c r="Y239" s="26">
        <v>0</v>
      </c>
      <c r="Z239" s="26">
        <v>0</v>
      </c>
      <c r="AA239" s="26">
        <v>0</v>
      </c>
      <c r="AB239" s="26">
        <v>0</v>
      </c>
      <c r="AC239" s="26">
        <v>30765.46</v>
      </c>
      <c r="AD239" s="26">
        <v>469108.09</v>
      </c>
      <c r="AE239" s="26">
        <v>0</v>
      </c>
      <c r="AF239" s="56" t="s">
        <v>720</v>
      </c>
      <c r="AG239" s="56" t="s">
        <v>720</v>
      </c>
      <c r="AH239" s="70" t="s">
        <v>720</v>
      </c>
    </row>
    <row r="240" spans="1:34" ht="61.5">
      <c r="A240" s="17">
        <v>1</v>
      </c>
      <c r="B240" s="52">
        <v>215</v>
      </c>
      <c r="C240" s="20" t="s">
        <v>370</v>
      </c>
      <c r="D240" s="26">
        <v>1217400.68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8">
        <v>0</v>
      </c>
      <c r="L240" s="26">
        <v>0</v>
      </c>
      <c r="M240" s="34">
        <v>346.6</v>
      </c>
      <c r="N240" s="34">
        <v>1209598.77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0</v>
      </c>
      <c r="AC240" s="34">
        <v>7801.91</v>
      </c>
      <c r="AD240" s="26">
        <v>0</v>
      </c>
      <c r="AE240" s="26">
        <v>0</v>
      </c>
      <c r="AF240" s="29" t="s">
        <v>263</v>
      </c>
      <c r="AG240" s="29">
        <v>2020</v>
      </c>
      <c r="AH240" s="30">
        <v>2020</v>
      </c>
    </row>
    <row r="241" spans="1:34" ht="61.5">
      <c r="A241" s="17">
        <v>1</v>
      </c>
      <c r="B241" s="52">
        <v>216</v>
      </c>
      <c r="C241" s="20" t="s">
        <v>371</v>
      </c>
      <c r="D241" s="26">
        <v>3757493.57</v>
      </c>
      <c r="E241" s="26">
        <v>0</v>
      </c>
      <c r="F241" s="26">
        <v>0</v>
      </c>
      <c r="G241" s="26">
        <v>0</v>
      </c>
      <c r="H241" s="26">
        <v>0</v>
      </c>
      <c r="I241" s="26">
        <v>0</v>
      </c>
      <c r="J241" s="26">
        <v>0</v>
      </c>
      <c r="K241" s="28">
        <v>0</v>
      </c>
      <c r="L241" s="26">
        <v>0</v>
      </c>
      <c r="M241" s="26">
        <v>0</v>
      </c>
      <c r="N241" s="26">
        <v>0</v>
      </c>
      <c r="O241" s="26">
        <v>0</v>
      </c>
      <c r="P241" s="26">
        <v>0</v>
      </c>
      <c r="Q241" s="34">
        <v>2995.9</v>
      </c>
      <c r="R241" s="122">
        <v>3560240.43</v>
      </c>
      <c r="S241" s="26">
        <v>0</v>
      </c>
      <c r="T241" s="26">
        <v>0</v>
      </c>
      <c r="U241" s="26">
        <v>0</v>
      </c>
      <c r="V241" s="26">
        <v>0</v>
      </c>
      <c r="W241" s="26">
        <v>0</v>
      </c>
      <c r="X241" s="26">
        <v>0</v>
      </c>
      <c r="Y241" s="26">
        <v>0</v>
      </c>
      <c r="Z241" s="26">
        <v>0</v>
      </c>
      <c r="AA241" s="26">
        <v>0</v>
      </c>
      <c r="AB241" s="26">
        <v>0</v>
      </c>
      <c r="AC241" s="122">
        <v>22963.55</v>
      </c>
      <c r="AD241" s="34">
        <v>174289.59</v>
      </c>
      <c r="AE241" s="26">
        <v>0</v>
      </c>
      <c r="AF241" s="29">
        <v>2020</v>
      </c>
      <c r="AG241" s="29">
        <v>2020</v>
      </c>
      <c r="AH241" s="30">
        <v>2020</v>
      </c>
    </row>
    <row r="242" spans="1:34" ht="61.5">
      <c r="A242" s="17">
        <v>1</v>
      </c>
      <c r="B242" s="52">
        <v>217</v>
      </c>
      <c r="C242" s="20" t="s">
        <v>372</v>
      </c>
      <c r="D242" s="26">
        <v>174120.8</v>
      </c>
      <c r="E242" s="26">
        <v>0</v>
      </c>
      <c r="F242" s="26">
        <v>0</v>
      </c>
      <c r="G242" s="26">
        <v>0</v>
      </c>
      <c r="H242" s="26">
        <v>0</v>
      </c>
      <c r="I242" s="26">
        <v>0</v>
      </c>
      <c r="J242" s="26">
        <v>0</v>
      </c>
      <c r="K242" s="28">
        <v>0</v>
      </c>
      <c r="L242" s="26">
        <v>0</v>
      </c>
      <c r="M242" s="26">
        <v>0</v>
      </c>
      <c r="N242" s="26">
        <v>0</v>
      </c>
      <c r="O242" s="26">
        <v>0</v>
      </c>
      <c r="P242" s="26">
        <v>0</v>
      </c>
      <c r="Q242" s="26">
        <v>0</v>
      </c>
      <c r="R242" s="26">
        <v>0</v>
      </c>
      <c r="S242" s="26">
        <v>0</v>
      </c>
      <c r="T242" s="26">
        <v>0</v>
      </c>
      <c r="U242" s="26">
        <v>0</v>
      </c>
      <c r="V242" s="26">
        <v>0</v>
      </c>
      <c r="W242" s="26">
        <v>0</v>
      </c>
      <c r="X242" s="26">
        <v>0</v>
      </c>
      <c r="Y242" s="26">
        <v>0</v>
      </c>
      <c r="Z242" s="26">
        <v>0</v>
      </c>
      <c r="AA242" s="26">
        <v>0</v>
      </c>
      <c r="AB242" s="26">
        <v>0</v>
      </c>
      <c r="AC242" s="26">
        <v>0</v>
      </c>
      <c r="AD242" s="122">
        <v>174120.8</v>
      </c>
      <c r="AE242" s="26">
        <v>0</v>
      </c>
      <c r="AF242" s="29">
        <v>2020</v>
      </c>
      <c r="AG242" s="30" t="s">
        <v>263</v>
      </c>
      <c r="AH242" s="30" t="s">
        <v>263</v>
      </c>
    </row>
    <row r="243" spans="1:34" ht="61.5">
      <c r="A243" s="17">
        <v>1</v>
      </c>
      <c r="B243" s="52">
        <v>218</v>
      </c>
      <c r="C243" s="20" t="s">
        <v>1507</v>
      </c>
      <c r="D243" s="26">
        <v>6300657.04</v>
      </c>
      <c r="E243" s="26">
        <v>0</v>
      </c>
      <c r="F243" s="26">
        <v>0</v>
      </c>
      <c r="G243" s="26">
        <v>0</v>
      </c>
      <c r="H243" s="26">
        <v>0</v>
      </c>
      <c r="I243" s="26">
        <v>0</v>
      </c>
      <c r="J243" s="26">
        <v>0</v>
      </c>
      <c r="K243" s="164">
        <v>4</v>
      </c>
      <c r="L243" s="34">
        <v>6300657.04</v>
      </c>
      <c r="M243" s="26">
        <v>0</v>
      </c>
      <c r="N243" s="26">
        <v>0</v>
      </c>
      <c r="O243" s="26">
        <v>0</v>
      </c>
      <c r="P243" s="26">
        <v>0</v>
      </c>
      <c r="Q243" s="26">
        <v>0</v>
      </c>
      <c r="R243" s="26">
        <v>0</v>
      </c>
      <c r="S243" s="26">
        <v>0</v>
      </c>
      <c r="T243" s="26">
        <v>0</v>
      </c>
      <c r="U243" s="26">
        <v>0</v>
      </c>
      <c r="V243" s="26">
        <v>0</v>
      </c>
      <c r="W243" s="26">
        <v>0</v>
      </c>
      <c r="X243" s="26">
        <v>0</v>
      </c>
      <c r="Y243" s="26">
        <v>0</v>
      </c>
      <c r="Z243" s="26">
        <v>0</v>
      </c>
      <c r="AA243" s="26">
        <v>0</v>
      </c>
      <c r="AB243" s="26">
        <v>0</v>
      </c>
      <c r="AC243" s="26">
        <v>0</v>
      </c>
      <c r="AD243" s="26">
        <v>0</v>
      </c>
      <c r="AE243" s="26">
        <v>0</v>
      </c>
      <c r="AF243" s="29" t="s">
        <v>263</v>
      </c>
      <c r="AG243" s="29">
        <v>2020</v>
      </c>
      <c r="AH243" s="30" t="s">
        <v>263</v>
      </c>
    </row>
    <row r="244" spans="1:34" ht="61.5">
      <c r="A244" s="17">
        <v>1</v>
      </c>
      <c r="B244" s="52">
        <v>219</v>
      </c>
      <c r="C244" s="20" t="s">
        <v>373</v>
      </c>
      <c r="D244" s="26">
        <v>120697.7</v>
      </c>
      <c r="E244" s="26">
        <v>0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58">
        <v>0</v>
      </c>
      <c r="L244" s="26">
        <v>0</v>
      </c>
      <c r="M244" s="26">
        <v>0</v>
      </c>
      <c r="N244" s="26">
        <v>0</v>
      </c>
      <c r="O244" s="26">
        <v>0</v>
      </c>
      <c r="P244" s="26">
        <v>0</v>
      </c>
      <c r="Q244" s="26">
        <v>0</v>
      </c>
      <c r="R244" s="26">
        <v>0</v>
      </c>
      <c r="S244" s="26">
        <v>0</v>
      </c>
      <c r="T244" s="26">
        <v>0</v>
      </c>
      <c r="U244" s="26">
        <v>0</v>
      </c>
      <c r="V244" s="26">
        <v>0</v>
      </c>
      <c r="W244" s="26">
        <v>0</v>
      </c>
      <c r="X244" s="26">
        <v>0</v>
      </c>
      <c r="Y244" s="26">
        <v>0</v>
      </c>
      <c r="Z244" s="26">
        <v>0</v>
      </c>
      <c r="AA244" s="26">
        <v>0</v>
      </c>
      <c r="AB244" s="26">
        <v>0</v>
      </c>
      <c r="AC244" s="26">
        <v>0</v>
      </c>
      <c r="AD244" s="26">
        <v>120697.7</v>
      </c>
      <c r="AE244" s="26">
        <v>0</v>
      </c>
      <c r="AF244" s="29">
        <v>2020</v>
      </c>
      <c r="AG244" s="30" t="s">
        <v>263</v>
      </c>
      <c r="AH244" s="30" t="s">
        <v>263</v>
      </c>
    </row>
    <row r="245" spans="1:34" ht="61.5">
      <c r="B245" s="20" t="s">
        <v>782</v>
      </c>
      <c r="C245" s="163"/>
      <c r="D245" s="167">
        <v>65365711.729999989</v>
      </c>
      <c r="E245" s="26">
        <v>682532.23</v>
      </c>
      <c r="F245" s="26">
        <v>1291083.82</v>
      </c>
      <c r="G245" s="26">
        <v>0</v>
      </c>
      <c r="H245" s="26">
        <v>288852.59999999998</v>
      </c>
      <c r="I245" s="26">
        <v>0</v>
      </c>
      <c r="J245" s="26">
        <v>0</v>
      </c>
      <c r="K245" s="28">
        <v>5</v>
      </c>
      <c r="L245" s="26">
        <v>8620900.5199999996</v>
      </c>
      <c r="M245" s="26">
        <v>15160.69</v>
      </c>
      <c r="N245" s="26">
        <v>51287574.990000002</v>
      </c>
      <c r="O245" s="26">
        <v>0</v>
      </c>
      <c r="P245" s="26">
        <v>0</v>
      </c>
      <c r="Q245" s="26">
        <v>639.89</v>
      </c>
      <c r="R245" s="26">
        <v>1660924.18</v>
      </c>
      <c r="S245" s="26">
        <v>0</v>
      </c>
      <c r="T245" s="26">
        <v>0</v>
      </c>
      <c r="U245" s="26">
        <v>0</v>
      </c>
      <c r="V245" s="26">
        <v>0</v>
      </c>
      <c r="W245" s="26">
        <v>0</v>
      </c>
      <c r="X245" s="26">
        <v>0</v>
      </c>
      <c r="Y245" s="26">
        <v>0</v>
      </c>
      <c r="Z245" s="26">
        <v>0</v>
      </c>
      <c r="AA245" s="26">
        <v>0</v>
      </c>
      <c r="AB245" s="26">
        <v>0</v>
      </c>
      <c r="AC245" s="26">
        <v>474788.58</v>
      </c>
      <c r="AD245" s="26">
        <v>1059054.8099999998</v>
      </c>
      <c r="AE245" s="26">
        <v>0</v>
      </c>
      <c r="AF245" s="56" t="s">
        <v>720</v>
      </c>
      <c r="AG245" s="56" t="s">
        <v>720</v>
      </c>
      <c r="AH245" s="70" t="s">
        <v>720</v>
      </c>
    </row>
    <row r="246" spans="1:34" ht="61.5">
      <c r="A246" s="17">
        <v>1</v>
      </c>
      <c r="B246" s="52">
        <v>220</v>
      </c>
      <c r="C246" s="20" t="s">
        <v>591</v>
      </c>
      <c r="D246" s="26">
        <v>3589738.75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164">
        <v>2</v>
      </c>
      <c r="L246" s="34">
        <v>3589738.75</v>
      </c>
      <c r="M246" s="26">
        <v>0</v>
      </c>
      <c r="N246" s="26">
        <v>0</v>
      </c>
      <c r="O246" s="31">
        <v>0</v>
      </c>
      <c r="P246" s="31">
        <v>0</v>
      </c>
      <c r="Q246" s="31">
        <v>0</v>
      </c>
      <c r="R246" s="31">
        <v>0</v>
      </c>
      <c r="S246" s="26">
        <v>0</v>
      </c>
      <c r="T246" s="26">
        <v>0</v>
      </c>
      <c r="U246" s="26">
        <v>0</v>
      </c>
      <c r="V246" s="26">
        <v>0</v>
      </c>
      <c r="W246" s="26">
        <v>0</v>
      </c>
      <c r="X246" s="26">
        <v>0</v>
      </c>
      <c r="Y246" s="26">
        <v>0</v>
      </c>
      <c r="Z246" s="26">
        <v>0</v>
      </c>
      <c r="AA246" s="26">
        <v>0</v>
      </c>
      <c r="AB246" s="26">
        <v>0</v>
      </c>
      <c r="AC246" s="26">
        <v>0</v>
      </c>
      <c r="AD246" s="26">
        <v>0</v>
      </c>
      <c r="AE246" s="26">
        <v>0</v>
      </c>
      <c r="AF246" s="29" t="s">
        <v>263</v>
      </c>
      <c r="AG246" s="29">
        <v>2020</v>
      </c>
      <c r="AH246" s="30" t="s">
        <v>263</v>
      </c>
    </row>
    <row r="247" spans="1:34" ht="61.5">
      <c r="A247" s="17">
        <v>1</v>
      </c>
      <c r="B247" s="52">
        <v>221</v>
      </c>
      <c r="C247" s="20" t="s">
        <v>595</v>
      </c>
      <c r="D247" s="26">
        <v>130936.07</v>
      </c>
      <c r="E247" s="31">
        <v>0</v>
      </c>
      <c r="F247" s="31">
        <v>0</v>
      </c>
      <c r="G247" s="31">
        <v>0</v>
      </c>
      <c r="H247" s="31">
        <v>0</v>
      </c>
      <c r="I247" s="31">
        <v>0</v>
      </c>
      <c r="J247" s="31">
        <v>0</v>
      </c>
      <c r="K247" s="28">
        <v>0</v>
      </c>
      <c r="L247" s="26">
        <v>0</v>
      </c>
      <c r="M247" s="26">
        <v>0</v>
      </c>
      <c r="N247" s="26">
        <v>0</v>
      </c>
      <c r="O247" s="31">
        <v>0</v>
      </c>
      <c r="P247" s="31">
        <v>0</v>
      </c>
      <c r="Q247" s="31">
        <v>0</v>
      </c>
      <c r="R247" s="31">
        <v>0</v>
      </c>
      <c r="S247" s="26">
        <v>0</v>
      </c>
      <c r="T247" s="26">
        <v>0</v>
      </c>
      <c r="U247" s="26">
        <v>0</v>
      </c>
      <c r="V247" s="26">
        <v>0</v>
      </c>
      <c r="W247" s="26">
        <v>0</v>
      </c>
      <c r="X247" s="26">
        <v>0</v>
      </c>
      <c r="Y247" s="26">
        <v>0</v>
      </c>
      <c r="Z247" s="26">
        <v>0</v>
      </c>
      <c r="AA247" s="26">
        <v>0</v>
      </c>
      <c r="AB247" s="26">
        <v>0</v>
      </c>
      <c r="AC247" s="26">
        <v>0</v>
      </c>
      <c r="AD247" s="34">
        <v>130936.07</v>
      </c>
      <c r="AE247" s="26">
        <v>0</v>
      </c>
      <c r="AF247" s="29">
        <v>2020</v>
      </c>
      <c r="AG247" s="30" t="s">
        <v>263</v>
      </c>
      <c r="AH247" s="30" t="s">
        <v>263</v>
      </c>
    </row>
    <row r="248" spans="1:34" ht="61.5">
      <c r="A248" s="17">
        <v>1</v>
      </c>
      <c r="B248" s="52">
        <v>222</v>
      </c>
      <c r="C248" s="20" t="s">
        <v>596</v>
      </c>
      <c r="D248" s="26">
        <v>143632.79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28">
        <v>0</v>
      </c>
      <c r="L248" s="26">
        <v>0</v>
      </c>
      <c r="M248" s="26">
        <v>0</v>
      </c>
      <c r="N248" s="26">
        <v>0</v>
      </c>
      <c r="O248" s="31">
        <v>0</v>
      </c>
      <c r="P248" s="31">
        <v>0</v>
      </c>
      <c r="Q248" s="26">
        <v>0</v>
      </c>
      <c r="R248" s="26">
        <v>0</v>
      </c>
      <c r="S248" s="26">
        <v>0</v>
      </c>
      <c r="T248" s="26">
        <v>0</v>
      </c>
      <c r="U248" s="26">
        <v>0</v>
      </c>
      <c r="V248" s="26">
        <v>0</v>
      </c>
      <c r="W248" s="26">
        <v>0</v>
      </c>
      <c r="X248" s="26">
        <v>0</v>
      </c>
      <c r="Y248" s="26">
        <v>0</v>
      </c>
      <c r="Z248" s="26">
        <v>0</v>
      </c>
      <c r="AA248" s="26">
        <v>0</v>
      </c>
      <c r="AB248" s="26">
        <v>0</v>
      </c>
      <c r="AC248" s="26">
        <v>0</v>
      </c>
      <c r="AD248" s="122">
        <v>143632.79</v>
      </c>
      <c r="AE248" s="26">
        <v>0</v>
      </c>
      <c r="AF248" s="29">
        <v>2020</v>
      </c>
      <c r="AG248" s="30" t="s">
        <v>263</v>
      </c>
      <c r="AH248" s="30" t="s">
        <v>263</v>
      </c>
    </row>
    <row r="249" spans="1:34" ht="61.5">
      <c r="A249" s="17">
        <v>1</v>
      </c>
      <c r="B249" s="52">
        <v>223</v>
      </c>
      <c r="C249" s="20" t="s">
        <v>599</v>
      </c>
      <c r="D249" s="26">
        <v>3407945.42</v>
      </c>
      <c r="E249" s="31">
        <v>0</v>
      </c>
      <c r="F249" s="31">
        <v>0</v>
      </c>
      <c r="G249" s="31">
        <v>0</v>
      </c>
      <c r="H249" s="31">
        <v>0</v>
      </c>
      <c r="I249" s="31">
        <v>0</v>
      </c>
      <c r="J249" s="31">
        <v>0</v>
      </c>
      <c r="K249" s="164">
        <v>2</v>
      </c>
      <c r="L249" s="34">
        <v>3407945.42</v>
      </c>
      <c r="M249" s="26">
        <v>0</v>
      </c>
      <c r="N249" s="26">
        <v>0</v>
      </c>
      <c r="O249" s="31">
        <v>0</v>
      </c>
      <c r="P249" s="31">
        <v>0</v>
      </c>
      <c r="Q249" s="26">
        <v>0</v>
      </c>
      <c r="R249" s="26">
        <v>0</v>
      </c>
      <c r="S249" s="26">
        <v>0</v>
      </c>
      <c r="T249" s="26">
        <v>0</v>
      </c>
      <c r="U249" s="26">
        <v>0</v>
      </c>
      <c r="V249" s="26">
        <v>0</v>
      </c>
      <c r="W249" s="26">
        <v>0</v>
      </c>
      <c r="X249" s="26">
        <v>0</v>
      </c>
      <c r="Y249" s="26">
        <v>0</v>
      </c>
      <c r="Z249" s="26">
        <v>0</v>
      </c>
      <c r="AA249" s="26">
        <v>0</v>
      </c>
      <c r="AB249" s="26">
        <v>0</v>
      </c>
      <c r="AC249" s="26">
        <v>0</v>
      </c>
      <c r="AD249" s="26">
        <v>0</v>
      </c>
      <c r="AE249" s="26">
        <v>0</v>
      </c>
      <c r="AF249" s="29" t="s">
        <v>263</v>
      </c>
      <c r="AG249" s="29">
        <v>2020</v>
      </c>
      <c r="AH249" s="30" t="s">
        <v>263</v>
      </c>
    </row>
    <row r="250" spans="1:34" ht="61.5">
      <c r="A250" s="17">
        <v>1</v>
      </c>
      <c r="B250" s="52">
        <v>224</v>
      </c>
      <c r="C250" s="20" t="s">
        <v>601</v>
      </c>
      <c r="D250" s="26">
        <v>1860691.51</v>
      </c>
      <c r="E250" s="31">
        <v>0</v>
      </c>
      <c r="F250" s="31">
        <v>0</v>
      </c>
      <c r="G250" s="31">
        <v>0</v>
      </c>
      <c r="H250" s="31">
        <v>0</v>
      </c>
      <c r="I250" s="31">
        <v>0</v>
      </c>
      <c r="J250" s="31">
        <v>0</v>
      </c>
      <c r="K250" s="28">
        <v>0</v>
      </c>
      <c r="L250" s="26">
        <v>0</v>
      </c>
      <c r="M250" s="34">
        <v>500</v>
      </c>
      <c r="N250" s="34">
        <v>1799039.95</v>
      </c>
      <c r="O250" s="31">
        <v>0</v>
      </c>
      <c r="P250" s="31">
        <v>0</v>
      </c>
      <c r="Q250" s="26">
        <v>0</v>
      </c>
      <c r="R250" s="26">
        <v>0</v>
      </c>
      <c r="S250" s="26">
        <v>0</v>
      </c>
      <c r="T250" s="26">
        <v>0</v>
      </c>
      <c r="U250" s="26">
        <v>0</v>
      </c>
      <c r="V250" s="26">
        <v>0</v>
      </c>
      <c r="W250" s="26">
        <v>0</v>
      </c>
      <c r="X250" s="26">
        <v>0</v>
      </c>
      <c r="Y250" s="26">
        <v>0</v>
      </c>
      <c r="Z250" s="26">
        <v>0</v>
      </c>
      <c r="AA250" s="26">
        <v>0</v>
      </c>
      <c r="AB250" s="26">
        <v>0</v>
      </c>
      <c r="AC250" s="34">
        <v>10794.24</v>
      </c>
      <c r="AD250" s="34">
        <v>50857.32</v>
      </c>
      <c r="AE250" s="26">
        <v>0</v>
      </c>
      <c r="AF250" s="29">
        <v>2020</v>
      </c>
      <c r="AG250" s="29">
        <v>2020</v>
      </c>
      <c r="AH250" s="30">
        <v>2020</v>
      </c>
    </row>
    <row r="251" spans="1:34" ht="61.5">
      <c r="A251" s="17">
        <v>1</v>
      </c>
      <c r="B251" s="52">
        <v>225</v>
      </c>
      <c r="C251" s="20" t="s">
        <v>604</v>
      </c>
      <c r="D251" s="26">
        <v>2404378.48</v>
      </c>
      <c r="E251" s="31">
        <v>0</v>
      </c>
      <c r="F251" s="31">
        <v>0</v>
      </c>
      <c r="G251" s="31">
        <v>0</v>
      </c>
      <c r="H251" s="31">
        <v>0</v>
      </c>
      <c r="I251" s="31">
        <v>0</v>
      </c>
      <c r="J251" s="31">
        <v>0</v>
      </c>
      <c r="K251" s="28">
        <v>0</v>
      </c>
      <c r="L251" s="26">
        <v>0</v>
      </c>
      <c r="M251" s="34">
        <v>541.6</v>
      </c>
      <c r="N251" s="34">
        <v>2283128.7999999998</v>
      </c>
      <c r="O251" s="31">
        <v>0</v>
      </c>
      <c r="P251" s="31">
        <v>0</v>
      </c>
      <c r="Q251" s="26">
        <v>0</v>
      </c>
      <c r="R251" s="26">
        <v>0</v>
      </c>
      <c r="S251" s="26">
        <v>0</v>
      </c>
      <c r="T251" s="26">
        <v>0</v>
      </c>
      <c r="U251" s="26">
        <v>0</v>
      </c>
      <c r="V251" s="26">
        <v>0</v>
      </c>
      <c r="W251" s="26">
        <v>0</v>
      </c>
      <c r="X251" s="26">
        <v>0</v>
      </c>
      <c r="Y251" s="26">
        <v>0</v>
      </c>
      <c r="Z251" s="26">
        <v>0</v>
      </c>
      <c r="AA251" s="26">
        <v>0</v>
      </c>
      <c r="AB251" s="26">
        <v>0</v>
      </c>
      <c r="AC251" s="122">
        <v>13698.77</v>
      </c>
      <c r="AD251" s="122">
        <v>107550.91</v>
      </c>
      <c r="AE251" s="26">
        <v>0</v>
      </c>
      <c r="AF251" s="29">
        <v>2020</v>
      </c>
      <c r="AG251" s="29">
        <v>2020</v>
      </c>
      <c r="AH251" s="30">
        <v>2020</v>
      </c>
    </row>
    <row r="252" spans="1:34" ht="61.5">
      <c r="A252" s="17">
        <v>1</v>
      </c>
      <c r="B252" s="52">
        <v>226</v>
      </c>
      <c r="C252" s="20" t="s">
        <v>605</v>
      </c>
      <c r="D252" s="26">
        <v>1323171.2200000002</v>
      </c>
      <c r="E252" s="31">
        <v>0</v>
      </c>
      <c r="F252" s="31">
        <v>0</v>
      </c>
      <c r="G252" s="31">
        <v>0</v>
      </c>
      <c r="H252" s="31">
        <v>0</v>
      </c>
      <c r="I252" s="31">
        <v>0</v>
      </c>
      <c r="J252" s="31">
        <v>0</v>
      </c>
      <c r="K252" s="28">
        <v>0</v>
      </c>
      <c r="L252" s="26">
        <v>0</v>
      </c>
      <c r="M252" s="34">
        <v>391.2</v>
      </c>
      <c r="N252" s="34">
        <v>1270891.82</v>
      </c>
      <c r="O252" s="31">
        <v>0</v>
      </c>
      <c r="P252" s="31">
        <v>0</v>
      </c>
      <c r="Q252" s="26">
        <v>0</v>
      </c>
      <c r="R252" s="26">
        <v>0</v>
      </c>
      <c r="S252" s="26">
        <v>0</v>
      </c>
      <c r="T252" s="26">
        <v>0</v>
      </c>
      <c r="U252" s="26">
        <v>0</v>
      </c>
      <c r="V252" s="26">
        <v>0</v>
      </c>
      <c r="W252" s="26">
        <v>0</v>
      </c>
      <c r="X252" s="26">
        <v>0</v>
      </c>
      <c r="Y252" s="26">
        <v>0</v>
      </c>
      <c r="Z252" s="26">
        <v>0</v>
      </c>
      <c r="AA252" s="26">
        <v>0</v>
      </c>
      <c r="AB252" s="26">
        <v>0</v>
      </c>
      <c r="AC252" s="34">
        <v>7625.35</v>
      </c>
      <c r="AD252" s="34">
        <v>44654.05</v>
      </c>
      <c r="AE252" s="26">
        <v>0</v>
      </c>
      <c r="AF252" s="29">
        <v>2020</v>
      </c>
      <c r="AG252" s="29">
        <v>2020</v>
      </c>
      <c r="AH252" s="30">
        <v>2020</v>
      </c>
    </row>
    <row r="253" spans="1:34" ht="61.5">
      <c r="A253" s="17">
        <v>1</v>
      </c>
      <c r="B253" s="52">
        <v>227</v>
      </c>
      <c r="C253" s="20" t="s">
        <v>606</v>
      </c>
      <c r="D253" s="26">
        <v>1623216.35</v>
      </c>
      <c r="E253" s="31">
        <v>0</v>
      </c>
      <c r="F253" s="31">
        <v>0</v>
      </c>
      <c r="G253" s="31">
        <v>0</v>
      </c>
      <c r="H253" s="31">
        <v>0</v>
      </c>
      <c r="I253" s="31">
        <v>0</v>
      </c>
      <c r="J253" s="31">
        <v>0</v>
      </c>
      <c r="K253" s="164">
        <v>1</v>
      </c>
      <c r="L253" s="34">
        <v>1623216.35</v>
      </c>
      <c r="M253" s="26">
        <v>0</v>
      </c>
      <c r="N253" s="26">
        <v>0</v>
      </c>
      <c r="O253" s="31">
        <v>0</v>
      </c>
      <c r="P253" s="31">
        <v>0</v>
      </c>
      <c r="Q253" s="26">
        <v>0</v>
      </c>
      <c r="R253" s="26">
        <v>0</v>
      </c>
      <c r="S253" s="26">
        <v>0</v>
      </c>
      <c r="T253" s="26">
        <v>0</v>
      </c>
      <c r="U253" s="26">
        <v>0</v>
      </c>
      <c r="V253" s="26">
        <v>0</v>
      </c>
      <c r="W253" s="26">
        <v>0</v>
      </c>
      <c r="X253" s="26">
        <v>0</v>
      </c>
      <c r="Y253" s="26">
        <v>0</v>
      </c>
      <c r="Z253" s="26">
        <v>0</v>
      </c>
      <c r="AA253" s="26">
        <v>0</v>
      </c>
      <c r="AB253" s="26">
        <v>0</v>
      </c>
      <c r="AC253" s="26">
        <v>0</v>
      </c>
      <c r="AD253" s="26">
        <v>0</v>
      </c>
      <c r="AE253" s="26">
        <v>0</v>
      </c>
      <c r="AF253" s="29" t="s">
        <v>263</v>
      </c>
      <c r="AG253" s="29">
        <v>2020</v>
      </c>
      <c r="AH253" s="30" t="s">
        <v>263</v>
      </c>
    </row>
    <row r="254" spans="1:34" ht="61.5">
      <c r="A254" s="17">
        <v>1</v>
      </c>
      <c r="B254" s="52">
        <v>228</v>
      </c>
      <c r="C254" s="20" t="s">
        <v>608</v>
      </c>
      <c r="D254" s="26">
        <v>833755.4800000001</v>
      </c>
      <c r="E254" s="31">
        <v>0</v>
      </c>
      <c r="F254" s="31">
        <v>0</v>
      </c>
      <c r="G254" s="31">
        <v>0</v>
      </c>
      <c r="H254" s="31">
        <v>0</v>
      </c>
      <c r="I254" s="31">
        <v>0</v>
      </c>
      <c r="J254" s="31">
        <v>0</v>
      </c>
      <c r="K254" s="28">
        <v>0</v>
      </c>
      <c r="L254" s="26">
        <v>0</v>
      </c>
      <c r="M254" s="34">
        <v>215.9</v>
      </c>
      <c r="N254" s="34">
        <v>785551.29</v>
      </c>
      <c r="O254" s="31">
        <v>0</v>
      </c>
      <c r="P254" s="31">
        <v>0</v>
      </c>
      <c r="Q254" s="26">
        <v>0</v>
      </c>
      <c r="R254" s="26">
        <v>0</v>
      </c>
      <c r="S254" s="26">
        <v>0</v>
      </c>
      <c r="T254" s="26">
        <v>0</v>
      </c>
      <c r="U254" s="26">
        <v>0</v>
      </c>
      <c r="V254" s="26">
        <v>0</v>
      </c>
      <c r="W254" s="26">
        <v>0</v>
      </c>
      <c r="X254" s="26">
        <v>0</v>
      </c>
      <c r="Y254" s="26">
        <v>0</v>
      </c>
      <c r="Z254" s="26">
        <v>0</v>
      </c>
      <c r="AA254" s="26">
        <v>0</v>
      </c>
      <c r="AB254" s="26">
        <v>0</v>
      </c>
      <c r="AC254" s="34">
        <v>4713.3100000000004</v>
      </c>
      <c r="AD254" s="122">
        <v>43490.879999999997</v>
      </c>
      <c r="AE254" s="26">
        <v>0</v>
      </c>
      <c r="AF254" s="29">
        <v>2020</v>
      </c>
      <c r="AG254" s="29">
        <v>2020</v>
      </c>
      <c r="AH254" s="30">
        <v>2020</v>
      </c>
    </row>
    <row r="255" spans="1:34" ht="61.5">
      <c r="A255" s="17">
        <v>1</v>
      </c>
      <c r="B255" s="52">
        <v>229</v>
      </c>
      <c r="C255" s="20" t="s">
        <v>612</v>
      </c>
      <c r="D255" s="26">
        <v>1500690.63</v>
      </c>
      <c r="E255" s="31">
        <v>0</v>
      </c>
      <c r="F255" s="31">
        <v>0</v>
      </c>
      <c r="G255" s="31">
        <v>0</v>
      </c>
      <c r="H255" s="31">
        <v>0</v>
      </c>
      <c r="I255" s="31">
        <v>0</v>
      </c>
      <c r="J255" s="31">
        <v>0</v>
      </c>
      <c r="K255" s="28">
        <v>0</v>
      </c>
      <c r="L255" s="26">
        <v>0</v>
      </c>
      <c r="M255" s="34">
        <v>565</v>
      </c>
      <c r="N255" s="34">
        <v>1491740.19</v>
      </c>
      <c r="O255" s="31">
        <v>0</v>
      </c>
      <c r="P255" s="31">
        <v>0</v>
      </c>
      <c r="Q255" s="26">
        <v>0</v>
      </c>
      <c r="R255" s="26">
        <v>0</v>
      </c>
      <c r="S255" s="26">
        <v>0</v>
      </c>
      <c r="T255" s="26">
        <v>0</v>
      </c>
      <c r="U255" s="26">
        <v>0</v>
      </c>
      <c r="V255" s="26">
        <v>0</v>
      </c>
      <c r="W255" s="26">
        <v>0</v>
      </c>
      <c r="X255" s="26">
        <v>0</v>
      </c>
      <c r="Y255" s="26">
        <v>0</v>
      </c>
      <c r="Z255" s="26">
        <v>0</v>
      </c>
      <c r="AA255" s="26">
        <v>0</v>
      </c>
      <c r="AB255" s="26">
        <v>0</v>
      </c>
      <c r="AC255" s="34">
        <v>8950.44</v>
      </c>
      <c r="AD255" s="26">
        <v>0</v>
      </c>
      <c r="AE255" s="26">
        <v>0</v>
      </c>
      <c r="AF255" s="29" t="s">
        <v>263</v>
      </c>
      <c r="AG255" s="29">
        <v>2020</v>
      </c>
      <c r="AH255" s="30">
        <v>2020</v>
      </c>
    </row>
    <row r="256" spans="1:34" ht="61.5">
      <c r="A256" s="17">
        <v>1</v>
      </c>
      <c r="B256" s="52">
        <v>230</v>
      </c>
      <c r="C256" s="20" t="s">
        <v>1054</v>
      </c>
      <c r="D256" s="26">
        <v>4876210.959999999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58">
        <v>0</v>
      </c>
      <c r="L256" s="26">
        <v>0</v>
      </c>
      <c r="M256" s="34">
        <v>1093</v>
      </c>
      <c r="N256" s="34">
        <v>4724224.93</v>
      </c>
      <c r="O256" s="26">
        <v>0</v>
      </c>
      <c r="P256" s="26">
        <v>0</v>
      </c>
      <c r="Q256" s="26">
        <v>0</v>
      </c>
      <c r="R256" s="26">
        <v>0</v>
      </c>
      <c r="S256" s="26">
        <v>0</v>
      </c>
      <c r="T256" s="26">
        <v>0</v>
      </c>
      <c r="U256" s="26">
        <v>0</v>
      </c>
      <c r="V256" s="26">
        <v>0</v>
      </c>
      <c r="W256" s="26">
        <v>0</v>
      </c>
      <c r="X256" s="26">
        <v>0</v>
      </c>
      <c r="Y256" s="26">
        <v>0</v>
      </c>
      <c r="Z256" s="26">
        <v>0</v>
      </c>
      <c r="AA256" s="26">
        <v>0</v>
      </c>
      <c r="AB256" s="26">
        <v>0</v>
      </c>
      <c r="AC256" s="34">
        <v>28345.35</v>
      </c>
      <c r="AD256" s="34">
        <v>123640.68</v>
      </c>
      <c r="AE256" s="26">
        <v>0</v>
      </c>
      <c r="AF256" s="29">
        <v>2020</v>
      </c>
      <c r="AG256" s="29">
        <v>2020</v>
      </c>
      <c r="AH256" s="30">
        <v>2020</v>
      </c>
    </row>
    <row r="257" spans="1:34" ht="61.5">
      <c r="A257" s="17">
        <v>1</v>
      </c>
      <c r="B257" s="52">
        <v>231</v>
      </c>
      <c r="C257" s="20" t="s">
        <v>1138</v>
      </c>
      <c r="D257" s="26">
        <v>978702.2</v>
      </c>
      <c r="E257" s="31">
        <v>0</v>
      </c>
      <c r="F257" s="31">
        <v>0</v>
      </c>
      <c r="G257" s="31">
        <v>0</v>
      </c>
      <c r="H257" s="31">
        <v>0</v>
      </c>
      <c r="I257" s="31">
        <v>0</v>
      </c>
      <c r="J257" s="31">
        <v>0</v>
      </c>
      <c r="K257" s="28">
        <v>0</v>
      </c>
      <c r="L257" s="26">
        <v>0</v>
      </c>
      <c r="M257" s="34">
        <v>540.5</v>
      </c>
      <c r="N257" s="34">
        <v>964309.88</v>
      </c>
      <c r="O257" s="31">
        <v>0</v>
      </c>
      <c r="P257" s="31">
        <v>0</v>
      </c>
      <c r="Q257" s="26">
        <v>0</v>
      </c>
      <c r="R257" s="26">
        <v>0</v>
      </c>
      <c r="S257" s="26">
        <v>0</v>
      </c>
      <c r="T257" s="26">
        <v>0</v>
      </c>
      <c r="U257" s="26">
        <v>0</v>
      </c>
      <c r="V257" s="26">
        <v>0</v>
      </c>
      <c r="W257" s="26">
        <v>0</v>
      </c>
      <c r="X257" s="26">
        <v>0</v>
      </c>
      <c r="Y257" s="26">
        <v>0</v>
      </c>
      <c r="Z257" s="26">
        <v>0</v>
      </c>
      <c r="AA257" s="26">
        <v>0</v>
      </c>
      <c r="AB257" s="26">
        <v>0</v>
      </c>
      <c r="AC257" s="34">
        <v>14392.32</v>
      </c>
      <c r="AD257" s="26">
        <v>0</v>
      </c>
      <c r="AE257" s="26">
        <v>0</v>
      </c>
      <c r="AF257" s="29" t="s">
        <v>263</v>
      </c>
      <c r="AG257" s="29">
        <v>2020</v>
      </c>
      <c r="AH257" s="30">
        <v>2020</v>
      </c>
    </row>
    <row r="258" spans="1:34" ht="61.5">
      <c r="A258" s="17">
        <v>1</v>
      </c>
      <c r="B258" s="52">
        <v>232</v>
      </c>
      <c r="C258" s="20" t="s">
        <v>1139</v>
      </c>
      <c r="D258" s="26">
        <v>3006507.7</v>
      </c>
      <c r="E258" s="31">
        <v>0</v>
      </c>
      <c r="F258" s="31">
        <v>0</v>
      </c>
      <c r="G258" s="31">
        <v>0</v>
      </c>
      <c r="H258" s="31">
        <v>0</v>
      </c>
      <c r="I258" s="31">
        <v>0</v>
      </c>
      <c r="J258" s="31">
        <v>0</v>
      </c>
      <c r="K258" s="58">
        <v>0</v>
      </c>
      <c r="L258" s="26">
        <v>0</v>
      </c>
      <c r="M258" s="34">
        <v>612.78</v>
      </c>
      <c r="N258" s="34">
        <v>2885569.14</v>
      </c>
      <c r="O258" s="31">
        <v>0</v>
      </c>
      <c r="P258" s="31">
        <v>0</v>
      </c>
      <c r="Q258" s="26">
        <v>0</v>
      </c>
      <c r="R258" s="26">
        <v>0</v>
      </c>
      <c r="S258" s="26">
        <v>0</v>
      </c>
      <c r="T258" s="26">
        <v>0</v>
      </c>
      <c r="U258" s="26">
        <v>0</v>
      </c>
      <c r="V258" s="26">
        <v>0</v>
      </c>
      <c r="W258" s="26">
        <v>0</v>
      </c>
      <c r="X258" s="26">
        <v>0</v>
      </c>
      <c r="Y258" s="26">
        <v>0</v>
      </c>
      <c r="Z258" s="26">
        <v>0</v>
      </c>
      <c r="AA258" s="26">
        <v>0</v>
      </c>
      <c r="AB258" s="26">
        <v>0</v>
      </c>
      <c r="AC258" s="26">
        <v>43067.12</v>
      </c>
      <c r="AD258" s="34">
        <v>77871.44</v>
      </c>
      <c r="AE258" s="26">
        <v>0</v>
      </c>
      <c r="AF258" s="29">
        <v>2020</v>
      </c>
      <c r="AG258" s="29">
        <v>2020</v>
      </c>
      <c r="AH258" s="29">
        <v>2020</v>
      </c>
    </row>
    <row r="259" spans="1:34" ht="61.5">
      <c r="A259" s="17">
        <v>1</v>
      </c>
      <c r="B259" s="52">
        <v>233</v>
      </c>
      <c r="C259" s="20" t="s">
        <v>1140</v>
      </c>
      <c r="D259" s="26">
        <v>8000402.0100000007</v>
      </c>
      <c r="E259" s="31">
        <v>0</v>
      </c>
      <c r="F259" s="31">
        <v>0</v>
      </c>
      <c r="G259" s="31">
        <v>0</v>
      </c>
      <c r="H259" s="31">
        <v>0</v>
      </c>
      <c r="I259" s="31">
        <v>0</v>
      </c>
      <c r="J259" s="31">
        <v>0</v>
      </c>
      <c r="K259" s="28">
        <v>0</v>
      </c>
      <c r="L259" s="26">
        <v>0</v>
      </c>
      <c r="M259" s="148">
        <v>1580.66</v>
      </c>
      <c r="N259" s="148">
        <v>7882751.9400000004</v>
      </c>
      <c r="O259" s="31">
        <v>0</v>
      </c>
      <c r="P259" s="31">
        <v>0</v>
      </c>
      <c r="Q259" s="26">
        <v>0</v>
      </c>
      <c r="R259" s="26">
        <v>0</v>
      </c>
      <c r="S259" s="26">
        <v>0</v>
      </c>
      <c r="T259" s="26">
        <v>0</v>
      </c>
      <c r="U259" s="26">
        <v>0</v>
      </c>
      <c r="V259" s="26">
        <v>0</v>
      </c>
      <c r="W259" s="26">
        <v>0</v>
      </c>
      <c r="X259" s="26">
        <v>0</v>
      </c>
      <c r="Y259" s="26">
        <v>0</v>
      </c>
      <c r="Z259" s="26">
        <v>0</v>
      </c>
      <c r="AA259" s="26">
        <v>0</v>
      </c>
      <c r="AB259" s="26">
        <v>0</v>
      </c>
      <c r="AC259" s="148">
        <v>117650.07</v>
      </c>
      <c r="AD259" s="26">
        <v>0</v>
      </c>
      <c r="AE259" s="26">
        <v>0</v>
      </c>
      <c r="AF259" s="29" t="s">
        <v>263</v>
      </c>
      <c r="AG259" s="29">
        <v>2020</v>
      </c>
      <c r="AH259" s="30">
        <v>2020</v>
      </c>
    </row>
    <row r="260" spans="1:34" ht="61.5">
      <c r="A260" s="17">
        <v>1</v>
      </c>
      <c r="B260" s="52">
        <v>234</v>
      </c>
      <c r="C260" s="20" t="s">
        <v>1141</v>
      </c>
      <c r="D260" s="26">
        <v>1685713.47</v>
      </c>
      <c r="E260" s="31">
        <v>0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28">
        <v>0</v>
      </c>
      <c r="L260" s="26">
        <v>0</v>
      </c>
      <c r="M260" s="26">
        <v>0</v>
      </c>
      <c r="N260" s="26">
        <v>0</v>
      </c>
      <c r="O260" s="31">
        <v>0</v>
      </c>
      <c r="P260" s="31">
        <v>0</v>
      </c>
      <c r="Q260" s="34">
        <v>639.89</v>
      </c>
      <c r="R260" s="34">
        <v>1660924.18</v>
      </c>
      <c r="S260" s="26">
        <v>0</v>
      </c>
      <c r="T260" s="26">
        <v>0</v>
      </c>
      <c r="U260" s="26">
        <v>0</v>
      </c>
      <c r="V260" s="26">
        <v>0</v>
      </c>
      <c r="W260" s="26">
        <v>0</v>
      </c>
      <c r="X260" s="26">
        <v>0</v>
      </c>
      <c r="Y260" s="26">
        <v>0</v>
      </c>
      <c r="Z260" s="26">
        <v>0</v>
      </c>
      <c r="AA260" s="26">
        <v>0</v>
      </c>
      <c r="AB260" s="26">
        <v>0</v>
      </c>
      <c r="AC260" s="34">
        <v>24789.29</v>
      </c>
      <c r="AD260" s="26">
        <v>0</v>
      </c>
      <c r="AE260" s="26">
        <v>0</v>
      </c>
      <c r="AF260" s="29" t="s">
        <v>263</v>
      </c>
      <c r="AG260" s="29">
        <v>2020</v>
      </c>
      <c r="AH260" s="30">
        <v>2020</v>
      </c>
    </row>
    <row r="261" spans="1:34" ht="61.5">
      <c r="A261" s="17">
        <v>1</v>
      </c>
      <c r="B261" s="52">
        <v>235</v>
      </c>
      <c r="C261" s="20" t="s">
        <v>1142</v>
      </c>
      <c r="D261" s="26">
        <v>3785233.7800000003</v>
      </c>
      <c r="E261" s="31">
        <v>0</v>
      </c>
      <c r="F261" s="31">
        <v>0</v>
      </c>
      <c r="G261" s="31">
        <v>0</v>
      </c>
      <c r="H261" s="31">
        <v>0</v>
      </c>
      <c r="I261" s="31">
        <v>0</v>
      </c>
      <c r="J261" s="31">
        <v>0</v>
      </c>
      <c r="K261" s="28">
        <v>0</v>
      </c>
      <c r="L261" s="26">
        <v>0</v>
      </c>
      <c r="M261" s="34">
        <v>1913</v>
      </c>
      <c r="N261" s="34">
        <v>3729569.95</v>
      </c>
      <c r="O261" s="31">
        <v>0</v>
      </c>
      <c r="P261" s="31">
        <v>0</v>
      </c>
      <c r="Q261" s="26">
        <v>0</v>
      </c>
      <c r="R261" s="26">
        <v>0</v>
      </c>
      <c r="S261" s="26">
        <v>0</v>
      </c>
      <c r="T261" s="26">
        <v>0</v>
      </c>
      <c r="U261" s="26">
        <v>0</v>
      </c>
      <c r="V261" s="26">
        <v>0</v>
      </c>
      <c r="W261" s="26">
        <v>0</v>
      </c>
      <c r="X261" s="26">
        <v>0</v>
      </c>
      <c r="Y261" s="26">
        <v>0</v>
      </c>
      <c r="Z261" s="26">
        <v>0</v>
      </c>
      <c r="AA261" s="26">
        <v>0</v>
      </c>
      <c r="AB261" s="26">
        <v>0</v>
      </c>
      <c r="AC261" s="34">
        <v>55663.83</v>
      </c>
      <c r="AD261" s="26">
        <v>0</v>
      </c>
      <c r="AE261" s="26">
        <v>0</v>
      </c>
      <c r="AF261" s="29" t="s">
        <v>263</v>
      </c>
      <c r="AG261" s="29">
        <v>2020</v>
      </c>
      <c r="AH261" s="30">
        <v>2020</v>
      </c>
    </row>
    <row r="262" spans="1:34" ht="61.5">
      <c r="A262" s="17">
        <v>1</v>
      </c>
      <c r="B262" s="52">
        <v>236</v>
      </c>
      <c r="C262" s="20" t="s">
        <v>1146</v>
      </c>
      <c r="D262" s="26">
        <v>2272822.6599999997</v>
      </c>
      <c r="E262" s="34">
        <v>682532.23</v>
      </c>
      <c r="F262" s="34">
        <v>1291083.82</v>
      </c>
      <c r="G262" s="31">
        <v>0</v>
      </c>
      <c r="H262" s="34">
        <v>288852.59999999998</v>
      </c>
      <c r="I262" s="31">
        <v>0</v>
      </c>
      <c r="J262" s="31">
        <v>0</v>
      </c>
      <c r="K262" s="28">
        <v>0</v>
      </c>
      <c r="L262" s="26">
        <v>0</v>
      </c>
      <c r="M262" s="26">
        <v>0</v>
      </c>
      <c r="N262" s="26">
        <v>0</v>
      </c>
      <c r="O262" s="31">
        <v>0</v>
      </c>
      <c r="P262" s="31">
        <v>0</v>
      </c>
      <c r="Q262" s="26">
        <v>0</v>
      </c>
      <c r="R262" s="26">
        <v>0</v>
      </c>
      <c r="S262" s="26">
        <v>0</v>
      </c>
      <c r="T262" s="26">
        <v>0</v>
      </c>
      <c r="U262" s="26">
        <v>0</v>
      </c>
      <c r="V262" s="26">
        <v>0</v>
      </c>
      <c r="W262" s="26">
        <v>0</v>
      </c>
      <c r="X262" s="26">
        <v>0</v>
      </c>
      <c r="Y262" s="26">
        <v>0</v>
      </c>
      <c r="Z262" s="26">
        <v>0</v>
      </c>
      <c r="AA262" s="26">
        <v>0</v>
      </c>
      <c r="AB262" s="26">
        <v>0</v>
      </c>
      <c r="AC262" s="34">
        <v>10354.01</v>
      </c>
      <c r="AD262" s="26">
        <v>0</v>
      </c>
      <c r="AE262" s="26">
        <v>0</v>
      </c>
      <c r="AF262" s="29" t="s">
        <v>263</v>
      </c>
      <c r="AG262" s="29">
        <v>2020</v>
      </c>
      <c r="AH262" s="30">
        <v>2020</v>
      </c>
    </row>
    <row r="263" spans="1:34" ht="61.5">
      <c r="A263" s="17">
        <v>1</v>
      </c>
      <c r="B263" s="52">
        <v>237</v>
      </c>
      <c r="C263" s="20" t="s">
        <v>1147</v>
      </c>
      <c r="D263" s="26">
        <v>4444796.6100000003</v>
      </c>
      <c r="E263" s="31">
        <v>0</v>
      </c>
      <c r="F263" s="31">
        <v>0</v>
      </c>
      <c r="G263" s="31">
        <v>0</v>
      </c>
      <c r="H263" s="31">
        <v>0</v>
      </c>
      <c r="I263" s="31">
        <v>0</v>
      </c>
      <c r="J263" s="31">
        <v>0</v>
      </c>
      <c r="K263" s="28">
        <v>0</v>
      </c>
      <c r="L263" s="26">
        <v>0</v>
      </c>
      <c r="M263" s="34">
        <v>1284.6300000000001</v>
      </c>
      <c r="N263" s="34">
        <v>4419604.91</v>
      </c>
      <c r="O263" s="31">
        <v>0</v>
      </c>
      <c r="P263" s="31">
        <v>0</v>
      </c>
      <c r="Q263" s="26">
        <v>0</v>
      </c>
      <c r="R263" s="26">
        <v>0</v>
      </c>
      <c r="S263" s="26">
        <v>0</v>
      </c>
      <c r="T263" s="26">
        <v>0</v>
      </c>
      <c r="U263" s="26">
        <v>0</v>
      </c>
      <c r="V263" s="26">
        <v>0</v>
      </c>
      <c r="W263" s="26">
        <v>0</v>
      </c>
      <c r="X263" s="26">
        <v>0</v>
      </c>
      <c r="Y263" s="26">
        <v>0</v>
      </c>
      <c r="Z263" s="26">
        <v>0</v>
      </c>
      <c r="AA263" s="26">
        <v>0</v>
      </c>
      <c r="AB263" s="26">
        <v>0</v>
      </c>
      <c r="AC263" s="34">
        <v>25191.7</v>
      </c>
      <c r="AD263" s="26">
        <v>0</v>
      </c>
      <c r="AE263" s="26">
        <v>0</v>
      </c>
      <c r="AF263" s="29" t="s">
        <v>263</v>
      </c>
      <c r="AG263" s="29">
        <v>2020</v>
      </c>
      <c r="AH263" s="30">
        <v>2020</v>
      </c>
    </row>
    <row r="264" spans="1:34" ht="61.5">
      <c r="A264" s="17">
        <v>1</v>
      </c>
      <c r="B264" s="52">
        <v>238</v>
      </c>
      <c r="C264" s="20" t="s">
        <v>1148</v>
      </c>
      <c r="D264" s="26">
        <v>3526049.4499999997</v>
      </c>
      <c r="E264" s="31">
        <v>0</v>
      </c>
      <c r="F264" s="31">
        <v>0</v>
      </c>
      <c r="G264" s="31">
        <v>0</v>
      </c>
      <c r="H264" s="31">
        <v>0</v>
      </c>
      <c r="I264" s="31">
        <v>0</v>
      </c>
      <c r="J264" s="31">
        <v>0</v>
      </c>
      <c r="K264" s="28">
        <v>0</v>
      </c>
      <c r="L264" s="26">
        <v>0</v>
      </c>
      <c r="M264" s="26">
        <v>838.77</v>
      </c>
      <c r="N264" s="90">
        <v>3506064.92</v>
      </c>
      <c r="O264" s="31">
        <v>0</v>
      </c>
      <c r="P264" s="31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0</v>
      </c>
      <c r="V264" s="26">
        <v>0</v>
      </c>
      <c r="W264" s="26">
        <v>0</v>
      </c>
      <c r="X264" s="26">
        <v>0</v>
      </c>
      <c r="Y264" s="26">
        <v>0</v>
      </c>
      <c r="Z264" s="26">
        <v>0</v>
      </c>
      <c r="AA264" s="26">
        <v>0</v>
      </c>
      <c r="AB264" s="26">
        <v>0</v>
      </c>
      <c r="AC264" s="148">
        <v>19984.53</v>
      </c>
      <c r="AD264" s="26">
        <v>0</v>
      </c>
      <c r="AE264" s="26">
        <v>0</v>
      </c>
      <c r="AF264" s="29" t="s">
        <v>263</v>
      </c>
      <c r="AG264" s="29">
        <v>2020</v>
      </c>
      <c r="AH264" s="30">
        <v>2020</v>
      </c>
    </row>
    <row r="265" spans="1:34" ht="61.5">
      <c r="A265" s="17">
        <v>1</v>
      </c>
      <c r="B265" s="52">
        <v>239</v>
      </c>
      <c r="C265" s="20" t="s">
        <v>1149</v>
      </c>
      <c r="D265" s="26">
        <v>5490389.4400000004</v>
      </c>
      <c r="E265" s="31">
        <v>0</v>
      </c>
      <c r="F265" s="31">
        <v>0</v>
      </c>
      <c r="G265" s="31">
        <v>0</v>
      </c>
      <c r="H265" s="31">
        <v>0</v>
      </c>
      <c r="I265" s="31">
        <v>0</v>
      </c>
      <c r="J265" s="31">
        <v>0</v>
      </c>
      <c r="K265" s="28">
        <v>0</v>
      </c>
      <c r="L265" s="26">
        <v>0</v>
      </c>
      <c r="M265" s="34">
        <v>2418</v>
      </c>
      <c r="N265" s="34">
        <v>5459271.6500000004</v>
      </c>
      <c r="O265" s="31">
        <v>0</v>
      </c>
      <c r="P265" s="31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6">
        <v>0</v>
      </c>
      <c r="W265" s="26">
        <v>0</v>
      </c>
      <c r="X265" s="26">
        <v>0</v>
      </c>
      <c r="Y265" s="26">
        <v>0</v>
      </c>
      <c r="Z265" s="26">
        <v>0</v>
      </c>
      <c r="AA265" s="26">
        <v>0</v>
      </c>
      <c r="AB265" s="26">
        <v>0</v>
      </c>
      <c r="AC265" s="34">
        <v>31117.79</v>
      </c>
      <c r="AD265" s="26">
        <v>0</v>
      </c>
      <c r="AE265" s="26">
        <v>0</v>
      </c>
      <c r="AF265" s="29" t="s">
        <v>263</v>
      </c>
      <c r="AG265" s="29">
        <v>2020</v>
      </c>
      <c r="AH265" s="30">
        <v>2020</v>
      </c>
    </row>
    <row r="266" spans="1:34" ht="61.5">
      <c r="A266" s="17">
        <v>1</v>
      </c>
      <c r="B266" s="52">
        <v>240</v>
      </c>
      <c r="C266" s="20" t="s">
        <v>1151</v>
      </c>
      <c r="D266" s="26">
        <v>4738452.92</v>
      </c>
      <c r="E266" s="31">
        <v>0</v>
      </c>
      <c r="F266" s="31">
        <v>0</v>
      </c>
      <c r="G266" s="31">
        <v>0</v>
      </c>
      <c r="H266" s="31">
        <v>0</v>
      </c>
      <c r="I266" s="31">
        <v>0</v>
      </c>
      <c r="J266" s="31">
        <v>0</v>
      </c>
      <c r="K266" s="28">
        <v>0</v>
      </c>
      <c r="L266" s="26">
        <v>0</v>
      </c>
      <c r="M266" s="34">
        <v>1174.5999999999999</v>
      </c>
      <c r="N266" s="148">
        <v>4711596.87</v>
      </c>
      <c r="O266" s="31">
        <v>0</v>
      </c>
      <c r="P266" s="31">
        <v>0</v>
      </c>
      <c r="Q266" s="26">
        <v>0</v>
      </c>
      <c r="R266" s="26">
        <v>0</v>
      </c>
      <c r="S266" s="26">
        <v>0</v>
      </c>
      <c r="T266" s="26">
        <v>0</v>
      </c>
      <c r="U266" s="26">
        <v>0</v>
      </c>
      <c r="V266" s="26">
        <v>0</v>
      </c>
      <c r="W266" s="26">
        <v>0</v>
      </c>
      <c r="X266" s="26">
        <v>0</v>
      </c>
      <c r="Y266" s="26">
        <v>0</v>
      </c>
      <c r="Z266" s="26">
        <v>0</v>
      </c>
      <c r="AA266" s="26">
        <v>0</v>
      </c>
      <c r="AB266" s="26">
        <v>0</v>
      </c>
      <c r="AC266" s="148">
        <v>26856.05</v>
      </c>
      <c r="AD266" s="26">
        <v>0</v>
      </c>
      <c r="AE266" s="26">
        <v>0</v>
      </c>
      <c r="AF266" s="29" t="s">
        <v>263</v>
      </c>
      <c r="AG266" s="29">
        <v>2020</v>
      </c>
      <c r="AH266" s="30">
        <v>2020</v>
      </c>
    </row>
    <row r="267" spans="1:34" ht="61.5">
      <c r="A267" s="17">
        <v>1</v>
      </c>
      <c r="B267" s="52">
        <v>241</v>
      </c>
      <c r="C267" s="20" t="s">
        <v>1152</v>
      </c>
      <c r="D267" s="26">
        <v>2182746.96</v>
      </c>
      <c r="E267" s="31">
        <v>0</v>
      </c>
      <c r="F267" s="31">
        <v>0</v>
      </c>
      <c r="G267" s="31">
        <v>0</v>
      </c>
      <c r="H267" s="31">
        <v>0</v>
      </c>
      <c r="I267" s="31">
        <v>0</v>
      </c>
      <c r="J267" s="31">
        <v>0</v>
      </c>
      <c r="K267" s="28">
        <v>0</v>
      </c>
      <c r="L267" s="26">
        <v>0</v>
      </c>
      <c r="M267" s="34">
        <v>484.14</v>
      </c>
      <c r="N267" s="148">
        <v>2170375.84</v>
      </c>
      <c r="O267" s="31">
        <v>0</v>
      </c>
      <c r="P267" s="31">
        <v>0</v>
      </c>
      <c r="Q267" s="26">
        <v>0</v>
      </c>
      <c r="R267" s="26">
        <v>0</v>
      </c>
      <c r="S267" s="26">
        <v>0</v>
      </c>
      <c r="T267" s="26">
        <v>0</v>
      </c>
      <c r="U267" s="26">
        <v>0</v>
      </c>
      <c r="V267" s="26">
        <v>0</v>
      </c>
      <c r="W267" s="26">
        <v>0</v>
      </c>
      <c r="X267" s="26">
        <v>0</v>
      </c>
      <c r="Y267" s="26">
        <v>0</v>
      </c>
      <c r="Z267" s="26">
        <v>0</v>
      </c>
      <c r="AA267" s="26">
        <v>0</v>
      </c>
      <c r="AB267" s="26">
        <v>0</v>
      </c>
      <c r="AC267" s="148">
        <v>12371.12</v>
      </c>
      <c r="AD267" s="26">
        <v>0</v>
      </c>
      <c r="AE267" s="26">
        <v>0</v>
      </c>
      <c r="AF267" s="29" t="s">
        <v>263</v>
      </c>
      <c r="AG267" s="29">
        <v>2020</v>
      </c>
      <c r="AH267" s="30">
        <v>2020</v>
      </c>
    </row>
    <row r="268" spans="1:34" ht="61.5">
      <c r="A268" s="17">
        <v>1</v>
      </c>
      <c r="B268" s="52">
        <v>242</v>
      </c>
      <c r="C268" s="20" t="s">
        <v>1308</v>
      </c>
      <c r="D268" s="26">
        <v>1724602.98</v>
      </c>
      <c r="E268" s="26">
        <v>0</v>
      </c>
      <c r="F268" s="26">
        <v>0</v>
      </c>
      <c r="G268" s="26">
        <v>0</v>
      </c>
      <c r="H268" s="26">
        <v>0</v>
      </c>
      <c r="I268" s="26">
        <v>0</v>
      </c>
      <c r="J268" s="26">
        <v>0</v>
      </c>
      <c r="K268" s="28">
        <v>0</v>
      </c>
      <c r="L268" s="26">
        <v>0</v>
      </c>
      <c r="M268" s="34">
        <v>527.41999999999996</v>
      </c>
      <c r="N268" s="148">
        <v>1663637.88</v>
      </c>
      <c r="O268" s="26">
        <v>0</v>
      </c>
      <c r="P268" s="26">
        <v>0</v>
      </c>
      <c r="Q268" s="26">
        <v>0</v>
      </c>
      <c r="R268" s="26">
        <v>0</v>
      </c>
      <c r="S268" s="26">
        <v>0</v>
      </c>
      <c r="T268" s="26">
        <v>0</v>
      </c>
      <c r="U268" s="26">
        <v>0</v>
      </c>
      <c r="V268" s="26">
        <v>0</v>
      </c>
      <c r="W268" s="26">
        <v>0</v>
      </c>
      <c r="X268" s="26">
        <v>0</v>
      </c>
      <c r="Y268" s="26">
        <v>0</v>
      </c>
      <c r="Z268" s="26">
        <v>0</v>
      </c>
      <c r="AA268" s="26">
        <v>0</v>
      </c>
      <c r="AB268" s="26">
        <v>0</v>
      </c>
      <c r="AC268" s="148">
        <v>9981.82</v>
      </c>
      <c r="AD268" s="34">
        <v>50983.28</v>
      </c>
      <c r="AE268" s="26">
        <v>0</v>
      </c>
      <c r="AF268" s="29">
        <v>2020</v>
      </c>
      <c r="AG268" s="29">
        <v>2020</v>
      </c>
      <c r="AH268" s="30">
        <v>2020</v>
      </c>
    </row>
    <row r="269" spans="1:34" ht="61.5">
      <c r="A269" s="17">
        <v>1</v>
      </c>
      <c r="B269" s="52">
        <v>243</v>
      </c>
      <c r="C269" s="20" t="s">
        <v>1307</v>
      </c>
      <c r="D269" s="26">
        <v>1598078</v>
      </c>
      <c r="E269" s="26">
        <v>0</v>
      </c>
      <c r="F269" s="26">
        <v>0</v>
      </c>
      <c r="G269" s="26">
        <v>0</v>
      </c>
      <c r="H269" s="26">
        <v>0</v>
      </c>
      <c r="I269" s="26">
        <v>0</v>
      </c>
      <c r="J269" s="26">
        <v>0</v>
      </c>
      <c r="K269" s="28">
        <v>0</v>
      </c>
      <c r="L269" s="26">
        <v>0</v>
      </c>
      <c r="M269" s="34">
        <v>479.49</v>
      </c>
      <c r="N269" s="148">
        <v>1540245.03</v>
      </c>
      <c r="O269" s="26">
        <v>0</v>
      </c>
      <c r="P269" s="26">
        <v>0</v>
      </c>
      <c r="Q269" s="26">
        <v>0</v>
      </c>
      <c r="R269" s="26">
        <v>0</v>
      </c>
      <c r="S269" s="26">
        <v>0</v>
      </c>
      <c r="T269" s="26">
        <v>0</v>
      </c>
      <c r="U269" s="26">
        <v>0</v>
      </c>
      <c r="V269" s="26">
        <v>0</v>
      </c>
      <c r="W269" s="26">
        <v>0</v>
      </c>
      <c r="X269" s="26">
        <v>0</v>
      </c>
      <c r="Y269" s="26">
        <v>0</v>
      </c>
      <c r="Z269" s="26">
        <v>0</v>
      </c>
      <c r="AA269" s="26">
        <v>0</v>
      </c>
      <c r="AB269" s="26">
        <v>0</v>
      </c>
      <c r="AC269" s="148">
        <v>9241.4699999999993</v>
      </c>
      <c r="AD269" s="34">
        <v>48591.5</v>
      </c>
      <c r="AE269" s="26">
        <v>0</v>
      </c>
      <c r="AF269" s="29">
        <v>2020</v>
      </c>
      <c r="AG269" s="29">
        <v>2020</v>
      </c>
      <c r="AH269" s="30">
        <v>2020</v>
      </c>
    </row>
    <row r="270" spans="1:34" ht="61.5">
      <c r="A270" s="17">
        <v>1</v>
      </c>
      <c r="B270" s="52">
        <v>244</v>
      </c>
      <c r="C270" s="20" t="s">
        <v>1508</v>
      </c>
      <c r="D270" s="26">
        <v>130960.35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  <c r="J270" s="26">
        <v>0</v>
      </c>
      <c r="K270" s="28">
        <v>0</v>
      </c>
      <c r="L270" s="26">
        <v>0</v>
      </c>
      <c r="M270" s="26">
        <v>0</v>
      </c>
      <c r="N270" s="26">
        <v>0</v>
      </c>
      <c r="O270" s="26">
        <v>0</v>
      </c>
      <c r="P270" s="26">
        <v>0</v>
      </c>
      <c r="Q270" s="26">
        <v>0</v>
      </c>
      <c r="R270" s="26">
        <v>0</v>
      </c>
      <c r="S270" s="26">
        <v>0</v>
      </c>
      <c r="T270" s="26">
        <v>0</v>
      </c>
      <c r="U270" s="26">
        <v>0</v>
      </c>
      <c r="V270" s="26">
        <v>0</v>
      </c>
      <c r="W270" s="26">
        <v>0</v>
      </c>
      <c r="X270" s="26">
        <v>0</v>
      </c>
      <c r="Y270" s="26">
        <v>0</v>
      </c>
      <c r="Z270" s="26">
        <v>0</v>
      </c>
      <c r="AA270" s="26">
        <v>0</v>
      </c>
      <c r="AB270" s="26">
        <v>0</v>
      </c>
      <c r="AC270" s="26">
        <v>0</v>
      </c>
      <c r="AD270" s="122">
        <v>130960.35</v>
      </c>
      <c r="AE270" s="26">
        <v>0</v>
      </c>
      <c r="AF270" s="29">
        <v>2020</v>
      </c>
      <c r="AG270" s="29" t="s">
        <v>263</v>
      </c>
      <c r="AH270" s="29" t="s">
        <v>263</v>
      </c>
    </row>
    <row r="271" spans="1:34" ht="61.5">
      <c r="A271" s="17">
        <v>1</v>
      </c>
      <c r="B271" s="52">
        <v>245</v>
      </c>
      <c r="C271" s="20" t="s">
        <v>602</v>
      </c>
      <c r="D271" s="26">
        <v>105885.54</v>
      </c>
      <c r="E271" s="31">
        <v>0</v>
      </c>
      <c r="F271" s="31">
        <v>0</v>
      </c>
      <c r="G271" s="31">
        <v>0</v>
      </c>
      <c r="H271" s="31">
        <v>0</v>
      </c>
      <c r="I271" s="31">
        <v>0</v>
      </c>
      <c r="J271" s="31">
        <v>0</v>
      </c>
      <c r="K271" s="58">
        <v>0</v>
      </c>
      <c r="L271" s="26">
        <v>0</v>
      </c>
      <c r="M271" s="26">
        <v>0</v>
      </c>
      <c r="N271" s="26">
        <v>0</v>
      </c>
      <c r="O271" s="26">
        <v>0</v>
      </c>
      <c r="P271" s="26">
        <v>0</v>
      </c>
      <c r="Q271" s="26">
        <v>0</v>
      </c>
      <c r="R271" s="26">
        <v>0</v>
      </c>
      <c r="S271" s="26">
        <v>0</v>
      </c>
      <c r="T271" s="26">
        <v>0</v>
      </c>
      <c r="U271" s="26">
        <v>0</v>
      </c>
      <c r="V271" s="26">
        <v>0</v>
      </c>
      <c r="W271" s="26">
        <v>0</v>
      </c>
      <c r="X271" s="26">
        <v>0</v>
      </c>
      <c r="Y271" s="26">
        <v>0</v>
      </c>
      <c r="Z271" s="26">
        <v>0</v>
      </c>
      <c r="AA271" s="26">
        <v>0</v>
      </c>
      <c r="AB271" s="26">
        <v>0</v>
      </c>
      <c r="AC271" s="26">
        <v>0</v>
      </c>
      <c r="AD271" s="26">
        <v>105885.54</v>
      </c>
      <c r="AE271" s="26">
        <v>0</v>
      </c>
      <c r="AF271" s="29">
        <v>2020</v>
      </c>
      <c r="AG271" s="29" t="s">
        <v>263</v>
      </c>
      <c r="AH271" s="29" t="s">
        <v>263</v>
      </c>
    </row>
    <row r="272" spans="1:34" ht="61.5">
      <c r="B272" s="20" t="s">
        <v>783</v>
      </c>
      <c r="C272" s="20"/>
      <c r="D272" s="167">
        <v>14114868.93</v>
      </c>
      <c r="E272" s="26">
        <v>0</v>
      </c>
      <c r="F272" s="26">
        <v>0</v>
      </c>
      <c r="G272" s="26">
        <v>0</v>
      </c>
      <c r="H272" s="26">
        <v>0</v>
      </c>
      <c r="I272" s="26">
        <v>0</v>
      </c>
      <c r="J272" s="26">
        <v>0</v>
      </c>
      <c r="K272" s="28">
        <v>0</v>
      </c>
      <c r="L272" s="26">
        <v>0</v>
      </c>
      <c r="M272" s="26">
        <v>4487.16</v>
      </c>
      <c r="N272" s="26">
        <v>13726303.279999999</v>
      </c>
      <c r="O272" s="26">
        <v>0</v>
      </c>
      <c r="P272" s="26">
        <v>0</v>
      </c>
      <c r="Q272" s="26">
        <v>0</v>
      </c>
      <c r="R272" s="26">
        <v>0</v>
      </c>
      <c r="S272" s="26">
        <v>0</v>
      </c>
      <c r="T272" s="26">
        <v>0</v>
      </c>
      <c r="U272" s="26">
        <v>0</v>
      </c>
      <c r="V272" s="26">
        <v>0</v>
      </c>
      <c r="W272" s="26">
        <v>0</v>
      </c>
      <c r="X272" s="26">
        <v>0</v>
      </c>
      <c r="Y272" s="26">
        <v>0</v>
      </c>
      <c r="Z272" s="26">
        <v>0</v>
      </c>
      <c r="AA272" s="26">
        <v>0</v>
      </c>
      <c r="AB272" s="26">
        <v>0</v>
      </c>
      <c r="AC272" s="26">
        <v>80305.45</v>
      </c>
      <c r="AD272" s="26">
        <v>308260.2</v>
      </c>
      <c r="AE272" s="26">
        <v>0</v>
      </c>
      <c r="AF272" s="56" t="s">
        <v>720</v>
      </c>
      <c r="AG272" s="56" t="s">
        <v>720</v>
      </c>
      <c r="AH272" s="70" t="s">
        <v>720</v>
      </c>
    </row>
    <row r="273" spans="1:34" ht="61.5">
      <c r="A273" s="17">
        <v>1</v>
      </c>
      <c r="B273" s="52">
        <v>246</v>
      </c>
      <c r="C273" s="20" t="s">
        <v>3005</v>
      </c>
      <c r="D273" s="26">
        <v>3927547.9699999997</v>
      </c>
      <c r="E273" s="31">
        <v>0</v>
      </c>
      <c r="F273" s="31">
        <v>0</v>
      </c>
      <c r="G273" s="31">
        <v>0</v>
      </c>
      <c r="H273" s="31">
        <v>0</v>
      </c>
      <c r="I273" s="31">
        <v>0</v>
      </c>
      <c r="J273" s="31">
        <v>0</v>
      </c>
      <c r="K273" s="28">
        <v>0</v>
      </c>
      <c r="L273" s="26">
        <v>0</v>
      </c>
      <c r="M273" s="34">
        <v>1278.5</v>
      </c>
      <c r="N273" s="34">
        <v>3747445.51</v>
      </c>
      <c r="O273" s="31">
        <v>0</v>
      </c>
      <c r="P273" s="31">
        <v>0</v>
      </c>
      <c r="Q273" s="26">
        <v>0</v>
      </c>
      <c r="R273" s="26">
        <v>0</v>
      </c>
      <c r="S273" s="26">
        <v>0</v>
      </c>
      <c r="T273" s="26">
        <v>0</v>
      </c>
      <c r="U273" s="26">
        <v>0</v>
      </c>
      <c r="V273" s="26">
        <v>0</v>
      </c>
      <c r="W273" s="26">
        <v>0</v>
      </c>
      <c r="X273" s="26">
        <v>0</v>
      </c>
      <c r="Y273" s="26">
        <v>0</v>
      </c>
      <c r="Z273" s="26">
        <v>0</v>
      </c>
      <c r="AA273" s="26">
        <v>0</v>
      </c>
      <c r="AB273" s="26">
        <v>0</v>
      </c>
      <c r="AC273" s="34">
        <v>22484.67</v>
      </c>
      <c r="AD273" s="34">
        <v>157617.79</v>
      </c>
      <c r="AE273" s="26">
        <v>0</v>
      </c>
      <c r="AF273" s="29">
        <v>2020</v>
      </c>
      <c r="AG273" s="29">
        <v>2020</v>
      </c>
      <c r="AH273" s="30">
        <v>2020</v>
      </c>
    </row>
    <row r="274" spans="1:34" ht="61.5">
      <c r="A274" s="17">
        <v>1</v>
      </c>
      <c r="B274" s="52">
        <v>247</v>
      </c>
      <c r="C274" s="20" t="s">
        <v>3006</v>
      </c>
      <c r="D274" s="26">
        <v>3307384.7800000003</v>
      </c>
      <c r="E274" s="31">
        <v>0</v>
      </c>
      <c r="F274" s="31">
        <v>0</v>
      </c>
      <c r="G274" s="31">
        <v>0</v>
      </c>
      <c r="H274" s="31">
        <v>0</v>
      </c>
      <c r="I274" s="31">
        <v>0</v>
      </c>
      <c r="J274" s="31">
        <v>0</v>
      </c>
      <c r="K274" s="28">
        <v>0</v>
      </c>
      <c r="L274" s="26">
        <v>0</v>
      </c>
      <c r="M274" s="34">
        <v>1021.96</v>
      </c>
      <c r="N274" s="34">
        <v>3137914.89</v>
      </c>
      <c r="O274" s="31">
        <v>0</v>
      </c>
      <c r="P274" s="31">
        <v>0</v>
      </c>
      <c r="Q274" s="26">
        <v>0</v>
      </c>
      <c r="R274" s="26">
        <v>0</v>
      </c>
      <c r="S274" s="26">
        <v>0</v>
      </c>
      <c r="T274" s="26">
        <v>0</v>
      </c>
      <c r="U274" s="26">
        <v>0</v>
      </c>
      <c r="V274" s="26">
        <v>0</v>
      </c>
      <c r="W274" s="26">
        <v>0</v>
      </c>
      <c r="X274" s="26">
        <v>0</v>
      </c>
      <c r="Y274" s="26">
        <v>0</v>
      </c>
      <c r="Z274" s="26">
        <v>0</v>
      </c>
      <c r="AA274" s="26">
        <v>0</v>
      </c>
      <c r="AB274" s="26">
        <v>0</v>
      </c>
      <c r="AC274" s="34">
        <v>18827.48</v>
      </c>
      <c r="AD274" s="34">
        <v>150642.41</v>
      </c>
      <c r="AE274" s="26">
        <v>0</v>
      </c>
      <c r="AF274" s="29">
        <v>2020</v>
      </c>
      <c r="AG274" s="29">
        <v>2020</v>
      </c>
      <c r="AH274" s="30">
        <v>2020</v>
      </c>
    </row>
    <row r="275" spans="1:34" ht="61.5">
      <c r="A275" s="17">
        <v>1</v>
      </c>
      <c r="B275" s="52">
        <v>248</v>
      </c>
      <c r="C275" s="20" t="s">
        <v>3007</v>
      </c>
      <c r="D275" s="26">
        <v>1446069.26</v>
      </c>
      <c r="E275" s="31">
        <v>0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28">
        <v>0</v>
      </c>
      <c r="L275" s="26">
        <v>0</v>
      </c>
      <c r="M275" s="34">
        <v>438.9</v>
      </c>
      <c r="N275" s="34">
        <v>1437873.4</v>
      </c>
      <c r="O275" s="31">
        <v>0</v>
      </c>
      <c r="P275" s="31">
        <v>0</v>
      </c>
      <c r="Q275" s="26">
        <v>0</v>
      </c>
      <c r="R275" s="26">
        <v>0</v>
      </c>
      <c r="S275" s="26">
        <v>0</v>
      </c>
      <c r="T275" s="26">
        <v>0</v>
      </c>
      <c r="U275" s="26">
        <v>0</v>
      </c>
      <c r="V275" s="26">
        <v>0</v>
      </c>
      <c r="W275" s="26">
        <v>0</v>
      </c>
      <c r="X275" s="26">
        <v>0</v>
      </c>
      <c r="Y275" s="26">
        <v>0</v>
      </c>
      <c r="Z275" s="26">
        <v>0</v>
      </c>
      <c r="AA275" s="26">
        <v>0</v>
      </c>
      <c r="AB275" s="26">
        <v>0</v>
      </c>
      <c r="AC275" s="122">
        <v>8195.86</v>
      </c>
      <c r="AD275" s="26">
        <v>0</v>
      </c>
      <c r="AE275" s="26">
        <v>0</v>
      </c>
      <c r="AF275" s="29" t="s">
        <v>263</v>
      </c>
      <c r="AG275" s="29">
        <v>2020</v>
      </c>
      <c r="AH275" s="30">
        <v>2020</v>
      </c>
    </row>
    <row r="276" spans="1:34" ht="61.5">
      <c r="A276" s="17">
        <v>1</v>
      </c>
      <c r="B276" s="52">
        <v>249</v>
      </c>
      <c r="C276" s="20" t="s">
        <v>3008</v>
      </c>
      <c r="D276" s="26">
        <v>2997039.15</v>
      </c>
      <c r="E276" s="31">
        <v>0</v>
      </c>
      <c r="F276" s="31">
        <v>0</v>
      </c>
      <c r="G276" s="31">
        <v>0</v>
      </c>
      <c r="H276" s="31">
        <v>0</v>
      </c>
      <c r="I276" s="31">
        <v>0</v>
      </c>
      <c r="J276" s="31">
        <v>0</v>
      </c>
      <c r="K276" s="28">
        <v>0</v>
      </c>
      <c r="L276" s="26">
        <v>0</v>
      </c>
      <c r="M276" s="34">
        <v>970</v>
      </c>
      <c r="N276" s="34">
        <v>2980052.88</v>
      </c>
      <c r="O276" s="31">
        <v>0</v>
      </c>
      <c r="P276" s="31">
        <v>0</v>
      </c>
      <c r="Q276" s="26">
        <v>0</v>
      </c>
      <c r="R276" s="26">
        <v>0</v>
      </c>
      <c r="S276" s="26">
        <v>0</v>
      </c>
      <c r="T276" s="26">
        <v>0</v>
      </c>
      <c r="U276" s="26">
        <v>0</v>
      </c>
      <c r="V276" s="26">
        <v>0</v>
      </c>
      <c r="W276" s="26">
        <v>0</v>
      </c>
      <c r="X276" s="26">
        <v>0</v>
      </c>
      <c r="Y276" s="26">
        <v>0</v>
      </c>
      <c r="Z276" s="26">
        <v>0</v>
      </c>
      <c r="AA276" s="26">
        <v>0</v>
      </c>
      <c r="AB276" s="26">
        <v>0</v>
      </c>
      <c r="AC276" s="34">
        <v>16986.27</v>
      </c>
      <c r="AD276" s="26">
        <v>0</v>
      </c>
      <c r="AE276" s="26">
        <v>0</v>
      </c>
      <c r="AF276" s="29" t="s">
        <v>263</v>
      </c>
      <c r="AG276" s="29">
        <v>2020</v>
      </c>
      <c r="AH276" s="30">
        <v>2020</v>
      </c>
    </row>
    <row r="277" spans="1:34" ht="61.5">
      <c r="A277" s="17">
        <v>1</v>
      </c>
      <c r="B277" s="52">
        <v>250</v>
      </c>
      <c r="C277" s="20" t="s">
        <v>3009</v>
      </c>
      <c r="D277" s="26">
        <v>2436827.77</v>
      </c>
      <c r="E277" s="31">
        <v>0</v>
      </c>
      <c r="F277" s="31">
        <v>0</v>
      </c>
      <c r="G277" s="31">
        <v>0</v>
      </c>
      <c r="H277" s="31">
        <v>0</v>
      </c>
      <c r="I277" s="31">
        <v>0</v>
      </c>
      <c r="J277" s="31">
        <v>0</v>
      </c>
      <c r="K277" s="28">
        <v>0</v>
      </c>
      <c r="L277" s="26">
        <v>0</v>
      </c>
      <c r="M277" s="34">
        <v>777.8</v>
      </c>
      <c r="N277" s="34">
        <v>2423016.6</v>
      </c>
      <c r="O277" s="31">
        <v>0</v>
      </c>
      <c r="P277" s="31">
        <v>0</v>
      </c>
      <c r="Q277" s="26">
        <v>0</v>
      </c>
      <c r="R277" s="26">
        <v>0</v>
      </c>
      <c r="S277" s="26">
        <v>0</v>
      </c>
      <c r="T277" s="26">
        <v>0</v>
      </c>
      <c r="U277" s="26">
        <v>0</v>
      </c>
      <c r="V277" s="26">
        <v>0</v>
      </c>
      <c r="W277" s="26">
        <v>0</v>
      </c>
      <c r="X277" s="26">
        <v>0</v>
      </c>
      <c r="Y277" s="26">
        <v>0</v>
      </c>
      <c r="Z277" s="26">
        <v>0</v>
      </c>
      <c r="AA277" s="26">
        <v>0</v>
      </c>
      <c r="AB277" s="26">
        <v>0</v>
      </c>
      <c r="AC277" s="34">
        <v>13811.17</v>
      </c>
      <c r="AD277" s="26">
        <v>0</v>
      </c>
      <c r="AE277" s="26">
        <v>0</v>
      </c>
      <c r="AF277" s="29" t="s">
        <v>263</v>
      </c>
      <c r="AG277" s="29">
        <v>2020</v>
      </c>
      <c r="AH277" s="30">
        <v>2020</v>
      </c>
    </row>
    <row r="278" spans="1:34" ht="61.5">
      <c r="B278" s="20" t="s">
        <v>784</v>
      </c>
      <c r="C278" s="20"/>
      <c r="D278" s="167">
        <v>30964559.009999998</v>
      </c>
      <c r="E278" s="26">
        <v>0</v>
      </c>
      <c r="F278" s="26">
        <v>0</v>
      </c>
      <c r="G278" s="26">
        <v>0</v>
      </c>
      <c r="H278" s="26">
        <v>0</v>
      </c>
      <c r="I278" s="26">
        <v>0</v>
      </c>
      <c r="J278" s="26">
        <v>0</v>
      </c>
      <c r="K278" s="28">
        <v>0</v>
      </c>
      <c r="L278" s="26">
        <v>0</v>
      </c>
      <c r="M278" s="26">
        <v>4568.6000000000004</v>
      </c>
      <c r="N278" s="26">
        <v>22101832.469999999</v>
      </c>
      <c r="O278" s="26">
        <v>0</v>
      </c>
      <c r="P278" s="26">
        <v>0</v>
      </c>
      <c r="Q278" s="26">
        <v>2556.4</v>
      </c>
      <c r="R278" s="26">
        <v>8126707.1399999997</v>
      </c>
      <c r="S278" s="26">
        <v>0</v>
      </c>
      <c r="T278" s="26">
        <v>0</v>
      </c>
      <c r="U278" s="26">
        <v>0</v>
      </c>
      <c r="V278" s="26">
        <v>0</v>
      </c>
      <c r="W278" s="26">
        <v>0</v>
      </c>
      <c r="X278" s="26">
        <v>0</v>
      </c>
      <c r="Y278" s="26">
        <v>0</v>
      </c>
      <c r="Z278" s="26">
        <v>0</v>
      </c>
      <c r="AA278" s="26">
        <v>0</v>
      </c>
      <c r="AB278" s="26">
        <v>0</v>
      </c>
      <c r="AC278" s="26">
        <v>268137.47000000003</v>
      </c>
      <c r="AD278" s="26">
        <v>467881.93</v>
      </c>
      <c r="AE278" s="26">
        <v>0</v>
      </c>
      <c r="AF278" s="56" t="s">
        <v>720</v>
      </c>
      <c r="AG278" s="56" t="s">
        <v>720</v>
      </c>
      <c r="AH278" s="70" t="s">
        <v>720</v>
      </c>
    </row>
    <row r="279" spans="1:34" ht="61.5">
      <c r="A279" s="17">
        <v>1</v>
      </c>
      <c r="B279" s="52">
        <v>251</v>
      </c>
      <c r="C279" s="20" t="s">
        <v>619</v>
      </c>
      <c r="D279" s="26">
        <v>3101907.63</v>
      </c>
      <c r="E279" s="31">
        <v>0</v>
      </c>
      <c r="F279" s="31">
        <v>0</v>
      </c>
      <c r="G279" s="31">
        <v>0</v>
      </c>
      <c r="H279" s="31">
        <v>0</v>
      </c>
      <c r="I279" s="31">
        <v>0</v>
      </c>
      <c r="J279" s="31">
        <v>0</v>
      </c>
      <c r="K279" s="28">
        <v>0</v>
      </c>
      <c r="L279" s="26">
        <v>0</v>
      </c>
      <c r="M279" s="34">
        <v>318.42</v>
      </c>
      <c r="N279" s="34">
        <v>1354124</v>
      </c>
      <c r="O279" s="32">
        <v>0</v>
      </c>
      <c r="P279" s="32">
        <v>0</v>
      </c>
      <c r="Q279" s="34">
        <v>617</v>
      </c>
      <c r="R279" s="34">
        <v>1623290</v>
      </c>
      <c r="S279" s="26">
        <v>0</v>
      </c>
      <c r="T279" s="26">
        <v>0</v>
      </c>
      <c r="U279" s="26">
        <v>0</v>
      </c>
      <c r="V279" s="26">
        <v>0</v>
      </c>
      <c r="W279" s="26">
        <v>0</v>
      </c>
      <c r="X279" s="26">
        <v>0</v>
      </c>
      <c r="Y279" s="26">
        <v>0</v>
      </c>
      <c r="Z279" s="26">
        <v>0</v>
      </c>
      <c r="AA279" s="26">
        <v>0</v>
      </c>
      <c r="AB279" s="26">
        <v>0</v>
      </c>
      <c r="AC279" s="26">
        <v>17864.48</v>
      </c>
      <c r="AD279" s="34">
        <v>106629.15</v>
      </c>
      <c r="AE279" s="26">
        <v>0</v>
      </c>
      <c r="AF279" s="29">
        <v>2020</v>
      </c>
      <c r="AG279" s="29">
        <v>2020</v>
      </c>
      <c r="AH279" s="30">
        <v>2020</v>
      </c>
    </row>
    <row r="280" spans="1:34" ht="61.5">
      <c r="A280" s="17">
        <v>1</v>
      </c>
      <c r="B280" s="52">
        <v>252</v>
      </c>
      <c r="C280" s="20" t="s">
        <v>614</v>
      </c>
      <c r="D280" s="26">
        <v>3151307.31</v>
      </c>
      <c r="E280" s="31">
        <v>0</v>
      </c>
      <c r="F280" s="31">
        <v>0</v>
      </c>
      <c r="G280" s="31">
        <v>0</v>
      </c>
      <c r="H280" s="31">
        <v>0</v>
      </c>
      <c r="I280" s="31">
        <v>0</v>
      </c>
      <c r="J280" s="31">
        <v>0</v>
      </c>
      <c r="K280" s="28">
        <v>0</v>
      </c>
      <c r="L280" s="26">
        <v>0</v>
      </c>
      <c r="M280" s="34">
        <v>623</v>
      </c>
      <c r="N280" s="34">
        <v>3013159.02</v>
      </c>
      <c r="O280" s="31">
        <v>0</v>
      </c>
      <c r="P280" s="31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34">
        <v>18078.95</v>
      </c>
      <c r="AD280" s="34">
        <v>120069.34</v>
      </c>
      <c r="AE280" s="26">
        <v>0</v>
      </c>
      <c r="AF280" s="29">
        <v>2020</v>
      </c>
      <c r="AG280" s="29">
        <v>2020</v>
      </c>
      <c r="AH280" s="30">
        <v>2020</v>
      </c>
    </row>
    <row r="281" spans="1:34" ht="61.5">
      <c r="A281" s="17">
        <v>1</v>
      </c>
      <c r="B281" s="52">
        <v>253</v>
      </c>
      <c r="C281" s="20" t="s">
        <v>618</v>
      </c>
      <c r="D281" s="26">
        <v>4866736.68</v>
      </c>
      <c r="E281" s="31">
        <v>0</v>
      </c>
      <c r="F281" s="31">
        <v>0</v>
      </c>
      <c r="G281" s="31">
        <v>0</v>
      </c>
      <c r="H281" s="31">
        <v>0</v>
      </c>
      <c r="I281" s="31">
        <v>0</v>
      </c>
      <c r="J281" s="31">
        <v>0</v>
      </c>
      <c r="K281" s="28">
        <v>0</v>
      </c>
      <c r="L281" s="26">
        <v>0</v>
      </c>
      <c r="M281" s="34">
        <v>1038.72</v>
      </c>
      <c r="N281" s="122">
        <v>4711362.12</v>
      </c>
      <c r="O281" s="31">
        <v>0</v>
      </c>
      <c r="P281" s="31">
        <v>0</v>
      </c>
      <c r="Q281" s="26">
        <v>0</v>
      </c>
      <c r="R281" s="26">
        <v>0</v>
      </c>
      <c r="S281" s="26">
        <v>0</v>
      </c>
      <c r="T281" s="26">
        <v>0</v>
      </c>
      <c r="U281" s="26">
        <v>0</v>
      </c>
      <c r="V281" s="26">
        <v>0</v>
      </c>
      <c r="W281" s="26">
        <v>0</v>
      </c>
      <c r="X281" s="26">
        <v>0</v>
      </c>
      <c r="Y281" s="26">
        <v>0</v>
      </c>
      <c r="Z281" s="26">
        <v>0</v>
      </c>
      <c r="AA281" s="26">
        <v>0</v>
      </c>
      <c r="AB281" s="26">
        <v>0</v>
      </c>
      <c r="AC281" s="122">
        <v>28268.17</v>
      </c>
      <c r="AD281" s="34">
        <v>127106.39</v>
      </c>
      <c r="AE281" s="26">
        <v>0</v>
      </c>
      <c r="AF281" s="29">
        <v>2020</v>
      </c>
      <c r="AG281" s="29">
        <v>2020</v>
      </c>
      <c r="AH281" s="30">
        <v>2020</v>
      </c>
    </row>
    <row r="282" spans="1:34" ht="61.5">
      <c r="A282" s="17">
        <v>1</v>
      </c>
      <c r="B282" s="52">
        <v>254</v>
      </c>
      <c r="C282" s="20" t="s">
        <v>1153</v>
      </c>
      <c r="D282" s="26">
        <v>6540486.5499999998</v>
      </c>
      <c r="E282" s="31">
        <v>0</v>
      </c>
      <c r="F282" s="31">
        <v>0</v>
      </c>
      <c r="G282" s="31">
        <v>0</v>
      </c>
      <c r="H282" s="31">
        <v>0</v>
      </c>
      <c r="I282" s="31">
        <v>0</v>
      </c>
      <c r="J282" s="31">
        <v>0</v>
      </c>
      <c r="K282" s="28">
        <v>0</v>
      </c>
      <c r="L282" s="26">
        <v>0</v>
      </c>
      <c r="M282" s="26">
        <v>0</v>
      </c>
      <c r="N282" s="26">
        <v>0</v>
      </c>
      <c r="O282" s="31">
        <v>0</v>
      </c>
      <c r="P282" s="31">
        <v>0</v>
      </c>
      <c r="Q282" s="34">
        <v>1939.4</v>
      </c>
      <c r="R282" s="34">
        <v>6503417.1399999997</v>
      </c>
      <c r="S282" s="26">
        <v>0</v>
      </c>
      <c r="T282" s="26">
        <v>0</v>
      </c>
      <c r="U282" s="26">
        <v>0</v>
      </c>
      <c r="V282" s="26">
        <v>0</v>
      </c>
      <c r="W282" s="26">
        <v>0</v>
      </c>
      <c r="X282" s="26">
        <v>0</v>
      </c>
      <c r="Y282" s="26">
        <v>0</v>
      </c>
      <c r="Z282" s="26">
        <v>0</v>
      </c>
      <c r="AA282" s="26">
        <v>0</v>
      </c>
      <c r="AB282" s="26">
        <v>0</v>
      </c>
      <c r="AC282" s="34">
        <v>37069.410000000003</v>
      </c>
      <c r="AD282" s="26">
        <v>0</v>
      </c>
      <c r="AE282" s="26">
        <v>0</v>
      </c>
      <c r="AF282" s="29" t="s">
        <v>263</v>
      </c>
      <c r="AG282" s="29">
        <v>2020</v>
      </c>
      <c r="AH282" s="30">
        <v>2020</v>
      </c>
    </row>
    <row r="283" spans="1:34" ht="61.5">
      <c r="A283" s="17">
        <v>1</v>
      </c>
      <c r="B283" s="52">
        <v>255</v>
      </c>
      <c r="C283" s="20" t="s">
        <v>1143</v>
      </c>
      <c r="D283" s="26">
        <v>10088677.58</v>
      </c>
      <c r="E283" s="31">
        <v>0</v>
      </c>
      <c r="F283" s="31">
        <v>0</v>
      </c>
      <c r="G283" s="31">
        <v>0</v>
      </c>
      <c r="H283" s="31">
        <v>0</v>
      </c>
      <c r="I283" s="31">
        <v>0</v>
      </c>
      <c r="J283" s="31">
        <v>0</v>
      </c>
      <c r="K283" s="28">
        <v>0</v>
      </c>
      <c r="L283" s="26">
        <v>0</v>
      </c>
      <c r="M283" s="148">
        <v>1878.14</v>
      </c>
      <c r="N283" s="148">
        <v>9940318.3300000001</v>
      </c>
      <c r="O283" s="31">
        <v>0</v>
      </c>
      <c r="P283" s="31">
        <v>0</v>
      </c>
      <c r="Q283" s="26">
        <v>0</v>
      </c>
      <c r="R283" s="26">
        <v>0</v>
      </c>
      <c r="S283" s="26">
        <v>0</v>
      </c>
      <c r="T283" s="26">
        <v>0</v>
      </c>
      <c r="U283" s="26">
        <v>0</v>
      </c>
      <c r="V283" s="26">
        <v>0</v>
      </c>
      <c r="W283" s="26">
        <v>0</v>
      </c>
      <c r="X283" s="26">
        <v>0</v>
      </c>
      <c r="Y283" s="26">
        <v>0</v>
      </c>
      <c r="Z283" s="26">
        <v>0</v>
      </c>
      <c r="AA283" s="26">
        <v>0</v>
      </c>
      <c r="AB283" s="26">
        <v>0</v>
      </c>
      <c r="AC283" s="122">
        <v>148359.25</v>
      </c>
      <c r="AD283" s="26">
        <v>0</v>
      </c>
      <c r="AE283" s="26">
        <v>0</v>
      </c>
      <c r="AF283" s="29" t="s">
        <v>263</v>
      </c>
      <c r="AG283" s="29">
        <v>2020</v>
      </c>
      <c r="AH283" s="30">
        <v>2020</v>
      </c>
    </row>
    <row r="284" spans="1:34" ht="61.5">
      <c r="A284" s="17">
        <v>1</v>
      </c>
      <c r="B284" s="52">
        <v>256</v>
      </c>
      <c r="C284" s="20" t="s">
        <v>1516</v>
      </c>
      <c r="D284" s="26">
        <v>3215443.26</v>
      </c>
      <c r="E284" s="31">
        <v>0</v>
      </c>
      <c r="F284" s="31">
        <v>0</v>
      </c>
      <c r="G284" s="31">
        <v>0</v>
      </c>
      <c r="H284" s="31">
        <v>0</v>
      </c>
      <c r="I284" s="31">
        <v>0</v>
      </c>
      <c r="J284" s="31">
        <v>0</v>
      </c>
      <c r="K284" s="28">
        <v>0</v>
      </c>
      <c r="L284" s="26">
        <v>0</v>
      </c>
      <c r="M284" s="148">
        <v>710.32</v>
      </c>
      <c r="N284" s="148">
        <v>3082869</v>
      </c>
      <c r="O284" s="31">
        <v>0</v>
      </c>
      <c r="P284" s="31">
        <v>0</v>
      </c>
      <c r="Q284" s="26">
        <v>0</v>
      </c>
      <c r="R284" s="26">
        <v>0</v>
      </c>
      <c r="S284" s="26">
        <v>0</v>
      </c>
      <c r="T284" s="26">
        <v>0</v>
      </c>
      <c r="U284" s="26">
        <v>0</v>
      </c>
      <c r="V284" s="26">
        <v>0</v>
      </c>
      <c r="W284" s="26">
        <v>0</v>
      </c>
      <c r="X284" s="26">
        <v>0</v>
      </c>
      <c r="Y284" s="26">
        <v>0</v>
      </c>
      <c r="Z284" s="26">
        <v>0</v>
      </c>
      <c r="AA284" s="26">
        <v>0</v>
      </c>
      <c r="AB284" s="26">
        <v>0</v>
      </c>
      <c r="AC284" s="148">
        <v>18497.21</v>
      </c>
      <c r="AD284" s="34">
        <v>114077.05</v>
      </c>
      <c r="AE284" s="26">
        <v>0</v>
      </c>
      <c r="AF284" s="29">
        <v>2020</v>
      </c>
      <c r="AG284" s="29">
        <v>2020</v>
      </c>
      <c r="AH284" s="30">
        <v>2020</v>
      </c>
    </row>
    <row r="285" spans="1:34" ht="61.5">
      <c r="B285" s="20" t="s">
        <v>785</v>
      </c>
      <c r="C285" s="20"/>
      <c r="D285" s="167">
        <v>12442442.430000002</v>
      </c>
      <c r="E285" s="26">
        <v>0</v>
      </c>
      <c r="F285" s="26">
        <v>83564.44</v>
      </c>
      <c r="G285" s="26">
        <v>895725.75</v>
      </c>
      <c r="H285" s="26">
        <v>61962.38</v>
      </c>
      <c r="I285" s="26">
        <v>0</v>
      </c>
      <c r="J285" s="26">
        <v>0</v>
      </c>
      <c r="K285" s="28">
        <v>0</v>
      </c>
      <c r="L285" s="26">
        <v>0</v>
      </c>
      <c r="M285" s="26">
        <v>2985.79</v>
      </c>
      <c r="N285" s="26">
        <v>11043668.1</v>
      </c>
      <c r="O285" s="26">
        <v>0</v>
      </c>
      <c r="P285" s="26">
        <v>0</v>
      </c>
      <c r="Q285" s="26">
        <v>0</v>
      </c>
      <c r="R285" s="26">
        <v>0</v>
      </c>
      <c r="S285" s="26">
        <v>0</v>
      </c>
      <c r="T285" s="26">
        <v>0</v>
      </c>
      <c r="U285" s="26">
        <v>0</v>
      </c>
      <c r="V285" s="26">
        <v>0</v>
      </c>
      <c r="W285" s="26">
        <v>0</v>
      </c>
      <c r="X285" s="26">
        <v>0</v>
      </c>
      <c r="Y285" s="26">
        <v>0</v>
      </c>
      <c r="Z285" s="26">
        <v>0</v>
      </c>
      <c r="AA285" s="26">
        <v>0</v>
      </c>
      <c r="AB285" s="26">
        <v>0</v>
      </c>
      <c r="AC285" s="26">
        <v>99418.28</v>
      </c>
      <c r="AD285" s="26">
        <v>258103.47999999998</v>
      </c>
      <c r="AE285" s="26">
        <v>0</v>
      </c>
      <c r="AF285" s="56" t="s">
        <v>720</v>
      </c>
      <c r="AG285" s="56" t="s">
        <v>720</v>
      </c>
      <c r="AH285" s="70" t="s">
        <v>720</v>
      </c>
    </row>
    <row r="286" spans="1:34" ht="61.5">
      <c r="A286" s="17">
        <v>1</v>
      </c>
      <c r="B286" s="52">
        <v>257</v>
      </c>
      <c r="C286" s="20" t="s">
        <v>623</v>
      </c>
      <c r="D286" s="26">
        <v>5056079.6400000006</v>
      </c>
      <c r="E286" s="31">
        <v>0</v>
      </c>
      <c r="F286" s="31">
        <v>0</v>
      </c>
      <c r="G286" s="31">
        <v>0</v>
      </c>
      <c r="H286" s="31">
        <v>0</v>
      </c>
      <c r="I286" s="31">
        <v>0</v>
      </c>
      <c r="J286" s="31">
        <v>0</v>
      </c>
      <c r="K286" s="28">
        <v>0</v>
      </c>
      <c r="L286" s="26">
        <v>0</v>
      </c>
      <c r="M286" s="34">
        <v>1078.7</v>
      </c>
      <c r="N286" s="122">
        <v>4883507.32</v>
      </c>
      <c r="O286" s="31">
        <v>0</v>
      </c>
      <c r="P286" s="31">
        <v>0</v>
      </c>
      <c r="Q286" s="26">
        <v>0</v>
      </c>
      <c r="R286" s="26">
        <v>0</v>
      </c>
      <c r="S286" s="26">
        <v>0</v>
      </c>
      <c r="T286" s="26">
        <v>0</v>
      </c>
      <c r="U286" s="26">
        <v>0</v>
      </c>
      <c r="V286" s="26">
        <v>0</v>
      </c>
      <c r="W286" s="26">
        <v>0</v>
      </c>
      <c r="X286" s="26">
        <v>0</v>
      </c>
      <c r="Y286" s="26">
        <v>0</v>
      </c>
      <c r="Z286" s="26">
        <v>0</v>
      </c>
      <c r="AA286" s="26">
        <v>0</v>
      </c>
      <c r="AB286" s="26">
        <v>0</v>
      </c>
      <c r="AC286" s="122">
        <v>29301.040000000001</v>
      </c>
      <c r="AD286" s="34">
        <v>143271.28</v>
      </c>
      <c r="AE286" s="26">
        <v>0</v>
      </c>
      <c r="AF286" s="29">
        <v>2020</v>
      </c>
      <c r="AG286" s="29">
        <v>2020</v>
      </c>
      <c r="AH286" s="30">
        <v>2020</v>
      </c>
    </row>
    <row r="287" spans="1:34" ht="61.5">
      <c r="A287" s="17">
        <v>1</v>
      </c>
      <c r="B287" s="52">
        <v>258</v>
      </c>
      <c r="C287" s="20" t="s">
        <v>620</v>
      </c>
      <c r="D287" s="26">
        <v>1162332.27</v>
      </c>
      <c r="E287" s="33">
        <v>0</v>
      </c>
      <c r="F287" s="170">
        <v>83564.44</v>
      </c>
      <c r="G287" s="34">
        <v>895725.75</v>
      </c>
      <c r="H287" s="170">
        <v>61962.38</v>
      </c>
      <c r="I287" s="33">
        <v>0</v>
      </c>
      <c r="J287" s="33">
        <v>0</v>
      </c>
      <c r="K287" s="28">
        <v>0</v>
      </c>
      <c r="L287" s="26">
        <v>0</v>
      </c>
      <c r="M287" s="26">
        <v>0</v>
      </c>
      <c r="N287" s="26">
        <v>0</v>
      </c>
      <c r="O287" s="33">
        <v>0</v>
      </c>
      <c r="P287" s="33">
        <v>0</v>
      </c>
      <c r="Q287" s="26">
        <v>0</v>
      </c>
      <c r="R287" s="26">
        <v>0</v>
      </c>
      <c r="S287" s="26">
        <v>0</v>
      </c>
      <c r="T287" s="26">
        <v>0</v>
      </c>
      <c r="U287" s="26">
        <v>0</v>
      </c>
      <c r="V287" s="26">
        <v>0</v>
      </c>
      <c r="W287" s="26">
        <v>0</v>
      </c>
      <c r="X287" s="26">
        <v>0</v>
      </c>
      <c r="Y287" s="26">
        <v>0</v>
      </c>
      <c r="Z287" s="26">
        <v>0</v>
      </c>
      <c r="AA287" s="26">
        <v>0</v>
      </c>
      <c r="AB287" s="26">
        <v>0</v>
      </c>
      <c r="AC287" s="34">
        <v>6247.5</v>
      </c>
      <c r="AD287" s="34">
        <v>114832.2</v>
      </c>
      <c r="AE287" s="26">
        <v>0</v>
      </c>
      <c r="AF287" s="29">
        <v>2020</v>
      </c>
      <c r="AG287" s="29">
        <v>2020</v>
      </c>
      <c r="AH287" s="30">
        <v>2020</v>
      </c>
    </row>
    <row r="288" spans="1:34" ht="61.5">
      <c r="A288" s="17">
        <v>1</v>
      </c>
      <c r="B288" s="52">
        <v>259</v>
      </c>
      <c r="C288" s="20" t="s">
        <v>1154</v>
      </c>
      <c r="D288" s="26">
        <v>3164041.96</v>
      </c>
      <c r="E288" s="31">
        <v>0</v>
      </c>
      <c r="F288" s="31">
        <v>0</v>
      </c>
      <c r="G288" s="31">
        <v>0</v>
      </c>
      <c r="H288" s="31">
        <v>0</v>
      </c>
      <c r="I288" s="31">
        <v>0</v>
      </c>
      <c r="J288" s="31">
        <v>0</v>
      </c>
      <c r="K288" s="28">
        <v>0</v>
      </c>
      <c r="L288" s="26">
        <v>0</v>
      </c>
      <c r="M288" s="34">
        <v>789.35</v>
      </c>
      <c r="N288" s="34">
        <v>3145170.94</v>
      </c>
      <c r="O288" s="31">
        <v>0</v>
      </c>
      <c r="P288" s="31">
        <v>0</v>
      </c>
      <c r="Q288" s="26">
        <v>0</v>
      </c>
      <c r="R288" s="26">
        <v>0</v>
      </c>
      <c r="S288" s="26">
        <v>0</v>
      </c>
      <c r="T288" s="26">
        <v>0</v>
      </c>
      <c r="U288" s="26">
        <v>0</v>
      </c>
      <c r="V288" s="26">
        <v>0</v>
      </c>
      <c r="W288" s="26">
        <v>0</v>
      </c>
      <c r="X288" s="26">
        <v>0</v>
      </c>
      <c r="Y288" s="26">
        <v>0</v>
      </c>
      <c r="Z288" s="26">
        <v>0</v>
      </c>
      <c r="AA288" s="26">
        <v>0</v>
      </c>
      <c r="AB288" s="26">
        <v>0</v>
      </c>
      <c r="AC288" s="34">
        <v>18871.02</v>
      </c>
      <c r="AD288" s="26">
        <v>0</v>
      </c>
      <c r="AE288" s="26">
        <v>0</v>
      </c>
      <c r="AF288" s="29" t="s">
        <v>263</v>
      </c>
      <c r="AG288" s="29">
        <v>2020</v>
      </c>
      <c r="AH288" s="30">
        <v>2020</v>
      </c>
    </row>
    <row r="289" spans="1:34" ht="61.5">
      <c r="A289" s="17">
        <v>1</v>
      </c>
      <c r="B289" s="52">
        <v>260</v>
      </c>
      <c r="C289" s="20" t="s">
        <v>1145</v>
      </c>
      <c r="D289" s="26">
        <v>3059988.56</v>
      </c>
      <c r="E289" s="31">
        <v>0</v>
      </c>
      <c r="F289" s="31">
        <v>0</v>
      </c>
      <c r="G289" s="31">
        <v>0</v>
      </c>
      <c r="H289" s="31">
        <v>0</v>
      </c>
      <c r="I289" s="31">
        <v>0</v>
      </c>
      <c r="J289" s="31">
        <v>0</v>
      </c>
      <c r="K289" s="28">
        <v>0</v>
      </c>
      <c r="L289" s="26">
        <v>0</v>
      </c>
      <c r="M289" s="34">
        <v>1117.74</v>
      </c>
      <c r="N289" s="122">
        <v>3014989.84</v>
      </c>
      <c r="O289" s="31">
        <v>0</v>
      </c>
      <c r="P289" s="31">
        <v>0</v>
      </c>
      <c r="Q289" s="26">
        <v>0</v>
      </c>
      <c r="R289" s="26">
        <v>0</v>
      </c>
      <c r="S289" s="26">
        <v>0</v>
      </c>
      <c r="T289" s="26">
        <v>0</v>
      </c>
      <c r="U289" s="26">
        <v>0</v>
      </c>
      <c r="V289" s="26">
        <v>0</v>
      </c>
      <c r="W289" s="26">
        <v>0</v>
      </c>
      <c r="X289" s="26">
        <v>0</v>
      </c>
      <c r="Y289" s="26">
        <v>0</v>
      </c>
      <c r="Z289" s="26">
        <v>0</v>
      </c>
      <c r="AA289" s="26">
        <v>0</v>
      </c>
      <c r="AB289" s="26">
        <v>0</v>
      </c>
      <c r="AC289" s="122">
        <v>44998.720000000001</v>
      </c>
      <c r="AD289" s="26">
        <v>0</v>
      </c>
      <c r="AE289" s="26">
        <v>0</v>
      </c>
      <c r="AF289" s="29" t="s">
        <v>263</v>
      </c>
      <c r="AG289" s="29">
        <v>2020</v>
      </c>
      <c r="AH289" s="30">
        <v>2020</v>
      </c>
    </row>
    <row r="290" spans="1:34" ht="61.5">
      <c r="B290" s="20" t="s">
        <v>1233</v>
      </c>
      <c r="C290" s="20"/>
      <c r="D290" s="167">
        <v>345276.04000000004</v>
      </c>
      <c r="E290" s="26">
        <v>0</v>
      </c>
      <c r="F290" s="26">
        <v>0</v>
      </c>
      <c r="G290" s="26">
        <v>0</v>
      </c>
      <c r="H290" s="26">
        <v>0</v>
      </c>
      <c r="I290" s="26">
        <v>0</v>
      </c>
      <c r="J290" s="26">
        <v>0</v>
      </c>
      <c r="K290" s="28">
        <v>0</v>
      </c>
      <c r="L290" s="26">
        <v>0</v>
      </c>
      <c r="M290" s="26">
        <v>0</v>
      </c>
      <c r="N290" s="26">
        <v>0</v>
      </c>
      <c r="O290" s="26">
        <v>0</v>
      </c>
      <c r="P290" s="26">
        <v>0</v>
      </c>
      <c r="Q290" s="26">
        <v>0</v>
      </c>
      <c r="R290" s="26">
        <v>0</v>
      </c>
      <c r="S290" s="26">
        <v>0</v>
      </c>
      <c r="T290" s="26">
        <v>0</v>
      </c>
      <c r="U290" s="26">
        <v>0</v>
      </c>
      <c r="V290" s="26">
        <v>340198.58</v>
      </c>
      <c r="W290" s="26">
        <v>0</v>
      </c>
      <c r="X290" s="26">
        <v>0</v>
      </c>
      <c r="Y290" s="26">
        <v>0</v>
      </c>
      <c r="Z290" s="26">
        <v>0</v>
      </c>
      <c r="AA290" s="26">
        <v>0</v>
      </c>
      <c r="AB290" s="26">
        <v>0</v>
      </c>
      <c r="AC290" s="26">
        <v>5077.46</v>
      </c>
      <c r="AD290" s="26">
        <v>0</v>
      </c>
      <c r="AE290" s="26">
        <v>0</v>
      </c>
      <c r="AF290" s="56" t="s">
        <v>720</v>
      </c>
      <c r="AG290" s="56" t="s">
        <v>720</v>
      </c>
      <c r="AH290" s="70" t="s">
        <v>720</v>
      </c>
    </row>
    <row r="291" spans="1:34" ht="61.5">
      <c r="A291" s="17">
        <v>1</v>
      </c>
      <c r="B291" s="52">
        <v>261</v>
      </c>
      <c r="C291" s="20" t="s">
        <v>1144</v>
      </c>
      <c r="D291" s="26">
        <v>345276.04000000004</v>
      </c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28">
        <v>0</v>
      </c>
      <c r="L291" s="26">
        <v>0</v>
      </c>
      <c r="M291" s="26">
        <v>0</v>
      </c>
      <c r="N291" s="26">
        <v>0</v>
      </c>
      <c r="O291" s="31">
        <v>0</v>
      </c>
      <c r="P291" s="31">
        <v>0</v>
      </c>
      <c r="Q291" s="26">
        <v>0</v>
      </c>
      <c r="R291" s="26">
        <v>0</v>
      </c>
      <c r="S291" s="26">
        <v>0</v>
      </c>
      <c r="T291" s="26">
        <v>0</v>
      </c>
      <c r="U291" s="26">
        <v>0</v>
      </c>
      <c r="V291" s="122">
        <v>340198.58</v>
      </c>
      <c r="W291" s="26">
        <v>0</v>
      </c>
      <c r="X291" s="26">
        <v>0</v>
      </c>
      <c r="Y291" s="26">
        <v>0</v>
      </c>
      <c r="Z291" s="26">
        <v>0</v>
      </c>
      <c r="AA291" s="26">
        <v>0</v>
      </c>
      <c r="AB291" s="26">
        <v>0</v>
      </c>
      <c r="AC291" s="122">
        <v>5077.46</v>
      </c>
      <c r="AD291" s="26">
        <v>0</v>
      </c>
      <c r="AE291" s="26">
        <v>0</v>
      </c>
      <c r="AF291" s="29" t="s">
        <v>263</v>
      </c>
      <c r="AG291" s="29">
        <v>2020</v>
      </c>
      <c r="AH291" s="30">
        <v>2020</v>
      </c>
    </row>
    <row r="292" spans="1:34" ht="61.5">
      <c r="B292" s="20" t="s">
        <v>786</v>
      </c>
      <c r="C292" s="163"/>
      <c r="D292" s="167">
        <v>5773107.5300000003</v>
      </c>
      <c r="E292" s="26">
        <v>0</v>
      </c>
      <c r="F292" s="26">
        <v>0</v>
      </c>
      <c r="G292" s="26">
        <v>0</v>
      </c>
      <c r="H292" s="26">
        <v>0</v>
      </c>
      <c r="I292" s="26">
        <v>0</v>
      </c>
      <c r="J292" s="26">
        <v>0</v>
      </c>
      <c r="K292" s="28">
        <v>0</v>
      </c>
      <c r="L292" s="26">
        <v>0</v>
      </c>
      <c r="M292" s="26">
        <v>1310.67</v>
      </c>
      <c r="N292" s="26">
        <v>5593662.3499999996</v>
      </c>
      <c r="O292" s="26">
        <v>0</v>
      </c>
      <c r="P292" s="26">
        <v>0</v>
      </c>
      <c r="Q292" s="26">
        <v>0</v>
      </c>
      <c r="R292" s="26">
        <v>0</v>
      </c>
      <c r="S292" s="26">
        <v>0</v>
      </c>
      <c r="T292" s="26">
        <v>0</v>
      </c>
      <c r="U292" s="26">
        <v>0</v>
      </c>
      <c r="V292" s="26">
        <v>0</v>
      </c>
      <c r="W292" s="26">
        <v>0</v>
      </c>
      <c r="X292" s="26">
        <v>0</v>
      </c>
      <c r="Y292" s="26">
        <v>0</v>
      </c>
      <c r="Z292" s="26">
        <v>0</v>
      </c>
      <c r="AA292" s="26">
        <v>0</v>
      </c>
      <c r="AB292" s="26">
        <v>0</v>
      </c>
      <c r="AC292" s="26">
        <v>56635.83</v>
      </c>
      <c r="AD292" s="26">
        <v>122809.35</v>
      </c>
      <c r="AE292" s="26">
        <v>0</v>
      </c>
      <c r="AF292" s="56" t="s">
        <v>720</v>
      </c>
      <c r="AG292" s="56" t="s">
        <v>720</v>
      </c>
      <c r="AH292" s="70" t="s">
        <v>720</v>
      </c>
    </row>
    <row r="293" spans="1:34" ht="61.5">
      <c r="A293" s="17">
        <v>1</v>
      </c>
      <c r="B293" s="52">
        <v>262</v>
      </c>
      <c r="C293" s="20" t="s">
        <v>647</v>
      </c>
      <c r="D293" s="26">
        <v>4843097.09</v>
      </c>
      <c r="E293" s="33">
        <v>0</v>
      </c>
      <c r="F293" s="33">
        <v>0</v>
      </c>
      <c r="G293" s="26">
        <v>0</v>
      </c>
      <c r="H293" s="33">
        <v>0</v>
      </c>
      <c r="I293" s="33">
        <v>0</v>
      </c>
      <c r="J293" s="33">
        <v>0</v>
      </c>
      <c r="K293" s="28">
        <v>0</v>
      </c>
      <c r="L293" s="26">
        <v>0</v>
      </c>
      <c r="M293" s="34">
        <v>1067</v>
      </c>
      <c r="N293" s="34">
        <v>4705104.47</v>
      </c>
      <c r="O293" s="33">
        <v>0</v>
      </c>
      <c r="P293" s="33">
        <v>0</v>
      </c>
      <c r="Q293" s="26">
        <v>0</v>
      </c>
      <c r="R293" s="26">
        <v>0</v>
      </c>
      <c r="S293" s="26">
        <v>0</v>
      </c>
      <c r="T293" s="26">
        <v>0</v>
      </c>
      <c r="U293" s="26">
        <v>0</v>
      </c>
      <c r="V293" s="26">
        <v>0</v>
      </c>
      <c r="W293" s="26">
        <v>0</v>
      </c>
      <c r="X293" s="26">
        <v>0</v>
      </c>
      <c r="Y293" s="26">
        <v>0</v>
      </c>
      <c r="Z293" s="26">
        <v>0</v>
      </c>
      <c r="AA293" s="26">
        <v>0</v>
      </c>
      <c r="AB293" s="26">
        <v>0</v>
      </c>
      <c r="AC293" s="26">
        <v>47639.18</v>
      </c>
      <c r="AD293" s="34">
        <v>90353.44</v>
      </c>
      <c r="AE293" s="26">
        <v>0</v>
      </c>
      <c r="AF293" s="29">
        <v>2020</v>
      </c>
      <c r="AG293" s="29">
        <v>2020</v>
      </c>
      <c r="AH293" s="30">
        <v>2020</v>
      </c>
    </row>
    <row r="294" spans="1:34" ht="61.5">
      <c r="A294" s="17">
        <v>1</v>
      </c>
      <c r="B294" s="52">
        <v>263</v>
      </c>
      <c r="C294" s="20" t="s">
        <v>645</v>
      </c>
      <c r="D294" s="26">
        <v>930010.44000000006</v>
      </c>
      <c r="E294" s="33">
        <v>0</v>
      </c>
      <c r="F294" s="33">
        <v>0</v>
      </c>
      <c r="G294" s="26">
        <v>0</v>
      </c>
      <c r="H294" s="33">
        <v>0</v>
      </c>
      <c r="I294" s="33">
        <v>0</v>
      </c>
      <c r="J294" s="33">
        <v>0</v>
      </c>
      <c r="K294" s="58">
        <v>0</v>
      </c>
      <c r="L294" s="26">
        <v>0</v>
      </c>
      <c r="M294" s="34">
        <v>243.67</v>
      </c>
      <c r="N294" s="34">
        <v>888557.88</v>
      </c>
      <c r="O294" s="33">
        <v>0</v>
      </c>
      <c r="P294" s="33">
        <v>0</v>
      </c>
      <c r="Q294" s="26">
        <v>0</v>
      </c>
      <c r="R294" s="26">
        <v>0</v>
      </c>
      <c r="S294" s="26">
        <v>0</v>
      </c>
      <c r="T294" s="26">
        <v>0</v>
      </c>
      <c r="U294" s="26">
        <v>0</v>
      </c>
      <c r="V294" s="26">
        <v>0</v>
      </c>
      <c r="W294" s="26">
        <v>0</v>
      </c>
      <c r="X294" s="26">
        <v>0</v>
      </c>
      <c r="Y294" s="26">
        <v>0</v>
      </c>
      <c r="Z294" s="26">
        <v>0</v>
      </c>
      <c r="AA294" s="26">
        <v>0</v>
      </c>
      <c r="AB294" s="26">
        <v>0</v>
      </c>
      <c r="AC294" s="26">
        <v>8996.65</v>
      </c>
      <c r="AD294" s="34">
        <v>32455.91</v>
      </c>
      <c r="AE294" s="26">
        <v>0</v>
      </c>
      <c r="AF294" s="29">
        <v>2020</v>
      </c>
      <c r="AG294" s="29">
        <v>2020</v>
      </c>
      <c r="AH294" s="29">
        <v>2020</v>
      </c>
    </row>
    <row r="295" spans="1:34" ht="61.5">
      <c r="B295" s="20" t="s">
        <v>787</v>
      </c>
      <c r="C295" s="20"/>
      <c r="D295" s="167">
        <v>10624337.110000001</v>
      </c>
      <c r="E295" s="26">
        <v>56761.29</v>
      </c>
      <c r="F295" s="26">
        <v>0</v>
      </c>
      <c r="G295" s="26">
        <v>313554.02</v>
      </c>
      <c r="H295" s="26">
        <v>166897.82</v>
      </c>
      <c r="I295" s="26">
        <v>0</v>
      </c>
      <c r="J295" s="26">
        <v>0</v>
      </c>
      <c r="K295" s="28">
        <v>0</v>
      </c>
      <c r="L295" s="26">
        <v>0</v>
      </c>
      <c r="M295" s="26">
        <v>0</v>
      </c>
      <c r="N295" s="26">
        <v>0</v>
      </c>
      <c r="O295" s="26">
        <v>339.3</v>
      </c>
      <c r="P295" s="26">
        <v>2618206.87</v>
      </c>
      <c r="Q295" s="26">
        <v>1964.82</v>
      </c>
      <c r="R295" s="26">
        <v>7256375.5399999991</v>
      </c>
      <c r="S295" s="26">
        <v>0</v>
      </c>
      <c r="T295" s="26">
        <v>0</v>
      </c>
      <c r="U295" s="26">
        <v>0</v>
      </c>
      <c r="V295" s="26">
        <v>0</v>
      </c>
      <c r="W295" s="26">
        <v>0</v>
      </c>
      <c r="X295" s="26">
        <v>0</v>
      </c>
      <c r="Y295" s="26">
        <v>0</v>
      </c>
      <c r="Z295" s="26">
        <v>0</v>
      </c>
      <c r="AA295" s="26">
        <v>0</v>
      </c>
      <c r="AB295" s="26">
        <v>0</v>
      </c>
      <c r="AC295" s="26">
        <v>117571.73000000001</v>
      </c>
      <c r="AD295" s="26">
        <v>94969.84</v>
      </c>
      <c r="AE295" s="26">
        <v>0</v>
      </c>
      <c r="AF295" s="56" t="s">
        <v>720</v>
      </c>
      <c r="AG295" s="56" t="s">
        <v>720</v>
      </c>
      <c r="AH295" s="70" t="s">
        <v>720</v>
      </c>
    </row>
    <row r="296" spans="1:34" ht="61.5">
      <c r="A296" s="17">
        <v>1</v>
      </c>
      <c r="B296" s="52">
        <v>264</v>
      </c>
      <c r="C296" s="20" t="s">
        <v>659</v>
      </c>
      <c r="D296" s="26">
        <v>2376905.8499999996</v>
      </c>
      <c r="E296" s="33">
        <v>0</v>
      </c>
      <c r="F296" s="33">
        <v>0</v>
      </c>
      <c r="G296" s="26">
        <v>0</v>
      </c>
      <c r="H296" s="33">
        <v>0</v>
      </c>
      <c r="I296" s="33">
        <v>0</v>
      </c>
      <c r="J296" s="33">
        <v>0</v>
      </c>
      <c r="K296" s="28">
        <v>0</v>
      </c>
      <c r="L296" s="26">
        <v>0</v>
      </c>
      <c r="M296" s="26">
        <v>0</v>
      </c>
      <c r="N296" s="26">
        <v>0</v>
      </c>
      <c r="O296" s="33">
        <v>0</v>
      </c>
      <c r="P296" s="33">
        <v>0</v>
      </c>
      <c r="Q296" s="34">
        <v>664.92</v>
      </c>
      <c r="R296" s="34">
        <v>2259063</v>
      </c>
      <c r="S296" s="26">
        <v>0</v>
      </c>
      <c r="T296" s="26">
        <v>0</v>
      </c>
      <c r="U296" s="26">
        <v>0</v>
      </c>
      <c r="V296" s="26">
        <v>0</v>
      </c>
      <c r="W296" s="26">
        <v>0</v>
      </c>
      <c r="X296" s="26">
        <v>0</v>
      </c>
      <c r="Y296" s="26">
        <v>0</v>
      </c>
      <c r="Z296" s="26">
        <v>0</v>
      </c>
      <c r="AA296" s="26">
        <v>0</v>
      </c>
      <c r="AB296" s="26">
        <v>0</v>
      </c>
      <c r="AC296" s="26">
        <v>22873.01</v>
      </c>
      <c r="AD296" s="34">
        <v>94969.84</v>
      </c>
      <c r="AE296" s="26">
        <v>0</v>
      </c>
      <c r="AF296" s="29">
        <v>2020</v>
      </c>
      <c r="AG296" s="29">
        <v>2020</v>
      </c>
      <c r="AH296" s="30">
        <v>2020</v>
      </c>
    </row>
    <row r="297" spans="1:34" ht="61.5">
      <c r="A297" s="17">
        <v>1</v>
      </c>
      <c r="B297" s="52">
        <v>265</v>
      </c>
      <c r="C297" s="20" t="s">
        <v>1157</v>
      </c>
      <c r="D297" s="26">
        <v>2513294.65</v>
      </c>
      <c r="E297" s="33">
        <v>0</v>
      </c>
      <c r="F297" s="33">
        <v>0</v>
      </c>
      <c r="G297" s="26">
        <v>0</v>
      </c>
      <c r="H297" s="33">
        <v>0</v>
      </c>
      <c r="I297" s="33">
        <v>0</v>
      </c>
      <c r="J297" s="33">
        <v>0</v>
      </c>
      <c r="K297" s="28">
        <v>0</v>
      </c>
      <c r="L297" s="26">
        <v>0</v>
      </c>
      <c r="M297" s="26">
        <v>0</v>
      </c>
      <c r="N297" s="26">
        <v>0</v>
      </c>
      <c r="O297" s="33">
        <v>0</v>
      </c>
      <c r="P297" s="33">
        <v>0</v>
      </c>
      <c r="Q297" s="34">
        <v>647.20000000000005</v>
      </c>
      <c r="R297" s="34">
        <v>2488287.36</v>
      </c>
      <c r="S297" s="26">
        <v>0</v>
      </c>
      <c r="T297" s="26">
        <v>0</v>
      </c>
      <c r="U297" s="26">
        <v>0</v>
      </c>
      <c r="V297" s="26">
        <v>0</v>
      </c>
      <c r="W297" s="26">
        <v>0</v>
      </c>
      <c r="X297" s="26">
        <v>0</v>
      </c>
      <c r="Y297" s="26">
        <v>0</v>
      </c>
      <c r="Z297" s="26">
        <v>0</v>
      </c>
      <c r="AA297" s="26">
        <v>0</v>
      </c>
      <c r="AB297" s="26">
        <v>0</v>
      </c>
      <c r="AC297" s="34">
        <v>25007.29</v>
      </c>
      <c r="AD297" s="26">
        <v>0</v>
      </c>
      <c r="AE297" s="26">
        <v>0</v>
      </c>
      <c r="AF297" s="29" t="s">
        <v>263</v>
      </c>
      <c r="AG297" s="29">
        <v>2020</v>
      </c>
      <c r="AH297" s="30">
        <v>2020</v>
      </c>
    </row>
    <row r="298" spans="1:34" ht="61.5">
      <c r="A298" s="17">
        <v>1</v>
      </c>
      <c r="B298" s="52">
        <v>266</v>
      </c>
      <c r="C298" s="20" t="s">
        <v>1158</v>
      </c>
      <c r="D298" s="26">
        <v>2534240.8800000004</v>
      </c>
      <c r="E298" s="33">
        <v>0</v>
      </c>
      <c r="F298" s="33">
        <v>0</v>
      </c>
      <c r="G298" s="26">
        <v>0</v>
      </c>
      <c r="H298" s="33">
        <v>0</v>
      </c>
      <c r="I298" s="33">
        <v>0</v>
      </c>
      <c r="J298" s="33">
        <v>0</v>
      </c>
      <c r="K298" s="28">
        <v>0</v>
      </c>
      <c r="L298" s="26">
        <v>0</v>
      </c>
      <c r="M298" s="26">
        <v>0</v>
      </c>
      <c r="N298" s="26">
        <v>0</v>
      </c>
      <c r="O298" s="33">
        <v>0</v>
      </c>
      <c r="P298" s="33">
        <v>0</v>
      </c>
      <c r="Q298" s="34">
        <v>652.70000000000005</v>
      </c>
      <c r="R298" s="34">
        <v>2509025.1800000002</v>
      </c>
      <c r="S298" s="26">
        <v>0</v>
      </c>
      <c r="T298" s="26">
        <v>0</v>
      </c>
      <c r="U298" s="26">
        <v>0</v>
      </c>
      <c r="V298" s="26">
        <v>0</v>
      </c>
      <c r="W298" s="26">
        <v>0</v>
      </c>
      <c r="X298" s="26">
        <v>0</v>
      </c>
      <c r="Y298" s="26">
        <v>0</v>
      </c>
      <c r="Z298" s="26">
        <v>0</v>
      </c>
      <c r="AA298" s="26">
        <v>0</v>
      </c>
      <c r="AB298" s="26">
        <v>0</v>
      </c>
      <c r="AC298" s="34">
        <v>25215.7</v>
      </c>
      <c r="AD298" s="26">
        <v>0</v>
      </c>
      <c r="AE298" s="26">
        <v>0</v>
      </c>
      <c r="AF298" s="29" t="s">
        <v>263</v>
      </c>
      <c r="AG298" s="29">
        <v>2020</v>
      </c>
      <c r="AH298" s="30">
        <v>2020</v>
      </c>
    </row>
    <row r="299" spans="1:34" ht="61.5">
      <c r="A299" s="17">
        <v>1</v>
      </c>
      <c r="B299" s="52">
        <v>267</v>
      </c>
      <c r="C299" s="20" t="s">
        <v>1159</v>
      </c>
      <c r="D299" s="26">
        <v>542612.12</v>
      </c>
      <c r="E299" s="122">
        <v>56761.29</v>
      </c>
      <c r="F299" s="33">
        <v>0</v>
      </c>
      <c r="G299" s="122">
        <v>313554.02</v>
      </c>
      <c r="H299" s="122">
        <v>166897.82</v>
      </c>
      <c r="I299" s="33">
        <v>0</v>
      </c>
      <c r="J299" s="33">
        <v>0</v>
      </c>
      <c r="K299" s="28">
        <v>0</v>
      </c>
      <c r="L299" s="26">
        <v>0</v>
      </c>
      <c r="M299" s="26">
        <v>0</v>
      </c>
      <c r="N299" s="26">
        <v>0</v>
      </c>
      <c r="O299" s="33">
        <v>0</v>
      </c>
      <c r="P299" s="33">
        <v>0</v>
      </c>
      <c r="Q299" s="26">
        <v>0</v>
      </c>
      <c r="R299" s="26">
        <v>0</v>
      </c>
      <c r="S299" s="26">
        <v>0</v>
      </c>
      <c r="T299" s="26">
        <v>0</v>
      </c>
      <c r="U299" s="26">
        <v>0</v>
      </c>
      <c r="V299" s="26">
        <v>0</v>
      </c>
      <c r="W299" s="26">
        <v>0</v>
      </c>
      <c r="X299" s="26">
        <v>0</v>
      </c>
      <c r="Y299" s="26">
        <v>0</v>
      </c>
      <c r="Z299" s="26">
        <v>0</v>
      </c>
      <c r="AA299" s="26">
        <v>0</v>
      </c>
      <c r="AB299" s="26">
        <v>0</v>
      </c>
      <c r="AC299" s="26">
        <v>5398.99</v>
      </c>
      <c r="AD299" s="26">
        <v>0</v>
      </c>
      <c r="AE299" s="26">
        <v>0</v>
      </c>
      <c r="AF299" s="29" t="s">
        <v>263</v>
      </c>
      <c r="AG299" s="29">
        <v>2020</v>
      </c>
      <c r="AH299" s="30">
        <v>2020</v>
      </c>
    </row>
    <row r="300" spans="1:34" ht="61.5">
      <c r="A300" s="17">
        <v>1</v>
      </c>
      <c r="B300" s="52">
        <v>268</v>
      </c>
      <c r="C300" s="20" t="s">
        <v>1160</v>
      </c>
      <c r="D300" s="26">
        <v>2657283.6100000003</v>
      </c>
      <c r="E300" s="33">
        <v>0</v>
      </c>
      <c r="F300" s="33">
        <v>0</v>
      </c>
      <c r="G300" s="26">
        <v>0</v>
      </c>
      <c r="H300" s="33">
        <v>0</v>
      </c>
      <c r="I300" s="33">
        <v>0</v>
      </c>
      <c r="J300" s="33">
        <v>0</v>
      </c>
      <c r="K300" s="28">
        <v>0</v>
      </c>
      <c r="L300" s="26">
        <v>0</v>
      </c>
      <c r="M300" s="26">
        <v>0</v>
      </c>
      <c r="N300" s="26">
        <v>0</v>
      </c>
      <c r="O300" s="34">
        <v>339.3</v>
      </c>
      <c r="P300" s="34">
        <v>2618206.87</v>
      </c>
      <c r="Q300" s="26">
        <v>0</v>
      </c>
      <c r="R300" s="26">
        <v>0</v>
      </c>
      <c r="S300" s="26">
        <v>0</v>
      </c>
      <c r="T300" s="26">
        <v>0</v>
      </c>
      <c r="U300" s="26">
        <v>0</v>
      </c>
      <c r="V300" s="26">
        <v>0</v>
      </c>
      <c r="W300" s="26">
        <v>0</v>
      </c>
      <c r="X300" s="26">
        <v>0</v>
      </c>
      <c r="Y300" s="26">
        <v>0</v>
      </c>
      <c r="Z300" s="26">
        <v>0</v>
      </c>
      <c r="AA300" s="26">
        <v>0</v>
      </c>
      <c r="AB300" s="26">
        <v>0</v>
      </c>
      <c r="AC300" s="26">
        <v>39076.74</v>
      </c>
      <c r="AD300" s="26">
        <v>0</v>
      </c>
      <c r="AE300" s="26">
        <v>0</v>
      </c>
      <c r="AF300" s="29" t="s">
        <v>263</v>
      </c>
      <c r="AG300" s="29">
        <v>2020</v>
      </c>
      <c r="AH300" s="30">
        <v>2020</v>
      </c>
    </row>
    <row r="301" spans="1:34" ht="61.5">
      <c r="B301" s="20" t="s">
        <v>788</v>
      </c>
      <c r="C301" s="20"/>
      <c r="D301" s="167">
        <v>4459924</v>
      </c>
      <c r="E301" s="26">
        <v>94214.06</v>
      </c>
      <c r="F301" s="26">
        <v>0</v>
      </c>
      <c r="G301" s="26">
        <v>0</v>
      </c>
      <c r="H301" s="26">
        <v>205262.31</v>
      </c>
      <c r="I301" s="26">
        <v>585724.52</v>
      </c>
      <c r="J301" s="26">
        <v>0</v>
      </c>
      <c r="K301" s="28">
        <v>0</v>
      </c>
      <c r="L301" s="26">
        <v>0</v>
      </c>
      <c r="M301" s="26">
        <v>647</v>
      </c>
      <c r="N301" s="26">
        <v>3348175.42</v>
      </c>
      <c r="O301" s="26">
        <v>0</v>
      </c>
      <c r="P301" s="26">
        <v>0</v>
      </c>
      <c r="Q301" s="26">
        <v>0</v>
      </c>
      <c r="R301" s="26">
        <v>0</v>
      </c>
      <c r="S301" s="26">
        <v>0</v>
      </c>
      <c r="T301" s="26">
        <v>0</v>
      </c>
      <c r="U301" s="26">
        <v>0</v>
      </c>
      <c r="V301" s="26">
        <v>0</v>
      </c>
      <c r="W301" s="26">
        <v>0</v>
      </c>
      <c r="X301" s="26">
        <v>0</v>
      </c>
      <c r="Y301" s="26">
        <v>0</v>
      </c>
      <c r="Z301" s="26">
        <v>0</v>
      </c>
      <c r="AA301" s="26">
        <v>0</v>
      </c>
      <c r="AB301" s="26">
        <v>0</v>
      </c>
      <c r="AC301" s="26">
        <v>44670.939999999995</v>
      </c>
      <c r="AD301" s="26">
        <v>181876.75</v>
      </c>
      <c r="AE301" s="26">
        <v>0</v>
      </c>
      <c r="AF301" s="56" t="s">
        <v>720</v>
      </c>
      <c r="AG301" s="56" t="s">
        <v>720</v>
      </c>
      <c r="AH301" s="70" t="s">
        <v>720</v>
      </c>
    </row>
    <row r="302" spans="1:34" ht="61.5">
      <c r="A302" s="17">
        <v>1</v>
      </c>
      <c r="B302" s="52">
        <v>269</v>
      </c>
      <c r="C302" s="20" t="s">
        <v>660</v>
      </c>
      <c r="D302" s="26">
        <v>3466608.69</v>
      </c>
      <c r="E302" s="33">
        <v>0</v>
      </c>
      <c r="F302" s="33">
        <v>0</v>
      </c>
      <c r="G302" s="26">
        <v>0</v>
      </c>
      <c r="H302" s="33">
        <v>0</v>
      </c>
      <c r="I302" s="33">
        <v>0</v>
      </c>
      <c r="J302" s="33">
        <v>0</v>
      </c>
      <c r="K302" s="28">
        <v>0</v>
      </c>
      <c r="L302" s="26">
        <v>0</v>
      </c>
      <c r="M302" s="34">
        <v>647</v>
      </c>
      <c r="N302" s="34">
        <v>3348175.42</v>
      </c>
      <c r="O302" s="33">
        <v>0</v>
      </c>
      <c r="P302" s="33">
        <v>0</v>
      </c>
      <c r="Q302" s="26">
        <v>0</v>
      </c>
      <c r="R302" s="26">
        <v>0</v>
      </c>
      <c r="S302" s="26">
        <v>0</v>
      </c>
      <c r="T302" s="26">
        <v>0</v>
      </c>
      <c r="U302" s="26">
        <v>0</v>
      </c>
      <c r="V302" s="26">
        <v>0</v>
      </c>
      <c r="W302" s="26">
        <v>0</v>
      </c>
      <c r="X302" s="26">
        <v>0</v>
      </c>
      <c r="Y302" s="26">
        <v>0</v>
      </c>
      <c r="Z302" s="26">
        <v>0</v>
      </c>
      <c r="AA302" s="26">
        <v>0</v>
      </c>
      <c r="AB302" s="26">
        <v>0</v>
      </c>
      <c r="AC302" s="34">
        <v>33900.28</v>
      </c>
      <c r="AD302" s="34">
        <v>84532.99</v>
      </c>
      <c r="AE302" s="26">
        <v>0</v>
      </c>
      <c r="AF302" s="29">
        <v>2020</v>
      </c>
      <c r="AG302" s="29">
        <v>2020</v>
      </c>
      <c r="AH302" s="30">
        <v>2020</v>
      </c>
    </row>
    <row r="303" spans="1:34" ht="61.5">
      <c r="A303" s="17">
        <v>1</v>
      </c>
      <c r="B303" s="52">
        <v>270</v>
      </c>
      <c r="C303" s="20" t="s">
        <v>653</v>
      </c>
      <c r="D303" s="26">
        <v>34358.44</v>
      </c>
      <c r="E303" s="33">
        <v>0</v>
      </c>
      <c r="F303" s="33">
        <v>0</v>
      </c>
      <c r="G303" s="26">
        <v>0</v>
      </c>
      <c r="H303" s="33">
        <v>0</v>
      </c>
      <c r="I303" s="26">
        <v>0</v>
      </c>
      <c r="J303" s="33">
        <v>0</v>
      </c>
      <c r="K303" s="28">
        <v>0</v>
      </c>
      <c r="L303" s="26">
        <v>0</v>
      </c>
      <c r="M303" s="26">
        <v>0</v>
      </c>
      <c r="N303" s="26">
        <v>0</v>
      </c>
      <c r="O303" s="33">
        <v>0</v>
      </c>
      <c r="P303" s="33">
        <v>0</v>
      </c>
      <c r="Q303" s="26">
        <v>0</v>
      </c>
      <c r="R303" s="26">
        <v>0</v>
      </c>
      <c r="S303" s="26">
        <v>0</v>
      </c>
      <c r="T303" s="26">
        <v>0</v>
      </c>
      <c r="U303" s="26">
        <v>0</v>
      </c>
      <c r="V303" s="26">
        <v>0</v>
      </c>
      <c r="W303" s="26">
        <v>0</v>
      </c>
      <c r="X303" s="26">
        <v>0</v>
      </c>
      <c r="Y303" s="26">
        <v>0</v>
      </c>
      <c r="Z303" s="26">
        <v>0</v>
      </c>
      <c r="AA303" s="26">
        <v>0</v>
      </c>
      <c r="AB303" s="26">
        <v>0</v>
      </c>
      <c r="AC303" s="26">
        <v>0</v>
      </c>
      <c r="AD303" s="34">
        <v>34358.44</v>
      </c>
      <c r="AE303" s="26">
        <v>0</v>
      </c>
      <c r="AF303" s="29">
        <v>2020</v>
      </c>
      <c r="AG303" s="29" t="s">
        <v>263</v>
      </c>
      <c r="AH303" s="29" t="s">
        <v>263</v>
      </c>
    </row>
    <row r="304" spans="1:34" ht="61.5">
      <c r="A304" s="17">
        <v>1</v>
      </c>
      <c r="B304" s="52">
        <v>271</v>
      </c>
      <c r="C304" s="20" t="s">
        <v>652</v>
      </c>
      <c r="D304" s="26">
        <v>576667.37</v>
      </c>
      <c r="E304" s="33">
        <v>0</v>
      </c>
      <c r="F304" s="33">
        <v>0</v>
      </c>
      <c r="G304" s="26">
        <v>0</v>
      </c>
      <c r="H304" s="33">
        <v>0</v>
      </c>
      <c r="I304" s="34">
        <v>508533.15</v>
      </c>
      <c r="J304" s="33">
        <v>0</v>
      </c>
      <c r="K304" s="28">
        <v>0</v>
      </c>
      <c r="L304" s="26">
        <v>0</v>
      </c>
      <c r="M304" s="26">
        <v>0</v>
      </c>
      <c r="N304" s="26">
        <v>0</v>
      </c>
      <c r="O304" s="33">
        <v>0</v>
      </c>
      <c r="P304" s="33">
        <v>0</v>
      </c>
      <c r="Q304" s="26">
        <v>0</v>
      </c>
      <c r="R304" s="26">
        <v>0</v>
      </c>
      <c r="S304" s="26">
        <v>0</v>
      </c>
      <c r="T304" s="26">
        <v>0</v>
      </c>
      <c r="U304" s="26">
        <v>0</v>
      </c>
      <c r="V304" s="26">
        <v>0</v>
      </c>
      <c r="W304" s="26">
        <v>0</v>
      </c>
      <c r="X304" s="26">
        <v>0</v>
      </c>
      <c r="Y304" s="26">
        <v>0</v>
      </c>
      <c r="Z304" s="26">
        <v>0</v>
      </c>
      <c r="AA304" s="26">
        <v>0</v>
      </c>
      <c r="AB304" s="26">
        <v>0</v>
      </c>
      <c r="AC304" s="26">
        <v>5148.8999999999996</v>
      </c>
      <c r="AD304" s="34">
        <v>62985.32</v>
      </c>
      <c r="AE304" s="26">
        <v>0</v>
      </c>
      <c r="AF304" s="29">
        <v>2020</v>
      </c>
      <c r="AG304" s="29">
        <v>2020</v>
      </c>
      <c r="AH304" s="30">
        <v>2020</v>
      </c>
    </row>
    <row r="305" spans="1:34" ht="61.5">
      <c r="A305" s="17">
        <v>1</v>
      </c>
      <c r="B305" s="52">
        <v>272</v>
      </c>
      <c r="C305" s="20" t="s">
        <v>1165</v>
      </c>
      <c r="D305" s="26">
        <v>248507.08000000002</v>
      </c>
      <c r="E305" s="122">
        <v>94214.06</v>
      </c>
      <c r="F305" s="33">
        <v>0</v>
      </c>
      <c r="G305" s="26">
        <v>0</v>
      </c>
      <c r="H305" s="122">
        <v>150638.6</v>
      </c>
      <c r="I305" s="33">
        <v>0</v>
      </c>
      <c r="J305" s="33">
        <v>0</v>
      </c>
      <c r="K305" s="28">
        <v>0</v>
      </c>
      <c r="L305" s="26">
        <v>0</v>
      </c>
      <c r="M305" s="26">
        <v>0</v>
      </c>
      <c r="N305" s="26">
        <v>0</v>
      </c>
      <c r="O305" s="33">
        <v>0</v>
      </c>
      <c r="P305" s="33">
        <v>0</v>
      </c>
      <c r="Q305" s="26">
        <v>0</v>
      </c>
      <c r="R305" s="26">
        <v>0</v>
      </c>
      <c r="S305" s="26">
        <v>0</v>
      </c>
      <c r="T305" s="26">
        <v>0</v>
      </c>
      <c r="U305" s="26">
        <v>0</v>
      </c>
      <c r="V305" s="26">
        <v>0</v>
      </c>
      <c r="W305" s="26">
        <v>0</v>
      </c>
      <c r="X305" s="26">
        <v>0</v>
      </c>
      <c r="Y305" s="26">
        <v>0</v>
      </c>
      <c r="Z305" s="26">
        <v>0</v>
      </c>
      <c r="AA305" s="26">
        <v>0</v>
      </c>
      <c r="AB305" s="26">
        <v>0</v>
      </c>
      <c r="AC305" s="26">
        <v>3654.42</v>
      </c>
      <c r="AD305" s="26">
        <v>0</v>
      </c>
      <c r="AE305" s="26">
        <v>0</v>
      </c>
      <c r="AF305" s="29" t="s">
        <v>263</v>
      </c>
      <c r="AG305" s="29">
        <v>2020</v>
      </c>
      <c r="AH305" s="30">
        <v>2020</v>
      </c>
    </row>
    <row r="306" spans="1:34" ht="61.5">
      <c r="A306" s="17">
        <v>1</v>
      </c>
      <c r="B306" s="52">
        <v>273</v>
      </c>
      <c r="C306" s="20" t="s">
        <v>1166</v>
      </c>
      <c r="D306" s="26">
        <v>133782.41999999998</v>
      </c>
      <c r="E306" s="33">
        <v>0</v>
      </c>
      <c r="F306" s="33">
        <v>0</v>
      </c>
      <c r="G306" s="26">
        <v>0</v>
      </c>
      <c r="H306" s="122">
        <v>54623.71</v>
      </c>
      <c r="I306" s="122">
        <v>77191.37</v>
      </c>
      <c r="J306" s="33">
        <v>0</v>
      </c>
      <c r="K306" s="28">
        <v>0</v>
      </c>
      <c r="L306" s="26">
        <v>0</v>
      </c>
      <c r="M306" s="26">
        <v>0</v>
      </c>
      <c r="N306" s="26">
        <v>0</v>
      </c>
      <c r="O306" s="33">
        <v>0</v>
      </c>
      <c r="P306" s="33">
        <v>0</v>
      </c>
      <c r="Q306" s="26">
        <v>0</v>
      </c>
      <c r="R306" s="26">
        <v>0</v>
      </c>
      <c r="S306" s="26">
        <v>0</v>
      </c>
      <c r="T306" s="26">
        <v>0</v>
      </c>
      <c r="U306" s="26">
        <v>0</v>
      </c>
      <c r="V306" s="26">
        <v>0</v>
      </c>
      <c r="W306" s="26">
        <v>0</v>
      </c>
      <c r="X306" s="26">
        <v>0</v>
      </c>
      <c r="Y306" s="26">
        <v>0</v>
      </c>
      <c r="Z306" s="26">
        <v>0</v>
      </c>
      <c r="AA306" s="26">
        <v>0</v>
      </c>
      <c r="AB306" s="26">
        <v>0</v>
      </c>
      <c r="AC306" s="26">
        <v>1967.34</v>
      </c>
      <c r="AD306" s="26">
        <v>0</v>
      </c>
      <c r="AE306" s="26">
        <v>0</v>
      </c>
      <c r="AF306" s="29" t="s">
        <v>263</v>
      </c>
      <c r="AG306" s="29">
        <v>2020</v>
      </c>
      <c r="AH306" s="30">
        <v>2020</v>
      </c>
    </row>
    <row r="307" spans="1:34" ht="61.5">
      <c r="B307" s="20" t="s">
        <v>789</v>
      </c>
      <c r="C307" s="20"/>
      <c r="D307" s="167">
        <v>1997229.1400000001</v>
      </c>
      <c r="E307" s="26">
        <v>0</v>
      </c>
      <c r="F307" s="26">
        <v>0</v>
      </c>
      <c r="G307" s="26">
        <v>0</v>
      </c>
      <c r="H307" s="26">
        <v>0</v>
      </c>
      <c r="I307" s="26">
        <v>0</v>
      </c>
      <c r="J307" s="26">
        <v>0</v>
      </c>
      <c r="K307" s="28">
        <v>0</v>
      </c>
      <c r="L307" s="26">
        <v>0</v>
      </c>
      <c r="M307" s="26">
        <v>775.93</v>
      </c>
      <c r="N307" s="26">
        <v>1845774.1</v>
      </c>
      <c r="O307" s="26">
        <v>0</v>
      </c>
      <c r="P307" s="26">
        <v>0</v>
      </c>
      <c r="Q307" s="26">
        <v>0</v>
      </c>
      <c r="R307" s="26">
        <v>0</v>
      </c>
      <c r="S307" s="26">
        <v>0</v>
      </c>
      <c r="T307" s="26">
        <v>0</v>
      </c>
      <c r="U307" s="26">
        <v>0</v>
      </c>
      <c r="V307" s="26">
        <v>0</v>
      </c>
      <c r="W307" s="26">
        <v>0</v>
      </c>
      <c r="X307" s="26">
        <v>0</v>
      </c>
      <c r="Y307" s="26">
        <v>0</v>
      </c>
      <c r="Z307" s="26">
        <v>0</v>
      </c>
      <c r="AA307" s="26">
        <v>0</v>
      </c>
      <c r="AB307" s="26">
        <v>0</v>
      </c>
      <c r="AC307" s="26">
        <v>18688.46</v>
      </c>
      <c r="AD307" s="26">
        <v>132766.57999999999</v>
      </c>
      <c r="AE307" s="26">
        <v>0</v>
      </c>
      <c r="AF307" s="56" t="s">
        <v>720</v>
      </c>
      <c r="AG307" s="56" t="s">
        <v>720</v>
      </c>
      <c r="AH307" s="70" t="s">
        <v>720</v>
      </c>
    </row>
    <row r="308" spans="1:34" ht="61.5">
      <c r="A308" s="17">
        <v>1</v>
      </c>
      <c r="B308" s="52">
        <v>274</v>
      </c>
      <c r="C308" s="20" t="s">
        <v>650</v>
      </c>
      <c r="D308" s="26">
        <v>1997229.1400000001</v>
      </c>
      <c r="E308" s="33">
        <v>0</v>
      </c>
      <c r="F308" s="33">
        <v>0</v>
      </c>
      <c r="G308" s="26">
        <v>0</v>
      </c>
      <c r="H308" s="33">
        <v>0</v>
      </c>
      <c r="I308" s="33">
        <v>0</v>
      </c>
      <c r="J308" s="33">
        <v>0</v>
      </c>
      <c r="K308" s="28">
        <v>0</v>
      </c>
      <c r="L308" s="26">
        <v>0</v>
      </c>
      <c r="M308" s="34">
        <v>775.93</v>
      </c>
      <c r="N308" s="34">
        <v>1845774.1</v>
      </c>
      <c r="O308" s="33">
        <v>0</v>
      </c>
      <c r="P308" s="33">
        <v>0</v>
      </c>
      <c r="Q308" s="26">
        <v>0</v>
      </c>
      <c r="R308" s="26">
        <v>0</v>
      </c>
      <c r="S308" s="26">
        <v>0</v>
      </c>
      <c r="T308" s="26">
        <v>0</v>
      </c>
      <c r="U308" s="26">
        <v>0</v>
      </c>
      <c r="V308" s="26">
        <v>0</v>
      </c>
      <c r="W308" s="26">
        <v>0</v>
      </c>
      <c r="X308" s="26">
        <v>0</v>
      </c>
      <c r="Y308" s="26">
        <v>0</v>
      </c>
      <c r="Z308" s="26">
        <v>0</v>
      </c>
      <c r="AA308" s="26">
        <v>0</v>
      </c>
      <c r="AB308" s="26">
        <v>0</v>
      </c>
      <c r="AC308" s="34">
        <v>18688.46</v>
      </c>
      <c r="AD308" s="34">
        <v>132766.57999999999</v>
      </c>
      <c r="AE308" s="26">
        <v>0</v>
      </c>
      <c r="AF308" s="29">
        <v>2020</v>
      </c>
      <c r="AG308" s="29">
        <v>2020</v>
      </c>
      <c r="AH308" s="30">
        <v>2020</v>
      </c>
    </row>
    <row r="309" spans="1:34" ht="61.5">
      <c r="B309" s="20" t="s">
        <v>790</v>
      </c>
      <c r="C309" s="20"/>
      <c r="D309" s="167">
        <v>29976052.369999997</v>
      </c>
      <c r="E309" s="26">
        <v>0</v>
      </c>
      <c r="F309" s="26">
        <v>0</v>
      </c>
      <c r="G309" s="26">
        <v>0</v>
      </c>
      <c r="H309" s="26">
        <v>0</v>
      </c>
      <c r="I309" s="26">
        <v>0</v>
      </c>
      <c r="J309" s="26">
        <v>0</v>
      </c>
      <c r="K309" s="28">
        <v>6</v>
      </c>
      <c r="L309" s="26">
        <v>8696097.8399999999</v>
      </c>
      <c r="M309" s="26">
        <v>5138.55</v>
      </c>
      <c r="N309" s="26">
        <v>17781364.059999999</v>
      </c>
      <c r="O309" s="26">
        <v>0</v>
      </c>
      <c r="P309" s="26">
        <v>0</v>
      </c>
      <c r="Q309" s="26">
        <v>664.65200000000004</v>
      </c>
      <c r="R309" s="26">
        <v>2073147.13</v>
      </c>
      <c r="S309" s="26">
        <v>0</v>
      </c>
      <c r="T309" s="26">
        <v>0</v>
      </c>
      <c r="U309" s="26">
        <v>0</v>
      </c>
      <c r="V309" s="26">
        <v>0</v>
      </c>
      <c r="W309" s="26">
        <v>0</v>
      </c>
      <c r="X309" s="26">
        <v>0</v>
      </c>
      <c r="Y309" s="26">
        <v>0</v>
      </c>
      <c r="Z309" s="26">
        <v>0</v>
      </c>
      <c r="AA309" s="26">
        <v>0</v>
      </c>
      <c r="AB309" s="26">
        <v>0</v>
      </c>
      <c r="AC309" s="26">
        <v>217841.08</v>
      </c>
      <c r="AD309" s="26">
        <v>847602.26</v>
      </c>
      <c r="AE309" s="26">
        <v>360000</v>
      </c>
      <c r="AF309" s="56" t="s">
        <v>720</v>
      </c>
      <c r="AG309" s="56" t="s">
        <v>720</v>
      </c>
      <c r="AH309" s="70" t="s">
        <v>720</v>
      </c>
    </row>
    <row r="310" spans="1:34" ht="61.5">
      <c r="A310" s="17">
        <v>1</v>
      </c>
      <c r="B310" s="52">
        <v>275</v>
      </c>
      <c r="C310" s="20" t="s">
        <v>654</v>
      </c>
      <c r="D310" s="26">
        <v>95474.18</v>
      </c>
      <c r="E310" s="33">
        <v>0</v>
      </c>
      <c r="F310" s="33">
        <v>0</v>
      </c>
      <c r="G310" s="26">
        <v>0</v>
      </c>
      <c r="H310" s="33">
        <v>0</v>
      </c>
      <c r="I310" s="33">
        <v>0</v>
      </c>
      <c r="J310" s="33">
        <v>0</v>
      </c>
      <c r="K310" s="28">
        <v>0</v>
      </c>
      <c r="L310" s="26">
        <v>0</v>
      </c>
      <c r="M310" s="26">
        <v>0</v>
      </c>
      <c r="N310" s="26">
        <v>0</v>
      </c>
      <c r="O310" s="33">
        <v>0</v>
      </c>
      <c r="P310" s="33">
        <v>0</v>
      </c>
      <c r="Q310" s="26">
        <v>0</v>
      </c>
      <c r="R310" s="26">
        <v>0</v>
      </c>
      <c r="S310" s="26">
        <v>0</v>
      </c>
      <c r="T310" s="26">
        <v>0</v>
      </c>
      <c r="U310" s="26">
        <v>0</v>
      </c>
      <c r="V310" s="26">
        <v>0</v>
      </c>
      <c r="W310" s="26">
        <v>0</v>
      </c>
      <c r="X310" s="26">
        <v>0</v>
      </c>
      <c r="Y310" s="26">
        <v>0</v>
      </c>
      <c r="Z310" s="26">
        <v>0</v>
      </c>
      <c r="AA310" s="26">
        <v>0</v>
      </c>
      <c r="AB310" s="26">
        <v>0</v>
      </c>
      <c r="AC310" s="26">
        <v>0</v>
      </c>
      <c r="AD310" s="34">
        <v>95474.18</v>
      </c>
      <c r="AE310" s="26">
        <v>0</v>
      </c>
      <c r="AF310" s="29">
        <v>2020</v>
      </c>
      <c r="AG310" s="29" t="s">
        <v>263</v>
      </c>
      <c r="AH310" s="29" t="s">
        <v>263</v>
      </c>
    </row>
    <row r="311" spans="1:34" ht="61.5">
      <c r="A311" s="17">
        <v>1</v>
      </c>
      <c r="B311" s="52">
        <v>276</v>
      </c>
      <c r="C311" s="20" t="s">
        <v>638</v>
      </c>
      <c r="D311" s="26">
        <v>6906704.6500000004</v>
      </c>
      <c r="E311" s="33">
        <v>0</v>
      </c>
      <c r="F311" s="33">
        <v>0</v>
      </c>
      <c r="G311" s="26">
        <v>0</v>
      </c>
      <c r="H311" s="33">
        <v>0</v>
      </c>
      <c r="I311" s="33">
        <v>0</v>
      </c>
      <c r="J311" s="33">
        <v>0</v>
      </c>
      <c r="K311" s="28">
        <v>0</v>
      </c>
      <c r="L311" s="26">
        <v>0</v>
      </c>
      <c r="M311" s="34">
        <v>1260</v>
      </c>
      <c r="N311" s="34">
        <v>6705665.3499999996</v>
      </c>
      <c r="O311" s="33">
        <v>0</v>
      </c>
      <c r="P311" s="33">
        <v>0</v>
      </c>
      <c r="Q311" s="26">
        <v>0</v>
      </c>
      <c r="R311" s="26">
        <v>0</v>
      </c>
      <c r="S311" s="26">
        <v>0</v>
      </c>
      <c r="T311" s="26">
        <v>0</v>
      </c>
      <c r="U311" s="26">
        <v>0</v>
      </c>
      <c r="V311" s="26">
        <v>0</v>
      </c>
      <c r="W311" s="26">
        <v>0</v>
      </c>
      <c r="X311" s="26">
        <v>0</v>
      </c>
      <c r="Y311" s="26">
        <v>0</v>
      </c>
      <c r="Z311" s="26">
        <v>0</v>
      </c>
      <c r="AA311" s="26">
        <v>0</v>
      </c>
      <c r="AB311" s="26">
        <v>0</v>
      </c>
      <c r="AC311" s="34">
        <v>67894.86</v>
      </c>
      <c r="AD311" s="34">
        <v>133144.44</v>
      </c>
      <c r="AE311" s="26">
        <v>0</v>
      </c>
      <c r="AF311" s="29">
        <v>2020</v>
      </c>
      <c r="AG311" s="29">
        <v>2020</v>
      </c>
      <c r="AH311" s="30">
        <v>2020</v>
      </c>
    </row>
    <row r="312" spans="1:34" ht="61.5">
      <c r="A312" s="17">
        <v>1</v>
      </c>
      <c r="B312" s="52">
        <v>277</v>
      </c>
      <c r="C312" s="20" t="s">
        <v>633</v>
      </c>
      <c r="D312" s="26">
        <v>1582418.76</v>
      </c>
      <c r="E312" s="33">
        <v>0</v>
      </c>
      <c r="F312" s="33">
        <v>0</v>
      </c>
      <c r="G312" s="26">
        <v>0</v>
      </c>
      <c r="H312" s="33">
        <v>0</v>
      </c>
      <c r="I312" s="33">
        <v>0</v>
      </c>
      <c r="J312" s="33">
        <v>0</v>
      </c>
      <c r="K312" s="28">
        <v>0</v>
      </c>
      <c r="L312" s="26">
        <v>0</v>
      </c>
      <c r="M312" s="34">
        <v>740.9</v>
      </c>
      <c r="N312" s="34">
        <v>1479456.34</v>
      </c>
      <c r="O312" s="33">
        <v>0</v>
      </c>
      <c r="P312" s="33">
        <v>0</v>
      </c>
      <c r="Q312" s="26">
        <v>0</v>
      </c>
      <c r="R312" s="26">
        <v>0</v>
      </c>
      <c r="S312" s="26">
        <v>0</v>
      </c>
      <c r="T312" s="26">
        <v>0</v>
      </c>
      <c r="U312" s="26">
        <v>0</v>
      </c>
      <c r="V312" s="26">
        <v>0</v>
      </c>
      <c r="W312" s="26">
        <v>0</v>
      </c>
      <c r="X312" s="26">
        <v>0</v>
      </c>
      <c r="Y312" s="26">
        <v>0</v>
      </c>
      <c r="Z312" s="26">
        <v>0</v>
      </c>
      <c r="AA312" s="26">
        <v>0</v>
      </c>
      <c r="AB312" s="26">
        <v>0</v>
      </c>
      <c r="AC312" s="34">
        <v>14979.5</v>
      </c>
      <c r="AD312" s="34">
        <v>87982.92</v>
      </c>
      <c r="AE312" s="26">
        <v>0</v>
      </c>
      <c r="AF312" s="29">
        <v>2020</v>
      </c>
      <c r="AG312" s="29">
        <v>2020</v>
      </c>
      <c r="AH312" s="30">
        <v>2020</v>
      </c>
    </row>
    <row r="313" spans="1:34" ht="61.5">
      <c r="A313" s="17">
        <v>1</v>
      </c>
      <c r="B313" s="52">
        <v>278</v>
      </c>
      <c r="C313" s="20" t="s">
        <v>634</v>
      </c>
      <c r="D313" s="26">
        <v>1494720.17</v>
      </c>
      <c r="E313" s="33">
        <v>0</v>
      </c>
      <c r="F313" s="33">
        <v>0</v>
      </c>
      <c r="G313" s="26">
        <v>0</v>
      </c>
      <c r="H313" s="33">
        <v>0</v>
      </c>
      <c r="I313" s="33">
        <v>0</v>
      </c>
      <c r="J313" s="33">
        <v>0</v>
      </c>
      <c r="K313" s="28">
        <v>0</v>
      </c>
      <c r="L313" s="26">
        <v>0</v>
      </c>
      <c r="M313" s="34">
        <v>787.1</v>
      </c>
      <c r="N313" s="34">
        <v>1392636.8</v>
      </c>
      <c r="O313" s="33">
        <v>0</v>
      </c>
      <c r="P313" s="33">
        <v>0</v>
      </c>
      <c r="Q313" s="26">
        <v>0</v>
      </c>
      <c r="R313" s="26">
        <v>0</v>
      </c>
      <c r="S313" s="26">
        <v>0</v>
      </c>
      <c r="T313" s="26">
        <v>0</v>
      </c>
      <c r="U313" s="26">
        <v>0</v>
      </c>
      <c r="V313" s="26">
        <v>0</v>
      </c>
      <c r="W313" s="26">
        <v>0</v>
      </c>
      <c r="X313" s="26">
        <v>0</v>
      </c>
      <c r="Y313" s="26">
        <v>0</v>
      </c>
      <c r="Z313" s="26">
        <v>0</v>
      </c>
      <c r="AA313" s="26">
        <v>0</v>
      </c>
      <c r="AB313" s="26">
        <v>0</v>
      </c>
      <c r="AC313" s="34">
        <v>14100.45</v>
      </c>
      <c r="AD313" s="34">
        <v>87982.92</v>
      </c>
      <c r="AE313" s="26">
        <v>0</v>
      </c>
      <c r="AF313" s="29">
        <v>2020</v>
      </c>
      <c r="AG313" s="29">
        <v>2020</v>
      </c>
      <c r="AH313" s="30">
        <v>2020</v>
      </c>
    </row>
    <row r="314" spans="1:34" ht="61.5">
      <c r="A314" s="17">
        <v>1</v>
      </c>
      <c r="B314" s="52">
        <v>279</v>
      </c>
      <c r="C314" s="20" t="s">
        <v>635</v>
      </c>
      <c r="D314" s="26">
        <v>1534580.28</v>
      </c>
      <c r="E314" s="33">
        <v>0</v>
      </c>
      <c r="F314" s="33">
        <v>0</v>
      </c>
      <c r="G314" s="26">
        <v>0</v>
      </c>
      <c r="H314" s="33">
        <v>0</v>
      </c>
      <c r="I314" s="33">
        <v>0</v>
      </c>
      <c r="J314" s="33">
        <v>0</v>
      </c>
      <c r="K314" s="28">
        <v>0</v>
      </c>
      <c r="L314" s="26">
        <v>0</v>
      </c>
      <c r="M314" s="34">
        <v>760.1</v>
      </c>
      <c r="N314" s="34">
        <v>1432097.37</v>
      </c>
      <c r="O314" s="33">
        <v>0</v>
      </c>
      <c r="P314" s="33">
        <v>0</v>
      </c>
      <c r="Q314" s="26">
        <v>0</v>
      </c>
      <c r="R314" s="26">
        <v>0</v>
      </c>
      <c r="S314" s="26">
        <v>0</v>
      </c>
      <c r="T314" s="26">
        <v>0</v>
      </c>
      <c r="U314" s="26">
        <v>0</v>
      </c>
      <c r="V314" s="26">
        <v>0</v>
      </c>
      <c r="W314" s="26">
        <v>0</v>
      </c>
      <c r="X314" s="26">
        <v>0</v>
      </c>
      <c r="Y314" s="26">
        <v>0</v>
      </c>
      <c r="Z314" s="26">
        <v>0</v>
      </c>
      <c r="AA314" s="26">
        <v>0</v>
      </c>
      <c r="AB314" s="26">
        <v>0</v>
      </c>
      <c r="AC314" s="34">
        <v>14499.99</v>
      </c>
      <c r="AD314" s="34">
        <v>87982.92</v>
      </c>
      <c r="AE314" s="26">
        <v>0</v>
      </c>
      <c r="AF314" s="29">
        <v>2020</v>
      </c>
      <c r="AG314" s="29">
        <v>2020</v>
      </c>
      <c r="AH314" s="30">
        <v>2020</v>
      </c>
    </row>
    <row r="315" spans="1:34" ht="61.5">
      <c r="A315" s="17">
        <v>1</v>
      </c>
      <c r="B315" s="52">
        <v>280</v>
      </c>
      <c r="C315" s="20" t="s">
        <v>628</v>
      </c>
      <c r="D315" s="26">
        <v>3346564.4</v>
      </c>
      <c r="E315" s="33">
        <v>0</v>
      </c>
      <c r="F315" s="33">
        <v>0</v>
      </c>
      <c r="G315" s="26">
        <v>0</v>
      </c>
      <c r="H315" s="33">
        <v>0</v>
      </c>
      <c r="I315" s="33">
        <v>0</v>
      </c>
      <c r="J315" s="33">
        <v>0</v>
      </c>
      <c r="K315" s="58">
        <v>2</v>
      </c>
      <c r="L315" s="26">
        <v>3270373.96</v>
      </c>
      <c r="M315" s="26">
        <v>0</v>
      </c>
      <c r="N315" s="26">
        <v>0</v>
      </c>
      <c r="O315" s="33">
        <v>0</v>
      </c>
      <c r="P315" s="33">
        <v>0</v>
      </c>
      <c r="Q315" s="26">
        <v>0</v>
      </c>
      <c r="R315" s="26">
        <v>0</v>
      </c>
      <c r="S315" s="26">
        <v>0</v>
      </c>
      <c r="T315" s="26">
        <v>0</v>
      </c>
      <c r="U315" s="26">
        <v>0</v>
      </c>
      <c r="V315" s="26">
        <v>0</v>
      </c>
      <c r="W315" s="26">
        <v>0</v>
      </c>
      <c r="X315" s="26">
        <v>0</v>
      </c>
      <c r="Y315" s="26">
        <v>0</v>
      </c>
      <c r="Z315" s="26">
        <v>0</v>
      </c>
      <c r="AA315" s="26">
        <v>0</v>
      </c>
      <c r="AB315" s="26">
        <v>0</v>
      </c>
      <c r="AC315" s="26">
        <v>0</v>
      </c>
      <c r="AD315" s="34">
        <v>76190.44</v>
      </c>
      <c r="AE315" s="26">
        <v>0</v>
      </c>
      <c r="AF315" s="29">
        <v>2020</v>
      </c>
      <c r="AG315" s="29">
        <v>2020</v>
      </c>
      <c r="AH315" s="30" t="s">
        <v>263</v>
      </c>
    </row>
    <row r="316" spans="1:34" ht="61.5">
      <c r="A316" s="17">
        <v>1</v>
      </c>
      <c r="B316" s="52">
        <v>281</v>
      </c>
      <c r="C316" s="20" t="s">
        <v>641</v>
      </c>
      <c r="D316" s="26">
        <v>101554.75</v>
      </c>
      <c r="E316" s="33">
        <v>0</v>
      </c>
      <c r="F316" s="33">
        <v>0</v>
      </c>
      <c r="G316" s="26">
        <v>0</v>
      </c>
      <c r="H316" s="33">
        <v>0</v>
      </c>
      <c r="I316" s="33">
        <v>0</v>
      </c>
      <c r="J316" s="33">
        <v>0</v>
      </c>
      <c r="K316" s="28">
        <v>0</v>
      </c>
      <c r="L316" s="26">
        <v>0</v>
      </c>
      <c r="M316" s="26">
        <v>0</v>
      </c>
      <c r="N316" s="26">
        <v>0</v>
      </c>
      <c r="O316" s="33">
        <v>0</v>
      </c>
      <c r="P316" s="33">
        <v>0</v>
      </c>
      <c r="Q316" s="26">
        <v>0</v>
      </c>
      <c r="R316" s="26">
        <v>0</v>
      </c>
      <c r="S316" s="26">
        <v>0</v>
      </c>
      <c r="T316" s="26">
        <v>0</v>
      </c>
      <c r="U316" s="26">
        <v>0</v>
      </c>
      <c r="V316" s="26">
        <v>0</v>
      </c>
      <c r="W316" s="26">
        <v>0</v>
      </c>
      <c r="X316" s="26">
        <v>0</v>
      </c>
      <c r="Y316" s="26">
        <v>0</v>
      </c>
      <c r="Z316" s="26">
        <v>0</v>
      </c>
      <c r="AA316" s="26">
        <v>0</v>
      </c>
      <c r="AB316" s="26">
        <v>0</v>
      </c>
      <c r="AC316" s="26">
        <v>0</v>
      </c>
      <c r="AD316" s="34">
        <v>101554.75</v>
      </c>
      <c r="AE316" s="26">
        <v>0</v>
      </c>
      <c r="AF316" s="29">
        <v>2020</v>
      </c>
      <c r="AG316" s="30" t="s">
        <v>263</v>
      </c>
      <c r="AH316" s="30" t="s">
        <v>263</v>
      </c>
    </row>
    <row r="317" spans="1:34" ht="61.5">
      <c r="A317" s="17">
        <v>1</v>
      </c>
      <c r="B317" s="52">
        <v>282</v>
      </c>
      <c r="C317" s="20" t="s">
        <v>629</v>
      </c>
      <c r="D317" s="26">
        <v>104089.37</v>
      </c>
      <c r="E317" s="33">
        <v>0</v>
      </c>
      <c r="F317" s="33">
        <v>0</v>
      </c>
      <c r="G317" s="26">
        <v>0</v>
      </c>
      <c r="H317" s="33">
        <v>0</v>
      </c>
      <c r="I317" s="33">
        <v>0</v>
      </c>
      <c r="J317" s="33">
        <v>0</v>
      </c>
      <c r="K317" s="28">
        <v>0</v>
      </c>
      <c r="L317" s="26">
        <v>0</v>
      </c>
      <c r="M317" s="26">
        <v>0</v>
      </c>
      <c r="N317" s="26">
        <v>0</v>
      </c>
      <c r="O317" s="33">
        <v>0</v>
      </c>
      <c r="P317" s="33">
        <v>0</v>
      </c>
      <c r="Q317" s="26">
        <v>0</v>
      </c>
      <c r="R317" s="26">
        <v>0</v>
      </c>
      <c r="S317" s="26">
        <v>0</v>
      </c>
      <c r="T317" s="26">
        <v>0</v>
      </c>
      <c r="U317" s="26">
        <v>0</v>
      </c>
      <c r="V317" s="26">
        <v>0</v>
      </c>
      <c r="W317" s="26">
        <v>0</v>
      </c>
      <c r="X317" s="26">
        <v>0</v>
      </c>
      <c r="Y317" s="26">
        <v>0</v>
      </c>
      <c r="Z317" s="26">
        <v>0</v>
      </c>
      <c r="AA317" s="26">
        <v>0</v>
      </c>
      <c r="AB317" s="26">
        <v>0</v>
      </c>
      <c r="AC317" s="26">
        <v>0</v>
      </c>
      <c r="AD317" s="34">
        <v>104089.37</v>
      </c>
      <c r="AE317" s="26">
        <v>0</v>
      </c>
      <c r="AF317" s="29">
        <v>2020</v>
      </c>
      <c r="AG317" s="30" t="s">
        <v>263</v>
      </c>
      <c r="AH317" s="30" t="s">
        <v>263</v>
      </c>
    </row>
    <row r="318" spans="1:34" ht="61.5">
      <c r="A318" s="17">
        <v>1</v>
      </c>
      <c r="B318" s="52">
        <v>283</v>
      </c>
      <c r="C318" s="20" t="s">
        <v>1156</v>
      </c>
      <c r="D318" s="26">
        <v>4230013.1300000008</v>
      </c>
      <c r="E318" s="33">
        <v>0</v>
      </c>
      <c r="F318" s="33">
        <v>0</v>
      </c>
      <c r="G318" s="26">
        <v>0</v>
      </c>
      <c r="H318" s="33">
        <v>0</v>
      </c>
      <c r="I318" s="33">
        <v>0</v>
      </c>
      <c r="J318" s="33">
        <v>0</v>
      </c>
      <c r="K318" s="28">
        <v>0</v>
      </c>
      <c r="L318" s="26">
        <v>0</v>
      </c>
      <c r="M318" s="34">
        <v>953.5</v>
      </c>
      <c r="N318" s="34">
        <v>4069118.49</v>
      </c>
      <c r="O318" s="33">
        <v>0</v>
      </c>
      <c r="P318" s="33">
        <v>0</v>
      </c>
      <c r="Q318" s="26">
        <v>0</v>
      </c>
      <c r="R318" s="26">
        <v>0</v>
      </c>
      <c r="S318" s="26">
        <v>0</v>
      </c>
      <c r="T318" s="26">
        <v>0</v>
      </c>
      <c r="U318" s="26">
        <v>0</v>
      </c>
      <c r="V318" s="26">
        <v>0</v>
      </c>
      <c r="W318" s="26">
        <v>0</v>
      </c>
      <c r="X318" s="26">
        <v>0</v>
      </c>
      <c r="Y318" s="26">
        <v>0</v>
      </c>
      <c r="Z318" s="26">
        <v>0</v>
      </c>
      <c r="AA318" s="26">
        <v>0</v>
      </c>
      <c r="AB318" s="26">
        <v>0</v>
      </c>
      <c r="AC318" s="34">
        <v>40894.639999999999</v>
      </c>
      <c r="AD318" s="26">
        <v>0</v>
      </c>
      <c r="AE318" s="26">
        <v>120000</v>
      </c>
      <c r="AF318" s="29" t="s">
        <v>263</v>
      </c>
      <c r="AG318" s="29">
        <v>2020</v>
      </c>
      <c r="AH318" s="30">
        <v>2020</v>
      </c>
    </row>
    <row r="319" spans="1:34" ht="61.5">
      <c r="A319" s="17">
        <v>1</v>
      </c>
      <c r="B319" s="52">
        <v>284</v>
      </c>
      <c r="C319" s="20" t="s">
        <v>1161</v>
      </c>
      <c r="D319" s="26">
        <v>5425723.8799999999</v>
      </c>
      <c r="E319" s="33">
        <v>0</v>
      </c>
      <c r="F319" s="33">
        <v>0</v>
      </c>
      <c r="G319" s="26">
        <v>0</v>
      </c>
      <c r="H319" s="33">
        <v>0</v>
      </c>
      <c r="I319" s="33">
        <v>0</v>
      </c>
      <c r="J319" s="33">
        <v>0</v>
      </c>
      <c r="K319" s="164">
        <v>4</v>
      </c>
      <c r="L319" s="34">
        <v>5425723.8799999999</v>
      </c>
      <c r="M319" s="26">
        <v>0</v>
      </c>
      <c r="N319" s="26">
        <v>0</v>
      </c>
      <c r="O319" s="33">
        <v>0</v>
      </c>
      <c r="P319" s="33">
        <v>0</v>
      </c>
      <c r="Q319" s="26">
        <v>0</v>
      </c>
      <c r="R319" s="26">
        <v>0</v>
      </c>
      <c r="S319" s="26">
        <v>0</v>
      </c>
      <c r="T319" s="26">
        <v>0</v>
      </c>
      <c r="U319" s="26">
        <v>0</v>
      </c>
      <c r="V319" s="26">
        <v>0</v>
      </c>
      <c r="W319" s="26">
        <v>0</v>
      </c>
      <c r="X319" s="26">
        <v>0</v>
      </c>
      <c r="Y319" s="26">
        <v>0</v>
      </c>
      <c r="Z319" s="26">
        <v>0</v>
      </c>
      <c r="AA319" s="26">
        <v>0</v>
      </c>
      <c r="AB319" s="26">
        <v>0</v>
      </c>
      <c r="AC319" s="26">
        <v>0</v>
      </c>
      <c r="AD319" s="26">
        <v>0</v>
      </c>
      <c r="AE319" s="26">
        <v>0</v>
      </c>
      <c r="AF319" s="29" t="s">
        <v>263</v>
      </c>
      <c r="AG319" s="29">
        <v>2020</v>
      </c>
      <c r="AH319" s="30" t="s">
        <v>263</v>
      </c>
    </row>
    <row r="320" spans="1:34" ht="61.5">
      <c r="A320" s="17">
        <v>1</v>
      </c>
      <c r="B320" s="52">
        <v>285</v>
      </c>
      <c r="C320" s="20" t="s">
        <v>1162</v>
      </c>
      <c r="D320" s="26">
        <v>839027.99</v>
      </c>
      <c r="E320" s="33">
        <v>0</v>
      </c>
      <c r="F320" s="33">
        <v>0</v>
      </c>
      <c r="G320" s="26">
        <v>0</v>
      </c>
      <c r="H320" s="33">
        <v>0</v>
      </c>
      <c r="I320" s="33">
        <v>0</v>
      </c>
      <c r="J320" s="33">
        <v>0</v>
      </c>
      <c r="K320" s="28">
        <v>0</v>
      </c>
      <c r="L320" s="26">
        <v>0</v>
      </c>
      <c r="M320" s="26">
        <v>0</v>
      </c>
      <c r="N320" s="26">
        <v>0</v>
      </c>
      <c r="O320" s="33">
        <v>0</v>
      </c>
      <c r="P320" s="33">
        <v>0</v>
      </c>
      <c r="Q320" s="34">
        <v>273.98200000000003</v>
      </c>
      <c r="R320" s="34">
        <v>826689.65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0</v>
      </c>
      <c r="AC320" s="34">
        <v>12338.34</v>
      </c>
      <c r="AD320" s="26">
        <v>0</v>
      </c>
      <c r="AE320" s="26">
        <v>0</v>
      </c>
      <c r="AF320" s="29" t="s">
        <v>263</v>
      </c>
      <c r="AG320" s="29">
        <v>2020</v>
      </c>
      <c r="AH320" s="30">
        <v>2020</v>
      </c>
    </row>
    <row r="321" spans="1:34" ht="61.5">
      <c r="A321" s="17">
        <v>1</v>
      </c>
      <c r="B321" s="52">
        <v>286</v>
      </c>
      <c r="C321" s="20" t="s">
        <v>1163</v>
      </c>
      <c r="D321" s="26">
        <v>1265060.8599999999</v>
      </c>
      <c r="E321" s="33">
        <v>0</v>
      </c>
      <c r="F321" s="33">
        <v>0</v>
      </c>
      <c r="G321" s="26">
        <v>0</v>
      </c>
      <c r="H321" s="33">
        <v>0</v>
      </c>
      <c r="I321" s="33">
        <v>0</v>
      </c>
      <c r="J321" s="33">
        <v>0</v>
      </c>
      <c r="K321" s="28">
        <v>0</v>
      </c>
      <c r="L321" s="26">
        <v>0</v>
      </c>
      <c r="M321" s="26">
        <v>0</v>
      </c>
      <c r="N321" s="26">
        <v>0</v>
      </c>
      <c r="O321" s="33">
        <v>0</v>
      </c>
      <c r="P321" s="33">
        <v>0</v>
      </c>
      <c r="Q321" s="34">
        <v>390.67</v>
      </c>
      <c r="R321" s="34">
        <v>1246457.48</v>
      </c>
      <c r="S321" s="26">
        <v>0</v>
      </c>
      <c r="T321" s="26">
        <v>0</v>
      </c>
      <c r="U321" s="26">
        <v>0</v>
      </c>
      <c r="V321" s="26">
        <v>0</v>
      </c>
      <c r="W321" s="26">
        <v>0</v>
      </c>
      <c r="X321" s="26">
        <v>0</v>
      </c>
      <c r="Y321" s="26">
        <v>0</v>
      </c>
      <c r="Z321" s="26">
        <v>0</v>
      </c>
      <c r="AA321" s="26">
        <v>0</v>
      </c>
      <c r="AB321" s="26">
        <v>0</v>
      </c>
      <c r="AC321" s="34">
        <v>18603.38</v>
      </c>
      <c r="AD321" s="26">
        <v>0</v>
      </c>
      <c r="AE321" s="26">
        <v>0</v>
      </c>
      <c r="AF321" s="29" t="s">
        <v>263</v>
      </c>
      <c r="AG321" s="29">
        <v>2020</v>
      </c>
      <c r="AH321" s="30">
        <v>2020</v>
      </c>
    </row>
    <row r="322" spans="1:34" ht="61.5">
      <c r="A322" s="17">
        <v>1</v>
      </c>
      <c r="B322" s="52">
        <v>287</v>
      </c>
      <c r="C322" s="20" t="s">
        <v>1164</v>
      </c>
      <c r="D322" s="26">
        <v>73200.320000000007</v>
      </c>
      <c r="E322" s="33">
        <v>0</v>
      </c>
      <c r="F322" s="33">
        <v>0</v>
      </c>
      <c r="G322" s="26">
        <v>0</v>
      </c>
      <c r="H322" s="33">
        <v>0</v>
      </c>
      <c r="I322" s="33">
        <v>0</v>
      </c>
      <c r="J322" s="33">
        <v>0</v>
      </c>
      <c r="K322" s="28">
        <v>0</v>
      </c>
      <c r="L322" s="26">
        <v>0</v>
      </c>
      <c r="M322" s="26">
        <v>0</v>
      </c>
      <c r="N322" s="26">
        <v>0</v>
      </c>
      <c r="O322" s="33">
        <v>0</v>
      </c>
      <c r="P322" s="33">
        <v>0</v>
      </c>
      <c r="Q322" s="26">
        <v>0</v>
      </c>
      <c r="R322" s="26">
        <v>0</v>
      </c>
      <c r="S322" s="26">
        <v>0</v>
      </c>
      <c r="T322" s="26">
        <v>0</v>
      </c>
      <c r="U322" s="26">
        <v>0</v>
      </c>
      <c r="V322" s="26">
        <v>0</v>
      </c>
      <c r="W322" s="26">
        <v>0</v>
      </c>
      <c r="X322" s="26">
        <v>0</v>
      </c>
      <c r="Y322" s="26">
        <v>0</v>
      </c>
      <c r="Z322" s="26">
        <v>0</v>
      </c>
      <c r="AA322" s="26">
        <v>0</v>
      </c>
      <c r="AB322" s="26">
        <v>0</v>
      </c>
      <c r="AC322" s="26">
        <v>0</v>
      </c>
      <c r="AD322" s="34">
        <v>73200.320000000007</v>
      </c>
      <c r="AE322" s="26">
        <v>0</v>
      </c>
      <c r="AF322" s="29">
        <v>2020</v>
      </c>
      <c r="AG322" s="30" t="s">
        <v>263</v>
      </c>
      <c r="AH322" s="30" t="s">
        <v>263</v>
      </c>
    </row>
    <row r="323" spans="1:34" ht="61.5">
      <c r="A323" s="17">
        <v>1</v>
      </c>
      <c r="B323" s="52">
        <v>288</v>
      </c>
      <c r="C323" s="20" t="s">
        <v>1491</v>
      </c>
      <c r="D323" s="26">
        <v>1322373.3</v>
      </c>
      <c r="E323" s="33">
        <v>0</v>
      </c>
      <c r="F323" s="33">
        <v>0</v>
      </c>
      <c r="G323" s="26">
        <v>0</v>
      </c>
      <c r="H323" s="33">
        <v>0</v>
      </c>
      <c r="I323" s="33">
        <v>0</v>
      </c>
      <c r="J323" s="33">
        <v>0</v>
      </c>
      <c r="K323" s="28">
        <v>0</v>
      </c>
      <c r="L323" s="26">
        <v>0</v>
      </c>
      <c r="M323" s="34">
        <v>292.45</v>
      </c>
      <c r="N323" s="34">
        <v>1190409.68</v>
      </c>
      <c r="O323" s="33">
        <v>0</v>
      </c>
      <c r="P323" s="33">
        <v>0</v>
      </c>
      <c r="Q323" s="26">
        <v>0</v>
      </c>
      <c r="R323" s="26">
        <v>0</v>
      </c>
      <c r="S323" s="26">
        <v>0</v>
      </c>
      <c r="T323" s="26">
        <v>0</v>
      </c>
      <c r="U323" s="26">
        <v>0</v>
      </c>
      <c r="V323" s="26">
        <v>0</v>
      </c>
      <c r="W323" s="26">
        <v>0</v>
      </c>
      <c r="X323" s="26">
        <v>0</v>
      </c>
      <c r="Y323" s="26">
        <v>0</v>
      </c>
      <c r="Z323" s="26">
        <v>0</v>
      </c>
      <c r="AA323" s="26">
        <v>0</v>
      </c>
      <c r="AB323" s="26">
        <v>0</v>
      </c>
      <c r="AC323" s="34">
        <v>11963.62</v>
      </c>
      <c r="AD323" s="26">
        <v>0</v>
      </c>
      <c r="AE323" s="26">
        <v>120000</v>
      </c>
      <c r="AF323" s="29" t="s">
        <v>263</v>
      </c>
      <c r="AG323" s="29">
        <v>2020</v>
      </c>
      <c r="AH323" s="30">
        <v>2020</v>
      </c>
    </row>
    <row r="324" spans="1:34" ht="61.5">
      <c r="A324" s="17">
        <v>1</v>
      </c>
      <c r="B324" s="52">
        <v>289</v>
      </c>
      <c r="C324" s="20" t="s">
        <v>1501</v>
      </c>
      <c r="D324" s="26">
        <v>1654546.33</v>
      </c>
      <c r="E324" s="33">
        <v>0</v>
      </c>
      <c r="F324" s="33">
        <v>0</v>
      </c>
      <c r="G324" s="26">
        <v>0</v>
      </c>
      <c r="H324" s="33">
        <v>0</v>
      </c>
      <c r="I324" s="33">
        <v>0</v>
      </c>
      <c r="J324" s="33">
        <v>0</v>
      </c>
      <c r="K324" s="28">
        <v>0</v>
      </c>
      <c r="L324" s="26">
        <v>0</v>
      </c>
      <c r="M324" s="34">
        <v>344.5</v>
      </c>
      <c r="N324" s="34">
        <v>1511980.03</v>
      </c>
      <c r="O324" s="33">
        <v>0</v>
      </c>
      <c r="P324" s="33">
        <v>0</v>
      </c>
      <c r="Q324" s="26">
        <v>0</v>
      </c>
      <c r="R324" s="26">
        <v>0</v>
      </c>
      <c r="S324" s="26">
        <v>0</v>
      </c>
      <c r="T324" s="26">
        <v>0</v>
      </c>
      <c r="U324" s="26">
        <v>0</v>
      </c>
      <c r="V324" s="26">
        <v>0</v>
      </c>
      <c r="W324" s="26">
        <v>0</v>
      </c>
      <c r="X324" s="26">
        <v>0</v>
      </c>
      <c r="Y324" s="26">
        <v>0</v>
      </c>
      <c r="Z324" s="26">
        <v>0</v>
      </c>
      <c r="AA324" s="26">
        <v>0</v>
      </c>
      <c r="AB324" s="26">
        <v>0</v>
      </c>
      <c r="AC324" s="26">
        <v>22566.3</v>
      </c>
      <c r="AD324" s="26">
        <v>0</v>
      </c>
      <c r="AE324" s="26">
        <v>120000</v>
      </c>
      <c r="AF324" s="29" t="s">
        <v>263</v>
      </c>
      <c r="AG324" s="29">
        <v>2020</v>
      </c>
      <c r="AH324" s="30">
        <v>2020</v>
      </c>
    </row>
    <row r="325" spans="1:34" ht="61.5">
      <c r="B325" s="20" t="s">
        <v>791</v>
      </c>
      <c r="C325" s="163"/>
      <c r="D325" s="167">
        <v>22830689.180000003</v>
      </c>
      <c r="E325" s="26">
        <v>0</v>
      </c>
      <c r="F325" s="26">
        <v>0</v>
      </c>
      <c r="G325" s="26">
        <v>0</v>
      </c>
      <c r="H325" s="26">
        <v>0</v>
      </c>
      <c r="I325" s="26">
        <v>2268467.9300000002</v>
      </c>
      <c r="J325" s="26">
        <v>0</v>
      </c>
      <c r="K325" s="28">
        <v>0</v>
      </c>
      <c r="L325" s="26">
        <v>0</v>
      </c>
      <c r="M325" s="26">
        <v>3653.92</v>
      </c>
      <c r="N325" s="26">
        <v>14137054.039999999</v>
      </c>
      <c r="O325" s="26">
        <v>0</v>
      </c>
      <c r="P325" s="26">
        <v>0</v>
      </c>
      <c r="Q325" s="26">
        <v>1413.88</v>
      </c>
      <c r="R325" s="26">
        <v>5539556.1299999999</v>
      </c>
      <c r="S325" s="26">
        <v>0</v>
      </c>
      <c r="T325" s="26">
        <v>0</v>
      </c>
      <c r="U325" s="26">
        <v>0</v>
      </c>
      <c r="V325" s="26">
        <v>0</v>
      </c>
      <c r="W325" s="26">
        <v>0</v>
      </c>
      <c r="X325" s="26">
        <v>0</v>
      </c>
      <c r="Y325" s="26">
        <v>0</v>
      </c>
      <c r="Z325" s="26">
        <v>0</v>
      </c>
      <c r="AA325" s="26">
        <v>0</v>
      </c>
      <c r="AB325" s="26">
        <v>0</v>
      </c>
      <c r="AC325" s="26">
        <v>257422.68000000005</v>
      </c>
      <c r="AD325" s="26">
        <v>508188.39999999997</v>
      </c>
      <c r="AE325" s="26">
        <v>120000</v>
      </c>
      <c r="AF325" s="56" t="s">
        <v>720</v>
      </c>
      <c r="AG325" s="56" t="s">
        <v>720</v>
      </c>
      <c r="AH325" s="70" t="s">
        <v>720</v>
      </c>
    </row>
    <row r="326" spans="1:34" ht="61.5">
      <c r="A326" s="17">
        <v>1</v>
      </c>
      <c r="B326" s="52">
        <v>290</v>
      </c>
      <c r="C326" s="20" t="s">
        <v>226</v>
      </c>
      <c r="D326" s="26">
        <v>1413561.06</v>
      </c>
      <c r="E326" s="26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8">
        <v>0</v>
      </c>
      <c r="L326" s="26">
        <v>0</v>
      </c>
      <c r="M326" s="34">
        <v>343</v>
      </c>
      <c r="N326" s="34">
        <v>1339821.01</v>
      </c>
      <c r="O326" s="26">
        <v>0</v>
      </c>
      <c r="P326" s="26">
        <v>0</v>
      </c>
      <c r="Q326" s="26">
        <v>0</v>
      </c>
      <c r="R326" s="26">
        <v>0</v>
      </c>
      <c r="S326" s="26">
        <v>0</v>
      </c>
      <c r="T326" s="26">
        <v>0</v>
      </c>
      <c r="U326" s="26">
        <v>0</v>
      </c>
      <c r="V326" s="26">
        <v>0</v>
      </c>
      <c r="W326" s="26">
        <v>0</v>
      </c>
      <c r="X326" s="26">
        <v>0</v>
      </c>
      <c r="Y326" s="26">
        <v>0</v>
      </c>
      <c r="Z326" s="26">
        <v>0</v>
      </c>
      <c r="AA326" s="26">
        <v>0</v>
      </c>
      <c r="AB326" s="26">
        <v>0</v>
      </c>
      <c r="AC326" s="34">
        <v>13565.69</v>
      </c>
      <c r="AD326" s="122">
        <v>60174.36</v>
      </c>
      <c r="AE326" s="26">
        <v>0</v>
      </c>
      <c r="AF326" s="29">
        <v>2020</v>
      </c>
      <c r="AG326" s="29">
        <v>2020</v>
      </c>
      <c r="AH326" s="30">
        <v>2020</v>
      </c>
    </row>
    <row r="327" spans="1:34" ht="61.5">
      <c r="A327" s="17">
        <v>1</v>
      </c>
      <c r="B327" s="52">
        <v>291</v>
      </c>
      <c r="C327" s="20" t="s">
        <v>228</v>
      </c>
      <c r="D327" s="26">
        <v>75889.97</v>
      </c>
      <c r="E327" s="26">
        <v>0</v>
      </c>
      <c r="F327" s="26">
        <v>0</v>
      </c>
      <c r="G327" s="26">
        <v>0</v>
      </c>
      <c r="H327" s="26">
        <v>0</v>
      </c>
      <c r="I327" s="26">
        <v>0</v>
      </c>
      <c r="J327" s="26">
        <v>0</v>
      </c>
      <c r="K327" s="28">
        <v>0</v>
      </c>
      <c r="L327" s="26">
        <v>0</v>
      </c>
      <c r="M327" s="26">
        <v>0</v>
      </c>
      <c r="N327" s="26">
        <v>0</v>
      </c>
      <c r="O327" s="26">
        <v>0</v>
      </c>
      <c r="P327" s="26">
        <v>0</v>
      </c>
      <c r="Q327" s="26">
        <v>0</v>
      </c>
      <c r="R327" s="26">
        <v>0</v>
      </c>
      <c r="S327" s="26">
        <v>0</v>
      </c>
      <c r="T327" s="26">
        <v>0</v>
      </c>
      <c r="U327" s="26">
        <v>0</v>
      </c>
      <c r="V327" s="26">
        <v>0</v>
      </c>
      <c r="W327" s="26">
        <v>0</v>
      </c>
      <c r="X327" s="26">
        <v>0</v>
      </c>
      <c r="Y327" s="26">
        <v>0</v>
      </c>
      <c r="Z327" s="26">
        <v>0</v>
      </c>
      <c r="AA327" s="26">
        <v>0</v>
      </c>
      <c r="AB327" s="26">
        <v>0</v>
      </c>
      <c r="AC327" s="26">
        <v>0</v>
      </c>
      <c r="AD327" s="26">
        <v>75889.97</v>
      </c>
      <c r="AE327" s="26">
        <v>0</v>
      </c>
      <c r="AF327" s="29">
        <v>2020</v>
      </c>
      <c r="AG327" s="30" t="s">
        <v>263</v>
      </c>
      <c r="AH327" s="30" t="s">
        <v>263</v>
      </c>
    </row>
    <row r="328" spans="1:34" ht="61.5">
      <c r="A328" s="17">
        <v>1</v>
      </c>
      <c r="B328" s="52">
        <v>292</v>
      </c>
      <c r="C328" s="20" t="s">
        <v>231</v>
      </c>
      <c r="D328" s="26">
        <v>1769883.07</v>
      </c>
      <c r="E328" s="26">
        <v>0</v>
      </c>
      <c r="F328" s="26">
        <v>0</v>
      </c>
      <c r="G328" s="26">
        <v>0</v>
      </c>
      <c r="H328" s="26">
        <v>0</v>
      </c>
      <c r="I328" s="26">
        <v>0</v>
      </c>
      <c r="J328" s="26">
        <v>0</v>
      </c>
      <c r="K328" s="28">
        <v>0</v>
      </c>
      <c r="L328" s="26">
        <v>0</v>
      </c>
      <c r="M328" s="34">
        <v>489.14</v>
      </c>
      <c r="N328" s="34">
        <v>1682950.22</v>
      </c>
      <c r="O328" s="26">
        <v>0</v>
      </c>
      <c r="P328" s="26">
        <v>0</v>
      </c>
      <c r="Q328" s="26">
        <v>0</v>
      </c>
      <c r="R328" s="26">
        <v>0</v>
      </c>
      <c r="S328" s="26">
        <v>0</v>
      </c>
      <c r="T328" s="26">
        <v>0</v>
      </c>
      <c r="U328" s="26">
        <v>0</v>
      </c>
      <c r="V328" s="26">
        <v>0</v>
      </c>
      <c r="W328" s="26">
        <v>0</v>
      </c>
      <c r="X328" s="26">
        <v>0</v>
      </c>
      <c r="Y328" s="26">
        <v>0</v>
      </c>
      <c r="Z328" s="26">
        <v>0</v>
      </c>
      <c r="AA328" s="26">
        <v>0</v>
      </c>
      <c r="AB328" s="26">
        <v>0</v>
      </c>
      <c r="AC328" s="26">
        <v>17039.87</v>
      </c>
      <c r="AD328" s="122">
        <v>69892.98</v>
      </c>
      <c r="AE328" s="26">
        <v>0</v>
      </c>
      <c r="AF328" s="29">
        <v>2020</v>
      </c>
      <c r="AG328" s="29">
        <v>2020</v>
      </c>
      <c r="AH328" s="30">
        <v>2020</v>
      </c>
    </row>
    <row r="329" spans="1:34" ht="61.5">
      <c r="A329" s="17">
        <v>1</v>
      </c>
      <c r="B329" s="52">
        <v>293</v>
      </c>
      <c r="C329" s="20" t="s">
        <v>232</v>
      </c>
      <c r="D329" s="26">
        <v>48252.34</v>
      </c>
      <c r="E329" s="26">
        <v>0</v>
      </c>
      <c r="F329" s="26">
        <v>0</v>
      </c>
      <c r="G329" s="26">
        <v>0</v>
      </c>
      <c r="H329" s="26">
        <v>0</v>
      </c>
      <c r="I329" s="26">
        <v>0</v>
      </c>
      <c r="J329" s="26">
        <v>0</v>
      </c>
      <c r="K329" s="28">
        <v>0</v>
      </c>
      <c r="L329" s="26">
        <v>0</v>
      </c>
      <c r="M329" s="26">
        <v>0</v>
      </c>
      <c r="N329" s="26">
        <v>0</v>
      </c>
      <c r="O329" s="26">
        <v>0</v>
      </c>
      <c r="P329" s="26">
        <v>0</v>
      </c>
      <c r="Q329" s="26">
        <v>0</v>
      </c>
      <c r="R329" s="26">
        <v>0</v>
      </c>
      <c r="S329" s="26">
        <v>0</v>
      </c>
      <c r="T329" s="26">
        <v>0</v>
      </c>
      <c r="U329" s="26">
        <v>0</v>
      </c>
      <c r="V329" s="26">
        <v>0</v>
      </c>
      <c r="W329" s="26">
        <v>0</v>
      </c>
      <c r="X329" s="26">
        <v>0</v>
      </c>
      <c r="Y329" s="26">
        <v>0</v>
      </c>
      <c r="Z329" s="26">
        <v>0</v>
      </c>
      <c r="AA329" s="26">
        <v>0</v>
      </c>
      <c r="AB329" s="26">
        <v>0</v>
      </c>
      <c r="AC329" s="26">
        <v>0</v>
      </c>
      <c r="AD329" s="34">
        <v>48252.34</v>
      </c>
      <c r="AE329" s="26">
        <v>0</v>
      </c>
      <c r="AF329" s="29">
        <v>2020</v>
      </c>
      <c r="AG329" s="30" t="s">
        <v>263</v>
      </c>
      <c r="AH329" s="30" t="s">
        <v>263</v>
      </c>
    </row>
    <row r="330" spans="1:34" ht="61.5">
      <c r="A330" s="17">
        <v>1</v>
      </c>
      <c r="B330" s="52">
        <v>294</v>
      </c>
      <c r="C330" s="20" t="s">
        <v>227</v>
      </c>
      <c r="D330" s="26">
        <v>1361877.77</v>
      </c>
      <c r="E330" s="26">
        <v>0</v>
      </c>
      <c r="F330" s="26">
        <v>0</v>
      </c>
      <c r="G330" s="26">
        <v>0</v>
      </c>
      <c r="H330" s="26">
        <v>0</v>
      </c>
      <c r="I330" s="26">
        <v>0</v>
      </c>
      <c r="J330" s="26">
        <v>0</v>
      </c>
      <c r="K330" s="28">
        <v>0</v>
      </c>
      <c r="L330" s="26">
        <v>0</v>
      </c>
      <c r="M330" s="34">
        <v>296.32</v>
      </c>
      <c r="N330" s="34">
        <v>1291319.8999999999</v>
      </c>
      <c r="O330" s="26">
        <v>0</v>
      </c>
      <c r="P330" s="26">
        <v>0</v>
      </c>
      <c r="Q330" s="26">
        <v>0</v>
      </c>
      <c r="R330" s="26">
        <v>0</v>
      </c>
      <c r="S330" s="26">
        <v>0</v>
      </c>
      <c r="T330" s="26">
        <v>0</v>
      </c>
      <c r="U330" s="26">
        <v>0</v>
      </c>
      <c r="V330" s="26">
        <v>0</v>
      </c>
      <c r="W330" s="26">
        <v>0</v>
      </c>
      <c r="X330" s="26">
        <v>0</v>
      </c>
      <c r="Y330" s="26">
        <v>0</v>
      </c>
      <c r="Z330" s="26">
        <v>0</v>
      </c>
      <c r="AA330" s="26">
        <v>0</v>
      </c>
      <c r="AB330" s="26">
        <v>0</v>
      </c>
      <c r="AC330" s="34">
        <v>13074.61</v>
      </c>
      <c r="AD330" s="122">
        <v>57483.26</v>
      </c>
      <c r="AE330" s="26">
        <v>0</v>
      </c>
      <c r="AF330" s="29">
        <v>2020</v>
      </c>
      <c r="AG330" s="29">
        <v>2020</v>
      </c>
      <c r="AH330" s="30">
        <v>2020</v>
      </c>
    </row>
    <row r="331" spans="1:34" ht="61.5">
      <c r="A331" s="17">
        <v>1</v>
      </c>
      <c r="B331" s="52">
        <v>295</v>
      </c>
      <c r="C331" s="20" t="s">
        <v>234</v>
      </c>
      <c r="D331" s="26">
        <v>82017.66</v>
      </c>
      <c r="E331" s="26">
        <v>0</v>
      </c>
      <c r="F331" s="26">
        <v>0</v>
      </c>
      <c r="G331" s="26">
        <v>0</v>
      </c>
      <c r="H331" s="26">
        <v>0</v>
      </c>
      <c r="I331" s="26">
        <v>0</v>
      </c>
      <c r="J331" s="26">
        <v>0</v>
      </c>
      <c r="K331" s="28">
        <v>0</v>
      </c>
      <c r="L331" s="26">
        <v>0</v>
      </c>
      <c r="M331" s="26">
        <v>0</v>
      </c>
      <c r="N331" s="26">
        <v>0</v>
      </c>
      <c r="O331" s="26">
        <v>0</v>
      </c>
      <c r="P331" s="26">
        <v>0</v>
      </c>
      <c r="Q331" s="26">
        <v>0</v>
      </c>
      <c r="R331" s="26">
        <v>0</v>
      </c>
      <c r="S331" s="26">
        <v>0</v>
      </c>
      <c r="T331" s="26">
        <v>0</v>
      </c>
      <c r="U331" s="26">
        <v>0</v>
      </c>
      <c r="V331" s="26">
        <v>0</v>
      </c>
      <c r="W331" s="26">
        <v>0</v>
      </c>
      <c r="X331" s="26">
        <v>0</v>
      </c>
      <c r="Y331" s="26">
        <v>0</v>
      </c>
      <c r="Z331" s="26">
        <v>0</v>
      </c>
      <c r="AA331" s="26">
        <v>0</v>
      </c>
      <c r="AB331" s="26">
        <v>0</v>
      </c>
      <c r="AC331" s="26">
        <v>0</v>
      </c>
      <c r="AD331" s="34">
        <v>82017.66</v>
      </c>
      <c r="AE331" s="26">
        <v>0</v>
      </c>
      <c r="AF331" s="29">
        <v>2020</v>
      </c>
      <c r="AG331" s="30" t="s">
        <v>263</v>
      </c>
      <c r="AH331" s="30" t="s">
        <v>263</v>
      </c>
    </row>
    <row r="332" spans="1:34" ht="61.5">
      <c r="A332" s="17">
        <v>1</v>
      </c>
      <c r="B332" s="52">
        <v>296</v>
      </c>
      <c r="C332" s="20" t="s">
        <v>1167</v>
      </c>
      <c r="D332" s="26">
        <v>2704515.35</v>
      </c>
      <c r="E332" s="33">
        <v>0</v>
      </c>
      <c r="F332" s="33">
        <v>0</v>
      </c>
      <c r="G332" s="26">
        <v>0</v>
      </c>
      <c r="H332" s="33">
        <v>0</v>
      </c>
      <c r="I332" s="33">
        <v>0</v>
      </c>
      <c r="J332" s="33">
        <v>0</v>
      </c>
      <c r="K332" s="58">
        <v>0</v>
      </c>
      <c r="L332" s="26">
        <v>0</v>
      </c>
      <c r="M332" s="26">
        <v>0</v>
      </c>
      <c r="N332" s="26">
        <v>0</v>
      </c>
      <c r="O332" s="33">
        <v>0</v>
      </c>
      <c r="P332" s="33">
        <v>0</v>
      </c>
      <c r="Q332" s="34">
        <v>658.88</v>
      </c>
      <c r="R332" s="34">
        <v>2677605.42</v>
      </c>
      <c r="S332" s="26">
        <v>0</v>
      </c>
      <c r="T332" s="26">
        <v>0</v>
      </c>
      <c r="U332" s="26">
        <v>0</v>
      </c>
      <c r="V332" s="26">
        <v>0</v>
      </c>
      <c r="W332" s="26">
        <v>0</v>
      </c>
      <c r="X332" s="26">
        <v>0</v>
      </c>
      <c r="Y332" s="26">
        <v>0</v>
      </c>
      <c r="Z332" s="26">
        <v>0</v>
      </c>
      <c r="AA332" s="26">
        <v>0</v>
      </c>
      <c r="AB332" s="26">
        <v>0</v>
      </c>
      <c r="AC332" s="26">
        <v>26909.93</v>
      </c>
      <c r="AD332" s="26">
        <v>0</v>
      </c>
      <c r="AE332" s="26">
        <v>0</v>
      </c>
      <c r="AF332" s="29" t="s">
        <v>263</v>
      </c>
      <c r="AG332" s="29">
        <v>2020</v>
      </c>
      <c r="AH332" s="30">
        <v>2020</v>
      </c>
    </row>
    <row r="333" spans="1:34" ht="61.5">
      <c r="A333" s="17">
        <v>1</v>
      </c>
      <c r="B333" s="52">
        <v>297</v>
      </c>
      <c r="C333" s="20" t="s">
        <v>1168</v>
      </c>
      <c r="D333" s="26">
        <v>2291266.0300000003</v>
      </c>
      <c r="E333" s="33">
        <v>0</v>
      </c>
      <c r="F333" s="33">
        <v>0</v>
      </c>
      <c r="G333" s="26">
        <v>0</v>
      </c>
      <c r="H333" s="33">
        <v>0</v>
      </c>
      <c r="I333" s="34">
        <v>2268467.9300000002</v>
      </c>
      <c r="J333" s="33">
        <v>0</v>
      </c>
      <c r="K333" s="28">
        <v>0</v>
      </c>
      <c r="L333" s="26">
        <v>0</v>
      </c>
      <c r="M333" s="26">
        <v>0</v>
      </c>
      <c r="N333" s="26">
        <v>0</v>
      </c>
      <c r="O333" s="33">
        <v>0</v>
      </c>
      <c r="P333" s="33">
        <v>0</v>
      </c>
      <c r="Q333" s="26">
        <v>0</v>
      </c>
      <c r="R333" s="26">
        <v>0</v>
      </c>
      <c r="S333" s="26">
        <v>0</v>
      </c>
      <c r="T333" s="26">
        <v>0</v>
      </c>
      <c r="U333" s="26">
        <v>0</v>
      </c>
      <c r="V333" s="26">
        <v>0</v>
      </c>
      <c r="W333" s="26">
        <v>0</v>
      </c>
      <c r="X333" s="26">
        <v>0</v>
      </c>
      <c r="Y333" s="26">
        <v>0</v>
      </c>
      <c r="Z333" s="26">
        <v>0</v>
      </c>
      <c r="AA333" s="26">
        <v>0</v>
      </c>
      <c r="AB333" s="26">
        <v>0</v>
      </c>
      <c r="AC333" s="34">
        <v>22798.1</v>
      </c>
      <c r="AD333" s="26">
        <v>0</v>
      </c>
      <c r="AE333" s="26">
        <v>0</v>
      </c>
      <c r="AF333" s="29" t="s">
        <v>263</v>
      </c>
      <c r="AG333" s="29">
        <v>2020</v>
      </c>
      <c r="AH333" s="30">
        <v>2020</v>
      </c>
    </row>
    <row r="334" spans="1:34" ht="61.5">
      <c r="A334" s="17">
        <v>1</v>
      </c>
      <c r="B334" s="52">
        <v>298</v>
      </c>
      <c r="C334" s="20" t="s">
        <v>1169</v>
      </c>
      <c r="D334" s="26">
        <v>2890713.31</v>
      </c>
      <c r="E334" s="33">
        <v>0</v>
      </c>
      <c r="F334" s="33">
        <v>0</v>
      </c>
      <c r="G334" s="26">
        <v>0</v>
      </c>
      <c r="H334" s="33">
        <v>0</v>
      </c>
      <c r="I334" s="33">
        <v>0</v>
      </c>
      <c r="J334" s="33">
        <v>0</v>
      </c>
      <c r="K334" s="28">
        <v>0</v>
      </c>
      <c r="L334" s="26">
        <v>0</v>
      </c>
      <c r="M334" s="26">
        <v>0</v>
      </c>
      <c r="N334" s="26">
        <v>0</v>
      </c>
      <c r="O334" s="33">
        <v>0</v>
      </c>
      <c r="P334" s="33">
        <v>0</v>
      </c>
      <c r="Q334" s="34">
        <v>755</v>
      </c>
      <c r="R334" s="34">
        <v>2861950.71</v>
      </c>
      <c r="S334" s="26">
        <v>0</v>
      </c>
      <c r="T334" s="26">
        <v>0</v>
      </c>
      <c r="U334" s="26">
        <v>0</v>
      </c>
      <c r="V334" s="26">
        <v>0</v>
      </c>
      <c r="W334" s="26">
        <v>0</v>
      </c>
      <c r="X334" s="26">
        <v>0</v>
      </c>
      <c r="Y334" s="26">
        <v>0</v>
      </c>
      <c r="Z334" s="26">
        <v>0</v>
      </c>
      <c r="AA334" s="26">
        <v>0</v>
      </c>
      <c r="AB334" s="26">
        <v>0</v>
      </c>
      <c r="AC334" s="34">
        <v>28762.6</v>
      </c>
      <c r="AD334" s="26">
        <v>0</v>
      </c>
      <c r="AE334" s="26">
        <v>0</v>
      </c>
      <c r="AF334" s="29" t="s">
        <v>263</v>
      </c>
      <c r="AG334" s="29">
        <v>2020</v>
      </c>
      <c r="AH334" s="30">
        <v>2020</v>
      </c>
    </row>
    <row r="335" spans="1:34" ht="61.5">
      <c r="A335" s="17">
        <v>1</v>
      </c>
      <c r="B335" s="52">
        <v>299</v>
      </c>
      <c r="C335" s="20" t="s">
        <v>1172</v>
      </c>
      <c r="D335" s="26">
        <v>1714543.07</v>
      </c>
      <c r="E335" s="33">
        <v>0</v>
      </c>
      <c r="F335" s="33">
        <v>0</v>
      </c>
      <c r="G335" s="26">
        <v>0</v>
      </c>
      <c r="H335" s="33">
        <v>0</v>
      </c>
      <c r="I335" s="33">
        <v>0</v>
      </c>
      <c r="J335" s="33">
        <v>0</v>
      </c>
      <c r="K335" s="28">
        <v>0</v>
      </c>
      <c r="L335" s="26">
        <v>0</v>
      </c>
      <c r="M335" s="34">
        <v>374.3</v>
      </c>
      <c r="N335" s="34">
        <v>1571094.48</v>
      </c>
      <c r="O335" s="33">
        <v>0</v>
      </c>
      <c r="P335" s="33">
        <v>0</v>
      </c>
      <c r="Q335" s="26">
        <v>0</v>
      </c>
      <c r="R335" s="26">
        <v>0</v>
      </c>
      <c r="S335" s="26">
        <v>0</v>
      </c>
      <c r="T335" s="26">
        <v>0</v>
      </c>
      <c r="U335" s="26">
        <v>0</v>
      </c>
      <c r="V335" s="26">
        <v>0</v>
      </c>
      <c r="W335" s="26">
        <v>0</v>
      </c>
      <c r="X335" s="26">
        <v>0</v>
      </c>
      <c r="Y335" s="26">
        <v>0</v>
      </c>
      <c r="Z335" s="26">
        <v>0</v>
      </c>
      <c r="AA335" s="26">
        <v>0</v>
      </c>
      <c r="AB335" s="26">
        <v>0</v>
      </c>
      <c r="AC335" s="26">
        <v>23448.59</v>
      </c>
      <c r="AD335" s="26">
        <v>0</v>
      </c>
      <c r="AE335" s="26">
        <v>120000</v>
      </c>
      <c r="AF335" s="29" t="s">
        <v>263</v>
      </c>
      <c r="AG335" s="29">
        <v>2020</v>
      </c>
      <c r="AH335" s="30">
        <v>2020</v>
      </c>
    </row>
    <row r="336" spans="1:34" ht="61.5">
      <c r="A336" s="17">
        <v>1</v>
      </c>
      <c r="B336" s="52">
        <v>300</v>
      </c>
      <c r="C336" s="20" t="s">
        <v>1484</v>
      </c>
      <c r="D336" s="26">
        <v>1422597.9100000001</v>
      </c>
      <c r="E336" s="33">
        <v>0</v>
      </c>
      <c r="F336" s="33">
        <v>0</v>
      </c>
      <c r="G336" s="26">
        <v>0</v>
      </c>
      <c r="H336" s="33">
        <v>0</v>
      </c>
      <c r="I336" s="33">
        <v>0</v>
      </c>
      <c r="J336" s="33">
        <v>0</v>
      </c>
      <c r="K336" s="28">
        <v>0</v>
      </c>
      <c r="L336" s="26">
        <v>0</v>
      </c>
      <c r="M336" s="34">
        <v>327.87</v>
      </c>
      <c r="N336" s="122">
        <v>1401677.87</v>
      </c>
      <c r="O336" s="33">
        <v>0</v>
      </c>
      <c r="P336" s="33">
        <v>0</v>
      </c>
      <c r="Q336" s="26">
        <v>0</v>
      </c>
      <c r="R336" s="26">
        <v>0</v>
      </c>
      <c r="S336" s="26">
        <v>0</v>
      </c>
      <c r="T336" s="26">
        <v>0</v>
      </c>
      <c r="U336" s="26">
        <v>0</v>
      </c>
      <c r="V336" s="26">
        <v>0</v>
      </c>
      <c r="W336" s="26">
        <v>0</v>
      </c>
      <c r="X336" s="26">
        <v>0</v>
      </c>
      <c r="Y336" s="26">
        <v>0</v>
      </c>
      <c r="Z336" s="26">
        <v>0</v>
      </c>
      <c r="AA336" s="26">
        <v>0</v>
      </c>
      <c r="AB336" s="26">
        <v>0</v>
      </c>
      <c r="AC336" s="34">
        <v>20920.04</v>
      </c>
      <c r="AD336" s="26">
        <v>0</v>
      </c>
      <c r="AE336" s="26">
        <v>0</v>
      </c>
      <c r="AF336" s="29" t="s">
        <v>263</v>
      </c>
      <c r="AG336" s="29">
        <v>2020</v>
      </c>
      <c r="AH336" s="30">
        <v>2020</v>
      </c>
    </row>
    <row r="337" spans="1:34" ht="61.5">
      <c r="A337" s="17">
        <v>1</v>
      </c>
      <c r="B337" s="52">
        <v>301</v>
      </c>
      <c r="C337" s="20" t="s">
        <v>1485</v>
      </c>
      <c r="D337" s="26">
        <v>2288055.7799999998</v>
      </c>
      <c r="E337" s="33">
        <v>0</v>
      </c>
      <c r="F337" s="33">
        <v>0</v>
      </c>
      <c r="G337" s="26">
        <v>0</v>
      </c>
      <c r="H337" s="33">
        <v>0</v>
      </c>
      <c r="I337" s="33">
        <v>0</v>
      </c>
      <c r="J337" s="33">
        <v>0</v>
      </c>
      <c r="K337" s="28">
        <v>0</v>
      </c>
      <c r="L337" s="26">
        <v>0</v>
      </c>
      <c r="M337" s="34">
        <v>600.53</v>
      </c>
      <c r="N337" s="34">
        <v>2254408.73</v>
      </c>
      <c r="O337" s="33">
        <v>0</v>
      </c>
      <c r="P337" s="33">
        <v>0</v>
      </c>
      <c r="Q337" s="26">
        <v>0</v>
      </c>
      <c r="R337" s="26">
        <v>0</v>
      </c>
      <c r="S337" s="26">
        <v>0</v>
      </c>
      <c r="T337" s="26">
        <v>0</v>
      </c>
      <c r="U337" s="26">
        <v>0</v>
      </c>
      <c r="V337" s="26">
        <v>0</v>
      </c>
      <c r="W337" s="26">
        <v>0</v>
      </c>
      <c r="X337" s="26">
        <v>0</v>
      </c>
      <c r="Y337" s="26">
        <v>0</v>
      </c>
      <c r="Z337" s="26">
        <v>0</v>
      </c>
      <c r="AA337" s="26">
        <v>0</v>
      </c>
      <c r="AB337" s="26">
        <v>0</v>
      </c>
      <c r="AC337" s="34">
        <v>33647.050000000003</v>
      </c>
      <c r="AD337" s="26">
        <v>0</v>
      </c>
      <c r="AE337" s="26">
        <v>0</v>
      </c>
      <c r="AF337" s="29" t="s">
        <v>263</v>
      </c>
      <c r="AG337" s="29">
        <v>2020</v>
      </c>
      <c r="AH337" s="30">
        <v>2020</v>
      </c>
    </row>
    <row r="338" spans="1:34" ht="61.5">
      <c r="A338" s="17">
        <v>1</v>
      </c>
      <c r="B338" s="52">
        <v>302</v>
      </c>
      <c r="C338" s="20" t="s">
        <v>1499</v>
      </c>
      <c r="D338" s="26">
        <v>2348671.69</v>
      </c>
      <c r="E338" s="33">
        <v>0</v>
      </c>
      <c r="F338" s="33">
        <v>0</v>
      </c>
      <c r="G338" s="26">
        <v>0</v>
      </c>
      <c r="H338" s="33">
        <v>0</v>
      </c>
      <c r="I338" s="33">
        <v>0</v>
      </c>
      <c r="J338" s="33">
        <v>0</v>
      </c>
      <c r="K338" s="28">
        <v>0</v>
      </c>
      <c r="L338" s="26">
        <v>0</v>
      </c>
      <c r="M338" s="34">
        <v>630.69000000000005</v>
      </c>
      <c r="N338" s="34">
        <v>2325302.4</v>
      </c>
      <c r="O338" s="33">
        <v>0</v>
      </c>
      <c r="P338" s="33">
        <v>0</v>
      </c>
      <c r="Q338" s="26">
        <v>0</v>
      </c>
      <c r="R338" s="26">
        <v>0</v>
      </c>
      <c r="S338" s="26">
        <v>0</v>
      </c>
      <c r="T338" s="26">
        <v>0</v>
      </c>
      <c r="U338" s="26">
        <v>0</v>
      </c>
      <c r="V338" s="26">
        <v>0</v>
      </c>
      <c r="W338" s="26">
        <v>0</v>
      </c>
      <c r="X338" s="26">
        <v>0</v>
      </c>
      <c r="Y338" s="26">
        <v>0</v>
      </c>
      <c r="Z338" s="26">
        <v>0</v>
      </c>
      <c r="AA338" s="26">
        <v>0</v>
      </c>
      <c r="AB338" s="26">
        <v>0</v>
      </c>
      <c r="AC338" s="34">
        <v>23369.29</v>
      </c>
      <c r="AD338" s="26">
        <v>0</v>
      </c>
      <c r="AE338" s="26">
        <v>0</v>
      </c>
      <c r="AF338" s="29" t="s">
        <v>263</v>
      </c>
      <c r="AG338" s="29">
        <v>2020</v>
      </c>
      <c r="AH338" s="30">
        <v>2020</v>
      </c>
    </row>
    <row r="339" spans="1:34" ht="61.5">
      <c r="A339" s="17">
        <v>1</v>
      </c>
      <c r="B339" s="52">
        <v>303</v>
      </c>
      <c r="C339" s="20" t="s">
        <v>1500</v>
      </c>
      <c r="D339" s="26">
        <v>2304366.3400000003</v>
      </c>
      <c r="E339" s="33">
        <v>0</v>
      </c>
      <c r="F339" s="33">
        <v>0</v>
      </c>
      <c r="G339" s="26">
        <v>0</v>
      </c>
      <c r="H339" s="33">
        <v>0</v>
      </c>
      <c r="I339" s="33">
        <v>0</v>
      </c>
      <c r="J339" s="33">
        <v>0</v>
      </c>
      <c r="K339" s="28">
        <v>0</v>
      </c>
      <c r="L339" s="26">
        <v>0</v>
      </c>
      <c r="M339" s="34">
        <v>592.07000000000005</v>
      </c>
      <c r="N339" s="34">
        <v>2270479.4300000002</v>
      </c>
      <c r="O339" s="33">
        <v>0</v>
      </c>
      <c r="P339" s="33">
        <v>0</v>
      </c>
      <c r="Q339" s="26">
        <v>0</v>
      </c>
      <c r="R339" s="26">
        <v>0</v>
      </c>
      <c r="S339" s="26">
        <v>0</v>
      </c>
      <c r="T339" s="26">
        <v>0</v>
      </c>
      <c r="U339" s="26">
        <v>0</v>
      </c>
      <c r="V339" s="26">
        <v>0</v>
      </c>
      <c r="W339" s="26">
        <v>0</v>
      </c>
      <c r="X339" s="26">
        <v>0</v>
      </c>
      <c r="Y339" s="26">
        <v>0</v>
      </c>
      <c r="Z339" s="26">
        <v>0</v>
      </c>
      <c r="AA339" s="26">
        <v>0</v>
      </c>
      <c r="AB339" s="26">
        <v>0</v>
      </c>
      <c r="AC339" s="26">
        <v>33886.910000000003</v>
      </c>
      <c r="AD339" s="26">
        <v>0</v>
      </c>
      <c r="AE339" s="26">
        <v>0</v>
      </c>
      <c r="AF339" s="29" t="s">
        <v>263</v>
      </c>
      <c r="AG339" s="29">
        <v>2020</v>
      </c>
      <c r="AH339" s="30">
        <v>2020</v>
      </c>
    </row>
    <row r="340" spans="1:34" ht="61.5">
      <c r="A340" s="17">
        <v>1</v>
      </c>
      <c r="B340" s="52">
        <v>304</v>
      </c>
      <c r="C340" s="20" t="s">
        <v>1170</v>
      </c>
      <c r="D340" s="26">
        <v>78793.16</v>
      </c>
      <c r="E340" s="33">
        <v>0</v>
      </c>
      <c r="F340" s="33">
        <v>0</v>
      </c>
      <c r="G340" s="26">
        <v>0</v>
      </c>
      <c r="H340" s="33">
        <v>0</v>
      </c>
      <c r="I340" s="33">
        <v>0</v>
      </c>
      <c r="J340" s="33">
        <v>0</v>
      </c>
      <c r="K340" s="28">
        <v>0</v>
      </c>
      <c r="L340" s="26">
        <v>0</v>
      </c>
      <c r="M340" s="26">
        <v>0</v>
      </c>
      <c r="N340" s="26">
        <v>0</v>
      </c>
      <c r="O340" s="33">
        <v>0</v>
      </c>
      <c r="P340" s="33">
        <v>0</v>
      </c>
      <c r="Q340" s="26">
        <v>0</v>
      </c>
      <c r="R340" s="26">
        <v>0</v>
      </c>
      <c r="S340" s="26">
        <v>0</v>
      </c>
      <c r="T340" s="26">
        <v>0</v>
      </c>
      <c r="U340" s="26">
        <v>0</v>
      </c>
      <c r="V340" s="26">
        <v>0</v>
      </c>
      <c r="W340" s="26">
        <v>0</v>
      </c>
      <c r="X340" s="26">
        <v>0</v>
      </c>
      <c r="Y340" s="26">
        <v>0</v>
      </c>
      <c r="Z340" s="26">
        <v>0</v>
      </c>
      <c r="AA340" s="26">
        <v>0</v>
      </c>
      <c r="AB340" s="26">
        <v>0</v>
      </c>
      <c r="AC340" s="26">
        <v>0</v>
      </c>
      <c r="AD340" s="26">
        <v>78793.16</v>
      </c>
      <c r="AE340" s="26">
        <v>0</v>
      </c>
      <c r="AF340" s="29">
        <v>2020</v>
      </c>
      <c r="AG340" s="30" t="s">
        <v>263</v>
      </c>
      <c r="AH340" s="30" t="s">
        <v>263</v>
      </c>
    </row>
    <row r="341" spans="1:34" ht="61.5">
      <c r="A341" s="17">
        <v>1</v>
      </c>
      <c r="B341" s="52">
        <v>305</v>
      </c>
      <c r="C341" s="20" t="s">
        <v>1535</v>
      </c>
      <c r="D341" s="26">
        <v>35684.67</v>
      </c>
      <c r="E341" s="33">
        <v>0</v>
      </c>
      <c r="F341" s="33">
        <v>0</v>
      </c>
      <c r="G341" s="26">
        <v>0</v>
      </c>
      <c r="H341" s="33">
        <v>0</v>
      </c>
      <c r="I341" s="33">
        <v>0</v>
      </c>
      <c r="J341" s="33">
        <v>0</v>
      </c>
      <c r="K341" s="28">
        <v>0</v>
      </c>
      <c r="L341" s="26">
        <v>0</v>
      </c>
      <c r="M341" s="26">
        <v>0</v>
      </c>
      <c r="N341" s="26">
        <v>0</v>
      </c>
      <c r="O341" s="33">
        <v>0</v>
      </c>
      <c r="P341" s="33">
        <v>0</v>
      </c>
      <c r="Q341" s="26">
        <v>0</v>
      </c>
      <c r="R341" s="26">
        <v>0</v>
      </c>
      <c r="S341" s="26">
        <v>0</v>
      </c>
      <c r="T341" s="26">
        <v>0</v>
      </c>
      <c r="U341" s="26">
        <v>0</v>
      </c>
      <c r="V341" s="26">
        <v>0</v>
      </c>
      <c r="W341" s="26">
        <v>0</v>
      </c>
      <c r="X341" s="26">
        <v>0</v>
      </c>
      <c r="Y341" s="26">
        <v>0</v>
      </c>
      <c r="Z341" s="26">
        <v>0</v>
      </c>
      <c r="AA341" s="26">
        <v>0</v>
      </c>
      <c r="AB341" s="26">
        <v>0</v>
      </c>
      <c r="AC341" s="26">
        <v>0</v>
      </c>
      <c r="AD341" s="77">
        <v>35684.67</v>
      </c>
      <c r="AE341" s="26">
        <v>0</v>
      </c>
      <c r="AF341" s="29">
        <v>2020</v>
      </c>
      <c r="AG341" s="30" t="s">
        <v>263</v>
      </c>
      <c r="AH341" s="30" t="s">
        <v>263</v>
      </c>
    </row>
    <row r="342" spans="1:34" ht="61.5">
      <c r="B342" s="20" t="s">
        <v>792</v>
      </c>
      <c r="C342" s="20"/>
      <c r="D342" s="167">
        <v>2221160.0099999998</v>
      </c>
      <c r="E342" s="26">
        <v>0</v>
      </c>
      <c r="F342" s="26">
        <v>0</v>
      </c>
      <c r="G342" s="26">
        <v>0</v>
      </c>
      <c r="H342" s="26">
        <v>0</v>
      </c>
      <c r="I342" s="26">
        <v>0</v>
      </c>
      <c r="J342" s="26">
        <v>0</v>
      </c>
      <c r="K342" s="28">
        <v>0</v>
      </c>
      <c r="L342" s="26">
        <v>0</v>
      </c>
      <c r="M342" s="26">
        <v>559.91</v>
      </c>
      <c r="N342" s="26">
        <v>2126707.66</v>
      </c>
      <c r="O342" s="26">
        <v>0</v>
      </c>
      <c r="P342" s="26">
        <v>0</v>
      </c>
      <c r="Q342" s="26">
        <v>0</v>
      </c>
      <c r="R342" s="26">
        <v>0</v>
      </c>
      <c r="S342" s="26">
        <v>0</v>
      </c>
      <c r="T342" s="26">
        <v>0</v>
      </c>
      <c r="U342" s="26">
        <v>0</v>
      </c>
      <c r="V342" s="26">
        <v>0</v>
      </c>
      <c r="W342" s="26">
        <v>0</v>
      </c>
      <c r="X342" s="26">
        <v>0</v>
      </c>
      <c r="Y342" s="26">
        <v>0</v>
      </c>
      <c r="Z342" s="26">
        <v>0</v>
      </c>
      <c r="AA342" s="26">
        <v>0</v>
      </c>
      <c r="AB342" s="26">
        <v>0</v>
      </c>
      <c r="AC342" s="26">
        <v>31741.11</v>
      </c>
      <c r="AD342" s="26">
        <v>62711.240000000005</v>
      </c>
      <c r="AE342" s="26">
        <v>0</v>
      </c>
      <c r="AF342" s="56" t="s">
        <v>720</v>
      </c>
      <c r="AG342" s="56" t="s">
        <v>720</v>
      </c>
      <c r="AH342" s="70" t="s">
        <v>720</v>
      </c>
    </row>
    <row r="343" spans="1:34" ht="61.5">
      <c r="A343" s="17">
        <v>1</v>
      </c>
      <c r="B343" s="52">
        <v>306</v>
      </c>
      <c r="C343" s="20" t="s">
        <v>241</v>
      </c>
      <c r="D343" s="26">
        <v>9547.9500000000007</v>
      </c>
      <c r="E343" s="26">
        <v>0</v>
      </c>
      <c r="F343" s="26">
        <v>0</v>
      </c>
      <c r="G343" s="26">
        <v>0</v>
      </c>
      <c r="H343" s="26">
        <v>0</v>
      </c>
      <c r="I343" s="26">
        <v>0</v>
      </c>
      <c r="J343" s="26">
        <v>0</v>
      </c>
      <c r="K343" s="28">
        <v>0</v>
      </c>
      <c r="L343" s="26">
        <v>0</v>
      </c>
      <c r="M343" s="26">
        <v>0</v>
      </c>
      <c r="N343" s="26">
        <v>0</v>
      </c>
      <c r="O343" s="26">
        <v>0</v>
      </c>
      <c r="P343" s="26">
        <v>0</v>
      </c>
      <c r="Q343" s="26">
        <v>0</v>
      </c>
      <c r="R343" s="26">
        <v>0</v>
      </c>
      <c r="S343" s="26">
        <v>0</v>
      </c>
      <c r="T343" s="26">
        <v>0</v>
      </c>
      <c r="U343" s="26">
        <v>0</v>
      </c>
      <c r="V343" s="26">
        <v>0</v>
      </c>
      <c r="W343" s="26">
        <v>0</v>
      </c>
      <c r="X343" s="26">
        <v>0</v>
      </c>
      <c r="Y343" s="26">
        <v>0</v>
      </c>
      <c r="Z343" s="26">
        <v>0</v>
      </c>
      <c r="AA343" s="26">
        <v>0</v>
      </c>
      <c r="AB343" s="26">
        <v>0</v>
      </c>
      <c r="AC343" s="26">
        <v>0</v>
      </c>
      <c r="AD343" s="34">
        <v>9547.9500000000007</v>
      </c>
      <c r="AE343" s="26">
        <v>0</v>
      </c>
      <c r="AF343" s="29">
        <v>2020</v>
      </c>
      <c r="AG343" s="29" t="s">
        <v>263</v>
      </c>
      <c r="AH343" s="30" t="s">
        <v>263</v>
      </c>
    </row>
    <row r="344" spans="1:34" ht="61.5">
      <c r="A344" s="17">
        <v>1</v>
      </c>
      <c r="B344" s="52">
        <v>307</v>
      </c>
      <c r="C344" s="20" t="s">
        <v>239</v>
      </c>
      <c r="D344" s="26">
        <v>53163.29</v>
      </c>
      <c r="E344" s="26">
        <v>0</v>
      </c>
      <c r="F344" s="26">
        <v>0</v>
      </c>
      <c r="G344" s="26">
        <v>0</v>
      </c>
      <c r="H344" s="26">
        <v>0</v>
      </c>
      <c r="I344" s="26">
        <v>0</v>
      </c>
      <c r="J344" s="26">
        <v>0</v>
      </c>
      <c r="K344" s="28">
        <v>0</v>
      </c>
      <c r="L344" s="26">
        <v>0</v>
      </c>
      <c r="M344" s="26">
        <v>0</v>
      </c>
      <c r="N344" s="26">
        <v>0</v>
      </c>
      <c r="O344" s="26">
        <v>0</v>
      </c>
      <c r="P344" s="26">
        <v>0</v>
      </c>
      <c r="Q344" s="26">
        <v>0</v>
      </c>
      <c r="R344" s="26">
        <v>0</v>
      </c>
      <c r="S344" s="26">
        <v>0</v>
      </c>
      <c r="T344" s="26">
        <v>0</v>
      </c>
      <c r="U344" s="26">
        <v>0</v>
      </c>
      <c r="V344" s="26">
        <v>0</v>
      </c>
      <c r="W344" s="26">
        <v>0</v>
      </c>
      <c r="X344" s="26">
        <v>0</v>
      </c>
      <c r="Y344" s="26">
        <v>0</v>
      </c>
      <c r="Z344" s="26">
        <v>0</v>
      </c>
      <c r="AA344" s="26">
        <v>0</v>
      </c>
      <c r="AB344" s="26">
        <v>0</v>
      </c>
      <c r="AC344" s="26">
        <v>0</v>
      </c>
      <c r="AD344" s="77">
        <v>53163.29</v>
      </c>
      <c r="AE344" s="26">
        <v>0</v>
      </c>
      <c r="AF344" s="29">
        <v>2020</v>
      </c>
      <c r="AG344" s="29" t="s">
        <v>263</v>
      </c>
      <c r="AH344" s="30" t="s">
        <v>263</v>
      </c>
    </row>
    <row r="345" spans="1:34" ht="61.5">
      <c r="A345" s="17">
        <v>1</v>
      </c>
      <c r="B345" s="52">
        <v>308</v>
      </c>
      <c r="C345" s="20" t="s">
        <v>1486</v>
      </c>
      <c r="D345" s="26">
        <v>944539.29999999993</v>
      </c>
      <c r="E345" s="26">
        <v>0</v>
      </c>
      <c r="F345" s="26">
        <v>0</v>
      </c>
      <c r="G345" s="26">
        <v>0</v>
      </c>
      <c r="H345" s="26">
        <v>0</v>
      </c>
      <c r="I345" s="26">
        <v>0</v>
      </c>
      <c r="J345" s="26">
        <v>0</v>
      </c>
      <c r="K345" s="28">
        <v>0</v>
      </c>
      <c r="L345" s="26">
        <v>0</v>
      </c>
      <c r="M345" s="34">
        <v>259.76</v>
      </c>
      <c r="N345" s="34">
        <v>930649.36</v>
      </c>
      <c r="O345" s="26">
        <v>0</v>
      </c>
      <c r="P345" s="26">
        <v>0</v>
      </c>
      <c r="Q345" s="26">
        <v>0</v>
      </c>
      <c r="R345" s="26">
        <v>0</v>
      </c>
      <c r="S345" s="26">
        <v>0</v>
      </c>
      <c r="T345" s="26">
        <v>0</v>
      </c>
      <c r="U345" s="26">
        <v>0</v>
      </c>
      <c r="V345" s="26">
        <v>0</v>
      </c>
      <c r="W345" s="26">
        <v>0</v>
      </c>
      <c r="X345" s="26">
        <v>0</v>
      </c>
      <c r="Y345" s="26">
        <v>0</v>
      </c>
      <c r="Z345" s="26">
        <v>0</v>
      </c>
      <c r="AA345" s="26">
        <v>0</v>
      </c>
      <c r="AB345" s="26">
        <v>0</v>
      </c>
      <c r="AC345" s="26">
        <v>13889.94</v>
      </c>
      <c r="AD345" s="26">
        <v>0</v>
      </c>
      <c r="AE345" s="26">
        <v>0</v>
      </c>
      <c r="AF345" s="29" t="s">
        <v>263</v>
      </c>
      <c r="AG345" s="29">
        <v>2020</v>
      </c>
      <c r="AH345" s="30">
        <v>2020</v>
      </c>
    </row>
    <row r="346" spans="1:34" ht="61.5">
      <c r="A346" s="17">
        <v>1</v>
      </c>
      <c r="B346" s="52">
        <v>309</v>
      </c>
      <c r="C346" s="20" t="s">
        <v>1487</v>
      </c>
      <c r="D346" s="26">
        <v>1213909.47</v>
      </c>
      <c r="E346" s="26">
        <v>0</v>
      </c>
      <c r="F346" s="26">
        <v>0</v>
      </c>
      <c r="G346" s="26">
        <v>0</v>
      </c>
      <c r="H346" s="26">
        <v>0</v>
      </c>
      <c r="I346" s="26">
        <v>0</v>
      </c>
      <c r="J346" s="26">
        <v>0</v>
      </c>
      <c r="K346" s="28">
        <v>0</v>
      </c>
      <c r="L346" s="26">
        <v>0</v>
      </c>
      <c r="M346" s="34">
        <v>300.14999999999998</v>
      </c>
      <c r="N346" s="34">
        <v>1196058.3</v>
      </c>
      <c r="O346" s="26">
        <v>0</v>
      </c>
      <c r="P346" s="26">
        <v>0</v>
      </c>
      <c r="Q346" s="26">
        <v>0</v>
      </c>
      <c r="R346" s="26">
        <v>0</v>
      </c>
      <c r="S346" s="26">
        <v>0</v>
      </c>
      <c r="T346" s="26">
        <v>0</v>
      </c>
      <c r="U346" s="26">
        <v>0</v>
      </c>
      <c r="V346" s="26">
        <v>0</v>
      </c>
      <c r="W346" s="26">
        <v>0</v>
      </c>
      <c r="X346" s="26">
        <v>0</v>
      </c>
      <c r="Y346" s="26">
        <v>0</v>
      </c>
      <c r="Z346" s="26">
        <v>0</v>
      </c>
      <c r="AA346" s="26">
        <v>0</v>
      </c>
      <c r="AB346" s="26">
        <v>0</v>
      </c>
      <c r="AC346" s="26">
        <v>17851.169999999998</v>
      </c>
      <c r="AD346" s="26">
        <v>0</v>
      </c>
      <c r="AE346" s="26">
        <v>0</v>
      </c>
      <c r="AF346" s="29" t="s">
        <v>263</v>
      </c>
      <c r="AG346" s="29">
        <v>2020</v>
      </c>
      <c r="AH346" s="30">
        <v>2020</v>
      </c>
    </row>
    <row r="347" spans="1:34" ht="61.5">
      <c r="B347" s="20" t="s">
        <v>793</v>
      </c>
      <c r="C347" s="20"/>
      <c r="D347" s="167">
        <v>4069083.7199999997</v>
      </c>
      <c r="E347" s="26">
        <v>0</v>
      </c>
      <c r="F347" s="26">
        <v>0</v>
      </c>
      <c r="G347" s="26">
        <v>0</v>
      </c>
      <c r="H347" s="26">
        <v>0</v>
      </c>
      <c r="I347" s="26">
        <v>0</v>
      </c>
      <c r="J347" s="26">
        <v>0</v>
      </c>
      <c r="K347" s="28">
        <v>0</v>
      </c>
      <c r="L347" s="26">
        <v>0</v>
      </c>
      <c r="M347" s="26">
        <v>0</v>
      </c>
      <c r="N347" s="26">
        <v>0</v>
      </c>
      <c r="O347" s="26">
        <v>0</v>
      </c>
      <c r="P347" s="26">
        <v>0</v>
      </c>
      <c r="Q347" s="26">
        <v>1294.5300000000002</v>
      </c>
      <c r="R347" s="26">
        <v>3949594.9800000004</v>
      </c>
      <c r="S347" s="26">
        <v>0</v>
      </c>
      <c r="T347" s="26">
        <v>0</v>
      </c>
      <c r="U347" s="26">
        <v>0</v>
      </c>
      <c r="V347" s="26">
        <v>0</v>
      </c>
      <c r="W347" s="26">
        <v>0</v>
      </c>
      <c r="X347" s="26">
        <v>0</v>
      </c>
      <c r="Y347" s="26">
        <v>0</v>
      </c>
      <c r="Z347" s="26">
        <v>0</v>
      </c>
      <c r="AA347" s="26">
        <v>0</v>
      </c>
      <c r="AB347" s="26">
        <v>0</v>
      </c>
      <c r="AC347" s="26">
        <v>39831.32</v>
      </c>
      <c r="AD347" s="26">
        <v>79657.42</v>
      </c>
      <c r="AE347" s="26">
        <v>0</v>
      </c>
      <c r="AF347" s="56" t="s">
        <v>720</v>
      </c>
      <c r="AG347" s="56" t="s">
        <v>720</v>
      </c>
      <c r="AH347" s="70" t="s">
        <v>720</v>
      </c>
    </row>
    <row r="348" spans="1:34" ht="61.5">
      <c r="A348" s="17">
        <v>1</v>
      </c>
      <c r="B348" s="52">
        <v>310</v>
      </c>
      <c r="C348" s="20" t="s">
        <v>236</v>
      </c>
      <c r="D348" s="26">
        <v>1936809.91</v>
      </c>
      <c r="E348" s="26">
        <v>0</v>
      </c>
      <c r="F348" s="26">
        <v>0</v>
      </c>
      <c r="G348" s="26">
        <v>0</v>
      </c>
      <c r="H348" s="26">
        <v>0</v>
      </c>
      <c r="I348" s="26">
        <v>0</v>
      </c>
      <c r="J348" s="26">
        <v>0</v>
      </c>
      <c r="K348" s="28">
        <v>0</v>
      </c>
      <c r="L348" s="26">
        <v>0</v>
      </c>
      <c r="M348" s="26">
        <v>0</v>
      </c>
      <c r="N348" s="26">
        <v>0</v>
      </c>
      <c r="O348" s="26">
        <v>0</v>
      </c>
      <c r="P348" s="26">
        <v>0</v>
      </c>
      <c r="Q348" s="34">
        <v>647.46</v>
      </c>
      <c r="R348" s="34">
        <v>1838537.3</v>
      </c>
      <c r="S348" s="26">
        <v>0</v>
      </c>
      <c r="T348" s="26">
        <v>0</v>
      </c>
      <c r="U348" s="26">
        <v>0</v>
      </c>
      <c r="V348" s="26">
        <v>0</v>
      </c>
      <c r="W348" s="26">
        <v>0</v>
      </c>
      <c r="X348" s="26">
        <v>0</v>
      </c>
      <c r="Y348" s="26">
        <v>0</v>
      </c>
      <c r="Z348" s="26">
        <v>0</v>
      </c>
      <c r="AA348" s="26">
        <v>0</v>
      </c>
      <c r="AB348" s="26">
        <v>0</v>
      </c>
      <c r="AC348" s="34">
        <v>18615.189999999999</v>
      </c>
      <c r="AD348" s="34">
        <v>79657.42</v>
      </c>
      <c r="AE348" s="26">
        <v>0</v>
      </c>
      <c r="AF348" s="29">
        <v>2020</v>
      </c>
      <c r="AG348" s="29">
        <v>2020</v>
      </c>
      <c r="AH348" s="30">
        <v>2020</v>
      </c>
    </row>
    <row r="349" spans="1:34" ht="61.5">
      <c r="A349" s="17">
        <v>1</v>
      </c>
      <c r="B349" s="52">
        <v>311</v>
      </c>
      <c r="C349" s="20" t="s">
        <v>1173</v>
      </c>
      <c r="D349" s="26">
        <v>2132273.81</v>
      </c>
      <c r="E349" s="33">
        <v>0</v>
      </c>
      <c r="F349" s="33">
        <v>0</v>
      </c>
      <c r="G349" s="26">
        <v>0</v>
      </c>
      <c r="H349" s="33">
        <v>0</v>
      </c>
      <c r="I349" s="33">
        <v>0</v>
      </c>
      <c r="J349" s="33">
        <v>0</v>
      </c>
      <c r="K349" s="28">
        <v>0</v>
      </c>
      <c r="L349" s="26">
        <v>0</v>
      </c>
      <c r="M349" s="26">
        <v>0</v>
      </c>
      <c r="N349" s="26">
        <v>0</v>
      </c>
      <c r="O349" s="33">
        <v>0</v>
      </c>
      <c r="P349" s="33">
        <v>0</v>
      </c>
      <c r="Q349" s="34">
        <v>647.07000000000005</v>
      </c>
      <c r="R349" s="34">
        <v>2111057.6800000002</v>
      </c>
      <c r="S349" s="26">
        <v>0</v>
      </c>
      <c r="T349" s="26">
        <v>0</v>
      </c>
      <c r="U349" s="26">
        <v>0</v>
      </c>
      <c r="V349" s="26">
        <v>0</v>
      </c>
      <c r="W349" s="26">
        <v>0</v>
      </c>
      <c r="X349" s="26">
        <v>0</v>
      </c>
      <c r="Y349" s="26">
        <v>0</v>
      </c>
      <c r="Z349" s="26">
        <v>0</v>
      </c>
      <c r="AA349" s="26">
        <v>0</v>
      </c>
      <c r="AB349" s="26">
        <v>0</v>
      </c>
      <c r="AC349" s="34">
        <v>21216.13</v>
      </c>
      <c r="AD349" s="26">
        <v>0</v>
      </c>
      <c r="AE349" s="26">
        <v>0</v>
      </c>
      <c r="AF349" s="29" t="s">
        <v>263</v>
      </c>
      <c r="AG349" s="29">
        <v>2020</v>
      </c>
      <c r="AH349" s="30">
        <v>2020</v>
      </c>
    </row>
    <row r="350" spans="1:34" ht="61.5">
      <c r="B350" s="20" t="s">
        <v>794</v>
      </c>
      <c r="C350" s="171"/>
      <c r="D350" s="158">
        <v>5178138.5</v>
      </c>
      <c r="E350" s="25">
        <v>0</v>
      </c>
      <c r="F350" s="25">
        <v>0</v>
      </c>
      <c r="G350" s="25">
        <v>0</v>
      </c>
      <c r="H350" s="25">
        <v>0</v>
      </c>
      <c r="I350" s="25">
        <v>0</v>
      </c>
      <c r="J350" s="25">
        <v>0</v>
      </c>
      <c r="K350" s="159">
        <v>0</v>
      </c>
      <c r="L350" s="25">
        <v>0</v>
      </c>
      <c r="M350" s="25">
        <v>1357</v>
      </c>
      <c r="N350" s="25">
        <v>5163118.6400000006</v>
      </c>
      <c r="O350" s="25">
        <v>0</v>
      </c>
      <c r="P350" s="25">
        <v>0</v>
      </c>
      <c r="Q350" s="25">
        <v>0</v>
      </c>
      <c r="R350" s="25">
        <v>0</v>
      </c>
      <c r="S350" s="25">
        <v>0</v>
      </c>
      <c r="T350" s="25">
        <v>0</v>
      </c>
      <c r="U350" s="25">
        <v>0</v>
      </c>
      <c r="V350" s="25">
        <v>0</v>
      </c>
      <c r="W350" s="25">
        <v>0</v>
      </c>
      <c r="X350" s="25">
        <v>0</v>
      </c>
      <c r="Y350" s="25">
        <v>0</v>
      </c>
      <c r="Z350" s="25">
        <v>0</v>
      </c>
      <c r="AA350" s="25">
        <v>0</v>
      </c>
      <c r="AB350" s="25">
        <v>0</v>
      </c>
      <c r="AC350" s="25">
        <v>15019.86</v>
      </c>
      <c r="AD350" s="25">
        <v>0</v>
      </c>
      <c r="AE350" s="25">
        <v>0</v>
      </c>
      <c r="AF350" s="56" t="s">
        <v>720</v>
      </c>
      <c r="AG350" s="56" t="s">
        <v>720</v>
      </c>
      <c r="AH350" s="70" t="s">
        <v>720</v>
      </c>
    </row>
    <row r="351" spans="1:34" ht="61.5">
      <c r="A351" s="17">
        <v>1</v>
      </c>
      <c r="B351" s="52">
        <v>312</v>
      </c>
      <c r="C351" s="21" t="s">
        <v>0</v>
      </c>
      <c r="D351" s="26">
        <v>2834457.48</v>
      </c>
      <c r="E351" s="26">
        <v>0</v>
      </c>
      <c r="F351" s="26">
        <v>0</v>
      </c>
      <c r="G351" s="26">
        <v>0</v>
      </c>
      <c r="H351" s="26">
        <v>0</v>
      </c>
      <c r="I351" s="26">
        <v>0</v>
      </c>
      <c r="J351" s="26">
        <v>0</v>
      </c>
      <c r="K351" s="28">
        <v>0</v>
      </c>
      <c r="L351" s="26">
        <v>0</v>
      </c>
      <c r="M351" s="34">
        <v>618.1</v>
      </c>
      <c r="N351" s="34">
        <v>2834457.48</v>
      </c>
      <c r="O351" s="26">
        <v>0</v>
      </c>
      <c r="P351" s="26">
        <v>0</v>
      </c>
      <c r="Q351" s="26">
        <v>0</v>
      </c>
      <c r="R351" s="26">
        <v>0</v>
      </c>
      <c r="S351" s="26">
        <v>0</v>
      </c>
      <c r="T351" s="26">
        <v>0</v>
      </c>
      <c r="U351" s="26">
        <v>0</v>
      </c>
      <c r="V351" s="26">
        <v>0</v>
      </c>
      <c r="W351" s="26">
        <v>0</v>
      </c>
      <c r="X351" s="26">
        <v>0</v>
      </c>
      <c r="Y351" s="26">
        <v>0</v>
      </c>
      <c r="Z351" s="26">
        <v>0</v>
      </c>
      <c r="AA351" s="26">
        <v>0</v>
      </c>
      <c r="AB351" s="26">
        <v>0</v>
      </c>
      <c r="AC351" s="26">
        <v>0</v>
      </c>
      <c r="AD351" s="26">
        <v>0</v>
      </c>
      <c r="AE351" s="26">
        <v>0</v>
      </c>
      <c r="AF351" s="29" t="s">
        <v>263</v>
      </c>
      <c r="AG351" s="29">
        <v>2020</v>
      </c>
      <c r="AH351" s="30" t="s">
        <v>263</v>
      </c>
    </row>
    <row r="352" spans="1:34" ht="61.5">
      <c r="A352" s="17">
        <v>1</v>
      </c>
      <c r="B352" s="52">
        <v>313</v>
      </c>
      <c r="C352" s="20" t="s">
        <v>5</v>
      </c>
      <c r="D352" s="26">
        <v>2343681.02</v>
      </c>
      <c r="E352" s="26">
        <v>0</v>
      </c>
      <c r="F352" s="26">
        <v>0</v>
      </c>
      <c r="G352" s="26">
        <v>0</v>
      </c>
      <c r="H352" s="26">
        <v>0</v>
      </c>
      <c r="I352" s="26">
        <v>0</v>
      </c>
      <c r="J352" s="26">
        <v>0</v>
      </c>
      <c r="K352" s="28">
        <v>0</v>
      </c>
      <c r="L352" s="26">
        <v>0</v>
      </c>
      <c r="M352" s="34">
        <v>738.9</v>
      </c>
      <c r="N352" s="34">
        <v>2328661.16</v>
      </c>
      <c r="O352" s="26">
        <v>0</v>
      </c>
      <c r="P352" s="26">
        <v>0</v>
      </c>
      <c r="Q352" s="26">
        <v>0</v>
      </c>
      <c r="R352" s="26">
        <v>0</v>
      </c>
      <c r="S352" s="26">
        <v>0</v>
      </c>
      <c r="T352" s="26">
        <v>0</v>
      </c>
      <c r="U352" s="26">
        <v>0</v>
      </c>
      <c r="V352" s="26">
        <v>0</v>
      </c>
      <c r="W352" s="26">
        <v>0</v>
      </c>
      <c r="X352" s="26">
        <v>0</v>
      </c>
      <c r="Y352" s="26">
        <v>0</v>
      </c>
      <c r="Z352" s="26">
        <v>0</v>
      </c>
      <c r="AA352" s="26">
        <v>0</v>
      </c>
      <c r="AB352" s="26">
        <v>0</v>
      </c>
      <c r="AC352" s="34">
        <v>15019.86</v>
      </c>
      <c r="AD352" s="26">
        <v>0</v>
      </c>
      <c r="AE352" s="26">
        <v>0</v>
      </c>
      <c r="AF352" s="29" t="s">
        <v>263</v>
      </c>
      <c r="AG352" s="29">
        <v>2020</v>
      </c>
      <c r="AH352" s="30">
        <v>2020</v>
      </c>
    </row>
    <row r="353" spans="1:34" ht="61.5">
      <c r="B353" s="20" t="s">
        <v>795</v>
      </c>
      <c r="C353" s="163"/>
      <c r="D353" s="167">
        <v>8426851.959999999</v>
      </c>
      <c r="E353" s="26">
        <v>0</v>
      </c>
      <c r="F353" s="26">
        <v>0</v>
      </c>
      <c r="G353" s="26">
        <v>6562845.1299999999</v>
      </c>
      <c r="H353" s="26">
        <v>0</v>
      </c>
      <c r="I353" s="26">
        <v>0</v>
      </c>
      <c r="J353" s="26">
        <v>0</v>
      </c>
      <c r="K353" s="28">
        <v>0</v>
      </c>
      <c r="L353" s="26">
        <v>0</v>
      </c>
      <c r="M353" s="26">
        <v>406.9</v>
      </c>
      <c r="N353" s="26">
        <v>1731921.7</v>
      </c>
      <c r="O353" s="26">
        <v>0</v>
      </c>
      <c r="P353" s="26">
        <v>0</v>
      </c>
      <c r="Q353" s="26">
        <v>0</v>
      </c>
      <c r="R353" s="26">
        <v>0</v>
      </c>
      <c r="S353" s="26">
        <v>0</v>
      </c>
      <c r="T353" s="26">
        <v>0</v>
      </c>
      <c r="U353" s="26">
        <v>0</v>
      </c>
      <c r="V353" s="26">
        <v>0</v>
      </c>
      <c r="W353" s="26">
        <v>0</v>
      </c>
      <c r="X353" s="26">
        <v>0</v>
      </c>
      <c r="Y353" s="26">
        <v>0</v>
      </c>
      <c r="Z353" s="26">
        <v>0</v>
      </c>
      <c r="AA353" s="26">
        <v>0</v>
      </c>
      <c r="AB353" s="26">
        <v>0</v>
      </c>
      <c r="AC353" s="26">
        <v>22341.79</v>
      </c>
      <c r="AD353" s="26">
        <v>109743.34</v>
      </c>
      <c r="AE353" s="26">
        <v>0</v>
      </c>
      <c r="AF353" s="56" t="s">
        <v>720</v>
      </c>
      <c r="AG353" s="56" t="s">
        <v>720</v>
      </c>
      <c r="AH353" s="70" t="s">
        <v>720</v>
      </c>
    </row>
    <row r="354" spans="1:34" ht="61.5">
      <c r="A354" s="17">
        <v>1</v>
      </c>
      <c r="B354" s="52">
        <v>314</v>
      </c>
      <c r="C354" s="20" t="s">
        <v>662</v>
      </c>
      <c r="D354" s="26">
        <v>51949.1</v>
      </c>
      <c r="E354" s="26">
        <v>0</v>
      </c>
      <c r="F354" s="26">
        <v>0</v>
      </c>
      <c r="G354" s="26">
        <v>0</v>
      </c>
      <c r="H354" s="26">
        <v>0</v>
      </c>
      <c r="I354" s="26">
        <v>0</v>
      </c>
      <c r="J354" s="26">
        <v>0</v>
      </c>
      <c r="K354" s="28">
        <v>0</v>
      </c>
      <c r="L354" s="26">
        <v>0</v>
      </c>
      <c r="M354" s="26">
        <v>0</v>
      </c>
      <c r="N354" s="26">
        <v>0</v>
      </c>
      <c r="O354" s="26">
        <v>0</v>
      </c>
      <c r="P354" s="26">
        <v>0</v>
      </c>
      <c r="Q354" s="26">
        <v>0</v>
      </c>
      <c r="R354" s="26">
        <v>0</v>
      </c>
      <c r="S354" s="26">
        <v>0</v>
      </c>
      <c r="T354" s="26">
        <v>0</v>
      </c>
      <c r="U354" s="26">
        <v>0</v>
      </c>
      <c r="V354" s="26">
        <v>0</v>
      </c>
      <c r="W354" s="26">
        <v>0</v>
      </c>
      <c r="X354" s="26">
        <v>0</v>
      </c>
      <c r="Y354" s="26">
        <v>0</v>
      </c>
      <c r="Z354" s="26">
        <v>0</v>
      </c>
      <c r="AA354" s="26">
        <v>0</v>
      </c>
      <c r="AB354" s="26">
        <v>0</v>
      </c>
      <c r="AC354" s="26">
        <v>0</v>
      </c>
      <c r="AD354" s="34">
        <v>51949.1</v>
      </c>
      <c r="AE354" s="26">
        <v>0</v>
      </c>
      <c r="AF354" s="29">
        <v>2020</v>
      </c>
      <c r="AG354" s="29" t="s">
        <v>263</v>
      </c>
      <c r="AH354" s="30" t="s">
        <v>263</v>
      </c>
    </row>
    <row r="355" spans="1:34" ht="61.5">
      <c r="A355" s="17">
        <v>1</v>
      </c>
      <c r="B355" s="52">
        <v>315</v>
      </c>
      <c r="C355" s="20" t="s">
        <v>1176</v>
      </c>
      <c r="D355" s="26">
        <v>6562845.1299999999</v>
      </c>
      <c r="E355" s="33">
        <v>0</v>
      </c>
      <c r="F355" s="33">
        <v>0</v>
      </c>
      <c r="G355" s="34">
        <v>6562845.1299999999</v>
      </c>
      <c r="H355" s="33">
        <v>0</v>
      </c>
      <c r="I355" s="33">
        <v>0</v>
      </c>
      <c r="J355" s="33">
        <v>0</v>
      </c>
      <c r="K355" s="28">
        <v>0</v>
      </c>
      <c r="L355" s="26">
        <v>0</v>
      </c>
      <c r="M355" s="26">
        <v>0</v>
      </c>
      <c r="N355" s="26">
        <v>0</v>
      </c>
      <c r="O355" s="33">
        <v>0</v>
      </c>
      <c r="P355" s="33">
        <v>0</v>
      </c>
      <c r="Q355" s="26">
        <v>0</v>
      </c>
      <c r="R355" s="26">
        <v>0</v>
      </c>
      <c r="S355" s="26">
        <v>0</v>
      </c>
      <c r="T355" s="26">
        <v>0</v>
      </c>
      <c r="U355" s="26">
        <v>0</v>
      </c>
      <c r="V355" s="26">
        <v>0</v>
      </c>
      <c r="W355" s="26">
        <v>0</v>
      </c>
      <c r="X355" s="26">
        <v>0</v>
      </c>
      <c r="Y355" s="26">
        <v>0</v>
      </c>
      <c r="Z355" s="26">
        <v>0</v>
      </c>
      <c r="AA355" s="26">
        <v>0</v>
      </c>
      <c r="AB355" s="26">
        <v>0</v>
      </c>
      <c r="AC355" s="26">
        <v>0</v>
      </c>
      <c r="AD355" s="26">
        <v>0</v>
      </c>
      <c r="AE355" s="26">
        <v>0</v>
      </c>
      <c r="AF355" s="29" t="s">
        <v>263</v>
      </c>
      <c r="AG355" s="29">
        <v>2020</v>
      </c>
      <c r="AH355" s="30" t="s">
        <v>263</v>
      </c>
    </row>
    <row r="356" spans="1:34" ht="61.5">
      <c r="A356" s="17">
        <v>1</v>
      </c>
      <c r="B356" s="52">
        <v>316</v>
      </c>
      <c r="C356" s="20" t="s">
        <v>1523</v>
      </c>
      <c r="D356" s="26">
        <v>1812057.73</v>
      </c>
      <c r="E356" s="33">
        <v>0</v>
      </c>
      <c r="F356" s="33">
        <v>0</v>
      </c>
      <c r="G356" s="26">
        <v>0</v>
      </c>
      <c r="H356" s="33">
        <v>0</v>
      </c>
      <c r="I356" s="33">
        <v>0</v>
      </c>
      <c r="J356" s="33">
        <v>0</v>
      </c>
      <c r="K356" s="28">
        <v>0</v>
      </c>
      <c r="L356" s="26">
        <v>0</v>
      </c>
      <c r="M356" s="34">
        <v>406.9</v>
      </c>
      <c r="N356" s="34">
        <v>1731921.7</v>
      </c>
      <c r="O356" s="33">
        <v>0</v>
      </c>
      <c r="P356" s="33">
        <v>0</v>
      </c>
      <c r="Q356" s="26">
        <v>0</v>
      </c>
      <c r="R356" s="26">
        <v>0</v>
      </c>
      <c r="S356" s="26">
        <v>0</v>
      </c>
      <c r="T356" s="26">
        <v>0</v>
      </c>
      <c r="U356" s="26">
        <v>0</v>
      </c>
      <c r="V356" s="26">
        <v>0</v>
      </c>
      <c r="W356" s="26">
        <v>0</v>
      </c>
      <c r="X356" s="26">
        <v>0</v>
      </c>
      <c r="Y356" s="26">
        <v>0</v>
      </c>
      <c r="Z356" s="26">
        <v>0</v>
      </c>
      <c r="AA356" s="26">
        <v>0</v>
      </c>
      <c r="AB356" s="26">
        <v>0</v>
      </c>
      <c r="AC356" s="34">
        <v>22341.79</v>
      </c>
      <c r="AD356" s="34">
        <v>57794.239999999998</v>
      </c>
      <c r="AE356" s="26">
        <v>0</v>
      </c>
      <c r="AF356" s="29">
        <v>2020</v>
      </c>
      <c r="AG356" s="29">
        <v>2020</v>
      </c>
      <c r="AH356" s="30">
        <v>2020</v>
      </c>
    </row>
    <row r="357" spans="1:34" ht="61.5">
      <c r="B357" s="20" t="s">
        <v>796</v>
      </c>
      <c r="C357" s="20"/>
      <c r="D357" s="167">
        <v>7968708.8700000001</v>
      </c>
      <c r="E357" s="26">
        <v>0</v>
      </c>
      <c r="F357" s="26">
        <v>0</v>
      </c>
      <c r="G357" s="26">
        <v>4236373.1399999997</v>
      </c>
      <c r="H357" s="26">
        <v>474283.04</v>
      </c>
      <c r="I357" s="26">
        <v>0</v>
      </c>
      <c r="J357" s="26">
        <v>0</v>
      </c>
      <c r="K357" s="28">
        <v>0</v>
      </c>
      <c r="L357" s="26">
        <v>0</v>
      </c>
      <c r="M357" s="26">
        <v>1144.52</v>
      </c>
      <c r="N357" s="26">
        <v>3057208.51</v>
      </c>
      <c r="O357" s="26">
        <v>0</v>
      </c>
      <c r="P357" s="26">
        <v>0</v>
      </c>
      <c r="Q357" s="26">
        <v>0</v>
      </c>
      <c r="R357" s="26">
        <v>0</v>
      </c>
      <c r="S357" s="26">
        <v>0</v>
      </c>
      <c r="T357" s="26">
        <v>0</v>
      </c>
      <c r="U357" s="26">
        <v>0</v>
      </c>
      <c r="V357" s="26">
        <v>0</v>
      </c>
      <c r="W357" s="26">
        <v>0</v>
      </c>
      <c r="X357" s="26">
        <v>0</v>
      </c>
      <c r="Y357" s="26">
        <v>0</v>
      </c>
      <c r="Z357" s="26">
        <v>0</v>
      </c>
      <c r="AA357" s="26">
        <v>0</v>
      </c>
      <c r="AB357" s="26">
        <v>0</v>
      </c>
      <c r="AC357" s="26">
        <v>86073.48</v>
      </c>
      <c r="AD357" s="26">
        <v>114770.7</v>
      </c>
      <c r="AE357" s="26">
        <v>0</v>
      </c>
      <c r="AF357" s="56" t="s">
        <v>720</v>
      </c>
      <c r="AG357" s="56" t="s">
        <v>720</v>
      </c>
      <c r="AH357" s="70" t="s">
        <v>720</v>
      </c>
    </row>
    <row r="358" spans="1:34" ht="61.5">
      <c r="A358" s="17">
        <v>1</v>
      </c>
      <c r="B358" s="52">
        <v>317</v>
      </c>
      <c r="C358" s="20" t="s">
        <v>668</v>
      </c>
      <c r="D358" s="26">
        <v>3211417.2</v>
      </c>
      <c r="E358" s="26">
        <v>0</v>
      </c>
      <c r="F358" s="26">
        <v>0</v>
      </c>
      <c r="G358" s="26">
        <v>0</v>
      </c>
      <c r="H358" s="26">
        <v>0</v>
      </c>
      <c r="I358" s="26">
        <v>0</v>
      </c>
      <c r="J358" s="26">
        <v>0</v>
      </c>
      <c r="K358" s="28">
        <v>0</v>
      </c>
      <c r="L358" s="26">
        <v>0</v>
      </c>
      <c r="M358" s="34">
        <v>1144.52</v>
      </c>
      <c r="N358" s="34">
        <v>3057208.51</v>
      </c>
      <c r="O358" s="26">
        <v>0</v>
      </c>
      <c r="P358" s="26">
        <v>0</v>
      </c>
      <c r="Q358" s="26">
        <v>0</v>
      </c>
      <c r="R358" s="26">
        <v>0</v>
      </c>
      <c r="S358" s="26">
        <v>0</v>
      </c>
      <c r="T358" s="26">
        <v>0</v>
      </c>
      <c r="U358" s="26">
        <v>0</v>
      </c>
      <c r="V358" s="26">
        <v>0</v>
      </c>
      <c r="W358" s="26">
        <v>0</v>
      </c>
      <c r="X358" s="26">
        <v>0</v>
      </c>
      <c r="Y358" s="26">
        <v>0</v>
      </c>
      <c r="Z358" s="26">
        <v>0</v>
      </c>
      <c r="AA358" s="26">
        <v>0</v>
      </c>
      <c r="AB358" s="26">
        <v>0</v>
      </c>
      <c r="AC358" s="34">
        <v>39437.99</v>
      </c>
      <c r="AD358" s="34">
        <v>114770.7</v>
      </c>
      <c r="AE358" s="26">
        <v>0</v>
      </c>
      <c r="AF358" s="29">
        <v>2020</v>
      </c>
      <c r="AG358" s="29">
        <v>2020</v>
      </c>
      <c r="AH358" s="30">
        <v>2020</v>
      </c>
    </row>
    <row r="359" spans="1:34" ht="61.5">
      <c r="A359" s="17">
        <v>1</v>
      </c>
      <c r="B359" s="52">
        <v>318</v>
      </c>
      <c r="C359" s="20" t="s">
        <v>1177</v>
      </c>
      <c r="D359" s="26">
        <v>4757291.67</v>
      </c>
      <c r="E359" s="26">
        <v>0</v>
      </c>
      <c r="F359" s="26">
        <v>0</v>
      </c>
      <c r="G359" s="34">
        <v>4236373.1399999997</v>
      </c>
      <c r="H359" s="34">
        <v>474283.04</v>
      </c>
      <c r="I359" s="26">
        <v>0</v>
      </c>
      <c r="J359" s="26">
        <v>0</v>
      </c>
      <c r="K359" s="28">
        <v>0</v>
      </c>
      <c r="L359" s="26">
        <v>0</v>
      </c>
      <c r="M359" s="26">
        <v>0</v>
      </c>
      <c r="N359" s="26">
        <v>0</v>
      </c>
      <c r="O359" s="26">
        <v>0</v>
      </c>
      <c r="P359" s="26">
        <v>0</v>
      </c>
      <c r="Q359" s="26">
        <v>0</v>
      </c>
      <c r="R359" s="26">
        <v>0</v>
      </c>
      <c r="S359" s="26">
        <v>0</v>
      </c>
      <c r="T359" s="26">
        <v>0</v>
      </c>
      <c r="U359" s="26">
        <v>0</v>
      </c>
      <c r="V359" s="26">
        <v>0</v>
      </c>
      <c r="W359" s="26">
        <v>0</v>
      </c>
      <c r="X359" s="26">
        <v>0</v>
      </c>
      <c r="Y359" s="26">
        <v>0</v>
      </c>
      <c r="Z359" s="26">
        <v>0</v>
      </c>
      <c r="AA359" s="26">
        <v>0</v>
      </c>
      <c r="AB359" s="26">
        <v>0</v>
      </c>
      <c r="AC359" s="26">
        <v>46635.49</v>
      </c>
      <c r="AD359" s="26">
        <v>0</v>
      </c>
      <c r="AE359" s="26">
        <v>0</v>
      </c>
      <c r="AF359" s="29" t="s">
        <v>263</v>
      </c>
      <c r="AG359" s="29">
        <v>2020</v>
      </c>
      <c r="AH359" s="30">
        <v>2020</v>
      </c>
    </row>
    <row r="360" spans="1:34" ht="61.5">
      <c r="B360" s="20" t="s">
        <v>797</v>
      </c>
      <c r="C360" s="20"/>
      <c r="D360" s="167">
        <v>1861701.91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8">
        <v>0</v>
      </c>
      <c r="L360" s="26">
        <v>0</v>
      </c>
      <c r="M360" s="26">
        <v>570</v>
      </c>
      <c r="N360" s="26">
        <v>1716738.9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0</v>
      </c>
      <c r="AC360" s="26">
        <v>22145.93</v>
      </c>
      <c r="AD360" s="26">
        <v>122817.08</v>
      </c>
      <c r="AE360" s="26">
        <v>0</v>
      </c>
      <c r="AF360" s="56" t="s">
        <v>720</v>
      </c>
      <c r="AG360" s="56" t="s">
        <v>720</v>
      </c>
      <c r="AH360" s="70" t="s">
        <v>720</v>
      </c>
    </row>
    <row r="361" spans="1:34" ht="61.5">
      <c r="A361" s="17">
        <v>1</v>
      </c>
      <c r="B361" s="52">
        <v>319</v>
      </c>
      <c r="C361" s="20" t="s">
        <v>762</v>
      </c>
      <c r="D361" s="26">
        <v>1861701.91</v>
      </c>
      <c r="E361" s="26">
        <v>0</v>
      </c>
      <c r="F361" s="26">
        <v>0</v>
      </c>
      <c r="G361" s="26">
        <v>0</v>
      </c>
      <c r="H361" s="26">
        <v>0</v>
      </c>
      <c r="I361" s="26">
        <v>0</v>
      </c>
      <c r="J361" s="26">
        <v>0</v>
      </c>
      <c r="K361" s="28">
        <v>0</v>
      </c>
      <c r="L361" s="26">
        <v>0</v>
      </c>
      <c r="M361" s="34">
        <v>570</v>
      </c>
      <c r="N361" s="34">
        <v>1716738.9</v>
      </c>
      <c r="O361" s="26">
        <v>0</v>
      </c>
      <c r="P361" s="26">
        <v>0</v>
      </c>
      <c r="Q361" s="26">
        <v>0</v>
      </c>
      <c r="R361" s="26">
        <v>0</v>
      </c>
      <c r="S361" s="26">
        <v>0</v>
      </c>
      <c r="T361" s="26">
        <v>0</v>
      </c>
      <c r="U361" s="26">
        <v>0</v>
      </c>
      <c r="V361" s="26">
        <v>0</v>
      </c>
      <c r="W361" s="26">
        <v>0</v>
      </c>
      <c r="X361" s="26">
        <v>0</v>
      </c>
      <c r="Y361" s="26">
        <v>0</v>
      </c>
      <c r="Z361" s="26">
        <v>0</v>
      </c>
      <c r="AA361" s="26">
        <v>0</v>
      </c>
      <c r="AB361" s="26">
        <v>0</v>
      </c>
      <c r="AC361" s="26">
        <v>22145.93</v>
      </c>
      <c r="AD361" s="26">
        <v>122817.08</v>
      </c>
      <c r="AE361" s="26">
        <v>0</v>
      </c>
      <c r="AF361" s="29">
        <v>2020</v>
      </c>
      <c r="AG361" s="29">
        <v>2020</v>
      </c>
      <c r="AH361" s="29">
        <v>2020</v>
      </c>
    </row>
    <row r="362" spans="1:34" ht="61.5">
      <c r="B362" s="20" t="s">
        <v>798</v>
      </c>
      <c r="C362" s="163"/>
      <c r="D362" s="167">
        <v>44398957.329999998</v>
      </c>
      <c r="E362" s="26">
        <v>117380.25</v>
      </c>
      <c r="F362" s="26">
        <v>0</v>
      </c>
      <c r="G362" s="26">
        <v>0</v>
      </c>
      <c r="H362" s="26">
        <v>0</v>
      </c>
      <c r="I362" s="26">
        <v>0</v>
      </c>
      <c r="J362" s="26">
        <v>0</v>
      </c>
      <c r="K362" s="28">
        <v>0</v>
      </c>
      <c r="L362" s="26">
        <v>0</v>
      </c>
      <c r="M362" s="26">
        <v>9873.7900000000009</v>
      </c>
      <c r="N362" s="26">
        <v>37752509.329999998</v>
      </c>
      <c r="O362" s="26">
        <v>0</v>
      </c>
      <c r="P362" s="26">
        <v>0</v>
      </c>
      <c r="Q362" s="26">
        <v>2836.8</v>
      </c>
      <c r="R362" s="26">
        <v>5484510.0500000007</v>
      </c>
      <c r="S362" s="26">
        <v>0</v>
      </c>
      <c r="T362" s="26">
        <v>0</v>
      </c>
      <c r="U362" s="26">
        <v>0</v>
      </c>
      <c r="V362" s="26">
        <v>0</v>
      </c>
      <c r="W362" s="26">
        <v>0</v>
      </c>
      <c r="X362" s="26">
        <v>0</v>
      </c>
      <c r="Y362" s="26">
        <v>0</v>
      </c>
      <c r="Z362" s="26">
        <v>0</v>
      </c>
      <c r="AA362" s="26">
        <v>0</v>
      </c>
      <c r="AB362" s="26">
        <v>0</v>
      </c>
      <c r="AC362" s="26">
        <v>441540.75</v>
      </c>
      <c r="AD362" s="26">
        <v>603016.94999999995</v>
      </c>
      <c r="AE362" s="26">
        <v>0</v>
      </c>
      <c r="AF362" s="56" t="s">
        <v>720</v>
      </c>
      <c r="AG362" s="56" t="s">
        <v>720</v>
      </c>
      <c r="AH362" s="70" t="s">
        <v>720</v>
      </c>
    </row>
    <row r="363" spans="1:34" ht="61.5">
      <c r="A363" s="17">
        <v>1</v>
      </c>
      <c r="B363" s="52">
        <v>320</v>
      </c>
      <c r="C363" s="20" t="s">
        <v>114</v>
      </c>
      <c r="D363" s="26">
        <v>54256.44</v>
      </c>
      <c r="E363" s="26">
        <v>0</v>
      </c>
      <c r="F363" s="26">
        <v>0</v>
      </c>
      <c r="G363" s="26">
        <v>0</v>
      </c>
      <c r="H363" s="26">
        <v>0</v>
      </c>
      <c r="I363" s="26">
        <v>0</v>
      </c>
      <c r="J363" s="26">
        <v>0</v>
      </c>
      <c r="K363" s="28">
        <v>0</v>
      </c>
      <c r="L363" s="26">
        <v>0</v>
      </c>
      <c r="M363" s="26">
        <v>0</v>
      </c>
      <c r="N363" s="26">
        <v>0</v>
      </c>
      <c r="O363" s="26">
        <v>0</v>
      </c>
      <c r="P363" s="26">
        <v>0</v>
      </c>
      <c r="Q363" s="26">
        <v>0</v>
      </c>
      <c r="R363" s="26">
        <v>0</v>
      </c>
      <c r="S363" s="26">
        <v>0</v>
      </c>
      <c r="T363" s="26">
        <v>0</v>
      </c>
      <c r="U363" s="26">
        <v>0</v>
      </c>
      <c r="V363" s="26">
        <v>0</v>
      </c>
      <c r="W363" s="26">
        <v>0</v>
      </c>
      <c r="X363" s="26">
        <v>0</v>
      </c>
      <c r="Y363" s="26">
        <v>0</v>
      </c>
      <c r="Z363" s="26">
        <v>0</v>
      </c>
      <c r="AA363" s="26">
        <v>0</v>
      </c>
      <c r="AB363" s="26">
        <v>0</v>
      </c>
      <c r="AC363" s="26">
        <v>0</v>
      </c>
      <c r="AD363" s="26">
        <v>54256.44</v>
      </c>
      <c r="AE363" s="26">
        <v>0</v>
      </c>
      <c r="AF363" s="29">
        <v>2020</v>
      </c>
      <c r="AG363" s="29" t="s">
        <v>263</v>
      </c>
      <c r="AH363" s="29" t="s">
        <v>263</v>
      </c>
    </row>
    <row r="364" spans="1:34" ht="61.5">
      <c r="A364" s="17">
        <v>1</v>
      </c>
      <c r="B364" s="52">
        <v>321</v>
      </c>
      <c r="C364" s="20" t="s">
        <v>117</v>
      </c>
      <c r="D364" s="26">
        <v>2480548.0700000003</v>
      </c>
      <c r="E364" s="26">
        <v>0</v>
      </c>
      <c r="F364" s="26">
        <v>0</v>
      </c>
      <c r="G364" s="26">
        <v>0</v>
      </c>
      <c r="H364" s="26">
        <v>0</v>
      </c>
      <c r="I364" s="26">
        <v>0</v>
      </c>
      <c r="J364" s="26">
        <v>0</v>
      </c>
      <c r="K364" s="28">
        <v>0</v>
      </c>
      <c r="L364" s="26">
        <v>0</v>
      </c>
      <c r="M364" s="34">
        <v>616.94000000000005</v>
      </c>
      <c r="N364" s="34">
        <v>2411642.35</v>
      </c>
      <c r="O364" s="26">
        <v>0</v>
      </c>
      <c r="P364" s="26">
        <v>0</v>
      </c>
      <c r="Q364" s="26">
        <v>0</v>
      </c>
      <c r="R364" s="26">
        <v>0</v>
      </c>
      <c r="S364" s="26">
        <v>0</v>
      </c>
      <c r="T364" s="26">
        <v>0</v>
      </c>
      <c r="U364" s="26">
        <v>0</v>
      </c>
      <c r="V364" s="26">
        <v>0</v>
      </c>
      <c r="W364" s="26">
        <v>0</v>
      </c>
      <c r="X364" s="26">
        <v>0</v>
      </c>
      <c r="Y364" s="26">
        <v>0</v>
      </c>
      <c r="Z364" s="26">
        <v>0</v>
      </c>
      <c r="AA364" s="26">
        <v>0</v>
      </c>
      <c r="AB364" s="26">
        <v>0</v>
      </c>
      <c r="AC364" s="34">
        <v>14469.85</v>
      </c>
      <c r="AD364" s="26">
        <v>54435.87</v>
      </c>
      <c r="AE364" s="26">
        <v>0</v>
      </c>
      <c r="AF364" s="29">
        <v>2020</v>
      </c>
      <c r="AG364" s="29">
        <v>2020</v>
      </c>
      <c r="AH364" s="30">
        <v>2020</v>
      </c>
    </row>
    <row r="365" spans="1:34" ht="61.5">
      <c r="A365" s="17">
        <v>1</v>
      </c>
      <c r="B365" s="52">
        <v>322</v>
      </c>
      <c r="C365" s="20" t="s">
        <v>113</v>
      </c>
      <c r="D365" s="26">
        <v>1443898.48</v>
      </c>
      <c r="E365" s="26">
        <v>0</v>
      </c>
      <c r="F365" s="26">
        <v>0</v>
      </c>
      <c r="G365" s="26">
        <v>0</v>
      </c>
      <c r="H365" s="26">
        <v>0</v>
      </c>
      <c r="I365" s="26">
        <v>0</v>
      </c>
      <c r="J365" s="26">
        <v>0</v>
      </c>
      <c r="K365" s="28">
        <v>0</v>
      </c>
      <c r="L365" s="26">
        <v>0</v>
      </c>
      <c r="M365" s="34">
        <v>340.4</v>
      </c>
      <c r="N365" s="34">
        <v>1395122.85</v>
      </c>
      <c r="O365" s="26">
        <v>0</v>
      </c>
      <c r="P365" s="26">
        <v>0</v>
      </c>
      <c r="Q365" s="26">
        <v>0</v>
      </c>
      <c r="R365" s="26">
        <v>0</v>
      </c>
      <c r="S365" s="26">
        <v>0</v>
      </c>
      <c r="T365" s="26">
        <v>0</v>
      </c>
      <c r="U365" s="26">
        <v>0</v>
      </c>
      <c r="V365" s="26">
        <v>0</v>
      </c>
      <c r="W365" s="26">
        <v>0</v>
      </c>
      <c r="X365" s="26">
        <v>0</v>
      </c>
      <c r="Y365" s="26">
        <v>0</v>
      </c>
      <c r="Z365" s="26">
        <v>0</v>
      </c>
      <c r="AA365" s="26">
        <v>0</v>
      </c>
      <c r="AB365" s="26">
        <v>0</v>
      </c>
      <c r="AC365" s="26">
        <v>8370.74</v>
      </c>
      <c r="AD365" s="26">
        <v>40404.89</v>
      </c>
      <c r="AE365" s="26">
        <v>0</v>
      </c>
      <c r="AF365" s="29">
        <v>2020</v>
      </c>
      <c r="AG365" s="29">
        <v>2020</v>
      </c>
      <c r="AH365" s="30">
        <v>2020</v>
      </c>
    </row>
    <row r="366" spans="1:34" ht="61.5">
      <c r="A366" s="17">
        <v>1</v>
      </c>
      <c r="B366" s="52">
        <v>323</v>
      </c>
      <c r="C366" s="20" t="s">
        <v>115</v>
      </c>
      <c r="D366" s="26">
        <v>4557103.54</v>
      </c>
      <c r="E366" s="26">
        <v>0</v>
      </c>
      <c r="F366" s="26">
        <v>0</v>
      </c>
      <c r="G366" s="26">
        <v>0</v>
      </c>
      <c r="H366" s="26">
        <v>0</v>
      </c>
      <c r="I366" s="26">
        <v>0</v>
      </c>
      <c r="J366" s="26">
        <v>0</v>
      </c>
      <c r="K366" s="28">
        <v>0</v>
      </c>
      <c r="L366" s="26">
        <v>0</v>
      </c>
      <c r="M366" s="34">
        <v>1235.5</v>
      </c>
      <c r="N366" s="34">
        <v>4529924</v>
      </c>
      <c r="O366" s="26">
        <v>0</v>
      </c>
      <c r="P366" s="26">
        <v>0</v>
      </c>
      <c r="Q366" s="26">
        <v>0</v>
      </c>
      <c r="R366" s="26">
        <v>0</v>
      </c>
      <c r="S366" s="26">
        <v>0</v>
      </c>
      <c r="T366" s="26">
        <v>0</v>
      </c>
      <c r="U366" s="26">
        <v>0</v>
      </c>
      <c r="V366" s="26">
        <v>0</v>
      </c>
      <c r="W366" s="26">
        <v>0</v>
      </c>
      <c r="X366" s="26">
        <v>0</v>
      </c>
      <c r="Y366" s="26">
        <v>0</v>
      </c>
      <c r="Z366" s="26">
        <v>0</v>
      </c>
      <c r="AA366" s="26">
        <v>0</v>
      </c>
      <c r="AB366" s="26">
        <v>0</v>
      </c>
      <c r="AC366" s="34">
        <v>27179.54</v>
      </c>
      <c r="AD366" s="26">
        <v>0</v>
      </c>
      <c r="AE366" s="26">
        <v>0</v>
      </c>
      <c r="AF366" s="29" t="s">
        <v>263</v>
      </c>
      <c r="AG366" s="29">
        <v>2020</v>
      </c>
      <c r="AH366" s="30">
        <v>2020</v>
      </c>
    </row>
    <row r="367" spans="1:34" ht="61.5">
      <c r="A367" s="17">
        <v>1</v>
      </c>
      <c r="B367" s="52">
        <v>324</v>
      </c>
      <c r="C367" s="20" t="s">
        <v>116</v>
      </c>
      <c r="D367" s="26">
        <v>4223582.3699999992</v>
      </c>
      <c r="E367" s="26">
        <v>0</v>
      </c>
      <c r="F367" s="26">
        <v>0</v>
      </c>
      <c r="G367" s="26">
        <v>0</v>
      </c>
      <c r="H367" s="26">
        <v>0</v>
      </c>
      <c r="I367" s="26">
        <v>0</v>
      </c>
      <c r="J367" s="26">
        <v>0</v>
      </c>
      <c r="K367" s="28">
        <v>0</v>
      </c>
      <c r="L367" s="26">
        <v>0</v>
      </c>
      <c r="M367" s="34">
        <v>1109.18</v>
      </c>
      <c r="N367" s="34">
        <v>4198392.0199999996</v>
      </c>
      <c r="O367" s="26">
        <v>0</v>
      </c>
      <c r="P367" s="26">
        <v>0</v>
      </c>
      <c r="Q367" s="26">
        <v>0</v>
      </c>
      <c r="R367" s="26">
        <v>0</v>
      </c>
      <c r="S367" s="26">
        <v>0</v>
      </c>
      <c r="T367" s="26">
        <v>0</v>
      </c>
      <c r="U367" s="26">
        <v>0</v>
      </c>
      <c r="V367" s="26">
        <v>0</v>
      </c>
      <c r="W367" s="26">
        <v>0</v>
      </c>
      <c r="X367" s="26">
        <v>0</v>
      </c>
      <c r="Y367" s="26">
        <v>0</v>
      </c>
      <c r="Z367" s="26">
        <v>0</v>
      </c>
      <c r="AA367" s="26">
        <v>0</v>
      </c>
      <c r="AB367" s="26">
        <v>0</v>
      </c>
      <c r="AC367" s="34">
        <v>25190.35</v>
      </c>
      <c r="AD367" s="26">
        <v>0</v>
      </c>
      <c r="AE367" s="26">
        <v>0</v>
      </c>
      <c r="AF367" s="29" t="s">
        <v>263</v>
      </c>
      <c r="AG367" s="29">
        <v>2020</v>
      </c>
      <c r="AH367" s="30">
        <v>2020</v>
      </c>
    </row>
    <row r="368" spans="1:34" ht="61.5">
      <c r="A368" s="17">
        <v>1</v>
      </c>
      <c r="B368" s="52">
        <v>325</v>
      </c>
      <c r="C368" s="20" t="s">
        <v>118</v>
      </c>
      <c r="D368" s="26">
        <v>3024337.71</v>
      </c>
      <c r="E368" s="26">
        <v>0</v>
      </c>
      <c r="F368" s="26">
        <v>0</v>
      </c>
      <c r="G368" s="26">
        <v>0</v>
      </c>
      <c r="H368" s="26">
        <v>0</v>
      </c>
      <c r="I368" s="26">
        <v>0</v>
      </c>
      <c r="J368" s="26">
        <v>0</v>
      </c>
      <c r="K368" s="58">
        <v>0</v>
      </c>
      <c r="L368" s="26">
        <v>0</v>
      </c>
      <c r="M368" s="34">
        <v>638.69000000000005</v>
      </c>
      <c r="N368" s="34">
        <v>2952062.85</v>
      </c>
      <c r="O368" s="26">
        <v>0</v>
      </c>
      <c r="P368" s="26">
        <v>0</v>
      </c>
      <c r="Q368" s="26">
        <v>0</v>
      </c>
      <c r="R368" s="26">
        <v>0</v>
      </c>
      <c r="S368" s="26">
        <v>0</v>
      </c>
      <c r="T368" s="26">
        <v>0</v>
      </c>
      <c r="U368" s="26">
        <v>0</v>
      </c>
      <c r="V368" s="26">
        <v>0</v>
      </c>
      <c r="W368" s="26">
        <v>0</v>
      </c>
      <c r="X368" s="26">
        <v>0</v>
      </c>
      <c r="Y368" s="26">
        <v>0</v>
      </c>
      <c r="Z368" s="26">
        <v>0</v>
      </c>
      <c r="AA368" s="26">
        <v>0</v>
      </c>
      <c r="AB368" s="26">
        <v>0</v>
      </c>
      <c r="AC368" s="34">
        <v>17712.38</v>
      </c>
      <c r="AD368" s="26">
        <v>54562.48</v>
      </c>
      <c r="AE368" s="26">
        <v>0</v>
      </c>
      <c r="AF368" s="29">
        <v>2020</v>
      </c>
      <c r="AG368" s="29">
        <v>2020</v>
      </c>
      <c r="AH368" s="29">
        <v>2020</v>
      </c>
    </row>
    <row r="369" spans="1:34" ht="61.5">
      <c r="A369" s="17">
        <v>1</v>
      </c>
      <c r="B369" s="52">
        <v>326</v>
      </c>
      <c r="C369" s="20" t="s">
        <v>1178</v>
      </c>
      <c r="D369" s="26">
        <v>5566366.3600000003</v>
      </c>
      <c r="E369" s="26">
        <v>0</v>
      </c>
      <c r="F369" s="26">
        <v>0</v>
      </c>
      <c r="G369" s="26">
        <v>0</v>
      </c>
      <c r="H369" s="26">
        <v>0</v>
      </c>
      <c r="I369" s="26">
        <v>0</v>
      </c>
      <c r="J369" s="26">
        <v>0</v>
      </c>
      <c r="K369" s="28">
        <v>0</v>
      </c>
      <c r="L369" s="26">
        <v>0</v>
      </c>
      <c r="M369" s="26">
        <v>0</v>
      </c>
      <c r="N369" s="26">
        <v>0</v>
      </c>
      <c r="O369" s="26">
        <v>0</v>
      </c>
      <c r="P369" s="26">
        <v>0</v>
      </c>
      <c r="Q369" s="34">
        <v>2836.8</v>
      </c>
      <c r="R369" s="34">
        <v>5484510.0500000007</v>
      </c>
      <c r="S369" s="26">
        <v>0</v>
      </c>
      <c r="T369" s="26">
        <v>0</v>
      </c>
      <c r="U369" s="26">
        <v>0</v>
      </c>
      <c r="V369" s="26">
        <v>0</v>
      </c>
      <c r="W369" s="26">
        <v>0</v>
      </c>
      <c r="X369" s="26">
        <v>0</v>
      </c>
      <c r="Y369" s="26">
        <v>0</v>
      </c>
      <c r="Z369" s="26">
        <v>0</v>
      </c>
      <c r="AA369" s="26">
        <v>0</v>
      </c>
      <c r="AB369" s="26">
        <v>0</v>
      </c>
      <c r="AC369" s="26">
        <v>81856.31</v>
      </c>
      <c r="AD369" s="26">
        <v>0</v>
      </c>
      <c r="AE369" s="26">
        <v>0</v>
      </c>
      <c r="AF369" s="29" t="s">
        <v>263</v>
      </c>
      <c r="AG369" s="29">
        <v>2020</v>
      </c>
      <c r="AH369" s="30">
        <v>2020</v>
      </c>
    </row>
    <row r="370" spans="1:34" ht="61.5">
      <c r="A370" s="17">
        <v>1</v>
      </c>
      <c r="B370" s="52">
        <v>327</v>
      </c>
      <c r="C370" s="20" t="s">
        <v>1179</v>
      </c>
      <c r="D370" s="26">
        <v>4137160</v>
      </c>
      <c r="E370" s="26">
        <v>0</v>
      </c>
      <c r="F370" s="26">
        <v>0</v>
      </c>
      <c r="G370" s="26">
        <v>0</v>
      </c>
      <c r="H370" s="26">
        <v>0</v>
      </c>
      <c r="I370" s="26">
        <v>0</v>
      </c>
      <c r="J370" s="26">
        <v>0</v>
      </c>
      <c r="K370" s="28">
        <v>0</v>
      </c>
      <c r="L370" s="26">
        <v>0</v>
      </c>
      <c r="M370" s="34">
        <v>1159.3699999999999</v>
      </c>
      <c r="N370" s="34">
        <v>4076320.91</v>
      </c>
      <c r="O370" s="26">
        <v>0</v>
      </c>
      <c r="P370" s="26">
        <v>0</v>
      </c>
      <c r="Q370" s="26">
        <v>0</v>
      </c>
      <c r="R370" s="26">
        <v>0</v>
      </c>
      <c r="S370" s="26">
        <v>0</v>
      </c>
      <c r="T370" s="26">
        <v>0</v>
      </c>
      <c r="U370" s="26">
        <v>0</v>
      </c>
      <c r="V370" s="26">
        <v>0</v>
      </c>
      <c r="W370" s="26">
        <v>0</v>
      </c>
      <c r="X370" s="26">
        <v>0</v>
      </c>
      <c r="Y370" s="26">
        <v>0</v>
      </c>
      <c r="Z370" s="26">
        <v>0</v>
      </c>
      <c r="AA370" s="26">
        <v>0</v>
      </c>
      <c r="AB370" s="26">
        <v>0</v>
      </c>
      <c r="AC370" s="34">
        <v>60839.09</v>
      </c>
      <c r="AD370" s="26">
        <v>0</v>
      </c>
      <c r="AE370" s="26">
        <v>0</v>
      </c>
      <c r="AF370" s="29" t="s">
        <v>263</v>
      </c>
      <c r="AG370" s="29">
        <v>2020</v>
      </c>
      <c r="AH370" s="30">
        <v>2020</v>
      </c>
    </row>
    <row r="371" spans="1:34" ht="61.5">
      <c r="A371" s="17">
        <v>1</v>
      </c>
      <c r="B371" s="52">
        <v>328</v>
      </c>
      <c r="C371" s="20" t="s">
        <v>1180</v>
      </c>
      <c r="D371" s="26">
        <v>2786718.1</v>
      </c>
      <c r="E371" s="26">
        <v>0</v>
      </c>
      <c r="F371" s="26">
        <v>0</v>
      </c>
      <c r="G371" s="26">
        <v>0</v>
      </c>
      <c r="H371" s="26">
        <v>0</v>
      </c>
      <c r="I371" s="26">
        <v>0</v>
      </c>
      <c r="J371" s="26">
        <v>0</v>
      </c>
      <c r="K371" s="28">
        <v>0</v>
      </c>
      <c r="L371" s="26">
        <v>0</v>
      </c>
      <c r="M371" s="34">
        <v>765</v>
      </c>
      <c r="N371" s="34">
        <v>2745737.96</v>
      </c>
      <c r="O371" s="26">
        <v>0</v>
      </c>
      <c r="P371" s="26">
        <v>0</v>
      </c>
      <c r="Q371" s="26">
        <v>0</v>
      </c>
      <c r="R371" s="26">
        <v>0</v>
      </c>
      <c r="S371" s="26">
        <v>0</v>
      </c>
      <c r="T371" s="26">
        <v>0</v>
      </c>
      <c r="U371" s="26">
        <v>0</v>
      </c>
      <c r="V371" s="26">
        <v>0</v>
      </c>
      <c r="W371" s="26">
        <v>0</v>
      </c>
      <c r="X371" s="26">
        <v>0</v>
      </c>
      <c r="Y371" s="26">
        <v>0</v>
      </c>
      <c r="Z371" s="26">
        <v>0</v>
      </c>
      <c r="AA371" s="26">
        <v>0</v>
      </c>
      <c r="AB371" s="26">
        <v>0</v>
      </c>
      <c r="AC371" s="34">
        <v>40980.14</v>
      </c>
      <c r="AD371" s="26">
        <v>0</v>
      </c>
      <c r="AE371" s="26">
        <v>0</v>
      </c>
      <c r="AF371" s="29" t="s">
        <v>263</v>
      </c>
      <c r="AG371" s="29">
        <v>2020</v>
      </c>
      <c r="AH371" s="30">
        <v>2020</v>
      </c>
    </row>
    <row r="372" spans="1:34" ht="61.5">
      <c r="A372" s="17">
        <v>1</v>
      </c>
      <c r="B372" s="52">
        <v>329</v>
      </c>
      <c r="C372" s="20" t="s">
        <v>1181</v>
      </c>
      <c r="D372" s="26">
        <v>1749750.39</v>
      </c>
      <c r="E372" s="26">
        <v>0</v>
      </c>
      <c r="F372" s="26">
        <v>0</v>
      </c>
      <c r="G372" s="26">
        <v>0</v>
      </c>
      <c r="H372" s="26">
        <v>0</v>
      </c>
      <c r="I372" s="26">
        <v>0</v>
      </c>
      <c r="J372" s="26">
        <v>0</v>
      </c>
      <c r="K372" s="28">
        <v>0</v>
      </c>
      <c r="L372" s="26">
        <v>0</v>
      </c>
      <c r="M372" s="34">
        <v>456.6</v>
      </c>
      <c r="N372" s="34">
        <v>1724019.4</v>
      </c>
      <c r="O372" s="26">
        <v>0</v>
      </c>
      <c r="P372" s="26">
        <v>0</v>
      </c>
      <c r="Q372" s="26">
        <v>0</v>
      </c>
      <c r="R372" s="26">
        <v>0</v>
      </c>
      <c r="S372" s="26">
        <v>0</v>
      </c>
      <c r="T372" s="26">
        <v>0</v>
      </c>
      <c r="U372" s="26">
        <v>0</v>
      </c>
      <c r="V372" s="26">
        <v>0</v>
      </c>
      <c r="W372" s="26">
        <v>0</v>
      </c>
      <c r="X372" s="26">
        <v>0</v>
      </c>
      <c r="Y372" s="26">
        <v>0</v>
      </c>
      <c r="Z372" s="26">
        <v>0</v>
      </c>
      <c r="AA372" s="26">
        <v>0</v>
      </c>
      <c r="AB372" s="26">
        <v>0</v>
      </c>
      <c r="AC372" s="34">
        <v>25730.99</v>
      </c>
      <c r="AD372" s="26">
        <v>0</v>
      </c>
      <c r="AE372" s="26">
        <v>0</v>
      </c>
      <c r="AF372" s="29" t="s">
        <v>263</v>
      </c>
      <c r="AG372" s="29">
        <v>2020</v>
      </c>
      <c r="AH372" s="30">
        <v>2020</v>
      </c>
    </row>
    <row r="373" spans="1:34" ht="61.5">
      <c r="A373" s="17">
        <v>1</v>
      </c>
      <c r="B373" s="52">
        <v>330</v>
      </c>
      <c r="C373" s="20" t="s">
        <v>1182</v>
      </c>
      <c r="D373" s="26">
        <v>119132.15</v>
      </c>
      <c r="E373" s="34">
        <v>117380.25</v>
      </c>
      <c r="F373" s="26">
        <v>0</v>
      </c>
      <c r="G373" s="26">
        <v>0</v>
      </c>
      <c r="H373" s="26">
        <v>0</v>
      </c>
      <c r="I373" s="26">
        <v>0</v>
      </c>
      <c r="J373" s="26">
        <v>0</v>
      </c>
      <c r="K373" s="28">
        <v>0</v>
      </c>
      <c r="L373" s="26">
        <v>0</v>
      </c>
      <c r="M373" s="26">
        <v>0</v>
      </c>
      <c r="N373" s="26">
        <v>0</v>
      </c>
      <c r="O373" s="26">
        <v>0</v>
      </c>
      <c r="P373" s="26">
        <v>0</v>
      </c>
      <c r="Q373" s="26">
        <v>0</v>
      </c>
      <c r="R373" s="26">
        <v>0</v>
      </c>
      <c r="S373" s="26">
        <v>0</v>
      </c>
      <c r="T373" s="26">
        <v>0</v>
      </c>
      <c r="U373" s="26">
        <v>0</v>
      </c>
      <c r="V373" s="26">
        <v>0</v>
      </c>
      <c r="W373" s="26">
        <v>0</v>
      </c>
      <c r="X373" s="26">
        <v>0</v>
      </c>
      <c r="Y373" s="26">
        <v>0</v>
      </c>
      <c r="Z373" s="26">
        <v>0</v>
      </c>
      <c r="AA373" s="26">
        <v>0</v>
      </c>
      <c r="AB373" s="26">
        <v>0</v>
      </c>
      <c r="AC373" s="26">
        <v>1751.9</v>
      </c>
      <c r="AD373" s="26">
        <v>0</v>
      </c>
      <c r="AE373" s="26">
        <v>0</v>
      </c>
      <c r="AF373" s="29" t="s">
        <v>263</v>
      </c>
      <c r="AG373" s="29">
        <v>2020</v>
      </c>
      <c r="AH373" s="30">
        <v>2020</v>
      </c>
    </row>
    <row r="374" spans="1:34" ht="61.5">
      <c r="A374" s="17">
        <v>1</v>
      </c>
      <c r="B374" s="52">
        <v>331</v>
      </c>
      <c r="C374" s="20" t="s">
        <v>1183</v>
      </c>
      <c r="D374" s="26">
        <v>6270786.4399999995</v>
      </c>
      <c r="E374" s="26">
        <v>0</v>
      </c>
      <c r="F374" s="26">
        <v>0</v>
      </c>
      <c r="G374" s="26">
        <v>0</v>
      </c>
      <c r="H374" s="26">
        <v>0</v>
      </c>
      <c r="I374" s="26">
        <v>0</v>
      </c>
      <c r="J374" s="26">
        <v>0</v>
      </c>
      <c r="K374" s="28">
        <v>0</v>
      </c>
      <c r="L374" s="26">
        <v>0</v>
      </c>
      <c r="M374" s="34">
        <v>1532.62</v>
      </c>
      <c r="N374" s="34">
        <v>6178571.2599999998</v>
      </c>
      <c r="O374" s="26">
        <v>0</v>
      </c>
      <c r="P374" s="26">
        <v>0</v>
      </c>
      <c r="Q374" s="26">
        <v>0</v>
      </c>
      <c r="R374" s="26">
        <v>0</v>
      </c>
      <c r="S374" s="26">
        <v>0</v>
      </c>
      <c r="T374" s="26">
        <v>0</v>
      </c>
      <c r="U374" s="26">
        <v>0</v>
      </c>
      <c r="V374" s="26">
        <v>0</v>
      </c>
      <c r="W374" s="26">
        <v>0</v>
      </c>
      <c r="X374" s="26">
        <v>0</v>
      </c>
      <c r="Y374" s="26">
        <v>0</v>
      </c>
      <c r="Z374" s="26">
        <v>0</v>
      </c>
      <c r="AA374" s="26">
        <v>0</v>
      </c>
      <c r="AB374" s="26">
        <v>0</v>
      </c>
      <c r="AC374" s="26">
        <v>92215.18</v>
      </c>
      <c r="AD374" s="26">
        <v>0</v>
      </c>
      <c r="AE374" s="26">
        <v>0</v>
      </c>
      <c r="AF374" s="29" t="s">
        <v>263</v>
      </c>
      <c r="AG374" s="29">
        <v>2020</v>
      </c>
      <c r="AH374" s="30">
        <v>2020</v>
      </c>
    </row>
    <row r="375" spans="1:34" ht="61.5">
      <c r="A375" s="17">
        <v>1</v>
      </c>
      <c r="B375" s="52">
        <v>332</v>
      </c>
      <c r="C375" s="20" t="s">
        <v>1510</v>
      </c>
      <c r="D375" s="26">
        <v>3749769.7199999997</v>
      </c>
      <c r="E375" s="26">
        <v>0</v>
      </c>
      <c r="F375" s="26">
        <v>0</v>
      </c>
      <c r="G375" s="26">
        <v>0</v>
      </c>
      <c r="H375" s="26">
        <v>0</v>
      </c>
      <c r="I375" s="26">
        <v>0</v>
      </c>
      <c r="J375" s="26">
        <v>0</v>
      </c>
      <c r="K375" s="28">
        <v>0</v>
      </c>
      <c r="L375" s="26">
        <v>0</v>
      </c>
      <c r="M375" s="34">
        <v>909.07</v>
      </c>
      <c r="N375" s="34">
        <v>3634519.59</v>
      </c>
      <c r="O375" s="26">
        <v>0</v>
      </c>
      <c r="P375" s="26">
        <v>0</v>
      </c>
      <c r="Q375" s="26">
        <v>0</v>
      </c>
      <c r="R375" s="26">
        <v>0</v>
      </c>
      <c r="S375" s="26">
        <v>0</v>
      </c>
      <c r="T375" s="26">
        <v>0</v>
      </c>
      <c r="U375" s="26">
        <v>0</v>
      </c>
      <c r="V375" s="26">
        <v>0</v>
      </c>
      <c r="W375" s="26">
        <v>0</v>
      </c>
      <c r="X375" s="26">
        <v>0</v>
      </c>
      <c r="Y375" s="26">
        <v>0</v>
      </c>
      <c r="Z375" s="26">
        <v>0</v>
      </c>
      <c r="AA375" s="26">
        <v>0</v>
      </c>
      <c r="AB375" s="26">
        <v>0</v>
      </c>
      <c r="AC375" s="34">
        <v>21807.11</v>
      </c>
      <c r="AD375" s="34">
        <v>93443.02</v>
      </c>
      <c r="AE375" s="26">
        <v>0</v>
      </c>
      <c r="AF375" s="29">
        <v>2020</v>
      </c>
      <c r="AG375" s="29">
        <v>2020</v>
      </c>
      <c r="AH375" s="30">
        <v>2020</v>
      </c>
    </row>
    <row r="376" spans="1:34" ht="61.5">
      <c r="A376" s="17">
        <v>1</v>
      </c>
      <c r="B376" s="52">
        <v>333</v>
      </c>
      <c r="C376" s="88" t="s">
        <v>134</v>
      </c>
      <c r="D376" s="26">
        <v>3929633.31</v>
      </c>
      <c r="E376" s="26">
        <v>0</v>
      </c>
      <c r="F376" s="26">
        <v>0</v>
      </c>
      <c r="G376" s="26">
        <v>0</v>
      </c>
      <c r="H376" s="26">
        <v>0</v>
      </c>
      <c r="I376" s="26">
        <v>0</v>
      </c>
      <c r="J376" s="26">
        <v>0</v>
      </c>
      <c r="K376" s="28">
        <v>0</v>
      </c>
      <c r="L376" s="26">
        <v>0</v>
      </c>
      <c r="M376" s="34">
        <v>1110.42</v>
      </c>
      <c r="N376" s="122">
        <v>3906196.14</v>
      </c>
      <c r="O376" s="26">
        <v>0</v>
      </c>
      <c r="P376" s="26">
        <v>0</v>
      </c>
      <c r="Q376" s="26">
        <v>0</v>
      </c>
      <c r="R376" s="26">
        <v>0</v>
      </c>
      <c r="S376" s="26">
        <v>0</v>
      </c>
      <c r="T376" s="26">
        <v>0</v>
      </c>
      <c r="U376" s="26">
        <v>0</v>
      </c>
      <c r="V376" s="26">
        <v>0</v>
      </c>
      <c r="W376" s="26">
        <v>0</v>
      </c>
      <c r="X376" s="26">
        <v>0</v>
      </c>
      <c r="Y376" s="26">
        <v>0</v>
      </c>
      <c r="Z376" s="26">
        <v>0</v>
      </c>
      <c r="AA376" s="26">
        <v>0</v>
      </c>
      <c r="AB376" s="26">
        <v>0</v>
      </c>
      <c r="AC376" s="122">
        <v>23437.17</v>
      </c>
      <c r="AD376" s="26">
        <v>0</v>
      </c>
      <c r="AE376" s="26">
        <v>0</v>
      </c>
      <c r="AF376" s="29" t="s">
        <v>263</v>
      </c>
      <c r="AG376" s="29">
        <v>2020</v>
      </c>
      <c r="AH376" s="30">
        <v>2020</v>
      </c>
    </row>
    <row r="377" spans="1:34" ht="61.5">
      <c r="A377" s="17">
        <v>1</v>
      </c>
      <c r="B377" s="52">
        <v>334</v>
      </c>
      <c r="C377" s="20" t="s">
        <v>127</v>
      </c>
      <c r="D377" s="26">
        <v>108615.8</v>
      </c>
      <c r="E377" s="26">
        <v>0</v>
      </c>
      <c r="F377" s="26">
        <v>0</v>
      </c>
      <c r="G377" s="26">
        <v>0</v>
      </c>
      <c r="H377" s="26">
        <v>0</v>
      </c>
      <c r="I377" s="26">
        <v>0</v>
      </c>
      <c r="J377" s="26">
        <v>0</v>
      </c>
      <c r="K377" s="58">
        <v>0</v>
      </c>
      <c r="L377" s="26">
        <v>0</v>
      </c>
      <c r="M377" s="26">
        <v>0</v>
      </c>
      <c r="N377" s="26">
        <v>0</v>
      </c>
      <c r="O377" s="26">
        <v>0</v>
      </c>
      <c r="P377" s="26">
        <v>0</v>
      </c>
      <c r="Q377" s="26">
        <v>0</v>
      </c>
      <c r="R377" s="26">
        <v>0</v>
      </c>
      <c r="S377" s="26">
        <v>0</v>
      </c>
      <c r="T377" s="26">
        <v>0</v>
      </c>
      <c r="U377" s="26">
        <v>0</v>
      </c>
      <c r="V377" s="26">
        <v>0</v>
      </c>
      <c r="W377" s="26">
        <v>0</v>
      </c>
      <c r="X377" s="26">
        <v>0</v>
      </c>
      <c r="Y377" s="26">
        <v>0</v>
      </c>
      <c r="Z377" s="26">
        <v>0</v>
      </c>
      <c r="AA377" s="26">
        <v>0</v>
      </c>
      <c r="AB377" s="26">
        <v>0</v>
      </c>
      <c r="AC377" s="26">
        <v>0</v>
      </c>
      <c r="AD377" s="26">
        <v>108615.8</v>
      </c>
      <c r="AE377" s="26">
        <v>0</v>
      </c>
      <c r="AF377" s="29">
        <v>2020</v>
      </c>
      <c r="AG377" s="29" t="s">
        <v>263</v>
      </c>
      <c r="AH377" s="29" t="s">
        <v>263</v>
      </c>
    </row>
    <row r="378" spans="1:34" ht="61.5">
      <c r="A378" s="17">
        <v>1</v>
      </c>
      <c r="B378" s="52">
        <v>335</v>
      </c>
      <c r="C378" s="20" t="s">
        <v>125</v>
      </c>
      <c r="D378" s="26">
        <v>108130.57</v>
      </c>
      <c r="E378" s="26">
        <v>0</v>
      </c>
      <c r="F378" s="26">
        <v>0</v>
      </c>
      <c r="G378" s="26">
        <v>0</v>
      </c>
      <c r="H378" s="26">
        <v>0</v>
      </c>
      <c r="I378" s="26">
        <v>0</v>
      </c>
      <c r="J378" s="26">
        <v>0</v>
      </c>
      <c r="K378" s="58">
        <v>0</v>
      </c>
      <c r="L378" s="26">
        <v>0</v>
      </c>
      <c r="M378" s="26">
        <v>0</v>
      </c>
      <c r="N378" s="26">
        <v>0</v>
      </c>
      <c r="O378" s="26">
        <v>0</v>
      </c>
      <c r="P378" s="26">
        <v>0</v>
      </c>
      <c r="Q378" s="26">
        <v>0</v>
      </c>
      <c r="R378" s="26">
        <v>0</v>
      </c>
      <c r="S378" s="26">
        <v>0</v>
      </c>
      <c r="T378" s="26">
        <v>0</v>
      </c>
      <c r="U378" s="26">
        <v>0</v>
      </c>
      <c r="V378" s="26">
        <v>0</v>
      </c>
      <c r="W378" s="26">
        <v>0</v>
      </c>
      <c r="X378" s="26">
        <v>0</v>
      </c>
      <c r="Y378" s="26">
        <v>0</v>
      </c>
      <c r="Z378" s="26">
        <v>0</v>
      </c>
      <c r="AA378" s="26">
        <v>0</v>
      </c>
      <c r="AB378" s="26">
        <v>0</v>
      </c>
      <c r="AC378" s="26">
        <v>0</v>
      </c>
      <c r="AD378" s="26">
        <v>108130.57</v>
      </c>
      <c r="AE378" s="26">
        <v>0</v>
      </c>
      <c r="AF378" s="29">
        <v>2020</v>
      </c>
      <c r="AG378" s="29" t="s">
        <v>263</v>
      </c>
      <c r="AH378" s="29" t="s">
        <v>263</v>
      </c>
    </row>
    <row r="379" spans="1:34" ht="61.5">
      <c r="A379" s="17">
        <v>1</v>
      </c>
      <c r="B379" s="52">
        <v>336</v>
      </c>
      <c r="C379" s="20" t="s">
        <v>128</v>
      </c>
      <c r="D379" s="26">
        <v>89167.88</v>
      </c>
      <c r="E379" s="26">
        <v>0</v>
      </c>
      <c r="F379" s="26">
        <v>0</v>
      </c>
      <c r="G379" s="26">
        <v>0</v>
      </c>
      <c r="H379" s="26">
        <v>0</v>
      </c>
      <c r="I379" s="26">
        <v>0</v>
      </c>
      <c r="J379" s="26">
        <v>0</v>
      </c>
      <c r="K379" s="58">
        <v>0</v>
      </c>
      <c r="L379" s="26">
        <v>0</v>
      </c>
      <c r="M379" s="26">
        <v>0</v>
      </c>
      <c r="N379" s="26">
        <v>0</v>
      </c>
      <c r="O379" s="26">
        <v>0</v>
      </c>
      <c r="P379" s="26">
        <v>0</v>
      </c>
      <c r="Q379" s="26">
        <v>0</v>
      </c>
      <c r="R379" s="26">
        <v>0</v>
      </c>
      <c r="S379" s="26">
        <v>0</v>
      </c>
      <c r="T379" s="26">
        <v>0</v>
      </c>
      <c r="U379" s="26">
        <v>0</v>
      </c>
      <c r="V379" s="26">
        <v>0</v>
      </c>
      <c r="W379" s="26">
        <v>0</v>
      </c>
      <c r="X379" s="26">
        <v>0</v>
      </c>
      <c r="Y379" s="26">
        <v>0</v>
      </c>
      <c r="Z379" s="26">
        <v>0</v>
      </c>
      <c r="AA379" s="26">
        <v>0</v>
      </c>
      <c r="AB379" s="26">
        <v>0</v>
      </c>
      <c r="AC379" s="26">
        <v>0</v>
      </c>
      <c r="AD379" s="26">
        <v>89167.88</v>
      </c>
      <c r="AE379" s="26">
        <v>0</v>
      </c>
      <c r="AF379" s="29">
        <v>2020</v>
      </c>
      <c r="AG379" s="29" t="s">
        <v>263</v>
      </c>
      <c r="AH379" s="29" t="s">
        <v>263</v>
      </c>
    </row>
    <row r="380" spans="1:34" ht="61.5">
      <c r="B380" s="20" t="s">
        <v>799</v>
      </c>
      <c r="C380" s="20"/>
      <c r="D380" s="167">
        <v>2076549.34</v>
      </c>
      <c r="E380" s="26">
        <v>39534.75</v>
      </c>
      <c r="F380" s="26">
        <v>0</v>
      </c>
      <c r="G380" s="26">
        <v>0</v>
      </c>
      <c r="H380" s="26">
        <v>12043.62</v>
      </c>
      <c r="I380" s="26">
        <v>295538.62</v>
      </c>
      <c r="J380" s="26">
        <v>0</v>
      </c>
      <c r="K380" s="28">
        <v>0</v>
      </c>
      <c r="L380" s="26">
        <v>0</v>
      </c>
      <c r="M380" s="26">
        <v>538.16</v>
      </c>
      <c r="N380" s="26">
        <v>1713967.82</v>
      </c>
      <c r="O380" s="26">
        <v>0</v>
      </c>
      <c r="P380" s="26">
        <v>0</v>
      </c>
      <c r="Q380" s="26">
        <v>0</v>
      </c>
      <c r="R380" s="26">
        <v>0</v>
      </c>
      <c r="S380" s="26">
        <v>0</v>
      </c>
      <c r="T380" s="26">
        <v>0</v>
      </c>
      <c r="U380" s="26">
        <v>0</v>
      </c>
      <c r="V380" s="26">
        <v>0</v>
      </c>
      <c r="W380" s="26">
        <v>0</v>
      </c>
      <c r="X380" s="26">
        <v>0</v>
      </c>
      <c r="Y380" s="26">
        <v>0</v>
      </c>
      <c r="Z380" s="26">
        <v>0</v>
      </c>
      <c r="AA380" s="26">
        <v>0</v>
      </c>
      <c r="AB380" s="26">
        <v>0</v>
      </c>
      <c r="AC380" s="26">
        <v>15464.529999999999</v>
      </c>
      <c r="AD380" s="26">
        <v>0</v>
      </c>
      <c r="AE380" s="26">
        <v>0</v>
      </c>
      <c r="AF380" s="56" t="s">
        <v>720</v>
      </c>
      <c r="AG380" s="56" t="s">
        <v>720</v>
      </c>
      <c r="AH380" s="70" t="s">
        <v>720</v>
      </c>
    </row>
    <row r="381" spans="1:34" ht="61.5">
      <c r="A381" s="17">
        <v>1</v>
      </c>
      <c r="B381" s="52">
        <v>337</v>
      </c>
      <c r="C381" s="20" t="s">
        <v>119</v>
      </c>
      <c r="D381" s="26">
        <v>1724251.6300000001</v>
      </c>
      <c r="E381" s="26">
        <v>0</v>
      </c>
      <c r="F381" s="26">
        <v>0</v>
      </c>
      <c r="G381" s="26">
        <v>0</v>
      </c>
      <c r="H381" s="26">
        <v>0</v>
      </c>
      <c r="I381" s="26">
        <v>0</v>
      </c>
      <c r="J381" s="26">
        <v>0</v>
      </c>
      <c r="K381" s="28">
        <v>0</v>
      </c>
      <c r="L381" s="26">
        <v>0</v>
      </c>
      <c r="M381" s="34">
        <v>538.16</v>
      </c>
      <c r="N381" s="34">
        <v>1713967.82</v>
      </c>
      <c r="O381" s="26">
        <v>0</v>
      </c>
      <c r="P381" s="26">
        <v>0</v>
      </c>
      <c r="Q381" s="26">
        <v>0</v>
      </c>
      <c r="R381" s="26">
        <v>0</v>
      </c>
      <c r="S381" s="26">
        <v>0</v>
      </c>
      <c r="T381" s="26">
        <v>0</v>
      </c>
      <c r="U381" s="26">
        <v>0</v>
      </c>
      <c r="V381" s="26">
        <v>0</v>
      </c>
      <c r="W381" s="26">
        <v>0</v>
      </c>
      <c r="X381" s="26">
        <v>0</v>
      </c>
      <c r="Y381" s="26">
        <v>0</v>
      </c>
      <c r="Z381" s="26">
        <v>0</v>
      </c>
      <c r="AA381" s="26">
        <v>0</v>
      </c>
      <c r="AB381" s="26">
        <v>0</v>
      </c>
      <c r="AC381" s="34">
        <v>10283.81</v>
      </c>
      <c r="AD381" s="26">
        <v>0</v>
      </c>
      <c r="AE381" s="26">
        <v>0</v>
      </c>
      <c r="AF381" s="29" t="s">
        <v>263</v>
      </c>
      <c r="AG381" s="29">
        <v>2020</v>
      </c>
      <c r="AH381" s="30">
        <v>2020</v>
      </c>
    </row>
    <row r="382" spans="1:34" ht="61.5">
      <c r="A382" s="17">
        <v>1</v>
      </c>
      <c r="B382" s="52">
        <v>338</v>
      </c>
      <c r="C382" s="20" t="s">
        <v>1184</v>
      </c>
      <c r="D382" s="26">
        <v>352297.70999999996</v>
      </c>
      <c r="E382" s="34">
        <v>39534.75</v>
      </c>
      <c r="F382" s="26">
        <v>0</v>
      </c>
      <c r="G382" s="26">
        <v>0</v>
      </c>
      <c r="H382" s="34">
        <v>12043.62</v>
      </c>
      <c r="I382" s="34">
        <v>295538.62</v>
      </c>
      <c r="J382" s="26">
        <v>0</v>
      </c>
      <c r="K382" s="28">
        <v>0</v>
      </c>
      <c r="L382" s="26">
        <v>0</v>
      </c>
      <c r="M382" s="26">
        <v>0</v>
      </c>
      <c r="N382" s="26">
        <v>0</v>
      </c>
      <c r="O382" s="26">
        <v>0</v>
      </c>
      <c r="P382" s="26">
        <v>0</v>
      </c>
      <c r="Q382" s="26">
        <v>0</v>
      </c>
      <c r="R382" s="26">
        <v>0</v>
      </c>
      <c r="S382" s="26">
        <v>0</v>
      </c>
      <c r="T382" s="26">
        <v>0</v>
      </c>
      <c r="U382" s="26">
        <v>0</v>
      </c>
      <c r="V382" s="26">
        <v>0</v>
      </c>
      <c r="W382" s="26">
        <v>0</v>
      </c>
      <c r="X382" s="26">
        <v>0</v>
      </c>
      <c r="Y382" s="26">
        <v>0</v>
      </c>
      <c r="Z382" s="26">
        <v>0</v>
      </c>
      <c r="AA382" s="26">
        <v>0</v>
      </c>
      <c r="AB382" s="26">
        <v>0</v>
      </c>
      <c r="AC382" s="26">
        <v>5180.72</v>
      </c>
      <c r="AD382" s="26">
        <v>0</v>
      </c>
      <c r="AE382" s="26">
        <v>0</v>
      </c>
      <c r="AF382" s="29" t="s">
        <v>263</v>
      </c>
      <c r="AG382" s="29">
        <v>2020</v>
      </c>
      <c r="AH382" s="30">
        <v>2020</v>
      </c>
    </row>
    <row r="383" spans="1:34" ht="61.5">
      <c r="B383" s="20" t="s">
        <v>858</v>
      </c>
      <c r="C383" s="20"/>
      <c r="D383" s="167">
        <v>2005046.9200000002</v>
      </c>
      <c r="E383" s="26">
        <v>0</v>
      </c>
      <c r="F383" s="26">
        <v>0</v>
      </c>
      <c r="G383" s="26">
        <v>0</v>
      </c>
      <c r="H383" s="26">
        <v>0</v>
      </c>
      <c r="I383" s="26">
        <v>0</v>
      </c>
      <c r="J383" s="26">
        <v>0</v>
      </c>
      <c r="K383" s="28">
        <v>0</v>
      </c>
      <c r="L383" s="26">
        <v>0</v>
      </c>
      <c r="M383" s="26">
        <v>317.68</v>
      </c>
      <c r="N383" s="26">
        <v>1068295.6000000001</v>
      </c>
      <c r="O383" s="26">
        <v>0</v>
      </c>
      <c r="P383" s="26">
        <v>0</v>
      </c>
      <c r="Q383" s="26">
        <v>364.69</v>
      </c>
      <c r="R383" s="26">
        <v>915315.12</v>
      </c>
      <c r="S383" s="26">
        <v>0</v>
      </c>
      <c r="T383" s="26">
        <v>0</v>
      </c>
      <c r="U383" s="26">
        <v>0</v>
      </c>
      <c r="V383" s="26">
        <v>0</v>
      </c>
      <c r="W383" s="26">
        <v>0</v>
      </c>
      <c r="X383" s="26">
        <v>0</v>
      </c>
      <c r="Y383" s="26">
        <v>0</v>
      </c>
      <c r="Z383" s="26">
        <v>0</v>
      </c>
      <c r="AA383" s="26">
        <v>0</v>
      </c>
      <c r="AB383" s="26">
        <v>0</v>
      </c>
      <c r="AC383" s="26">
        <v>21436.2</v>
      </c>
      <c r="AD383" s="26">
        <v>0</v>
      </c>
      <c r="AE383" s="26">
        <v>0</v>
      </c>
      <c r="AF383" s="56" t="s">
        <v>720</v>
      </c>
      <c r="AG383" s="56" t="s">
        <v>720</v>
      </c>
      <c r="AH383" s="70" t="s">
        <v>720</v>
      </c>
    </row>
    <row r="384" spans="1:34" ht="61.5">
      <c r="A384" s="17">
        <v>1</v>
      </c>
      <c r="B384" s="52">
        <v>339</v>
      </c>
      <c r="C384" s="20" t="s">
        <v>120</v>
      </c>
      <c r="D384" s="26">
        <v>2005046.9200000002</v>
      </c>
      <c r="E384" s="26">
        <v>0</v>
      </c>
      <c r="F384" s="26">
        <v>0</v>
      </c>
      <c r="G384" s="26">
        <v>0</v>
      </c>
      <c r="H384" s="26">
        <v>0</v>
      </c>
      <c r="I384" s="26">
        <v>0</v>
      </c>
      <c r="J384" s="26">
        <v>0</v>
      </c>
      <c r="K384" s="28">
        <v>0</v>
      </c>
      <c r="L384" s="26">
        <v>0</v>
      </c>
      <c r="M384" s="34">
        <v>317.68</v>
      </c>
      <c r="N384" s="122">
        <v>1068295.6000000001</v>
      </c>
      <c r="O384" s="26">
        <v>0</v>
      </c>
      <c r="P384" s="26">
        <v>0</v>
      </c>
      <c r="Q384" s="34">
        <v>364.69</v>
      </c>
      <c r="R384" s="34">
        <v>915315.12</v>
      </c>
      <c r="S384" s="26">
        <v>0</v>
      </c>
      <c r="T384" s="26">
        <v>0</v>
      </c>
      <c r="U384" s="26">
        <v>0</v>
      </c>
      <c r="V384" s="26">
        <v>0</v>
      </c>
      <c r="W384" s="26">
        <v>0</v>
      </c>
      <c r="X384" s="26">
        <v>0</v>
      </c>
      <c r="Y384" s="26">
        <v>0</v>
      </c>
      <c r="Z384" s="26">
        <v>0</v>
      </c>
      <c r="AA384" s="26">
        <v>0</v>
      </c>
      <c r="AB384" s="26">
        <v>0</v>
      </c>
      <c r="AC384" s="26">
        <v>21436.2</v>
      </c>
      <c r="AD384" s="26">
        <v>0</v>
      </c>
      <c r="AE384" s="26">
        <v>0</v>
      </c>
      <c r="AF384" s="29" t="s">
        <v>263</v>
      </c>
      <c r="AG384" s="29">
        <v>2020</v>
      </c>
      <c r="AH384" s="30">
        <v>2020</v>
      </c>
    </row>
    <row r="385" spans="1:34" ht="61.5">
      <c r="B385" s="20" t="s">
        <v>800</v>
      </c>
      <c r="C385" s="20"/>
      <c r="D385" s="167">
        <v>3682576.42</v>
      </c>
      <c r="E385" s="26">
        <v>0</v>
      </c>
      <c r="F385" s="26">
        <v>0</v>
      </c>
      <c r="G385" s="26">
        <v>0</v>
      </c>
      <c r="H385" s="26">
        <v>0</v>
      </c>
      <c r="I385" s="26">
        <v>0</v>
      </c>
      <c r="J385" s="26">
        <v>0</v>
      </c>
      <c r="K385" s="28">
        <v>0</v>
      </c>
      <c r="L385" s="26">
        <v>0</v>
      </c>
      <c r="M385" s="26">
        <v>836.6</v>
      </c>
      <c r="N385" s="26">
        <v>3599348.79</v>
      </c>
      <c r="O385" s="26">
        <v>0</v>
      </c>
      <c r="P385" s="26">
        <v>0</v>
      </c>
      <c r="Q385" s="26">
        <v>0</v>
      </c>
      <c r="R385" s="26">
        <v>0</v>
      </c>
      <c r="S385" s="26">
        <v>0</v>
      </c>
      <c r="T385" s="26">
        <v>0</v>
      </c>
      <c r="U385" s="26">
        <v>0</v>
      </c>
      <c r="V385" s="26">
        <v>0</v>
      </c>
      <c r="W385" s="26">
        <v>0</v>
      </c>
      <c r="X385" s="26">
        <v>0</v>
      </c>
      <c r="Y385" s="26">
        <v>0</v>
      </c>
      <c r="Z385" s="26">
        <v>0</v>
      </c>
      <c r="AA385" s="26">
        <v>0</v>
      </c>
      <c r="AB385" s="26">
        <v>0</v>
      </c>
      <c r="AC385" s="26">
        <v>21596.100000000002</v>
      </c>
      <c r="AD385" s="26">
        <v>61631.53</v>
      </c>
      <c r="AE385" s="26">
        <v>0</v>
      </c>
      <c r="AF385" s="56" t="s">
        <v>720</v>
      </c>
      <c r="AG385" s="56" t="s">
        <v>720</v>
      </c>
      <c r="AH385" s="70" t="s">
        <v>720</v>
      </c>
    </row>
    <row r="386" spans="1:34" ht="61.5">
      <c r="A386" s="17">
        <v>1</v>
      </c>
      <c r="B386" s="52">
        <v>340</v>
      </c>
      <c r="C386" s="20" t="s">
        <v>121</v>
      </c>
      <c r="D386" s="26">
        <v>3682576.42</v>
      </c>
      <c r="E386" s="26">
        <v>0</v>
      </c>
      <c r="F386" s="26">
        <v>0</v>
      </c>
      <c r="G386" s="26">
        <v>0</v>
      </c>
      <c r="H386" s="26">
        <v>0</v>
      </c>
      <c r="I386" s="26">
        <v>0</v>
      </c>
      <c r="J386" s="26">
        <v>0</v>
      </c>
      <c r="K386" s="28">
        <v>0</v>
      </c>
      <c r="L386" s="26">
        <v>0</v>
      </c>
      <c r="M386" s="34">
        <v>836.6</v>
      </c>
      <c r="N386" s="34">
        <v>3599348.79</v>
      </c>
      <c r="O386" s="26">
        <v>0</v>
      </c>
      <c r="P386" s="26">
        <v>0</v>
      </c>
      <c r="Q386" s="26">
        <v>0</v>
      </c>
      <c r="R386" s="26">
        <v>0</v>
      </c>
      <c r="S386" s="26">
        <v>0</v>
      </c>
      <c r="T386" s="26">
        <v>0</v>
      </c>
      <c r="U386" s="26">
        <v>0</v>
      </c>
      <c r="V386" s="26">
        <v>0</v>
      </c>
      <c r="W386" s="26">
        <v>0</v>
      </c>
      <c r="X386" s="26">
        <v>0</v>
      </c>
      <c r="Y386" s="26">
        <v>0</v>
      </c>
      <c r="Z386" s="26">
        <v>0</v>
      </c>
      <c r="AA386" s="26">
        <v>0</v>
      </c>
      <c r="AB386" s="26">
        <v>0</v>
      </c>
      <c r="AC386" s="34">
        <v>21596.100000000002</v>
      </c>
      <c r="AD386" s="26">
        <v>61631.53</v>
      </c>
      <c r="AE386" s="26">
        <v>0</v>
      </c>
      <c r="AF386" s="29">
        <v>2020</v>
      </c>
      <c r="AG386" s="29">
        <v>2020</v>
      </c>
      <c r="AH386" s="29">
        <v>2020</v>
      </c>
    </row>
    <row r="387" spans="1:34" ht="61.5">
      <c r="B387" s="20" t="s">
        <v>801</v>
      </c>
      <c r="C387" s="163"/>
      <c r="D387" s="167">
        <v>4283070.8099999996</v>
      </c>
      <c r="E387" s="26">
        <v>0</v>
      </c>
      <c r="F387" s="26">
        <v>0</v>
      </c>
      <c r="G387" s="26">
        <v>0</v>
      </c>
      <c r="H387" s="26">
        <v>0</v>
      </c>
      <c r="I387" s="26">
        <v>0</v>
      </c>
      <c r="J387" s="26">
        <v>0</v>
      </c>
      <c r="K387" s="28">
        <v>0</v>
      </c>
      <c r="L387" s="26">
        <v>0</v>
      </c>
      <c r="M387" s="26">
        <v>678.3</v>
      </c>
      <c r="N387" s="26">
        <v>2321700.09</v>
      </c>
      <c r="O387" s="26">
        <v>0</v>
      </c>
      <c r="P387" s="26">
        <v>0</v>
      </c>
      <c r="Q387" s="26">
        <v>542.73</v>
      </c>
      <c r="R387" s="26">
        <v>1785668.47</v>
      </c>
      <c r="S387" s="26">
        <v>0</v>
      </c>
      <c r="T387" s="26">
        <v>0</v>
      </c>
      <c r="U387" s="26">
        <v>0</v>
      </c>
      <c r="V387" s="26">
        <v>0</v>
      </c>
      <c r="W387" s="26">
        <v>0</v>
      </c>
      <c r="X387" s="26">
        <v>0</v>
      </c>
      <c r="Y387" s="26">
        <v>0</v>
      </c>
      <c r="Z387" s="26">
        <v>0</v>
      </c>
      <c r="AA387" s="26">
        <v>0</v>
      </c>
      <c r="AB387" s="26">
        <v>0</v>
      </c>
      <c r="AC387" s="26">
        <v>23035.119999999999</v>
      </c>
      <c r="AD387" s="26">
        <v>152667.13</v>
      </c>
      <c r="AE387" s="26">
        <v>0</v>
      </c>
      <c r="AF387" s="56" t="s">
        <v>720</v>
      </c>
      <c r="AG387" s="56" t="s">
        <v>720</v>
      </c>
      <c r="AH387" s="70" t="s">
        <v>720</v>
      </c>
    </row>
    <row r="388" spans="1:34" ht="61.5">
      <c r="A388" s="17">
        <v>1</v>
      </c>
      <c r="B388" s="52">
        <v>341</v>
      </c>
      <c r="C388" s="20" t="s">
        <v>168</v>
      </c>
      <c r="D388" s="26">
        <v>2321700.09</v>
      </c>
      <c r="E388" s="26">
        <v>0</v>
      </c>
      <c r="F388" s="26">
        <v>0</v>
      </c>
      <c r="G388" s="26">
        <v>0</v>
      </c>
      <c r="H388" s="26">
        <v>0</v>
      </c>
      <c r="I388" s="26">
        <v>0</v>
      </c>
      <c r="J388" s="26">
        <v>0</v>
      </c>
      <c r="K388" s="28">
        <v>0</v>
      </c>
      <c r="L388" s="26">
        <v>0</v>
      </c>
      <c r="M388" s="34">
        <v>678.3</v>
      </c>
      <c r="N388" s="34">
        <v>2321700.09</v>
      </c>
      <c r="O388" s="26">
        <v>0</v>
      </c>
      <c r="P388" s="26">
        <v>0</v>
      </c>
      <c r="Q388" s="26">
        <v>0</v>
      </c>
      <c r="R388" s="26">
        <v>0</v>
      </c>
      <c r="S388" s="26">
        <v>0</v>
      </c>
      <c r="T388" s="26">
        <v>0</v>
      </c>
      <c r="U388" s="26">
        <v>0</v>
      </c>
      <c r="V388" s="26">
        <v>0</v>
      </c>
      <c r="W388" s="26">
        <v>0</v>
      </c>
      <c r="X388" s="26">
        <v>0</v>
      </c>
      <c r="Y388" s="26">
        <v>0</v>
      </c>
      <c r="Z388" s="26">
        <v>0</v>
      </c>
      <c r="AA388" s="26">
        <v>0</v>
      </c>
      <c r="AB388" s="26">
        <v>0</v>
      </c>
      <c r="AC388" s="26">
        <v>0</v>
      </c>
      <c r="AD388" s="26">
        <v>0</v>
      </c>
      <c r="AE388" s="26">
        <v>0</v>
      </c>
      <c r="AF388" s="29" t="s">
        <v>263</v>
      </c>
      <c r="AG388" s="29">
        <v>2020</v>
      </c>
      <c r="AH388" s="30" t="s">
        <v>263</v>
      </c>
    </row>
    <row r="389" spans="1:34" ht="61.5">
      <c r="A389" s="17">
        <v>1</v>
      </c>
      <c r="B389" s="52">
        <v>342</v>
      </c>
      <c r="C389" s="20" t="s">
        <v>169</v>
      </c>
      <c r="D389" s="26">
        <v>1808703.59</v>
      </c>
      <c r="E389" s="26">
        <v>0</v>
      </c>
      <c r="F389" s="26">
        <v>0</v>
      </c>
      <c r="G389" s="26">
        <v>0</v>
      </c>
      <c r="H389" s="26">
        <v>0</v>
      </c>
      <c r="I389" s="26">
        <v>0</v>
      </c>
      <c r="J389" s="26">
        <v>0</v>
      </c>
      <c r="K389" s="28">
        <v>0</v>
      </c>
      <c r="L389" s="26">
        <v>0</v>
      </c>
      <c r="M389" s="26">
        <v>0</v>
      </c>
      <c r="N389" s="26">
        <v>0</v>
      </c>
      <c r="O389" s="26">
        <v>0</v>
      </c>
      <c r="P389" s="26">
        <v>0</v>
      </c>
      <c r="Q389" s="34">
        <v>542.73</v>
      </c>
      <c r="R389" s="34">
        <v>1785668.47</v>
      </c>
      <c r="S389" s="26">
        <v>0</v>
      </c>
      <c r="T389" s="26">
        <v>0</v>
      </c>
      <c r="U389" s="26">
        <v>0</v>
      </c>
      <c r="V389" s="26">
        <v>0</v>
      </c>
      <c r="W389" s="26">
        <v>0</v>
      </c>
      <c r="X389" s="26">
        <v>0</v>
      </c>
      <c r="Y389" s="26">
        <v>0</v>
      </c>
      <c r="Z389" s="26">
        <v>0</v>
      </c>
      <c r="AA389" s="26">
        <v>0</v>
      </c>
      <c r="AB389" s="26">
        <v>0</v>
      </c>
      <c r="AC389" s="34">
        <v>23035.119999999999</v>
      </c>
      <c r="AD389" s="26">
        <v>0</v>
      </c>
      <c r="AE389" s="26">
        <v>0</v>
      </c>
      <c r="AF389" s="29" t="s">
        <v>263</v>
      </c>
      <c r="AG389" s="29">
        <v>2020</v>
      </c>
      <c r="AH389" s="30">
        <v>2020</v>
      </c>
    </row>
    <row r="390" spans="1:34" ht="61.5">
      <c r="A390" s="17">
        <v>1</v>
      </c>
      <c r="B390" s="52">
        <v>343</v>
      </c>
      <c r="C390" s="20" t="s">
        <v>167</v>
      </c>
      <c r="D390" s="26">
        <v>104027.61</v>
      </c>
      <c r="E390" s="26">
        <v>0</v>
      </c>
      <c r="F390" s="26">
        <v>0</v>
      </c>
      <c r="G390" s="26">
        <v>0</v>
      </c>
      <c r="H390" s="26">
        <v>0</v>
      </c>
      <c r="I390" s="26">
        <v>0</v>
      </c>
      <c r="J390" s="26">
        <v>0</v>
      </c>
      <c r="K390" s="28">
        <v>0</v>
      </c>
      <c r="L390" s="26">
        <v>0</v>
      </c>
      <c r="M390" s="26">
        <v>0</v>
      </c>
      <c r="N390" s="26">
        <v>0</v>
      </c>
      <c r="O390" s="26">
        <v>0</v>
      </c>
      <c r="P390" s="26">
        <v>0</v>
      </c>
      <c r="Q390" s="26">
        <v>0</v>
      </c>
      <c r="R390" s="26">
        <v>0</v>
      </c>
      <c r="S390" s="26">
        <v>0</v>
      </c>
      <c r="T390" s="26">
        <v>0</v>
      </c>
      <c r="U390" s="26">
        <v>0</v>
      </c>
      <c r="V390" s="26">
        <v>0</v>
      </c>
      <c r="W390" s="26">
        <v>0</v>
      </c>
      <c r="X390" s="26">
        <v>0</v>
      </c>
      <c r="Y390" s="26">
        <v>0</v>
      </c>
      <c r="Z390" s="26">
        <v>0</v>
      </c>
      <c r="AA390" s="26">
        <v>0</v>
      </c>
      <c r="AB390" s="26">
        <v>0</v>
      </c>
      <c r="AC390" s="26">
        <v>0</v>
      </c>
      <c r="AD390" s="122">
        <v>104027.61</v>
      </c>
      <c r="AE390" s="26">
        <v>0</v>
      </c>
      <c r="AF390" s="29">
        <v>2020</v>
      </c>
      <c r="AG390" s="29" t="s">
        <v>263</v>
      </c>
      <c r="AH390" s="29" t="s">
        <v>263</v>
      </c>
    </row>
    <row r="391" spans="1:34" ht="61.5">
      <c r="A391" s="17">
        <v>1</v>
      </c>
      <c r="B391" s="52">
        <v>344</v>
      </c>
      <c r="C391" s="20" t="s">
        <v>1525</v>
      </c>
      <c r="D391" s="26">
        <v>48639.519999999997</v>
      </c>
      <c r="E391" s="26">
        <v>0</v>
      </c>
      <c r="F391" s="26">
        <v>0</v>
      </c>
      <c r="G391" s="26">
        <v>0</v>
      </c>
      <c r="H391" s="26">
        <v>0</v>
      </c>
      <c r="I391" s="26">
        <v>0</v>
      </c>
      <c r="J391" s="26">
        <v>0</v>
      </c>
      <c r="K391" s="28">
        <v>0</v>
      </c>
      <c r="L391" s="26">
        <v>0</v>
      </c>
      <c r="M391" s="26">
        <v>0</v>
      </c>
      <c r="N391" s="26">
        <v>0</v>
      </c>
      <c r="O391" s="26">
        <v>0</v>
      </c>
      <c r="P391" s="26">
        <v>0</v>
      </c>
      <c r="Q391" s="26">
        <v>0</v>
      </c>
      <c r="R391" s="26">
        <v>0</v>
      </c>
      <c r="S391" s="26">
        <v>0</v>
      </c>
      <c r="T391" s="26">
        <v>0</v>
      </c>
      <c r="U391" s="26">
        <v>0</v>
      </c>
      <c r="V391" s="26">
        <v>0</v>
      </c>
      <c r="W391" s="26">
        <v>0</v>
      </c>
      <c r="X391" s="26">
        <v>0</v>
      </c>
      <c r="Y391" s="26">
        <v>0</v>
      </c>
      <c r="Z391" s="26">
        <v>0</v>
      </c>
      <c r="AA391" s="26">
        <v>0</v>
      </c>
      <c r="AB391" s="26">
        <v>0</v>
      </c>
      <c r="AC391" s="26">
        <v>0</v>
      </c>
      <c r="AD391" s="34">
        <v>48639.519999999997</v>
      </c>
      <c r="AE391" s="26">
        <v>0</v>
      </c>
      <c r="AF391" s="29">
        <v>2020</v>
      </c>
      <c r="AG391" s="29" t="s">
        <v>263</v>
      </c>
      <c r="AH391" s="29" t="s">
        <v>263</v>
      </c>
    </row>
    <row r="392" spans="1:34" ht="61.5">
      <c r="B392" s="20" t="s">
        <v>802</v>
      </c>
      <c r="C392" s="20"/>
      <c r="D392" s="167">
        <v>3114731.1799999997</v>
      </c>
      <c r="E392" s="26">
        <v>104595</v>
      </c>
      <c r="F392" s="26">
        <v>0</v>
      </c>
      <c r="G392" s="26">
        <v>1449470</v>
      </c>
      <c r="H392" s="26">
        <v>0</v>
      </c>
      <c r="I392" s="26">
        <v>215247</v>
      </c>
      <c r="J392" s="26">
        <v>0</v>
      </c>
      <c r="K392" s="28">
        <v>0</v>
      </c>
      <c r="L392" s="26">
        <v>0</v>
      </c>
      <c r="M392" s="26">
        <v>401.44</v>
      </c>
      <c r="N392" s="26">
        <v>1267442.73</v>
      </c>
      <c r="O392" s="26">
        <v>0</v>
      </c>
      <c r="P392" s="26">
        <v>0</v>
      </c>
      <c r="Q392" s="26">
        <v>0</v>
      </c>
      <c r="R392" s="26">
        <v>0</v>
      </c>
      <c r="S392" s="26">
        <v>0</v>
      </c>
      <c r="T392" s="26">
        <v>0</v>
      </c>
      <c r="U392" s="26">
        <v>0</v>
      </c>
      <c r="V392" s="26">
        <v>0</v>
      </c>
      <c r="W392" s="26">
        <v>0</v>
      </c>
      <c r="X392" s="26">
        <v>0</v>
      </c>
      <c r="Y392" s="26">
        <v>0</v>
      </c>
      <c r="Z392" s="26">
        <v>0</v>
      </c>
      <c r="AA392" s="26">
        <v>0</v>
      </c>
      <c r="AB392" s="26">
        <v>0</v>
      </c>
      <c r="AC392" s="26">
        <v>33866.199999999997</v>
      </c>
      <c r="AD392" s="26">
        <v>44110.25</v>
      </c>
      <c r="AE392" s="26">
        <v>0</v>
      </c>
      <c r="AF392" s="56" t="s">
        <v>720</v>
      </c>
      <c r="AG392" s="56" t="s">
        <v>720</v>
      </c>
      <c r="AH392" s="70" t="s">
        <v>720</v>
      </c>
    </row>
    <row r="393" spans="1:34" ht="61.5">
      <c r="A393" s="17">
        <v>1</v>
      </c>
      <c r="B393" s="52">
        <v>345</v>
      </c>
      <c r="C393" s="20" t="s">
        <v>166</v>
      </c>
      <c r="D393" s="26">
        <v>1327902.99</v>
      </c>
      <c r="E393" s="26">
        <v>0</v>
      </c>
      <c r="F393" s="26">
        <v>0</v>
      </c>
      <c r="G393" s="26">
        <v>0</v>
      </c>
      <c r="H393" s="26">
        <v>0</v>
      </c>
      <c r="I393" s="26">
        <v>0</v>
      </c>
      <c r="J393" s="26">
        <v>0</v>
      </c>
      <c r="K393" s="28">
        <v>0</v>
      </c>
      <c r="L393" s="26">
        <v>0</v>
      </c>
      <c r="M393" s="34">
        <v>401.44</v>
      </c>
      <c r="N393" s="122">
        <v>1267442.73</v>
      </c>
      <c r="O393" s="26">
        <v>0</v>
      </c>
      <c r="P393" s="26">
        <v>0</v>
      </c>
      <c r="Q393" s="26">
        <v>0</v>
      </c>
      <c r="R393" s="26">
        <v>0</v>
      </c>
      <c r="S393" s="26">
        <v>0</v>
      </c>
      <c r="T393" s="26">
        <v>0</v>
      </c>
      <c r="U393" s="26">
        <v>0</v>
      </c>
      <c r="V393" s="26">
        <v>0</v>
      </c>
      <c r="W393" s="26">
        <v>0</v>
      </c>
      <c r="X393" s="26">
        <v>0</v>
      </c>
      <c r="Y393" s="26">
        <v>0</v>
      </c>
      <c r="Z393" s="26">
        <v>0</v>
      </c>
      <c r="AA393" s="26">
        <v>0</v>
      </c>
      <c r="AB393" s="26">
        <v>0</v>
      </c>
      <c r="AC393" s="122">
        <v>16350.01</v>
      </c>
      <c r="AD393" s="34">
        <v>44110.25</v>
      </c>
      <c r="AE393" s="26">
        <v>0</v>
      </c>
      <c r="AF393" s="29">
        <v>2020</v>
      </c>
      <c r="AG393" s="29">
        <v>2020</v>
      </c>
      <c r="AH393" s="30">
        <v>2020</v>
      </c>
    </row>
    <row r="394" spans="1:34" ht="61.5">
      <c r="A394" s="17">
        <v>1</v>
      </c>
      <c r="B394" s="52">
        <v>346</v>
      </c>
      <c r="C394" s="20" t="s">
        <v>1187</v>
      </c>
      <c r="D394" s="26">
        <v>1786828.19</v>
      </c>
      <c r="E394" s="148">
        <v>104595</v>
      </c>
      <c r="F394" s="26">
        <v>0</v>
      </c>
      <c r="G394" s="148">
        <v>1449470</v>
      </c>
      <c r="H394" s="26">
        <v>0</v>
      </c>
      <c r="I394" s="148">
        <v>215247</v>
      </c>
      <c r="J394" s="26">
        <v>0</v>
      </c>
      <c r="K394" s="28">
        <v>0</v>
      </c>
      <c r="L394" s="26">
        <v>0</v>
      </c>
      <c r="M394" s="26">
        <v>0</v>
      </c>
      <c r="N394" s="26">
        <v>0</v>
      </c>
      <c r="O394" s="26">
        <v>0</v>
      </c>
      <c r="P394" s="26">
        <v>0</v>
      </c>
      <c r="Q394" s="26">
        <v>0</v>
      </c>
      <c r="R394" s="26">
        <v>0</v>
      </c>
      <c r="S394" s="26">
        <v>0</v>
      </c>
      <c r="T394" s="26">
        <v>0</v>
      </c>
      <c r="U394" s="26">
        <v>0</v>
      </c>
      <c r="V394" s="26">
        <v>0</v>
      </c>
      <c r="W394" s="26">
        <v>0</v>
      </c>
      <c r="X394" s="26">
        <v>0</v>
      </c>
      <c r="Y394" s="26">
        <v>0</v>
      </c>
      <c r="Z394" s="26">
        <v>0</v>
      </c>
      <c r="AA394" s="26">
        <v>0</v>
      </c>
      <c r="AB394" s="26">
        <v>0</v>
      </c>
      <c r="AC394" s="26">
        <v>17516.189999999999</v>
      </c>
      <c r="AD394" s="26">
        <v>0</v>
      </c>
      <c r="AE394" s="26">
        <v>0</v>
      </c>
      <c r="AF394" s="29" t="s">
        <v>263</v>
      </c>
      <c r="AG394" s="29">
        <v>2020</v>
      </c>
      <c r="AH394" s="30">
        <v>2020</v>
      </c>
    </row>
    <row r="395" spans="1:34" ht="61.5">
      <c r="B395" s="20" t="s">
        <v>804</v>
      </c>
      <c r="C395" s="20"/>
      <c r="D395" s="167">
        <v>43566.44</v>
      </c>
      <c r="E395" s="26">
        <v>0</v>
      </c>
      <c r="F395" s="26">
        <v>0</v>
      </c>
      <c r="G395" s="26">
        <v>0</v>
      </c>
      <c r="H395" s="26">
        <v>0</v>
      </c>
      <c r="I395" s="26">
        <v>0</v>
      </c>
      <c r="J395" s="26">
        <v>0</v>
      </c>
      <c r="K395" s="28">
        <v>0</v>
      </c>
      <c r="L395" s="26">
        <v>0</v>
      </c>
      <c r="M395" s="26">
        <v>0</v>
      </c>
      <c r="N395" s="26">
        <v>0</v>
      </c>
      <c r="O395" s="26">
        <v>0</v>
      </c>
      <c r="P395" s="26">
        <v>0</v>
      </c>
      <c r="Q395" s="26">
        <v>0</v>
      </c>
      <c r="R395" s="26">
        <v>0</v>
      </c>
      <c r="S395" s="26">
        <v>0</v>
      </c>
      <c r="T395" s="26">
        <v>0</v>
      </c>
      <c r="U395" s="26">
        <v>0</v>
      </c>
      <c r="V395" s="26">
        <v>0</v>
      </c>
      <c r="W395" s="26">
        <v>0</v>
      </c>
      <c r="X395" s="26">
        <v>0</v>
      </c>
      <c r="Y395" s="26">
        <v>0</v>
      </c>
      <c r="Z395" s="26">
        <v>0</v>
      </c>
      <c r="AA395" s="26">
        <v>0</v>
      </c>
      <c r="AB395" s="26">
        <v>0</v>
      </c>
      <c r="AC395" s="26">
        <v>0</v>
      </c>
      <c r="AD395" s="26">
        <v>43566.44</v>
      </c>
      <c r="AE395" s="26">
        <v>0</v>
      </c>
      <c r="AF395" s="56" t="s">
        <v>720</v>
      </c>
      <c r="AG395" s="56" t="s">
        <v>720</v>
      </c>
      <c r="AH395" s="70" t="s">
        <v>720</v>
      </c>
    </row>
    <row r="396" spans="1:34" s="123" customFormat="1" ht="123">
      <c r="A396" s="123">
        <v>1</v>
      </c>
      <c r="B396" s="52">
        <v>347</v>
      </c>
      <c r="C396" s="172" t="s">
        <v>165</v>
      </c>
      <c r="D396" s="94">
        <v>43566.44</v>
      </c>
      <c r="E396" s="94">
        <v>0</v>
      </c>
      <c r="F396" s="94">
        <v>0</v>
      </c>
      <c r="G396" s="94">
        <v>0</v>
      </c>
      <c r="H396" s="94">
        <v>0</v>
      </c>
      <c r="I396" s="94">
        <v>0</v>
      </c>
      <c r="J396" s="94">
        <v>0</v>
      </c>
      <c r="K396" s="124">
        <v>0</v>
      </c>
      <c r="L396" s="94">
        <v>0</v>
      </c>
      <c r="M396" s="94">
        <v>0</v>
      </c>
      <c r="N396" s="94">
        <v>0</v>
      </c>
      <c r="O396" s="94">
        <v>0</v>
      </c>
      <c r="P396" s="94">
        <v>0</v>
      </c>
      <c r="Q396" s="94">
        <v>0</v>
      </c>
      <c r="R396" s="94">
        <v>0</v>
      </c>
      <c r="S396" s="94">
        <v>0</v>
      </c>
      <c r="T396" s="94">
        <v>0</v>
      </c>
      <c r="U396" s="94">
        <v>0</v>
      </c>
      <c r="V396" s="94">
        <v>0</v>
      </c>
      <c r="W396" s="94">
        <v>0</v>
      </c>
      <c r="X396" s="94">
        <v>0</v>
      </c>
      <c r="Y396" s="94">
        <v>0</v>
      </c>
      <c r="Z396" s="94">
        <v>0</v>
      </c>
      <c r="AA396" s="94">
        <v>0</v>
      </c>
      <c r="AB396" s="94">
        <v>0</v>
      </c>
      <c r="AC396" s="94">
        <v>0</v>
      </c>
      <c r="AD396" s="94">
        <v>43566.44</v>
      </c>
      <c r="AE396" s="94">
        <v>0</v>
      </c>
      <c r="AF396" s="125">
        <v>2020</v>
      </c>
      <c r="AG396" s="125" t="s">
        <v>263</v>
      </c>
      <c r="AH396" s="125" t="s">
        <v>263</v>
      </c>
    </row>
    <row r="397" spans="1:34" ht="61.5">
      <c r="B397" s="20" t="s">
        <v>803</v>
      </c>
      <c r="C397" s="20"/>
      <c r="D397" s="167">
        <v>4166442.5</v>
      </c>
      <c r="E397" s="26">
        <v>0</v>
      </c>
      <c r="F397" s="26">
        <v>0</v>
      </c>
      <c r="G397" s="26">
        <v>0</v>
      </c>
      <c r="H397" s="26">
        <v>0</v>
      </c>
      <c r="I397" s="26">
        <v>0</v>
      </c>
      <c r="J397" s="26">
        <v>0</v>
      </c>
      <c r="K397" s="28">
        <v>0</v>
      </c>
      <c r="L397" s="26">
        <v>0</v>
      </c>
      <c r="M397" s="26">
        <v>542.66</v>
      </c>
      <c r="N397" s="26">
        <v>2207932.36</v>
      </c>
      <c r="O397" s="26">
        <v>0</v>
      </c>
      <c r="P397" s="26">
        <v>0</v>
      </c>
      <c r="Q397" s="26">
        <v>437.5</v>
      </c>
      <c r="R397" s="26">
        <v>1813992.23</v>
      </c>
      <c r="S397" s="26">
        <v>0</v>
      </c>
      <c r="T397" s="26">
        <v>0</v>
      </c>
      <c r="U397" s="26">
        <v>0</v>
      </c>
      <c r="V397" s="26">
        <v>0</v>
      </c>
      <c r="W397" s="26">
        <v>0</v>
      </c>
      <c r="X397" s="26">
        <v>0</v>
      </c>
      <c r="Y397" s="26">
        <v>0</v>
      </c>
      <c r="Z397" s="26">
        <v>0</v>
      </c>
      <c r="AA397" s="26">
        <v>0</v>
      </c>
      <c r="AB397" s="26">
        <v>0</v>
      </c>
      <c r="AC397" s="26">
        <v>17958.52</v>
      </c>
      <c r="AD397" s="26">
        <v>126559.39</v>
      </c>
      <c r="AE397" s="26">
        <v>0</v>
      </c>
      <c r="AF397" s="56" t="s">
        <v>720</v>
      </c>
      <c r="AG397" s="56" t="s">
        <v>720</v>
      </c>
      <c r="AH397" s="70" t="s">
        <v>720</v>
      </c>
    </row>
    <row r="398" spans="1:34" ht="61.5">
      <c r="A398" s="17">
        <v>1</v>
      </c>
      <c r="B398" s="52">
        <v>348</v>
      </c>
      <c r="C398" s="20" t="s">
        <v>179</v>
      </c>
      <c r="D398" s="26">
        <v>71741.72</v>
      </c>
      <c r="E398" s="26">
        <v>0</v>
      </c>
      <c r="F398" s="26">
        <v>0</v>
      </c>
      <c r="G398" s="26">
        <v>0</v>
      </c>
      <c r="H398" s="26">
        <v>0</v>
      </c>
      <c r="I398" s="26">
        <v>0</v>
      </c>
      <c r="J398" s="26">
        <v>0</v>
      </c>
      <c r="K398" s="28">
        <v>0</v>
      </c>
      <c r="L398" s="26">
        <v>0</v>
      </c>
      <c r="M398" s="26">
        <v>0</v>
      </c>
      <c r="N398" s="26">
        <v>0</v>
      </c>
      <c r="O398" s="26">
        <v>0</v>
      </c>
      <c r="P398" s="26">
        <v>0</v>
      </c>
      <c r="Q398" s="26">
        <v>0</v>
      </c>
      <c r="R398" s="26">
        <v>0</v>
      </c>
      <c r="S398" s="26">
        <v>0</v>
      </c>
      <c r="T398" s="26">
        <v>0</v>
      </c>
      <c r="U398" s="26">
        <v>0</v>
      </c>
      <c r="V398" s="26">
        <v>0</v>
      </c>
      <c r="W398" s="26">
        <v>0</v>
      </c>
      <c r="X398" s="26">
        <v>0</v>
      </c>
      <c r="Y398" s="26">
        <v>0</v>
      </c>
      <c r="Z398" s="26">
        <v>0</v>
      </c>
      <c r="AA398" s="26">
        <v>0</v>
      </c>
      <c r="AB398" s="26">
        <v>0</v>
      </c>
      <c r="AC398" s="26">
        <v>0</v>
      </c>
      <c r="AD398" s="34">
        <v>71741.72</v>
      </c>
      <c r="AE398" s="26">
        <v>0</v>
      </c>
      <c r="AF398" s="29">
        <v>2020</v>
      </c>
      <c r="AG398" s="29" t="s">
        <v>263</v>
      </c>
      <c r="AH398" s="29" t="s">
        <v>263</v>
      </c>
    </row>
    <row r="399" spans="1:34" ht="61.5">
      <c r="A399" s="17">
        <v>1</v>
      </c>
      <c r="B399" s="52">
        <v>349</v>
      </c>
      <c r="C399" s="20" t="s">
        <v>1185</v>
      </c>
      <c r="D399" s="26">
        <v>1831950.75</v>
      </c>
      <c r="E399" s="26">
        <v>0</v>
      </c>
      <c r="F399" s="26">
        <v>0</v>
      </c>
      <c r="G399" s="26">
        <v>0</v>
      </c>
      <c r="H399" s="26">
        <v>0</v>
      </c>
      <c r="I399" s="26">
        <v>0</v>
      </c>
      <c r="J399" s="26">
        <v>0</v>
      </c>
      <c r="K399" s="28">
        <v>0</v>
      </c>
      <c r="L399" s="26">
        <v>0</v>
      </c>
      <c r="M399" s="26">
        <v>0</v>
      </c>
      <c r="N399" s="26">
        <v>0</v>
      </c>
      <c r="O399" s="26">
        <v>0</v>
      </c>
      <c r="P399" s="26">
        <v>0</v>
      </c>
      <c r="Q399" s="34">
        <v>437.5</v>
      </c>
      <c r="R399" s="34">
        <v>1813992.23</v>
      </c>
      <c r="S399" s="26">
        <v>0</v>
      </c>
      <c r="T399" s="26">
        <v>0</v>
      </c>
      <c r="U399" s="26">
        <v>0</v>
      </c>
      <c r="V399" s="26">
        <v>0</v>
      </c>
      <c r="W399" s="26">
        <v>0</v>
      </c>
      <c r="X399" s="26">
        <v>0</v>
      </c>
      <c r="Y399" s="26">
        <v>0</v>
      </c>
      <c r="Z399" s="26">
        <v>0</v>
      </c>
      <c r="AA399" s="26">
        <v>0</v>
      </c>
      <c r="AB399" s="26">
        <v>0</v>
      </c>
      <c r="AC399" s="34">
        <v>17958.52</v>
      </c>
      <c r="AD399" s="26">
        <v>0</v>
      </c>
      <c r="AE399" s="26">
        <v>0</v>
      </c>
      <c r="AF399" s="29" t="s">
        <v>263</v>
      </c>
      <c r="AG399" s="29">
        <v>2020</v>
      </c>
      <c r="AH399" s="30">
        <v>2020</v>
      </c>
    </row>
    <row r="400" spans="1:34" ht="61.5">
      <c r="A400" s="17">
        <v>1</v>
      </c>
      <c r="B400" s="52">
        <v>350</v>
      </c>
      <c r="C400" s="20" t="s">
        <v>1186</v>
      </c>
      <c r="D400" s="26">
        <v>2207932.36</v>
      </c>
      <c r="E400" s="26">
        <v>0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8">
        <v>0</v>
      </c>
      <c r="L400" s="26">
        <v>0</v>
      </c>
      <c r="M400" s="34">
        <v>542.66</v>
      </c>
      <c r="N400" s="34">
        <v>2207932.36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  <c r="V400" s="26">
        <v>0</v>
      </c>
      <c r="W400" s="26">
        <v>0</v>
      </c>
      <c r="X400" s="26">
        <v>0</v>
      </c>
      <c r="Y400" s="26">
        <v>0</v>
      </c>
      <c r="Z400" s="26">
        <v>0</v>
      </c>
      <c r="AA400" s="26">
        <v>0</v>
      </c>
      <c r="AB400" s="26">
        <v>0</v>
      </c>
      <c r="AC400" s="26">
        <v>0</v>
      </c>
      <c r="AD400" s="26">
        <v>0</v>
      </c>
      <c r="AE400" s="26">
        <v>0</v>
      </c>
      <c r="AF400" s="29" t="s">
        <v>263</v>
      </c>
      <c r="AG400" s="29">
        <v>2020</v>
      </c>
      <c r="AH400" s="30" t="s">
        <v>263</v>
      </c>
    </row>
    <row r="401" spans="1:34" ht="61.5">
      <c r="A401" s="17">
        <v>1</v>
      </c>
      <c r="B401" s="52">
        <v>351</v>
      </c>
      <c r="C401" s="20" t="s">
        <v>1524</v>
      </c>
      <c r="D401" s="26">
        <v>54817.67</v>
      </c>
      <c r="E401" s="26">
        <v>0</v>
      </c>
      <c r="F401" s="26">
        <v>0</v>
      </c>
      <c r="G401" s="26">
        <v>0</v>
      </c>
      <c r="H401" s="26">
        <v>0</v>
      </c>
      <c r="I401" s="26">
        <v>0</v>
      </c>
      <c r="J401" s="26">
        <v>0</v>
      </c>
      <c r="K401" s="28">
        <v>0</v>
      </c>
      <c r="L401" s="26">
        <v>0</v>
      </c>
      <c r="M401" s="26">
        <v>0</v>
      </c>
      <c r="N401" s="26">
        <v>0</v>
      </c>
      <c r="O401" s="26">
        <v>0</v>
      </c>
      <c r="P401" s="26">
        <v>0</v>
      </c>
      <c r="Q401" s="26">
        <v>0</v>
      </c>
      <c r="R401" s="26">
        <v>0</v>
      </c>
      <c r="S401" s="26">
        <v>0</v>
      </c>
      <c r="T401" s="26">
        <v>0</v>
      </c>
      <c r="U401" s="26">
        <v>0</v>
      </c>
      <c r="V401" s="26">
        <v>0</v>
      </c>
      <c r="W401" s="26">
        <v>0</v>
      </c>
      <c r="X401" s="26">
        <v>0</v>
      </c>
      <c r="Y401" s="26">
        <v>0</v>
      </c>
      <c r="Z401" s="26">
        <v>0</v>
      </c>
      <c r="AA401" s="26">
        <v>0</v>
      </c>
      <c r="AB401" s="26">
        <v>0</v>
      </c>
      <c r="AC401" s="26">
        <v>0</v>
      </c>
      <c r="AD401" s="34">
        <v>54817.67</v>
      </c>
      <c r="AE401" s="26">
        <v>0</v>
      </c>
      <c r="AF401" s="29">
        <v>2020</v>
      </c>
      <c r="AG401" s="29" t="s">
        <v>263</v>
      </c>
      <c r="AH401" s="29" t="s">
        <v>263</v>
      </c>
    </row>
    <row r="402" spans="1:34" ht="61.5">
      <c r="B402" s="20" t="s">
        <v>838</v>
      </c>
      <c r="C402" s="20"/>
      <c r="D402" s="167">
        <v>2786770.47</v>
      </c>
      <c r="E402" s="26">
        <v>0</v>
      </c>
      <c r="F402" s="26">
        <v>0</v>
      </c>
      <c r="G402" s="26">
        <v>0</v>
      </c>
      <c r="H402" s="26">
        <v>0</v>
      </c>
      <c r="I402" s="26">
        <v>0</v>
      </c>
      <c r="J402" s="26">
        <v>0</v>
      </c>
      <c r="K402" s="28">
        <v>0</v>
      </c>
      <c r="L402" s="26">
        <v>0</v>
      </c>
      <c r="M402" s="26">
        <v>0</v>
      </c>
      <c r="N402" s="26">
        <v>0</v>
      </c>
      <c r="O402" s="26">
        <v>0</v>
      </c>
      <c r="P402" s="26">
        <v>0</v>
      </c>
      <c r="Q402" s="26">
        <v>818.41</v>
      </c>
      <c r="R402" s="26">
        <v>2759451.89</v>
      </c>
      <c r="S402" s="26">
        <v>0</v>
      </c>
      <c r="T402" s="26">
        <v>0</v>
      </c>
      <c r="U402" s="26">
        <v>0</v>
      </c>
      <c r="V402" s="26">
        <v>0</v>
      </c>
      <c r="W402" s="26">
        <v>0</v>
      </c>
      <c r="X402" s="26">
        <v>0</v>
      </c>
      <c r="Y402" s="26">
        <v>0</v>
      </c>
      <c r="Z402" s="26">
        <v>0</v>
      </c>
      <c r="AA402" s="26">
        <v>0</v>
      </c>
      <c r="AB402" s="26">
        <v>0</v>
      </c>
      <c r="AC402" s="26">
        <v>27318.58</v>
      </c>
      <c r="AD402" s="26">
        <v>0</v>
      </c>
      <c r="AE402" s="26">
        <v>0</v>
      </c>
      <c r="AF402" s="56" t="s">
        <v>720</v>
      </c>
      <c r="AG402" s="56" t="s">
        <v>720</v>
      </c>
      <c r="AH402" s="70" t="s">
        <v>720</v>
      </c>
    </row>
    <row r="403" spans="1:34" ht="61.5">
      <c r="A403" s="17">
        <v>1</v>
      </c>
      <c r="B403" s="52">
        <v>352</v>
      </c>
      <c r="C403" s="20" t="s">
        <v>1188</v>
      </c>
      <c r="D403" s="26">
        <v>2786770.47</v>
      </c>
      <c r="E403" s="26">
        <v>0</v>
      </c>
      <c r="F403" s="26">
        <v>0</v>
      </c>
      <c r="G403" s="26">
        <v>0</v>
      </c>
      <c r="H403" s="26">
        <v>0</v>
      </c>
      <c r="I403" s="26">
        <v>0</v>
      </c>
      <c r="J403" s="26">
        <v>0</v>
      </c>
      <c r="K403" s="28">
        <v>0</v>
      </c>
      <c r="L403" s="26">
        <v>0</v>
      </c>
      <c r="M403" s="26">
        <v>0</v>
      </c>
      <c r="N403" s="26">
        <v>0</v>
      </c>
      <c r="O403" s="26">
        <v>0</v>
      </c>
      <c r="P403" s="26">
        <v>0</v>
      </c>
      <c r="Q403" s="34">
        <v>818.41</v>
      </c>
      <c r="R403" s="34">
        <v>2759451.89</v>
      </c>
      <c r="S403" s="26">
        <v>0</v>
      </c>
      <c r="T403" s="26">
        <v>0</v>
      </c>
      <c r="U403" s="26">
        <v>0</v>
      </c>
      <c r="V403" s="26">
        <v>0</v>
      </c>
      <c r="W403" s="26">
        <v>0</v>
      </c>
      <c r="X403" s="26">
        <v>0</v>
      </c>
      <c r="Y403" s="26">
        <v>0</v>
      </c>
      <c r="Z403" s="26">
        <v>0</v>
      </c>
      <c r="AA403" s="26">
        <v>0</v>
      </c>
      <c r="AB403" s="26">
        <v>0</v>
      </c>
      <c r="AC403" s="34">
        <v>27318.58</v>
      </c>
      <c r="AD403" s="26">
        <v>0</v>
      </c>
      <c r="AE403" s="26">
        <v>0</v>
      </c>
      <c r="AF403" s="29" t="s">
        <v>263</v>
      </c>
      <c r="AG403" s="29">
        <v>2020</v>
      </c>
      <c r="AH403" s="30">
        <v>2020</v>
      </c>
    </row>
    <row r="404" spans="1:34" ht="61.5">
      <c r="B404" s="20" t="s">
        <v>805</v>
      </c>
      <c r="C404" s="163"/>
      <c r="D404" s="167">
        <v>8480737.0799999982</v>
      </c>
      <c r="E404" s="26">
        <v>0</v>
      </c>
      <c r="F404" s="26">
        <v>0</v>
      </c>
      <c r="G404" s="26">
        <v>0</v>
      </c>
      <c r="H404" s="26">
        <v>0</v>
      </c>
      <c r="I404" s="26">
        <v>0</v>
      </c>
      <c r="J404" s="26">
        <v>0</v>
      </c>
      <c r="K404" s="28">
        <v>0</v>
      </c>
      <c r="L404" s="26">
        <v>0</v>
      </c>
      <c r="M404" s="26">
        <v>2092.46</v>
      </c>
      <c r="N404" s="26">
        <v>7827572.0800000001</v>
      </c>
      <c r="O404" s="26">
        <v>0</v>
      </c>
      <c r="P404" s="26">
        <v>0</v>
      </c>
      <c r="Q404" s="26">
        <v>0</v>
      </c>
      <c r="R404" s="26">
        <v>0</v>
      </c>
      <c r="S404" s="26">
        <v>0</v>
      </c>
      <c r="T404" s="26">
        <v>0</v>
      </c>
      <c r="U404" s="26">
        <v>0</v>
      </c>
      <c r="V404" s="26">
        <v>0</v>
      </c>
      <c r="W404" s="26">
        <v>0</v>
      </c>
      <c r="X404" s="26">
        <v>0</v>
      </c>
      <c r="Y404" s="26">
        <v>0</v>
      </c>
      <c r="Z404" s="26">
        <v>0</v>
      </c>
      <c r="AA404" s="26">
        <v>0</v>
      </c>
      <c r="AB404" s="26">
        <v>0</v>
      </c>
      <c r="AC404" s="26">
        <v>75981.540000000008</v>
      </c>
      <c r="AD404" s="26">
        <v>577183.46</v>
      </c>
      <c r="AE404" s="26">
        <v>0</v>
      </c>
      <c r="AF404" s="56" t="s">
        <v>720</v>
      </c>
      <c r="AG404" s="56" t="s">
        <v>720</v>
      </c>
      <c r="AH404" s="70" t="s">
        <v>720</v>
      </c>
    </row>
    <row r="405" spans="1:34" ht="61.5">
      <c r="A405" s="17">
        <v>1</v>
      </c>
      <c r="B405" s="52">
        <v>353</v>
      </c>
      <c r="C405" s="20" t="s">
        <v>75</v>
      </c>
      <c r="D405" s="26">
        <v>2519278.3999999994</v>
      </c>
      <c r="E405" s="26">
        <v>0</v>
      </c>
      <c r="F405" s="26">
        <v>0</v>
      </c>
      <c r="G405" s="26">
        <v>0</v>
      </c>
      <c r="H405" s="26">
        <v>0</v>
      </c>
      <c r="I405" s="26">
        <v>0</v>
      </c>
      <c r="J405" s="26">
        <v>0</v>
      </c>
      <c r="K405" s="28">
        <v>0</v>
      </c>
      <c r="L405" s="26">
        <v>0</v>
      </c>
      <c r="M405" s="34">
        <v>625</v>
      </c>
      <c r="N405" s="34">
        <v>2404974.7999999998</v>
      </c>
      <c r="O405" s="26">
        <v>0</v>
      </c>
      <c r="P405" s="26">
        <v>0</v>
      </c>
      <c r="Q405" s="26">
        <v>0</v>
      </c>
      <c r="R405" s="26">
        <v>0</v>
      </c>
      <c r="S405" s="26">
        <v>0</v>
      </c>
      <c r="T405" s="26">
        <v>0</v>
      </c>
      <c r="U405" s="26">
        <v>0</v>
      </c>
      <c r="V405" s="26">
        <v>0</v>
      </c>
      <c r="W405" s="26">
        <v>0</v>
      </c>
      <c r="X405" s="26">
        <v>0</v>
      </c>
      <c r="Y405" s="26">
        <v>0</v>
      </c>
      <c r="Z405" s="26">
        <v>0</v>
      </c>
      <c r="AA405" s="26">
        <v>0</v>
      </c>
      <c r="AB405" s="26">
        <v>0</v>
      </c>
      <c r="AC405" s="34">
        <v>14429.84</v>
      </c>
      <c r="AD405" s="34">
        <v>99873.76</v>
      </c>
      <c r="AE405" s="26">
        <v>0</v>
      </c>
      <c r="AF405" s="29">
        <v>2020</v>
      </c>
      <c r="AG405" s="29">
        <v>2020</v>
      </c>
      <c r="AH405" s="30">
        <v>2020</v>
      </c>
    </row>
    <row r="406" spans="1:34" ht="61.5">
      <c r="A406" s="17">
        <v>1</v>
      </c>
      <c r="B406" s="52">
        <v>354</v>
      </c>
      <c r="C406" s="20" t="s">
        <v>74</v>
      </c>
      <c r="D406" s="26">
        <v>2316768.9099999997</v>
      </c>
      <c r="E406" s="26">
        <v>0</v>
      </c>
      <c r="F406" s="26">
        <v>0</v>
      </c>
      <c r="G406" s="26">
        <v>0</v>
      </c>
      <c r="H406" s="26">
        <v>0</v>
      </c>
      <c r="I406" s="26">
        <v>0</v>
      </c>
      <c r="J406" s="26">
        <v>0</v>
      </c>
      <c r="K406" s="28">
        <v>0</v>
      </c>
      <c r="L406" s="26">
        <v>0</v>
      </c>
      <c r="M406" s="34">
        <v>492.3</v>
      </c>
      <c r="N406" s="122">
        <v>2171491.13</v>
      </c>
      <c r="O406" s="26">
        <v>0</v>
      </c>
      <c r="P406" s="26">
        <v>0</v>
      </c>
      <c r="Q406" s="26">
        <v>0</v>
      </c>
      <c r="R406" s="26">
        <v>0</v>
      </c>
      <c r="S406" s="26">
        <v>0</v>
      </c>
      <c r="T406" s="26">
        <v>0</v>
      </c>
      <c r="U406" s="26">
        <v>0</v>
      </c>
      <c r="V406" s="26">
        <v>0</v>
      </c>
      <c r="W406" s="26">
        <v>0</v>
      </c>
      <c r="X406" s="26">
        <v>0</v>
      </c>
      <c r="Y406" s="26">
        <v>0</v>
      </c>
      <c r="Z406" s="26">
        <v>0</v>
      </c>
      <c r="AA406" s="26">
        <v>0</v>
      </c>
      <c r="AB406" s="26">
        <v>0</v>
      </c>
      <c r="AC406" s="34">
        <v>13028.94</v>
      </c>
      <c r="AD406" s="34">
        <v>132248.84</v>
      </c>
      <c r="AE406" s="26">
        <v>0</v>
      </c>
      <c r="AF406" s="29">
        <v>2020</v>
      </c>
      <c r="AG406" s="29">
        <v>2020</v>
      </c>
      <c r="AH406" s="30">
        <v>2020</v>
      </c>
    </row>
    <row r="407" spans="1:34" ht="61.5">
      <c r="A407" s="17">
        <v>1</v>
      </c>
      <c r="B407" s="52">
        <v>355</v>
      </c>
      <c r="C407" s="20" t="s">
        <v>76</v>
      </c>
      <c r="D407" s="26">
        <v>132502.74</v>
      </c>
      <c r="E407" s="26">
        <v>0</v>
      </c>
      <c r="F407" s="26">
        <v>0</v>
      </c>
      <c r="G407" s="26">
        <v>0</v>
      </c>
      <c r="H407" s="26">
        <v>0</v>
      </c>
      <c r="I407" s="26">
        <v>0</v>
      </c>
      <c r="J407" s="26">
        <v>0</v>
      </c>
      <c r="K407" s="28">
        <v>0</v>
      </c>
      <c r="L407" s="26">
        <v>0</v>
      </c>
      <c r="M407" s="26">
        <v>0</v>
      </c>
      <c r="N407" s="26">
        <v>0</v>
      </c>
      <c r="O407" s="26">
        <v>0</v>
      </c>
      <c r="P407" s="26">
        <v>0</v>
      </c>
      <c r="Q407" s="26">
        <v>0</v>
      </c>
      <c r="R407" s="26">
        <v>0</v>
      </c>
      <c r="S407" s="26">
        <v>0</v>
      </c>
      <c r="T407" s="26">
        <v>0</v>
      </c>
      <c r="U407" s="26">
        <v>0</v>
      </c>
      <c r="V407" s="26">
        <v>0</v>
      </c>
      <c r="W407" s="26">
        <v>0</v>
      </c>
      <c r="X407" s="26">
        <v>0</v>
      </c>
      <c r="Y407" s="26">
        <v>0</v>
      </c>
      <c r="Z407" s="26">
        <v>0</v>
      </c>
      <c r="AA407" s="26">
        <v>0</v>
      </c>
      <c r="AB407" s="26">
        <v>0</v>
      </c>
      <c r="AC407" s="26">
        <v>0</v>
      </c>
      <c r="AD407" s="34">
        <v>132502.74</v>
      </c>
      <c r="AE407" s="26">
        <v>0</v>
      </c>
      <c r="AF407" s="29">
        <v>2020</v>
      </c>
      <c r="AG407" s="29" t="s">
        <v>263</v>
      </c>
      <c r="AH407" s="29" t="s">
        <v>263</v>
      </c>
    </row>
    <row r="408" spans="1:34" ht="61.5">
      <c r="A408" s="17">
        <v>1</v>
      </c>
      <c r="B408" s="52">
        <v>356</v>
      </c>
      <c r="C408" s="20" t="s">
        <v>1189</v>
      </c>
      <c r="D408" s="26">
        <v>3299628.9099999997</v>
      </c>
      <c r="E408" s="26">
        <v>0</v>
      </c>
      <c r="F408" s="26">
        <v>0</v>
      </c>
      <c r="G408" s="26">
        <v>0</v>
      </c>
      <c r="H408" s="26">
        <v>0</v>
      </c>
      <c r="I408" s="26">
        <v>0</v>
      </c>
      <c r="J408" s="26">
        <v>0</v>
      </c>
      <c r="K408" s="28">
        <v>0</v>
      </c>
      <c r="L408" s="26">
        <v>0</v>
      </c>
      <c r="M408" s="34">
        <v>975.16</v>
      </c>
      <c r="N408" s="34">
        <v>3251106.15</v>
      </c>
      <c r="O408" s="26">
        <v>0</v>
      </c>
      <c r="P408" s="26">
        <v>0</v>
      </c>
      <c r="Q408" s="26">
        <v>0</v>
      </c>
      <c r="R408" s="26">
        <v>0</v>
      </c>
      <c r="S408" s="26">
        <v>0</v>
      </c>
      <c r="T408" s="26">
        <v>0</v>
      </c>
      <c r="U408" s="26">
        <v>0</v>
      </c>
      <c r="V408" s="26">
        <v>0</v>
      </c>
      <c r="W408" s="26">
        <v>0</v>
      </c>
      <c r="X408" s="26">
        <v>0</v>
      </c>
      <c r="Y408" s="26">
        <v>0</v>
      </c>
      <c r="Z408" s="26">
        <v>0</v>
      </c>
      <c r="AA408" s="26">
        <v>0</v>
      </c>
      <c r="AB408" s="26">
        <v>0</v>
      </c>
      <c r="AC408" s="26">
        <v>48522.76</v>
      </c>
      <c r="AD408" s="26">
        <v>0</v>
      </c>
      <c r="AE408" s="26">
        <v>0</v>
      </c>
      <c r="AF408" s="29" t="s">
        <v>263</v>
      </c>
      <c r="AG408" s="29">
        <v>2020</v>
      </c>
      <c r="AH408" s="30">
        <v>2020</v>
      </c>
    </row>
    <row r="409" spans="1:34" ht="61.5">
      <c r="A409" s="17">
        <v>1</v>
      </c>
      <c r="B409" s="52">
        <v>357</v>
      </c>
      <c r="C409" s="20" t="s">
        <v>79</v>
      </c>
      <c r="D409" s="26">
        <v>60672.79</v>
      </c>
      <c r="E409" s="26">
        <v>0</v>
      </c>
      <c r="F409" s="26">
        <v>0</v>
      </c>
      <c r="G409" s="26">
        <v>0</v>
      </c>
      <c r="H409" s="26">
        <v>0</v>
      </c>
      <c r="I409" s="26">
        <v>0</v>
      </c>
      <c r="J409" s="26">
        <v>0</v>
      </c>
      <c r="K409" s="58">
        <v>0</v>
      </c>
      <c r="L409" s="26">
        <v>0</v>
      </c>
      <c r="M409" s="26">
        <v>0</v>
      </c>
      <c r="N409" s="26">
        <v>0</v>
      </c>
      <c r="O409" s="26">
        <v>0</v>
      </c>
      <c r="P409" s="26">
        <v>0</v>
      </c>
      <c r="Q409" s="26">
        <v>0</v>
      </c>
      <c r="R409" s="26">
        <v>0</v>
      </c>
      <c r="S409" s="26">
        <v>0</v>
      </c>
      <c r="T409" s="26">
        <v>0</v>
      </c>
      <c r="U409" s="26">
        <v>0</v>
      </c>
      <c r="V409" s="26">
        <v>0</v>
      </c>
      <c r="W409" s="26">
        <v>0</v>
      </c>
      <c r="X409" s="26">
        <v>0</v>
      </c>
      <c r="Y409" s="26">
        <v>0</v>
      </c>
      <c r="Z409" s="26">
        <v>0</v>
      </c>
      <c r="AA409" s="26">
        <v>0</v>
      </c>
      <c r="AB409" s="26">
        <v>0</v>
      </c>
      <c r="AC409" s="26">
        <v>0</v>
      </c>
      <c r="AD409" s="26">
        <v>60672.79</v>
      </c>
      <c r="AE409" s="26">
        <v>0</v>
      </c>
      <c r="AF409" s="29">
        <v>2020</v>
      </c>
      <c r="AG409" s="29" t="s">
        <v>263</v>
      </c>
      <c r="AH409" s="29" t="s">
        <v>263</v>
      </c>
    </row>
    <row r="410" spans="1:34" ht="61.5">
      <c r="A410" s="17">
        <v>1</v>
      </c>
      <c r="B410" s="52">
        <v>358</v>
      </c>
      <c r="C410" s="20" t="s">
        <v>80</v>
      </c>
      <c r="D410" s="26">
        <v>60672.79</v>
      </c>
      <c r="E410" s="26">
        <v>0</v>
      </c>
      <c r="F410" s="26">
        <v>0</v>
      </c>
      <c r="G410" s="26">
        <v>0</v>
      </c>
      <c r="H410" s="26">
        <v>0</v>
      </c>
      <c r="I410" s="26">
        <v>0</v>
      </c>
      <c r="J410" s="26">
        <v>0</v>
      </c>
      <c r="K410" s="58">
        <v>0</v>
      </c>
      <c r="L410" s="26">
        <v>0</v>
      </c>
      <c r="M410" s="26">
        <v>0</v>
      </c>
      <c r="N410" s="26">
        <v>0</v>
      </c>
      <c r="O410" s="26">
        <v>0</v>
      </c>
      <c r="P410" s="26">
        <v>0</v>
      </c>
      <c r="Q410" s="26">
        <v>0</v>
      </c>
      <c r="R410" s="26">
        <v>0</v>
      </c>
      <c r="S410" s="26">
        <v>0</v>
      </c>
      <c r="T410" s="26">
        <v>0</v>
      </c>
      <c r="U410" s="26">
        <v>0</v>
      </c>
      <c r="V410" s="26">
        <v>0</v>
      </c>
      <c r="W410" s="26">
        <v>0</v>
      </c>
      <c r="X410" s="26">
        <v>0</v>
      </c>
      <c r="Y410" s="26">
        <v>0</v>
      </c>
      <c r="Z410" s="26">
        <v>0</v>
      </c>
      <c r="AA410" s="26">
        <v>0</v>
      </c>
      <c r="AB410" s="26">
        <v>0</v>
      </c>
      <c r="AC410" s="26">
        <v>0</v>
      </c>
      <c r="AD410" s="26">
        <v>60672.79</v>
      </c>
      <c r="AE410" s="26">
        <v>0</v>
      </c>
      <c r="AF410" s="29">
        <v>2020</v>
      </c>
      <c r="AG410" s="29" t="s">
        <v>263</v>
      </c>
      <c r="AH410" s="29" t="s">
        <v>263</v>
      </c>
    </row>
    <row r="411" spans="1:34" ht="61.5">
      <c r="A411" s="17">
        <v>1</v>
      </c>
      <c r="B411" s="52">
        <v>359</v>
      </c>
      <c r="C411" s="20" t="s">
        <v>1619</v>
      </c>
      <c r="D411" s="26">
        <v>91212.54</v>
      </c>
      <c r="E411" s="26">
        <v>0</v>
      </c>
      <c r="F411" s="26">
        <v>0</v>
      </c>
      <c r="G411" s="26">
        <v>0</v>
      </c>
      <c r="H411" s="26">
        <v>0</v>
      </c>
      <c r="I411" s="26">
        <v>0</v>
      </c>
      <c r="J411" s="26">
        <v>0</v>
      </c>
      <c r="K411" s="58">
        <v>0</v>
      </c>
      <c r="L411" s="26">
        <v>0</v>
      </c>
      <c r="M411" s="26">
        <v>0</v>
      </c>
      <c r="N411" s="26">
        <v>0</v>
      </c>
      <c r="O411" s="26">
        <v>0</v>
      </c>
      <c r="P411" s="26">
        <v>0</v>
      </c>
      <c r="Q411" s="26">
        <v>0</v>
      </c>
      <c r="R411" s="26">
        <v>0</v>
      </c>
      <c r="S411" s="26">
        <v>0</v>
      </c>
      <c r="T411" s="26">
        <v>0</v>
      </c>
      <c r="U411" s="26">
        <v>0</v>
      </c>
      <c r="V411" s="26">
        <v>0</v>
      </c>
      <c r="W411" s="26">
        <v>0</v>
      </c>
      <c r="X411" s="26">
        <v>0</v>
      </c>
      <c r="Y411" s="26">
        <v>0</v>
      </c>
      <c r="Z411" s="26">
        <v>0</v>
      </c>
      <c r="AA411" s="26">
        <v>0</v>
      </c>
      <c r="AB411" s="26">
        <v>0</v>
      </c>
      <c r="AC411" s="26">
        <v>0</v>
      </c>
      <c r="AD411" s="26">
        <v>91212.54</v>
      </c>
      <c r="AE411" s="26">
        <v>0</v>
      </c>
      <c r="AF411" s="29">
        <v>2020</v>
      </c>
      <c r="AG411" s="29" t="s">
        <v>263</v>
      </c>
      <c r="AH411" s="29" t="s">
        <v>263</v>
      </c>
    </row>
    <row r="412" spans="1:34" ht="61.5">
      <c r="B412" s="20" t="s">
        <v>806</v>
      </c>
      <c r="C412" s="20"/>
      <c r="D412" s="167">
        <v>2358530.46</v>
      </c>
      <c r="E412" s="26">
        <v>0</v>
      </c>
      <c r="F412" s="26">
        <v>0</v>
      </c>
      <c r="G412" s="26">
        <v>0</v>
      </c>
      <c r="H412" s="26">
        <v>0</v>
      </c>
      <c r="I412" s="26">
        <v>0</v>
      </c>
      <c r="J412" s="26">
        <v>0</v>
      </c>
      <c r="K412" s="28">
        <v>0</v>
      </c>
      <c r="L412" s="26">
        <v>0</v>
      </c>
      <c r="M412" s="26">
        <v>540.25</v>
      </c>
      <c r="N412" s="26">
        <v>2261640.71</v>
      </c>
      <c r="O412" s="26">
        <v>0</v>
      </c>
      <c r="P412" s="26">
        <v>0</v>
      </c>
      <c r="Q412" s="26">
        <v>0</v>
      </c>
      <c r="R412" s="26">
        <v>0</v>
      </c>
      <c r="S412" s="26">
        <v>0</v>
      </c>
      <c r="T412" s="26">
        <v>0</v>
      </c>
      <c r="U412" s="26">
        <v>0</v>
      </c>
      <c r="V412" s="26">
        <v>0</v>
      </c>
      <c r="W412" s="26">
        <v>0</v>
      </c>
      <c r="X412" s="26">
        <v>0</v>
      </c>
      <c r="Y412" s="26">
        <v>0</v>
      </c>
      <c r="Z412" s="26">
        <v>0</v>
      </c>
      <c r="AA412" s="26">
        <v>0</v>
      </c>
      <c r="AB412" s="26">
        <v>0</v>
      </c>
      <c r="AC412" s="26">
        <v>13569.84</v>
      </c>
      <c r="AD412" s="26">
        <v>83319.91</v>
      </c>
      <c r="AE412" s="26">
        <v>0</v>
      </c>
      <c r="AF412" s="56" t="s">
        <v>720</v>
      </c>
      <c r="AG412" s="56" t="s">
        <v>720</v>
      </c>
      <c r="AH412" s="70" t="s">
        <v>720</v>
      </c>
    </row>
    <row r="413" spans="1:34" ht="61.5">
      <c r="A413" s="17">
        <v>1</v>
      </c>
      <c r="B413" s="52">
        <v>360</v>
      </c>
      <c r="C413" s="20" t="s">
        <v>77</v>
      </c>
      <c r="D413" s="26">
        <v>2358530.46</v>
      </c>
      <c r="E413" s="26">
        <v>0</v>
      </c>
      <c r="F413" s="26">
        <v>0</v>
      </c>
      <c r="G413" s="26">
        <v>0</v>
      </c>
      <c r="H413" s="26">
        <v>0</v>
      </c>
      <c r="I413" s="26">
        <v>0</v>
      </c>
      <c r="J413" s="26">
        <v>0</v>
      </c>
      <c r="K413" s="28">
        <v>0</v>
      </c>
      <c r="L413" s="26">
        <v>0</v>
      </c>
      <c r="M413" s="34">
        <v>540.25</v>
      </c>
      <c r="N413" s="34">
        <v>2261640.71</v>
      </c>
      <c r="O413" s="26">
        <v>0</v>
      </c>
      <c r="P413" s="26">
        <v>0</v>
      </c>
      <c r="Q413" s="26">
        <v>0</v>
      </c>
      <c r="R413" s="26">
        <v>0</v>
      </c>
      <c r="S413" s="26">
        <v>0</v>
      </c>
      <c r="T413" s="26">
        <v>0</v>
      </c>
      <c r="U413" s="26">
        <v>0</v>
      </c>
      <c r="V413" s="26">
        <v>0</v>
      </c>
      <c r="W413" s="26">
        <v>0</v>
      </c>
      <c r="X413" s="26">
        <v>0</v>
      </c>
      <c r="Y413" s="26">
        <v>0</v>
      </c>
      <c r="Z413" s="26">
        <v>0</v>
      </c>
      <c r="AA413" s="26">
        <v>0</v>
      </c>
      <c r="AB413" s="26">
        <v>0</v>
      </c>
      <c r="AC413" s="34">
        <v>13569.84</v>
      </c>
      <c r="AD413" s="34">
        <v>83319.91</v>
      </c>
      <c r="AE413" s="26">
        <v>0</v>
      </c>
      <c r="AF413" s="29">
        <v>2020</v>
      </c>
      <c r="AG413" s="29">
        <v>2020</v>
      </c>
      <c r="AH413" s="30">
        <v>2020</v>
      </c>
    </row>
    <row r="414" spans="1:34" ht="61.5">
      <c r="B414" s="20" t="s">
        <v>839</v>
      </c>
      <c r="C414" s="20"/>
      <c r="D414" s="167">
        <v>178408.21000000002</v>
      </c>
      <c r="E414" s="26">
        <v>0</v>
      </c>
      <c r="F414" s="26">
        <v>0</v>
      </c>
      <c r="G414" s="26">
        <v>0</v>
      </c>
      <c r="H414" s="26">
        <v>86514.08</v>
      </c>
      <c r="I414" s="26">
        <v>0</v>
      </c>
      <c r="J414" s="26">
        <v>0</v>
      </c>
      <c r="K414" s="28">
        <v>0</v>
      </c>
      <c r="L414" s="26">
        <v>0</v>
      </c>
      <c r="M414" s="26">
        <v>0</v>
      </c>
      <c r="N414" s="26">
        <v>0</v>
      </c>
      <c r="O414" s="26">
        <v>0</v>
      </c>
      <c r="P414" s="26">
        <v>0</v>
      </c>
      <c r="Q414" s="26">
        <v>0</v>
      </c>
      <c r="R414" s="26">
        <v>0</v>
      </c>
      <c r="S414" s="26">
        <v>0</v>
      </c>
      <c r="T414" s="26">
        <v>0</v>
      </c>
      <c r="U414" s="26">
        <v>0</v>
      </c>
      <c r="V414" s="26">
        <v>0</v>
      </c>
      <c r="W414" s="26">
        <v>0</v>
      </c>
      <c r="X414" s="26">
        <v>0</v>
      </c>
      <c r="Y414" s="26">
        <v>0</v>
      </c>
      <c r="Z414" s="26">
        <v>0</v>
      </c>
      <c r="AA414" s="26">
        <v>0</v>
      </c>
      <c r="AB414" s="26">
        <v>0</v>
      </c>
      <c r="AC414" s="26">
        <v>1291.22</v>
      </c>
      <c r="AD414" s="26">
        <v>90602.91</v>
      </c>
      <c r="AE414" s="26">
        <v>0</v>
      </c>
      <c r="AF414" s="56" t="s">
        <v>720</v>
      </c>
      <c r="AG414" s="56" t="s">
        <v>720</v>
      </c>
      <c r="AH414" s="70" t="s">
        <v>720</v>
      </c>
    </row>
    <row r="415" spans="1:34" ht="61.5">
      <c r="A415" s="17">
        <v>1</v>
      </c>
      <c r="B415" s="52">
        <v>361</v>
      </c>
      <c r="C415" s="20" t="s">
        <v>1191</v>
      </c>
      <c r="D415" s="26">
        <v>87805.3</v>
      </c>
      <c r="E415" s="26">
        <v>0</v>
      </c>
      <c r="F415" s="26">
        <v>0</v>
      </c>
      <c r="G415" s="26">
        <v>0</v>
      </c>
      <c r="H415" s="34">
        <v>86514.08</v>
      </c>
      <c r="I415" s="26">
        <v>0</v>
      </c>
      <c r="J415" s="26">
        <v>0</v>
      </c>
      <c r="K415" s="28">
        <v>0</v>
      </c>
      <c r="L415" s="26">
        <v>0</v>
      </c>
      <c r="M415" s="26">
        <v>0</v>
      </c>
      <c r="N415" s="26">
        <v>0</v>
      </c>
      <c r="O415" s="26">
        <v>0</v>
      </c>
      <c r="P415" s="26">
        <v>0</v>
      </c>
      <c r="Q415" s="26">
        <v>0</v>
      </c>
      <c r="R415" s="26">
        <v>0</v>
      </c>
      <c r="S415" s="26">
        <v>0</v>
      </c>
      <c r="T415" s="26">
        <v>0</v>
      </c>
      <c r="U415" s="26">
        <v>0</v>
      </c>
      <c r="V415" s="26">
        <v>0</v>
      </c>
      <c r="W415" s="26">
        <v>0</v>
      </c>
      <c r="X415" s="26">
        <v>0</v>
      </c>
      <c r="Y415" s="26">
        <v>0</v>
      </c>
      <c r="Z415" s="26">
        <v>0</v>
      </c>
      <c r="AA415" s="26">
        <v>0</v>
      </c>
      <c r="AB415" s="26">
        <v>0</v>
      </c>
      <c r="AC415" s="26">
        <v>1291.22</v>
      </c>
      <c r="AD415" s="26">
        <v>0</v>
      </c>
      <c r="AE415" s="26">
        <v>0</v>
      </c>
      <c r="AF415" s="29" t="s">
        <v>263</v>
      </c>
      <c r="AG415" s="29">
        <v>2020</v>
      </c>
      <c r="AH415" s="30">
        <v>2020</v>
      </c>
    </row>
    <row r="416" spans="1:34" ht="61.5">
      <c r="A416" s="17">
        <v>1</v>
      </c>
      <c r="B416" s="52">
        <v>362</v>
      </c>
      <c r="C416" s="20" t="s">
        <v>81</v>
      </c>
      <c r="D416" s="26">
        <v>50003.71</v>
      </c>
      <c r="E416" s="26">
        <v>0</v>
      </c>
      <c r="F416" s="26">
        <v>0</v>
      </c>
      <c r="G416" s="26">
        <v>0</v>
      </c>
      <c r="H416" s="26">
        <v>0</v>
      </c>
      <c r="I416" s="26">
        <v>0</v>
      </c>
      <c r="J416" s="26">
        <v>0</v>
      </c>
      <c r="K416" s="58">
        <v>0</v>
      </c>
      <c r="L416" s="26">
        <v>0</v>
      </c>
      <c r="M416" s="26">
        <v>0</v>
      </c>
      <c r="N416" s="26">
        <v>0</v>
      </c>
      <c r="O416" s="26">
        <v>0</v>
      </c>
      <c r="P416" s="26">
        <v>0</v>
      </c>
      <c r="Q416" s="26">
        <v>0</v>
      </c>
      <c r="R416" s="26">
        <v>0</v>
      </c>
      <c r="S416" s="26">
        <v>0</v>
      </c>
      <c r="T416" s="26">
        <v>0</v>
      </c>
      <c r="U416" s="26">
        <v>0</v>
      </c>
      <c r="V416" s="26">
        <v>0</v>
      </c>
      <c r="W416" s="26">
        <v>0</v>
      </c>
      <c r="X416" s="26">
        <v>0</v>
      </c>
      <c r="Y416" s="26">
        <v>0</v>
      </c>
      <c r="Z416" s="26">
        <v>0</v>
      </c>
      <c r="AA416" s="26">
        <v>0</v>
      </c>
      <c r="AB416" s="26">
        <v>0</v>
      </c>
      <c r="AC416" s="26">
        <v>0</v>
      </c>
      <c r="AD416" s="26">
        <v>50003.71</v>
      </c>
      <c r="AE416" s="26">
        <v>0</v>
      </c>
      <c r="AF416" s="29">
        <v>2020</v>
      </c>
      <c r="AG416" s="29" t="s">
        <v>263</v>
      </c>
      <c r="AH416" s="29" t="s">
        <v>263</v>
      </c>
    </row>
    <row r="417" spans="1:34" ht="61.5">
      <c r="A417" s="17">
        <v>1</v>
      </c>
      <c r="B417" s="52">
        <v>363</v>
      </c>
      <c r="C417" s="20" t="s">
        <v>82</v>
      </c>
      <c r="D417" s="26">
        <v>40599.199999999997</v>
      </c>
      <c r="E417" s="26">
        <v>0</v>
      </c>
      <c r="F417" s="26">
        <v>0</v>
      </c>
      <c r="G417" s="26">
        <v>0</v>
      </c>
      <c r="H417" s="26">
        <v>0</v>
      </c>
      <c r="I417" s="26">
        <v>0</v>
      </c>
      <c r="J417" s="26">
        <v>0</v>
      </c>
      <c r="K417" s="58">
        <v>0</v>
      </c>
      <c r="L417" s="26">
        <v>0</v>
      </c>
      <c r="M417" s="26">
        <v>0</v>
      </c>
      <c r="N417" s="26">
        <v>0</v>
      </c>
      <c r="O417" s="26">
        <v>0</v>
      </c>
      <c r="P417" s="26">
        <v>0</v>
      </c>
      <c r="Q417" s="26">
        <v>0</v>
      </c>
      <c r="R417" s="26">
        <v>0</v>
      </c>
      <c r="S417" s="26">
        <v>0</v>
      </c>
      <c r="T417" s="26">
        <v>0</v>
      </c>
      <c r="U417" s="26">
        <v>0</v>
      </c>
      <c r="V417" s="26">
        <v>0</v>
      </c>
      <c r="W417" s="26">
        <v>0</v>
      </c>
      <c r="X417" s="26">
        <v>0</v>
      </c>
      <c r="Y417" s="26">
        <v>0</v>
      </c>
      <c r="Z417" s="26">
        <v>0</v>
      </c>
      <c r="AA417" s="26">
        <v>0</v>
      </c>
      <c r="AB417" s="26">
        <v>0</v>
      </c>
      <c r="AC417" s="26">
        <v>0</v>
      </c>
      <c r="AD417" s="26">
        <v>40599.199999999997</v>
      </c>
      <c r="AE417" s="26">
        <v>0</v>
      </c>
      <c r="AF417" s="29">
        <v>2020</v>
      </c>
      <c r="AG417" s="29" t="s">
        <v>263</v>
      </c>
      <c r="AH417" s="29" t="s">
        <v>263</v>
      </c>
    </row>
    <row r="418" spans="1:34" ht="61.5">
      <c r="B418" s="20" t="s">
        <v>807</v>
      </c>
      <c r="C418" s="163"/>
      <c r="D418" s="167">
        <v>8700170.3300000001</v>
      </c>
      <c r="E418" s="26">
        <v>0</v>
      </c>
      <c r="F418" s="26">
        <v>0</v>
      </c>
      <c r="G418" s="26">
        <v>0</v>
      </c>
      <c r="H418" s="26">
        <v>0</v>
      </c>
      <c r="I418" s="26">
        <v>0</v>
      </c>
      <c r="J418" s="26">
        <v>0</v>
      </c>
      <c r="K418" s="28">
        <v>0</v>
      </c>
      <c r="L418" s="26">
        <v>0</v>
      </c>
      <c r="M418" s="26">
        <v>2296.96</v>
      </c>
      <c r="N418" s="26">
        <v>8569425.0999999996</v>
      </c>
      <c r="O418" s="26">
        <v>0</v>
      </c>
      <c r="P418" s="26">
        <v>0</v>
      </c>
      <c r="Q418" s="26">
        <v>0</v>
      </c>
      <c r="R418" s="26">
        <v>0</v>
      </c>
      <c r="S418" s="26">
        <v>0</v>
      </c>
      <c r="T418" s="26">
        <v>0</v>
      </c>
      <c r="U418" s="26">
        <v>0</v>
      </c>
      <c r="V418" s="26">
        <v>0</v>
      </c>
      <c r="W418" s="26">
        <v>0</v>
      </c>
      <c r="X418" s="26">
        <v>0</v>
      </c>
      <c r="Y418" s="26">
        <v>0</v>
      </c>
      <c r="Z418" s="26">
        <v>0</v>
      </c>
      <c r="AA418" s="26">
        <v>0</v>
      </c>
      <c r="AB418" s="26">
        <v>0</v>
      </c>
      <c r="AC418" s="26">
        <v>46312.56</v>
      </c>
      <c r="AD418" s="26">
        <v>84432.67</v>
      </c>
      <c r="AE418" s="26">
        <v>0</v>
      </c>
      <c r="AF418" s="56" t="s">
        <v>720</v>
      </c>
      <c r="AG418" s="56" t="s">
        <v>720</v>
      </c>
      <c r="AH418" s="70" t="s">
        <v>720</v>
      </c>
    </row>
    <row r="419" spans="1:34" ht="61.5">
      <c r="A419" s="17">
        <v>1</v>
      </c>
      <c r="B419" s="52">
        <v>364</v>
      </c>
      <c r="C419" s="20" t="s">
        <v>107</v>
      </c>
      <c r="D419" s="26">
        <v>1877560.0999999999</v>
      </c>
      <c r="E419" s="26">
        <v>0</v>
      </c>
      <c r="F419" s="26">
        <v>0</v>
      </c>
      <c r="G419" s="26">
        <v>0</v>
      </c>
      <c r="H419" s="26">
        <v>0</v>
      </c>
      <c r="I419" s="26">
        <v>0</v>
      </c>
      <c r="J419" s="26">
        <v>0</v>
      </c>
      <c r="K419" s="28">
        <v>0</v>
      </c>
      <c r="L419" s="26">
        <v>0</v>
      </c>
      <c r="M419" s="34">
        <v>549.33000000000004</v>
      </c>
      <c r="N419" s="122">
        <v>1871524.43</v>
      </c>
      <c r="O419" s="26">
        <v>0</v>
      </c>
      <c r="P419" s="26">
        <v>0</v>
      </c>
      <c r="Q419" s="26">
        <v>0</v>
      </c>
      <c r="R419" s="26">
        <v>0</v>
      </c>
      <c r="S419" s="26">
        <v>0</v>
      </c>
      <c r="T419" s="26">
        <v>0</v>
      </c>
      <c r="U419" s="26">
        <v>0</v>
      </c>
      <c r="V419" s="26">
        <v>0</v>
      </c>
      <c r="W419" s="26">
        <v>0</v>
      </c>
      <c r="X419" s="26">
        <v>0</v>
      </c>
      <c r="Y419" s="26">
        <v>0</v>
      </c>
      <c r="Z419" s="26">
        <v>0</v>
      </c>
      <c r="AA419" s="26">
        <v>0</v>
      </c>
      <c r="AB419" s="26">
        <v>0</v>
      </c>
      <c r="AC419" s="34">
        <v>6035.67</v>
      </c>
      <c r="AD419" s="26">
        <v>0</v>
      </c>
      <c r="AE419" s="26">
        <v>0</v>
      </c>
      <c r="AF419" s="29" t="s">
        <v>263</v>
      </c>
      <c r="AG419" s="29">
        <v>2020</v>
      </c>
      <c r="AH419" s="30">
        <v>2020</v>
      </c>
    </row>
    <row r="420" spans="1:34" ht="61.5">
      <c r="A420" s="17">
        <v>1</v>
      </c>
      <c r="B420" s="52">
        <v>365</v>
      </c>
      <c r="C420" s="20" t="s">
        <v>109</v>
      </c>
      <c r="D420" s="26">
        <v>3555061.2899999996</v>
      </c>
      <c r="E420" s="26">
        <v>0</v>
      </c>
      <c r="F420" s="26">
        <v>0</v>
      </c>
      <c r="G420" s="26">
        <v>0</v>
      </c>
      <c r="H420" s="26">
        <v>0</v>
      </c>
      <c r="I420" s="26">
        <v>0</v>
      </c>
      <c r="J420" s="26">
        <v>0</v>
      </c>
      <c r="K420" s="28">
        <v>0</v>
      </c>
      <c r="L420" s="26">
        <v>0</v>
      </c>
      <c r="M420" s="34">
        <v>940.23</v>
      </c>
      <c r="N420" s="34">
        <v>3448386.53</v>
      </c>
      <c r="O420" s="26">
        <v>0</v>
      </c>
      <c r="P420" s="26">
        <v>0</v>
      </c>
      <c r="Q420" s="26">
        <v>0</v>
      </c>
      <c r="R420" s="26">
        <v>0</v>
      </c>
      <c r="S420" s="26">
        <v>0</v>
      </c>
      <c r="T420" s="26">
        <v>0</v>
      </c>
      <c r="U420" s="26">
        <v>0</v>
      </c>
      <c r="V420" s="26">
        <v>0</v>
      </c>
      <c r="W420" s="26">
        <v>0</v>
      </c>
      <c r="X420" s="26">
        <v>0</v>
      </c>
      <c r="Y420" s="26">
        <v>0</v>
      </c>
      <c r="Z420" s="26">
        <v>0</v>
      </c>
      <c r="AA420" s="26">
        <v>0</v>
      </c>
      <c r="AB420" s="26">
        <v>0</v>
      </c>
      <c r="AC420" s="34">
        <v>22242.09</v>
      </c>
      <c r="AD420" s="34">
        <v>84432.67</v>
      </c>
      <c r="AE420" s="26">
        <v>0</v>
      </c>
      <c r="AF420" s="29">
        <v>2020</v>
      </c>
      <c r="AG420" s="29">
        <v>2020</v>
      </c>
      <c r="AH420" s="30">
        <v>2020</v>
      </c>
    </row>
    <row r="421" spans="1:34" ht="61.5">
      <c r="A421" s="17">
        <v>1</v>
      </c>
      <c r="B421" s="52">
        <v>366</v>
      </c>
      <c r="C421" s="20" t="s">
        <v>1192</v>
      </c>
      <c r="D421" s="26">
        <v>3267548.94</v>
      </c>
      <c r="E421" s="26">
        <v>0</v>
      </c>
      <c r="F421" s="26">
        <v>0</v>
      </c>
      <c r="G421" s="26">
        <v>0</v>
      </c>
      <c r="H421" s="26">
        <v>0</v>
      </c>
      <c r="I421" s="26">
        <v>0</v>
      </c>
      <c r="J421" s="26">
        <v>0</v>
      </c>
      <c r="K421" s="28">
        <v>0</v>
      </c>
      <c r="L421" s="26">
        <v>0</v>
      </c>
      <c r="M421" s="34">
        <v>807.4</v>
      </c>
      <c r="N421" s="34">
        <v>3249514.14</v>
      </c>
      <c r="O421" s="26">
        <v>0</v>
      </c>
      <c r="P421" s="26">
        <v>0</v>
      </c>
      <c r="Q421" s="26">
        <v>0</v>
      </c>
      <c r="R421" s="26">
        <v>0</v>
      </c>
      <c r="S421" s="26">
        <v>0</v>
      </c>
      <c r="T421" s="26">
        <v>0</v>
      </c>
      <c r="U421" s="26">
        <v>0</v>
      </c>
      <c r="V421" s="26">
        <v>0</v>
      </c>
      <c r="W421" s="26">
        <v>0</v>
      </c>
      <c r="X421" s="26">
        <v>0</v>
      </c>
      <c r="Y421" s="26">
        <v>0</v>
      </c>
      <c r="Z421" s="26">
        <v>0</v>
      </c>
      <c r="AA421" s="26">
        <v>0</v>
      </c>
      <c r="AB421" s="26">
        <v>0</v>
      </c>
      <c r="AC421" s="34">
        <v>18034.8</v>
      </c>
      <c r="AD421" s="26">
        <v>0</v>
      </c>
      <c r="AE421" s="26">
        <v>0</v>
      </c>
      <c r="AF421" s="29" t="s">
        <v>263</v>
      </c>
      <c r="AG421" s="29">
        <v>2020</v>
      </c>
      <c r="AH421" s="30">
        <v>2020</v>
      </c>
    </row>
    <row r="422" spans="1:34" ht="61.5">
      <c r="B422" s="20" t="s">
        <v>808</v>
      </c>
      <c r="C422" s="163"/>
      <c r="D422" s="167">
        <v>4281723.32</v>
      </c>
      <c r="E422" s="26">
        <v>0</v>
      </c>
      <c r="F422" s="26">
        <v>0</v>
      </c>
      <c r="G422" s="26">
        <v>0</v>
      </c>
      <c r="H422" s="26">
        <v>0</v>
      </c>
      <c r="I422" s="26">
        <v>0</v>
      </c>
      <c r="J422" s="26">
        <v>0</v>
      </c>
      <c r="K422" s="28">
        <v>0</v>
      </c>
      <c r="L422" s="26">
        <v>0</v>
      </c>
      <c r="M422" s="26">
        <v>965.75</v>
      </c>
      <c r="N422" s="26">
        <v>4066944.18</v>
      </c>
      <c r="O422" s="26">
        <v>0</v>
      </c>
      <c r="P422" s="26">
        <v>0</v>
      </c>
      <c r="Q422" s="26">
        <v>0</v>
      </c>
      <c r="R422" s="26">
        <v>0</v>
      </c>
      <c r="S422" s="26">
        <v>0</v>
      </c>
      <c r="T422" s="26">
        <v>0</v>
      </c>
      <c r="U422" s="26">
        <v>0</v>
      </c>
      <c r="V422" s="26">
        <v>0</v>
      </c>
      <c r="W422" s="26">
        <v>0</v>
      </c>
      <c r="X422" s="26">
        <v>0</v>
      </c>
      <c r="Y422" s="26">
        <v>0</v>
      </c>
      <c r="Z422" s="26">
        <v>0</v>
      </c>
      <c r="AA422" s="26">
        <v>0</v>
      </c>
      <c r="AB422" s="26">
        <v>0</v>
      </c>
      <c r="AC422" s="26">
        <v>57038.89</v>
      </c>
      <c r="AD422" s="26">
        <v>157740.25</v>
      </c>
      <c r="AE422" s="26">
        <v>0</v>
      </c>
      <c r="AF422" s="56" t="s">
        <v>720</v>
      </c>
      <c r="AG422" s="56" t="s">
        <v>720</v>
      </c>
      <c r="AH422" s="70" t="s">
        <v>720</v>
      </c>
    </row>
    <row r="423" spans="1:34" ht="61.5">
      <c r="A423" s="17">
        <v>1</v>
      </c>
      <c r="B423" s="52">
        <v>367</v>
      </c>
      <c r="C423" s="20" t="s">
        <v>40</v>
      </c>
      <c r="D423" s="26">
        <v>4281723.32</v>
      </c>
      <c r="E423" s="26">
        <v>0</v>
      </c>
      <c r="F423" s="26">
        <v>0</v>
      </c>
      <c r="G423" s="26">
        <v>0</v>
      </c>
      <c r="H423" s="26">
        <v>0</v>
      </c>
      <c r="I423" s="26">
        <v>0</v>
      </c>
      <c r="J423" s="26">
        <v>0</v>
      </c>
      <c r="K423" s="28">
        <v>0</v>
      </c>
      <c r="L423" s="26">
        <v>0</v>
      </c>
      <c r="M423" s="34">
        <v>965.75</v>
      </c>
      <c r="N423" s="34">
        <v>4066944.18</v>
      </c>
      <c r="O423" s="26">
        <v>0</v>
      </c>
      <c r="P423" s="26">
        <v>0</v>
      </c>
      <c r="Q423" s="26">
        <v>0</v>
      </c>
      <c r="R423" s="26">
        <v>0</v>
      </c>
      <c r="S423" s="26">
        <v>0</v>
      </c>
      <c r="T423" s="26">
        <v>0</v>
      </c>
      <c r="U423" s="26">
        <v>0</v>
      </c>
      <c r="V423" s="26">
        <v>0</v>
      </c>
      <c r="W423" s="26">
        <v>0</v>
      </c>
      <c r="X423" s="26">
        <v>0</v>
      </c>
      <c r="Y423" s="26">
        <v>0</v>
      </c>
      <c r="Z423" s="26">
        <v>0</v>
      </c>
      <c r="AA423" s="26">
        <v>0</v>
      </c>
      <c r="AB423" s="26">
        <v>0</v>
      </c>
      <c r="AC423" s="34">
        <v>57038.89</v>
      </c>
      <c r="AD423" s="34">
        <v>157740.25</v>
      </c>
      <c r="AE423" s="26">
        <v>0</v>
      </c>
      <c r="AF423" s="29">
        <v>2020</v>
      </c>
      <c r="AG423" s="29">
        <v>2020</v>
      </c>
      <c r="AH423" s="30">
        <v>2020</v>
      </c>
    </row>
    <row r="424" spans="1:34" ht="61.5">
      <c r="B424" s="20" t="s">
        <v>809</v>
      </c>
      <c r="C424" s="20"/>
      <c r="D424" s="167">
        <v>2434186.5899999994</v>
      </c>
      <c r="E424" s="26">
        <v>226701.24</v>
      </c>
      <c r="F424" s="26">
        <v>164883.43</v>
      </c>
      <c r="G424" s="26">
        <v>1350679.88</v>
      </c>
      <c r="H424" s="26">
        <v>377296.73</v>
      </c>
      <c r="I424" s="26">
        <v>0</v>
      </c>
      <c r="J424" s="26">
        <v>0</v>
      </c>
      <c r="K424" s="28">
        <v>0</v>
      </c>
      <c r="L424" s="26">
        <v>0</v>
      </c>
      <c r="M424" s="26">
        <v>0</v>
      </c>
      <c r="N424" s="26">
        <v>0</v>
      </c>
      <c r="O424" s="26">
        <v>0</v>
      </c>
      <c r="P424" s="26">
        <v>0</v>
      </c>
      <c r="Q424" s="26">
        <v>0</v>
      </c>
      <c r="R424" s="26">
        <v>0</v>
      </c>
      <c r="S424" s="26">
        <v>0</v>
      </c>
      <c r="T424" s="26">
        <v>0</v>
      </c>
      <c r="U424" s="26">
        <v>0</v>
      </c>
      <c r="V424" s="26">
        <v>0</v>
      </c>
      <c r="W424" s="26">
        <v>0</v>
      </c>
      <c r="X424" s="26">
        <v>0</v>
      </c>
      <c r="Y424" s="26">
        <v>0</v>
      </c>
      <c r="Z424" s="26">
        <v>0</v>
      </c>
      <c r="AA424" s="26">
        <v>0</v>
      </c>
      <c r="AB424" s="26">
        <v>0</v>
      </c>
      <c r="AC424" s="26">
        <v>31634.46</v>
      </c>
      <c r="AD424" s="26">
        <v>282990.84999999998</v>
      </c>
      <c r="AE424" s="26">
        <v>0</v>
      </c>
      <c r="AF424" s="56" t="s">
        <v>720</v>
      </c>
      <c r="AG424" s="56" t="s">
        <v>720</v>
      </c>
      <c r="AH424" s="70" t="s">
        <v>720</v>
      </c>
    </row>
    <row r="425" spans="1:34" ht="61.5">
      <c r="A425" s="17">
        <v>1</v>
      </c>
      <c r="B425" s="52">
        <v>368</v>
      </c>
      <c r="C425" s="20" t="s">
        <v>63</v>
      </c>
      <c r="D425" s="26">
        <v>158769.03</v>
      </c>
      <c r="E425" s="26">
        <v>0</v>
      </c>
      <c r="F425" s="26">
        <v>0</v>
      </c>
      <c r="G425" s="26">
        <v>0</v>
      </c>
      <c r="H425" s="26">
        <v>0</v>
      </c>
      <c r="I425" s="26">
        <v>0</v>
      </c>
      <c r="J425" s="26">
        <v>0</v>
      </c>
      <c r="K425" s="28">
        <v>0</v>
      </c>
      <c r="L425" s="26">
        <v>0</v>
      </c>
      <c r="M425" s="26">
        <v>0</v>
      </c>
      <c r="N425" s="26">
        <v>0</v>
      </c>
      <c r="O425" s="26">
        <v>0</v>
      </c>
      <c r="P425" s="26">
        <v>0</v>
      </c>
      <c r="Q425" s="26">
        <v>0</v>
      </c>
      <c r="R425" s="26">
        <v>0</v>
      </c>
      <c r="S425" s="26">
        <v>0</v>
      </c>
      <c r="T425" s="26">
        <v>0</v>
      </c>
      <c r="U425" s="26">
        <v>0</v>
      </c>
      <c r="V425" s="26">
        <v>0</v>
      </c>
      <c r="W425" s="26">
        <v>0</v>
      </c>
      <c r="X425" s="26">
        <v>0</v>
      </c>
      <c r="Y425" s="26">
        <v>0</v>
      </c>
      <c r="Z425" s="26">
        <v>0</v>
      </c>
      <c r="AA425" s="26">
        <v>0</v>
      </c>
      <c r="AB425" s="26">
        <v>0</v>
      </c>
      <c r="AC425" s="26">
        <v>0</v>
      </c>
      <c r="AD425" s="34">
        <v>158769.03</v>
      </c>
      <c r="AE425" s="26">
        <v>0</v>
      </c>
      <c r="AF425" s="29">
        <v>2020</v>
      </c>
      <c r="AG425" s="29" t="s">
        <v>263</v>
      </c>
      <c r="AH425" s="29" t="s">
        <v>263</v>
      </c>
    </row>
    <row r="426" spans="1:34" ht="61.5">
      <c r="A426" s="17">
        <v>1</v>
      </c>
      <c r="B426" s="52">
        <v>369</v>
      </c>
      <c r="C426" s="20" t="s">
        <v>1207</v>
      </c>
      <c r="D426" s="26">
        <v>2151195.7399999998</v>
      </c>
      <c r="E426" s="34">
        <v>226701.24</v>
      </c>
      <c r="F426" s="34">
        <v>164883.43</v>
      </c>
      <c r="G426" s="34">
        <v>1350679.88</v>
      </c>
      <c r="H426" s="34">
        <v>377296.73</v>
      </c>
      <c r="I426" s="26">
        <v>0</v>
      </c>
      <c r="J426" s="26">
        <v>0</v>
      </c>
      <c r="K426" s="28">
        <v>0</v>
      </c>
      <c r="L426" s="26">
        <v>0</v>
      </c>
      <c r="M426" s="26">
        <v>0</v>
      </c>
      <c r="N426" s="26">
        <v>0</v>
      </c>
      <c r="O426" s="26">
        <v>0</v>
      </c>
      <c r="P426" s="26">
        <v>0</v>
      </c>
      <c r="Q426" s="26">
        <v>0</v>
      </c>
      <c r="R426" s="26">
        <v>0</v>
      </c>
      <c r="S426" s="26">
        <v>0</v>
      </c>
      <c r="T426" s="26">
        <v>0</v>
      </c>
      <c r="U426" s="26">
        <v>0</v>
      </c>
      <c r="V426" s="26">
        <v>0</v>
      </c>
      <c r="W426" s="26">
        <v>0</v>
      </c>
      <c r="X426" s="26">
        <v>0</v>
      </c>
      <c r="Y426" s="26">
        <v>0</v>
      </c>
      <c r="Z426" s="26">
        <v>0</v>
      </c>
      <c r="AA426" s="26">
        <v>0</v>
      </c>
      <c r="AB426" s="26">
        <v>0</v>
      </c>
      <c r="AC426" s="26">
        <v>31634.46</v>
      </c>
      <c r="AD426" s="26">
        <v>0</v>
      </c>
      <c r="AE426" s="26">
        <v>0</v>
      </c>
      <c r="AF426" s="29" t="s">
        <v>263</v>
      </c>
      <c r="AG426" s="29">
        <v>2020</v>
      </c>
      <c r="AH426" s="30">
        <v>2020</v>
      </c>
    </row>
    <row r="427" spans="1:34" ht="61.5">
      <c r="A427" s="17">
        <v>1</v>
      </c>
      <c r="B427" s="52">
        <v>370</v>
      </c>
      <c r="C427" s="20" t="s">
        <v>52</v>
      </c>
      <c r="D427" s="26">
        <v>124221.82</v>
      </c>
      <c r="E427" s="26">
        <v>0</v>
      </c>
      <c r="F427" s="26">
        <v>0</v>
      </c>
      <c r="G427" s="26">
        <v>0</v>
      </c>
      <c r="H427" s="26">
        <v>0</v>
      </c>
      <c r="I427" s="26">
        <v>0</v>
      </c>
      <c r="J427" s="26">
        <v>0</v>
      </c>
      <c r="K427" s="28">
        <v>0</v>
      </c>
      <c r="L427" s="26">
        <v>0</v>
      </c>
      <c r="M427" s="26">
        <v>0</v>
      </c>
      <c r="N427" s="26">
        <v>0</v>
      </c>
      <c r="O427" s="26">
        <v>0</v>
      </c>
      <c r="P427" s="26">
        <v>0</v>
      </c>
      <c r="Q427" s="26">
        <v>0</v>
      </c>
      <c r="R427" s="26">
        <v>0</v>
      </c>
      <c r="S427" s="26">
        <v>0</v>
      </c>
      <c r="T427" s="26">
        <v>0</v>
      </c>
      <c r="U427" s="26">
        <v>0</v>
      </c>
      <c r="V427" s="26">
        <v>0</v>
      </c>
      <c r="W427" s="26">
        <v>0</v>
      </c>
      <c r="X427" s="26">
        <v>0</v>
      </c>
      <c r="Y427" s="26">
        <v>0</v>
      </c>
      <c r="Z427" s="26">
        <v>0</v>
      </c>
      <c r="AA427" s="26">
        <v>0</v>
      </c>
      <c r="AB427" s="26">
        <v>0</v>
      </c>
      <c r="AC427" s="26">
        <v>0</v>
      </c>
      <c r="AD427" s="34">
        <v>124221.82</v>
      </c>
      <c r="AE427" s="26">
        <v>0</v>
      </c>
      <c r="AF427" s="29">
        <v>2020</v>
      </c>
      <c r="AG427" s="29" t="s">
        <v>263</v>
      </c>
      <c r="AH427" s="29" t="s">
        <v>263</v>
      </c>
    </row>
    <row r="428" spans="1:34" ht="61.5">
      <c r="B428" s="20" t="s">
        <v>810</v>
      </c>
      <c r="C428" s="20"/>
      <c r="D428" s="167">
        <v>19736488.859999999</v>
      </c>
      <c r="E428" s="26">
        <v>1000351.54</v>
      </c>
      <c r="F428" s="26">
        <v>1810542.37</v>
      </c>
      <c r="G428" s="26">
        <v>9395223.0500000007</v>
      </c>
      <c r="H428" s="26">
        <v>986303.66</v>
      </c>
      <c r="I428" s="26">
        <v>0</v>
      </c>
      <c r="J428" s="26">
        <v>0</v>
      </c>
      <c r="K428" s="28">
        <v>0</v>
      </c>
      <c r="L428" s="26">
        <v>0</v>
      </c>
      <c r="M428" s="26">
        <v>619</v>
      </c>
      <c r="N428" s="26">
        <v>2465528.8199999998</v>
      </c>
      <c r="O428" s="26">
        <v>0</v>
      </c>
      <c r="P428" s="26">
        <v>0</v>
      </c>
      <c r="Q428" s="26">
        <v>858.98</v>
      </c>
      <c r="R428" s="26">
        <v>3617645.64</v>
      </c>
      <c r="S428" s="26">
        <v>0</v>
      </c>
      <c r="T428" s="26">
        <v>0</v>
      </c>
      <c r="U428" s="26">
        <v>0</v>
      </c>
      <c r="V428" s="26">
        <v>0</v>
      </c>
      <c r="W428" s="26">
        <v>0</v>
      </c>
      <c r="X428" s="26">
        <v>0</v>
      </c>
      <c r="Y428" s="26">
        <v>0</v>
      </c>
      <c r="Z428" s="26">
        <v>0</v>
      </c>
      <c r="AA428" s="26">
        <v>0</v>
      </c>
      <c r="AB428" s="26">
        <v>0</v>
      </c>
      <c r="AC428" s="26">
        <v>247715.52000000002</v>
      </c>
      <c r="AD428" s="26">
        <v>213178.26</v>
      </c>
      <c r="AE428" s="26">
        <v>0</v>
      </c>
      <c r="AF428" s="56" t="s">
        <v>720</v>
      </c>
      <c r="AG428" s="56" t="s">
        <v>720</v>
      </c>
      <c r="AH428" s="70" t="s">
        <v>720</v>
      </c>
    </row>
    <row r="429" spans="1:34" ht="61.5">
      <c r="A429" s="17">
        <v>1</v>
      </c>
      <c r="B429" s="52">
        <v>371</v>
      </c>
      <c r="C429" s="20" t="s">
        <v>47</v>
      </c>
      <c r="D429" s="26">
        <v>106790.64</v>
      </c>
      <c r="E429" s="26">
        <v>0</v>
      </c>
      <c r="F429" s="26">
        <v>0</v>
      </c>
      <c r="G429" s="26">
        <v>0</v>
      </c>
      <c r="H429" s="26">
        <v>0</v>
      </c>
      <c r="I429" s="26">
        <v>0</v>
      </c>
      <c r="J429" s="26">
        <v>0</v>
      </c>
      <c r="K429" s="28">
        <v>0</v>
      </c>
      <c r="L429" s="26">
        <v>0</v>
      </c>
      <c r="M429" s="26">
        <v>0</v>
      </c>
      <c r="N429" s="26">
        <v>0</v>
      </c>
      <c r="O429" s="26">
        <v>0</v>
      </c>
      <c r="P429" s="26">
        <v>0</v>
      </c>
      <c r="Q429" s="26">
        <v>0</v>
      </c>
      <c r="R429" s="26">
        <v>0</v>
      </c>
      <c r="S429" s="26">
        <v>0</v>
      </c>
      <c r="T429" s="26">
        <v>0</v>
      </c>
      <c r="U429" s="26">
        <v>0</v>
      </c>
      <c r="V429" s="26">
        <v>0</v>
      </c>
      <c r="W429" s="26">
        <v>0</v>
      </c>
      <c r="X429" s="26">
        <v>0</v>
      </c>
      <c r="Y429" s="26">
        <v>0</v>
      </c>
      <c r="Z429" s="26">
        <v>0</v>
      </c>
      <c r="AA429" s="26">
        <v>0</v>
      </c>
      <c r="AB429" s="26">
        <v>0</v>
      </c>
      <c r="AC429" s="26">
        <v>0</v>
      </c>
      <c r="AD429" s="34">
        <v>106790.64</v>
      </c>
      <c r="AE429" s="26">
        <v>0</v>
      </c>
      <c r="AF429" s="29">
        <v>2020</v>
      </c>
      <c r="AG429" s="29" t="s">
        <v>263</v>
      </c>
      <c r="AH429" s="29" t="s">
        <v>263</v>
      </c>
    </row>
    <row r="430" spans="1:34" ht="61.5">
      <c r="A430" s="17">
        <v>1</v>
      </c>
      <c r="B430" s="52">
        <v>372</v>
      </c>
      <c r="C430" s="20" t="s">
        <v>763</v>
      </c>
      <c r="D430" s="26">
        <v>2606495.48</v>
      </c>
      <c r="E430" s="26">
        <v>0</v>
      </c>
      <c r="F430" s="26">
        <v>0</v>
      </c>
      <c r="G430" s="26">
        <v>0</v>
      </c>
      <c r="H430" s="26">
        <v>0</v>
      </c>
      <c r="I430" s="26">
        <v>0</v>
      </c>
      <c r="J430" s="26">
        <v>0</v>
      </c>
      <c r="K430" s="28">
        <v>0</v>
      </c>
      <c r="L430" s="26">
        <v>0</v>
      </c>
      <c r="M430" s="34">
        <v>619</v>
      </c>
      <c r="N430" s="34">
        <v>2465528.8199999998</v>
      </c>
      <c r="O430" s="26">
        <v>0</v>
      </c>
      <c r="P430" s="26">
        <v>0</v>
      </c>
      <c r="Q430" s="26">
        <v>0</v>
      </c>
      <c r="R430" s="26">
        <v>0</v>
      </c>
      <c r="S430" s="26">
        <v>0</v>
      </c>
      <c r="T430" s="26">
        <v>0</v>
      </c>
      <c r="U430" s="26">
        <v>0</v>
      </c>
      <c r="V430" s="26">
        <v>0</v>
      </c>
      <c r="W430" s="26">
        <v>0</v>
      </c>
      <c r="X430" s="26">
        <v>0</v>
      </c>
      <c r="Y430" s="26">
        <v>0</v>
      </c>
      <c r="Z430" s="26">
        <v>0</v>
      </c>
      <c r="AA430" s="26">
        <v>0</v>
      </c>
      <c r="AB430" s="26">
        <v>0</v>
      </c>
      <c r="AC430" s="26">
        <v>34579.040000000001</v>
      </c>
      <c r="AD430" s="34">
        <v>106387.62</v>
      </c>
      <c r="AE430" s="26">
        <v>0</v>
      </c>
      <c r="AF430" s="29">
        <v>2020</v>
      </c>
      <c r="AG430" s="29">
        <v>2020</v>
      </c>
      <c r="AH430" s="30">
        <v>2020</v>
      </c>
    </row>
    <row r="431" spans="1:34" ht="61.5">
      <c r="A431" s="17">
        <v>1</v>
      </c>
      <c r="B431" s="52">
        <v>373</v>
      </c>
      <c r="C431" s="20" t="s">
        <v>1195</v>
      </c>
      <c r="D431" s="26">
        <v>5055398.58</v>
      </c>
      <c r="E431" s="34">
        <v>420192.57</v>
      </c>
      <c r="F431" s="34">
        <v>698894.43</v>
      </c>
      <c r="G431" s="34">
        <v>3335941.54</v>
      </c>
      <c r="H431" s="34">
        <v>526027.78</v>
      </c>
      <c r="I431" s="26">
        <v>0</v>
      </c>
      <c r="J431" s="26">
        <v>0</v>
      </c>
      <c r="K431" s="28">
        <v>0</v>
      </c>
      <c r="L431" s="26">
        <v>0</v>
      </c>
      <c r="M431" s="26">
        <v>0</v>
      </c>
      <c r="N431" s="26">
        <v>0</v>
      </c>
      <c r="O431" s="26">
        <v>0</v>
      </c>
      <c r="P431" s="26">
        <v>0</v>
      </c>
      <c r="Q431" s="26">
        <v>0</v>
      </c>
      <c r="R431" s="26">
        <v>0</v>
      </c>
      <c r="S431" s="26">
        <v>0</v>
      </c>
      <c r="T431" s="26">
        <v>0</v>
      </c>
      <c r="U431" s="26">
        <v>0</v>
      </c>
      <c r="V431" s="26">
        <v>0</v>
      </c>
      <c r="W431" s="26">
        <v>0</v>
      </c>
      <c r="X431" s="26">
        <v>0</v>
      </c>
      <c r="Y431" s="26">
        <v>0</v>
      </c>
      <c r="Z431" s="26">
        <v>0</v>
      </c>
      <c r="AA431" s="26">
        <v>0</v>
      </c>
      <c r="AB431" s="26">
        <v>0</v>
      </c>
      <c r="AC431" s="26">
        <v>74342.260000000009</v>
      </c>
      <c r="AD431" s="26">
        <v>0</v>
      </c>
      <c r="AE431" s="26">
        <v>0</v>
      </c>
      <c r="AF431" s="29" t="s">
        <v>263</v>
      </c>
      <c r="AG431" s="29">
        <v>2020</v>
      </c>
      <c r="AH431" s="30">
        <v>2020</v>
      </c>
    </row>
    <row r="432" spans="1:34" ht="61.5">
      <c r="A432" s="17">
        <v>1</v>
      </c>
      <c r="B432" s="52">
        <v>374</v>
      </c>
      <c r="C432" s="20" t="s">
        <v>1196</v>
      </c>
      <c r="D432" s="26">
        <v>5685725.29</v>
      </c>
      <c r="E432" s="34">
        <v>580158.97</v>
      </c>
      <c r="F432" s="34">
        <v>1111647.94</v>
      </c>
      <c r="G432" s="34">
        <v>3450030.95</v>
      </c>
      <c r="H432" s="34">
        <v>460275.88</v>
      </c>
      <c r="I432" s="26">
        <v>0</v>
      </c>
      <c r="J432" s="26">
        <v>0</v>
      </c>
      <c r="K432" s="28">
        <v>0</v>
      </c>
      <c r="L432" s="26">
        <v>0</v>
      </c>
      <c r="M432" s="26">
        <v>0</v>
      </c>
      <c r="N432" s="26">
        <v>0</v>
      </c>
      <c r="O432" s="26">
        <v>0</v>
      </c>
      <c r="P432" s="26">
        <v>0</v>
      </c>
      <c r="Q432" s="26">
        <v>0</v>
      </c>
      <c r="R432" s="26">
        <v>0</v>
      </c>
      <c r="S432" s="26">
        <v>0</v>
      </c>
      <c r="T432" s="26">
        <v>0</v>
      </c>
      <c r="U432" s="26">
        <v>0</v>
      </c>
      <c r="V432" s="26">
        <v>0</v>
      </c>
      <c r="W432" s="26">
        <v>0</v>
      </c>
      <c r="X432" s="26">
        <v>0</v>
      </c>
      <c r="Y432" s="26">
        <v>0</v>
      </c>
      <c r="Z432" s="26">
        <v>0</v>
      </c>
      <c r="AA432" s="26">
        <v>0</v>
      </c>
      <c r="AB432" s="26">
        <v>0</v>
      </c>
      <c r="AC432" s="26">
        <v>83611.549999999988</v>
      </c>
      <c r="AD432" s="26">
        <v>0</v>
      </c>
      <c r="AE432" s="26">
        <v>0</v>
      </c>
      <c r="AF432" s="29" t="s">
        <v>263</v>
      </c>
      <c r="AG432" s="29">
        <v>2020</v>
      </c>
      <c r="AH432" s="30">
        <v>2020</v>
      </c>
    </row>
    <row r="433" spans="1:34" ht="61.5">
      <c r="A433" s="17">
        <v>1</v>
      </c>
      <c r="B433" s="52">
        <v>375</v>
      </c>
      <c r="C433" s="20" t="s">
        <v>1197</v>
      </c>
      <c r="D433" s="26">
        <v>2648193.62</v>
      </c>
      <c r="E433" s="26">
        <v>0</v>
      </c>
      <c r="F433" s="26">
        <v>0</v>
      </c>
      <c r="G433" s="122">
        <v>2609250.56</v>
      </c>
      <c r="H433" s="26">
        <v>0</v>
      </c>
      <c r="I433" s="26">
        <v>0</v>
      </c>
      <c r="J433" s="26">
        <v>0</v>
      </c>
      <c r="K433" s="28">
        <v>0</v>
      </c>
      <c r="L433" s="26">
        <v>0</v>
      </c>
      <c r="M433" s="26">
        <v>0</v>
      </c>
      <c r="N433" s="26">
        <v>0</v>
      </c>
      <c r="O433" s="26">
        <v>0</v>
      </c>
      <c r="P433" s="26">
        <v>0</v>
      </c>
      <c r="Q433" s="26">
        <v>0</v>
      </c>
      <c r="R433" s="26">
        <v>0</v>
      </c>
      <c r="S433" s="26">
        <v>0</v>
      </c>
      <c r="T433" s="26">
        <v>0</v>
      </c>
      <c r="U433" s="26">
        <v>0</v>
      </c>
      <c r="V433" s="26">
        <v>0</v>
      </c>
      <c r="W433" s="26">
        <v>0</v>
      </c>
      <c r="X433" s="26">
        <v>0</v>
      </c>
      <c r="Y433" s="26">
        <v>0</v>
      </c>
      <c r="Z433" s="26">
        <v>0</v>
      </c>
      <c r="AA433" s="26">
        <v>0</v>
      </c>
      <c r="AB433" s="26">
        <v>0</v>
      </c>
      <c r="AC433" s="26">
        <v>38943.06</v>
      </c>
      <c r="AD433" s="26">
        <v>0</v>
      </c>
      <c r="AE433" s="26">
        <v>0</v>
      </c>
      <c r="AF433" s="29" t="s">
        <v>263</v>
      </c>
      <c r="AG433" s="29">
        <v>2020</v>
      </c>
      <c r="AH433" s="30">
        <v>2020</v>
      </c>
    </row>
    <row r="434" spans="1:34" ht="61.5">
      <c r="A434" s="17">
        <v>1</v>
      </c>
      <c r="B434" s="52">
        <v>376</v>
      </c>
      <c r="C434" s="20" t="s">
        <v>1199</v>
      </c>
      <c r="D434" s="26">
        <v>3633885.25</v>
      </c>
      <c r="E434" s="26">
        <v>0</v>
      </c>
      <c r="F434" s="26">
        <v>0</v>
      </c>
      <c r="G434" s="26">
        <v>0</v>
      </c>
      <c r="H434" s="26">
        <v>0</v>
      </c>
      <c r="I434" s="26">
        <v>0</v>
      </c>
      <c r="J434" s="26">
        <v>0</v>
      </c>
      <c r="K434" s="28">
        <v>0</v>
      </c>
      <c r="L434" s="26">
        <v>0</v>
      </c>
      <c r="M434" s="26">
        <v>0</v>
      </c>
      <c r="N434" s="26">
        <v>0</v>
      </c>
      <c r="O434" s="26">
        <v>0</v>
      </c>
      <c r="P434" s="26">
        <v>0</v>
      </c>
      <c r="Q434" s="34">
        <v>858.98</v>
      </c>
      <c r="R434" s="34">
        <v>3617645.64</v>
      </c>
      <c r="S434" s="26">
        <v>0</v>
      </c>
      <c r="T434" s="26">
        <v>0</v>
      </c>
      <c r="U434" s="26">
        <v>0</v>
      </c>
      <c r="V434" s="26">
        <v>0</v>
      </c>
      <c r="W434" s="26">
        <v>0</v>
      </c>
      <c r="X434" s="26">
        <v>0</v>
      </c>
      <c r="Y434" s="26">
        <v>0</v>
      </c>
      <c r="Z434" s="26">
        <v>0</v>
      </c>
      <c r="AA434" s="26">
        <v>0</v>
      </c>
      <c r="AB434" s="26">
        <v>0</v>
      </c>
      <c r="AC434" s="26">
        <v>16239.61</v>
      </c>
      <c r="AD434" s="26">
        <v>0</v>
      </c>
      <c r="AE434" s="26">
        <v>0</v>
      </c>
      <c r="AF434" s="29" t="s">
        <v>263</v>
      </c>
      <c r="AG434" s="29">
        <v>2020</v>
      </c>
      <c r="AH434" s="30">
        <v>2020</v>
      </c>
    </row>
    <row r="435" spans="1:34" ht="61.5">
      <c r="B435" s="20" t="s">
        <v>811</v>
      </c>
      <c r="C435" s="20"/>
      <c r="D435" s="167">
        <v>9389545.5499999989</v>
      </c>
      <c r="E435" s="26">
        <v>167835.45</v>
      </c>
      <c r="F435" s="26">
        <v>0</v>
      </c>
      <c r="G435" s="26">
        <v>658789.53</v>
      </c>
      <c r="H435" s="26">
        <v>0</v>
      </c>
      <c r="I435" s="26">
        <v>618954.18000000005</v>
      </c>
      <c r="J435" s="26">
        <v>0</v>
      </c>
      <c r="K435" s="28">
        <v>0</v>
      </c>
      <c r="L435" s="26">
        <v>0</v>
      </c>
      <c r="M435" s="26">
        <v>2187.2200000000003</v>
      </c>
      <c r="N435" s="26">
        <v>7825011.9399999995</v>
      </c>
      <c r="O435" s="26">
        <v>0</v>
      </c>
      <c r="P435" s="26">
        <v>0</v>
      </c>
      <c r="Q435" s="26">
        <v>0</v>
      </c>
      <c r="R435" s="26">
        <v>0</v>
      </c>
      <c r="S435" s="26">
        <v>0</v>
      </c>
      <c r="T435" s="26">
        <v>0</v>
      </c>
      <c r="U435" s="26">
        <v>0</v>
      </c>
      <c r="V435" s="26">
        <v>0</v>
      </c>
      <c r="W435" s="26">
        <v>0</v>
      </c>
      <c r="X435" s="26">
        <v>0</v>
      </c>
      <c r="Y435" s="26">
        <v>0</v>
      </c>
      <c r="Z435" s="26">
        <v>0</v>
      </c>
      <c r="AA435" s="26">
        <v>0</v>
      </c>
      <c r="AB435" s="26">
        <v>0</v>
      </c>
      <c r="AC435" s="26">
        <v>118954.45</v>
      </c>
      <c r="AD435" s="26">
        <v>0</v>
      </c>
      <c r="AE435" s="26">
        <v>0</v>
      </c>
      <c r="AF435" s="56" t="s">
        <v>720</v>
      </c>
      <c r="AG435" s="56" t="s">
        <v>720</v>
      </c>
      <c r="AH435" s="70" t="s">
        <v>720</v>
      </c>
    </row>
    <row r="436" spans="1:34" ht="61.5">
      <c r="A436" s="17">
        <v>1</v>
      </c>
      <c r="B436" s="52">
        <v>377</v>
      </c>
      <c r="C436" s="20" t="s">
        <v>44</v>
      </c>
      <c r="D436" s="26">
        <v>2250143.48</v>
      </c>
      <c r="E436" s="26">
        <v>0</v>
      </c>
      <c r="F436" s="26">
        <v>0</v>
      </c>
      <c r="G436" s="26">
        <v>0</v>
      </c>
      <c r="H436" s="26">
        <v>0</v>
      </c>
      <c r="I436" s="26">
        <v>0</v>
      </c>
      <c r="J436" s="26">
        <v>0</v>
      </c>
      <c r="K436" s="28">
        <v>0</v>
      </c>
      <c r="L436" s="26">
        <v>0</v>
      </c>
      <c r="M436" s="34">
        <v>631</v>
      </c>
      <c r="N436" s="34">
        <v>2219021.7000000002</v>
      </c>
      <c r="O436" s="26">
        <v>0</v>
      </c>
      <c r="P436" s="26">
        <v>0</v>
      </c>
      <c r="Q436" s="26">
        <v>0</v>
      </c>
      <c r="R436" s="26">
        <v>0</v>
      </c>
      <c r="S436" s="26">
        <v>0</v>
      </c>
      <c r="T436" s="26">
        <v>0</v>
      </c>
      <c r="U436" s="26">
        <v>0</v>
      </c>
      <c r="V436" s="26">
        <v>0</v>
      </c>
      <c r="W436" s="26">
        <v>0</v>
      </c>
      <c r="X436" s="26">
        <v>0</v>
      </c>
      <c r="Y436" s="26">
        <v>0</v>
      </c>
      <c r="Z436" s="26">
        <v>0</v>
      </c>
      <c r="AA436" s="26">
        <v>0</v>
      </c>
      <c r="AB436" s="26">
        <v>0</v>
      </c>
      <c r="AC436" s="34">
        <v>31121.78</v>
      </c>
      <c r="AD436" s="26">
        <v>0</v>
      </c>
      <c r="AE436" s="26">
        <v>0</v>
      </c>
      <c r="AF436" s="29" t="s">
        <v>263</v>
      </c>
      <c r="AG436" s="29">
        <v>2020</v>
      </c>
      <c r="AH436" s="30">
        <v>2020</v>
      </c>
    </row>
    <row r="437" spans="1:34" ht="61.5">
      <c r="A437" s="17">
        <v>1</v>
      </c>
      <c r="B437" s="52">
        <v>378</v>
      </c>
      <c r="C437" s="20" t="s">
        <v>43</v>
      </c>
      <c r="D437" s="26">
        <v>2167263.7000000002</v>
      </c>
      <c r="E437" s="26">
        <v>0</v>
      </c>
      <c r="F437" s="26">
        <v>0</v>
      </c>
      <c r="G437" s="26">
        <v>0</v>
      </c>
      <c r="H437" s="26">
        <v>0</v>
      </c>
      <c r="I437" s="26">
        <v>0</v>
      </c>
      <c r="J437" s="26">
        <v>0</v>
      </c>
      <c r="K437" s="28">
        <v>0</v>
      </c>
      <c r="L437" s="26">
        <v>0</v>
      </c>
      <c r="M437" s="34">
        <v>554.9</v>
      </c>
      <c r="N437" s="34">
        <v>2137288.23</v>
      </c>
      <c r="O437" s="26">
        <v>0</v>
      </c>
      <c r="P437" s="26">
        <v>0</v>
      </c>
      <c r="Q437" s="26">
        <v>0</v>
      </c>
      <c r="R437" s="26">
        <v>0</v>
      </c>
      <c r="S437" s="26">
        <v>0</v>
      </c>
      <c r="T437" s="26">
        <v>0</v>
      </c>
      <c r="U437" s="26">
        <v>0</v>
      </c>
      <c r="V437" s="26">
        <v>0</v>
      </c>
      <c r="W437" s="26">
        <v>0</v>
      </c>
      <c r="X437" s="26">
        <v>0</v>
      </c>
      <c r="Y437" s="26">
        <v>0</v>
      </c>
      <c r="Z437" s="26">
        <v>0</v>
      </c>
      <c r="AA437" s="26">
        <v>0</v>
      </c>
      <c r="AB437" s="26">
        <v>0</v>
      </c>
      <c r="AC437" s="34">
        <v>29975.47</v>
      </c>
      <c r="AD437" s="26">
        <v>0</v>
      </c>
      <c r="AE437" s="26">
        <v>0</v>
      </c>
      <c r="AF437" s="29" t="s">
        <v>263</v>
      </c>
      <c r="AG437" s="29">
        <v>2020</v>
      </c>
      <c r="AH437" s="30">
        <v>2020</v>
      </c>
    </row>
    <row r="438" spans="1:34" ht="61.5">
      <c r="A438" s="17">
        <v>1</v>
      </c>
      <c r="B438" s="52">
        <v>379</v>
      </c>
      <c r="C438" s="20" t="s">
        <v>45</v>
      </c>
      <c r="D438" s="26">
        <v>2202329.54</v>
      </c>
      <c r="E438" s="26">
        <v>0</v>
      </c>
      <c r="F438" s="26">
        <v>0</v>
      </c>
      <c r="G438" s="26">
        <v>0</v>
      </c>
      <c r="H438" s="26">
        <v>0</v>
      </c>
      <c r="I438" s="26">
        <v>0</v>
      </c>
      <c r="J438" s="26">
        <v>0</v>
      </c>
      <c r="K438" s="28">
        <v>0</v>
      </c>
      <c r="L438" s="26">
        <v>0</v>
      </c>
      <c r="M438" s="34">
        <v>562</v>
      </c>
      <c r="N438" s="34">
        <v>2171869.08</v>
      </c>
      <c r="O438" s="26">
        <v>0</v>
      </c>
      <c r="P438" s="26">
        <v>0</v>
      </c>
      <c r="Q438" s="26">
        <v>0</v>
      </c>
      <c r="R438" s="26">
        <v>0</v>
      </c>
      <c r="S438" s="26">
        <v>0</v>
      </c>
      <c r="T438" s="26">
        <v>0</v>
      </c>
      <c r="U438" s="26">
        <v>0</v>
      </c>
      <c r="V438" s="26">
        <v>0</v>
      </c>
      <c r="W438" s="26">
        <v>0</v>
      </c>
      <c r="X438" s="26">
        <v>0</v>
      </c>
      <c r="Y438" s="26">
        <v>0</v>
      </c>
      <c r="Z438" s="26">
        <v>0</v>
      </c>
      <c r="AA438" s="26">
        <v>0</v>
      </c>
      <c r="AB438" s="26">
        <v>0</v>
      </c>
      <c r="AC438" s="34">
        <v>30460.46</v>
      </c>
      <c r="AD438" s="26">
        <v>0</v>
      </c>
      <c r="AE438" s="26">
        <v>0</v>
      </c>
      <c r="AF438" s="29" t="s">
        <v>263</v>
      </c>
      <c r="AG438" s="29">
        <v>2020</v>
      </c>
      <c r="AH438" s="30">
        <v>2020</v>
      </c>
    </row>
    <row r="439" spans="1:34" ht="61.5">
      <c r="A439" s="17">
        <v>1</v>
      </c>
      <c r="B439" s="52">
        <v>380</v>
      </c>
      <c r="C439" s="20" t="s">
        <v>1205</v>
      </c>
      <c r="D439" s="26">
        <v>1467154.4200000002</v>
      </c>
      <c r="E439" s="34">
        <v>167835.45</v>
      </c>
      <c r="F439" s="26">
        <v>0</v>
      </c>
      <c r="G439" s="34">
        <v>658789.53</v>
      </c>
      <c r="H439" s="26">
        <v>0</v>
      </c>
      <c r="I439" s="34">
        <v>618954.18000000005</v>
      </c>
      <c r="J439" s="26">
        <v>0</v>
      </c>
      <c r="K439" s="28">
        <v>0</v>
      </c>
      <c r="L439" s="26">
        <v>0</v>
      </c>
      <c r="M439" s="34">
        <v>0</v>
      </c>
      <c r="N439" s="34">
        <v>0</v>
      </c>
      <c r="O439" s="26">
        <v>0</v>
      </c>
      <c r="P439" s="26">
        <v>0</v>
      </c>
      <c r="Q439" s="26">
        <v>0</v>
      </c>
      <c r="R439" s="26">
        <v>0</v>
      </c>
      <c r="S439" s="26">
        <v>0</v>
      </c>
      <c r="T439" s="26">
        <v>0</v>
      </c>
      <c r="U439" s="26">
        <v>0</v>
      </c>
      <c r="V439" s="26">
        <v>0</v>
      </c>
      <c r="W439" s="26">
        <v>0</v>
      </c>
      <c r="X439" s="26">
        <v>0</v>
      </c>
      <c r="Y439" s="26">
        <v>0</v>
      </c>
      <c r="Z439" s="26">
        <v>0</v>
      </c>
      <c r="AA439" s="26">
        <v>0</v>
      </c>
      <c r="AB439" s="26">
        <v>0</v>
      </c>
      <c r="AC439" s="26">
        <v>21575.260000000002</v>
      </c>
      <c r="AD439" s="26">
        <v>0</v>
      </c>
      <c r="AE439" s="26">
        <v>0</v>
      </c>
      <c r="AF439" s="29" t="s">
        <v>263</v>
      </c>
      <c r="AG439" s="29">
        <v>2020</v>
      </c>
      <c r="AH439" s="30">
        <v>2020</v>
      </c>
    </row>
    <row r="440" spans="1:34" ht="61.5">
      <c r="A440" s="17">
        <v>1</v>
      </c>
      <c r="B440" s="52">
        <v>381</v>
      </c>
      <c r="C440" s="20" t="s">
        <v>1206</v>
      </c>
      <c r="D440" s="26">
        <v>1302654.4099999999</v>
      </c>
      <c r="E440" s="26">
        <v>0</v>
      </c>
      <c r="F440" s="26">
        <v>0</v>
      </c>
      <c r="G440" s="26">
        <v>0</v>
      </c>
      <c r="H440" s="26">
        <v>0</v>
      </c>
      <c r="I440" s="26">
        <v>0</v>
      </c>
      <c r="J440" s="26">
        <v>0</v>
      </c>
      <c r="K440" s="28">
        <v>0</v>
      </c>
      <c r="L440" s="26">
        <v>0</v>
      </c>
      <c r="M440" s="34">
        <v>439.32</v>
      </c>
      <c r="N440" s="34">
        <v>1296832.93</v>
      </c>
      <c r="O440" s="26">
        <v>0</v>
      </c>
      <c r="P440" s="26">
        <v>0</v>
      </c>
      <c r="Q440" s="26">
        <v>0</v>
      </c>
      <c r="R440" s="26">
        <v>0</v>
      </c>
      <c r="S440" s="26">
        <v>0</v>
      </c>
      <c r="T440" s="26">
        <v>0</v>
      </c>
      <c r="U440" s="26">
        <v>0</v>
      </c>
      <c r="V440" s="26">
        <v>0</v>
      </c>
      <c r="W440" s="26">
        <v>0</v>
      </c>
      <c r="X440" s="26">
        <v>0</v>
      </c>
      <c r="Y440" s="26">
        <v>0</v>
      </c>
      <c r="Z440" s="26">
        <v>0</v>
      </c>
      <c r="AA440" s="26">
        <v>0</v>
      </c>
      <c r="AB440" s="26">
        <v>0</v>
      </c>
      <c r="AC440" s="34">
        <v>5821.48</v>
      </c>
      <c r="AD440" s="26">
        <v>0</v>
      </c>
      <c r="AE440" s="26">
        <v>0</v>
      </c>
      <c r="AF440" s="29" t="s">
        <v>263</v>
      </c>
      <c r="AG440" s="29">
        <v>2020</v>
      </c>
      <c r="AH440" s="30">
        <v>2020</v>
      </c>
    </row>
    <row r="441" spans="1:34" ht="61.5">
      <c r="B441" s="20" t="s">
        <v>812</v>
      </c>
      <c r="C441" s="20"/>
      <c r="D441" s="167">
        <v>5138784.57</v>
      </c>
      <c r="E441" s="26">
        <v>0</v>
      </c>
      <c r="F441" s="26">
        <v>0</v>
      </c>
      <c r="G441" s="26">
        <v>0</v>
      </c>
      <c r="H441" s="26">
        <v>0</v>
      </c>
      <c r="I441" s="26">
        <v>0</v>
      </c>
      <c r="J441" s="26">
        <v>0</v>
      </c>
      <c r="K441" s="28">
        <v>0</v>
      </c>
      <c r="L441" s="26">
        <v>0</v>
      </c>
      <c r="M441" s="26">
        <v>1371.3600000000001</v>
      </c>
      <c r="N441" s="26">
        <v>5095125.3600000003</v>
      </c>
      <c r="O441" s="26">
        <v>0</v>
      </c>
      <c r="P441" s="26">
        <v>0</v>
      </c>
      <c r="Q441" s="26">
        <v>0</v>
      </c>
      <c r="R441" s="26">
        <v>0</v>
      </c>
      <c r="S441" s="26">
        <v>0</v>
      </c>
      <c r="T441" s="26">
        <v>0</v>
      </c>
      <c r="U441" s="26">
        <v>0</v>
      </c>
      <c r="V441" s="26">
        <v>0</v>
      </c>
      <c r="W441" s="26">
        <v>0</v>
      </c>
      <c r="X441" s="26">
        <v>0</v>
      </c>
      <c r="Y441" s="26">
        <v>0</v>
      </c>
      <c r="Z441" s="26">
        <v>0</v>
      </c>
      <c r="AA441" s="26">
        <v>0</v>
      </c>
      <c r="AB441" s="26">
        <v>0</v>
      </c>
      <c r="AC441" s="26">
        <v>43659.21</v>
      </c>
      <c r="AD441" s="26">
        <v>0</v>
      </c>
      <c r="AE441" s="26">
        <v>0</v>
      </c>
      <c r="AF441" s="56" t="s">
        <v>720</v>
      </c>
      <c r="AG441" s="56" t="s">
        <v>720</v>
      </c>
      <c r="AH441" s="70" t="s">
        <v>720</v>
      </c>
    </row>
    <row r="442" spans="1:34" ht="61.5">
      <c r="A442" s="17">
        <v>1</v>
      </c>
      <c r="B442" s="52">
        <v>382</v>
      </c>
      <c r="C442" s="20" t="s">
        <v>42</v>
      </c>
      <c r="D442" s="26">
        <v>2210436.8400000003</v>
      </c>
      <c r="E442" s="26">
        <v>0</v>
      </c>
      <c r="F442" s="26">
        <v>0</v>
      </c>
      <c r="G442" s="26">
        <v>0</v>
      </c>
      <c r="H442" s="26">
        <v>0</v>
      </c>
      <c r="I442" s="26">
        <v>0</v>
      </c>
      <c r="J442" s="26">
        <v>0</v>
      </c>
      <c r="K442" s="28">
        <v>0</v>
      </c>
      <c r="L442" s="26">
        <v>0</v>
      </c>
      <c r="M442" s="34">
        <v>595.09</v>
      </c>
      <c r="N442" s="34">
        <v>2179864.2400000002</v>
      </c>
      <c r="O442" s="26">
        <v>0</v>
      </c>
      <c r="P442" s="26">
        <v>0</v>
      </c>
      <c r="Q442" s="26">
        <v>0</v>
      </c>
      <c r="R442" s="26">
        <v>0</v>
      </c>
      <c r="S442" s="26">
        <v>0</v>
      </c>
      <c r="T442" s="26">
        <v>0</v>
      </c>
      <c r="U442" s="26">
        <v>0</v>
      </c>
      <c r="V442" s="26">
        <v>0</v>
      </c>
      <c r="W442" s="26">
        <v>0</v>
      </c>
      <c r="X442" s="26">
        <v>0</v>
      </c>
      <c r="Y442" s="26">
        <v>0</v>
      </c>
      <c r="Z442" s="26">
        <v>0</v>
      </c>
      <c r="AA442" s="26">
        <v>0</v>
      </c>
      <c r="AB442" s="26">
        <v>0</v>
      </c>
      <c r="AC442" s="34">
        <v>30572.6</v>
      </c>
      <c r="AD442" s="26">
        <v>0</v>
      </c>
      <c r="AE442" s="26">
        <v>0</v>
      </c>
      <c r="AF442" s="29" t="s">
        <v>263</v>
      </c>
      <c r="AG442" s="29">
        <v>2020</v>
      </c>
      <c r="AH442" s="30">
        <v>2020</v>
      </c>
    </row>
    <row r="443" spans="1:34" ht="61.5">
      <c r="A443" s="17">
        <v>1</v>
      </c>
      <c r="B443" s="52">
        <v>383</v>
      </c>
      <c r="C443" s="20" t="s">
        <v>1505</v>
      </c>
      <c r="D443" s="26">
        <v>2928347.73</v>
      </c>
      <c r="E443" s="26">
        <v>0</v>
      </c>
      <c r="F443" s="26">
        <v>0</v>
      </c>
      <c r="G443" s="26">
        <v>0</v>
      </c>
      <c r="H443" s="26">
        <v>0</v>
      </c>
      <c r="I443" s="26">
        <v>0</v>
      </c>
      <c r="J443" s="26">
        <v>0</v>
      </c>
      <c r="K443" s="28">
        <v>0</v>
      </c>
      <c r="L443" s="26">
        <v>0</v>
      </c>
      <c r="M443" s="34">
        <v>776.27</v>
      </c>
      <c r="N443" s="34">
        <v>2915261.12</v>
      </c>
      <c r="O443" s="26">
        <v>0</v>
      </c>
      <c r="P443" s="26">
        <v>0</v>
      </c>
      <c r="Q443" s="26">
        <v>0</v>
      </c>
      <c r="R443" s="26">
        <v>0</v>
      </c>
      <c r="S443" s="26">
        <v>0</v>
      </c>
      <c r="T443" s="26">
        <v>0</v>
      </c>
      <c r="U443" s="26">
        <v>0</v>
      </c>
      <c r="V443" s="26">
        <v>0</v>
      </c>
      <c r="W443" s="26">
        <v>0</v>
      </c>
      <c r="X443" s="26">
        <v>0</v>
      </c>
      <c r="Y443" s="26">
        <v>0</v>
      </c>
      <c r="Z443" s="26">
        <v>0</v>
      </c>
      <c r="AA443" s="26">
        <v>0</v>
      </c>
      <c r="AB443" s="26">
        <v>0</v>
      </c>
      <c r="AC443" s="122">
        <v>13086.61</v>
      </c>
      <c r="AD443" s="26">
        <v>0</v>
      </c>
      <c r="AE443" s="26">
        <v>0</v>
      </c>
      <c r="AF443" s="29" t="s">
        <v>263</v>
      </c>
      <c r="AG443" s="29">
        <v>2020</v>
      </c>
      <c r="AH443" s="30">
        <v>2020</v>
      </c>
    </row>
    <row r="444" spans="1:34" ht="61.5">
      <c r="B444" s="20" t="s">
        <v>813</v>
      </c>
      <c r="C444" s="20"/>
      <c r="D444" s="167">
        <v>17752085.210000001</v>
      </c>
      <c r="E444" s="26">
        <v>0</v>
      </c>
      <c r="F444" s="26">
        <v>0</v>
      </c>
      <c r="G444" s="26">
        <v>0</v>
      </c>
      <c r="H444" s="26">
        <v>0</v>
      </c>
      <c r="I444" s="26">
        <v>0</v>
      </c>
      <c r="J444" s="26">
        <v>0</v>
      </c>
      <c r="K444" s="28">
        <v>0</v>
      </c>
      <c r="L444" s="26">
        <v>0</v>
      </c>
      <c r="M444" s="26">
        <v>4633.74</v>
      </c>
      <c r="N444" s="26">
        <v>16944207.860000003</v>
      </c>
      <c r="O444" s="26">
        <v>0</v>
      </c>
      <c r="P444" s="26">
        <v>0</v>
      </c>
      <c r="Q444" s="26">
        <v>0</v>
      </c>
      <c r="R444" s="26">
        <v>0</v>
      </c>
      <c r="S444" s="26">
        <v>0</v>
      </c>
      <c r="T444" s="26">
        <v>0</v>
      </c>
      <c r="U444" s="26">
        <v>0</v>
      </c>
      <c r="V444" s="26">
        <v>0</v>
      </c>
      <c r="W444" s="26">
        <v>0</v>
      </c>
      <c r="X444" s="26">
        <v>0</v>
      </c>
      <c r="Y444" s="26">
        <v>0</v>
      </c>
      <c r="Z444" s="26">
        <v>0</v>
      </c>
      <c r="AA444" s="26">
        <v>0</v>
      </c>
      <c r="AB444" s="26">
        <v>0</v>
      </c>
      <c r="AC444" s="26">
        <v>223043.93000000002</v>
      </c>
      <c r="AD444" s="26">
        <v>584833.42000000004</v>
      </c>
      <c r="AE444" s="26">
        <v>0</v>
      </c>
      <c r="AF444" s="56" t="s">
        <v>720</v>
      </c>
      <c r="AG444" s="56" t="s">
        <v>720</v>
      </c>
      <c r="AH444" s="70" t="s">
        <v>720</v>
      </c>
    </row>
    <row r="445" spans="1:34" ht="61.5">
      <c r="A445" s="17">
        <v>1</v>
      </c>
      <c r="B445" s="52">
        <v>384</v>
      </c>
      <c r="C445" s="20" t="s">
        <v>50</v>
      </c>
      <c r="D445" s="26">
        <v>4771616.71</v>
      </c>
      <c r="E445" s="26">
        <v>0</v>
      </c>
      <c r="F445" s="26">
        <v>0</v>
      </c>
      <c r="G445" s="26">
        <v>0</v>
      </c>
      <c r="H445" s="26">
        <v>0</v>
      </c>
      <c r="I445" s="26">
        <v>0</v>
      </c>
      <c r="J445" s="26">
        <v>0</v>
      </c>
      <c r="K445" s="58">
        <v>0</v>
      </c>
      <c r="L445" s="26">
        <v>0</v>
      </c>
      <c r="M445" s="34">
        <v>766.79</v>
      </c>
      <c r="N445" s="34">
        <v>4576340</v>
      </c>
      <c r="O445" s="26">
        <v>0</v>
      </c>
      <c r="P445" s="26">
        <v>0</v>
      </c>
      <c r="Q445" s="26">
        <v>0</v>
      </c>
      <c r="R445" s="26">
        <v>0</v>
      </c>
      <c r="S445" s="26">
        <v>0</v>
      </c>
      <c r="T445" s="26">
        <v>0</v>
      </c>
      <c r="U445" s="26">
        <v>0</v>
      </c>
      <c r="V445" s="26">
        <v>0</v>
      </c>
      <c r="W445" s="26">
        <v>0</v>
      </c>
      <c r="X445" s="26">
        <v>0</v>
      </c>
      <c r="Y445" s="26">
        <v>0</v>
      </c>
      <c r="Z445" s="26">
        <v>0</v>
      </c>
      <c r="AA445" s="26">
        <v>0</v>
      </c>
      <c r="AB445" s="26">
        <v>0</v>
      </c>
      <c r="AC445" s="26">
        <v>64183.17</v>
      </c>
      <c r="AD445" s="34">
        <v>131093.54</v>
      </c>
      <c r="AE445" s="26">
        <v>0</v>
      </c>
      <c r="AF445" s="29">
        <v>2020</v>
      </c>
      <c r="AG445" s="29">
        <v>2020</v>
      </c>
      <c r="AH445" s="30">
        <v>2020</v>
      </c>
    </row>
    <row r="446" spans="1:34" ht="61.5">
      <c r="A446" s="17">
        <v>1</v>
      </c>
      <c r="B446" s="52">
        <v>385</v>
      </c>
      <c r="C446" s="20" t="s">
        <v>48</v>
      </c>
      <c r="D446" s="26">
        <v>2810575.6300000004</v>
      </c>
      <c r="E446" s="26">
        <v>0</v>
      </c>
      <c r="F446" s="26">
        <v>0</v>
      </c>
      <c r="G446" s="26">
        <v>0</v>
      </c>
      <c r="H446" s="26">
        <v>0</v>
      </c>
      <c r="I446" s="26">
        <v>0</v>
      </c>
      <c r="J446" s="26">
        <v>0</v>
      </c>
      <c r="K446" s="28">
        <v>0</v>
      </c>
      <c r="L446" s="26">
        <v>0</v>
      </c>
      <c r="M446" s="34">
        <v>653</v>
      </c>
      <c r="N446" s="34">
        <v>2689261</v>
      </c>
      <c r="O446" s="26">
        <v>0</v>
      </c>
      <c r="P446" s="26">
        <v>0</v>
      </c>
      <c r="Q446" s="26">
        <v>0</v>
      </c>
      <c r="R446" s="26">
        <v>0</v>
      </c>
      <c r="S446" s="26">
        <v>0</v>
      </c>
      <c r="T446" s="26">
        <v>0</v>
      </c>
      <c r="U446" s="26">
        <v>0</v>
      </c>
      <c r="V446" s="26">
        <v>0</v>
      </c>
      <c r="W446" s="26">
        <v>0</v>
      </c>
      <c r="X446" s="26">
        <v>0</v>
      </c>
      <c r="Y446" s="26">
        <v>0</v>
      </c>
      <c r="Z446" s="26">
        <v>0</v>
      </c>
      <c r="AA446" s="26">
        <v>0</v>
      </c>
      <c r="AB446" s="26">
        <v>0</v>
      </c>
      <c r="AC446" s="34">
        <v>37716.89</v>
      </c>
      <c r="AD446" s="34">
        <v>83597.740000000005</v>
      </c>
      <c r="AE446" s="26">
        <v>0</v>
      </c>
      <c r="AF446" s="29">
        <v>2020</v>
      </c>
      <c r="AG446" s="29">
        <v>2020</v>
      </c>
      <c r="AH446" s="30">
        <v>2020</v>
      </c>
    </row>
    <row r="447" spans="1:34" ht="61.5">
      <c r="A447" s="17">
        <v>1</v>
      </c>
      <c r="B447" s="52">
        <v>386</v>
      </c>
      <c r="C447" s="20" t="s">
        <v>49</v>
      </c>
      <c r="D447" s="26">
        <v>131037.61</v>
      </c>
      <c r="E447" s="26">
        <v>0</v>
      </c>
      <c r="F447" s="26">
        <v>0</v>
      </c>
      <c r="G447" s="26">
        <v>0</v>
      </c>
      <c r="H447" s="26">
        <v>0</v>
      </c>
      <c r="I447" s="26">
        <v>0</v>
      </c>
      <c r="J447" s="26">
        <v>0</v>
      </c>
      <c r="K447" s="28">
        <v>0</v>
      </c>
      <c r="L447" s="26">
        <v>0</v>
      </c>
      <c r="M447" s="26">
        <v>0</v>
      </c>
      <c r="N447" s="26">
        <v>0</v>
      </c>
      <c r="O447" s="26">
        <v>0</v>
      </c>
      <c r="P447" s="26">
        <v>0</v>
      </c>
      <c r="Q447" s="26">
        <v>0</v>
      </c>
      <c r="R447" s="26">
        <v>0</v>
      </c>
      <c r="S447" s="26">
        <v>0</v>
      </c>
      <c r="T447" s="26">
        <v>0</v>
      </c>
      <c r="U447" s="26">
        <v>0</v>
      </c>
      <c r="V447" s="26">
        <v>0</v>
      </c>
      <c r="W447" s="26">
        <v>0</v>
      </c>
      <c r="X447" s="26">
        <v>0</v>
      </c>
      <c r="Y447" s="26">
        <v>0</v>
      </c>
      <c r="Z447" s="26">
        <v>0</v>
      </c>
      <c r="AA447" s="26">
        <v>0</v>
      </c>
      <c r="AB447" s="26">
        <v>0</v>
      </c>
      <c r="AC447" s="26">
        <v>0</v>
      </c>
      <c r="AD447" s="34">
        <v>131037.61</v>
      </c>
      <c r="AE447" s="26">
        <v>0</v>
      </c>
      <c r="AF447" s="29">
        <v>2020</v>
      </c>
      <c r="AG447" s="29" t="s">
        <v>263</v>
      </c>
      <c r="AH447" s="29" t="s">
        <v>263</v>
      </c>
    </row>
    <row r="448" spans="1:34" ht="61.5">
      <c r="A448" s="17">
        <v>1</v>
      </c>
      <c r="B448" s="52">
        <v>387</v>
      </c>
      <c r="C448" s="20" t="s">
        <v>51</v>
      </c>
      <c r="D448" s="26">
        <v>2938871.62</v>
      </c>
      <c r="E448" s="26">
        <v>0</v>
      </c>
      <c r="F448" s="26">
        <v>0</v>
      </c>
      <c r="G448" s="26">
        <v>0</v>
      </c>
      <c r="H448" s="26">
        <v>0</v>
      </c>
      <c r="I448" s="26">
        <v>0</v>
      </c>
      <c r="J448" s="26">
        <v>0</v>
      </c>
      <c r="K448" s="28">
        <v>0</v>
      </c>
      <c r="L448" s="26">
        <v>0</v>
      </c>
      <c r="M448" s="34">
        <v>680</v>
      </c>
      <c r="N448" s="34">
        <v>2814506</v>
      </c>
      <c r="O448" s="26">
        <v>0</v>
      </c>
      <c r="P448" s="26">
        <v>0</v>
      </c>
      <c r="Q448" s="26">
        <v>0</v>
      </c>
      <c r="R448" s="26">
        <v>0</v>
      </c>
      <c r="S448" s="26">
        <v>0</v>
      </c>
      <c r="T448" s="26">
        <v>0</v>
      </c>
      <c r="U448" s="26">
        <v>0</v>
      </c>
      <c r="V448" s="26">
        <v>0</v>
      </c>
      <c r="W448" s="26">
        <v>0</v>
      </c>
      <c r="X448" s="26">
        <v>0</v>
      </c>
      <c r="Y448" s="26">
        <v>0</v>
      </c>
      <c r="Z448" s="26">
        <v>0</v>
      </c>
      <c r="AA448" s="26">
        <v>0</v>
      </c>
      <c r="AB448" s="26">
        <v>0</v>
      </c>
      <c r="AC448" s="34">
        <v>39473.449999999997</v>
      </c>
      <c r="AD448" s="34">
        <v>84892.17</v>
      </c>
      <c r="AE448" s="26">
        <v>0</v>
      </c>
      <c r="AF448" s="29">
        <v>2020</v>
      </c>
      <c r="AG448" s="29">
        <v>2020</v>
      </c>
      <c r="AH448" s="30">
        <v>2020</v>
      </c>
    </row>
    <row r="449" spans="1:34" ht="61.5">
      <c r="A449" s="17">
        <v>1</v>
      </c>
      <c r="B449" s="52">
        <v>388</v>
      </c>
      <c r="C449" s="20" t="s">
        <v>1200</v>
      </c>
      <c r="D449" s="26">
        <v>2250237.6300000004</v>
      </c>
      <c r="E449" s="26">
        <v>0</v>
      </c>
      <c r="F449" s="26">
        <v>0</v>
      </c>
      <c r="G449" s="26">
        <v>0</v>
      </c>
      <c r="H449" s="26">
        <v>0</v>
      </c>
      <c r="I449" s="26">
        <v>0</v>
      </c>
      <c r="J449" s="26">
        <v>0</v>
      </c>
      <c r="K449" s="28">
        <v>0</v>
      </c>
      <c r="L449" s="26">
        <v>0</v>
      </c>
      <c r="M449" s="34">
        <v>678.5</v>
      </c>
      <c r="N449" s="34">
        <v>2217146.7200000002</v>
      </c>
      <c r="O449" s="26">
        <v>0</v>
      </c>
      <c r="P449" s="26">
        <v>0</v>
      </c>
      <c r="Q449" s="26">
        <v>0</v>
      </c>
      <c r="R449" s="26">
        <v>0</v>
      </c>
      <c r="S449" s="26">
        <v>0</v>
      </c>
      <c r="T449" s="26">
        <v>0</v>
      </c>
      <c r="U449" s="26">
        <v>0</v>
      </c>
      <c r="V449" s="26">
        <v>0</v>
      </c>
      <c r="W449" s="26">
        <v>0</v>
      </c>
      <c r="X449" s="26">
        <v>0</v>
      </c>
      <c r="Y449" s="26">
        <v>0</v>
      </c>
      <c r="Z449" s="26">
        <v>0</v>
      </c>
      <c r="AA449" s="26">
        <v>0</v>
      </c>
      <c r="AB449" s="26">
        <v>0</v>
      </c>
      <c r="AC449" s="26">
        <v>33090.910000000003</v>
      </c>
      <c r="AD449" s="26">
        <v>0</v>
      </c>
      <c r="AE449" s="26">
        <v>0</v>
      </c>
      <c r="AF449" s="29" t="s">
        <v>263</v>
      </c>
      <c r="AG449" s="29">
        <v>2020</v>
      </c>
      <c r="AH449" s="30">
        <v>2020</v>
      </c>
    </row>
    <row r="450" spans="1:34" ht="61.5">
      <c r="A450" s="17">
        <v>1</v>
      </c>
      <c r="B450" s="52">
        <v>389</v>
      </c>
      <c r="C450" s="20" t="s">
        <v>1201</v>
      </c>
      <c r="D450" s="26">
        <v>2695769.57</v>
      </c>
      <c r="E450" s="26">
        <v>0</v>
      </c>
      <c r="F450" s="26">
        <v>0</v>
      </c>
      <c r="G450" s="26">
        <v>0</v>
      </c>
      <c r="H450" s="26">
        <v>0</v>
      </c>
      <c r="I450" s="26">
        <v>0</v>
      </c>
      <c r="J450" s="26">
        <v>0</v>
      </c>
      <c r="K450" s="28">
        <v>0</v>
      </c>
      <c r="L450" s="26">
        <v>0</v>
      </c>
      <c r="M450" s="34">
        <v>1273.99</v>
      </c>
      <c r="N450" s="34">
        <v>2656126.88</v>
      </c>
      <c r="O450" s="26">
        <v>0</v>
      </c>
      <c r="P450" s="26">
        <v>0</v>
      </c>
      <c r="Q450" s="26">
        <v>0</v>
      </c>
      <c r="R450" s="26">
        <v>0</v>
      </c>
      <c r="S450" s="26">
        <v>0</v>
      </c>
      <c r="T450" s="26">
        <v>0</v>
      </c>
      <c r="U450" s="26">
        <v>0</v>
      </c>
      <c r="V450" s="26">
        <v>0</v>
      </c>
      <c r="W450" s="26">
        <v>0</v>
      </c>
      <c r="X450" s="26">
        <v>0</v>
      </c>
      <c r="Y450" s="26">
        <v>0</v>
      </c>
      <c r="Z450" s="26">
        <v>0</v>
      </c>
      <c r="AA450" s="26">
        <v>0</v>
      </c>
      <c r="AB450" s="26">
        <v>0</v>
      </c>
      <c r="AC450" s="26">
        <v>39642.69</v>
      </c>
      <c r="AD450" s="26">
        <v>0</v>
      </c>
      <c r="AE450" s="26">
        <v>0</v>
      </c>
      <c r="AF450" s="29" t="s">
        <v>263</v>
      </c>
      <c r="AG450" s="29">
        <v>2020</v>
      </c>
      <c r="AH450" s="30">
        <v>2020</v>
      </c>
    </row>
    <row r="451" spans="1:34" ht="61.5">
      <c r="A451" s="17">
        <v>1</v>
      </c>
      <c r="B451" s="52">
        <v>390</v>
      </c>
      <c r="C451" s="20" t="s">
        <v>1203</v>
      </c>
      <c r="D451" s="26">
        <v>791834.9</v>
      </c>
      <c r="E451" s="26">
        <v>0</v>
      </c>
      <c r="F451" s="26">
        <v>0</v>
      </c>
      <c r="G451" s="26">
        <v>0</v>
      </c>
      <c r="H451" s="26">
        <v>0</v>
      </c>
      <c r="I451" s="26">
        <v>0</v>
      </c>
      <c r="J451" s="26">
        <v>0</v>
      </c>
      <c r="K451" s="28">
        <v>0</v>
      </c>
      <c r="L451" s="26">
        <v>0</v>
      </c>
      <c r="M451" s="34">
        <v>234</v>
      </c>
      <c r="N451" s="34">
        <v>788296.24</v>
      </c>
      <c r="O451" s="26">
        <v>0</v>
      </c>
      <c r="P451" s="26">
        <v>0</v>
      </c>
      <c r="Q451" s="26">
        <v>0</v>
      </c>
      <c r="R451" s="26">
        <v>0</v>
      </c>
      <c r="S451" s="26">
        <v>0</v>
      </c>
      <c r="T451" s="26">
        <v>0</v>
      </c>
      <c r="U451" s="26">
        <v>0</v>
      </c>
      <c r="V451" s="26">
        <v>0</v>
      </c>
      <c r="W451" s="26">
        <v>0</v>
      </c>
      <c r="X451" s="26">
        <v>0</v>
      </c>
      <c r="Y451" s="26">
        <v>0</v>
      </c>
      <c r="Z451" s="26">
        <v>0</v>
      </c>
      <c r="AA451" s="26">
        <v>0</v>
      </c>
      <c r="AB451" s="26">
        <v>0</v>
      </c>
      <c r="AC451" s="122">
        <v>3538.66</v>
      </c>
      <c r="AD451" s="26">
        <v>0</v>
      </c>
      <c r="AE451" s="26">
        <v>0</v>
      </c>
      <c r="AF451" s="29" t="s">
        <v>263</v>
      </c>
      <c r="AG451" s="29">
        <v>2020</v>
      </c>
      <c r="AH451" s="30">
        <v>2020</v>
      </c>
    </row>
    <row r="452" spans="1:34" ht="61.5">
      <c r="A452" s="17">
        <v>1</v>
      </c>
      <c r="B452" s="52">
        <v>391</v>
      </c>
      <c r="C452" s="20" t="s">
        <v>1204</v>
      </c>
      <c r="D452" s="26">
        <v>1207929.18</v>
      </c>
      <c r="E452" s="26">
        <v>0</v>
      </c>
      <c r="F452" s="26">
        <v>0</v>
      </c>
      <c r="G452" s="26">
        <v>0</v>
      </c>
      <c r="H452" s="26">
        <v>0</v>
      </c>
      <c r="I452" s="26">
        <v>0</v>
      </c>
      <c r="J452" s="26">
        <v>0</v>
      </c>
      <c r="K452" s="28">
        <v>0</v>
      </c>
      <c r="L452" s="26">
        <v>0</v>
      </c>
      <c r="M452" s="34">
        <v>347.46</v>
      </c>
      <c r="N452" s="34">
        <v>1202531.02</v>
      </c>
      <c r="O452" s="26">
        <v>0</v>
      </c>
      <c r="P452" s="26">
        <v>0</v>
      </c>
      <c r="Q452" s="26">
        <v>0</v>
      </c>
      <c r="R452" s="26">
        <v>0</v>
      </c>
      <c r="S452" s="26">
        <v>0</v>
      </c>
      <c r="T452" s="26">
        <v>0</v>
      </c>
      <c r="U452" s="26">
        <v>0</v>
      </c>
      <c r="V452" s="26">
        <v>0</v>
      </c>
      <c r="W452" s="26">
        <v>0</v>
      </c>
      <c r="X452" s="26">
        <v>0</v>
      </c>
      <c r="Y452" s="26">
        <v>0</v>
      </c>
      <c r="Z452" s="26">
        <v>0</v>
      </c>
      <c r="AA452" s="26">
        <v>0</v>
      </c>
      <c r="AB452" s="26">
        <v>0</v>
      </c>
      <c r="AC452" s="34">
        <v>5398.16</v>
      </c>
      <c r="AD452" s="26">
        <v>0</v>
      </c>
      <c r="AE452" s="26">
        <v>0</v>
      </c>
      <c r="AF452" s="29" t="s">
        <v>263</v>
      </c>
      <c r="AG452" s="29">
        <v>2020</v>
      </c>
      <c r="AH452" s="30">
        <v>2020</v>
      </c>
    </row>
    <row r="453" spans="1:34" ht="61.5">
      <c r="A453" s="17">
        <v>1</v>
      </c>
      <c r="B453" s="52">
        <v>392</v>
      </c>
      <c r="C453" s="20" t="s">
        <v>58</v>
      </c>
      <c r="D453" s="26">
        <v>77311.89</v>
      </c>
      <c r="E453" s="26">
        <v>0</v>
      </c>
      <c r="F453" s="26">
        <v>0</v>
      </c>
      <c r="G453" s="26">
        <v>0</v>
      </c>
      <c r="H453" s="26">
        <v>0</v>
      </c>
      <c r="I453" s="26">
        <v>0</v>
      </c>
      <c r="J453" s="26">
        <v>0</v>
      </c>
      <c r="K453" s="58">
        <v>0</v>
      </c>
      <c r="L453" s="26">
        <v>0</v>
      </c>
      <c r="M453" s="26">
        <v>0</v>
      </c>
      <c r="N453" s="26">
        <v>0</v>
      </c>
      <c r="O453" s="26">
        <v>0</v>
      </c>
      <c r="P453" s="26">
        <v>0</v>
      </c>
      <c r="Q453" s="26">
        <v>0</v>
      </c>
      <c r="R453" s="26">
        <v>0</v>
      </c>
      <c r="S453" s="26">
        <v>0</v>
      </c>
      <c r="T453" s="26">
        <v>0</v>
      </c>
      <c r="U453" s="26">
        <v>0</v>
      </c>
      <c r="V453" s="26">
        <v>0</v>
      </c>
      <c r="W453" s="26">
        <v>0</v>
      </c>
      <c r="X453" s="26">
        <v>0</v>
      </c>
      <c r="Y453" s="26">
        <v>0</v>
      </c>
      <c r="Z453" s="26">
        <v>0</v>
      </c>
      <c r="AA453" s="26">
        <v>0</v>
      </c>
      <c r="AB453" s="26">
        <v>0</v>
      </c>
      <c r="AC453" s="26">
        <v>0</v>
      </c>
      <c r="AD453" s="26">
        <v>77311.89</v>
      </c>
      <c r="AE453" s="26">
        <v>0</v>
      </c>
      <c r="AF453" s="29">
        <v>2020</v>
      </c>
      <c r="AG453" s="29" t="s">
        <v>263</v>
      </c>
      <c r="AH453" s="29" t="s">
        <v>263</v>
      </c>
    </row>
    <row r="454" spans="1:34" ht="61.5">
      <c r="A454" s="17">
        <v>1</v>
      </c>
      <c r="B454" s="52">
        <v>393</v>
      </c>
      <c r="C454" s="20" t="s">
        <v>59</v>
      </c>
      <c r="D454" s="26">
        <v>76900.47</v>
      </c>
      <c r="E454" s="26">
        <v>0</v>
      </c>
      <c r="F454" s="26">
        <v>0</v>
      </c>
      <c r="G454" s="26">
        <v>0</v>
      </c>
      <c r="H454" s="26">
        <v>0</v>
      </c>
      <c r="I454" s="26">
        <v>0</v>
      </c>
      <c r="J454" s="26">
        <v>0</v>
      </c>
      <c r="K454" s="58">
        <v>0</v>
      </c>
      <c r="L454" s="26">
        <v>0</v>
      </c>
      <c r="M454" s="26">
        <v>0</v>
      </c>
      <c r="N454" s="26">
        <v>0</v>
      </c>
      <c r="O454" s="26">
        <v>0</v>
      </c>
      <c r="P454" s="26">
        <v>0</v>
      </c>
      <c r="Q454" s="26">
        <v>0</v>
      </c>
      <c r="R454" s="26">
        <v>0</v>
      </c>
      <c r="S454" s="26">
        <v>0</v>
      </c>
      <c r="T454" s="26">
        <v>0</v>
      </c>
      <c r="U454" s="26">
        <v>0</v>
      </c>
      <c r="V454" s="26">
        <v>0</v>
      </c>
      <c r="W454" s="26">
        <v>0</v>
      </c>
      <c r="X454" s="26">
        <v>0</v>
      </c>
      <c r="Y454" s="26">
        <v>0</v>
      </c>
      <c r="Z454" s="26">
        <v>0</v>
      </c>
      <c r="AA454" s="26">
        <v>0</v>
      </c>
      <c r="AB454" s="26">
        <v>0</v>
      </c>
      <c r="AC454" s="26">
        <v>0</v>
      </c>
      <c r="AD454" s="26">
        <v>76900.47</v>
      </c>
      <c r="AE454" s="26">
        <v>0</v>
      </c>
      <c r="AF454" s="29">
        <v>2020</v>
      </c>
      <c r="AG454" s="29" t="s">
        <v>263</v>
      </c>
      <c r="AH454" s="29" t="s">
        <v>263</v>
      </c>
    </row>
    <row r="455" spans="1:34" ht="61.5">
      <c r="B455" s="20" t="s">
        <v>850</v>
      </c>
      <c r="C455" s="20"/>
      <c r="D455" s="167">
        <v>3622790.6399999997</v>
      </c>
      <c r="E455" s="26">
        <v>0</v>
      </c>
      <c r="F455" s="26">
        <v>0</v>
      </c>
      <c r="G455" s="26">
        <v>0</v>
      </c>
      <c r="H455" s="26">
        <v>0</v>
      </c>
      <c r="I455" s="26">
        <v>0</v>
      </c>
      <c r="J455" s="26">
        <v>0</v>
      </c>
      <c r="K455" s="28">
        <v>0</v>
      </c>
      <c r="L455" s="26">
        <v>0</v>
      </c>
      <c r="M455" s="26">
        <v>837.3</v>
      </c>
      <c r="N455" s="26">
        <v>3606600.61</v>
      </c>
      <c r="O455" s="26">
        <v>0</v>
      </c>
      <c r="P455" s="26">
        <v>0</v>
      </c>
      <c r="Q455" s="26">
        <v>0</v>
      </c>
      <c r="R455" s="26">
        <v>0</v>
      </c>
      <c r="S455" s="26">
        <v>0</v>
      </c>
      <c r="T455" s="26">
        <v>0</v>
      </c>
      <c r="U455" s="26">
        <v>0</v>
      </c>
      <c r="V455" s="26">
        <v>0</v>
      </c>
      <c r="W455" s="26">
        <v>0</v>
      </c>
      <c r="X455" s="26">
        <v>0</v>
      </c>
      <c r="Y455" s="26">
        <v>0</v>
      </c>
      <c r="Z455" s="26">
        <v>0</v>
      </c>
      <c r="AA455" s="26">
        <v>0</v>
      </c>
      <c r="AB455" s="26">
        <v>0</v>
      </c>
      <c r="AC455" s="26">
        <v>16190.03</v>
      </c>
      <c r="AD455" s="26">
        <v>0</v>
      </c>
      <c r="AE455" s="26">
        <v>0</v>
      </c>
      <c r="AF455" s="56" t="s">
        <v>720</v>
      </c>
      <c r="AG455" s="56" t="s">
        <v>720</v>
      </c>
      <c r="AH455" s="70" t="s">
        <v>720</v>
      </c>
    </row>
    <row r="456" spans="1:34" ht="61.5">
      <c r="A456" s="17">
        <v>1</v>
      </c>
      <c r="B456" s="52">
        <v>394</v>
      </c>
      <c r="C456" s="20" t="s">
        <v>1504</v>
      </c>
      <c r="D456" s="26">
        <v>3622790.6399999997</v>
      </c>
      <c r="E456" s="26">
        <v>0</v>
      </c>
      <c r="F456" s="26">
        <v>0</v>
      </c>
      <c r="G456" s="26">
        <v>0</v>
      </c>
      <c r="H456" s="26">
        <v>0</v>
      </c>
      <c r="I456" s="26">
        <v>0</v>
      </c>
      <c r="J456" s="26">
        <v>0</v>
      </c>
      <c r="K456" s="28">
        <v>0</v>
      </c>
      <c r="L456" s="26">
        <v>0</v>
      </c>
      <c r="M456" s="34">
        <v>837.3</v>
      </c>
      <c r="N456" s="34">
        <v>3606600.61</v>
      </c>
      <c r="O456" s="26">
        <v>0</v>
      </c>
      <c r="P456" s="26">
        <v>0</v>
      </c>
      <c r="Q456" s="26">
        <v>0</v>
      </c>
      <c r="R456" s="26">
        <v>0</v>
      </c>
      <c r="S456" s="26">
        <v>0</v>
      </c>
      <c r="T456" s="26">
        <v>0</v>
      </c>
      <c r="U456" s="26">
        <v>0</v>
      </c>
      <c r="V456" s="26">
        <v>0</v>
      </c>
      <c r="W456" s="26">
        <v>0</v>
      </c>
      <c r="X456" s="26">
        <v>0</v>
      </c>
      <c r="Y456" s="26">
        <v>0</v>
      </c>
      <c r="Z456" s="26">
        <v>0</v>
      </c>
      <c r="AA456" s="26">
        <v>0</v>
      </c>
      <c r="AB456" s="26">
        <v>0</v>
      </c>
      <c r="AC456" s="26">
        <v>16190.03</v>
      </c>
      <c r="AD456" s="26">
        <v>0</v>
      </c>
      <c r="AE456" s="26">
        <v>0</v>
      </c>
      <c r="AF456" s="29" t="s">
        <v>263</v>
      </c>
      <c r="AG456" s="29">
        <v>2020</v>
      </c>
      <c r="AH456" s="30">
        <v>2020</v>
      </c>
    </row>
    <row r="457" spans="1:34" ht="61.5">
      <c r="B457" s="20" t="s">
        <v>814</v>
      </c>
      <c r="C457" s="163"/>
      <c r="D457" s="167">
        <v>3515825.94</v>
      </c>
      <c r="E457" s="26">
        <v>0</v>
      </c>
      <c r="F457" s="26">
        <v>0</v>
      </c>
      <c r="G457" s="26">
        <v>0</v>
      </c>
      <c r="H457" s="26">
        <v>0</v>
      </c>
      <c r="I457" s="26">
        <v>0</v>
      </c>
      <c r="J457" s="26">
        <v>0</v>
      </c>
      <c r="K457" s="28">
        <v>0</v>
      </c>
      <c r="L457" s="26">
        <v>0</v>
      </c>
      <c r="M457" s="26">
        <v>806.42</v>
      </c>
      <c r="N457" s="26">
        <v>3418104.51</v>
      </c>
      <c r="O457" s="26">
        <v>0</v>
      </c>
      <c r="P457" s="26">
        <v>0</v>
      </c>
      <c r="Q457" s="26">
        <v>0</v>
      </c>
      <c r="R457" s="26">
        <v>0</v>
      </c>
      <c r="S457" s="26">
        <v>0</v>
      </c>
      <c r="T457" s="26">
        <v>0</v>
      </c>
      <c r="U457" s="26">
        <v>0</v>
      </c>
      <c r="V457" s="26">
        <v>0</v>
      </c>
      <c r="W457" s="26">
        <v>0</v>
      </c>
      <c r="X457" s="26">
        <v>0</v>
      </c>
      <c r="Y457" s="26">
        <v>0</v>
      </c>
      <c r="Z457" s="26">
        <v>0</v>
      </c>
      <c r="AA457" s="26">
        <v>0</v>
      </c>
      <c r="AB457" s="26">
        <v>0</v>
      </c>
      <c r="AC457" s="26">
        <v>34608.31</v>
      </c>
      <c r="AD457" s="26">
        <v>63113.120000000003</v>
      </c>
      <c r="AE457" s="26">
        <v>0</v>
      </c>
      <c r="AF457" s="56" t="s">
        <v>720</v>
      </c>
      <c r="AG457" s="56" t="s">
        <v>720</v>
      </c>
      <c r="AH457" s="70" t="s">
        <v>720</v>
      </c>
    </row>
    <row r="458" spans="1:34" ht="61.5">
      <c r="A458" s="17">
        <v>1</v>
      </c>
      <c r="B458" s="52">
        <v>395</v>
      </c>
      <c r="C458" s="20" t="s">
        <v>222</v>
      </c>
      <c r="D458" s="26">
        <v>3515825.94</v>
      </c>
      <c r="E458" s="26">
        <v>0</v>
      </c>
      <c r="F458" s="26">
        <v>0</v>
      </c>
      <c r="G458" s="26">
        <v>0</v>
      </c>
      <c r="H458" s="26">
        <v>0</v>
      </c>
      <c r="I458" s="26">
        <v>0</v>
      </c>
      <c r="J458" s="26">
        <v>0</v>
      </c>
      <c r="K458" s="28">
        <v>0</v>
      </c>
      <c r="L458" s="26">
        <v>0</v>
      </c>
      <c r="M458" s="34">
        <v>806.42</v>
      </c>
      <c r="N458" s="122">
        <v>3418104.51</v>
      </c>
      <c r="O458" s="26">
        <v>0</v>
      </c>
      <c r="P458" s="26">
        <v>0</v>
      </c>
      <c r="Q458" s="26">
        <v>0</v>
      </c>
      <c r="R458" s="26">
        <v>0</v>
      </c>
      <c r="S458" s="26">
        <v>0</v>
      </c>
      <c r="T458" s="26">
        <v>0</v>
      </c>
      <c r="U458" s="26">
        <v>0</v>
      </c>
      <c r="V458" s="26">
        <v>0</v>
      </c>
      <c r="W458" s="26">
        <v>0</v>
      </c>
      <c r="X458" s="26">
        <v>0</v>
      </c>
      <c r="Y458" s="26">
        <v>0</v>
      </c>
      <c r="Z458" s="26">
        <v>0</v>
      </c>
      <c r="AA458" s="26">
        <v>0</v>
      </c>
      <c r="AB458" s="26">
        <v>0</v>
      </c>
      <c r="AC458" s="34">
        <v>34608.31</v>
      </c>
      <c r="AD458" s="34">
        <v>63113.120000000003</v>
      </c>
      <c r="AE458" s="26">
        <v>0</v>
      </c>
      <c r="AF458" s="29">
        <v>2020</v>
      </c>
      <c r="AG458" s="29">
        <v>2020</v>
      </c>
      <c r="AH458" s="30">
        <v>2020</v>
      </c>
    </row>
    <row r="459" spans="1:34" ht="61.5">
      <c r="B459" s="20" t="s">
        <v>815</v>
      </c>
      <c r="C459" s="20"/>
      <c r="D459" s="167">
        <v>1371104.41</v>
      </c>
      <c r="E459" s="26">
        <v>0</v>
      </c>
      <c r="F459" s="26">
        <v>0</v>
      </c>
      <c r="G459" s="26">
        <v>0</v>
      </c>
      <c r="H459" s="26">
        <v>0</v>
      </c>
      <c r="I459" s="26">
        <v>0</v>
      </c>
      <c r="J459" s="26">
        <v>0</v>
      </c>
      <c r="K459" s="28">
        <v>0</v>
      </c>
      <c r="L459" s="26">
        <v>0</v>
      </c>
      <c r="M459" s="26">
        <v>302</v>
      </c>
      <c r="N459" s="26">
        <v>1318463.79</v>
      </c>
      <c r="O459" s="26">
        <v>0</v>
      </c>
      <c r="P459" s="26">
        <v>0</v>
      </c>
      <c r="Q459" s="26">
        <v>0</v>
      </c>
      <c r="R459" s="26">
        <v>0</v>
      </c>
      <c r="S459" s="26">
        <v>0</v>
      </c>
      <c r="T459" s="26">
        <v>0</v>
      </c>
      <c r="U459" s="26">
        <v>0</v>
      </c>
      <c r="V459" s="26">
        <v>0</v>
      </c>
      <c r="W459" s="26">
        <v>0</v>
      </c>
      <c r="X459" s="26">
        <v>0</v>
      </c>
      <c r="Y459" s="26">
        <v>0</v>
      </c>
      <c r="Z459" s="26">
        <v>0</v>
      </c>
      <c r="AA459" s="26">
        <v>0</v>
      </c>
      <c r="AB459" s="26">
        <v>0</v>
      </c>
      <c r="AC459" s="26">
        <v>13349.45</v>
      </c>
      <c r="AD459" s="26">
        <v>39291.17</v>
      </c>
      <c r="AE459" s="26">
        <v>0</v>
      </c>
      <c r="AF459" s="56" t="s">
        <v>720</v>
      </c>
      <c r="AG459" s="56" t="s">
        <v>720</v>
      </c>
      <c r="AH459" s="70" t="s">
        <v>720</v>
      </c>
    </row>
    <row r="460" spans="1:34" ht="61.5">
      <c r="A460" s="17">
        <v>1</v>
      </c>
      <c r="B460" s="52">
        <v>396</v>
      </c>
      <c r="C460" s="20" t="s">
        <v>225</v>
      </c>
      <c r="D460" s="26">
        <v>1371104.41</v>
      </c>
      <c r="E460" s="26">
        <v>0</v>
      </c>
      <c r="F460" s="26">
        <v>0</v>
      </c>
      <c r="G460" s="26">
        <v>0</v>
      </c>
      <c r="H460" s="26">
        <v>0</v>
      </c>
      <c r="I460" s="26">
        <v>0</v>
      </c>
      <c r="J460" s="26">
        <v>0</v>
      </c>
      <c r="K460" s="28">
        <v>0</v>
      </c>
      <c r="L460" s="26">
        <v>0</v>
      </c>
      <c r="M460" s="34">
        <v>302</v>
      </c>
      <c r="N460" s="34">
        <v>1318463.79</v>
      </c>
      <c r="O460" s="26">
        <v>0</v>
      </c>
      <c r="P460" s="26">
        <v>0</v>
      </c>
      <c r="Q460" s="26">
        <v>0</v>
      </c>
      <c r="R460" s="26">
        <v>0</v>
      </c>
      <c r="S460" s="26">
        <v>0</v>
      </c>
      <c r="T460" s="26">
        <v>0</v>
      </c>
      <c r="U460" s="26">
        <v>0</v>
      </c>
      <c r="V460" s="26">
        <v>0</v>
      </c>
      <c r="W460" s="26">
        <v>0</v>
      </c>
      <c r="X460" s="26">
        <v>0</v>
      </c>
      <c r="Y460" s="26">
        <v>0</v>
      </c>
      <c r="Z460" s="26">
        <v>0</v>
      </c>
      <c r="AA460" s="26">
        <v>0</v>
      </c>
      <c r="AB460" s="26">
        <v>0</v>
      </c>
      <c r="AC460" s="122">
        <v>13349.45</v>
      </c>
      <c r="AD460" s="34">
        <v>39291.17</v>
      </c>
      <c r="AE460" s="26">
        <v>0</v>
      </c>
      <c r="AF460" s="29">
        <v>2020</v>
      </c>
      <c r="AG460" s="29">
        <v>2020</v>
      </c>
      <c r="AH460" s="30">
        <v>2020</v>
      </c>
    </row>
    <row r="461" spans="1:34" ht="61.5">
      <c r="B461" s="20" t="s">
        <v>1246</v>
      </c>
      <c r="C461" s="20"/>
      <c r="D461" s="167">
        <v>40161.910000000003</v>
      </c>
      <c r="E461" s="26">
        <v>0</v>
      </c>
      <c r="F461" s="26">
        <v>0</v>
      </c>
      <c r="G461" s="26">
        <v>0</v>
      </c>
      <c r="H461" s="26">
        <v>0</v>
      </c>
      <c r="I461" s="26">
        <v>0</v>
      </c>
      <c r="J461" s="26">
        <v>0</v>
      </c>
      <c r="K461" s="28">
        <v>0</v>
      </c>
      <c r="L461" s="26">
        <v>0</v>
      </c>
      <c r="M461" s="26">
        <v>0</v>
      </c>
      <c r="N461" s="26">
        <v>0</v>
      </c>
      <c r="O461" s="26">
        <v>0</v>
      </c>
      <c r="P461" s="26">
        <v>0</v>
      </c>
      <c r="Q461" s="26">
        <v>0</v>
      </c>
      <c r="R461" s="26">
        <v>0</v>
      </c>
      <c r="S461" s="26">
        <v>0</v>
      </c>
      <c r="T461" s="26">
        <v>0</v>
      </c>
      <c r="U461" s="26">
        <v>0</v>
      </c>
      <c r="V461" s="26">
        <v>0</v>
      </c>
      <c r="W461" s="26">
        <v>0</v>
      </c>
      <c r="X461" s="26">
        <v>0</v>
      </c>
      <c r="Y461" s="26">
        <v>0</v>
      </c>
      <c r="Z461" s="26">
        <v>0</v>
      </c>
      <c r="AA461" s="26">
        <v>0</v>
      </c>
      <c r="AB461" s="26">
        <v>0</v>
      </c>
      <c r="AC461" s="26">
        <v>0</v>
      </c>
      <c r="AD461" s="26">
        <v>40161.910000000003</v>
      </c>
      <c r="AE461" s="26">
        <v>0</v>
      </c>
      <c r="AF461" s="56" t="s">
        <v>720</v>
      </c>
      <c r="AG461" s="56" t="s">
        <v>720</v>
      </c>
      <c r="AH461" s="70" t="s">
        <v>720</v>
      </c>
    </row>
    <row r="462" spans="1:34" ht="61.5">
      <c r="A462" s="17">
        <v>1</v>
      </c>
      <c r="B462" s="52">
        <v>397</v>
      </c>
      <c r="C462" s="20" t="s">
        <v>1247</v>
      </c>
      <c r="D462" s="26">
        <v>40161.910000000003</v>
      </c>
      <c r="E462" s="26">
        <v>0</v>
      </c>
      <c r="F462" s="26">
        <v>0</v>
      </c>
      <c r="G462" s="26">
        <v>0</v>
      </c>
      <c r="H462" s="26">
        <v>0</v>
      </c>
      <c r="I462" s="26">
        <v>0</v>
      </c>
      <c r="J462" s="26">
        <v>0</v>
      </c>
      <c r="K462" s="28">
        <v>0</v>
      </c>
      <c r="L462" s="26">
        <v>0</v>
      </c>
      <c r="M462" s="26">
        <v>0</v>
      </c>
      <c r="N462" s="26">
        <v>0</v>
      </c>
      <c r="O462" s="26">
        <v>0</v>
      </c>
      <c r="P462" s="26">
        <v>0</v>
      </c>
      <c r="Q462" s="26">
        <v>0</v>
      </c>
      <c r="R462" s="26">
        <v>0</v>
      </c>
      <c r="S462" s="26">
        <v>0</v>
      </c>
      <c r="T462" s="26">
        <v>0</v>
      </c>
      <c r="U462" s="26">
        <v>0</v>
      </c>
      <c r="V462" s="26">
        <v>0</v>
      </c>
      <c r="W462" s="26">
        <v>0</v>
      </c>
      <c r="X462" s="26">
        <v>0</v>
      </c>
      <c r="Y462" s="26">
        <v>0</v>
      </c>
      <c r="Z462" s="26">
        <v>0</v>
      </c>
      <c r="AA462" s="26">
        <v>0</v>
      </c>
      <c r="AB462" s="26">
        <v>0</v>
      </c>
      <c r="AC462" s="26">
        <v>0</v>
      </c>
      <c r="AD462" s="34">
        <v>40161.910000000003</v>
      </c>
      <c r="AE462" s="26">
        <v>0</v>
      </c>
      <c r="AF462" s="29">
        <v>2020</v>
      </c>
      <c r="AG462" s="29" t="s">
        <v>263</v>
      </c>
      <c r="AH462" s="29" t="s">
        <v>263</v>
      </c>
    </row>
    <row r="463" spans="1:34" ht="61.5">
      <c r="B463" s="20" t="s">
        <v>816</v>
      </c>
      <c r="C463" s="163"/>
      <c r="D463" s="167">
        <v>127877.6</v>
      </c>
      <c r="E463" s="26">
        <v>0</v>
      </c>
      <c r="F463" s="26">
        <v>0</v>
      </c>
      <c r="G463" s="26">
        <v>0</v>
      </c>
      <c r="H463" s="26">
        <v>0</v>
      </c>
      <c r="I463" s="26">
        <v>0</v>
      </c>
      <c r="J463" s="26">
        <v>0</v>
      </c>
      <c r="K463" s="28">
        <v>0</v>
      </c>
      <c r="L463" s="26">
        <v>0</v>
      </c>
      <c r="M463" s="26">
        <v>0</v>
      </c>
      <c r="N463" s="26">
        <v>0</v>
      </c>
      <c r="O463" s="26">
        <v>0</v>
      </c>
      <c r="P463" s="26">
        <v>0</v>
      </c>
      <c r="Q463" s="26">
        <v>0</v>
      </c>
      <c r="R463" s="26">
        <v>0</v>
      </c>
      <c r="S463" s="26">
        <v>0</v>
      </c>
      <c r="T463" s="26">
        <v>0</v>
      </c>
      <c r="U463" s="26">
        <v>0</v>
      </c>
      <c r="V463" s="26">
        <v>0</v>
      </c>
      <c r="W463" s="26">
        <v>0</v>
      </c>
      <c r="X463" s="26">
        <v>0</v>
      </c>
      <c r="Y463" s="26">
        <v>0</v>
      </c>
      <c r="Z463" s="26">
        <v>0</v>
      </c>
      <c r="AA463" s="26">
        <v>0</v>
      </c>
      <c r="AB463" s="26">
        <v>0</v>
      </c>
      <c r="AC463" s="26">
        <v>0</v>
      </c>
      <c r="AD463" s="26">
        <v>127877.6</v>
      </c>
      <c r="AE463" s="26">
        <v>0</v>
      </c>
      <c r="AF463" s="56" t="s">
        <v>720</v>
      </c>
      <c r="AG463" s="56" t="s">
        <v>720</v>
      </c>
      <c r="AH463" s="70" t="s">
        <v>720</v>
      </c>
    </row>
    <row r="464" spans="1:34" ht="61.5">
      <c r="A464" s="17">
        <v>1</v>
      </c>
      <c r="B464" s="52">
        <v>398</v>
      </c>
      <c r="C464" s="20" t="s">
        <v>138</v>
      </c>
      <c r="D464" s="26">
        <v>127877.6</v>
      </c>
      <c r="E464" s="26">
        <v>0</v>
      </c>
      <c r="F464" s="26">
        <v>0</v>
      </c>
      <c r="G464" s="26">
        <v>0</v>
      </c>
      <c r="H464" s="26">
        <v>0</v>
      </c>
      <c r="I464" s="26">
        <v>0</v>
      </c>
      <c r="J464" s="26">
        <v>0</v>
      </c>
      <c r="K464" s="28">
        <v>0</v>
      </c>
      <c r="L464" s="26">
        <v>0</v>
      </c>
      <c r="M464" s="26">
        <v>0</v>
      </c>
      <c r="N464" s="26">
        <v>0</v>
      </c>
      <c r="O464" s="26">
        <v>0</v>
      </c>
      <c r="P464" s="26">
        <v>0</v>
      </c>
      <c r="Q464" s="26">
        <v>0</v>
      </c>
      <c r="R464" s="26">
        <v>0</v>
      </c>
      <c r="S464" s="26">
        <v>0</v>
      </c>
      <c r="T464" s="26">
        <v>0</v>
      </c>
      <c r="U464" s="26">
        <v>0</v>
      </c>
      <c r="V464" s="26">
        <v>0</v>
      </c>
      <c r="W464" s="26">
        <v>0</v>
      </c>
      <c r="X464" s="26">
        <v>0</v>
      </c>
      <c r="Y464" s="26">
        <v>0</v>
      </c>
      <c r="Z464" s="26">
        <v>0</v>
      </c>
      <c r="AA464" s="26">
        <v>0</v>
      </c>
      <c r="AB464" s="26">
        <v>0</v>
      </c>
      <c r="AC464" s="26">
        <v>0</v>
      </c>
      <c r="AD464" s="122">
        <v>127877.6</v>
      </c>
      <c r="AE464" s="26">
        <v>0</v>
      </c>
      <c r="AF464" s="29">
        <v>2020</v>
      </c>
      <c r="AG464" s="29" t="s">
        <v>263</v>
      </c>
      <c r="AH464" s="29" t="s">
        <v>263</v>
      </c>
    </row>
    <row r="465" spans="1:34" ht="61.5">
      <c r="B465" s="20" t="s">
        <v>817</v>
      </c>
      <c r="C465" s="20"/>
      <c r="D465" s="167">
        <v>87573.72</v>
      </c>
      <c r="E465" s="26">
        <v>0</v>
      </c>
      <c r="F465" s="26">
        <v>0</v>
      </c>
      <c r="G465" s="26">
        <v>0</v>
      </c>
      <c r="H465" s="26">
        <v>0</v>
      </c>
      <c r="I465" s="26">
        <v>0</v>
      </c>
      <c r="J465" s="26">
        <v>0</v>
      </c>
      <c r="K465" s="28">
        <v>0</v>
      </c>
      <c r="L465" s="26">
        <v>0</v>
      </c>
      <c r="M465" s="26">
        <v>0</v>
      </c>
      <c r="N465" s="26">
        <v>0</v>
      </c>
      <c r="O465" s="26">
        <v>0</v>
      </c>
      <c r="P465" s="26">
        <v>0</v>
      </c>
      <c r="Q465" s="26">
        <v>0</v>
      </c>
      <c r="R465" s="26">
        <v>0</v>
      </c>
      <c r="S465" s="26">
        <v>0</v>
      </c>
      <c r="T465" s="26">
        <v>0</v>
      </c>
      <c r="U465" s="26">
        <v>0</v>
      </c>
      <c r="V465" s="26">
        <v>0</v>
      </c>
      <c r="W465" s="26">
        <v>0</v>
      </c>
      <c r="X465" s="26">
        <v>0</v>
      </c>
      <c r="Y465" s="26">
        <v>0</v>
      </c>
      <c r="Z465" s="26">
        <v>0</v>
      </c>
      <c r="AA465" s="26">
        <v>0</v>
      </c>
      <c r="AB465" s="26">
        <v>0</v>
      </c>
      <c r="AC465" s="26">
        <v>0</v>
      </c>
      <c r="AD465" s="26">
        <v>87573.72</v>
      </c>
      <c r="AE465" s="26">
        <v>0</v>
      </c>
      <c r="AF465" s="56" t="s">
        <v>720</v>
      </c>
      <c r="AG465" s="56" t="s">
        <v>720</v>
      </c>
      <c r="AH465" s="70" t="s">
        <v>720</v>
      </c>
    </row>
    <row r="466" spans="1:34" ht="61.5">
      <c r="A466" s="17">
        <v>1</v>
      </c>
      <c r="B466" s="52">
        <v>399</v>
      </c>
      <c r="C466" s="20" t="s">
        <v>143</v>
      </c>
      <c r="D466" s="26">
        <v>87573.72</v>
      </c>
      <c r="E466" s="26">
        <v>0</v>
      </c>
      <c r="F466" s="26">
        <v>0</v>
      </c>
      <c r="G466" s="26">
        <v>0</v>
      </c>
      <c r="H466" s="26">
        <v>0</v>
      </c>
      <c r="I466" s="26">
        <v>0</v>
      </c>
      <c r="J466" s="26">
        <v>0</v>
      </c>
      <c r="K466" s="28">
        <v>0</v>
      </c>
      <c r="L466" s="26">
        <v>0</v>
      </c>
      <c r="M466" s="26">
        <v>0</v>
      </c>
      <c r="N466" s="26">
        <v>0</v>
      </c>
      <c r="O466" s="26">
        <v>0</v>
      </c>
      <c r="P466" s="26">
        <v>0</v>
      </c>
      <c r="Q466" s="26">
        <v>0</v>
      </c>
      <c r="R466" s="26">
        <v>0</v>
      </c>
      <c r="S466" s="26">
        <v>0</v>
      </c>
      <c r="T466" s="26">
        <v>0</v>
      </c>
      <c r="U466" s="26">
        <v>0</v>
      </c>
      <c r="V466" s="26">
        <v>0</v>
      </c>
      <c r="W466" s="26">
        <v>0</v>
      </c>
      <c r="X466" s="26">
        <v>0</v>
      </c>
      <c r="Y466" s="26">
        <v>0</v>
      </c>
      <c r="Z466" s="26">
        <v>0</v>
      </c>
      <c r="AA466" s="26">
        <v>0</v>
      </c>
      <c r="AB466" s="26">
        <v>0</v>
      </c>
      <c r="AC466" s="26">
        <v>0</v>
      </c>
      <c r="AD466" s="122">
        <v>87573.72</v>
      </c>
      <c r="AE466" s="26">
        <v>0</v>
      </c>
      <c r="AF466" s="29">
        <v>2020</v>
      </c>
      <c r="AG466" s="29" t="s">
        <v>263</v>
      </c>
      <c r="AH466" s="29" t="s">
        <v>263</v>
      </c>
    </row>
    <row r="467" spans="1:34" ht="61.5">
      <c r="B467" s="20" t="s">
        <v>818</v>
      </c>
      <c r="C467" s="20"/>
      <c r="D467" s="167">
        <v>3911488.5799999996</v>
      </c>
      <c r="E467" s="26">
        <v>0</v>
      </c>
      <c r="F467" s="26">
        <v>0</v>
      </c>
      <c r="G467" s="26">
        <v>0</v>
      </c>
      <c r="H467" s="26">
        <v>0</v>
      </c>
      <c r="I467" s="26">
        <v>0</v>
      </c>
      <c r="J467" s="26">
        <v>0</v>
      </c>
      <c r="K467" s="28">
        <v>0</v>
      </c>
      <c r="L467" s="26">
        <v>0</v>
      </c>
      <c r="M467" s="26">
        <v>507</v>
      </c>
      <c r="N467" s="26">
        <v>1983449.08</v>
      </c>
      <c r="O467" s="26">
        <v>0</v>
      </c>
      <c r="P467" s="26">
        <v>0</v>
      </c>
      <c r="Q467" s="26">
        <v>478</v>
      </c>
      <c r="R467" s="26">
        <v>1520049.06</v>
      </c>
      <c r="S467" s="26">
        <v>0</v>
      </c>
      <c r="T467" s="26">
        <v>0</v>
      </c>
      <c r="U467" s="26">
        <v>0</v>
      </c>
      <c r="V467" s="26">
        <v>0</v>
      </c>
      <c r="W467" s="26">
        <v>0</v>
      </c>
      <c r="X467" s="26">
        <v>0</v>
      </c>
      <c r="Y467" s="26">
        <v>0</v>
      </c>
      <c r="Z467" s="26">
        <v>0</v>
      </c>
      <c r="AA467" s="26">
        <v>0</v>
      </c>
      <c r="AB467" s="26">
        <v>0</v>
      </c>
      <c r="AC467" s="26">
        <v>10266.08</v>
      </c>
      <c r="AD467" s="26">
        <v>277724.36</v>
      </c>
      <c r="AE467" s="26">
        <v>120000</v>
      </c>
      <c r="AF467" s="56" t="s">
        <v>720</v>
      </c>
      <c r="AG467" s="56" t="s">
        <v>720</v>
      </c>
      <c r="AH467" s="70" t="s">
        <v>720</v>
      </c>
    </row>
    <row r="468" spans="1:34" ht="61.5">
      <c r="A468" s="17">
        <v>1</v>
      </c>
      <c r="B468" s="52">
        <v>400</v>
      </c>
      <c r="C468" s="20" t="s">
        <v>141</v>
      </c>
      <c r="D468" s="26">
        <v>141265.9</v>
      </c>
      <c r="E468" s="26">
        <v>0</v>
      </c>
      <c r="F468" s="26">
        <v>0</v>
      </c>
      <c r="G468" s="26">
        <v>0</v>
      </c>
      <c r="H468" s="26">
        <v>0</v>
      </c>
      <c r="I468" s="26">
        <v>0</v>
      </c>
      <c r="J468" s="26">
        <v>0</v>
      </c>
      <c r="K468" s="28">
        <v>0</v>
      </c>
      <c r="L468" s="26">
        <v>0</v>
      </c>
      <c r="M468" s="26">
        <v>0</v>
      </c>
      <c r="N468" s="26">
        <v>0</v>
      </c>
      <c r="O468" s="26">
        <v>0</v>
      </c>
      <c r="P468" s="26">
        <v>0</v>
      </c>
      <c r="Q468" s="26">
        <v>0</v>
      </c>
      <c r="R468" s="26">
        <v>0</v>
      </c>
      <c r="S468" s="26">
        <v>0</v>
      </c>
      <c r="T468" s="26">
        <v>0</v>
      </c>
      <c r="U468" s="26">
        <v>0</v>
      </c>
      <c r="V468" s="26">
        <v>0</v>
      </c>
      <c r="W468" s="26">
        <v>0</v>
      </c>
      <c r="X468" s="26">
        <v>0</v>
      </c>
      <c r="Y468" s="26">
        <v>0</v>
      </c>
      <c r="Z468" s="26">
        <v>0</v>
      </c>
      <c r="AA468" s="26">
        <v>0</v>
      </c>
      <c r="AB468" s="26">
        <v>0</v>
      </c>
      <c r="AC468" s="26">
        <v>0</v>
      </c>
      <c r="AD468" s="122">
        <v>141265.9</v>
      </c>
      <c r="AE468" s="26">
        <v>0</v>
      </c>
      <c r="AF468" s="29">
        <v>2020</v>
      </c>
      <c r="AG468" s="29" t="s">
        <v>263</v>
      </c>
      <c r="AH468" s="29" t="s">
        <v>263</v>
      </c>
    </row>
    <row r="469" spans="1:34" ht="61.5">
      <c r="A469" s="17">
        <v>1</v>
      </c>
      <c r="B469" s="52">
        <v>401</v>
      </c>
      <c r="C469" s="20" t="s">
        <v>142</v>
      </c>
      <c r="D469" s="26">
        <v>1216558.3500000001</v>
      </c>
      <c r="E469" s="26">
        <v>0</v>
      </c>
      <c r="F469" s="26">
        <v>0</v>
      </c>
      <c r="G469" s="26">
        <v>0</v>
      </c>
      <c r="H469" s="26">
        <v>0</v>
      </c>
      <c r="I469" s="26">
        <v>0</v>
      </c>
      <c r="J469" s="26">
        <v>0</v>
      </c>
      <c r="K469" s="28">
        <v>0</v>
      </c>
      <c r="L469" s="26">
        <v>0</v>
      </c>
      <c r="M469" s="34">
        <v>317.8</v>
      </c>
      <c r="N469" s="34">
        <v>1216558.3500000001</v>
      </c>
      <c r="O469" s="26">
        <v>0</v>
      </c>
      <c r="P469" s="26">
        <v>0</v>
      </c>
      <c r="Q469" s="26">
        <v>0</v>
      </c>
      <c r="R469" s="26">
        <v>0</v>
      </c>
      <c r="S469" s="26">
        <v>0</v>
      </c>
      <c r="T469" s="26">
        <v>0</v>
      </c>
      <c r="U469" s="26">
        <v>0</v>
      </c>
      <c r="V469" s="26">
        <v>0</v>
      </c>
      <c r="W469" s="26">
        <v>0</v>
      </c>
      <c r="X469" s="26">
        <v>0</v>
      </c>
      <c r="Y469" s="26">
        <v>0</v>
      </c>
      <c r="Z469" s="26">
        <v>0</v>
      </c>
      <c r="AA469" s="26">
        <v>0</v>
      </c>
      <c r="AB469" s="26">
        <v>0</v>
      </c>
      <c r="AC469" s="26">
        <v>0</v>
      </c>
      <c r="AD469" s="26">
        <v>0</v>
      </c>
      <c r="AE469" s="26">
        <v>0</v>
      </c>
      <c r="AF469" s="29" t="s">
        <v>263</v>
      </c>
      <c r="AG469" s="29">
        <v>2020</v>
      </c>
      <c r="AH469" s="30" t="s">
        <v>263</v>
      </c>
    </row>
    <row r="470" spans="1:34" ht="61.5">
      <c r="A470" s="17">
        <v>1</v>
      </c>
      <c r="B470" s="52">
        <v>402</v>
      </c>
      <c r="C470" s="20" t="s">
        <v>1217</v>
      </c>
      <c r="D470" s="26">
        <v>1576619.73</v>
      </c>
      <c r="E470" s="26">
        <v>0</v>
      </c>
      <c r="F470" s="26">
        <v>0</v>
      </c>
      <c r="G470" s="26">
        <v>0</v>
      </c>
      <c r="H470" s="26">
        <v>0</v>
      </c>
      <c r="I470" s="26">
        <v>0</v>
      </c>
      <c r="J470" s="26">
        <v>0</v>
      </c>
      <c r="K470" s="28">
        <v>0</v>
      </c>
      <c r="L470" s="26">
        <v>0</v>
      </c>
      <c r="M470" s="26">
        <v>0</v>
      </c>
      <c r="N470" s="26">
        <v>0</v>
      </c>
      <c r="O470" s="26">
        <v>0</v>
      </c>
      <c r="P470" s="26">
        <v>0</v>
      </c>
      <c r="Q470" s="34">
        <v>478</v>
      </c>
      <c r="R470" s="34">
        <v>1520049.06</v>
      </c>
      <c r="S470" s="26">
        <v>0</v>
      </c>
      <c r="T470" s="26">
        <v>0</v>
      </c>
      <c r="U470" s="26">
        <v>0</v>
      </c>
      <c r="V470" s="26">
        <v>0</v>
      </c>
      <c r="W470" s="26">
        <v>0</v>
      </c>
      <c r="X470" s="26">
        <v>0</v>
      </c>
      <c r="Y470" s="26">
        <v>0</v>
      </c>
      <c r="Z470" s="26">
        <v>0</v>
      </c>
      <c r="AA470" s="26">
        <v>0</v>
      </c>
      <c r="AB470" s="26">
        <v>0</v>
      </c>
      <c r="AC470" s="26">
        <v>6823.51</v>
      </c>
      <c r="AD470" s="34">
        <v>49747.16</v>
      </c>
      <c r="AE470" s="26">
        <v>0</v>
      </c>
      <c r="AF470" s="29">
        <v>2020</v>
      </c>
      <c r="AG470" s="29">
        <v>2020</v>
      </c>
      <c r="AH470" s="30">
        <v>2020</v>
      </c>
    </row>
    <row r="471" spans="1:34" ht="61.5">
      <c r="A471" s="17">
        <v>1</v>
      </c>
      <c r="B471" s="52">
        <v>403</v>
      </c>
      <c r="C471" s="20" t="s">
        <v>1218</v>
      </c>
      <c r="D471" s="26">
        <v>890333.29999999993</v>
      </c>
      <c r="E471" s="26">
        <v>0</v>
      </c>
      <c r="F471" s="26">
        <v>0</v>
      </c>
      <c r="G471" s="26">
        <v>0</v>
      </c>
      <c r="H471" s="26">
        <v>0</v>
      </c>
      <c r="I471" s="26">
        <v>0</v>
      </c>
      <c r="J471" s="26">
        <v>0</v>
      </c>
      <c r="K471" s="28">
        <v>0</v>
      </c>
      <c r="L471" s="26">
        <v>0</v>
      </c>
      <c r="M471" s="34">
        <v>189.2</v>
      </c>
      <c r="N471" s="34">
        <v>766890.73</v>
      </c>
      <c r="O471" s="26">
        <v>0</v>
      </c>
      <c r="P471" s="26">
        <v>0</v>
      </c>
      <c r="Q471" s="26">
        <v>0</v>
      </c>
      <c r="R471" s="26">
        <v>0</v>
      </c>
      <c r="S471" s="26">
        <v>0</v>
      </c>
      <c r="T471" s="26">
        <v>0</v>
      </c>
      <c r="U471" s="26">
        <v>0</v>
      </c>
      <c r="V471" s="26">
        <v>0</v>
      </c>
      <c r="W471" s="26">
        <v>0</v>
      </c>
      <c r="X471" s="26">
        <v>0</v>
      </c>
      <c r="Y471" s="26">
        <v>0</v>
      </c>
      <c r="Z471" s="26">
        <v>0</v>
      </c>
      <c r="AA471" s="26">
        <v>0</v>
      </c>
      <c r="AB471" s="26">
        <v>0</v>
      </c>
      <c r="AC471" s="34">
        <v>3442.57</v>
      </c>
      <c r="AD471" s="26">
        <v>0</v>
      </c>
      <c r="AE471" s="26">
        <v>120000</v>
      </c>
      <c r="AF471" s="29" t="s">
        <v>263</v>
      </c>
      <c r="AG471" s="29">
        <v>2020</v>
      </c>
      <c r="AH471" s="30">
        <v>2020</v>
      </c>
    </row>
    <row r="472" spans="1:34" ht="61.5">
      <c r="A472" s="17">
        <v>1</v>
      </c>
      <c r="B472" s="52">
        <v>404</v>
      </c>
      <c r="C472" s="20" t="s">
        <v>1253</v>
      </c>
      <c r="D472" s="26">
        <v>86711.3</v>
      </c>
      <c r="E472" s="26">
        <v>0</v>
      </c>
      <c r="F472" s="26">
        <v>0</v>
      </c>
      <c r="G472" s="26">
        <v>0</v>
      </c>
      <c r="H472" s="26">
        <v>0</v>
      </c>
      <c r="I472" s="26">
        <v>0</v>
      </c>
      <c r="J472" s="26">
        <v>0</v>
      </c>
      <c r="K472" s="28">
        <v>0</v>
      </c>
      <c r="L472" s="26">
        <v>0</v>
      </c>
      <c r="M472" s="26">
        <v>0</v>
      </c>
      <c r="N472" s="26">
        <v>0</v>
      </c>
      <c r="O472" s="26">
        <v>0</v>
      </c>
      <c r="P472" s="26">
        <v>0</v>
      </c>
      <c r="Q472" s="26">
        <v>0</v>
      </c>
      <c r="R472" s="26">
        <v>0</v>
      </c>
      <c r="S472" s="26">
        <v>0</v>
      </c>
      <c r="T472" s="26">
        <v>0</v>
      </c>
      <c r="U472" s="26">
        <v>0</v>
      </c>
      <c r="V472" s="26">
        <v>0</v>
      </c>
      <c r="W472" s="26">
        <v>0</v>
      </c>
      <c r="X472" s="26">
        <v>0</v>
      </c>
      <c r="Y472" s="26">
        <v>0</v>
      </c>
      <c r="Z472" s="26">
        <v>0</v>
      </c>
      <c r="AA472" s="26">
        <v>0</v>
      </c>
      <c r="AB472" s="26">
        <v>0</v>
      </c>
      <c r="AC472" s="26">
        <v>0</v>
      </c>
      <c r="AD472" s="122">
        <v>86711.3</v>
      </c>
      <c r="AE472" s="26">
        <v>0</v>
      </c>
      <c r="AF472" s="29">
        <v>2020</v>
      </c>
      <c r="AG472" s="29" t="s">
        <v>263</v>
      </c>
      <c r="AH472" s="29" t="s">
        <v>263</v>
      </c>
    </row>
    <row r="473" spans="1:34" ht="61.5">
      <c r="B473" s="20" t="s">
        <v>819</v>
      </c>
      <c r="C473" s="20"/>
      <c r="D473" s="167">
        <v>23897111.18</v>
      </c>
      <c r="E473" s="26">
        <v>217243.21000000002</v>
      </c>
      <c r="F473" s="26">
        <v>0</v>
      </c>
      <c r="G473" s="26">
        <v>2010723.97</v>
      </c>
      <c r="H473" s="26">
        <v>280774.89</v>
      </c>
      <c r="I473" s="26">
        <v>730380.2</v>
      </c>
      <c r="J473" s="26">
        <v>0</v>
      </c>
      <c r="K473" s="28">
        <v>0</v>
      </c>
      <c r="L473" s="26">
        <v>0</v>
      </c>
      <c r="M473" s="26">
        <v>6175.74</v>
      </c>
      <c r="N473" s="26">
        <v>20114074.100000001</v>
      </c>
      <c r="O473" s="26">
        <v>0</v>
      </c>
      <c r="P473" s="26">
        <v>0</v>
      </c>
      <c r="Q473" s="26">
        <v>0</v>
      </c>
      <c r="R473" s="26">
        <v>0</v>
      </c>
      <c r="S473" s="26">
        <v>0</v>
      </c>
      <c r="T473" s="26">
        <v>0</v>
      </c>
      <c r="U473" s="26">
        <v>0</v>
      </c>
      <c r="V473" s="26">
        <v>0</v>
      </c>
      <c r="W473" s="26">
        <v>0</v>
      </c>
      <c r="X473" s="26">
        <v>0</v>
      </c>
      <c r="Y473" s="26">
        <v>0</v>
      </c>
      <c r="Z473" s="26">
        <v>0</v>
      </c>
      <c r="AA473" s="26">
        <v>0</v>
      </c>
      <c r="AB473" s="26">
        <v>0</v>
      </c>
      <c r="AC473" s="26">
        <v>330443.81999999995</v>
      </c>
      <c r="AD473" s="26">
        <v>213470.99</v>
      </c>
      <c r="AE473" s="26">
        <v>0</v>
      </c>
      <c r="AF473" s="56" t="s">
        <v>720</v>
      </c>
      <c r="AG473" s="56" t="s">
        <v>720</v>
      </c>
      <c r="AH473" s="70" t="s">
        <v>720</v>
      </c>
    </row>
    <row r="474" spans="1:34" ht="61.5">
      <c r="A474" s="17">
        <v>1</v>
      </c>
      <c r="B474" s="52">
        <v>405</v>
      </c>
      <c r="C474" s="20" t="s">
        <v>144</v>
      </c>
      <c r="D474" s="26">
        <v>4629120.46</v>
      </c>
      <c r="E474" s="26">
        <v>0</v>
      </c>
      <c r="F474" s="26">
        <v>0</v>
      </c>
      <c r="G474" s="26">
        <v>0</v>
      </c>
      <c r="H474" s="26">
        <v>0</v>
      </c>
      <c r="I474" s="26">
        <v>0</v>
      </c>
      <c r="J474" s="26">
        <v>0</v>
      </c>
      <c r="K474" s="28">
        <v>0</v>
      </c>
      <c r="L474" s="26">
        <v>0</v>
      </c>
      <c r="M474" s="34">
        <v>1538.84</v>
      </c>
      <c r="N474" s="34">
        <v>4565095</v>
      </c>
      <c r="O474" s="26">
        <v>0</v>
      </c>
      <c r="P474" s="26">
        <v>0</v>
      </c>
      <c r="Q474" s="26">
        <v>0</v>
      </c>
      <c r="R474" s="26">
        <v>0</v>
      </c>
      <c r="S474" s="26">
        <v>0</v>
      </c>
      <c r="T474" s="26">
        <v>0</v>
      </c>
      <c r="U474" s="26">
        <v>0</v>
      </c>
      <c r="V474" s="26">
        <v>0</v>
      </c>
      <c r="W474" s="26">
        <v>0</v>
      </c>
      <c r="X474" s="26">
        <v>0</v>
      </c>
      <c r="Y474" s="26">
        <v>0</v>
      </c>
      <c r="Z474" s="26">
        <v>0</v>
      </c>
      <c r="AA474" s="26">
        <v>0</v>
      </c>
      <c r="AB474" s="26">
        <v>0</v>
      </c>
      <c r="AC474" s="34">
        <v>64025.46</v>
      </c>
      <c r="AD474" s="26">
        <v>0</v>
      </c>
      <c r="AE474" s="26">
        <v>0</v>
      </c>
      <c r="AF474" s="29" t="s">
        <v>263</v>
      </c>
      <c r="AG474" s="29">
        <v>2020</v>
      </c>
      <c r="AH474" s="30">
        <v>2020</v>
      </c>
    </row>
    <row r="475" spans="1:34" ht="61.5">
      <c r="A475" s="17">
        <v>1</v>
      </c>
      <c r="B475" s="52">
        <v>406</v>
      </c>
      <c r="C475" s="20" t="s">
        <v>139</v>
      </c>
      <c r="D475" s="26">
        <v>3488886.51</v>
      </c>
      <c r="E475" s="26">
        <v>0</v>
      </c>
      <c r="F475" s="26">
        <v>0</v>
      </c>
      <c r="G475" s="26">
        <v>0</v>
      </c>
      <c r="H475" s="26">
        <v>0</v>
      </c>
      <c r="I475" s="26">
        <v>0</v>
      </c>
      <c r="J475" s="26">
        <v>0</v>
      </c>
      <c r="K475" s="28">
        <v>0</v>
      </c>
      <c r="L475" s="26">
        <v>0</v>
      </c>
      <c r="M475" s="34">
        <v>1004.6</v>
      </c>
      <c r="N475" s="34">
        <v>3440631.65</v>
      </c>
      <c r="O475" s="26">
        <v>0</v>
      </c>
      <c r="P475" s="26">
        <v>0</v>
      </c>
      <c r="Q475" s="26">
        <v>0</v>
      </c>
      <c r="R475" s="26">
        <v>0</v>
      </c>
      <c r="S475" s="26">
        <v>0</v>
      </c>
      <c r="T475" s="26">
        <v>0</v>
      </c>
      <c r="U475" s="26">
        <v>0</v>
      </c>
      <c r="V475" s="26">
        <v>0</v>
      </c>
      <c r="W475" s="26">
        <v>0</v>
      </c>
      <c r="X475" s="26">
        <v>0</v>
      </c>
      <c r="Y475" s="26">
        <v>0</v>
      </c>
      <c r="Z475" s="26">
        <v>0</v>
      </c>
      <c r="AA475" s="26">
        <v>0</v>
      </c>
      <c r="AB475" s="26">
        <v>0</v>
      </c>
      <c r="AC475" s="26">
        <v>48254.86</v>
      </c>
      <c r="AD475" s="26">
        <v>0</v>
      </c>
      <c r="AE475" s="26">
        <v>0</v>
      </c>
      <c r="AF475" s="29" t="s">
        <v>263</v>
      </c>
      <c r="AG475" s="29">
        <v>2020</v>
      </c>
      <c r="AH475" s="30">
        <v>2020</v>
      </c>
    </row>
    <row r="476" spans="1:34" ht="61.5">
      <c r="A476" s="17">
        <v>1</v>
      </c>
      <c r="B476" s="52">
        <v>407</v>
      </c>
      <c r="C476" s="20" t="s">
        <v>140</v>
      </c>
      <c r="D476" s="26">
        <v>4309479.43</v>
      </c>
      <c r="E476" s="26">
        <v>0</v>
      </c>
      <c r="F476" s="26">
        <v>0</v>
      </c>
      <c r="G476" s="26">
        <v>0</v>
      </c>
      <c r="H476" s="26">
        <v>0</v>
      </c>
      <c r="I476" s="26">
        <v>0</v>
      </c>
      <c r="J476" s="26">
        <v>0</v>
      </c>
      <c r="K476" s="28">
        <v>0</v>
      </c>
      <c r="L476" s="26">
        <v>0</v>
      </c>
      <c r="M476" s="34">
        <v>1336.3</v>
      </c>
      <c r="N476" s="34">
        <v>4249874.93</v>
      </c>
      <c r="O476" s="26">
        <v>0</v>
      </c>
      <c r="P476" s="26">
        <v>0</v>
      </c>
      <c r="Q476" s="26">
        <v>0</v>
      </c>
      <c r="R476" s="26">
        <v>0</v>
      </c>
      <c r="S476" s="26">
        <v>0</v>
      </c>
      <c r="T476" s="26">
        <v>0</v>
      </c>
      <c r="U476" s="26">
        <v>0</v>
      </c>
      <c r="V476" s="26">
        <v>0</v>
      </c>
      <c r="W476" s="26">
        <v>0</v>
      </c>
      <c r="X476" s="26">
        <v>0</v>
      </c>
      <c r="Y476" s="26">
        <v>0</v>
      </c>
      <c r="Z476" s="26">
        <v>0</v>
      </c>
      <c r="AA476" s="26">
        <v>0</v>
      </c>
      <c r="AB476" s="26">
        <v>0</v>
      </c>
      <c r="AC476" s="34">
        <v>59604.5</v>
      </c>
      <c r="AD476" s="26">
        <v>0</v>
      </c>
      <c r="AE476" s="26">
        <v>0</v>
      </c>
      <c r="AF476" s="29" t="s">
        <v>263</v>
      </c>
      <c r="AG476" s="29">
        <v>2020</v>
      </c>
      <c r="AH476" s="30">
        <v>2020</v>
      </c>
    </row>
    <row r="477" spans="1:34" ht="61.5">
      <c r="A477" s="17">
        <v>1</v>
      </c>
      <c r="B477" s="52">
        <v>408</v>
      </c>
      <c r="C477" s="20" t="s">
        <v>1209</v>
      </c>
      <c r="D477" s="26">
        <v>1167976.3099999998</v>
      </c>
      <c r="E477" s="34">
        <v>106894.33</v>
      </c>
      <c r="F477" s="26">
        <v>0</v>
      </c>
      <c r="G477" s="34">
        <v>578602.22</v>
      </c>
      <c r="H477" s="34">
        <v>130137.83</v>
      </c>
      <c r="I477" s="34">
        <v>335166.21999999997</v>
      </c>
      <c r="J477" s="26">
        <v>0</v>
      </c>
      <c r="K477" s="28">
        <v>0</v>
      </c>
      <c r="L477" s="26">
        <v>0</v>
      </c>
      <c r="M477" s="26">
        <v>0</v>
      </c>
      <c r="N477" s="26">
        <v>0</v>
      </c>
      <c r="O477" s="26">
        <v>0</v>
      </c>
      <c r="P477" s="26">
        <v>0</v>
      </c>
      <c r="Q477" s="26">
        <v>0</v>
      </c>
      <c r="R477" s="26">
        <v>0</v>
      </c>
      <c r="S477" s="26">
        <v>0</v>
      </c>
      <c r="T477" s="26">
        <v>0</v>
      </c>
      <c r="U477" s="26">
        <v>0</v>
      </c>
      <c r="V477" s="26">
        <v>0</v>
      </c>
      <c r="W477" s="26">
        <v>0</v>
      </c>
      <c r="X477" s="26">
        <v>0</v>
      </c>
      <c r="Y477" s="26">
        <v>0</v>
      </c>
      <c r="Z477" s="26">
        <v>0</v>
      </c>
      <c r="AA477" s="26">
        <v>0</v>
      </c>
      <c r="AB477" s="26">
        <v>0</v>
      </c>
      <c r="AC477" s="26">
        <v>17175.71</v>
      </c>
      <c r="AD477" s="26">
        <v>0</v>
      </c>
      <c r="AE477" s="26">
        <v>0</v>
      </c>
      <c r="AF477" s="29" t="s">
        <v>263</v>
      </c>
      <c r="AG477" s="29">
        <v>2020</v>
      </c>
      <c r="AH477" s="30">
        <v>2020</v>
      </c>
    </row>
    <row r="478" spans="1:34" ht="61.5">
      <c r="A478" s="17">
        <v>1</v>
      </c>
      <c r="B478" s="52">
        <v>409</v>
      </c>
      <c r="C478" s="20" t="s">
        <v>1210</v>
      </c>
      <c r="D478" s="26">
        <v>1211378.6299999999</v>
      </c>
      <c r="E478" s="34">
        <v>110348.88</v>
      </c>
      <c r="F478" s="26">
        <v>0</v>
      </c>
      <c r="G478" s="34">
        <v>537364.75</v>
      </c>
      <c r="H478" s="34">
        <v>150637.06</v>
      </c>
      <c r="I478" s="34">
        <v>395213.98</v>
      </c>
      <c r="J478" s="26">
        <v>0</v>
      </c>
      <c r="K478" s="28">
        <v>0</v>
      </c>
      <c r="L478" s="26">
        <v>0</v>
      </c>
      <c r="M478" s="26">
        <v>0</v>
      </c>
      <c r="N478" s="26">
        <v>0</v>
      </c>
      <c r="O478" s="26">
        <v>0</v>
      </c>
      <c r="P478" s="26">
        <v>0</v>
      </c>
      <c r="Q478" s="26">
        <v>0</v>
      </c>
      <c r="R478" s="26">
        <v>0</v>
      </c>
      <c r="S478" s="26">
        <v>0</v>
      </c>
      <c r="T478" s="26">
        <v>0</v>
      </c>
      <c r="U478" s="26">
        <v>0</v>
      </c>
      <c r="V478" s="26">
        <v>0</v>
      </c>
      <c r="W478" s="26">
        <v>0</v>
      </c>
      <c r="X478" s="26">
        <v>0</v>
      </c>
      <c r="Y478" s="26">
        <v>0</v>
      </c>
      <c r="Z478" s="26">
        <v>0</v>
      </c>
      <c r="AA478" s="26">
        <v>0</v>
      </c>
      <c r="AB478" s="26">
        <v>0</v>
      </c>
      <c r="AC478" s="26">
        <v>17813.96</v>
      </c>
      <c r="AD478" s="26">
        <v>0</v>
      </c>
      <c r="AE478" s="26">
        <v>0</v>
      </c>
      <c r="AF478" s="29" t="s">
        <v>263</v>
      </c>
      <c r="AG478" s="29">
        <v>2020</v>
      </c>
      <c r="AH478" s="30">
        <v>2020</v>
      </c>
    </row>
    <row r="479" spans="1:34" ht="61.5">
      <c r="A479" s="17">
        <v>1</v>
      </c>
      <c r="B479" s="52">
        <v>410</v>
      </c>
      <c r="C479" s="20" t="s">
        <v>1211</v>
      </c>
      <c r="D479" s="26">
        <v>908111.25</v>
      </c>
      <c r="E479" s="26">
        <v>0</v>
      </c>
      <c r="F479" s="26">
        <v>0</v>
      </c>
      <c r="G479" s="34">
        <v>894757</v>
      </c>
      <c r="H479" s="26">
        <v>0</v>
      </c>
      <c r="I479" s="26">
        <v>0</v>
      </c>
      <c r="J479" s="26">
        <v>0</v>
      </c>
      <c r="K479" s="28">
        <v>0</v>
      </c>
      <c r="L479" s="26">
        <v>0</v>
      </c>
      <c r="M479" s="26">
        <v>0</v>
      </c>
      <c r="N479" s="26">
        <v>0</v>
      </c>
      <c r="O479" s="26">
        <v>0</v>
      </c>
      <c r="P479" s="26">
        <v>0</v>
      </c>
      <c r="Q479" s="26">
        <v>0</v>
      </c>
      <c r="R479" s="26">
        <v>0</v>
      </c>
      <c r="S479" s="26">
        <v>0</v>
      </c>
      <c r="T479" s="26">
        <v>0</v>
      </c>
      <c r="U479" s="26">
        <v>0</v>
      </c>
      <c r="V479" s="26">
        <v>0</v>
      </c>
      <c r="W479" s="26">
        <v>0</v>
      </c>
      <c r="X479" s="26">
        <v>0</v>
      </c>
      <c r="Y479" s="26">
        <v>0</v>
      </c>
      <c r="Z479" s="26">
        <v>0</v>
      </c>
      <c r="AA479" s="26">
        <v>0</v>
      </c>
      <c r="AB479" s="26">
        <v>0</v>
      </c>
      <c r="AC479" s="26">
        <v>13354.25</v>
      </c>
      <c r="AD479" s="26">
        <v>0</v>
      </c>
      <c r="AE479" s="26">
        <v>0</v>
      </c>
      <c r="AF479" s="29" t="s">
        <v>263</v>
      </c>
      <c r="AG479" s="29">
        <v>2020</v>
      </c>
      <c r="AH479" s="30">
        <v>2020</v>
      </c>
    </row>
    <row r="480" spans="1:34" ht="61.5">
      <c r="A480" s="17">
        <v>1</v>
      </c>
      <c r="B480" s="52">
        <v>411</v>
      </c>
      <c r="C480" s="20" t="s">
        <v>1239</v>
      </c>
      <c r="D480" s="26">
        <v>55068.52</v>
      </c>
      <c r="E480" s="26">
        <v>0</v>
      </c>
      <c r="F480" s="26">
        <v>0</v>
      </c>
      <c r="G480" s="26">
        <v>0</v>
      </c>
      <c r="H480" s="26">
        <v>0</v>
      </c>
      <c r="I480" s="26">
        <v>0</v>
      </c>
      <c r="J480" s="26">
        <v>0</v>
      </c>
      <c r="K480" s="28">
        <v>0</v>
      </c>
      <c r="L480" s="26">
        <v>0</v>
      </c>
      <c r="M480" s="26">
        <v>0</v>
      </c>
      <c r="N480" s="26">
        <v>0</v>
      </c>
      <c r="O480" s="26">
        <v>0</v>
      </c>
      <c r="P480" s="26">
        <v>0</v>
      </c>
      <c r="Q480" s="26">
        <v>0</v>
      </c>
      <c r="R480" s="26">
        <v>0</v>
      </c>
      <c r="S480" s="26">
        <v>0</v>
      </c>
      <c r="T480" s="26">
        <v>0</v>
      </c>
      <c r="U480" s="26">
        <v>0</v>
      </c>
      <c r="V480" s="26">
        <v>0</v>
      </c>
      <c r="W480" s="26">
        <v>0</v>
      </c>
      <c r="X480" s="26">
        <v>0</v>
      </c>
      <c r="Y480" s="26">
        <v>0</v>
      </c>
      <c r="Z480" s="26">
        <v>0</v>
      </c>
      <c r="AA480" s="26">
        <v>0</v>
      </c>
      <c r="AB480" s="26">
        <v>0</v>
      </c>
      <c r="AC480" s="26">
        <v>0</v>
      </c>
      <c r="AD480" s="34">
        <v>55068.52</v>
      </c>
      <c r="AE480" s="26">
        <v>0</v>
      </c>
      <c r="AF480" s="29">
        <v>2020</v>
      </c>
      <c r="AG480" s="29" t="s">
        <v>263</v>
      </c>
      <c r="AH480" s="29" t="s">
        <v>263</v>
      </c>
    </row>
    <row r="481" spans="1:34" ht="61.5">
      <c r="A481" s="17">
        <v>1</v>
      </c>
      <c r="B481" s="52">
        <v>412</v>
      </c>
      <c r="C481" s="20" t="s">
        <v>1240</v>
      </c>
      <c r="D481" s="26">
        <v>98964.25</v>
      </c>
      <c r="E481" s="26">
        <v>0</v>
      </c>
      <c r="F481" s="26">
        <v>0</v>
      </c>
      <c r="G481" s="26">
        <v>0</v>
      </c>
      <c r="H481" s="26">
        <v>0</v>
      </c>
      <c r="I481" s="26">
        <v>0</v>
      </c>
      <c r="J481" s="26">
        <v>0</v>
      </c>
      <c r="K481" s="28">
        <v>0</v>
      </c>
      <c r="L481" s="26">
        <v>0</v>
      </c>
      <c r="M481" s="26">
        <v>0</v>
      </c>
      <c r="N481" s="26">
        <v>0</v>
      </c>
      <c r="O481" s="26">
        <v>0</v>
      </c>
      <c r="P481" s="26">
        <v>0</v>
      </c>
      <c r="Q481" s="26">
        <v>0</v>
      </c>
      <c r="R481" s="26">
        <v>0</v>
      </c>
      <c r="S481" s="26">
        <v>0</v>
      </c>
      <c r="T481" s="26">
        <v>0</v>
      </c>
      <c r="U481" s="26">
        <v>0</v>
      </c>
      <c r="V481" s="26">
        <v>0</v>
      </c>
      <c r="W481" s="26">
        <v>0</v>
      </c>
      <c r="X481" s="26">
        <v>0</v>
      </c>
      <c r="Y481" s="26">
        <v>0</v>
      </c>
      <c r="Z481" s="26">
        <v>0</v>
      </c>
      <c r="AA481" s="26">
        <v>0</v>
      </c>
      <c r="AB481" s="26">
        <v>0</v>
      </c>
      <c r="AC481" s="26">
        <v>0</v>
      </c>
      <c r="AD481" s="34">
        <v>98964.25</v>
      </c>
      <c r="AE481" s="26">
        <v>0</v>
      </c>
      <c r="AF481" s="29">
        <v>2020</v>
      </c>
      <c r="AG481" s="29" t="s">
        <v>263</v>
      </c>
      <c r="AH481" s="29" t="s">
        <v>263</v>
      </c>
    </row>
    <row r="482" spans="1:34" ht="61.5">
      <c r="A482" s="17">
        <v>1</v>
      </c>
      <c r="B482" s="52">
        <v>413</v>
      </c>
      <c r="C482" s="20" t="s">
        <v>1511</v>
      </c>
      <c r="D482" s="26">
        <v>2347663.2300000004</v>
      </c>
      <c r="E482" s="26">
        <v>0</v>
      </c>
      <c r="F482" s="26">
        <v>0</v>
      </c>
      <c r="G482" s="26">
        <v>0</v>
      </c>
      <c r="H482" s="26">
        <v>0</v>
      </c>
      <c r="I482" s="26">
        <v>0</v>
      </c>
      <c r="J482" s="26">
        <v>0</v>
      </c>
      <c r="K482" s="28">
        <v>0</v>
      </c>
      <c r="L482" s="26">
        <v>0</v>
      </c>
      <c r="M482" s="34">
        <v>513.5</v>
      </c>
      <c r="N482" s="34">
        <v>2256576.52</v>
      </c>
      <c r="O482" s="26">
        <v>0</v>
      </c>
      <c r="P482" s="26">
        <v>0</v>
      </c>
      <c r="Q482" s="26">
        <v>0</v>
      </c>
      <c r="R482" s="26">
        <v>0</v>
      </c>
      <c r="S482" s="26">
        <v>0</v>
      </c>
      <c r="T482" s="26">
        <v>0</v>
      </c>
      <c r="U482" s="26">
        <v>0</v>
      </c>
      <c r="V482" s="26">
        <v>0</v>
      </c>
      <c r="W482" s="26">
        <v>0</v>
      </c>
      <c r="X482" s="26">
        <v>0</v>
      </c>
      <c r="Y482" s="26">
        <v>0</v>
      </c>
      <c r="Z482" s="26">
        <v>0</v>
      </c>
      <c r="AA482" s="26">
        <v>0</v>
      </c>
      <c r="AB482" s="26">
        <v>0</v>
      </c>
      <c r="AC482" s="26">
        <v>31648.49</v>
      </c>
      <c r="AD482" s="34">
        <v>59438.22</v>
      </c>
      <c r="AE482" s="26">
        <v>0</v>
      </c>
      <c r="AF482" s="29">
        <v>2020</v>
      </c>
      <c r="AG482" s="29">
        <v>2020</v>
      </c>
      <c r="AH482" s="30">
        <v>2020</v>
      </c>
    </row>
    <row r="483" spans="1:34" ht="61.5">
      <c r="A483" s="17">
        <v>1</v>
      </c>
      <c r="B483" s="52">
        <v>414</v>
      </c>
      <c r="C483" s="20" t="s">
        <v>150</v>
      </c>
      <c r="D483" s="26">
        <v>2512797.5499999998</v>
      </c>
      <c r="E483" s="26">
        <v>0</v>
      </c>
      <c r="F483" s="26">
        <v>0</v>
      </c>
      <c r="G483" s="26">
        <v>0</v>
      </c>
      <c r="H483" s="26">
        <v>0</v>
      </c>
      <c r="I483" s="26">
        <v>0</v>
      </c>
      <c r="J483" s="26">
        <v>0</v>
      </c>
      <c r="K483" s="28">
        <v>0</v>
      </c>
      <c r="L483" s="26">
        <v>0</v>
      </c>
      <c r="M483" s="34">
        <v>791.12</v>
      </c>
      <c r="N483" s="122">
        <v>2478043</v>
      </c>
      <c r="O483" s="26">
        <v>0</v>
      </c>
      <c r="P483" s="26">
        <v>0</v>
      </c>
      <c r="Q483" s="26">
        <v>0</v>
      </c>
      <c r="R483" s="26">
        <v>0</v>
      </c>
      <c r="S483" s="26">
        <v>0</v>
      </c>
      <c r="T483" s="26">
        <v>0</v>
      </c>
      <c r="U483" s="26">
        <v>0</v>
      </c>
      <c r="V483" s="26">
        <v>0</v>
      </c>
      <c r="W483" s="26">
        <v>0</v>
      </c>
      <c r="X483" s="26">
        <v>0</v>
      </c>
      <c r="Y483" s="26">
        <v>0</v>
      </c>
      <c r="Z483" s="26">
        <v>0</v>
      </c>
      <c r="AA483" s="26">
        <v>0</v>
      </c>
      <c r="AB483" s="26">
        <v>0</v>
      </c>
      <c r="AC483" s="122">
        <v>34754.550000000003</v>
      </c>
      <c r="AD483" s="26">
        <v>0</v>
      </c>
      <c r="AE483" s="26">
        <v>0</v>
      </c>
      <c r="AF483" s="29" t="s">
        <v>263</v>
      </c>
      <c r="AG483" s="29">
        <v>2020</v>
      </c>
      <c r="AH483" s="30">
        <v>2020</v>
      </c>
    </row>
    <row r="484" spans="1:34" ht="61.5">
      <c r="A484" s="17">
        <v>1</v>
      </c>
      <c r="B484" s="52">
        <v>415</v>
      </c>
      <c r="C484" s="20" t="s">
        <v>151</v>
      </c>
      <c r="D484" s="26">
        <v>3167665.04</v>
      </c>
      <c r="E484" s="26">
        <v>0</v>
      </c>
      <c r="F484" s="26">
        <v>0</v>
      </c>
      <c r="G484" s="26">
        <v>0</v>
      </c>
      <c r="H484" s="26">
        <v>0</v>
      </c>
      <c r="I484" s="26">
        <v>0</v>
      </c>
      <c r="J484" s="26">
        <v>0</v>
      </c>
      <c r="K484" s="28">
        <v>0</v>
      </c>
      <c r="L484" s="26">
        <v>0</v>
      </c>
      <c r="M484" s="34">
        <v>991.38</v>
      </c>
      <c r="N484" s="122">
        <v>3123853</v>
      </c>
      <c r="O484" s="26">
        <v>0</v>
      </c>
      <c r="P484" s="26">
        <v>0</v>
      </c>
      <c r="Q484" s="26">
        <v>0</v>
      </c>
      <c r="R484" s="26">
        <v>0</v>
      </c>
      <c r="S484" s="26">
        <v>0</v>
      </c>
      <c r="T484" s="26">
        <v>0</v>
      </c>
      <c r="U484" s="26">
        <v>0</v>
      </c>
      <c r="V484" s="26">
        <v>0</v>
      </c>
      <c r="W484" s="26">
        <v>0</v>
      </c>
      <c r="X484" s="26">
        <v>0</v>
      </c>
      <c r="Y484" s="26">
        <v>0</v>
      </c>
      <c r="Z484" s="26">
        <v>0</v>
      </c>
      <c r="AA484" s="26">
        <v>0</v>
      </c>
      <c r="AB484" s="26">
        <v>0</v>
      </c>
      <c r="AC484" s="122">
        <v>43812.04</v>
      </c>
      <c r="AD484" s="26">
        <v>0</v>
      </c>
      <c r="AE484" s="26">
        <v>0</v>
      </c>
      <c r="AF484" s="29" t="s">
        <v>263</v>
      </c>
      <c r="AG484" s="29">
        <v>2020</v>
      </c>
      <c r="AH484" s="30">
        <v>2020</v>
      </c>
    </row>
    <row r="485" spans="1:34" ht="61.5">
      <c r="B485" s="20" t="s">
        <v>820</v>
      </c>
      <c r="C485" s="20"/>
      <c r="D485" s="167">
        <v>24440368.16</v>
      </c>
      <c r="E485" s="26">
        <v>0</v>
      </c>
      <c r="F485" s="26">
        <v>0</v>
      </c>
      <c r="G485" s="26">
        <v>899499.24</v>
      </c>
      <c r="H485" s="26">
        <v>0</v>
      </c>
      <c r="I485" s="26">
        <v>0</v>
      </c>
      <c r="J485" s="26">
        <v>0</v>
      </c>
      <c r="K485" s="28">
        <v>0</v>
      </c>
      <c r="L485" s="26">
        <v>0</v>
      </c>
      <c r="M485" s="26">
        <v>5747.05</v>
      </c>
      <c r="N485" s="26">
        <v>22613016.149999999</v>
      </c>
      <c r="O485" s="26">
        <v>459.05</v>
      </c>
      <c r="P485" s="26">
        <v>235413.82</v>
      </c>
      <c r="Q485" s="26">
        <v>0</v>
      </c>
      <c r="R485" s="26">
        <v>0</v>
      </c>
      <c r="S485" s="26">
        <v>0</v>
      </c>
      <c r="T485" s="26">
        <v>0</v>
      </c>
      <c r="U485" s="26">
        <v>0</v>
      </c>
      <c r="V485" s="26">
        <v>0</v>
      </c>
      <c r="W485" s="26">
        <v>0</v>
      </c>
      <c r="X485" s="26">
        <v>0</v>
      </c>
      <c r="Y485" s="26">
        <v>0</v>
      </c>
      <c r="Z485" s="26">
        <v>0</v>
      </c>
      <c r="AA485" s="26">
        <v>0</v>
      </c>
      <c r="AB485" s="26">
        <v>0</v>
      </c>
      <c r="AC485" s="26">
        <v>245927.35</v>
      </c>
      <c r="AD485" s="26">
        <v>446511.6</v>
      </c>
      <c r="AE485" s="26">
        <v>0</v>
      </c>
      <c r="AF485" s="56" t="s">
        <v>720</v>
      </c>
      <c r="AG485" s="56" t="s">
        <v>720</v>
      </c>
      <c r="AH485" s="70" t="s">
        <v>720</v>
      </c>
    </row>
    <row r="486" spans="1:34" ht="61.5">
      <c r="A486" s="17">
        <v>1</v>
      </c>
      <c r="B486" s="52">
        <v>416</v>
      </c>
      <c r="C486" s="20" t="s">
        <v>136</v>
      </c>
      <c r="D486" s="26">
        <v>2050029.61</v>
      </c>
      <c r="E486" s="26">
        <v>0</v>
      </c>
      <c r="F486" s="26">
        <v>0</v>
      </c>
      <c r="G486" s="26">
        <v>0</v>
      </c>
      <c r="H486" s="26">
        <v>0</v>
      </c>
      <c r="I486" s="26">
        <v>0</v>
      </c>
      <c r="J486" s="26">
        <v>0</v>
      </c>
      <c r="K486" s="28">
        <v>0</v>
      </c>
      <c r="L486" s="26">
        <v>0</v>
      </c>
      <c r="M486" s="34">
        <v>1029.8800000000001</v>
      </c>
      <c r="N486" s="34">
        <v>2021675.61</v>
      </c>
      <c r="O486" s="26">
        <v>0</v>
      </c>
      <c r="P486" s="26">
        <v>0</v>
      </c>
      <c r="Q486" s="26">
        <v>0</v>
      </c>
      <c r="R486" s="26">
        <v>0</v>
      </c>
      <c r="S486" s="26">
        <v>0</v>
      </c>
      <c r="T486" s="26">
        <v>0</v>
      </c>
      <c r="U486" s="26">
        <v>0</v>
      </c>
      <c r="V486" s="26">
        <v>0</v>
      </c>
      <c r="W486" s="26">
        <v>0</v>
      </c>
      <c r="X486" s="26">
        <v>0</v>
      </c>
      <c r="Y486" s="26">
        <v>0</v>
      </c>
      <c r="Z486" s="26">
        <v>0</v>
      </c>
      <c r="AA486" s="26">
        <v>0</v>
      </c>
      <c r="AB486" s="26">
        <v>0</v>
      </c>
      <c r="AC486" s="34">
        <v>28354</v>
      </c>
      <c r="AD486" s="26">
        <v>0</v>
      </c>
      <c r="AE486" s="26">
        <v>0</v>
      </c>
      <c r="AF486" s="29" t="s">
        <v>263</v>
      </c>
      <c r="AG486" s="29">
        <v>2020</v>
      </c>
      <c r="AH486" s="30">
        <v>2020</v>
      </c>
    </row>
    <row r="487" spans="1:34" ht="61.5">
      <c r="A487" s="17">
        <v>1</v>
      </c>
      <c r="B487" s="52">
        <v>417</v>
      </c>
      <c r="C487" s="20" t="s">
        <v>137</v>
      </c>
      <c r="D487" s="26">
        <v>1928448.7800000003</v>
      </c>
      <c r="E487" s="26">
        <v>0</v>
      </c>
      <c r="F487" s="26">
        <v>0</v>
      </c>
      <c r="G487" s="26">
        <v>0</v>
      </c>
      <c r="H487" s="26">
        <v>0</v>
      </c>
      <c r="I487" s="26">
        <v>0</v>
      </c>
      <c r="J487" s="26">
        <v>0</v>
      </c>
      <c r="K487" s="28">
        <v>0</v>
      </c>
      <c r="L487" s="26">
        <v>0</v>
      </c>
      <c r="M487" s="34">
        <v>514.20000000000005</v>
      </c>
      <c r="N487" s="34">
        <v>1814427.36</v>
      </c>
      <c r="O487" s="26">
        <v>0</v>
      </c>
      <c r="P487" s="26">
        <v>0</v>
      </c>
      <c r="Q487" s="26">
        <v>0</v>
      </c>
      <c r="R487" s="26">
        <v>0</v>
      </c>
      <c r="S487" s="26">
        <v>0</v>
      </c>
      <c r="T487" s="26">
        <v>0</v>
      </c>
      <c r="U487" s="26">
        <v>0</v>
      </c>
      <c r="V487" s="26">
        <v>0</v>
      </c>
      <c r="W487" s="26">
        <v>0</v>
      </c>
      <c r="X487" s="26">
        <v>0</v>
      </c>
      <c r="Y487" s="26">
        <v>0</v>
      </c>
      <c r="Z487" s="26">
        <v>0</v>
      </c>
      <c r="AA487" s="26">
        <v>0</v>
      </c>
      <c r="AB487" s="26">
        <v>0</v>
      </c>
      <c r="AC487" s="34">
        <v>25447.34</v>
      </c>
      <c r="AD487" s="34">
        <v>88574.080000000002</v>
      </c>
      <c r="AE487" s="26">
        <v>0</v>
      </c>
      <c r="AF487" s="29">
        <v>2020</v>
      </c>
      <c r="AG487" s="29">
        <v>2020</v>
      </c>
      <c r="AH487" s="30">
        <v>2020</v>
      </c>
    </row>
    <row r="488" spans="1:34" ht="61.5">
      <c r="A488" s="17">
        <v>1</v>
      </c>
      <c r="B488" s="52">
        <v>418</v>
      </c>
      <c r="C488" s="20" t="s">
        <v>146</v>
      </c>
      <c r="D488" s="26">
        <v>9931926.4399999995</v>
      </c>
      <c r="E488" s="26">
        <v>0</v>
      </c>
      <c r="F488" s="26">
        <v>0</v>
      </c>
      <c r="G488" s="26">
        <v>0</v>
      </c>
      <c r="H488" s="26">
        <v>0</v>
      </c>
      <c r="I488" s="26">
        <v>0</v>
      </c>
      <c r="J488" s="26">
        <v>0</v>
      </c>
      <c r="K488" s="28">
        <v>0</v>
      </c>
      <c r="L488" s="26">
        <v>0</v>
      </c>
      <c r="M488" s="34">
        <v>1954.34</v>
      </c>
      <c r="N488" s="34">
        <v>9639187.8300000001</v>
      </c>
      <c r="O488" s="26">
        <v>0</v>
      </c>
      <c r="P488" s="26">
        <v>0</v>
      </c>
      <c r="Q488" s="26">
        <v>0</v>
      </c>
      <c r="R488" s="26">
        <v>0</v>
      </c>
      <c r="S488" s="26">
        <v>0</v>
      </c>
      <c r="T488" s="26">
        <v>0</v>
      </c>
      <c r="U488" s="26">
        <v>0</v>
      </c>
      <c r="V488" s="26">
        <v>0</v>
      </c>
      <c r="W488" s="26">
        <v>0</v>
      </c>
      <c r="X488" s="26">
        <v>0</v>
      </c>
      <c r="Y488" s="26">
        <v>0</v>
      </c>
      <c r="Z488" s="26">
        <v>0</v>
      </c>
      <c r="AA488" s="26">
        <v>0</v>
      </c>
      <c r="AB488" s="26">
        <v>0</v>
      </c>
      <c r="AC488" s="34">
        <v>135189.60999999999</v>
      </c>
      <c r="AD488" s="34">
        <v>157549</v>
      </c>
      <c r="AE488" s="26">
        <v>0</v>
      </c>
      <c r="AF488" s="29">
        <v>2020</v>
      </c>
      <c r="AG488" s="29">
        <v>2020</v>
      </c>
      <c r="AH488" s="30">
        <v>2020</v>
      </c>
    </row>
    <row r="489" spans="1:34" ht="61.5">
      <c r="A489" s="17">
        <v>1</v>
      </c>
      <c r="B489" s="52">
        <v>419</v>
      </c>
      <c r="C489" s="20" t="s">
        <v>1214</v>
      </c>
      <c r="D489" s="26">
        <v>29614.32</v>
      </c>
      <c r="E489" s="26">
        <v>0</v>
      </c>
      <c r="F489" s="26">
        <v>0</v>
      </c>
      <c r="G489" s="26">
        <v>0</v>
      </c>
      <c r="H489" s="26">
        <v>0</v>
      </c>
      <c r="I489" s="26">
        <v>0</v>
      </c>
      <c r="J489" s="26">
        <v>0</v>
      </c>
      <c r="K489" s="28">
        <v>0</v>
      </c>
      <c r="L489" s="26">
        <v>0</v>
      </c>
      <c r="M489" s="26">
        <v>0</v>
      </c>
      <c r="N489" s="26">
        <v>0</v>
      </c>
      <c r="O489" s="26">
        <v>0</v>
      </c>
      <c r="P489" s="26">
        <v>0</v>
      </c>
      <c r="Q489" s="26">
        <v>0</v>
      </c>
      <c r="R489" s="26">
        <v>0</v>
      </c>
      <c r="S489" s="26">
        <v>0</v>
      </c>
      <c r="T489" s="26">
        <v>0</v>
      </c>
      <c r="U489" s="26">
        <v>0</v>
      </c>
      <c r="V489" s="26">
        <v>0</v>
      </c>
      <c r="W489" s="26">
        <v>0</v>
      </c>
      <c r="X489" s="26">
        <v>0</v>
      </c>
      <c r="Y489" s="26">
        <v>0</v>
      </c>
      <c r="Z489" s="26">
        <v>0</v>
      </c>
      <c r="AA489" s="26">
        <v>0</v>
      </c>
      <c r="AB489" s="26">
        <v>0</v>
      </c>
      <c r="AC489" s="26">
        <v>0</v>
      </c>
      <c r="AD489" s="34">
        <v>29614.32</v>
      </c>
      <c r="AE489" s="26">
        <v>0</v>
      </c>
      <c r="AF489" s="29">
        <v>2020</v>
      </c>
      <c r="AG489" s="29" t="s">
        <v>263</v>
      </c>
      <c r="AH489" s="29" t="s">
        <v>263</v>
      </c>
    </row>
    <row r="490" spans="1:34" ht="61.5">
      <c r="A490" s="17">
        <v>1</v>
      </c>
      <c r="B490" s="52">
        <v>420</v>
      </c>
      <c r="C490" s="20" t="s">
        <v>1215</v>
      </c>
      <c r="D490" s="26">
        <v>3373126.15</v>
      </c>
      <c r="E490" s="26">
        <v>0</v>
      </c>
      <c r="F490" s="26">
        <v>0</v>
      </c>
      <c r="G490" s="26">
        <v>0</v>
      </c>
      <c r="H490" s="26">
        <v>0</v>
      </c>
      <c r="I490" s="26">
        <v>0</v>
      </c>
      <c r="J490" s="26">
        <v>0</v>
      </c>
      <c r="K490" s="28">
        <v>0</v>
      </c>
      <c r="L490" s="26">
        <v>0</v>
      </c>
      <c r="M490" s="34">
        <v>835.43</v>
      </c>
      <c r="N490" s="34">
        <v>3358051.86</v>
      </c>
      <c r="O490" s="26">
        <v>0</v>
      </c>
      <c r="P490" s="26">
        <v>0</v>
      </c>
      <c r="Q490" s="26">
        <v>0</v>
      </c>
      <c r="R490" s="26">
        <v>0</v>
      </c>
      <c r="S490" s="26">
        <v>0</v>
      </c>
      <c r="T490" s="26">
        <v>0</v>
      </c>
      <c r="U490" s="26">
        <v>0</v>
      </c>
      <c r="V490" s="26">
        <v>0</v>
      </c>
      <c r="W490" s="26">
        <v>0</v>
      </c>
      <c r="X490" s="26">
        <v>0</v>
      </c>
      <c r="Y490" s="26">
        <v>0</v>
      </c>
      <c r="Z490" s="26">
        <v>0</v>
      </c>
      <c r="AA490" s="26">
        <v>0</v>
      </c>
      <c r="AB490" s="26">
        <v>0</v>
      </c>
      <c r="AC490" s="122">
        <v>15074.29</v>
      </c>
      <c r="AD490" s="26">
        <v>0</v>
      </c>
      <c r="AE490" s="26">
        <v>0</v>
      </c>
      <c r="AF490" s="29" t="s">
        <v>263</v>
      </c>
      <c r="AG490" s="29">
        <v>2020</v>
      </c>
      <c r="AH490" s="30">
        <v>2020</v>
      </c>
    </row>
    <row r="491" spans="1:34" ht="61.5">
      <c r="A491" s="17">
        <v>1</v>
      </c>
      <c r="B491" s="52">
        <v>421</v>
      </c>
      <c r="C491" s="20" t="s">
        <v>1216</v>
      </c>
      <c r="D491" s="26">
        <v>5805618.4400000004</v>
      </c>
      <c r="E491" s="26">
        <v>0</v>
      </c>
      <c r="F491" s="26">
        <v>0</v>
      </c>
      <c r="G491" s="26">
        <v>0</v>
      </c>
      <c r="H491" s="26">
        <v>0</v>
      </c>
      <c r="I491" s="26">
        <v>0</v>
      </c>
      <c r="J491" s="26">
        <v>0</v>
      </c>
      <c r="K491" s="28">
        <v>0</v>
      </c>
      <c r="L491" s="26">
        <v>0</v>
      </c>
      <c r="M491" s="34">
        <v>1413.2</v>
      </c>
      <c r="N491" s="148">
        <v>5779673.4900000002</v>
      </c>
      <c r="O491" s="26">
        <v>0</v>
      </c>
      <c r="P491" s="26">
        <v>0</v>
      </c>
      <c r="Q491" s="26">
        <v>0</v>
      </c>
      <c r="R491" s="26">
        <v>0</v>
      </c>
      <c r="S491" s="26">
        <v>0</v>
      </c>
      <c r="T491" s="26">
        <v>0</v>
      </c>
      <c r="U491" s="26">
        <v>0</v>
      </c>
      <c r="V491" s="26">
        <v>0</v>
      </c>
      <c r="W491" s="26">
        <v>0</v>
      </c>
      <c r="X491" s="26">
        <v>0</v>
      </c>
      <c r="Y491" s="26">
        <v>0</v>
      </c>
      <c r="Z491" s="26">
        <v>0</v>
      </c>
      <c r="AA491" s="26">
        <v>0</v>
      </c>
      <c r="AB491" s="26">
        <v>0</v>
      </c>
      <c r="AC491" s="122">
        <v>25944.95</v>
      </c>
      <c r="AD491" s="26">
        <v>0</v>
      </c>
      <c r="AE491" s="26">
        <v>0</v>
      </c>
      <c r="AF491" s="29" t="s">
        <v>263</v>
      </c>
      <c r="AG491" s="29">
        <v>2020</v>
      </c>
      <c r="AH491" s="30">
        <v>2020</v>
      </c>
    </row>
    <row r="492" spans="1:34" ht="61.5">
      <c r="A492" s="17">
        <v>1</v>
      </c>
      <c r="B492" s="52">
        <v>422</v>
      </c>
      <c r="C492" s="20" t="s">
        <v>164</v>
      </c>
      <c r="D492" s="26">
        <v>303399.58999999997</v>
      </c>
      <c r="E492" s="26">
        <v>0</v>
      </c>
      <c r="F492" s="26">
        <v>0</v>
      </c>
      <c r="G492" s="26">
        <v>0</v>
      </c>
      <c r="H492" s="26">
        <v>0</v>
      </c>
      <c r="I492" s="26">
        <v>0</v>
      </c>
      <c r="J492" s="26">
        <v>0</v>
      </c>
      <c r="K492" s="28">
        <v>0</v>
      </c>
      <c r="L492" s="26">
        <v>0</v>
      </c>
      <c r="M492" s="26">
        <v>0</v>
      </c>
      <c r="N492" s="26">
        <v>0</v>
      </c>
      <c r="O492" s="34">
        <v>459.05</v>
      </c>
      <c r="P492" s="34">
        <v>235413.82</v>
      </c>
      <c r="Q492" s="26">
        <v>0</v>
      </c>
      <c r="R492" s="26">
        <v>0</v>
      </c>
      <c r="S492" s="26">
        <v>0</v>
      </c>
      <c r="T492" s="26">
        <v>0</v>
      </c>
      <c r="U492" s="26">
        <v>0</v>
      </c>
      <c r="V492" s="26">
        <v>0</v>
      </c>
      <c r="W492" s="26">
        <v>0</v>
      </c>
      <c r="X492" s="26">
        <v>0</v>
      </c>
      <c r="Y492" s="26">
        <v>0</v>
      </c>
      <c r="Z492" s="26">
        <v>0</v>
      </c>
      <c r="AA492" s="26">
        <v>0</v>
      </c>
      <c r="AB492" s="26">
        <v>0</v>
      </c>
      <c r="AC492" s="122">
        <v>3301.68</v>
      </c>
      <c r="AD492" s="122">
        <v>64684.09</v>
      </c>
      <c r="AE492" s="26">
        <v>0</v>
      </c>
      <c r="AF492" s="29">
        <v>2020</v>
      </c>
      <c r="AG492" s="29">
        <v>2020</v>
      </c>
      <c r="AH492" s="30">
        <v>2020</v>
      </c>
    </row>
    <row r="493" spans="1:34" ht="61.5">
      <c r="A493" s="17">
        <v>1</v>
      </c>
      <c r="B493" s="52">
        <v>423</v>
      </c>
      <c r="C493" s="20" t="s">
        <v>1238</v>
      </c>
      <c r="D493" s="26">
        <v>1018204.83</v>
      </c>
      <c r="E493" s="26">
        <v>0</v>
      </c>
      <c r="F493" s="26">
        <v>0</v>
      </c>
      <c r="G493" s="122">
        <v>899499.24</v>
      </c>
      <c r="H493" s="26">
        <v>0</v>
      </c>
      <c r="I493" s="26">
        <v>0</v>
      </c>
      <c r="J493" s="26">
        <v>0</v>
      </c>
      <c r="K493" s="28">
        <v>0</v>
      </c>
      <c r="L493" s="26">
        <v>0</v>
      </c>
      <c r="M493" s="71">
        <v>0</v>
      </c>
      <c r="N493" s="71">
        <v>0</v>
      </c>
      <c r="O493" s="26">
        <v>0</v>
      </c>
      <c r="P493" s="26">
        <v>0</v>
      </c>
      <c r="Q493" s="26">
        <v>0</v>
      </c>
      <c r="R493" s="26">
        <v>0</v>
      </c>
      <c r="S493" s="26">
        <v>0</v>
      </c>
      <c r="T493" s="26">
        <v>0</v>
      </c>
      <c r="U493" s="26">
        <v>0</v>
      </c>
      <c r="V493" s="26">
        <v>0</v>
      </c>
      <c r="W493" s="26">
        <v>0</v>
      </c>
      <c r="X493" s="26">
        <v>0</v>
      </c>
      <c r="Y493" s="26">
        <v>0</v>
      </c>
      <c r="Z493" s="26">
        <v>0</v>
      </c>
      <c r="AA493" s="26">
        <v>0</v>
      </c>
      <c r="AB493" s="26">
        <v>0</v>
      </c>
      <c r="AC493" s="122">
        <v>12615.48</v>
      </c>
      <c r="AD493" s="34">
        <v>106090.11</v>
      </c>
      <c r="AE493" s="26">
        <v>0</v>
      </c>
      <c r="AF493" s="29">
        <v>2020</v>
      </c>
      <c r="AG493" s="29">
        <v>2020</v>
      </c>
      <c r="AH493" s="30">
        <v>2020</v>
      </c>
    </row>
    <row r="494" spans="1:34" ht="61.5">
      <c r="B494" s="20" t="s">
        <v>1212</v>
      </c>
      <c r="C494" s="20"/>
      <c r="D494" s="167">
        <v>1483737.75</v>
      </c>
      <c r="E494" s="26">
        <v>0</v>
      </c>
      <c r="F494" s="26">
        <v>0</v>
      </c>
      <c r="G494" s="26">
        <v>0</v>
      </c>
      <c r="H494" s="26">
        <v>0</v>
      </c>
      <c r="I494" s="26">
        <v>0</v>
      </c>
      <c r="J494" s="26">
        <v>0</v>
      </c>
      <c r="K494" s="28">
        <v>0</v>
      </c>
      <c r="L494" s="26">
        <v>0</v>
      </c>
      <c r="M494" s="26">
        <v>484.49</v>
      </c>
      <c r="N494" s="26">
        <v>1477107.01</v>
      </c>
      <c r="O494" s="26">
        <v>0</v>
      </c>
      <c r="P494" s="26">
        <v>0</v>
      </c>
      <c r="Q494" s="26">
        <v>0</v>
      </c>
      <c r="R494" s="26">
        <v>0</v>
      </c>
      <c r="S494" s="26">
        <v>0</v>
      </c>
      <c r="T494" s="26">
        <v>0</v>
      </c>
      <c r="U494" s="26">
        <v>0</v>
      </c>
      <c r="V494" s="26">
        <v>0</v>
      </c>
      <c r="W494" s="26">
        <v>0</v>
      </c>
      <c r="X494" s="26">
        <v>0</v>
      </c>
      <c r="Y494" s="26">
        <v>0</v>
      </c>
      <c r="Z494" s="26">
        <v>0</v>
      </c>
      <c r="AA494" s="26">
        <v>0</v>
      </c>
      <c r="AB494" s="26">
        <v>0</v>
      </c>
      <c r="AC494" s="26">
        <v>6630.74</v>
      </c>
      <c r="AD494" s="26">
        <v>0</v>
      </c>
      <c r="AE494" s="26">
        <v>0</v>
      </c>
      <c r="AF494" s="56" t="s">
        <v>720</v>
      </c>
      <c r="AG494" s="56" t="s">
        <v>720</v>
      </c>
      <c r="AH494" s="70" t="s">
        <v>720</v>
      </c>
    </row>
    <row r="495" spans="1:34" ht="61.5">
      <c r="A495" s="17">
        <v>1</v>
      </c>
      <c r="B495" s="52">
        <v>424</v>
      </c>
      <c r="C495" s="20" t="s">
        <v>1213</v>
      </c>
      <c r="D495" s="26">
        <v>1483737.75</v>
      </c>
      <c r="E495" s="26">
        <v>0</v>
      </c>
      <c r="F495" s="26">
        <v>0</v>
      </c>
      <c r="G495" s="26">
        <v>0</v>
      </c>
      <c r="H495" s="26">
        <v>0</v>
      </c>
      <c r="I495" s="26">
        <v>0</v>
      </c>
      <c r="J495" s="26">
        <v>0</v>
      </c>
      <c r="K495" s="28">
        <v>0</v>
      </c>
      <c r="L495" s="26">
        <v>0</v>
      </c>
      <c r="M495" s="34">
        <v>484.49</v>
      </c>
      <c r="N495" s="34">
        <v>1477107.01</v>
      </c>
      <c r="O495" s="26">
        <v>0</v>
      </c>
      <c r="P495" s="26">
        <v>0</v>
      </c>
      <c r="Q495" s="26">
        <v>0</v>
      </c>
      <c r="R495" s="26">
        <v>0</v>
      </c>
      <c r="S495" s="26">
        <v>0</v>
      </c>
      <c r="T495" s="26">
        <v>0</v>
      </c>
      <c r="U495" s="26">
        <v>0</v>
      </c>
      <c r="V495" s="26">
        <v>0</v>
      </c>
      <c r="W495" s="26">
        <v>0</v>
      </c>
      <c r="X495" s="26">
        <v>0</v>
      </c>
      <c r="Y495" s="26">
        <v>0</v>
      </c>
      <c r="Z495" s="26">
        <v>0</v>
      </c>
      <c r="AA495" s="26">
        <v>0</v>
      </c>
      <c r="AB495" s="26">
        <v>0</v>
      </c>
      <c r="AC495" s="34">
        <v>6630.74</v>
      </c>
      <c r="AD495" s="26">
        <v>0</v>
      </c>
      <c r="AE495" s="26">
        <v>0</v>
      </c>
      <c r="AF495" s="29" t="s">
        <v>263</v>
      </c>
      <c r="AG495" s="29">
        <v>2020</v>
      </c>
      <c r="AH495" s="30">
        <v>2020</v>
      </c>
    </row>
    <row r="496" spans="1:34" ht="61.5">
      <c r="B496" s="20" t="s">
        <v>1013</v>
      </c>
      <c r="C496" s="20"/>
      <c r="D496" s="167">
        <v>446142.85</v>
      </c>
      <c r="E496" s="26">
        <v>0</v>
      </c>
      <c r="F496" s="26">
        <v>0</v>
      </c>
      <c r="G496" s="26">
        <v>0</v>
      </c>
      <c r="H496" s="26">
        <v>0</v>
      </c>
      <c r="I496" s="26">
        <v>0</v>
      </c>
      <c r="J496" s="26">
        <v>0</v>
      </c>
      <c r="K496" s="28">
        <v>0</v>
      </c>
      <c r="L496" s="26">
        <v>0</v>
      </c>
      <c r="M496" s="26">
        <v>0</v>
      </c>
      <c r="N496" s="26">
        <v>0</v>
      </c>
      <c r="O496" s="26">
        <v>0</v>
      </c>
      <c r="P496" s="26">
        <v>0</v>
      </c>
      <c r="Q496" s="26">
        <v>53.53</v>
      </c>
      <c r="R496" s="26">
        <v>334396.76</v>
      </c>
      <c r="S496" s="26">
        <v>0</v>
      </c>
      <c r="T496" s="26">
        <v>0</v>
      </c>
      <c r="U496" s="26">
        <v>0</v>
      </c>
      <c r="V496" s="26">
        <v>0</v>
      </c>
      <c r="W496" s="26">
        <v>0</v>
      </c>
      <c r="X496" s="26">
        <v>0</v>
      </c>
      <c r="Y496" s="26">
        <v>0</v>
      </c>
      <c r="Z496" s="26">
        <v>0</v>
      </c>
      <c r="AA496" s="26">
        <v>0</v>
      </c>
      <c r="AB496" s="26">
        <v>0</v>
      </c>
      <c r="AC496" s="26">
        <v>4689.91</v>
      </c>
      <c r="AD496" s="26">
        <v>107056.18</v>
      </c>
      <c r="AE496" s="26">
        <v>0</v>
      </c>
      <c r="AF496" s="56" t="s">
        <v>720</v>
      </c>
      <c r="AG496" s="56" t="s">
        <v>720</v>
      </c>
      <c r="AH496" s="70" t="s">
        <v>720</v>
      </c>
    </row>
    <row r="497" spans="1:34" ht="61.5">
      <c r="A497" s="17">
        <v>1</v>
      </c>
      <c r="B497" s="52">
        <v>425</v>
      </c>
      <c r="C497" s="20" t="s">
        <v>1001</v>
      </c>
      <c r="D497" s="26">
        <v>446142.85</v>
      </c>
      <c r="E497" s="26">
        <v>0</v>
      </c>
      <c r="F497" s="26">
        <v>0</v>
      </c>
      <c r="G497" s="26">
        <v>0</v>
      </c>
      <c r="H497" s="26">
        <v>0</v>
      </c>
      <c r="I497" s="26">
        <v>0</v>
      </c>
      <c r="J497" s="26">
        <v>0</v>
      </c>
      <c r="K497" s="28">
        <v>0</v>
      </c>
      <c r="L497" s="26">
        <v>0</v>
      </c>
      <c r="M497" s="26">
        <v>0</v>
      </c>
      <c r="N497" s="26">
        <v>0</v>
      </c>
      <c r="O497" s="26">
        <v>0</v>
      </c>
      <c r="P497" s="26">
        <v>0</v>
      </c>
      <c r="Q497" s="34">
        <v>53.53</v>
      </c>
      <c r="R497" s="34">
        <v>334396.76</v>
      </c>
      <c r="S497" s="26">
        <v>0</v>
      </c>
      <c r="T497" s="26">
        <v>0</v>
      </c>
      <c r="U497" s="26">
        <v>0</v>
      </c>
      <c r="V497" s="26">
        <v>0</v>
      </c>
      <c r="W497" s="26">
        <v>0</v>
      </c>
      <c r="X497" s="26">
        <v>0</v>
      </c>
      <c r="Y497" s="26">
        <v>0</v>
      </c>
      <c r="Z497" s="26">
        <v>0</v>
      </c>
      <c r="AA497" s="26">
        <v>0</v>
      </c>
      <c r="AB497" s="26">
        <v>0</v>
      </c>
      <c r="AC497" s="34">
        <v>4689.91</v>
      </c>
      <c r="AD497" s="34">
        <v>107056.18</v>
      </c>
      <c r="AE497" s="26">
        <v>0</v>
      </c>
      <c r="AF497" s="29">
        <v>2020</v>
      </c>
      <c r="AG497" s="29">
        <v>2020</v>
      </c>
      <c r="AH497" s="30">
        <v>2020</v>
      </c>
    </row>
    <row r="498" spans="1:34" ht="61.5">
      <c r="B498" s="20" t="s">
        <v>849</v>
      </c>
      <c r="C498" s="163"/>
      <c r="D498" s="167">
        <v>3380450.98</v>
      </c>
      <c r="E498" s="26">
        <v>0</v>
      </c>
      <c r="F498" s="26">
        <v>0</v>
      </c>
      <c r="G498" s="26">
        <v>0</v>
      </c>
      <c r="H498" s="26">
        <v>0</v>
      </c>
      <c r="I498" s="26">
        <v>0</v>
      </c>
      <c r="J498" s="26">
        <v>0</v>
      </c>
      <c r="K498" s="59">
        <v>0</v>
      </c>
      <c r="L498" s="26">
        <v>0</v>
      </c>
      <c r="M498" s="26">
        <v>785</v>
      </c>
      <c r="N498" s="26">
        <v>3380450.98</v>
      </c>
      <c r="O498" s="26">
        <v>0</v>
      </c>
      <c r="P498" s="26">
        <v>0</v>
      </c>
      <c r="Q498" s="26">
        <v>0</v>
      </c>
      <c r="R498" s="26">
        <v>0</v>
      </c>
      <c r="S498" s="26">
        <v>0</v>
      </c>
      <c r="T498" s="26">
        <v>0</v>
      </c>
      <c r="U498" s="26">
        <v>0</v>
      </c>
      <c r="V498" s="26">
        <v>0</v>
      </c>
      <c r="W498" s="26">
        <v>0</v>
      </c>
      <c r="X498" s="26">
        <v>0</v>
      </c>
      <c r="Y498" s="26">
        <v>0</v>
      </c>
      <c r="Z498" s="26">
        <v>0</v>
      </c>
      <c r="AA498" s="26">
        <v>0</v>
      </c>
      <c r="AB498" s="26">
        <v>0</v>
      </c>
      <c r="AC498" s="26">
        <v>0</v>
      </c>
      <c r="AD498" s="26">
        <v>0</v>
      </c>
      <c r="AE498" s="26">
        <v>0</v>
      </c>
      <c r="AF498" s="56" t="s">
        <v>720</v>
      </c>
      <c r="AG498" s="56" t="s">
        <v>720</v>
      </c>
      <c r="AH498" s="70" t="s">
        <v>720</v>
      </c>
    </row>
    <row r="499" spans="1:34" ht="61.5">
      <c r="A499" s="17">
        <v>1</v>
      </c>
      <c r="B499" s="52">
        <v>426</v>
      </c>
      <c r="C499" s="20" t="s">
        <v>1622</v>
      </c>
      <c r="D499" s="26">
        <v>824971.76</v>
      </c>
      <c r="E499" s="26">
        <v>0</v>
      </c>
      <c r="F499" s="26">
        <v>0</v>
      </c>
      <c r="G499" s="26">
        <v>0</v>
      </c>
      <c r="H499" s="26">
        <v>0</v>
      </c>
      <c r="I499" s="26">
        <v>0</v>
      </c>
      <c r="J499" s="26">
        <v>0</v>
      </c>
      <c r="K499" s="28">
        <v>0</v>
      </c>
      <c r="L499" s="26">
        <v>0</v>
      </c>
      <c r="M499" s="26">
        <v>205</v>
      </c>
      <c r="N499" s="26">
        <v>824971.76</v>
      </c>
      <c r="O499" s="26">
        <v>0</v>
      </c>
      <c r="P499" s="26">
        <v>0</v>
      </c>
      <c r="Q499" s="26">
        <v>0</v>
      </c>
      <c r="R499" s="26">
        <v>0</v>
      </c>
      <c r="S499" s="26">
        <v>0</v>
      </c>
      <c r="T499" s="26">
        <v>0</v>
      </c>
      <c r="U499" s="26">
        <v>0</v>
      </c>
      <c r="V499" s="26">
        <v>0</v>
      </c>
      <c r="W499" s="26">
        <v>0</v>
      </c>
      <c r="X499" s="26">
        <v>0</v>
      </c>
      <c r="Y499" s="26">
        <v>0</v>
      </c>
      <c r="Z499" s="26">
        <v>0</v>
      </c>
      <c r="AA499" s="26">
        <v>0</v>
      </c>
      <c r="AB499" s="26">
        <v>0</v>
      </c>
      <c r="AC499" s="26">
        <v>0</v>
      </c>
      <c r="AD499" s="26">
        <v>0</v>
      </c>
      <c r="AE499" s="26">
        <v>0</v>
      </c>
      <c r="AF499" s="29" t="s">
        <v>263</v>
      </c>
      <c r="AG499" s="29">
        <v>2020</v>
      </c>
      <c r="AH499" s="29" t="s">
        <v>263</v>
      </c>
    </row>
    <row r="500" spans="1:34" ht="61.5">
      <c r="A500" s="17">
        <v>1</v>
      </c>
      <c r="B500" s="52">
        <v>427</v>
      </c>
      <c r="C500" s="20" t="s">
        <v>1623</v>
      </c>
      <c r="D500" s="26">
        <v>848636.41</v>
      </c>
      <c r="E500" s="26">
        <v>0</v>
      </c>
      <c r="F500" s="26">
        <v>0</v>
      </c>
      <c r="G500" s="26">
        <v>0</v>
      </c>
      <c r="H500" s="26">
        <v>0</v>
      </c>
      <c r="I500" s="26">
        <v>0</v>
      </c>
      <c r="J500" s="26">
        <v>0</v>
      </c>
      <c r="K500" s="28">
        <v>0</v>
      </c>
      <c r="L500" s="26">
        <v>0</v>
      </c>
      <c r="M500" s="26">
        <v>194.1</v>
      </c>
      <c r="N500" s="26">
        <v>848636.41</v>
      </c>
      <c r="O500" s="26">
        <v>0</v>
      </c>
      <c r="P500" s="26">
        <v>0</v>
      </c>
      <c r="Q500" s="26">
        <v>0</v>
      </c>
      <c r="R500" s="26">
        <v>0</v>
      </c>
      <c r="S500" s="26">
        <v>0</v>
      </c>
      <c r="T500" s="26">
        <v>0</v>
      </c>
      <c r="U500" s="26">
        <v>0</v>
      </c>
      <c r="V500" s="26">
        <v>0</v>
      </c>
      <c r="W500" s="26">
        <v>0</v>
      </c>
      <c r="X500" s="26">
        <v>0</v>
      </c>
      <c r="Y500" s="26">
        <v>0</v>
      </c>
      <c r="Z500" s="26">
        <v>0</v>
      </c>
      <c r="AA500" s="26">
        <v>0</v>
      </c>
      <c r="AB500" s="26">
        <v>0</v>
      </c>
      <c r="AC500" s="26">
        <v>0</v>
      </c>
      <c r="AD500" s="26">
        <v>0</v>
      </c>
      <c r="AE500" s="26">
        <v>0</v>
      </c>
      <c r="AF500" s="29" t="s">
        <v>263</v>
      </c>
      <c r="AG500" s="29">
        <v>2020</v>
      </c>
      <c r="AH500" s="29" t="s">
        <v>263</v>
      </c>
    </row>
    <row r="501" spans="1:34" ht="61.5">
      <c r="A501" s="17">
        <v>1</v>
      </c>
      <c r="B501" s="52">
        <v>428</v>
      </c>
      <c r="C501" s="20" t="s">
        <v>1624</v>
      </c>
      <c r="D501" s="26">
        <v>854226.54</v>
      </c>
      <c r="E501" s="26">
        <v>0</v>
      </c>
      <c r="F501" s="26">
        <v>0</v>
      </c>
      <c r="G501" s="26">
        <v>0</v>
      </c>
      <c r="H501" s="26">
        <v>0</v>
      </c>
      <c r="I501" s="26">
        <v>0</v>
      </c>
      <c r="J501" s="26">
        <v>0</v>
      </c>
      <c r="K501" s="28">
        <v>0</v>
      </c>
      <c r="L501" s="26">
        <v>0</v>
      </c>
      <c r="M501" s="26">
        <v>193.2</v>
      </c>
      <c r="N501" s="26">
        <v>854226.54</v>
      </c>
      <c r="O501" s="26">
        <v>0</v>
      </c>
      <c r="P501" s="26">
        <v>0</v>
      </c>
      <c r="Q501" s="26">
        <v>0</v>
      </c>
      <c r="R501" s="26">
        <v>0</v>
      </c>
      <c r="S501" s="26">
        <v>0</v>
      </c>
      <c r="T501" s="26">
        <v>0</v>
      </c>
      <c r="U501" s="26">
        <v>0</v>
      </c>
      <c r="V501" s="26">
        <v>0</v>
      </c>
      <c r="W501" s="26">
        <v>0</v>
      </c>
      <c r="X501" s="26">
        <v>0</v>
      </c>
      <c r="Y501" s="26">
        <v>0</v>
      </c>
      <c r="Z501" s="26">
        <v>0</v>
      </c>
      <c r="AA501" s="26">
        <v>0</v>
      </c>
      <c r="AB501" s="26">
        <v>0</v>
      </c>
      <c r="AC501" s="26">
        <v>0</v>
      </c>
      <c r="AD501" s="26">
        <v>0</v>
      </c>
      <c r="AE501" s="26">
        <v>0</v>
      </c>
      <c r="AF501" s="29" t="s">
        <v>263</v>
      </c>
      <c r="AG501" s="29">
        <v>2020</v>
      </c>
      <c r="AH501" s="29" t="s">
        <v>263</v>
      </c>
    </row>
    <row r="502" spans="1:34" ht="61.5">
      <c r="A502" s="17">
        <v>1</v>
      </c>
      <c r="B502" s="52">
        <v>429</v>
      </c>
      <c r="C502" s="20" t="s">
        <v>1621</v>
      </c>
      <c r="D502" s="26">
        <v>852616.27</v>
      </c>
      <c r="E502" s="26">
        <v>0</v>
      </c>
      <c r="F502" s="26">
        <v>0</v>
      </c>
      <c r="G502" s="26">
        <v>0</v>
      </c>
      <c r="H502" s="26">
        <v>0</v>
      </c>
      <c r="I502" s="26">
        <v>0</v>
      </c>
      <c r="J502" s="26">
        <v>0</v>
      </c>
      <c r="K502" s="28">
        <v>0</v>
      </c>
      <c r="L502" s="26">
        <v>0</v>
      </c>
      <c r="M502" s="26">
        <v>192.7</v>
      </c>
      <c r="N502" s="26">
        <v>852616.27</v>
      </c>
      <c r="O502" s="26">
        <v>0</v>
      </c>
      <c r="P502" s="26">
        <v>0</v>
      </c>
      <c r="Q502" s="26">
        <v>0</v>
      </c>
      <c r="R502" s="26">
        <v>0</v>
      </c>
      <c r="S502" s="26">
        <v>0</v>
      </c>
      <c r="T502" s="26">
        <v>0</v>
      </c>
      <c r="U502" s="26">
        <v>0</v>
      </c>
      <c r="V502" s="26">
        <v>0</v>
      </c>
      <c r="W502" s="26">
        <v>0</v>
      </c>
      <c r="X502" s="26">
        <v>0</v>
      </c>
      <c r="Y502" s="26">
        <v>0</v>
      </c>
      <c r="Z502" s="26">
        <v>0</v>
      </c>
      <c r="AA502" s="26">
        <v>0</v>
      </c>
      <c r="AB502" s="26">
        <v>0</v>
      </c>
      <c r="AC502" s="26">
        <v>0</v>
      </c>
      <c r="AD502" s="26">
        <v>0</v>
      </c>
      <c r="AE502" s="26">
        <v>0</v>
      </c>
      <c r="AF502" s="29" t="s">
        <v>263</v>
      </c>
      <c r="AG502" s="29">
        <v>2020</v>
      </c>
      <c r="AH502" s="30" t="s">
        <v>263</v>
      </c>
    </row>
    <row r="503" spans="1:34" ht="61.5">
      <c r="B503" s="20" t="s">
        <v>821</v>
      </c>
      <c r="C503" s="163"/>
      <c r="D503" s="167">
        <v>7738017.7799999993</v>
      </c>
      <c r="E503" s="26">
        <v>0</v>
      </c>
      <c r="F503" s="26">
        <v>0</v>
      </c>
      <c r="G503" s="26">
        <v>0</v>
      </c>
      <c r="H503" s="26">
        <v>0</v>
      </c>
      <c r="I503" s="26">
        <v>0</v>
      </c>
      <c r="J503" s="26">
        <v>0</v>
      </c>
      <c r="K503" s="28">
        <v>0</v>
      </c>
      <c r="L503" s="26">
        <v>0</v>
      </c>
      <c r="M503" s="26">
        <v>1553.2</v>
      </c>
      <c r="N503" s="26">
        <v>5380395.1500000004</v>
      </c>
      <c r="O503" s="26">
        <v>0</v>
      </c>
      <c r="P503" s="26">
        <v>0</v>
      </c>
      <c r="Q503" s="26">
        <v>925.06</v>
      </c>
      <c r="R503" s="26">
        <v>2149929.41</v>
      </c>
      <c r="S503" s="26">
        <v>0</v>
      </c>
      <c r="T503" s="26">
        <v>0</v>
      </c>
      <c r="U503" s="26">
        <v>0</v>
      </c>
      <c r="V503" s="26">
        <v>0</v>
      </c>
      <c r="W503" s="26">
        <v>0</v>
      </c>
      <c r="X503" s="26">
        <v>0</v>
      </c>
      <c r="Y503" s="26">
        <v>0</v>
      </c>
      <c r="Z503" s="26">
        <v>0</v>
      </c>
      <c r="AA503" s="26">
        <v>0</v>
      </c>
      <c r="AB503" s="26">
        <v>0</v>
      </c>
      <c r="AC503" s="26">
        <v>45614.31</v>
      </c>
      <c r="AD503" s="26">
        <v>162078.90999999997</v>
      </c>
      <c r="AE503" s="26">
        <v>0</v>
      </c>
      <c r="AF503" s="56" t="s">
        <v>720</v>
      </c>
      <c r="AG503" s="56" t="s">
        <v>720</v>
      </c>
      <c r="AH503" s="70" t="s">
        <v>720</v>
      </c>
    </row>
    <row r="504" spans="1:34" ht="61.5">
      <c r="A504" s="17">
        <v>1</v>
      </c>
      <c r="B504" s="52">
        <v>430</v>
      </c>
      <c r="C504" s="20" t="s">
        <v>89</v>
      </c>
      <c r="D504" s="26">
        <v>2421334.88</v>
      </c>
      <c r="E504" s="26">
        <v>0</v>
      </c>
      <c r="F504" s="26">
        <v>0</v>
      </c>
      <c r="G504" s="26">
        <v>0</v>
      </c>
      <c r="H504" s="26">
        <v>0</v>
      </c>
      <c r="I504" s="26">
        <v>0</v>
      </c>
      <c r="J504" s="26">
        <v>0</v>
      </c>
      <c r="K504" s="28">
        <v>0</v>
      </c>
      <c r="L504" s="26">
        <v>0</v>
      </c>
      <c r="M504" s="34">
        <v>629</v>
      </c>
      <c r="N504" s="34">
        <v>2325578</v>
      </c>
      <c r="O504" s="26">
        <v>0</v>
      </c>
      <c r="P504" s="26">
        <v>0</v>
      </c>
      <c r="Q504" s="26">
        <v>0</v>
      </c>
      <c r="R504" s="26">
        <v>0</v>
      </c>
      <c r="S504" s="26">
        <v>0</v>
      </c>
      <c r="T504" s="26">
        <v>0</v>
      </c>
      <c r="U504" s="26">
        <v>0</v>
      </c>
      <c r="V504" s="26">
        <v>0</v>
      </c>
      <c r="W504" s="26">
        <v>0</v>
      </c>
      <c r="X504" s="26">
        <v>0</v>
      </c>
      <c r="Y504" s="26">
        <v>0</v>
      </c>
      <c r="Z504" s="26">
        <v>0</v>
      </c>
      <c r="AA504" s="26">
        <v>0</v>
      </c>
      <c r="AB504" s="26">
        <v>0</v>
      </c>
      <c r="AC504" s="34">
        <v>14999.98</v>
      </c>
      <c r="AD504" s="34">
        <v>80756.899999999994</v>
      </c>
      <c r="AE504" s="26">
        <v>0</v>
      </c>
      <c r="AF504" s="29">
        <v>2020</v>
      </c>
      <c r="AG504" s="29">
        <v>2020</v>
      </c>
      <c r="AH504" s="30">
        <v>2020</v>
      </c>
    </row>
    <row r="505" spans="1:34" ht="61.5">
      <c r="A505" s="17">
        <v>1</v>
      </c>
      <c r="B505" s="52">
        <v>431</v>
      </c>
      <c r="C505" s="20" t="s">
        <v>90</v>
      </c>
      <c r="D505" s="26">
        <v>1656413.77</v>
      </c>
      <c r="E505" s="26">
        <v>0</v>
      </c>
      <c r="F505" s="26">
        <v>0</v>
      </c>
      <c r="G505" s="26">
        <v>0</v>
      </c>
      <c r="H505" s="26">
        <v>0</v>
      </c>
      <c r="I505" s="26">
        <v>0</v>
      </c>
      <c r="J505" s="26">
        <v>0</v>
      </c>
      <c r="K505" s="28">
        <v>0</v>
      </c>
      <c r="L505" s="26">
        <v>0</v>
      </c>
      <c r="M505" s="26">
        <v>0</v>
      </c>
      <c r="N505" s="26">
        <v>0</v>
      </c>
      <c r="O505" s="26">
        <v>0</v>
      </c>
      <c r="P505" s="26">
        <v>0</v>
      </c>
      <c r="Q505" s="34">
        <v>486.31</v>
      </c>
      <c r="R505" s="122">
        <v>1647382</v>
      </c>
      <c r="S505" s="26">
        <v>0</v>
      </c>
      <c r="T505" s="26">
        <v>0</v>
      </c>
      <c r="U505" s="26">
        <v>0</v>
      </c>
      <c r="V505" s="26">
        <v>0</v>
      </c>
      <c r="W505" s="26">
        <v>0</v>
      </c>
      <c r="X505" s="26">
        <v>0</v>
      </c>
      <c r="Y505" s="26">
        <v>0</v>
      </c>
      <c r="Z505" s="26">
        <v>0</v>
      </c>
      <c r="AA505" s="26">
        <v>0</v>
      </c>
      <c r="AB505" s="26">
        <v>0</v>
      </c>
      <c r="AC505" s="34">
        <v>9031.77</v>
      </c>
      <c r="AD505" s="26">
        <v>0</v>
      </c>
      <c r="AE505" s="26">
        <v>0</v>
      </c>
      <c r="AF505" s="29" t="s">
        <v>263</v>
      </c>
      <c r="AG505" s="29">
        <v>2020</v>
      </c>
      <c r="AH505" s="30">
        <v>2020</v>
      </c>
    </row>
    <row r="506" spans="1:34" ht="61.5">
      <c r="A506" s="17">
        <v>1</v>
      </c>
      <c r="B506" s="52">
        <v>432</v>
      </c>
      <c r="C506" s="20" t="s">
        <v>1219</v>
      </c>
      <c r="D506" s="26">
        <v>507522.62999999995</v>
      </c>
      <c r="E506" s="26">
        <v>0</v>
      </c>
      <c r="F506" s="26">
        <v>0</v>
      </c>
      <c r="G506" s="26">
        <v>0</v>
      </c>
      <c r="H506" s="26">
        <v>0</v>
      </c>
      <c r="I506" s="26">
        <v>0</v>
      </c>
      <c r="J506" s="26">
        <v>0</v>
      </c>
      <c r="K506" s="28">
        <v>0</v>
      </c>
      <c r="L506" s="26">
        <v>0</v>
      </c>
      <c r="M506" s="26">
        <v>0</v>
      </c>
      <c r="N506" s="26">
        <v>0</v>
      </c>
      <c r="O506" s="26">
        <v>0</v>
      </c>
      <c r="P506" s="26">
        <v>0</v>
      </c>
      <c r="Q506" s="34">
        <v>438.75</v>
      </c>
      <c r="R506" s="34">
        <v>502547.41</v>
      </c>
      <c r="S506" s="26">
        <v>0</v>
      </c>
      <c r="T506" s="26">
        <v>0</v>
      </c>
      <c r="U506" s="26">
        <v>0</v>
      </c>
      <c r="V506" s="26">
        <v>0</v>
      </c>
      <c r="W506" s="26">
        <v>0</v>
      </c>
      <c r="X506" s="26">
        <v>0</v>
      </c>
      <c r="Y506" s="26">
        <v>0</v>
      </c>
      <c r="Z506" s="26">
        <v>0</v>
      </c>
      <c r="AA506" s="26">
        <v>0</v>
      </c>
      <c r="AB506" s="26">
        <v>0</v>
      </c>
      <c r="AC506" s="34">
        <v>4975.22</v>
      </c>
      <c r="AD506" s="26">
        <v>0</v>
      </c>
      <c r="AE506" s="26">
        <v>0</v>
      </c>
      <c r="AF506" s="29" t="s">
        <v>263</v>
      </c>
      <c r="AG506" s="29">
        <v>2020</v>
      </c>
      <c r="AH506" s="30">
        <v>2020</v>
      </c>
    </row>
    <row r="507" spans="1:34" ht="61.5">
      <c r="A507" s="17">
        <v>1</v>
      </c>
      <c r="B507" s="52">
        <v>433</v>
      </c>
      <c r="C507" s="20" t="s">
        <v>1220</v>
      </c>
      <c r="D507" s="26">
        <v>81322.009999999995</v>
      </c>
      <c r="E507" s="26">
        <v>0</v>
      </c>
      <c r="F507" s="26">
        <v>0</v>
      </c>
      <c r="G507" s="26">
        <v>0</v>
      </c>
      <c r="H507" s="26">
        <v>0</v>
      </c>
      <c r="I507" s="26">
        <v>0</v>
      </c>
      <c r="J507" s="26">
        <v>0</v>
      </c>
      <c r="K507" s="28">
        <v>0</v>
      </c>
      <c r="L507" s="26">
        <v>0</v>
      </c>
      <c r="M507" s="26">
        <v>0</v>
      </c>
      <c r="N507" s="26">
        <v>0</v>
      </c>
      <c r="O507" s="26">
        <v>0</v>
      </c>
      <c r="P507" s="26">
        <v>0</v>
      </c>
      <c r="Q507" s="26">
        <v>0</v>
      </c>
      <c r="R507" s="26">
        <v>0</v>
      </c>
      <c r="S507" s="26">
        <v>0</v>
      </c>
      <c r="T507" s="26">
        <v>0</v>
      </c>
      <c r="U507" s="26">
        <v>0</v>
      </c>
      <c r="V507" s="26">
        <v>0</v>
      </c>
      <c r="W507" s="26">
        <v>0</v>
      </c>
      <c r="X507" s="26">
        <v>0</v>
      </c>
      <c r="Y507" s="26">
        <v>0</v>
      </c>
      <c r="Z507" s="26">
        <v>0</v>
      </c>
      <c r="AA507" s="26">
        <v>0</v>
      </c>
      <c r="AB507" s="26">
        <v>0</v>
      </c>
      <c r="AC507" s="26">
        <v>0</v>
      </c>
      <c r="AD507" s="26">
        <v>81322.009999999995</v>
      </c>
      <c r="AE507" s="26">
        <v>0</v>
      </c>
      <c r="AF507" s="29">
        <v>2020</v>
      </c>
      <c r="AG507" s="29" t="s">
        <v>263</v>
      </c>
      <c r="AH507" s="29" t="s">
        <v>263</v>
      </c>
    </row>
    <row r="508" spans="1:34" ht="61.5">
      <c r="A508" s="17">
        <v>1</v>
      </c>
      <c r="B508" s="52">
        <v>434</v>
      </c>
      <c r="C508" s="20" t="s">
        <v>1221</v>
      </c>
      <c r="D508" s="26">
        <v>3071424.4899999998</v>
      </c>
      <c r="E508" s="26">
        <v>0</v>
      </c>
      <c r="F508" s="26">
        <v>0</v>
      </c>
      <c r="G508" s="26">
        <v>0</v>
      </c>
      <c r="H508" s="26">
        <v>0</v>
      </c>
      <c r="I508" s="26">
        <v>0</v>
      </c>
      <c r="J508" s="26">
        <v>0</v>
      </c>
      <c r="K508" s="28">
        <v>0</v>
      </c>
      <c r="L508" s="26">
        <v>0</v>
      </c>
      <c r="M508" s="34">
        <v>924.2</v>
      </c>
      <c r="N508" s="34">
        <v>3054817.15</v>
      </c>
      <c r="O508" s="26">
        <v>0</v>
      </c>
      <c r="P508" s="26">
        <v>0</v>
      </c>
      <c r="Q508" s="26">
        <v>0</v>
      </c>
      <c r="R508" s="26">
        <v>0</v>
      </c>
      <c r="S508" s="26">
        <v>0</v>
      </c>
      <c r="T508" s="26">
        <v>0</v>
      </c>
      <c r="U508" s="26">
        <v>0</v>
      </c>
      <c r="V508" s="26">
        <v>0</v>
      </c>
      <c r="W508" s="26">
        <v>0</v>
      </c>
      <c r="X508" s="26">
        <v>0</v>
      </c>
      <c r="Y508" s="26">
        <v>0</v>
      </c>
      <c r="Z508" s="26">
        <v>0</v>
      </c>
      <c r="AA508" s="26">
        <v>0</v>
      </c>
      <c r="AB508" s="26">
        <v>0</v>
      </c>
      <c r="AC508" s="122">
        <v>16607.34</v>
      </c>
      <c r="AD508" s="26">
        <v>0</v>
      </c>
      <c r="AE508" s="26">
        <v>0</v>
      </c>
      <c r="AF508" s="29" t="s">
        <v>263</v>
      </c>
      <c r="AG508" s="29">
        <v>2020</v>
      </c>
      <c r="AH508" s="30">
        <v>2020</v>
      </c>
    </row>
    <row r="509" spans="1:34" ht="61.5">
      <c r="B509" s="20" t="s">
        <v>848</v>
      </c>
      <c r="C509" s="20"/>
      <c r="D509" s="167">
        <v>2846268.34</v>
      </c>
      <c r="E509" s="26">
        <v>0</v>
      </c>
      <c r="F509" s="26">
        <v>0</v>
      </c>
      <c r="G509" s="26">
        <v>0</v>
      </c>
      <c r="H509" s="26">
        <v>0</v>
      </c>
      <c r="I509" s="26">
        <v>0</v>
      </c>
      <c r="J509" s="26">
        <v>0</v>
      </c>
      <c r="K509" s="28">
        <v>0</v>
      </c>
      <c r="L509" s="26">
        <v>0</v>
      </c>
      <c r="M509" s="26">
        <v>613.20000000000005</v>
      </c>
      <c r="N509" s="26">
        <v>2768847</v>
      </c>
      <c r="O509" s="26">
        <v>0</v>
      </c>
      <c r="P509" s="26">
        <v>0</v>
      </c>
      <c r="Q509" s="26">
        <v>0</v>
      </c>
      <c r="R509" s="26">
        <v>0</v>
      </c>
      <c r="S509" s="26">
        <v>0</v>
      </c>
      <c r="T509" s="26">
        <v>0</v>
      </c>
      <c r="U509" s="26">
        <v>0</v>
      </c>
      <c r="V509" s="26">
        <v>0</v>
      </c>
      <c r="W509" s="26">
        <v>0</v>
      </c>
      <c r="X509" s="26">
        <v>0</v>
      </c>
      <c r="Y509" s="26">
        <v>0</v>
      </c>
      <c r="Z509" s="26">
        <v>0</v>
      </c>
      <c r="AA509" s="26">
        <v>0</v>
      </c>
      <c r="AB509" s="26">
        <v>0</v>
      </c>
      <c r="AC509" s="26">
        <v>0</v>
      </c>
      <c r="AD509" s="26">
        <v>77421.34</v>
      </c>
      <c r="AE509" s="26">
        <v>0</v>
      </c>
      <c r="AF509" s="56" t="s">
        <v>720</v>
      </c>
      <c r="AG509" s="56" t="s">
        <v>720</v>
      </c>
      <c r="AH509" s="70" t="s">
        <v>720</v>
      </c>
    </row>
    <row r="510" spans="1:34" ht="61.5">
      <c r="A510" s="17">
        <v>1</v>
      </c>
      <c r="B510" s="52">
        <v>435</v>
      </c>
      <c r="C510" s="20" t="s">
        <v>91</v>
      </c>
      <c r="D510" s="26">
        <v>2846268.34</v>
      </c>
      <c r="E510" s="26">
        <v>0</v>
      </c>
      <c r="F510" s="26">
        <v>0</v>
      </c>
      <c r="G510" s="26">
        <v>0</v>
      </c>
      <c r="H510" s="26">
        <v>0</v>
      </c>
      <c r="I510" s="26">
        <v>0</v>
      </c>
      <c r="J510" s="26">
        <v>0</v>
      </c>
      <c r="K510" s="28">
        <v>0</v>
      </c>
      <c r="L510" s="26">
        <v>0</v>
      </c>
      <c r="M510" s="34">
        <v>613.20000000000005</v>
      </c>
      <c r="N510" s="34">
        <v>2768847</v>
      </c>
      <c r="O510" s="26">
        <v>0</v>
      </c>
      <c r="P510" s="26">
        <v>0</v>
      </c>
      <c r="Q510" s="26">
        <v>0</v>
      </c>
      <c r="R510" s="26">
        <v>0</v>
      </c>
      <c r="S510" s="26">
        <v>0</v>
      </c>
      <c r="T510" s="26">
        <v>0</v>
      </c>
      <c r="U510" s="26">
        <v>0</v>
      </c>
      <c r="V510" s="26">
        <v>0</v>
      </c>
      <c r="W510" s="26">
        <v>0</v>
      </c>
      <c r="X510" s="26">
        <v>0</v>
      </c>
      <c r="Y510" s="26">
        <v>0</v>
      </c>
      <c r="Z510" s="26">
        <v>0</v>
      </c>
      <c r="AA510" s="26">
        <v>0</v>
      </c>
      <c r="AB510" s="26">
        <v>0</v>
      </c>
      <c r="AC510" s="26">
        <v>0</v>
      </c>
      <c r="AD510" s="34">
        <v>77421.34</v>
      </c>
      <c r="AE510" s="26">
        <v>0</v>
      </c>
      <c r="AF510" s="29">
        <v>2020</v>
      </c>
      <c r="AG510" s="29">
        <v>2020</v>
      </c>
      <c r="AH510" s="30" t="s">
        <v>263</v>
      </c>
    </row>
    <row r="511" spans="1:34" ht="61.5">
      <c r="B511" s="20" t="s">
        <v>822</v>
      </c>
      <c r="C511" s="20"/>
      <c r="D511" s="167">
        <v>2794020.73</v>
      </c>
      <c r="E511" s="26">
        <v>0</v>
      </c>
      <c r="F511" s="26">
        <v>0</v>
      </c>
      <c r="G511" s="26">
        <v>0</v>
      </c>
      <c r="H511" s="26">
        <v>0</v>
      </c>
      <c r="I511" s="26">
        <v>0</v>
      </c>
      <c r="J511" s="26">
        <v>0</v>
      </c>
      <c r="K511" s="28">
        <v>0</v>
      </c>
      <c r="L511" s="26">
        <v>0</v>
      </c>
      <c r="M511" s="26">
        <v>609.28</v>
      </c>
      <c r="N511" s="26">
        <v>2626425</v>
      </c>
      <c r="O511" s="26">
        <v>0</v>
      </c>
      <c r="P511" s="26">
        <v>0</v>
      </c>
      <c r="Q511" s="26">
        <v>0</v>
      </c>
      <c r="R511" s="26">
        <v>0</v>
      </c>
      <c r="S511" s="26">
        <v>0</v>
      </c>
      <c r="T511" s="26">
        <v>0</v>
      </c>
      <c r="U511" s="26">
        <v>0</v>
      </c>
      <c r="V511" s="26">
        <v>0</v>
      </c>
      <c r="W511" s="26">
        <v>0</v>
      </c>
      <c r="X511" s="26">
        <v>0</v>
      </c>
      <c r="Y511" s="26">
        <v>0</v>
      </c>
      <c r="Z511" s="26">
        <v>0</v>
      </c>
      <c r="AA511" s="26">
        <v>0</v>
      </c>
      <c r="AB511" s="26">
        <v>0</v>
      </c>
      <c r="AC511" s="26">
        <v>15246.4</v>
      </c>
      <c r="AD511" s="26">
        <v>152349.33000000002</v>
      </c>
      <c r="AE511" s="26">
        <v>0</v>
      </c>
      <c r="AF511" s="56" t="s">
        <v>720</v>
      </c>
      <c r="AG511" s="56" t="s">
        <v>720</v>
      </c>
      <c r="AH511" s="70" t="s">
        <v>720</v>
      </c>
    </row>
    <row r="512" spans="1:34" ht="61.5">
      <c r="A512" s="17">
        <v>1</v>
      </c>
      <c r="B512" s="52">
        <v>436</v>
      </c>
      <c r="C512" s="20" t="s">
        <v>92</v>
      </c>
      <c r="D512" s="26">
        <v>2718963.56</v>
      </c>
      <c r="E512" s="26">
        <v>0</v>
      </c>
      <c r="F512" s="26">
        <v>0</v>
      </c>
      <c r="G512" s="26">
        <v>0</v>
      </c>
      <c r="H512" s="26">
        <v>0</v>
      </c>
      <c r="I512" s="26">
        <v>0</v>
      </c>
      <c r="J512" s="26">
        <v>0</v>
      </c>
      <c r="K512" s="28">
        <v>0</v>
      </c>
      <c r="L512" s="26">
        <v>0</v>
      </c>
      <c r="M512" s="34">
        <v>609.28</v>
      </c>
      <c r="N512" s="34">
        <v>2626425</v>
      </c>
      <c r="O512" s="26">
        <v>0</v>
      </c>
      <c r="P512" s="26">
        <v>0</v>
      </c>
      <c r="Q512" s="26">
        <v>0</v>
      </c>
      <c r="R512" s="26">
        <v>0</v>
      </c>
      <c r="S512" s="26">
        <v>0</v>
      </c>
      <c r="T512" s="26">
        <v>0</v>
      </c>
      <c r="U512" s="26">
        <v>0</v>
      </c>
      <c r="V512" s="26">
        <v>0</v>
      </c>
      <c r="W512" s="26">
        <v>0</v>
      </c>
      <c r="X512" s="26">
        <v>0</v>
      </c>
      <c r="Y512" s="26">
        <v>0</v>
      </c>
      <c r="Z512" s="26">
        <v>0</v>
      </c>
      <c r="AA512" s="26">
        <v>0</v>
      </c>
      <c r="AB512" s="26">
        <v>0</v>
      </c>
      <c r="AC512" s="34">
        <v>15246.4</v>
      </c>
      <c r="AD512" s="34">
        <v>77292.160000000003</v>
      </c>
      <c r="AE512" s="26">
        <v>0</v>
      </c>
      <c r="AF512" s="29">
        <v>2020</v>
      </c>
      <c r="AG512" s="29">
        <v>2020</v>
      </c>
      <c r="AH512" s="30">
        <v>2020</v>
      </c>
    </row>
    <row r="513" spans="1:34" ht="61.5">
      <c r="A513" s="17">
        <v>1</v>
      </c>
      <c r="B513" s="52">
        <v>437</v>
      </c>
      <c r="C513" s="20" t="s">
        <v>97</v>
      </c>
      <c r="D513" s="26">
        <v>75057.17</v>
      </c>
      <c r="E513" s="26">
        <v>0</v>
      </c>
      <c r="F513" s="26">
        <v>0</v>
      </c>
      <c r="G513" s="26">
        <v>0</v>
      </c>
      <c r="H513" s="26">
        <v>0</v>
      </c>
      <c r="I513" s="26">
        <v>0</v>
      </c>
      <c r="J513" s="26">
        <v>0</v>
      </c>
      <c r="K513" s="58">
        <v>0</v>
      </c>
      <c r="L513" s="26">
        <v>0</v>
      </c>
      <c r="M513" s="26">
        <v>0</v>
      </c>
      <c r="N513" s="26">
        <v>0</v>
      </c>
      <c r="O513" s="26">
        <v>0</v>
      </c>
      <c r="P513" s="26">
        <v>0</v>
      </c>
      <c r="Q513" s="26">
        <v>0</v>
      </c>
      <c r="R513" s="26">
        <v>0</v>
      </c>
      <c r="S513" s="26">
        <v>0</v>
      </c>
      <c r="T513" s="26">
        <v>0</v>
      </c>
      <c r="U513" s="26">
        <v>0</v>
      </c>
      <c r="V513" s="26">
        <v>0</v>
      </c>
      <c r="W513" s="26">
        <v>0</v>
      </c>
      <c r="X513" s="26">
        <v>0</v>
      </c>
      <c r="Y513" s="26">
        <v>0</v>
      </c>
      <c r="Z513" s="26">
        <v>0</v>
      </c>
      <c r="AA513" s="26">
        <v>0</v>
      </c>
      <c r="AB513" s="26">
        <v>0</v>
      </c>
      <c r="AC513" s="26">
        <v>0</v>
      </c>
      <c r="AD513" s="26">
        <v>75057.17</v>
      </c>
      <c r="AE513" s="26">
        <v>0</v>
      </c>
      <c r="AF513" s="29">
        <v>2020</v>
      </c>
      <c r="AG513" s="30" t="s">
        <v>263</v>
      </c>
      <c r="AH513" s="30" t="s">
        <v>263</v>
      </c>
    </row>
    <row r="514" spans="1:34" ht="61.5">
      <c r="B514" s="20" t="s">
        <v>823</v>
      </c>
      <c r="C514" s="20"/>
      <c r="D514" s="167">
        <v>4868704.13</v>
      </c>
      <c r="E514" s="26">
        <v>0</v>
      </c>
      <c r="F514" s="26">
        <v>0</v>
      </c>
      <c r="G514" s="26">
        <v>0</v>
      </c>
      <c r="H514" s="26">
        <v>0</v>
      </c>
      <c r="I514" s="26">
        <v>0</v>
      </c>
      <c r="J514" s="26">
        <v>0</v>
      </c>
      <c r="K514" s="28">
        <v>0</v>
      </c>
      <c r="L514" s="26">
        <v>0</v>
      </c>
      <c r="M514" s="26">
        <v>1085.8</v>
      </c>
      <c r="N514" s="26">
        <v>4643006</v>
      </c>
      <c r="O514" s="26">
        <v>0</v>
      </c>
      <c r="P514" s="26">
        <v>0</v>
      </c>
      <c r="Q514" s="26">
        <v>0</v>
      </c>
      <c r="R514" s="26">
        <v>0</v>
      </c>
      <c r="S514" s="26">
        <v>0</v>
      </c>
      <c r="T514" s="26">
        <v>0</v>
      </c>
      <c r="U514" s="26">
        <v>0</v>
      </c>
      <c r="V514" s="26">
        <v>0</v>
      </c>
      <c r="W514" s="26">
        <v>0</v>
      </c>
      <c r="X514" s="26">
        <v>0</v>
      </c>
      <c r="Y514" s="26">
        <v>0</v>
      </c>
      <c r="Z514" s="26">
        <v>0</v>
      </c>
      <c r="AA514" s="26">
        <v>0</v>
      </c>
      <c r="AB514" s="26">
        <v>0</v>
      </c>
      <c r="AC514" s="26">
        <v>29947.39</v>
      </c>
      <c r="AD514" s="26">
        <v>195750.74</v>
      </c>
      <c r="AE514" s="26">
        <v>0</v>
      </c>
      <c r="AF514" s="56" t="s">
        <v>720</v>
      </c>
      <c r="AG514" s="56" t="s">
        <v>720</v>
      </c>
      <c r="AH514" s="70" t="s">
        <v>720</v>
      </c>
    </row>
    <row r="515" spans="1:34" ht="61.5">
      <c r="A515" s="17">
        <v>1</v>
      </c>
      <c r="B515" s="52">
        <v>438</v>
      </c>
      <c r="C515" s="20" t="s">
        <v>93</v>
      </c>
      <c r="D515" s="26">
        <v>4831403.93</v>
      </c>
      <c r="E515" s="26">
        <v>0</v>
      </c>
      <c r="F515" s="26">
        <v>0</v>
      </c>
      <c r="G515" s="26">
        <v>0</v>
      </c>
      <c r="H515" s="26">
        <v>0</v>
      </c>
      <c r="I515" s="26">
        <v>0</v>
      </c>
      <c r="J515" s="26">
        <v>0</v>
      </c>
      <c r="K515" s="28">
        <v>0</v>
      </c>
      <c r="L515" s="26">
        <v>0</v>
      </c>
      <c r="M515" s="34">
        <v>1085.8</v>
      </c>
      <c r="N515" s="34">
        <v>4643006</v>
      </c>
      <c r="O515" s="26">
        <v>0</v>
      </c>
      <c r="P515" s="26">
        <v>0</v>
      </c>
      <c r="Q515" s="26">
        <v>0</v>
      </c>
      <c r="R515" s="26">
        <v>0</v>
      </c>
      <c r="S515" s="26">
        <v>0</v>
      </c>
      <c r="T515" s="26">
        <v>0</v>
      </c>
      <c r="U515" s="26">
        <v>0</v>
      </c>
      <c r="V515" s="26">
        <v>0</v>
      </c>
      <c r="W515" s="26">
        <v>0</v>
      </c>
      <c r="X515" s="26">
        <v>0</v>
      </c>
      <c r="Y515" s="26">
        <v>0</v>
      </c>
      <c r="Z515" s="26">
        <v>0</v>
      </c>
      <c r="AA515" s="26">
        <v>0</v>
      </c>
      <c r="AB515" s="26">
        <v>0</v>
      </c>
      <c r="AC515" s="34">
        <v>29947.39</v>
      </c>
      <c r="AD515" s="34">
        <v>158450.54</v>
      </c>
      <c r="AE515" s="26">
        <v>0</v>
      </c>
      <c r="AF515" s="29">
        <v>2020</v>
      </c>
      <c r="AG515" s="29">
        <v>2020</v>
      </c>
      <c r="AH515" s="30">
        <v>2020</v>
      </c>
    </row>
    <row r="516" spans="1:34" ht="61.5">
      <c r="A516" s="17">
        <v>1</v>
      </c>
      <c r="B516" s="52">
        <v>439</v>
      </c>
      <c r="C516" s="20" t="s">
        <v>1560</v>
      </c>
      <c r="D516" s="26">
        <v>37300.199999999997</v>
      </c>
      <c r="E516" s="26">
        <v>0</v>
      </c>
      <c r="F516" s="26">
        <v>0</v>
      </c>
      <c r="G516" s="26">
        <v>0</v>
      </c>
      <c r="H516" s="26">
        <v>0</v>
      </c>
      <c r="I516" s="26">
        <v>0</v>
      </c>
      <c r="J516" s="26">
        <v>0</v>
      </c>
      <c r="K516" s="28">
        <v>0</v>
      </c>
      <c r="L516" s="26">
        <v>0</v>
      </c>
      <c r="M516" s="26">
        <v>0</v>
      </c>
      <c r="N516" s="26">
        <v>0</v>
      </c>
      <c r="O516" s="26">
        <v>0</v>
      </c>
      <c r="P516" s="26">
        <v>0</v>
      </c>
      <c r="Q516" s="26">
        <v>0</v>
      </c>
      <c r="R516" s="26">
        <v>0</v>
      </c>
      <c r="S516" s="26">
        <v>0</v>
      </c>
      <c r="T516" s="26">
        <v>0</v>
      </c>
      <c r="U516" s="26">
        <v>0</v>
      </c>
      <c r="V516" s="26">
        <v>0</v>
      </c>
      <c r="W516" s="26">
        <v>0</v>
      </c>
      <c r="X516" s="26">
        <v>0</v>
      </c>
      <c r="Y516" s="26">
        <v>0</v>
      </c>
      <c r="Z516" s="26">
        <v>0</v>
      </c>
      <c r="AA516" s="26">
        <v>0</v>
      </c>
      <c r="AB516" s="26">
        <v>0</v>
      </c>
      <c r="AC516" s="26">
        <v>0</v>
      </c>
      <c r="AD516" s="34">
        <v>37300.199999999997</v>
      </c>
      <c r="AE516" s="26">
        <v>0</v>
      </c>
      <c r="AF516" s="29">
        <v>2020</v>
      </c>
      <c r="AG516" s="30" t="s">
        <v>263</v>
      </c>
      <c r="AH516" s="30" t="s">
        <v>263</v>
      </c>
    </row>
    <row r="517" spans="1:34" ht="61.5">
      <c r="B517" s="20" t="s">
        <v>824</v>
      </c>
      <c r="C517" s="20"/>
      <c r="D517" s="167">
        <v>2570556.2200000002</v>
      </c>
      <c r="E517" s="26">
        <v>0</v>
      </c>
      <c r="F517" s="26">
        <v>0</v>
      </c>
      <c r="G517" s="26">
        <v>0</v>
      </c>
      <c r="H517" s="26">
        <v>0</v>
      </c>
      <c r="I517" s="26">
        <v>0</v>
      </c>
      <c r="J517" s="26">
        <v>0</v>
      </c>
      <c r="K517" s="28">
        <v>0</v>
      </c>
      <c r="L517" s="26">
        <v>0</v>
      </c>
      <c r="M517" s="26">
        <v>694.7</v>
      </c>
      <c r="N517" s="26">
        <v>2481018</v>
      </c>
      <c r="O517" s="26">
        <v>0</v>
      </c>
      <c r="P517" s="26">
        <v>0</v>
      </c>
      <c r="Q517" s="26">
        <v>0</v>
      </c>
      <c r="R517" s="26">
        <v>0</v>
      </c>
      <c r="S517" s="26">
        <v>0</v>
      </c>
      <c r="T517" s="26">
        <v>0</v>
      </c>
      <c r="U517" s="26">
        <v>0</v>
      </c>
      <c r="V517" s="26">
        <v>0</v>
      </c>
      <c r="W517" s="26">
        <v>0</v>
      </c>
      <c r="X517" s="26">
        <v>0</v>
      </c>
      <c r="Y517" s="26">
        <v>0</v>
      </c>
      <c r="Z517" s="26">
        <v>0</v>
      </c>
      <c r="AA517" s="26">
        <v>0</v>
      </c>
      <c r="AB517" s="26">
        <v>0</v>
      </c>
      <c r="AC517" s="26">
        <v>9601.5400000000009</v>
      </c>
      <c r="AD517" s="26">
        <v>79936.679999999993</v>
      </c>
      <c r="AE517" s="26">
        <v>0</v>
      </c>
      <c r="AF517" s="56" t="s">
        <v>720</v>
      </c>
      <c r="AG517" s="56" t="s">
        <v>720</v>
      </c>
      <c r="AH517" s="70" t="s">
        <v>720</v>
      </c>
    </row>
    <row r="518" spans="1:34" ht="61.5">
      <c r="A518" s="17">
        <v>1</v>
      </c>
      <c r="B518" s="52">
        <v>440</v>
      </c>
      <c r="C518" s="20" t="s">
        <v>94</v>
      </c>
      <c r="D518" s="26">
        <v>2570556.2200000002</v>
      </c>
      <c r="E518" s="26">
        <v>0</v>
      </c>
      <c r="F518" s="26">
        <v>0</v>
      </c>
      <c r="G518" s="26">
        <v>0</v>
      </c>
      <c r="H518" s="26">
        <v>0</v>
      </c>
      <c r="I518" s="26">
        <v>0</v>
      </c>
      <c r="J518" s="26">
        <v>0</v>
      </c>
      <c r="K518" s="28">
        <v>0</v>
      </c>
      <c r="L518" s="26">
        <v>0</v>
      </c>
      <c r="M518" s="34">
        <v>694.7</v>
      </c>
      <c r="N518" s="34">
        <v>2481018</v>
      </c>
      <c r="O518" s="26">
        <v>0</v>
      </c>
      <c r="P518" s="26">
        <v>0</v>
      </c>
      <c r="Q518" s="26">
        <v>0</v>
      </c>
      <c r="R518" s="26">
        <v>0</v>
      </c>
      <c r="S518" s="26">
        <v>0</v>
      </c>
      <c r="T518" s="26">
        <v>0</v>
      </c>
      <c r="U518" s="26">
        <v>0</v>
      </c>
      <c r="V518" s="26">
        <v>0</v>
      </c>
      <c r="W518" s="26">
        <v>0</v>
      </c>
      <c r="X518" s="26">
        <v>0</v>
      </c>
      <c r="Y518" s="26">
        <v>0</v>
      </c>
      <c r="Z518" s="26">
        <v>0</v>
      </c>
      <c r="AA518" s="26">
        <v>0</v>
      </c>
      <c r="AB518" s="26">
        <v>0</v>
      </c>
      <c r="AC518" s="34">
        <v>9601.5400000000009</v>
      </c>
      <c r="AD518" s="34">
        <v>79936.679999999993</v>
      </c>
      <c r="AE518" s="26">
        <v>0</v>
      </c>
      <c r="AF518" s="29">
        <v>2020</v>
      </c>
      <c r="AG518" s="29">
        <v>2020</v>
      </c>
      <c r="AH518" s="30">
        <v>2020</v>
      </c>
    </row>
    <row r="519" spans="1:34" ht="61.5">
      <c r="B519" s="20" t="s">
        <v>1222</v>
      </c>
      <c r="C519" s="20"/>
      <c r="D519" s="167">
        <v>1181101.6800000002</v>
      </c>
      <c r="E519" s="26">
        <v>0</v>
      </c>
      <c r="F519" s="26">
        <v>0</v>
      </c>
      <c r="G519" s="26">
        <v>679682.53</v>
      </c>
      <c r="H519" s="26">
        <v>74978.2</v>
      </c>
      <c r="I519" s="26">
        <v>338634.62</v>
      </c>
      <c r="J519" s="26">
        <v>0</v>
      </c>
      <c r="K519" s="28">
        <v>0</v>
      </c>
      <c r="L519" s="26">
        <v>0</v>
      </c>
      <c r="M519" s="26">
        <v>0</v>
      </c>
      <c r="N519" s="26">
        <v>0</v>
      </c>
      <c r="O519" s="26">
        <v>0</v>
      </c>
      <c r="P519" s="26">
        <v>0</v>
      </c>
      <c r="Q519" s="26">
        <v>0</v>
      </c>
      <c r="R519" s="26">
        <v>0</v>
      </c>
      <c r="S519" s="26">
        <v>0</v>
      </c>
      <c r="T519" s="26">
        <v>0</v>
      </c>
      <c r="U519" s="26">
        <v>0</v>
      </c>
      <c r="V519" s="26">
        <v>0</v>
      </c>
      <c r="W519" s="26">
        <v>0</v>
      </c>
      <c r="X519" s="26">
        <v>0</v>
      </c>
      <c r="Y519" s="26">
        <v>0</v>
      </c>
      <c r="Z519" s="26">
        <v>0</v>
      </c>
      <c r="AA519" s="26">
        <v>0</v>
      </c>
      <c r="AB519" s="26">
        <v>0</v>
      </c>
      <c r="AC519" s="26">
        <v>10823.62</v>
      </c>
      <c r="AD519" s="26">
        <v>76982.710000000006</v>
      </c>
      <c r="AE519" s="26">
        <v>0</v>
      </c>
      <c r="AF519" s="56" t="s">
        <v>720</v>
      </c>
      <c r="AG519" s="56" t="s">
        <v>720</v>
      </c>
      <c r="AH519" s="70" t="s">
        <v>720</v>
      </c>
    </row>
    <row r="520" spans="1:34" ht="61.5">
      <c r="A520" s="17">
        <v>1</v>
      </c>
      <c r="B520" s="52">
        <v>441</v>
      </c>
      <c r="C520" s="20" t="s">
        <v>1223</v>
      </c>
      <c r="D520" s="26">
        <v>1104118.9700000002</v>
      </c>
      <c r="E520" s="26">
        <v>0</v>
      </c>
      <c r="F520" s="26">
        <v>0</v>
      </c>
      <c r="G520" s="34">
        <v>679682.53</v>
      </c>
      <c r="H520" s="122">
        <v>74978.2</v>
      </c>
      <c r="I520" s="34">
        <v>338634.62</v>
      </c>
      <c r="J520" s="26">
        <v>0</v>
      </c>
      <c r="K520" s="28">
        <v>0</v>
      </c>
      <c r="L520" s="26">
        <v>0</v>
      </c>
      <c r="M520" s="26">
        <v>0</v>
      </c>
      <c r="N520" s="26">
        <v>0</v>
      </c>
      <c r="O520" s="26">
        <v>0</v>
      </c>
      <c r="P520" s="26">
        <v>0</v>
      </c>
      <c r="Q520" s="26">
        <v>0</v>
      </c>
      <c r="R520" s="26">
        <v>0</v>
      </c>
      <c r="S520" s="26">
        <v>0</v>
      </c>
      <c r="T520" s="26">
        <v>0</v>
      </c>
      <c r="U520" s="26">
        <v>0</v>
      </c>
      <c r="V520" s="26">
        <v>0</v>
      </c>
      <c r="W520" s="26">
        <v>0</v>
      </c>
      <c r="X520" s="26">
        <v>0</v>
      </c>
      <c r="Y520" s="26">
        <v>0</v>
      </c>
      <c r="Z520" s="26">
        <v>0</v>
      </c>
      <c r="AA520" s="26">
        <v>0</v>
      </c>
      <c r="AB520" s="26">
        <v>0</v>
      </c>
      <c r="AC520" s="26">
        <v>10823.62</v>
      </c>
      <c r="AD520" s="26">
        <v>0</v>
      </c>
      <c r="AE520" s="26">
        <v>0</v>
      </c>
      <c r="AF520" s="29" t="s">
        <v>263</v>
      </c>
      <c r="AG520" s="29">
        <v>2020</v>
      </c>
      <c r="AH520" s="30">
        <v>2020</v>
      </c>
    </row>
    <row r="521" spans="1:34" ht="61.5">
      <c r="A521" s="17">
        <v>1</v>
      </c>
      <c r="B521" s="52">
        <v>442</v>
      </c>
      <c r="C521" s="20" t="s">
        <v>98</v>
      </c>
      <c r="D521" s="26">
        <v>76982.710000000006</v>
      </c>
      <c r="E521" s="26">
        <v>0</v>
      </c>
      <c r="F521" s="26">
        <v>0</v>
      </c>
      <c r="G521" s="26">
        <v>0</v>
      </c>
      <c r="H521" s="26">
        <v>0</v>
      </c>
      <c r="I521" s="26">
        <v>0</v>
      </c>
      <c r="J521" s="26">
        <v>0</v>
      </c>
      <c r="K521" s="58">
        <v>0</v>
      </c>
      <c r="L521" s="26">
        <v>0</v>
      </c>
      <c r="M521" s="26">
        <v>0</v>
      </c>
      <c r="N521" s="26">
        <v>0</v>
      </c>
      <c r="O521" s="26">
        <v>0</v>
      </c>
      <c r="P521" s="26">
        <v>0</v>
      </c>
      <c r="Q521" s="26">
        <v>0</v>
      </c>
      <c r="R521" s="26">
        <v>0</v>
      </c>
      <c r="S521" s="26">
        <v>0</v>
      </c>
      <c r="T521" s="26">
        <v>0</v>
      </c>
      <c r="U521" s="26">
        <v>0</v>
      </c>
      <c r="V521" s="26">
        <v>0</v>
      </c>
      <c r="W521" s="26">
        <v>0</v>
      </c>
      <c r="X521" s="26">
        <v>0</v>
      </c>
      <c r="Y521" s="26">
        <v>0</v>
      </c>
      <c r="Z521" s="26">
        <v>0</v>
      </c>
      <c r="AA521" s="26">
        <v>0</v>
      </c>
      <c r="AB521" s="26">
        <v>0</v>
      </c>
      <c r="AC521" s="26">
        <v>0</v>
      </c>
      <c r="AD521" s="26">
        <v>76982.710000000006</v>
      </c>
      <c r="AE521" s="26">
        <v>0</v>
      </c>
      <c r="AF521" s="29">
        <v>2020</v>
      </c>
      <c r="AG521" s="29" t="s">
        <v>263</v>
      </c>
      <c r="AH521" s="29" t="s">
        <v>263</v>
      </c>
    </row>
    <row r="522" spans="1:34" ht="61.5">
      <c r="B522" s="20" t="s">
        <v>825</v>
      </c>
      <c r="C522" s="163"/>
      <c r="D522" s="167">
        <v>5058199.54</v>
      </c>
      <c r="E522" s="26">
        <v>0</v>
      </c>
      <c r="F522" s="26">
        <v>0</v>
      </c>
      <c r="G522" s="26">
        <v>0</v>
      </c>
      <c r="H522" s="26">
        <v>0</v>
      </c>
      <c r="I522" s="26">
        <v>633864</v>
      </c>
      <c r="J522" s="26">
        <v>0</v>
      </c>
      <c r="K522" s="28">
        <v>0</v>
      </c>
      <c r="L522" s="26">
        <v>0</v>
      </c>
      <c r="M522" s="26">
        <v>1020.85</v>
      </c>
      <c r="N522" s="26">
        <v>4030135.1500000004</v>
      </c>
      <c r="O522" s="26">
        <v>0</v>
      </c>
      <c r="P522" s="26">
        <v>0</v>
      </c>
      <c r="Q522" s="26">
        <v>0</v>
      </c>
      <c r="R522" s="26">
        <v>0</v>
      </c>
      <c r="S522" s="26">
        <v>0</v>
      </c>
      <c r="T522" s="26">
        <v>0</v>
      </c>
      <c r="U522" s="26">
        <v>0</v>
      </c>
      <c r="V522" s="26">
        <v>0</v>
      </c>
      <c r="W522" s="26">
        <v>0</v>
      </c>
      <c r="X522" s="26">
        <v>0</v>
      </c>
      <c r="Y522" s="26">
        <v>0</v>
      </c>
      <c r="Z522" s="26">
        <v>0</v>
      </c>
      <c r="AA522" s="26">
        <v>0</v>
      </c>
      <c r="AB522" s="26">
        <v>0</v>
      </c>
      <c r="AC522" s="26">
        <v>49784.46</v>
      </c>
      <c r="AD522" s="26">
        <v>104415.93</v>
      </c>
      <c r="AE522" s="26">
        <v>240000</v>
      </c>
      <c r="AF522" s="56" t="s">
        <v>720</v>
      </c>
      <c r="AG522" s="56" t="s">
        <v>720</v>
      </c>
      <c r="AH522" s="70" t="s">
        <v>720</v>
      </c>
    </row>
    <row r="523" spans="1:34" ht="61.5">
      <c r="A523" s="17">
        <v>1</v>
      </c>
      <c r="B523" s="52">
        <v>443</v>
      </c>
      <c r="C523" s="20" t="s">
        <v>182</v>
      </c>
      <c r="D523" s="26">
        <v>1255071.44</v>
      </c>
      <c r="E523" s="26">
        <v>0</v>
      </c>
      <c r="F523" s="26">
        <v>0</v>
      </c>
      <c r="G523" s="26">
        <v>0</v>
      </c>
      <c r="H523" s="26">
        <v>0</v>
      </c>
      <c r="I523" s="26">
        <v>0</v>
      </c>
      <c r="J523" s="26">
        <v>0</v>
      </c>
      <c r="K523" s="28">
        <v>0</v>
      </c>
      <c r="L523" s="26">
        <v>0</v>
      </c>
      <c r="M523" s="34">
        <v>172.5</v>
      </c>
      <c r="N523" s="34">
        <v>1203625.96</v>
      </c>
      <c r="O523" s="26">
        <v>0</v>
      </c>
      <c r="P523" s="26">
        <v>0</v>
      </c>
      <c r="Q523" s="26">
        <v>0</v>
      </c>
      <c r="R523" s="26">
        <v>0</v>
      </c>
      <c r="S523" s="26">
        <v>0</v>
      </c>
      <c r="T523" s="26">
        <v>0</v>
      </c>
      <c r="U523" s="26">
        <v>0</v>
      </c>
      <c r="V523" s="26">
        <v>0</v>
      </c>
      <c r="W523" s="26">
        <v>0</v>
      </c>
      <c r="X523" s="26">
        <v>0</v>
      </c>
      <c r="Y523" s="26">
        <v>0</v>
      </c>
      <c r="Z523" s="26">
        <v>0</v>
      </c>
      <c r="AA523" s="26">
        <v>0</v>
      </c>
      <c r="AB523" s="26">
        <v>0</v>
      </c>
      <c r="AC523" s="26">
        <v>15526.77</v>
      </c>
      <c r="AD523" s="34">
        <v>35918.71</v>
      </c>
      <c r="AE523" s="26">
        <v>0</v>
      </c>
      <c r="AF523" s="29">
        <v>2020</v>
      </c>
      <c r="AG523" s="29">
        <v>2020</v>
      </c>
      <c r="AH523" s="30">
        <v>2020</v>
      </c>
    </row>
    <row r="524" spans="1:34" ht="61.5">
      <c r="A524" s="17">
        <v>1</v>
      </c>
      <c r="B524" s="52">
        <v>444</v>
      </c>
      <c r="C524" s="20" t="s">
        <v>181</v>
      </c>
      <c r="D524" s="26">
        <v>68497.22</v>
      </c>
      <c r="E524" s="26">
        <v>0</v>
      </c>
      <c r="F524" s="26">
        <v>0</v>
      </c>
      <c r="G524" s="26">
        <v>0</v>
      </c>
      <c r="H524" s="26">
        <v>0</v>
      </c>
      <c r="I524" s="26">
        <v>0</v>
      </c>
      <c r="J524" s="26">
        <v>0</v>
      </c>
      <c r="K524" s="28">
        <v>0</v>
      </c>
      <c r="L524" s="26">
        <v>0</v>
      </c>
      <c r="M524" s="26">
        <v>0</v>
      </c>
      <c r="N524" s="26">
        <v>0</v>
      </c>
      <c r="O524" s="26">
        <v>0</v>
      </c>
      <c r="P524" s="26">
        <v>0</v>
      </c>
      <c r="Q524" s="26">
        <v>0</v>
      </c>
      <c r="R524" s="26">
        <v>0</v>
      </c>
      <c r="S524" s="26">
        <v>0</v>
      </c>
      <c r="T524" s="26">
        <v>0</v>
      </c>
      <c r="U524" s="26">
        <v>0</v>
      </c>
      <c r="V524" s="26">
        <v>0</v>
      </c>
      <c r="W524" s="26">
        <v>0</v>
      </c>
      <c r="X524" s="26">
        <v>0</v>
      </c>
      <c r="Y524" s="26">
        <v>0</v>
      </c>
      <c r="Z524" s="26">
        <v>0</v>
      </c>
      <c r="AA524" s="26">
        <v>0</v>
      </c>
      <c r="AB524" s="26">
        <v>0</v>
      </c>
      <c r="AC524" s="26">
        <v>0</v>
      </c>
      <c r="AD524" s="34">
        <v>68497.22</v>
      </c>
      <c r="AE524" s="26">
        <v>0</v>
      </c>
      <c r="AF524" s="29">
        <v>2020</v>
      </c>
      <c r="AG524" s="29" t="s">
        <v>263</v>
      </c>
      <c r="AH524" s="29" t="s">
        <v>263</v>
      </c>
    </row>
    <row r="525" spans="1:34" ht="61.5">
      <c r="A525" s="17">
        <v>1</v>
      </c>
      <c r="B525" s="52">
        <v>445</v>
      </c>
      <c r="C525" s="20" t="s">
        <v>1224</v>
      </c>
      <c r="D525" s="26">
        <v>1767372.2100000002</v>
      </c>
      <c r="E525" s="26">
        <v>0</v>
      </c>
      <c r="F525" s="26">
        <v>0</v>
      </c>
      <c r="G525" s="26">
        <v>0</v>
      </c>
      <c r="H525" s="26">
        <v>0</v>
      </c>
      <c r="I525" s="26">
        <v>0</v>
      </c>
      <c r="J525" s="26">
        <v>0</v>
      </c>
      <c r="K525" s="28">
        <v>0</v>
      </c>
      <c r="L525" s="26">
        <v>0</v>
      </c>
      <c r="M525" s="34">
        <v>440.35</v>
      </c>
      <c r="N525" s="34">
        <v>1631223.1</v>
      </c>
      <c r="O525" s="26">
        <v>0</v>
      </c>
      <c r="P525" s="26">
        <v>0</v>
      </c>
      <c r="Q525" s="26">
        <v>0</v>
      </c>
      <c r="R525" s="26">
        <v>0</v>
      </c>
      <c r="S525" s="26">
        <v>0</v>
      </c>
      <c r="T525" s="26">
        <v>0</v>
      </c>
      <c r="U525" s="26">
        <v>0</v>
      </c>
      <c r="V525" s="26">
        <v>0</v>
      </c>
      <c r="W525" s="26">
        <v>0</v>
      </c>
      <c r="X525" s="26">
        <v>0</v>
      </c>
      <c r="Y525" s="26">
        <v>0</v>
      </c>
      <c r="Z525" s="26">
        <v>0</v>
      </c>
      <c r="AA525" s="26">
        <v>0</v>
      </c>
      <c r="AB525" s="26">
        <v>0</v>
      </c>
      <c r="AC525" s="34">
        <v>16149.11</v>
      </c>
      <c r="AD525" s="26">
        <v>0</v>
      </c>
      <c r="AE525" s="26">
        <v>120000</v>
      </c>
      <c r="AF525" s="29" t="s">
        <v>263</v>
      </c>
      <c r="AG525" s="29">
        <v>2020</v>
      </c>
      <c r="AH525" s="30">
        <v>2020</v>
      </c>
    </row>
    <row r="526" spans="1:34" ht="61.5">
      <c r="A526" s="17">
        <v>1</v>
      </c>
      <c r="B526" s="52">
        <v>446</v>
      </c>
      <c r="C526" s="20" t="s">
        <v>1225</v>
      </c>
      <c r="D526" s="26">
        <v>1327119.4200000002</v>
      </c>
      <c r="E526" s="26">
        <v>0</v>
      </c>
      <c r="F526" s="26">
        <v>0</v>
      </c>
      <c r="G526" s="26">
        <v>0</v>
      </c>
      <c r="H526" s="26">
        <v>0</v>
      </c>
      <c r="I526" s="26">
        <v>0</v>
      </c>
      <c r="J526" s="26">
        <v>0</v>
      </c>
      <c r="K526" s="28">
        <v>0</v>
      </c>
      <c r="L526" s="26">
        <v>0</v>
      </c>
      <c r="M526" s="34">
        <v>408</v>
      </c>
      <c r="N526" s="34">
        <v>1195286.0900000001</v>
      </c>
      <c r="O526" s="26">
        <v>0</v>
      </c>
      <c r="P526" s="26">
        <v>0</v>
      </c>
      <c r="Q526" s="26">
        <v>0</v>
      </c>
      <c r="R526" s="26">
        <v>0</v>
      </c>
      <c r="S526" s="26">
        <v>0</v>
      </c>
      <c r="T526" s="26">
        <v>0</v>
      </c>
      <c r="U526" s="26">
        <v>0</v>
      </c>
      <c r="V526" s="26">
        <v>0</v>
      </c>
      <c r="W526" s="26">
        <v>0</v>
      </c>
      <c r="X526" s="26">
        <v>0</v>
      </c>
      <c r="Y526" s="26">
        <v>0</v>
      </c>
      <c r="Z526" s="26">
        <v>0</v>
      </c>
      <c r="AA526" s="26">
        <v>0</v>
      </c>
      <c r="AB526" s="26">
        <v>0</v>
      </c>
      <c r="AC526" s="122">
        <v>11833.33</v>
      </c>
      <c r="AD526" s="26">
        <v>0</v>
      </c>
      <c r="AE526" s="26">
        <v>120000</v>
      </c>
      <c r="AF526" s="29" t="s">
        <v>263</v>
      </c>
      <c r="AG526" s="29">
        <v>2020</v>
      </c>
      <c r="AH526" s="30">
        <v>2020</v>
      </c>
    </row>
    <row r="527" spans="1:34" ht="61.5">
      <c r="A527" s="17">
        <v>1</v>
      </c>
      <c r="B527" s="52">
        <v>447</v>
      </c>
      <c r="C527" s="20" t="s">
        <v>1226</v>
      </c>
      <c r="D527" s="26">
        <v>640139.25</v>
      </c>
      <c r="E527" s="26">
        <v>0</v>
      </c>
      <c r="F527" s="26">
        <v>0</v>
      </c>
      <c r="G527" s="26">
        <v>0</v>
      </c>
      <c r="H527" s="26">
        <v>0</v>
      </c>
      <c r="I527" s="148">
        <v>633864</v>
      </c>
      <c r="J527" s="26">
        <v>0</v>
      </c>
      <c r="K527" s="28">
        <v>0</v>
      </c>
      <c r="L527" s="26">
        <v>0</v>
      </c>
      <c r="M527" s="26">
        <v>0</v>
      </c>
      <c r="N527" s="26">
        <v>0</v>
      </c>
      <c r="O527" s="26">
        <v>0</v>
      </c>
      <c r="P527" s="26">
        <v>0</v>
      </c>
      <c r="Q527" s="26">
        <v>0</v>
      </c>
      <c r="R527" s="26">
        <v>0</v>
      </c>
      <c r="S527" s="26">
        <v>0</v>
      </c>
      <c r="T527" s="26">
        <v>0</v>
      </c>
      <c r="U527" s="26">
        <v>0</v>
      </c>
      <c r="V527" s="26">
        <v>0</v>
      </c>
      <c r="W527" s="26">
        <v>0</v>
      </c>
      <c r="X527" s="26">
        <v>0</v>
      </c>
      <c r="Y527" s="26">
        <v>0</v>
      </c>
      <c r="Z527" s="26">
        <v>0</v>
      </c>
      <c r="AA527" s="26">
        <v>0</v>
      </c>
      <c r="AB527" s="26">
        <v>0</v>
      </c>
      <c r="AC527" s="148">
        <v>6275.25</v>
      </c>
      <c r="AD527" s="26">
        <v>0</v>
      </c>
      <c r="AE527" s="26">
        <v>0</v>
      </c>
      <c r="AF527" s="29" t="s">
        <v>263</v>
      </c>
      <c r="AG527" s="29">
        <v>2020</v>
      </c>
      <c r="AH527" s="30">
        <v>2020</v>
      </c>
    </row>
    <row r="528" spans="1:34" ht="61.5">
      <c r="B528" s="20" t="s">
        <v>826</v>
      </c>
      <c r="C528" s="20"/>
      <c r="D528" s="167">
        <v>3982171.62</v>
      </c>
      <c r="E528" s="26">
        <v>0</v>
      </c>
      <c r="F528" s="26">
        <v>0</v>
      </c>
      <c r="G528" s="26">
        <v>0</v>
      </c>
      <c r="H528" s="26">
        <v>0</v>
      </c>
      <c r="I528" s="26">
        <v>0</v>
      </c>
      <c r="J528" s="26">
        <v>0</v>
      </c>
      <c r="K528" s="28">
        <v>0</v>
      </c>
      <c r="L528" s="26">
        <v>0</v>
      </c>
      <c r="M528" s="26">
        <v>1024.72</v>
      </c>
      <c r="N528" s="26">
        <v>3826730.34</v>
      </c>
      <c r="O528" s="26">
        <v>0</v>
      </c>
      <c r="P528" s="26">
        <v>0</v>
      </c>
      <c r="Q528" s="26">
        <v>0</v>
      </c>
      <c r="R528" s="26">
        <v>0</v>
      </c>
      <c r="S528" s="26">
        <v>0</v>
      </c>
      <c r="T528" s="26">
        <v>0</v>
      </c>
      <c r="U528" s="26">
        <v>0</v>
      </c>
      <c r="V528" s="26">
        <v>0</v>
      </c>
      <c r="W528" s="26">
        <v>0</v>
      </c>
      <c r="X528" s="26">
        <v>0</v>
      </c>
      <c r="Y528" s="26">
        <v>0</v>
      </c>
      <c r="Z528" s="26">
        <v>0</v>
      </c>
      <c r="AA528" s="26">
        <v>0</v>
      </c>
      <c r="AB528" s="26">
        <v>0</v>
      </c>
      <c r="AC528" s="26">
        <v>49364.83</v>
      </c>
      <c r="AD528" s="26">
        <v>106076.45</v>
      </c>
      <c r="AE528" s="26">
        <v>0</v>
      </c>
      <c r="AF528" s="56" t="s">
        <v>720</v>
      </c>
      <c r="AG528" s="56" t="s">
        <v>720</v>
      </c>
      <c r="AH528" s="70" t="s">
        <v>720</v>
      </c>
    </row>
    <row r="529" spans="1:34" ht="61.5">
      <c r="A529" s="17">
        <v>1</v>
      </c>
      <c r="B529" s="52">
        <v>448</v>
      </c>
      <c r="C529" s="20" t="s">
        <v>185</v>
      </c>
      <c r="D529" s="26">
        <v>3982171.62</v>
      </c>
      <c r="E529" s="26">
        <v>0</v>
      </c>
      <c r="F529" s="26">
        <v>0</v>
      </c>
      <c r="G529" s="26">
        <v>0</v>
      </c>
      <c r="H529" s="26">
        <v>0</v>
      </c>
      <c r="I529" s="26">
        <v>0</v>
      </c>
      <c r="J529" s="26">
        <v>0</v>
      </c>
      <c r="K529" s="28">
        <v>0</v>
      </c>
      <c r="L529" s="26">
        <v>0</v>
      </c>
      <c r="M529" s="34">
        <v>1024.72</v>
      </c>
      <c r="N529" s="34">
        <v>3826730.34</v>
      </c>
      <c r="O529" s="26">
        <v>0</v>
      </c>
      <c r="P529" s="26">
        <v>0</v>
      </c>
      <c r="Q529" s="26">
        <v>0</v>
      </c>
      <c r="R529" s="26">
        <v>0</v>
      </c>
      <c r="S529" s="26">
        <v>0</v>
      </c>
      <c r="T529" s="26">
        <v>0</v>
      </c>
      <c r="U529" s="26">
        <v>0</v>
      </c>
      <c r="V529" s="26">
        <v>0</v>
      </c>
      <c r="W529" s="26">
        <v>0</v>
      </c>
      <c r="X529" s="26">
        <v>0</v>
      </c>
      <c r="Y529" s="26">
        <v>0</v>
      </c>
      <c r="Z529" s="26">
        <v>0</v>
      </c>
      <c r="AA529" s="26">
        <v>0</v>
      </c>
      <c r="AB529" s="26">
        <v>0</v>
      </c>
      <c r="AC529" s="34">
        <v>49364.83</v>
      </c>
      <c r="AD529" s="34">
        <v>106076.45</v>
      </c>
      <c r="AE529" s="26">
        <v>0</v>
      </c>
      <c r="AF529" s="29">
        <v>2020</v>
      </c>
      <c r="AG529" s="29">
        <v>2020</v>
      </c>
      <c r="AH529" s="30">
        <v>2020</v>
      </c>
    </row>
    <row r="530" spans="1:34" ht="61.5">
      <c r="B530" s="20" t="s">
        <v>827</v>
      </c>
      <c r="C530" s="20"/>
      <c r="D530" s="167">
        <v>8046011.1599999992</v>
      </c>
      <c r="E530" s="26">
        <v>0</v>
      </c>
      <c r="F530" s="26">
        <v>0</v>
      </c>
      <c r="G530" s="26">
        <v>0</v>
      </c>
      <c r="H530" s="26">
        <v>0</v>
      </c>
      <c r="I530" s="26">
        <v>0</v>
      </c>
      <c r="J530" s="26">
        <v>0</v>
      </c>
      <c r="K530" s="28">
        <v>0</v>
      </c>
      <c r="L530" s="26">
        <v>0</v>
      </c>
      <c r="M530" s="26">
        <v>616.86</v>
      </c>
      <c r="N530" s="26">
        <v>2614299.75</v>
      </c>
      <c r="O530" s="26">
        <v>0</v>
      </c>
      <c r="P530" s="26">
        <v>0</v>
      </c>
      <c r="Q530" s="26">
        <v>2869</v>
      </c>
      <c r="R530" s="26">
        <v>5415331.7699999996</v>
      </c>
      <c r="S530" s="26">
        <v>0</v>
      </c>
      <c r="T530" s="26">
        <v>0</v>
      </c>
      <c r="U530" s="26">
        <v>0</v>
      </c>
      <c r="V530" s="26">
        <v>0</v>
      </c>
      <c r="W530" s="26">
        <v>0</v>
      </c>
      <c r="X530" s="26">
        <v>0</v>
      </c>
      <c r="Y530" s="26">
        <v>0</v>
      </c>
      <c r="Z530" s="26">
        <v>0</v>
      </c>
      <c r="AA530" s="26">
        <v>0</v>
      </c>
      <c r="AB530" s="26">
        <v>0</v>
      </c>
      <c r="AC530" s="26">
        <v>16379.64</v>
      </c>
      <c r="AD530" s="26">
        <v>0</v>
      </c>
      <c r="AE530" s="26">
        <v>0</v>
      </c>
      <c r="AF530" s="56" t="s">
        <v>720</v>
      </c>
      <c r="AG530" s="56" t="s">
        <v>720</v>
      </c>
      <c r="AH530" s="70" t="s">
        <v>720</v>
      </c>
    </row>
    <row r="531" spans="1:34" ht="61.5">
      <c r="A531" s="17">
        <v>1</v>
      </c>
      <c r="B531" s="52">
        <v>449</v>
      </c>
      <c r="C531" s="20" t="s">
        <v>184</v>
      </c>
      <c r="D531" s="26">
        <v>2614299.75</v>
      </c>
      <c r="E531" s="26">
        <v>0</v>
      </c>
      <c r="F531" s="26">
        <v>0</v>
      </c>
      <c r="G531" s="26">
        <v>0</v>
      </c>
      <c r="H531" s="26">
        <v>0</v>
      </c>
      <c r="I531" s="26">
        <v>0</v>
      </c>
      <c r="J531" s="26">
        <v>0</v>
      </c>
      <c r="K531" s="28">
        <v>0</v>
      </c>
      <c r="L531" s="26">
        <v>0</v>
      </c>
      <c r="M531" s="34">
        <v>616.86</v>
      </c>
      <c r="N531" s="34">
        <v>2614299.75</v>
      </c>
      <c r="O531" s="26">
        <v>0</v>
      </c>
      <c r="P531" s="26">
        <v>0</v>
      </c>
      <c r="Q531" s="26">
        <v>0</v>
      </c>
      <c r="R531" s="26">
        <v>0</v>
      </c>
      <c r="S531" s="26">
        <v>0</v>
      </c>
      <c r="T531" s="26">
        <v>0</v>
      </c>
      <c r="U531" s="26">
        <v>0</v>
      </c>
      <c r="V531" s="26">
        <v>0</v>
      </c>
      <c r="W531" s="26">
        <v>0</v>
      </c>
      <c r="X531" s="26">
        <v>0</v>
      </c>
      <c r="Y531" s="26">
        <v>0</v>
      </c>
      <c r="Z531" s="26">
        <v>0</v>
      </c>
      <c r="AA531" s="26">
        <v>0</v>
      </c>
      <c r="AB531" s="26">
        <v>0</v>
      </c>
      <c r="AC531" s="26">
        <v>0</v>
      </c>
      <c r="AD531" s="26">
        <v>0</v>
      </c>
      <c r="AE531" s="26">
        <v>0</v>
      </c>
      <c r="AF531" s="29" t="s">
        <v>263</v>
      </c>
      <c r="AG531" s="29">
        <v>2020</v>
      </c>
      <c r="AH531" s="30" t="s">
        <v>263</v>
      </c>
    </row>
    <row r="532" spans="1:34" ht="61.5">
      <c r="A532" s="17">
        <v>1</v>
      </c>
      <c r="B532" s="52">
        <v>450</v>
      </c>
      <c r="C532" s="20" t="s">
        <v>1498</v>
      </c>
      <c r="D532" s="26">
        <v>5431711.4099999992</v>
      </c>
      <c r="E532" s="26">
        <v>0</v>
      </c>
      <c r="F532" s="26">
        <v>0</v>
      </c>
      <c r="G532" s="26">
        <v>0</v>
      </c>
      <c r="H532" s="26">
        <v>0</v>
      </c>
      <c r="I532" s="26">
        <v>0</v>
      </c>
      <c r="J532" s="26">
        <v>0</v>
      </c>
      <c r="K532" s="28">
        <v>0</v>
      </c>
      <c r="L532" s="26">
        <v>0</v>
      </c>
      <c r="M532" s="26">
        <v>0</v>
      </c>
      <c r="N532" s="26">
        <v>0</v>
      </c>
      <c r="O532" s="26">
        <v>0</v>
      </c>
      <c r="P532" s="26">
        <v>0</v>
      </c>
      <c r="Q532" s="34">
        <v>2869</v>
      </c>
      <c r="R532" s="34">
        <v>5415331.7699999996</v>
      </c>
      <c r="S532" s="26">
        <v>0</v>
      </c>
      <c r="T532" s="26">
        <v>0</v>
      </c>
      <c r="U532" s="26">
        <v>0</v>
      </c>
      <c r="V532" s="26">
        <v>0</v>
      </c>
      <c r="W532" s="26">
        <v>0</v>
      </c>
      <c r="X532" s="26">
        <v>0</v>
      </c>
      <c r="Y532" s="26">
        <v>0</v>
      </c>
      <c r="Z532" s="26">
        <v>0</v>
      </c>
      <c r="AA532" s="26">
        <v>0</v>
      </c>
      <c r="AB532" s="26">
        <v>0</v>
      </c>
      <c r="AC532" s="122">
        <v>16379.64</v>
      </c>
      <c r="AD532" s="26">
        <v>0</v>
      </c>
      <c r="AE532" s="26">
        <v>0</v>
      </c>
      <c r="AF532" s="29" t="s">
        <v>263</v>
      </c>
      <c r="AG532" s="29">
        <v>2020</v>
      </c>
      <c r="AH532" s="30">
        <v>2020</v>
      </c>
    </row>
    <row r="533" spans="1:34" ht="61.5">
      <c r="B533" s="20" t="s">
        <v>828</v>
      </c>
      <c r="C533" s="20"/>
      <c r="D533" s="167">
        <v>1241065.97</v>
      </c>
      <c r="E533" s="26">
        <v>0</v>
      </c>
      <c r="F533" s="26">
        <v>0</v>
      </c>
      <c r="G533" s="26">
        <v>0</v>
      </c>
      <c r="H533" s="26">
        <v>0</v>
      </c>
      <c r="I533" s="26">
        <v>0</v>
      </c>
      <c r="J533" s="26">
        <v>0</v>
      </c>
      <c r="K533" s="28">
        <v>0</v>
      </c>
      <c r="L533" s="26">
        <v>0</v>
      </c>
      <c r="M533" s="26">
        <v>362</v>
      </c>
      <c r="N533" s="26">
        <v>1182710.79</v>
      </c>
      <c r="O533" s="26">
        <v>0</v>
      </c>
      <c r="P533" s="26">
        <v>0</v>
      </c>
      <c r="Q533" s="26">
        <v>0</v>
      </c>
      <c r="R533" s="26">
        <v>0</v>
      </c>
      <c r="S533" s="26">
        <v>0</v>
      </c>
      <c r="T533" s="26">
        <v>0</v>
      </c>
      <c r="U533" s="26">
        <v>0</v>
      </c>
      <c r="V533" s="26">
        <v>0</v>
      </c>
      <c r="W533" s="26">
        <v>0</v>
      </c>
      <c r="X533" s="26">
        <v>0</v>
      </c>
      <c r="Y533" s="26">
        <v>0</v>
      </c>
      <c r="Z533" s="26">
        <v>0</v>
      </c>
      <c r="AA533" s="26">
        <v>0</v>
      </c>
      <c r="AB533" s="26">
        <v>0</v>
      </c>
      <c r="AC533" s="26">
        <v>15256.97</v>
      </c>
      <c r="AD533" s="26">
        <v>43098.21</v>
      </c>
      <c r="AE533" s="26">
        <v>0</v>
      </c>
      <c r="AF533" s="56" t="s">
        <v>720</v>
      </c>
      <c r="AG533" s="56" t="s">
        <v>720</v>
      </c>
      <c r="AH533" s="70" t="s">
        <v>720</v>
      </c>
    </row>
    <row r="534" spans="1:34" ht="61.5">
      <c r="A534" s="17">
        <v>1</v>
      </c>
      <c r="B534" s="52">
        <v>451</v>
      </c>
      <c r="C534" s="20" t="s">
        <v>183</v>
      </c>
      <c r="D534" s="26">
        <v>1241065.97</v>
      </c>
      <c r="E534" s="26">
        <v>0</v>
      </c>
      <c r="F534" s="26">
        <v>0</v>
      </c>
      <c r="G534" s="26">
        <v>0</v>
      </c>
      <c r="H534" s="26">
        <v>0</v>
      </c>
      <c r="I534" s="26">
        <v>0</v>
      </c>
      <c r="J534" s="26">
        <v>0</v>
      </c>
      <c r="K534" s="28">
        <v>0</v>
      </c>
      <c r="L534" s="26">
        <v>0</v>
      </c>
      <c r="M534" s="34">
        <v>362</v>
      </c>
      <c r="N534" s="34">
        <v>1182710.79</v>
      </c>
      <c r="O534" s="26">
        <v>0</v>
      </c>
      <c r="P534" s="26">
        <v>0</v>
      </c>
      <c r="Q534" s="26">
        <v>0</v>
      </c>
      <c r="R534" s="26">
        <v>0</v>
      </c>
      <c r="S534" s="26">
        <v>0</v>
      </c>
      <c r="T534" s="26">
        <v>0</v>
      </c>
      <c r="U534" s="26">
        <v>0</v>
      </c>
      <c r="V534" s="26">
        <v>0</v>
      </c>
      <c r="W534" s="26">
        <v>0</v>
      </c>
      <c r="X534" s="26">
        <v>0</v>
      </c>
      <c r="Y534" s="26">
        <v>0</v>
      </c>
      <c r="Z534" s="26">
        <v>0</v>
      </c>
      <c r="AA534" s="26">
        <v>0</v>
      </c>
      <c r="AB534" s="26">
        <v>0</v>
      </c>
      <c r="AC534" s="34">
        <v>15256.97</v>
      </c>
      <c r="AD534" s="34">
        <v>43098.21</v>
      </c>
      <c r="AE534" s="26">
        <v>0</v>
      </c>
      <c r="AF534" s="29">
        <v>2020</v>
      </c>
      <c r="AG534" s="29">
        <v>2020</v>
      </c>
      <c r="AH534" s="30">
        <v>2020</v>
      </c>
    </row>
    <row r="535" spans="1:34" ht="61.5">
      <c r="B535" s="20" t="s">
        <v>829</v>
      </c>
      <c r="C535" s="163"/>
      <c r="D535" s="167">
        <v>9190793.5899999999</v>
      </c>
      <c r="E535" s="26">
        <v>0</v>
      </c>
      <c r="F535" s="26">
        <v>0</v>
      </c>
      <c r="G535" s="26">
        <v>4555695.3099999996</v>
      </c>
      <c r="H535" s="26">
        <v>0</v>
      </c>
      <c r="I535" s="26">
        <v>0</v>
      </c>
      <c r="J535" s="26">
        <v>0</v>
      </c>
      <c r="K535" s="28">
        <v>0</v>
      </c>
      <c r="L535" s="26">
        <v>0</v>
      </c>
      <c r="M535" s="26">
        <v>1055.47</v>
      </c>
      <c r="N535" s="26">
        <v>4084839.45</v>
      </c>
      <c r="O535" s="26">
        <v>0</v>
      </c>
      <c r="P535" s="26">
        <v>0</v>
      </c>
      <c r="Q535" s="26">
        <v>0</v>
      </c>
      <c r="R535" s="26">
        <v>0</v>
      </c>
      <c r="S535" s="26">
        <v>0</v>
      </c>
      <c r="T535" s="26">
        <v>0</v>
      </c>
      <c r="U535" s="26">
        <v>0</v>
      </c>
      <c r="V535" s="26">
        <v>0</v>
      </c>
      <c r="W535" s="26">
        <v>0</v>
      </c>
      <c r="X535" s="26">
        <v>0</v>
      </c>
      <c r="Y535" s="26">
        <v>0</v>
      </c>
      <c r="Z535" s="26">
        <v>0</v>
      </c>
      <c r="AA535" s="26">
        <v>0</v>
      </c>
      <c r="AB535" s="26">
        <v>0</v>
      </c>
      <c r="AC535" s="26">
        <v>125283.63</v>
      </c>
      <c r="AD535" s="26">
        <v>424975.2</v>
      </c>
      <c r="AE535" s="26">
        <v>0</v>
      </c>
      <c r="AF535" s="56" t="s">
        <v>720</v>
      </c>
      <c r="AG535" s="56" t="s">
        <v>720</v>
      </c>
      <c r="AH535" s="70" t="s">
        <v>720</v>
      </c>
    </row>
    <row r="536" spans="1:34" ht="61.5">
      <c r="A536" s="17">
        <v>1</v>
      </c>
      <c r="B536" s="52">
        <v>452</v>
      </c>
      <c r="C536" s="20" t="s">
        <v>211</v>
      </c>
      <c r="D536" s="26">
        <v>4272931.8100000005</v>
      </c>
      <c r="E536" s="26">
        <v>0</v>
      </c>
      <c r="F536" s="26">
        <v>0</v>
      </c>
      <c r="G536" s="26">
        <v>0</v>
      </c>
      <c r="H536" s="26">
        <v>0</v>
      </c>
      <c r="I536" s="26">
        <v>0</v>
      </c>
      <c r="J536" s="26">
        <v>0</v>
      </c>
      <c r="K536" s="28">
        <v>0</v>
      </c>
      <c r="L536" s="26">
        <v>0</v>
      </c>
      <c r="M536" s="34">
        <v>1055.47</v>
      </c>
      <c r="N536" s="34">
        <v>4084839.45</v>
      </c>
      <c r="O536" s="26">
        <v>0</v>
      </c>
      <c r="P536" s="26">
        <v>0</v>
      </c>
      <c r="Q536" s="26">
        <v>0</v>
      </c>
      <c r="R536" s="26">
        <v>0</v>
      </c>
      <c r="S536" s="26">
        <v>0</v>
      </c>
      <c r="T536" s="26">
        <v>0</v>
      </c>
      <c r="U536" s="26">
        <v>0</v>
      </c>
      <c r="V536" s="26">
        <v>0</v>
      </c>
      <c r="W536" s="26">
        <v>0</v>
      </c>
      <c r="X536" s="26">
        <v>0</v>
      </c>
      <c r="Y536" s="26">
        <v>0</v>
      </c>
      <c r="Z536" s="26">
        <v>0</v>
      </c>
      <c r="AA536" s="26">
        <v>0</v>
      </c>
      <c r="AB536" s="26">
        <v>0</v>
      </c>
      <c r="AC536" s="26">
        <v>57289.87</v>
      </c>
      <c r="AD536" s="34">
        <v>130802.49</v>
      </c>
      <c r="AE536" s="26">
        <v>0</v>
      </c>
      <c r="AF536" s="29">
        <v>2020</v>
      </c>
      <c r="AG536" s="29">
        <v>2020</v>
      </c>
      <c r="AH536" s="30">
        <v>2020</v>
      </c>
    </row>
    <row r="537" spans="1:34" ht="61.5">
      <c r="A537" s="17">
        <v>1</v>
      </c>
      <c r="B537" s="52">
        <v>453</v>
      </c>
      <c r="C537" s="20" t="s">
        <v>1228</v>
      </c>
      <c r="D537" s="26">
        <v>2514865.17</v>
      </c>
      <c r="E537" s="26">
        <v>0</v>
      </c>
      <c r="F537" s="26">
        <v>0</v>
      </c>
      <c r="G537" s="34">
        <v>2477882.77</v>
      </c>
      <c r="H537" s="26">
        <v>0</v>
      </c>
      <c r="I537" s="26">
        <v>0</v>
      </c>
      <c r="J537" s="26">
        <v>0</v>
      </c>
      <c r="K537" s="28">
        <v>0</v>
      </c>
      <c r="L537" s="26">
        <v>0</v>
      </c>
      <c r="M537" s="26">
        <v>0</v>
      </c>
      <c r="N537" s="26">
        <v>0</v>
      </c>
      <c r="O537" s="26">
        <v>0</v>
      </c>
      <c r="P537" s="26">
        <v>0</v>
      </c>
      <c r="Q537" s="26">
        <v>0</v>
      </c>
      <c r="R537" s="26">
        <v>0</v>
      </c>
      <c r="S537" s="26">
        <v>0</v>
      </c>
      <c r="T537" s="26">
        <v>0</v>
      </c>
      <c r="U537" s="26">
        <v>0</v>
      </c>
      <c r="V537" s="26">
        <v>0</v>
      </c>
      <c r="W537" s="26">
        <v>0</v>
      </c>
      <c r="X537" s="26">
        <v>0</v>
      </c>
      <c r="Y537" s="26">
        <v>0</v>
      </c>
      <c r="Z537" s="26">
        <v>0</v>
      </c>
      <c r="AA537" s="26">
        <v>0</v>
      </c>
      <c r="AB537" s="26">
        <v>0</v>
      </c>
      <c r="AC537" s="26">
        <v>36982.400000000001</v>
      </c>
      <c r="AD537" s="26">
        <v>0</v>
      </c>
      <c r="AE537" s="26">
        <v>0</v>
      </c>
      <c r="AF537" s="29" t="s">
        <v>263</v>
      </c>
      <c r="AG537" s="29">
        <v>2020</v>
      </c>
      <c r="AH537" s="30">
        <v>2020</v>
      </c>
    </row>
    <row r="538" spans="1:34" ht="61.5">
      <c r="A538" s="17">
        <v>1</v>
      </c>
      <c r="B538" s="52">
        <v>454</v>
      </c>
      <c r="C538" s="20" t="s">
        <v>1229</v>
      </c>
      <c r="D538" s="26">
        <v>229212.26</v>
      </c>
      <c r="E538" s="26">
        <v>0</v>
      </c>
      <c r="F538" s="26">
        <v>0</v>
      </c>
      <c r="G538" s="34">
        <v>225841.57</v>
      </c>
      <c r="H538" s="26">
        <v>0</v>
      </c>
      <c r="I538" s="26">
        <v>0</v>
      </c>
      <c r="J538" s="26">
        <v>0</v>
      </c>
      <c r="K538" s="28">
        <v>0</v>
      </c>
      <c r="L538" s="26">
        <v>0</v>
      </c>
      <c r="M538" s="26">
        <v>0</v>
      </c>
      <c r="N538" s="26">
        <v>0</v>
      </c>
      <c r="O538" s="26">
        <v>0</v>
      </c>
      <c r="P538" s="26">
        <v>0</v>
      </c>
      <c r="Q538" s="26">
        <v>0</v>
      </c>
      <c r="R538" s="26">
        <v>0</v>
      </c>
      <c r="S538" s="26">
        <v>0</v>
      </c>
      <c r="T538" s="26">
        <v>0</v>
      </c>
      <c r="U538" s="26">
        <v>0</v>
      </c>
      <c r="V538" s="26">
        <v>0</v>
      </c>
      <c r="W538" s="26">
        <v>0</v>
      </c>
      <c r="X538" s="26">
        <v>0</v>
      </c>
      <c r="Y538" s="26">
        <v>0</v>
      </c>
      <c r="Z538" s="26">
        <v>0</v>
      </c>
      <c r="AA538" s="26">
        <v>0</v>
      </c>
      <c r="AB538" s="26">
        <v>0</v>
      </c>
      <c r="AC538" s="34">
        <v>3370.69</v>
      </c>
      <c r="AD538" s="26">
        <v>0</v>
      </c>
      <c r="AE538" s="26">
        <v>0</v>
      </c>
      <c r="AF538" s="29" t="s">
        <v>263</v>
      </c>
      <c r="AG538" s="29">
        <v>2020</v>
      </c>
      <c r="AH538" s="30">
        <v>2020</v>
      </c>
    </row>
    <row r="539" spans="1:34" ht="61.5">
      <c r="A539" s="17">
        <v>1</v>
      </c>
      <c r="B539" s="52">
        <v>455</v>
      </c>
      <c r="C539" s="20" t="s">
        <v>1230</v>
      </c>
      <c r="D539" s="26">
        <v>1879611.64</v>
      </c>
      <c r="E539" s="26">
        <v>0</v>
      </c>
      <c r="F539" s="26">
        <v>0</v>
      </c>
      <c r="G539" s="34">
        <v>1851970.97</v>
      </c>
      <c r="H539" s="26">
        <v>0</v>
      </c>
      <c r="I539" s="26">
        <v>0</v>
      </c>
      <c r="J539" s="26">
        <v>0</v>
      </c>
      <c r="K539" s="28">
        <v>0</v>
      </c>
      <c r="L539" s="26">
        <v>0</v>
      </c>
      <c r="M539" s="26">
        <v>0</v>
      </c>
      <c r="N539" s="26">
        <v>0</v>
      </c>
      <c r="O539" s="26">
        <v>0</v>
      </c>
      <c r="P539" s="26">
        <v>0</v>
      </c>
      <c r="Q539" s="26">
        <v>0</v>
      </c>
      <c r="R539" s="26">
        <v>0</v>
      </c>
      <c r="S539" s="26">
        <v>0</v>
      </c>
      <c r="T539" s="26">
        <v>0</v>
      </c>
      <c r="U539" s="26">
        <v>0</v>
      </c>
      <c r="V539" s="26">
        <v>0</v>
      </c>
      <c r="W539" s="26">
        <v>0</v>
      </c>
      <c r="X539" s="26">
        <v>0</v>
      </c>
      <c r="Y539" s="26">
        <v>0</v>
      </c>
      <c r="Z539" s="26">
        <v>0</v>
      </c>
      <c r="AA539" s="26">
        <v>0</v>
      </c>
      <c r="AB539" s="26">
        <v>0</v>
      </c>
      <c r="AC539" s="34">
        <v>27640.67</v>
      </c>
      <c r="AD539" s="26">
        <v>0</v>
      </c>
      <c r="AE539" s="26">
        <v>0</v>
      </c>
      <c r="AF539" s="29" t="s">
        <v>263</v>
      </c>
      <c r="AG539" s="29">
        <v>2020</v>
      </c>
      <c r="AH539" s="30">
        <v>2020</v>
      </c>
    </row>
    <row r="540" spans="1:34" ht="61.5">
      <c r="A540" s="17">
        <v>1</v>
      </c>
      <c r="B540" s="52">
        <v>456</v>
      </c>
      <c r="C540" s="20" t="s">
        <v>212</v>
      </c>
      <c r="D540" s="26">
        <v>57236.97</v>
      </c>
      <c r="E540" s="26">
        <v>0</v>
      </c>
      <c r="F540" s="26">
        <v>0</v>
      </c>
      <c r="G540" s="26">
        <v>0</v>
      </c>
      <c r="H540" s="26">
        <v>0</v>
      </c>
      <c r="I540" s="26">
        <v>0</v>
      </c>
      <c r="J540" s="26">
        <v>0</v>
      </c>
      <c r="K540" s="28">
        <v>0</v>
      </c>
      <c r="L540" s="26">
        <v>0</v>
      </c>
      <c r="M540" s="26">
        <v>0</v>
      </c>
      <c r="N540" s="26">
        <v>0</v>
      </c>
      <c r="O540" s="26">
        <v>0</v>
      </c>
      <c r="P540" s="26">
        <v>0</v>
      </c>
      <c r="Q540" s="26">
        <v>0</v>
      </c>
      <c r="R540" s="26">
        <v>0</v>
      </c>
      <c r="S540" s="26">
        <v>0</v>
      </c>
      <c r="T540" s="26">
        <v>0</v>
      </c>
      <c r="U540" s="26">
        <v>0</v>
      </c>
      <c r="V540" s="26">
        <v>0</v>
      </c>
      <c r="W540" s="26">
        <v>0</v>
      </c>
      <c r="X540" s="26">
        <v>0</v>
      </c>
      <c r="Y540" s="26">
        <v>0</v>
      </c>
      <c r="Z540" s="26">
        <v>0</v>
      </c>
      <c r="AA540" s="26">
        <v>0</v>
      </c>
      <c r="AB540" s="26">
        <v>0</v>
      </c>
      <c r="AC540" s="26">
        <v>0</v>
      </c>
      <c r="AD540" s="34">
        <v>57236.97</v>
      </c>
      <c r="AE540" s="26">
        <v>0</v>
      </c>
      <c r="AF540" s="29">
        <v>2020</v>
      </c>
      <c r="AG540" s="29" t="s">
        <v>263</v>
      </c>
      <c r="AH540" s="29" t="s">
        <v>263</v>
      </c>
    </row>
    <row r="541" spans="1:34" ht="61.5">
      <c r="A541" s="17">
        <v>1</v>
      </c>
      <c r="B541" s="52">
        <v>457</v>
      </c>
      <c r="C541" s="20" t="s">
        <v>1512</v>
      </c>
      <c r="D541" s="26">
        <v>60862.57</v>
      </c>
      <c r="E541" s="26">
        <v>0</v>
      </c>
      <c r="F541" s="26">
        <v>0</v>
      </c>
      <c r="G541" s="26">
        <v>0</v>
      </c>
      <c r="H541" s="26">
        <v>0</v>
      </c>
      <c r="I541" s="26">
        <v>0</v>
      </c>
      <c r="J541" s="26">
        <v>0</v>
      </c>
      <c r="K541" s="28">
        <v>0</v>
      </c>
      <c r="L541" s="26">
        <v>0</v>
      </c>
      <c r="M541" s="26">
        <v>0</v>
      </c>
      <c r="N541" s="26">
        <v>0</v>
      </c>
      <c r="O541" s="26">
        <v>0</v>
      </c>
      <c r="P541" s="26">
        <v>0</v>
      </c>
      <c r="Q541" s="26">
        <v>0</v>
      </c>
      <c r="R541" s="26">
        <v>0</v>
      </c>
      <c r="S541" s="26">
        <v>0</v>
      </c>
      <c r="T541" s="26">
        <v>0</v>
      </c>
      <c r="U541" s="26">
        <v>0</v>
      </c>
      <c r="V541" s="26">
        <v>0</v>
      </c>
      <c r="W541" s="26">
        <v>0</v>
      </c>
      <c r="X541" s="26">
        <v>0</v>
      </c>
      <c r="Y541" s="26">
        <v>0</v>
      </c>
      <c r="Z541" s="26">
        <v>0</v>
      </c>
      <c r="AA541" s="26">
        <v>0</v>
      </c>
      <c r="AB541" s="26">
        <v>0</v>
      </c>
      <c r="AC541" s="26">
        <v>0</v>
      </c>
      <c r="AD541" s="34">
        <v>60862.57</v>
      </c>
      <c r="AE541" s="26">
        <v>0</v>
      </c>
      <c r="AF541" s="29">
        <v>2020</v>
      </c>
      <c r="AG541" s="29" t="s">
        <v>263</v>
      </c>
      <c r="AH541" s="29" t="s">
        <v>263</v>
      </c>
    </row>
    <row r="542" spans="1:34" ht="61.5">
      <c r="A542" s="17">
        <v>1</v>
      </c>
      <c r="B542" s="52">
        <v>458</v>
      </c>
      <c r="C542" s="20" t="s">
        <v>1513</v>
      </c>
      <c r="D542" s="26">
        <v>64885.78</v>
      </c>
      <c r="E542" s="26">
        <v>0</v>
      </c>
      <c r="F542" s="26">
        <v>0</v>
      </c>
      <c r="G542" s="26">
        <v>0</v>
      </c>
      <c r="H542" s="26">
        <v>0</v>
      </c>
      <c r="I542" s="26">
        <v>0</v>
      </c>
      <c r="J542" s="26">
        <v>0</v>
      </c>
      <c r="K542" s="28">
        <v>0</v>
      </c>
      <c r="L542" s="26">
        <v>0</v>
      </c>
      <c r="M542" s="26">
        <v>0</v>
      </c>
      <c r="N542" s="26">
        <v>0</v>
      </c>
      <c r="O542" s="26">
        <v>0</v>
      </c>
      <c r="P542" s="26">
        <v>0</v>
      </c>
      <c r="Q542" s="26">
        <v>0</v>
      </c>
      <c r="R542" s="26">
        <v>0</v>
      </c>
      <c r="S542" s="26">
        <v>0</v>
      </c>
      <c r="T542" s="26">
        <v>0</v>
      </c>
      <c r="U542" s="26">
        <v>0</v>
      </c>
      <c r="V542" s="26">
        <v>0</v>
      </c>
      <c r="W542" s="26">
        <v>0</v>
      </c>
      <c r="X542" s="26">
        <v>0</v>
      </c>
      <c r="Y542" s="26">
        <v>0</v>
      </c>
      <c r="Z542" s="26">
        <v>0</v>
      </c>
      <c r="AA542" s="26">
        <v>0</v>
      </c>
      <c r="AB542" s="26">
        <v>0</v>
      </c>
      <c r="AC542" s="26">
        <v>0</v>
      </c>
      <c r="AD542" s="34">
        <v>64885.78</v>
      </c>
      <c r="AE542" s="26">
        <v>0</v>
      </c>
      <c r="AF542" s="29">
        <v>2020</v>
      </c>
      <c r="AG542" s="29" t="s">
        <v>263</v>
      </c>
      <c r="AH542" s="29" t="s">
        <v>263</v>
      </c>
    </row>
    <row r="543" spans="1:34" ht="61.5">
      <c r="A543" s="17">
        <v>1</v>
      </c>
      <c r="B543" s="52">
        <v>459</v>
      </c>
      <c r="C543" s="20" t="s">
        <v>206</v>
      </c>
      <c r="D543" s="26">
        <v>77010.039999999994</v>
      </c>
      <c r="E543" s="26">
        <v>0</v>
      </c>
      <c r="F543" s="26">
        <v>0</v>
      </c>
      <c r="G543" s="26">
        <v>0</v>
      </c>
      <c r="H543" s="26">
        <v>0</v>
      </c>
      <c r="I543" s="26">
        <v>0</v>
      </c>
      <c r="J543" s="26">
        <v>0</v>
      </c>
      <c r="K543" s="58">
        <v>0</v>
      </c>
      <c r="L543" s="26">
        <v>0</v>
      </c>
      <c r="M543" s="26">
        <v>0</v>
      </c>
      <c r="N543" s="26">
        <v>0</v>
      </c>
      <c r="O543" s="26">
        <v>0</v>
      </c>
      <c r="P543" s="26">
        <v>0</v>
      </c>
      <c r="Q543" s="26">
        <v>0</v>
      </c>
      <c r="R543" s="26">
        <v>0</v>
      </c>
      <c r="S543" s="26">
        <v>0</v>
      </c>
      <c r="T543" s="26">
        <v>0</v>
      </c>
      <c r="U543" s="26">
        <v>0</v>
      </c>
      <c r="V543" s="26">
        <v>0</v>
      </c>
      <c r="W543" s="26">
        <v>0</v>
      </c>
      <c r="X543" s="26">
        <v>0</v>
      </c>
      <c r="Y543" s="26">
        <v>0</v>
      </c>
      <c r="Z543" s="26">
        <v>0</v>
      </c>
      <c r="AA543" s="26">
        <v>0</v>
      </c>
      <c r="AB543" s="26">
        <v>0</v>
      </c>
      <c r="AC543" s="26">
        <v>0</v>
      </c>
      <c r="AD543" s="26">
        <v>77010.039999999994</v>
      </c>
      <c r="AE543" s="26">
        <v>0</v>
      </c>
      <c r="AF543" s="29">
        <v>2020</v>
      </c>
      <c r="AG543" s="29" t="s">
        <v>263</v>
      </c>
      <c r="AH543" s="29" t="s">
        <v>263</v>
      </c>
    </row>
    <row r="544" spans="1:34" ht="61.5">
      <c r="A544" s="17">
        <v>1</v>
      </c>
      <c r="B544" s="52">
        <v>460</v>
      </c>
      <c r="C544" s="20" t="s">
        <v>207</v>
      </c>
      <c r="D544" s="26">
        <v>34177.35</v>
      </c>
      <c r="E544" s="26">
        <v>0</v>
      </c>
      <c r="F544" s="26">
        <v>0</v>
      </c>
      <c r="G544" s="26">
        <v>0</v>
      </c>
      <c r="H544" s="26">
        <v>0</v>
      </c>
      <c r="I544" s="26">
        <v>0</v>
      </c>
      <c r="J544" s="26">
        <v>0</v>
      </c>
      <c r="K544" s="58">
        <v>0</v>
      </c>
      <c r="L544" s="26">
        <v>0</v>
      </c>
      <c r="M544" s="26">
        <v>0</v>
      </c>
      <c r="N544" s="26">
        <v>0</v>
      </c>
      <c r="O544" s="26">
        <v>0</v>
      </c>
      <c r="P544" s="26">
        <v>0</v>
      </c>
      <c r="Q544" s="26">
        <v>0</v>
      </c>
      <c r="R544" s="26">
        <v>0</v>
      </c>
      <c r="S544" s="26">
        <v>0</v>
      </c>
      <c r="T544" s="26">
        <v>0</v>
      </c>
      <c r="U544" s="26">
        <v>0</v>
      </c>
      <c r="V544" s="26">
        <v>0</v>
      </c>
      <c r="W544" s="26">
        <v>0</v>
      </c>
      <c r="X544" s="26">
        <v>0</v>
      </c>
      <c r="Y544" s="26">
        <v>0</v>
      </c>
      <c r="Z544" s="26">
        <v>0</v>
      </c>
      <c r="AA544" s="26">
        <v>0</v>
      </c>
      <c r="AB544" s="26">
        <v>0</v>
      </c>
      <c r="AC544" s="26">
        <v>0</v>
      </c>
      <c r="AD544" s="26">
        <v>34177.35</v>
      </c>
      <c r="AE544" s="26">
        <v>0</v>
      </c>
      <c r="AF544" s="29">
        <v>2020</v>
      </c>
      <c r="AG544" s="29" t="s">
        <v>263</v>
      </c>
      <c r="AH544" s="29" t="s">
        <v>263</v>
      </c>
    </row>
    <row r="545" spans="1:34" ht="61.5">
      <c r="B545" s="20" t="s">
        <v>830</v>
      </c>
      <c r="C545" s="20"/>
      <c r="D545" s="167">
        <v>3506290.42</v>
      </c>
      <c r="E545" s="26">
        <v>0</v>
      </c>
      <c r="F545" s="26">
        <v>0</v>
      </c>
      <c r="G545" s="26">
        <v>0</v>
      </c>
      <c r="H545" s="26">
        <v>0</v>
      </c>
      <c r="I545" s="26">
        <v>0</v>
      </c>
      <c r="J545" s="26">
        <v>0</v>
      </c>
      <c r="K545" s="28">
        <v>0</v>
      </c>
      <c r="L545" s="26">
        <v>0</v>
      </c>
      <c r="M545" s="26">
        <v>810.07999999999993</v>
      </c>
      <c r="N545" s="26">
        <v>3214660.2</v>
      </c>
      <c r="O545" s="26">
        <v>0</v>
      </c>
      <c r="P545" s="26">
        <v>0</v>
      </c>
      <c r="Q545" s="26">
        <v>0</v>
      </c>
      <c r="R545" s="26">
        <v>0</v>
      </c>
      <c r="S545" s="26">
        <v>0</v>
      </c>
      <c r="T545" s="26">
        <v>0</v>
      </c>
      <c r="U545" s="26">
        <v>0</v>
      </c>
      <c r="V545" s="26">
        <v>0</v>
      </c>
      <c r="W545" s="26">
        <v>0</v>
      </c>
      <c r="X545" s="26">
        <v>0</v>
      </c>
      <c r="Y545" s="26">
        <v>0</v>
      </c>
      <c r="Z545" s="26">
        <v>0</v>
      </c>
      <c r="AA545" s="26">
        <v>0</v>
      </c>
      <c r="AB545" s="26">
        <v>0</v>
      </c>
      <c r="AC545" s="26">
        <v>45043.53</v>
      </c>
      <c r="AD545" s="26">
        <v>246586.68999999997</v>
      </c>
      <c r="AE545" s="26">
        <v>0</v>
      </c>
      <c r="AF545" s="56" t="s">
        <v>720</v>
      </c>
      <c r="AG545" s="56" t="s">
        <v>720</v>
      </c>
      <c r="AH545" s="70" t="s">
        <v>720</v>
      </c>
    </row>
    <row r="546" spans="1:34" ht="61.5">
      <c r="A546" s="17">
        <v>1</v>
      </c>
      <c r="B546" s="52">
        <v>461</v>
      </c>
      <c r="C546" s="20" t="s">
        <v>215</v>
      </c>
      <c r="D546" s="26">
        <v>2426341.25</v>
      </c>
      <c r="E546" s="26">
        <v>0</v>
      </c>
      <c r="F546" s="26">
        <v>0</v>
      </c>
      <c r="G546" s="26">
        <v>0</v>
      </c>
      <c r="H546" s="26">
        <v>0</v>
      </c>
      <c r="I546" s="26">
        <v>0</v>
      </c>
      <c r="J546" s="26">
        <v>0</v>
      </c>
      <c r="K546" s="28">
        <v>0</v>
      </c>
      <c r="L546" s="26">
        <v>0</v>
      </c>
      <c r="M546" s="34">
        <v>618.67999999999995</v>
      </c>
      <c r="N546" s="34">
        <v>2339117.9900000002</v>
      </c>
      <c r="O546" s="26">
        <v>0</v>
      </c>
      <c r="P546" s="26">
        <v>0</v>
      </c>
      <c r="Q546" s="26">
        <v>0</v>
      </c>
      <c r="R546" s="26">
        <v>0</v>
      </c>
      <c r="S546" s="26">
        <v>0</v>
      </c>
      <c r="T546" s="26">
        <v>0</v>
      </c>
      <c r="U546" s="26">
        <v>0</v>
      </c>
      <c r="V546" s="26">
        <v>0</v>
      </c>
      <c r="W546" s="26">
        <v>0</v>
      </c>
      <c r="X546" s="26">
        <v>0</v>
      </c>
      <c r="Y546" s="26">
        <v>0</v>
      </c>
      <c r="Z546" s="26">
        <v>0</v>
      </c>
      <c r="AA546" s="26">
        <v>0</v>
      </c>
      <c r="AB546" s="26">
        <v>0</v>
      </c>
      <c r="AC546" s="34">
        <v>32806.129999999997</v>
      </c>
      <c r="AD546" s="34">
        <v>54417.13</v>
      </c>
      <c r="AE546" s="26">
        <v>0</v>
      </c>
      <c r="AF546" s="29">
        <v>2020</v>
      </c>
      <c r="AG546" s="29">
        <v>2020</v>
      </c>
      <c r="AH546" s="30">
        <v>2020</v>
      </c>
    </row>
    <row r="547" spans="1:34" ht="61.5">
      <c r="A547" s="17">
        <v>1</v>
      </c>
      <c r="B547" s="52">
        <v>462</v>
      </c>
      <c r="C547" s="20" t="s">
        <v>220</v>
      </c>
      <c r="D547" s="26">
        <v>112884.08</v>
      </c>
      <c r="E547" s="26">
        <v>0</v>
      </c>
      <c r="F547" s="26">
        <v>0</v>
      </c>
      <c r="G547" s="26">
        <v>0</v>
      </c>
      <c r="H547" s="26">
        <v>0</v>
      </c>
      <c r="I547" s="26">
        <v>0</v>
      </c>
      <c r="J547" s="26">
        <v>0</v>
      </c>
      <c r="K547" s="28">
        <v>0</v>
      </c>
      <c r="L547" s="26">
        <v>0</v>
      </c>
      <c r="M547" s="26">
        <v>0</v>
      </c>
      <c r="N547" s="26">
        <v>0</v>
      </c>
      <c r="O547" s="26">
        <v>0</v>
      </c>
      <c r="P547" s="26">
        <v>0</v>
      </c>
      <c r="Q547" s="26">
        <v>0</v>
      </c>
      <c r="R547" s="26">
        <v>0</v>
      </c>
      <c r="S547" s="26">
        <v>0</v>
      </c>
      <c r="T547" s="26">
        <v>0</v>
      </c>
      <c r="U547" s="26">
        <v>0</v>
      </c>
      <c r="V547" s="26">
        <v>0</v>
      </c>
      <c r="W547" s="26">
        <v>0</v>
      </c>
      <c r="X547" s="26">
        <v>0</v>
      </c>
      <c r="Y547" s="26">
        <v>0</v>
      </c>
      <c r="Z547" s="26">
        <v>0</v>
      </c>
      <c r="AA547" s="26">
        <v>0</v>
      </c>
      <c r="AB547" s="26">
        <v>0</v>
      </c>
      <c r="AC547" s="26">
        <v>0</v>
      </c>
      <c r="AD547" s="34">
        <v>112884.08</v>
      </c>
      <c r="AE547" s="26">
        <v>0</v>
      </c>
      <c r="AF547" s="29">
        <v>2020</v>
      </c>
      <c r="AG547" s="29" t="s">
        <v>263</v>
      </c>
      <c r="AH547" s="29" t="s">
        <v>263</v>
      </c>
    </row>
    <row r="548" spans="1:34" ht="61.5">
      <c r="A548" s="17">
        <v>1</v>
      </c>
      <c r="B548" s="52">
        <v>463</v>
      </c>
      <c r="C548" s="20" t="s">
        <v>1053</v>
      </c>
      <c r="D548" s="26">
        <v>930608.30999999994</v>
      </c>
      <c r="E548" s="26">
        <v>0</v>
      </c>
      <c r="F548" s="26">
        <v>0</v>
      </c>
      <c r="G548" s="26">
        <v>0</v>
      </c>
      <c r="H548" s="26">
        <v>0</v>
      </c>
      <c r="I548" s="26">
        <v>0</v>
      </c>
      <c r="J548" s="26">
        <v>0</v>
      </c>
      <c r="K548" s="28">
        <v>0</v>
      </c>
      <c r="L548" s="26">
        <v>0</v>
      </c>
      <c r="M548" s="34">
        <v>191.4</v>
      </c>
      <c r="N548" s="122">
        <v>875542.21</v>
      </c>
      <c r="O548" s="26">
        <v>0</v>
      </c>
      <c r="P548" s="26">
        <v>0</v>
      </c>
      <c r="Q548" s="26">
        <v>0</v>
      </c>
      <c r="R548" s="26">
        <v>0</v>
      </c>
      <c r="S548" s="26">
        <v>0</v>
      </c>
      <c r="T548" s="26">
        <v>0</v>
      </c>
      <c r="U548" s="26">
        <v>0</v>
      </c>
      <c r="V548" s="26">
        <v>0</v>
      </c>
      <c r="W548" s="26">
        <v>0</v>
      </c>
      <c r="X548" s="26">
        <v>0</v>
      </c>
      <c r="Y548" s="26">
        <v>0</v>
      </c>
      <c r="Z548" s="26">
        <v>0</v>
      </c>
      <c r="AA548" s="26">
        <v>0</v>
      </c>
      <c r="AB548" s="26">
        <v>0</v>
      </c>
      <c r="AC548" s="34">
        <v>12237.4</v>
      </c>
      <c r="AD548" s="34">
        <v>42828.7</v>
      </c>
      <c r="AE548" s="26">
        <v>0</v>
      </c>
      <c r="AF548" s="29">
        <v>2020</v>
      </c>
      <c r="AG548" s="29">
        <v>2020</v>
      </c>
      <c r="AH548" s="30">
        <v>2020</v>
      </c>
    </row>
    <row r="549" spans="1:34" ht="61.5">
      <c r="A549" s="17">
        <v>1</v>
      </c>
      <c r="B549" s="52">
        <v>464</v>
      </c>
      <c r="C549" s="20" t="s">
        <v>219</v>
      </c>
      <c r="D549" s="26">
        <v>36456.78</v>
      </c>
      <c r="E549" s="26">
        <v>0</v>
      </c>
      <c r="F549" s="26">
        <v>0</v>
      </c>
      <c r="G549" s="26">
        <v>0</v>
      </c>
      <c r="H549" s="26">
        <v>0</v>
      </c>
      <c r="I549" s="26">
        <v>0</v>
      </c>
      <c r="J549" s="26">
        <v>0</v>
      </c>
      <c r="K549" s="58">
        <v>0</v>
      </c>
      <c r="L549" s="26">
        <v>0</v>
      </c>
      <c r="M549" s="26">
        <v>0</v>
      </c>
      <c r="N549" s="26">
        <v>0</v>
      </c>
      <c r="O549" s="26">
        <v>0</v>
      </c>
      <c r="P549" s="26">
        <v>0</v>
      </c>
      <c r="Q549" s="26">
        <v>0</v>
      </c>
      <c r="R549" s="26">
        <v>0</v>
      </c>
      <c r="S549" s="26">
        <v>0</v>
      </c>
      <c r="T549" s="26">
        <v>0</v>
      </c>
      <c r="U549" s="26">
        <v>0</v>
      </c>
      <c r="V549" s="26">
        <v>0</v>
      </c>
      <c r="W549" s="26">
        <v>0</v>
      </c>
      <c r="X549" s="26">
        <v>0</v>
      </c>
      <c r="Y549" s="26">
        <v>0</v>
      </c>
      <c r="Z549" s="26">
        <v>0</v>
      </c>
      <c r="AA549" s="26">
        <v>0</v>
      </c>
      <c r="AB549" s="26">
        <v>0</v>
      </c>
      <c r="AC549" s="26">
        <v>0</v>
      </c>
      <c r="AD549" s="26">
        <v>36456.78</v>
      </c>
      <c r="AE549" s="26">
        <v>0</v>
      </c>
      <c r="AF549" s="29">
        <v>2020</v>
      </c>
      <c r="AG549" s="29" t="s">
        <v>263</v>
      </c>
      <c r="AH549" s="29" t="s">
        <v>263</v>
      </c>
    </row>
    <row r="550" spans="1:34" ht="61.5">
      <c r="B550" s="20" t="s">
        <v>831</v>
      </c>
      <c r="C550" s="20"/>
      <c r="D550" s="167">
        <v>735510.79</v>
      </c>
      <c r="E550" s="26">
        <v>0</v>
      </c>
      <c r="F550" s="26">
        <v>0</v>
      </c>
      <c r="G550" s="26">
        <v>0</v>
      </c>
      <c r="H550" s="26">
        <v>0</v>
      </c>
      <c r="I550" s="26">
        <v>0</v>
      </c>
      <c r="J550" s="26">
        <v>0</v>
      </c>
      <c r="K550" s="28">
        <v>0</v>
      </c>
      <c r="L550" s="26">
        <v>0</v>
      </c>
      <c r="M550" s="26">
        <v>0</v>
      </c>
      <c r="N550" s="26">
        <v>0</v>
      </c>
      <c r="O550" s="26">
        <v>263.2</v>
      </c>
      <c r="P550" s="26">
        <v>423511.37</v>
      </c>
      <c r="Q550" s="26">
        <v>582.4</v>
      </c>
      <c r="R550" s="26">
        <v>301826.55</v>
      </c>
      <c r="S550" s="26">
        <v>0</v>
      </c>
      <c r="T550" s="26">
        <v>0</v>
      </c>
      <c r="U550" s="26">
        <v>0</v>
      </c>
      <c r="V550" s="26">
        <v>0</v>
      </c>
      <c r="W550" s="26">
        <v>0</v>
      </c>
      <c r="X550" s="26">
        <v>0</v>
      </c>
      <c r="Y550" s="26">
        <v>0</v>
      </c>
      <c r="Z550" s="26">
        <v>0</v>
      </c>
      <c r="AA550" s="26">
        <v>0</v>
      </c>
      <c r="AB550" s="26">
        <v>0</v>
      </c>
      <c r="AC550" s="26">
        <v>10172.869999999999</v>
      </c>
      <c r="AD550" s="26">
        <v>0</v>
      </c>
      <c r="AE550" s="26">
        <v>0</v>
      </c>
      <c r="AF550" s="56" t="s">
        <v>720</v>
      </c>
      <c r="AG550" s="56" t="s">
        <v>720</v>
      </c>
      <c r="AH550" s="70" t="s">
        <v>720</v>
      </c>
    </row>
    <row r="551" spans="1:34" ht="61.5">
      <c r="A551" s="17">
        <v>1</v>
      </c>
      <c r="B551" s="52">
        <v>465</v>
      </c>
      <c r="C551" s="20" t="s">
        <v>1244</v>
      </c>
      <c r="D551" s="26">
        <v>306059.67</v>
      </c>
      <c r="E551" s="26">
        <v>0</v>
      </c>
      <c r="F551" s="26">
        <v>0</v>
      </c>
      <c r="G551" s="26">
        <v>0</v>
      </c>
      <c r="H551" s="26">
        <v>0</v>
      </c>
      <c r="I551" s="26">
        <v>0</v>
      </c>
      <c r="J551" s="26">
        <v>0</v>
      </c>
      <c r="K551" s="28">
        <v>0</v>
      </c>
      <c r="L551" s="26">
        <v>0</v>
      </c>
      <c r="M551" s="26">
        <v>0</v>
      </c>
      <c r="N551" s="26">
        <v>0</v>
      </c>
      <c r="O551" s="26">
        <v>0</v>
      </c>
      <c r="P551" s="26">
        <v>0</v>
      </c>
      <c r="Q551" s="34">
        <v>582.4</v>
      </c>
      <c r="R551" s="34">
        <v>301826.55</v>
      </c>
      <c r="S551" s="26">
        <v>0</v>
      </c>
      <c r="T551" s="26">
        <v>0</v>
      </c>
      <c r="U551" s="26">
        <v>0</v>
      </c>
      <c r="V551" s="26">
        <v>0</v>
      </c>
      <c r="W551" s="26">
        <v>0</v>
      </c>
      <c r="X551" s="26">
        <v>0</v>
      </c>
      <c r="Y551" s="26">
        <v>0</v>
      </c>
      <c r="Z551" s="26">
        <v>0</v>
      </c>
      <c r="AA551" s="26">
        <v>0</v>
      </c>
      <c r="AB551" s="26">
        <v>0</v>
      </c>
      <c r="AC551" s="34">
        <v>4233.12</v>
      </c>
      <c r="AD551" s="26">
        <v>0</v>
      </c>
      <c r="AE551" s="26">
        <v>0</v>
      </c>
      <c r="AF551" s="29" t="s">
        <v>263</v>
      </c>
      <c r="AG551" s="29">
        <v>2020</v>
      </c>
      <c r="AH551" s="30">
        <v>2020</v>
      </c>
    </row>
    <row r="552" spans="1:34" ht="61.5">
      <c r="A552" s="17">
        <v>1</v>
      </c>
      <c r="B552" s="52">
        <v>466</v>
      </c>
      <c r="C552" s="20" t="s">
        <v>1245</v>
      </c>
      <c r="D552" s="26">
        <v>429451.12</v>
      </c>
      <c r="E552" s="26">
        <v>0</v>
      </c>
      <c r="F552" s="26">
        <v>0</v>
      </c>
      <c r="G552" s="26">
        <v>0</v>
      </c>
      <c r="H552" s="26">
        <v>0</v>
      </c>
      <c r="I552" s="26">
        <v>0</v>
      </c>
      <c r="J552" s="26">
        <v>0</v>
      </c>
      <c r="K552" s="28">
        <v>0</v>
      </c>
      <c r="L552" s="26">
        <v>0</v>
      </c>
      <c r="M552" s="26">
        <v>0</v>
      </c>
      <c r="N552" s="26">
        <v>0</v>
      </c>
      <c r="O552" s="34">
        <v>263.2</v>
      </c>
      <c r="P552" s="34">
        <v>423511.37</v>
      </c>
      <c r="Q552" s="26">
        <v>0</v>
      </c>
      <c r="R552" s="26">
        <v>0</v>
      </c>
      <c r="S552" s="26">
        <v>0</v>
      </c>
      <c r="T552" s="26">
        <v>0</v>
      </c>
      <c r="U552" s="26">
        <v>0</v>
      </c>
      <c r="V552" s="26">
        <v>0</v>
      </c>
      <c r="W552" s="26">
        <v>0</v>
      </c>
      <c r="X552" s="26">
        <v>0</v>
      </c>
      <c r="Y552" s="26">
        <v>0</v>
      </c>
      <c r="Z552" s="26">
        <v>0</v>
      </c>
      <c r="AA552" s="26">
        <v>0</v>
      </c>
      <c r="AB552" s="26">
        <v>0</v>
      </c>
      <c r="AC552" s="34">
        <v>5939.75</v>
      </c>
      <c r="AD552" s="26">
        <v>0</v>
      </c>
      <c r="AE552" s="26">
        <v>0</v>
      </c>
      <c r="AF552" s="29" t="s">
        <v>263</v>
      </c>
      <c r="AG552" s="29">
        <v>2020</v>
      </c>
      <c r="AH552" s="30">
        <v>2020</v>
      </c>
    </row>
    <row r="553" spans="1:34" ht="61.5">
      <c r="B553" s="20" t="s">
        <v>832</v>
      </c>
      <c r="C553" s="20"/>
      <c r="D553" s="167">
        <v>1268994.68</v>
      </c>
      <c r="E553" s="26">
        <v>0</v>
      </c>
      <c r="F553" s="26">
        <v>0</v>
      </c>
      <c r="G553" s="26">
        <v>0</v>
      </c>
      <c r="H553" s="26">
        <v>0</v>
      </c>
      <c r="I553" s="26">
        <v>0</v>
      </c>
      <c r="J553" s="26">
        <v>0</v>
      </c>
      <c r="K553" s="28">
        <v>0</v>
      </c>
      <c r="L553" s="26">
        <v>0</v>
      </c>
      <c r="M553" s="26">
        <v>297</v>
      </c>
      <c r="N553" s="26">
        <v>1177854.29</v>
      </c>
      <c r="O553" s="26">
        <v>0</v>
      </c>
      <c r="P553" s="26">
        <v>0</v>
      </c>
      <c r="Q553" s="26">
        <v>0</v>
      </c>
      <c r="R553" s="26">
        <v>0</v>
      </c>
      <c r="S553" s="26">
        <v>0</v>
      </c>
      <c r="T553" s="26">
        <v>0</v>
      </c>
      <c r="U553" s="26">
        <v>0</v>
      </c>
      <c r="V553" s="26">
        <v>0</v>
      </c>
      <c r="W553" s="26">
        <v>0</v>
      </c>
      <c r="X553" s="26">
        <v>0</v>
      </c>
      <c r="Y553" s="26">
        <v>0</v>
      </c>
      <c r="Z553" s="26">
        <v>0</v>
      </c>
      <c r="AA553" s="26">
        <v>0</v>
      </c>
      <c r="AB553" s="26">
        <v>0</v>
      </c>
      <c r="AC553" s="26">
        <v>16519.41</v>
      </c>
      <c r="AD553" s="26">
        <v>74620.98</v>
      </c>
      <c r="AE553" s="26">
        <v>0</v>
      </c>
      <c r="AF553" s="56" t="s">
        <v>720</v>
      </c>
      <c r="AG553" s="56" t="s">
        <v>720</v>
      </c>
      <c r="AH553" s="70" t="s">
        <v>720</v>
      </c>
    </row>
    <row r="554" spans="1:34" ht="61.5">
      <c r="A554" s="17">
        <v>1</v>
      </c>
      <c r="B554" s="52">
        <v>467</v>
      </c>
      <c r="C554" s="20" t="s">
        <v>217</v>
      </c>
      <c r="D554" s="26">
        <v>1233277.05</v>
      </c>
      <c r="E554" s="26">
        <v>0</v>
      </c>
      <c r="F554" s="26">
        <v>0</v>
      </c>
      <c r="G554" s="26">
        <v>0</v>
      </c>
      <c r="H554" s="26">
        <v>0</v>
      </c>
      <c r="I554" s="26">
        <v>0</v>
      </c>
      <c r="J554" s="26">
        <v>0</v>
      </c>
      <c r="K554" s="28">
        <v>0</v>
      </c>
      <c r="L554" s="26">
        <v>0</v>
      </c>
      <c r="M554" s="34">
        <v>297</v>
      </c>
      <c r="N554" s="34">
        <v>1177854.29</v>
      </c>
      <c r="O554" s="26">
        <v>0</v>
      </c>
      <c r="P554" s="26">
        <v>0</v>
      </c>
      <c r="Q554" s="26">
        <v>0</v>
      </c>
      <c r="R554" s="26">
        <v>0</v>
      </c>
      <c r="S554" s="26">
        <v>0</v>
      </c>
      <c r="T554" s="26">
        <v>0</v>
      </c>
      <c r="U554" s="26">
        <v>0</v>
      </c>
      <c r="V554" s="26">
        <v>0</v>
      </c>
      <c r="W554" s="26">
        <v>0</v>
      </c>
      <c r="X554" s="26">
        <v>0</v>
      </c>
      <c r="Y554" s="26">
        <v>0</v>
      </c>
      <c r="Z554" s="26">
        <v>0</v>
      </c>
      <c r="AA554" s="26">
        <v>0</v>
      </c>
      <c r="AB554" s="26">
        <v>0</v>
      </c>
      <c r="AC554" s="34">
        <v>16519.41</v>
      </c>
      <c r="AD554" s="34">
        <v>38903.35</v>
      </c>
      <c r="AE554" s="26">
        <v>0</v>
      </c>
      <c r="AF554" s="29">
        <v>2020</v>
      </c>
      <c r="AG554" s="29">
        <v>2020</v>
      </c>
      <c r="AH554" s="30">
        <v>2020</v>
      </c>
    </row>
    <row r="555" spans="1:34" ht="61.5">
      <c r="A555" s="17">
        <v>1</v>
      </c>
      <c r="B555" s="52">
        <v>468</v>
      </c>
      <c r="C555" s="20" t="s">
        <v>213</v>
      </c>
      <c r="D555" s="26">
        <v>35717.629999999997</v>
      </c>
      <c r="E555" s="26">
        <v>0</v>
      </c>
      <c r="F555" s="26">
        <v>0</v>
      </c>
      <c r="G555" s="26">
        <v>0</v>
      </c>
      <c r="H555" s="26">
        <v>0</v>
      </c>
      <c r="I555" s="26">
        <v>0</v>
      </c>
      <c r="J555" s="26">
        <v>0</v>
      </c>
      <c r="K555" s="58">
        <v>0</v>
      </c>
      <c r="L555" s="26">
        <v>0</v>
      </c>
      <c r="M555" s="26">
        <v>0</v>
      </c>
      <c r="N555" s="26">
        <v>0</v>
      </c>
      <c r="O555" s="26">
        <v>0</v>
      </c>
      <c r="P555" s="26">
        <v>0</v>
      </c>
      <c r="Q555" s="26">
        <v>0</v>
      </c>
      <c r="R555" s="26">
        <v>0</v>
      </c>
      <c r="S555" s="26">
        <v>0</v>
      </c>
      <c r="T555" s="26">
        <v>0</v>
      </c>
      <c r="U555" s="26">
        <v>0</v>
      </c>
      <c r="V555" s="26">
        <v>0</v>
      </c>
      <c r="W555" s="26">
        <v>0</v>
      </c>
      <c r="X555" s="26">
        <v>0</v>
      </c>
      <c r="Y555" s="26">
        <v>0</v>
      </c>
      <c r="Z555" s="26">
        <v>0</v>
      </c>
      <c r="AA555" s="26">
        <v>0</v>
      </c>
      <c r="AB555" s="26">
        <v>0</v>
      </c>
      <c r="AC555" s="26">
        <v>0</v>
      </c>
      <c r="AD555" s="26">
        <v>35717.629999999997</v>
      </c>
      <c r="AE555" s="26">
        <v>0</v>
      </c>
      <c r="AF555" s="29">
        <v>2020</v>
      </c>
      <c r="AG555" s="29" t="s">
        <v>263</v>
      </c>
      <c r="AH555" s="29" t="s">
        <v>263</v>
      </c>
    </row>
    <row r="556" spans="1:34" ht="61.5">
      <c r="B556" s="20" t="s">
        <v>723</v>
      </c>
      <c r="C556" s="20"/>
      <c r="D556" s="167">
        <v>1153746737.6600003</v>
      </c>
      <c r="E556" s="26">
        <v>2294755.6799999997</v>
      </c>
      <c r="F556" s="26">
        <v>4561715.47</v>
      </c>
      <c r="G556" s="26">
        <v>21391633.780000001</v>
      </c>
      <c r="H556" s="26">
        <v>4366988.45</v>
      </c>
      <c r="I556" s="26">
        <v>12039192.49</v>
      </c>
      <c r="J556" s="26">
        <v>0</v>
      </c>
      <c r="K556" s="59">
        <v>211</v>
      </c>
      <c r="L556" s="26">
        <v>402898309.93000001</v>
      </c>
      <c r="M556" s="26">
        <v>125203.84999999996</v>
      </c>
      <c r="N556" s="26">
        <v>580342361.98999989</v>
      </c>
      <c r="O556" s="26">
        <v>0</v>
      </c>
      <c r="P556" s="26">
        <v>0</v>
      </c>
      <c r="Q556" s="26">
        <v>15224.220000000001</v>
      </c>
      <c r="R556" s="26">
        <v>51869545.109999999</v>
      </c>
      <c r="S556" s="26">
        <v>246.99999999999997</v>
      </c>
      <c r="T556" s="26">
        <v>5246879.72</v>
      </c>
      <c r="U556" s="26">
        <v>26705019.160000004</v>
      </c>
      <c r="V556" s="26">
        <v>0</v>
      </c>
      <c r="W556" s="26">
        <v>0</v>
      </c>
      <c r="X556" s="26">
        <v>0</v>
      </c>
      <c r="Y556" s="26">
        <v>0</v>
      </c>
      <c r="Z556" s="26">
        <v>0</v>
      </c>
      <c r="AA556" s="26">
        <v>0</v>
      </c>
      <c r="AB556" s="26">
        <v>0</v>
      </c>
      <c r="AC556" s="26">
        <v>13988931.270000007</v>
      </c>
      <c r="AD556" s="26">
        <v>27801404.609999992</v>
      </c>
      <c r="AE556" s="26">
        <v>240000</v>
      </c>
      <c r="AF556" s="56" t="s">
        <v>720</v>
      </c>
      <c r="AG556" s="56" t="s">
        <v>720</v>
      </c>
      <c r="AH556" s="70" t="s">
        <v>720</v>
      </c>
    </row>
    <row r="557" spans="1:34" ht="61.5">
      <c r="B557" s="20" t="s">
        <v>1052</v>
      </c>
      <c r="C557" s="163"/>
      <c r="D557" s="167">
        <v>168438010.03999993</v>
      </c>
      <c r="E557" s="26">
        <v>0</v>
      </c>
      <c r="F557" s="26">
        <v>0</v>
      </c>
      <c r="G557" s="26">
        <v>600000</v>
      </c>
      <c r="H557" s="26">
        <v>0</v>
      </c>
      <c r="I557" s="26">
        <v>0</v>
      </c>
      <c r="J557" s="26">
        <v>0</v>
      </c>
      <c r="K557" s="28">
        <v>10</v>
      </c>
      <c r="L557" s="26">
        <v>17360874.5</v>
      </c>
      <c r="M557" s="26">
        <v>33389.070000000007</v>
      </c>
      <c r="N557" s="26">
        <v>129777537.52</v>
      </c>
      <c r="O557" s="26">
        <v>0</v>
      </c>
      <c r="P557" s="26">
        <v>0</v>
      </c>
      <c r="Q557" s="26">
        <v>5605.1399999999994</v>
      </c>
      <c r="R557" s="26">
        <v>13442989.439999999</v>
      </c>
      <c r="S557" s="26">
        <v>0</v>
      </c>
      <c r="T557" s="26">
        <v>0</v>
      </c>
      <c r="U557" s="26">
        <v>0</v>
      </c>
      <c r="V557" s="26">
        <v>0</v>
      </c>
      <c r="W557" s="26">
        <v>0</v>
      </c>
      <c r="X557" s="26">
        <v>0</v>
      </c>
      <c r="Y557" s="26">
        <v>0</v>
      </c>
      <c r="Z557" s="26">
        <v>0</v>
      </c>
      <c r="AA557" s="26">
        <v>0</v>
      </c>
      <c r="AB557" s="26">
        <v>0</v>
      </c>
      <c r="AC557" s="26">
        <v>2244666.2200000002</v>
      </c>
      <c r="AD557" s="26">
        <v>5011942.3599999994</v>
      </c>
      <c r="AE557" s="26">
        <v>0</v>
      </c>
      <c r="AF557" s="56" t="s">
        <v>720</v>
      </c>
      <c r="AG557" s="56" t="s">
        <v>720</v>
      </c>
      <c r="AH557" s="70" t="s">
        <v>720</v>
      </c>
    </row>
    <row r="558" spans="1:34" ht="61.5">
      <c r="A558" s="17">
        <v>1</v>
      </c>
      <c r="B558" s="52">
        <v>1</v>
      </c>
      <c r="C558" s="20" t="s">
        <v>516</v>
      </c>
      <c r="D558" s="26">
        <v>4291672.24</v>
      </c>
      <c r="E558" s="26">
        <v>0</v>
      </c>
      <c r="F558" s="26">
        <v>0</v>
      </c>
      <c r="G558" s="26">
        <v>0</v>
      </c>
      <c r="H558" s="26">
        <v>0</v>
      </c>
      <c r="I558" s="26">
        <v>0</v>
      </c>
      <c r="J558" s="26">
        <v>0</v>
      </c>
      <c r="K558" s="28">
        <v>0</v>
      </c>
      <c r="L558" s="26">
        <v>0</v>
      </c>
      <c r="M558" s="26">
        <v>965.7</v>
      </c>
      <c r="N558" s="26">
        <v>4138096.19</v>
      </c>
      <c r="O558" s="26">
        <v>0</v>
      </c>
      <c r="P558" s="26">
        <v>0</v>
      </c>
      <c r="Q558" s="26">
        <v>0</v>
      </c>
      <c r="R558" s="26">
        <v>0</v>
      </c>
      <c r="S558" s="26">
        <v>0</v>
      </c>
      <c r="T558" s="26">
        <v>0</v>
      </c>
      <c r="U558" s="26">
        <v>0</v>
      </c>
      <c r="V558" s="26">
        <v>0</v>
      </c>
      <c r="W558" s="26">
        <v>0</v>
      </c>
      <c r="X558" s="26">
        <v>0</v>
      </c>
      <c r="Y558" s="26">
        <v>0</v>
      </c>
      <c r="Z558" s="26">
        <v>0</v>
      </c>
      <c r="AA558" s="26">
        <v>0</v>
      </c>
      <c r="AB558" s="26">
        <v>0</v>
      </c>
      <c r="AC558" s="26">
        <v>65753.56</v>
      </c>
      <c r="AD558" s="34">
        <v>87822.49</v>
      </c>
      <c r="AE558" s="26">
        <v>0</v>
      </c>
      <c r="AF558" s="29">
        <v>2021</v>
      </c>
      <c r="AG558" s="29">
        <v>2021</v>
      </c>
      <c r="AH558" s="30">
        <v>2021</v>
      </c>
    </row>
    <row r="559" spans="1:34" ht="61.5">
      <c r="A559" s="17">
        <v>1</v>
      </c>
      <c r="B559" s="52">
        <v>2</v>
      </c>
      <c r="C559" s="20" t="s">
        <v>517</v>
      </c>
      <c r="D559" s="26">
        <v>4307382.3800000008</v>
      </c>
      <c r="E559" s="26">
        <v>0</v>
      </c>
      <c r="F559" s="26">
        <v>0</v>
      </c>
      <c r="G559" s="26">
        <v>0</v>
      </c>
      <c r="H559" s="26">
        <v>0</v>
      </c>
      <c r="I559" s="26">
        <v>0</v>
      </c>
      <c r="J559" s="26">
        <v>0</v>
      </c>
      <c r="K559" s="28">
        <v>0</v>
      </c>
      <c r="L559" s="26">
        <v>0</v>
      </c>
      <c r="M559" s="26">
        <v>964.74</v>
      </c>
      <c r="N559" s="26">
        <v>4158424.6</v>
      </c>
      <c r="O559" s="26">
        <v>0</v>
      </c>
      <c r="P559" s="26">
        <v>0</v>
      </c>
      <c r="Q559" s="26">
        <v>0</v>
      </c>
      <c r="R559" s="26">
        <v>0</v>
      </c>
      <c r="S559" s="26">
        <v>0</v>
      </c>
      <c r="T559" s="26">
        <v>0</v>
      </c>
      <c r="U559" s="26">
        <v>0</v>
      </c>
      <c r="V559" s="26">
        <v>0</v>
      </c>
      <c r="W559" s="26">
        <v>0</v>
      </c>
      <c r="X559" s="26">
        <v>0</v>
      </c>
      <c r="Y559" s="26">
        <v>0</v>
      </c>
      <c r="Z559" s="26">
        <v>0</v>
      </c>
      <c r="AA559" s="26">
        <v>0</v>
      </c>
      <c r="AB559" s="26">
        <v>0</v>
      </c>
      <c r="AC559" s="26">
        <v>61128.84</v>
      </c>
      <c r="AD559" s="34">
        <v>87828.94</v>
      </c>
      <c r="AE559" s="26">
        <v>0</v>
      </c>
      <c r="AF559" s="29">
        <v>2021</v>
      </c>
      <c r="AG559" s="29">
        <v>2021</v>
      </c>
      <c r="AH559" s="30">
        <v>2021</v>
      </c>
    </row>
    <row r="560" spans="1:34" ht="61.5">
      <c r="A560" s="17">
        <v>1</v>
      </c>
      <c r="B560" s="52">
        <v>3</v>
      </c>
      <c r="C560" s="20" t="s">
        <v>518</v>
      </c>
      <c r="D560" s="26">
        <v>1630479.8800000001</v>
      </c>
      <c r="E560" s="26">
        <v>0</v>
      </c>
      <c r="F560" s="26">
        <v>0</v>
      </c>
      <c r="G560" s="26">
        <v>0</v>
      </c>
      <c r="H560" s="26">
        <v>0</v>
      </c>
      <c r="I560" s="26">
        <v>0</v>
      </c>
      <c r="J560" s="26">
        <v>0</v>
      </c>
      <c r="K560" s="28">
        <v>0</v>
      </c>
      <c r="L560" s="26">
        <v>0</v>
      </c>
      <c r="M560" s="26">
        <v>553</v>
      </c>
      <c r="N560" s="26">
        <v>1606859.05</v>
      </c>
      <c r="O560" s="26">
        <v>0</v>
      </c>
      <c r="P560" s="26">
        <v>0</v>
      </c>
      <c r="Q560" s="26">
        <v>0</v>
      </c>
      <c r="R560" s="26">
        <v>0</v>
      </c>
      <c r="S560" s="26">
        <v>0</v>
      </c>
      <c r="T560" s="26">
        <v>0</v>
      </c>
      <c r="U560" s="26">
        <v>0</v>
      </c>
      <c r="V560" s="26">
        <v>0</v>
      </c>
      <c r="W560" s="26">
        <v>0</v>
      </c>
      <c r="X560" s="26">
        <v>0</v>
      </c>
      <c r="Y560" s="26">
        <v>0</v>
      </c>
      <c r="Z560" s="26">
        <v>0</v>
      </c>
      <c r="AA560" s="26">
        <v>0</v>
      </c>
      <c r="AB560" s="26">
        <v>0</v>
      </c>
      <c r="AC560" s="34">
        <v>23620.83</v>
      </c>
      <c r="AD560" s="26">
        <v>0</v>
      </c>
      <c r="AE560" s="26">
        <v>0</v>
      </c>
      <c r="AF560" s="29" t="s">
        <v>263</v>
      </c>
      <c r="AG560" s="29">
        <v>2021</v>
      </c>
      <c r="AH560" s="30">
        <v>2021</v>
      </c>
    </row>
    <row r="561" spans="1:34" ht="61.5">
      <c r="A561" s="17">
        <v>1</v>
      </c>
      <c r="B561" s="52">
        <v>4</v>
      </c>
      <c r="C561" s="20" t="s">
        <v>521</v>
      </c>
      <c r="D561" s="26">
        <v>2688942.55</v>
      </c>
      <c r="E561" s="26">
        <v>0</v>
      </c>
      <c r="F561" s="26">
        <v>0</v>
      </c>
      <c r="G561" s="26">
        <v>0</v>
      </c>
      <c r="H561" s="26">
        <v>0</v>
      </c>
      <c r="I561" s="26">
        <v>0</v>
      </c>
      <c r="J561" s="26">
        <v>0</v>
      </c>
      <c r="K561" s="58">
        <v>0</v>
      </c>
      <c r="L561" s="26">
        <v>0</v>
      </c>
      <c r="M561" s="26">
        <v>599</v>
      </c>
      <c r="N561" s="26">
        <v>2649204.48</v>
      </c>
      <c r="O561" s="26">
        <v>0</v>
      </c>
      <c r="P561" s="26">
        <v>0</v>
      </c>
      <c r="Q561" s="26">
        <v>0</v>
      </c>
      <c r="R561" s="26">
        <v>0</v>
      </c>
      <c r="S561" s="26">
        <v>0</v>
      </c>
      <c r="T561" s="26">
        <v>0</v>
      </c>
      <c r="U561" s="26">
        <v>0</v>
      </c>
      <c r="V561" s="26">
        <v>0</v>
      </c>
      <c r="W561" s="26">
        <v>0</v>
      </c>
      <c r="X561" s="26">
        <v>0</v>
      </c>
      <c r="Y561" s="26">
        <v>0</v>
      </c>
      <c r="Z561" s="26">
        <v>0</v>
      </c>
      <c r="AA561" s="26">
        <v>0</v>
      </c>
      <c r="AB561" s="26">
        <v>0</v>
      </c>
      <c r="AC561" s="26">
        <v>39738.07</v>
      </c>
      <c r="AD561" s="26">
        <v>0</v>
      </c>
      <c r="AE561" s="26">
        <v>0</v>
      </c>
      <c r="AF561" s="29" t="s">
        <v>263</v>
      </c>
      <c r="AG561" s="29">
        <v>2021</v>
      </c>
      <c r="AH561" s="29">
        <v>2021</v>
      </c>
    </row>
    <row r="562" spans="1:34" ht="61.5">
      <c r="A562" s="17">
        <v>1</v>
      </c>
      <c r="B562" s="52">
        <v>5</v>
      </c>
      <c r="C562" s="20" t="s">
        <v>522</v>
      </c>
      <c r="D562" s="26">
        <v>88158.53</v>
      </c>
      <c r="E562" s="26">
        <v>0</v>
      </c>
      <c r="F562" s="26">
        <v>0</v>
      </c>
      <c r="G562" s="26">
        <v>0</v>
      </c>
      <c r="H562" s="26">
        <v>0</v>
      </c>
      <c r="I562" s="26">
        <v>0</v>
      </c>
      <c r="J562" s="26">
        <v>0</v>
      </c>
      <c r="K562" s="28">
        <v>0</v>
      </c>
      <c r="L562" s="26">
        <v>0</v>
      </c>
      <c r="M562" s="26">
        <v>0</v>
      </c>
      <c r="N562" s="26">
        <v>0</v>
      </c>
      <c r="O562" s="26">
        <v>0</v>
      </c>
      <c r="P562" s="26">
        <v>0</v>
      </c>
      <c r="Q562" s="26">
        <v>0</v>
      </c>
      <c r="R562" s="26">
        <v>0</v>
      </c>
      <c r="S562" s="26">
        <v>0</v>
      </c>
      <c r="T562" s="26">
        <v>0</v>
      </c>
      <c r="U562" s="26">
        <v>0</v>
      </c>
      <c r="V562" s="26">
        <v>0</v>
      </c>
      <c r="W562" s="26">
        <v>0</v>
      </c>
      <c r="X562" s="26">
        <v>0</v>
      </c>
      <c r="Y562" s="26">
        <v>0</v>
      </c>
      <c r="Z562" s="26">
        <v>0</v>
      </c>
      <c r="AA562" s="26">
        <v>0</v>
      </c>
      <c r="AB562" s="26">
        <v>0</v>
      </c>
      <c r="AC562" s="26">
        <v>0</v>
      </c>
      <c r="AD562" s="34">
        <v>88158.53</v>
      </c>
      <c r="AE562" s="26">
        <v>0</v>
      </c>
      <c r="AF562" s="29">
        <v>2021</v>
      </c>
      <c r="AG562" s="29" t="s">
        <v>263</v>
      </c>
      <c r="AH562" s="29" t="s">
        <v>263</v>
      </c>
    </row>
    <row r="563" spans="1:34" ht="61.5">
      <c r="A563" s="17">
        <v>1</v>
      </c>
      <c r="B563" s="52">
        <v>6</v>
      </c>
      <c r="C563" s="20" t="s">
        <v>523</v>
      </c>
      <c r="D563" s="26">
        <v>2441027.59</v>
      </c>
      <c r="E563" s="26">
        <v>0</v>
      </c>
      <c r="F563" s="26">
        <v>0</v>
      </c>
      <c r="G563" s="26">
        <v>0</v>
      </c>
      <c r="H563" s="26">
        <v>0</v>
      </c>
      <c r="I563" s="26">
        <v>0</v>
      </c>
      <c r="J563" s="26">
        <v>0</v>
      </c>
      <c r="K563" s="28">
        <v>0</v>
      </c>
      <c r="L563" s="26">
        <v>0</v>
      </c>
      <c r="M563" s="26">
        <v>967</v>
      </c>
      <c r="N563" s="34">
        <v>2318685.9500000002</v>
      </c>
      <c r="O563" s="26">
        <v>0</v>
      </c>
      <c r="P563" s="26">
        <v>0</v>
      </c>
      <c r="Q563" s="26">
        <v>0</v>
      </c>
      <c r="R563" s="26">
        <v>0</v>
      </c>
      <c r="S563" s="26">
        <v>0</v>
      </c>
      <c r="T563" s="26">
        <v>0</v>
      </c>
      <c r="U563" s="26">
        <v>0</v>
      </c>
      <c r="V563" s="26">
        <v>0</v>
      </c>
      <c r="W563" s="26">
        <v>0</v>
      </c>
      <c r="X563" s="26">
        <v>0</v>
      </c>
      <c r="Y563" s="26">
        <v>0</v>
      </c>
      <c r="Z563" s="26">
        <v>0</v>
      </c>
      <c r="AA563" s="26">
        <v>0</v>
      </c>
      <c r="AB563" s="26">
        <v>0</v>
      </c>
      <c r="AC563" s="34">
        <v>34084.339999999997</v>
      </c>
      <c r="AD563" s="34">
        <v>88257.3</v>
      </c>
      <c r="AE563" s="26">
        <v>0</v>
      </c>
      <c r="AF563" s="29">
        <v>2021</v>
      </c>
      <c r="AG563" s="29">
        <v>2021</v>
      </c>
      <c r="AH563" s="30">
        <v>2021</v>
      </c>
    </row>
    <row r="564" spans="1:34" ht="61.5">
      <c r="A564" s="17">
        <v>1</v>
      </c>
      <c r="B564" s="52">
        <v>7</v>
      </c>
      <c r="C564" s="20" t="s">
        <v>524</v>
      </c>
      <c r="D564" s="26">
        <v>3218631.9200000004</v>
      </c>
      <c r="E564" s="26">
        <v>0</v>
      </c>
      <c r="F564" s="26">
        <v>0</v>
      </c>
      <c r="G564" s="26">
        <v>0</v>
      </c>
      <c r="H564" s="26">
        <v>0</v>
      </c>
      <c r="I564" s="26">
        <v>0</v>
      </c>
      <c r="J564" s="26">
        <v>0</v>
      </c>
      <c r="K564" s="28">
        <v>0</v>
      </c>
      <c r="L564" s="26">
        <v>0</v>
      </c>
      <c r="M564" s="26">
        <v>1244</v>
      </c>
      <c r="N564" s="26">
        <v>3172003.47</v>
      </c>
      <c r="O564" s="26">
        <v>0</v>
      </c>
      <c r="P564" s="26">
        <v>0</v>
      </c>
      <c r="Q564" s="26">
        <v>0</v>
      </c>
      <c r="R564" s="26">
        <v>0</v>
      </c>
      <c r="S564" s="26">
        <v>0</v>
      </c>
      <c r="T564" s="26">
        <v>0</v>
      </c>
      <c r="U564" s="26">
        <v>0</v>
      </c>
      <c r="V564" s="26">
        <v>0</v>
      </c>
      <c r="W564" s="26">
        <v>0</v>
      </c>
      <c r="X564" s="26">
        <v>0</v>
      </c>
      <c r="Y564" s="26">
        <v>0</v>
      </c>
      <c r="Z564" s="26">
        <v>0</v>
      </c>
      <c r="AA564" s="26">
        <v>0</v>
      </c>
      <c r="AB564" s="26">
        <v>0</v>
      </c>
      <c r="AC564" s="26">
        <v>46628.45</v>
      </c>
      <c r="AD564" s="26">
        <v>0</v>
      </c>
      <c r="AE564" s="26">
        <v>0</v>
      </c>
      <c r="AF564" s="29" t="s">
        <v>263</v>
      </c>
      <c r="AG564" s="29">
        <v>2021</v>
      </c>
      <c r="AH564" s="30">
        <v>2021</v>
      </c>
    </row>
    <row r="565" spans="1:34" ht="61.5">
      <c r="A565" s="17">
        <v>1</v>
      </c>
      <c r="B565" s="52">
        <v>8</v>
      </c>
      <c r="C565" s="20" t="s">
        <v>525</v>
      </c>
      <c r="D565" s="26">
        <v>3335778.24</v>
      </c>
      <c r="E565" s="26">
        <v>0</v>
      </c>
      <c r="F565" s="26">
        <v>0</v>
      </c>
      <c r="G565" s="26">
        <v>0</v>
      </c>
      <c r="H565" s="26">
        <v>0</v>
      </c>
      <c r="I565" s="26">
        <v>0</v>
      </c>
      <c r="J565" s="26">
        <v>0</v>
      </c>
      <c r="K565" s="28">
        <v>0</v>
      </c>
      <c r="L565" s="26">
        <v>0</v>
      </c>
      <c r="M565" s="26">
        <v>524</v>
      </c>
      <c r="N565" s="26">
        <v>3200498.7</v>
      </c>
      <c r="O565" s="26">
        <v>0</v>
      </c>
      <c r="P565" s="26">
        <v>0</v>
      </c>
      <c r="Q565" s="26">
        <v>0</v>
      </c>
      <c r="R565" s="26">
        <v>0</v>
      </c>
      <c r="S565" s="26">
        <v>0</v>
      </c>
      <c r="T565" s="26">
        <v>0</v>
      </c>
      <c r="U565" s="26">
        <v>0</v>
      </c>
      <c r="V565" s="26">
        <v>0</v>
      </c>
      <c r="W565" s="26">
        <v>0</v>
      </c>
      <c r="X565" s="26">
        <v>0</v>
      </c>
      <c r="Y565" s="26">
        <v>0</v>
      </c>
      <c r="Z565" s="26">
        <v>0</v>
      </c>
      <c r="AA565" s="26">
        <v>0</v>
      </c>
      <c r="AB565" s="26">
        <v>0</v>
      </c>
      <c r="AC565" s="26">
        <v>47450.44</v>
      </c>
      <c r="AD565" s="34">
        <v>87829.1</v>
      </c>
      <c r="AE565" s="26">
        <v>0</v>
      </c>
      <c r="AF565" s="29">
        <v>2021</v>
      </c>
      <c r="AG565" s="29">
        <v>2021</v>
      </c>
      <c r="AH565" s="30">
        <v>2021</v>
      </c>
    </row>
    <row r="566" spans="1:34" ht="61.5">
      <c r="A566" s="17">
        <v>1</v>
      </c>
      <c r="B566" s="52">
        <v>9</v>
      </c>
      <c r="C566" s="20" t="s">
        <v>526</v>
      </c>
      <c r="D566" s="26">
        <v>2496866.9499999997</v>
      </c>
      <c r="E566" s="26">
        <v>0</v>
      </c>
      <c r="F566" s="26">
        <v>0</v>
      </c>
      <c r="G566" s="26">
        <v>0</v>
      </c>
      <c r="H566" s="26">
        <v>0</v>
      </c>
      <c r="I566" s="26">
        <v>0</v>
      </c>
      <c r="J566" s="26">
        <v>0</v>
      </c>
      <c r="K566" s="28">
        <v>0</v>
      </c>
      <c r="L566" s="26">
        <v>0</v>
      </c>
      <c r="M566" s="26">
        <v>911.04</v>
      </c>
      <c r="N566" s="122">
        <v>2373709.75</v>
      </c>
      <c r="O566" s="26">
        <v>0</v>
      </c>
      <c r="P566" s="26">
        <v>0</v>
      </c>
      <c r="Q566" s="26">
        <v>0</v>
      </c>
      <c r="R566" s="26">
        <v>0</v>
      </c>
      <c r="S566" s="26">
        <v>0</v>
      </c>
      <c r="T566" s="26">
        <v>0</v>
      </c>
      <c r="U566" s="26">
        <v>0</v>
      </c>
      <c r="V566" s="26">
        <v>0</v>
      </c>
      <c r="W566" s="26">
        <v>0</v>
      </c>
      <c r="X566" s="26">
        <v>0</v>
      </c>
      <c r="Y566" s="26">
        <v>0</v>
      </c>
      <c r="Z566" s="26">
        <v>0</v>
      </c>
      <c r="AA566" s="26">
        <v>0</v>
      </c>
      <c r="AB566" s="26">
        <v>0</v>
      </c>
      <c r="AC566" s="122">
        <v>34893.53</v>
      </c>
      <c r="AD566" s="122">
        <v>88263.67</v>
      </c>
      <c r="AE566" s="26">
        <v>0</v>
      </c>
      <c r="AF566" s="29">
        <v>2021</v>
      </c>
      <c r="AG566" s="29">
        <v>2021</v>
      </c>
      <c r="AH566" s="30">
        <v>2021</v>
      </c>
    </row>
    <row r="567" spans="1:34" ht="61.5">
      <c r="A567" s="17">
        <v>1</v>
      </c>
      <c r="B567" s="52">
        <v>10</v>
      </c>
      <c r="C567" s="20" t="s">
        <v>529</v>
      </c>
      <c r="D567" s="26">
        <v>4292904.41</v>
      </c>
      <c r="E567" s="26">
        <v>0</v>
      </c>
      <c r="F567" s="26">
        <v>0</v>
      </c>
      <c r="G567" s="26">
        <v>0</v>
      </c>
      <c r="H567" s="26">
        <v>0</v>
      </c>
      <c r="I567" s="26">
        <v>0</v>
      </c>
      <c r="J567" s="26">
        <v>0</v>
      </c>
      <c r="K567" s="28">
        <v>0</v>
      </c>
      <c r="L567" s="26">
        <v>0</v>
      </c>
      <c r="M567" s="26">
        <v>1087.3699999999999</v>
      </c>
      <c r="N567" s="26">
        <v>4130234</v>
      </c>
      <c r="O567" s="26">
        <v>0</v>
      </c>
      <c r="P567" s="26">
        <v>0</v>
      </c>
      <c r="Q567" s="26">
        <v>0</v>
      </c>
      <c r="R567" s="26">
        <v>0</v>
      </c>
      <c r="S567" s="26">
        <v>0</v>
      </c>
      <c r="T567" s="26">
        <v>0</v>
      </c>
      <c r="U567" s="26">
        <v>0</v>
      </c>
      <c r="V567" s="26">
        <v>0</v>
      </c>
      <c r="W567" s="26">
        <v>0</v>
      </c>
      <c r="X567" s="26">
        <v>0</v>
      </c>
      <c r="Y567" s="26">
        <v>0</v>
      </c>
      <c r="Z567" s="26">
        <v>0</v>
      </c>
      <c r="AA567" s="26">
        <v>0</v>
      </c>
      <c r="AB567" s="26">
        <v>0</v>
      </c>
      <c r="AC567" s="26">
        <v>74558.009999999995</v>
      </c>
      <c r="AD567" s="26">
        <v>88112.4</v>
      </c>
      <c r="AE567" s="26">
        <v>0</v>
      </c>
      <c r="AF567" s="29">
        <v>2021</v>
      </c>
      <c r="AG567" s="29">
        <v>2021</v>
      </c>
      <c r="AH567" s="30">
        <v>2021</v>
      </c>
    </row>
    <row r="568" spans="1:34" ht="61.5">
      <c r="A568" s="17">
        <v>1</v>
      </c>
      <c r="B568" s="52">
        <v>11</v>
      </c>
      <c r="C568" s="20" t="s">
        <v>528</v>
      </c>
      <c r="D568" s="26">
        <v>4299493.75</v>
      </c>
      <c r="E568" s="26">
        <v>0</v>
      </c>
      <c r="F568" s="26">
        <v>0</v>
      </c>
      <c r="G568" s="26">
        <v>0</v>
      </c>
      <c r="H568" s="26">
        <v>0</v>
      </c>
      <c r="I568" s="26">
        <v>0</v>
      </c>
      <c r="J568" s="26">
        <v>0</v>
      </c>
      <c r="K568" s="28">
        <v>0</v>
      </c>
      <c r="L568" s="26">
        <v>0</v>
      </c>
      <c r="M568" s="26">
        <v>1031</v>
      </c>
      <c r="N568" s="26">
        <v>4209493.75</v>
      </c>
      <c r="O568" s="26">
        <v>0</v>
      </c>
      <c r="P568" s="26">
        <v>0</v>
      </c>
      <c r="Q568" s="26">
        <v>0</v>
      </c>
      <c r="R568" s="26">
        <v>0</v>
      </c>
      <c r="S568" s="26">
        <v>0</v>
      </c>
      <c r="T568" s="26">
        <v>0</v>
      </c>
      <c r="U568" s="26">
        <v>0</v>
      </c>
      <c r="V568" s="26">
        <v>0</v>
      </c>
      <c r="W568" s="26">
        <v>0</v>
      </c>
      <c r="X568" s="26">
        <v>0</v>
      </c>
      <c r="Y568" s="26">
        <v>0</v>
      </c>
      <c r="Z568" s="26">
        <v>0</v>
      </c>
      <c r="AA568" s="26">
        <v>0</v>
      </c>
      <c r="AB568" s="26">
        <v>0</v>
      </c>
      <c r="AC568" s="26">
        <v>90000</v>
      </c>
      <c r="AD568" s="26">
        <v>0</v>
      </c>
      <c r="AE568" s="26">
        <v>0</v>
      </c>
      <c r="AF568" s="29" t="s">
        <v>263</v>
      </c>
      <c r="AG568" s="29">
        <v>2021</v>
      </c>
      <c r="AH568" s="30">
        <v>2021</v>
      </c>
    </row>
    <row r="569" spans="1:34" ht="61.5">
      <c r="A569" s="17">
        <v>1</v>
      </c>
      <c r="B569" s="52">
        <v>12</v>
      </c>
      <c r="C569" s="20" t="s">
        <v>764</v>
      </c>
      <c r="D569" s="26">
        <v>88074.58</v>
      </c>
      <c r="E569" s="26">
        <v>0</v>
      </c>
      <c r="F569" s="26">
        <v>0</v>
      </c>
      <c r="G569" s="26">
        <v>0</v>
      </c>
      <c r="H569" s="26">
        <v>0</v>
      </c>
      <c r="I569" s="26">
        <v>0</v>
      </c>
      <c r="J569" s="26">
        <v>0</v>
      </c>
      <c r="K569" s="28">
        <v>0</v>
      </c>
      <c r="L569" s="26">
        <v>0</v>
      </c>
      <c r="M569" s="26">
        <v>0</v>
      </c>
      <c r="N569" s="26">
        <v>0</v>
      </c>
      <c r="O569" s="26">
        <v>0</v>
      </c>
      <c r="P569" s="26">
        <v>0</v>
      </c>
      <c r="Q569" s="26">
        <v>0</v>
      </c>
      <c r="R569" s="26">
        <v>0</v>
      </c>
      <c r="S569" s="26">
        <v>0</v>
      </c>
      <c r="T569" s="26">
        <v>0</v>
      </c>
      <c r="U569" s="26">
        <v>0</v>
      </c>
      <c r="V569" s="26">
        <v>0</v>
      </c>
      <c r="W569" s="26">
        <v>0</v>
      </c>
      <c r="X569" s="26">
        <v>0</v>
      </c>
      <c r="Y569" s="26">
        <v>0</v>
      </c>
      <c r="Z569" s="26">
        <v>0</v>
      </c>
      <c r="AA569" s="26">
        <v>0</v>
      </c>
      <c r="AB569" s="26">
        <v>0</v>
      </c>
      <c r="AC569" s="26">
        <v>0</v>
      </c>
      <c r="AD569" s="34">
        <v>88074.58</v>
      </c>
      <c r="AE569" s="26">
        <v>0</v>
      </c>
      <c r="AF569" s="29">
        <v>2021</v>
      </c>
      <c r="AG569" s="29" t="s">
        <v>263</v>
      </c>
      <c r="AH569" s="29" t="s">
        <v>263</v>
      </c>
    </row>
    <row r="570" spans="1:34" ht="61.5">
      <c r="A570" s="17">
        <v>1</v>
      </c>
      <c r="B570" s="52">
        <v>13</v>
      </c>
      <c r="C570" s="20" t="s">
        <v>531</v>
      </c>
      <c r="D570" s="26">
        <v>4594145.79</v>
      </c>
      <c r="E570" s="26">
        <v>0</v>
      </c>
      <c r="F570" s="26">
        <v>0</v>
      </c>
      <c r="G570" s="26">
        <v>0</v>
      </c>
      <c r="H570" s="26">
        <v>0</v>
      </c>
      <c r="I570" s="26">
        <v>0</v>
      </c>
      <c r="J570" s="26">
        <v>0</v>
      </c>
      <c r="K570" s="28">
        <v>0</v>
      </c>
      <c r="L570" s="26">
        <v>0</v>
      </c>
      <c r="M570" s="26">
        <v>962.7</v>
      </c>
      <c r="N570" s="26">
        <v>4527590.21</v>
      </c>
      <c r="O570" s="26">
        <v>0</v>
      </c>
      <c r="P570" s="26">
        <v>0</v>
      </c>
      <c r="Q570" s="26">
        <v>0</v>
      </c>
      <c r="R570" s="26">
        <v>0</v>
      </c>
      <c r="S570" s="26">
        <v>0</v>
      </c>
      <c r="T570" s="26">
        <v>0</v>
      </c>
      <c r="U570" s="26">
        <v>0</v>
      </c>
      <c r="V570" s="26">
        <v>0</v>
      </c>
      <c r="W570" s="26">
        <v>0</v>
      </c>
      <c r="X570" s="26">
        <v>0</v>
      </c>
      <c r="Y570" s="26">
        <v>0</v>
      </c>
      <c r="Z570" s="26">
        <v>0</v>
      </c>
      <c r="AA570" s="26">
        <v>0</v>
      </c>
      <c r="AB570" s="26">
        <v>0</v>
      </c>
      <c r="AC570" s="26">
        <v>66555.58</v>
      </c>
      <c r="AD570" s="26">
        <v>0</v>
      </c>
      <c r="AE570" s="26">
        <v>0</v>
      </c>
      <c r="AF570" s="29" t="s">
        <v>263</v>
      </c>
      <c r="AG570" s="29">
        <v>2021</v>
      </c>
      <c r="AH570" s="30">
        <v>2021</v>
      </c>
    </row>
    <row r="571" spans="1:34" ht="61.5">
      <c r="A571" s="17">
        <v>1</v>
      </c>
      <c r="B571" s="52">
        <v>14</v>
      </c>
      <c r="C571" s="20" t="s">
        <v>532</v>
      </c>
      <c r="D571" s="26">
        <v>3671490.27</v>
      </c>
      <c r="E571" s="26">
        <v>0</v>
      </c>
      <c r="F571" s="26">
        <v>0</v>
      </c>
      <c r="G571" s="26">
        <v>0</v>
      </c>
      <c r="H571" s="26">
        <v>0</v>
      </c>
      <c r="I571" s="26">
        <v>0</v>
      </c>
      <c r="J571" s="26">
        <v>0</v>
      </c>
      <c r="K571" s="28">
        <v>0</v>
      </c>
      <c r="L571" s="26">
        <v>0</v>
      </c>
      <c r="M571" s="26">
        <v>723.9</v>
      </c>
      <c r="N571" s="26">
        <v>3618301.24</v>
      </c>
      <c r="O571" s="26">
        <v>0</v>
      </c>
      <c r="P571" s="26">
        <v>0</v>
      </c>
      <c r="Q571" s="26">
        <v>0</v>
      </c>
      <c r="R571" s="26">
        <v>0</v>
      </c>
      <c r="S571" s="26">
        <v>0</v>
      </c>
      <c r="T571" s="26">
        <v>0</v>
      </c>
      <c r="U571" s="26">
        <v>0</v>
      </c>
      <c r="V571" s="26">
        <v>0</v>
      </c>
      <c r="W571" s="26">
        <v>0</v>
      </c>
      <c r="X571" s="26">
        <v>0</v>
      </c>
      <c r="Y571" s="26">
        <v>0</v>
      </c>
      <c r="Z571" s="26">
        <v>0</v>
      </c>
      <c r="AA571" s="26">
        <v>0</v>
      </c>
      <c r="AB571" s="26">
        <v>0</v>
      </c>
      <c r="AC571" s="26">
        <v>53189.03</v>
      </c>
      <c r="AD571" s="26">
        <v>0</v>
      </c>
      <c r="AE571" s="26">
        <v>0</v>
      </c>
      <c r="AF571" s="29" t="s">
        <v>263</v>
      </c>
      <c r="AG571" s="29">
        <v>2021</v>
      </c>
      <c r="AH571" s="30">
        <v>2021</v>
      </c>
    </row>
    <row r="572" spans="1:34" ht="61.5">
      <c r="A572" s="17">
        <v>1</v>
      </c>
      <c r="B572" s="52">
        <v>15</v>
      </c>
      <c r="C572" s="20" t="s">
        <v>1356</v>
      </c>
      <c r="D572" s="26">
        <v>4922134.1900000004</v>
      </c>
      <c r="E572" s="26">
        <v>0</v>
      </c>
      <c r="F572" s="26">
        <v>0</v>
      </c>
      <c r="G572" s="26">
        <v>0</v>
      </c>
      <c r="H572" s="26">
        <v>0</v>
      </c>
      <c r="I572" s="26">
        <v>0</v>
      </c>
      <c r="J572" s="26">
        <v>0</v>
      </c>
      <c r="K572" s="28">
        <v>0</v>
      </c>
      <c r="L572" s="26">
        <v>0</v>
      </c>
      <c r="M572" s="34">
        <v>1082</v>
      </c>
      <c r="N572" s="34">
        <v>4850827.75</v>
      </c>
      <c r="O572" s="26">
        <v>0</v>
      </c>
      <c r="P572" s="26">
        <v>0</v>
      </c>
      <c r="Q572" s="26">
        <v>0</v>
      </c>
      <c r="R572" s="26">
        <v>0</v>
      </c>
      <c r="S572" s="26">
        <v>0</v>
      </c>
      <c r="T572" s="26">
        <v>0</v>
      </c>
      <c r="U572" s="26">
        <v>0</v>
      </c>
      <c r="V572" s="26">
        <v>0</v>
      </c>
      <c r="W572" s="26">
        <v>0</v>
      </c>
      <c r="X572" s="26">
        <v>0</v>
      </c>
      <c r="Y572" s="26">
        <v>0</v>
      </c>
      <c r="Z572" s="26">
        <v>0</v>
      </c>
      <c r="AA572" s="26">
        <v>0</v>
      </c>
      <c r="AB572" s="26">
        <v>0</v>
      </c>
      <c r="AC572" s="26">
        <v>71306.44</v>
      </c>
      <c r="AD572" s="26">
        <v>0</v>
      </c>
      <c r="AE572" s="26">
        <v>0</v>
      </c>
      <c r="AF572" s="29" t="s">
        <v>263</v>
      </c>
      <c r="AG572" s="29">
        <v>2021</v>
      </c>
      <c r="AH572" s="30">
        <v>2021</v>
      </c>
    </row>
    <row r="573" spans="1:34" ht="61.5">
      <c r="A573" s="17">
        <v>1</v>
      </c>
      <c r="B573" s="52">
        <v>16</v>
      </c>
      <c r="C573" s="20" t="s">
        <v>534</v>
      </c>
      <c r="D573" s="26">
        <v>954855.56</v>
      </c>
      <c r="E573" s="26">
        <v>0</v>
      </c>
      <c r="F573" s="26">
        <v>0</v>
      </c>
      <c r="G573" s="26">
        <v>0</v>
      </c>
      <c r="H573" s="26">
        <v>0</v>
      </c>
      <c r="I573" s="26">
        <v>0</v>
      </c>
      <c r="J573" s="26">
        <v>0</v>
      </c>
      <c r="K573" s="28">
        <v>0</v>
      </c>
      <c r="L573" s="26">
        <v>0</v>
      </c>
      <c r="M573" s="34">
        <v>269</v>
      </c>
      <c r="N573" s="34">
        <v>941022.53</v>
      </c>
      <c r="O573" s="26">
        <v>0</v>
      </c>
      <c r="P573" s="26">
        <v>0</v>
      </c>
      <c r="Q573" s="26">
        <v>0</v>
      </c>
      <c r="R573" s="26">
        <v>0</v>
      </c>
      <c r="S573" s="26">
        <v>0</v>
      </c>
      <c r="T573" s="26">
        <v>0</v>
      </c>
      <c r="U573" s="26">
        <v>0</v>
      </c>
      <c r="V573" s="26">
        <v>0</v>
      </c>
      <c r="W573" s="26">
        <v>0</v>
      </c>
      <c r="X573" s="26">
        <v>0</v>
      </c>
      <c r="Y573" s="26">
        <v>0</v>
      </c>
      <c r="Z573" s="26">
        <v>0</v>
      </c>
      <c r="AA573" s="26">
        <v>0</v>
      </c>
      <c r="AB573" s="26">
        <v>0</v>
      </c>
      <c r="AC573" s="34">
        <v>13833.03</v>
      </c>
      <c r="AD573" s="26">
        <v>0</v>
      </c>
      <c r="AE573" s="26">
        <v>0</v>
      </c>
      <c r="AF573" s="29" t="s">
        <v>263</v>
      </c>
      <c r="AG573" s="29">
        <v>2021</v>
      </c>
      <c r="AH573" s="30">
        <v>2021</v>
      </c>
    </row>
    <row r="574" spans="1:34" ht="61.5">
      <c r="A574" s="17">
        <v>1</v>
      </c>
      <c r="B574" s="52">
        <v>17</v>
      </c>
      <c r="C574" s="20" t="s">
        <v>537</v>
      </c>
      <c r="D574" s="26">
        <v>99992.84</v>
      </c>
      <c r="E574" s="26">
        <v>0</v>
      </c>
      <c r="F574" s="26">
        <v>0</v>
      </c>
      <c r="G574" s="26">
        <v>0</v>
      </c>
      <c r="H574" s="26">
        <v>0</v>
      </c>
      <c r="I574" s="26">
        <v>0</v>
      </c>
      <c r="J574" s="26">
        <v>0</v>
      </c>
      <c r="K574" s="28">
        <v>0</v>
      </c>
      <c r="L574" s="26">
        <v>0</v>
      </c>
      <c r="M574" s="26">
        <v>0</v>
      </c>
      <c r="N574" s="26">
        <v>0</v>
      </c>
      <c r="O574" s="26">
        <v>0</v>
      </c>
      <c r="P574" s="26">
        <v>0</v>
      </c>
      <c r="Q574" s="26">
        <v>0</v>
      </c>
      <c r="R574" s="26">
        <v>0</v>
      </c>
      <c r="S574" s="26">
        <v>0</v>
      </c>
      <c r="T574" s="26">
        <v>0</v>
      </c>
      <c r="U574" s="26">
        <v>0</v>
      </c>
      <c r="V574" s="26">
        <v>0</v>
      </c>
      <c r="W574" s="26">
        <v>0</v>
      </c>
      <c r="X574" s="26">
        <v>0</v>
      </c>
      <c r="Y574" s="26">
        <v>0</v>
      </c>
      <c r="Z574" s="26">
        <v>0</v>
      </c>
      <c r="AA574" s="26">
        <v>0</v>
      </c>
      <c r="AB574" s="26">
        <v>0</v>
      </c>
      <c r="AC574" s="26">
        <v>0</v>
      </c>
      <c r="AD574" s="26">
        <v>99992.84</v>
      </c>
      <c r="AE574" s="26">
        <v>0</v>
      </c>
      <c r="AF574" s="29">
        <v>2021</v>
      </c>
      <c r="AG574" s="29" t="s">
        <v>263</v>
      </c>
      <c r="AH574" s="29" t="s">
        <v>263</v>
      </c>
    </row>
    <row r="575" spans="1:34" ht="61.5">
      <c r="A575" s="17">
        <v>1</v>
      </c>
      <c r="B575" s="52">
        <v>18</v>
      </c>
      <c r="C575" s="20" t="s">
        <v>1579</v>
      </c>
      <c r="D575" s="26">
        <v>82274.37</v>
      </c>
      <c r="E575" s="26">
        <v>0</v>
      </c>
      <c r="F575" s="26">
        <v>0</v>
      </c>
      <c r="G575" s="26">
        <v>0</v>
      </c>
      <c r="H575" s="26">
        <v>0</v>
      </c>
      <c r="I575" s="26">
        <v>0</v>
      </c>
      <c r="J575" s="26">
        <v>0</v>
      </c>
      <c r="K575" s="28">
        <v>0</v>
      </c>
      <c r="L575" s="26">
        <v>0</v>
      </c>
      <c r="M575" s="26">
        <v>0</v>
      </c>
      <c r="N575" s="26">
        <v>0</v>
      </c>
      <c r="O575" s="26">
        <v>0</v>
      </c>
      <c r="P575" s="26">
        <v>0</v>
      </c>
      <c r="Q575" s="26">
        <v>0</v>
      </c>
      <c r="R575" s="26">
        <v>0</v>
      </c>
      <c r="S575" s="26">
        <v>0</v>
      </c>
      <c r="T575" s="26">
        <v>0</v>
      </c>
      <c r="U575" s="26">
        <v>0</v>
      </c>
      <c r="V575" s="26">
        <v>0</v>
      </c>
      <c r="W575" s="26">
        <v>0</v>
      </c>
      <c r="X575" s="26">
        <v>0</v>
      </c>
      <c r="Y575" s="26">
        <v>0</v>
      </c>
      <c r="Z575" s="26">
        <v>0</v>
      </c>
      <c r="AA575" s="26">
        <v>0</v>
      </c>
      <c r="AB575" s="26">
        <v>0</v>
      </c>
      <c r="AC575" s="26">
        <v>0</v>
      </c>
      <c r="AD575" s="26">
        <v>82274.37</v>
      </c>
      <c r="AE575" s="26">
        <v>0</v>
      </c>
      <c r="AF575" s="29">
        <v>2021</v>
      </c>
      <c r="AG575" s="29" t="s">
        <v>263</v>
      </c>
      <c r="AH575" s="29" t="s">
        <v>263</v>
      </c>
    </row>
    <row r="576" spans="1:34" ht="61.5">
      <c r="A576" s="17">
        <v>1</v>
      </c>
      <c r="B576" s="52">
        <v>19</v>
      </c>
      <c r="C576" s="20" t="s">
        <v>543</v>
      </c>
      <c r="D576" s="26">
        <v>76248.11</v>
      </c>
      <c r="E576" s="26">
        <v>0</v>
      </c>
      <c r="F576" s="26">
        <v>0</v>
      </c>
      <c r="G576" s="26">
        <v>0</v>
      </c>
      <c r="H576" s="26">
        <v>0</v>
      </c>
      <c r="I576" s="26">
        <v>0</v>
      </c>
      <c r="J576" s="26">
        <v>0</v>
      </c>
      <c r="K576" s="28">
        <v>0</v>
      </c>
      <c r="L576" s="26">
        <v>0</v>
      </c>
      <c r="M576" s="26">
        <v>0</v>
      </c>
      <c r="N576" s="26">
        <v>0</v>
      </c>
      <c r="O576" s="26">
        <v>0</v>
      </c>
      <c r="P576" s="26">
        <v>0</v>
      </c>
      <c r="Q576" s="26">
        <v>0</v>
      </c>
      <c r="R576" s="26">
        <v>0</v>
      </c>
      <c r="S576" s="26">
        <v>0</v>
      </c>
      <c r="T576" s="26">
        <v>0</v>
      </c>
      <c r="U576" s="26">
        <v>0</v>
      </c>
      <c r="V576" s="26">
        <v>0</v>
      </c>
      <c r="W576" s="26">
        <v>0</v>
      </c>
      <c r="X576" s="26">
        <v>0</v>
      </c>
      <c r="Y576" s="26">
        <v>0</v>
      </c>
      <c r="Z576" s="26">
        <v>0</v>
      </c>
      <c r="AA576" s="26">
        <v>0</v>
      </c>
      <c r="AB576" s="26">
        <v>0</v>
      </c>
      <c r="AC576" s="26">
        <v>0</v>
      </c>
      <c r="AD576" s="26">
        <v>76248.11</v>
      </c>
      <c r="AE576" s="26">
        <v>0</v>
      </c>
      <c r="AF576" s="29">
        <v>2021</v>
      </c>
      <c r="AG576" s="29" t="s">
        <v>263</v>
      </c>
      <c r="AH576" s="29" t="s">
        <v>263</v>
      </c>
    </row>
    <row r="577" spans="1:34" ht="61.5">
      <c r="A577" s="17">
        <v>1</v>
      </c>
      <c r="B577" s="52">
        <v>20</v>
      </c>
      <c r="C577" s="20" t="s">
        <v>544</v>
      </c>
      <c r="D577" s="26">
        <v>2182292.5300000003</v>
      </c>
      <c r="E577" s="26">
        <v>0</v>
      </c>
      <c r="F577" s="26">
        <v>0</v>
      </c>
      <c r="G577" s="26">
        <v>0</v>
      </c>
      <c r="H577" s="26">
        <v>0</v>
      </c>
      <c r="I577" s="26">
        <v>0</v>
      </c>
      <c r="J577" s="26">
        <v>0</v>
      </c>
      <c r="K577" s="28">
        <v>0</v>
      </c>
      <c r="L577" s="26">
        <v>0</v>
      </c>
      <c r="M577" s="26">
        <v>999</v>
      </c>
      <c r="N577" s="26">
        <v>2150677.89</v>
      </c>
      <c r="O577" s="26">
        <v>0</v>
      </c>
      <c r="P577" s="26">
        <v>0</v>
      </c>
      <c r="Q577" s="26">
        <v>0</v>
      </c>
      <c r="R577" s="26">
        <v>0</v>
      </c>
      <c r="S577" s="26">
        <v>0</v>
      </c>
      <c r="T577" s="26">
        <v>0</v>
      </c>
      <c r="U577" s="26">
        <v>0</v>
      </c>
      <c r="V577" s="26">
        <v>0</v>
      </c>
      <c r="W577" s="26">
        <v>0</v>
      </c>
      <c r="X577" s="26">
        <v>0</v>
      </c>
      <c r="Y577" s="26">
        <v>0</v>
      </c>
      <c r="Z577" s="26">
        <v>0</v>
      </c>
      <c r="AA577" s="26">
        <v>0</v>
      </c>
      <c r="AB577" s="26">
        <v>0</v>
      </c>
      <c r="AC577" s="26">
        <v>31614.639999999999</v>
      </c>
      <c r="AD577" s="26">
        <v>0</v>
      </c>
      <c r="AE577" s="26">
        <v>0</v>
      </c>
      <c r="AF577" s="29" t="s">
        <v>263</v>
      </c>
      <c r="AG577" s="29">
        <v>2021</v>
      </c>
      <c r="AH577" s="30">
        <v>2021</v>
      </c>
    </row>
    <row r="578" spans="1:34" ht="61.5">
      <c r="A578" s="17">
        <v>1</v>
      </c>
      <c r="B578" s="52">
        <v>21</v>
      </c>
      <c r="C578" s="20" t="s">
        <v>546</v>
      </c>
      <c r="D578" s="26">
        <v>1430141.31</v>
      </c>
      <c r="E578" s="26">
        <v>0</v>
      </c>
      <c r="F578" s="26">
        <v>0</v>
      </c>
      <c r="G578" s="26">
        <v>0</v>
      </c>
      <c r="H578" s="26">
        <v>0</v>
      </c>
      <c r="I578" s="26">
        <v>0</v>
      </c>
      <c r="J578" s="26">
        <v>0</v>
      </c>
      <c r="K578" s="28">
        <v>0</v>
      </c>
      <c r="L578" s="26">
        <v>0</v>
      </c>
      <c r="M578" s="26">
        <v>430</v>
      </c>
      <c r="N578" s="26">
        <v>1402391.31</v>
      </c>
      <c r="O578" s="26">
        <v>0</v>
      </c>
      <c r="P578" s="26">
        <v>0</v>
      </c>
      <c r="Q578" s="26">
        <v>0</v>
      </c>
      <c r="R578" s="26">
        <v>0</v>
      </c>
      <c r="S578" s="26">
        <v>0</v>
      </c>
      <c r="T578" s="26">
        <v>0</v>
      </c>
      <c r="U578" s="26">
        <v>0</v>
      </c>
      <c r="V578" s="26">
        <v>0</v>
      </c>
      <c r="W578" s="26">
        <v>0</v>
      </c>
      <c r="X578" s="26">
        <v>0</v>
      </c>
      <c r="Y578" s="26">
        <v>0</v>
      </c>
      <c r="Z578" s="26">
        <v>0</v>
      </c>
      <c r="AA578" s="26">
        <v>0</v>
      </c>
      <c r="AB578" s="26">
        <v>0</v>
      </c>
      <c r="AC578" s="26">
        <v>27750</v>
      </c>
      <c r="AD578" s="26">
        <v>0</v>
      </c>
      <c r="AE578" s="26">
        <v>0</v>
      </c>
      <c r="AF578" s="29" t="s">
        <v>263</v>
      </c>
      <c r="AG578" s="29">
        <v>2021</v>
      </c>
      <c r="AH578" s="30">
        <v>2021</v>
      </c>
    </row>
    <row r="579" spans="1:34" ht="61.5">
      <c r="A579" s="17">
        <v>1</v>
      </c>
      <c r="B579" s="52">
        <v>22</v>
      </c>
      <c r="C579" s="20" t="s">
        <v>547</v>
      </c>
      <c r="D579" s="26">
        <v>3020366.74</v>
      </c>
      <c r="E579" s="26">
        <v>0</v>
      </c>
      <c r="F579" s="26">
        <v>0</v>
      </c>
      <c r="G579" s="26">
        <v>0</v>
      </c>
      <c r="H579" s="26">
        <v>0</v>
      </c>
      <c r="I579" s="26">
        <v>0</v>
      </c>
      <c r="J579" s="26">
        <v>0</v>
      </c>
      <c r="K579" s="28">
        <v>0</v>
      </c>
      <c r="L579" s="26">
        <v>0</v>
      </c>
      <c r="M579" s="26">
        <v>925</v>
      </c>
      <c r="N579" s="26">
        <v>2976610.56</v>
      </c>
      <c r="O579" s="26">
        <v>0</v>
      </c>
      <c r="P579" s="26">
        <v>0</v>
      </c>
      <c r="Q579" s="26">
        <v>0</v>
      </c>
      <c r="R579" s="26">
        <v>0</v>
      </c>
      <c r="S579" s="26">
        <v>0</v>
      </c>
      <c r="T579" s="26">
        <v>0</v>
      </c>
      <c r="U579" s="26">
        <v>0</v>
      </c>
      <c r="V579" s="26">
        <v>0</v>
      </c>
      <c r="W579" s="26">
        <v>0</v>
      </c>
      <c r="X579" s="26">
        <v>0</v>
      </c>
      <c r="Y579" s="26">
        <v>0</v>
      </c>
      <c r="Z579" s="26">
        <v>0</v>
      </c>
      <c r="AA579" s="26">
        <v>0</v>
      </c>
      <c r="AB579" s="26">
        <v>0</v>
      </c>
      <c r="AC579" s="34">
        <v>43756.18</v>
      </c>
      <c r="AD579" s="26">
        <v>0</v>
      </c>
      <c r="AE579" s="26">
        <v>0</v>
      </c>
      <c r="AF579" s="29" t="s">
        <v>263</v>
      </c>
      <c r="AG579" s="29">
        <v>2021</v>
      </c>
      <c r="AH579" s="30">
        <v>2021</v>
      </c>
    </row>
    <row r="580" spans="1:34" ht="61.5">
      <c r="A580" s="17">
        <v>1</v>
      </c>
      <c r="B580" s="52">
        <v>23</v>
      </c>
      <c r="C580" s="20" t="s">
        <v>548</v>
      </c>
      <c r="D580" s="26">
        <v>99987.66</v>
      </c>
      <c r="E580" s="26">
        <v>0</v>
      </c>
      <c r="F580" s="26">
        <v>0</v>
      </c>
      <c r="G580" s="26">
        <v>0</v>
      </c>
      <c r="H580" s="26">
        <v>0</v>
      </c>
      <c r="I580" s="26">
        <v>0</v>
      </c>
      <c r="J580" s="26">
        <v>0</v>
      </c>
      <c r="K580" s="28">
        <v>0</v>
      </c>
      <c r="L580" s="26">
        <v>0</v>
      </c>
      <c r="M580" s="26">
        <v>0</v>
      </c>
      <c r="N580" s="26">
        <v>0</v>
      </c>
      <c r="O580" s="26">
        <v>0</v>
      </c>
      <c r="P580" s="26">
        <v>0</v>
      </c>
      <c r="Q580" s="26">
        <v>0</v>
      </c>
      <c r="R580" s="26">
        <v>0</v>
      </c>
      <c r="S580" s="26">
        <v>0</v>
      </c>
      <c r="T580" s="26">
        <v>0</v>
      </c>
      <c r="U580" s="26">
        <v>0</v>
      </c>
      <c r="V580" s="26">
        <v>0</v>
      </c>
      <c r="W580" s="26">
        <v>0</v>
      </c>
      <c r="X580" s="26">
        <v>0</v>
      </c>
      <c r="Y580" s="26">
        <v>0</v>
      </c>
      <c r="Z580" s="26">
        <v>0</v>
      </c>
      <c r="AA580" s="26">
        <v>0</v>
      </c>
      <c r="AB580" s="26">
        <v>0</v>
      </c>
      <c r="AC580" s="26">
        <v>0</v>
      </c>
      <c r="AD580" s="26">
        <v>99987.66</v>
      </c>
      <c r="AE580" s="26">
        <v>0</v>
      </c>
      <c r="AF580" s="29">
        <v>2021</v>
      </c>
      <c r="AG580" s="29" t="s">
        <v>263</v>
      </c>
      <c r="AH580" s="29" t="s">
        <v>263</v>
      </c>
    </row>
    <row r="581" spans="1:34" ht="61.5">
      <c r="A581" s="17">
        <v>1</v>
      </c>
      <c r="B581" s="52">
        <v>24</v>
      </c>
      <c r="C581" s="20" t="s">
        <v>549</v>
      </c>
      <c r="D581" s="26">
        <v>1141875</v>
      </c>
      <c r="E581" s="26">
        <v>0</v>
      </c>
      <c r="F581" s="26">
        <v>0</v>
      </c>
      <c r="G581" s="26">
        <v>0</v>
      </c>
      <c r="H581" s="26">
        <v>0</v>
      </c>
      <c r="I581" s="26">
        <v>0</v>
      </c>
      <c r="J581" s="26">
        <v>0</v>
      </c>
      <c r="K581" s="28">
        <v>0</v>
      </c>
      <c r="L581" s="26">
        <v>0</v>
      </c>
      <c r="M581" s="26">
        <v>287</v>
      </c>
      <c r="N581" s="26">
        <v>1125000</v>
      </c>
      <c r="O581" s="26">
        <v>0</v>
      </c>
      <c r="P581" s="26">
        <v>0</v>
      </c>
      <c r="Q581" s="26">
        <v>0</v>
      </c>
      <c r="R581" s="26">
        <v>0</v>
      </c>
      <c r="S581" s="26">
        <v>0</v>
      </c>
      <c r="T581" s="26">
        <v>0</v>
      </c>
      <c r="U581" s="26">
        <v>0</v>
      </c>
      <c r="V581" s="26">
        <v>0</v>
      </c>
      <c r="W581" s="26">
        <v>0</v>
      </c>
      <c r="X581" s="26">
        <v>0</v>
      </c>
      <c r="Y581" s="26">
        <v>0</v>
      </c>
      <c r="Z581" s="26">
        <v>0</v>
      </c>
      <c r="AA581" s="26">
        <v>0</v>
      </c>
      <c r="AB581" s="26">
        <v>0</v>
      </c>
      <c r="AC581" s="26">
        <v>16875</v>
      </c>
      <c r="AD581" s="26">
        <v>0</v>
      </c>
      <c r="AE581" s="26">
        <v>0</v>
      </c>
      <c r="AF581" s="29" t="s">
        <v>263</v>
      </c>
      <c r="AG581" s="29">
        <v>2021</v>
      </c>
      <c r="AH581" s="30">
        <v>2021</v>
      </c>
    </row>
    <row r="582" spans="1:34" ht="61.5">
      <c r="A582" s="17">
        <v>1</v>
      </c>
      <c r="B582" s="52">
        <v>25</v>
      </c>
      <c r="C582" s="20" t="s">
        <v>550</v>
      </c>
      <c r="D582" s="26">
        <v>2145058.59</v>
      </c>
      <c r="E582" s="26">
        <v>0</v>
      </c>
      <c r="F582" s="26">
        <v>0</v>
      </c>
      <c r="G582" s="26">
        <v>0</v>
      </c>
      <c r="H582" s="26">
        <v>0</v>
      </c>
      <c r="I582" s="26">
        <v>0</v>
      </c>
      <c r="J582" s="26">
        <v>0</v>
      </c>
      <c r="K582" s="28">
        <v>0</v>
      </c>
      <c r="L582" s="26">
        <v>0</v>
      </c>
      <c r="M582" s="26">
        <v>711.2</v>
      </c>
      <c r="N582" s="26">
        <v>2113983.04</v>
      </c>
      <c r="O582" s="26">
        <v>0</v>
      </c>
      <c r="P582" s="26">
        <v>0</v>
      </c>
      <c r="Q582" s="26">
        <v>0</v>
      </c>
      <c r="R582" s="26">
        <v>0</v>
      </c>
      <c r="S582" s="26">
        <v>0</v>
      </c>
      <c r="T582" s="26">
        <v>0</v>
      </c>
      <c r="U582" s="26">
        <v>0</v>
      </c>
      <c r="V582" s="26">
        <v>0</v>
      </c>
      <c r="W582" s="26">
        <v>0</v>
      </c>
      <c r="X582" s="26">
        <v>0</v>
      </c>
      <c r="Y582" s="26">
        <v>0</v>
      </c>
      <c r="Z582" s="26">
        <v>0</v>
      </c>
      <c r="AA582" s="26">
        <v>0</v>
      </c>
      <c r="AB582" s="26">
        <v>0</v>
      </c>
      <c r="AC582" s="26">
        <v>31075.55</v>
      </c>
      <c r="AD582" s="26">
        <v>0</v>
      </c>
      <c r="AE582" s="26">
        <v>0</v>
      </c>
      <c r="AF582" s="29" t="s">
        <v>263</v>
      </c>
      <c r="AG582" s="29">
        <v>2021</v>
      </c>
      <c r="AH582" s="30">
        <v>2021</v>
      </c>
    </row>
    <row r="583" spans="1:34" ht="61.5">
      <c r="A583" s="17">
        <v>1</v>
      </c>
      <c r="B583" s="52">
        <v>26</v>
      </c>
      <c r="C583" s="20" t="s">
        <v>551</v>
      </c>
      <c r="D583" s="26">
        <v>77179.509999999995</v>
      </c>
      <c r="E583" s="26">
        <v>0</v>
      </c>
      <c r="F583" s="26">
        <v>0</v>
      </c>
      <c r="G583" s="26">
        <v>0</v>
      </c>
      <c r="H583" s="26">
        <v>0</v>
      </c>
      <c r="I583" s="26">
        <v>0</v>
      </c>
      <c r="J583" s="26">
        <v>0</v>
      </c>
      <c r="K583" s="28">
        <v>0</v>
      </c>
      <c r="L583" s="26">
        <v>0</v>
      </c>
      <c r="M583" s="26">
        <v>0</v>
      </c>
      <c r="N583" s="26">
        <v>0</v>
      </c>
      <c r="O583" s="26">
        <v>0</v>
      </c>
      <c r="P583" s="26">
        <v>0</v>
      </c>
      <c r="Q583" s="26">
        <v>0</v>
      </c>
      <c r="R583" s="26">
        <v>0</v>
      </c>
      <c r="S583" s="26">
        <v>0</v>
      </c>
      <c r="T583" s="26">
        <v>0</v>
      </c>
      <c r="U583" s="26">
        <v>0</v>
      </c>
      <c r="V583" s="26">
        <v>0</v>
      </c>
      <c r="W583" s="26">
        <v>0</v>
      </c>
      <c r="X583" s="26">
        <v>0</v>
      </c>
      <c r="Y583" s="26">
        <v>0</v>
      </c>
      <c r="Z583" s="26">
        <v>0</v>
      </c>
      <c r="AA583" s="26">
        <v>0</v>
      </c>
      <c r="AB583" s="26">
        <v>0</v>
      </c>
      <c r="AC583" s="26">
        <v>0</v>
      </c>
      <c r="AD583" s="34">
        <v>77179.509999999995</v>
      </c>
      <c r="AE583" s="26">
        <v>0</v>
      </c>
      <c r="AF583" s="29">
        <v>2021</v>
      </c>
      <c r="AG583" s="29" t="s">
        <v>263</v>
      </c>
      <c r="AH583" s="29" t="s">
        <v>263</v>
      </c>
    </row>
    <row r="584" spans="1:34" ht="61.5">
      <c r="A584" s="17">
        <v>1</v>
      </c>
      <c r="B584" s="52">
        <v>27</v>
      </c>
      <c r="C584" s="20" t="s">
        <v>552</v>
      </c>
      <c r="D584" s="26">
        <v>4124936.92</v>
      </c>
      <c r="E584" s="26">
        <v>0</v>
      </c>
      <c r="F584" s="26">
        <v>0</v>
      </c>
      <c r="G584" s="26">
        <v>0</v>
      </c>
      <c r="H584" s="26">
        <v>0</v>
      </c>
      <c r="I584" s="26">
        <v>0</v>
      </c>
      <c r="J584" s="26">
        <v>0</v>
      </c>
      <c r="K584" s="58">
        <v>0</v>
      </c>
      <c r="L584" s="26">
        <v>0</v>
      </c>
      <c r="M584" s="26">
        <v>924.73</v>
      </c>
      <c r="N584" s="26">
        <v>4063977.26</v>
      </c>
      <c r="O584" s="26">
        <v>0</v>
      </c>
      <c r="P584" s="26">
        <v>0</v>
      </c>
      <c r="Q584" s="26">
        <v>0</v>
      </c>
      <c r="R584" s="26">
        <v>0</v>
      </c>
      <c r="S584" s="26">
        <v>0</v>
      </c>
      <c r="T584" s="26">
        <v>0</v>
      </c>
      <c r="U584" s="26">
        <v>0</v>
      </c>
      <c r="V584" s="26">
        <v>0</v>
      </c>
      <c r="W584" s="26">
        <v>0</v>
      </c>
      <c r="X584" s="26">
        <v>0</v>
      </c>
      <c r="Y584" s="26">
        <v>0</v>
      </c>
      <c r="Z584" s="26">
        <v>0</v>
      </c>
      <c r="AA584" s="26">
        <v>0</v>
      </c>
      <c r="AB584" s="26">
        <v>0</v>
      </c>
      <c r="AC584" s="26">
        <v>60959.66</v>
      </c>
      <c r="AD584" s="26">
        <v>0</v>
      </c>
      <c r="AE584" s="26">
        <v>0</v>
      </c>
      <c r="AF584" s="29" t="s">
        <v>263</v>
      </c>
      <c r="AG584" s="29">
        <v>2021</v>
      </c>
      <c r="AH584" s="29">
        <v>2021</v>
      </c>
    </row>
    <row r="585" spans="1:34" ht="61.5">
      <c r="A585" s="17">
        <v>1</v>
      </c>
      <c r="B585" s="52">
        <v>28</v>
      </c>
      <c r="C585" s="20" t="s">
        <v>1332</v>
      </c>
      <c r="D585" s="26">
        <v>99997.66</v>
      </c>
      <c r="E585" s="26">
        <v>0</v>
      </c>
      <c r="F585" s="26">
        <v>0</v>
      </c>
      <c r="G585" s="26">
        <v>0</v>
      </c>
      <c r="H585" s="26">
        <v>0</v>
      </c>
      <c r="I585" s="26">
        <v>0</v>
      </c>
      <c r="J585" s="26">
        <v>0</v>
      </c>
      <c r="K585" s="28">
        <v>0</v>
      </c>
      <c r="L585" s="26">
        <v>0</v>
      </c>
      <c r="M585" s="26">
        <v>0</v>
      </c>
      <c r="N585" s="26">
        <v>0</v>
      </c>
      <c r="O585" s="26">
        <v>0</v>
      </c>
      <c r="P585" s="26">
        <v>0</v>
      </c>
      <c r="Q585" s="26">
        <v>0</v>
      </c>
      <c r="R585" s="26">
        <v>0</v>
      </c>
      <c r="S585" s="26">
        <v>0</v>
      </c>
      <c r="T585" s="26">
        <v>0</v>
      </c>
      <c r="U585" s="26">
        <v>0</v>
      </c>
      <c r="V585" s="26">
        <v>0</v>
      </c>
      <c r="W585" s="26">
        <v>0</v>
      </c>
      <c r="X585" s="26">
        <v>0</v>
      </c>
      <c r="Y585" s="26">
        <v>0</v>
      </c>
      <c r="Z585" s="26">
        <v>0</v>
      </c>
      <c r="AA585" s="26">
        <v>0</v>
      </c>
      <c r="AB585" s="26">
        <v>0</v>
      </c>
      <c r="AC585" s="26">
        <v>0</v>
      </c>
      <c r="AD585" s="122">
        <v>99997.66</v>
      </c>
      <c r="AE585" s="26">
        <v>0</v>
      </c>
      <c r="AF585" s="29">
        <v>2021</v>
      </c>
      <c r="AG585" s="29" t="s">
        <v>263</v>
      </c>
      <c r="AH585" s="29" t="s">
        <v>263</v>
      </c>
    </row>
    <row r="586" spans="1:34" ht="61.5">
      <c r="A586" s="17">
        <v>1</v>
      </c>
      <c r="B586" s="52">
        <v>29</v>
      </c>
      <c r="C586" s="20" t="s">
        <v>1333</v>
      </c>
      <c r="D586" s="26">
        <v>99991.79</v>
      </c>
      <c r="E586" s="26">
        <v>0</v>
      </c>
      <c r="F586" s="26">
        <v>0</v>
      </c>
      <c r="G586" s="26">
        <v>0</v>
      </c>
      <c r="H586" s="26">
        <v>0</v>
      </c>
      <c r="I586" s="26">
        <v>0</v>
      </c>
      <c r="J586" s="26">
        <v>0</v>
      </c>
      <c r="K586" s="28">
        <v>0</v>
      </c>
      <c r="L586" s="26">
        <v>0</v>
      </c>
      <c r="M586" s="26">
        <v>0</v>
      </c>
      <c r="N586" s="26">
        <v>0</v>
      </c>
      <c r="O586" s="26">
        <v>0</v>
      </c>
      <c r="P586" s="26">
        <v>0</v>
      </c>
      <c r="Q586" s="26">
        <v>0</v>
      </c>
      <c r="R586" s="26">
        <v>0</v>
      </c>
      <c r="S586" s="26">
        <v>0</v>
      </c>
      <c r="T586" s="26">
        <v>0</v>
      </c>
      <c r="U586" s="26">
        <v>0</v>
      </c>
      <c r="V586" s="26">
        <v>0</v>
      </c>
      <c r="W586" s="26">
        <v>0</v>
      </c>
      <c r="X586" s="26">
        <v>0</v>
      </c>
      <c r="Y586" s="26">
        <v>0</v>
      </c>
      <c r="Z586" s="26">
        <v>0</v>
      </c>
      <c r="AA586" s="26">
        <v>0</v>
      </c>
      <c r="AB586" s="26">
        <v>0</v>
      </c>
      <c r="AC586" s="26">
        <v>0</v>
      </c>
      <c r="AD586" s="122">
        <v>99991.79</v>
      </c>
      <c r="AE586" s="26">
        <v>0</v>
      </c>
      <c r="AF586" s="29">
        <v>2021</v>
      </c>
      <c r="AG586" s="29" t="s">
        <v>263</v>
      </c>
      <c r="AH586" s="29" t="s">
        <v>263</v>
      </c>
    </row>
    <row r="587" spans="1:34" ht="61.5">
      <c r="A587" s="17">
        <v>1</v>
      </c>
      <c r="B587" s="52">
        <v>30</v>
      </c>
      <c r="C587" s="20" t="s">
        <v>1335</v>
      </c>
      <c r="D587" s="26">
        <v>3222650.19</v>
      </c>
      <c r="E587" s="26">
        <v>0</v>
      </c>
      <c r="F587" s="26">
        <v>0</v>
      </c>
      <c r="G587" s="26">
        <v>0</v>
      </c>
      <c r="H587" s="26">
        <v>0</v>
      </c>
      <c r="I587" s="26">
        <v>0</v>
      </c>
      <c r="J587" s="26">
        <v>0</v>
      </c>
      <c r="K587" s="58">
        <v>0</v>
      </c>
      <c r="L587" s="26">
        <v>0</v>
      </c>
      <c r="M587" s="26">
        <v>724</v>
      </c>
      <c r="N587" s="26">
        <v>3175024.82</v>
      </c>
      <c r="O587" s="26">
        <v>0</v>
      </c>
      <c r="P587" s="26">
        <v>0</v>
      </c>
      <c r="Q587" s="26">
        <v>0</v>
      </c>
      <c r="R587" s="26">
        <v>0</v>
      </c>
      <c r="S587" s="26">
        <v>0</v>
      </c>
      <c r="T587" s="26">
        <v>0</v>
      </c>
      <c r="U587" s="26">
        <v>0</v>
      </c>
      <c r="V587" s="26">
        <v>0</v>
      </c>
      <c r="W587" s="26">
        <v>0</v>
      </c>
      <c r="X587" s="26">
        <v>0</v>
      </c>
      <c r="Y587" s="26">
        <v>0</v>
      </c>
      <c r="Z587" s="26">
        <v>0</v>
      </c>
      <c r="AA587" s="26">
        <v>0</v>
      </c>
      <c r="AB587" s="26">
        <v>0</v>
      </c>
      <c r="AC587" s="26">
        <v>47625.37</v>
      </c>
      <c r="AD587" s="26">
        <v>0</v>
      </c>
      <c r="AE587" s="26">
        <v>0</v>
      </c>
      <c r="AF587" s="29" t="s">
        <v>263</v>
      </c>
      <c r="AG587" s="29">
        <v>2021</v>
      </c>
      <c r="AH587" s="29">
        <v>2021</v>
      </c>
    </row>
    <row r="588" spans="1:34" ht="61.5">
      <c r="A588" s="17">
        <v>1</v>
      </c>
      <c r="B588" s="52">
        <v>31</v>
      </c>
      <c r="C588" s="20" t="s">
        <v>1336</v>
      </c>
      <c r="D588" s="26">
        <v>99990.04</v>
      </c>
      <c r="E588" s="26">
        <v>0</v>
      </c>
      <c r="F588" s="26">
        <v>0</v>
      </c>
      <c r="G588" s="26">
        <v>0</v>
      </c>
      <c r="H588" s="26">
        <v>0</v>
      </c>
      <c r="I588" s="26">
        <v>0</v>
      </c>
      <c r="J588" s="26">
        <v>0</v>
      </c>
      <c r="K588" s="28">
        <v>0</v>
      </c>
      <c r="L588" s="26">
        <v>0</v>
      </c>
      <c r="M588" s="26">
        <v>0</v>
      </c>
      <c r="N588" s="26">
        <v>0</v>
      </c>
      <c r="O588" s="26">
        <v>0</v>
      </c>
      <c r="P588" s="26">
        <v>0</v>
      </c>
      <c r="Q588" s="26">
        <v>0</v>
      </c>
      <c r="R588" s="26">
        <v>0</v>
      </c>
      <c r="S588" s="26">
        <v>0</v>
      </c>
      <c r="T588" s="26">
        <v>0</v>
      </c>
      <c r="U588" s="26">
        <v>0</v>
      </c>
      <c r="V588" s="26">
        <v>0</v>
      </c>
      <c r="W588" s="26">
        <v>0</v>
      </c>
      <c r="X588" s="26">
        <v>0</v>
      </c>
      <c r="Y588" s="26">
        <v>0</v>
      </c>
      <c r="Z588" s="26">
        <v>0</v>
      </c>
      <c r="AA588" s="26">
        <v>0</v>
      </c>
      <c r="AB588" s="26">
        <v>0</v>
      </c>
      <c r="AC588" s="26">
        <v>0</v>
      </c>
      <c r="AD588" s="122">
        <v>99990.04</v>
      </c>
      <c r="AE588" s="26">
        <v>0</v>
      </c>
      <c r="AF588" s="29">
        <v>2021</v>
      </c>
      <c r="AG588" s="29" t="s">
        <v>263</v>
      </c>
      <c r="AH588" s="29" t="s">
        <v>263</v>
      </c>
    </row>
    <row r="589" spans="1:34" ht="61.5">
      <c r="A589" s="17">
        <v>1</v>
      </c>
      <c r="B589" s="52">
        <v>32</v>
      </c>
      <c r="C589" s="20" t="s">
        <v>1029</v>
      </c>
      <c r="D589" s="26">
        <v>2198934.85</v>
      </c>
      <c r="E589" s="26">
        <v>0</v>
      </c>
      <c r="F589" s="26">
        <v>0</v>
      </c>
      <c r="G589" s="26">
        <v>0</v>
      </c>
      <c r="H589" s="26">
        <v>0</v>
      </c>
      <c r="I589" s="26">
        <v>0</v>
      </c>
      <c r="J589" s="26">
        <v>0</v>
      </c>
      <c r="K589" s="28">
        <v>0</v>
      </c>
      <c r="L589" s="26">
        <v>0</v>
      </c>
      <c r="M589" s="26">
        <v>0</v>
      </c>
      <c r="N589" s="26">
        <v>0</v>
      </c>
      <c r="O589" s="26">
        <v>0</v>
      </c>
      <c r="P589" s="26">
        <v>0</v>
      </c>
      <c r="Q589" s="26">
        <v>1173.74</v>
      </c>
      <c r="R589" s="122">
        <v>2167078.79</v>
      </c>
      <c r="S589" s="26">
        <v>0</v>
      </c>
      <c r="T589" s="26">
        <v>0</v>
      </c>
      <c r="U589" s="26">
        <v>0</v>
      </c>
      <c r="V589" s="26">
        <v>0</v>
      </c>
      <c r="W589" s="26">
        <v>0</v>
      </c>
      <c r="X589" s="26">
        <v>0</v>
      </c>
      <c r="Y589" s="26">
        <v>0</v>
      </c>
      <c r="Z589" s="26">
        <v>0</v>
      </c>
      <c r="AA589" s="26">
        <v>0</v>
      </c>
      <c r="AB589" s="26">
        <v>0</v>
      </c>
      <c r="AC589" s="34">
        <v>31856.06</v>
      </c>
      <c r="AD589" s="26">
        <v>0</v>
      </c>
      <c r="AE589" s="26">
        <v>0</v>
      </c>
      <c r="AF589" s="29" t="s">
        <v>263</v>
      </c>
      <c r="AG589" s="29">
        <v>2021</v>
      </c>
      <c r="AH589" s="30">
        <v>2021</v>
      </c>
    </row>
    <row r="590" spans="1:34" ht="61.5">
      <c r="A590" s="17">
        <v>1</v>
      </c>
      <c r="B590" s="52">
        <v>33</v>
      </c>
      <c r="C590" s="20" t="s">
        <v>1355</v>
      </c>
      <c r="D590" s="26">
        <v>3448054.6999999997</v>
      </c>
      <c r="E590" s="26">
        <v>0</v>
      </c>
      <c r="F590" s="26">
        <v>0</v>
      </c>
      <c r="G590" s="26">
        <v>0</v>
      </c>
      <c r="H590" s="26">
        <v>0</v>
      </c>
      <c r="I590" s="26">
        <v>0</v>
      </c>
      <c r="J590" s="26">
        <v>0</v>
      </c>
      <c r="K590" s="28">
        <v>0</v>
      </c>
      <c r="L590" s="26">
        <v>0</v>
      </c>
      <c r="M590" s="26">
        <v>904.6</v>
      </c>
      <c r="N590" s="122">
        <v>3398102.59</v>
      </c>
      <c r="O590" s="26">
        <v>0</v>
      </c>
      <c r="P590" s="26">
        <v>0</v>
      </c>
      <c r="Q590" s="26">
        <v>0</v>
      </c>
      <c r="R590" s="26">
        <v>0</v>
      </c>
      <c r="S590" s="26">
        <v>0</v>
      </c>
      <c r="T590" s="26">
        <v>0</v>
      </c>
      <c r="U590" s="26">
        <v>0</v>
      </c>
      <c r="V590" s="26">
        <v>0</v>
      </c>
      <c r="W590" s="26">
        <v>0</v>
      </c>
      <c r="X590" s="26">
        <v>0</v>
      </c>
      <c r="Y590" s="26">
        <v>0</v>
      </c>
      <c r="Z590" s="26">
        <v>0</v>
      </c>
      <c r="AA590" s="26">
        <v>0</v>
      </c>
      <c r="AB590" s="26">
        <v>0</v>
      </c>
      <c r="AC590" s="122">
        <v>49952.11</v>
      </c>
      <c r="AD590" s="26">
        <v>0</v>
      </c>
      <c r="AE590" s="26">
        <v>0</v>
      </c>
      <c r="AF590" s="29" t="s">
        <v>263</v>
      </c>
      <c r="AG590" s="29">
        <v>2021</v>
      </c>
      <c r="AH590" s="30">
        <v>2021</v>
      </c>
    </row>
    <row r="591" spans="1:34" ht="61.5">
      <c r="A591" s="17">
        <v>1</v>
      </c>
      <c r="B591" s="52">
        <v>34</v>
      </c>
      <c r="C591" s="20" t="s">
        <v>1079</v>
      </c>
      <c r="D591" s="26">
        <v>2598185.58</v>
      </c>
      <c r="E591" s="26">
        <v>0</v>
      </c>
      <c r="F591" s="26">
        <v>0</v>
      </c>
      <c r="G591" s="26">
        <v>0</v>
      </c>
      <c r="H591" s="26">
        <v>0</v>
      </c>
      <c r="I591" s="26">
        <v>0</v>
      </c>
      <c r="J591" s="26">
        <v>0</v>
      </c>
      <c r="K591" s="28">
        <v>0</v>
      </c>
      <c r="L591" s="26">
        <v>0</v>
      </c>
      <c r="M591" s="26">
        <v>460.5</v>
      </c>
      <c r="N591" s="26">
        <v>2560545.56</v>
      </c>
      <c r="O591" s="26">
        <v>0</v>
      </c>
      <c r="P591" s="26">
        <v>0</v>
      </c>
      <c r="Q591" s="26">
        <v>0</v>
      </c>
      <c r="R591" s="26">
        <v>0</v>
      </c>
      <c r="S591" s="26">
        <v>0</v>
      </c>
      <c r="T591" s="26">
        <v>0</v>
      </c>
      <c r="U591" s="26">
        <v>0</v>
      </c>
      <c r="V591" s="26">
        <v>0</v>
      </c>
      <c r="W591" s="26">
        <v>0</v>
      </c>
      <c r="X591" s="26">
        <v>0</v>
      </c>
      <c r="Y591" s="26">
        <v>0</v>
      </c>
      <c r="Z591" s="26">
        <v>0</v>
      </c>
      <c r="AA591" s="26">
        <v>0</v>
      </c>
      <c r="AB591" s="26">
        <v>0</v>
      </c>
      <c r="AC591" s="26">
        <v>37640.019999999997</v>
      </c>
      <c r="AD591" s="26">
        <v>0</v>
      </c>
      <c r="AE591" s="26">
        <v>0</v>
      </c>
      <c r="AF591" s="29" t="s">
        <v>263</v>
      </c>
      <c r="AG591" s="29">
        <v>2021</v>
      </c>
      <c r="AH591" s="30">
        <v>2021</v>
      </c>
    </row>
    <row r="592" spans="1:34" ht="61.5">
      <c r="A592" s="17">
        <v>1</v>
      </c>
      <c r="B592" s="52">
        <v>35</v>
      </c>
      <c r="C592" s="20" t="s">
        <v>1565</v>
      </c>
      <c r="D592" s="26">
        <v>3146857.02</v>
      </c>
      <c r="E592" s="26">
        <v>0</v>
      </c>
      <c r="F592" s="26">
        <v>0</v>
      </c>
      <c r="G592" s="26">
        <v>0</v>
      </c>
      <c r="H592" s="26">
        <v>0</v>
      </c>
      <c r="I592" s="26">
        <v>0</v>
      </c>
      <c r="J592" s="26">
        <v>0</v>
      </c>
      <c r="K592" s="28">
        <v>0</v>
      </c>
      <c r="L592" s="26">
        <v>0</v>
      </c>
      <c r="M592" s="26">
        <v>994.46</v>
      </c>
      <c r="N592" s="34">
        <v>3101632.02</v>
      </c>
      <c r="O592" s="26">
        <v>0</v>
      </c>
      <c r="P592" s="26">
        <v>0</v>
      </c>
      <c r="Q592" s="26">
        <v>0</v>
      </c>
      <c r="R592" s="26">
        <v>0</v>
      </c>
      <c r="S592" s="26">
        <v>0</v>
      </c>
      <c r="T592" s="26">
        <v>0</v>
      </c>
      <c r="U592" s="26">
        <v>0</v>
      </c>
      <c r="V592" s="26">
        <v>0</v>
      </c>
      <c r="W592" s="26">
        <v>0</v>
      </c>
      <c r="X592" s="26">
        <v>0</v>
      </c>
      <c r="Y592" s="26">
        <v>0</v>
      </c>
      <c r="Z592" s="26">
        <v>0</v>
      </c>
      <c r="AA592" s="26">
        <v>0</v>
      </c>
      <c r="AB592" s="26">
        <v>0</v>
      </c>
      <c r="AC592" s="26">
        <v>45225</v>
      </c>
      <c r="AD592" s="26">
        <v>0</v>
      </c>
      <c r="AE592" s="26">
        <v>0</v>
      </c>
      <c r="AF592" s="29" t="s">
        <v>263</v>
      </c>
      <c r="AG592" s="29">
        <v>2021</v>
      </c>
      <c r="AH592" s="30">
        <v>2021</v>
      </c>
    </row>
    <row r="593" spans="1:34" ht="61.5">
      <c r="A593" s="17">
        <v>1</v>
      </c>
      <c r="B593" s="52">
        <v>36</v>
      </c>
      <c r="C593" s="20" t="s">
        <v>1628</v>
      </c>
      <c r="D593" s="26">
        <v>2873967.7</v>
      </c>
      <c r="E593" s="26">
        <v>0</v>
      </c>
      <c r="F593" s="26">
        <v>0</v>
      </c>
      <c r="G593" s="26">
        <v>0</v>
      </c>
      <c r="H593" s="26">
        <v>0</v>
      </c>
      <c r="I593" s="26">
        <v>0</v>
      </c>
      <c r="J593" s="26">
        <v>0</v>
      </c>
      <c r="K593" s="58">
        <v>2</v>
      </c>
      <c r="L593" s="26">
        <v>2873967.7</v>
      </c>
      <c r="M593" s="26">
        <v>0</v>
      </c>
      <c r="N593" s="26">
        <v>0</v>
      </c>
      <c r="O593" s="26">
        <v>0</v>
      </c>
      <c r="P593" s="26">
        <v>0</v>
      </c>
      <c r="Q593" s="26">
        <v>0</v>
      </c>
      <c r="R593" s="26">
        <v>0</v>
      </c>
      <c r="S593" s="26">
        <v>0</v>
      </c>
      <c r="T593" s="26">
        <v>0</v>
      </c>
      <c r="U593" s="26">
        <v>0</v>
      </c>
      <c r="V593" s="26">
        <v>0</v>
      </c>
      <c r="W593" s="26">
        <v>0</v>
      </c>
      <c r="X593" s="26">
        <v>0</v>
      </c>
      <c r="Y593" s="26">
        <v>0</v>
      </c>
      <c r="Z593" s="26">
        <v>0</v>
      </c>
      <c r="AA593" s="26">
        <v>0</v>
      </c>
      <c r="AB593" s="26">
        <v>0</v>
      </c>
      <c r="AC593" s="26">
        <v>0</v>
      </c>
      <c r="AD593" s="26">
        <v>0</v>
      </c>
      <c r="AE593" s="26">
        <v>0</v>
      </c>
      <c r="AF593" s="29" t="s">
        <v>263</v>
      </c>
      <c r="AG593" s="29">
        <v>2021</v>
      </c>
      <c r="AH593" s="30" t="s">
        <v>263</v>
      </c>
    </row>
    <row r="594" spans="1:34" ht="61.5">
      <c r="A594" s="17">
        <v>1</v>
      </c>
      <c r="B594" s="52">
        <v>37</v>
      </c>
      <c r="C594" s="20" t="s">
        <v>478</v>
      </c>
      <c r="D594" s="26">
        <v>1511938.35</v>
      </c>
      <c r="E594" s="26">
        <v>0</v>
      </c>
      <c r="F594" s="26">
        <v>0</v>
      </c>
      <c r="G594" s="26">
        <v>0</v>
      </c>
      <c r="H594" s="26">
        <v>0</v>
      </c>
      <c r="I594" s="26">
        <v>0</v>
      </c>
      <c r="J594" s="26">
        <v>0</v>
      </c>
      <c r="K594" s="28">
        <v>0</v>
      </c>
      <c r="L594" s="26">
        <v>0</v>
      </c>
      <c r="M594" s="26">
        <v>0</v>
      </c>
      <c r="N594" s="26">
        <v>0</v>
      </c>
      <c r="O594" s="26">
        <v>0</v>
      </c>
      <c r="P594" s="26">
        <v>0</v>
      </c>
      <c r="Q594" s="122">
        <v>539</v>
      </c>
      <c r="R594" s="122">
        <v>1491357.61</v>
      </c>
      <c r="S594" s="26">
        <v>0</v>
      </c>
      <c r="T594" s="26">
        <v>0</v>
      </c>
      <c r="U594" s="26">
        <v>0</v>
      </c>
      <c r="V594" s="26">
        <v>0</v>
      </c>
      <c r="W594" s="26">
        <v>0</v>
      </c>
      <c r="X594" s="26">
        <v>0</v>
      </c>
      <c r="Y594" s="26">
        <v>0</v>
      </c>
      <c r="Z594" s="26">
        <v>0</v>
      </c>
      <c r="AA594" s="26">
        <v>0</v>
      </c>
      <c r="AB594" s="26">
        <v>0</v>
      </c>
      <c r="AC594" s="122">
        <v>20580.740000000002</v>
      </c>
      <c r="AD594" s="26">
        <v>0</v>
      </c>
      <c r="AE594" s="26">
        <v>0</v>
      </c>
      <c r="AF594" s="29" t="s">
        <v>263</v>
      </c>
      <c r="AG594" s="29">
        <v>2021</v>
      </c>
      <c r="AH594" s="29">
        <v>2021</v>
      </c>
    </row>
    <row r="595" spans="1:34" ht="61.5">
      <c r="A595" s="17">
        <v>1</v>
      </c>
      <c r="B595" s="52">
        <v>38</v>
      </c>
      <c r="C595" s="20" t="s">
        <v>483</v>
      </c>
      <c r="D595" s="26">
        <v>2040405.4</v>
      </c>
      <c r="E595" s="26">
        <v>0</v>
      </c>
      <c r="F595" s="26">
        <v>0</v>
      </c>
      <c r="G595" s="26">
        <v>0</v>
      </c>
      <c r="H595" s="26">
        <v>0</v>
      </c>
      <c r="I595" s="26">
        <v>0</v>
      </c>
      <c r="J595" s="26">
        <v>0</v>
      </c>
      <c r="K595" s="173">
        <v>1</v>
      </c>
      <c r="L595" s="122">
        <v>1893277.2</v>
      </c>
      <c r="M595" s="26">
        <v>0</v>
      </c>
      <c r="N595" s="26">
        <v>0</v>
      </c>
      <c r="O595" s="26">
        <v>0</v>
      </c>
      <c r="P595" s="26">
        <v>0</v>
      </c>
      <c r="Q595" s="26">
        <v>0</v>
      </c>
      <c r="R595" s="26">
        <v>0</v>
      </c>
      <c r="S595" s="26">
        <v>0</v>
      </c>
      <c r="T595" s="26">
        <v>0</v>
      </c>
      <c r="U595" s="26">
        <v>0</v>
      </c>
      <c r="V595" s="26">
        <v>0</v>
      </c>
      <c r="W595" s="26">
        <v>0</v>
      </c>
      <c r="X595" s="26">
        <v>0</v>
      </c>
      <c r="Y595" s="26">
        <v>0</v>
      </c>
      <c r="Z595" s="26">
        <v>0</v>
      </c>
      <c r="AA595" s="26">
        <v>0</v>
      </c>
      <c r="AB595" s="26">
        <v>0</v>
      </c>
      <c r="AC595" s="26">
        <v>28399.16</v>
      </c>
      <c r="AD595" s="34">
        <v>118729.04</v>
      </c>
      <c r="AE595" s="26">
        <v>0</v>
      </c>
      <c r="AF595" s="29">
        <v>2021</v>
      </c>
      <c r="AG595" s="29">
        <v>2021</v>
      </c>
      <c r="AH595" s="29">
        <v>2021</v>
      </c>
    </row>
    <row r="596" spans="1:34" ht="61.5">
      <c r="A596" s="17">
        <v>1</v>
      </c>
      <c r="B596" s="52">
        <v>39</v>
      </c>
      <c r="C596" s="20" t="s">
        <v>490</v>
      </c>
      <c r="D596" s="26">
        <v>1994020.5499999998</v>
      </c>
      <c r="E596" s="26">
        <v>0</v>
      </c>
      <c r="F596" s="26">
        <v>0</v>
      </c>
      <c r="G596" s="26">
        <v>0</v>
      </c>
      <c r="H596" s="26">
        <v>0</v>
      </c>
      <c r="I596" s="26">
        <v>0</v>
      </c>
      <c r="J596" s="26">
        <v>0</v>
      </c>
      <c r="K596" s="28">
        <v>0</v>
      </c>
      <c r="L596" s="26">
        <v>0</v>
      </c>
      <c r="M596" s="122">
        <v>479</v>
      </c>
      <c r="N596" s="122">
        <v>1966877.64</v>
      </c>
      <c r="O596" s="26">
        <v>0</v>
      </c>
      <c r="P596" s="26">
        <v>0</v>
      </c>
      <c r="Q596" s="26">
        <v>0</v>
      </c>
      <c r="R596" s="26">
        <v>0</v>
      </c>
      <c r="S596" s="26">
        <v>0</v>
      </c>
      <c r="T596" s="26">
        <v>0</v>
      </c>
      <c r="U596" s="26">
        <v>0</v>
      </c>
      <c r="V596" s="26">
        <v>0</v>
      </c>
      <c r="W596" s="26">
        <v>0</v>
      </c>
      <c r="X596" s="26">
        <v>0</v>
      </c>
      <c r="Y596" s="26">
        <v>0</v>
      </c>
      <c r="Z596" s="26">
        <v>0</v>
      </c>
      <c r="AA596" s="26">
        <v>0</v>
      </c>
      <c r="AB596" s="26">
        <v>0</v>
      </c>
      <c r="AC596" s="26">
        <v>27142.91</v>
      </c>
      <c r="AD596" s="26">
        <v>0</v>
      </c>
      <c r="AE596" s="26">
        <v>0</v>
      </c>
      <c r="AF596" s="29" t="s">
        <v>263</v>
      </c>
      <c r="AG596" s="29">
        <v>2021</v>
      </c>
      <c r="AH596" s="29">
        <v>2021</v>
      </c>
    </row>
    <row r="597" spans="1:34" ht="61.5">
      <c r="A597" s="17">
        <v>1</v>
      </c>
      <c r="B597" s="52">
        <v>40</v>
      </c>
      <c r="C597" s="20" t="s">
        <v>1563</v>
      </c>
      <c r="D597" s="26">
        <v>2018639.07</v>
      </c>
      <c r="E597" s="26">
        <v>0</v>
      </c>
      <c r="F597" s="26">
        <v>0</v>
      </c>
      <c r="G597" s="26">
        <v>0</v>
      </c>
      <c r="H597" s="26">
        <v>0</v>
      </c>
      <c r="I597" s="26">
        <v>0</v>
      </c>
      <c r="J597" s="26">
        <v>0</v>
      </c>
      <c r="K597" s="28">
        <v>0</v>
      </c>
      <c r="L597" s="26">
        <v>0</v>
      </c>
      <c r="M597" s="122">
        <v>573</v>
      </c>
      <c r="N597" s="122">
        <v>1991161.05</v>
      </c>
      <c r="O597" s="26">
        <v>0</v>
      </c>
      <c r="P597" s="26">
        <v>0</v>
      </c>
      <c r="Q597" s="26">
        <v>0</v>
      </c>
      <c r="R597" s="26">
        <v>0</v>
      </c>
      <c r="S597" s="26">
        <v>0</v>
      </c>
      <c r="T597" s="26">
        <v>0</v>
      </c>
      <c r="U597" s="26">
        <v>0</v>
      </c>
      <c r="V597" s="26">
        <v>0</v>
      </c>
      <c r="W597" s="26">
        <v>0</v>
      </c>
      <c r="X597" s="26">
        <v>0</v>
      </c>
      <c r="Y597" s="26">
        <v>0</v>
      </c>
      <c r="Z597" s="26">
        <v>0</v>
      </c>
      <c r="AA597" s="26">
        <v>0</v>
      </c>
      <c r="AB597" s="26">
        <v>0</v>
      </c>
      <c r="AC597" s="122">
        <v>27478.02</v>
      </c>
      <c r="AD597" s="26">
        <v>0</v>
      </c>
      <c r="AE597" s="26">
        <v>0</v>
      </c>
      <c r="AF597" s="29" t="s">
        <v>263</v>
      </c>
      <c r="AG597" s="29">
        <v>2021</v>
      </c>
      <c r="AH597" s="29">
        <v>2021</v>
      </c>
    </row>
    <row r="598" spans="1:34" ht="61.5">
      <c r="A598" s="17">
        <v>1</v>
      </c>
      <c r="B598" s="52">
        <v>41</v>
      </c>
      <c r="C598" s="20" t="s">
        <v>1640</v>
      </c>
      <c r="D598" s="26">
        <v>6556437.4000000004</v>
      </c>
      <c r="E598" s="26">
        <v>0</v>
      </c>
      <c r="F598" s="26">
        <v>0</v>
      </c>
      <c r="G598" s="26">
        <v>0</v>
      </c>
      <c r="H598" s="26">
        <v>0</v>
      </c>
      <c r="I598" s="26">
        <v>0</v>
      </c>
      <c r="J598" s="26">
        <v>0</v>
      </c>
      <c r="K598" s="59">
        <v>4</v>
      </c>
      <c r="L598" s="26">
        <v>6423566.4000000004</v>
      </c>
      <c r="M598" s="26">
        <v>0</v>
      </c>
      <c r="N598" s="26">
        <v>0</v>
      </c>
      <c r="O598" s="26">
        <v>0</v>
      </c>
      <c r="P598" s="26">
        <v>0</v>
      </c>
      <c r="Q598" s="26">
        <v>0</v>
      </c>
      <c r="R598" s="26">
        <v>0</v>
      </c>
      <c r="S598" s="26">
        <v>0</v>
      </c>
      <c r="T598" s="26">
        <v>0</v>
      </c>
      <c r="U598" s="26">
        <v>0</v>
      </c>
      <c r="V598" s="26">
        <v>0</v>
      </c>
      <c r="W598" s="26">
        <v>0</v>
      </c>
      <c r="X598" s="26">
        <v>0</v>
      </c>
      <c r="Y598" s="26">
        <v>0</v>
      </c>
      <c r="Z598" s="26">
        <v>0</v>
      </c>
      <c r="AA598" s="26">
        <v>0</v>
      </c>
      <c r="AB598" s="26">
        <v>0</v>
      </c>
      <c r="AC598" s="26">
        <v>0</v>
      </c>
      <c r="AD598" s="26">
        <v>132871</v>
      </c>
      <c r="AE598" s="26">
        <v>0</v>
      </c>
      <c r="AF598" s="29">
        <v>2021</v>
      </c>
      <c r="AG598" s="29">
        <v>2021</v>
      </c>
      <c r="AH598" s="30" t="s">
        <v>263</v>
      </c>
    </row>
    <row r="599" spans="1:34" ht="61.5">
      <c r="A599" s="17">
        <v>1</v>
      </c>
      <c r="B599" s="52">
        <v>42</v>
      </c>
      <c r="C599" s="20" t="s">
        <v>1641</v>
      </c>
      <c r="D599" s="26">
        <v>2860657.33</v>
      </c>
      <c r="E599" s="26">
        <v>0</v>
      </c>
      <c r="F599" s="26">
        <v>0</v>
      </c>
      <c r="G599" s="26">
        <v>0</v>
      </c>
      <c r="H599" s="26">
        <v>0</v>
      </c>
      <c r="I599" s="26">
        <v>0</v>
      </c>
      <c r="J599" s="26">
        <v>0</v>
      </c>
      <c r="K599" s="28">
        <v>0</v>
      </c>
      <c r="L599" s="26">
        <v>0</v>
      </c>
      <c r="M599" s="26">
        <v>813.36</v>
      </c>
      <c r="N599" s="26">
        <v>2732670</v>
      </c>
      <c r="O599" s="26">
        <v>0</v>
      </c>
      <c r="P599" s="26">
        <v>0</v>
      </c>
      <c r="Q599" s="26">
        <v>0</v>
      </c>
      <c r="R599" s="26">
        <v>0</v>
      </c>
      <c r="S599" s="26">
        <v>0</v>
      </c>
      <c r="T599" s="26">
        <v>0</v>
      </c>
      <c r="U599" s="26">
        <v>0</v>
      </c>
      <c r="V599" s="26">
        <v>0</v>
      </c>
      <c r="W599" s="26">
        <v>0</v>
      </c>
      <c r="X599" s="26">
        <v>0</v>
      </c>
      <c r="Y599" s="26">
        <v>0</v>
      </c>
      <c r="Z599" s="26">
        <v>0</v>
      </c>
      <c r="AA599" s="26">
        <v>0</v>
      </c>
      <c r="AB599" s="26">
        <v>0</v>
      </c>
      <c r="AC599" s="26">
        <v>40170.25</v>
      </c>
      <c r="AD599" s="34">
        <v>87817.08</v>
      </c>
      <c r="AE599" s="26">
        <v>0</v>
      </c>
      <c r="AF599" s="29">
        <v>2021</v>
      </c>
      <c r="AG599" s="29">
        <v>2021</v>
      </c>
      <c r="AH599" s="29">
        <v>2021</v>
      </c>
    </row>
    <row r="600" spans="1:34" ht="61.5">
      <c r="A600" s="17">
        <v>1</v>
      </c>
      <c r="B600" s="52">
        <v>43</v>
      </c>
      <c r="C600" s="20" t="s">
        <v>1812</v>
      </c>
      <c r="D600" s="26">
        <v>99980.24</v>
      </c>
      <c r="E600" s="26">
        <v>0</v>
      </c>
      <c r="F600" s="26">
        <v>0</v>
      </c>
      <c r="G600" s="26">
        <v>0</v>
      </c>
      <c r="H600" s="26">
        <v>0</v>
      </c>
      <c r="I600" s="26">
        <v>0</v>
      </c>
      <c r="J600" s="26">
        <v>0</v>
      </c>
      <c r="K600" s="28">
        <v>0</v>
      </c>
      <c r="L600" s="26">
        <v>0</v>
      </c>
      <c r="M600" s="26">
        <v>0</v>
      </c>
      <c r="N600" s="26">
        <v>0</v>
      </c>
      <c r="O600" s="26">
        <v>0</v>
      </c>
      <c r="P600" s="26">
        <v>0</v>
      </c>
      <c r="Q600" s="26">
        <v>0</v>
      </c>
      <c r="R600" s="26">
        <v>0</v>
      </c>
      <c r="S600" s="26">
        <v>0</v>
      </c>
      <c r="T600" s="26">
        <v>0</v>
      </c>
      <c r="U600" s="26">
        <v>0</v>
      </c>
      <c r="V600" s="26">
        <v>0</v>
      </c>
      <c r="W600" s="26">
        <v>0</v>
      </c>
      <c r="X600" s="26">
        <v>0</v>
      </c>
      <c r="Y600" s="26">
        <v>0</v>
      </c>
      <c r="Z600" s="26">
        <v>0</v>
      </c>
      <c r="AA600" s="26">
        <v>0</v>
      </c>
      <c r="AB600" s="26">
        <v>0</v>
      </c>
      <c r="AC600" s="26">
        <v>0</v>
      </c>
      <c r="AD600" s="122">
        <v>99980.24</v>
      </c>
      <c r="AE600" s="26">
        <v>0</v>
      </c>
      <c r="AF600" s="29">
        <v>2021</v>
      </c>
      <c r="AG600" s="29" t="s">
        <v>263</v>
      </c>
      <c r="AH600" s="29" t="s">
        <v>263</v>
      </c>
    </row>
    <row r="601" spans="1:34" ht="61.5">
      <c r="A601" s="17">
        <v>1</v>
      </c>
      <c r="B601" s="52">
        <v>44</v>
      </c>
      <c r="C601" s="20" t="s">
        <v>1855</v>
      </c>
      <c r="D601" s="26">
        <v>4338606.8099999996</v>
      </c>
      <c r="E601" s="26">
        <v>0</v>
      </c>
      <c r="F601" s="26">
        <v>0</v>
      </c>
      <c r="G601" s="26">
        <v>0</v>
      </c>
      <c r="H601" s="26">
        <v>0</v>
      </c>
      <c r="I601" s="26">
        <v>0</v>
      </c>
      <c r="J601" s="26">
        <v>0</v>
      </c>
      <c r="K601" s="28">
        <v>0</v>
      </c>
      <c r="L601" s="26">
        <v>0</v>
      </c>
      <c r="M601" s="26">
        <v>855</v>
      </c>
      <c r="N601" s="26">
        <v>4200000</v>
      </c>
      <c r="O601" s="26">
        <v>0</v>
      </c>
      <c r="P601" s="26">
        <v>0</v>
      </c>
      <c r="Q601" s="26">
        <v>0</v>
      </c>
      <c r="R601" s="26">
        <v>0</v>
      </c>
      <c r="S601" s="26">
        <v>0</v>
      </c>
      <c r="T601" s="26">
        <v>0</v>
      </c>
      <c r="U601" s="26">
        <v>0</v>
      </c>
      <c r="V601" s="26">
        <v>0</v>
      </c>
      <c r="W601" s="26">
        <v>0</v>
      </c>
      <c r="X601" s="26">
        <v>0</v>
      </c>
      <c r="Y601" s="26">
        <v>0</v>
      </c>
      <c r="Z601" s="26">
        <v>0</v>
      </c>
      <c r="AA601" s="26">
        <v>0</v>
      </c>
      <c r="AB601" s="26">
        <v>0</v>
      </c>
      <c r="AC601" s="26">
        <v>63000</v>
      </c>
      <c r="AD601" s="34">
        <v>75606.81</v>
      </c>
      <c r="AE601" s="26">
        <v>0</v>
      </c>
      <c r="AF601" s="29">
        <v>2021</v>
      </c>
      <c r="AG601" s="29">
        <v>2021</v>
      </c>
      <c r="AH601" s="29">
        <v>2021</v>
      </c>
    </row>
    <row r="602" spans="1:34" ht="61.5">
      <c r="A602" s="17">
        <v>1</v>
      </c>
      <c r="B602" s="52">
        <v>45</v>
      </c>
      <c r="C602" s="20" t="s">
        <v>1856</v>
      </c>
      <c r="D602" s="26">
        <v>4162113.5</v>
      </c>
      <c r="E602" s="26">
        <v>0</v>
      </c>
      <c r="F602" s="26">
        <v>0</v>
      </c>
      <c r="G602" s="26">
        <v>0</v>
      </c>
      <c r="H602" s="26">
        <v>0</v>
      </c>
      <c r="I602" s="26">
        <v>0</v>
      </c>
      <c r="J602" s="26">
        <v>0</v>
      </c>
      <c r="K602" s="28">
        <v>0</v>
      </c>
      <c r="L602" s="26">
        <v>0</v>
      </c>
      <c r="M602" s="34">
        <v>862.81</v>
      </c>
      <c r="N602" s="34">
        <v>4015264.55</v>
      </c>
      <c r="O602" s="26">
        <v>0</v>
      </c>
      <c r="P602" s="26">
        <v>0</v>
      </c>
      <c r="Q602" s="26">
        <v>0</v>
      </c>
      <c r="R602" s="26">
        <v>0</v>
      </c>
      <c r="S602" s="26">
        <v>0</v>
      </c>
      <c r="T602" s="26">
        <v>0</v>
      </c>
      <c r="U602" s="26">
        <v>0</v>
      </c>
      <c r="V602" s="26">
        <v>0</v>
      </c>
      <c r="W602" s="26">
        <v>0</v>
      </c>
      <c r="X602" s="26">
        <v>0</v>
      </c>
      <c r="Y602" s="26">
        <v>0</v>
      </c>
      <c r="Z602" s="26">
        <v>0</v>
      </c>
      <c r="AA602" s="26">
        <v>0</v>
      </c>
      <c r="AB602" s="26">
        <v>0</v>
      </c>
      <c r="AC602" s="34">
        <v>59024.39</v>
      </c>
      <c r="AD602" s="34">
        <v>87824.56</v>
      </c>
      <c r="AE602" s="26">
        <v>0</v>
      </c>
      <c r="AF602" s="29">
        <v>2021</v>
      </c>
      <c r="AG602" s="29">
        <v>2021</v>
      </c>
      <c r="AH602" s="29">
        <v>2021</v>
      </c>
    </row>
    <row r="603" spans="1:34" ht="61.5">
      <c r="A603" s="17">
        <v>1</v>
      </c>
      <c r="B603" s="52">
        <v>46</v>
      </c>
      <c r="C603" s="20" t="s">
        <v>1857</v>
      </c>
      <c r="D603" s="26">
        <v>5174988.24</v>
      </c>
      <c r="E603" s="26">
        <v>0</v>
      </c>
      <c r="F603" s="26">
        <v>0</v>
      </c>
      <c r="G603" s="26">
        <v>0</v>
      </c>
      <c r="H603" s="26">
        <v>0</v>
      </c>
      <c r="I603" s="26">
        <v>0</v>
      </c>
      <c r="J603" s="26">
        <v>0</v>
      </c>
      <c r="K603" s="28">
        <v>0</v>
      </c>
      <c r="L603" s="26">
        <v>0</v>
      </c>
      <c r="M603" s="26">
        <v>1036</v>
      </c>
      <c r="N603" s="26">
        <v>5012161.63</v>
      </c>
      <c r="O603" s="26">
        <v>0</v>
      </c>
      <c r="P603" s="26">
        <v>0</v>
      </c>
      <c r="Q603" s="26">
        <v>0</v>
      </c>
      <c r="R603" s="26">
        <v>0</v>
      </c>
      <c r="S603" s="26">
        <v>0</v>
      </c>
      <c r="T603" s="26">
        <v>0</v>
      </c>
      <c r="U603" s="26">
        <v>0</v>
      </c>
      <c r="V603" s="26">
        <v>0</v>
      </c>
      <c r="W603" s="26">
        <v>0</v>
      </c>
      <c r="X603" s="26">
        <v>0</v>
      </c>
      <c r="Y603" s="26">
        <v>0</v>
      </c>
      <c r="Z603" s="26">
        <v>0</v>
      </c>
      <c r="AA603" s="26">
        <v>0</v>
      </c>
      <c r="AB603" s="26">
        <v>0</v>
      </c>
      <c r="AC603" s="26">
        <v>75000</v>
      </c>
      <c r="AD603" s="26">
        <v>87826.61</v>
      </c>
      <c r="AE603" s="26">
        <v>0</v>
      </c>
      <c r="AF603" s="29">
        <v>2021</v>
      </c>
      <c r="AG603" s="29">
        <v>2021</v>
      </c>
      <c r="AH603" s="29">
        <v>2021</v>
      </c>
    </row>
    <row r="604" spans="1:34" ht="61.5">
      <c r="A604" s="17">
        <v>1</v>
      </c>
      <c r="B604" s="52">
        <v>47</v>
      </c>
      <c r="C604" s="20" t="s">
        <v>1028</v>
      </c>
      <c r="D604" s="26">
        <v>1768613.96</v>
      </c>
      <c r="E604" s="26">
        <v>0</v>
      </c>
      <c r="F604" s="26">
        <v>0</v>
      </c>
      <c r="G604" s="26">
        <v>0</v>
      </c>
      <c r="H604" s="26">
        <v>0</v>
      </c>
      <c r="I604" s="26">
        <v>0</v>
      </c>
      <c r="J604" s="26">
        <v>0</v>
      </c>
      <c r="K604" s="58">
        <v>0</v>
      </c>
      <c r="L604" s="26">
        <v>0</v>
      </c>
      <c r="M604" s="34">
        <v>504</v>
      </c>
      <c r="N604" s="34">
        <v>1737393.43</v>
      </c>
      <c r="O604" s="26">
        <v>0</v>
      </c>
      <c r="P604" s="26">
        <v>0</v>
      </c>
      <c r="Q604" s="26">
        <v>0</v>
      </c>
      <c r="R604" s="26">
        <v>0</v>
      </c>
      <c r="S604" s="26">
        <v>0</v>
      </c>
      <c r="T604" s="26">
        <v>0</v>
      </c>
      <c r="U604" s="26">
        <v>0</v>
      </c>
      <c r="V604" s="26">
        <v>0</v>
      </c>
      <c r="W604" s="26">
        <v>0</v>
      </c>
      <c r="X604" s="26">
        <v>0</v>
      </c>
      <c r="Y604" s="26">
        <v>0</v>
      </c>
      <c r="Z604" s="26">
        <v>0</v>
      </c>
      <c r="AA604" s="26">
        <v>0</v>
      </c>
      <c r="AB604" s="26">
        <v>0</v>
      </c>
      <c r="AC604" s="26">
        <v>31220.53</v>
      </c>
      <c r="AD604" s="26">
        <v>0</v>
      </c>
      <c r="AE604" s="26">
        <v>0</v>
      </c>
      <c r="AF604" s="29" t="s">
        <v>263</v>
      </c>
      <c r="AG604" s="29">
        <v>2021</v>
      </c>
      <c r="AH604" s="29">
        <v>2021</v>
      </c>
    </row>
    <row r="605" spans="1:34" ht="61.5">
      <c r="A605" s="17">
        <v>1</v>
      </c>
      <c r="B605" s="52">
        <v>48</v>
      </c>
      <c r="C605" s="20" t="s">
        <v>475</v>
      </c>
      <c r="D605" s="26">
        <v>2481174.12</v>
      </c>
      <c r="E605" s="26">
        <v>0</v>
      </c>
      <c r="F605" s="26">
        <v>0</v>
      </c>
      <c r="G605" s="26">
        <v>0</v>
      </c>
      <c r="H605" s="26">
        <v>0</v>
      </c>
      <c r="I605" s="26">
        <v>0</v>
      </c>
      <c r="J605" s="26">
        <v>0</v>
      </c>
      <c r="K605" s="58">
        <v>0</v>
      </c>
      <c r="L605" s="26">
        <v>0</v>
      </c>
      <c r="M605" s="34">
        <v>669.93</v>
      </c>
      <c r="N605" s="34">
        <v>2447400</v>
      </c>
      <c r="O605" s="26">
        <v>0</v>
      </c>
      <c r="P605" s="26">
        <v>0</v>
      </c>
      <c r="Q605" s="26">
        <v>0</v>
      </c>
      <c r="R605" s="26">
        <v>0</v>
      </c>
      <c r="S605" s="26">
        <v>0</v>
      </c>
      <c r="T605" s="26">
        <v>0</v>
      </c>
      <c r="U605" s="26">
        <v>0</v>
      </c>
      <c r="V605" s="26">
        <v>0</v>
      </c>
      <c r="W605" s="26">
        <v>0</v>
      </c>
      <c r="X605" s="26">
        <v>0</v>
      </c>
      <c r="Y605" s="26">
        <v>0</v>
      </c>
      <c r="Z605" s="26">
        <v>0</v>
      </c>
      <c r="AA605" s="26">
        <v>0</v>
      </c>
      <c r="AB605" s="26">
        <v>0</v>
      </c>
      <c r="AC605" s="34">
        <v>33774.120000000003</v>
      </c>
      <c r="AD605" s="26">
        <v>0</v>
      </c>
      <c r="AE605" s="26">
        <v>0</v>
      </c>
      <c r="AF605" s="29" t="s">
        <v>263</v>
      </c>
      <c r="AG605" s="29">
        <v>2021</v>
      </c>
      <c r="AH605" s="29">
        <v>2021</v>
      </c>
    </row>
    <row r="606" spans="1:34" ht="61.5">
      <c r="A606" s="17">
        <v>1</v>
      </c>
      <c r="B606" s="52">
        <v>49</v>
      </c>
      <c r="C606" s="20" t="s">
        <v>1058</v>
      </c>
      <c r="D606" s="26">
        <v>2086713.73</v>
      </c>
      <c r="E606" s="26">
        <v>0</v>
      </c>
      <c r="F606" s="26">
        <v>0</v>
      </c>
      <c r="G606" s="26">
        <v>0</v>
      </c>
      <c r="H606" s="26">
        <v>0</v>
      </c>
      <c r="I606" s="26">
        <v>0</v>
      </c>
      <c r="J606" s="26">
        <v>0</v>
      </c>
      <c r="K606" s="58">
        <v>0</v>
      </c>
      <c r="L606" s="26">
        <v>0</v>
      </c>
      <c r="M606" s="34">
        <v>1185.2</v>
      </c>
      <c r="N606" s="34">
        <v>2056027.52</v>
      </c>
      <c r="O606" s="26">
        <v>0</v>
      </c>
      <c r="P606" s="26">
        <v>0</v>
      </c>
      <c r="Q606" s="26">
        <v>0</v>
      </c>
      <c r="R606" s="26">
        <v>0</v>
      </c>
      <c r="S606" s="26">
        <v>0</v>
      </c>
      <c r="T606" s="26">
        <v>0</v>
      </c>
      <c r="U606" s="26">
        <v>0</v>
      </c>
      <c r="V606" s="26">
        <v>0</v>
      </c>
      <c r="W606" s="26">
        <v>0</v>
      </c>
      <c r="X606" s="26">
        <v>0</v>
      </c>
      <c r="Y606" s="26">
        <v>0</v>
      </c>
      <c r="Z606" s="26">
        <v>0</v>
      </c>
      <c r="AA606" s="26">
        <v>0</v>
      </c>
      <c r="AB606" s="26">
        <v>0</v>
      </c>
      <c r="AC606" s="34">
        <v>30686.21</v>
      </c>
      <c r="AD606" s="26">
        <v>0</v>
      </c>
      <c r="AE606" s="26">
        <v>0</v>
      </c>
      <c r="AF606" s="29" t="s">
        <v>263</v>
      </c>
      <c r="AG606" s="29">
        <v>2021</v>
      </c>
      <c r="AH606" s="29">
        <v>2021</v>
      </c>
    </row>
    <row r="607" spans="1:34" ht="61.5">
      <c r="A607" s="17">
        <v>1</v>
      </c>
      <c r="B607" s="52">
        <v>50</v>
      </c>
      <c r="C607" s="20" t="s">
        <v>1537</v>
      </c>
      <c r="D607" s="26">
        <v>7374001.2199999997</v>
      </c>
      <c r="E607" s="26">
        <v>0</v>
      </c>
      <c r="F607" s="26">
        <v>0</v>
      </c>
      <c r="G607" s="26">
        <v>0</v>
      </c>
      <c r="H607" s="26">
        <v>0</v>
      </c>
      <c r="I607" s="26">
        <v>0</v>
      </c>
      <c r="J607" s="26">
        <v>0</v>
      </c>
      <c r="K607" s="58">
        <v>0</v>
      </c>
      <c r="L607" s="26">
        <v>0</v>
      </c>
      <c r="M607" s="77">
        <v>1133.9000000000001</v>
      </c>
      <c r="N607" s="34">
        <v>7273625.1899999995</v>
      </c>
      <c r="O607" s="26">
        <v>0</v>
      </c>
      <c r="P607" s="26">
        <v>0</v>
      </c>
      <c r="Q607" s="26">
        <v>0</v>
      </c>
      <c r="R607" s="26">
        <v>0</v>
      </c>
      <c r="S607" s="26">
        <v>0</v>
      </c>
      <c r="T607" s="26">
        <v>0</v>
      </c>
      <c r="U607" s="26">
        <v>0</v>
      </c>
      <c r="V607" s="26">
        <v>0</v>
      </c>
      <c r="W607" s="26">
        <v>0</v>
      </c>
      <c r="X607" s="26">
        <v>0</v>
      </c>
      <c r="Y607" s="26">
        <v>0</v>
      </c>
      <c r="Z607" s="26">
        <v>0</v>
      </c>
      <c r="AA607" s="26">
        <v>0</v>
      </c>
      <c r="AB607" s="26">
        <v>0</v>
      </c>
      <c r="AC607" s="34">
        <v>100376.03</v>
      </c>
      <c r="AD607" s="26">
        <v>0</v>
      </c>
      <c r="AE607" s="26">
        <v>0</v>
      </c>
      <c r="AF607" s="29" t="s">
        <v>263</v>
      </c>
      <c r="AG607" s="29">
        <v>2021</v>
      </c>
      <c r="AH607" s="29">
        <v>2021</v>
      </c>
    </row>
    <row r="608" spans="1:34" ht="61.5">
      <c r="A608" s="17">
        <v>1</v>
      </c>
      <c r="B608" s="52">
        <v>51</v>
      </c>
      <c r="C608" s="20" t="s">
        <v>561</v>
      </c>
      <c r="D608" s="26">
        <v>1962577.5599999998</v>
      </c>
      <c r="E608" s="26">
        <v>0</v>
      </c>
      <c r="F608" s="26">
        <v>0</v>
      </c>
      <c r="G608" s="26">
        <v>0</v>
      </c>
      <c r="H608" s="26">
        <v>0</v>
      </c>
      <c r="I608" s="26">
        <v>0</v>
      </c>
      <c r="J608" s="26">
        <v>0</v>
      </c>
      <c r="K608" s="58">
        <v>0</v>
      </c>
      <c r="L608" s="26">
        <v>0</v>
      </c>
      <c r="M608" s="26">
        <v>767.4</v>
      </c>
      <c r="N608" s="26">
        <v>1935812.93</v>
      </c>
      <c r="O608" s="26">
        <v>0</v>
      </c>
      <c r="P608" s="26">
        <v>0</v>
      </c>
      <c r="Q608" s="26">
        <v>0</v>
      </c>
      <c r="R608" s="26">
        <v>0</v>
      </c>
      <c r="S608" s="26">
        <v>0</v>
      </c>
      <c r="T608" s="26">
        <v>0</v>
      </c>
      <c r="U608" s="26">
        <v>0</v>
      </c>
      <c r="V608" s="26">
        <v>0</v>
      </c>
      <c r="W608" s="26">
        <v>0</v>
      </c>
      <c r="X608" s="26">
        <v>0</v>
      </c>
      <c r="Y608" s="26">
        <v>0</v>
      </c>
      <c r="Z608" s="26">
        <v>0</v>
      </c>
      <c r="AA608" s="26">
        <v>0</v>
      </c>
      <c r="AB608" s="26">
        <v>0</v>
      </c>
      <c r="AC608" s="26">
        <v>26764.63</v>
      </c>
      <c r="AD608" s="26">
        <v>0</v>
      </c>
      <c r="AE608" s="26">
        <v>0</v>
      </c>
      <c r="AF608" s="29" t="s">
        <v>263</v>
      </c>
      <c r="AG608" s="29">
        <v>2021</v>
      </c>
      <c r="AH608" s="29">
        <v>2021</v>
      </c>
    </row>
    <row r="609" spans="1:34" ht="61.5">
      <c r="A609" s="17">
        <v>1</v>
      </c>
      <c r="B609" s="52">
        <v>52</v>
      </c>
      <c r="C609" s="20" t="s">
        <v>1538</v>
      </c>
      <c r="D609" s="26">
        <v>2362146.4899999998</v>
      </c>
      <c r="E609" s="26">
        <v>0</v>
      </c>
      <c r="F609" s="26">
        <v>0</v>
      </c>
      <c r="G609" s="26">
        <v>0</v>
      </c>
      <c r="H609" s="26">
        <v>0</v>
      </c>
      <c r="I609" s="26">
        <v>0</v>
      </c>
      <c r="J609" s="26">
        <v>0</v>
      </c>
      <c r="K609" s="58">
        <v>0</v>
      </c>
      <c r="L609" s="26">
        <v>0</v>
      </c>
      <c r="M609" s="26">
        <v>0</v>
      </c>
      <c r="N609" s="26">
        <v>0</v>
      </c>
      <c r="O609" s="26">
        <v>0</v>
      </c>
      <c r="P609" s="26">
        <v>0</v>
      </c>
      <c r="Q609" s="34">
        <v>1173</v>
      </c>
      <c r="R609" s="34">
        <v>2329992.59</v>
      </c>
      <c r="S609" s="26">
        <v>0</v>
      </c>
      <c r="T609" s="26">
        <v>0</v>
      </c>
      <c r="U609" s="26">
        <v>0</v>
      </c>
      <c r="V609" s="26">
        <v>0</v>
      </c>
      <c r="W609" s="26">
        <v>0</v>
      </c>
      <c r="X609" s="26">
        <v>0</v>
      </c>
      <c r="Y609" s="26">
        <v>0</v>
      </c>
      <c r="Z609" s="26">
        <v>0</v>
      </c>
      <c r="AA609" s="26">
        <v>0</v>
      </c>
      <c r="AB609" s="26">
        <v>0</v>
      </c>
      <c r="AC609" s="34">
        <v>32153.9</v>
      </c>
      <c r="AD609" s="26">
        <v>0</v>
      </c>
      <c r="AE609" s="26">
        <v>0</v>
      </c>
      <c r="AF609" s="29" t="s">
        <v>263</v>
      </c>
      <c r="AG609" s="29">
        <v>2021</v>
      </c>
      <c r="AH609" s="29">
        <v>2021</v>
      </c>
    </row>
    <row r="610" spans="1:34" ht="61.5">
      <c r="A610" s="17">
        <v>1</v>
      </c>
      <c r="B610" s="52">
        <v>53</v>
      </c>
      <c r="C610" s="20" t="s">
        <v>485</v>
      </c>
      <c r="D610" s="26">
        <v>3603174.9400000004</v>
      </c>
      <c r="E610" s="26">
        <v>0</v>
      </c>
      <c r="F610" s="26">
        <v>0</v>
      </c>
      <c r="G610" s="26">
        <v>0</v>
      </c>
      <c r="H610" s="26">
        <v>0</v>
      </c>
      <c r="I610" s="26">
        <v>0</v>
      </c>
      <c r="J610" s="26">
        <v>0</v>
      </c>
      <c r="K610" s="58">
        <v>0</v>
      </c>
      <c r="L610" s="26">
        <v>0</v>
      </c>
      <c r="M610" s="34">
        <v>774</v>
      </c>
      <c r="N610" s="34">
        <v>3554127.97</v>
      </c>
      <c r="O610" s="26">
        <v>0</v>
      </c>
      <c r="P610" s="26">
        <v>0</v>
      </c>
      <c r="Q610" s="26">
        <v>0</v>
      </c>
      <c r="R610" s="26">
        <v>0</v>
      </c>
      <c r="S610" s="26">
        <v>0</v>
      </c>
      <c r="T610" s="26">
        <v>0</v>
      </c>
      <c r="U610" s="26">
        <v>0</v>
      </c>
      <c r="V610" s="26">
        <v>0</v>
      </c>
      <c r="W610" s="26">
        <v>0</v>
      </c>
      <c r="X610" s="26">
        <v>0</v>
      </c>
      <c r="Y610" s="26">
        <v>0</v>
      </c>
      <c r="Z610" s="26">
        <v>0</v>
      </c>
      <c r="AA610" s="26">
        <v>0</v>
      </c>
      <c r="AB610" s="26">
        <v>0</v>
      </c>
      <c r="AC610" s="34">
        <v>49046.97</v>
      </c>
      <c r="AD610" s="26">
        <v>0</v>
      </c>
      <c r="AE610" s="26">
        <v>0</v>
      </c>
      <c r="AF610" s="29" t="s">
        <v>263</v>
      </c>
      <c r="AG610" s="29">
        <v>2021</v>
      </c>
      <c r="AH610" s="29">
        <v>2021</v>
      </c>
    </row>
    <row r="611" spans="1:34" ht="61.5">
      <c r="A611" s="17">
        <v>1</v>
      </c>
      <c r="B611" s="52">
        <v>54</v>
      </c>
      <c r="C611" s="20" t="s">
        <v>1539</v>
      </c>
      <c r="D611" s="26">
        <v>2347629.29</v>
      </c>
      <c r="E611" s="26">
        <v>0</v>
      </c>
      <c r="F611" s="26">
        <v>0</v>
      </c>
      <c r="G611" s="26">
        <v>0</v>
      </c>
      <c r="H611" s="26">
        <v>0</v>
      </c>
      <c r="I611" s="26">
        <v>0</v>
      </c>
      <c r="J611" s="26">
        <v>0</v>
      </c>
      <c r="K611" s="58">
        <v>0</v>
      </c>
      <c r="L611" s="26">
        <v>0</v>
      </c>
      <c r="M611" s="77">
        <v>536.86</v>
      </c>
      <c r="N611" s="77">
        <v>2315673</v>
      </c>
      <c r="O611" s="26">
        <v>0</v>
      </c>
      <c r="P611" s="26">
        <v>0</v>
      </c>
      <c r="Q611" s="26">
        <v>0</v>
      </c>
      <c r="R611" s="26">
        <v>0</v>
      </c>
      <c r="S611" s="26">
        <v>0</v>
      </c>
      <c r="T611" s="26">
        <v>0</v>
      </c>
      <c r="U611" s="26">
        <v>0</v>
      </c>
      <c r="V611" s="26">
        <v>0</v>
      </c>
      <c r="W611" s="26">
        <v>0</v>
      </c>
      <c r="X611" s="26">
        <v>0</v>
      </c>
      <c r="Y611" s="26">
        <v>0</v>
      </c>
      <c r="Z611" s="26">
        <v>0</v>
      </c>
      <c r="AA611" s="26">
        <v>0</v>
      </c>
      <c r="AB611" s="26">
        <v>0</v>
      </c>
      <c r="AC611" s="34">
        <v>31956.29</v>
      </c>
      <c r="AD611" s="26">
        <v>0</v>
      </c>
      <c r="AE611" s="26">
        <v>0</v>
      </c>
      <c r="AF611" s="29" t="s">
        <v>263</v>
      </c>
      <c r="AG611" s="29">
        <v>2021</v>
      </c>
      <c r="AH611" s="29">
        <v>2021</v>
      </c>
    </row>
    <row r="612" spans="1:34" ht="61.5">
      <c r="A612" s="17">
        <v>1</v>
      </c>
      <c r="B612" s="52">
        <v>55</v>
      </c>
      <c r="C612" s="20" t="s">
        <v>489</v>
      </c>
      <c r="D612" s="26">
        <v>675883.04</v>
      </c>
      <c r="E612" s="26">
        <v>0</v>
      </c>
      <c r="F612" s="26">
        <v>0</v>
      </c>
      <c r="G612" s="26">
        <v>600000</v>
      </c>
      <c r="H612" s="26">
        <v>0</v>
      </c>
      <c r="I612" s="26">
        <v>0</v>
      </c>
      <c r="J612" s="26">
        <v>0</v>
      </c>
      <c r="K612" s="58">
        <v>0</v>
      </c>
      <c r="L612" s="26">
        <v>0</v>
      </c>
      <c r="M612" s="26">
        <v>0</v>
      </c>
      <c r="N612" s="26">
        <v>0</v>
      </c>
      <c r="O612" s="26">
        <v>0</v>
      </c>
      <c r="P612" s="26">
        <v>0</v>
      </c>
      <c r="Q612" s="26">
        <v>0</v>
      </c>
      <c r="R612" s="26">
        <v>0</v>
      </c>
      <c r="S612" s="26">
        <v>0</v>
      </c>
      <c r="T612" s="26">
        <v>0</v>
      </c>
      <c r="U612" s="26">
        <v>0</v>
      </c>
      <c r="V612" s="26">
        <v>0</v>
      </c>
      <c r="W612" s="26">
        <v>0</v>
      </c>
      <c r="X612" s="26">
        <v>0</v>
      </c>
      <c r="Y612" s="26">
        <v>0</v>
      </c>
      <c r="Z612" s="26">
        <v>0</v>
      </c>
      <c r="AA612" s="26">
        <v>0</v>
      </c>
      <c r="AB612" s="26">
        <v>0</v>
      </c>
      <c r="AC612" s="26">
        <v>9000</v>
      </c>
      <c r="AD612" s="26">
        <v>66883.039999999994</v>
      </c>
      <c r="AE612" s="26">
        <v>0</v>
      </c>
      <c r="AF612" s="29">
        <v>2021</v>
      </c>
      <c r="AG612" s="29">
        <v>2021</v>
      </c>
      <c r="AH612" s="29">
        <v>2021</v>
      </c>
    </row>
    <row r="613" spans="1:34" ht="61.5">
      <c r="A613" s="17">
        <v>1</v>
      </c>
      <c r="B613" s="52">
        <v>56</v>
      </c>
      <c r="C613" s="20" t="s">
        <v>491</v>
      </c>
      <c r="D613" s="26">
        <v>2521995.15</v>
      </c>
      <c r="E613" s="26">
        <v>0</v>
      </c>
      <c r="F613" s="26">
        <v>0</v>
      </c>
      <c r="G613" s="26">
        <v>0</v>
      </c>
      <c r="H613" s="26">
        <v>0</v>
      </c>
      <c r="I613" s="26">
        <v>0</v>
      </c>
      <c r="J613" s="26">
        <v>0</v>
      </c>
      <c r="K613" s="58">
        <v>0</v>
      </c>
      <c r="L613" s="26">
        <v>0</v>
      </c>
      <c r="M613" s="34">
        <v>595.05999999999995</v>
      </c>
      <c r="N613" s="34">
        <v>2485208.7799999998</v>
      </c>
      <c r="O613" s="26">
        <v>0</v>
      </c>
      <c r="P613" s="26">
        <v>0</v>
      </c>
      <c r="Q613" s="26">
        <v>0</v>
      </c>
      <c r="R613" s="26">
        <v>0</v>
      </c>
      <c r="S613" s="26">
        <v>0</v>
      </c>
      <c r="T613" s="26">
        <v>0</v>
      </c>
      <c r="U613" s="26">
        <v>0</v>
      </c>
      <c r="V613" s="26">
        <v>0</v>
      </c>
      <c r="W613" s="26">
        <v>0</v>
      </c>
      <c r="X613" s="26">
        <v>0</v>
      </c>
      <c r="Y613" s="26">
        <v>0</v>
      </c>
      <c r="Z613" s="26">
        <v>0</v>
      </c>
      <c r="AA613" s="26">
        <v>0</v>
      </c>
      <c r="AB613" s="26">
        <v>0</v>
      </c>
      <c r="AC613" s="26">
        <v>36786.370000000003</v>
      </c>
      <c r="AD613" s="26">
        <v>0</v>
      </c>
      <c r="AE613" s="26">
        <v>0</v>
      </c>
      <c r="AF613" s="29" t="s">
        <v>263</v>
      </c>
      <c r="AG613" s="29">
        <v>2021</v>
      </c>
      <c r="AH613" s="29">
        <v>2021</v>
      </c>
    </row>
    <row r="614" spans="1:34" ht="61.5">
      <c r="A614" s="17">
        <v>1</v>
      </c>
      <c r="B614" s="52">
        <v>57</v>
      </c>
      <c r="C614" s="20" t="s">
        <v>514</v>
      </c>
      <c r="D614" s="26">
        <v>1957983.6400000001</v>
      </c>
      <c r="E614" s="26">
        <v>0</v>
      </c>
      <c r="F614" s="26">
        <v>0</v>
      </c>
      <c r="G614" s="26">
        <v>0</v>
      </c>
      <c r="H614" s="26">
        <v>0</v>
      </c>
      <c r="I614" s="26">
        <v>0</v>
      </c>
      <c r="J614" s="26">
        <v>0</v>
      </c>
      <c r="K614" s="58">
        <v>0</v>
      </c>
      <c r="L614" s="26">
        <v>0</v>
      </c>
      <c r="M614" s="34">
        <v>549</v>
      </c>
      <c r="N614" s="34">
        <v>1931331.27</v>
      </c>
      <c r="O614" s="26">
        <v>0</v>
      </c>
      <c r="P614" s="26">
        <v>0</v>
      </c>
      <c r="Q614" s="26">
        <v>0</v>
      </c>
      <c r="R614" s="26">
        <v>0</v>
      </c>
      <c r="S614" s="26">
        <v>0</v>
      </c>
      <c r="T614" s="26">
        <v>0</v>
      </c>
      <c r="U614" s="26">
        <v>0</v>
      </c>
      <c r="V614" s="26">
        <v>0</v>
      </c>
      <c r="W614" s="26">
        <v>0</v>
      </c>
      <c r="X614" s="26">
        <v>0</v>
      </c>
      <c r="Y614" s="26">
        <v>0</v>
      </c>
      <c r="Z614" s="26">
        <v>0</v>
      </c>
      <c r="AA614" s="26">
        <v>0</v>
      </c>
      <c r="AB614" s="26">
        <v>0</v>
      </c>
      <c r="AC614" s="34">
        <v>26652.37</v>
      </c>
      <c r="AD614" s="26">
        <v>0</v>
      </c>
      <c r="AE614" s="26">
        <v>0</v>
      </c>
      <c r="AF614" s="29" t="s">
        <v>263</v>
      </c>
      <c r="AG614" s="29">
        <v>2021</v>
      </c>
      <c r="AH614" s="29">
        <v>2021</v>
      </c>
    </row>
    <row r="615" spans="1:34" ht="61.5">
      <c r="A615" s="17">
        <v>1</v>
      </c>
      <c r="B615" s="52">
        <v>58</v>
      </c>
      <c r="C615" s="20" t="s">
        <v>1330</v>
      </c>
      <c r="D615" s="26">
        <v>1597151.74</v>
      </c>
      <c r="E615" s="26">
        <v>0</v>
      </c>
      <c r="F615" s="26">
        <v>0</v>
      </c>
      <c r="G615" s="26">
        <v>0</v>
      </c>
      <c r="H615" s="26">
        <v>0</v>
      </c>
      <c r="I615" s="26">
        <v>0</v>
      </c>
      <c r="J615" s="26">
        <v>0</v>
      </c>
      <c r="K615" s="58">
        <v>0</v>
      </c>
      <c r="L615" s="26">
        <v>0</v>
      </c>
      <c r="M615" s="26">
        <v>0</v>
      </c>
      <c r="N615" s="26">
        <v>0</v>
      </c>
      <c r="O615" s="26">
        <v>0</v>
      </c>
      <c r="P615" s="26">
        <v>0</v>
      </c>
      <c r="Q615" s="34">
        <v>736</v>
      </c>
      <c r="R615" s="34">
        <v>1575411.07</v>
      </c>
      <c r="S615" s="26">
        <v>0</v>
      </c>
      <c r="T615" s="26">
        <v>0</v>
      </c>
      <c r="U615" s="26">
        <v>0</v>
      </c>
      <c r="V615" s="26">
        <v>0</v>
      </c>
      <c r="W615" s="26">
        <v>0</v>
      </c>
      <c r="X615" s="26">
        <v>0</v>
      </c>
      <c r="Y615" s="26">
        <v>0</v>
      </c>
      <c r="Z615" s="26">
        <v>0</v>
      </c>
      <c r="AA615" s="26">
        <v>0</v>
      </c>
      <c r="AB615" s="26">
        <v>0</v>
      </c>
      <c r="AC615" s="34">
        <v>21740.67</v>
      </c>
      <c r="AD615" s="26">
        <v>0</v>
      </c>
      <c r="AE615" s="26">
        <v>0</v>
      </c>
      <c r="AF615" s="29" t="s">
        <v>263</v>
      </c>
      <c r="AG615" s="29">
        <v>2021</v>
      </c>
      <c r="AH615" s="29">
        <v>2021</v>
      </c>
    </row>
    <row r="616" spans="1:34" ht="61.5">
      <c r="A616" s="17">
        <v>1</v>
      </c>
      <c r="B616" s="52">
        <v>59</v>
      </c>
      <c r="C616" s="20" t="s">
        <v>1566</v>
      </c>
      <c r="D616" s="26">
        <v>3504472.23</v>
      </c>
      <c r="E616" s="26">
        <v>0</v>
      </c>
      <c r="F616" s="26">
        <v>0</v>
      </c>
      <c r="G616" s="26">
        <v>0</v>
      </c>
      <c r="H616" s="26">
        <v>0</v>
      </c>
      <c r="I616" s="26">
        <v>0</v>
      </c>
      <c r="J616" s="26">
        <v>0</v>
      </c>
      <c r="K616" s="58">
        <v>0</v>
      </c>
      <c r="L616" s="26">
        <v>0</v>
      </c>
      <c r="M616" s="34">
        <v>819.16</v>
      </c>
      <c r="N616" s="34">
        <v>3456768.82</v>
      </c>
      <c r="O616" s="26">
        <v>0</v>
      </c>
      <c r="P616" s="26">
        <v>0</v>
      </c>
      <c r="Q616" s="26">
        <v>0</v>
      </c>
      <c r="R616" s="26">
        <v>0</v>
      </c>
      <c r="S616" s="26">
        <v>0</v>
      </c>
      <c r="T616" s="26">
        <v>0</v>
      </c>
      <c r="U616" s="26">
        <v>0</v>
      </c>
      <c r="V616" s="26">
        <v>0</v>
      </c>
      <c r="W616" s="26">
        <v>0</v>
      </c>
      <c r="X616" s="26">
        <v>0</v>
      </c>
      <c r="Y616" s="26">
        <v>0</v>
      </c>
      <c r="Z616" s="26">
        <v>0</v>
      </c>
      <c r="AA616" s="26">
        <v>0</v>
      </c>
      <c r="AB616" s="26">
        <v>0</v>
      </c>
      <c r="AC616" s="34">
        <v>47703.41</v>
      </c>
      <c r="AD616" s="26">
        <v>0</v>
      </c>
      <c r="AE616" s="26">
        <v>0</v>
      </c>
      <c r="AF616" s="29" t="s">
        <v>263</v>
      </c>
      <c r="AG616" s="29">
        <v>2021</v>
      </c>
      <c r="AH616" s="29">
        <v>2021</v>
      </c>
    </row>
    <row r="617" spans="1:34" ht="61.5">
      <c r="A617" s="17">
        <v>1</v>
      </c>
      <c r="B617" s="52">
        <v>60</v>
      </c>
      <c r="C617" s="20" t="s">
        <v>553</v>
      </c>
      <c r="D617" s="26">
        <v>867626.01</v>
      </c>
      <c r="E617" s="26">
        <v>0</v>
      </c>
      <c r="F617" s="26">
        <v>0</v>
      </c>
      <c r="G617" s="26">
        <v>0</v>
      </c>
      <c r="H617" s="26">
        <v>0</v>
      </c>
      <c r="I617" s="26">
        <v>0</v>
      </c>
      <c r="J617" s="26">
        <v>0</v>
      </c>
      <c r="K617" s="58">
        <v>0</v>
      </c>
      <c r="L617" s="26">
        <v>0</v>
      </c>
      <c r="M617" s="26">
        <v>201.25</v>
      </c>
      <c r="N617" s="26">
        <v>855056.68</v>
      </c>
      <c r="O617" s="26">
        <v>0</v>
      </c>
      <c r="P617" s="26">
        <v>0</v>
      </c>
      <c r="Q617" s="26">
        <v>0</v>
      </c>
      <c r="R617" s="26">
        <v>0</v>
      </c>
      <c r="S617" s="26">
        <v>0</v>
      </c>
      <c r="T617" s="26">
        <v>0</v>
      </c>
      <c r="U617" s="26">
        <v>0</v>
      </c>
      <c r="V617" s="26">
        <v>0</v>
      </c>
      <c r="W617" s="26">
        <v>0</v>
      </c>
      <c r="X617" s="26">
        <v>0</v>
      </c>
      <c r="Y617" s="26">
        <v>0</v>
      </c>
      <c r="Z617" s="26">
        <v>0</v>
      </c>
      <c r="AA617" s="26">
        <v>0</v>
      </c>
      <c r="AB617" s="26">
        <v>0</v>
      </c>
      <c r="AC617" s="26">
        <v>12569.33</v>
      </c>
      <c r="AD617" s="26">
        <v>0</v>
      </c>
      <c r="AE617" s="26">
        <v>0</v>
      </c>
      <c r="AF617" s="29" t="s">
        <v>263</v>
      </c>
      <c r="AG617" s="29">
        <v>2021</v>
      </c>
      <c r="AH617" s="29">
        <v>2021</v>
      </c>
    </row>
    <row r="618" spans="1:34" ht="61.5">
      <c r="A618" s="17">
        <v>1</v>
      </c>
      <c r="B618" s="52">
        <v>61</v>
      </c>
      <c r="C618" s="20" t="s">
        <v>477</v>
      </c>
      <c r="D618" s="26">
        <v>3422878.75</v>
      </c>
      <c r="E618" s="26">
        <v>0</v>
      </c>
      <c r="F618" s="26">
        <v>0</v>
      </c>
      <c r="G618" s="26">
        <v>0</v>
      </c>
      <c r="H618" s="26">
        <v>0</v>
      </c>
      <c r="I618" s="26">
        <v>0</v>
      </c>
      <c r="J618" s="26">
        <v>0</v>
      </c>
      <c r="K618" s="28">
        <v>0</v>
      </c>
      <c r="L618" s="26">
        <v>0</v>
      </c>
      <c r="M618" s="34">
        <v>710</v>
      </c>
      <c r="N618" s="34">
        <v>3376286</v>
      </c>
      <c r="O618" s="26">
        <v>0</v>
      </c>
      <c r="P618" s="26">
        <v>0</v>
      </c>
      <c r="Q618" s="26">
        <v>0</v>
      </c>
      <c r="R618" s="26">
        <v>0</v>
      </c>
      <c r="S618" s="26">
        <v>0</v>
      </c>
      <c r="T618" s="26">
        <v>0</v>
      </c>
      <c r="U618" s="26">
        <v>0</v>
      </c>
      <c r="V618" s="26">
        <v>0</v>
      </c>
      <c r="W618" s="26">
        <v>0</v>
      </c>
      <c r="X618" s="26">
        <v>0</v>
      </c>
      <c r="Y618" s="26">
        <v>0</v>
      </c>
      <c r="Z618" s="26">
        <v>0</v>
      </c>
      <c r="AA618" s="26">
        <v>0</v>
      </c>
      <c r="AB618" s="26">
        <v>0</v>
      </c>
      <c r="AC618" s="34">
        <v>46592.75</v>
      </c>
      <c r="AD618" s="26">
        <v>0</v>
      </c>
      <c r="AE618" s="26">
        <v>0</v>
      </c>
      <c r="AF618" s="29" t="s">
        <v>263</v>
      </c>
      <c r="AG618" s="29">
        <v>2021</v>
      </c>
      <c r="AH618" s="29">
        <v>2021</v>
      </c>
    </row>
    <row r="619" spans="1:34" ht="61.5">
      <c r="A619" s="17">
        <v>1</v>
      </c>
      <c r="B619" s="52">
        <v>62</v>
      </c>
      <c r="C619" s="20" t="s">
        <v>1061</v>
      </c>
      <c r="D619" s="26">
        <v>4249442.9799999995</v>
      </c>
      <c r="E619" s="26">
        <v>0</v>
      </c>
      <c r="F619" s="26">
        <v>0</v>
      </c>
      <c r="G619" s="26">
        <v>0</v>
      </c>
      <c r="H619" s="26">
        <v>0</v>
      </c>
      <c r="I619" s="26">
        <v>0</v>
      </c>
      <c r="J619" s="26">
        <v>0</v>
      </c>
      <c r="K619" s="58">
        <v>0</v>
      </c>
      <c r="L619" s="26">
        <v>0</v>
      </c>
      <c r="M619" s="26">
        <v>0</v>
      </c>
      <c r="N619" s="26">
        <v>0</v>
      </c>
      <c r="O619" s="26">
        <v>0</v>
      </c>
      <c r="P619" s="26">
        <v>0</v>
      </c>
      <c r="Q619" s="34">
        <v>1131.4000000000001</v>
      </c>
      <c r="R619" s="34">
        <v>4186952.71</v>
      </c>
      <c r="S619" s="26">
        <v>0</v>
      </c>
      <c r="T619" s="26">
        <v>0</v>
      </c>
      <c r="U619" s="26">
        <v>0</v>
      </c>
      <c r="V619" s="26">
        <v>0</v>
      </c>
      <c r="W619" s="26">
        <v>0</v>
      </c>
      <c r="X619" s="26">
        <v>0</v>
      </c>
      <c r="Y619" s="26">
        <v>0</v>
      </c>
      <c r="Z619" s="26">
        <v>0</v>
      </c>
      <c r="AA619" s="26">
        <v>0</v>
      </c>
      <c r="AB619" s="26">
        <v>0</v>
      </c>
      <c r="AC619" s="34">
        <v>62490.27</v>
      </c>
      <c r="AD619" s="26">
        <v>0</v>
      </c>
      <c r="AE619" s="26">
        <v>0</v>
      </c>
      <c r="AF619" s="29" t="s">
        <v>263</v>
      </c>
      <c r="AG619" s="29">
        <v>2021</v>
      </c>
      <c r="AH619" s="29">
        <v>2021</v>
      </c>
    </row>
    <row r="620" spans="1:34" ht="61.5">
      <c r="A620" s="17">
        <v>1</v>
      </c>
      <c r="B620" s="52">
        <v>63</v>
      </c>
      <c r="C620" s="20" t="s">
        <v>563</v>
      </c>
      <c r="D620" s="26">
        <v>99979.94</v>
      </c>
      <c r="E620" s="26">
        <v>0</v>
      </c>
      <c r="F620" s="26">
        <v>0</v>
      </c>
      <c r="G620" s="26">
        <v>0</v>
      </c>
      <c r="H620" s="26">
        <v>0</v>
      </c>
      <c r="I620" s="26">
        <v>0</v>
      </c>
      <c r="J620" s="26">
        <v>0</v>
      </c>
      <c r="K620" s="58">
        <v>0</v>
      </c>
      <c r="L620" s="26">
        <v>0</v>
      </c>
      <c r="M620" s="26">
        <v>0</v>
      </c>
      <c r="N620" s="26">
        <v>0</v>
      </c>
      <c r="O620" s="26">
        <v>0</v>
      </c>
      <c r="P620" s="26">
        <v>0</v>
      </c>
      <c r="Q620" s="26">
        <v>0</v>
      </c>
      <c r="R620" s="26">
        <v>0</v>
      </c>
      <c r="S620" s="26">
        <v>0</v>
      </c>
      <c r="T620" s="26">
        <v>0</v>
      </c>
      <c r="U620" s="26">
        <v>0</v>
      </c>
      <c r="V620" s="26">
        <v>0</v>
      </c>
      <c r="W620" s="26">
        <v>0</v>
      </c>
      <c r="X620" s="26">
        <v>0</v>
      </c>
      <c r="Y620" s="26">
        <v>0</v>
      </c>
      <c r="Z620" s="26">
        <v>0</v>
      </c>
      <c r="AA620" s="26">
        <v>0</v>
      </c>
      <c r="AB620" s="26">
        <v>0</v>
      </c>
      <c r="AC620" s="26">
        <v>0</v>
      </c>
      <c r="AD620" s="26">
        <v>99979.94</v>
      </c>
      <c r="AE620" s="26">
        <v>0</v>
      </c>
      <c r="AF620" s="29">
        <v>2021</v>
      </c>
      <c r="AG620" s="29" t="s">
        <v>263</v>
      </c>
      <c r="AH620" s="29" t="s">
        <v>263</v>
      </c>
    </row>
    <row r="621" spans="1:34" ht="61.5">
      <c r="A621" s="17">
        <v>1</v>
      </c>
      <c r="B621" s="52">
        <v>64</v>
      </c>
      <c r="C621" s="20" t="s">
        <v>571</v>
      </c>
      <c r="D621" s="26">
        <v>99986.69</v>
      </c>
      <c r="E621" s="26">
        <v>0</v>
      </c>
      <c r="F621" s="26">
        <v>0</v>
      </c>
      <c r="G621" s="26">
        <v>0</v>
      </c>
      <c r="H621" s="26">
        <v>0</v>
      </c>
      <c r="I621" s="26">
        <v>0</v>
      </c>
      <c r="J621" s="26">
        <v>0</v>
      </c>
      <c r="K621" s="58">
        <v>0</v>
      </c>
      <c r="L621" s="26">
        <v>0</v>
      </c>
      <c r="M621" s="26">
        <v>0</v>
      </c>
      <c r="N621" s="26">
        <v>0</v>
      </c>
      <c r="O621" s="26">
        <v>0</v>
      </c>
      <c r="P621" s="26">
        <v>0</v>
      </c>
      <c r="Q621" s="26">
        <v>0</v>
      </c>
      <c r="R621" s="26">
        <v>0</v>
      </c>
      <c r="S621" s="26">
        <v>0</v>
      </c>
      <c r="T621" s="26">
        <v>0</v>
      </c>
      <c r="U621" s="26">
        <v>0</v>
      </c>
      <c r="V621" s="26">
        <v>0</v>
      </c>
      <c r="W621" s="26">
        <v>0</v>
      </c>
      <c r="X621" s="26">
        <v>0</v>
      </c>
      <c r="Y621" s="26">
        <v>0</v>
      </c>
      <c r="Z621" s="26">
        <v>0</v>
      </c>
      <c r="AA621" s="26">
        <v>0</v>
      </c>
      <c r="AB621" s="26">
        <v>0</v>
      </c>
      <c r="AC621" s="26">
        <v>0</v>
      </c>
      <c r="AD621" s="26">
        <v>99986.69</v>
      </c>
      <c r="AE621" s="26">
        <v>0</v>
      </c>
      <c r="AF621" s="29">
        <v>2021</v>
      </c>
      <c r="AG621" s="29" t="s">
        <v>263</v>
      </c>
      <c r="AH621" s="29" t="s">
        <v>263</v>
      </c>
    </row>
    <row r="622" spans="1:34" ht="61.5">
      <c r="A622" s="17">
        <v>1</v>
      </c>
      <c r="B622" s="52">
        <v>65</v>
      </c>
      <c r="C622" s="20" t="s">
        <v>575</v>
      </c>
      <c r="D622" s="26">
        <v>99984.29</v>
      </c>
      <c r="E622" s="26">
        <v>0</v>
      </c>
      <c r="F622" s="26">
        <v>0</v>
      </c>
      <c r="G622" s="26">
        <v>0</v>
      </c>
      <c r="H622" s="26">
        <v>0</v>
      </c>
      <c r="I622" s="26">
        <v>0</v>
      </c>
      <c r="J622" s="26">
        <v>0</v>
      </c>
      <c r="K622" s="58">
        <v>0</v>
      </c>
      <c r="L622" s="26">
        <v>0</v>
      </c>
      <c r="M622" s="26">
        <v>0</v>
      </c>
      <c r="N622" s="26">
        <v>0</v>
      </c>
      <c r="O622" s="26">
        <v>0</v>
      </c>
      <c r="P622" s="26">
        <v>0</v>
      </c>
      <c r="Q622" s="26">
        <v>0</v>
      </c>
      <c r="R622" s="26">
        <v>0</v>
      </c>
      <c r="S622" s="26">
        <v>0</v>
      </c>
      <c r="T622" s="26">
        <v>0</v>
      </c>
      <c r="U622" s="26">
        <v>0</v>
      </c>
      <c r="V622" s="26">
        <v>0</v>
      </c>
      <c r="W622" s="26">
        <v>0</v>
      </c>
      <c r="X622" s="26">
        <v>0</v>
      </c>
      <c r="Y622" s="26">
        <v>0</v>
      </c>
      <c r="Z622" s="26">
        <v>0</v>
      </c>
      <c r="AA622" s="26">
        <v>0</v>
      </c>
      <c r="AB622" s="26">
        <v>0</v>
      </c>
      <c r="AC622" s="26">
        <v>0</v>
      </c>
      <c r="AD622" s="26">
        <v>99984.29</v>
      </c>
      <c r="AE622" s="26">
        <v>0</v>
      </c>
      <c r="AF622" s="29">
        <v>2021</v>
      </c>
      <c r="AG622" s="29" t="s">
        <v>263</v>
      </c>
      <c r="AH622" s="29" t="s">
        <v>263</v>
      </c>
    </row>
    <row r="623" spans="1:34" ht="61.5">
      <c r="A623" s="17">
        <v>1</v>
      </c>
      <c r="B623" s="52">
        <v>66</v>
      </c>
      <c r="C623" s="20" t="s">
        <v>581</v>
      </c>
      <c r="D623" s="26">
        <v>3411032.71</v>
      </c>
      <c r="E623" s="26">
        <v>0</v>
      </c>
      <c r="F623" s="26">
        <v>0</v>
      </c>
      <c r="G623" s="26">
        <v>0</v>
      </c>
      <c r="H623" s="26">
        <v>0</v>
      </c>
      <c r="I623" s="26">
        <v>0</v>
      </c>
      <c r="J623" s="26">
        <v>0</v>
      </c>
      <c r="K623" s="58">
        <v>0</v>
      </c>
      <c r="L623" s="26">
        <v>0</v>
      </c>
      <c r="M623" s="26">
        <v>769</v>
      </c>
      <c r="N623" s="26">
        <v>3361616.94</v>
      </c>
      <c r="O623" s="26">
        <v>0</v>
      </c>
      <c r="P623" s="26">
        <v>0</v>
      </c>
      <c r="Q623" s="26">
        <v>0</v>
      </c>
      <c r="R623" s="26">
        <v>0</v>
      </c>
      <c r="S623" s="26">
        <v>0</v>
      </c>
      <c r="T623" s="26">
        <v>0</v>
      </c>
      <c r="U623" s="26">
        <v>0</v>
      </c>
      <c r="V623" s="26">
        <v>0</v>
      </c>
      <c r="W623" s="26">
        <v>0</v>
      </c>
      <c r="X623" s="26">
        <v>0</v>
      </c>
      <c r="Y623" s="26">
        <v>0</v>
      </c>
      <c r="Z623" s="26">
        <v>0</v>
      </c>
      <c r="AA623" s="26">
        <v>0</v>
      </c>
      <c r="AB623" s="26">
        <v>0</v>
      </c>
      <c r="AC623" s="34">
        <v>49415.77</v>
      </c>
      <c r="AD623" s="26">
        <v>0</v>
      </c>
      <c r="AE623" s="26">
        <v>0</v>
      </c>
      <c r="AF623" s="29" t="s">
        <v>263</v>
      </c>
      <c r="AG623" s="29">
        <v>2021</v>
      </c>
      <c r="AH623" s="29">
        <v>2021</v>
      </c>
    </row>
    <row r="624" spans="1:34" ht="61.5">
      <c r="A624" s="17">
        <v>1</v>
      </c>
      <c r="B624" s="52">
        <v>67</v>
      </c>
      <c r="C624" s="20" t="s">
        <v>568</v>
      </c>
      <c r="D624" s="26">
        <v>1917933.12</v>
      </c>
      <c r="E624" s="26">
        <v>0</v>
      </c>
      <c r="F624" s="26">
        <v>0</v>
      </c>
      <c r="G624" s="26">
        <v>0</v>
      </c>
      <c r="H624" s="26">
        <v>0</v>
      </c>
      <c r="I624" s="26">
        <v>0</v>
      </c>
      <c r="J624" s="26">
        <v>0</v>
      </c>
      <c r="K624" s="173">
        <v>1</v>
      </c>
      <c r="L624" s="122">
        <v>1789107.6</v>
      </c>
      <c r="M624" s="26">
        <v>0</v>
      </c>
      <c r="N624" s="26">
        <v>0</v>
      </c>
      <c r="O624" s="26">
        <v>0</v>
      </c>
      <c r="P624" s="26">
        <v>0</v>
      </c>
      <c r="Q624" s="26">
        <v>0</v>
      </c>
      <c r="R624" s="26">
        <v>0</v>
      </c>
      <c r="S624" s="26">
        <v>0</v>
      </c>
      <c r="T624" s="26">
        <v>0</v>
      </c>
      <c r="U624" s="26">
        <v>0</v>
      </c>
      <c r="V624" s="26">
        <v>0</v>
      </c>
      <c r="W624" s="26">
        <v>0</v>
      </c>
      <c r="X624" s="26">
        <v>0</v>
      </c>
      <c r="Y624" s="26">
        <v>0</v>
      </c>
      <c r="Z624" s="26">
        <v>0</v>
      </c>
      <c r="AA624" s="26">
        <v>0</v>
      </c>
      <c r="AB624" s="26">
        <v>0</v>
      </c>
      <c r="AC624" s="26">
        <v>26836.61</v>
      </c>
      <c r="AD624" s="34">
        <v>101988.91</v>
      </c>
      <c r="AE624" s="26">
        <v>0</v>
      </c>
      <c r="AF624" s="29">
        <v>2021</v>
      </c>
      <c r="AG624" s="29">
        <v>2021</v>
      </c>
      <c r="AH624" s="29">
        <v>2021</v>
      </c>
    </row>
    <row r="625" spans="1:34" ht="61.5">
      <c r="A625" s="17">
        <v>1</v>
      </c>
      <c r="B625" s="52">
        <v>68</v>
      </c>
      <c r="C625" s="20" t="s">
        <v>766</v>
      </c>
      <c r="D625" s="26">
        <v>1125497.8499999999</v>
      </c>
      <c r="E625" s="26">
        <v>0</v>
      </c>
      <c r="F625" s="26">
        <v>0</v>
      </c>
      <c r="G625" s="26">
        <v>0</v>
      </c>
      <c r="H625" s="26">
        <v>0</v>
      </c>
      <c r="I625" s="26">
        <v>0</v>
      </c>
      <c r="J625" s="26">
        <v>0</v>
      </c>
      <c r="K625" s="58">
        <v>0</v>
      </c>
      <c r="L625" s="26">
        <v>0</v>
      </c>
      <c r="M625" s="26">
        <v>310.2</v>
      </c>
      <c r="N625" s="34">
        <v>1110177.3999999999</v>
      </c>
      <c r="O625" s="26">
        <v>0</v>
      </c>
      <c r="P625" s="26">
        <v>0</v>
      </c>
      <c r="Q625" s="26">
        <v>0</v>
      </c>
      <c r="R625" s="26">
        <v>0</v>
      </c>
      <c r="S625" s="26">
        <v>0</v>
      </c>
      <c r="T625" s="26">
        <v>0</v>
      </c>
      <c r="U625" s="26">
        <v>0</v>
      </c>
      <c r="V625" s="26">
        <v>0</v>
      </c>
      <c r="W625" s="26">
        <v>0</v>
      </c>
      <c r="X625" s="26">
        <v>0</v>
      </c>
      <c r="Y625" s="26">
        <v>0</v>
      </c>
      <c r="Z625" s="26">
        <v>0</v>
      </c>
      <c r="AA625" s="26">
        <v>0</v>
      </c>
      <c r="AB625" s="26">
        <v>0</v>
      </c>
      <c r="AC625" s="26">
        <v>15320.45</v>
      </c>
      <c r="AD625" s="26">
        <v>0</v>
      </c>
      <c r="AE625" s="26">
        <v>0</v>
      </c>
      <c r="AF625" s="29" t="s">
        <v>263</v>
      </c>
      <c r="AG625" s="29">
        <v>2021</v>
      </c>
      <c r="AH625" s="29">
        <v>2021</v>
      </c>
    </row>
    <row r="626" spans="1:34" ht="61.5">
      <c r="A626" s="17">
        <v>1</v>
      </c>
      <c r="B626" s="52">
        <v>69</v>
      </c>
      <c r="C626" s="20" t="s">
        <v>557</v>
      </c>
      <c r="D626" s="26">
        <v>125774.21</v>
      </c>
      <c r="E626" s="26">
        <v>0</v>
      </c>
      <c r="F626" s="26">
        <v>0</v>
      </c>
      <c r="G626" s="26">
        <v>0</v>
      </c>
      <c r="H626" s="26">
        <v>0</v>
      </c>
      <c r="I626" s="26">
        <v>0</v>
      </c>
      <c r="J626" s="26">
        <v>0</v>
      </c>
      <c r="K626" s="58">
        <v>0</v>
      </c>
      <c r="L626" s="26">
        <v>0</v>
      </c>
      <c r="M626" s="26">
        <v>0</v>
      </c>
      <c r="N626" s="26">
        <v>0</v>
      </c>
      <c r="O626" s="26">
        <v>0</v>
      </c>
      <c r="P626" s="26">
        <v>0</v>
      </c>
      <c r="Q626" s="26">
        <v>0</v>
      </c>
      <c r="R626" s="26">
        <v>0</v>
      </c>
      <c r="S626" s="26">
        <v>0</v>
      </c>
      <c r="T626" s="26">
        <v>0</v>
      </c>
      <c r="U626" s="26">
        <v>0</v>
      </c>
      <c r="V626" s="26">
        <v>0</v>
      </c>
      <c r="W626" s="26">
        <v>0</v>
      </c>
      <c r="X626" s="26">
        <v>0</v>
      </c>
      <c r="Y626" s="26">
        <v>0</v>
      </c>
      <c r="Z626" s="26">
        <v>0</v>
      </c>
      <c r="AA626" s="26">
        <v>0</v>
      </c>
      <c r="AB626" s="26">
        <v>0</v>
      </c>
      <c r="AC626" s="26">
        <v>0</v>
      </c>
      <c r="AD626" s="26">
        <v>125774.21</v>
      </c>
      <c r="AE626" s="26">
        <v>0</v>
      </c>
      <c r="AF626" s="29">
        <v>2021</v>
      </c>
      <c r="AG626" s="29" t="s">
        <v>263</v>
      </c>
      <c r="AH626" s="30" t="s">
        <v>263</v>
      </c>
    </row>
    <row r="627" spans="1:34" ht="61.5">
      <c r="A627" s="17">
        <v>1</v>
      </c>
      <c r="B627" s="52">
        <v>70</v>
      </c>
      <c r="C627" s="20" t="s">
        <v>2391</v>
      </c>
      <c r="D627" s="26">
        <v>125989.02</v>
      </c>
      <c r="E627" s="26">
        <v>0</v>
      </c>
      <c r="F627" s="26">
        <v>0</v>
      </c>
      <c r="G627" s="26">
        <v>0</v>
      </c>
      <c r="H627" s="26">
        <v>0</v>
      </c>
      <c r="I627" s="26">
        <v>0</v>
      </c>
      <c r="J627" s="26">
        <v>0</v>
      </c>
      <c r="K627" s="58">
        <v>0</v>
      </c>
      <c r="L627" s="26">
        <v>0</v>
      </c>
      <c r="M627" s="26">
        <v>0</v>
      </c>
      <c r="N627" s="26">
        <v>0</v>
      </c>
      <c r="O627" s="26">
        <v>0</v>
      </c>
      <c r="P627" s="26">
        <v>0</v>
      </c>
      <c r="Q627" s="26">
        <v>0</v>
      </c>
      <c r="R627" s="26">
        <v>0</v>
      </c>
      <c r="S627" s="26">
        <v>0</v>
      </c>
      <c r="T627" s="26">
        <v>0</v>
      </c>
      <c r="U627" s="26">
        <v>0</v>
      </c>
      <c r="V627" s="26">
        <v>0</v>
      </c>
      <c r="W627" s="26">
        <v>0</v>
      </c>
      <c r="X627" s="26">
        <v>0</v>
      </c>
      <c r="Y627" s="26">
        <v>0</v>
      </c>
      <c r="Z627" s="26">
        <v>0</v>
      </c>
      <c r="AA627" s="26">
        <v>0</v>
      </c>
      <c r="AB627" s="26">
        <v>0</v>
      </c>
      <c r="AC627" s="26">
        <v>0</v>
      </c>
      <c r="AD627" s="34">
        <v>125989.02</v>
      </c>
      <c r="AE627" s="26">
        <v>0</v>
      </c>
      <c r="AF627" s="29">
        <v>2021</v>
      </c>
      <c r="AG627" s="29" t="s">
        <v>263</v>
      </c>
      <c r="AH627" s="30" t="s">
        <v>263</v>
      </c>
    </row>
    <row r="628" spans="1:34" ht="61.5">
      <c r="A628" s="17">
        <v>1</v>
      </c>
      <c r="B628" s="52">
        <v>71</v>
      </c>
      <c r="C628" s="20" t="s">
        <v>2381</v>
      </c>
      <c r="D628" s="26">
        <v>1692196.67</v>
      </c>
      <c r="E628" s="26">
        <v>0</v>
      </c>
      <c r="F628" s="26">
        <v>0</v>
      </c>
      <c r="G628" s="26">
        <v>0</v>
      </c>
      <c r="H628" s="26">
        <v>0</v>
      </c>
      <c r="I628" s="26">
        <v>0</v>
      </c>
      <c r="J628" s="26">
        <v>0</v>
      </c>
      <c r="K628" s="58">
        <v>0</v>
      </c>
      <c r="L628" s="26">
        <v>0</v>
      </c>
      <c r="M628" s="26">
        <v>0</v>
      </c>
      <c r="N628" s="26">
        <v>0</v>
      </c>
      <c r="O628" s="26">
        <v>0</v>
      </c>
      <c r="P628" s="26">
        <v>0</v>
      </c>
      <c r="Q628" s="26">
        <v>852</v>
      </c>
      <c r="R628" s="34">
        <v>1692196.67</v>
      </c>
      <c r="S628" s="26">
        <v>0</v>
      </c>
      <c r="T628" s="26">
        <v>0</v>
      </c>
      <c r="U628" s="26">
        <v>0</v>
      </c>
      <c r="V628" s="26">
        <v>0</v>
      </c>
      <c r="W628" s="26">
        <v>0</v>
      </c>
      <c r="X628" s="26">
        <v>0</v>
      </c>
      <c r="Y628" s="26">
        <v>0</v>
      </c>
      <c r="Z628" s="26">
        <v>0</v>
      </c>
      <c r="AA628" s="26">
        <v>0</v>
      </c>
      <c r="AB628" s="26">
        <v>0</v>
      </c>
      <c r="AC628" s="26">
        <v>0</v>
      </c>
      <c r="AD628" s="26">
        <v>0</v>
      </c>
      <c r="AE628" s="26">
        <v>0</v>
      </c>
      <c r="AF628" s="29" t="s">
        <v>263</v>
      </c>
      <c r="AG628" s="29">
        <v>2021</v>
      </c>
      <c r="AH628" s="30" t="s">
        <v>263</v>
      </c>
    </row>
    <row r="629" spans="1:34" ht="61.5">
      <c r="A629" s="17">
        <v>1</v>
      </c>
      <c r="B629" s="52">
        <v>72</v>
      </c>
      <c r="C629" s="20" t="s">
        <v>567</v>
      </c>
      <c r="D629" s="26">
        <v>88243.199999999997</v>
      </c>
      <c r="E629" s="26">
        <v>0</v>
      </c>
      <c r="F629" s="26">
        <v>0</v>
      </c>
      <c r="G629" s="26">
        <v>0</v>
      </c>
      <c r="H629" s="26">
        <v>0</v>
      </c>
      <c r="I629" s="26">
        <v>0</v>
      </c>
      <c r="J629" s="26">
        <v>0</v>
      </c>
      <c r="K629" s="58">
        <v>0</v>
      </c>
      <c r="L629" s="26">
        <v>0</v>
      </c>
      <c r="M629" s="26">
        <v>0</v>
      </c>
      <c r="N629" s="26">
        <v>0</v>
      </c>
      <c r="O629" s="26">
        <v>0</v>
      </c>
      <c r="P629" s="26">
        <v>0</v>
      </c>
      <c r="Q629" s="26">
        <v>0</v>
      </c>
      <c r="R629" s="26">
        <v>0</v>
      </c>
      <c r="S629" s="26">
        <v>0</v>
      </c>
      <c r="T629" s="26">
        <v>0</v>
      </c>
      <c r="U629" s="26">
        <v>0</v>
      </c>
      <c r="V629" s="26">
        <v>0</v>
      </c>
      <c r="W629" s="26">
        <v>0</v>
      </c>
      <c r="X629" s="26">
        <v>0</v>
      </c>
      <c r="Y629" s="26">
        <v>0</v>
      </c>
      <c r="Z629" s="26">
        <v>0</v>
      </c>
      <c r="AA629" s="26">
        <v>0</v>
      </c>
      <c r="AB629" s="26">
        <v>0</v>
      </c>
      <c r="AC629" s="26">
        <v>0</v>
      </c>
      <c r="AD629" s="26">
        <v>88243.199999999997</v>
      </c>
      <c r="AE629" s="26">
        <v>0</v>
      </c>
      <c r="AF629" s="29">
        <v>2021</v>
      </c>
      <c r="AG629" s="29" t="s">
        <v>263</v>
      </c>
      <c r="AH629" s="30" t="s">
        <v>263</v>
      </c>
    </row>
    <row r="630" spans="1:34" ht="61.5">
      <c r="A630" s="17">
        <v>1</v>
      </c>
      <c r="B630" s="52">
        <v>73</v>
      </c>
      <c r="C630" s="20" t="s">
        <v>583</v>
      </c>
      <c r="D630" s="26">
        <v>88240.52</v>
      </c>
      <c r="E630" s="26">
        <v>0</v>
      </c>
      <c r="F630" s="26">
        <v>0</v>
      </c>
      <c r="G630" s="26">
        <v>0</v>
      </c>
      <c r="H630" s="26">
        <v>0</v>
      </c>
      <c r="I630" s="26">
        <v>0</v>
      </c>
      <c r="J630" s="26">
        <v>0</v>
      </c>
      <c r="K630" s="58">
        <v>0</v>
      </c>
      <c r="L630" s="26">
        <v>0</v>
      </c>
      <c r="M630" s="26">
        <v>0</v>
      </c>
      <c r="N630" s="26">
        <v>0</v>
      </c>
      <c r="O630" s="26">
        <v>0</v>
      </c>
      <c r="P630" s="26">
        <v>0</v>
      </c>
      <c r="Q630" s="26">
        <v>0</v>
      </c>
      <c r="R630" s="26">
        <v>0</v>
      </c>
      <c r="S630" s="26">
        <v>0</v>
      </c>
      <c r="T630" s="26">
        <v>0</v>
      </c>
      <c r="U630" s="26">
        <v>0</v>
      </c>
      <c r="V630" s="26">
        <v>0</v>
      </c>
      <c r="W630" s="26">
        <v>0</v>
      </c>
      <c r="X630" s="26">
        <v>0</v>
      </c>
      <c r="Y630" s="26">
        <v>0</v>
      </c>
      <c r="Z630" s="26">
        <v>0</v>
      </c>
      <c r="AA630" s="26">
        <v>0</v>
      </c>
      <c r="AB630" s="26">
        <v>0</v>
      </c>
      <c r="AC630" s="26">
        <v>0</v>
      </c>
      <c r="AD630" s="26">
        <v>88240.52</v>
      </c>
      <c r="AE630" s="26">
        <v>0</v>
      </c>
      <c r="AF630" s="29">
        <v>2021</v>
      </c>
      <c r="AG630" s="29" t="s">
        <v>263</v>
      </c>
      <c r="AH630" s="30" t="s">
        <v>263</v>
      </c>
    </row>
    <row r="631" spans="1:34" ht="61.5">
      <c r="A631" s="17">
        <v>1</v>
      </c>
      <c r="B631" s="52">
        <v>74</v>
      </c>
      <c r="C631" s="20" t="s">
        <v>1031</v>
      </c>
      <c r="D631" s="26">
        <v>75248.2</v>
      </c>
      <c r="E631" s="26">
        <v>0</v>
      </c>
      <c r="F631" s="26">
        <v>0</v>
      </c>
      <c r="G631" s="26">
        <v>0</v>
      </c>
      <c r="H631" s="26">
        <v>0</v>
      </c>
      <c r="I631" s="26">
        <v>0</v>
      </c>
      <c r="J631" s="26">
        <v>0</v>
      </c>
      <c r="K631" s="58">
        <v>0</v>
      </c>
      <c r="L631" s="26">
        <v>0</v>
      </c>
      <c r="M631" s="26">
        <v>0</v>
      </c>
      <c r="N631" s="26">
        <v>0</v>
      </c>
      <c r="O631" s="26">
        <v>0</v>
      </c>
      <c r="P631" s="26">
        <v>0</v>
      </c>
      <c r="Q631" s="26">
        <v>0</v>
      </c>
      <c r="R631" s="26">
        <v>0</v>
      </c>
      <c r="S631" s="26">
        <v>0</v>
      </c>
      <c r="T631" s="26">
        <v>0</v>
      </c>
      <c r="U631" s="26">
        <v>0</v>
      </c>
      <c r="V631" s="26">
        <v>0</v>
      </c>
      <c r="W631" s="26">
        <v>0</v>
      </c>
      <c r="X631" s="26">
        <v>0</v>
      </c>
      <c r="Y631" s="26">
        <v>0</v>
      </c>
      <c r="Z631" s="26">
        <v>0</v>
      </c>
      <c r="AA631" s="26">
        <v>0</v>
      </c>
      <c r="AB631" s="26">
        <v>0</v>
      </c>
      <c r="AC631" s="26">
        <v>0</v>
      </c>
      <c r="AD631" s="34">
        <v>75248.2</v>
      </c>
      <c r="AE631" s="26">
        <v>0</v>
      </c>
      <c r="AF631" s="29">
        <v>2021</v>
      </c>
      <c r="AG631" s="29" t="s">
        <v>263</v>
      </c>
      <c r="AH631" s="30" t="s">
        <v>263</v>
      </c>
    </row>
    <row r="632" spans="1:34" ht="61.5">
      <c r="A632" s="17">
        <v>1</v>
      </c>
      <c r="B632" s="52">
        <v>75</v>
      </c>
      <c r="C632" s="20" t="s">
        <v>573</v>
      </c>
      <c r="D632" s="26">
        <v>224046.97</v>
      </c>
      <c r="E632" s="26">
        <v>0</v>
      </c>
      <c r="F632" s="26">
        <v>0</v>
      </c>
      <c r="G632" s="26">
        <v>0</v>
      </c>
      <c r="H632" s="26">
        <v>0</v>
      </c>
      <c r="I632" s="26">
        <v>0</v>
      </c>
      <c r="J632" s="26">
        <v>0</v>
      </c>
      <c r="K632" s="58">
        <v>0</v>
      </c>
      <c r="L632" s="26">
        <v>0</v>
      </c>
      <c r="M632" s="26">
        <v>0</v>
      </c>
      <c r="N632" s="26">
        <v>0</v>
      </c>
      <c r="O632" s="26">
        <v>0</v>
      </c>
      <c r="P632" s="26">
        <v>0</v>
      </c>
      <c r="Q632" s="26">
        <v>0</v>
      </c>
      <c r="R632" s="26">
        <v>0</v>
      </c>
      <c r="S632" s="26">
        <v>0</v>
      </c>
      <c r="T632" s="26">
        <v>0</v>
      </c>
      <c r="U632" s="26">
        <v>0</v>
      </c>
      <c r="V632" s="26">
        <v>0</v>
      </c>
      <c r="W632" s="26">
        <v>0</v>
      </c>
      <c r="X632" s="26">
        <v>0</v>
      </c>
      <c r="Y632" s="26">
        <v>0</v>
      </c>
      <c r="Z632" s="26">
        <v>0</v>
      </c>
      <c r="AA632" s="26">
        <v>0</v>
      </c>
      <c r="AB632" s="26">
        <v>0</v>
      </c>
      <c r="AC632" s="26">
        <v>0</v>
      </c>
      <c r="AD632" s="26">
        <v>224046.97</v>
      </c>
      <c r="AE632" s="26">
        <v>0</v>
      </c>
      <c r="AF632" s="29">
        <v>2021</v>
      </c>
      <c r="AG632" s="29" t="s">
        <v>263</v>
      </c>
      <c r="AH632" s="30" t="s">
        <v>263</v>
      </c>
    </row>
    <row r="633" spans="1:34" ht="61.5">
      <c r="A633" s="17">
        <v>1</v>
      </c>
      <c r="B633" s="52">
        <v>76</v>
      </c>
      <c r="C633" s="20" t="s">
        <v>574</v>
      </c>
      <c r="D633" s="26">
        <v>155484.94</v>
      </c>
      <c r="E633" s="26">
        <v>0</v>
      </c>
      <c r="F633" s="26">
        <v>0</v>
      </c>
      <c r="G633" s="26">
        <v>0</v>
      </c>
      <c r="H633" s="26">
        <v>0</v>
      </c>
      <c r="I633" s="26">
        <v>0</v>
      </c>
      <c r="J633" s="26">
        <v>0</v>
      </c>
      <c r="K633" s="58">
        <v>0</v>
      </c>
      <c r="L633" s="26">
        <v>0</v>
      </c>
      <c r="M633" s="26">
        <v>0</v>
      </c>
      <c r="N633" s="26">
        <v>0</v>
      </c>
      <c r="O633" s="26">
        <v>0</v>
      </c>
      <c r="P633" s="26">
        <v>0</v>
      </c>
      <c r="Q633" s="26">
        <v>0</v>
      </c>
      <c r="R633" s="26">
        <v>0</v>
      </c>
      <c r="S633" s="26">
        <v>0</v>
      </c>
      <c r="T633" s="26">
        <v>0</v>
      </c>
      <c r="U633" s="26">
        <v>0</v>
      </c>
      <c r="V633" s="26">
        <v>0</v>
      </c>
      <c r="W633" s="26">
        <v>0</v>
      </c>
      <c r="X633" s="26">
        <v>0</v>
      </c>
      <c r="Y633" s="26">
        <v>0</v>
      </c>
      <c r="Z633" s="26">
        <v>0</v>
      </c>
      <c r="AA633" s="26">
        <v>0</v>
      </c>
      <c r="AB633" s="26">
        <v>0</v>
      </c>
      <c r="AC633" s="26">
        <v>0</v>
      </c>
      <c r="AD633" s="26">
        <v>155484.94</v>
      </c>
      <c r="AE633" s="26">
        <v>0</v>
      </c>
      <c r="AF633" s="29">
        <v>2021</v>
      </c>
      <c r="AG633" s="29" t="s">
        <v>263</v>
      </c>
      <c r="AH633" s="30" t="s">
        <v>263</v>
      </c>
    </row>
    <row r="634" spans="1:34" ht="61.5">
      <c r="A634" s="17">
        <v>1</v>
      </c>
      <c r="B634" s="52">
        <v>77</v>
      </c>
      <c r="C634" s="20" t="s">
        <v>576</v>
      </c>
      <c r="D634" s="26">
        <v>195419.03</v>
      </c>
      <c r="E634" s="26">
        <v>0</v>
      </c>
      <c r="F634" s="26">
        <v>0</v>
      </c>
      <c r="G634" s="26">
        <v>0</v>
      </c>
      <c r="H634" s="26">
        <v>0</v>
      </c>
      <c r="I634" s="26">
        <v>0</v>
      </c>
      <c r="J634" s="26">
        <v>0</v>
      </c>
      <c r="K634" s="58">
        <v>0</v>
      </c>
      <c r="L634" s="26">
        <v>0</v>
      </c>
      <c r="M634" s="26">
        <v>0</v>
      </c>
      <c r="N634" s="26">
        <v>0</v>
      </c>
      <c r="O634" s="26">
        <v>0</v>
      </c>
      <c r="P634" s="26">
        <v>0</v>
      </c>
      <c r="Q634" s="26">
        <v>0</v>
      </c>
      <c r="R634" s="26">
        <v>0</v>
      </c>
      <c r="S634" s="26">
        <v>0</v>
      </c>
      <c r="T634" s="26">
        <v>0</v>
      </c>
      <c r="U634" s="26">
        <v>0</v>
      </c>
      <c r="V634" s="26">
        <v>0</v>
      </c>
      <c r="W634" s="26">
        <v>0</v>
      </c>
      <c r="X634" s="26">
        <v>0</v>
      </c>
      <c r="Y634" s="26">
        <v>0</v>
      </c>
      <c r="Z634" s="26">
        <v>0</v>
      </c>
      <c r="AA634" s="26">
        <v>0</v>
      </c>
      <c r="AB634" s="26">
        <v>0</v>
      </c>
      <c r="AC634" s="26">
        <v>0</v>
      </c>
      <c r="AD634" s="26">
        <v>195419.03</v>
      </c>
      <c r="AE634" s="26">
        <v>0</v>
      </c>
      <c r="AF634" s="29">
        <v>2021</v>
      </c>
      <c r="AG634" s="29" t="s">
        <v>263</v>
      </c>
      <c r="AH634" s="30" t="s">
        <v>263</v>
      </c>
    </row>
    <row r="635" spans="1:34" ht="61.5">
      <c r="A635" s="17">
        <v>1</v>
      </c>
      <c r="B635" s="52">
        <v>78</v>
      </c>
      <c r="C635" s="20" t="s">
        <v>578</v>
      </c>
      <c r="D635" s="26">
        <v>221881.5</v>
      </c>
      <c r="E635" s="26">
        <v>0</v>
      </c>
      <c r="F635" s="26">
        <v>0</v>
      </c>
      <c r="G635" s="26">
        <v>0</v>
      </c>
      <c r="H635" s="26">
        <v>0</v>
      </c>
      <c r="I635" s="26">
        <v>0</v>
      </c>
      <c r="J635" s="26">
        <v>0</v>
      </c>
      <c r="K635" s="58">
        <v>0</v>
      </c>
      <c r="L635" s="26">
        <v>0</v>
      </c>
      <c r="M635" s="26">
        <v>0</v>
      </c>
      <c r="N635" s="26">
        <v>0</v>
      </c>
      <c r="O635" s="26">
        <v>0</v>
      </c>
      <c r="P635" s="26">
        <v>0</v>
      </c>
      <c r="Q635" s="26">
        <v>0</v>
      </c>
      <c r="R635" s="26">
        <v>0</v>
      </c>
      <c r="S635" s="26">
        <v>0</v>
      </c>
      <c r="T635" s="26">
        <v>0</v>
      </c>
      <c r="U635" s="26">
        <v>0</v>
      </c>
      <c r="V635" s="26">
        <v>0</v>
      </c>
      <c r="W635" s="26">
        <v>0</v>
      </c>
      <c r="X635" s="26">
        <v>0</v>
      </c>
      <c r="Y635" s="26">
        <v>0</v>
      </c>
      <c r="Z635" s="26">
        <v>0</v>
      </c>
      <c r="AA635" s="26">
        <v>0</v>
      </c>
      <c r="AB635" s="26">
        <v>0</v>
      </c>
      <c r="AC635" s="26">
        <v>0</v>
      </c>
      <c r="AD635" s="26">
        <v>221881.5</v>
      </c>
      <c r="AE635" s="26">
        <v>0</v>
      </c>
      <c r="AF635" s="29">
        <v>2021</v>
      </c>
      <c r="AG635" s="29" t="s">
        <v>263</v>
      </c>
      <c r="AH635" s="30" t="s">
        <v>263</v>
      </c>
    </row>
    <row r="636" spans="1:34" ht="61.5">
      <c r="A636" s="17">
        <v>1</v>
      </c>
      <c r="B636" s="52">
        <v>79</v>
      </c>
      <c r="C636" s="20" t="s">
        <v>535</v>
      </c>
      <c r="D636" s="26">
        <v>116860.12</v>
      </c>
      <c r="E636" s="26">
        <v>0</v>
      </c>
      <c r="F636" s="26">
        <v>0</v>
      </c>
      <c r="G636" s="26">
        <v>0</v>
      </c>
      <c r="H636" s="26">
        <v>0</v>
      </c>
      <c r="I636" s="26">
        <v>0</v>
      </c>
      <c r="J636" s="26">
        <v>0</v>
      </c>
      <c r="K636" s="58">
        <v>0</v>
      </c>
      <c r="L636" s="26">
        <v>0</v>
      </c>
      <c r="M636" s="26">
        <v>0</v>
      </c>
      <c r="N636" s="26">
        <v>0</v>
      </c>
      <c r="O636" s="26">
        <v>0</v>
      </c>
      <c r="P636" s="26">
        <v>0</v>
      </c>
      <c r="Q636" s="26">
        <v>0</v>
      </c>
      <c r="R636" s="26">
        <v>0</v>
      </c>
      <c r="S636" s="26">
        <v>0</v>
      </c>
      <c r="T636" s="26">
        <v>0</v>
      </c>
      <c r="U636" s="26">
        <v>0</v>
      </c>
      <c r="V636" s="26">
        <v>0</v>
      </c>
      <c r="W636" s="26">
        <v>0</v>
      </c>
      <c r="X636" s="26">
        <v>0</v>
      </c>
      <c r="Y636" s="26">
        <v>0</v>
      </c>
      <c r="Z636" s="26">
        <v>0</v>
      </c>
      <c r="AA636" s="26">
        <v>0</v>
      </c>
      <c r="AB636" s="26">
        <v>0</v>
      </c>
      <c r="AC636" s="26">
        <v>0</v>
      </c>
      <c r="AD636" s="26">
        <v>116860.12</v>
      </c>
      <c r="AE636" s="26">
        <v>0</v>
      </c>
      <c r="AF636" s="29">
        <v>2021</v>
      </c>
      <c r="AG636" s="29" t="s">
        <v>263</v>
      </c>
      <c r="AH636" s="30" t="s">
        <v>263</v>
      </c>
    </row>
    <row r="637" spans="1:34" ht="61.5">
      <c r="A637" s="17">
        <v>1</v>
      </c>
      <c r="B637" s="52">
        <v>80</v>
      </c>
      <c r="C637" s="20" t="s">
        <v>539</v>
      </c>
      <c r="D637" s="26">
        <v>168754.88</v>
      </c>
      <c r="E637" s="26">
        <v>0</v>
      </c>
      <c r="F637" s="26">
        <v>0</v>
      </c>
      <c r="G637" s="26">
        <v>0</v>
      </c>
      <c r="H637" s="26">
        <v>0</v>
      </c>
      <c r="I637" s="26">
        <v>0</v>
      </c>
      <c r="J637" s="26">
        <v>0</v>
      </c>
      <c r="K637" s="58">
        <v>0</v>
      </c>
      <c r="L637" s="26">
        <v>0</v>
      </c>
      <c r="M637" s="26">
        <v>0</v>
      </c>
      <c r="N637" s="26">
        <v>0</v>
      </c>
      <c r="O637" s="26">
        <v>0</v>
      </c>
      <c r="P637" s="26">
        <v>0</v>
      </c>
      <c r="Q637" s="26">
        <v>0</v>
      </c>
      <c r="R637" s="26">
        <v>0</v>
      </c>
      <c r="S637" s="26">
        <v>0</v>
      </c>
      <c r="T637" s="26">
        <v>0</v>
      </c>
      <c r="U637" s="26">
        <v>0</v>
      </c>
      <c r="V637" s="26">
        <v>0</v>
      </c>
      <c r="W637" s="26">
        <v>0</v>
      </c>
      <c r="X637" s="26">
        <v>0</v>
      </c>
      <c r="Y637" s="26">
        <v>0</v>
      </c>
      <c r="Z637" s="26">
        <v>0</v>
      </c>
      <c r="AA637" s="26">
        <v>0</v>
      </c>
      <c r="AB637" s="26">
        <v>0</v>
      </c>
      <c r="AC637" s="26">
        <v>0</v>
      </c>
      <c r="AD637" s="26">
        <v>168754.88</v>
      </c>
      <c r="AE637" s="26">
        <v>0</v>
      </c>
      <c r="AF637" s="29">
        <v>2021</v>
      </c>
      <c r="AG637" s="29" t="s">
        <v>263</v>
      </c>
      <c r="AH637" s="30" t="s">
        <v>263</v>
      </c>
    </row>
    <row r="638" spans="1:34" ht="61.5">
      <c r="A638" s="17">
        <v>1</v>
      </c>
      <c r="B638" s="52">
        <v>81</v>
      </c>
      <c r="C638" s="20" t="s">
        <v>2211</v>
      </c>
      <c r="D638" s="26">
        <v>103957.24</v>
      </c>
      <c r="E638" s="26">
        <v>0</v>
      </c>
      <c r="F638" s="26">
        <v>0</v>
      </c>
      <c r="G638" s="26">
        <v>0</v>
      </c>
      <c r="H638" s="26">
        <v>0</v>
      </c>
      <c r="I638" s="26">
        <v>0</v>
      </c>
      <c r="J638" s="26">
        <v>0</v>
      </c>
      <c r="K638" s="58">
        <v>0</v>
      </c>
      <c r="L638" s="26">
        <v>0</v>
      </c>
      <c r="M638" s="26">
        <v>0</v>
      </c>
      <c r="N638" s="26">
        <v>0</v>
      </c>
      <c r="O638" s="26">
        <v>0</v>
      </c>
      <c r="P638" s="26">
        <v>0</v>
      </c>
      <c r="Q638" s="26">
        <v>0</v>
      </c>
      <c r="R638" s="26">
        <v>0</v>
      </c>
      <c r="S638" s="26">
        <v>0</v>
      </c>
      <c r="T638" s="26">
        <v>0</v>
      </c>
      <c r="U638" s="26">
        <v>0</v>
      </c>
      <c r="V638" s="26">
        <v>0</v>
      </c>
      <c r="W638" s="26">
        <v>0</v>
      </c>
      <c r="X638" s="26">
        <v>0</v>
      </c>
      <c r="Y638" s="26">
        <v>0</v>
      </c>
      <c r="Z638" s="26">
        <v>0</v>
      </c>
      <c r="AA638" s="26">
        <v>0</v>
      </c>
      <c r="AB638" s="26">
        <v>0</v>
      </c>
      <c r="AC638" s="26">
        <v>0</v>
      </c>
      <c r="AD638" s="26">
        <v>103957.24</v>
      </c>
      <c r="AE638" s="26">
        <v>0</v>
      </c>
      <c r="AF638" s="29">
        <v>2021</v>
      </c>
      <c r="AG638" s="29" t="s">
        <v>263</v>
      </c>
      <c r="AH638" s="30" t="s">
        <v>263</v>
      </c>
    </row>
    <row r="639" spans="1:34" ht="61.5">
      <c r="A639" s="17">
        <v>1</v>
      </c>
      <c r="B639" s="52">
        <v>82</v>
      </c>
      <c r="C639" s="20" t="s">
        <v>2213</v>
      </c>
      <c r="D639" s="26">
        <v>148118.72</v>
      </c>
      <c r="E639" s="26">
        <v>0</v>
      </c>
      <c r="F639" s="26">
        <v>0</v>
      </c>
      <c r="G639" s="26">
        <v>0</v>
      </c>
      <c r="H639" s="26">
        <v>0</v>
      </c>
      <c r="I639" s="26">
        <v>0</v>
      </c>
      <c r="J639" s="26">
        <v>0</v>
      </c>
      <c r="K639" s="58">
        <v>0</v>
      </c>
      <c r="L639" s="26">
        <v>0</v>
      </c>
      <c r="M639" s="26">
        <v>0</v>
      </c>
      <c r="N639" s="26">
        <v>0</v>
      </c>
      <c r="O639" s="26">
        <v>0</v>
      </c>
      <c r="P639" s="26">
        <v>0</v>
      </c>
      <c r="Q639" s="26">
        <v>0</v>
      </c>
      <c r="R639" s="26">
        <v>0</v>
      </c>
      <c r="S639" s="26">
        <v>0</v>
      </c>
      <c r="T639" s="26">
        <v>0</v>
      </c>
      <c r="U639" s="26">
        <v>0</v>
      </c>
      <c r="V639" s="26">
        <v>0</v>
      </c>
      <c r="W639" s="26">
        <v>0</v>
      </c>
      <c r="X639" s="26">
        <v>0</v>
      </c>
      <c r="Y639" s="26">
        <v>0</v>
      </c>
      <c r="Z639" s="26">
        <v>0</v>
      </c>
      <c r="AA639" s="26">
        <v>0</v>
      </c>
      <c r="AB639" s="26">
        <v>0</v>
      </c>
      <c r="AC639" s="26">
        <v>0</v>
      </c>
      <c r="AD639" s="26">
        <v>148118.72</v>
      </c>
      <c r="AE639" s="26">
        <v>0</v>
      </c>
      <c r="AF639" s="29">
        <v>2021</v>
      </c>
      <c r="AG639" s="29" t="s">
        <v>263</v>
      </c>
      <c r="AH639" s="30" t="s">
        <v>263</v>
      </c>
    </row>
    <row r="640" spans="1:34" ht="61.5">
      <c r="A640" s="17">
        <v>1</v>
      </c>
      <c r="B640" s="52">
        <v>83</v>
      </c>
      <c r="C640" s="20" t="s">
        <v>2214</v>
      </c>
      <c r="D640" s="26">
        <v>177763.37</v>
      </c>
      <c r="E640" s="26">
        <v>0</v>
      </c>
      <c r="F640" s="26">
        <v>0</v>
      </c>
      <c r="G640" s="26">
        <v>0</v>
      </c>
      <c r="H640" s="26">
        <v>0</v>
      </c>
      <c r="I640" s="26">
        <v>0</v>
      </c>
      <c r="J640" s="26">
        <v>0</v>
      </c>
      <c r="K640" s="58">
        <v>0</v>
      </c>
      <c r="L640" s="26">
        <v>0</v>
      </c>
      <c r="M640" s="26">
        <v>0</v>
      </c>
      <c r="N640" s="26">
        <v>0</v>
      </c>
      <c r="O640" s="26">
        <v>0</v>
      </c>
      <c r="P640" s="26">
        <v>0</v>
      </c>
      <c r="Q640" s="26">
        <v>0</v>
      </c>
      <c r="R640" s="26">
        <v>0</v>
      </c>
      <c r="S640" s="26">
        <v>0</v>
      </c>
      <c r="T640" s="26">
        <v>0</v>
      </c>
      <c r="U640" s="26">
        <v>0</v>
      </c>
      <c r="V640" s="26">
        <v>0</v>
      </c>
      <c r="W640" s="26">
        <v>0</v>
      </c>
      <c r="X640" s="26">
        <v>0</v>
      </c>
      <c r="Y640" s="26">
        <v>0</v>
      </c>
      <c r="Z640" s="26">
        <v>0</v>
      </c>
      <c r="AA640" s="26">
        <v>0</v>
      </c>
      <c r="AB640" s="26">
        <v>0</v>
      </c>
      <c r="AC640" s="26">
        <v>0</v>
      </c>
      <c r="AD640" s="26">
        <v>177763.37</v>
      </c>
      <c r="AE640" s="26">
        <v>0</v>
      </c>
      <c r="AF640" s="29">
        <v>2021</v>
      </c>
      <c r="AG640" s="29" t="s">
        <v>263</v>
      </c>
      <c r="AH640" s="30" t="s">
        <v>263</v>
      </c>
    </row>
    <row r="641" spans="1:34" ht="61.5">
      <c r="A641" s="17">
        <v>1</v>
      </c>
      <c r="B641" s="52">
        <v>84</v>
      </c>
      <c r="C641" s="20" t="s">
        <v>2215</v>
      </c>
      <c r="D641" s="26">
        <v>139611.54999999999</v>
      </c>
      <c r="E641" s="26">
        <v>0</v>
      </c>
      <c r="F641" s="26">
        <v>0</v>
      </c>
      <c r="G641" s="26">
        <v>0</v>
      </c>
      <c r="H641" s="26">
        <v>0</v>
      </c>
      <c r="I641" s="26">
        <v>0</v>
      </c>
      <c r="J641" s="26">
        <v>0</v>
      </c>
      <c r="K641" s="58">
        <v>0</v>
      </c>
      <c r="L641" s="26">
        <v>0</v>
      </c>
      <c r="M641" s="26">
        <v>0</v>
      </c>
      <c r="N641" s="26">
        <v>0</v>
      </c>
      <c r="O641" s="26">
        <v>0</v>
      </c>
      <c r="P641" s="26">
        <v>0</v>
      </c>
      <c r="Q641" s="26">
        <v>0</v>
      </c>
      <c r="R641" s="26">
        <v>0</v>
      </c>
      <c r="S641" s="26">
        <v>0</v>
      </c>
      <c r="T641" s="26">
        <v>0</v>
      </c>
      <c r="U641" s="26">
        <v>0</v>
      </c>
      <c r="V641" s="26">
        <v>0</v>
      </c>
      <c r="W641" s="26">
        <v>0</v>
      </c>
      <c r="X641" s="26">
        <v>0</v>
      </c>
      <c r="Y641" s="26">
        <v>0</v>
      </c>
      <c r="Z641" s="26">
        <v>0</v>
      </c>
      <c r="AA641" s="26">
        <v>0</v>
      </c>
      <c r="AB641" s="26">
        <v>0</v>
      </c>
      <c r="AC641" s="26">
        <v>0</v>
      </c>
      <c r="AD641" s="26">
        <v>139611.54999999999</v>
      </c>
      <c r="AE641" s="26">
        <v>0</v>
      </c>
      <c r="AF641" s="29">
        <v>2021</v>
      </c>
      <c r="AG641" s="29" t="s">
        <v>263</v>
      </c>
      <c r="AH641" s="30" t="s">
        <v>263</v>
      </c>
    </row>
    <row r="642" spans="1:34" ht="61.5">
      <c r="A642" s="17">
        <v>1</v>
      </c>
      <c r="B642" s="52">
        <v>85</v>
      </c>
      <c r="C642" s="20" t="s">
        <v>569</v>
      </c>
      <c r="D642" s="26">
        <v>79681.850000000006</v>
      </c>
      <c r="E642" s="26">
        <v>0</v>
      </c>
      <c r="F642" s="26">
        <v>0</v>
      </c>
      <c r="G642" s="26">
        <v>0</v>
      </c>
      <c r="H642" s="26">
        <v>0</v>
      </c>
      <c r="I642" s="26">
        <v>0</v>
      </c>
      <c r="J642" s="26">
        <v>0</v>
      </c>
      <c r="K642" s="58">
        <v>0</v>
      </c>
      <c r="L642" s="26">
        <v>0</v>
      </c>
      <c r="M642" s="26">
        <v>0</v>
      </c>
      <c r="N642" s="26">
        <v>0</v>
      </c>
      <c r="O642" s="26">
        <v>0</v>
      </c>
      <c r="P642" s="26">
        <v>0</v>
      </c>
      <c r="Q642" s="26">
        <v>0</v>
      </c>
      <c r="R642" s="26">
        <v>0</v>
      </c>
      <c r="S642" s="26">
        <v>0</v>
      </c>
      <c r="T642" s="26">
        <v>0</v>
      </c>
      <c r="U642" s="26">
        <v>0</v>
      </c>
      <c r="V642" s="26">
        <v>0</v>
      </c>
      <c r="W642" s="26">
        <v>0</v>
      </c>
      <c r="X642" s="26">
        <v>0</v>
      </c>
      <c r="Y642" s="26">
        <v>0</v>
      </c>
      <c r="Z642" s="26">
        <v>0</v>
      </c>
      <c r="AA642" s="26">
        <v>0</v>
      </c>
      <c r="AB642" s="26">
        <v>0</v>
      </c>
      <c r="AC642" s="26">
        <v>0</v>
      </c>
      <c r="AD642" s="34">
        <v>79681.850000000006</v>
      </c>
      <c r="AE642" s="26">
        <v>0</v>
      </c>
      <c r="AF642" s="29">
        <v>2021</v>
      </c>
      <c r="AG642" s="29" t="s">
        <v>263</v>
      </c>
      <c r="AH642" s="30" t="s">
        <v>263</v>
      </c>
    </row>
    <row r="643" spans="1:34" ht="61.5">
      <c r="A643" s="17">
        <v>1</v>
      </c>
      <c r="B643" s="52">
        <v>86</v>
      </c>
      <c r="C643" s="20" t="s">
        <v>1582</v>
      </c>
      <c r="D643" s="26">
        <v>59634.07</v>
      </c>
      <c r="E643" s="26">
        <v>0</v>
      </c>
      <c r="F643" s="26">
        <v>0</v>
      </c>
      <c r="G643" s="26">
        <v>0</v>
      </c>
      <c r="H643" s="26">
        <v>0</v>
      </c>
      <c r="I643" s="26">
        <v>0</v>
      </c>
      <c r="J643" s="26">
        <v>0</v>
      </c>
      <c r="K643" s="58">
        <v>0</v>
      </c>
      <c r="L643" s="26">
        <v>0</v>
      </c>
      <c r="M643" s="26">
        <v>0</v>
      </c>
      <c r="N643" s="26">
        <v>0</v>
      </c>
      <c r="O643" s="26">
        <v>0</v>
      </c>
      <c r="P643" s="26">
        <v>0</v>
      </c>
      <c r="Q643" s="26">
        <v>0</v>
      </c>
      <c r="R643" s="26">
        <v>0</v>
      </c>
      <c r="S643" s="26">
        <v>0</v>
      </c>
      <c r="T643" s="26">
        <v>0</v>
      </c>
      <c r="U643" s="26">
        <v>0</v>
      </c>
      <c r="V643" s="26">
        <v>0</v>
      </c>
      <c r="W643" s="26">
        <v>0</v>
      </c>
      <c r="X643" s="26">
        <v>0</v>
      </c>
      <c r="Y643" s="26">
        <v>0</v>
      </c>
      <c r="Z643" s="26">
        <v>0</v>
      </c>
      <c r="AA643" s="26">
        <v>0</v>
      </c>
      <c r="AB643" s="26">
        <v>0</v>
      </c>
      <c r="AC643" s="26">
        <v>0</v>
      </c>
      <c r="AD643" s="34">
        <v>59634.07</v>
      </c>
      <c r="AE643" s="26">
        <v>0</v>
      </c>
      <c r="AF643" s="29">
        <v>2021</v>
      </c>
      <c r="AG643" s="29" t="s">
        <v>263</v>
      </c>
      <c r="AH643" s="30" t="s">
        <v>263</v>
      </c>
    </row>
    <row r="644" spans="1:34" ht="61.5">
      <c r="A644" s="17">
        <v>1</v>
      </c>
      <c r="B644" s="52">
        <v>87</v>
      </c>
      <c r="C644" s="20" t="s">
        <v>513</v>
      </c>
      <c r="D644" s="26">
        <v>4564415.6999999993</v>
      </c>
      <c r="E644" s="26">
        <v>0</v>
      </c>
      <c r="F644" s="26">
        <v>0</v>
      </c>
      <c r="G644" s="26">
        <v>0</v>
      </c>
      <c r="H644" s="26">
        <v>0</v>
      </c>
      <c r="I644" s="26">
        <v>0</v>
      </c>
      <c r="J644" s="26">
        <v>0</v>
      </c>
      <c r="K644" s="59">
        <v>2</v>
      </c>
      <c r="L644" s="26">
        <v>4380955.5999999996</v>
      </c>
      <c r="M644" s="26">
        <v>0</v>
      </c>
      <c r="N644" s="26">
        <v>0</v>
      </c>
      <c r="O644" s="26">
        <v>0</v>
      </c>
      <c r="P644" s="26">
        <v>0</v>
      </c>
      <c r="Q644" s="26">
        <v>0</v>
      </c>
      <c r="R644" s="26">
        <v>0</v>
      </c>
      <c r="S644" s="26">
        <v>0</v>
      </c>
      <c r="T644" s="26">
        <v>0</v>
      </c>
      <c r="U644" s="26">
        <v>0</v>
      </c>
      <c r="V644" s="26">
        <v>0</v>
      </c>
      <c r="W644" s="26">
        <v>0</v>
      </c>
      <c r="X644" s="26">
        <v>0</v>
      </c>
      <c r="Y644" s="26">
        <v>0</v>
      </c>
      <c r="Z644" s="26">
        <v>0</v>
      </c>
      <c r="AA644" s="26">
        <v>0</v>
      </c>
      <c r="AB644" s="26">
        <v>0</v>
      </c>
      <c r="AC644" s="26">
        <v>65714.33</v>
      </c>
      <c r="AD644" s="26">
        <v>117745.77</v>
      </c>
      <c r="AE644" s="26">
        <v>0</v>
      </c>
      <c r="AF644" s="29">
        <v>2021</v>
      </c>
      <c r="AG644" s="29">
        <v>2021</v>
      </c>
      <c r="AH644" s="29">
        <v>2021</v>
      </c>
    </row>
    <row r="645" spans="1:34" ht="61.5">
      <c r="B645" s="20" t="s">
        <v>725</v>
      </c>
      <c r="C645" s="163"/>
      <c r="D645" s="167">
        <v>59163770.630000003</v>
      </c>
      <c r="E645" s="26">
        <v>160322</v>
      </c>
      <c r="F645" s="26">
        <v>0</v>
      </c>
      <c r="G645" s="26">
        <v>4427624</v>
      </c>
      <c r="H645" s="26">
        <v>525966</v>
      </c>
      <c r="I645" s="26">
        <v>2012492.6</v>
      </c>
      <c r="J645" s="26">
        <v>0</v>
      </c>
      <c r="K645" s="28">
        <v>0</v>
      </c>
      <c r="L645" s="26">
        <v>0</v>
      </c>
      <c r="M645" s="26">
        <v>9012.7999999999993</v>
      </c>
      <c r="N645" s="26">
        <v>39360045.700000003</v>
      </c>
      <c r="O645" s="26">
        <v>0</v>
      </c>
      <c r="P645" s="26">
        <v>0</v>
      </c>
      <c r="Q645" s="26">
        <v>3482.99</v>
      </c>
      <c r="R645" s="26">
        <v>10663065.52</v>
      </c>
      <c r="S645" s="26">
        <v>0</v>
      </c>
      <c r="T645" s="26">
        <v>0</v>
      </c>
      <c r="U645" s="26">
        <v>0</v>
      </c>
      <c r="V645" s="26">
        <v>0</v>
      </c>
      <c r="W645" s="26">
        <v>0</v>
      </c>
      <c r="X645" s="26">
        <v>0</v>
      </c>
      <c r="Y645" s="26">
        <v>0</v>
      </c>
      <c r="Z645" s="26">
        <v>0</v>
      </c>
      <c r="AA645" s="26">
        <v>0</v>
      </c>
      <c r="AB645" s="26">
        <v>0</v>
      </c>
      <c r="AC645" s="26">
        <v>586208.65000000014</v>
      </c>
      <c r="AD645" s="26">
        <v>1428046.16</v>
      </c>
      <c r="AE645" s="26">
        <v>0</v>
      </c>
      <c r="AF645" s="56" t="s">
        <v>720</v>
      </c>
      <c r="AG645" s="56" t="s">
        <v>720</v>
      </c>
      <c r="AH645" s="70" t="s">
        <v>720</v>
      </c>
    </row>
    <row r="646" spans="1:34" ht="61.5">
      <c r="A646" s="17">
        <v>1</v>
      </c>
      <c r="B646" s="52">
        <v>88</v>
      </c>
      <c r="C646" s="20" t="s">
        <v>442</v>
      </c>
      <c r="D646" s="26">
        <v>3153465.39</v>
      </c>
      <c r="E646" s="26">
        <v>0</v>
      </c>
      <c r="F646" s="26">
        <v>0</v>
      </c>
      <c r="G646" s="26">
        <v>0</v>
      </c>
      <c r="H646" s="26">
        <v>0</v>
      </c>
      <c r="I646" s="26">
        <v>0</v>
      </c>
      <c r="J646" s="26">
        <v>0</v>
      </c>
      <c r="K646" s="28">
        <v>0</v>
      </c>
      <c r="L646" s="26">
        <v>0</v>
      </c>
      <c r="M646" s="26">
        <v>631.76</v>
      </c>
      <c r="N646" s="26">
        <v>3051556</v>
      </c>
      <c r="O646" s="26">
        <v>0</v>
      </c>
      <c r="P646" s="26">
        <v>0</v>
      </c>
      <c r="Q646" s="26">
        <v>0</v>
      </c>
      <c r="R646" s="26">
        <v>0</v>
      </c>
      <c r="S646" s="26">
        <v>0</v>
      </c>
      <c r="T646" s="26">
        <v>0</v>
      </c>
      <c r="U646" s="26">
        <v>0</v>
      </c>
      <c r="V646" s="26">
        <v>0</v>
      </c>
      <c r="W646" s="26">
        <v>0</v>
      </c>
      <c r="X646" s="26">
        <v>0</v>
      </c>
      <c r="Y646" s="26">
        <v>0</v>
      </c>
      <c r="Z646" s="26">
        <v>0</v>
      </c>
      <c r="AA646" s="26">
        <v>0</v>
      </c>
      <c r="AB646" s="26">
        <v>0</v>
      </c>
      <c r="AC646" s="26">
        <v>31583.599999999999</v>
      </c>
      <c r="AD646" s="26">
        <v>70325.789999999994</v>
      </c>
      <c r="AE646" s="26">
        <v>0</v>
      </c>
      <c r="AF646" s="29">
        <v>2021</v>
      </c>
      <c r="AG646" s="29">
        <v>2021</v>
      </c>
      <c r="AH646" s="30">
        <v>2021</v>
      </c>
    </row>
    <row r="647" spans="1:34" ht="61.5">
      <c r="A647" s="17">
        <v>1</v>
      </c>
      <c r="B647" s="52">
        <v>89</v>
      </c>
      <c r="C647" s="20" t="s">
        <v>443</v>
      </c>
      <c r="D647" s="26">
        <v>2143017.0299999998</v>
      </c>
      <c r="E647" s="26">
        <v>0</v>
      </c>
      <c r="F647" s="26">
        <v>0</v>
      </c>
      <c r="G647" s="26">
        <v>0</v>
      </c>
      <c r="H647" s="26">
        <v>0</v>
      </c>
      <c r="I647" s="26">
        <v>0</v>
      </c>
      <c r="J647" s="26">
        <v>0</v>
      </c>
      <c r="K647" s="28">
        <v>0</v>
      </c>
      <c r="L647" s="26">
        <v>0</v>
      </c>
      <c r="M647" s="26">
        <v>0</v>
      </c>
      <c r="N647" s="26">
        <v>0</v>
      </c>
      <c r="O647" s="26">
        <v>0</v>
      </c>
      <c r="P647" s="26">
        <v>0</v>
      </c>
      <c r="Q647" s="26">
        <v>422</v>
      </c>
      <c r="R647" s="34">
        <v>2059493</v>
      </c>
      <c r="S647" s="26">
        <v>0</v>
      </c>
      <c r="T647" s="26">
        <v>0</v>
      </c>
      <c r="U647" s="26">
        <v>0</v>
      </c>
      <c r="V647" s="26">
        <v>0</v>
      </c>
      <c r="W647" s="26">
        <v>0</v>
      </c>
      <c r="X647" s="26">
        <v>0</v>
      </c>
      <c r="Y647" s="26">
        <v>0</v>
      </c>
      <c r="Z647" s="26">
        <v>0</v>
      </c>
      <c r="AA647" s="26">
        <v>0</v>
      </c>
      <c r="AB647" s="26">
        <v>0</v>
      </c>
      <c r="AC647" s="34">
        <v>21315.75</v>
      </c>
      <c r="AD647" s="34">
        <v>62208.28</v>
      </c>
      <c r="AE647" s="26">
        <v>0</v>
      </c>
      <c r="AF647" s="29">
        <v>2021</v>
      </c>
      <c r="AG647" s="29">
        <v>2021</v>
      </c>
      <c r="AH647" s="30">
        <v>2021</v>
      </c>
    </row>
    <row r="648" spans="1:34" ht="61.5">
      <c r="A648" s="17">
        <v>1</v>
      </c>
      <c r="B648" s="52">
        <v>90</v>
      </c>
      <c r="C648" s="20" t="s">
        <v>444</v>
      </c>
      <c r="D648" s="26">
        <v>105815.67999999999</v>
      </c>
      <c r="E648" s="26">
        <v>0</v>
      </c>
      <c r="F648" s="26">
        <v>0</v>
      </c>
      <c r="G648" s="26">
        <v>0</v>
      </c>
      <c r="H648" s="26">
        <v>0</v>
      </c>
      <c r="I648" s="26">
        <v>0</v>
      </c>
      <c r="J648" s="26">
        <v>0</v>
      </c>
      <c r="K648" s="28">
        <v>0</v>
      </c>
      <c r="L648" s="26">
        <v>0</v>
      </c>
      <c r="M648" s="26">
        <v>0</v>
      </c>
      <c r="N648" s="26">
        <v>0</v>
      </c>
      <c r="O648" s="26">
        <v>0</v>
      </c>
      <c r="P648" s="26">
        <v>0</v>
      </c>
      <c r="Q648" s="26">
        <v>0</v>
      </c>
      <c r="R648" s="26">
        <v>0</v>
      </c>
      <c r="S648" s="26">
        <v>0</v>
      </c>
      <c r="T648" s="26">
        <v>0</v>
      </c>
      <c r="U648" s="26">
        <v>0</v>
      </c>
      <c r="V648" s="26">
        <v>0</v>
      </c>
      <c r="W648" s="26">
        <v>0</v>
      </c>
      <c r="X648" s="26">
        <v>0</v>
      </c>
      <c r="Y648" s="26">
        <v>0</v>
      </c>
      <c r="Z648" s="26">
        <v>0</v>
      </c>
      <c r="AA648" s="26">
        <v>0</v>
      </c>
      <c r="AB648" s="26">
        <v>0</v>
      </c>
      <c r="AC648" s="26">
        <v>0</v>
      </c>
      <c r="AD648" s="26">
        <v>105815.67999999999</v>
      </c>
      <c r="AE648" s="26">
        <v>0</v>
      </c>
      <c r="AF648" s="29">
        <v>2021</v>
      </c>
      <c r="AG648" s="29" t="s">
        <v>263</v>
      </c>
      <c r="AH648" s="29" t="s">
        <v>263</v>
      </c>
    </row>
    <row r="649" spans="1:34" ht="61.5">
      <c r="A649" s="17">
        <v>1</v>
      </c>
      <c r="B649" s="52">
        <v>91</v>
      </c>
      <c r="C649" s="20" t="s">
        <v>445</v>
      </c>
      <c r="D649" s="26">
        <v>66740.47</v>
      </c>
      <c r="E649" s="26">
        <v>0</v>
      </c>
      <c r="F649" s="26">
        <v>0</v>
      </c>
      <c r="G649" s="26">
        <v>0</v>
      </c>
      <c r="H649" s="26">
        <v>0</v>
      </c>
      <c r="I649" s="26">
        <v>0</v>
      </c>
      <c r="J649" s="26">
        <v>0</v>
      </c>
      <c r="K649" s="28">
        <v>0</v>
      </c>
      <c r="L649" s="26">
        <v>0</v>
      </c>
      <c r="M649" s="26">
        <v>0</v>
      </c>
      <c r="N649" s="26">
        <v>0</v>
      </c>
      <c r="O649" s="26">
        <v>0</v>
      </c>
      <c r="P649" s="26">
        <v>0</v>
      </c>
      <c r="Q649" s="26">
        <v>0</v>
      </c>
      <c r="R649" s="26">
        <v>0</v>
      </c>
      <c r="S649" s="26">
        <v>0</v>
      </c>
      <c r="T649" s="26">
        <v>0</v>
      </c>
      <c r="U649" s="26">
        <v>0</v>
      </c>
      <c r="V649" s="26">
        <v>0</v>
      </c>
      <c r="W649" s="26">
        <v>0</v>
      </c>
      <c r="X649" s="26">
        <v>0</v>
      </c>
      <c r="Y649" s="26">
        <v>0</v>
      </c>
      <c r="Z649" s="26">
        <v>0</v>
      </c>
      <c r="AA649" s="26">
        <v>0</v>
      </c>
      <c r="AB649" s="26">
        <v>0</v>
      </c>
      <c r="AC649" s="26">
        <v>0</v>
      </c>
      <c r="AD649" s="34">
        <v>66740.47</v>
      </c>
      <c r="AE649" s="26">
        <v>0</v>
      </c>
      <c r="AF649" s="29">
        <v>2021</v>
      </c>
      <c r="AG649" s="29" t="s">
        <v>263</v>
      </c>
      <c r="AH649" s="29" t="s">
        <v>263</v>
      </c>
    </row>
    <row r="650" spans="1:34" ht="61.5">
      <c r="A650" s="17">
        <v>1</v>
      </c>
      <c r="B650" s="52">
        <v>92</v>
      </c>
      <c r="C650" s="20" t="s">
        <v>446</v>
      </c>
      <c r="D650" s="26">
        <v>68133</v>
      </c>
      <c r="E650" s="26">
        <v>0</v>
      </c>
      <c r="F650" s="26">
        <v>0</v>
      </c>
      <c r="G650" s="26">
        <v>0</v>
      </c>
      <c r="H650" s="26">
        <v>0</v>
      </c>
      <c r="I650" s="26">
        <v>0</v>
      </c>
      <c r="J650" s="26">
        <v>0</v>
      </c>
      <c r="K650" s="28">
        <v>0</v>
      </c>
      <c r="L650" s="26">
        <v>0</v>
      </c>
      <c r="M650" s="26">
        <v>0</v>
      </c>
      <c r="N650" s="26">
        <v>0</v>
      </c>
      <c r="O650" s="26">
        <v>0</v>
      </c>
      <c r="P650" s="26">
        <v>0</v>
      </c>
      <c r="Q650" s="26">
        <v>0</v>
      </c>
      <c r="R650" s="26">
        <v>0</v>
      </c>
      <c r="S650" s="26">
        <v>0</v>
      </c>
      <c r="T650" s="26">
        <v>0</v>
      </c>
      <c r="U650" s="26">
        <v>0</v>
      </c>
      <c r="V650" s="26">
        <v>0</v>
      </c>
      <c r="W650" s="26">
        <v>0</v>
      </c>
      <c r="X650" s="26">
        <v>0</v>
      </c>
      <c r="Y650" s="26">
        <v>0</v>
      </c>
      <c r="Z650" s="26">
        <v>0</v>
      </c>
      <c r="AA650" s="26">
        <v>0</v>
      </c>
      <c r="AB650" s="26">
        <v>0</v>
      </c>
      <c r="AC650" s="26">
        <v>0</v>
      </c>
      <c r="AD650" s="34">
        <v>68133</v>
      </c>
      <c r="AE650" s="26">
        <v>0</v>
      </c>
      <c r="AF650" s="29">
        <v>2021</v>
      </c>
      <c r="AG650" s="29" t="s">
        <v>263</v>
      </c>
      <c r="AH650" s="29" t="s">
        <v>263</v>
      </c>
    </row>
    <row r="651" spans="1:34" ht="61.5">
      <c r="A651" s="17">
        <v>1</v>
      </c>
      <c r="B651" s="52">
        <v>93</v>
      </c>
      <c r="C651" s="20" t="s">
        <v>447</v>
      </c>
      <c r="D651" s="26">
        <v>3132062.8899999997</v>
      </c>
      <c r="E651" s="26">
        <v>0</v>
      </c>
      <c r="F651" s="26">
        <v>0</v>
      </c>
      <c r="G651" s="26">
        <v>0</v>
      </c>
      <c r="H651" s="26">
        <v>0</v>
      </c>
      <c r="I651" s="26">
        <v>0</v>
      </c>
      <c r="J651" s="26">
        <v>0</v>
      </c>
      <c r="K651" s="28">
        <v>0</v>
      </c>
      <c r="L651" s="26">
        <v>0</v>
      </c>
      <c r="M651" s="26">
        <v>665.55</v>
      </c>
      <c r="N651" s="26">
        <v>3025129</v>
      </c>
      <c r="O651" s="26">
        <v>0</v>
      </c>
      <c r="P651" s="26">
        <v>0</v>
      </c>
      <c r="Q651" s="26">
        <v>0</v>
      </c>
      <c r="R651" s="26">
        <v>0</v>
      </c>
      <c r="S651" s="26">
        <v>0</v>
      </c>
      <c r="T651" s="26">
        <v>0</v>
      </c>
      <c r="U651" s="26">
        <v>0</v>
      </c>
      <c r="V651" s="26">
        <v>0</v>
      </c>
      <c r="W651" s="26">
        <v>0</v>
      </c>
      <c r="X651" s="26">
        <v>0</v>
      </c>
      <c r="Y651" s="26">
        <v>0</v>
      </c>
      <c r="Z651" s="26">
        <v>0</v>
      </c>
      <c r="AA651" s="26">
        <v>0</v>
      </c>
      <c r="AB651" s="26">
        <v>0</v>
      </c>
      <c r="AC651" s="26">
        <v>31310.09</v>
      </c>
      <c r="AD651" s="26">
        <v>75623.8</v>
      </c>
      <c r="AE651" s="26">
        <v>0</v>
      </c>
      <c r="AF651" s="29">
        <v>2021</v>
      </c>
      <c r="AG651" s="29">
        <v>2021</v>
      </c>
      <c r="AH651" s="30">
        <v>2021</v>
      </c>
    </row>
    <row r="652" spans="1:34" ht="61.5">
      <c r="A652" s="17">
        <v>1</v>
      </c>
      <c r="B652" s="52">
        <v>94</v>
      </c>
      <c r="C652" s="20" t="s">
        <v>448</v>
      </c>
      <c r="D652" s="26">
        <v>975506.3</v>
      </c>
      <c r="E652" s="26">
        <v>0</v>
      </c>
      <c r="F652" s="26">
        <v>0</v>
      </c>
      <c r="G652" s="26">
        <v>0</v>
      </c>
      <c r="H652" s="26">
        <v>0</v>
      </c>
      <c r="I652" s="26">
        <v>0</v>
      </c>
      <c r="J652" s="26">
        <v>0</v>
      </c>
      <c r="K652" s="28">
        <v>0</v>
      </c>
      <c r="L652" s="26">
        <v>0</v>
      </c>
      <c r="M652" s="26">
        <v>0</v>
      </c>
      <c r="N652" s="26">
        <v>0</v>
      </c>
      <c r="O652" s="26">
        <v>0</v>
      </c>
      <c r="P652" s="26">
        <v>0</v>
      </c>
      <c r="Q652" s="26">
        <v>363.46</v>
      </c>
      <c r="R652" s="34">
        <v>908242</v>
      </c>
      <c r="S652" s="26">
        <v>0</v>
      </c>
      <c r="T652" s="26">
        <v>0</v>
      </c>
      <c r="U652" s="26">
        <v>0</v>
      </c>
      <c r="V652" s="26">
        <v>0</v>
      </c>
      <c r="W652" s="26">
        <v>0</v>
      </c>
      <c r="X652" s="26">
        <v>0</v>
      </c>
      <c r="Y652" s="26">
        <v>0</v>
      </c>
      <c r="Z652" s="26">
        <v>0</v>
      </c>
      <c r="AA652" s="26">
        <v>0</v>
      </c>
      <c r="AB652" s="26">
        <v>0</v>
      </c>
      <c r="AC652" s="34">
        <v>9400.2999999999993</v>
      </c>
      <c r="AD652" s="34">
        <v>57864</v>
      </c>
      <c r="AE652" s="26">
        <v>0</v>
      </c>
      <c r="AF652" s="29">
        <v>2021</v>
      </c>
      <c r="AG652" s="29">
        <v>2021</v>
      </c>
      <c r="AH652" s="30">
        <v>2021</v>
      </c>
    </row>
    <row r="653" spans="1:34" ht="61.5">
      <c r="A653" s="17">
        <v>1</v>
      </c>
      <c r="B653" s="52">
        <v>95</v>
      </c>
      <c r="C653" s="20" t="s">
        <v>451</v>
      </c>
      <c r="D653" s="26">
        <v>2782784.7399999998</v>
      </c>
      <c r="E653" s="34">
        <v>160322</v>
      </c>
      <c r="F653" s="26"/>
      <c r="G653" s="34">
        <v>1431141</v>
      </c>
      <c r="H653" s="26">
        <v>525966</v>
      </c>
      <c r="I653" s="26">
        <v>485121.6</v>
      </c>
      <c r="J653" s="26">
        <v>0</v>
      </c>
      <c r="K653" s="28">
        <v>0</v>
      </c>
      <c r="L653" s="26">
        <v>0</v>
      </c>
      <c r="M653" s="26">
        <v>0</v>
      </c>
      <c r="N653" s="26">
        <v>0</v>
      </c>
      <c r="O653" s="26">
        <v>0</v>
      </c>
      <c r="P653" s="26">
        <v>0</v>
      </c>
      <c r="Q653" s="26">
        <v>0</v>
      </c>
      <c r="R653" s="26">
        <v>0</v>
      </c>
      <c r="S653" s="26">
        <v>0</v>
      </c>
      <c r="T653" s="26">
        <v>0</v>
      </c>
      <c r="U653" s="26">
        <v>0</v>
      </c>
      <c r="V653" s="26">
        <v>0</v>
      </c>
      <c r="W653" s="26">
        <v>0</v>
      </c>
      <c r="X653" s="26">
        <v>0</v>
      </c>
      <c r="Y653" s="26">
        <v>0</v>
      </c>
      <c r="Z653" s="26">
        <v>0</v>
      </c>
      <c r="AA653" s="26">
        <v>0</v>
      </c>
      <c r="AB653" s="26">
        <v>0</v>
      </c>
      <c r="AC653" s="26">
        <v>39038.259999999995</v>
      </c>
      <c r="AD653" s="34">
        <v>141195.88</v>
      </c>
      <c r="AE653" s="26">
        <v>0</v>
      </c>
      <c r="AF653" s="29">
        <v>2021</v>
      </c>
      <c r="AG653" s="29">
        <v>2021</v>
      </c>
      <c r="AH653" s="30">
        <v>2021</v>
      </c>
    </row>
    <row r="654" spans="1:34" ht="61.5">
      <c r="A654" s="17">
        <v>1</v>
      </c>
      <c r="B654" s="52">
        <v>96</v>
      </c>
      <c r="C654" s="20" t="s">
        <v>452</v>
      </c>
      <c r="D654" s="26">
        <v>7890296.8599999994</v>
      </c>
      <c r="E654" s="26">
        <v>0</v>
      </c>
      <c r="F654" s="26">
        <v>0</v>
      </c>
      <c r="G654" s="26">
        <v>0</v>
      </c>
      <c r="H654" s="26">
        <v>0</v>
      </c>
      <c r="I654" s="26">
        <v>0</v>
      </c>
      <c r="J654" s="26">
        <v>0</v>
      </c>
      <c r="K654" s="28">
        <v>0</v>
      </c>
      <c r="L654" s="26">
        <v>0</v>
      </c>
      <c r="M654" s="26">
        <v>1911.3</v>
      </c>
      <c r="N654" s="26">
        <v>7704518</v>
      </c>
      <c r="O654" s="26">
        <v>0</v>
      </c>
      <c r="P654" s="26">
        <v>0</v>
      </c>
      <c r="Q654" s="26">
        <v>0</v>
      </c>
      <c r="R654" s="26">
        <v>0</v>
      </c>
      <c r="S654" s="26">
        <v>0</v>
      </c>
      <c r="T654" s="26">
        <v>0</v>
      </c>
      <c r="U654" s="26">
        <v>0</v>
      </c>
      <c r="V654" s="26">
        <v>0</v>
      </c>
      <c r="W654" s="26">
        <v>0</v>
      </c>
      <c r="X654" s="26">
        <v>0</v>
      </c>
      <c r="Y654" s="26">
        <v>0</v>
      </c>
      <c r="Z654" s="26">
        <v>0</v>
      </c>
      <c r="AA654" s="26">
        <v>0</v>
      </c>
      <c r="AB654" s="26">
        <v>0</v>
      </c>
      <c r="AC654" s="26">
        <v>79741.759999999995</v>
      </c>
      <c r="AD654" s="26">
        <v>106037.1</v>
      </c>
      <c r="AE654" s="26">
        <v>0</v>
      </c>
      <c r="AF654" s="29">
        <v>2021</v>
      </c>
      <c r="AG654" s="29">
        <v>2021</v>
      </c>
      <c r="AH654" s="30">
        <v>2021</v>
      </c>
    </row>
    <row r="655" spans="1:34" ht="61.5">
      <c r="A655" s="17">
        <v>1</v>
      </c>
      <c r="B655" s="52">
        <v>97</v>
      </c>
      <c r="C655" s="20" t="s">
        <v>432</v>
      </c>
      <c r="D655" s="26">
        <v>2276102.04</v>
      </c>
      <c r="E655" s="26">
        <v>0</v>
      </c>
      <c r="F655" s="26">
        <v>0</v>
      </c>
      <c r="G655" s="26">
        <v>0</v>
      </c>
      <c r="H655" s="26">
        <v>0</v>
      </c>
      <c r="I655" s="26">
        <v>0</v>
      </c>
      <c r="J655" s="26">
        <v>0</v>
      </c>
      <c r="K655" s="28">
        <v>0</v>
      </c>
      <c r="L655" s="26">
        <v>0</v>
      </c>
      <c r="M655" s="26">
        <v>627.91999999999996</v>
      </c>
      <c r="N655" s="34">
        <v>2252785.71</v>
      </c>
      <c r="O655" s="26">
        <v>0</v>
      </c>
      <c r="P655" s="26">
        <v>0</v>
      </c>
      <c r="Q655" s="26">
        <v>0</v>
      </c>
      <c r="R655" s="26">
        <v>0</v>
      </c>
      <c r="S655" s="26">
        <v>0</v>
      </c>
      <c r="T655" s="26">
        <v>0</v>
      </c>
      <c r="U655" s="26">
        <v>0</v>
      </c>
      <c r="V655" s="26">
        <v>0</v>
      </c>
      <c r="W655" s="26">
        <v>0</v>
      </c>
      <c r="X655" s="26">
        <v>0</v>
      </c>
      <c r="Y655" s="26">
        <v>0</v>
      </c>
      <c r="Z655" s="26">
        <v>0</v>
      </c>
      <c r="AA655" s="26">
        <v>0</v>
      </c>
      <c r="AB655" s="26">
        <v>0</v>
      </c>
      <c r="AC655" s="34">
        <v>23316.33</v>
      </c>
      <c r="AD655" s="26">
        <v>0</v>
      </c>
      <c r="AE655" s="26">
        <v>0</v>
      </c>
      <c r="AF655" s="29" t="s">
        <v>263</v>
      </c>
      <c r="AG655" s="29">
        <v>2021</v>
      </c>
      <c r="AH655" s="30">
        <v>2021</v>
      </c>
    </row>
    <row r="656" spans="1:34" ht="61.5">
      <c r="A656" s="17">
        <v>1</v>
      </c>
      <c r="B656" s="52">
        <v>98</v>
      </c>
      <c r="C656" s="20" t="s">
        <v>1243</v>
      </c>
      <c r="D656" s="26">
        <v>3075563.96</v>
      </c>
      <c r="E656" s="26">
        <v>0</v>
      </c>
      <c r="F656" s="26">
        <v>0</v>
      </c>
      <c r="G656" s="26">
        <v>0</v>
      </c>
      <c r="H656" s="26">
        <v>0</v>
      </c>
      <c r="I656" s="26">
        <v>0</v>
      </c>
      <c r="J656" s="26">
        <v>0</v>
      </c>
      <c r="K656" s="28">
        <v>0</v>
      </c>
      <c r="L656" s="26">
        <v>0</v>
      </c>
      <c r="M656" s="26">
        <v>627.86</v>
      </c>
      <c r="N656" s="26">
        <v>2972950</v>
      </c>
      <c r="O656" s="26">
        <v>0</v>
      </c>
      <c r="P656" s="26">
        <v>0</v>
      </c>
      <c r="Q656" s="26">
        <v>0</v>
      </c>
      <c r="R656" s="26">
        <v>0</v>
      </c>
      <c r="S656" s="26">
        <v>0</v>
      </c>
      <c r="T656" s="26">
        <v>0</v>
      </c>
      <c r="U656" s="26">
        <v>0</v>
      </c>
      <c r="V656" s="26">
        <v>0</v>
      </c>
      <c r="W656" s="26">
        <v>0</v>
      </c>
      <c r="X656" s="26">
        <v>0</v>
      </c>
      <c r="Y656" s="26">
        <v>0</v>
      </c>
      <c r="Z656" s="26">
        <v>0</v>
      </c>
      <c r="AA656" s="26">
        <v>0</v>
      </c>
      <c r="AB656" s="26">
        <v>0</v>
      </c>
      <c r="AC656" s="26">
        <v>30770.03</v>
      </c>
      <c r="AD656" s="26">
        <v>71843.929999999993</v>
      </c>
      <c r="AE656" s="26">
        <v>0</v>
      </c>
      <c r="AF656" s="29">
        <v>2021</v>
      </c>
      <c r="AG656" s="29">
        <v>2021</v>
      </c>
      <c r="AH656" s="30">
        <v>2021</v>
      </c>
    </row>
    <row r="657" spans="1:34" ht="61.5">
      <c r="A657" s="17">
        <v>1</v>
      </c>
      <c r="B657" s="52">
        <v>99</v>
      </c>
      <c r="C657" s="20" t="s">
        <v>450</v>
      </c>
      <c r="D657" s="26">
        <v>4441479.53</v>
      </c>
      <c r="E657" s="26">
        <v>0</v>
      </c>
      <c r="F657" s="26">
        <v>0</v>
      </c>
      <c r="G657" s="26">
        <v>0</v>
      </c>
      <c r="H657" s="26">
        <v>0</v>
      </c>
      <c r="I657" s="26">
        <v>0</v>
      </c>
      <c r="J657" s="26">
        <v>0</v>
      </c>
      <c r="K657" s="28">
        <v>0</v>
      </c>
      <c r="L657" s="26">
        <v>0</v>
      </c>
      <c r="M657" s="26">
        <v>662.9</v>
      </c>
      <c r="N657" s="34">
        <v>4324827</v>
      </c>
      <c r="O657" s="26">
        <v>0</v>
      </c>
      <c r="P657" s="26">
        <v>0</v>
      </c>
      <c r="Q657" s="26">
        <v>0</v>
      </c>
      <c r="R657" s="26">
        <v>0</v>
      </c>
      <c r="S657" s="26">
        <v>0</v>
      </c>
      <c r="T657" s="26">
        <v>0</v>
      </c>
      <c r="U657" s="26">
        <v>0</v>
      </c>
      <c r="V657" s="26">
        <v>0</v>
      </c>
      <c r="W657" s="26">
        <v>0</v>
      </c>
      <c r="X657" s="26">
        <v>0</v>
      </c>
      <c r="Y657" s="26">
        <v>0</v>
      </c>
      <c r="Z657" s="26">
        <v>0</v>
      </c>
      <c r="AA657" s="26">
        <v>0</v>
      </c>
      <c r="AB657" s="26">
        <v>0</v>
      </c>
      <c r="AC657" s="34">
        <v>44761.96</v>
      </c>
      <c r="AD657" s="26">
        <v>71890.570000000007</v>
      </c>
      <c r="AE657" s="26">
        <v>0</v>
      </c>
      <c r="AF657" s="29">
        <v>2021</v>
      </c>
      <c r="AG657" s="29">
        <v>2021</v>
      </c>
      <c r="AH657" s="30">
        <v>2021</v>
      </c>
    </row>
    <row r="658" spans="1:34" ht="61.5">
      <c r="A658" s="17">
        <v>1</v>
      </c>
      <c r="B658" s="52">
        <v>100</v>
      </c>
      <c r="C658" s="20" t="s">
        <v>1574</v>
      </c>
      <c r="D658" s="26">
        <v>2975915.4</v>
      </c>
      <c r="E658" s="26">
        <v>0</v>
      </c>
      <c r="F658" s="26">
        <v>0</v>
      </c>
      <c r="G658" s="26">
        <v>0</v>
      </c>
      <c r="H658" s="26">
        <v>0</v>
      </c>
      <c r="I658" s="26">
        <v>0</v>
      </c>
      <c r="J658" s="26">
        <v>0</v>
      </c>
      <c r="K658" s="28">
        <v>0</v>
      </c>
      <c r="L658" s="26">
        <v>0</v>
      </c>
      <c r="M658" s="26">
        <v>601.54</v>
      </c>
      <c r="N658" s="34">
        <v>2876506</v>
      </c>
      <c r="O658" s="26">
        <v>0</v>
      </c>
      <c r="P658" s="26">
        <v>0</v>
      </c>
      <c r="Q658" s="26">
        <v>0</v>
      </c>
      <c r="R658" s="26">
        <v>0</v>
      </c>
      <c r="S658" s="26">
        <v>0</v>
      </c>
      <c r="T658" s="26">
        <v>0</v>
      </c>
      <c r="U658" s="26">
        <v>0</v>
      </c>
      <c r="V658" s="26">
        <v>0</v>
      </c>
      <c r="W658" s="26">
        <v>0</v>
      </c>
      <c r="X658" s="26">
        <v>0</v>
      </c>
      <c r="Y658" s="26">
        <v>0</v>
      </c>
      <c r="Z658" s="26">
        <v>0</v>
      </c>
      <c r="AA658" s="26">
        <v>0</v>
      </c>
      <c r="AB658" s="26">
        <v>0</v>
      </c>
      <c r="AC658" s="34">
        <v>29771.84</v>
      </c>
      <c r="AD658" s="34">
        <v>69637.56</v>
      </c>
      <c r="AE658" s="26">
        <v>0</v>
      </c>
      <c r="AF658" s="29">
        <v>2021</v>
      </c>
      <c r="AG658" s="29">
        <v>2021</v>
      </c>
      <c r="AH658" s="30">
        <v>2021</v>
      </c>
    </row>
    <row r="659" spans="1:34" ht="61.5">
      <c r="A659" s="17">
        <v>1</v>
      </c>
      <c r="B659" s="52">
        <v>101</v>
      </c>
      <c r="C659" s="20" t="s">
        <v>1575</v>
      </c>
      <c r="D659" s="26">
        <v>1188949.76</v>
      </c>
      <c r="E659" s="26">
        <v>0</v>
      </c>
      <c r="F659" s="26">
        <v>0</v>
      </c>
      <c r="G659" s="26">
        <v>0</v>
      </c>
      <c r="H659" s="26">
        <v>0</v>
      </c>
      <c r="I659" s="26">
        <v>0</v>
      </c>
      <c r="J659" s="26">
        <v>0</v>
      </c>
      <c r="K659" s="28">
        <v>0</v>
      </c>
      <c r="L659" s="26">
        <v>0</v>
      </c>
      <c r="M659" s="26">
        <v>245.22</v>
      </c>
      <c r="N659" s="26">
        <v>1131184</v>
      </c>
      <c r="O659" s="26">
        <v>0</v>
      </c>
      <c r="P659" s="26">
        <v>0</v>
      </c>
      <c r="Q659" s="26">
        <v>0</v>
      </c>
      <c r="R659" s="26">
        <v>0</v>
      </c>
      <c r="S659" s="26">
        <v>0</v>
      </c>
      <c r="T659" s="26">
        <v>0</v>
      </c>
      <c r="U659" s="26">
        <v>0</v>
      </c>
      <c r="V659" s="26">
        <v>0</v>
      </c>
      <c r="W659" s="26">
        <v>0</v>
      </c>
      <c r="X659" s="26">
        <v>0</v>
      </c>
      <c r="Y659" s="26">
        <v>0</v>
      </c>
      <c r="Z659" s="26">
        <v>0</v>
      </c>
      <c r="AA659" s="26">
        <v>0</v>
      </c>
      <c r="AB659" s="26">
        <v>0</v>
      </c>
      <c r="AC659" s="34">
        <v>11707.75</v>
      </c>
      <c r="AD659" s="26">
        <v>46058.01</v>
      </c>
      <c r="AE659" s="26">
        <v>0</v>
      </c>
      <c r="AF659" s="29">
        <v>2021</v>
      </c>
      <c r="AG659" s="29">
        <v>2021</v>
      </c>
      <c r="AH659" s="30">
        <v>2021</v>
      </c>
    </row>
    <row r="660" spans="1:34" ht="61.5">
      <c r="A660" s="17">
        <v>1</v>
      </c>
      <c r="B660" s="52">
        <v>102</v>
      </c>
      <c r="C660" s="20" t="s">
        <v>1576</v>
      </c>
      <c r="D660" s="26">
        <v>2192920.11</v>
      </c>
      <c r="E660" s="26">
        <v>0</v>
      </c>
      <c r="F660" s="26">
        <v>0</v>
      </c>
      <c r="G660" s="26">
        <v>0</v>
      </c>
      <c r="H660" s="26">
        <v>0</v>
      </c>
      <c r="I660" s="26">
        <v>0</v>
      </c>
      <c r="J660" s="26">
        <v>0</v>
      </c>
      <c r="K660" s="28">
        <v>0</v>
      </c>
      <c r="L660" s="26">
        <v>0</v>
      </c>
      <c r="M660" s="26">
        <v>496.48</v>
      </c>
      <c r="N660" s="26">
        <v>2107333</v>
      </c>
      <c r="O660" s="26">
        <v>0</v>
      </c>
      <c r="P660" s="26">
        <v>0</v>
      </c>
      <c r="Q660" s="26">
        <v>0</v>
      </c>
      <c r="R660" s="26">
        <v>0</v>
      </c>
      <c r="S660" s="26">
        <v>0</v>
      </c>
      <c r="T660" s="26">
        <v>0</v>
      </c>
      <c r="U660" s="26">
        <v>0</v>
      </c>
      <c r="V660" s="26">
        <v>0</v>
      </c>
      <c r="W660" s="26">
        <v>0</v>
      </c>
      <c r="X660" s="26">
        <v>0</v>
      </c>
      <c r="Y660" s="26">
        <v>0</v>
      </c>
      <c r="Z660" s="26">
        <v>0</v>
      </c>
      <c r="AA660" s="26">
        <v>0</v>
      </c>
      <c r="AB660" s="26">
        <v>0</v>
      </c>
      <c r="AC660" s="26">
        <v>21810.9</v>
      </c>
      <c r="AD660" s="26">
        <v>63776.21</v>
      </c>
      <c r="AE660" s="26">
        <v>0</v>
      </c>
      <c r="AF660" s="29">
        <v>2021</v>
      </c>
      <c r="AG660" s="29">
        <v>2021</v>
      </c>
      <c r="AH660" s="30">
        <v>2021</v>
      </c>
    </row>
    <row r="661" spans="1:34" ht="61.5">
      <c r="A661" s="17">
        <v>1</v>
      </c>
      <c r="B661" s="52">
        <v>103</v>
      </c>
      <c r="C661" s="20" t="s">
        <v>1577</v>
      </c>
      <c r="D661" s="26">
        <v>1858562.25</v>
      </c>
      <c r="E661" s="26">
        <v>0</v>
      </c>
      <c r="F661" s="26">
        <v>0</v>
      </c>
      <c r="G661" s="26">
        <v>0</v>
      </c>
      <c r="H661" s="26">
        <v>0</v>
      </c>
      <c r="I661" s="26">
        <v>0</v>
      </c>
      <c r="J661" s="26">
        <v>0</v>
      </c>
      <c r="K661" s="28">
        <v>0</v>
      </c>
      <c r="L661" s="26">
        <v>0</v>
      </c>
      <c r="M661" s="26">
        <v>413.7</v>
      </c>
      <c r="N661" s="34">
        <v>1779423</v>
      </c>
      <c r="O661" s="26">
        <v>0</v>
      </c>
      <c r="P661" s="26">
        <v>0</v>
      </c>
      <c r="Q661" s="26">
        <v>0</v>
      </c>
      <c r="R661" s="26">
        <v>0</v>
      </c>
      <c r="S661" s="26">
        <v>0</v>
      </c>
      <c r="T661" s="26">
        <v>0</v>
      </c>
      <c r="U661" s="26">
        <v>0</v>
      </c>
      <c r="V661" s="26">
        <v>0</v>
      </c>
      <c r="W661" s="26">
        <v>0</v>
      </c>
      <c r="X661" s="26">
        <v>0</v>
      </c>
      <c r="Y661" s="26">
        <v>0</v>
      </c>
      <c r="Z661" s="26">
        <v>0</v>
      </c>
      <c r="AA661" s="26">
        <v>0</v>
      </c>
      <c r="AB661" s="26">
        <v>0</v>
      </c>
      <c r="AC661" s="34">
        <v>18417.03</v>
      </c>
      <c r="AD661" s="26">
        <v>60722.22</v>
      </c>
      <c r="AE661" s="26">
        <v>0</v>
      </c>
      <c r="AF661" s="29">
        <v>2021</v>
      </c>
      <c r="AG661" s="29">
        <v>2021</v>
      </c>
      <c r="AH661" s="30">
        <v>2021</v>
      </c>
    </row>
    <row r="662" spans="1:34" ht="61.5">
      <c r="A662" s="17">
        <v>1</v>
      </c>
      <c r="B662" s="52">
        <v>104</v>
      </c>
      <c r="C662" s="20" t="s">
        <v>463</v>
      </c>
      <c r="D662" s="26">
        <v>3247222.64</v>
      </c>
      <c r="E662" s="25">
        <v>0</v>
      </c>
      <c r="F662" s="27">
        <v>0</v>
      </c>
      <c r="G662" s="25">
        <v>0</v>
      </c>
      <c r="H662" s="27">
        <v>0</v>
      </c>
      <c r="I662" s="27">
        <v>0</v>
      </c>
      <c r="J662" s="27">
        <v>0</v>
      </c>
      <c r="K662" s="67">
        <v>0</v>
      </c>
      <c r="L662" s="27">
        <v>0</v>
      </c>
      <c r="M662" s="26">
        <v>662.47</v>
      </c>
      <c r="N662" s="34">
        <v>3134293</v>
      </c>
      <c r="O662" s="27">
        <v>0</v>
      </c>
      <c r="P662" s="27">
        <v>0</v>
      </c>
      <c r="Q662" s="27">
        <v>0</v>
      </c>
      <c r="R662" s="27">
        <v>0</v>
      </c>
      <c r="S662" s="27">
        <v>0</v>
      </c>
      <c r="T662" s="27">
        <v>0</v>
      </c>
      <c r="U662" s="27">
        <v>0</v>
      </c>
      <c r="V662" s="27">
        <v>0</v>
      </c>
      <c r="W662" s="27">
        <v>0</v>
      </c>
      <c r="X662" s="27">
        <v>0</v>
      </c>
      <c r="Y662" s="27">
        <v>0</v>
      </c>
      <c r="Z662" s="27">
        <v>0</v>
      </c>
      <c r="AA662" s="26">
        <v>0</v>
      </c>
      <c r="AB662" s="26">
        <v>0</v>
      </c>
      <c r="AC662" s="34">
        <v>32439.93</v>
      </c>
      <c r="AD662" s="34">
        <v>80489.710000000006</v>
      </c>
      <c r="AE662" s="26">
        <v>0</v>
      </c>
      <c r="AF662" s="29">
        <v>2021</v>
      </c>
      <c r="AG662" s="29">
        <v>2021</v>
      </c>
      <c r="AH662" s="30">
        <v>2021</v>
      </c>
    </row>
    <row r="663" spans="1:34" ht="61.5">
      <c r="A663" s="17">
        <v>1</v>
      </c>
      <c r="B663" s="52">
        <v>105</v>
      </c>
      <c r="C663" s="20" t="s">
        <v>1110</v>
      </c>
      <c r="D663" s="26">
        <v>3276957.95</v>
      </c>
      <c r="E663" s="26">
        <v>0</v>
      </c>
      <c r="F663" s="26">
        <v>0</v>
      </c>
      <c r="G663" s="122">
        <v>1701159</v>
      </c>
      <c r="H663" s="25">
        <v>0</v>
      </c>
      <c r="I663" s="122">
        <v>1527371</v>
      </c>
      <c r="J663" s="26">
        <v>0</v>
      </c>
      <c r="K663" s="58">
        <v>0</v>
      </c>
      <c r="L663" s="26">
        <v>0</v>
      </c>
      <c r="M663" s="26">
        <v>0</v>
      </c>
      <c r="N663" s="26">
        <v>0</v>
      </c>
      <c r="O663" s="26">
        <v>0</v>
      </c>
      <c r="P663" s="26">
        <v>0</v>
      </c>
      <c r="Q663" s="26">
        <v>0</v>
      </c>
      <c r="R663" s="26">
        <v>0</v>
      </c>
      <c r="S663" s="26">
        <v>0</v>
      </c>
      <c r="T663" s="26">
        <v>0</v>
      </c>
      <c r="U663" s="26">
        <v>0</v>
      </c>
      <c r="V663" s="26">
        <v>0</v>
      </c>
      <c r="W663" s="26">
        <v>0</v>
      </c>
      <c r="X663" s="26">
        <v>0</v>
      </c>
      <c r="Y663" s="26">
        <v>0</v>
      </c>
      <c r="Z663" s="26">
        <v>0</v>
      </c>
      <c r="AA663" s="26">
        <v>0</v>
      </c>
      <c r="AB663" s="26">
        <v>0</v>
      </c>
      <c r="AC663" s="26">
        <v>48427.95</v>
      </c>
      <c r="AD663" s="26">
        <v>0</v>
      </c>
      <c r="AE663" s="26">
        <v>0</v>
      </c>
      <c r="AF663" s="29" t="s">
        <v>263</v>
      </c>
      <c r="AG663" s="29">
        <v>2021</v>
      </c>
      <c r="AH663" s="30">
        <v>2021</v>
      </c>
    </row>
    <row r="664" spans="1:34" ht="61.5">
      <c r="A664" s="17">
        <v>1</v>
      </c>
      <c r="B664" s="52">
        <v>106</v>
      </c>
      <c r="C664" s="20" t="s">
        <v>441</v>
      </c>
      <c r="D664" s="26">
        <v>1068937.46</v>
      </c>
      <c r="E664" s="26">
        <v>0</v>
      </c>
      <c r="F664" s="26">
        <v>0</v>
      </c>
      <c r="G664" s="26">
        <v>0</v>
      </c>
      <c r="H664" s="26">
        <v>0</v>
      </c>
      <c r="I664" s="26">
        <v>0</v>
      </c>
      <c r="J664" s="26">
        <v>0</v>
      </c>
      <c r="K664" s="58">
        <v>0</v>
      </c>
      <c r="L664" s="26">
        <v>0</v>
      </c>
      <c r="M664" s="26">
        <v>0</v>
      </c>
      <c r="N664" s="26">
        <v>0</v>
      </c>
      <c r="O664" s="26">
        <v>0</v>
      </c>
      <c r="P664" s="26">
        <v>0</v>
      </c>
      <c r="Q664" s="34">
        <v>538.6</v>
      </c>
      <c r="R664" s="34">
        <v>1062087</v>
      </c>
      <c r="S664" s="26">
        <v>0</v>
      </c>
      <c r="T664" s="26">
        <v>0</v>
      </c>
      <c r="U664" s="26">
        <v>0</v>
      </c>
      <c r="V664" s="26">
        <v>0</v>
      </c>
      <c r="W664" s="26">
        <v>0</v>
      </c>
      <c r="X664" s="26">
        <v>0</v>
      </c>
      <c r="Y664" s="26">
        <v>0</v>
      </c>
      <c r="Z664" s="26">
        <v>0</v>
      </c>
      <c r="AA664" s="26">
        <v>0</v>
      </c>
      <c r="AB664" s="26">
        <v>0</v>
      </c>
      <c r="AC664" s="34">
        <v>6850.46</v>
      </c>
      <c r="AD664" s="26">
        <v>0</v>
      </c>
      <c r="AE664" s="26">
        <v>0</v>
      </c>
      <c r="AF664" s="29" t="s">
        <v>263</v>
      </c>
      <c r="AG664" s="29">
        <v>2021</v>
      </c>
      <c r="AH664" s="30">
        <v>2021</v>
      </c>
    </row>
    <row r="665" spans="1:34" ht="61.5">
      <c r="A665" s="17">
        <v>1</v>
      </c>
      <c r="B665" s="52">
        <v>107</v>
      </c>
      <c r="C665" s="20" t="s">
        <v>1099</v>
      </c>
      <c r="D665" s="26">
        <v>1315746.92</v>
      </c>
      <c r="E665" s="26">
        <v>0</v>
      </c>
      <c r="F665" s="26">
        <v>0</v>
      </c>
      <c r="G665" s="26">
        <v>0</v>
      </c>
      <c r="H665" s="26">
        <v>0</v>
      </c>
      <c r="I665" s="26">
        <v>0</v>
      </c>
      <c r="J665" s="26">
        <v>0</v>
      </c>
      <c r="K665" s="58">
        <v>0</v>
      </c>
      <c r="L665" s="26">
        <v>0</v>
      </c>
      <c r="M665" s="26">
        <v>0</v>
      </c>
      <c r="N665" s="26">
        <v>0</v>
      </c>
      <c r="O665" s="26">
        <v>0</v>
      </c>
      <c r="P665" s="26">
        <v>0</v>
      </c>
      <c r="Q665" s="34">
        <v>744.64</v>
      </c>
      <c r="R665" s="34">
        <v>1296302.3799999999</v>
      </c>
      <c r="S665" s="26">
        <v>0</v>
      </c>
      <c r="T665" s="26">
        <v>0</v>
      </c>
      <c r="U665" s="26">
        <v>0</v>
      </c>
      <c r="V665" s="26">
        <v>0</v>
      </c>
      <c r="W665" s="26">
        <v>0</v>
      </c>
      <c r="X665" s="26">
        <v>0</v>
      </c>
      <c r="Y665" s="26">
        <v>0</v>
      </c>
      <c r="Z665" s="26">
        <v>0</v>
      </c>
      <c r="AA665" s="26">
        <v>0</v>
      </c>
      <c r="AB665" s="26">
        <v>0</v>
      </c>
      <c r="AC665" s="26">
        <v>19444.54</v>
      </c>
      <c r="AD665" s="26">
        <v>0</v>
      </c>
      <c r="AE665" s="26">
        <v>0</v>
      </c>
      <c r="AF665" s="29" t="s">
        <v>263</v>
      </c>
      <c r="AG665" s="29">
        <v>2021</v>
      </c>
      <c r="AH665" s="30">
        <v>2021</v>
      </c>
    </row>
    <row r="666" spans="1:34" ht="61.5">
      <c r="A666" s="17">
        <v>1</v>
      </c>
      <c r="B666" s="52">
        <v>108</v>
      </c>
      <c r="C666" s="20" t="s">
        <v>1109</v>
      </c>
      <c r="D666" s="26">
        <v>1314753.8600000001</v>
      </c>
      <c r="E666" s="26">
        <v>0</v>
      </c>
      <c r="F666" s="26">
        <v>0</v>
      </c>
      <c r="G666" s="34">
        <v>1295324</v>
      </c>
      <c r="H666" s="26">
        <v>0</v>
      </c>
      <c r="I666" s="26">
        <v>0</v>
      </c>
      <c r="J666" s="26">
        <v>0</v>
      </c>
      <c r="K666" s="58">
        <v>0</v>
      </c>
      <c r="L666" s="26">
        <v>0</v>
      </c>
      <c r="M666" s="26">
        <v>0</v>
      </c>
      <c r="N666" s="26">
        <v>0</v>
      </c>
      <c r="O666" s="26">
        <v>0</v>
      </c>
      <c r="P666" s="26">
        <v>0</v>
      </c>
      <c r="Q666" s="26">
        <v>0</v>
      </c>
      <c r="R666" s="26">
        <v>0</v>
      </c>
      <c r="S666" s="26">
        <v>0</v>
      </c>
      <c r="T666" s="26">
        <v>0</v>
      </c>
      <c r="U666" s="26">
        <v>0</v>
      </c>
      <c r="V666" s="26">
        <v>0</v>
      </c>
      <c r="W666" s="26">
        <v>0</v>
      </c>
      <c r="X666" s="26">
        <v>0</v>
      </c>
      <c r="Y666" s="26">
        <v>0</v>
      </c>
      <c r="Z666" s="26">
        <v>0</v>
      </c>
      <c r="AA666" s="26">
        <v>0</v>
      </c>
      <c r="AB666" s="26">
        <v>0</v>
      </c>
      <c r="AC666" s="26">
        <v>19429.86</v>
      </c>
      <c r="AD666" s="26">
        <v>0</v>
      </c>
      <c r="AE666" s="26">
        <v>0</v>
      </c>
      <c r="AF666" s="29" t="s">
        <v>263</v>
      </c>
      <c r="AG666" s="29">
        <v>2021</v>
      </c>
      <c r="AH666" s="30">
        <v>2021</v>
      </c>
    </row>
    <row r="667" spans="1:34" ht="61.5">
      <c r="A667" s="17">
        <v>1</v>
      </c>
      <c r="B667" s="52">
        <v>109</v>
      </c>
      <c r="C667" s="20" t="s">
        <v>449</v>
      </c>
      <c r="D667" s="26">
        <v>2256753.77</v>
      </c>
      <c r="E667" s="26">
        <v>0</v>
      </c>
      <c r="F667" s="26">
        <v>0</v>
      </c>
      <c r="G667" s="26">
        <v>0</v>
      </c>
      <c r="H667" s="26">
        <v>0</v>
      </c>
      <c r="I667" s="26">
        <v>0</v>
      </c>
      <c r="J667" s="26">
        <v>0</v>
      </c>
      <c r="K667" s="58">
        <v>0</v>
      </c>
      <c r="L667" s="26">
        <v>0</v>
      </c>
      <c r="M667" s="34">
        <v>625.1</v>
      </c>
      <c r="N667" s="34">
        <v>2242290.9900000002</v>
      </c>
      <c r="O667" s="26">
        <v>0</v>
      </c>
      <c r="P667" s="26">
        <v>0</v>
      </c>
      <c r="Q667" s="26">
        <v>0</v>
      </c>
      <c r="R667" s="26">
        <v>0</v>
      </c>
      <c r="S667" s="26">
        <v>0</v>
      </c>
      <c r="T667" s="26">
        <v>0</v>
      </c>
      <c r="U667" s="26">
        <v>0</v>
      </c>
      <c r="V667" s="26">
        <v>0</v>
      </c>
      <c r="W667" s="26">
        <v>0</v>
      </c>
      <c r="X667" s="26">
        <v>0</v>
      </c>
      <c r="Y667" s="26">
        <v>0</v>
      </c>
      <c r="Z667" s="26">
        <v>0</v>
      </c>
      <c r="AA667" s="26">
        <v>0</v>
      </c>
      <c r="AB667" s="26">
        <v>0</v>
      </c>
      <c r="AC667" s="34">
        <v>14462.78</v>
      </c>
      <c r="AD667" s="26">
        <v>0</v>
      </c>
      <c r="AE667" s="26">
        <v>0</v>
      </c>
      <c r="AF667" s="29" t="s">
        <v>263</v>
      </c>
      <c r="AG667" s="29">
        <v>2021</v>
      </c>
      <c r="AH667" s="30">
        <v>2021</v>
      </c>
    </row>
    <row r="668" spans="1:34" ht="61.5">
      <c r="A668" s="17">
        <v>1</v>
      </c>
      <c r="B668" s="52">
        <v>110</v>
      </c>
      <c r="C668" s="20" t="s">
        <v>1242</v>
      </c>
      <c r="D668" s="26">
        <v>2391061.65</v>
      </c>
      <c r="E668" s="26">
        <v>0</v>
      </c>
      <c r="F668" s="26">
        <v>0</v>
      </c>
      <c r="G668" s="26">
        <v>0</v>
      </c>
      <c r="H668" s="26">
        <v>0</v>
      </c>
      <c r="I668" s="26">
        <v>0</v>
      </c>
      <c r="J668" s="26">
        <v>0</v>
      </c>
      <c r="K668" s="58">
        <v>0</v>
      </c>
      <c r="L668" s="26">
        <v>0</v>
      </c>
      <c r="M668" s="26">
        <v>0</v>
      </c>
      <c r="N668" s="26">
        <v>0</v>
      </c>
      <c r="O668" s="26">
        <v>0</v>
      </c>
      <c r="P668" s="26">
        <v>0</v>
      </c>
      <c r="Q668" s="34">
        <v>696.02</v>
      </c>
      <c r="R668" s="34">
        <v>2375738.14</v>
      </c>
      <c r="S668" s="26">
        <v>0</v>
      </c>
      <c r="T668" s="26">
        <v>0</v>
      </c>
      <c r="U668" s="26">
        <v>0</v>
      </c>
      <c r="V668" s="26">
        <v>0</v>
      </c>
      <c r="W668" s="26">
        <v>0</v>
      </c>
      <c r="X668" s="26">
        <v>0</v>
      </c>
      <c r="Y668" s="26">
        <v>0</v>
      </c>
      <c r="Z668" s="26">
        <v>0</v>
      </c>
      <c r="AA668" s="26">
        <v>0</v>
      </c>
      <c r="AB668" s="26">
        <v>0</v>
      </c>
      <c r="AC668" s="34">
        <v>15323.51</v>
      </c>
      <c r="AD668" s="26">
        <v>0</v>
      </c>
      <c r="AE668" s="26">
        <v>0</v>
      </c>
      <c r="AF668" s="29" t="s">
        <v>263</v>
      </c>
      <c r="AG668" s="29">
        <v>2021</v>
      </c>
      <c r="AH668" s="30">
        <v>2021</v>
      </c>
    </row>
    <row r="669" spans="1:34" ht="61.5">
      <c r="A669" s="17">
        <v>1</v>
      </c>
      <c r="B669" s="52">
        <v>111</v>
      </c>
      <c r="C669" s="20" t="s">
        <v>1509</v>
      </c>
      <c r="D669" s="26">
        <v>3057599.6399999997</v>
      </c>
      <c r="E669" s="26">
        <v>0</v>
      </c>
      <c r="F669" s="26">
        <v>0</v>
      </c>
      <c r="G669" s="26">
        <v>0</v>
      </c>
      <c r="H669" s="26">
        <v>0</v>
      </c>
      <c r="I669" s="26">
        <v>0</v>
      </c>
      <c r="J669" s="26">
        <v>0</v>
      </c>
      <c r="K669" s="58">
        <v>0</v>
      </c>
      <c r="L669" s="26">
        <v>0</v>
      </c>
      <c r="M669" s="26">
        <v>0</v>
      </c>
      <c r="N669" s="26">
        <v>0</v>
      </c>
      <c r="O669" s="26">
        <v>0</v>
      </c>
      <c r="P669" s="26">
        <v>0</v>
      </c>
      <c r="Q669" s="34">
        <v>718.27</v>
      </c>
      <c r="R669" s="34">
        <v>2961203</v>
      </c>
      <c r="S669" s="26">
        <v>0</v>
      </c>
      <c r="T669" s="26">
        <v>0</v>
      </c>
      <c r="U669" s="26">
        <v>0</v>
      </c>
      <c r="V669" s="26">
        <v>0</v>
      </c>
      <c r="W669" s="26">
        <v>0</v>
      </c>
      <c r="X669" s="26">
        <v>0</v>
      </c>
      <c r="Y669" s="26">
        <v>0</v>
      </c>
      <c r="Z669" s="26">
        <v>0</v>
      </c>
      <c r="AA669" s="26">
        <v>0</v>
      </c>
      <c r="AB669" s="26">
        <v>0</v>
      </c>
      <c r="AC669" s="34">
        <v>19099.759999999998</v>
      </c>
      <c r="AD669" s="77">
        <v>77296.88</v>
      </c>
      <c r="AE669" s="26">
        <v>0</v>
      </c>
      <c r="AF669" s="29">
        <v>2021</v>
      </c>
      <c r="AG669" s="29">
        <v>2021</v>
      </c>
      <c r="AH669" s="30">
        <v>2021</v>
      </c>
    </row>
    <row r="670" spans="1:34" ht="61.5">
      <c r="A670" s="17">
        <v>1</v>
      </c>
      <c r="B670" s="52">
        <v>112</v>
      </c>
      <c r="C670" s="20" t="s">
        <v>440</v>
      </c>
      <c r="D670" s="26">
        <v>2775034.26</v>
      </c>
      <c r="E670" s="26">
        <v>0</v>
      </c>
      <c r="F670" s="26">
        <v>0</v>
      </c>
      <c r="G670" s="26">
        <v>0</v>
      </c>
      <c r="H670" s="26">
        <v>0</v>
      </c>
      <c r="I670" s="26">
        <v>0</v>
      </c>
      <c r="J670" s="26">
        <v>0</v>
      </c>
      <c r="K670" s="58">
        <v>0</v>
      </c>
      <c r="L670" s="26">
        <v>0</v>
      </c>
      <c r="M670" s="34">
        <v>841</v>
      </c>
      <c r="N670" s="34">
        <v>2757250</v>
      </c>
      <c r="O670" s="26">
        <v>0</v>
      </c>
      <c r="P670" s="26">
        <v>0</v>
      </c>
      <c r="Q670" s="26">
        <v>0</v>
      </c>
      <c r="R670" s="26">
        <v>0</v>
      </c>
      <c r="S670" s="26">
        <v>0</v>
      </c>
      <c r="T670" s="26">
        <v>0</v>
      </c>
      <c r="U670" s="26">
        <v>0</v>
      </c>
      <c r="V670" s="26">
        <v>0</v>
      </c>
      <c r="W670" s="26">
        <v>0</v>
      </c>
      <c r="X670" s="26">
        <v>0</v>
      </c>
      <c r="Y670" s="26">
        <v>0</v>
      </c>
      <c r="Z670" s="26">
        <v>0</v>
      </c>
      <c r="AA670" s="26">
        <v>0</v>
      </c>
      <c r="AB670" s="26">
        <v>0</v>
      </c>
      <c r="AC670" s="34">
        <v>17784.259999999998</v>
      </c>
      <c r="AD670" s="26">
        <v>0</v>
      </c>
      <c r="AE670" s="26">
        <v>0</v>
      </c>
      <c r="AF670" s="29" t="s">
        <v>263</v>
      </c>
      <c r="AG670" s="29">
        <v>2021</v>
      </c>
      <c r="AH670" s="30">
        <v>2021</v>
      </c>
    </row>
    <row r="671" spans="1:34" ht="61.5">
      <c r="A671" s="17">
        <v>1</v>
      </c>
      <c r="B671" s="52">
        <v>113</v>
      </c>
      <c r="C671" s="20" t="s">
        <v>1858</v>
      </c>
      <c r="D671" s="26">
        <v>132387.07</v>
      </c>
      <c r="E671" s="26">
        <v>0</v>
      </c>
      <c r="F671" s="26">
        <v>0</v>
      </c>
      <c r="G671" s="26">
        <v>0</v>
      </c>
      <c r="H671" s="26">
        <v>0</v>
      </c>
      <c r="I671" s="26">
        <v>0</v>
      </c>
      <c r="J671" s="26">
        <v>0</v>
      </c>
      <c r="K671" s="58">
        <v>0</v>
      </c>
      <c r="L671" s="26">
        <v>0</v>
      </c>
      <c r="M671" s="26">
        <v>0</v>
      </c>
      <c r="N671" s="26">
        <v>0</v>
      </c>
      <c r="O671" s="26">
        <v>0</v>
      </c>
      <c r="P671" s="26">
        <v>0</v>
      </c>
      <c r="Q671" s="26">
        <v>0</v>
      </c>
      <c r="R671" s="26">
        <v>0</v>
      </c>
      <c r="S671" s="26">
        <v>0</v>
      </c>
      <c r="T671" s="26">
        <v>0</v>
      </c>
      <c r="U671" s="26">
        <v>0</v>
      </c>
      <c r="V671" s="26">
        <v>0</v>
      </c>
      <c r="W671" s="26">
        <v>0</v>
      </c>
      <c r="X671" s="26">
        <v>0</v>
      </c>
      <c r="Y671" s="26">
        <v>0</v>
      </c>
      <c r="Z671" s="26">
        <v>0</v>
      </c>
      <c r="AA671" s="26">
        <v>0</v>
      </c>
      <c r="AB671" s="26">
        <v>0</v>
      </c>
      <c r="AC671" s="26">
        <v>0</v>
      </c>
      <c r="AD671" s="89">
        <v>132387.07</v>
      </c>
      <c r="AE671" s="26">
        <v>0</v>
      </c>
      <c r="AF671" s="29">
        <v>2021</v>
      </c>
      <c r="AG671" s="29" t="s">
        <v>263</v>
      </c>
      <c r="AH671" s="29" t="s">
        <v>263</v>
      </c>
    </row>
    <row r="672" spans="1:34" ht="61.5">
      <c r="B672" s="20" t="s">
        <v>726</v>
      </c>
      <c r="C672" s="163"/>
      <c r="D672" s="167">
        <v>134685832.13000003</v>
      </c>
      <c r="E672" s="26">
        <v>0</v>
      </c>
      <c r="F672" s="26">
        <v>0</v>
      </c>
      <c r="G672" s="26">
        <v>934135</v>
      </c>
      <c r="H672" s="26">
        <v>195126</v>
      </c>
      <c r="I672" s="26">
        <v>2622708.5699999998</v>
      </c>
      <c r="J672" s="26">
        <v>0</v>
      </c>
      <c r="K672" s="28">
        <v>15</v>
      </c>
      <c r="L672" s="26">
        <v>28849688.18</v>
      </c>
      <c r="M672" s="26">
        <v>15518.51</v>
      </c>
      <c r="N672" s="26">
        <v>82949735.900000006</v>
      </c>
      <c r="O672" s="26">
        <v>0</v>
      </c>
      <c r="P672" s="26">
        <v>0</v>
      </c>
      <c r="Q672" s="26">
        <v>2379</v>
      </c>
      <c r="R672" s="26">
        <v>11573530</v>
      </c>
      <c r="S672" s="26">
        <v>121.1</v>
      </c>
      <c r="T672" s="26">
        <v>3011824.03</v>
      </c>
      <c r="U672" s="26">
        <v>0</v>
      </c>
      <c r="V672" s="26">
        <v>0</v>
      </c>
      <c r="W672" s="26">
        <v>0</v>
      </c>
      <c r="X672" s="26">
        <v>0</v>
      </c>
      <c r="Y672" s="26">
        <v>0</v>
      </c>
      <c r="Z672" s="26">
        <v>0</v>
      </c>
      <c r="AA672" s="26">
        <v>0</v>
      </c>
      <c r="AB672" s="26">
        <v>0</v>
      </c>
      <c r="AC672" s="26">
        <v>1638137.52</v>
      </c>
      <c r="AD672" s="26">
        <v>2910946.9299999992</v>
      </c>
      <c r="AE672" s="26">
        <v>0</v>
      </c>
      <c r="AF672" s="56" t="s">
        <v>720</v>
      </c>
      <c r="AG672" s="56" t="s">
        <v>720</v>
      </c>
      <c r="AH672" s="70" t="s">
        <v>720</v>
      </c>
    </row>
    <row r="673" spans="1:34" ht="61.5">
      <c r="A673" s="17">
        <v>1</v>
      </c>
      <c r="B673" s="52">
        <v>114</v>
      </c>
      <c r="C673" s="20" t="s">
        <v>392</v>
      </c>
      <c r="D673" s="26">
        <v>4849430.93</v>
      </c>
      <c r="E673" s="26">
        <v>0</v>
      </c>
      <c r="F673" s="26">
        <v>0</v>
      </c>
      <c r="G673" s="26">
        <v>0</v>
      </c>
      <c r="H673" s="26">
        <v>0</v>
      </c>
      <c r="I673" s="26">
        <v>0</v>
      </c>
      <c r="J673" s="26">
        <v>0</v>
      </c>
      <c r="K673" s="28">
        <v>0</v>
      </c>
      <c r="L673" s="26">
        <v>0</v>
      </c>
      <c r="M673" s="26">
        <v>1182.44</v>
      </c>
      <c r="N673" s="26">
        <v>4681601</v>
      </c>
      <c r="O673" s="26">
        <v>0</v>
      </c>
      <c r="P673" s="26">
        <v>0</v>
      </c>
      <c r="Q673" s="26">
        <v>0</v>
      </c>
      <c r="R673" s="26">
        <v>0</v>
      </c>
      <c r="S673" s="26">
        <v>0</v>
      </c>
      <c r="T673" s="26">
        <v>0</v>
      </c>
      <c r="U673" s="26">
        <v>0</v>
      </c>
      <c r="V673" s="26">
        <v>0</v>
      </c>
      <c r="W673" s="26">
        <v>0</v>
      </c>
      <c r="X673" s="26">
        <v>0</v>
      </c>
      <c r="Y673" s="26">
        <v>0</v>
      </c>
      <c r="Z673" s="26">
        <v>0</v>
      </c>
      <c r="AA673" s="26">
        <v>0</v>
      </c>
      <c r="AB673" s="26">
        <v>0</v>
      </c>
      <c r="AC673" s="26">
        <v>62148.25</v>
      </c>
      <c r="AD673" s="26">
        <v>105681.68</v>
      </c>
      <c r="AE673" s="26">
        <v>0</v>
      </c>
      <c r="AF673" s="29">
        <v>2021</v>
      </c>
      <c r="AG673" s="29">
        <v>2021</v>
      </c>
      <c r="AH673" s="30">
        <v>2021</v>
      </c>
    </row>
    <row r="674" spans="1:34" ht="61.5">
      <c r="A674" s="17">
        <v>1</v>
      </c>
      <c r="B674" s="52">
        <v>115</v>
      </c>
      <c r="C674" s="20" t="s">
        <v>394</v>
      </c>
      <c r="D674" s="26">
        <v>3569146.2800000003</v>
      </c>
      <c r="E674" s="26">
        <v>0</v>
      </c>
      <c r="F674" s="26">
        <v>0</v>
      </c>
      <c r="G674" s="26">
        <v>0</v>
      </c>
      <c r="H674" s="26">
        <v>0</v>
      </c>
      <c r="I674" s="26">
        <v>0</v>
      </c>
      <c r="J674" s="26">
        <v>0</v>
      </c>
      <c r="K674" s="28">
        <v>0</v>
      </c>
      <c r="L674" s="26">
        <v>0</v>
      </c>
      <c r="M674" s="26">
        <v>825.5</v>
      </c>
      <c r="N674" s="26">
        <v>3417856</v>
      </c>
      <c r="O674" s="26">
        <v>0</v>
      </c>
      <c r="P674" s="26">
        <v>0</v>
      </c>
      <c r="Q674" s="26">
        <v>0</v>
      </c>
      <c r="R674" s="26">
        <v>0</v>
      </c>
      <c r="S674" s="26">
        <v>0</v>
      </c>
      <c r="T674" s="26">
        <v>0</v>
      </c>
      <c r="U674" s="26">
        <v>0</v>
      </c>
      <c r="V674" s="26">
        <v>0</v>
      </c>
      <c r="W674" s="26">
        <v>0</v>
      </c>
      <c r="X674" s="26">
        <v>0</v>
      </c>
      <c r="Y674" s="26">
        <v>0</v>
      </c>
      <c r="Z674" s="26">
        <v>0</v>
      </c>
      <c r="AA674" s="26">
        <v>0</v>
      </c>
      <c r="AB674" s="26">
        <v>0</v>
      </c>
      <c r="AC674" s="26">
        <v>45372.04</v>
      </c>
      <c r="AD674" s="26">
        <v>105918.24</v>
      </c>
      <c r="AE674" s="26">
        <v>0</v>
      </c>
      <c r="AF674" s="29">
        <v>2021</v>
      </c>
      <c r="AG674" s="29">
        <v>2021</v>
      </c>
      <c r="AH674" s="30">
        <v>2021</v>
      </c>
    </row>
    <row r="675" spans="1:34" ht="61.5">
      <c r="A675" s="17">
        <v>1</v>
      </c>
      <c r="B675" s="52">
        <v>116</v>
      </c>
      <c r="C675" s="20" t="s">
        <v>395</v>
      </c>
      <c r="D675" s="26">
        <v>3343354.1199999996</v>
      </c>
      <c r="E675" s="26">
        <v>0</v>
      </c>
      <c r="F675" s="26">
        <v>0</v>
      </c>
      <c r="G675" s="26">
        <v>0</v>
      </c>
      <c r="H675" s="26">
        <v>0</v>
      </c>
      <c r="I675" s="26">
        <v>0</v>
      </c>
      <c r="J675" s="26">
        <v>0</v>
      </c>
      <c r="K675" s="28">
        <v>0</v>
      </c>
      <c r="L675" s="26">
        <v>0</v>
      </c>
      <c r="M675" s="26">
        <v>579</v>
      </c>
      <c r="N675" s="26">
        <v>3195187</v>
      </c>
      <c r="O675" s="26">
        <v>0</v>
      </c>
      <c r="P675" s="26">
        <v>0</v>
      </c>
      <c r="Q675" s="26">
        <v>0</v>
      </c>
      <c r="R675" s="26">
        <v>0</v>
      </c>
      <c r="S675" s="26">
        <v>0</v>
      </c>
      <c r="T675" s="26">
        <v>0</v>
      </c>
      <c r="U675" s="26">
        <v>0</v>
      </c>
      <c r="V675" s="26">
        <v>0</v>
      </c>
      <c r="W675" s="26">
        <v>0</v>
      </c>
      <c r="X675" s="26">
        <v>0</v>
      </c>
      <c r="Y675" s="26">
        <v>0</v>
      </c>
      <c r="Z675" s="26">
        <v>0</v>
      </c>
      <c r="AA675" s="26">
        <v>0</v>
      </c>
      <c r="AB675" s="26">
        <v>0</v>
      </c>
      <c r="AC675" s="26">
        <v>42416.11</v>
      </c>
      <c r="AD675" s="26">
        <v>105751.01</v>
      </c>
      <c r="AE675" s="26">
        <v>0</v>
      </c>
      <c r="AF675" s="29">
        <v>2021</v>
      </c>
      <c r="AG675" s="29">
        <v>2021</v>
      </c>
      <c r="AH675" s="30">
        <v>2021</v>
      </c>
    </row>
    <row r="676" spans="1:34" ht="61.5">
      <c r="A676" s="17">
        <v>1</v>
      </c>
      <c r="B676" s="52">
        <v>117</v>
      </c>
      <c r="C676" s="20" t="s">
        <v>396</v>
      </c>
      <c r="D676" s="26">
        <v>3389665.14</v>
      </c>
      <c r="E676" s="26">
        <v>0</v>
      </c>
      <c r="F676" s="26">
        <v>0</v>
      </c>
      <c r="G676" s="26">
        <v>0</v>
      </c>
      <c r="H676" s="26">
        <v>0</v>
      </c>
      <c r="I676" s="26">
        <v>0</v>
      </c>
      <c r="J676" s="26">
        <v>0</v>
      </c>
      <c r="K676" s="28">
        <v>0</v>
      </c>
      <c r="L676" s="26">
        <v>0</v>
      </c>
      <c r="M676" s="26">
        <v>580</v>
      </c>
      <c r="N676" s="34">
        <v>3262649</v>
      </c>
      <c r="O676" s="26">
        <v>0</v>
      </c>
      <c r="P676" s="26">
        <v>0</v>
      </c>
      <c r="Q676" s="26">
        <v>0</v>
      </c>
      <c r="R676" s="26">
        <v>0</v>
      </c>
      <c r="S676" s="26">
        <v>0</v>
      </c>
      <c r="T676" s="26">
        <v>0</v>
      </c>
      <c r="U676" s="26">
        <v>0</v>
      </c>
      <c r="V676" s="26">
        <v>0</v>
      </c>
      <c r="W676" s="26">
        <v>0</v>
      </c>
      <c r="X676" s="26">
        <v>0</v>
      </c>
      <c r="Y676" s="26">
        <v>0</v>
      </c>
      <c r="Z676" s="26">
        <v>0</v>
      </c>
      <c r="AA676" s="26">
        <v>0</v>
      </c>
      <c r="AB676" s="26">
        <v>0</v>
      </c>
      <c r="AC676" s="34">
        <v>43311.67</v>
      </c>
      <c r="AD676" s="26">
        <v>83704.47</v>
      </c>
      <c r="AE676" s="26">
        <v>0</v>
      </c>
      <c r="AF676" s="29">
        <v>2021</v>
      </c>
      <c r="AG676" s="29">
        <v>2021</v>
      </c>
      <c r="AH676" s="30">
        <v>2021</v>
      </c>
    </row>
    <row r="677" spans="1:34" ht="61.5">
      <c r="A677" s="17">
        <v>1</v>
      </c>
      <c r="B677" s="52">
        <v>118</v>
      </c>
      <c r="C677" s="20" t="s">
        <v>397</v>
      </c>
      <c r="D677" s="26">
        <v>2778209.21</v>
      </c>
      <c r="E677" s="26">
        <v>0</v>
      </c>
      <c r="F677" s="26">
        <v>0</v>
      </c>
      <c r="G677" s="26">
        <v>0</v>
      </c>
      <c r="H677" s="26">
        <v>0</v>
      </c>
      <c r="I677" s="26">
        <v>0</v>
      </c>
      <c r="J677" s="26">
        <v>0</v>
      </c>
      <c r="K677" s="28">
        <v>0</v>
      </c>
      <c r="L677" s="26">
        <v>0</v>
      </c>
      <c r="M677" s="26">
        <v>555</v>
      </c>
      <c r="N677" s="26">
        <v>2741811.66</v>
      </c>
      <c r="O677" s="26">
        <v>0</v>
      </c>
      <c r="P677" s="26">
        <v>0</v>
      </c>
      <c r="Q677" s="26">
        <v>0</v>
      </c>
      <c r="R677" s="26">
        <v>0</v>
      </c>
      <c r="S677" s="26">
        <v>0</v>
      </c>
      <c r="T677" s="26">
        <v>0</v>
      </c>
      <c r="U677" s="26">
        <v>0</v>
      </c>
      <c r="V677" s="26">
        <v>0</v>
      </c>
      <c r="W677" s="26">
        <v>0</v>
      </c>
      <c r="X677" s="26">
        <v>0</v>
      </c>
      <c r="Y677" s="26">
        <v>0</v>
      </c>
      <c r="Z677" s="26">
        <v>0</v>
      </c>
      <c r="AA677" s="26">
        <v>0</v>
      </c>
      <c r="AB677" s="26">
        <v>0</v>
      </c>
      <c r="AC677" s="26">
        <v>36397.550000000003</v>
      </c>
      <c r="AD677" s="26">
        <v>0</v>
      </c>
      <c r="AE677" s="26">
        <v>0</v>
      </c>
      <c r="AF677" s="29" t="s">
        <v>263</v>
      </c>
      <c r="AG677" s="29">
        <v>2021</v>
      </c>
      <c r="AH677" s="30">
        <v>2021</v>
      </c>
    </row>
    <row r="678" spans="1:34" ht="61.5">
      <c r="A678" s="17">
        <v>1</v>
      </c>
      <c r="B678" s="52">
        <v>119</v>
      </c>
      <c r="C678" s="20" t="s">
        <v>196</v>
      </c>
      <c r="D678" s="26">
        <v>1205549.0699999998</v>
      </c>
      <c r="E678" s="26">
        <v>0</v>
      </c>
      <c r="F678" s="26">
        <v>0</v>
      </c>
      <c r="G678" s="34">
        <v>934135</v>
      </c>
      <c r="H678" s="34">
        <v>195126</v>
      </c>
      <c r="I678" s="26">
        <v>0</v>
      </c>
      <c r="J678" s="26">
        <v>0</v>
      </c>
      <c r="K678" s="58">
        <v>0</v>
      </c>
      <c r="L678" s="26">
        <v>0</v>
      </c>
      <c r="M678" s="26">
        <v>0</v>
      </c>
      <c r="N678" s="26">
        <v>0</v>
      </c>
      <c r="O678" s="26">
        <v>0</v>
      </c>
      <c r="P678" s="26">
        <v>0</v>
      </c>
      <c r="Q678" s="26">
        <v>0</v>
      </c>
      <c r="R678" s="26">
        <v>0</v>
      </c>
      <c r="S678" s="26">
        <v>0</v>
      </c>
      <c r="T678" s="26">
        <v>0</v>
      </c>
      <c r="U678" s="26">
        <v>0</v>
      </c>
      <c r="V678" s="26">
        <v>0</v>
      </c>
      <c r="W678" s="26">
        <v>0</v>
      </c>
      <c r="X678" s="26">
        <v>0</v>
      </c>
      <c r="Y678" s="26">
        <v>0</v>
      </c>
      <c r="Z678" s="26">
        <v>0</v>
      </c>
      <c r="AA678" s="26">
        <v>0</v>
      </c>
      <c r="AB678" s="26">
        <v>0</v>
      </c>
      <c r="AC678" s="26">
        <v>16938.919999999998</v>
      </c>
      <c r="AD678" s="34">
        <v>59349.15</v>
      </c>
      <c r="AE678" s="26">
        <v>0</v>
      </c>
      <c r="AF678" s="29">
        <v>2021</v>
      </c>
      <c r="AG678" s="29">
        <v>2021</v>
      </c>
      <c r="AH678" s="30">
        <v>2021</v>
      </c>
    </row>
    <row r="679" spans="1:34" ht="61.5">
      <c r="A679" s="17">
        <v>1</v>
      </c>
      <c r="B679" s="52">
        <v>120</v>
      </c>
      <c r="C679" s="20" t="s">
        <v>197</v>
      </c>
      <c r="D679" s="26">
        <v>753884.95</v>
      </c>
      <c r="E679" s="26">
        <v>0</v>
      </c>
      <c r="F679" s="26">
        <v>0</v>
      </c>
      <c r="G679" s="26">
        <v>0</v>
      </c>
      <c r="H679" s="26">
        <v>0</v>
      </c>
      <c r="I679" s="26">
        <v>695692.57</v>
      </c>
      <c r="J679" s="26">
        <v>0</v>
      </c>
      <c r="K679" s="28">
        <v>0</v>
      </c>
      <c r="L679" s="26">
        <v>0</v>
      </c>
      <c r="M679" s="26">
        <v>0</v>
      </c>
      <c r="N679" s="26">
        <v>0</v>
      </c>
      <c r="O679" s="26">
        <v>0</v>
      </c>
      <c r="P679" s="26">
        <v>0</v>
      </c>
      <c r="Q679" s="26">
        <v>0</v>
      </c>
      <c r="R679" s="26">
        <v>0</v>
      </c>
      <c r="S679" s="26">
        <v>0</v>
      </c>
      <c r="T679" s="26">
        <v>0</v>
      </c>
      <c r="U679" s="26">
        <v>0</v>
      </c>
      <c r="V679" s="26">
        <v>0</v>
      </c>
      <c r="W679" s="26">
        <v>0</v>
      </c>
      <c r="X679" s="26">
        <v>0</v>
      </c>
      <c r="Y679" s="26">
        <v>0</v>
      </c>
      <c r="Z679" s="26">
        <v>0</v>
      </c>
      <c r="AA679" s="26">
        <v>0</v>
      </c>
      <c r="AB679" s="26">
        <v>0</v>
      </c>
      <c r="AC679" s="26">
        <v>10435.39</v>
      </c>
      <c r="AD679" s="26">
        <v>47756.99</v>
      </c>
      <c r="AE679" s="26">
        <v>0</v>
      </c>
      <c r="AF679" s="29">
        <v>2021</v>
      </c>
      <c r="AG679" s="29">
        <v>2021</v>
      </c>
      <c r="AH679" s="30">
        <v>2021</v>
      </c>
    </row>
    <row r="680" spans="1:34" ht="61.5">
      <c r="A680" s="17">
        <v>1</v>
      </c>
      <c r="B680" s="52">
        <v>121</v>
      </c>
      <c r="C680" s="20" t="s">
        <v>398</v>
      </c>
      <c r="D680" s="26">
        <v>2648939.79</v>
      </c>
      <c r="E680" s="26">
        <v>0</v>
      </c>
      <c r="F680" s="26">
        <v>0</v>
      </c>
      <c r="G680" s="26">
        <v>0</v>
      </c>
      <c r="H680" s="26">
        <v>0</v>
      </c>
      <c r="I680" s="26">
        <v>0</v>
      </c>
      <c r="J680" s="26">
        <v>0</v>
      </c>
      <c r="K680" s="28">
        <v>0</v>
      </c>
      <c r="L680" s="26">
        <v>0</v>
      </c>
      <c r="M680" s="26">
        <v>507.51</v>
      </c>
      <c r="N680" s="26">
        <v>2614235.81</v>
      </c>
      <c r="O680" s="26">
        <v>0</v>
      </c>
      <c r="P680" s="26">
        <v>0</v>
      </c>
      <c r="Q680" s="26">
        <v>0</v>
      </c>
      <c r="R680" s="26">
        <v>0</v>
      </c>
      <c r="S680" s="26">
        <v>0</v>
      </c>
      <c r="T680" s="26">
        <v>0</v>
      </c>
      <c r="U680" s="26">
        <v>0</v>
      </c>
      <c r="V680" s="26">
        <v>0</v>
      </c>
      <c r="W680" s="26">
        <v>0</v>
      </c>
      <c r="X680" s="26">
        <v>0</v>
      </c>
      <c r="Y680" s="26">
        <v>0</v>
      </c>
      <c r="Z680" s="26">
        <v>0</v>
      </c>
      <c r="AA680" s="26">
        <v>0</v>
      </c>
      <c r="AB680" s="26">
        <v>0</v>
      </c>
      <c r="AC680" s="26">
        <v>34703.980000000003</v>
      </c>
      <c r="AD680" s="26">
        <v>0</v>
      </c>
      <c r="AE680" s="26">
        <v>0</v>
      </c>
      <c r="AF680" s="29" t="s">
        <v>263</v>
      </c>
      <c r="AG680" s="29">
        <v>2021</v>
      </c>
      <c r="AH680" s="30">
        <v>2021</v>
      </c>
    </row>
    <row r="681" spans="1:34" ht="61.5">
      <c r="A681" s="17">
        <v>1</v>
      </c>
      <c r="B681" s="52">
        <v>122</v>
      </c>
      <c r="C681" s="20" t="s">
        <v>399</v>
      </c>
      <c r="D681" s="26">
        <v>2651701.0900000003</v>
      </c>
      <c r="E681" s="26">
        <v>0</v>
      </c>
      <c r="F681" s="26">
        <v>0</v>
      </c>
      <c r="G681" s="26">
        <v>0</v>
      </c>
      <c r="H681" s="26">
        <v>0</v>
      </c>
      <c r="I681" s="26">
        <v>0</v>
      </c>
      <c r="J681" s="26">
        <v>0</v>
      </c>
      <c r="K681" s="28">
        <v>0</v>
      </c>
      <c r="L681" s="26">
        <v>0</v>
      </c>
      <c r="M681" s="26">
        <v>492</v>
      </c>
      <c r="N681" s="26">
        <v>2616960.9300000002</v>
      </c>
      <c r="O681" s="26">
        <v>0</v>
      </c>
      <c r="P681" s="26">
        <v>0</v>
      </c>
      <c r="Q681" s="26">
        <v>0</v>
      </c>
      <c r="R681" s="26">
        <v>0</v>
      </c>
      <c r="S681" s="26">
        <v>0</v>
      </c>
      <c r="T681" s="26">
        <v>0</v>
      </c>
      <c r="U681" s="26">
        <v>0</v>
      </c>
      <c r="V681" s="26">
        <v>0</v>
      </c>
      <c r="W681" s="26">
        <v>0</v>
      </c>
      <c r="X681" s="26">
        <v>0</v>
      </c>
      <c r="Y681" s="26">
        <v>0</v>
      </c>
      <c r="Z681" s="26">
        <v>0</v>
      </c>
      <c r="AA681" s="26">
        <v>0</v>
      </c>
      <c r="AB681" s="26">
        <v>0</v>
      </c>
      <c r="AC681" s="26">
        <v>34740.160000000003</v>
      </c>
      <c r="AD681" s="26">
        <v>0</v>
      </c>
      <c r="AE681" s="26">
        <v>0</v>
      </c>
      <c r="AF681" s="29" t="s">
        <v>263</v>
      </c>
      <c r="AG681" s="29">
        <v>2021</v>
      </c>
      <c r="AH681" s="30">
        <v>2021</v>
      </c>
    </row>
    <row r="682" spans="1:34" ht="61.5">
      <c r="A682" s="17">
        <v>1</v>
      </c>
      <c r="B682" s="52">
        <v>123</v>
      </c>
      <c r="C682" s="20" t="s">
        <v>400</v>
      </c>
      <c r="D682" s="26">
        <v>103384.42</v>
      </c>
      <c r="E682" s="26">
        <v>0</v>
      </c>
      <c r="F682" s="26">
        <v>0</v>
      </c>
      <c r="G682" s="26">
        <v>0</v>
      </c>
      <c r="H682" s="26">
        <v>0</v>
      </c>
      <c r="I682" s="26">
        <v>0</v>
      </c>
      <c r="J682" s="26">
        <v>0</v>
      </c>
      <c r="K682" s="28">
        <v>0</v>
      </c>
      <c r="L682" s="26">
        <v>0</v>
      </c>
      <c r="M682" s="26">
        <v>0</v>
      </c>
      <c r="N682" s="26">
        <v>0</v>
      </c>
      <c r="O682" s="26">
        <v>0</v>
      </c>
      <c r="P682" s="26">
        <v>0</v>
      </c>
      <c r="Q682" s="26">
        <v>0</v>
      </c>
      <c r="R682" s="26">
        <v>0</v>
      </c>
      <c r="S682" s="26">
        <v>0</v>
      </c>
      <c r="T682" s="26">
        <v>0</v>
      </c>
      <c r="U682" s="26">
        <v>0</v>
      </c>
      <c r="V682" s="26">
        <v>0</v>
      </c>
      <c r="W682" s="26">
        <v>0</v>
      </c>
      <c r="X682" s="26">
        <v>0</v>
      </c>
      <c r="Y682" s="26">
        <v>0</v>
      </c>
      <c r="Z682" s="26">
        <v>0</v>
      </c>
      <c r="AA682" s="26">
        <v>0</v>
      </c>
      <c r="AB682" s="26">
        <v>0</v>
      </c>
      <c r="AC682" s="26">
        <v>0</v>
      </c>
      <c r="AD682" s="34">
        <v>103384.42</v>
      </c>
      <c r="AE682" s="26">
        <v>0</v>
      </c>
      <c r="AF682" s="29">
        <v>2021</v>
      </c>
      <c r="AG682" s="29" t="s">
        <v>263</v>
      </c>
      <c r="AH682" s="30" t="s">
        <v>263</v>
      </c>
    </row>
    <row r="683" spans="1:34" ht="61.5">
      <c r="A683" s="17">
        <v>1</v>
      </c>
      <c r="B683" s="52">
        <v>124</v>
      </c>
      <c r="C683" s="20" t="s">
        <v>401</v>
      </c>
      <c r="D683" s="26">
        <v>2382043.14</v>
      </c>
      <c r="E683" s="26">
        <v>0</v>
      </c>
      <c r="F683" s="26">
        <v>0</v>
      </c>
      <c r="G683" s="26">
        <v>0</v>
      </c>
      <c r="H683" s="26">
        <v>0</v>
      </c>
      <c r="I683" s="26">
        <v>0</v>
      </c>
      <c r="J683" s="26">
        <v>0</v>
      </c>
      <c r="K683" s="28">
        <v>0</v>
      </c>
      <c r="L683" s="26">
        <v>0</v>
      </c>
      <c r="M683" s="26">
        <v>597.46</v>
      </c>
      <c r="N683" s="26">
        <v>2246604</v>
      </c>
      <c r="O683" s="26">
        <v>0</v>
      </c>
      <c r="P683" s="26">
        <v>0</v>
      </c>
      <c r="Q683" s="26">
        <v>0</v>
      </c>
      <c r="R683" s="26">
        <v>0</v>
      </c>
      <c r="S683" s="26">
        <v>0</v>
      </c>
      <c r="T683" s="26">
        <v>0</v>
      </c>
      <c r="U683" s="26">
        <v>0</v>
      </c>
      <c r="V683" s="26">
        <v>0</v>
      </c>
      <c r="W683" s="26">
        <v>0</v>
      </c>
      <c r="X683" s="26">
        <v>0</v>
      </c>
      <c r="Y683" s="26">
        <v>0</v>
      </c>
      <c r="Z683" s="26">
        <v>0</v>
      </c>
      <c r="AA683" s="26">
        <v>0</v>
      </c>
      <c r="AB683" s="26">
        <v>0</v>
      </c>
      <c r="AC683" s="26">
        <v>29823.67</v>
      </c>
      <c r="AD683" s="26">
        <v>105615.47</v>
      </c>
      <c r="AE683" s="26">
        <v>0</v>
      </c>
      <c r="AF683" s="29">
        <v>2021</v>
      </c>
      <c r="AG683" s="29">
        <v>2021</v>
      </c>
      <c r="AH683" s="30">
        <v>2021</v>
      </c>
    </row>
    <row r="684" spans="1:34" ht="61.5">
      <c r="A684" s="17">
        <v>1</v>
      </c>
      <c r="B684" s="52">
        <v>125</v>
      </c>
      <c r="C684" s="20" t="s">
        <v>402</v>
      </c>
      <c r="D684" s="26">
        <v>105750.06</v>
      </c>
      <c r="E684" s="26">
        <v>0</v>
      </c>
      <c r="F684" s="26">
        <v>0</v>
      </c>
      <c r="G684" s="26">
        <v>0</v>
      </c>
      <c r="H684" s="26">
        <v>0</v>
      </c>
      <c r="I684" s="26">
        <v>0</v>
      </c>
      <c r="J684" s="26">
        <v>0</v>
      </c>
      <c r="K684" s="28">
        <v>0</v>
      </c>
      <c r="L684" s="26">
        <v>0</v>
      </c>
      <c r="M684" s="26">
        <v>0</v>
      </c>
      <c r="N684" s="26">
        <v>0</v>
      </c>
      <c r="O684" s="26">
        <v>0</v>
      </c>
      <c r="P684" s="26">
        <v>0</v>
      </c>
      <c r="Q684" s="26">
        <v>0</v>
      </c>
      <c r="R684" s="26">
        <v>0</v>
      </c>
      <c r="S684" s="26">
        <v>0</v>
      </c>
      <c r="T684" s="26">
        <v>0</v>
      </c>
      <c r="U684" s="26">
        <v>0</v>
      </c>
      <c r="V684" s="26">
        <v>0</v>
      </c>
      <c r="W684" s="26">
        <v>0</v>
      </c>
      <c r="X684" s="26">
        <v>0</v>
      </c>
      <c r="Y684" s="26">
        <v>0</v>
      </c>
      <c r="Z684" s="26">
        <v>0</v>
      </c>
      <c r="AA684" s="26">
        <v>0</v>
      </c>
      <c r="AB684" s="26">
        <v>0</v>
      </c>
      <c r="AC684" s="26">
        <v>0</v>
      </c>
      <c r="AD684" s="34">
        <v>105750.06</v>
      </c>
      <c r="AE684" s="26">
        <v>0</v>
      </c>
      <c r="AF684" s="29">
        <v>2021</v>
      </c>
      <c r="AG684" s="29" t="s">
        <v>263</v>
      </c>
      <c r="AH684" s="30" t="s">
        <v>263</v>
      </c>
    </row>
    <row r="685" spans="1:34" ht="61.5">
      <c r="A685" s="17">
        <v>1</v>
      </c>
      <c r="B685" s="52">
        <v>126</v>
      </c>
      <c r="C685" s="20" t="s">
        <v>404</v>
      </c>
      <c r="D685" s="26">
        <v>2963667.8699999996</v>
      </c>
      <c r="E685" s="26">
        <v>0</v>
      </c>
      <c r="F685" s="26">
        <v>0</v>
      </c>
      <c r="G685" s="26">
        <v>0</v>
      </c>
      <c r="H685" s="26">
        <v>0</v>
      </c>
      <c r="I685" s="26">
        <v>0</v>
      </c>
      <c r="J685" s="26">
        <v>0</v>
      </c>
      <c r="K685" s="28">
        <v>0</v>
      </c>
      <c r="L685" s="26">
        <v>0</v>
      </c>
      <c r="M685" s="26">
        <v>563.65</v>
      </c>
      <c r="N685" s="26">
        <v>2924840.61</v>
      </c>
      <c r="O685" s="26">
        <v>0</v>
      </c>
      <c r="P685" s="26">
        <v>0</v>
      </c>
      <c r="Q685" s="26">
        <v>0</v>
      </c>
      <c r="R685" s="26">
        <v>0</v>
      </c>
      <c r="S685" s="26">
        <v>0</v>
      </c>
      <c r="T685" s="26">
        <v>0</v>
      </c>
      <c r="U685" s="26">
        <v>0</v>
      </c>
      <c r="V685" s="26">
        <v>0</v>
      </c>
      <c r="W685" s="26">
        <v>0</v>
      </c>
      <c r="X685" s="26">
        <v>0</v>
      </c>
      <c r="Y685" s="26">
        <v>0</v>
      </c>
      <c r="Z685" s="26">
        <v>0</v>
      </c>
      <c r="AA685" s="26">
        <v>0</v>
      </c>
      <c r="AB685" s="26">
        <v>0</v>
      </c>
      <c r="AC685" s="26">
        <v>38827.26</v>
      </c>
      <c r="AD685" s="26">
        <v>0</v>
      </c>
      <c r="AE685" s="26">
        <v>0</v>
      </c>
      <c r="AF685" s="29" t="s">
        <v>263</v>
      </c>
      <c r="AG685" s="29">
        <v>2021</v>
      </c>
      <c r="AH685" s="30">
        <v>2021</v>
      </c>
    </row>
    <row r="686" spans="1:34" ht="61.5">
      <c r="A686" s="17">
        <v>1</v>
      </c>
      <c r="B686" s="52">
        <v>127</v>
      </c>
      <c r="C686" s="20" t="s">
        <v>405</v>
      </c>
      <c r="D686" s="26">
        <v>1476366.8</v>
      </c>
      <c r="E686" s="26">
        <v>0</v>
      </c>
      <c r="F686" s="26">
        <v>0</v>
      </c>
      <c r="G686" s="26">
        <v>0</v>
      </c>
      <c r="H686" s="26">
        <v>0</v>
      </c>
      <c r="I686" s="26">
        <v>0</v>
      </c>
      <c r="J686" s="26">
        <v>0</v>
      </c>
      <c r="K686" s="28">
        <v>0</v>
      </c>
      <c r="L686" s="26">
        <v>0</v>
      </c>
      <c r="M686" s="26">
        <v>265.04000000000002</v>
      </c>
      <c r="N686" s="26">
        <v>1457024.8</v>
      </c>
      <c r="O686" s="26">
        <v>0</v>
      </c>
      <c r="P686" s="26">
        <v>0</v>
      </c>
      <c r="Q686" s="26">
        <v>0</v>
      </c>
      <c r="R686" s="26">
        <v>0</v>
      </c>
      <c r="S686" s="26">
        <v>0</v>
      </c>
      <c r="T686" s="26">
        <v>0</v>
      </c>
      <c r="U686" s="26">
        <v>0</v>
      </c>
      <c r="V686" s="26">
        <v>0</v>
      </c>
      <c r="W686" s="26">
        <v>0</v>
      </c>
      <c r="X686" s="26">
        <v>0</v>
      </c>
      <c r="Y686" s="26">
        <v>0</v>
      </c>
      <c r="Z686" s="26">
        <v>0</v>
      </c>
      <c r="AA686" s="26">
        <v>0</v>
      </c>
      <c r="AB686" s="26">
        <v>0</v>
      </c>
      <c r="AC686" s="26">
        <v>19342</v>
      </c>
      <c r="AD686" s="26">
        <v>0</v>
      </c>
      <c r="AE686" s="26">
        <v>0</v>
      </c>
      <c r="AF686" s="29" t="s">
        <v>263</v>
      </c>
      <c r="AG686" s="29">
        <v>2021</v>
      </c>
      <c r="AH686" s="30">
        <v>2021</v>
      </c>
    </row>
    <row r="687" spans="1:34" ht="61.5">
      <c r="A687" s="17">
        <v>1</v>
      </c>
      <c r="B687" s="52">
        <v>128</v>
      </c>
      <c r="C687" s="20" t="s">
        <v>407</v>
      </c>
      <c r="D687" s="26">
        <v>2629575.83</v>
      </c>
      <c r="E687" s="26">
        <v>0</v>
      </c>
      <c r="F687" s="26">
        <v>0</v>
      </c>
      <c r="G687" s="26">
        <v>0</v>
      </c>
      <c r="H687" s="26">
        <v>0</v>
      </c>
      <c r="I687" s="26">
        <v>0</v>
      </c>
      <c r="J687" s="26">
        <v>0</v>
      </c>
      <c r="K687" s="28">
        <v>0</v>
      </c>
      <c r="L687" s="26">
        <v>0</v>
      </c>
      <c r="M687" s="34">
        <v>461.3</v>
      </c>
      <c r="N687" s="34">
        <v>2527427</v>
      </c>
      <c r="O687" s="26">
        <v>0</v>
      </c>
      <c r="P687" s="26">
        <v>0</v>
      </c>
      <c r="Q687" s="26">
        <v>0</v>
      </c>
      <c r="R687" s="26">
        <v>0</v>
      </c>
      <c r="S687" s="26">
        <v>0</v>
      </c>
      <c r="T687" s="26">
        <v>0</v>
      </c>
      <c r="U687" s="26">
        <v>0</v>
      </c>
      <c r="V687" s="26">
        <v>0</v>
      </c>
      <c r="W687" s="26">
        <v>0</v>
      </c>
      <c r="X687" s="26">
        <v>0</v>
      </c>
      <c r="Y687" s="26">
        <v>0</v>
      </c>
      <c r="Z687" s="26">
        <v>0</v>
      </c>
      <c r="AA687" s="26">
        <v>0</v>
      </c>
      <c r="AB687" s="26">
        <v>0</v>
      </c>
      <c r="AC687" s="26">
        <v>33551.589999999997</v>
      </c>
      <c r="AD687" s="26">
        <v>68597.240000000005</v>
      </c>
      <c r="AE687" s="26">
        <v>0</v>
      </c>
      <c r="AF687" s="29">
        <v>2021</v>
      </c>
      <c r="AG687" s="29">
        <v>2021</v>
      </c>
      <c r="AH687" s="30">
        <v>2021</v>
      </c>
    </row>
    <row r="688" spans="1:34" ht="61.5">
      <c r="A688" s="17">
        <v>1</v>
      </c>
      <c r="B688" s="52">
        <v>129</v>
      </c>
      <c r="C688" s="20" t="s">
        <v>408</v>
      </c>
      <c r="D688" s="26">
        <v>2063308.78</v>
      </c>
      <c r="E688" s="26">
        <v>0</v>
      </c>
      <c r="F688" s="26">
        <v>0</v>
      </c>
      <c r="G688" s="26">
        <v>0</v>
      </c>
      <c r="H688" s="26">
        <v>0</v>
      </c>
      <c r="I688" s="26">
        <v>0</v>
      </c>
      <c r="J688" s="26">
        <v>0</v>
      </c>
      <c r="K688" s="28">
        <v>0</v>
      </c>
      <c r="L688" s="26">
        <v>0</v>
      </c>
      <c r="M688" s="26">
        <v>379.64</v>
      </c>
      <c r="N688" s="26">
        <v>1978562</v>
      </c>
      <c r="O688" s="26">
        <v>0</v>
      </c>
      <c r="P688" s="26">
        <v>0</v>
      </c>
      <c r="Q688" s="26">
        <v>0</v>
      </c>
      <c r="R688" s="26">
        <v>0</v>
      </c>
      <c r="S688" s="26">
        <v>0</v>
      </c>
      <c r="T688" s="26">
        <v>0</v>
      </c>
      <c r="U688" s="26">
        <v>0</v>
      </c>
      <c r="V688" s="26">
        <v>0</v>
      </c>
      <c r="W688" s="26">
        <v>0</v>
      </c>
      <c r="X688" s="26">
        <v>0</v>
      </c>
      <c r="Y688" s="26">
        <v>0</v>
      </c>
      <c r="Z688" s="26">
        <v>0</v>
      </c>
      <c r="AA688" s="26">
        <v>0</v>
      </c>
      <c r="AB688" s="26">
        <v>0</v>
      </c>
      <c r="AC688" s="26">
        <v>26265.41</v>
      </c>
      <c r="AD688" s="26">
        <v>58481.37</v>
      </c>
      <c r="AE688" s="26">
        <v>0</v>
      </c>
      <c r="AF688" s="29">
        <v>2021</v>
      </c>
      <c r="AG688" s="29">
        <v>2021</v>
      </c>
      <c r="AH688" s="30">
        <v>2021</v>
      </c>
    </row>
    <row r="689" spans="1:34" ht="61.5">
      <c r="A689" s="17">
        <v>1</v>
      </c>
      <c r="B689" s="52">
        <v>130</v>
      </c>
      <c r="C689" s="20" t="s">
        <v>409</v>
      </c>
      <c r="D689" s="26">
        <v>2866181.7800000003</v>
      </c>
      <c r="E689" s="26">
        <v>0</v>
      </c>
      <c r="F689" s="26">
        <v>0</v>
      </c>
      <c r="G689" s="26">
        <v>0</v>
      </c>
      <c r="H689" s="26">
        <v>0</v>
      </c>
      <c r="I689" s="26">
        <v>0</v>
      </c>
      <c r="J689" s="26">
        <v>0</v>
      </c>
      <c r="K689" s="28">
        <v>0</v>
      </c>
      <c r="L689" s="26">
        <v>0</v>
      </c>
      <c r="M689" s="26">
        <v>689.86</v>
      </c>
      <c r="N689" s="26">
        <v>2724358</v>
      </c>
      <c r="O689" s="26">
        <v>0</v>
      </c>
      <c r="P689" s="26">
        <v>0</v>
      </c>
      <c r="Q689" s="26">
        <v>0</v>
      </c>
      <c r="R689" s="26">
        <v>0</v>
      </c>
      <c r="S689" s="26">
        <v>0</v>
      </c>
      <c r="T689" s="26">
        <v>0</v>
      </c>
      <c r="U689" s="26">
        <v>0</v>
      </c>
      <c r="V689" s="26">
        <v>0</v>
      </c>
      <c r="W689" s="26">
        <v>0</v>
      </c>
      <c r="X689" s="26">
        <v>0</v>
      </c>
      <c r="Y689" s="26">
        <v>0</v>
      </c>
      <c r="Z689" s="26">
        <v>0</v>
      </c>
      <c r="AA689" s="26">
        <v>0</v>
      </c>
      <c r="AB689" s="26">
        <v>0</v>
      </c>
      <c r="AC689" s="26">
        <v>36165.85</v>
      </c>
      <c r="AD689" s="26">
        <v>105657.93</v>
      </c>
      <c r="AE689" s="26">
        <v>0</v>
      </c>
      <c r="AF689" s="29">
        <v>2021</v>
      </c>
      <c r="AG689" s="29">
        <v>2021</v>
      </c>
      <c r="AH689" s="30">
        <v>2021</v>
      </c>
    </row>
    <row r="690" spans="1:34" ht="61.5">
      <c r="A690" s="17">
        <v>1</v>
      </c>
      <c r="B690" s="52">
        <v>131</v>
      </c>
      <c r="C690" s="174" t="s">
        <v>411</v>
      </c>
      <c r="D690" s="26">
        <v>2347074.0100000002</v>
      </c>
      <c r="E690" s="26">
        <v>0</v>
      </c>
      <c r="F690" s="26">
        <v>0</v>
      </c>
      <c r="G690" s="26">
        <v>0</v>
      </c>
      <c r="H690" s="26">
        <v>0</v>
      </c>
      <c r="I690" s="26">
        <v>0</v>
      </c>
      <c r="J690" s="26">
        <v>0</v>
      </c>
      <c r="K690" s="58">
        <v>0</v>
      </c>
      <c r="L690" s="26">
        <v>0</v>
      </c>
      <c r="M690" s="26">
        <v>547.88</v>
      </c>
      <c r="N690" s="34">
        <v>2203069</v>
      </c>
      <c r="O690" s="26">
        <v>0</v>
      </c>
      <c r="P690" s="26">
        <v>0</v>
      </c>
      <c r="Q690" s="26">
        <v>0</v>
      </c>
      <c r="R690" s="26">
        <v>0</v>
      </c>
      <c r="S690" s="26">
        <v>0</v>
      </c>
      <c r="T690" s="26">
        <v>0</v>
      </c>
      <c r="U690" s="26">
        <v>0</v>
      </c>
      <c r="V690" s="26">
        <v>0</v>
      </c>
      <c r="W690" s="26">
        <v>0</v>
      </c>
      <c r="X690" s="26">
        <v>0</v>
      </c>
      <c r="Y690" s="26">
        <v>0</v>
      </c>
      <c r="Z690" s="26">
        <v>0</v>
      </c>
      <c r="AA690" s="26">
        <v>0</v>
      </c>
      <c r="AB690" s="26">
        <v>0</v>
      </c>
      <c r="AC690" s="34">
        <v>29245.74</v>
      </c>
      <c r="AD690" s="34">
        <v>114759.27</v>
      </c>
      <c r="AE690" s="26">
        <v>0</v>
      </c>
      <c r="AF690" s="29">
        <v>2021</v>
      </c>
      <c r="AG690" s="29">
        <v>2021</v>
      </c>
      <c r="AH690" s="30">
        <v>2021</v>
      </c>
    </row>
    <row r="691" spans="1:34" ht="61.5">
      <c r="A691" s="17">
        <v>1</v>
      </c>
      <c r="B691" s="52">
        <v>132</v>
      </c>
      <c r="C691" s="20" t="s">
        <v>412</v>
      </c>
      <c r="D691" s="26">
        <v>3255890.12</v>
      </c>
      <c r="E691" s="26">
        <v>0</v>
      </c>
      <c r="F691" s="26">
        <v>0</v>
      </c>
      <c r="G691" s="26">
        <v>0</v>
      </c>
      <c r="H691" s="26">
        <v>0</v>
      </c>
      <c r="I691" s="26">
        <v>0</v>
      </c>
      <c r="J691" s="26">
        <v>0</v>
      </c>
      <c r="K691" s="28">
        <v>0</v>
      </c>
      <c r="L691" s="26">
        <v>0</v>
      </c>
      <c r="M691" s="34">
        <v>565</v>
      </c>
      <c r="N691" s="34">
        <v>3133199</v>
      </c>
      <c r="O691" s="26">
        <v>0</v>
      </c>
      <c r="P691" s="26">
        <v>0</v>
      </c>
      <c r="Q691" s="26">
        <v>0</v>
      </c>
      <c r="R691" s="26">
        <v>0</v>
      </c>
      <c r="S691" s="26">
        <v>0</v>
      </c>
      <c r="T691" s="26">
        <v>0</v>
      </c>
      <c r="U691" s="26">
        <v>0</v>
      </c>
      <c r="V691" s="26">
        <v>0</v>
      </c>
      <c r="W691" s="26">
        <v>0</v>
      </c>
      <c r="X691" s="26">
        <v>0</v>
      </c>
      <c r="Y691" s="26">
        <v>0</v>
      </c>
      <c r="Z691" s="26">
        <v>0</v>
      </c>
      <c r="AA691" s="26">
        <v>0</v>
      </c>
      <c r="AB691" s="26">
        <v>0</v>
      </c>
      <c r="AC691" s="34">
        <v>41593.22</v>
      </c>
      <c r="AD691" s="26">
        <v>81097.899999999994</v>
      </c>
      <c r="AE691" s="26">
        <v>0</v>
      </c>
      <c r="AF691" s="29">
        <v>2021</v>
      </c>
      <c r="AG691" s="29">
        <v>2021</v>
      </c>
      <c r="AH691" s="30">
        <v>2021</v>
      </c>
    </row>
    <row r="692" spans="1:34" ht="61.5">
      <c r="A692" s="17">
        <v>1</v>
      </c>
      <c r="B692" s="52">
        <v>133</v>
      </c>
      <c r="C692" s="20" t="s">
        <v>413</v>
      </c>
      <c r="D692" s="26">
        <v>2533670.4300000002</v>
      </c>
      <c r="E692" s="26">
        <v>0</v>
      </c>
      <c r="F692" s="26">
        <v>0</v>
      </c>
      <c r="G692" s="26">
        <v>0</v>
      </c>
      <c r="H692" s="26">
        <v>0</v>
      </c>
      <c r="I692" s="26">
        <v>0</v>
      </c>
      <c r="J692" s="26">
        <v>0</v>
      </c>
      <c r="K692" s="28">
        <v>0</v>
      </c>
      <c r="L692" s="26">
        <v>0</v>
      </c>
      <c r="M692" s="26">
        <v>481.94</v>
      </c>
      <c r="N692" s="26">
        <v>2500476.6</v>
      </c>
      <c r="O692" s="26">
        <v>0</v>
      </c>
      <c r="P692" s="26">
        <v>0</v>
      </c>
      <c r="Q692" s="26">
        <v>0</v>
      </c>
      <c r="R692" s="26">
        <v>0</v>
      </c>
      <c r="S692" s="26">
        <v>0</v>
      </c>
      <c r="T692" s="26">
        <v>0</v>
      </c>
      <c r="U692" s="26">
        <v>0</v>
      </c>
      <c r="V692" s="26">
        <v>0</v>
      </c>
      <c r="W692" s="26">
        <v>0</v>
      </c>
      <c r="X692" s="26">
        <v>0</v>
      </c>
      <c r="Y692" s="26">
        <v>0</v>
      </c>
      <c r="Z692" s="26">
        <v>0</v>
      </c>
      <c r="AA692" s="26">
        <v>0</v>
      </c>
      <c r="AB692" s="26">
        <v>0</v>
      </c>
      <c r="AC692" s="26">
        <v>33193.83</v>
      </c>
      <c r="AD692" s="26">
        <v>0</v>
      </c>
      <c r="AE692" s="26">
        <v>0</v>
      </c>
      <c r="AF692" s="29" t="s">
        <v>263</v>
      </c>
      <c r="AG692" s="29">
        <v>2021</v>
      </c>
      <c r="AH692" s="30">
        <v>2021</v>
      </c>
    </row>
    <row r="693" spans="1:34" ht="61.5">
      <c r="A693" s="17">
        <v>1</v>
      </c>
      <c r="B693" s="52">
        <v>134</v>
      </c>
      <c r="C693" s="20" t="s">
        <v>1573</v>
      </c>
      <c r="D693" s="26">
        <v>7428184.7300000004</v>
      </c>
      <c r="E693" s="26">
        <v>0</v>
      </c>
      <c r="F693" s="26">
        <v>0</v>
      </c>
      <c r="G693" s="26">
        <v>0</v>
      </c>
      <c r="H693" s="26">
        <v>0</v>
      </c>
      <c r="I693" s="26">
        <v>0</v>
      </c>
      <c r="J693" s="26">
        <v>0</v>
      </c>
      <c r="K693" s="28">
        <v>0</v>
      </c>
      <c r="L693" s="26">
        <v>0</v>
      </c>
      <c r="M693" s="26">
        <v>882</v>
      </c>
      <c r="N693" s="26">
        <v>7214205</v>
      </c>
      <c r="O693" s="26">
        <v>0</v>
      </c>
      <c r="P693" s="26">
        <v>0</v>
      </c>
      <c r="Q693" s="26">
        <v>0</v>
      </c>
      <c r="R693" s="26">
        <v>0</v>
      </c>
      <c r="S693" s="26">
        <v>0</v>
      </c>
      <c r="T693" s="26">
        <v>0</v>
      </c>
      <c r="U693" s="26">
        <v>0</v>
      </c>
      <c r="V693" s="26">
        <v>0</v>
      </c>
      <c r="W693" s="26">
        <v>0</v>
      </c>
      <c r="X693" s="26">
        <v>0</v>
      </c>
      <c r="Y693" s="26">
        <v>0</v>
      </c>
      <c r="Z693" s="26">
        <v>0</v>
      </c>
      <c r="AA693" s="26">
        <v>0</v>
      </c>
      <c r="AB693" s="26">
        <v>0</v>
      </c>
      <c r="AC693" s="26">
        <v>108213.08</v>
      </c>
      <c r="AD693" s="26">
        <v>105766.65</v>
      </c>
      <c r="AE693" s="26">
        <v>0</v>
      </c>
      <c r="AF693" s="29">
        <v>2021</v>
      </c>
      <c r="AG693" s="29">
        <v>2021</v>
      </c>
      <c r="AH693" s="30">
        <v>2021</v>
      </c>
    </row>
    <row r="694" spans="1:34" ht="61.5">
      <c r="A694" s="17">
        <v>1</v>
      </c>
      <c r="B694" s="52">
        <v>135</v>
      </c>
      <c r="C694" s="20" t="s">
        <v>1602</v>
      </c>
      <c r="D694" s="26">
        <v>4904335.0599999996</v>
      </c>
      <c r="E694" s="26">
        <v>0</v>
      </c>
      <c r="F694" s="26">
        <v>0</v>
      </c>
      <c r="G694" s="26">
        <v>0</v>
      </c>
      <c r="H694" s="26">
        <v>0</v>
      </c>
      <c r="I694" s="26">
        <v>0</v>
      </c>
      <c r="J694" s="26">
        <v>0</v>
      </c>
      <c r="K694" s="28">
        <v>0</v>
      </c>
      <c r="L694" s="26">
        <v>0</v>
      </c>
      <c r="M694" s="26">
        <v>848</v>
      </c>
      <c r="N694" s="34">
        <v>4727725</v>
      </c>
      <c r="O694" s="26">
        <v>0</v>
      </c>
      <c r="P694" s="26">
        <v>0</v>
      </c>
      <c r="Q694" s="26">
        <v>0</v>
      </c>
      <c r="R694" s="26">
        <v>0</v>
      </c>
      <c r="S694" s="26">
        <v>0</v>
      </c>
      <c r="T694" s="26">
        <v>0</v>
      </c>
      <c r="U694" s="26">
        <v>0</v>
      </c>
      <c r="V694" s="26">
        <v>0</v>
      </c>
      <c r="W694" s="26">
        <v>0</v>
      </c>
      <c r="X694" s="26">
        <v>0</v>
      </c>
      <c r="Y694" s="26">
        <v>0</v>
      </c>
      <c r="Z694" s="26">
        <v>0</v>
      </c>
      <c r="AA694" s="26">
        <v>0</v>
      </c>
      <c r="AB694" s="26">
        <v>0</v>
      </c>
      <c r="AC694" s="26">
        <v>70915.88</v>
      </c>
      <c r="AD694" s="26">
        <v>105694.18</v>
      </c>
      <c r="AE694" s="26">
        <v>0</v>
      </c>
      <c r="AF694" s="29">
        <v>2021</v>
      </c>
      <c r="AG694" s="29">
        <v>2021</v>
      </c>
      <c r="AH694" s="30">
        <v>2021</v>
      </c>
    </row>
    <row r="695" spans="1:34" ht="61.5">
      <c r="A695" s="17">
        <v>1</v>
      </c>
      <c r="B695" s="52">
        <v>136</v>
      </c>
      <c r="C695" s="20" t="s">
        <v>1603</v>
      </c>
      <c r="D695" s="26">
        <v>3292242.61</v>
      </c>
      <c r="E695" s="26">
        <v>0</v>
      </c>
      <c r="F695" s="26">
        <v>0</v>
      </c>
      <c r="G695" s="26">
        <v>0</v>
      </c>
      <c r="H695" s="26">
        <v>0</v>
      </c>
      <c r="I695" s="26">
        <v>0</v>
      </c>
      <c r="J695" s="26">
        <v>0</v>
      </c>
      <c r="K695" s="28">
        <v>0</v>
      </c>
      <c r="L695" s="26">
        <v>0</v>
      </c>
      <c r="M695" s="26">
        <v>565</v>
      </c>
      <c r="N695" s="26">
        <v>3166334</v>
      </c>
      <c r="O695" s="26">
        <v>0</v>
      </c>
      <c r="P695" s="26">
        <v>0</v>
      </c>
      <c r="Q695" s="26">
        <v>0</v>
      </c>
      <c r="R695" s="26">
        <v>0</v>
      </c>
      <c r="S695" s="26">
        <v>0</v>
      </c>
      <c r="T695" s="26">
        <v>0</v>
      </c>
      <c r="U695" s="26">
        <v>0</v>
      </c>
      <c r="V695" s="26">
        <v>0</v>
      </c>
      <c r="W695" s="26">
        <v>0</v>
      </c>
      <c r="X695" s="26">
        <v>0</v>
      </c>
      <c r="Y695" s="26">
        <v>0</v>
      </c>
      <c r="Z695" s="26">
        <v>0</v>
      </c>
      <c r="AA695" s="26">
        <v>0</v>
      </c>
      <c r="AB695" s="26">
        <v>0</v>
      </c>
      <c r="AC695" s="26">
        <v>42033.08</v>
      </c>
      <c r="AD695" s="26">
        <v>83875.53</v>
      </c>
      <c r="AE695" s="26">
        <v>0</v>
      </c>
      <c r="AF695" s="29">
        <v>2021</v>
      </c>
      <c r="AG695" s="29">
        <v>2021</v>
      </c>
      <c r="AH695" s="30">
        <v>2021</v>
      </c>
    </row>
    <row r="696" spans="1:34" ht="61.5">
      <c r="A696" s="17">
        <v>1</v>
      </c>
      <c r="B696" s="52">
        <v>137</v>
      </c>
      <c r="C696" s="20" t="s">
        <v>425</v>
      </c>
      <c r="D696" s="26">
        <v>2957619.0999999996</v>
      </c>
      <c r="E696" s="26">
        <v>0</v>
      </c>
      <c r="F696" s="26">
        <v>0</v>
      </c>
      <c r="G696" s="26">
        <v>0</v>
      </c>
      <c r="H696" s="26">
        <v>0</v>
      </c>
      <c r="I696" s="26">
        <v>0</v>
      </c>
      <c r="J696" s="26">
        <v>0</v>
      </c>
      <c r="K696" s="59">
        <v>2</v>
      </c>
      <c r="L696" s="26">
        <v>2957619.0999999996</v>
      </c>
      <c r="M696" s="26">
        <v>0</v>
      </c>
      <c r="N696" s="26">
        <v>0</v>
      </c>
      <c r="O696" s="26">
        <v>0</v>
      </c>
      <c r="P696" s="26">
        <v>0</v>
      </c>
      <c r="Q696" s="26">
        <v>0</v>
      </c>
      <c r="R696" s="26">
        <v>0</v>
      </c>
      <c r="S696" s="26">
        <v>0</v>
      </c>
      <c r="T696" s="26">
        <v>0</v>
      </c>
      <c r="U696" s="26">
        <v>0</v>
      </c>
      <c r="V696" s="26">
        <v>0</v>
      </c>
      <c r="W696" s="26">
        <v>0</v>
      </c>
      <c r="X696" s="26">
        <v>0</v>
      </c>
      <c r="Y696" s="26">
        <v>0</v>
      </c>
      <c r="Z696" s="26">
        <v>0</v>
      </c>
      <c r="AA696" s="26">
        <v>0</v>
      </c>
      <c r="AB696" s="26">
        <v>0</v>
      </c>
      <c r="AC696" s="26">
        <v>0</v>
      </c>
      <c r="AD696" s="26">
        <v>0</v>
      </c>
      <c r="AE696" s="26">
        <v>0</v>
      </c>
      <c r="AF696" s="30" t="s">
        <v>263</v>
      </c>
      <c r="AG696" s="29">
        <v>2021</v>
      </c>
      <c r="AH696" s="30" t="s">
        <v>263</v>
      </c>
    </row>
    <row r="697" spans="1:34" ht="61.5">
      <c r="A697" s="17">
        <v>1</v>
      </c>
      <c r="B697" s="52">
        <v>138</v>
      </c>
      <c r="C697" s="20" t="s">
        <v>1615</v>
      </c>
      <c r="D697" s="26">
        <v>2930743.46</v>
      </c>
      <c r="E697" s="26">
        <v>0</v>
      </c>
      <c r="F697" s="26">
        <v>0</v>
      </c>
      <c r="G697" s="26">
        <v>0</v>
      </c>
      <c r="H697" s="26">
        <v>0</v>
      </c>
      <c r="I697" s="26">
        <v>0</v>
      </c>
      <c r="J697" s="26">
        <v>0</v>
      </c>
      <c r="K697" s="28">
        <v>0</v>
      </c>
      <c r="L697" s="26">
        <v>0</v>
      </c>
      <c r="M697" s="26">
        <v>600</v>
      </c>
      <c r="N697" s="26">
        <v>2823071</v>
      </c>
      <c r="O697" s="26">
        <v>0</v>
      </c>
      <c r="P697" s="26">
        <v>0</v>
      </c>
      <c r="Q697" s="26">
        <v>0</v>
      </c>
      <c r="R697" s="26">
        <v>0</v>
      </c>
      <c r="S697" s="26">
        <v>0</v>
      </c>
      <c r="T697" s="26">
        <v>0</v>
      </c>
      <c r="U697" s="26">
        <v>0</v>
      </c>
      <c r="V697" s="26">
        <v>0</v>
      </c>
      <c r="W697" s="26">
        <v>0</v>
      </c>
      <c r="X697" s="26">
        <v>0</v>
      </c>
      <c r="Y697" s="26">
        <v>0</v>
      </c>
      <c r="Z697" s="26">
        <v>0</v>
      </c>
      <c r="AA697" s="26">
        <v>0</v>
      </c>
      <c r="AB697" s="26">
        <v>0</v>
      </c>
      <c r="AC697" s="26">
        <v>37476.269999999997</v>
      </c>
      <c r="AD697" s="26">
        <v>70196.19</v>
      </c>
      <c r="AE697" s="26">
        <v>0</v>
      </c>
      <c r="AF697" s="29">
        <v>2021</v>
      </c>
      <c r="AG697" s="29">
        <v>2021</v>
      </c>
      <c r="AH697" s="30">
        <v>2021</v>
      </c>
    </row>
    <row r="698" spans="1:34" ht="61.5">
      <c r="A698" s="17">
        <v>1</v>
      </c>
      <c r="B698" s="52">
        <v>139</v>
      </c>
      <c r="C698" s="20" t="s">
        <v>1616</v>
      </c>
      <c r="D698" s="26">
        <v>2227389.04</v>
      </c>
      <c r="E698" s="26">
        <v>0</v>
      </c>
      <c r="F698" s="26">
        <v>0</v>
      </c>
      <c r="G698" s="26">
        <v>0</v>
      </c>
      <c r="H698" s="26">
        <v>0</v>
      </c>
      <c r="I698" s="26">
        <v>0</v>
      </c>
      <c r="J698" s="26">
        <v>0</v>
      </c>
      <c r="K698" s="28">
        <v>0</v>
      </c>
      <c r="L698" s="26">
        <v>0</v>
      </c>
      <c r="M698" s="34">
        <v>410</v>
      </c>
      <c r="N698" s="34">
        <v>2134221.4900000002</v>
      </c>
      <c r="O698" s="26">
        <v>0</v>
      </c>
      <c r="P698" s="26">
        <v>0</v>
      </c>
      <c r="Q698" s="26">
        <v>0</v>
      </c>
      <c r="R698" s="26">
        <v>0</v>
      </c>
      <c r="S698" s="26">
        <v>0</v>
      </c>
      <c r="T698" s="26">
        <v>0</v>
      </c>
      <c r="U698" s="26">
        <v>0</v>
      </c>
      <c r="V698" s="26">
        <v>0</v>
      </c>
      <c r="W698" s="26">
        <v>0</v>
      </c>
      <c r="X698" s="26">
        <v>0</v>
      </c>
      <c r="Y698" s="26">
        <v>0</v>
      </c>
      <c r="Z698" s="26">
        <v>0</v>
      </c>
      <c r="AA698" s="26">
        <v>0</v>
      </c>
      <c r="AB698" s="26">
        <v>0</v>
      </c>
      <c r="AC698" s="122">
        <v>28331.79</v>
      </c>
      <c r="AD698" s="122">
        <v>64835.76</v>
      </c>
      <c r="AE698" s="26">
        <v>0</v>
      </c>
      <c r="AF698" s="29">
        <v>2021</v>
      </c>
      <c r="AG698" s="29">
        <v>2021</v>
      </c>
      <c r="AH698" s="30">
        <v>2021</v>
      </c>
    </row>
    <row r="699" spans="1:34" ht="61.5">
      <c r="A699" s="17">
        <v>1</v>
      </c>
      <c r="B699" s="52">
        <v>140</v>
      </c>
      <c r="C699" s="20" t="s">
        <v>1248</v>
      </c>
      <c r="D699" s="26">
        <v>11628214.93</v>
      </c>
      <c r="E699" s="26">
        <v>0</v>
      </c>
      <c r="F699" s="26">
        <v>0</v>
      </c>
      <c r="G699" s="26">
        <v>0</v>
      </c>
      <c r="H699" s="26">
        <v>0</v>
      </c>
      <c r="I699" s="26">
        <v>0</v>
      </c>
      <c r="J699" s="26">
        <v>0</v>
      </c>
      <c r="K699" s="28">
        <v>0</v>
      </c>
      <c r="L699" s="26">
        <v>0</v>
      </c>
      <c r="M699" s="26">
        <v>0</v>
      </c>
      <c r="N699" s="26">
        <v>0</v>
      </c>
      <c r="O699" s="26">
        <v>0</v>
      </c>
      <c r="P699" s="26">
        <v>0</v>
      </c>
      <c r="Q699" s="34">
        <v>2379</v>
      </c>
      <c r="R699" s="34">
        <v>11573530</v>
      </c>
      <c r="S699" s="26">
        <v>0</v>
      </c>
      <c r="T699" s="26">
        <v>0</v>
      </c>
      <c r="U699" s="26">
        <v>0</v>
      </c>
      <c r="V699" s="26">
        <v>0</v>
      </c>
      <c r="W699" s="26">
        <v>0</v>
      </c>
      <c r="X699" s="26">
        <v>0</v>
      </c>
      <c r="Y699" s="26">
        <v>0</v>
      </c>
      <c r="Z699" s="26">
        <v>0</v>
      </c>
      <c r="AA699" s="26">
        <v>0</v>
      </c>
      <c r="AB699" s="26">
        <v>0</v>
      </c>
      <c r="AC699" s="34">
        <v>54684.93</v>
      </c>
      <c r="AD699" s="34">
        <v>0</v>
      </c>
      <c r="AE699" s="26">
        <v>0</v>
      </c>
      <c r="AF699" s="29" t="s">
        <v>263</v>
      </c>
      <c r="AG699" s="29">
        <v>2021</v>
      </c>
      <c r="AH699" s="30">
        <v>2021</v>
      </c>
    </row>
    <row r="700" spans="1:34" ht="61.5">
      <c r="A700" s="17">
        <v>1</v>
      </c>
      <c r="B700" s="52">
        <v>141</v>
      </c>
      <c r="C700" s="20" t="s">
        <v>1543</v>
      </c>
      <c r="D700" s="26">
        <v>3026054.9</v>
      </c>
      <c r="E700" s="26">
        <v>0</v>
      </c>
      <c r="F700" s="26">
        <v>0</v>
      </c>
      <c r="G700" s="26">
        <v>0</v>
      </c>
      <c r="H700" s="26">
        <v>0</v>
      </c>
      <c r="I700" s="26">
        <v>0</v>
      </c>
      <c r="J700" s="26">
        <v>0</v>
      </c>
      <c r="K700" s="28">
        <v>0</v>
      </c>
      <c r="L700" s="26">
        <v>0</v>
      </c>
      <c r="M700" s="26">
        <v>0</v>
      </c>
      <c r="N700" s="26">
        <v>0</v>
      </c>
      <c r="O700" s="26">
        <v>0</v>
      </c>
      <c r="P700" s="26">
        <v>0</v>
      </c>
      <c r="Q700" s="26">
        <v>0</v>
      </c>
      <c r="R700" s="26">
        <v>0</v>
      </c>
      <c r="S700" s="34">
        <v>121.1</v>
      </c>
      <c r="T700" s="34">
        <v>3011824.03</v>
      </c>
      <c r="U700" s="26">
        <v>0</v>
      </c>
      <c r="V700" s="26">
        <v>0</v>
      </c>
      <c r="W700" s="26">
        <v>0</v>
      </c>
      <c r="X700" s="26">
        <v>0</v>
      </c>
      <c r="Y700" s="26">
        <v>0</v>
      </c>
      <c r="Z700" s="26">
        <v>0</v>
      </c>
      <c r="AA700" s="26">
        <v>0</v>
      </c>
      <c r="AB700" s="26">
        <v>0</v>
      </c>
      <c r="AC700" s="34">
        <v>14230.87</v>
      </c>
      <c r="AD700" s="34">
        <v>0</v>
      </c>
      <c r="AE700" s="26">
        <v>0</v>
      </c>
      <c r="AF700" s="29" t="s">
        <v>263</v>
      </c>
      <c r="AG700" s="29">
        <v>2021</v>
      </c>
      <c r="AH700" s="30">
        <v>2021</v>
      </c>
    </row>
    <row r="701" spans="1:34" ht="61.5">
      <c r="A701" s="17">
        <v>1</v>
      </c>
      <c r="B701" s="52">
        <v>142</v>
      </c>
      <c r="C701" s="20" t="s">
        <v>1811</v>
      </c>
      <c r="D701" s="26">
        <v>1498304.0199999998</v>
      </c>
      <c r="E701" s="26">
        <v>0</v>
      </c>
      <c r="F701" s="26">
        <v>0</v>
      </c>
      <c r="G701" s="26">
        <v>0</v>
      </c>
      <c r="H701" s="26">
        <v>0</v>
      </c>
      <c r="I701" s="26">
        <v>1391686</v>
      </c>
      <c r="J701" s="26">
        <v>0</v>
      </c>
      <c r="K701" s="28">
        <v>0</v>
      </c>
      <c r="L701" s="26">
        <v>0</v>
      </c>
      <c r="M701" s="26">
        <v>0</v>
      </c>
      <c r="N701" s="26">
        <v>0</v>
      </c>
      <c r="O701" s="26">
        <v>0</v>
      </c>
      <c r="P701" s="26">
        <v>0</v>
      </c>
      <c r="Q701" s="26">
        <v>0</v>
      </c>
      <c r="R701" s="26">
        <v>0</v>
      </c>
      <c r="S701" s="26">
        <v>0</v>
      </c>
      <c r="T701" s="26">
        <v>0</v>
      </c>
      <c r="U701" s="26">
        <v>0</v>
      </c>
      <c r="V701" s="26">
        <v>0</v>
      </c>
      <c r="W701" s="26">
        <v>0</v>
      </c>
      <c r="X701" s="26">
        <v>0</v>
      </c>
      <c r="Y701" s="26">
        <v>0</v>
      </c>
      <c r="Z701" s="26">
        <v>0</v>
      </c>
      <c r="AA701" s="26">
        <v>0</v>
      </c>
      <c r="AB701" s="26">
        <v>0</v>
      </c>
      <c r="AC701" s="77">
        <v>18474.63</v>
      </c>
      <c r="AD701" s="77">
        <v>88143.39</v>
      </c>
      <c r="AE701" s="26">
        <v>0</v>
      </c>
      <c r="AF701" s="29">
        <v>2021</v>
      </c>
      <c r="AG701" s="29">
        <v>2021</v>
      </c>
      <c r="AH701" s="30">
        <v>2021</v>
      </c>
    </row>
    <row r="702" spans="1:34" ht="61.5">
      <c r="A702" s="17">
        <v>1</v>
      </c>
      <c r="B702" s="52">
        <v>143</v>
      </c>
      <c r="C702" s="20" t="s">
        <v>1120</v>
      </c>
      <c r="D702" s="26">
        <v>375226.5</v>
      </c>
      <c r="E702" s="26">
        <v>0</v>
      </c>
      <c r="F702" s="26">
        <v>0</v>
      </c>
      <c r="G702" s="26">
        <v>0</v>
      </c>
      <c r="H702" s="26">
        <v>0</v>
      </c>
      <c r="I702" s="148">
        <v>375226.5</v>
      </c>
      <c r="J702" s="26">
        <v>0</v>
      </c>
      <c r="K702" s="28">
        <v>0</v>
      </c>
      <c r="L702" s="26">
        <v>0</v>
      </c>
      <c r="M702" s="26">
        <v>0</v>
      </c>
      <c r="N702" s="26">
        <v>0</v>
      </c>
      <c r="O702" s="26">
        <v>0</v>
      </c>
      <c r="P702" s="26">
        <v>0</v>
      </c>
      <c r="Q702" s="26">
        <v>0</v>
      </c>
      <c r="R702" s="26">
        <v>0</v>
      </c>
      <c r="S702" s="26">
        <v>0</v>
      </c>
      <c r="T702" s="26">
        <v>0</v>
      </c>
      <c r="U702" s="26">
        <v>0</v>
      </c>
      <c r="V702" s="26">
        <v>0</v>
      </c>
      <c r="W702" s="26">
        <v>0</v>
      </c>
      <c r="X702" s="26">
        <v>0</v>
      </c>
      <c r="Y702" s="26">
        <v>0</v>
      </c>
      <c r="Z702" s="26">
        <v>0</v>
      </c>
      <c r="AA702" s="26">
        <v>0</v>
      </c>
      <c r="AB702" s="26">
        <v>0</v>
      </c>
      <c r="AC702" s="26">
        <v>0</v>
      </c>
      <c r="AD702" s="26">
        <v>0</v>
      </c>
      <c r="AE702" s="26">
        <v>0</v>
      </c>
      <c r="AF702" s="29" t="s">
        <v>263</v>
      </c>
      <c r="AG702" s="29">
        <v>2018</v>
      </c>
      <c r="AH702" s="29" t="s">
        <v>263</v>
      </c>
    </row>
    <row r="703" spans="1:34" ht="61.5">
      <c r="A703" s="17">
        <v>1</v>
      </c>
      <c r="B703" s="52">
        <v>144</v>
      </c>
      <c r="C703" s="20" t="s">
        <v>1121</v>
      </c>
      <c r="D703" s="26">
        <v>160103.5</v>
      </c>
      <c r="E703" s="26">
        <v>0</v>
      </c>
      <c r="F703" s="26">
        <v>0</v>
      </c>
      <c r="G703" s="26">
        <v>0</v>
      </c>
      <c r="H703" s="26">
        <v>0</v>
      </c>
      <c r="I703" s="148">
        <v>160103.5</v>
      </c>
      <c r="J703" s="26">
        <v>0</v>
      </c>
      <c r="K703" s="28">
        <v>0</v>
      </c>
      <c r="L703" s="26">
        <v>0</v>
      </c>
      <c r="M703" s="26">
        <v>0</v>
      </c>
      <c r="N703" s="26">
        <v>0</v>
      </c>
      <c r="O703" s="26">
        <v>0</v>
      </c>
      <c r="P703" s="26">
        <v>0</v>
      </c>
      <c r="Q703" s="26">
        <v>0</v>
      </c>
      <c r="R703" s="26">
        <v>0</v>
      </c>
      <c r="S703" s="26">
        <v>0</v>
      </c>
      <c r="T703" s="26">
        <v>0</v>
      </c>
      <c r="U703" s="26">
        <v>0</v>
      </c>
      <c r="V703" s="26">
        <v>0</v>
      </c>
      <c r="W703" s="26">
        <v>0</v>
      </c>
      <c r="X703" s="26">
        <v>0</v>
      </c>
      <c r="Y703" s="26">
        <v>0</v>
      </c>
      <c r="Z703" s="26">
        <v>0</v>
      </c>
      <c r="AA703" s="26">
        <v>0</v>
      </c>
      <c r="AB703" s="26">
        <v>0</v>
      </c>
      <c r="AC703" s="26">
        <v>0</v>
      </c>
      <c r="AD703" s="26">
        <v>0</v>
      </c>
      <c r="AE703" s="26">
        <v>0</v>
      </c>
      <c r="AF703" s="29" t="s">
        <v>263</v>
      </c>
      <c r="AG703" s="29">
        <v>2018</v>
      </c>
      <c r="AH703" s="29" t="s">
        <v>263</v>
      </c>
    </row>
    <row r="704" spans="1:34" ht="61.5">
      <c r="A704" s="17">
        <v>1</v>
      </c>
      <c r="B704" s="52">
        <v>145</v>
      </c>
      <c r="C704" s="20" t="s">
        <v>2227</v>
      </c>
      <c r="D704" s="26">
        <v>5163065.4399999995</v>
      </c>
      <c r="E704" s="26">
        <v>0</v>
      </c>
      <c r="F704" s="26">
        <v>0</v>
      </c>
      <c r="G704" s="26">
        <v>0</v>
      </c>
      <c r="H704" s="26">
        <v>0</v>
      </c>
      <c r="I704" s="26">
        <v>0</v>
      </c>
      <c r="J704" s="26">
        <v>0</v>
      </c>
      <c r="K704" s="28">
        <v>0</v>
      </c>
      <c r="L704" s="26">
        <v>0</v>
      </c>
      <c r="M704" s="26">
        <v>679.6</v>
      </c>
      <c r="N704" s="26">
        <v>5012688</v>
      </c>
      <c r="O704" s="26">
        <v>0</v>
      </c>
      <c r="P704" s="26">
        <v>0</v>
      </c>
      <c r="Q704" s="26">
        <v>0</v>
      </c>
      <c r="R704" s="26">
        <v>0</v>
      </c>
      <c r="S704" s="26">
        <v>0</v>
      </c>
      <c r="T704" s="26">
        <v>0</v>
      </c>
      <c r="U704" s="26">
        <v>0</v>
      </c>
      <c r="V704" s="26">
        <v>0</v>
      </c>
      <c r="W704" s="26">
        <v>0</v>
      </c>
      <c r="X704" s="26">
        <v>0</v>
      </c>
      <c r="Y704" s="26">
        <v>0</v>
      </c>
      <c r="Z704" s="26">
        <v>0</v>
      </c>
      <c r="AA704" s="26">
        <v>0</v>
      </c>
      <c r="AB704" s="26">
        <v>0</v>
      </c>
      <c r="AC704" s="34">
        <v>66543.429999999993</v>
      </c>
      <c r="AD704" s="26">
        <v>83834.009999999995</v>
      </c>
      <c r="AE704" s="26">
        <v>0</v>
      </c>
      <c r="AF704" s="29">
        <v>2021</v>
      </c>
      <c r="AG704" s="29">
        <v>2021</v>
      </c>
      <c r="AH704" s="30">
        <v>2021</v>
      </c>
    </row>
    <row r="705" spans="1:34" ht="61.5">
      <c r="A705" s="17">
        <v>1</v>
      </c>
      <c r="B705" s="52">
        <v>146</v>
      </c>
      <c r="C705" s="20" t="s">
        <v>2226</v>
      </c>
      <c r="D705" s="26">
        <v>6139793.3400000008</v>
      </c>
      <c r="E705" s="26">
        <v>0</v>
      </c>
      <c r="F705" s="26">
        <v>0</v>
      </c>
      <c r="G705" s="26">
        <v>0</v>
      </c>
      <c r="H705" s="26">
        <v>0</v>
      </c>
      <c r="I705" s="26">
        <v>0</v>
      </c>
      <c r="J705" s="26">
        <v>0</v>
      </c>
      <c r="K705" s="28">
        <v>0</v>
      </c>
      <c r="L705" s="26">
        <v>0</v>
      </c>
      <c r="M705" s="26">
        <v>752</v>
      </c>
      <c r="N705" s="34">
        <v>5973652</v>
      </c>
      <c r="O705" s="26">
        <v>0</v>
      </c>
      <c r="P705" s="26">
        <v>0</v>
      </c>
      <c r="Q705" s="26">
        <v>0</v>
      </c>
      <c r="R705" s="26">
        <v>0</v>
      </c>
      <c r="S705" s="26">
        <v>0</v>
      </c>
      <c r="T705" s="26">
        <v>0</v>
      </c>
      <c r="U705" s="26">
        <v>0</v>
      </c>
      <c r="V705" s="26">
        <v>0</v>
      </c>
      <c r="W705" s="26">
        <v>0</v>
      </c>
      <c r="X705" s="26">
        <v>0</v>
      </c>
      <c r="Y705" s="26">
        <v>0</v>
      </c>
      <c r="Z705" s="26">
        <v>0</v>
      </c>
      <c r="AA705" s="26">
        <v>0</v>
      </c>
      <c r="AB705" s="26">
        <v>0</v>
      </c>
      <c r="AC705" s="34">
        <v>79300.23</v>
      </c>
      <c r="AD705" s="26">
        <v>86841.11</v>
      </c>
      <c r="AE705" s="26">
        <v>0</v>
      </c>
      <c r="AF705" s="29">
        <v>2021</v>
      </c>
      <c r="AG705" s="29">
        <v>2021</v>
      </c>
      <c r="AH705" s="30">
        <v>2021</v>
      </c>
    </row>
    <row r="706" spans="1:34" ht="61.5">
      <c r="A706" s="17">
        <v>1</v>
      </c>
      <c r="B706" s="52">
        <v>147</v>
      </c>
      <c r="C706" s="20" t="s">
        <v>2245</v>
      </c>
      <c r="D706" s="26">
        <v>2027086.04</v>
      </c>
      <c r="E706" s="26">
        <v>0</v>
      </c>
      <c r="F706" s="26">
        <v>0</v>
      </c>
      <c r="G706" s="26">
        <v>0</v>
      </c>
      <c r="H706" s="26">
        <v>0</v>
      </c>
      <c r="I706" s="26">
        <v>0</v>
      </c>
      <c r="J706" s="26">
        <v>0</v>
      </c>
      <c r="K706" s="173">
        <v>1</v>
      </c>
      <c r="L706" s="122">
        <v>1895022</v>
      </c>
      <c r="M706" s="26">
        <v>0</v>
      </c>
      <c r="N706" s="26">
        <v>0</v>
      </c>
      <c r="O706" s="26">
        <v>0</v>
      </c>
      <c r="P706" s="26">
        <v>0</v>
      </c>
      <c r="Q706" s="26">
        <v>0</v>
      </c>
      <c r="R706" s="26">
        <v>0</v>
      </c>
      <c r="S706" s="26">
        <v>0</v>
      </c>
      <c r="T706" s="26">
        <v>0</v>
      </c>
      <c r="U706" s="26">
        <v>0</v>
      </c>
      <c r="V706" s="26">
        <v>0</v>
      </c>
      <c r="W706" s="26">
        <v>0</v>
      </c>
      <c r="X706" s="26">
        <v>0</v>
      </c>
      <c r="Y706" s="26">
        <v>0</v>
      </c>
      <c r="Z706" s="26">
        <v>0</v>
      </c>
      <c r="AA706" s="26">
        <v>0</v>
      </c>
      <c r="AB706" s="26">
        <v>0</v>
      </c>
      <c r="AC706" s="26">
        <v>28425.33</v>
      </c>
      <c r="AD706" s="34">
        <v>103638.71</v>
      </c>
      <c r="AE706" s="26">
        <v>0</v>
      </c>
      <c r="AF706" s="29">
        <v>2021</v>
      </c>
      <c r="AG706" s="29">
        <v>2021</v>
      </c>
      <c r="AH706" s="29">
        <v>2021</v>
      </c>
    </row>
    <row r="707" spans="1:34" ht="61.5">
      <c r="A707" s="17">
        <v>1</v>
      </c>
      <c r="B707" s="52">
        <v>148</v>
      </c>
      <c r="C707" s="20" t="s">
        <v>2246</v>
      </c>
      <c r="D707" s="26">
        <v>13834864.17</v>
      </c>
      <c r="E707" s="26">
        <v>0</v>
      </c>
      <c r="F707" s="26">
        <v>0</v>
      </c>
      <c r="G707" s="26">
        <v>0</v>
      </c>
      <c r="H707" s="26">
        <v>0</v>
      </c>
      <c r="I707" s="26">
        <v>0</v>
      </c>
      <c r="J707" s="26">
        <v>0</v>
      </c>
      <c r="K707" s="173">
        <v>6</v>
      </c>
      <c r="L707" s="122">
        <v>13515961.48</v>
      </c>
      <c r="M707" s="26">
        <v>0</v>
      </c>
      <c r="N707" s="26">
        <v>0</v>
      </c>
      <c r="O707" s="26">
        <v>0</v>
      </c>
      <c r="P707" s="26">
        <v>0</v>
      </c>
      <c r="Q707" s="26">
        <v>0</v>
      </c>
      <c r="R707" s="26">
        <v>0</v>
      </c>
      <c r="S707" s="26">
        <v>0</v>
      </c>
      <c r="T707" s="26">
        <v>0</v>
      </c>
      <c r="U707" s="26">
        <v>0</v>
      </c>
      <c r="V707" s="26">
        <v>0</v>
      </c>
      <c r="W707" s="26">
        <v>0</v>
      </c>
      <c r="X707" s="26">
        <v>0</v>
      </c>
      <c r="Y707" s="26">
        <v>0</v>
      </c>
      <c r="Z707" s="26">
        <v>0</v>
      </c>
      <c r="AA707" s="26">
        <v>0</v>
      </c>
      <c r="AB707" s="26">
        <v>0</v>
      </c>
      <c r="AC707" s="26">
        <v>202739.42</v>
      </c>
      <c r="AD707" s="34">
        <v>116163.27</v>
      </c>
      <c r="AE707" s="26">
        <v>0</v>
      </c>
      <c r="AF707" s="29">
        <v>2021</v>
      </c>
      <c r="AG707" s="29">
        <v>2021</v>
      </c>
      <c r="AH707" s="29">
        <v>2021</v>
      </c>
    </row>
    <row r="708" spans="1:34" ht="61.5">
      <c r="A708" s="17">
        <v>1</v>
      </c>
      <c r="B708" s="52">
        <v>149</v>
      </c>
      <c r="C708" s="20" t="s">
        <v>781</v>
      </c>
      <c r="D708" s="26">
        <v>90029.61</v>
      </c>
      <c r="E708" s="26">
        <v>0</v>
      </c>
      <c r="F708" s="26">
        <v>0</v>
      </c>
      <c r="G708" s="26">
        <v>0</v>
      </c>
      <c r="H708" s="26">
        <v>0</v>
      </c>
      <c r="I708" s="26">
        <v>0</v>
      </c>
      <c r="J708" s="26">
        <v>0</v>
      </c>
      <c r="K708" s="59">
        <v>0</v>
      </c>
      <c r="L708" s="26">
        <v>0</v>
      </c>
      <c r="M708" s="26">
        <v>0</v>
      </c>
      <c r="N708" s="26">
        <v>0</v>
      </c>
      <c r="O708" s="26">
        <v>0</v>
      </c>
      <c r="P708" s="26">
        <v>0</v>
      </c>
      <c r="Q708" s="26">
        <v>0</v>
      </c>
      <c r="R708" s="26">
        <v>0</v>
      </c>
      <c r="S708" s="26">
        <v>0</v>
      </c>
      <c r="T708" s="26">
        <v>0</v>
      </c>
      <c r="U708" s="26">
        <v>0</v>
      </c>
      <c r="V708" s="26">
        <v>0</v>
      </c>
      <c r="W708" s="26">
        <v>0</v>
      </c>
      <c r="X708" s="26">
        <v>0</v>
      </c>
      <c r="Y708" s="26">
        <v>0</v>
      </c>
      <c r="Z708" s="26">
        <v>0</v>
      </c>
      <c r="AA708" s="26">
        <v>0</v>
      </c>
      <c r="AB708" s="26">
        <v>0</v>
      </c>
      <c r="AC708" s="26">
        <v>0</v>
      </c>
      <c r="AD708" s="34">
        <v>90029.61</v>
      </c>
      <c r="AE708" s="26">
        <v>0</v>
      </c>
      <c r="AF708" s="29">
        <v>2021</v>
      </c>
      <c r="AG708" s="29" t="s">
        <v>263</v>
      </c>
      <c r="AH708" s="29" t="s">
        <v>263</v>
      </c>
    </row>
    <row r="709" spans="1:34" ht="61.5">
      <c r="A709" s="17">
        <v>1</v>
      </c>
      <c r="B709" s="52">
        <v>150</v>
      </c>
      <c r="C709" s="20" t="s">
        <v>419</v>
      </c>
      <c r="D709" s="26">
        <v>91994.559999999998</v>
      </c>
      <c r="E709" s="26">
        <v>0</v>
      </c>
      <c r="F709" s="26">
        <v>0</v>
      </c>
      <c r="G709" s="26">
        <v>0</v>
      </c>
      <c r="H709" s="26">
        <v>0</v>
      </c>
      <c r="I709" s="26">
        <v>0</v>
      </c>
      <c r="J709" s="26">
        <v>0</v>
      </c>
      <c r="K709" s="59">
        <v>0</v>
      </c>
      <c r="L709" s="26">
        <v>0</v>
      </c>
      <c r="M709" s="26">
        <v>0</v>
      </c>
      <c r="N709" s="26">
        <v>0</v>
      </c>
      <c r="O709" s="26">
        <v>0</v>
      </c>
      <c r="P709" s="26">
        <v>0</v>
      </c>
      <c r="Q709" s="26">
        <v>0</v>
      </c>
      <c r="R709" s="26">
        <v>0</v>
      </c>
      <c r="S709" s="26">
        <v>0</v>
      </c>
      <c r="T709" s="26">
        <v>0</v>
      </c>
      <c r="U709" s="26">
        <v>0</v>
      </c>
      <c r="V709" s="26">
        <v>0</v>
      </c>
      <c r="W709" s="26">
        <v>0</v>
      </c>
      <c r="X709" s="26">
        <v>0</v>
      </c>
      <c r="Y709" s="26">
        <v>0</v>
      </c>
      <c r="Z709" s="26">
        <v>0</v>
      </c>
      <c r="AA709" s="26">
        <v>0</v>
      </c>
      <c r="AB709" s="26">
        <v>0</v>
      </c>
      <c r="AC709" s="26">
        <v>0</v>
      </c>
      <c r="AD709" s="34">
        <v>91994.559999999998</v>
      </c>
      <c r="AE709" s="26">
        <v>0</v>
      </c>
      <c r="AF709" s="29">
        <v>2021</v>
      </c>
      <c r="AG709" s="29" t="s">
        <v>263</v>
      </c>
      <c r="AH709" s="29" t="s">
        <v>263</v>
      </c>
    </row>
    <row r="710" spans="1:34" ht="61.5">
      <c r="A710" s="17">
        <v>1</v>
      </c>
      <c r="B710" s="52">
        <v>151</v>
      </c>
      <c r="C710" s="20" t="s">
        <v>2576</v>
      </c>
      <c r="D710" s="26">
        <v>1866585.09</v>
      </c>
      <c r="E710" s="26">
        <v>0</v>
      </c>
      <c r="F710" s="26">
        <v>0</v>
      </c>
      <c r="G710" s="26">
        <v>0</v>
      </c>
      <c r="H710" s="26">
        <v>0</v>
      </c>
      <c r="I710" s="26">
        <v>0</v>
      </c>
      <c r="J710" s="26">
        <v>0</v>
      </c>
      <c r="K710" s="59">
        <v>1</v>
      </c>
      <c r="L710" s="26">
        <v>1751182.8</v>
      </c>
      <c r="M710" s="26">
        <v>0</v>
      </c>
      <c r="N710" s="26">
        <v>0</v>
      </c>
      <c r="O710" s="26">
        <v>0</v>
      </c>
      <c r="P710" s="26">
        <v>0</v>
      </c>
      <c r="Q710" s="26">
        <v>0</v>
      </c>
      <c r="R710" s="26">
        <v>0</v>
      </c>
      <c r="S710" s="26">
        <v>0</v>
      </c>
      <c r="T710" s="26">
        <v>0</v>
      </c>
      <c r="U710" s="26">
        <v>0</v>
      </c>
      <c r="V710" s="26">
        <v>0</v>
      </c>
      <c r="W710" s="26">
        <v>0</v>
      </c>
      <c r="X710" s="26">
        <v>0</v>
      </c>
      <c r="Y710" s="26">
        <v>0</v>
      </c>
      <c r="Z710" s="26">
        <v>0</v>
      </c>
      <c r="AA710" s="26">
        <v>0</v>
      </c>
      <c r="AB710" s="26">
        <v>0</v>
      </c>
      <c r="AC710" s="26">
        <v>26267.74</v>
      </c>
      <c r="AD710" s="34">
        <v>89134.55</v>
      </c>
      <c r="AE710" s="26">
        <v>0</v>
      </c>
      <c r="AF710" s="29">
        <v>2021</v>
      </c>
      <c r="AG710" s="29">
        <v>2021</v>
      </c>
      <c r="AH710" s="29">
        <v>2021</v>
      </c>
    </row>
    <row r="711" spans="1:34" ht="61.5">
      <c r="A711" s="17">
        <v>1</v>
      </c>
      <c r="B711" s="52">
        <v>152</v>
      </c>
      <c r="C711" s="20" t="s">
        <v>2577</v>
      </c>
      <c r="D711" s="26">
        <v>3646248.4499999997</v>
      </c>
      <c r="E711" s="26">
        <v>0</v>
      </c>
      <c r="F711" s="26">
        <v>0</v>
      </c>
      <c r="G711" s="26">
        <v>0</v>
      </c>
      <c r="H711" s="26">
        <v>0</v>
      </c>
      <c r="I711" s="26">
        <v>0</v>
      </c>
      <c r="J711" s="26">
        <v>0</v>
      </c>
      <c r="K711" s="59">
        <v>2</v>
      </c>
      <c r="L711" s="26">
        <v>3495952.8</v>
      </c>
      <c r="M711" s="26">
        <v>0</v>
      </c>
      <c r="N711" s="26">
        <v>0</v>
      </c>
      <c r="O711" s="26">
        <v>0</v>
      </c>
      <c r="P711" s="26">
        <v>0</v>
      </c>
      <c r="Q711" s="26">
        <v>0</v>
      </c>
      <c r="R711" s="26">
        <v>0</v>
      </c>
      <c r="S711" s="26">
        <v>0</v>
      </c>
      <c r="T711" s="26">
        <v>0</v>
      </c>
      <c r="U711" s="26">
        <v>0</v>
      </c>
      <c r="V711" s="26">
        <v>0</v>
      </c>
      <c r="W711" s="26">
        <v>0</v>
      </c>
      <c r="X711" s="26">
        <v>0</v>
      </c>
      <c r="Y711" s="26">
        <v>0</v>
      </c>
      <c r="Z711" s="26">
        <v>0</v>
      </c>
      <c r="AA711" s="26">
        <v>0</v>
      </c>
      <c r="AB711" s="26">
        <v>0</v>
      </c>
      <c r="AC711" s="26">
        <v>52439.29</v>
      </c>
      <c r="AD711" s="34">
        <v>97856.36</v>
      </c>
      <c r="AE711" s="26">
        <v>0</v>
      </c>
      <c r="AF711" s="29">
        <v>2021</v>
      </c>
      <c r="AG711" s="29">
        <v>2021</v>
      </c>
      <c r="AH711" s="29">
        <v>2021</v>
      </c>
    </row>
    <row r="712" spans="1:34" ht="61.5">
      <c r="A712" s="17">
        <v>1</v>
      </c>
      <c r="B712" s="52">
        <v>153</v>
      </c>
      <c r="C712" s="20" t="s">
        <v>2578</v>
      </c>
      <c r="D712" s="26">
        <v>5410266.4400000004</v>
      </c>
      <c r="E712" s="26">
        <v>0</v>
      </c>
      <c r="F712" s="26">
        <v>0</v>
      </c>
      <c r="G712" s="26">
        <v>0</v>
      </c>
      <c r="H712" s="26">
        <v>0</v>
      </c>
      <c r="I712" s="26">
        <v>0</v>
      </c>
      <c r="J712" s="26">
        <v>0</v>
      </c>
      <c r="K712" s="59">
        <v>3</v>
      </c>
      <c r="L712" s="26">
        <v>5233950</v>
      </c>
      <c r="M712" s="26">
        <v>0</v>
      </c>
      <c r="N712" s="26">
        <v>0</v>
      </c>
      <c r="O712" s="26">
        <v>0</v>
      </c>
      <c r="P712" s="26">
        <v>0</v>
      </c>
      <c r="Q712" s="26">
        <v>0</v>
      </c>
      <c r="R712" s="26">
        <v>0</v>
      </c>
      <c r="S712" s="26">
        <v>0</v>
      </c>
      <c r="T712" s="26">
        <v>0</v>
      </c>
      <c r="U712" s="26">
        <v>0</v>
      </c>
      <c r="V712" s="26">
        <v>0</v>
      </c>
      <c r="W712" s="26">
        <v>0</v>
      </c>
      <c r="X712" s="26">
        <v>0</v>
      </c>
      <c r="Y712" s="26">
        <v>0</v>
      </c>
      <c r="Z712" s="26">
        <v>0</v>
      </c>
      <c r="AA712" s="26">
        <v>0</v>
      </c>
      <c r="AB712" s="26">
        <v>0</v>
      </c>
      <c r="AC712" s="26">
        <v>78509.25</v>
      </c>
      <c r="AD712" s="34">
        <v>97807.19</v>
      </c>
      <c r="AE712" s="26">
        <v>0</v>
      </c>
      <c r="AF712" s="29">
        <v>2021</v>
      </c>
      <c r="AG712" s="29">
        <v>2021</v>
      </c>
      <c r="AH712" s="29">
        <v>2021</v>
      </c>
    </row>
    <row r="713" spans="1:34" ht="61.5">
      <c r="A713" s="17">
        <v>1</v>
      </c>
      <c r="B713" s="52">
        <v>154</v>
      </c>
      <c r="C713" s="20" t="s">
        <v>198</v>
      </c>
      <c r="D713" s="26">
        <v>4659028.43</v>
      </c>
      <c r="E713" s="26">
        <v>0</v>
      </c>
      <c r="F713" s="26">
        <v>0</v>
      </c>
      <c r="G713" s="26">
        <v>0</v>
      </c>
      <c r="H713" s="26">
        <v>0</v>
      </c>
      <c r="I713" s="26">
        <v>0</v>
      </c>
      <c r="J713" s="26">
        <v>0</v>
      </c>
      <c r="K713" s="58">
        <v>0</v>
      </c>
      <c r="L713" s="26">
        <v>0</v>
      </c>
      <c r="M713" s="26">
        <v>747.59</v>
      </c>
      <c r="N713" s="26">
        <v>4543203</v>
      </c>
      <c r="O713" s="26">
        <v>0</v>
      </c>
      <c r="P713" s="26">
        <v>0</v>
      </c>
      <c r="Q713" s="26">
        <v>0</v>
      </c>
      <c r="R713" s="26">
        <v>0</v>
      </c>
      <c r="S713" s="26">
        <v>0</v>
      </c>
      <c r="T713" s="26">
        <v>0</v>
      </c>
      <c r="U713" s="26">
        <v>0</v>
      </c>
      <c r="V713" s="26">
        <v>0</v>
      </c>
      <c r="W713" s="26">
        <v>0</v>
      </c>
      <c r="X713" s="26">
        <v>0</v>
      </c>
      <c r="Y713" s="26">
        <v>0</v>
      </c>
      <c r="Z713" s="26">
        <v>0</v>
      </c>
      <c r="AA713" s="26">
        <v>0</v>
      </c>
      <c r="AB713" s="26">
        <v>0</v>
      </c>
      <c r="AC713" s="26">
        <v>68148.05</v>
      </c>
      <c r="AD713" s="34">
        <v>47677.38</v>
      </c>
      <c r="AE713" s="26">
        <v>0</v>
      </c>
      <c r="AF713" s="29">
        <v>2021</v>
      </c>
      <c r="AG713" s="29">
        <v>2021</v>
      </c>
      <c r="AH713" s="29">
        <v>2021</v>
      </c>
    </row>
    <row r="714" spans="1:34" ht="61.5">
      <c r="A714" s="17">
        <v>1</v>
      </c>
      <c r="B714" s="52">
        <v>155</v>
      </c>
      <c r="C714" s="20" t="s">
        <v>1639</v>
      </c>
      <c r="D714" s="26">
        <v>106040.56</v>
      </c>
      <c r="E714" s="26">
        <v>0</v>
      </c>
      <c r="F714" s="26">
        <v>0</v>
      </c>
      <c r="G714" s="26">
        <v>0</v>
      </c>
      <c r="H714" s="26">
        <v>0</v>
      </c>
      <c r="I714" s="26">
        <v>0</v>
      </c>
      <c r="J714" s="26">
        <v>0</v>
      </c>
      <c r="K714" s="58">
        <v>0</v>
      </c>
      <c r="L714" s="26">
        <v>0</v>
      </c>
      <c r="M714" s="26">
        <v>0</v>
      </c>
      <c r="N714" s="26">
        <v>0</v>
      </c>
      <c r="O714" s="26">
        <v>0</v>
      </c>
      <c r="P714" s="26">
        <v>0</v>
      </c>
      <c r="Q714" s="26">
        <v>0</v>
      </c>
      <c r="R714" s="26">
        <v>0</v>
      </c>
      <c r="S714" s="26">
        <v>0</v>
      </c>
      <c r="T714" s="26">
        <v>0</v>
      </c>
      <c r="U714" s="26">
        <v>0</v>
      </c>
      <c r="V714" s="26">
        <v>0</v>
      </c>
      <c r="W714" s="26">
        <v>0</v>
      </c>
      <c r="X714" s="26">
        <v>0</v>
      </c>
      <c r="Y714" s="26">
        <v>0</v>
      </c>
      <c r="Z714" s="26">
        <v>0</v>
      </c>
      <c r="AA714" s="26">
        <v>0</v>
      </c>
      <c r="AB714" s="26">
        <v>0</v>
      </c>
      <c r="AC714" s="26">
        <v>0</v>
      </c>
      <c r="AD714" s="26">
        <v>106040.56</v>
      </c>
      <c r="AE714" s="26">
        <v>0</v>
      </c>
      <c r="AF714" s="29">
        <v>2021</v>
      </c>
      <c r="AG714" s="29" t="s">
        <v>263</v>
      </c>
      <c r="AH714" s="29" t="s">
        <v>263</v>
      </c>
    </row>
    <row r="715" spans="1:34" ht="61.5">
      <c r="A715" s="17">
        <v>1</v>
      </c>
      <c r="B715" s="52">
        <v>156</v>
      </c>
      <c r="C715" s="20" t="s">
        <v>200</v>
      </c>
      <c r="D715" s="26">
        <v>3305618.33</v>
      </c>
      <c r="E715" s="26">
        <v>0</v>
      </c>
      <c r="F715" s="26">
        <v>0</v>
      </c>
      <c r="G715" s="26">
        <v>0</v>
      </c>
      <c r="H715" s="26">
        <v>0</v>
      </c>
      <c r="I715" s="26">
        <v>0</v>
      </c>
      <c r="J715" s="26">
        <v>0</v>
      </c>
      <c r="K715" s="58">
        <v>0</v>
      </c>
      <c r="L715" s="26">
        <v>0</v>
      </c>
      <c r="M715" s="26">
        <v>761.1</v>
      </c>
      <c r="N715" s="26">
        <v>3128774</v>
      </c>
      <c r="O715" s="26">
        <v>0</v>
      </c>
      <c r="P715" s="26">
        <v>0</v>
      </c>
      <c r="Q715" s="26">
        <v>0</v>
      </c>
      <c r="R715" s="26">
        <v>0</v>
      </c>
      <c r="S715" s="26">
        <v>0</v>
      </c>
      <c r="T715" s="26">
        <v>0</v>
      </c>
      <c r="U715" s="26">
        <v>0</v>
      </c>
      <c r="V715" s="26">
        <v>0</v>
      </c>
      <c r="W715" s="26">
        <v>0</v>
      </c>
      <c r="X715" s="26">
        <v>0</v>
      </c>
      <c r="Y715" s="26">
        <v>0</v>
      </c>
      <c r="Z715" s="26">
        <v>0</v>
      </c>
      <c r="AA715" s="26">
        <v>0</v>
      </c>
      <c r="AB715" s="26">
        <v>0</v>
      </c>
      <c r="AC715" s="26">
        <v>46931.61</v>
      </c>
      <c r="AD715" s="34">
        <v>129912.72</v>
      </c>
      <c r="AE715" s="26">
        <v>0</v>
      </c>
      <c r="AF715" s="29">
        <v>2021</v>
      </c>
      <c r="AG715" s="29">
        <v>2021</v>
      </c>
      <c r="AH715" s="29">
        <v>2021</v>
      </c>
    </row>
    <row r="716" spans="1:34" ht="61.5">
      <c r="B716" s="20" t="s">
        <v>729</v>
      </c>
      <c r="C716" s="20"/>
      <c r="D716" s="167">
        <v>295080227.5</v>
      </c>
      <c r="E716" s="26">
        <v>0</v>
      </c>
      <c r="F716" s="26">
        <v>0</v>
      </c>
      <c r="G716" s="26">
        <v>3100093.77</v>
      </c>
      <c r="H716" s="26">
        <v>0</v>
      </c>
      <c r="I716" s="26">
        <v>434298.01</v>
      </c>
      <c r="J716" s="26">
        <v>0</v>
      </c>
      <c r="K716" s="28">
        <v>143</v>
      </c>
      <c r="L716" s="26">
        <v>263181215.33000001</v>
      </c>
      <c r="M716" s="26">
        <v>1879.77</v>
      </c>
      <c r="N716" s="26">
        <v>8671166.4499999993</v>
      </c>
      <c r="O716" s="26">
        <v>0</v>
      </c>
      <c r="P716" s="26">
        <v>0</v>
      </c>
      <c r="Q716" s="26">
        <v>2037.21</v>
      </c>
      <c r="R716" s="26">
        <v>10182045</v>
      </c>
      <c r="S716" s="26">
        <v>0</v>
      </c>
      <c r="T716" s="26">
        <v>0</v>
      </c>
      <c r="U716" s="26">
        <v>0</v>
      </c>
      <c r="V716" s="26">
        <v>0</v>
      </c>
      <c r="W716" s="26">
        <v>0</v>
      </c>
      <c r="X716" s="26">
        <v>0</v>
      </c>
      <c r="Y716" s="26">
        <v>0</v>
      </c>
      <c r="Z716" s="26">
        <v>0</v>
      </c>
      <c r="AA716" s="26">
        <v>0</v>
      </c>
      <c r="AB716" s="26">
        <v>0</v>
      </c>
      <c r="AC716" s="26">
        <v>4141488.5400000005</v>
      </c>
      <c r="AD716" s="26">
        <v>5369920.4000000004</v>
      </c>
      <c r="AE716" s="26">
        <v>0</v>
      </c>
      <c r="AF716" s="56" t="s">
        <v>720</v>
      </c>
      <c r="AG716" s="56" t="s">
        <v>720</v>
      </c>
      <c r="AH716" s="70" t="s">
        <v>720</v>
      </c>
    </row>
    <row r="717" spans="1:34" ht="61.5">
      <c r="A717" s="17">
        <v>1</v>
      </c>
      <c r="B717" s="52">
        <v>157</v>
      </c>
      <c r="C717" s="20" t="s">
        <v>741</v>
      </c>
      <c r="D717" s="26">
        <v>96616</v>
      </c>
      <c r="E717" s="26">
        <v>0</v>
      </c>
      <c r="F717" s="26">
        <v>0</v>
      </c>
      <c r="G717" s="26">
        <v>0</v>
      </c>
      <c r="H717" s="26">
        <v>0</v>
      </c>
      <c r="I717" s="26">
        <v>0</v>
      </c>
      <c r="J717" s="26">
        <v>0</v>
      </c>
      <c r="K717" s="28">
        <v>0</v>
      </c>
      <c r="L717" s="26">
        <v>0</v>
      </c>
      <c r="M717" s="26">
        <v>0</v>
      </c>
      <c r="N717" s="26">
        <v>0</v>
      </c>
      <c r="O717" s="26">
        <v>0</v>
      </c>
      <c r="P717" s="26">
        <v>0</v>
      </c>
      <c r="Q717" s="26">
        <v>0</v>
      </c>
      <c r="R717" s="26">
        <v>0</v>
      </c>
      <c r="S717" s="26">
        <v>0</v>
      </c>
      <c r="T717" s="26">
        <v>0</v>
      </c>
      <c r="U717" s="26">
        <v>0</v>
      </c>
      <c r="V717" s="26">
        <v>0</v>
      </c>
      <c r="W717" s="26">
        <v>0</v>
      </c>
      <c r="X717" s="26">
        <v>0</v>
      </c>
      <c r="Y717" s="26">
        <v>0</v>
      </c>
      <c r="Z717" s="26">
        <v>0</v>
      </c>
      <c r="AA717" s="26">
        <v>0</v>
      </c>
      <c r="AB717" s="26">
        <v>0</v>
      </c>
      <c r="AC717" s="26">
        <v>0</v>
      </c>
      <c r="AD717" s="26">
        <v>96616</v>
      </c>
      <c r="AE717" s="26">
        <v>0</v>
      </c>
      <c r="AF717" s="29">
        <v>2021</v>
      </c>
      <c r="AG717" s="30" t="s">
        <v>263</v>
      </c>
      <c r="AH717" s="30" t="s">
        <v>263</v>
      </c>
    </row>
    <row r="718" spans="1:34" ht="61.5">
      <c r="A718" s="17">
        <v>1</v>
      </c>
      <c r="B718" s="52">
        <v>158</v>
      </c>
      <c r="C718" s="20" t="s">
        <v>743</v>
      </c>
      <c r="D718" s="26">
        <v>6290060.6799999997</v>
      </c>
      <c r="E718" s="26">
        <v>0</v>
      </c>
      <c r="F718" s="26">
        <v>0</v>
      </c>
      <c r="G718" s="26">
        <v>0</v>
      </c>
      <c r="H718" s="26">
        <v>0</v>
      </c>
      <c r="I718" s="26">
        <v>0</v>
      </c>
      <c r="J718" s="26">
        <v>0</v>
      </c>
      <c r="K718" s="59">
        <v>4</v>
      </c>
      <c r="L718" s="26">
        <v>6290060.6799999997</v>
      </c>
      <c r="M718" s="26">
        <v>0</v>
      </c>
      <c r="N718" s="26">
        <v>0</v>
      </c>
      <c r="O718" s="26">
        <v>0</v>
      </c>
      <c r="P718" s="26">
        <v>0</v>
      </c>
      <c r="Q718" s="26">
        <v>0</v>
      </c>
      <c r="R718" s="26">
        <v>0</v>
      </c>
      <c r="S718" s="26">
        <v>0</v>
      </c>
      <c r="T718" s="26">
        <v>0</v>
      </c>
      <c r="U718" s="26">
        <v>0</v>
      </c>
      <c r="V718" s="26">
        <v>0</v>
      </c>
      <c r="W718" s="26">
        <v>0</v>
      </c>
      <c r="X718" s="26">
        <v>0</v>
      </c>
      <c r="Y718" s="26">
        <v>0</v>
      </c>
      <c r="Z718" s="26">
        <v>0</v>
      </c>
      <c r="AA718" s="26">
        <v>0</v>
      </c>
      <c r="AB718" s="26">
        <v>0</v>
      </c>
      <c r="AC718" s="26">
        <v>0</v>
      </c>
      <c r="AD718" s="89">
        <v>0</v>
      </c>
      <c r="AE718" s="26">
        <v>0</v>
      </c>
      <c r="AF718" s="30" t="s">
        <v>263</v>
      </c>
      <c r="AG718" s="29">
        <v>2021</v>
      </c>
      <c r="AH718" s="30" t="s">
        <v>263</v>
      </c>
    </row>
    <row r="719" spans="1:34" ht="61.5">
      <c r="A719" s="17">
        <v>1</v>
      </c>
      <c r="B719" s="52">
        <v>159</v>
      </c>
      <c r="C719" s="20" t="s">
        <v>753</v>
      </c>
      <c r="D719" s="26">
        <v>7867636.5599999996</v>
      </c>
      <c r="E719" s="26">
        <v>0</v>
      </c>
      <c r="F719" s="26">
        <v>0</v>
      </c>
      <c r="G719" s="26">
        <v>0</v>
      </c>
      <c r="H719" s="26">
        <v>0</v>
      </c>
      <c r="I719" s="26">
        <v>0</v>
      </c>
      <c r="J719" s="26">
        <v>0</v>
      </c>
      <c r="K719" s="173">
        <v>4</v>
      </c>
      <c r="L719" s="122">
        <v>7623859.2000000002</v>
      </c>
      <c r="M719" s="26">
        <v>0</v>
      </c>
      <c r="N719" s="26">
        <v>0</v>
      </c>
      <c r="O719" s="26">
        <v>0</v>
      </c>
      <c r="P719" s="26">
        <v>0</v>
      </c>
      <c r="Q719" s="26">
        <v>0</v>
      </c>
      <c r="R719" s="26">
        <v>0</v>
      </c>
      <c r="S719" s="26">
        <v>0</v>
      </c>
      <c r="T719" s="26">
        <v>0</v>
      </c>
      <c r="U719" s="26">
        <v>0</v>
      </c>
      <c r="V719" s="26">
        <v>0</v>
      </c>
      <c r="W719" s="26">
        <v>0</v>
      </c>
      <c r="X719" s="26">
        <v>0</v>
      </c>
      <c r="Y719" s="26">
        <v>0</v>
      </c>
      <c r="Z719" s="26">
        <v>0</v>
      </c>
      <c r="AA719" s="26">
        <v>0</v>
      </c>
      <c r="AB719" s="26">
        <v>0</v>
      </c>
      <c r="AC719" s="26">
        <v>114357.89</v>
      </c>
      <c r="AD719" s="34">
        <v>129419.47</v>
      </c>
      <c r="AE719" s="26">
        <v>0</v>
      </c>
      <c r="AF719" s="29">
        <v>2021</v>
      </c>
      <c r="AG719" s="29">
        <v>2021</v>
      </c>
      <c r="AH719" s="29">
        <v>2021</v>
      </c>
    </row>
    <row r="720" spans="1:34" ht="61.5">
      <c r="A720" s="17">
        <v>1</v>
      </c>
      <c r="B720" s="52">
        <v>160</v>
      </c>
      <c r="C720" s="20" t="s">
        <v>1039</v>
      </c>
      <c r="D720" s="26">
        <v>88143.9</v>
      </c>
      <c r="E720" s="26">
        <v>0</v>
      </c>
      <c r="F720" s="26">
        <v>0</v>
      </c>
      <c r="G720" s="26">
        <v>0</v>
      </c>
      <c r="H720" s="26">
        <v>0</v>
      </c>
      <c r="I720" s="26">
        <v>0</v>
      </c>
      <c r="J720" s="26">
        <v>0</v>
      </c>
      <c r="K720" s="28">
        <v>0</v>
      </c>
      <c r="L720" s="26">
        <v>0</v>
      </c>
      <c r="M720" s="26">
        <v>0</v>
      </c>
      <c r="N720" s="26">
        <v>0</v>
      </c>
      <c r="O720" s="26">
        <v>0</v>
      </c>
      <c r="P720" s="26">
        <v>0</v>
      </c>
      <c r="Q720" s="26">
        <v>0</v>
      </c>
      <c r="R720" s="26">
        <v>0</v>
      </c>
      <c r="S720" s="26">
        <v>0</v>
      </c>
      <c r="T720" s="26">
        <v>0</v>
      </c>
      <c r="U720" s="26">
        <v>0</v>
      </c>
      <c r="V720" s="26">
        <v>0</v>
      </c>
      <c r="W720" s="26">
        <v>0</v>
      </c>
      <c r="X720" s="26">
        <v>0</v>
      </c>
      <c r="Y720" s="26">
        <v>0</v>
      </c>
      <c r="Z720" s="26">
        <v>0</v>
      </c>
      <c r="AA720" s="26">
        <v>0</v>
      </c>
      <c r="AB720" s="26">
        <v>0</v>
      </c>
      <c r="AC720" s="26">
        <v>0</v>
      </c>
      <c r="AD720" s="26">
        <v>88143.9</v>
      </c>
      <c r="AE720" s="26">
        <v>0</v>
      </c>
      <c r="AF720" s="29">
        <v>2021</v>
      </c>
      <c r="AG720" s="30" t="s">
        <v>263</v>
      </c>
      <c r="AH720" s="30" t="s">
        <v>263</v>
      </c>
    </row>
    <row r="721" spans="1:34" ht="61.5">
      <c r="A721" s="17">
        <v>1</v>
      </c>
      <c r="B721" s="52">
        <v>161</v>
      </c>
      <c r="C721" s="20" t="s">
        <v>746</v>
      </c>
      <c r="D721" s="26">
        <v>122961.97</v>
      </c>
      <c r="E721" s="26">
        <v>0</v>
      </c>
      <c r="F721" s="26">
        <v>0</v>
      </c>
      <c r="G721" s="26">
        <v>0</v>
      </c>
      <c r="H721" s="26">
        <v>0</v>
      </c>
      <c r="I721" s="26">
        <v>0</v>
      </c>
      <c r="J721" s="26">
        <v>0</v>
      </c>
      <c r="K721" s="28">
        <v>0</v>
      </c>
      <c r="L721" s="26">
        <v>0</v>
      </c>
      <c r="M721" s="26">
        <v>0</v>
      </c>
      <c r="N721" s="26">
        <v>0</v>
      </c>
      <c r="O721" s="26">
        <v>0</v>
      </c>
      <c r="P721" s="26">
        <v>0</v>
      </c>
      <c r="Q721" s="26">
        <v>0</v>
      </c>
      <c r="R721" s="26">
        <v>0</v>
      </c>
      <c r="S721" s="26">
        <v>0</v>
      </c>
      <c r="T721" s="26">
        <v>0</v>
      </c>
      <c r="U721" s="26">
        <v>0</v>
      </c>
      <c r="V721" s="26">
        <v>0</v>
      </c>
      <c r="W721" s="26">
        <v>0</v>
      </c>
      <c r="X721" s="26">
        <v>0</v>
      </c>
      <c r="Y721" s="26">
        <v>0</v>
      </c>
      <c r="Z721" s="26">
        <v>0</v>
      </c>
      <c r="AA721" s="26">
        <v>0</v>
      </c>
      <c r="AB721" s="26">
        <v>0</v>
      </c>
      <c r="AC721" s="26">
        <v>0</v>
      </c>
      <c r="AD721" s="26">
        <v>122961.97</v>
      </c>
      <c r="AE721" s="26">
        <v>0</v>
      </c>
      <c r="AF721" s="29">
        <v>2021</v>
      </c>
      <c r="AG721" s="30" t="s">
        <v>263</v>
      </c>
      <c r="AH721" s="30" t="s">
        <v>263</v>
      </c>
    </row>
    <row r="722" spans="1:34" ht="61.5">
      <c r="A722" s="17">
        <v>1</v>
      </c>
      <c r="B722" s="52">
        <v>162</v>
      </c>
      <c r="C722" s="20" t="s">
        <v>1553</v>
      </c>
      <c r="D722" s="26">
        <v>2915751.56</v>
      </c>
      <c r="E722" s="26">
        <v>0</v>
      </c>
      <c r="F722" s="26">
        <v>0</v>
      </c>
      <c r="G722" s="26">
        <v>0</v>
      </c>
      <c r="H722" s="26">
        <v>0</v>
      </c>
      <c r="I722" s="26">
        <v>0</v>
      </c>
      <c r="J722" s="26">
        <v>0</v>
      </c>
      <c r="K722" s="28">
        <v>0</v>
      </c>
      <c r="L722" s="26">
        <v>0</v>
      </c>
      <c r="M722" s="26">
        <v>605.77</v>
      </c>
      <c r="N722" s="34">
        <v>2773533</v>
      </c>
      <c r="O722" s="26">
        <v>0</v>
      </c>
      <c r="P722" s="26">
        <v>0</v>
      </c>
      <c r="Q722" s="26">
        <v>0</v>
      </c>
      <c r="R722" s="26">
        <v>0</v>
      </c>
      <c r="S722" s="26">
        <v>0</v>
      </c>
      <c r="T722" s="26">
        <v>0</v>
      </c>
      <c r="U722" s="26">
        <v>0</v>
      </c>
      <c r="V722" s="26">
        <v>0</v>
      </c>
      <c r="W722" s="26">
        <v>0</v>
      </c>
      <c r="X722" s="26">
        <v>0</v>
      </c>
      <c r="Y722" s="26">
        <v>0</v>
      </c>
      <c r="Z722" s="26">
        <v>0</v>
      </c>
      <c r="AA722" s="26">
        <v>0</v>
      </c>
      <c r="AB722" s="26">
        <v>0</v>
      </c>
      <c r="AC722" s="34">
        <v>36402.620000000003</v>
      </c>
      <c r="AD722" s="26">
        <v>105815.94</v>
      </c>
      <c r="AE722" s="26">
        <v>0</v>
      </c>
      <c r="AF722" s="29">
        <v>2021</v>
      </c>
      <c r="AG722" s="29">
        <v>2021</v>
      </c>
      <c r="AH722" s="30">
        <v>2021</v>
      </c>
    </row>
    <row r="723" spans="1:34" ht="61.5">
      <c r="A723" s="17">
        <v>1</v>
      </c>
      <c r="B723" s="52">
        <v>163</v>
      </c>
      <c r="C723" s="20" t="s">
        <v>739</v>
      </c>
      <c r="D723" s="26">
        <v>5973712.9199999999</v>
      </c>
      <c r="E723" s="26">
        <v>0</v>
      </c>
      <c r="F723" s="26">
        <v>0</v>
      </c>
      <c r="G723" s="26">
        <v>0</v>
      </c>
      <c r="H723" s="26">
        <v>0</v>
      </c>
      <c r="I723" s="26">
        <v>0</v>
      </c>
      <c r="J723" s="26">
        <v>0</v>
      </c>
      <c r="K723" s="28">
        <v>0</v>
      </c>
      <c r="L723" s="26">
        <v>0</v>
      </c>
      <c r="M723" s="34">
        <v>1274</v>
      </c>
      <c r="N723" s="34">
        <v>5897633.4500000002</v>
      </c>
      <c r="O723" s="26">
        <v>0</v>
      </c>
      <c r="P723" s="26">
        <v>0</v>
      </c>
      <c r="Q723" s="26">
        <v>0</v>
      </c>
      <c r="R723" s="26">
        <v>0</v>
      </c>
      <c r="S723" s="26">
        <v>0</v>
      </c>
      <c r="T723" s="26">
        <v>0</v>
      </c>
      <c r="U723" s="26">
        <v>0</v>
      </c>
      <c r="V723" s="26">
        <v>0</v>
      </c>
      <c r="W723" s="26">
        <v>0</v>
      </c>
      <c r="X723" s="26">
        <v>0</v>
      </c>
      <c r="Y723" s="26">
        <v>0</v>
      </c>
      <c r="Z723" s="26">
        <v>0</v>
      </c>
      <c r="AA723" s="26">
        <v>0</v>
      </c>
      <c r="AB723" s="26">
        <v>0</v>
      </c>
      <c r="AC723" s="34">
        <v>76079.47</v>
      </c>
      <c r="AD723" s="26">
        <v>0</v>
      </c>
      <c r="AE723" s="26">
        <v>0</v>
      </c>
      <c r="AF723" s="29" t="s">
        <v>263</v>
      </c>
      <c r="AG723" s="29">
        <v>2021</v>
      </c>
      <c r="AH723" s="30">
        <v>2021</v>
      </c>
    </row>
    <row r="724" spans="1:34" ht="61.5">
      <c r="A724" s="17">
        <v>1</v>
      </c>
      <c r="B724" s="52">
        <v>164</v>
      </c>
      <c r="C724" s="20" t="s">
        <v>730</v>
      </c>
      <c r="D724" s="26">
        <v>10313393.380000001</v>
      </c>
      <c r="E724" s="26">
        <v>0</v>
      </c>
      <c r="F724" s="26">
        <v>0</v>
      </c>
      <c r="G724" s="26">
        <v>0</v>
      </c>
      <c r="H724" s="26">
        <v>0</v>
      </c>
      <c r="I724" s="26">
        <v>0</v>
      </c>
      <c r="J724" s="26">
        <v>0</v>
      </c>
      <c r="K724" s="28">
        <v>0</v>
      </c>
      <c r="L724" s="26">
        <v>0</v>
      </c>
      <c r="M724" s="26">
        <v>0</v>
      </c>
      <c r="N724" s="26">
        <v>0</v>
      </c>
      <c r="O724" s="26">
        <v>0</v>
      </c>
      <c r="P724" s="26">
        <v>0</v>
      </c>
      <c r="Q724" s="34">
        <v>2037.21</v>
      </c>
      <c r="R724" s="34">
        <v>10182045</v>
      </c>
      <c r="S724" s="26">
        <v>0</v>
      </c>
      <c r="T724" s="26">
        <v>0</v>
      </c>
      <c r="U724" s="26">
        <v>0</v>
      </c>
      <c r="V724" s="26">
        <v>0</v>
      </c>
      <c r="W724" s="26">
        <v>0</v>
      </c>
      <c r="X724" s="26">
        <v>0</v>
      </c>
      <c r="Y724" s="26">
        <v>0</v>
      </c>
      <c r="Z724" s="26">
        <v>0</v>
      </c>
      <c r="AA724" s="26">
        <v>0</v>
      </c>
      <c r="AB724" s="26">
        <v>0</v>
      </c>
      <c r="AC724" s="34">
        <v>131348.38</v>
      </c>
      <c r="AD724" s="26">
        <v>0</v>
      </c>
      <c r="AE724" s="26">
        <v>0</v>
      </c>
      <c r="AF724" s="29" t="s">
        <v>263</v>
      </c>
      <c r="AG724" s="29">
        <v>2021</v>
      </c>
      <c r="AH724" s="30">
        <v>2021</v>
      </c>
    </row>
    <row r="725" spans="1:34" ht="61.5">
      <c r="A725" s="17">
        <v>1</v>
      </c>
      <c r="B725" s="52">
        <v>165</v>
      </c>
      <c r="C725" s="20" t="s">
        <v>737</v>
      </c>
      <c r="D725" s="26">
        <v>3360171.32</v>
      </c>
      <c r="E725" s="26">
        <v>0</v>
      </c>
      <c r="F725" s="26">
        <v>0</v>
      </c>
      <c r="G725" s="34">
        <v>3100093.77</v>
      </c>
      <c r="H725" s="26">
        <v>0</v>
      </c>
      <c r="I725" s="26">
        <v>0</v>
      </c>
      <c r="J725" s="26">
        <v>0</v>
      </c>
      <c r="K725" s="28">
        <v>0</v>
      </c>
      <c r="L725" s="26">
        <v>0</v>
      </c>
      <c r="M725" s="26">
        <v>0</v>
      </c>
      <c r="N725" s="26">
        <v>0</v>
      </c>
      <c r="O725" s="26">
        <v>0</v>
      </c>
      <c r="P725" s="26">
        <v>0</v>
      </c>
      <c r="Q725" s="26">
        <v>0</v>
      </c>
      <c r="R725" s="26">
        <v>0</v>
      </c>
      <c r="S725" s="26">
        <v>0</v>
      </c>
      <c r="T725" s="26">
        <v>0</v>
      </c>
      <c r="U725" s="26">
        <v>0</v>
      </c>
      <c r="V725" s="26">
        <v>0</v>
      </c>
      <c r="W725" s="26">
        <v>0</v>
      </c>
      <c r="X725" s="26">
        <v>0</v>
      </c>
      <c r="Y725" s="26">
        <v>0</v>
      </c>
      <c r="Z725" s="26">
        <v>0</v>
      </c>
      <c r="AA725" s="26">
        <v>0</v>
      </c>
      <c r="AB725" s="26">
        <v>0</v>
      </c>
      <c r="AC725" s="34">
        <v>39991.21</v>
      </c>
      <c r="AD725" s="34">
        <v>220086.34</v>
      </c>
      <c r="AE725" s="26">
        <v>0</v>
      </c>
      <c r="AF725" s="29">
        <v>2021</v>
      </c>
      <c r="AG725" s="29">
        <v>2021</v>
      </c>
      <c r="AH725" s="30">
        <v>2021</v>
      </c>
    </row>
    <row r="726" spans="1:34" ht="61.5">
      <c r="A726" s="17">
        <v>1</v>
      </c>
      <c r="B726" s="52">
        <v>166</v>
      </c>
      <c r="C726" s="20" t="s">
        <v>1128</v>
      </c>
      <c r="D726" s="26">
        <v>438597.56</v>
      </c>
      <c r="E726" s="26">
        <v>0</v>
      </c>
      <c r="F726" s="26">
        <v>0</v>
      </c>
      <c r="G726" s="26">
        <v>0</v>
      </c>
      <c r="H726" s="26">
        <v>0</v>
      </c>
      <c r="I726" s="34">
        <v>434298.01</v>
      </c>
      <c r="J726" s="26">
        <v>0</v>
      </c>
      <c r="K726" s="28">
        <v>0</v>
      </c>
      <c r="L726" s="26">
        <v>0</v>
      </c>
      <c r="M726" s="26">
        <v>0</v>
      </c>
      <c r="N726" s="26">
        <v>0</v>
      </c>
      <c r="O726" s="26">
        <v>0</v>
      </c>
      <c r="P726" s="26">
        <v>0</v>
      </c>
      <c r="Q726" s="26">
        <v>0</v>
      </c>
      <c r="R726" s="26">
        <v>0</v>
      </c>
      <c r="S726" s="26">
        <v>0</v>
      </c>
      <c r="T726" s="26">
        <v>0</v>
      </c>
      <c r="U726" s="26">
        <v>0</v>
      </c>
      <c r="V726" s="26">
        <v>0</v>
      </c>
      <c r="W726" s="26">
        <v>0</v>
      </c>
      <c r="X726" s="26">
        <v>0</v>
      </c>
      <c r="Y726" s="26">
        <v>0</v>
      </c>
      <c r="Z726" s="26">
        <v>0</v>
      </c>
      <c r="AA726" s="26">
        <v>0</v>
      </c>
      <c r="AB726" s="26">
        <v>0</v>
      </c>
      <c r="AC726" s="34">
        <v>4299.55</v>
      </c>
      <c r="AD726" s="26">
        <v>0</v>
      </c>
      <c r="AE726" s="26">
        <v>0</v>
      </c>
      <c r="AF726" s="29" t="s">
        <v>263</v>
      </c>
      <c r="AG726" s="29">
        <v>2021</v>
      </c>
      <c r="AH726" s="30">
        <v>2021</v>
      </c>
    </row>
    <row r="727" spans="1:34" ht="61.5">
      <c r="A727" s="17">
        <v>1</v>
      </c>
      <c r="B727" s="52">
        <v>167</v>
      </c>
      <c r="C727" s="20" t="s">
        <v>780</v>
      </c>
      <c r="D727" s="26">
        <v>46416.4</v>
      </c>
      <c r="E727" s="26">
        <v>0</v>
      </c>
      <c r="F727" s="26">
        <v>0</v>
      </c>
      <c r="G727" s="26">
        <v>0</v>
      </c>
      <c r="H727" s="26">
        <v>0</v>
      </c>
      <c r="I727" s="26">
        <v>0</v>
      </c>
      <c r="J727" s="26">
        <v>0</v>
      </c>
      <c r="K727" s="58">
        <v>0</v>
      </c>
      <c r="L727" s="26">
        <v>0</v>
      </c>
      <c r="M727" s="26">
        <v>0</v>
      </c>
      <c r="N727" s="26">
        <v>0</v>
      </c>
      <c r="O727" s="26">
        <v>0</v>
      </c>
      <c r="P727" s="26">
        <v>0</v>
      </c>
      <c r="Q727" s="26">
        <v>0</v>
      </c>
      <c r="R727" s="26">
        <v>0</v>
      </c>
      <c r="S727" s="26">
        <v>0</v>
      </c>
      <c r="T727" s="26">
        <v>0</v>
      </c>
      <c r="U727" s="26">
        <v>0</v>
      </c>
      <c r="V727" s="26">
        <v>0</v>
      </c>
      <c r="W727" s="26">
        <v>0</v>
      </c>
      <c r="X727" s="26">
        <v>0</v>
      </c>
      <c r="Y727" s="26">
        <v>0</v>
      </c>
      <c r="Z727" s="26">
        <v>0</v>
      </c>
      <c r="AA727" s="26">
        <v>0</v>
      </c>
      <c r="AB727" s="26">
        <v>0</v>
      </c>
      <c r="AC727" s="26">
        <v>0</v>
      </c>
      <c r="AD727" s="26">
        <v>46416.4</v>
      </c>
      <c r="AE727" s="26">
        <v>0</v>
      </c>
      <c r="AF727" s="29">
        <v>2021</v>
      </c>
      <c r="AG727" s="30" t="s">
        <v>263</v>
      </c>
      <c r="AH727" s="30" t="s">
        <v>263</v>
      </c>
    </row>
    <row r="728" spans="1:34" ht="61.5">
      <c r="A728" s="17">
        <v>1</v>
      </c>
      <c r="B728" s="52">
        <v>168</v>
      </c>
      <c r="C728" s="20" t="s">
        <v>1860</v>
      </c>
      <c r="D728" s="26">
        <v>3516226.8</v>
      </c>
      <c r="E728" s="26">
        <v>0</v>
      </c>
      <c r="F728" s="26">
        <v>0</v>
      </c>
      <c r="G728" s="26">
        <v>0</v>
      </c>
      <c r="H728" s="26">
        <v>0</v>
      </c>
      <c r="I728" s="26">
        <v>0</v>
      </c>
      <c r="J728" s="26">
        <v>0</v>
      </c>
      <c r="K728" s="59">
        <v>2</v>
      </c>
      <c r="L728" s="26">
        <v>3354996</v>
      </c>
      <c r="M728" s="26">
        <v>0</v>
      </c>
      <c r="N728" s="26">
        <v>0</v>
      </c>
      <c r="O728" s="26">
        <v>0</v>
      </c>
      <c r="P728" s="26">
        <v>0</v>
      </c>
      <c r="Q728" s="26">
        <v>0</v>
      </c>
      <c r="R728" s="26">
        <v>0</v>
      </c>
      <c r="S728" s="26">
        <v>0</v>
      </c>
      <c r="T728" s="26">
        <v>0</v>
      </c>
      <c r="U728" s="26">
        <v>0</v>
      </c>
      <c r="V728" s="26">
        <v>0</v>
      </c>
      <c r="W728" s="26">
        <v>0</v>
      </c>
      <c r="X728" s="26">
        <v>0</v>
      </c>
      <c r="Y728" s="26">
        <v>0</v>
      </c>
      <c r="Z728" s="26">
        <v>0</v>
      </c>
      <c r="AA728" s="26">
        <v>0</v>
      </c>
      <c r="AB728" s="26">
        <v>0</v>
      </c>
      <c r="AC728" s="26">
        <v>50324.94</v>
      </c>
      <c r="AD728" s="89">
        <v>110905.86</v>
      </c>
      <c r="AE728" s="26">
        <v>0</v>
      </c>
      <c r="AF728" s="29">
        <v>2021</v>
      </c>
      <c r="AG728" s="29">
        <v>2021</v>
      </c>
      <c r="AH728" s="29">
        <v>2021</v>
      </c>
    </row>
    <row r="729" spans="1:34" ht="61.5">
      <c r="A729" s="17">
        <v>1</v>
      </c>
      <c r="B729" s="52">
        <v>169</v>
      </c>
      <c r="C729" s="20" t="s">
        <v>1859</v>
      </c>
      <c r="D729" s="26">
        <v>3518178.26</v>
      </c>
      <c r="E729" s="26">
        <v>0</v>
      </c>
      <c r="F729" s="26">
        <v>0</v>
      </c>
      <c r="G729" s="26">
        <v>0</v>
      </c>
      <c r="H729" s="26">
        <v>0</v>
      </c>
      <c r="I729" s="26">
        <v>0</v>
      </c>
      <c r="J729" s="26">
        <v>0</v>
      </c>
      <c r="K729" s="59">
        <v>2</v>
      </c>
      <c r="L729" s="26">
        <v>3358180.8</v>
      </c>
      <c r="M729" s="26">
        <v>0</v>
      </c>
      <c r="N729" s="26">
        <v>0</v>
      </c>
      <c r="O729" s="26">
        <v>0</v>
      </c>
      <c r="P729" s="26">
        <v>0</v>
      </c>
      <c r="Q729" s="26">
        <v>0</v>
      </c>
      <c r="R729" s="26">
        <v>0</v>
      </c>
      <c r="S729" s="26">
        <v>0</v>
      </c>
      <c r="T729" s="26">
        <v>0</v>
      </c>
      <c r="U729" s="26">
        <v>0</v>
      </c>
      <c r="V729" s="26">
        <v>0</v>
      </c>
      <c r="W729" s="26">
        <v>0</v>
      </c>
      <c r="X729" s="26">
        <v>0</v>
      </c>
      <c r="Y729" s="26">
        <v>0</v>
      </c>
      <c r="Z729" s="26">
        <v>0</v>
      </c>
      <c r="AA729" s="26">
        <v>0</v>
      </c>
      <c r="AB729" s="26">
        <v>0</v>
      </c>
      <c r="AC729" s="26">
        <v>50372.71</v>
      </c>
      <c r="AD729" s="89">
        <v>109624.75</v>
      </c>
      <c r="AE729" s="26">
        <v>0</v>
      </c>
      <c r="AF729" s="29">
        <v>2021</v>
      </c>
      <c r="AG729" s="29">
        <v>2021</v>
      </c>
      <c r="AH729" s="29">
        <v>2021</v>
      </c>
    </row>
    <row r="730" spans="1:34" ht="61.5">
      <c r="A730" s="17">
        <v>1</v>
      </c>
      <c r="B730" s="52">
        <v>170</v>
      </c>
      <c r="C730" s="20" t="s">
        <v>2222</v>
      </c>
      <c r="D730" s="26">
        <v>4676752.8099999996</v>
      </c>
      <c r="E730" s="26">
        <v>0</v>
      </c>
      <c r="F730" s="26">
        <v>0</v>
      </c>
      <c r="G730" s="26">
        <v>0</v>
      </c>
      <c r="H730" s="26">
        <v>0</v>
      </c>
      <c r="I730" s="26">
        <v>0</v>
      </c>
      <c r="J730" s="26">
        <v>0</v>
      </c>
      <c r="K730" s="173">
        <v>2</v>
      </c>
      <c r="L730" s="122">
        <v>4499036.99</v>
      </c>
      <c r="M730" s="26">
        <v>0</v>
      </c>
      <c r="N730" s="26">
        <v>0</v>
      </c>
      <c r="O730" s="26">
        <v>0</v>
      </c>
      <c r="P730" s="26">
        <v>0</v>
      </c>
      <c r="Q730" s="26">
        <v>0</v>
      </c>
      <c r="R730" s="26">
        <v>0</v>
      </c>
      <c r="S730" s="26">
        <v>0</v>
      </c>
      <c r="T730" s="26">
        <v>0</v>
      </c>
      <c r="U730" s="26">
        <v>0</v>
      </c>
      <c r="V730" s="26">
        <v>0</v>
      </c>
      <c r="W730" s="26">
        <v>0</v>
      </c>
      <c r="X730" s="26">
        <v>0</v>
      </c>
      <c r="Y730" s="26">
        <v>0</v>
      </c>
      <c r="Z730" s="26">
        <v>0</v>
      </c>
      <c r="AA730" s="26">
        <v>0</v>
      </c>
      <c r="AB730" s="26">
        <v>0</v>
      </c>
      <c r="AC730" s="26">
        <v>67485.55</v>
      </c>
      <c r="AD730" s="34">
        <v>110230.27</v>
      </c>
      <c r="AE730" s="26">
        <v>0</v>
      </c>
      <c r="AF730" s="29">
        <v>2021</v>
      </c>
      <c r="AG730" s="29">
        <v>2021</v>
      </c>
      <c r="AH730" s="29">
        <v>2021</v>
      </c>
    </row>
    <row r="731" spans="1:34" ht="61.5">
      <c r="A731" s="17">
        <v>1</v>
      </c>
      <c r="B731" s="52">
        <v>171</v>
      </c>
      <c r="C731" s="20" t="s">
        <v>2238</v>
      </c>
      <c r="D731" s="26">
        <v>6671927.7799999993</v>
      </c>
      <c r="E731" s="26">
        <v>0</v>
      </c>
      <c r="F731" s="26">
        <v>0</v>
      </c>
      <c r="G731" s="26">
        <v>0</v>
      </c>
      <c r="H731" s="26">
        <v>0</v>
      </c>
      <c r="I731" s="26">
        <v>0</v>
      </c>
      <c r="J731" s="26">
        <v>0</v>
      </c>
      <c r="K731" s="173">
        <v>3</v>
      </c>
      <c r="L731" s="122">
        <v>6451728.5999999996</v>
      </c>
      <c r="M731" s="26">
        <v>0</v>
      </c>
      <c r="N731" s="26">
        <v>0</v>
      </c>
      <c r="O731" s="26">
        <v>0</v>
      </c>
      <c r="P731" s="26">
        <v>0</v>
      </c>
      <c r="Q731" s="26">
        <v>0</v>
      </c>
      <c r="R731" s="26">
        <v>0</v>
      </c>
      <c r="S731" s="26">
        <v>0</v>
      </c>
      <c r="T731" s="26">
        <v>0</v>
      </c>
      <c r="U731" s="26">
        <v>0</v>
      </c>
      <c r="V731" s="26">
        <v>0</v>
      </c>
      <c r="W731" s="26">
        <v>0</v>
      </c>
      <c r="X731" s="26">
        <v>0</v>
      </c>
      <c r="Y731" s="26">
        <v>0</v>
      </c>
      <c r="Z731" s="26">
        <v>0</v>
      </c>
      <c r="AA731" s="26">
        <v>0</v>
      </c>
      <c r="AB731" s="26">
        <v>0</v>
      </c>
      <c r="AC731" s="26">
        <v>96775.93</v>
      </c>
      <c r="AD731" s="34">
        <v>123423.25</v>
      </c>
      <c r="AE731" s="26">
        <v>0</v>
      </c>
      <c r="AF731" s="29">
        <v>2021</v>
      </c>
      <c r="AG731" s="29">
        <v>2021</v>
      </c>
      <c r="AH731" s="29">
        <v>2021</v>
      </c>
    </row>
    <row r="732" spans="1:34" ht="61.5">
      <c r="A732" s="17">
        <v>1</v>
      </c>
      <c r="B732" s="52">
        <v>172</v>
      </c>
      <c r="C732" s="20" t="s">
        <v>2014</v>
      </c>
      <c r="D732" s="26">
        <v>22067813.52</v>
      </c>
      <c r="E732" s="26">
        <v>0</v>
      </c>
      <c r="F732" s="26">
        <v>0</v>
      </c>
      <c r="G732" s="26">
        <v>0</v>
      </c>
      <c r="H732" s="26">
        <v>0</v>
      </c>
      <c r="I732" s="26">
        <v>0</v>
      </c>
      <c r="J732" s="26">
        <v>0</v>
      </c>
      <c r="K732" s="173">
        <v>10</v>
      </c>
      <c r="L732" s="122">
        <v>21558278.859999999</v>
      </c>
      <c r="M732" s="26">
        <v>0</v>
      </c>
      <c r="N732" s="26">
        <v>0</v>
      </c>
      <c r="O732" s="26">
        <v>0</v>
      </c>
      <c r="P732" s="26">
        <v>0</v>
      </c>
      <c r="Q732" s="26">
        <v>0</v>
      </c>
      <c r="R732" s="26">
        <v>0</v>
      </c>
      <c r="S732" s="26">
        <v>0</v>
      </c>
      <c r="T732" s="26">
        <v>0</v>
      </c>
      <c r="U732" s="26">
        <v>0</v>
      </c>
      <c r="V732" s="26">
        <v>0</v>
      </c>
      <c r="W732" s="26">
        <v>0</v>
      </c>
      <c r="X732" s="26">
        <v>0</v>
      </c>
      <c r="Y732" s="26">
        <v>0</v>
      </c>
      <c r="Z732" s="26">
        <v>0</v>
      </c>
      <c r="AA732" s="26">
        <v>0</v>
      </c>
      <c r="AB732" s="26">
        <v>0</v>
      </c>
      <c r="AC732" s="26">
        <v>323374.18</v>
      </c>
      <c r="AD732" s="34">
        <v>186160.48</v>
      </c>
      <c r="AE732" s="26">
        <v>0</v>
      </c>
      <c r="AF732" s="29">
        <v>2021</v>
      </c>
      <c r="AG732" s="29">
        <v>2021</v>
      </c>
      <c r="AH732" s="29">
        <v>2021</v>
      </c>
    </row>
    <row r="733" spans="1:34" ht="61.5">
      <c r="A733" s="17">
        <v>1</v>
      </c>
      <c r="B733" s="52">
        <v>173</v>
      </c>
      <c r="C733" s="20" t="s">
        <v>2239</v>
      </c>
      <c r="D733" s="26">
        <v>4487769.63</v>
      </c>
      <c r="E733" s="26">
        <v>0</v>
      </c>
      <c r="F733" s="26">
        <v>0</v>
      </c>
      <c r="G733" s="26">
        <v>0</v>
      </c>
      <c r="H733" s="26">
        <v>0</v>
      </c>
      <c r="I733" s="26">
        <v>0</v>
      </c>
      <c r="J733" s="26">
        <v>0</v>
      </c>
      <c r="K733" s="173">
        <v>2</v>
      </c>
      <c r="L733" s="122">
        <v>4312276.2</v>
      </c>
      <c r="M733" s="26">
        <v>0</v>
      </c>
      <c r="N733" s="26">
        <v>0</v>
      </c>
      <c r="O733" s="26">
        <v>0</v>
      </c>
      <c r="P733" s="26">
        <v>0</v>
      </c>
      <c r="Q733" s="26">
        <v>0</v>
      </c>
      <c r="R733" s="26">
        <v>0</v>
      </c>
      <c r="S733" s="26">
        <v>0</v>
      </c>
      <c r="T733" s="26">
        <v>0</v>
      </c>
      <c r="U733" s="26">
        <v>0</v>
      </c>
      <c r="V733" s="26">
        <v>0</v>
      </c>
      <c r="W733" s="26">
        <v>0</v>
      </c>
      <c r="X733" s="26">
        <v>0</v>
      </c>
      <c r="Y733" s="26">
        <v>0</v>
      </c>
      <c r="Z733" s="26">
        <v>0</v>
      </c>
      <c r="AA733" s="26">
        <v>0</v>
      </c>
      <c r="AB733" s="26">
        <v>0</v>
      </c>
      <c r="AC733" s="26">
        <v>64684.14</v>
      </c>
      <c r="AD733" s="34">
        <v>110809.29</v>
      </c>
      <c r="AE733" s="26">
        <v>0</v>
      </c>
      <c r="AF733" s="29">
        <v>2021</v>
      </c>
      <c r="AG733" s="29">
        <v>2021</v>
      </c>
      <c r="AH733" s="29">
        <v>2021</v>
      </c>
    </row>
    <row r="734" spans="1:34" ht="61.5">
      <c r="A734" s="17">
        <v>1</v>
      </c>
      <c r="B734" s="52">
        <v>174</v>
      </c>
      <c r="C734" s="20" t="s">
        <v>2240</v>
      </c>
      <c r="D734" s="26">
        <v>4474698.3500000006</v>
      </c>
      <c r="E734" s="26">
        <v>0</v>
      </c>
      <c r="F734" s="26">
        <v>0</v>
      </c>
      <c r="G734" s="26">
        <v>0</v>
      </c>
      <c r="H734" s="26">
        <v>0</v>
      </c>
      <c r="I734" s="26">
        <v>0</v>
      </c>
      <c r="J734" s="26">
        <v>0</v>
      </c>
      <c r="K734" s="173">
        <v>2</v>
      </c>
      <c r="L734" s="122">
        <v>4301152.4000000004</v>
      </c>
      <c r="M734" s="26">
        <v>0</v>
      </c>
      <c r="N734" s="26">
        <v>0</v>
      </c>
      <c r="O734" s="26">
        <v>0</v>
      </c>
      <c r="P734" s="26">
        <v>0</v>
      </c>
      <c r="Q734" s="26">
        <v>0</v>
      </c>
      <c r="R734" s="26">
        <v>0</v>
      </c>
      <c r="S734" s="26">
        <v>0</v>
      </c>
      <c r="T734" s="26">
        <v>0</v>
      </c>
      <c r="U734" s="26">
        <v>0</v>
      </c>
      <c r="V734" s="26">
        <v>0</v>
      </c>
      <c r="W734" s="26">
        <v>0</v>
      </c>
      <c r="X734" s="26">
        <v>0</v>
      </c>
      <c r="Y734" s="26">
        <v>0</v>
      </c>
      <c r="Z734" s="26">
        <v>0</v>
      </c>
      <c r="AA734" s="26">
        <v>0</v>
      </c>
      <c r="AB734" s="26">
        <v>0</v>
      </c>
      <c r="AC734" s="26">
        <v>64517.29</v>
      </c>
      <c r="AD734" s="34">
        <v>109028.66</v>
      </c>
      <c r="AE734" s="26">
        <v>0</v>
      </c>
      <c r="AF734" s="29">
        <v>2021</v>
      </c>
      <c r="AG734" s="29">
        <v>2021</v>
      </c>
      <c r="AH734" s="29">
        <v>2021</v>
      </c>
    </row>
    <row r="735" spans="1:34" ht="61.5">
      <c r="A735" s="17">
        <v>1</v>
      </c>
      <c r="B735" s="52">
        <v>175</v>
      </c>
      <c r="C735" s="20" t="s">
        <v>2241</v>
      </c>
      <c r="D735" s="26">
        <v>4474879.3800000008</v>
      </c>
      <c r="E735" s="26">
        <v>0</v>
      </c>
      <c r="F735" s="26">
        <v>0</v>
      </c>
      <c r="G735" s="26">
        <v>0</v>
      </c>
      <c r="H735" s="26">
        <v>0</v>
      </c>
      <c r="I735" s="26">
        <v>0</v>
      </c>
      <c r="J735" s="26">
        <v>0</v>
      </c>
      <c r="K735" s="173">
        <v>2</v>
      </c>
      <c r="L735" s="122">
        <v>4301152.4000000004</v>
      </c>
      <c r="M735" s="26">
        <v>0</v>
      </c>
      <c r="N735" s="26">
        <v>0</v>
      </c>
      <c r="O735" s="26">
        <v>0</v>
      </c>
      <c r="P735" s="26">
        <v>0</v>
      </c>
      <c r="Q735" s="26">
        <v>0</v>
      </c>
      <c r="R735" s="26">
        <v>0</v>
      </c>
      <c r="S735" s="26">
        <v>0</v>
      </c>
      <c r="T735" s="26">
        <v>0</v>
      </c>
      <c r="U735" s="26">
        <v>0</v>
      </c>
      <c r="V735" s="26">
        <v>0</v>
      </c>
      <c r="W735" s="26">
        <v>0</v>
      </c>
      <c r="X735" s="26">
        <v>0</v>
      </c>
      <c r="Y735" s="26">
        <v>0</v>
      </c>
      <c r="Z735" s="26">
        <v>0</v>
      </c>
      <c r="AA735" s="26">
        <v>0</v>
      </c>
      <c r="AB735" s="26">
        <v>0</v>
      </c>
      <c r="AC735" s="26">
        <v>64517.29</v>
      </c>
      <c r="AD735" s="34">
        <v>109209.69</v>
      </c>
      <c r="AE735" s="26">
        <v>0</v>
      </c>
      <c r="AF735" s="29">
        <v>2021</v>
      </c>
      <c r="AG735" s="29">
        <v>2021</v>
      </c>
      <c r="AH735" s="29">
        <v>2021</v>
      </c>
    </row>
    <row r="736" spans="1:34" ht="61.5">
      <c r="A736" s="17">
        <v>1</v>
      </c>
      <c r="B736" s="52">
        <v>176</v>
      </c>
      <c r="C736" s="20" t="s">
        <v>2242</v>
      </c>
      <c r="D736" s="26">
        <v>8858571.4600000009</v>
      </c>
      <c r="E736" s="26">
        <v>0</v>
      </c>
      <c r="F736" s="26">
        <v>0</v>
      </c>
      <c r="G736" s="26">
        <v>0</v>
      </c>
      <c r="H736" s="26">
        <v>0</v>
      </c>
      <c r="I736" s="26">
        <v>0</v>
      </c>
      <c r="J736" s="26">
        <v>0</v>
      </c>
      <c r="K736" s="173">
        <v>4</v>
      </c>
      <c r="L736" s="122">
        <v>8602304.8000000007</v>
      </c>
      <c r="M736" s="26">
        <v>0</v>
      </c>
      <c r="N736" s="26">
        <v>0</v>
      </c>
      <c r="O736" s="26">
        <v>0</v>
      </c>
      <c r="P736" s="26">
        <v>0</v>
      </c>
      <c r="Q736" s="26">
        <v>0</v>
      </c>
      <c r="R736" s="26">
        <v>0</v>
      </c>
      <c r="S736" s="26">
        <v>0</v>
      </c>
      <c r="T736" s="26">
        <v>0</v>
      </c>
      <c r="U736" s="26">
        <v>0</v>
      </c>
      <c r="V736" s="26">
        <v>0</v>
      </c>
      <c r="W736" s="26">
        <v>0</v>
      </c>
      <c r="X736" s="26">
        <v>0</v>
      </c>
      <c r="Y736" s="26">
        <v>0</v>
      </c>
      <c r="Z736" s="26">
        <v>0</v>
      </c>
      <c r="AA736" s="26">
        <v>0</v>
      </c>
      <c r="AB736" s="26">
        <v>0</v>
      </c>
      <c r="AC736" s="26">
        <v>129034.57</v>
      </c>
      <c r="AD736" s="34">
        <v>127232.09</v>
      </c>
      <c r="AE736" s="26">
        <v>0</v>
      </c>
      <c r="AF736" s="29">
        <v>2021</v>
      </c>
      <c r="AG736" s="29">
        <v>2021</v>
      </c>
      <c r="AH736" s="29">
        <v>2021</v>
      </c>
    </row>
    <row r="737" spans="1:34" ht="61.5">
      <c r="A737" s="17">
        <v>1</v>
      </c>
      <c r="B737" s="52">
        <v>177</v>
      </c>
      <c r="C737" s="20" t="s">
        <v>2243</v>
      </c>
      <c r="D737" s="26">
        <v>4475819.28</v>
      </c>
      <c r="E737" s="26">
        <v>0</v>
      </c>
      <c r="F737" s="26">
        <v>0</v>
      </c>
      <c r="G737" s="26">
        <v>0</v>
      </c>
      <c r="H737" s="26">
        <v>0</v>
      </c>
      <c r="I737" s="26">
        <v>0</v>
      </c>
      <c r="J737" s="26">
        <v>0</v>
      </c>
      <c r="K737" s="173">
        <v>2</v>
      </c>
      <c r="L737" s="122">
        <v>4301152.4000000004</v>
      </c>
      <c r="M737" s="26">
        <v>0</v>
      </c>
      <c r="N737" s="26">
        <v>0</v>
      </c>
      <c r="O737" s="26">
        <v>0</v>
      </c>
      <c r="P737" s="26">
        <v>0</v>
      </c>
      <c r="Q737" s="26">
        <v>0</v>
      </c>
      <c r="R737" s="26">
        <v>0</v>
      </c>
      <c r="S737" s="26">
        <v>0</v>
      </c>
      <c r="T737" s="26">
        <v>0</v>
      </c>
      <c r="U737" s="26">
        <v>0</v>
      </c>
      <c r="V737" s="26">
        <v>0</v>
      </c>
      <c r="W737" s="26">
        <v>0</v>
      </c>
      <c r="X737" s="26">
        <v>0</v>
      </c>
      <c r="Y737" s="26">
        <v>0</v>
      </c>
      <c r="Z737" s="26">
        <v>0</v>
      </c>
      <c r="AA737" s="26">
        <v>0</v>
      </c>
      <c r="AB737" s="26">
        <v>0</v>
      </c>
      <c r="AC737" s="26">
        <v>64517.29</v>
      </c>
      <c r="AD737" s="34">
        <v>110149.59</v>
      </c>
      <c r="AE737" s="26">
        <v>0</v>
      </c>
      <c r="AF737" s="29">
        <v>2021</v>
      </c>
      <c r="AG737" s="29">
        <v>2021</v>
      </c>
      <c r="AH737" s="29">
        <v>2021</v>
      </c>
    </row>
    <row r="738" spans="1:34" ht="61.5">
      <c r="A738" s="17">
        <v>1</v>
      </c>
      <c r="B738" s="52">
        <v>178</v>
      </c>
      <c r="C738" s="20" t="s">
        <v>2551</v>
      </c>
      <c r="D738" s="26">
        <v>5413919.8899999997</v>
      </c>
      <c r="E738" s="26">
        <v>0</v>
      </c>
      <c r="F738" s="26">
        <v>0</v>
      </c>
      <c r="G738" s="26">
        <v>0</v>
      </c>
      <c r="H738" s="26">
        <v>0</v>
      </c>
      <c r="I738" s="26">
        <v>0</v>
      </c>
      <c r="J738" s="26">
        <v>0</v>
      </c>
      <c r="K738" s="58">
        <v>3</v>
      </c>
      <c r="L738" s="26">
        <v>5234436</v>
      </c>
      <c r="M738" s="26">
        <v>0</v>
      </c>
      <c r="N738" s="26">
        <v>0</v>
      </c>
      <c r="O738" s="26">
        <v>0</v>
      </c>
      <c r="P738" s="26">
        <v>0</v>
      </c>
      <c r="Q738" s="26">
        <v>0</v>
      </c>
      <c r="R738" s="26">
        <v>0</v>
      </c>
      <c r="S738" s="26">
        <v>0</v>
      </c>
      <c r="T738" s="26">
        <v>0</v>
      </c>
      <c r="U738" s="26">
        <v>0</v>
      </c>
      <c r="V738" s="26">
        <v>0</v>
      </c>
      <c r="W738" s="26">
        <v>0</v>
      </c>
      <c r="X738" s="26">
        <v>0</v>
      </c>
      <c r="Y738" s="26">
        <v>0</v>
      </c>
      <c r="Z738" s="26">
        <v>0</v>
      </c>
      <c r="AA738" s="26">
        <v>0</v>
      </c>
      <c r="AB738" s="26">
        <v>0</v>
      </c>
      <c r="AC738" s="26">
        <v>78516.539999999994</v>
      </c>
      <c r="AD738" s="34">
        <v>100967.35</v>
      </c>
      <c r="AE738" s="26">
        <v>0</v>
      </c>
      <c r="AF738" s="29">
        <v>2021</v>
      </c>
      <c r="AG738" s="29">
        <v>2021</v>
      </c>
      <c r="AH738" s="29">
        <v>2021</v>
      </c>
    </row>
    <row r="739" spans="1:34" ht="61.5">
      <c r="A739" s="17">
        <v>1</v>
      </c>
      <c r="B739" s="52">
        <v>179</v>
      </c>
      <c r="C739" s="20" t="s">
        <v>2552</v>
      </c>
      <c r="D739" s="26">
        <v>3626008.28</v>
      </c>
      <c r="E739" s="26">
        <v>0</v>
      </c>
      <c r="F739" s="26">
        <v>0</v>
      </c>
      <c r="G739" s="26">
        <v>0</v>
      </c>
      <c r="H739" s="26">
        <v>0</v>
      </c>
      <c r="I739" s="26">
        <v>0</v>
      </c>
      <c r="J739" s="26">
        <v>0</v>
      </c>
      <c r="K739" s="58">
        <v>2</v>
      </c>
      <c r="L739" s="26">
        <v>3480376.8</v>
      </c>
      <c r="M739" s="26">
        <v>0</v>
      </c>
      <c r="N739" s="26">
        <v>0</v>
      </c>
      <c r="O739" s="26">
        <v>0</v>
      </c>
      <c r="P739" s="26">
        <v>0</v>
      </c>
      <c r="Q739" s="26">
        <v>0</v>
      </c>
      <c r="R739" s="26">
        <v>0</v>
      </c>
      <c r="S739" s="26">
        <v>0</v>
      </c>
      <c r="T739" s="26">
        <v>0</v>
      </c>
      <c r="U739" s="26">
        <v>0</v>
      </c>
      <c r="V739" s="26">
        <v>0</v>
      </c>
      <c r="W739" s="26">
        <v>0</v>
      </c>
      <c r="X739" s="26">
        <v>0</v>
      </c>
      <c r="Y739" s="26">
        <v>0</v>
      </c>
      <c r="Z739" s="26">
        <v>0</v>
      </c>
      <c r="AA739" s="26">
        <v>0</v>
      </c>
      <c r="AB739" s="26">
        <v>0</v>
      </c>
      <c r="AC739" s="26">
        <v>52205.65</v>
      </c>
      <c r="AD739" s="34">
        <v>93425.83</v>
      </c>
      <c r="AE739" s="26">
        <v>0</v>
      </c>
      <c r="AF739" s="29">
        <v>2021</v>
      </c>
      <c r="AG739" s="29">
        <v>2021</v>
      </c>
      <c r="AH739" s="29">
        <v>2021</v>
      </c>
    </row>
    <row r="740" spans="1:34" ht="61.5">
      <c r="A740" s="17">
        <v>1</v>
      </c>
      <c r="B740" s="52">
        <v>180</v>
      </c>
      <c r="C740" s="20" t="s">
        <v>2553</v>
      </c>
      <c r="D740" s="26">
        <v>3625784.3200000003</v>
      </c>
      <c r="E740" s="26">
        <v>0</v>
      </c>
      <c r="F740" s="26">
        <v>0</v>
      </c>
      <c r="G740" s="26">
        <v>0</v>
      </c>
      <c r="H740" s="26">
        <v>0</v>
      </c>
      <c r="I740" s="26">
        <v>0</v>
      </c>
      <c r="J740" s="26">
        <v>0</v>
      </c>
      <c r="K740" s="58">
        <v>2</v>
      </c>
      <c r="L740" s="26">
        <v>3480381.6</v>
      </c>
      <c r="M740" s="26">
        <v>0</v>
      </c>
      <c r="N740" s="26">
        <v>0</v>
      </c>
      <c r="O740" s="26">
        <v>0</v>
      </c>
      <c r="P740" s="26">
        <v>0</v>
      </c>
      <c r="Q740" s="26">
        <v>0</v>
      </c>
      <c r="R740" s="26">
        <v>0</v>
      </c>
      <c r="S740" s="26">
        <v>0</v>
      </c>
      <c r="T740" s="26">
        <v>0</v>
      </c>
      <c r="U740" s="26">
        <v>0</v>
      </c>
      <c r="V740" s="26">
        <v>0</v>
      </c>
      <c r="W740" s="26">
        <v>0</v>
      </c>
      <c r="X740" s="26">
        <v>0</v>
      </c>
      <c r="Y740" s="26">
        <v>0</v>
      </c>
      <c r="Z740" s="26">
        <v>0</v>
      </c>
      <c r="AA740" s="26">
        <v>0</v>
      </c>
      <c r="AB740" s="26">
        <v>0</v>
      </c>
      <c r="AC740" s="26">
        <v>52205.72</v>
      </c>
      <c r="AD740" s="34">
        <v>93197</v>
      </c>
      <c r="AE740" s="26">
        <v>0</v>
      </c>
      <c r="AF740" s="29">
        <v>2021</v>
      </c>
      <c r="AG740" s="29">
        <v>2021</v>
      </c>
      <c r="AH740" s="29">
        <v>2021</v>
      </c>
    </row>
    <row r="741" spans="1:34" ht="61.5">
      <c r="A741" s="17">
        <v>1</v>
      </c>
      <c r="B741" s="52">
        <v>181</v>
      </c>
      <c r="C741" s="20" t="s">
        <v>2554</v>
      </c>
      <c r="D741" s="26">
        <v>16183000.74</v>
      </c>
      <c r="E741" s="26">
        <v>0</v>
      </c>
      <c r="F741" s="26">
        <v>0</v>
      </c>
      <c r="G741" s="26">
        <v>0</v>
      </c>
      <c r="H741" s="26">
        <v>0</v>
      </c>
      <c r="I741" s="26">
        <v>0</v>
      </c>
      <c r="J741" s="26">
        <v>0</v>
      </c>
      <c r="K741" s="58">
        <v>9</v>
      </c>
      <c r="L741" s="26">
        <v>15799612.800000001</v>
      </c>
      <c r="M741" s="26">
        <v>0</v>
      </c>
      <c r="N741" s="26">
        <v>0</v>
      </c>
      <c r="O741" s="26">
        <v>0</v>
      </c>
      <c r="P741" s="26">
        <v>0</v>
      </c>
      <c r="Q741" s="26">
        <v>0</v>
      </c>
      <c r="R741" s="26">
        <v>0</v>
      </c>
      <c r="S741" s="26">
        <v>0</v>
      </c>
      <c r="T741" s="26">
        <v>0</v>
      </c>
      <c r="U741" s="26">
        <v>0</v>
      </c>
      <c r="V741" s="26">
        <v>0</v>
      </c>
      <c r="W741" s="26">
        <v>0</v>
      </c>
      <c r="X741" s="26">
        <v>0</v>
      </c>
      <c r="Y741" s="26">
        <v>0</v>
      </c>
      <c r="Z741" s="26">
        <v>0</v>
      </c>
      <c r="AA741" s="26">
        <v>0</v>
      </c>
      <c r="AB741" s="26">
        <v>0</v>
      </c>
      <c r="AC741" s="26">
        <v>236994.19</v>
      </c>
      <c r="AD741" s="34">
        <v>146393.75</v>
      </c>
      <c r="AE741" s="26">
        <v>0</v>
      </c>
      <c r="AF741" s="29">
        <v>2021</v>
      </c>
      <c r="AG741" s="29">
        <v>2021</v>
      </c>
      <c r="AH741" s="29">
        <v>2021</v>
      </c>
    </row>
    <row r="742" spans="1:34" ht="61.5">
      <c r="A742" s="17">
        <v>1</v>
      </c>
      <c r="B742" s="52">
        <v>182</v>
      </c>
      <c r="C742" s="20" t="s">
        <v>2555</v>
      </c>
      <c r="D742" s="26">
        <v>5416504.8599999994</v>
      </c>
      <c r="E742" s="26">
        <v>0</v>
      </c>
      <c r="F742" s="26">
        <v>0</v>
      </c>
      <c r="G742" s="26">
        <v>0</v>
      </c>
      <c r="H742" s="26">
        <v>0</v>
      </c>
      <c r="I742" s="26">
        <v>0</v>
      </c>
      <c r="J742" s="26">
        <v>0</v>
      </c>
      <c r="K742" s="58">
        <v>3</v>
      </c>
      <c r="L742" s="26">
        <v>5236848</v>
      </c>
      <c r="M742" s="26">
        <v>0</v>
      </c>
      <c r="N742" s="26">
        <v>0</v>
      </c>
      <c r="O742" s="26">
        <v>0</v>
      </c>
      <c r="P742" s="26">
        <v>0</v>
      </c>
      <c r="Q742" s="26">
        <v>0</v>
      </c>
      <c r="R742" s="26">
        <v>0</v>
      </c>
      <c r="S742" s="26">
        <v>0</v>
      </c>
      <c r="T742" s="26">
        <v>0</v>
      </c>
      <c r="U742" s="26">
        <v>0</v>
      </c>
      <c r="V742" s="26">
        <v>0</v>
      </c>
      <c r="W742" s="26">
        <v>0</v>
      </c>
      <c r="X742" s="26">
        <v>0</v>
      </c>
      <c r="Y742" s="26">
        <v>0</v>
      </c>
      <c r="Z742" s="26">
        <v>0</v>
      </c>
      <c r="AA742" s="26">
        <v>0</v>
      </c>
      <c r="AB742" s="26">
        <v>0</v>
      </c>
      <c r="AC742" s="26">
        <v>78552.72</v>
      </c>
      <c r="AD742" s="34">
        <v>101104.14</v>
      </c>
      <c r="AE742" s="26">
        <v>0</v>
      </c>
      <c r="AF742" s="29">
        <v>2021</v>
      </c>
      <c r="AG742" s="29">
        <v>2021</v>
      </c>
      <c r="AH742" s="29">
        <v>2021</v>
      </c>
    </row>
    <row r="743" spans="1:34" ht="61.5">
      <c r="A743" s="17">
        <v>1</v>
      </c>
      <c r="B743" s="52">
        <v>183</v>
      </c>
      <c r="C743" s="20" t="s">
        <v>2556</v>
      </c>
      <c r="D743" s="26">
        <v>5554618.6500000004</v>
      </c>
      <c r="E743" s="26">
        <v>0</v>
      </c>
      <c r="F743" s="26">
        <v>0</v>
      </c>
      <c r="G743" s="26">
        <v>0</v>
      </c>
      <c r="H743" s="26">
        <v>0</v>
      </c>
      <c r="I743" s="26">
        <v>0</v>
      </c>
      <c r="J743" s="26">
        <v>0</v>
      </c>
      <c r="K743" s="58">
        <v>3</v>
      </c>
      <c r="L743" s="26">
        <v>5372874</v>
      </c>
      <c r="M743" s="26">
        <v>0</v>
      </c>
      <c r="N743" s="26">
        <v>0</v>
      </c>
      <c r="O743" s="26">
        <v>0</v>
      </c>
      <c r="P743" s="26">
        <v>0</v>
      </c>
      <c r="Q743" s="26">
        <v>0</v>
      </c>
      <c r="R743" s="26">
        <v>0</v>
      </c>
      <c r="S743" s="26">
        <v>0</v>
      </c>
      <c r="T743" s="26">
        <v>0</v>
      </c>
      <c r="U743" s="26">
        <v>0</v>
      </c>
      <c r="V743" s="26">
        <v>0</v>
      </c>
      <c r="W743" s="26">
        <v>0</v>
      </c>
      <c r="X743" s="26">
        <v>0</v>
      </c>
      <c r="Y743" s="26">
        <v>0</v>
      </c>
      <c r="Z743" s="26">
        <v>0</v>
      </c>
      <c r="AA743" s="26">
        <v>0</v>
      </c>
      <c r="AB743" s="26">
        <v>0</v>
      </c>
      <c r="AC743" s="26">
        <v>80593.11</v>
      </c>
      <c r="AD743" s="34">
        <v>101151.54</v>
      </c>
      <c r="AE743" s="26">
        <v>0</v>
      </c>
      <c r="AF743" s="29">
        <v>2021</v>
      </c>
      <c r="AG743" s="29">
        <v>2021</v>
      </c>
      <c r="AH743" s="29">
        <v>2021</v>
      </c>
    </row>
    <row r="744" spans="1:34" ht="61.5">
      <c r="A744" s="17">
        <v>1</v>
      </c>
      <c r="B744" s="52">
        <v>184</v>
      </c>
      <c r="C744" s="20" t="s">
        <v>2557</v>
      </c>
      <c r="D744" s="26">
        <v>5600604.120000001</v>
      </c>
      <c r="E744" s="26">
        <v>0</v>
      </c>
      <c r="F744" s="26">
        <v>0</v>
      </c>
      <c r="G744" s="26">
        <v>0</v>
      </c>
      <c r="H744" s="26">
        <v>0</v>
      </c>
      <c r="I744" s="26">
        <v>0</v>
      </c>
      <c r="J744" s="26">
        <v>0</v>
      </c>
      <c r="K744" s="58">
        <v>3</v>
      </c>
      <c r="L744" s="26">
        <v>5421124.8000000007</v>
      </c>
      <c r="M744" s="26">
        <v>0</v>
      </c>
      <c r="N744" s="26">
        <v>0</v>
      </c>
      <c r="O744" s="26">
        <v>0</v>
      </c>
      <c r="P744" s="26">
        <v>0</v>
      </c>
      <c r="Q744" s="26">
        <v>0</v>
      </c>
      <c r="R744" s="26">
        <v>0</v>
      </c>
      <c r="S744" s="26">
        <v>0</v>
      </c>
      <c r="T744" s="26">
        <v>0</v>
      </c>
      <c r="U744" s="26">
        <v>0</v>
      </c>
      <c r="V744" s="26">
        <v>0</v>
      </c>
      <c r="W744" s="26">
        <v>0</v>
      </c>
      <c r="X744" s="26">
        <v>0</v>
      </c>
      <c r="Y744" s="26">
        <v>0</v>
      </c>
      <c r="Z744" s="26">
        <v>0</v>
      </c>
      <c r="AA744" s="26">
        <v>0</v>
      </c>
      <c r="AB744" s="26">
        <v>0</v>
      </c>
      <c r="AC744" s="26">
        <v>81316.87</v>
      </c>
      <c r="AD744" s="34">
        <v>98162.45</v>
      </c>
      <c r="AE744" s="26">
        <v>0</v>
      </c>
      <c r="AF744" s="29">
        <v>2021</v>
      </c>
      <c r="AG744" s="29">
        <v>2021</v>
      </c>
      <c r="AH744" s="29">
        <v>2021</v>
      </c>
    </row>
    <row r="745" spans="1:34" ht="61.5">
      <c r="A745" s="17">
        <v>1</v>
      </c>
      <c r="B745" s="52">
        <v>185</v>
      </c>
      <c r="C745" s="20" t="s">
        <v>2558</v>
      </c>
      <c r="D745" s="26">
        <v>7436221.8700000001</v>
      </c>
      <c r="E745" s="26">
        <v>0</v>
      </c>
      <c r="F745" s="26">
        <v>0</v>
      </c>
      <c r="G745" s="26">
        <v>0</v>
      </c>
      <c r="H745" s="26">
        <v>0</v>
      </c>
      <c r="I745" s="26">
        <v>0</v>
      </c>
      <c r="J745" s="26">
        <v>0</v>
      </c>
      <c r="K745" s="58">
        <v>4</v>
      </c>
      <c r="L745" s="26">
        <v>7223596.7999999998</v>
      </c>
      <c r="M745" s="26">
        <v>0</v>
      </c>
      <c r="N745" s="26">
        <v>0</v>
      </c>
      <c r="O745" s="26">
        <v>0</v>
      </c>
      <c r="P745" s="26">
        <v>0</v>
      </c>
      <c r="Q745" s="26">
        <v>0</v>
      </c>
      <c r="R745" s="26">
        <v>0</v>
      </c>
      <c r="S745" s="26">
        <v>0</v>
      </c>
      <c r="T745" s="26">
        <v>0</v>
      </c>
      <c r="U745" s="26">
        <v>0</v>
      </c>
      <c r="V745" s="26">
        <v>0</v>
      </c>
      <c r="W745" s="26">
        <v>0</v>
      </c>
      <c r="X745" s="26">
        <v>0</v>
      </c>
      <c r="Y745" s="26">
        <v>0</v>
      </c>
      <c r="Z745" s="26">
        <v>0</v>
      </c>
      <c r="AA745" s="26">
        <v>0</v>
      </c>
      <c r="AB745" s="26">
        <v>0</v>
      </c>
      <c r="AC745" s="26">
        <v>108353.95</v>
      </c>
      <c r="AD745" s="34">
        <v>104271.12</v>
      </c>
      <c r="AE745" s="26">
        <v>0</v>
      </c>
      <c r="AF745" s="29">
        <v>2021</v>
      </c>
      <c r="AG745" s="29">
        <v>2021</v>
      </c>
      <c r="AH745" s="29">
        <v>2021</v>
      </c>
    </row>
    <row r="746" spans="1:34" ht="61.5">
      <c r="A746" s="17">
        <v>1</v>
      </c>
      <c r="B746" s="52">
        <v>186</v>
      </c>
      <c r="C746" s="20" t="s">
        <v>2559</v>
      </c>
      <c r="D746" s="26">
        <v>3720216.7399999998</v>
      </c>
      <c r="E746" s="26">
        <v>0</v>
      </c>
      <c r="F746" s="26">
        <v>0</v>
      </c>
      <c r="G746" s="26">
        <v>0</v>
      </c>
      <c r="H746" s="26">
        <v>0</v>
      </c>
      <c r="I746" s="26">
        <v>0</v>
      </c>
      <c r="J746" s="26">
        <v>0</v>
      </c>
      <c r="K746" s="58">
        <v>2</v>
      </c>
      <c r="L746" s="26">
        <v>3572692.8</v>
      </c>
      <c r="M746" s="26">
        <v>0</v>
      </c>
      <c r="N746" s="26">
        <v>0</v>
      </c>
      <c r="O746" s="26">
        <v>0</v>
      </c>
      <c r="P746" s="26">
        <v>0</v>
      </c>
      <c r="Q746" s="26">
        <v>0</v>
      </c>
      <c r="R746" s="26">
        <v>0</v>
      </c>
      <c r="S746" s="26">
        <v>0</v>
      </c>
      <c r="T746" s="26">
        <v>0</v>
      </c>
      <c r="U746" s="26">
        <v>0</v>
      </c>
      <c r="V746" s="26">
        <v>0</v>
      </c>
      <c r="W746" s="26">
        <v>0</v>
      </c>
      <c r="X746" s="26">
        <v>0</v>
      </c>
      <c r="Y746" s="26">
        <v>0</v>
      </c>
      <c r="Z746" s="26">
        <v>0</v>
      </c>
      <c r="AA746" s="26">
        <v>0</v>
      </c>
      <c r="AB746" s="26">
        <v>0</v>
      </c>
      <c r="AC746" s="26">
        <v>53590.39</v>
      </c>
      <c r="AD746" s="34">
        <v>93933.55</v>
      </c>
      <c r="AE746" s="26">
        <v>0</v>
      </c>
      <c r="AF746" s="29">
        <v>2021</v>
      </c>
      <c r="AG746" s="29">
        <v>2021</v>
      </c>
      <c r="AH746" s="29">
        <v>2021</v>
      </c>
    </row>
    <row r="747" spans="1:34" ht="61.5">
      <c r="A747" s="17">
        <v>1</v>
      </c>
      <c r="B747" s="52">
        <v>187</v>
      </c>
      <c r="C747" s="20" t="s">
        <v>2560</v>
      </c>
      <c r="D747" s="26">
        <v>3770109.31</v>
      </c>
      <c r="E747" s="26">
        <v>0</v>
      </c>
      <c r="F747" s="26">
        <v>0</v>
      </c>
      <c r="G747" s="26">
        <v>0</v>
      </c>
      <c r="H747" s="26">
        <v>0</v>
      </c>
      <c r="I747" s="26">
        <v>0</v>
      </c>
      <c r="J747" s="26">
        <v>0</v>
      </c>
      <c r="K747" s="58">
        <v>2</v>
      </c>
      <c r="L747" s="26">
        <v>3622476</v>
      </c>
      <c r="M747" s="26">
        <v>0</v>
      </c>
      <c r="N747" s="26">
        <v>0</v>
      </c>
      <c r="O747" s="26">
        <v>0</v>
      </c>
      <c r="P747" s="26">
        <v>0</v>
      </c>
      <c r="Q747" s="26">
        <v>0</v>
      </c>
      <c r="R747" s="26">
        <v>0</v>
      </c>
      <c r="S747" s="26">
        <v>0</v>
      </c>
      <c r="T747" s="26">
        <v>0</v>
      </c>
      <c r="U747" s="26">
        <v>0</v>
      </c>
      <c r="V747" s="26">
        <v>0</v>
      </c>
      <c r="W747" s="26">
        <v>0</v>
      </c>
      <c r="X747" s="26">
        <v>0</v>
      </c>
      <c r="Y747" s="26">
        <v>0</v>
      </c>
      <c r="Z747" s="26">
        <v>0</v>
      </c>
      <c r="AA747" s="26">
        <v>0</v>
      </c>
      <c r="AB747" s="26">
        <v>0</v>
      </c>
      <c r="AC747" s="26">
        <v>54337.14</v>
      </c>
      <c r="AD747" s="34">
        <v>93296.17</v>
      </c>
      <c r="AE747" s="26">
        <v>0</v>
      </c>
      <c r="AF747" s="29">
        <v>2021</v>
      </c>
      <c r="AG747" s="29">
        <v>2021</v>
      </c>
      <c r="AH747" s="29">
        <v>2021</v>
      </c>
    </row>
    <row r="748" spans="1:34" ht="61.5">
      <c r="A748" s="17">
        <v>1</v>
      </c>
      <c r="B748" s="52">
        <v>188</v>
      </c>
      <c r="C748" s="20" t="s">
        <v>1749</v>
      </c>
      <c r="D748" s="26">
        <v>5614572.1300000008</v>
      </c>
      <c r="E748" s="26">
        <v>0</v>
      </c>
      <c r="F748" s="26">
        <v>0</v>
      </c>
      <c r="G748" s="26">
        <v>0</v>
      </c>
      <c r="H748" s="26">
        <v>0</v>
      </c>
      <c r="I748" s="26">
        <v>0</v>
      </c>
      <c r="J748" s="26">
        <v>0</v>
      </c>
      <c r="K748" s="58">
        <v>3</v>
      </c>
      <c r="L748" s="26">
        <v>5435416.8000000007</v>
      </c>
      <c r="M748" s="26">
        <v>0</v>
      </c>
      <c r="N748" s="26">
        <v>0</v>
      </c>
      <c r="O748" s="26">
        <v>0</v>
      </c>
      <c r="P748" s="26">
        <v>0</v>
      </c>
      <c r="Q748" s="26">
        <v>0</v>
      </c>
      <c r="R748" s="26">
        <v>0</v>
      </c>
      <c r="S748" s="26">
        <v>0</v>
      </c>
      <c r="T748" s="26">
        <v>0</v>
      </c>
      <c r="U748" s="26">
        <v>0</v>
      </c>
      <c r="V748" s="26">
        <v>0</v>
      </c>
      <c r="W748" s="26">
        <v>0</v>
      </c>
      <c r="X748" s="26">
        <v>0</v>
      </c>
      <c r="Y748" s="26">
        <v>0</v>
      </c>
      <c r="Z748" s="26">
        <v>0</v>
      </c>
      <c r="AA748" s="26">
        <v>0</v>
      </c>
      <c r="AB748" s="26">
        <v>0</v>
      </c>
      <c r="AC748" s="26">
        <v>81531.25</v>
      </c>
      <c r="AD748" s="34">
        <v>97624.08</v>
      </c>
      <c r="AE748" s="26">
        <v>0</v>
      </c>
      <c r="AF748" s="29">
        <v>2021</v>
      </c>
      <c r="AG748" s="29">
        <v>2021</v>
      </c>
      <c r="AH748" s="29">
        <v>2021</v>
      </c>
    </row>
    <row r="749" spans="1:34" ht="61.5">
      <c r="A749" s="17">
        <v>1</v>
      </c>
      <c r="B749" s="52">
        <v>189</v>
      </c>
      <c r="C749" s="20" t="s">
        <v>2561</v>
      </c>
      <c r="D749" s="26">
        <v>7472348.9500000002</v>
      </c>
      <c r="E749" s="26">
        <v>0</v>
      </c>
      <c r="F749" s="26">
        <v>0</v>
      </c>
      <c r="G749" s="26">
        <v>0</v>
      </c>
      <c r="H749" s="26">
        <v>0</v>
      </c>
      <c r="I749" s="26">
        <v>0</v>
      </c>
      <c r="J749" s="26">
        <v>0</v>
      </c>
      <c r="K749" s="58">
        <v>4</v>
      </c>
      <c r="L749" s="26">
        <v>7259352</v>
      </c>
      <c r="M749" s="26">
        <v>0</v>
      </c>
      <c r="N749" s="26">
        <v>0</v>
      </c>
      <c r="O749" s="26">
        <v>0</v>
      </c>
      <c r="P749" s="26">
        <v>0</v>
      </c>
      <c r="Q749" s="26">
        <v>0</v>
      </c>
      <c r="R749" s="26">
        <v>0</v>
      </c>
      <c r="S749" s="26">
        <v>0</v>
      </c>
      <c r="T749" s="26">
        <v>0</v>
      </c>
      <c r="U749" s="26">
        <v>0</v>
      </c>
      <c r="V749" s="26">
        <v>0</v>
      </c>
      <c r="W749" s="26">
        <v>0</v>
      </c>
      <c r="X749" s="26">
        <v>0</v>
      </c>
      <c r="Y749" s="26">
        <v>0</v>
      </c>
      <c r="Z749" s="26">
        <v>0</v>
      </c>
      <c r="AA749" s="26">
        <v>0</v>
      </c>
      <c r="AB749" s="26">
        <v>0</v>
      </c>
      <c r="AC749" s="26">
        <v>108890.28</v>
      </c>
      <c r="AD749" s="34">
        <v>104106.67</v>
      </c>
      <c r="AE749" s="26">
        <v>0</v>
      </c>
      <c r="AF749" s="29">
        <v>2021</v>
      </c>
      <c r="AG749" s="29">
        <v>2021</v>
      </c>
      <c r="AH749" s="29">
        <v>2021</v>
      </c>
    </row>
    <row r="750" spans="1:34" ht="61.5">
      <c r="A750" s="17">
        <v>1</v>
      </c>
      <c r="B750" s="52">
        <v>190</v>
      </c>
      <c r="C750" s="20" t="s">
        <v>2461</v>
      </c>
      <c r="D750" s="26">
        <v>5614849.1100000003</v>
      </c>
      <c r="E750" s="26">
        <v>0</v>
      </c>
      <c r="F750" s="26">
        <v>0</v>
      </c>
      <c r="G750" s="26">
        <v>0</v>
      </c>
      <c r="H750" s="26">
        <v>0</v>
      </c>
      <c r="I750" s="26">
        <v>0</v>
      </c>
      <c r="J750" s="26">
        <v>0</v>
      </c>
      <c r="K750" s="58">
        <v>3</v>
      </c>
      <c r="L750" s="26">
        <v>5435442</v>
      </c>
      <c r="M750" s="26">
        <v>0</v>
      </c>
      <c r="N750" s="26">
        <v>0</v>
      </c>
      <c r="O750" s="26">
        <v>0</v>
      </c>
      <c r="P750" s="26">
        <v>0</v>
      </c>
      <c r="Q750" s="26">
        <v>0</v>
      </c>
      <c r="R750" s="26">
        <v>0</v>
      </c>
      <c r="S750" s="26">
        <v>0</v>
      </c>
      <c r="T750" s="26">
        <v>0</v>
      </c>
      <c r="U750" s="26">
        <v>0</v>
      </c>
      <c r="V750" s="26">
        <v>0</v>
      </c>
      <c r="W750" s="26">
        <v>0</v>
      </c>
      <c r="X750" s="26">
        <v>0</v>
      </c>
      <c r="Y750" s="26">
        <v>0</v>
      </c>
      <c r="Z750" s="26">
        <v>0</v>
      </c>
      <c r="AA750" s="26">
        <v>0</v>
      </c>
      <c r="AB750" s="26">
        <v>0</v>
      </c>
      <c r="AC750" s="26">
        <v>81531.63</v>
      </c>
      <c r="AD750" s="34">
        <v>97875.48</v>
      </c>
      <c r="AE750" s="26">
        <v>0</v>
      </c>
      <c r="AF750" s="29">
        <v>2021</v>
      </c>
      <c r="AG750" s="29">
        <v>2021</v>
      </c>
      <c r="AH750" s="29">
        <v>2021</v>
      </c>
    </row>
    <row r="751" spans="1:34" ht="61.5">
      <c r="A751" s="17">
        <v>1</v>
      </c>
      <c r="B751" s="52">
        <v>191</v>
      </c>
      <c r="C751" s="20" t="s">
        <v>2562</v>
      </c>
      <c r="D751" s="26">
        <v>8976594.5099999998</v>
      </c>
      <c r="E751" s="26">
        <v>0</v>
      </c>
      <c r="F751" s="26">
        <v>0</v>
      </c>
      <c r="G751" s="26">
        <v>0</v>
      </c>
      <c r="H751" s="26">
        <v>0</v>
      </c>
      <c r="I751" s="26">
        <v>0</v>
      </c>
      <c r="J751" s="26">
        <v>0</v>
      </c>
      <c r="K751" s="58">
        <v>5</v>
      </c>
      <c r="L751" s="26">
        <v>8728080</v>
      </c>
      <c r="M751" s="26">
        <v>0</v>
      </c>
      <c r="N751" s="26">
        <v>0</v>
      </c>
      <c r="O751" s="26">
        <v>0</v>
      </c>
      <c r="P751" s="26">
        <v>0</v>
      </c>
      <c r="Q751" s="26">
        <v>0</v>
      </c>
      <c r="R751" s="26">
        <v>0</v>
      </c>
      <c r="S751" s="26">
        <v>0</v>
      </c>
      <c r="T751" s="26">
        <v>0</v>
      </c>
      <c r="U751" s="26">
        <v>0</v>
      </c>
      <c r="V751" s="26">
        <v>0</v>
      </c>
      <c r="W751" s="26">
        <v>0</v>
      </c>
      <c r="X751" s="26">
        <v>0</v>
      </c>
      <c r="Y751" s="26">
        <v>0</v>
      </c>
      <c r="Z751" s="26">
        <v>0</v>
      </c>
      <c r="AA751" s="26">
        <v>0</v>
      </c>
      <c r="AB751" s="26">
        <v>0</v>
      </c>
      <c r="AC751" s="26">
        <v>130921.2</v>
      </c>
      <c r="AD751" s="34">
        <v>117593.31</v>
      </c>
      <c r="AE751" s="26">
        <v>0</v>
      </c>
      <c r="AF751" s="29">
        <v>2021</v>
      </c>
      <c r="AG751" s="29">
        <v>2021</v>
      </c>
      <c r="AH751" s="29">
        <v>2021</v>
      </c>
    </row>
    <row r="752" spans="1:34" ht="61.5">
      <c r="A752" s="17">
        <v>1</v>
      </c>
      <c r="B752" s="52">
        <v>192</v>
      </c>
      <c r="C752" s="20" t="s">
        <v>2563</v>
      </c>
      <c r="D752" s="26">
        <v>7197055.21</v>
      </c>
      <c r="E752" s="26">
        <v>0</v>
      </c>
      <c r="F752" s="26">
        <v>0</v>
      </c>
      <c r="G752" s="26">
        <v>0</v>
      </c>
      <c r="H752" s="26">
        <v>0</v>
      </c>
      <c r="I752" s="26">
        <v>0</v>
      </c>
      <c r="J752" s="26">
        <v>0</v>
      </c>
      <c r="K752" s="58">
        <v>4</v>
      </c>
      <c r="L752" s="26">
        <v>6983966.4000000004</v>
      </c>
      <c r="M752" s="26">
        <v>0</v>
      </c>
      <c r="N752" s="26">
        <v>0</v>
      </c>
      <c r="O752" s="26">
        <v>0</v>
      </c>
      <c r="P752" s="26">
        <v>0</v>
      </c>
      <c r="Q752" s="26">
        <v>0</v>
      </c>
      <c r="R752" s="26">
        <v>0</v>
      </c>
      <c r="S752" s="26">
        <v>0</v>
      </c>
      <c r="T752" s="26">
        <v>0</v>
      </c>
      <c r="U752" s="26">
        <v>0</v>
      </c>
      <c r="V752" s="26">
        <v>0</v>
      </c>
      <c r="W752" s="26">
        <v>0</v>
      </c>
      <c r="X752" s="26">
        <v>0</v>
      </c>
      <c r="Y752" s="26">
        <v>0</v>
      </c>
      <c r="Z752" s="26">
        <v>0</v>
      </c>
      <c r="AA752" s="26">
        <v>0</v>
      </c>
      <c r="AB752" s="26">
        <v>0</v>
      </c>
      <c r="AC752" s="26">
        <v>104759.5</v>
      </c>
      <c r="AD752" s="34">
        <v>108329.31</v>
      </c>
      <c r="AE752" s="26">
        <v>0</v>
      </c>
      <c r="AF752" s="29">
        <v>2021</v>
      </c>
      <c r="AG752" s="29">
        <v>2021</v>
      </c>
      <c r="AH752" s="29">
        <v>2021</v>
      </c>
    </row>
    <row r="753" spans="1:34" ht="61.5">
      <c r="A753" s="17">
        <v>1</v>
      </c>
      <c r="B753" s="52">
        <v>193</v>
      </c>
      <c r="C753" s="20" t="s">
        <v>2564</v>
      </c>
      <c r="D753" s="26">
        <v>5555205.5100000007</v>
      </c>
      <c r="E753" s="26">
        <v>0</v>
      </c>
      <c r="F753" s="26">
        <v>0</v>
      </c>
      <c r="G753" s="26">
        <v>0</v>
      </c>
      <c r="H753" s="26">
        <v>0</v>
      </c>
      <c r="I753" s="26">
        <v>0</v>
      </c>
      <c r="J753" s="26">
        <v>0</v>
      </c>
      <c r="K753" s="58">
        <v>3</v>
      </c>
      <c r="L753" s="26">
        <v>5374782</v>
      </c>
      <c r="M753" s="26">
        <v>0</v>
      </c>
      <c r="N753" s="26">
        <v>0</v>
      </c>
      <c r="O753" s="26">
        <v>0</v>
      </c>
      <c r="P753" s="26">
        <v>0</v>
      </c>
      <c r="Q753" s="26">
        <v>0</v>
      </c>
      <c r="R753" s="26">
        <v>0</v>
      </c>
      <c r="S753" s="26">
        <v>0</v>
      </c>
      <c r="T753" s="26">
        <v>0</v>
      </c>
      <c r="U753" s="26">
        <v>0</v>
      </c>
      <c r="V753" s="26">
        <v>0</v>
      </c>
      <c r="W753" s="26">
        <v>0</v>
      </c>
      <c r="X753" s="26">
        <v>0</v>
      </c>
      <c r="Y753" s="26">
        <v>0</v>
      </c>
      <c r="Z753" s="26">
        <v>0</v>
      </c>
      <c r="AA753" s="26">
        <v>0</v>
      </c>
      <c r="AB753" s="26">
        <v>0</v>
      </c>
      <c r="AC753" s="26">
        <v>80621.73</v>
      </c>
      <c r="AD753" s="34">
        <v>99801.78</v>
      </c>
      <c r="AE753" s="26">
        <v>0</v>
      </c>
      <c r="AF753" s="29">
        <v>2021</v>
      </c>
      <c r="AG753" s="29">
        <v>2021</v>
      </c>
      <c r="AH753" s="29">
        <v>2021</v>
      </c>
    </row>
    <row r="754" spans="1:34" ht="61.5">
      <c r="A754" s="17">
        <v>1</v>
      </c>
      <c r="B754" s="52">
        <v>194</v>
      </c>
      <c r="C754" s="20" t="s">
        <v>2565</v>
      </c>
      <c r="D754" s="26">
        <v>1910982.3199999998</v>
      </c>
      <c r="E754" s="26">
        <v>0</v>
      </c>
      <c r="F754" s="26">
        <v>0</v>
      </c>
      <c r="G754" s="26">
        <v>0</v>
      </c>
      <c r="H754" s="26">
        <v>0</v>
      </c>
      <c r="I754" s="26">
        <v>0</v>
      </c>
      <c r="J754" s="26">
        <v>0</v>
      </c>
      <c r="K754" s="58">
        <v>1</v>
      </c>
      <c r="L754" s="26">
        <v>1790612.4</v>
      </c>
      <c r="M754" s="26">
        <v>0</v>
      </c>
      <c r="N754" s="26">
        <v>0</v>
      </c>
      <c r="O754" s="26">
        <v>0</v>
      </c>
      <c r="P754" s="26">
        <v>0</v>
      </c>
      <c r="Q754" s="26">
        <v>0</v>
      </c>
      <c r="R754" s="26">
        <v>0</v>
      </c>
      <c r="S754" s="26">
        <v>0</v>
      </c>
      <c r="T754" s="26">
        <v>0</v>
      </c>
      <c r="U754" s="26">
        <v>0</v>
      </c>
      <c r="V754" s="26">
        <v>0</v>
      </c>
      <c r="W754" s="26">
        <v>0</v>
      </c>
      <c r="X754" s="26">
        <v>0</v>
      </c>
      <c r="Y754" s="26">
        <v>0</v>
      </c>
      <c r="Z754" s="26">
        <v>0</v>
      </c>
      <c r="AA754" s="26">
        <v>0</v>
      </c>
      <c r="AB754" s="26">
        <v>0</v>
      </c>
      <c r="AC754" s="26">
        <v>26859.19</v>
      </c>
      <c r="AD754" s="34">
        <v>93510.73</v>
      </c>
      <c r="AE754" s="26">
        <v>0</v>
      </c>
      <c r="AF754" s="29">
        <v>2021</v>
      </c>
      <c r="AG754" s="29">
        <v>2021</v>
      </c>
      <c r="AH754" s="29">
        <v>2021</v>
      </c>
    </row>
    <row r="755" spans="1:34" ht="61.5">
      <c r="A755" s="17">
        <v>1</v>
      </c>
      <c r="B755" s="52">
        <v>195</v>
      </c>
      <c r="C755" s="20" t="s">
        <v>2566</v>
      </c>
      <c r="D755" s="26">
        <v>3632287.71</v>
      </c>
      <c r="E755" s="26">
        <v>0</v>
      </c>
      <c r="F755" s="26">
        <v>0</v>
      </c>
      <c r="G755" s="26">
        <v>0</v>
      </c>
      <c r="H755" s="26">
        <v>0</v>
      </c>
      <c r="I755" s="26">
        <v>0</v>
      </c>
      <c r="J755" s="26">
        <v>0</v>
      </c>
      <c r="K755" s="58">
        <v>2</v>
      </c>
      <c r="L755" s="26">
        <v>3486403.2</v>
      </c>
      <c r="M755" s="26">
        <v>0</v>
      </c>
      <c r="N755" s="26">
        <v>0</v>
      </c>
      <c r="O755" s="26">
        <v>0</v>
      </c>
      <c r="P755" s="26">
        <v>0</v>
      </c>
      <c r="Q755" s="26">
        <v>0</v>
      </c>
      <c r="R755" s="26">
        <v>0</v>
      </c>
      <c r="S755" s="26">
        <v>0</v>
      </c>
      <c r="T755" s="26">
        <v>0</v>
      </c>
      <c r="U755" s="26">
        <v>0</v>
      </c>
      <c r="V755" s="26">
        <v>0</v>
      </c>
      <c r="W755" s="26">
        <v>0</v>
      </c>
      <c r="X755" s="26">
        <v>0</v>
      </c>
      <c r="Y755" s="26">
        <v>0</v>
      </c>
      <c r="Z755" s="26">
        <v>0</v>
      </c>
      <c r="AA755" s="26">
        <v>0</v>
      </c>
      <c r="AB755" s="26">
        <v>0</v>
      </c>
      <c r="AC755" s="26">
        <v>52296.05</v>
      </c>
      <c r="AD755" s="34">
        <v>93588.46</v>
      </c>
      <c r="AE755" s="26">
        <v>0</v>
      </c>
      <c r="AF755" s="29">
        <v>2021</v>
      </c>
      <c r="AG755" s="29">
        <v>2021</v>
      </c>
      <c r="AH755" s="29">
        <v>2021</v>
      </c>
    </row>
    <row r="756" spans="1:34" ht="61.5">
      <c r="A756" s="17">
        <v>1</v>
      </c>
      <c r="B756" s="52">
        <v>196</v>
      </c>
      <c r="C756" s="20" t="s">
        <v>2357</v>
      </c>
      <c r="D756" s="26">
        <v>79337.539999999994</v>
      </c>
      <c r="E756" s="26">
        <v>0</v>
      </c>
      <c r="F756" s="26">
        <v>0</v>
      </c>
      <c r="G756" s="26">
        <v>0</v>
      </c>
      <c r="H756" s="26">
        <v>0</v>
      </c>
      <c r="I756" s="26">
        <v>0</v>
      </c>
      <c r="J756" s="26">
        <v>0</v>
      </c>
      <c r="K756" s="58">
        <v>0</v>
      </c>
      <c r="L756" s="26">
        <v>0</v>
      </c>
      <c r="M756" s="26">
        <v>0</v>
      </c>
      <c r="N756" s="26">
        <v>0</v>
      </c>
      <c r="O756" s="26">
        <v>0</v>
      </c>
      <c r="P756" s="26">
        <v>0</v>
      </c>
      <c r="Q756" s="26">
        <v>0</v>
      </c>
      <c r="R756" s="26">
        <v>0</v>
      </c>
      <c r="S756" s="26">
        <v>0</v>
      </c>
      <c r="T756" s="26">
        <v>0</v>
      </c>
      <c r="U756" s="26">
        <v>0</v>
      </c>
      <c r="V756" s="26">
        <v>0</v>
      </c>
      <c r="W756" s="26">
        <v>0</v>
      </c>
      <c r="X756" s="26">
        <v>0</v>
      </c>
      <c r="Y756" s="26">
        <v>0</v>
      </c>
      <c r="Z756" s="26">
        <v>0</v>
      </c>
      <c r="AA756" s="26">
        <v>0</v>
      </c>
      <c r="AB756" s="26">
        <v>0</v>
      </c>
      <c r="AC756" s="26">
        <v>0</v>
      </c>
      <c r="AD756" s="34">
        <v>79337.539999999994</v>
      </c>
      <c r="AE756" s="26">
        <v>0</v>
      </c>
      <c r="AF756" s="29">
        <v>2021</v>
      </c>
      <c r="AG756" s="29" t="s">
        <v>263</v>
      </c>
      <c r="AH756" s="29" t="s">
        <v>263</v>
      </c>
    </row>
    <row r="757" spans="1:34" ht="61.5">
      <c r="A757" s="17">
        <v>1</v>
      </c>
      <c r="B757" s="52">
        <v>197</v>
      </c>
      <c r="C757" s="20" t="s">
        <v>2358</v>
      </c>
      <c r="D757" s="26">
        <v>80050.720000000001</v>
      </c>
      <c r="E757" s="26">
        <v>0</v>
      </c>
      <c r="F757" s="26">
        <v>0</v>
      </c>
      <c r="G757" s="26">
        <v>0</v>
      </c>
      <c r="H757" s="26">
        <v>0</v>
      </c>
      <c r="I757" s="26">
        <v>0</v>
      </c>
      <c r="J757" s="26">
        <v>0</v>
      </c>
      <c r="K757" s="58">
        <v>0</v>
      </c>
      <c r="L757" s="26">
        <v>0</v>
      </c>
      <c r="M757" s="26">
        <v>0</v>
      </c>
      <c r="N757" s="26">
        <v>0</v>
      </c>
      <c r="O757" s="26">
        <v>0</v>
      </c>
      <c r="P757" s="26">
        <v>0</v>
      </c>
      <c r="Q757" s="26">
        <v>0</v>
      </c>
      <c r="R757" s="26">
        <v>0</v>
      </c>
      <c r="S757" s="26">
        <v>0</v>
      </c>
      <c r="T757" s="26">
        <v>0</v>
      </c>
      <c r="U757" s="26">
        <v>0</v>
      </c>
      <c r="V757" s="26">
        <v>0</v>
      </c>
      <c r="W757" s="26">
        <v>0</v>
      </c>
      <c r="X757" s="26">
        <v>0</v>
      </c>
      <c r="Y757" s="26">
        <v>0</v>
      </c>
      <c r="Z757" s="26">
        <v>0</v>
      </c>
      <c r="AA757" s="26">
        <v>0</v>
      </c>
      <c r="AB757" s="26">
        <v>0</v>
      </c>
      <c r="AC757" s="26">
        <v>0</v>
      </c>
      <c r="AD757" s="34">
        <v>80050.720000000001</v>
      </c>
      <c r="AE757" s="26">
        <v>0</v>
      </c>
      <c r="AF757" s="29">
        <v>2021</v>
      </c>
      <c r="AG757" s="29" t="s">
        <v>263</v>
      </c>
      <c r="AH757" s="29" t="s">
        <v>263</v>
      </c>
    </row>
    <row r="758" spans="1:34" ht="61.5">
      <c r="A758" s="17">
        <v>1</v>
      </c>
      <c r="B758" s="52">
        <v>198</v>
      </c>
      <c r="C758" s="20" t="s">
        <v>2051</v>
      </c>
      <c r="D758" s="26">
        <v>7476735.7000000002</v>
      </c>
      <c r="E758" s="26">
        <v>0</v>
      </c>
      <c r="F758" s="26">
        <v>0</v>
      </c>
      <c r="G758" s="26">
        <v>0</v>
      </c>
      <c r="H758" s="26">
        <v>0</v>
      </c>
      <c r="I758" s="26">
        <v>0</v>
      </c>
      <c r="J758" s="26">
        <v>0</v>
      </c>
      <c r="K758" s="58">
        <v>4</v>
      </c>
      <c r="L758" s="26">
        <v>7260115.2000000002</v>
      </c>
      <c r="M758" s="26">
        <v>0</v>
      </c>
      <c r="N758" s="26">
        <v>0</v>
      </c>
      <c r="O758" s="26">
        <v>0</v>
      </c>
      <c r="P758" s="26">
        <v>0</v>
      </c>
      <c r="Q758" s="26">
        <v>0</v>
      </c>
      <c r="R758" s="26">
        <v>0</v>
      </c>
      <c r="S758" s="26">
        <v>0</v>
      </c>
      <c r="T758" s="26">
        <v>0</v>
      </c>
      <c r="U758" s="26">
        <v>0</v>
      </c>
      <c r="V758" s="26">
        <v>0</v>
      </c>
      <c r="W758" s="26">
        <v>0</v>
      </c>
      <c r="X758" s="26">
        <v>0</v>
      </c>
      <c r="Y758" s="26">
        <v>0</v>
      </c>
      <c r="Z758" s="26">
        <v>0</v>
      </c>
      <c r="AA758" s="26">
        <v>0</v>
      </c>
      <c r="AB758" s="26">
        <v>0</v>
      </c>
      <c r="AC758" s="26">
        <v>108901.73</v>
      </c>
      <c r="AD758" s="34">
        <v>107718.77</v>
      </c>
      <c r="AE758" s="26">
        <v>0</v>
      </c>
      <c r="AF758" s="29">
        <v>2021</v>
      </c>
      <c r="AG758" s="29">
        <v>2021</v>
      </c>
      <c r="AH758" s="29">
        <v>2021</v>
      </c>
    </row>
    <row r="759" spans="1:34" ht="61.5">
      <c r="A759" s="17">
        <v>1</v>
      </c>
      <c r="B759" s="52">
        <v>199</v>
      </c>
      <c r="C759" s="20" t="s">
        <v>2467</v>
      </c>
      <c r="D759" s="26">
        <v>7476752.6800000006</v>
      </c>
      <c r="E759" s="26">
        <v>0</v>
      </c>
      <c r="F759" s="26">
        <v>0</v>
      </c>
      <c r="G759" s="26">
        <v>0</v>
      </c>
      <c r="H759" s="26">
        <v>0</v>
      </c>
      <c r="I759" s="26">
        <v>0</v>
      </c>
      <c r="J759" s="26">
        <v>0</v>
      </c>
      <c r="K759" s="58">
        <v>4</v>
      </c>
      <c r="L759" s="26">
        <v>7260115.2000000002</v>
      </c>
      <c r="M759" s="26">
        <v>0</v>
      </c>
      <c r="N759" s="26">
        <v>0</v>
      </c>
      <c r="O759" s="26">
        <v>0</v>
      </c>
      <c r="P759" s="26">
        <v>0</v>
      </c>
      <c r="Q759" s="26">
        <v>0</v>
      </c>
      <c r="R759" s="26">
        <v>0</v>
      </c>
      <c r="S759" s="26">
        <v>0</v>
      </c>
      <c r="T759" s="26">
        <v>0</v>
      </c>
      <c r="U759" s="26">
        <v>0</v>
      </c>
      <c r="V759" s="26">
        <v>0</v>
      </c>
      <c r="W759" s="26">
        <v>0</v>
      </c>
      <c r="X759" s="26">
        <v>0</v>
      </c>
      <c r="Y759" s="26">
        <v>0</v>
      </c>
      <c r="Z759" s="26">
        <v>0</v>
      </c>
      <c r="AA759" s="26">
        <v>0</v>
      </c>
      <c r="AB759" s="26">
        <v>0</v>
      </c>
      <c r="AC759" s="26">
        <v>108901.73</v>
      </c>
      <c r="AD759" s="34">
        <v>107735.75</v>
      </c>
      <c r="AE759" s="26">
        <v>0</v>
      </c>
      <c r="AF759" s="29">
        <v>2021</v>
      </c>
      <c r="AG759" s="29">
        <v>2021</v>
      </c>
      <c r="AH759" s="29">
        <v>2021</v>
      </c>
    </row>
    <row r="760" spans="1:34" ht="61.5">
      <c r="A760" s="17">
        <v>1</v>
      </c>
      <c r="B760" s="52">
        <v>200</v>
      </c>
      <c r="C760" s="20" t="s">
        <v>1759</v>
      </c>
      <c r="D760" s="26">
        <v>10739070.040000001</v>
      </c>
      <c r="E760" s="26">
        <v>0</v>
      </c>
      <c r="F760" s="26">
        <v>0</v>
      </c>
      <c r="G760" s="26">
        <v>0</v>
      </c>
      <c r="H760" s="26">
        <v>0</v>
      </c>
      <c r="I760" s="26">
        <v>0</v>
      </c>
      <c r="J760" s="26">
        <v>0</v>
      </c>
      <c r="K760" s="58">
        <v>6</v>
      </c>
      <c r="L760" s="26">
        <v>10461448.800000001</v>
      </c>
      <c r="M760" s="26">
        <v>0</v>
      </c>
      <c r="N760" s="26">
        <v>0</v>
      </c>
      <c r="O760" s="26">
        <v>0</v>
      </c>
      <c r="P760" s="26">
        <v>0</v>
      </c>
      <c r="Q760" s="26">
        <v>0</v>
      </c>
      <c r="R760" s="26">
        <v>0</v>
      </c>
      <c r="S760" s="26">
        <v>0</v>
      </c>
      <c r="T760" s="26">
        <v>0</v>
      </c>
      <c r="U760" s="26">
        <v>0</v>
      </c>
      <c r="V760" s="26">
        <v>0</v>
      </c>
      <c r="W760" s="26">
        <v>0</v>
      </c>
      <c r="X760" s="26">
        <v>0</v>
      </c>
      <c r="Y760" s="26">
        <v>0</v>
      </c>
      <c r="Z760" s="26">
        <v>0</v>
      </c>
      <c r="AA760" s="26">
        <v>0</v>
      </c>
      <c r="AB760" s="26">
        <v>0</v>
      </c>
      <c r="AC760" s="26">
        <v>156921.73000000001</v>
      </c>
      <c r="AD760" s="34">
        <v>120699.51</v>
      </c>
      <c r="AE760" s="26">
        <v>0</v>
      </c>
      <c r="AF760" s="29">
        <v>2021</v>
      </c>
      <c r="AG760" s="29">
        <v>2021</v>
      </c>
      <c r="AH760" s="29">
        <v>2021</v>
      </c>
    </row>
    <row r="761" spans="1:34" ht="61.5">
      <c r="A761" s="17">
        <v>1</v>
      </c>
      <c r="B761" s="52">
        <v>201</v>
      </c>
      <c r="C761" s="20" t="s">
        <v>2567</v>
      </c>
      <c r="D761" s="26">
        <v>3633047.12</v>
      </c>
      <c r="E761" s="26">
        <v>0</v>
      </c>
      <c r="F761" s="26">
        <v>0</v>
      </c>
      <c r="G761" s="26">
        <v>0</v>
      </c>
      <c r="H761" s="26">
        <v>0</v>
      </c>
      <c r="I761" s="26">
        <v>0</v>
      </c>
      <c r="J761" s="26">
        <v>0</v>
      </c>
      <c r="K761" s="58">
        <v>2</v>
      </c>
      <c r="L761" s="26">
        <v>3487149.6</v>
      </c>
      <c r="M761" s="26">
        <v>0</v>
      </c>
      <c r="N761" s="26">
        <v>0</v>
      </c>
      <c r="O761" s="26">
        <v>0</v>
      </c>
      <c r="P761" s="26">
        <v>0</v>
      </c>
      <c r="Q761" s="26">
        <v>0</v>
      </c>
      <c r="R761" s="26">
        <v>0</v>
      </c>
      <c r="S761" s="26">
        <v>0</v>
      </c>
      <c r="T761" s="26">
        <v>0</v>
      </c>
      <c r="U761" s="26">
        <v>0</v>
      </c>
      <c r="V761" s="26">
        <v>0</v>
      </c>
      <c r="W761" s="26">
        <v>0</v>
      </c>
      <c r="X761" s="26">
        <v>0</v>
      </c>
      <c r="Y761" s="26">
        <v>0</v>
      </c>
      <c r="Z761" s="26">
        <v>0</v>
      </c>
      <c r="AA761" s="26">
        <v>0</v>
      </c>
      <c r="AB761" s="26">
        <v>0</v>
      </c>
      <c r="AC761" s="26">
        <v>52307.24</v>
      </c>
      <c r="AD761" s="34">
        <v>93590.28</v>
      </c>
      <c r="AE761" s="26">
        <v>0</v>
      </c>
      <c r="AF761" s="29">
        <v>2021</v>
      </c>
      <c r="AG761" s="29">
        <v>2021</v>
      </c>
      <c r="AH761" s="29">
        <v>2021</v>
      </c>
    </row>
    <row r="762" spans="1:34" ht="61.5">
      <c r="A762" s="17">
        <v>1</v>
      </c>
      <c r="B762" s="52">
        <v>202</v>
      </c>
      <c r="C762" s="20" t="s">
        <v>2568</v>
      </c>
      <c r="D762" s="26">
        <v>7477207.0199999996</v>
      </c>
      <c r="E762" s="26">
        <v>0</v>
      </c>
      <c r="F762" s="26">
        <v>0</v>
      </c>
      <c r="G762" s="26">
        <v>0</v>
      </c>
      <c r="H762" s="26">
        <v>0</v>
      </c>
      <c r="I762" s="26">
        <v>0</v>
      </c>
      <c r="J762" s="26">
        <v>0</v>
      </c>
      <c r="K762" s="58">
        <v>4</v>
      </c>
      <c r="L762" s="26">
        <v>7260768</v>
      </c>
      <c r="M762" s="26">
        <v>0</v>
      </c>
      <c r="N762" s="26">
        <v>0</v>
      </c>
      <c r="O762" s="26">
        <v>0</v>
      </c>
      <c r="P762" s="26">
        <v>0</v>
      </c>
      <c r="Q762" s="26">
        <v>0</v>
      </c>
      <c r="R762" s="26">
        <v>0</v>
      </c>
      <c r="S762" s="26">
        <v>0</v>
      </c>
      <c r="T762" s="26">
        <v>0</v>
      </c>
      <c r="U762" s="26">
        <v>0</v>
      </c>
      <c r="V762" s="26">
        <v>0</v>
      </c>
      <c r="W762" s="26">
        <v>0</v>
      </c>
      <c r="X762" s="26">
        <v>0</v>
      </c>
      <c r="Y762" s="26">
        <v>0</v>
      </c>
      <c r="Z762" s="26">
        <v>0</v>
      </c>
      <c r="AA762" s="26">
        <v>0</v>
      </c>
      <c r="AB762" s="26">
        <v>0</v>
      </c>
      <c r="AC762" s="26">
        <v>108911.52</v>
      </c>
      <c r="AD762" s="34">
        <v>107527.5</v>
      </c>
      <c r="AE762" s="26">
        <v>0</v>
      </c>
      <c r="AF762" s="29">
        <v>2021</v>
      </c>
      <c r="AG762" s="29">
        <v>2021</v>
      </c>
      <c r="AH762" s="29">
        <v>2021</v>
      </c>
    </row>
    <row r="763" spans="1:34" ht="61.5">
      <c r="A763" s="17">
        <v>1</v>
      </c>
      <c r="B763" s="52">
        <v>203</v>
      </c>
      <c r="C763" s="20" t="s">
        <v>2569</v>
      </c>
      <c r="D763" s="26">
        <v>3633880.13</v>
      </c>
      <c r="E763" s="26">
        <v>0</v>
      </c>
      <c r="F763" s="26">
        <v>0</v>
      </c>
      <c r="G763" s="26">
        <v>0</v>
      </c>
      <c r="H763" s="26">
        <v>0</v>
      </c>
      <c r="I763" s="26">
        <v>0</v>
      </c>
      <c r="J763" s="26">
        <v>0</v>
      </c>
      <c r="K763" s="58">
        <v>2</v>
      </c>
      <c r="L763" s="26">
        <v>3488020.8</v>
      </c>
      <c r="M763" s="26">
        <v>0</v>
      </c>
      <c r="N763" s="26">
        <v>0</v>
      </c>
      <c r="O763" s="26">
        <v>0</v>
      </c>
      <c r="P763" s="26">
        <v>0</v>
      </c>
      <c r="Q763" s="26">
        <v>0</v>
      </c>
      <c r="R763" s="26">
        <v>0</v>
      </c>
      <c r="S763" s="26">
        <v>0</v>
      </c>
      <c r="T763" s="26">
        <v>0</v>
      </c>
      <c r="U763" s="26">
        <v>0</v>
      </c>
      <c r="V763" s="26">
        <v>0</v>
      </c>
      <c r="W763" s="26">
        <v>0</v>
      </c>
      <c r="X763" s="26">
        <v>0</v>
      </c>
      <c r="Y763" s="26">
        <v>0</v>
      </c>
      <c r="Z763" s="26">
        <v>0</v>
      </c>
      <c r="AA763" s="26">
        <v>0</v>
      </c>
      <c r="AB763" s="26">
        <v>0</v>
      </c>
      <c r="AC763" s="26">
        <v>52320.31</v>
      </c>
      <c r="AD763" s="34">
        <v>93539.02</v>
      </c>
      <c r="AE763" s="26">
        <v>0</v>
      </c>
      <c r="AF763" s="29">
        <v>2021</v>
      </c>
      <c r="AG763" s="29">
        <v>2021</v>
      </c>
      <c r="AH763" s="29">
        <v>2021</v>
      </c>
    </row>
    <row r="764" spans="1:34" ht="61.5">
      <c r="A764" s="17">
        <v>1</v>
      </c>
      <c r="B764" s="52">
        <v>204</v>
      </c>
      <c r="C764" s="20" t="s">
        <v>2570</v>
      </c>
      <c r="D764" s="26">
        <v>7358227.5999999996</v>
      </c>
      <c r="E764" s="26">
        <v>0</v>
      </c>
      <c r="F764" s="26">
        <v>0</v>
      </c>
      <c r="G764" s="26">
        <v>0</v>
      </c>
      <c r="H764" s="26">
        <v>0</v>
      </c>
      <c r="I764" s="26">
        <v>0</v>
      </c>
      <c r="J764" s="26">
        <v>0</v>
      </c>
      <c r="K764" s="58">
        <v>4</v>
      </c>
      <c r="L764" s="26">
        <v>7143820.7999999998</v>
      </c>
      <c r="M764" s="26">
        <v>0</v>
      </c>
      <c r="N764" s="26">
        <v>0</v>
      </c>
      <c r="O764" s="26">
        <v>0</v>
      </c>
      <c r="P764" s="26">
        <v>0</v>
      </c>
      <c r="Q764" s="26">
        <v>0</v>
      </c>
      <c r="R764" s="26">
        <v>0</v>
      </c>
      <c r="S764" s="26">
        <v>0</v>
      </c>
      <c r="T764" s="26">
        <v>0</v>
      </c>
      <c r="U764" s="26">
        <v>0</v>
      </c>
      <c r="V764" s="26">
        <v>0</v>
      </c>
      <c r="W764" s="26">
        <v>0</v>
      </c>
      <c r="X764" s="26">
        <v>0</v>
      </c>
      <c r="Y764" s="26">
        <v>0</v>
      </c>
      <c r="Z764" s="26">
        <v>0</v>
      </c>
      <c r="AA764" s="26">
        <v>0</v>
      </c>
      <c r="AB764" s="26">
        <v>0</v>
      </c>
      <c r="AC764" s="26">
        <v>107157.31</v>
      </c>
      <c r="AD764" s="34">
        <v>107249.49</v>
      </c>
      <c r="AE764" s="26">
        <v>0</v>
      </c>
      <c r="AF764" s="29">
        <v>2021</v>
      </c>
      <c r="AG764" s="29">
        <v>2021</v>
      </c>
      <c r="AH764" s="29">
        <v>2021</v>
      </c>
    </row>
    <row r="765" spans="1:34" ht="61.5">
      <c r="A765" s="17">
        <v>1</v>
      </c>
      <c r="B765" s="52">
        <v>205</v>
      </c>
      <c r="C765" s="20" t="s">
        <v>2077</v>
      </c>
      <c r="D765" s="26">
        <v>79535.62</v>
      </c>
      <c r="E765" s="26">
        <v>0</v>
      </c>
      <c r="F765" s="26">
        <v>0</v>
      </c>
      <c r="G765" s="26">
        <v>0</v>
      </c>
      <c r="H765" s="26">
        <v>0</v>
      </c>
      <c r="I765" s="26">
        <v>0</v>
      </c>
      <c r="J765" s="26">
        <v>0</v>
      </c>
      <c r="K765" s="58">
        <v>0</v>
      </c>
      <c r="L765" s="26">
        <v>0</v>
      </c>
      <c r="M765" s="26">
        <v>0</v>
      </c>
      <c r="N765" s="26">
        <v>0</v>
      </c>
      <c r="O765" s="26">
        <v>0</v>
      </c>
      <c r="P765" s="26">
        <v>0</v>
      </c>
      <c r="Q765" s="26">
        <v>0</v>
      </c>
      <c r="R765" s="26">
        <v>0</v>
      </c>
      <c r="S765" s="26">
        <v>0</v>
      </c>
      <c r="T765" s="26">
        <v>0</v>
      </c>
      <c r="U765" s="26">
        <v>0</v>
      </c>
      <c r="V765" s="26">
        <v>0</v>
      </c>
      <c r="W765" s="26">
        <v>0</v>
      </c>
      <c r="X765" s="26">
        <v>0</v>
      </c>
      <c r="Y765" s="26">
        <v>0</v>
      </c>
      <c r="Z765" s="26">
        <v>0</v>
      </c>
      <c r="AA765" s="26">
        <v>0</v>
      </c>
      <c r="AB765" s="26">
        <v>0</v>
      </c>
      <c r="AC765" s="26">
        <v>0</v>
      </c>
      <c r="AD765" s="34">
        <v>79535.62</v>
      </c>
      <c r="AE765" s="26">
        <v>0</v>
      </c>
      <c r="AF765" s="29">
        <v>2021</v>
      </c>
      <c r="AG765" s="29" t="s">
        <v>263</v>
      </c>
      <c r="AH765" s="29" t="s">
        <v>263</v>
      </c>
    </row>
    <row r="766" spans="1:34" ht="61.5">
      <c r="A766" s="17">
        <v>1</v>
      </c>
      <c r="B766" s="52">
        <v>206</v>
      </c>
      <c r="C766" s="20" t="s">
        <v>2571</v>
      </c>
      <c r="D766" s="26">
        <v>5415361.9199999999</v>
      </c>
      <c r="E766" s="26">
        <v>0</v>
      </c>
      <c r="F766" s="26">
        <v>0</v>
      </c>
      <c r="G766" s="26">
        <v>0</v>
      </c>
      <c r="H766" s="26">
        <v>0</v>
      </c>
      <c r="I766" s="26">
        <v>0</v>
      </c>
      <c r="J766" s="26">
        <v>0</v>
      </c>
      <c r="K766" s="58">
        <v>3</v>
      </c>
      <c r="L766" s="26">
        <v>5236740</v>
      </c>
      <c r="M766" s="26">
        <v>0</v>
      </c>
      <c r="N766" s="26">
        <v>0</v>
      </c>
      <c r="O766" s="26">
        <v>0</v>
      </c>
      <c r="P766" s="26">
        <v>0</v>
      </c>
      <c r="Q766" s="26">
        <v>0</v>
      </c>
      <c r="R766" s="26">
        <v>0</v>
      </c>
      <c r="S766" s="26">
        <v>0</v>
      </c>
      <c r="T766" s="26">
        <v>0</v>
      </c>
      <c r="U766" s="26">
        <v>0</v>
      </c>
      <c r="V766" s="26">
        <v>0</v>
      </c>
      <c r="W766" s="26">
        <v>0</v>
      </c>
      <c r="X766" s="26">
        <v>0</v>
      </c>
      <c r="Y766" s="26">
        <v>0</v>
      </c>
      <c r="Z766" s="26">
        <v>0</v>
      </c>
      <c r="AA766" s="26">
        <v>0</v>
      </c>
      <c r="AB766" s="26">
        <v>0</v>
      </c>
      <c r="AC766" s="26">
        <v>78551.100000000006</v>
      </c>
      <c r="AD766" s="34">
        <v>100070.82</v>
      </c>
      <c r="AE766" s="26">
        <v>0</v>
      </c>
      <c r="AF766" s="29">
        <v>2021</v>
      </c>
      <c r="AG766" s="29">
        <v>2021</v>
      </c>
      <c r="AH766" s="29">
        <v>2021</v>
      </c>
    </row>
    <row r="767" spans="1:34" ht="61.5">
      <c r="A767" s="17">
        <v>1</v>
      </c>
      <c r="B767" s="52">
        <v>207</v>
      </c>
      <c r="C767" s="20" t="s">
        <v>2572</v>
      </c>
      <c r="D767" s="26">
        <v>3634118.16</v>
      </c>
      <c r="E767" s="26">
        <v>0</v>
      </c>
      <c r="F767" s="26">
        <v>0</v>
      </c>
      <c r="G767" s="26">
        <v>0</v>
      </c>
      <c r="H767" s="26">
        <v>0</v>
      </c>
      <c r="I767" s="26">
        <v>0</v>
      </c>
      <c r="J767" s="26">
        <v>0</v>
      </c>
      <c r="K767" s="58">
        <v>2</v>
      </c>
      <c r="L767" s="26">
        <v>3488659.2</v>
      </c>
      <c r="M767" s="26">
        <v>0</v>
      </c>
      <c r="N767" s="26">
        <v>0</v>
      </c>
      <c r="O767" s="26">
        <v>0</v>
      </c>
      <c r="P767" s="26">
        <v>0</v>
      </c>
      <c r="Q767" s="26">
        <v>0</v>
      </c>
      <c r="R767" s="26">
        <v>0</v>
      </c>
      <c r="S767" s="26">
        <v>0</v>
      </c>
      <c r="T767" s="26">
        <v>0</v>
      </c>
      <c r="U767" s="26">
        <v>0</v>
      </c>
      <c r="V767" s="26">
        <v>0</v>
      </c>
      <c r="W767" s="26">
        <v>0</v>
      </c>
      <c r="X767" s="26">
        <v>0</v>
      </c>
      <c r="Y767" s="26">
        <v>0</v>
      </c>
      <c r="Z767" s="26">
        <v>0</v>
      </c>
      <c r="AA767" s="26">
        <v>0</v>
      </c>
      <c r="AB767" s="26">
        <v>0</v>
      </c>
      <c r="AC767" s="26">
        <v>52329.89</v>
      </c>
      <c r="AD767" s="34">
        <v>93129.07</v>
      </c>
      <c r="AE767" s="26">
        <v>0</v>
      </c>
      <c r="AF767" s="29">
        <v>2021</v>
      </c>
      <c r="AG767" s="29">
        <v>2021</v>
      </c>
      <c r="AH767" s="29">
        <v>2021</v>
      </c>
    </row>
    <row r="768" spans="1:34" ht="61.5">
      <c r="A768" s="17">
        <v>1</v>
      </c>
      <c r="B768" s="52">
        <v>208</v>
      </c>
      <c r="C768" s="20" t="s">
        <v>2573</v>
      </c>
      <c r="D768" s="26">
        <v>12543708.529999999</v>
      </c>
      <c r="E768" s="26">
        <v>0</v>
      </c>
      <c r="F768" s="26">
        <v>0</v>
      </c>
      <c r="G768" s="26">
        <v>0</v>
      </c>
      <c r="H768" s="26">
        <v>0</v>
      </c>
      <c r="I768" s="26">
        <v>0</v>
      </c>
      <c r="J768" s="26">
        <v>0</v>
      </c>
      <c r="K768" s="58">
        <v>7</v>
      </c>
      <c r="L768" s="26">
        <v>12231550.799999999</v>
      </c>
      <c r="M768" s="26">
        <v>0</v>
      </c>
      <c r="N768" s="26">
        <v>0</v>
      </c>
      <c r="O768" s="26">
        <v>0</v>
      </c>
      <c r="P768" s="26">
        <v>0</v>
      </c>
      <c r="Q768" s="26">
        <v>0</v>
      </c>
      <c r="R768" s="26">
        <v>0</v>
      </c>
      <c r="S768" s="26">
        <v>0</v>
      </c>
      <c r="T768" s="26">
        <v>0</v>
      </c>
      <c r="U768" s="26">
        <v>0</v>
      </c>
      <c r="V768" s="26">
        <v>0</v>
      </c>
      <c r="W768" s="26">
        <v>0</v>
      </c>
      <c r="X768" s="26">
        <v>0</v>
      </c>
      <c r="Y768" s="26">
        <v>0</v>
      </c>
      <c r="Z768" s="26">
        <v>0</v>
      </c>
      <c r="AA768" s="26">
        <v>0</v>
      </c>
      <c r="AB768" s="26">
        <v>0</v>
      </c>
      <c r="AC768" s="26">
        <v>183473.26</v>
      </c>
      <c r="AD768" s="34">
        <v>128684.47</v>
      </c>
      <c r="AE768" s="26">
        <v>0</v>
      </c>
      <c r="AF768" s="29">
        <v>2021</v>
      </c>
      <c r="AG768" s="29">
        <v>2021</v>
      </c>
      <c r="AH768" s="29">
        <v>2021</v>
      </c>
    </row>
    <row r="769" spans="1:34" ht="61.5">
      <c r="A769" s="17">
        <v>1</v>
      </c>
      <c r="B769" s="52">
        <v>209</v>
      </c>
      <c r="C769" s="20" t="s">
        <v>2574</v>
      </c>
      <c r="D769" s="26">
        <v>5421085.0499999998</v>
      </c>
      <c r="E769" s="26">
        <v>0</v>
      </c>
      <c r="F769" s="26">
        <v>0</v>
      </c>
      <c r="G769" s="26">
        <v>0</v>
      </c>
      <c r="H769" s="26">
        <v>0</v>
      </c>
      <c r="I769" s="26">
        <v>0</v>
      </c>
      <c r="J769" s="26">
        <v>0</v>
      </c>
      <c r="K769" s="58">
        <v>3</v>
      </c>
      <c r="L769" s="26">
        <v>5242093.1999999993</v>
      </c>
      <c r="M769" s="26">
        <v>0</v>
      </c>
      <c r="N769" s="26">
        <v>0</v>
      </c>
      <c r="O769" s="26">
        <v>0</v>
      </c>
      <c r="P769" s="26">
        <v>0</v>
      </c>
      <c r="Q769" s="26">
        <v>0</v>
      </c>
      <c r="R769" s="26">
        <v>0</v>
      </c>
      <c r="S769" s="26">
        <v>0</v>
      </c>
      <c r="T769" s="26">
        <v>0</v>
      </c>
      <c r="U769" s="26">
        <v>0</v>
      </c>
      <c r="V769" s="26">
        <v>0</v>
      </c>
      <c r="W769" s="26">
        <v>0</v>
      </c>
      <c r="X769" s="26">
        <v>0</v>
      </c>
      <c r="Y769" s="26">
        <v>0</v>
      </c>
      <c r="Z769" s="26">
        <v>0</v>
      </c>
      <c r="AA769" s="26">
        <v>0</v>
      </c>
      <c r="AB769" s="26">
        <v>0</v>
      </c>
      <c r="AC769" s="26">
        <v>78631.399999999994</v>
      </c>
      <c r="AD769" s="34">
        <v>100360.45</v>
      </c>
      <c r="AE769" s="26">
        <v>0</v>
      </c>
      <c r="AF769" s="29">
        <v>2021</v>
      </c>
      <c r="AG769" s="29">
        <v>2021</v>
      </c>
      <c r="AH769" s="29">
        <v>2021</v>
      </c>
    </row>
    <row r="770" spans="1:34" ht="61.5">
      <c r="A770" s="17">
        <v>1</v>
      </c>
      <c r="B770" s="52">
        <v>210</v>
      </c>
      <c r="C770" s="20" t="s">
        <v>2575</v>
      </c>
      <c r="D770" s="26">
        <v>8975125.9199999999</v>
      </c>
      <c r="E770" s="26">
        <v>0</v>
      </c>
      <c r="F770" s="26">
        <v>0</v>
      </c>
      <c r="G770" s="26">
        <v>0</v>
      </c>
      <c r="H770" s="26">
        <v>0</v>
      </c>
      <c r="I770" s="26">
        <v>0</v>
      </c>
      <c r="J770" s="26">
        <v>0</v>
      </c>
      <c r="K770" s="58">
        <v>5</v>
      </c>
      <c r="L770" s="26">
        <v>8728080</v>
      </c>
      <c r="M770" s="26">
        <v>0</v>
      </c>
      <c r="N770" s="26">
        <v>0</v>
      </c>
      <c r="O770" s="26">
        <v>0</v>
      </c>
      <c r="P770" s="26">
        <v>0</v>
      </c>
      <c r="Q770" s="26">
        <v>0</v>
      </c>
      <c r="R770" s="26">
        <v>0</v>
      </c>
      <c r="S770" s="26">
        <v>0</v>
      </c>
      <c r="T770" s="26">
        <v>0</v>
      </c>
      <c r="U770" s="26">
        <v>0</v>
      </c>
      <c r="V770" s="26">
        <v>0</v>
      </c>
      <c r="W770" s="26">
        <v>0</v>
      </c>
      <c r="X770" s="26">
        <v>0</v>
      </c>
      <c r="Y770" s="26">
        <v>0</v>
      </c>
      <c r="Z770" s="26">
        <v>0</v>
      </c>
      <c r="AA770" s="26">
        <v>0</v>
      </c>
      <c r="AB770" s="26">
        <v>0</v>
      </c>
      <c r="AC770" s="26">
        <v>130921.2</v>
      </c>
      <c r="AD770" s="34">
        <v>116124.72</v>
      </c>
      <c r="AE770" s="26">
        <v>0</v>
      </c>
      <c r="AF770" s="29">
        <v>2021</v>
      </c>
      <c r="AG770" s="29">
        <v>2021</v>
      </c>
      <c r="AH770" s="29">
        <v>2021</v>
      </c>
    </row>
    <row r="771" spans="1:34" ht="61.5">
      <c r="B771" s="20" t="s">
        <v>727</v>
      </c>
      <c r="C771" s="163"/>
      <c r="D771" s="167">
        <v>102854114.87</v>
      </c>
      <c r="E771" s="26">
        <v>988552.94</v>
      </c>
      <c r="F771" s="26">
        <v>2392274.61</v>
      </c>
      <c r="G771" s="26">
        <v>3100000</v>
      </c>
      <c r="H771" s="26">
        <v>1290609.53</v>
      </c>
      <c r="I771" s="26">
        <v>4151514.4</v>
      </c>
      <c r="J771" s="26">
        <v>0</v>
      </c>
      <c r="K771" s="28">
        <v>40</v>
      </c>
      <c r="L771" s="26">
        <v>87928522.5</v>
      </c>
      <c r="M771" s="26">
        <v>0</v>
      </c>
      <c r="N771" s="26">
        <v>0</v>
      </c>
      <c r="O771" s="26">
        <v>0</v>
      </c>
      <c r="P771" s="26">
        <v>0</v>
      </c>
      <c r="Q771" s="26">
        <v>0</v>
      </c>
      <c r="R771" s="26">
        <v>0</v>
      </c>
      <c r="S771" s="26">
        <v>0</v>
      </c>
      <c r="T771" s="26">
        <v>0</v>
      </c>
      <c r="U771" s="26">
        <v>0</v>
      </c>
      <c r="V771" s="26">
        <v>0</v>
      </c>
      <c r="W771" s="26">
        <v>0</v>
      </c>
      <c r="X771" s="26">
        <v>0</v>
      </c>
      <c r="Y771" s="26">
        <v>0</v>
      </c>
      <c r="Z771" s="26">
        <v>0</v>
      </c>
      <c r="AA771" s="26">
        <v>0</v>
      </c>
      <c r="AB771" s="26">
        <v>0</v>
      </c>
      <c r="AC771" s="26">
        <v>1341973.8700000001</v>
      </c>
      <c r="AD771" s="26">
        <v>1660667.02</v>
      </c>
      <c r="AE771" s="26">
        <v>0</v>
      </c>
      <c r="AF771" s="56" t="s">
        <v>720</v>
      </c>
      <c r="AG771" s="56" t="s">
        <v>720</v>
      </c>
      <c r="AH771" s="70" t="s">
        <v>720</v>
      </c>
    </row>
    <row r="772" spans="1:34" ht="61.5">
      <c r="A772" s="17">
        <v>1</v>
      </c>
      <c r="B772" s="52">
        <v>211</v>
      </c>
      <c r="C772" s="20" t="s">
        <v>373</v>
      </c>
      <c r="D772" s="26">
        <v>6784672.5999999996</v>
      </c>
      <c r="E772" s="26">
        <v>0</v>
      </c>
      <c r="F772" s="26">
        <v>0</v>
      </c>
      <c r="G772" s="26">
        <v>0</v>
      </c>
      <c r="H772" s="26">
        <v>0</v>
      </c>
      <c r="I772" s="26">
        <v>0</v>
      </c>
      <c r="J772" s="26">
        <v>0</v>
      </c>
      <c r="K772" s="58">
        <v>4</v>
      </c>
      <c r="L772" s="26">
        <v>6784672.5999999996</v>
      </c>
      <c r="M772" s="26">
        <v>0</v>
      </c>
      <c r="N772" s="26">
        <v>0</v>
      </c>
      <c r="O772" s="26">
        <v>0</v>
      </c>
      <c r="P772" s="26">
        <v>0</v>
      </c>
      <c r="Q772" s="26">
        <v>0</v>
      </c>
      <c r="R772" s="26">
        <v>0</v>
      </c>
      <c r="S772" s="26">
        <v>0</v>
      </c>
      <c r="T772" s="26">
        <v>0</v>
      </c>
      <c r="U772" s="26">
        <v>0</v>
      </c>
      <c r="V772" s="26">
        <v>0</v>
      </c>
      <c r="W772" s="26">
        <v>0</v>
      </c>
      <c r="X772" s="26">
        <v>0</v>
      </c>
      <c r="Y772" s="26">
        <v>0</v>
      </c>
      <c r="Z772" s="26">
        <v>0</v>
      </c>
      <c r="AA772" s="26">
        <v>0</v>
      </c>
      <c r="AB772" s="26">
        <v>0</v>
      </c>
      <c r="AC772" s="26">
        <v>0</v>
      </c>
      <c r="AD772" s="26">
        <v>0</v>
      </c>
      <c r="AE772" s="26">
        <v>0</v>
      </c>
      <c r="AF772" s="29" t="s">
        <v>263</v>
      </c>
      <c r="AG772" s="29">
        <v>2021</v>
      </c>
      <c r="AH772" s="30" t="s">
        <v>263</v>
      </c>
    </row>
    <row r="773" spans="1:34" ht="61.5">
      <c r="A773" s="17">
        <v>1</v>
      </c>
      <c r="B773" s="52">
        <v>212</v>
      </c>
      <c r="C773" s="20" t="s">
        <v>1604</v>
      </c>
      <c r="D773" s="26">
        <v>209745.8</v>
      </c>
      <c r="E773" s="26">
        <v>0</v>
      </c>
      <c r="F773" s="26">
        <v>0</v>
      </c>
      <c r="G773" s="26">
        <v>0</v>
      </c>
      <c r="H773" s="26">
        <v>0</v>
      </c>
      <c r="I773" s="26">
        <v>0</v>
      </c>
      <c r="J773" s="26">
        <v>0</v>
      </c>
      <c r="K773" s="28">
        <v>0</v>
      </c>
      <c r="L773" s="26">
        <v>0</v>
      </c>
      <c r="M773" s="26">
        <v>0</v>
      </c>
      <c r="N773" s="26">
        <v>0</v>
      </c>
      <c r="O773" s="26">
        <v>0</v>
      </c>
      <c r="P773" s="26">
        <v>0</v>
      </c>
      <c r="Q773" s="26">
        <v>0</v>
      </c>
      <c r="R773" s="26">
        <v>0</v>
      </c>
      <c r="S773" s="26">
        <v>0</v>
      </c>
      <c r="T773" s="26">
        <v>0</v>
      </c>
      <c r="U773" s="26">
        <v>0</v>
      </c>
      <c r="V773" s="26">
        <v>0</v>
      </c>
      <c r="W773" s="26">
        <v>0</v>
      </c>
      <c r="X773" s="26">
        <v>0</v>
      </c>
      <c r="Y773" s="26">
        <v>0</v>
      </c>
      <c r="Z773" s="26">
        <v>0</v>
      </c>
      <c r="AA773" s="26">
        <v>0</v>
      </c>
      <c r="AB773" s="26">
        <v>0</v>
      </c>
      <c r="AC773" s="26">
        <v>0</v>
      </c>
      <c r="AD773" s="34">
        <v>209745.8</v>
      </c>
      <c r="AE773" s="26">
        <v>0</v>
      </c>
      <c r="AF773" s="29">
        <v>2021</v>
      </c>
      <c r="AG773" s="30" t="s">
        <v>263</v>
      </c>
      <c r="AH773" s="30" t="s">
        <v>263</v>
      </c>
    </row>
    <row r="774" spans="1:34" ht="61.5">
      <c r="A774" s="17">
        <v>1</v>
      </c>
      <c r="B774" s="52">
        <v>213</v>
      </c>
      <c r="C774" s="20" t="s">
        <v>374</v>
      </c>
      <c r="D774" s="26">
        <v>100016.58</v>
      </c>
      <c r="E774" s="26">
        <v>0</v>
      </c>
      <c r="F774" s="26">
        <v>0</v>
      </c>
      <c r="G774" s="26">
        <v>0</v>
      </c>
      <c r="H774" s="26">
        <v>0</v>
      </c>
      <c r="I774" s="26">
        <v>0</v>
      </c>
      <c r="J774" s="26">
        <v>0</v>
      </c>
      <c r="K774" s="28">
        <v>0</v>
      </c>
      <c r="L774" s="26">
        <v>0</v>
      </c>
      <c r="M774" s="26">
        <v>0</v>
      </c>
      <c r="N774" s="26">
        <v>0</v>
      </c>
      <c r="O774" s="26">
        <v>0</v>
      </c>
      <c r="P774" s="26">
        <v>0</v>
      </c>
      <c r="Q774" s="26">
        <v>0</v>
      </c>
      <c r="R774" s="26">
        <v>0</v>
      </c>
      <c r="S774" s="26">
        <v>0</v>
      </c>
      <c r="T774" s="26">
        <v>0</v>
      </c>
      <c r="U774" s="26">
        <v>0</v>
      </c>
      <c r="V774" s="26">
        <v>0</v>
      </c>
      <c r="W774" s="26">
        <v>0</v>
      </c>
      <c r="X774" s="26">
        <v>0</v>
      </c>
      <c r="Y774" s="26">
        <v>0</v>
      </c>
      <c r="Z774" s="26">
        <v>0</v>
      </c>
      <c r="AA774" s="26">
        <v>0</v>
      </c>
      <c r="AB774" s="26">
        <v>0</v>
      </c>
      <c r="AC774" s="26">
        <v>0</v>
      </c>
      <c r="AD774" s="34">
        <v>100016.58</v>
      </c>
      <c r="AE774" s="26">
        <v>0</v>
      </c>
      <c r="AF774" s="29">
        <v>2021</v>
      </c>
      <c r="AG774" s="30" t="s">
        <v>263</v>
      </c>
      <c r="AH774" s="30" t="s">
        <v>263</v>
      </c>
    </row>
    <row r="775" spans="1:34" ht="61.5">
      <c r="A775" s="17">
        <v>1</v>
      </c>
      <c r="B775" s="52">
        <v>214</v>
      </c>
      <c r="C775" s="20" t="s">
        <v>1136</v>
      </c>
      <c r="D775" s="26">
        <v>12101795.75</v>
      </c>
      <c r="E775" s="34">
        <v>988552.94</v>
      </c>
      <c r="F775" s="34">
        <v>2392274.61</v>
      </c>
      <c r="G775" s="34">
        <v>3100000</v>
      </c>
      <c r="H775" s="34">
        <v>1290609.53</v>
      </c>
      <c r="I775" s="34">
        <v>4151514.4</v>
      </c>
      <c r="J775" s="26">
        <v>0</v>
      </c>
      <c r="K775" s="28">
        <v>0</v>
      </c>
      <c r="L775" s="26">
        <v>0</v>
      </c>
      <c r="M775" s="26">
        <v>0</v>
      </c>
      <c r="N775" s="26">
        <v>0</v>
      </c>
      <c r="O775" s="26">
        <v>0</v>
      </c>
      <c r="P775" s="26">
        <v>0</v>
      </c>
      <c r="Q775" s="26">
        <v>0</v>
      </c>
      <c r="R775" s="26">
        <v>0</v>
      </c>
      <c r="S775" s="26">
        <v>0</v>
      </c>
      <c r="T775" s="26">
        <v>0</v>
      </c>
      <c r="U775" s="26">
        <v>0</v>
      </c>
      <c r="V775" s="26">
        <v>0</v>
      </c>
      <c r="W775" s="26">
        <v>0</v>
      </c>
      <c r="X775" s="26">
        <v>0</v>
      </c>
      <c r="Y775" s="26">
        <v>0</v>
      </c>
      <c r="Z775" s="26">
        <v>0</v>
      </c>
      <c r="AA775" s="26">
        <v>0</v>
      </c>
      <c r="AB775" s="26">
        <v>0</v>
      </c>
      <c r="AC775" s="26">
        <v>178844.27000000002</v>
      </c>
      <c r="AD775" s="26">
        <v>0</v>
      </c>
      <c r="AE775" s="26">
        <v>0</v>
      </c>
      <c r="AF775" s="30" t="s">
        <v>263</v>
      </c>
      <c r="AG775" s="29">
        <v>2021</v>
      </c>
      <c r="AH775" s="30">
        <v>2021</v>
      </c>
    </row>
    <row r="776" spans="1:34" ht="61.5">
      <c r="A776" s="17">
        <v>1</v>
      </c>
      <c r="B776" s="52">
        <v>215</v>
      </c>
      <c r="C776" s="20" t="s">
        <v>1137</v>
      </c>
      <c r="D776" s="26">
        <v>3601876.7</v>
      </c>
      <c r="E776" s="26">
        <v>0</v>
      </c>
      <c r="F776" s="26">
        <v>0</v>
      </c>
      <c r="G776" s="26">
        <v>0</v>
      </c>
      <c r="H776" s="26">
        <v>0</v>
      </c>
      <c r="I776" s="26">
        <v>0</v>
      </c>
      <c r="J776" s="26">
        <v>0</v>
      </c>
      <c r="K776" s="164">
        <v>2</v>
      </c>
      <c r="L776" s="34">
        <v>3601876.7</v>
      </c>
      <c r="M776" s="26">
        <v>0</v>
      </c>
      <c r="N776" s="26">
        <v>0</v>
      </c>
      <c r="O776" s="26">
        <v>0</v>
      </c>
      <c r="P776" s="26">
        <v>0</v>
      </c>
      <c r="Q776" s="26">
        <v>0</v>
      </c>
      <c r="R776" s="26">
        <v>0</v>
      </c>
      <c r="S776" s="26">
        <v>0</v>
      </c>
      <c r="T776" s="26">
        <v>0</v>
      </c>
      <c r="U776" s="26">
        <v>0</v>
      </c>
      <c r="V776" s="26">
        <v>0</v>
      </c>
      <c r="W776" s="26">
        <v>0</v>
      </c>
      <c r="X776" s="26">
        <v>0</v>
      </c>
      <c r="Y776" s="26">
        <v>0</v>
      </c>
      <c r="Z776" s="26">
        <v>0</v>
      </c>
      <c r="AA776" s="26">
        <v>0</v>
      </c>
      <c r="AB776" s="26">
        <v>0</v>
      </c>
      <c r="AC776" s="26">
        <v>0</v>
      </c>
      <c r="AD776" s="26">
        <v>0</v>
      </c>
      <c r="AE776" s="26">
        <v>0</v>
      </c>
      <c r="AF776" s="30" t="s">
        <v>263</v>
      </c>
      <c r="AG776" s="29">
        <v>2021</v>
      </c>
      <c r="AH776" s="30" t="s">
        <v>263</v>
      </c>
    </row>
    <row r="777" spans="1:34" ht="61.5">
      <c r="A777" s="17">
        <v>1</v>
      </c>
      <c r="B777" s="52">
        <v>216</v>
      </c>
      <c r="C777" s="20" t="s">
        <v>1871</v>
      </c>
      <c r="D777" s="26">
        <v>199983.54</v>
      </c>
      <c r="E777" s="31">
        <v>0</v>
      </c>
      <c r="F777" s="31">
        <v>0</v>
      </c>
      <c r="G777" s="31">
        <v>0</v>
      </c>
      <c r="H777" s="31">
        <v>0</v>
      </c>
      <c r="I777" s="31">
        <v>0</v>
      </c>
      <c r="J777" s="31">
        <v>0</v>
      </c>
      <c r="K777" s="28">
        <v>0</v>
      </c>
      <c r="L777" s="26">
        <v>0</v>
      </c>
      <c r="M777" s="26">
        <v>0</v>
      </c>
      <c r="N777" s="26">
        <v>0</v>
      </c>
      <c r="O777" s="26">
        <v>0</v>
      </c>
      <c r="P777" s="26">
        <v>0</v>
      </c>
      <c r="Q777" s="26">
        <v>0</v>
      </c>
      <c r="R777" s="26">
        <v>0</v>
      </c>
      <c r="S777" s="26">
        <v>0</v>
      </c>
      <c r="T777" s="26">
        <v>0</v>
      </c>
      <c r="U777" s="26">
        <v>0</v>
      </c>
      <c r="V777" s="26">
        <v>0</v>
      </c>
      <c r="W777" s="26">
        <v>0</v>
      </c>
      <c r="X777" s="26">
        <v>0</v>
      </c>
      <c r="Y777" s="26">
        <v>0</v>
      </c>
      <c r="Z777" s="26">
        <v>0</v>
      </c>
      <c r="AA777" s="26">
        <v>0</v>
      </c>
      <c r="AB777" s="26">
        <v>0</v>
      </c>
      <c r="AC777" s="26">
        <v>0</v>
      </c>
      <c r="AD777" s="34">
        <v>199983.54</v>
      </c>
      <c r="AE777" s="26">
        <v>0</v>
      </c>
      <c r="AF777" s="29">
        <v>2021</v>
      </c>
      <c r="AG777" s="30" t="s">
        <v>263</v>
      </c>
      <c r="AH777" s="30" t="s">
        <v>263</v>
      </c>
    </row>
    <row r="778" spans="1:34" ht="61.5">
      <c r="A778" s="17">
        <v>1</v>
      </c>
      <c r="B778" s="52">
        <v>217</v>
      </c>
      <c r="C778" s="20" t="s">
        <v>1420</v>
      </c>
      <c r="D778" s="26">
        <v>8896983.8100000024</v>
      </c>
      <c r="E778" s="26">
        <v>0</v>
      </c>
      <c r="F778" s="26">
        <v>0</v>
      </c>
      <c r="G778" s="26">
        <v>0</v>
      </c>
      <c r="H778" s="26">
        <v>0</v>
      </c>
      <c r="I778" s="26">
        <v>0</v>
      </c>
      <c r="J778" s="26">
        <v>0</v>
      </c>
      <c r="K778" s="173">
        <v>4</v>
      </c>
      <c r="L778" s="122">
        <v>8643580.8000000007</v>
      </c>
      <c r="M778" s="26">
        <v>0</v>
      </c>
      <c r="N778" s="26">
        <v>0</v>
      </c>
      <c r="O778" s="26">
        <v>0</v>
      </c>
      <c r="P778" s="26">
        <v>0</v>
      </c>
      <c r="Q778" s="26">
        <v>0</v>
      </c>
      <c r="R778" s="26">
        <v>0</v>
      </c>
      <c r="S778" s="26">
        <v>0</v>
      </c>
      <c r="T778" s="26">
        <v>0</v>
      </c>
      <c r="U778" s="26">
        <v>0</v>
      </c>
      <c r="V778" s="26">
        <v>0</v>
      </c>
      <c r="W778" s="26">
        <v>0</v>
      </c>
      <c r="X778" s="26">
        <v>0</v>
      </c>
      <c r="Y778" s="26">
        <v>0</v>
      </c>
      <c r="Z778" s="26">
        <v>0</v>
      </c>
      <c r="AA778" s="26">
        <v>0</v>
      </c>
      <c r="AB778" s="26">
        <v>0</v>
      </c>
      <c r="AC778" s="26">
        <v>129653.71</v>
      </c>
      <c r="AD778" s="34">
        <v>123749.3</v>
      </c>
      <c r="AE778" s="26">
        <v>0</v>
      </c>
      <c r="AF778" s="29">
        <v>2021</v>
      </c>
      <c r="AG778" s="29">
        <v>2021</v>
      </c>
      <c r="AH778" s="29">
        <v>2021</v>
      </c>
    </row>
    <row r="779" spans="1:34" ht="61.5">
      <c r="A779" s="17">
        <v>1</v>
      </c>
      <c r="B779" s="52">
        <v>218</v>
      </c>
      <c r="C779" s="20" t="s">
        <v>1421</v>
      </c>
      <c r="D779" s="26">
        <v>8896957.6300000008</v>
      </c>
      <c r="E779" s="26">
        <v>0</v>
      </c>
      <c r="F779" s="26">
        <v>0</v>
      </c>
      <c r="G779" s="26">
        <v>0</v>
      </c>
      <c r="H779" s="26">
        <v>0</v>
      </c>
      <c r="I779" s="26">
        <v>0</v>
      </c>
      <c r="J779" s="26">
        <v>0</v>
      </c>
      <c r="K779" s="173">
        <v>4</v>
      </c>
      <c r="L779" s="122">
        <v>8643580.8000000007</v>
      </c>
      <c r="M779" s="26">
        <v>0</v>
      </c>
      <c r="N779" s="26">
        <v>0</v>
      </c>
      <c r="O779" s="26">
        <v>0</v>
      </c>
      <c r="P779" s="26">
        <v>0</v>
      </c>
      <c r="Q779" s="26">
        <v>0</v>
      </c>
      <c r="R779" s="26">
        <v>0</v>
      </c>
      <c r="S779" s="26">
        <v>0</v>
      </c>
      <c r="T779" s="26">
        <v>0</v>
      </c>
      <c r="U779" s="26">
        <v>0</v>
      </c>
      <c r="V779" s="26">
        <v>0</v>
      </c>
      <c r="W779" s="26">
        <v>0</v>
      </c>
      <c r="X779" s="26">
        <v>0</v>
      </c>
      <c r="Y779" s="26">
        <v>0</v>
      </c>
      <c r="Z779" s="26">
        <v>0</v>
      </c>
      <c r="AA779" s="26">
        <v>0</v>
      </c>
      <c r="AB779" s="26">
        <v>0</v>
      </c>
      <c r="AC779" s="26">
        <v>129653.71</v>
      </c>
      <c r="AD779" s="34">
        <v>123723.12</v>
      </c>
      <c r="AE779" s="26">
        <v>0</v>
      </c>
      <c r="AF779" s="29">
        <v>2021</v>
      </c>
      <c r="AG779" s="29">
        <v>2021</v>
      </c>
      <c r="AH779" s="29">
        <v>2021</v>
      </c>
    </row>
    <row r="780" spans="1:34" ht="61.5">
      <c r="A780" s="17">
        <v>1</v>
      </c>
      <c r="B780" s="52">
        <v>219</v>
      </c>
      <c r="C780" s="20" t="s">
        <v>2208</v>
      </c>
      <c r="D780" s="26">
        <v>6695766.4000000004</v>
      </c>
      <c r="E780" s="26">
        <v>0</v>
      </c>
      <c r="F780" s="26">
        <v>0</v>
      </c>
      <c r="G780" s="26">
        <v>0</v>
      </c>
      <c r="H780" s="26">
        <v>0</v>
      </c>
      <c r="I780" s="26">
        <v>0</v>
      </c>
      <c r="J780" s="26">
        <v>0</v>
      </c>
      <c r="K780" s="173">
        <v>3</v>
      </c>
      <c r="L780" s="122">
        <v>6482685.6000000006</v>
      </c>
      <c r="M780" s="26">
        <v>0</v>
      </c>
      <c r="N780" s="26">
        <v>0</v>
      </c>
      <c r="O780" s="26">
        <v>0</v>
      </c>
      <c r="P780" s="26">
        <v>0</v>
      </c>
      <c r="Q780" s="26">
        <v>0</v>
      </c>
      <c r="R780" s="26">
        <v>0</v>
      </c>
      <c r="S780" s="26">
        <v>0</v>
      </c>
      <c r="T780" s="26">
        <v>0</v>
      </c>
      <c r="U780" s="26">
        <v>0</v>
      </c>
      <c r="V780" s="26">
        <v>0</v>
      </c>
      <c r="W780" s="26">
        <v>0</v>
      </c>
      <c r="X780" s="26">
        <v>0</v>
      </c>
      <c r="Y780" s="26">
        <v>0</v>
      </c>
      <c r="Z780" s="26">
        <v>0</v>
      </c>
      <c r="AA780" s="26">
        <v>0</v>
      </c>
      <c r="AB780" s="26">
        <v>0</v>
      </c>
      <c r="AC780" s="26">
        <v>97240.28</v>
      </c>
      <c r="AD780" s="34">
        <v>115840.52</v>
      </c>
      <c r="AE780" s="26">
        <v>0</v>
      </c>
      <c r="AF780" s="29">
        <v>2021</v>
      </c>
      <c r="AG780" s="29">
        <v>2021</v>
      </c>
      <c r="AH780" s="29">
        <v>2021</v>
      </c>
    </row>
    <row r="781" spans="1:34" ht="61.5">
      <c r="A781" s="17">
        <v>1</v>
      </c>
      <c r="B781" s="52">
        <v>220</v>
      </c>
      <c r="C781" s="20" t="s">
        <v>2244</v>
      </c>
      <c r="D781" s="26">
        <v>8897105.9300000016</v>
      </c>
      <c r="E781" s="26">
        <v>0</v>
      </c>
      <c r="F781" s="26">
        <v>0</v>
      </c>
      <c r="G781" s="26">
        <v>0</v>
      </c>
      <c r="H781" s="26">
        <v>0</v>
      </c>
      <c r="I781" s="26">
        <v>0</v>
      </c>
      <c r="J781" s="26">
        <v>0</v>
      </c>
      <c r="K781" s="173">
        <v>4</v>
      </c>
      <c r="L781" s="122">
        <v>8643580.8000000007</v>
      </c>
      <c r="M781" s="26">
        <v>0</v>
      </c>
      <c r="N781" s="26">
        <v>0</v>
      </c>
      <c r="O781" s="26">
        <v>0</v>
      </c>
      <c r="P781" s="26">
        <v>0</v>
      </c>
      <c r="Q781" s="26">
        <v>0</v>
      </c>
      <c r="R781" s="26">
        <v>0</v>
      </c>
      <c r="S781" s="26">
        <v>0</v>
      </c>
      <c r="T781" s="26">
        <v>0</v>
      </c>
      <c r="U781" s="26">
        <v>0</v>
      </c>
      <c r="V781" s="26">
        <v>0</v>
      </c>
      <c r="W781" s="26">
        <v>0</v>
      </c>
      <c r="X781" s="26">
        <v>0</v>
      </c>
      <c r="Y781" s="26">
        <v>0</v>
      </c>
      <c r="Z781" s="26">
        <v>0</v>
      </c>
      <c r="AA781" s="26">
        <v>0</v>
      </c>
      <c r="AB781" s="26">
        <v>0</v>
      </c>
      <c r="AC781" s="26">
        <v>129653.71</v>
      </c>
      <c r="AD781" s="34">
        <v>123871.42</v>
      </c>
      <c r="AE781" s="26">
        <v>0</v>
      </c>
      <c r="AF781" s="29">
        <v>2021</v>
      </c>
      <c r="AG781" s="29">
        <v>2021</v>
      </c>
      <c r="AH781" s="29">
        <v>2021</v>
      </c>
    </row>
    <row r="782" spans="1:34" ht="61.5">
      <c r="A782" s="17">
        <v>1</v>
      </c>
      <c r="B782" s="52">
        <v>221</v>
      </c>
      <c r="C782" s="20" t="s">
        <v>2579</v>
      </c>
      <c r="D782" s="26">
        <v>15913354.199999999</v>
      </c>
      <c r="E782" s="26">
        <v>0</v>
      </c>
      <c r="F782" s="26">
        <v>0</v>
      </c>
      <c r="G782" s="26">
        <v>0</v>
      </c>
      <c r="H782" s="26">
        <v>0</v>
      </c>
      <c r="I782" s="26">
        <v>0</v>
      </c>
      <c r="J782" s="26">
        <v>0</v>
      </c>
      <c r="K782" s="58">
        <v>6</v>
      </c>
      <c r="L782" s="26">
        <v>15527628</v>
      </c>
      <c r="M782" s="26">
        <v>0</v>
      </c>
      <c r="N782" s="26">
        <v>0</v>
      </c>
      <c r="O782" s="26">
        <v>0</v>
      </c>
      <c r="P782" s="26">
        <v>0</v>
      </c>
      <c r="Q782" s="26">
        <v>0</v>
      </c>
      <c r="R782" s="26">
        <v>0</v>
      </c>
      <c r="S782" s="26">
        <v>0</v>
      </c>
      <c r="T782" s="26">
        <v>0</v>
      </c>
      <c r="U782" s="26">
        <v>0</v>
      </c>
      <c r="V782" s="26">
        <v>0</v>
      </c>
      <c r="W782" s="26">
        <v>0</v>
      </c>
      <c r="X782" s="26">
        <v>0</v>
      </c>
      <c r="Y782" s="26">
        <v>0</v>
      </c>
      <c r="Z782" s="26">
        <v>0</v>
      </c>
      <c r="AA782" s="26">
        <v>0</v>
      </c>
      <c r="AB782" s="26">
        <v>0</v>
      </c>
      <c r="AC782" s="26">
        <v>232914.42</v>
      </c>
      <c r="AD782" s="26">
        <v>152811.78</v>
      </c>
      <c r="AE782" s="26">
        <v>0</v>
      </c>
      <c r="AF782" s="29">
        <v>2021</v>
      </c>
      <c r="AG782" s="29">
        <v>2021</v>
      </c>
      <c r="AH782" s="29">
        <v>2021</v>
      </c>
    </row>
    <row r="783" spans="1:34" ht="61.5">
      <c r="A783" s="17">
        <v>1</v>
      </c>
      <c r="B783" s="52">
        <v>222</v>
      </c>
      <c r="C783" s="20" t="s">
        <v>2580</v>
      </c>
      <c r="D783" s="26">
        <v>2348330.0499999998</v>
      </c>
      <c r="E783" s="26">
        <v>0</v>
      </c>
      <c r="F783" s="26">
        <v>0</v>
      </c>
      <c r="G783" s="26">
        <v>0</v>
      </c>
      <c r="H783" s="26">
        <v>0</v>
      </c>
      <c r="I783" s="26">
        <v>0</v>
      </c>
      <c r="J783" s="26">
        <v>0</v>
      </c>
      <c r="K783" s="58">
        <v>1</v>
      </c>
      <c r="L783" s="26">
        <v>2207168.4</v>
      </c>
      <c r="M783" s="26">
        <v>0</v>
      </c>
      <c r="N783" s="26">
        <v>0</v>
      </c>
      <c r="O783" s="26">
        <v>0</v>
      </c>
      <c r="P783" s="26">
        <v>0</v>
      </c>
      <c r="Q783" s="26">
        <v>0</v>
      </c>
      <c r="R783" s="26">
        <v>0</v>
      </c>
      <c r="S783" s="26">
        <v>0</v>
      </c>
      <c r="T783" s="26">
        <v>0</v>
      </c>
      <c r="U783" s="26">
        <v>0</v>
      </c>
      <c r="V783" s="26">
        <v>0</v>
      </c>
      <c r="W783" s="26">
        <v>0</v>
      </c>
      <c r="X783" s="26">
        <v>0</v>
      </c>
      <c r="Y783" s="26">
        <v>0</v>
      </c>
      <c r="Z783" s="26">
        <v>0</v>
      </c>
      <c r="AA783" s="26">
        <v>0</v>
      </c>
      <c r="AB783" s="26">
        <v>0</v>
      </c>
      <c r="AC783" s="26">
        <v>33107.53</v>
      </c>
      <c r="AD783" s="26">
        <v>108054.12</v>
      </c>
      <c r="AE783" s="26">
        <v>0</v>
      </c>
      <c r="AF783" s="29">
        <v>2021</v>
      </c>
      <c r="AG783" s="29">
        <v>2021</v>
      </c>
      <c r="AH783" s="29">
        <v>2021</v>
      </c>
    </row>
    <row r="784" spans="1:34" ht="61.5">
      <c r="A784" s="17">
        <v>1</v>
      </c>
      <c r="B784" s="52">
        <v>223</v>
      </c>
      <c r="C784" s="20" t="s">
        <v>2581</v>
      </c>
      <c r="D784" s="26">
        <v>11753185.870000001</v>
      </c>
      <c r="E784" s="26">
        <v>0</v>
      </c>
      <c r="F784" s="26">
        <v>0</v>
      </c>
      <c r="G784" s="26">
        <v>0</v>
      </c>
      <c r="H784" s="26">
        <v>0</v>
      </c>
      <c r="I784" s="26">
        <v>0</v>
      </c>
      <c r="J784" s="26">
        <v>0</v>
      </c>
      <c r="K784" s="58">
        <v>5</v>
      </c>
      <c r="L784" s="26">
        <v>11432166</v>
      </c>
      <c r="M784" s="26">
        <v>0</v>
      </c>
      <c r="N784" s="26">
        <v>0</v>
      </c>
      <c r="O784" s="26">
        <v>0</v>
      </c>
      <c r="P784" s="26">
        <v>0</v>
      </c>
      <c r="Q784" s="26">
        <v>0</v>
      </c>
      <c r="R784" s="26">
        <v>0</v>
      </c>
      <c r="S784" s="26">
        <v>0</v>
      </c>
      <c r="T784" s="26">
        <v>0</v>
      </c>
      <c r="U784" s="26">
        <v>0</v>
      </c>
      <c r="V784" s="26">
        <v>0</v>
      </c>
      <c r="W784" s="26">
        <v>0</v>
      </c>
      <c r="X784" s="26">
        <v>0</v>
      </c>
      <c r="Y784" s="26">
        <v>0</v>
      </c>
      <c r="Z784" s="26">
        <v>0</v>
      </c>
      <c r="AA784" s="26">
        <v>0</v>
      </c>
      <c r="AB784" s="26">
        <v>0</v>
      </c>
      <c r="AC784" s="26">
        <v>171482.49</v>
      </c>
      <c r="AD784" s="34">
        <v>149537.38</v>
      </c>
      <c r="AE784" s="26">
        <v>0</v>
      </c>
      <c r="AF784" s="29">
        <v>2021</v>
      </c>
      <c r="AG784" s="29">
        <v>2021</v>
      </c>
      <c r="AH784" s="29">
        <v>2021</v>
      </c>
    </row>
    <row r="785" spans="1:34" ht="61.5">
      <c r="A785" s="17">
        <v>1</v>
      </c>
      <c r="B785" s="52">
        <v>224</v>
      </c>
      <c r="C785" s="20" t="s">
        <v>2582</v>
      </c>
      <c r="D785" s="26">
        <v>9401945.0700000003</v>
      </c>
      <c r="E785" s="26">
        <v>0</v>
      </c>
      <c r="F785" s="26">
        <v>0</v>
      </c>
      <c r="G785" s="26">
        <v>0</v>
      </c>
      <c r="H785" s="26">
        <v>0</v>
      </c>
      <c r="I785" s="26">
        <v>0</v>
      </c>
      <c r="J785" s="26">
        <v>0</v>
      </c>
      <c r="K785" s="58">
        <v>4</v>
      </c>
      <c r="L785" s="26">
        <v>9134438.4000000004</v>
      </c>
      <c r="M785" s="26">
        <v>0</v>
      </c>
      <c r="N785" s="26">
        <v>0</v>
      </c>
      <c r="O785" s="26">
        <v>0</v>
      </c>
      <c r="P785" s="26">
        <v>0</v>
      </c>
      <c r="Q785" s="26">
        <v>0</v>
      </c>
      <c r="R785" s="26">
        <v>0</v>
      </c>
      <c r="S785" s="26">
        <v>0</v>
      </c>
      <c r="T785" s="26">
        <v>0</v>
      </c>
      <c r="U785" s="26">
        <v>0</v>
      </c>
      <c r="V785" s="26">
        <v>0</v>
      </c>
      <c r="W785" s="26">
        <v>0</v>
      </c>
      <c r="X785" s="26">
        <v>0</v>
      </c>
      <c r="Y785" s="26">
        <v>0</v>
      </c>
      <c r="Z785" s="26">
        <v>0</v>
      </c>
      <c r="AA785" s="26">
        <v>0</v>
      </c>
      <c r="AB785" s="26">
        <v>0</v>
      </c>
      <c r="AC785" s="26">
        <v>137016.57999999999</v>
      </c>
      <c r="AD785" s="26">
        <v>130490.09</v>
      </c>
      <c r="AE785" s="26">
        <v>0</v>
      </c>
      <c r="AF785" s="29">
        <v>2021</v>
      </c>
      <c r="AG785" s="29">
        <v>2021</v>
      </c>
      <c r="AH785" s="29">
        <v>2021</v>
      </c>
    </row>
    <row r="786" spans="1:34" ht="61.5">
      <c r="A786" s="17">
        <v>1</v>
      </c>
      <c r="B786" s="52">
        <v>225</v>
      </c>
      <c r="C786" s="20" t="s">
        <v>2583</v>
      </c>
      <c r="D786" s="26">
        <v>7052394.9399999995</v>
      </c>
      <c r="E786" s="26">
        <v>0</v>
      </c>
      <c r="F786" s="26">
        <v>0</v>
      </c>
      <c r="G786" s="26">
        <v>0</v>
      </c>
      <c r="H786" s="26">
        <v>0</v>
      </c>
      <c r="I786" s="26">
        <v>0</v>
      </c>
      <c r="J786" s="26">
        <v>0</v>
      </c>
      <c r="K786" s="58">
        <v>3</v>
      </c>
      <c r="L786" s="26">
        <v>6827144.3999999994</v>
      </c>
      <c r="M786" s="26">
        <v>0</v>
      </c>
      <c r="N786" s="26">
        <v>0</v>
      </c>
      <c r="O786" s="26">
        <v>0</v>
      </c>
      <c r="P786" s="26">
        <v>0</v>
      </c>
      <c r="Q786" s="26">
        <v>0</v>
      </c>
      <c r="R786" s="26">
        <v>0</v>
      </c>
      <c r="S786" s="26">
        <v>0</v>
      </c>
      <c r="T786" s="26">
        <v>0</v>
      </c>
      <c r="U786" s="26">
        <v>0</v>
      </c>
      <c r="V786" s="26">
        <v>0</v>
      </c>
      <c r="W786" s="26">
        <v>0</v>
      </c>
      <c r="X786" s="26">
        <v>0</v>
      </c>
      <c r="Y786" s="26">
        <v>0</v>
      </c>
      <c r="Z786" s="26">
        <v>0</v>
      </c>
      <c r="AA786" s="26">
        <v>0</v>
      </c>
      <c r="AB786" s="26">
        <v>0</v>
      </c>
      <c r="AC786" s="26">
        <v>102407.17</v>
      </c>
      <c r="AD786" s="26">
        <v>122843.37</v>
      </c>
      <c r="AE786" s="26">
        <v>0</v>
      </c>
      <c r="AF786" s="29">
        <v>2021</v>
      </c>
      <c r="AG786" s="29">
        <v>2021</v>
      </c>
      <c r="AH786" s="29">
        <v>2021</v>
      </c>
    </row>
    <row r="787" spans="1:34" ht="61.5">
      <c r="B787" s="20" t="s">
        <v>782</v>
      </c>
      <c r="C787" s="163"/>
      <c r="D787" s="167">
        <v>68162260.449999988</v>
      </c>
      <c r="E787" s="26">
        <v>0</v>
      </c>
      <c r="F787" s="26">
        <v>0</v>
      </c>
      <c r="G787" s="26">
        <v>0</v>
      </c>
      <c r="H787" s="26">
        <v>0</v>
      </c>
      <c r="I787" s="26">
        <v>0</v>
      </c>
      <c r="J787" s="26">
        <v>0</v>
      </c>
      <c r="K787" s="59">
        <v>1</v>
      </c>
      <c r="L787" s="26">
        <v>1652600.62</v>
      </c>
      <c r="M787" s="26">
        <v>10955.51</v>
      </c>
      <c r="N787" s="26">
        <v>58678588.460000001</v>
      </c>
      <c r="O787" s="26">
        <v>0</v>
      </c>
      <c r="P787" s="26">
        <v>0</v>
      </c>
      <c r="Q787" s="26">
        <v>0</v>
      </c>
      <c r="R787" s="26">
        <v>0</v>
      </c>
      <c r="S787" s="26">
        <v>0</v>
      </c>
      <c r="T787" s="26">
        <v>0</v>
      </c>
      <c r="U787" s="26">
        <v>5667586</v>
      </c>
      <c r="V787" s="26">
        <v>0</v>
      </c>
      <c r="W787" s="26">
        <v>0</v>
      </c>
      <c r="X787" s="26">
        <v>0</v>
      </c>
      <c r="Y787" s="26">
        <v>0</v>
      </c>
      <c r="Z787" s="26">
        <v>0</v>
      </c>
      <c r="AA787" s="26">
        <v>0</v>
      </c>
      <c r="AB787" s="26">
        <v>0</v>
      </c>
      <c r="AC787" s="26">
        <v>700381.76</v>
      </c>
      <c r="AD787" s="26">
        <v>1463103.6099999999</v>
      </c>
      <c r="AE787" s="26">
        <v>0</v>
      </c>
      <c r="AF787" s="56" t="s">
        <v>720</v>
      </c>
      <c r="AG787" s="56" t="s">
        <v>720</v>
      </c>
      <c r="AH787" s="70" t="s">
        <v>720</v>
      </c>
    </row>
    <row r="788" spans="1:34" ht="61.5">
      <c r="A788" s="17">
        <v>1</v>
      </c>
      <c r="B788" s="52">
        <v>226</v>
      </c>
      <c r="C788" s="20" t="s">
        <v>1861</v>
      </c>
      <c r="D788" s="26">
        <v>75549.039999999994</v>
      </c>
      <c r="E788" s="26">
        <v>0</v>
      </c>
      <c r="F788" s="26">
        <v>0</v>
      </c>
      <c r="G788" s="26">
        <v>0</v>
      </c>
      <c r="H788" s="26">
        <v>0</v>
      </c>
      <c r="I788" s="26">
        <v>0</v>
      </c>
      <c r="J788" s="26">
        <v>0</v>
      </c>
      <c r="K788" s="58">
        <v>0</v>
      </c>
      <c r="L788" s="26">
        <v>0</v>
      </c>
      <c r="M788" s="26">
        <v>0</v>
      </c>
      <c r="N788" s="26">
        <v>0</v>
      </c>
      <c r="O788" s="26">
        <v>0</v>
      </c>
      <c r="P788" s="26">
        <v>0</v>
      </c>
      <c r="Q788" s="26">
        <v>0</v>
      </c>
      <c r="R788" s="26">
        <v>0</v>
      </c>
      <c r="S788" s="26">
        <v>0</v>
      </c>
      <c r="T788" s="26">
        <v>0</v>
      </c>
      <c r="U788" s="26">
        <v>0</v>
      </c>
      <c r="V788" s="26">
        <v>0</v>
      </c>
      <c r="W788" s="26">
        <v>0</v>
      </c>
      <c r="X788" s="26">
        <v>0</v>
      </c>
      <c r="Y788" s="26">
        <v>0</v>
      </c>
      <c r="Z788" s="26">
        <v>0</v>
      </c>
      <c r="AA788" s="26">
        <v>0</v>
      </c>
      <c r="AB788" s="26">
        <v>0</v>
      </c>
      <c r="AC788" s="26">
        <v>0</v>
      </c>
      <c r="AD788" s="34">
        <v>75549.039999999994</v>
      </c>
      <c r="AE788" s="26">
        <v>0</v>
      </c>
      <c r="AF788" s="29">
        <v>2021</v>
      </c>
      <c r="AG788" s="30" t="s">
        <v>263</v>
      </c>
      <c r="AH788" s="30" t="s">
        <v>263</v>
      </c>
    </row>
    <row r="789" spans="1:34" ht="61.5">
      <c r="A789" s="17">
        <v>1</v>
      </c>
      <c r="B789" s="52">
        <v>227</v>
      </c>
      <c r="C789" s="20" t="s">
        <v>1862</v>
      </c>
      <c r="D789" s="26">
        <v>55087.88</v>
      </c>
      <c r="E789" s="26">
        <v>0</v>
      </c>
      <c r="F789" s="26">
        <v>0</v>
      </c>
      <c r="G789" s="26">
        <v>0</v>
      </c>
      <c r="H789" s="26">
        <v>0</v>
      </c>
      <c r="I789" s="26">
        <v>0</v>
      </c>
      <c r="J789" s="26">
        <v>0</v>
      </c>
      <c r="K789" s="58">
        <v>0</v>
      </c>
      <c r="L789" s="26">
        <v>0</v>
      </c>
      <c r="M789" s="26">
        <v>0</v>
      </c>
      <c r="N789" s="26">
        <v>0</v>
      </c>
      <c r="O789" s="26">
        <v>0</v>
      </c>
      <c r="P789" s="26">
        <v>0</v>
      </c>
      <c r="Q789" s="26">
        <v>0</v>
      </c>
      <c r="R789" s="26">
        <v>0</v>
      </c>
      <c r="S789" s="26">
        <v>0</v>
      </c>
      <c r="T789" s="26">
        <v>0</v>
      </c>
      <c r="U789" s="26">
        <v>0</v>
      </c>
      <c r="V789" s="26">
        <v>0</v>
      </c>
      <c r="W789" s="26">
        <v>0</v>
      </c>
      <c r="X789" s="26">
        <v>0</v>
      </c>
      <c r="Y789" s="26">
        <v>0</v>
      </c>
      <c r="Z789" s="26">
        <v>0</v>
      </c>
      <c r="AA789" s="26">
        <v>0</v>
      </c>
      <c r="AB789" s="26">
        <v>0</v>
      </c>
      <c r="AC789" s="26">
        <v>0</v>
      </c>
      <c r="AD789" s="34">
        <v>55087.88</v>
      </c>
      <c r="AE789" s="26">
        <v>0</v>
      </c>
      <c r="AF789" s="29">
        <v>2021</v>
      </c>
      <c r="AG789" s="30" t="s">
        <v>263</v>
      </c>
      <c r="AH789" s="30" t="s">
        <v>263</v>
      </c>
    </row>
    <row r="790" spans="1:34" ht="61.5">
      <c r="A790" s="17">
        <v>1</v>
      </c>
      <c r="B790" s="52">
        <v>228</v>
      </c>
      <c r="C790" s="20" t="s">
        <v>587</v>
      </c>
      <c r="D790" s="26">
        <v>5078568.7700000005</v>
      </c>
      <c r="E790" s="31">
        <v>0</v>
      </c>
      <c r="F790" s="31">
        <v>0</v>
      </c>
      <c r="G790" s="31">
        <v>0</v>
      </c>
      <c r="H790" s="31">
        <v>0</v>
      </c>
      <c r="I790" s="31">
        <v>0</v>
      </c>
      <c r="J790" s="31">
        <v>0</v>
      </c>
      <c r="K790" s="28">
        <v>0</v>
      </c>
      <c r="L790" s="26">
        <v>0</v>
      </c>
      <c r="M790" s="26">
        <v>809.7</v>
      </c>
      <c r="N790" s="26">
        <v>4921605</v>
      </c>
      <c r="O790" s="26">
        <v>0</v>
      </c>
      <c r="P790" s="26">
        <v>0</v>
      </c>
      <c r="Q790" s="26">
        <v>0</v>
      </c>
      <c r="R790" s="26">
        <v>0</v>
      </c>
      <c r="S790" s="26">
        <v>0</v>
      </c>
      <c r="T790" s="26">
        <v>0</v>
      </c>
      <c r="U790" s="26">
        <v>0</v>
      </c>
      <c r="V790" s="26">
        <v>0</v>
      </c>
      <c r="W790" s="26">
        <v>0</v>
      </c>
      <c r="X790" s="26">
        <v>0</v>
      </c>
      <c r="Y790" s="26">
        <v>0</v>
      </c>
      <c r="Z790" s="26">
        <v>0</v>
      </c>
      <c r="AA790" s="26">
        <v>0</v>
      </c>
      <c r="AB790" s="26">
        <v>0</v>
      </c>
      <c r="AC790" s="77">
        <v>51307.73</v>
      </c>
      <c r="AD790" s="77">
        <v>105656.04</v>
      </c>
      <c r="AE790" s="26">
        <v>0</v>
      </c>
      <c r="AF790" s="29">
        <v>2021</v>
      </c>
      <c r="AG790" s="29">
        <v>2021</v>
      </c>
      <c r="AH790" s="30">
        <v>2021</v>
      </c>
    </row>
    <row r="791" spans="1:34" ht="61.5">
      <c r="A791" s="17">
        <v>1</v>
      </c>
      <c r="B791" s="52">
        <v>229</v>
      </c>
      <c r="C791" s="20" t="s">
        <v>588</v>
      </c>
      <c r="D791" s="26">
        <v>6413646.6999999993</v>
      </c>
      <c r="E791" s="31">
        <v>0</v>
      </c>
      <c r="F791" s="31">
        <v>0</v>
      </c>
      <c r="G791" s="31">
        <v>0</v>
      </c>
      <c r="H791" s="31">
        <v>0</v>
      </c>
      <c r="I791" s="31">
        <v>0</v>
      </c>
      <c r="J791" s="31">
        <v>0</v>
      </c>
      <c r="K791" s="28">
        <v>0</v>
      </c>
      <c r="L791" s="26">
        <v>0</v>
      </c>
      <c r="M791" s="26">
        <v>1048.5</v>
      </c>
      <c r="N791" s="26">
        <v>6242871</v>
      </c>
      <c r="O791" s="26">
        <v>0</v>
      </c>
      <c r="P791" s="26">
        <v>0</v>
      </c>
      <c r="Q791" s="26">
        <v>0</v>
      </c>
      <c r="R791" s="26">
        <v>0</v>
      </c>
      <c r="S791" s="26">
        <v>0</v>
      </c>
      <c r="T791" s="26">
        <v>0</v>
      </c>
      <c r="U791" s="26">
        <v>0</v>
      </c>
      <c r="V791" s="26">
        <v>0</v>
      </c>
      <c r="W791" s="26">
        <v>0</v>
      </c>
      <c r="X791" s="26">
        <v>0</v>
      </c>
      <c r="Y791" s="26">
        <v>0</v>
      </c>
      <c r="Z791" s="26">
        <v>0</v>
      </c>
      <c r="AA791" s="26">
        <v>0</v>
      </c>
      <c r="AB791" s="26">
        <v>0</v>
      </c>
      <c r="AC791" s="34">
        <v>65081.93</v>
      </c>
      <c r="AD791" s="34">
        <v>105693.77</v>
      </c>
      <c r="AE791" s="26">
        <v>0</v>
      </c>
      <c r="AF791" s="29">
        <v>2021</v>
      </c>
      <c r="AG791" s="29">
        <v>2021</v>
      </c>
      <c r="AH791" s="30">
        <v>2021</v>
      </c>
    </row>
    <row r="792" spans="1:34" ht="61.5">
      <c r="A792" s="17">
        <v>1</v>
      </c>
      <c r="B792" s="52">
        <v>230</v>
      </c>
      <c r="C792" s="20" t="s">
        <v>589</v>
      </c>
      <c r="D792" s="26">
        <v>5106188.7799999993</v>
      </c>
      <c r="E792" s="31">
        <v>0</v>
      </c>
      <c r="F792" s="31">
        <v>0</v>
      </c>
      <c r="G792" s="31">
        <v>0</v>
      </c>
      <c r="H792" s="31">
        <v>0</v>
      </c>
      <c r="I792" s="31">
        <v>0</v>
      </c>
      <c r="J792" s="31">
        <v>0</v>
      </c>
      <c r="K792" s="28">
        <v>0</v>
      </c>
      <c r="L792" s="26">
        <v>0</v>
      </c>
      <c r="M792" s="26">
        <v>993.24</v>
      </c>
      <c r="N792" s="26">
        <v>4948920.72</v>
      </c>
      <c r="O792" s="26">
        <v>0</v>
      </c>
      <c r="P792" s="26">
        <v>0</v>
      </c>
      <c r="Q792" s="26">
        <v>0</v>
      </c>
      <c r="R792" s="26">
        <v>0</v>
      </c>
      <c r="S792" s="26">
        <v>0</v>
      </c>
      <c r="T792" s="26">
        <v>0</v>
      </c>
      <c r="U792" s="26">
        <v>0</v>
      </c>
      <c r="V792" s="26">
        <v>0</v>
      </c>
      <c r="W792" s="26">
        <v>0</v>
      </c>
      <c r="X792" s="26">
        <v>0</v>
      </c>
      <c r="Y792" s="26">
        <v>0</v>
      </c>
      <c r="Z792" s="26">
        <v>0</v>
      </c>
      <c r="AA792" s="26">
        <v>0</v>
      </c>
      <c r="AB792" s="26">
        <v>0</v>
      </c>
      <c r="AC792" s="34">
        <v>51592.5</v>
      </c>
      <c r="AD792" s="77">
        <v>105675.56</v>
      </c>
      <c r="AE792" s="26">
        <v>0</v>
      </c>
      <c r="AF792" s="29">
        <v>2021</v>
      </c>
      <c r="AG792" s="29">
        <v>2021</v>
      </c>
      <c r="AH792" s="30">
        <v>2021</v>
      </c>
    </row>
    <row r="793" spans="1:34" ht="61.5">
      <c r="A793" s="17">
        <v>1</v>
      </c>
      <c r="B793" s="52">
        <v>231</v>
      </c>
      <c r="C793" s="20" t="s">
        <v>593</v>
      </c>
      <c r="D793" s="26">
        <v>1761455.3699999999</v>
      </c>
      <c r="E793" s="31">
        <v>0</v>
      </c>
      <c r="F793" s="31">
        <v>0</v>
      </c>
      <c r="G793" s="31">
        <v>0</v>
      </c>
      <c r="H793" s="31">
        <v>0</v>
      </c>
      <c r="I793" s="31">
        <v>0</v>
      </c>
      <c r="J793" s="31">
        <v>0</v>
      </c>
      <c r="K793" s="28">
        <v>0</v>
      </c>
      <c r="L793" s="26">
        <v>0</v>
      </c>
      <c r="M793" s="26">
        <v>402.5</v>
      </c>
      <c r="N793" s="26">
        <v>1687162</v>
      </c>
      <c r="O793" s="26">
        <v>0</v>
      </c>
      <c r="P793" s="26">
        <v>0</v>
      </c>
      <c r="Q793" s="26">
        <v>0</v>
      </c>
      <c r="R793" s="26">
        <v>0</v>
      </c>
      <c r="S793" s="26">
        <v>0</v>
      </c>
      <c r="T793" s="26">
        <v>0</v>
      </c>
      <c r="U793" s="26">
        <v>0</v>
      </c>
      <c r="V793" s="26">
        <v>0</v>
      </c>
      <c r="W793" s="26">
        <v>0</v>
      </c>
      <c r="X793" s="26">
        <v>0</v>
      </c>
      <c r="Y793" s="26">
        <v>0</v>
      </c>
      <c r="Z793" s="26">
        <v>0</v>
      </c>
      <c r="AA793" s="26">
        <v>0</v>
      </c>
      <c r="AB793" s="26">
        <v>0</v>
      </c>
      <c r="AC793" s="26">
        <v>17588.66</v>
      </c>
      <c r="AD793" s="77">
        <v>56704.71</v>
      </c>
      <c r="AE793" s="26">
        <v>0</v>
      </c>
      <c r="AF793" s="29">
        <v>2021</v>
      </c>
      <c r="AG793" s="29">
        <v>2021</v>
      </c>
      <c r="AH793" s="30">
        <v>2021</v>
      </c>
    </row>
    <row r="794" spans="1:34" ht="61.5">
      <c r="A794" s="17">
        <v>1</v>
      </c>
      <c r="B794" s="52">
        <v>232</v>
      </c>
      <c r="C794" s="20" t="s">
        <v>594</v>
      </c>
      <c r="D794" s="26">
        <v>5654807.2299999995</v>
      </c>
      <c r="E794" s="31">
        <v>0</v>
      </c>
      <c r="F794" s="31">
        <v>0</v>
      </c>
      <c r="G794" s="31">
        <v>0</v>
      </c>
      <c r="H794" s="31">
        <v>0</v>
      </c>
      <c r="I794" s="31">
        <v>0</v>
      </c>
      <c r="J794" s="31">
        <v>0</v>
      </c>
      <c r="K794" s="28">
        <v>0</v>
      </c>
      <c r="L794" s="26">
        <v>0</v>
      </c>
      <c r="M794" s="26">
        <v>1070.4000000000001</v>
      </c>
      <c r="N794" s="26">
        <v>5491847.5199999996</v>
      </c>
      <c r="O794" s="26">
        <v>0</v>
      </c>
      <c r="P794" s="26">
        <v>0</v>
      </c>
      <c r="Q794" s="26">
        <v>0</v>
      </c>
      <c r="R794" s="26">
        <v>0</v>
      </c>
      <c r="S794" s="26">
        <v>0</v>
      </c>
      <c r="T794" s="26">
        <v>0</v>
      </c>
      <c r="U794" s="26">
        <v>0</v>
      </c>
      <c r="V794" s="26">
        <v>0</v>
      </c>
      <c r="W794" s="26">
        <v>0</v>
      </c>
      <c r="X794" s="26">
        <v>0</v>
      </c>
      <c r="Y794" s="26">
        <v>0</v>
      </c>
      <c r="Z794" s="26">
        <v>0</v>
      </c>
      <c r="AA794" s="26">
        <v>0</v>
      </c>
      <c r="AB794" s="26">
        <v>0</v>
      </c>
      <c r="AC794" s="26">
        <v>57252.51</v>
      </c>
      <c r="AD794" s="77">
        <v>105707.2</v>
      </c>
      <c r="AE794" s="26">
        <v>0</v>
      </c>
      <c r="AF794" s="29">
        <v>2021</v>
      </c>
      <c r="AG794" s="29">
        <v>2021</v>
      </c>
      <c r="AH794" s="30">
        <v>2021</v>
      </c>
    </row>
    <row r="795" spans="1:34" ht="61.5">
      <c r="A795" s="17">
        <v>1</v>
      </c>
      <c r="B795" s="52">
        <v>233</v>
      </c>
      <c r="C795" s="20" t="s">
        <v>584</v>
      </c>
      <c r="D795" s="26">
        <v>3419017.6999999997</v>
      </c>
      <c r="E795" s="31">
        <v>0</v>
      </c>
      <c r="F795" s="31">
        <v>0</v>
      </c>
      <c r="G795" s="31">
        <v>0</v>
      </c>
      <c r="H795" s="31">
        <v>0</v>
      </c>
      <c r="I795" s="31">
        <v>0</v>
      </c>
      <c r="J795" s="31">
        <v>0</v>
      </c>
      <c r="K795" s="28">
        <v>0</v>
      </c>
      <c r="L795" s="26">
        <v>0</v>
      </c>
      <c r="M795" s="26">
        <v>553</v>
      </c>
      <c r="N795" s="26">
        <v>3313222</v>
      </c>
      <c r="O795" s="26">
        <v>0</v>
      </c>
      <c r="P795" s="26">
        <v>0</v>
      </c>
      <c r="Q795" s="26">
        <v>0</v>
      </c>
      <c r="R795" s="26">
        <v>0</v>
      </c>
      <c r="S795" s="26">
        <v>0</v>
      </c>
      <c r="T795" s="26">
        <v>0</v>
      </c>
      <c r="U795" s="26">
        <v>0</v>
      </c>
      <c r="V795" s="26">
        <v>0</v>
      </c>
      <c r="W795" s="26">
        <v>0</v>
      </c>
      <c r="X795" s="26">
        <v>0</v>
      </c>
      <c r="Y795" s="26">
        <v>0</v>
      </c>
      <c r="Z795" s="26">
        <v>0</v>
      </c>
      <c r="AA795" s="26">
        <v>0</v>
      </c>
      <c r="AB795" s="26">
        <v>0</v>
      </c>
      <c r="AC795" s="77">
        <v>34540.339999999997</v>
      </c>
      <c r="AD795" s="77">
        <v>71255.360000000001</v>
      </c>
      <c r="AE795" s="26">
        <v>0</v>
      </c>
      <c r="AF795" s="29">
        <v>2021</v>
      </c>
      <c r="AG795" s="29">
        <v>2021</v>
      </c>
      <c r="AH795" s="30">
        <v>2021</v>
      </c>
    </row>
    <row r="796" spans="1:34" ht="61.5">
      <c r="A796" s="17">
        <v>1</v>
      </c>
      <c r="B796" s="52">
        <v>234</v>
      </c>
      <c r="C796" s="20" t="s">
        <v>598</v>
      </c>
      <c r="D796" s="26">
        <v>4894076.08</v>
      </c>
      <c r="E796" s="31">
        <v>0</v>
      </c>
      <c r="F796" s="31">
        <v>0</v>
      </c>
      <c r="G796" s="31">
        <v>0</v>
      </c>
      <c r="H796" s="31">
        <v>0</v>
      </c>
      <c r="I796" s="31">
        <v>0</v>
      </c>
      <c r="J796" s="31">
        <v>0</v>
      </c>
      <c r="K796" s="28">
        <v>0</v>
      </c>
      <c r="L796" s="26">
        <v>0</v>
      </c>
      <c r="M796" s="34">
        <v>777.5</v>
      </c>
      <c r="N796" s="34">
        <v>4738959</v>
      </c>
      <c r="O796" s="26">
        <v>0</v>
      </c>
      <c r="P796" s="26">
        <v>0</v>
      </c>
      <c r="Q796" s="26">
        <v>0</v>
      </c>
      <c r="R796" s="26">
        <v>0</v>
      </c>
      <c r="S796" s="26">
        <v>0</v>
      </c>
      <c r="T796" s="26">
        <v>0</v>
      </c>
      <c r="U796" s="26">
        <v>0</v>
      </c>
      <c r="V796" s="26">
        <v>0</v>
      </c>
      <c r="W796" s="26">
        <v>0</v>
      </c>
      <c r="X796" s="26">
        <v>0</v>
      </c>
      <c r="Y796" s="26">
        <v>0</v>
      </c>
      <c r="Z796" s="26">
        <v>0</v>
      </c>
      <c r="AA796" s="26">
        <v>0</v>
      </c>
      <c r="AB796" s="26">
        <v>0</v>
      </c>
      <c r="AC796" s="34">
        <v>49403.65</v>
      </c>
      <c r="AD796" s="77">
        <v>105713.43</v>
      </c>
      <c r="AE796" s="26">
        <v>0</v>
      </c>
      <c r="AF796" s="29">
        <v>2021</v>
      </c>
      <c r="AG796" s="29">
        <v>2021</v>
      </c>
      <c r="AH796" s="30">
        <v>2021</v>
      </c>
    </row>
    <row r="797" spans="1:34" ht="61.5">
      <c r="A797" s="17">
        <v>1</v>
      </c>
      <c r="B797" s="52">
        <v>235</v>
      </c>
      <c r="C797" s="20" t="s">
        <v>597</v>
      </c>
      <c r="D797" s="26">
        <v>1881436.15</v>
      </c>
      <c r="E797" s="31">
        <v>0</v>
      </c>
      <c r="F797" s="31">
        <v>0</v>
      </c>
      <c r="G797" s="31">
        <v>0</v>
      </c>
      <c r="H797" s="31">
        <v>0</v>
      </c>
      <c r="I797" s="31">
        <v>0</v>
      </c>
      <c r="J797" s="31">
        <v>0</v>
      </c>
      <c r="K797" s="28">
        <v>0</v>
      </c>
      <c r="L797" s="26">
        <v>0</v>
      </c>
      <c r="M797" s="26">
        <v>383.2</v>
      </c>
      <c r="N797" s="26">
        <v>1806396</v>
      </c>
      <c r="O797" s="26">
        <v>0</v>
      </c>
      <c r="P797" s="26">
        <v>0</v>
      </c>
      <c r="Q797" s="26">
        <v>0</v>
      </c>
      <c r="R797" s="26">
        <v>0</v>
      </c>
      <c r="S797" s="26">
        <v>0</v>
      </c>
      <c r="T797" s="26">
        <v>0</v>
      </c>
      <c r="U797" s="26">
        <v>0</v>
      </c>
      <c r="V797" s="26">
        <v>0</v>
      </c>
      <c r="W797" s="26">
        <v>0</v>
      </c>
      <c r="X797" s="26">
        <v>0</v>
      </c>
      <c r="Y797" s="26">
        <v>0</v>
      </c>
      <c r="Z797" s="26">
        <v>0</v>
      </c>
      <c r="AA797" s="26">
        <v>0</v>
      </c>
      <c r="AB797" s="26">
        <v>0</v>
      </c>
      <c r="AC797" s="26">
        <v>18831.68</v>
      </c>
      <c r="AD797" s="77">
        <v>56208.47</v>
      </c>
      <c r="AE797" s="26">
        <v>0</v>
      </c>
      <c r="AF797" s="29">
        <v>2021</v>
      </c>
      <c r="AG797" s="29">
        <v>2021</v>
      </c>
      <c r="AH797" s="30">
        <v>2021</v>
      </c>
    </row>
    <row r="798" spans="1:34" ht="61.5">
      <c r="A798" s="17">
        <v>1</v>
      </c>
      <c r="B798" s="52">
        <v>236</v>
      </c>
      <c r="C798" s="20" t="s">
        <v>602</v>
      </c>
      <c r="D798" s="26">
        <v>1652600.62</v>
      </c>
      <c r="E798" s="31">
        <v>0</v>
      </c>
      <c r="F798" s="31">
        <v>0</v>
      </c>
      <c r="G798" s="31">
        <v>0</v>
      </c>
      <c r="H798" s="31">
        <v>0</v>
      </c>
      <c r="I798" s="31">
        <v>0</v>
      </c>
      <c r="J798" s="31">
        <v>0</v>
      </c>
      <c r="K798" s="58">
        <v>1</v>
      </c>
      <c r="L798" s="26">
        <v>1652600.62</v>
      </c>
      <c r="M798" s="26">
        <v>0</v>
      </c>
      <c r="N798" s="26">
        <v>0</v>
      </c>
      <c r="O798" s="26">
        <v>0</v>
      </c>
      <c r="P798" s="26">
        <v>0</v>
      </c>
      <c r="Q798" s="26">
        <v>0</v>
      </c>
      <c r="R798" s="26">
        <v>0</v>
      </c>
      <c r="S798" s="26">
        <v>0</v>
      </c>
      <c r="T798" s="26">
        <v>0</v>
      </c>
      <c r="U798" s="26">
        <v>0</v>
      </c>
      <c r="V798" s="26">
        <v>0</v>
      </c>
      <c r="W798" s="26">
        <v>0</v>
      </c>
      <c r="X798" s="26">
        <v>0</v>
      </c>
      <c r="Y798" s="26">
        <v>0</v>
      </c>
      <c r="Z798" s="26">
        <v>0</v>
      </c>
      <c r="AA798" s="26">
        <v>0</v>
      </c>
      <c r="AB798" s="26">
        <v>0</v>
      </c>
      <c r="AC798" s="26">
        <v>0</v>
      </c>
      <c r="AD798" s="26">
        <v>0</v>
      </c>
      <c r="AE798" s="26">
        <v>0</v>
      </c>
      <c r="AF798" s="29" t="s">
        <v>263</v>
      </c>
      <c r="AG798" s="29">
        <v>2021</v>
      </c>
      <c r="AH798" s="30" t="s">
        <v>263</v>
      </c>
    </row>
    <row r="799" spans="1:34" ht="61.5">
      <c r="A799" s="17">
        <v>1</v>
      </c>
      <c r="B799" s="52">
        <v>237</v>
      </c>
      <c r="C799" s="20" t="s">
        <v>600</v>
      </c>
      <c r="D799" s="26">
        <v>2629684.4900000002</v>
      </c>
      <c r="E799" s="31">
        <v>0</v>
      </c>
      <c r="F799" s="31">
        <v>0</v>
      </c>
      <c r="G799" s="31">
        <v>0</v>
      </c>
      <c r="H799" s="31">
        <v>0</v>
      </c>
      <c r="I799" s="31">
        <v>0</v>
      </c>
      <c r="J799" s="31">
        <v>0</v>
      </c>
      <c r="K799" s="28">
        <v>0</v>
      </c>
      <c r="L799" s="26">
        <v>0</v>
      </c>
      <c r="M799" s="26">
        <v>786.69</v>
      </c>
      <c r="N799" s="34">
        <v>2497915.7200000002</v>
      </c>
      <c r="O799" s="26">
        <v>0</v>
      </c>
      <c r="P799" s="26">
        <v>0</v>
      </c>
      <c r="Q799" s="26">
        <v>0</v>
      </c>
      <c r="R799" s="26">
        <v>0</v>
      </c>
      <c r="S799" s="26">
        <v>0</v>
      </c>
      <c r="T799" s="26">
        <v>0</v>
      </c>
      <c r="U799" s="26">
        <v>0</v>
      </c>
      <c r="V799" s="26">
        <v>0</v>
      </c>
      <c r="W799" s="26">
        <v>0</v>
      </c>
      <c r="X799" s="26">
        <v>0</v>
      </c>
      <c r="Y799" s="26">
        <v>0</v>
      </c>
      <c r="Z799" s="26">
        <v>0</v>
      </c>
      <c r="AA799" s="26">
        <v>0</v>
      </c>
      <c r="AB799" s="26">
        <v>0</v>
      </c>
      <c r="AC799" s="34">
        <v>26040.77</v>
      </c>
      <c r="AD799" s="77">
        <v>105728</v>
      </c>
      <c r="AE799" s="26">
        <v>0</v>
      </c>
      <c r="AF799" s="29">
        <v>2021</v>
      </c>
      <c r="AG799" s="29">
        <v>2021</v>
      </c>
      <c r="AH799" s="30">
        <v>2021</v>
      </c>
    </row>
    <row r="800" spans="1:34" ht="61.5">
      <c r="A800" s="17">
        <v>1</v>
      </c>
      <c r="B800" s="52">
        <v>238</v>
      </c>
      <c r="C800" s="20" t="s">
        <v>1547</v>
      </c>
      <c r="D800" s="26">
        <v>3190209.33</v>
      </c>
      <c r="E800" s="26">
        <v>0</v>
      </c>
      <c r="F800" s="26">
        <v>0</v>
      </c>
      <c r="G800" s="26">
        <v>0</v>
      </c>
      <c r="H800" s="26">
        <v>0</v>
      </c>
      <c r="I800" s="26">
        <v>0</v>
      </c>
      <c r="J800" s="26">
        <v>0</v>
      </c>
      <c r="K800" s="28">
        <v>0</v>
      </c>
      <c r="L800" s="26">
        <v>0</v>
      </c>
      <c r="M800" s="34">
        <v>616.41999999999996</v>
      </c>
      <c r="N800" s="34">
        <v>3082914</v>
      </c>
      <c r="O800" s="26">
        <v>0</v>
      </c>
      <c r="P800" s="26">
        <v>0</v>
      </c>
      <c r="Q800" s="26">
        <v>0</v>
      </c>
      <c r="R800" s="26">
        <v>0</v>
      </c>
      <c r="S800" s="26">
        <v>0</v>
      </c>
      <c r="T800" s="26">
        <v>0</v>
      </c>
      <c r="U800" s="26">
        <v>0</v>
      </c>
      <c r="V800" s="26">
        <v>0</v>
      </c>
      <c r="W800" s="26">
        <v>0</v>
      </c>
      <c r="X800" s="26">
        <v>0</v>
      </c>
      <c r="Y800" s="26">
        <v>0</v>
      </c>
      <c r="Z800" s="26">
        <v>0</v>
      </c>
      <c r="AA800" s="26">
        <v>0</v>
      </c>
      <c r="AB800" s="26">
        <v>0</v>
      </c>
      <c r="AC800" s="34">
        <v>32139.38</v>
      </c>
      <c r="AD800" s="77">
        <v>75155.95</v>
      </c>
      <c r="AE800" s="26">
        <v>0</v>
      </c>
      <c r="AF800" s="29">
        <v>2021</v>
      </c>
      <c r="AG800" s="29">
        <v>2021</v>
      </c>
      <c r="AH800" s="30">
        <v>2021</v>
      </c>
    </row>
    <row r="801" spans="1:34" ht="61.5">
      <c r="A801" s="17">
        <v>1</v>
      </c>
      <c r="B801" s="52">
        <v>239</v>
      </c>
      <c r="C801" s="20" t="s">
        <v>1569</v>
      </c>
      <c r="D801" s="26">
        <v>4371255.17</v>
      </c>
      <c r="E801" s="26">
        <v>0</v>
      </c>
      <c r="F801" s="26">
        <v>0</v>
      </c>
      <c r="G801" s="26">
        <v>0</v>
      </c>
      <c r="H801" s="26">
        <v>0</v>
      </c>
      <c r="I801" s="26">
        <v>0</v>
      </c>
      <c r="J801" s="26">
        <v>0</v>
      </c>
      <c r="K801" s="28">
        <v>0</v>
      </c>
      <c r="L801" s="26">
        <v>0</v>
      </c>
      <c r="M801" s="34">
        <v>683.3</v>
      </c>
      <c r="N801" s="34">
        <v>4219906.1500000004</v>
      </c>
      <c r="O801" s="26">
        <v>0</v>
      </c>
      <c r="P801" s="26">
        <v>0</v>
      </c>
      <c r="Q801" s="26">
        <v>0</v>
      </c>
      <c r="R801" s="26">
        <v>0</v>
      </c>
      <c r="S801" s="26">
        <v>0</v>
      </c>
      <c r="T801" s="26">
        <v>0</v>
      </c>
      <c r="U801" s="26">
        <v>0</v>
      </c>
      <c r="V801" s="26">
        <v>0</v>
      </c>
      <c r="W801" s="26">
        <v>0</v>
      </c>
      <c r="X801" s="26">
        <v>0</v>
      </c>
      <c r="Y801" s="26">
        <v>0</v>
      </c>
      <c r="Z801" s="26">
        <v>0</v>
      </c>
      <c r="AA801" s="26">
        <v>0</v>
      </c>
      <c r="AB801" s="26">
        <v>0</v>
      </c>
      <c r="AC801" s="26">
        <v>63298.59</v>
      </c>
      <c r="AD801" s="77">
        <v>88050.43</v>
      </c>
      <c r="AE801" s="26">
        <v>0</v>
      </c>
      <c r="AF801" s="29">
        <v>2021</v>
      </c>
      <c r="AG801" s="29">
        <v>2021</v>
      </c>
      <c r="AH801" s="30">
        <v>2021</v>
      </c>
    </row>
    <row r="802" spans="1:34" ht="61.5">
      <c r="A802" s="17">
        <v>1</v>
      </c>
      <c r="B802" s="52">
        <v>240</v>
      </c>
      <c r="C802" s="20" t="s">
        <v>1570</v>
      </c>
      <c r="D802" s="26">
        <v>1599599.44</v>
      </c>
      <c r="E802" s="26">
        <v>0</v>
      </c>
      <c r="F802" s="26">
        <v>0</v>
      </c>
      <c r="G802" s="26">
        <v>0</v>
      </c>
      <c r="H802" s="26">
        <v>0</v>
      </c>
      <c r="I802" s="26">
        <v>0</v>
      </c>
      <c r="J802" s="26">
        <v>0</v>
      </c>
      <c r="K802" s="28">
        <v>0</v>
      </c>
      <c r="L802" s="26">
        <v>0</v>
      </c>
      <c r="M802" s="26">
        <v>336.23</v>
      </c>
      <c r="N802" s="26">
        <v>1528275</v>
      </c>
      <c r="O802" s="26">
        <v>0</v>
      </c>
      <c r="P802" s="26">
        <v>0</v>
      </c>
      <c r="Q802" s="26">
        <v>0</v>
      </c>
      <c r="R802" s="26">
        <v>0</v>
      </c>
      <c r="S802" s="26">
        <v>0</v>
      </c>
      <c r="T802" s="26">
        <v>0</v>
      </c>
      <c r="U802" s="26">
        <v>0</v>
      </c>
      <c r="V802" s="26">
        <v>0</v>
      </c>
      <c r="W802" s="26">
        <v>0</v>
      </c>
      <c r="X802" s="26">
        <v>0</v>
      </c>
      <c r="Y802" s="26">
        <v>0</v>
      </c>
      <c r="Z802" s="26">
        <v>0</v>
      </c>
      <c r="AA802" s="26">
        <v>0</v>
      </c>
      <c r="AB802" s="26">
        <v>0</v>
      </c>
      <c r="AC802" s="77">
        <v>15932.27</v>
      </c>
      <c r="AD802" s="77">
        <v>55392.17</v>
      </c>
      <c r="AE802" s="26">
        <v>0</v>
      </c>
      <c r="AF802" s="29">
        <v>2021</v>
      </c>
      <c r="AG802" s="29">
        <v>2021</v>
      </c>
      <c r="AH802" s="30">
        <v>2021</v>
      </c>
    </row>
    <row r="803" spans="1:34" ht="61.5">
      <c r="A803" s="17">
        <v>1</v>
      </c>
      <c r="B803" s="52">
        <v>241</v>
      </c>
      <c r="C803" s="20" t="s">
        <v>1571</v>
      </c>
      <c r="D803" s="26">
        <v>4130824.7</v>
      </c>
      <c r="E803" s="26">
        <v>0</v>
      </c>
      <c r="F803" s="26">
        <v>0</v>
      </c>
      <c r="G803" s="26">
        <v>0</v>
      </c>
      <c r="H803" s="26">
        <v>0</v>
      </c>
      <c r="I803" s="26">
        <v>0</v>
      </c>
      <c r="J803" s="26">
        <v>0</v>
      </c>
      <c r="K803" s="28">
        <v>0</v>
      </c>
      <c r="L803" s="26">
        <v>0</v>
      </c>
      <c r="M803" s="26">
        <v>686.92</v>
      </c>
      <c r="N803" s="34">
        <v>4008645</v>
      </c>
      <c r="O803" s="26">
        <v>0</v>
      </c>
      <c r="P803" s="26">
        <v>0</v>
      </c>
      <c r="Q803" s="26">
        <v>0</v>
      </c>
      <c r="R803" s="26">
        <v>0</v>
      </c>
      <c r="S803" s="26">
        <v>0</v>
      </c>
      <c r="T803" s="26">
        <v>0</v>
      </c>
      <c r="U803" s="26">
        <v>0</v>
      </c>
      <c r="V803" s="26">
        <v>0</v>
      </c>
      <c r="W803" s="26">
        <v>0</v>
      </c>
      <c r="X803" s="26">
        <v>0</v>
      </c>
      <c r="Y803" s="26">
        <v>0</v>
      </c>
      <c r="Z803" s="26">
        <v>0</v>
      </c>
      <c r="AA803" s="26">
        <v>0</v>
      </c>
      <c r="AB803" s="26">
        <v>0</v>
      </c>
      <c r="AC803" s="34">
        <v>41790.120000000003</v>
      </c>
      <c r="AD803" s="77">
        <v>80389.58</v>
      </c>
      <c r="AE803" s="26">
        <v>0</v>
      </c>
      <c r="AF803" s="29">
        <v>2021</v>
      </c>
      <c r="AG803" s="29">
        <v>2021</v>
      </c>
      <c r="AH803" s="30">
        <v>2021</v>
      </c>
    </row>
    <row r="804" spans="1:34" ht="61.5">
      <c r="A804" s="17">
        <v>1</v>
      </c>
      <c r="B804" s="52">
        <v>242</v>
      </c>
      <c r="C804" s="20" t="s">
        <v>1572</v>
      </c>
      <c r="D804" s="26">
        <v>2555076.9</v>
      </c>
      <c r="E804" s="26">
        <v>0</v>
      </c>
      <c r="F804" s="26">
        <v>0</v>
      </c>
      <c r="G804" s="26">
        <v>0</v>
      </c>
      <c r="H804" s="26">
        <v>0</v>
      </c>
      <c r="I804" s="26">
        <v>0</v>
      </c>
      <c r="J804" s="26">
        <v>0</v>
      </c>
      <c r="K804" s="28">
        <v>0</v>
      </c>
      <c r="L804" s="26">
        <v>0</v>
      </c>
      <c r="M804" s="26">
        <v>463.7</v>
      </c>
      <c r="N804" s="34">
        <v>2464073</v>
      </c>
      <c r="O804" s="26">
        <v>0</v>
      </c>
      <c r="P804" s="26">
        <v>0</v>
      </c>
      <c r="Q804" s="26">
        <v>0</v>
      </c>
      <c r="R804" s="26">
        <v>0</v>
      </c>
      <c r="S804" s="26">
        <v>0</v>
      </c>
      <c r="T804" s="26">
        <v>0</v>
      </c>
      <c r="U804" s="26">
        <v>0</v>
      </c>
      <c r="V804" s="26">
        <v>0</v>
      </c>
      <c r="W804" s="26">
        <v>0</v>
      </c>
      <c r="X804" s="26">
        <v>0</v>
      </c>
      <c r="Y804" s="26">
        <v>0</v>
      </c>
      <c r="Z804" s="26">
        <v>0</v>
      </c>
      <c r="AA804" s="26">
        <v>0</v>
      </c>
      <c r="AB804" s="26">
        <v>0</v>
      </c>
      <c r="AC804" s="34">
        <v>25687.96</v>
      </c>
      <c r="AD804" s="77">
        <v>65315.94</v>
      </c>
      <c r="AE804" s="26">
        <v>0</v>
      </c>
      <c r="AF804" s="29">
        <v>2021</v>
      </c>
      <c r="AG804" s="29">
        <v>2021</v>
      </c>
      <c r="AH804" s="30">
        <v>2021</v>
      </c>
    </row>
    <row r="805" spans="1:34" ht="61.5">
      <c r="A805" s="17">
        <v>1</v>
      </c>
      <c r="B805" s="52">
        <v>243</v>
      </c>
      <c r="C805" s="20" t="s">
        <v>595</v>
      </c>
      <c r="D805" s="26">
        <v>5701591.5199999996</v>
      </c>
      <c r="E805" s="31">
        <v>0</v>
      </c>
      <c r="F805" s="31">
        <v>0</v>
      </c>
      <c r="G805" s="31">
        <v>0</v>
      </c>
      <c r="H805" s="31">
        <v>0</v>
      </c>
      <c r="I805" s="31">
        <v>0</v>
      </c>
      <c r="J805" s="31">
        <v>0</v>
      </c>
      <c r="K805" s="28">
        <v>0</v>
      </c>
      <c r="L805" s="26">
        <v>0</v>
      </c>
      <c r="M805" s="26">
        <v>0</v>
      </c>
      <c r="N805" s="26">
        <v>0</v>
      </c>
      <c r="O805" s="31">
        <v>0</v>
      </c>
      <c r="P805" s="31">
        <v>0</v>
      </c>
      <c r="Q805" s="31">
        <v>0</v>
      </c>
      <c r="R805" s="31">
        <v>0</v>
      </c>
      <c r="S805" s="26">
        <v>0</v>
      </c>
      <c r="T805" s="26">
        <v>0</v>
      </c>
      <c r="U805" s="34">
        <v>5667586</v>
      </c>
      <c r="V805" s="26">
        <v>0</v>
      </c>
      <c r="W805" s="26">
        <v>0</v>
      </c>
      <c r="X805" s="26">
        <v>0</v>
      </c>
      <c r="Y805" s="26">
        <v>0</v>
      </c>
      <c r="Z805" s="26">
        <v>0</v>
      </c>
      <c r="AA805" s="26">
        <v>0</v>
      </c>
      <c r="AB805" s="26">
        <v>0</v>
      </c>
      <c r="AC805" s="34">
        <v>34005.519999999997</v>
      </c>
      <c r="AD805" s="26">
        <v>0</v>
      </c>
      <c r="AE805" s="26">
        <v>0</v>
      </c>
      <c r="AF805" s="29" t="s">
        <v>263</v>
      </c>
      <c r="AG805" s="29">
        <v>2021</v>
      </c>
      <c r="AH805" s="30">
        <v>2021</v>
      </c>
    </row>
    <row r="806" spans="1:34" ht="61.5">
      <c r="A806" s="17">
        <v>1</v>
      </c>
      <c r="B806" s="52">
        <v>244</v>
      </c>
      <c r="C806" s="20" t="s">
        <v>1508</v>
      </c>
      <c r="D806" s="26">
        <v>3900454.54</v>
      </c>
      <c r="E806" s="26">
        <v>0</v>
      </c>
      <c r="F806" s="26">
        <v>0</v>
      </c>
      <c r="G806" s="26">
        <v>0</v>
      </c>
      <c r="H806" s="26">
        <v>0</v>
      </c>
      <c r="I806" s="26">
        <v>0</v>
      </c>
      <c r="J806" s="26">
        <v>0</v>
      </c>
      <c r="K806" s="58">
        <v>0</v>
      </c>
      <c r="L806" s="26">
        <v>0</v>
      </c>
      <c r="M806" s="34">
        <v>829.3</v>
      </c>
      <c r="N806" s="148">
        <v>3842812.35</v>
      </c>
      <c r="O806" s="26">
        <v>0</v>
      </c>
      <c r="P806" s="26">
        <v>0</v>
      </c>
      <c r="Q806" s="26">
        <v>0</v>
      </c>
      <c r="R806" s="26">
        <v>0</v>
      </c>
      <c r="S806" s="26">
        <v>0</v>
      </c>
      <c r="T806" s="26">
        <v>0</v>
      </c>
      <c r="U806" s="26">
        <v>0</v>
      </c>
      <c r="V806" s="26">
        <v>0</v>
      </c>
      <c r="W806" s="26">
        <v>0</v>
      </c>
      <c r="X806" s="26">
        <v>0</v>
      </c>
      <c r="Y806" s="26">
        <v>0</v>
      </c>
      <c r="Z806" s="26">
        <v>0</v>
      </c>
      <c r="AA806" s="26">
        <v>0</v>
      </c>
      <c r="AB806" s="26">
        <v>0</v>
      </c>
      <c r="AC806" s="26">
        <v>57642.19</v>
      </c>
      <c r="AD806" s="26">
        <v>0</v>
      </c>
      <c r="AE806" s="26">
        <v>0</v>
      </c>
      <c r="AF806" s="29" t="s">
        <v>263</v>
      </c>
      <c r="AG806" s="29">
        <v>2021</v>
      </c>
      <c r="AH806" s="30">
        <v>2021</v>
      </c>
    </row>
    <row r="807" spans="1:34" ht="61.5">
      <c r="A807" s="17">
        <v>1</v>
      </c>
      <c r="B807" s="52">
        <v>245</v>
      </c>
      <c r="C807" s="20" t="s">
        <v>1863</v>
      </c>
      <c r="D807" s="26">
        <v>77282.759999999995</v>
      </c>
      <c r="E807" s="26">
        <v>0</v>
      </c>
      <c r="F807" s="26">
        <v>0</v>
      </c>
      <c r="G807" s="26">
        <v>0</v>
      </c>
      <c r="H807" s="26">
        <v>0</v>
      </c>
      <c r="I807" s="26">
        <v>0</v>
      </c>
      <c r="J807" s="26">
        <v>0</v>
      </c>
      <c r="K807" s="58">
        <v>0</v>
      </c>
      <c r="L807" s="26">
        <v>0</v>
      </c>
      <c r="M807" s="26">
        <v>0</v>
      </c>
      <c r="N807" s="26">
        <v>0</v>
      </c>
      <c r="O807" s="26">
        <v>0</v>
      </c>
      <c r="P807" s="26">
        <v>0</v>
      </c>
      <c r="Q807" s="26">
        <v>0</v>
      </c>
      <c r="R807" s="26">
        <v>0</v>
      </c>
      <c r="S807" s="26">
        <v>0</v>
      </c>
      <c r="T807" s="26">
        <v>0</v>
      </c>
      <c r="U807" s="26">
        <v>0</v>
      </c>
      <c r="V807" s="26">
        <v>0</v>
      </c>
      <c r="W807" s="26">
        <v>0</v>
      </c>
      <c r="X807" s="26">
        <v>0</v>
      </c>
      <c r="Y807" s="26">
        <v>0</v>
      </c>
      <c r="Z807" s="26">
        <v>0</v>
      </c>
      <c r="AA807" s="26">
        <v>0</v>
      </c>
      <c r="AB807" s="26">
        <v>0</v>
      </c>
      <c r="AC807" s="26">
        <v>0</v>
      </c>
      <c r="AD807" s="34">
        <v>77282.759999999995</v>
      </c>
      <c r="AE807" s="26">
        <v>0</v>
      </c>
      <c r="AF807" s="29">
        <v>2021</v>
      </c>
      <c r="AG807" s="29" t="s">
        <v>263</v>
      </c>
      <c r="AH807" s="29" t="s">
        <v>263</v>
      </c>
    </row>
    <row r="808" spans="1:34" ht="61.5">
      <c r="A808" s="17">
        <v>1</v>
      </c>
      <c r="B808" s="52">
        <v>246</v>
      </c>
      <c r="C808" s="20" t="s">
        <v>2229</v>
      </c>
      <c r="D808" s="26">
        <v>4013847.28</v>
      </c>
      <c r="E808" s="31">
        <v>0</v>
      </c>
      <c r="F808" s="31">
        <v>0</v>
      </c>
      <c r="G808" s="31">
        <v>0</v>
      </c>
      <c r="H808" s="31">
        <v>0</v>
      </c>
      <c r="I808" s="31">
        <v>0</v>
      </c>
      <c r="J808" s="31">
        <v>0</v>
      </c>
      <c r="K808" s="28">
        <v>0</v>
      </c>
      <c r="L808" s="26">
        <v>0</v>
      </c>
      <c r="M808" s="26">
        <v>514.91</v>
      </c>
      <c r="N808" s="34">
        <v>3883064</v>
      </c>
      <c r="O808" s="26">
        <v>0</v>
      </c>
      <c r="P808" s="26">
        <v>0</v>
      </c>
      <c r="Q808" s="26">
        <v>0</v>
      </c>
      <c r="R808" s="26">
        <v>0</v>
      </c>
      <c r="S808" s="26">
        <v>0</v>
      </c>
      <c r="T808" s="26">
        <v>0</v>
      </c>
      <c r="U808" s="26">
        <v>0</v>
      </c>
      <c r="V808" s="26">
        <v>0</v>
      </c>
      <c r="W808" s="26">
        <v>0</v>
      </c>
      <c r="X808" s="26">
        <v>0</v>
      </c>
      <c r="Y808" s="26">
        <v>0</v>
      </c>
      <c r="Z808" s="26">
        <v>0</v>
      </c>
      <c r="AA808" s="26">
        <v>0</v>
      </c>
      <c r="AB808" s="26">
        <v>0</v>
      </c>
      <c r="AC808" s="26">
        <v>58245.96</v>
      </c>
      <c r="AD808" s="34">
        <v>72537.320000000007</v>
      </c>
      <c r="AE808" s="26">
        <v>0</v>
      </c>
      <c r="AF808" s="29">
        <v>2021</v>
      </c>
      <c r="AG808" s="29">
        <v>2021</v>
      </c>
      <c r="AH808" s="30">
        <v>2021</v>
      </c>
    </row>
    <row r="809" spans="1:34" ht="61.5">
      <c r="B809" s="20" t="s">
        <v>783</v>
      </c>
      <c r="C809" s="20"/>
      <c r="D809" s="167">
        <v>8413669.7699999996</v>
      </c>
      <c r="E809" s="26">
        <v>105445.54</v>
      </c>
      <c r="F809" s="26">
        <v>271674.86</v>
      </c>
      <c r="G809" s="26">
        <v>565239.94999999995</v>
      </c>
      <c r="H809" s="26">
        <v>133112.60999999999</v>
      </c>
      <c r="I809" s="26">
        <v>0</v>
      </c>
      <c r="J809" s="26">
        <v>0</v>
      </c>
      <c r="K809" s="28">
        <v>0</v>
      </c>
      <c r="L809" s="26">
        <v>0</v>
      </c>
      <c r="M809" s="26">
        <v>2134.9</v>
      </c>
      <c r="N809" s="26">
        <v>6695056.4500000002</v>
      </c>
      <c r="O809" s="26">
        <v>0</v>
      </c>
      <c r="P809" s="26">
        <v>0</v>
      </c>
      <c r="Q809" s="26">
        <v>0</v>
      </c>
      <c r="R809" s="26">
        <v>0</v>
      </c>
      <c r="S809" s="26">
        <v>0</v>
      </c>
      <c r="T809" s="26">
        <v>0</v>
      </c>
      <c r="U809" s="26">
        <v>0</v>
      </c>
      <c r="V809" s="26">
        <v>0</v>
      </c>
      <c r="W809" s="26">
        <v>0</v>
      </c>
      <c r="X809" s="26">
        <v>0</v>
      </c>
      <c r="Y809" s="26">
        <v>0</v>
      </c>
      <c r="Z809" s="26">
        <v>0</v>
      </c>
      <c r="AA809" s="26">
        <v>0</v>
      </c>
      <c r="AB809" s="26">
        <v>0</v>
      </c>
      <c r="AC809" s="26">
        <v>62151.18</v>
      </c>
      <c r="AD809" s="26">
        <v>580989.17999999993</v>
      </c>
      <c r="AE809" s="26">
        <v>0</v>
      </c>
      <c r="AF809" s="56" t="s">
        <v>720</v>
      </c>
      <c r="AG809" s="56" t="s">
        <v>720</v>
      </c>
      <c r="AH809" s="70" t="s">
        <v>720</v>
      </c>
    </row>
    <row r="810" spans="1:34" ht="61.5">
      <c r="A810" s="17">
        <v>1</v>
      </c>
      <c r="B810" s="52">
        <v>247</v>
      </c>
      <c r="C810" s="20" t="s">
        <v>3010</v>
      </c>
      <c r="D810" s="26">
        <v>3924906.3200000003</v>
      </c>
      <c r="E810" s="31">
        <v>0</v>
      </c>
      <c r="F810" s="31">
        <v>0</v>
      </c>
      <c r="G810" s="31">
        <v>0</v>
      </c>
      <c r="H810" s="31">
        <v>0</v>
      </c>
      <c r="I810" s="31">
        <v>0</v>
      </c>
      <c r="J810" s="31">
        <v>0</v>
      </c>
      <c r="K810" s="28">
        <v>0</v>
      </c>
      <c r="L810" s="26">
        <v>0</v>
      </c>
      <c r="M810" s="26">
        <v>1023.9</v>
      </c>
      <c r="N810" s="26">
        <v>3779726.45</v>
      </c>
      <c r="O810" s="26">
        <v>0</v>
      </c>
      <c r="P810" s="26">
        <v>0</v>
      </c>
      <c r="Q810" s="26">
        <v>0</v>
      </c>
      <c r="R810" s="26">
        <v>0</v>
      </c>
      <c r="S810" s="26">
        <v>0</v>
      </c>
      <c r="T810" s="26">
        <v>0</v>
      </c>
      <c r="U810" s="26">
        <v>0</v>
      </c>
      <c r="V810" s="26">
        <v>0</v>
      </c>
      <c r="W810" s="26">
        <v>0</v>
      </c>
      <c r="X810" s="26">
        <v>0</v>
      </c>
      <c r="Y810" s="26">
        <v>0</v>
      </c>
      <c r="Z810" s="26">
        <v>0</v>
      </c>
      <c r="AA810" s="26">
        <v>0</v>
      </c>
      <c r="AB810" s="26">
        <v>0</v>
      </c>
      <c r="AC810" s="34">
        <v>39403.65</v>
      </c>
      <c r="AD810" s="77">
        <v>105776.22</v>
      </c>
      <c r="AE810" s="26">
        <v>0</v>
      </c>
      <c r="AF810" s="29">
        <v>2021</v>
      </c>
      <c r="AG810" s="29">
        <v>2021</v>
      </c>
      <c r="AH810" s="30">
        <v>2021</v>
      </c>
    </row>
    <row r="811" spans="1:34" ht="61.5">
      <c r="A811" s="17">
        <v>1</v>
      </c>
      <c r="B811" s="52">
        <v>248</v>
      </c>
      <c r="C811" s="20" t="s">
        <v>3001</v>
      </c>
      <c r="D811" s="26">
        <v>105626.75</v>
      </c>
      <c r="E811" s="31">
        <v>0</v>
      </c>
      <c r="F811" s="31">
        <v>0</v>
      </c>
      <c r="G811" s="31">
        <v>0</v>
      </c>
      <c r="H811" s="31">
        <v>0</v>
      </c>
      <c r="I811" s="31">
        <v>0</v>
      </c>
      <c r="J811" s="31">
        <v>0</v>
      </c>
      <c r="K811" s="28">
        <v>0</v>
      </c>
      <c r="L811" s="26">
        <v>0</v>
      </c>
      <c r="M811" s="26">
        <v>0</v>
      </c>
      <c r="N811" s="26">
        <v>0</v>
      </c>
      <c r="O811" s="26">
        <v>0</v>
      </c>
      <c r="P811" s="26">
        <v>0</v>
      </c>
      <c r="Q811" s="26">
        <v>0</v>
      </c>
      <c r="R811" s="26">
        <v>0</v>
      </c>
      <c r="S811" s="26">
        <v>0</v>
      </c>
      <c r="T811" s="26">
        <v>0</v>
      </c>
      <c r="U811" s="26">
        <v>0</v>
      </c>
      <c r="V811" s="26">
        <v>0</v>
      </c>
      <c r="W811" s="26">
        <v>0</v>
      </c>
      <c r="X811" s="26">
        <v>0</v>
      </c>
      <c r="Y811" s="26">
        <v>0</v>
      </c>
      <c r="Z811" s="26">
        <v>0</v>
      </c>
      <c r="AA811" s="26">
        <v>0</v>
      </c>
      <c r="AB811" s="26">
        <v>0</v>
      </c>
      <c r="AC811" s="26">
        <v>0</v>
      </c>
      <c r="AD811" s="77">
        <v>105626.75</v>
      </c>
      <c r="AE811" s="26">
        <v>0</v>
      </c>
      <c r="AF811" s="29">
        <v>2021</v>
      </c>
      <c r="AG811" s="29" t="s">
        <v>263</v>
      </c>
      <c r="AH811" s="29" t="s">
        <v>263</v>
      </c>
    </row>
    <row r="812" spans="1:34" ht="61.5">
      <c r="A812" s="17">
        <v>1</v>
      </c>
      <c r="B812" s="52">
        <v>249</v>
      </c>
      <c r="C812" s="20" t="s">
        <v>3004</v>
      </c>
      <c r="D812" s="26">
        <v>176363.02</v>
      </c>
      <c r="E812" s="33">
        <v>0</v>
      </c>
      <c r="F812" s="33">
        <v>0</v>
      </c>
      <c r="G812" s="33">
        <v>0</v>
      </c>
      <c r="H812" s="33">
        <v>0</v>
      </c>
      <c r="I812" s="33">
        <v>0</v>
      </c>
      <c r="J812" s="33">
        <v>0</v>
      </c>
      <c r="K812" s="68">
        <v>0</v>
      </c>
      <c r="L812" s="33">
        <v>0</v>
      </c>
      <c r="M812" s="26">
        <v>0</v>
      </c>
      <c r="N812" s="26">
        <v>0</v>
      </c>
      <c r="O812" s="26">
        <v>0</v>
      </c>
      <c r="P812" s="26">
        <v>0</v>
      </c>
      <c r="Q812" s="26">
        <v>0</v>
      </c>
      <c r="R812" s="26">
        <v>0</v>
      </c>
      <c r="S812" s="26">
        <v>0</v>
      </c>
      <c r="T812" s="26">
        <v>0</v>
      </c>
      <c r="U812" s="26">
        <v>0</v>
      </c>
      <c r="V812" s="26">
        <v>0</v>
      </c>
      <c r="W812" s="26">
        <v>0</v>
      </c>
      <c r="X812" s="26">
        <v>0</v>
      </c>
      <c r="Y812" s="26">
        <v>0</v>
      </c>
      <c r="Z812" s="26">
        <v>0</v>
      </c>
      <c r="AA812" s="26">
        <v>0</v>
      </c>
      <c r="AB812" s="26">
        <v>0</v>
      </c>
      <c r="AC812" s="26">
        <v>0</v>
      </c>
      <c r="AD812" s="34">
        <v>176363.02</v>
      </c>
      <c r="AE812" s="26">
        <v>0</v>
      </c>
      <c r="AF812" s="29">
        <v>2021</v>
      </c>
      <c r="AG812" s="29" t="s">
        <v>263</v>
      </c>
      <c r="AH812" s="29" t="s">
        <v>263</v>
      </c>
    </row>
    <row r="813" spans="1:34" ht="61.5">
      <c r="A813" s="17">
        <v>1</v>
      </c>
      <c r="B813" s="52">
        <v>250</v>
      </c>
      <c r="C813" s="20" t="s">
        <v>3011</v>
      </c>
      <c r="D813" s="26">
        <v>1081603.1399999999</v>
      </c>
      <c r="E813" s="148">
        <v>105445.54</v>
      </c>
      <c r="F813" s="148">
        <v>271674.86</v>
      </c>
      <c r="G813" s="148">
        <v>565239.94999999995</v>
      </c>
      <c r="H813" s="148">
        <v>133112.60999999999</v>
      </c>
      <c r="I813" s="31">
        <v>0</v>
      </c>
      <c r="J813" s="31">
        <v>0</v>
      </c>
      <c r="K813" s="28">
        <v>0</v>
      </c>
      <c r="L813" s="26">
        <v>0</v>
      </c>
      <c r="M813" s="26">
        <v>0</v>
      </c>
      <c r="N813" s="26">
        <v>0</v>
      </c>
      <c r="O813" s="31">
        <v>0</v>
      </c>
      <c r="P813" s="31">
        <v>0</v>
      </c>
      <c r="Q813" s="26">
        <v>0</v>
      </c>
      <c r="R813" s="26">
        <v>0</v>
      </c>
      <c r="S813" s="26">
        <v>0</v>
      </c>
      <c r="T813" s="26">
        <v>0</v>
      </c>
      <c r="U813" s="26">
        <v>0</v>
      </c>
      <c r="V813" s="26">
        <v>0</v>
      </c>
      <c r="W813" s="26">
        <v>0</v>
      </c>
      <c r="X813" s="26">
        <v>0</v>
      </c>
      <c r="Y813" s="26">
        <v>0</v>
      </c>
      <c r="Z813" s="26">
        <v>0</v>
      </c>
      <c r="AA813" s="26">
        <v>0</v>
      </c>
      <c r="AB813" s="26">
        <v>0</v>
      </c>
      <c r="AC813" s="26">
        <v>6130.18</v>
      </c>
      <c r="AD813" s="26">
        <v>0</v>
      </c>
      <c r="AE813" s="26">
        <v>0</v>
      </c>
      <c r="AF813" s="29" t="s">
        <v>263</v>
      </c>
      <c r="AG813" s="29">
        <v>2021</v>
      </c>
      <c r="AH813" s="30">
        <v>2021</v>
      </c>
    </row>
    <row r="814" spans="1:34" ht="61.5">
      <c r="A814" s="17">
        <v>1</v>
      </c>
      <c r="B814" s="52">
        <v>251</v>
      </c>
      <c r="C814" s="20" t="s">
        <v>3002</v>
      </c>
      <c r="D814" s="26">
        <v>84899.97</v>
      </c>
      <c r="E814" s="33">
        <v>0</v>
      </c>
      <c r="F814" s="33">
        <v>0</v>
      </c>
      <c r="G814" s="33">
        <v>0</v>
      </c>
      <c r="H814" s="33">
        <v>0</v>
      </c>
      <c r="I814" s="33">
        <v>0</v>
      </c>
      <c r="J814" s="33">
        <v>0</v>
      </c>
      <c r="K814" s="68">
        <v>0</v>
      </c>
      <c r="L814" s="33">
        <v>0</v>
      </c>
      <c r="M814" s="26">
        <v>0</v>
      </c>
      <c r="N814" s="26">
        <v>0</v>
      </c>
      <c r="O814" s="26">
        <v>0</v>
      </c>
      <c r="P814" s="26">
        <v>0</v>
      </c>
      <c r="Q814" s="26">
        <v>0</v>
      </c>
      <c r="R814" s="26">
        <v>0</v>
      </c>
      <c r="S814" s="26">
        <v>0</v>
      </c>
      <c r="T814" s="26">
        <v>0</v>
      </c>
      <c r="U814" s="26">
        <v>0</v>
      </c>
      <c r="V814" s="26">
        <v>0</v>
      </c>
      <c r="W814" s="26">
        <v>0</v>
      </c>
      <c r="X814" s="26">
        <v>0</v>
      </c>
      <c r="Y814" s="26">
        <v>0</v>
      </c>
      <c r="Z814" s="26">
        <v>0</v>
      </c>
      <c r="AA814" s="26">
        <v>0</v>
      </c>
      <c r="AB814" s="26">
        <v>0</v>
      </c>
      <c r="AC814" s="26">
        <v>0</v>
      </c>
      <c r="AD814" s="34">
        <v>84899.97</v>
      </c>
      <c r="AE814" s="26">
        <v>0</v>
      </c>
      <c r="AF814" s="29">
        <v>2021</v>
      </c>
      <c r="AG814" s="29" t="s">
        <v>263</v>
      </c>
      <c r="AH814" s="29" t="s">
        <v>263</v>
      </c>
    </row>
    <row r="815" spans="1:34" ht="61.5">
      <c r="A815" s="17">
        <v>1</v>
      </c>
      <c r="B815" s="52">
        <v>252</v>
      </c>
      <c r="C815" s="20" t="s">
        <v>3003</v>
      </c>
      <c r="D815" s="26">
        <v>108323.22</v>
      </c>
      <c r="E815" s="33">
        <v>0</v>
      </c>
      <c r="F815" s="33">
        <v>0</v>
      </c>
      <c r="G815" s="33">
        <v>0</v>
      </c>
      <c r="H815" s="33">
        <v>0</v>
      </c>
      <c r="I815" s="33">
        <v>0</v>
      </c>
      <c r="J815" s="33">
        <v>0</v>
      </c>
      <c r="K815" s="68">
        <v>0</v>
      </c>
      <c r="L815" s="33">
        <v>0</v>
      </c>
      <c r="M815" s="26">
        <v>0</v>
      </c>
      <c r="N815" s="26">
        <v>0</v>
      </c>
      <c r="O815" s="26">
        <v>0</v>
      </c>
      <c r="P815" s="26">
        <v>0</v>
      </c>
      <c r="Q815" s="26">
        <v>0</v>
      </c>
      <c r="R815" s="26">
        <v>0</v>
      </c>
      <c r="S815" s="26">
        <v>0</v>
      </c>
      <c r="T815" s="26">
        <v>0</v>
      </c>
      <c r="U815" s="26">
        <v>0</v>
      </c>
      <c r="V815" s="26">
        <v>0</v>
      </c>
      <c r="W815" s="26">
        <v>0</v>
      </c>
      <c r="X815" s="26">
        <v>0</v>
      </c>
      <c r="Y815" s="26">
        <v>0</v>
      </c>
      <c r="Z815" s="26">
        <v>0</v>
      </c>
      <c r="AA815" s="26">
        <v>0</v>
      </c>
      <c r="AB815" s="26">
        <v>0</v>
      </c>
      <c r="AC815" s="26">
        <v>0</v>
      </c>
      <c r="AD815" s="34">
        <v>108323.22</v>
      </c>
      <c r="AE815" s="26">
        <v>0</v>
      </c>
      <c r="AF815" s="29">
        <v>2021</v>
      </c>
      <c r="AG815" s="29" t="s">
        <v>263</v>
      </c>
      <c r="AH815" s="29" t="s">
        <v>263</v>
      </c>
    </row>
    <row r="816" spans="1:34" ht="61.5">
      <c r="A816" s="17">
        <v>1</v>
      </c>
      <c r="B816" s="52">
        <v>253</v>
      </c>
      <c r="C816" s="20" t="s">
        <v>3012</v>
      </c>
      <c r="D816" s="26">
        <v>2931947.35</v>
      </c>
      <c r="E816" s="31">
        <v>0</v>
      </c>
      <c r="F816" s="31">
        <v>0</v>
      </c>
      <c r="G816" s="31">
        <v>0</v>
      </c>
      <c r="H816" s="31">
        <v>0</v>
      </c>
      <c r="I816" s="31">
        <v>0</v>
      </c>
      <c r="J816" s="31">
        <v>0</v>
      </c>
      <c r="K816" s="58">
        <v>0</v>
      </c>
      <c r="L816" s="26">
        <v>0</v>
      </c>
      <c r="M816" s="34">
        <v>1111</v>
      </c>
      <c r="N816" s="34">
        <v>2915330</v>
      </c>
      <c r="O816" s="31">
        <v>0</v>
      </c>
      <c r="P816" s="31">
        <v>0</v>
      </c>
      <c r="Q816" s="26">
        <v>0</v>
      </c>
      <c r="R816" s="26">
        <v>0</v>
      </c>
      <c r="S816" s="26">
        <v>0</v>
      </c>
      <c r="T816" s="26">
        <v>0</v>
      </c>
      <c r="U816" s="26">
        <v>0</v>
      </c>
      <c r="V816" s="26">
        <v>0</v>
      </c>
      <c r="W816" s="26">
        <v>0</v>
      </c>
      <c r="X816" s="26">
        <v>0</v>
      </c>
      <c r="Y816" s="26">
        <v>0</v>
      </c>
      <c r="Z816" s="26">
        <v>0</v>
      </c>
      <c r="AA816" s="26">
        <v>0</v>
      </c>
      <c r="AB816" s="26">
        <v>0</v>
      </c>
      <c r="AC816" s="77">
        <v>16617.349999999999</v>
      </c>
      <c r="AD816" s="26">
        <v>0</v>
      </c>
      <c r="AE816" s="26">
        <v>0</v>
      </c>
      <c r="AF816" s="29" t="s">
        <v>263</v>
      </c>
      <c r="AG816" s="29">
        <v>2021</v>
      </c>
      <c r="AH816" s="30">
        <v>2021</v>
      </c>
    </row>
    <row r="817" spans="1:34" ht="61.5">
      <c r="B817" s="20" t="s">
        <v>784</v>
      </c>
      <c r="C817" s="20"/>
      <c r="D817" s="167">
        <v>7749775.5699999994</v>
      </c>
      <c r="E817" s="26">
        <v>0</v>
      </c>
      <c r="F817" s="26">
        <v>0</v>
      </c>
      <c r="G817" s="26">
        <v>0</v>
      </c>
      <c r="H817" s="26">
        <v>0</v>
      </c>
      <c r="I817" s="26">
        <v>0</v>
      </c>
      <c r="J817" s="26">
        <v>0</v>
      </c>
      <c r="K817" s="28">
        <v>0</v>
      </c>
      <c r="L817" s="26">
        <v>0</v>
      </c>
      <c r="M817" s="26">
        <v>1222.7</v>
      </c>
      <c r="N817" s="26">
        <v>7210619</v>
      </c>
      <c r="O817" s="26">
        <v>0</v>
      </c>
      <c r="P817" s="26">
        <v>0</v>
      </c>
      <c r="Q817" s="26">
        <v>0</v>
      </c>
      <c r="R817" s="26">
        <v>0</v>
      </c>
      <c r="S817" s="26">
        <v>0</v>
      </c>
      <c r="T817" s="26">
        <v>0</v>
      </c>
      <c r="U817" s="26">
        <v>0</v>
      </c>
      <c r="V817" s="26">
        <v>0</v>
      </c>
      <c r="W817" s="26">
        <v>0</v>
      </c>
      <c r="X817" s="26">
        <v>0</v>
      </c>
      <c r="Y817" s="26">
        <v>0</v>
      </c>
      <c r="Z817" s="26">
        <v>0</v>
      </c>
      <c r="AA817" s="26">
        <v>0</v>
      </c>
      <c r="AB817" s="26">
        <v>0</v>
      </c>
      <c r="AC817" s="26">
        <v>75170.709999999992</v>
      </c>
      <c r="AD817" s="26">
        <v>463985.86000000004</v>
      </c>
      <c r="AE817" s="26">
        <v>0</v>
      </c>
      <c r="AF817" s="56" t="s">
        <v>720</v>
      </c>
      <c r="AG817" s="56" t="s">
        <v>720</v>
      </c>
      <c r="AH817" s="70" t="s">
        <v>720</v>
      </c>
    </row>
    <row r="818" spans="1:34" ht="61.5">
      <c r="A818" s="17">
        <v>1</v>
      </c>
      <c r="B818" s="52">
        <v>254</v>
      </c>
      <c r="C818" s="20" t="s">
        <v>616</v>
      </c>
      <c r="D818" s="26">
        <v>55616.21</v>
      </c>
      <c r="E818" s="31">
        <v>0</v>
      </c>
      <c r="F818" s="31">
        <v>0</v>
      </c>
      <c r="G818" s="31">
        <v>0</v>
      </c>
      <c r="H818" s="31">
        <v>0</v>
      </c>
      <c r="I818" s="31">
        <v>0</v>
      </c>
      <c r="J818" s="31">
        <v>0</v>
      </c>
      <c r="K818" s="28">
        <v>0</v>
      </c>
      <c r="L818" s="26">
        <v>0</v>
      </c>
      <c r="M818" s="26">
        <v>0</v>
      </c>
      <c r="N818" s="26">
        <v>0</v>
      </c>
      <c r="O818" s="26">
        <v>0</v>
      </c>
      <c r="P818" s="26">
        <v>0</v>
      </c>
      <c r="Q818" s="26">
        <v>0</v>
      </c>
      <c r="R818" s="26">
        <v>0</v>
      </c>
      <c r="S818" s="26">
        <v>0</v>
      </c>
      <c r="T818" s="26">
        <v>0</v>
      </c>
      <c r="U818" s="26">
        <v>0</v>
      </c>
      <c r="V818" s="26">
        <v>0</v>
      </c>
      <c r="W818" s="26">
        <v>0</v>
      </c>
      <c r="X818" s="26">
        <v>0</v>
      </c>
      <c r="Y818" s="26">
        <v>0</v>
      </c>
      <c r="Z818" s="26">
        <v>0</v>
      </c>
      <c r="AA818" s="26">
        <v>0</v>
      </c>
      <c r="AB818" s="26">
        <v>0</v>
      </c>
      <c r="AC818" s="26">
        <v>0</v>
      </c>
      <c r="AD818" s="77">
        <v>55616.21</v>
      </c>
      <c r="AE818" s="26">
        <v>0</v>
      </c>
      <c r="AF818" s="29">
        <v>2021</v>
      </c>
      <c r="AG818" s="29" t="s">
        <v>263</v>
      </c>
      <c r="AH818" s="29" t="s">
        <v>263</v>
      </c>
    </row>
    <row r="819" spans="1:34" ht="61.5">
      <c r="A819" s="17">
        <v>1</v>
      </c>
      <c r="B819" s="52">
        <v>255</v>
      </c>
      <c r="C819" s="20" t="s">
        <v>1876</v>
      </c>
      <c r="D819" s="26">
        <v>84253.17</v>
      </c>
      <c r="E819" s="31">
        <v>0</v>
      </c>
      <c r="F819" s="31">
        <v>0</v>
      </c>
      <c r="G819" s="31">
        <v>0</v>
      </c>
      <c r="H819" s="31">
        <v>0</v>
      </c>
      <c r="I819" s="31">
        <v>0</v>
      </c>
      <c r="J819" s="31">
        <v>0</v>
      </c>
      <c r="K819" s="58">
        <v>0</v>
      </c>
      <c r="L819" s="26">
        <v>0</v>
      </c>
      <c r="M819" s="26">
        <v>0</v>
      </c>
      <c r="N819" s="26">
        <v>0</v>
      </c>
      <c r="O819" s="26">
        <v>0</v>
      </c>
      <c r="P819" s="26">
        <v>0</v>
      </c>
      <c r="Q819" s="26">
        <v>0</v>
      </c>
      <c r="R819" s="26">
        <v>0</v>
      </c>
      <c r="S819" s="26">
        <v>0</v>
      </c>
      <c r="T819" s="26">
        <v>0</v>
      </c>
      <c r="U819" s="26">
        <v>0</v>
      </c>
      <c r="V819" s="26">
        <v>0</v>
      </c>
      <c r="W819" s="26">
        <v>0</v>
      </c>
      <c r="X819" s="26">
        <v>0</v>
      </c>
      <c r="Y819" s="26">
        <v>0</v>
      </c>
      <c r="Z819" s="26">
        <v>0</v>
      </c>
      <c r="AA819" s="26">
        <v>0</v>
      </c>
      <c r="AB819" s="26">
        <v>0</v>
      </c>
      <c r="AC819" s="26">
        <v>0</v>
      </c>
      <c r="AD819" s="34">
        <v>84253.17</v>
      </c>
      <c r="AE819" s="26">
        <v>0</v>
      </c>
      <c r="AF819" s="29">
        <v>2021</v>
      </c>
      <c r="AG819" s="29" t="s">
        <v>263</v>
      </c>
      <c r="AH819" s="29" t="s">
        <v>263</v>
      </c>
    </row>
    <row r="820" spans="1:34" ht="61.5">
      <c r="A820" s="17">
        <v>1</v>
      </c>
      <c r="B820" s="52">
        <v>256</v>
      </c>
      <c r="C820" s="20" t="s">
        <v>617</v>
      </c>
      <c r="D820" s="26">
        <v>3479820.42</v>
      </c>
      <c r="E820" s="31">
        <v>0</v>
      </c>
      <c r="F820" s="31">
        <v>0</v>
      </c>
      <c r="G820" s="31">
        <v>0</v>
      </c>
      <c r="H820" s="31">
        <v>0</v>
      </c>
      <c r="I820" s="31">
        <v>0</v>
      </c>
      <c r="J820" s="31">
        <v>0</v>
      </c>
      <c r="K820" s="28">
        <v>0</v>
      </c>
      <c r="L820" s="26">
        <v>0</v>
      </c>
      <c r="M820" s="26">
        <v>611</v>
      </c>
      <c r="N820" s="26">
        <v>3339170</v>
      </c>
      <c r="O820" s="26">
        <v>0</v>
      </c>
      <c r="P820" s="26">
        <v>0</v>
      </c>
      <c r="Q820" s="26">
        <v>0</v>
      </c>
      <c r="R820" s="26">
        <v>0</v>
      </c>
      <c r="S820" s="26">
        <v>0</v>
      </c>
      <c r="T820" s="26">
        <v>0</v>
      </c>
      <c r="U820" s="26">
        <v>0</v>
      </c>
      <c r="V820" s="26">
        <v>0</v>
      </c>
      <c r="W820" s="26">
        <v>0</v>
      </c>
      <c r="X820" s="26">
        <v>0</v>
      </c>
      <c r="Y820" s="26">
        <v>0</v>
      </c>
      <c r="Z820" s="26">
        <v>0</v>
      </c>
      <c r="AA820" s="26">
        <v>0</v>
      </c>
      <c r="AB820" s="26">
        <v>0</v>
      </c>
      <c r="AC820" s="34">
        <v>34810.85</v>
      </c>
      <c r="AD820" s="77">
        <v>105839.57</v>
      </c>
      <c r="AE820" s="26">
        <v>0</v>
      </c>
      <c r="AF820" s="29">
        <v>2021</v>
      </c>
      <c r="AG820" s="29">
        <v>2021</v>
      </c>
      <c r="AH820" s="30">
        <v>2021</v>
      </c>
    </row>
    <row r="821" spans="1:34" ht="61.5">
      <c r="A821" s="17">
        <v>1</v>
      </c>
      <c r="B821" s="52">
        <v>257</v>
      </c>
      <c r="C821" s="20" t="s">
        <v>615</v>
      </c>
      <c r="D821" s="26">
        <v>4016621.56</v>
      </c>
      <c r="E821" s="31">
        <v>0</v>
      </c>
      <c r="F821" s="31">
        <v>0</v>
      </c>
      <c r="G821" s="31">
        <v>0</v>
      </c>
      <c r="H821" s="31">
        <v>0</v>
      </c>
      <c r="I821" s="31">
        <v>0</v>
      </c>
      <c r="J821" s="31">
        <v>0</v>
      </c>
      <c r="K821" s="28">
        <v>0</v>
      </c>
      <c r="L821" s="26">
        <v>0</v>
      </c>
      <c r="M821" s="26">
        <v>611.70000000000005</v>
      </c>
      <c r="N821" s="34">
        <v>3871449</v>
      </c>
      <c r="O821" s="26">
        <v>0</v>
      </c>
      <c r="P821" s="26">
        <v>0</v>
      </c>
      <c r="Q821" s="26">
        <v>0</v>
      </c>
      <c r="R821" s="26">
        <v>0</v>
      </c>
      <c r="S821" s="26">
        <v>0</v>
      </c>
      <c r="T821" s="26">
        <v>0</v>
      </c>
      <c r="U821" s="26">
        <v>0</v>
      </c>
      <c r="V821" s="26">
        <v>0</v>
      </c>
      <c r="W821" s="26">
        <v>0</v>
      </c>
      <c r="X821" s="26">
        <v>0</v>
      </c>
      <c r="Y821" s="26">
        <v>0</v>
      </c>
      <c r="Z821" s="26">
        <v>0</v>
      </c>
      <c r="AA821" s="26">
        <v>0</v>
      </c>
      <c r="AB821" s="26">
        <v>0</v>
      </c>
      <c r="AC821" s="34">
        <v>40359.86</v>
      </c>
      <c r="AD821" s="77">
        <v>104812.7</v>
      </c>
      <c r="AE821" s="26">
        <v>0</v>
      </c>
      <c r="AF821" s="29">
        <v>2021</v>
      </c>
      <c r="AG821" s="29">
        <v>2021</v>
      </c>
      <c r="AH821" s="30">
        <v>2021</v>
      </c>
    </row>
    <row r="822" spans="1:34" ht="61.5">
      <c r="A822" s="17">
        <v>1</v>
      </c>
      <c r="B822" s="52">
        <v>258</v>
      </c>
      <c r="C822" s="20" t="s">
        <v>1877</v>
      </c>
      <c r="D822" s="26">
        <v>113464.21</v>
      </c>
      <c r="E822" s="31">
        <v>0</v>
      </c>
      <c r="F822" s="31">
        <v>0</v>
      </c>
      <c r="G822" s="31">
        <v>0</v>
      </c>
      <c r="H822" s="31">
        <v>0</v>
      </c>
      <c r="I822" s="31">
        <v>0</v>
      </c>
      <c r="J822" s="31">
        <v>0</v>
      </c>
      <c r="K822" s="58">
        <v>0</v>
      </c>
      <c r="L822" s="26">
        <v>0</v>
      </c>
      <c r="M822" s="26">
        <v>0</v>
      </c>
      <c r="N822" s="31">
        <v>0</v>
      </c>
      <c r="O822" s="26">
        <v>0</v>
      </c>
      <c r="P822" s="26">
        <v>0</v>
      </c>
      <c r="Q822" s="26">
        <v>0</v>
      </c>
      <c r="R822" s="26">
        <v>0</v>
      </c>
      <c r="S822" s="26">
        <v>0</v>
      </c>
      <c r="T822" s="26">
        <v>0</v>
      </c>
      <c r="U822" s="26">
        <v>0</v>
      </c>
      <c r="V822" s="26">
        <v>0</v>
      </c>
      <c r="W822" s="26">
        <v>0</v>
      </c>
      <c r="X822" s="26">
        <v>0</v>
      </c>
      <c r="Y822" s="26">
        <v>0</v>
      </c>
      <c r="Z822" s="26">
        <v>0</v>
      </c>
      <c r="AA822" s="26">
        <v>0</v>
      </c>
      <c r="AB822" s="26">
        <v>0</v>
      </c>
      <c r="AC822" s="26">
        <v>0</v>
      </c>
      <c r="AD822" s="34">
        <v>113464.21</v>
      </c>
      <c r="AE822" s="26">
        <v>0</v>
      </c>
      <c r="AF822" s="29">
        <v>2021</v>
      </c>
      <c r="AG822" s="29" t="s">
        <v>263</v>
      </c>
      <c r="AH822" s="29" t="s">
        <v>263</v>
      </c>
    </row>
    <row r="823" spans="1:34" ht="61.5">
      <c r="B823" s="20" t="s">
        <v>785</v>
      </c>
      <c r="C823" s="20"/>
      <c r="D823" s="167">
        <v>8726102.5499999989</v>
      </c>
      <c r="E823" s="26">
        <v>0</v>
      </c>
      <c r="F823" s="26">
        <v>0</v>
      </c>
      <c r="G823" s="26">
        <v>0</v>
      </c>
      <c r="H823" s="26">
        <v>0</v>
      </c>
      <c r="I823" s="26">
        <v>0</v>
      </c>
      <c r="J823" s="26">
        <v>0</v>
      </c>
      <c r="K823" s="28">
        <v>0</v>
      </c>
      <c r="L823" s="26">
        <v>0</v>
      </c>
      <c r="M823" s="26">
        <v>1697.63</v>
      </c>
      <c r="N823" s="26">
        <v>8179016</v>
      </c>
      <c r="O823" s="26">
        <v>0</v>
      </c>
      <c r="P823" s="26">
        <v>0</v>
      </c>
      <c r="Q823" s="26">
        <v>0</v>
      </c>
      <c r="R823" s="26">
        <v>0</v>
      </c>
      <c r="S823" s="26">
        <v>0</v>
      </c>
      <c r="T823" s="26">
        <v>0</v>
      </c>
      <c r="U823" s="26">
        <v>0</v>
      </c>
      <c r="V823" s="26">
        <v>0</v>
      </c>
      <c r="W823" s="26">
        <v>0</v>
      </c>
      <c r="X823" s="26">
        <v>0</v>
      </c>
      <c r="Y823" s="26">
        <v>0</v>
      </c>
      <c r="Z823" s="26">
        <v>0</v>
      </c>
      <c r="AA823" s="26">
        <v>0</v>
      </c>
      <c r="AB823" s="26">
        <v>0</v>
      </c>
      <c r="AC823" s="26">
        <v>104168.88</v>
      </c>
      <c r="AD823" s="26">
        <v>442917.66999999993</v>
      </c>
      <c r="AE823" s="26">
        <v>0</v>
      </c>
      <c r="AF823" s="56" t="s">
        <v>720</v>
      </c>
      <c r="AG823" s="56" t="s">
        <v>720</v>
      </c>
      <c r="AH823" s="70" t="s">
        <v>720</v>
      </c>
    </row>
    <row r="824" spans="1:34" ht="61.5">
      <c r="A824" s="17">
        <v>1</v>
      </c>
      <c r="B824" s="52">
        <v>259</v>
      </c>
      <c r="C824" s="20" t="s">
        <v>622</v>
      </c>
      <c r="D824" s="26">
        <v>4299502.72</v>
      </c>
      <c r="E824" s="31">
        <v>0</v>
      </c>
      <c r="F824" s="31">
        <v>0</v>
      </c>
      <c r="G824" s="31">
        <v>0</v>
      </c>
      <c r="H824" s="31">
        <v>0</v>
      </c>
      <c r="I824" s="31">
        <v>0</v>
      </c>
      <c r="J824" s="31">
        <v>0</v>
      </c>
      <c r="K824" s="58">
        <v>0</v>
      </c>
      <c r="L824" s="26">
        <v>0</v>
      </c>
      <c r="M824" s="26">
        <v>632.34</v>
      </c>
      <c r="N824" s="122">
        <v>4131723</v>
      </c>
      <c r="O824" s="26">
        <v>0</v>
      </c>
      <c r="P824" s="26">
        <v>0</v>
      </c>
      <c r="Q824" s="26">
        <v>0</v>
      </c>
      <c r="R824" s="26">
        <v>0</v>
      </c>
      <c r="S824" s="26">
        <v>0</v>
      </c>
      <c r="T824" s="26">
        <v>0</v>
      </c>
      <c r="U824" s="26">
        <v>0</v>
      </c>
      <c r="V824" s="26">
        <v>0</v>
      </c>
      <c r="W824" s="26">
        <v>0</v>
      </c>
      <c r="X824" s="26">
        <v>0</v>
      </c>
      <c r="Y824" s="26">
        <v>0</v>
      </c>
      <c r="Z824" s="26">
        <v>0</v>
      </c>
      <c r="AA824" s="26">
        <v>0</v>
      </c>
      <c r="AB824" s="26">
        <v>0</v>
      </c>
      <c r="AC824" s="26">
        <v>61975.85</v>
      </c>
      <c r="AD824" s="77">
        <v>105803.87</v>
      </c>
      <c r="AE824" s="26">
        <v>0</v>
      </c>
      <c r="AF824" s="29">
        <v>2021</v>
      </c>
      <c r="AG824" s="29">
        <v>2021</v>
      </c>
      <c r="AH824" s="29">
        <v>2021</v>
      </c>
    </row>
    <row r="825" spans="1:34" ht="61.5">
      <c r="A825" s="17">
        <v>1</v>
      </c>
      <c r="B825" s="52">
        <v>260</v>
      </c>
      <c r="C825" s="20" t="s">
        <v>625</v>
      </c>
      <c r="D825" s="26">
        <v>4194843.93</v>
      </c>
      <c r="E825" s="33">
        <v>0</v>
      </c>
      <c r="F825" s="33">
        <v>0</v>
      </c>
      <c r="G825" s="33">
        <v>0</v>
      </c>
      <c r="H825" s="33">
        <v>0</v>
      </c>
      <c r="I825" s="33">
        <v>0</v>
      </c>
      <c r="J825" s="33">
        <v>0</v>
      </c>
      <c r="K825" s="68">
        <v>0</v>
      </c>
      <c r="L825" s="33">
        <v>0</v>
      </c>
      <c r="M825" s="26">
        <v>1065.29</v>
      </c>
      <c r="N825" s="34">
        <v>4047293</v>
      </c>
      <c r="O825" s="26">
        <v>0</v>
      </c>
      <c r="P825" s="26">
        <v>0</v>
      </c>
      <c r="Q825" s="26">
        <v>0</v>
      </c>
      <c r="R825" s="26">
        <v>0</v>
      </c>
      <c r="S825" s="26">
        <v>0</v>
      </c>
      <c r="T825" s="26">
        <v>0</v>
      </c>
      <c r="U825" s="26">
        <v>0</v>
      </c>
      <c r="V825" s="26">
        <v>0</v>
      </c>
      <c r="W825" s="26">
        <v>0</v>
      </c>
      <c r="X825" s="26">
        <v>0</v>
      </c>
      <c r="Y825" s="26">
        <v>0</v>
      </c>
      <c r="Z825" s="26">
        <v>0</v>
      </c>
      <c r="AA825" s="26">
        <v>0</v>
      </c>
      <c r="AB825" s="26">
        <v>0</v>
      </c>
      <c r="AC825" s="26">
        <v>42193.03</v>
      </c>
      <c r="AD825" s="77">
        <v>105357.9</v>
      </c>
      <c r="AE825" s="26">
        <v>0</v>
      </c>
      <c r="AF825" s="29">
        <v>2021</v>
      </c>
      <c r="AG825" s="29">
        <v>2021</v>
      </c>
      <c r="AH825" s="30">
        <v>2021</v>
      </c>
    </row>
    <row r="826" spans="1:34" ht="61.5">
      <c r="A826" s="17">
        <v>1</v>
      </c>
      <c r="B826" s="52">
        <v>261</v>
      </c>
      <c r="C826" s="20" t="s">
        <v>1848</v>
      </c>
      <c r="D826" s="26">
        <v>175453.56</v>
      </c>
      <c r="E826" s="33">
        <v>0</v>
      </c>
      <c r="F826" s="33">
        <v>0</v>
      </c>
      <c r="G826" s="33">
        <v>0</v>
      </c>
      <c r="H826" s="33">
        <v>0</v>
      </c>
      <c r="I826" s="33">
        <v>0</v>
      </c>
      <c r="J826" s="33">
        <v>0</v>
      </c>
      <c r="K826" s="68">
        <v>0</v>
      </c>
      <c r="L826" s="33">
        <v>0</v>
      </c>
      <c r="M826" s="26">
        <v>0</v>
      </c>
      <c r="N826" s="26">
        <v>0</v>
      </c>
      <c r="O826" s="26">
        <v>0</v>
      </c>
      <c r="P826" s="26">
        <v>0</v>
      </c>
      <c r="Q826" s="26">
        <v>0</v>
      </c>
      <c r="R826" s="26">
        <v>0</v>
      </c>
      <c r="S826" s="26">
        <v>0</v>
      </c>
      <c r="T826" s="26">
        <v>0</v>
      </c>
      <c r="U826" s="26">
        <v>0</v>
      </c>
      <c r="V826" s="26">
        <v>0</v>
      </c>
      <c r="W826" s="26">
        <v>0</v>
      </c>
      <c r="X826" s="26">
        <v>0</v>
      </c>
      <c r="Y826" s="26">
        <v>0</v>
      </c>
      <c r="Z826" s="26">
        <v>0</v>
      </c>
      <c r="AA826" s="26">
        <v>0</v>
      </c>
      <c r="AB826" s="26">
        <v>0</v>
      </c>
      <c r="AC826" s="26">
        <v>0</v>
      </c>
      <c r="AD826" s="34">
        <v>175453.56</v>
      </c>
      <c r="AE826" s="26">
        <v>0</v>
      </c>
      <c r="AF826" s="29">
        <v>2021</v>
      </c>
      <c r="AG826" s="29" t="s">
        <v>263</v>
      </c>
      <c r="AH826" s="29" t="s">
        <v>263</v>
      </c>
    </row>
    <row r="827" spans="1:34" ht="61.5">
      <c r="A827" s="17">
        <v>1</v>
      </c>
      <c r="B827" s="52">
        <v>262</v>
      </c>
      <c r="C827" s="20" t="s">
        <v>1864</v>
      </c>
      <c r="D827" s="26">
        <v>56302.34</v>
      </c>
      <c r="E827" s="33">
        <v>0</v>
      </c>
      <c r="F827" s="33">
        <v>0</v>
      </c>
      <c r="G827" s="33">
        <v>0</v>
      </c>
      <c r="H827" s="33">
        <v>0</v>
      </c>
      <c r="I827" s="33">
        <v>0</v>
      </c>
      <c r="J827" s="33">
        <v>0</v>
      </c>
      <c r="K827" s="68">
        <v>0</v>
      </c>
      <c r="L827" s="33">
        <v>0</v>
      </c>
      <c r="M827" s="26">
        <v>0</v>
      </c>
      <c r="N827" s="26">
        <v>0</v>
      </c>
      <c r="O827" s="26">
        <v>0</v>
      </c>
      <c r="P827" s="26">
        <v>0</v>
      </c>
      <c r="Q827" s="26">
        <v>0</v>
      </c>
      <c r="R827" s="26">
        <v>0</v>
      </c>
      <c r="S827" s="26">
        <v>0</v>
      </c>
      <c r="T827" s="26">
        <v>0</v>
      </c>
      <c r="U827" s="26">
        <v>0</v>
      </c>
      <c r="V827" s="26">
        <v>0</v>
      </c>
      <c r="W827" s="26">
        <v>0</v>
      </c>
      <c r="X827" s="26">
        <v>0</v>
      </c>
      <c r="Y827" s="26">
        <v>0</v>
      </c>
      <c r="Z827" s="26">
        <v>0</v>
      </c>
      <c r="AA827" s="26">
        <v>0</v>
      </c>
      <c r="AB827" s="26">
        <v>0</v>
      </c>
      <c r="AC827" s="26">
        <v>0</v>
      </c>
      <c r="AD827" s="34">
        <v>56302.34</v>
      </c>
      <c r="AE827" s="26">
        <v>0</v>
      </c>
      <c r="AF827" s="29">
        <v>2021</v>
      </c>
      <c r="AG827" s="29" t="s">
        <v>263</v>
      </c>
      <c r="AH827" s="29" t="s">
        <v>263</v>
      </c>
    </row>
    <row r="828" spans="1:34" ht="61.5">
      <c r="B828" s="20" t="s">
        <v>786</v>
      </c>
      <c r="C828" s="163"/>
      <c r="D828" s="167">
        <v>3324897.97</v>
      </c>
      <c r="E828" s="26">
        <v>0</v>
      </c>
      <c r="F828" s="26">
        <v>0</v>
      </c>
      <c r="G828" s="26">
        <v>0</v>
      </c>
      <c r="H828" s="26">
        <v>0</v>
      </c>
      <c r="I828" s="26">
        <v>0</v>
      </c>
      <c r="J828" s="26">
        <v>0</v>
      </c>
      <c r="K828" s="28">
        <v>0</v>
      </c>
      <c r="L828" s="26">
        <v>0</v>
      </c>
      <c r="M828" s="26">
        <v>781.52</v>
      </c>
      <c r="N828" s="26">
        <v>3179095</v>
      </c>
      <c r="O828" s="26">
        <v>0</v>
      </c>
      <c r="P828" s="26">
        <v>0</v>
      </c>
      <c r="Q828" s="26">
        <v>0</v>
      </c>
      <c r="R828" s="26">
        <v>0</v>
      </c>
      <c r="S828" s="26">
        <v>0</v>
      </c>
      <c r="T828" s="26">
        <v>0</v>
      </c>
      <c r="U828" s="26">
        <v>0</v>
      </c>
      <c r="V828" s="26">
        <v>0</v>
      </c>
      <c r="W828" s="26">
        <v>0</v>
      </c>
      <c r="X828" s="26">
        <v>0</v>
      </c>
      <c r="Y828" s="26">
        <v>0</v>
      </c>
      <c r="Z828" s="26">
        <v>0</v>
      </c>
      <c r="AA828" s="26">
        <v>0</v>
      </c>
      <c r="AB828" s="26">
        <v>0</v>
      </c>
      <c r="AC828" s="26">
        <v>40056.6</v>
      </c>
      <c r="AD828" s="26">
        <v>105746.37</v>
      </c>
      <c r="AE828" s="26">
        <v>0</v>
      </c>
      <c r="AF828" s="56" t="s">
        <v>720</v>
      </c>
      <c r="AG828" s="56" t="s">
        <v>720</v>
      </c>
      <c r="AH828" s="70" t="s">
        <v>720</v>
      </c>
    </row>
    <row r="829" spans="1:34" ht="61.5">
      <c r="A829" s="17">
        <v>1</v>
      </c>
      <c r="B829" s="52">
        <v>263</v>
      </c>
      <c r="C829" s="20" t="s">
        <v>728</v>
      </c>
      <c r="D829" s="26">
        <v>3324897.97</v>
      </c>
      <c r="E829" s="26">
        <v>0</v>
      </c>
      <c r="F829" s="26">
        <v>0</v>
      </c>
      <c r="G829" s="26">
        <v>0</v>
      </c>
      <c r="H829" s="26">
        <v>0</v>
      </c>
      <c r="I829" s="26">
        <v>0</v>
      </c>
      <c r="J829" s="26">
        <v>0</v>
      </c>
      <c r="K829" s="28">
        <v>0</v>
      </c>
      <c r="L829" s="26">
        <v>0</v>
      </c>
      <c r="M829" s="26">
        <v>781.52</v>
      </c>
      <c r="N829" s="26">
        <v>3179095</v>
      </c>
      <c r="O829" s="26">
        <v>0</v>
      </c>
      <c r="P829" s="26">
        <v>0</v>
      </c>
      <c r="Q829" s="26">
        <v>0</v>
      </c>
      <c r="R829" s="26">
        <v>0</v>
      </c>
      <c r="S829" s="26">
        <v>0</v>
      </c>
      <c r="T829" s="26">
        <v>0</v>
      </c>
      <c r="U829" s="26">
        <v>0</v>
      </c>
      <c r="V829" s="26">
        <v>0</v>
      </c>
      <c r="W829" s="26">
        <v>0</v>
      </c>
      <c r="X829" s="26">
        <v>0</v>
      </c>
      <c r="Y829" s="26">
        <v>0</v>
      </c>
      <c r="Z829" s="26">
        <v>0</v>
      </c>
      <c r="AA829" s="26">
        <v>0</v>
      </c>
      <c r="AB829" s="26">
        <v>0</v>
      </c>
      <c r="AC829" s="34">
        <v>40056.6</v>
      </c>
      <c r="AD829" s="34">
        <v>105746.37</v>
      </c>
      <c r="AE829" s="26">
        <v>0</v>
      </c>
      <c r="AF829" s="29">
        <v>2021</v>
      </c>
      <c r="AG829" s="29">
        <v>2021</v>
      </c>
      <c r="AH829" s="30">
        <v>2021</v>
      </c>
    </row>
    <row r="830" spans="1:34" ht="61.5">
      <c r="B830" s="20" t="s">
        <v>788</v>
      </c>
      <c r="C830" s="20"/>
      <c r="D830" s="167">
        <v>221036.09999999998</v>
      </c>
      <c r="E830" s="26">
        <v>0</v>
      </c>
      <c r="F830" s="26">
        <v>0</v>
      </c>
      <c r="G830" s="26">
        <v>0</v>
      </c>
      <c r="H830" s="26">
        <v>0</v>
      </c>
      <c r="I830" s="26">
        <v>115338.4</v>
      </c>
      <c r="J830" s="26">
        <v>0</v>
      </c>
      <c r="K830" s="28">
        <v>0</v>
      </c>
      <c r="L830" s="26">
        <v>0</v>
      </c>
      <c r="M830" s="26">
        <v>0</v>
      </c>
      <c r="N830" s="26">
        <v>0</v>
      </c>
      <c r="O830" s="26">
        <v>0</v>
      </c>
      <c r="P830" s="26">
        <v>0</v>
      </c>
      <c r="Q830" s="26">
        <v>0</v>
      </c>
      <c r="R830" s="26">
        <v>0</v>
      </c>
      <c r="S830" s="26">
        <v>0</v>
      </c>
      <c r="T830" s="26">
        <v>0</v>
      </c>
      <c r="U830" s="26">
        <v>0</v>
      </c>
      <c r="V830" s="26">
        <v>0</v>
      </c>
      <c r="W830" s="26">
        <v>0</v>
      </c>
      <c r="X830" s="26">
        <v>0</v>
      </c>
      <c r="Y830" s="26">
        <v>0</v>
      </c>
      <c r="Z830" s="26">
        <v>0</v>
      </c>
      <c r="AA830" s="26">
        <v>0</v>
      </c>
      <c r="AB830" s="26">
        <v>0</v>
      </c>
      <c r="AC830" s="26">
        <v>1453.26</v>
      </c>
      <c r="AD830" s="26">
        <v>104244.44</v>
      </c>
      <c r="AE830" s="26">
        <v>0</v>
      </c>
      <c r="AF830" s="56" t="s">
        <v>720</v>
      </c>
      <c r="AG830" s="56" t="s">
        <v>720</v>
      </c>
      <c r="AH830" s="70" t="s">
        <v>720</v>
      </c>
    </row>
    <row r="831" spans="1:34" ht="61.5">
      <c r="A831" s="17">
        <v>1</v>
      </c>
      <c r="B831" s="52">
        <v>264</v>
      </c>
      <c r="C831" s="20" t="s">
        <v>656</v>
      </c>
      <c r="D831" s="26">
        <v>77608.14</v>
      </c>
      <c r="E831" s="26">
        <v>0</v>
      </c>
      <c r="F831" s="26">
        <v>0</v>
      </c>
      <c r="G831" s="26">
        <v>0</v>
      </c>
      <c r="H831" s="26">
        <v>0</v>
      </c>
      <c r="I831" s="26">
        <v>0</v>
      </c>
      <c r="J831" s="26">
        <v>0</v>
      </c>
      <c r="K831" s="28">
        <v>0</v>
      </c>
      <c r="L831" s="26">
        <v>0</v>
      </c>
      <c r="M831" s="26">
        <v>0</v>
      </c>
      <c r="N831" s="26">
        <v>0</v>
      </c>
      <c r="O831" s="26">
        <v>0</v>
      </c>
      <c r="P831" s="26">
        <v>0</v>
      </c>
      <c r="Q831" s="26">
        <v>0</v>
      </c>
      <c r="R831" s="26">
        <v>0</v>
      </c>
      <c r="S831" s="26">
        <v>0</v>
      </c>
      <c r="T831" s="26">
        <v>0</v>
      </c>
      <c r="U831" s="26">
        <v>0</v>
      </c>
      <c r="V831" s="26">
        <v>0</v>
      </c>
      <c r="W831" s="26">
        <v>0</v>
      </c>
      <c r="X831" s="26">
        <v>0</v>
      </c>
      <c r="Y831" s="26">
        <v>0</v>
      </c>
      <c r="Z831" s="26">
        <v>0</v>
      </c>
      <c r="AA831" s="26">
        <v>0</v>
      </c>
      <c r="AB831" s="26">
        <v>0</v>
      </c>
      <c r="AC831" s="26">
        <v>0</v>
      </c>
      <c r="AD831" s="26">
        <v>77608.14</v>
      </c>
      <c r="AE831" s="26">
        <v>0</v>
      </c>
      <c r="AF831" s="29">
        <v>2021</v>
      </c>
      <c r="AG831" s="29" t="s">
        <v>263</v>
      </c>
      <c r="AH831" s="29" t="s">
        <v>263</v>
      </c>
    </row>
    <row r="832" spans="1:34" ht="61.5">
      <c r="A832" s="17">
        <v>1</v>
      </c>
      <c r="B832" s="52">
        <v>265</v>
      </c>
      <c r="C832" s="20" t="s">
        <v>648</v>
      </c>
      <c r="D832" s="26">
        <v>143427.96</v>
      </c>
      <c r="E832" s="26">
        <v>0</v>
      </c>
      <c r="F832" s="26">
        <v>0</v>
      </c>
      <c r="G832" s="26">
        <v>0</v>
      </c>
      <c r="H832" s="26">
        <v>0</v>
      </c>
      <c r="I832" s="26">
        <v>115338.4</v>
      </c>
      <c r="J832" s="26">
        <v>0</v>
      </c>
      <c r="K832" s="28">
        <v>0</v>
      </c>
      <c r="L832" s="26">
        <v>0</v>
      </c>
      <c r="M832" s="26">
        <v>0</v>
      </c>
      <c r="N832" s="26">
        <v>0</v>
      </c>
      <c r="O832" s="26">
        <v>0</v>
      </c>
      <c r="P832" s="26">
        <v>0</v>
      </c>
      <c r="Q832" s="26">
        <v>0</v>
      </c>
      <c r="R832" s="26">
        <v>0</v>
      </c>
      <c r="S832" s="26">
        <v>0</v>
      </c>
      <c r="T832" s="26">
        <v>0</v>
      </c>
      <c r="U832" s="26">
        <v>0</v>
      </c>
      <c r="V832" s="26">
        <v>0</v>
      </c>
      <c r="W832" s="26">
        <v>0</v>
      </c>
      <c r="X832" s="26">
        <v>0</v>
      </c>
      <c r="Y832" s="26">
        <v>0</v>
      </c>
      <c r="Z832" s="26">
        <v>0</v>
      </c>
      <c r="AA832" s="26">
        <v>0</v>
      </c>
      <c r="AB832" s="26">
        <v>0</v>
      </c>
      <c r="AC832" s="26">
        <v>1453.26</v>
      </c>
      <c r="AD832" s="26">
        <v>26636.3</v>
      </c>
      <c r="AE832" s="26">
        <v>0</v>
      </c>
      <c r="AF832" s="29">
        <v>2021</v>
      </c>
      <c r="AG832" s="29">
        <v>2021</v>
      </c>
      <c r="AH832" s="30">
        <v>2021</v>
      </c>
    </row>
    <row r="833" spans="1:34" ht="61.5">
      <c r="B833" s="20" t="s">
        <v>833</v>
      </c>
      <c r="C833" s="20"/>
      <c r="D833" s="167">
        <v>63207.3</v>
      </c>
      <c r="E833" s="26">
        <v>0</v>
      </c>
      <c r="F833" s="26">
        <v>0</v>
      </c>
      <c r="G833" s="26">
        <v>0</v>
      </c>
      <c r="H833" s="26">
        <v>0</v>
      </c>
      <c r="I833" s="26">
        <v>0</v>
      </c>
      <c r="J833" s="26">
        <v>0</v>
      </c>
      <c r="K833" s="28">
        <v>0</v>
      </c>
      <c r="L833" s="26">
        <v>0</v>
      </c>
      <c r="M833" s="26">
        <v>0</v>
      </c>
      <c r="N833" s="26">
        <v>0</v>
      </c>
      <c r="O833" s="26">
        <v>0</v>
      </c>
      <c r="P833" s="26">
        <v>0</v>
      </c>
      <c r="Q833" s="26">
        <v>0</v>
      </c>
      <c r="R833" s="26">
        <v>0</v>
      </c>
      <c r="S833" s="26">
        <v>0</v>
      </c>
      <c r="T833" s="26">
        <v>0</v>
      </c>
      <c r="U833" s="26">
        <v>0</v>
      </c>
      <c r="V833" s="26">
        <v>0</v>
      </c>
      <c r="W833" s="26">
        <v>0</v>
      </c>
      <c r="X833" s="26">
        <v>0</v>
      </c>
      <c r="Y833" s="26">
        <v>0</v>
      </c>
      <c r="Z833" s="26">
        <v>0</v>
      </c>
      <c r="AA833" s="26">
        <v>0</v>
      </c>
      <c r="AB833" s="26">
        <v>0</v>
      </c>
      <c r="AC833" s="26">
        <v>0</v>
      </c>
      <c r="AD833" s="26">
        <v>63207.3</v>
      </c>
      <c r="AE833" s="26">
        <v>0</v>
      </c>
      <c r="AF833" s="56" t="s">
        <v>720</v>
      </c>
      <c r="AG833" s="56" t="s">
        <v>720</v>
      </c>
      <c r="AH833" s="70" t="s">
        <v>720</v>
      </c>
    </row>
    <row r="834" spans="1:34" ht="61.5">
      <c r="A834" s="17">
        <v>1</v>
      </c>
      <c r="B834" s="52">
        <v>266</v>
      </c>
      <c r="C834" s="20" t="s">
        <v>642</v>
      </c>
      <c r="D834" s="26">
        <v>63207.3</v>
      </c>
      <c r="E834" s="26">
        <v>0</v>
      </c>
      <c r="F834" s="26">
        <v>0</v>
      </c>
      <c r="G834" s="26">
        <v>0</v>
      </c>
      <c r="H834" s="26">
        <v>0</v>
      </c>
      <c r="I834" s="26">
        <v>0</v>
      </c>
      <c r="J834" s="26">
        <v>0</v>
      </c>
      <c r="K834" s="28">
        <v>0</v>
      </c>
      <c r="L834" s="26">
        <v>0</v>
      </c>
      <c r="M834" s="26">
        <v>0</v>
      </c>
      <c r="N834" s="26">
        <v>0</v>
      </c>
      <c r="O834" s="26">
        <v>0</v>
      </c>
      <c r="P834" s="26">
        <v>0</v>
      </c>
      <c r="Q834" s="26">
        <v>0</v>
      </c>
      <c r="R834" s="26">
        <v>0</v>
      </c>
      <c r="S834" s="26">
        <v>0</v>
      </c>
      <c r="T834" s="26">
        <v>0</v>
      </c>
      <c r="U834" s="26">
        <v>0</v>
      </c>
      <c r="V834" s="26">
        <v>0</v>
      </c>
      <c r="W834" s="26">
        <v>0</v>
      </c>
      <c r="X834" s="26">
        <v>0</v>
      </c>
      <c r="Y834" s="26">
        <v>0</v>
      </c>
      <c r="Z834" s="26">
        <v>0</v>
      </c>
      <c r="AA834" s="26">
        <v>0</v>
      </c>
      <c r="AB834" s="26">
        <v>0</v>
      </c>
      <c r="AC834" s="26">
        <v>0</v>
      </c>
      <c r="AD834" s="26">
        <v>63207.3</v>
      </c>
      <c r="AE834" s="26">
        <v>0</v>
      </c>
      <c r="AF834" s="29">
        <v>2021</v>
      </c>
      <c r="AG834" s="29" t="s">
        <v>263</v>
      </c>
      <c r="AH834" s="29" t="s">
        <v>263</v>
      </c>
    </row>
    <row r="835" spans="1:34" ht="61.5">
      <c r="B835" s="20" t="s">
        <v>789</v>
      </c>
      <c r="C835" s="20"/>
      <c r="D835" s="167">
        <v>105310.57</v>
      </c>
      <c r="E835" s="26">
        <v>0</v>
      </c>
      <c r="F835" s="26">
        <v>0</v>
      </c>
      <c r="G835" s="26">
        <v>0</v>
      </c>
      <c r="H835" s="26">
        <v>0</v>
      </c>
      <c r="I835" s="26">
        <v>0</v>
      </c>
      <c r="J835" s="26">
        <v>0</v>
      </c>
      <c r="K835" s="28">
        <v>0</v>
      </c>
      <c r="L835" s="26">
        <v>0</v>
      </c>
      <c r="M835" s="26">
        <v>0</v>
      </c>
      <c r="N835" s="26">
        <v>0</v>
      </c>
      <c r="O835" s="26">
        <v>0</v>
      </c>
      <c r="P835" s="26">
        <v>0</v>
      </c>
      <c r="Q835" s="26">
        <v>0</v>
      </c>
      <c r="R835" s="26">
        <v>0</v>
      </c>
      <c r="S835" s="26">
        <v>0</v>
      </c>
      <c r="T835" s="26">
        <v>0</v>
      </c>
      <c r="U835" s="26">
        <v>0</v>
      </c>
      <c r="V835" s="26">
        <v>0</v>
      </c>
      <c r="W835" s="26">
        <v>0</v>
      </c>
      <c r="X835" s="26">
        <v>0</v>
      </c>
      <c r="Y835" s="26">
        <v>0</v>
      </c>
      <c r="Z835" s="26">
        <v>0</v>
      </c>
      <c r="AA835" s="26">
        <v>0</v>
      </c>
      <c r="AB835" s="26">
        <v>0</v>
      </c>
      <c r="AC835" s="26">
        <v>0</v>
      </c>
      <c r="AD835" s="26">
        <v>105310.57</v>
      </c>
      <c r="AE835" s="26">
        <v>0</v>
      </c>
      <c r="AF835" s="56" t="s">
        <v>720</v>
      </c>
      <c r="AG835" s="56" t="s">
        <v>720</v>
      </c>
      <c r="AH835" s="70" t="s">
        <v>720</v>
      </c>
    </row>
    <row r="836" spans="1:34" ht="61.5">
      <c r="A836" s="17">
        <v>1</v>
      </c>
      <c r="B836" s="52">
        <v>267</v>
      </c>
      <c r="C836" s="88" t="s">
        <v>649</v>
      </c>
      <c r="D836" s="26">
        <v>105310.57</v>
      </c>
      <c r="E836" s="26">
        <v>0</v>
      </c>
      <c r="F836" s="26">
        <v>0</v>
      </c>
      <c r="G836" s="26">
        <v>0</v>
      </c>
      <c r="H836" s="26">
        <v>0</v>
      </c>
      <c r="I836" s="26">
        <v>0</v>
      </c>
      <c r="J836" s="26">
        <v>0</v>
      </c>
      <c r="K836" s="28">
        <v>0</v>
      </c>
      <c r="L836" s="26">
        <v>0</v>
      </c>
      <c r="M836" s="26">
        <v>0</v>
      </c>
      <c r="N836" s="26">
        <v>0</v>
      </c>
      <c r="O836" s="26">
        <v>0</v>
      </c>
      <c r="P836" s="26">
        <v>0</v>
      </c>
      <c r="Q836" s="26">
        <v>0</v>
      </c>
      <c r="R836" s="26">
        <v>0</v>
      </c>
      <c r="S836" s="26">
        <v>0</v>
      </c>
      <c r="T836" s="26">
        <v>0</v>
      </c>
      <c r="U836" s="26">
        <v>0</v>
      </c>
      <c r="V836" s="26">
        <v>0</v>
      </c>
      <c r="W836" s="26">
        <v>0</v>
      </c>
      <c r="X836" s="26">
        <v>0</v>
      </c>
      <c r="Y836" s="26">
        <v>0</v>
      </c>
      <c r="Z836" s="26">
        <v>0</v>
      </c>
      <c r="AA836" s="26">
        <v>0</v>
      </c>
      <c r="AB836" s="26">
        <v>0</v>
      </c>
      <c r="AC836" s="26">
        <v>0</v>
      </c>
      <c r="AD836" s="34">
        <v>105310.57</v>
      </c>
      <c r="AE836" s="26">
        <v>0</v>
      </c>
      <c r="AF836" s="29">
        <v>2021</v>
      </c>
      <c r="AG836" s="29" t="s">
        <v>263</v>
      </c>
      <c r="AH836" s="29" t="s">
        <v>263</v>
      </c>
    </row>
    <row r="837" spans="1:34" ht="61.5">
      <c r="B837" s="20" t="s">
        <v>790</v>
      </c>
      <c r="C837" s="20"/>
      <c r="D837" s="167">
        <v>29576718.629999999</v>
      </c>
      <c r="E837" s="26">
        <v>0</v>
      </c>
      <c r="F837" s="26">
        <v>0</v>
      </c>
      <c r="G837" s="26">
        <v>0</v>
      </c>
      <c r="H837" s="26">
        <v>0</v>
      </c>
      <c r="I837" s="26">
        <v>0</v>
      </c>
      <c r="J837" s="26">
        <v>0</v>
      </c>
      <c r="K837" s="28">
        <v>2</v>
      </c>
      <c r="L837" s="26">
        <v>3925408.8</v>
      </c>
      <c r="M837" s="26">
        <v>5475.4699999999993</v>
      </c>
      <c r="N837" s="26">
        <v>24117943</v>
      </c>
      <c r="O837" s="26">
        <v>0</v>
      </c>
      <c r="P837" s="26">
        <v>0</v>
      </c>
      <c r="Q837" s="26">
        <v>0</v>
      </c>
      <c r="R837" s="26">
        <v>0</v>
      </c>
      <c r="S837" s="26">
        <v>0</v>
      </c>
      <c r="T837" s="26">
        <v>0</v>
      </c>
      <c r="U837" s="26">
        <v>0</v>
      </c>
      <c r="V837" s="26">
        <v>0</v>
      </c>
      <c r="W837" s="26">
        <v>0</v>
      </c>
      <c r="X837" s="26">
        <v>0</v>
      </c>
      <c r="Y837" s="26">
        <v>0</v>
      </c>
      <c r="Z837" s="26">
        <v>0</v>
      </c>
      <c r="AA837" s="26">
        <v>0</v>
      </c>
      <c r="AB837" s="26">
        <v>0</v>
      </c>
      <c r="AC837" s="26">
        <v>345702.02</v>
      </c>
      <c r="AD837" s="26">
        <v>1187664.81</v>
      </c>
      <c r="AE837" s="26">
        <v>0</v>
      </c>
      <c r="AF837" s="56" t="s">
        <v>720</v>
      </c>
      <c r="AG837" s="56" t="s">
        <v>720</v>
      </c>
      <c r="AH837" s="70" t="s">
        <v>720</v>
      </c>
    </row>
    <row r="838" spans="1:34" ht="61.5">
      <c r="A838" s="17">
        <v>1</v>
      </c>
      <c r="B838" s="52">
        <v>268</v>
      </c>
      <c r="C838" s="88" t="s">
        <v>639</v>
      </c>
      <c r="D838" s="26">
        <v>132374.42000000001</v>
      </c>
      <c r="E838" s="26">
        <v>0</v>
      </c>
      <c r="F838" s="26">
        <v>0</v>
      </c>
      <c r="G838" s="26">
        <v>0</v>
      </c>
      <c r="H838" s="26">
        <v>0</v>
      </c>
      <c r="I838" s="26">
        <v>0</v>
      </c>
      <c r="J838" s="26">
        <v>0</v>
      </c>
      <c r="K838" s="58">
        <v>0</v>
      </c>
      <c r="L838" s="26">
        <v>0</v>
      </c>
      <c r="M838" s="26">
        <v>0</v>
      </c>
      <c r="N838" s="26">
        <v>0</v>
      </c>
      <c r="O838" s="26">
        <v>0</v>
      </c>
      <c r="P838" s="26">
        <v>0</v>
      </c>
      <c r="Q838" s="26">
        <v>0</v>
      </c>
      <c r="R838" s="26">
        <v>0</v>
      </c>
      <c r="S838" s="26">
        <v>0</v>
      </c>
      <c r="T838" s="26">
        <v>0</v>
      </c>
      <c r="U838" s="26">
        <v>0</v>
      </c>
      <c r="V838" s="26">
        <v>0</v>
      </c>
      <c r="W838" s="26">
        <v>0</v>
      </c>
      <c r="X838" s="26">
        <v>0</v>
      </c>
      <c r="Y838" s="26">
        <v>0</v>
      </c>
      <c r="Z838" s="26">
        <v>0</v>
      </c>
      <c r="AA838" s="26">
        <v>0</v>
      </c>
      <c r="AB838" s="26">
        <v>0</v>
      </c>
      <c r="AC838" s="26">
        <v>0</v>
      </c>
      <c r="AD838" s="26">
        <v>132374.42000000001</v>
      </c>
      <c r="AE838" s="26">
        <v>0</v>
      </c>
      <c r="AF838" s="138">
        <v>2021</v>
      </c>
      <c r="AG838" s="29" t="s">
        <v>263</v>
      </c>
      <c r="AH838" s="29" t="s">
        <v>263</v>
      </c>
    </row>
    <row r="839" spans="1:34" ht="61.5">
      <c r="A839" s="17">
        <v>1</v>
      </c>
      <c r="B839" s="52">
        <v>269</v>
      </c>
      <c r="C839" s="20" t="s">
        <v>627</v>
      </c>
      <c r="D839" s="26">
        <v>5104924.47</v>
      </c>
      <c r="E839" s="26">
        <v>0</v>
      </c>
      <c r="F839" s="26">
        <v>0</v>
      </c>
      <c r="G839" s="26">
        <v>0</v>
      </c>
      <c r="H839" s="26">
        <v>0</v>
      </c>
      <c r="I839" s="26">
        <v>0</v>
      </c>
      <c r="J839" s="26">
        <v>0</v>
      </c>
      <c r="K839" s="28">
        <v>0</v>
      </c>
      <c r="L839" s="26">
        <v>0</v>
      </c>
      <c r="M839" s="26">
        <v>1274.6500000000001</v>
      </c>
      <c r="N839" s="26">
        <v>4936459</v>
      </c>
      <c r="O839" s="26">
        <v>0</v>
      </c>
      <c r="P839" s="26">
        <v>0</v>
      </c>
      <c r="Q839" s="26">
        <v>0</v>
      </c>
      <c r="R839" s="26">
        <v>0</v>
      </c>
      <c r="S839" s="26">
        <v>0</v>
      </c>
      <c r="T839" s="26">
        <v>0</v>
      </c>
      <c r="U839" s="26">
        <v>0</v>
      </c>
      <c r="V839" s="26">
        <v>0</v>
      </c>
      <c r="W839" s="26">
        <v>0</v>
      </c>
      <c r="X839" s="26">
        <v>0</v>
      </c>
      <c r="Y839" s="26">
        <v>0</v>
      </c>
      <c r="Z839" s="26">
        <v>0</v>
      </c>
      <c r="AA839" s="26">
        <v>0</v>
      </c>
      <c r="AB839" s="26">
        <v>0</v>
      </c>
      <c r="AC839" s="26">
        <v>62199.38</v>
      </c>
      <c r="AD839" s="26">
        <v>106266.09</v>
      </c>
      <c r="AE839" s="26">
        <v>0</v>
      </c>
      <c r="AF839" s="29">
        <v>2021</v>
      </c>
      <c r="AG839" s="29">
        <v>2021</v>
      </c>
      <c r="AH839" s="30">
        <v>2021</v>
      </c>
    </row>
    <row r="840" spans="1:34" ht="61.5">
      <c r="A840" s="17">
        <v>1</v>
      </c>
      <c r="B840" s="52">
        <v>270</v>
      </c>
      <c r="C840" s="20" t="s">
        <v>655</v>
      </c>
      <c r="D840" s="26">
        <v>4285842.99</v>
      </c>
      <c r="E840" s="26">
        <v>0</v>
      </c>
      <c r="F840" s="26">
        <v>0</v>
      </c>
      <c r="G840" s="26">
        <v>0</v>
      </c>
      <c r="H840" s="26">
        <v>0</v>
      </c>
      <c r="I840" s="26">
        <v>0</v>
      </c>
      <c r="J840" s="26">
        <v>0</v>
      </c>
      <c r="K840" s="28">
        <v>0</v>
      </c>
      <c r="L840" s="26">
        <v>0</v>
      </c>
      <c r="M840" s="26">
        <v>786.5</v>
      </c>
      <c r="N840" s="26">
        <v>4128812</v>
      </c>
      <c r="O840" s="26">
        <v>0</v>
      </c>
      <c r="P840" s="26">
        <v>0</v>
      </c>
      <c r="Q840" s="26">
        <v>0</v>
      </c>
      <c r="R840" s="26">
        <v>0</v>
      </c>
      <c r="S840" s="26">
        <v>0</v>
      </c>
      <c r="T840" s="26">
        <v>0</v>
      </c>
      <c r="U840" s="26">
        <v>0</v>
      </c>
      <c r="V840" s="26">
        <v>0</v>
      </c>
      <c r="W840" s="26">
        <v>0</v>
      </c>
      <c r="X840" s="26">
        <v>0</v>
      </c>
      <c r="Y840" s="26">
        <v>0</v>
      </c>
      <c r="Z840" s="26">
        <v>0</v>
      </c>
      <c r="AA840" s="26">
        <v>0</v>
      </c>
      <c r="AB840" s="26">
        <v>0</v>
      </c>
      <c r="AC840" s="26">
        <v>52023.03</v>
      </c>
      <c r="AD840" s="26">
        <v>105007.96</v>
      </c>
      <c r="AE840" s="26">
        <v>0</v>
      </c>
      <c r="AF840" s="29">
        <v>2021</v>
      </c>
      <c r="AG840" s="29">
        <v>2021</v>
      </c>
      <c r="AH840" s="30">
        <v>2021</v>
      </c>
    </row>
    <row r="841" spans="1:34" ht="61.5">
      <c r="A841" s="17">
        <v>1</v>
      </c>
      <c r="B841" s="52">
        <v>271</v>
      </c>
      <c r="C841" s="20" t="s">
        <v>632</v>
      </c>
      <c r="D841" s="26">
        <v>182408.64</v>
      </c>
      <c r="E841" s="26">
        <v>0</v>
      </c>
      <c r="F841" s="26">
        <v>0</v>
      </c>
      <c r="G841" s="26">
        <v>0</v>
      </c>
      <c r="H841" s="26">
        <v>0</v>
      </c>
      <c r="I841" s="26">
        <v>0</v>
      </c>
      <c r="J841" s="26">
        <v>0</v>
      </c>
      <c r="K841" s="28">
        <v>0</v>
      </c>
      <c r="L841" s="26">
        <v>0</v>
      </c>
      <c r="M841" s="26">
        <v>0</v>
      </c>
      <c r="N841" s="26">
        <v>0</v>
      </c>
      <c r="O841" s="26">
        <v>0</v>
      </c>
      <c r="P841" s="26">
        <v>0</v>
      </c>
      <c r="Q841" s="26">
        <v>0</v>
      </c>
      <c r="R841" s="26">
        <v>0</v>
      </c>
      <c r="S841" s="26">
        <v>0</v>
      </c>
      <c r="T841" s="26">
        <v>0</v>
      </c>
      <c r="U841" s="26">
        <v>0</v>
      </c>
      <c r="V841" s="26">
        <v>0</v>
      </c>
      <c r="W841" s="26">
        <v>0</v>
      </c>
      <c r="X841" s="26">
        <v>0</v>
      </c>
      <c r="Y841" s="26">
        <v>0</v>
      </c>
      <c r="Z841" s="26">
        <v>0</v>
      </c>
      <c r="AA841" s="26">
        <v>0</v>
      </c>
      <c r="AB841" s="26">
        <v>0</v>
      </c>
      <c r="AC841" s="26">
        <v>0</v>
      </c>
      <c r="AD841" s="26">
        <v>182408.64</v>
      </c>
      <c r="AE841" s="26">
        <v>0</v>
      </c>
      <c r="AF841" s="29">
        <v>2021</v>
      </c>
      <c r="AG841" s="29" t="s">
        <v>263</v>
      </c>
      <c r="AH841" s="29" t="s">
        <v>263</v>
      </c>
    </row>
    <row r="842" spans="1:34" ht="61.5">
      <c r="A842" s="17">
        <v>1</v>
      </c>
      <c r="B842" s="52">
        <v>272</v>
      </c>
      <c r="C842" s="20" t="s">
        <v>637</v>
      </c>
      <c r="D842" s="26">
        <v>100139.03</v>
      </c>
      <c r="E842" s="26">
        <v>0</v>
      </c>
      <c r="F842" s="26">
        <v>0</v>
      </c>
      <c r="G842" s="26">
        <v>0</v>
      </c>
      <c r="H842" s="26">
        <v>0</v>
      </c>
      <c r="I842" s="26">
        <v>0</v>
      </c>
      <c r="J842" s="26">
        <v>0</v>
      </c>
      <c r="K842" s="28">
        <v>0</v>
      </c>
      <c r="L842" s="26">
        <v>0</v>
      </c>
      <c r="M842" s="26">
        <v>0</v>
      </c>
      <c r="N842" s="26">
        <v>0</v>
      </c>
      <c r="O842" s="26">
        <v>0</v>
      </c>
      <c r="P842" s="26">
        <v>0</v>
      </c>
      <c r="Q842" s="26">
        <v>0</v>
      </c>
      <c r="R842" s="26">
        <v>0</v>
      </c>
      <c r="S842" s="26">
        <v>0</v>
      </c>
      <c r="T842" s="26">
        <v>0</v>
      </c>
      <c r="U842" s="26">
        <v>0</v>
      </c>
      <c r="V842" s="26">
        <v>0</v>
      </c>
      <c r="W842" s="26">
        <v>0</v>
      </c>
      <c r="X842" s="26">
        <v>0</v>
      </c>
      <c r="Y842" s="26">
        <v>0</v>
      </c>
      <c r="Z842" s="26">
        <v>0</v>
      </c>
      <c r="AA842" s="26">
        <v>0</v>
      </c>
      <c r="AB842" s="26">
        <v>0</v>
      </c>
      <c r="AC842" s="26">
        <v>0</v>
      </c>
      <c r="AD842" s="26">
        <v>100139.03</v>
      </c>
      <c r="AE842" s="26">
        <v>0</v>
      </c>
      <c r="AF842" s="29">
        <v>2021</v>
      </c>
      <c r="AG842" s="29" t="s">
        <v>263</v>
      </c>
      <c r="AH842" s="29" t="s">
        <v>263</v>
      </c>
    </row>
    <row r="843" spans="1:34" ht="61.5">
      <c r="A843" s="17">
        <v>1</v>
      </c>
      <c r="B843" s="52">
        <v>273</v>
      </c>
      <c r="C843" s="20" t="s">
        <v>636</v>
      </c>
      <c r="D843" s="26">
        <v>3276117.4600000004</v>
      </c>
      <c r="E843" s="26">
        <v>0</v>
      </c>
      <c r="F843" s="26">
        <v>0</v>
      </c>
      <c r="G843" s="26">
        <v>0</v>
      </c>
      <c r="H843" s="26">
        <v>0</v>
      </c>
      <c r="I843" s="26">
        <v>0</v>
      </c>
      <c r="J843" s="26">
        <v>0</v>
      </c>
      <c r="K843" s="28">
        <v>0</v>
      </c>
      <c r="L843" s="26">
        <v>0</v>
      </c>
      <c r="M843" s="26">
        <v>788.92</v>
      </c>
      <c r="N843" s="34">
        <v>3131089</v>
      </c>
      <c r="O843" s="26">
        <v>0</v>
      </c>
      <c r="P843" s="26">
        <v>0</v>
      </c>
      <c r="Q843" s="26">
        <v>0</v>
      </c>
      <c r="R843" s="26">
        <v>0</v>
      </c>
      <c r="S843" s="26">
        <v>0</v>
      </c>
      <c r="T843" s="26">
        <v>0</v>
      </c>
      <c r="U843" s="26">
        <v>0</v>
      </c>
      <c r="V843" s="26">
        <v>0</v>
      </c>
      <c r="W843" s="26">
        <v>0</v>
      </c>
      <c r="X843" s="26">
        <v>0</v>
      </c>
      <c r="Y843" s="26">
        <v>0</v>
      </c>
      <c r="Z843" s="26">
        <v>0</v>
      </c>
      <c r="AA843" s="26">
        <v>0</v>
      </c>
      <c r="AB843" s="26">
        <v>0</v>
      </c>
      <c r="AC843" s="34">
        <v>39451.72</v>
      </c>
      <c r="AD843" s="34">
        <v>105576.74</v>
      </c>
      <c r="AE843" s="26">
        <v>0</v>
      </c>
      <c r="AF843" s="29">
        <v>2021</v>
      </c>
      <c r="AG843" s="29">
        <v>2021</v>
      </c>
      <c r="AH843" s="30">
        <v>2021</v>
      </c>
    </row>
    <row r="844" spans="1:34" ht="61.5">
      <c r="A844" s="17">
        <v>1</v>
      </c>
      <c r="B844" s="52">
        <v>274</v>
      </c>
      <c r="C844" s="20" t="s">
        <v>654</v>
      </c>
      <c r="D844" s="26">
        <v>4306090.1500000004</v>
      </c>
      <c r="E844" s="33">
        <v>0</v>
      </c>
      <c r="F844" s="33">
        <v>0</v>
      </c>
      <c r="G844" s="26">
        <v>0</v>
      </c>
      <c r="H844" s="33">
        <v>0</v>
      </c>
      <c r="I844" s="33">
        <v>0</v>
      </c>
      <c r="J844" s="33">
        <v>0</v>
      </c>
      <c r="K844" s="58">
        <v>0</v>
      </c>
      <c r="L844" s="26">
        <v>0</v>
      </c>
      <c r="M844" s="34">
        <v>870</v>
      </c>
      <c r="N844" s="122">
        <v>4262928</v>
      </c>
      <c r="O844" s="33">
        <v>0</v>
      </c>
      <c r="P844" s="33">
        <v>0</v>
      </c>
      <c r="Q844" s="26">
        <v>0</v>
      </c>
      <c r="R844" s="26">
        <v>0</v>
      </c>
      <c r="S844" s="26">
        <v>0</v>
      </c>
      <c r="T844" s="26">
        <v>0</v>
      </c>
      <c r="U844" s="26">
        <v>0</v>
      </c>
      <c r="V844" s="26">
        <v>0</v>
      </c>
      <c r="W844" s="26">
        <v>0</v>
      </c>
      <c r="X844" s="26">
        <v>0</v>
      </c>
      <c r="Y844" s="26">
        <v>0</v>
      </c>
      <c r="Z844" s="26">
        <v>0</v>
      </c>
      <c r="AA844" s="26">
        <v>0</v>
      </c>
      <c r="AB844" s="26">
        <v>0</v>
      </c>
      <c r="AC844" s="34">
        <v>43162.15</v>
      </c>
      <c r="AD844" s="26">
        <v>0</v>
      </c>
      <c r="AE844" s="26">
        <v>0</v>
      </c>
      <c r="AF844" s="29" t="s">
        <v>263</v>
      </c>
      <c r="AG844" s="29">
        <v>2021</v>
      </c>
      <c r="AH844" s="30">
        <v>2021</v>
      </c>
    </row>
    <row r="845" spans="1:34" ht="61.5">
      <c r="A845" s="17">
        <v>1</v>
      </c>
      <c r="B845" s="52">
        <v>275</v>
      </c>
      <c r="C845" s="20" t="s">
        <v>629</v>
      </c>
      <c r="D845" s="26">
        <v>5118136.7</v>
      </c>
      <c r="E845" s="33">
        <v>0</v>
      </c>
      <c r="F845" s="33">
        <v>0</v>
      </c>
      <c r="G845" s="26">
        <v>0</v>
      </c>
      <c r="H845" s="33">
        <v>0</v>
      </c>
      <c r="I845" s="33">
        <v>0</v>
      </c>
      <c r="J845" s="33">
        <v>0</v>
      </c>
      <c r="K845" s="58">
        <v>0</v>
      </c>
      <c r="L845" s="26">
        <v>0</v>
      </c>
      <c r="M845" s="34">
        <v>1016.5</v>
      </c>
      <c r="N845" s="122">
        <v>5066835</v>
      </c>
      <c r="O845" s="33">
        <v>0</v>
      </c>
      <c r="P845" s="33">
        <v>0</v>
      </c>
      <c r="Q845" s="26">
        <v>0</v>
      </c>
      <c r="R845" s="26">
        <v>0</v>
      </c>
      <c r="S845" s="26">
        <v>0</v>
      </c>
      <c r="T845" s="26">
        <v>0</v>
      </c>
      <c r="U845" s="26">
        <v>0</v>
      </c>
      <c r="V845" s="26">
        <v>0</v>
      </c>
      <c r="W845" s="26">
        <v>0</v>
      </c>
      <c r="X845" s="26">
        <v>0</v>
      </c>
      <c r="Y845" s="26">
        <v>0</v>
      </c>
      <c r="Z845" s="26">
        <v>0</v>
      </c>
      <c r="AA845" s="26">
        <v>0</v>
      </c>
      <c r="AB845" s="26">
        <v>0</v>
      </c>
      <c r="AC845" s="122">
        <v>51301.7</v>
      </c>
      <c r="AD845" s="26">
        <v>0</v>
      </c>
      <c r="AE845" s="26">
        <v>0</v>
      </c>
      <c r="AF845" s="29" t="s">
        <v>263</v>
      </c>
      <c r="AG845" s="29">
        <v>2021</v>
      </c>
      <c r="AH845" s="30">
        <v>2021</v>
      </c>
    </row>
    <row r="846" spans="1:34" ht="61.5">
      <c r="A846" s="17">
        <v>1</v>
      </c>
      <c r="B846" s="52">
        <v>276</v>
      </c>
      <c r="C846" s="20" t="s">
        <v>1164</v>
      </c>
      <c r="D846" s="26">
        <v>2630502.91</v>
      </c>
      <c r="E846" s="33">
        <v>0</v>
      </c>
      <c r="F846" s="33">
        <v>0</v>
      </c>
      <c r="G846" s="26">
        <v>0</v>
      </c>
      <c r="H846" s="33">
        <v>0</v>
      </c>
      <c r="I846" s="33">
        <v>0</v>
      </c>
      <c r="J846" s="33">
        <v>0</v>
      </c>
      <c r="K846" s="58">
        <v>0</v>
      </c>
      <c r="L846" s="26">
        <v>0</v>
      </c>
      <c r="M846" s="34">
        <v>738.9</v>
      </c>
      <c r="N846" s="34">
        <v>2591820</v>
      </c>
      <c r="O846" s="33">
        <v>0</v>
      </c>
      <c r="P846" s="33">
        <v>0</v>
      </c>
      <c r="Q846" s="26">
        <v>0</v>
      </c>
      <c r="R846" s="26">
        <v>0</v>
      </c>
      <c r="S846" s="26">
        <v>0</v>
      </c>
      <c r="T846" s="26">
        <v>0</v>
      </c>
      <c r="U846" s="26">
        <v>0</v>
      </c>
      <c r="V846" s="26">
        <v>0</v>
      </c>
      <c r="W846" s="26">
        <v>0</v>
      </c>
      <c r="X846" s="26">
        <v>0</v>
      </c>
      <c r="Y846" s="26">
        <v>0</v>
      </c>
      <c r="Z846" s="26">
        <v>0</v>
      </c>
      <c r="AA846" s="26">
        <v>0</v>
      </c>
      <c r="AB846" s="26">
        <v>0</v>
      </c>
      <c r="AC846" s="34">
        <v>38682.910000000003</v>
      </c>
      <c r="AD846" s="26">
        <v>0</v>
      </c>
      <c r="AE846" s="26">
        <v>0</v>
      </c>
      <c r="AF846" s="29" t="s">
        <v>263</v>
      </c>
      <c r="AG846" s="29">
        <v>2021</v>
      </c>
      <c r="AH846" s="30">
        <v>2021</v>
      </c>
    </row>
    <row r="847" spans="1:34" s="135" customFormat="1" ht="61.5">
      <c r="A847" s="135">
        <v>1</v>
      </c>
      <c r="B847" s="52">
        <v>277</v>
      </c>
      <c r="C847" s="174" t="s">
        <v>1872</v>
      </c>
      <c r="D847" s="26">
        <v>81858.100000000006</v>
      </c>
      <c r="E847" s="136">
        <v>0</v>
      </c>
      <c r="F847" s="136">
        <v>0</v>
      </c>
      <c r="G847" s="136">
        <v>0</v>
      </c>
      <c r="H847" s="136">
        <v>0</v>
      </c>
      <c r="I847" s="136">
        <v>0</v>
      </c>
      <c r="J847" s="136">
        <v>0</v>
      </c>
      <c r="K847" s="137">
        <v>0</v>
      </c>
      <c r="L847" s="77">
        <v>0</v>
      </c>
      <c r="M847" s="26">
        <v>0</v>
      </c>
      <c r="N847" s="26">
        <v>0</v>
      </c>
      <c r="O847" s="77">
        <v>0</v>
      </c>
      <c r="P847" s="77">
        <v>0</v>
      </c>
      <c r="Q847" s="77">
        <v>0</v>
      </c>
      <c r="R847" s="77">
        <v>0</v>
      </c>
      <c r="S847" s="77">
        <v>0</v>
      </c>
      <c r="T847" s="77">
        <v>0</v>
      </c>
      <c r="U847" s="77">
        <v>0</v>
      </c>
      <c r="V847" s="77">
        <v>0</v>
      </c>
      <c r="W847" s="77">
        <v>0</v>
      </c>
      <c r="X847" s="77">
        <v>0</v>
      </c>
      <c r="Y847" s="77">
        <v>0</v>
      </c>
      <c r="Z847" s="77">
        <v>0</v>
      </c>
      <c r="AA847" s="77">
        <v>0</v>
      </c>
      <c r="AB847" s="77">
        <v>0</v>
      </c>
      <c r="AC847" s="77">
        <v>0</v>
      </c>
      <c r="AD847" s="34">
        <v>81858.100000000006</v>
      </c>
      <c r="AE847" s="77">
        <v>0</v>
      </c>
      <c r="AF847" s="138">
        <v>2021</v>
      </c>
      <c r="AG847" s="29" t="s">
        <v>263</v>
      </c>
      <c r="AH847" s="29" t="s">
        <v>263</v>
      </c>
    </row>
    <row r="848" spans="1:34" ht="61.5">
      <c r="A848" s="17">
        <v>1</v>
      </c>
      <c r="B848" s="52">
        <v>278</v>
      </c>
      <c r="C848" s="20" t="s">
        <v>626</v>
      </c>
      <c r="D848" s="26">
        <v>4100553.42</v>
      </c>
      <c r="E848" s="31">
        <v>0</v>
      </c>
      <c r="F848" s="31">
        <v>0</v>
      </c>
      <c r="G848" s="31">
        <v>0</v>
      </c>
      <c r="H848" s="31">
        <v>0</v>
      </c>
      <c r="I848" s="31">
        <v>0</v>
      </c>
      <c r="J848" s="31">
        <v>0</v>
      </c>
      <c r="K848" s="58">
        <v>2</v>
      </c>
      <c r="L848" s="26">
        <v>3925408.8</v>
      </c>
      <c r="M848" s="26">
        <v>0</v>
      </c>
      <c r="N848" s="26">
        <v>0</v>
      </c>
      <c r="O848" s="26">
        <v>0</v>
      </c>
      <c r="P848" s="26">
        <v>0</v>
      </c>
      <c r="Q848" s="26">
        <v>0</v>
      </c>
      <c r="R848" s="26">
        <v>0</v>
      </c>
      <c r="S848" s="26">
        <v>0</v>
      </c>
      <c r="T848" s="26">
        <v>0</v>
      </c>
      <c r="U848" s="26">
        <v>0</v>
      </c>
      <c r="V848" s="26">
        <v>0</v>
      </c>
      <c r="W848" s="26">
        <v>0</v>
      </c>
      <c r="X848" s="26">
        <v>0</v>
      </c>
      <c r="Y848" s="26">
        <v>0</v>
      </c>
      <c r="Z848" s="26">
        <v>0</v>
      </c>
      <c r="AA848" s="26">
        <v>0</v>
      </c>
      <c r="AB848" s="26">
        <v>0</v>
      </c>
      <c r="AC848" s="26">
        <v>58881.13</v>
      </c>
      <c r="AD848" s="34">
        <v>116263.49</v>
      </c>
      <c r="AE848" s="26">
        <v>0</v>
      </c>
      <c r="AF848" s="29">
        <v>2021</v>
      </c>
      <c r="AG848" s="29">
        <v>2021</v>
      </c>
      <c r="AH848" s="29">
        <v>2021</v>
      </c>
    </row>
    <row r="849" spans="1:34" ht="61.5">
      <c r="A849" s="17">
        <v>1</v>
      </c>
      <c r="B849" s="52">
        <v>279</v>
      </c>
      <c r="C849" s="88" t="s">
        <v>631</v>
      </c>
      <c r="D849" s="26">
        <v>126963.15</v>
      </c>
      <c r="E849" s="26">
        <v>0</v>
      </c>
      <c r="F849" s="26">
        <v>0</v>
      </c>
      <c r="G849" s="26">
        <v>0</v>
      </c>
      <c r="H849" s="26">
        <v>0</v>
      </c>
      <c r="I849" s="26">
        <v>0</v>
      </c>
      <c r="J849" s="26">
        <v>0</v>
      </c>
      <c r="K849" s="58">
        <v>0</v>
      </c>
      <c r="L849" s="26">
        <v>0</v>
      </c>
      <c r="M849" s="26">
        <v>0</v>
      </c>
      <c r="N849" s="26">
        <v>0</v>
      </c>
      <c r="O849" s="26">
        <v>0</v>
      </c>
      <c r="P849" s="26">
        <v>0</v>
      </c>
      <c r="Q849" s="26">
        <v>0</v>
      </c>
      <c r="R849" s="26">
        <v>0</v>
      </c>
      <c r="S849" s="26">
        <v>0</v>
      </c>
      <c r="T849" s="26">
        <v>0</v>
      </c>
      <c r="U849" s="26">
        <v>0</v>
      </c>
      <c r="V849" s="26">
        <v>0</v>
      </c>
      <c r="W849" s="26">
        <v>0</v>
      </c>
      <c r="X849" s="26">
        <v>0</v>
      </c>
      <c r="Y849" s="26">
        <v>0</v>
      </c>
      <c r="Z849" s="26">
        <v>0</v>
      </c>
      <c r="AA849" s="26">
        <v>0</v>
      </c>
      <c r="AB849" s="26">
        <v>0</v>
      </c>
      <c r="AC849" s="26">
        <v>0</v>
      </c>
      <c r="AD849" s="34">
        <v>126963.15</v>
      </c>
      <c r="AE849" s="26">
        <v>0</v>
      </c>
      <c r="AF849" s="29">
        <v>2021</v>
      </c>
      <c r="AG849" s="29" t="s">
        <v>263</v>
      </c>
      <c r="AH849" s="29" t="s">
        <v>263</v>
      </c>
    </row>
    <row r="850" spans="1:34" ht="61.5">
      <c r="A850" s="17">
        <v>1</v>
      </c>
      <c r="B850" s="52">
        <v>280</v>
      </c>
      <c r="C850" s="20" t="s">
        <v>2361</v>
      </c>
      <c r="D850" s="26">
        <v>130807.19</v>
      </c>
      <c r="E850" s="31">
        <v>0</v>
      </c>
      <c r="F850" s="31">
        <v>0</v>
      </c>
      <c r="G850" s="31">
        <v>0</v>
      </c>
      <c r="H850" s="31">
        <v>0</v>
      </c>
      <c r="I850" s="31">
        <v>0</v>
      </c>
      <c r="J850" s="31">
        <v>0</v>
      </c>
      <c r="K850" s="58">
        <v>0</v>
      </c>
      <c r="L850" s="26">
        <v>0</v>
      </c>
      <c r="M850" s="26">
        <v>0</v>
      </c>
      <c r="N850" s="26">
        <v>0</v>
      </c>
      <c r="O850" s="26">
        <v>0</v>
      </c>
      <c r="P850" s="26">
        <v>0</v>
      </c>
      <c r="Q850" s="26">
        <v>0</v>
      </c>
      <c r="R850" s="26">
        <v>0</v>
      </c>
      <c r="S850" s="26">
        <v>0</v>
      </c>
      <c r="T850" s="26">
        <v>0</v>
      </c>
      <c r="U850" s="26">
        <v>0</v>
      </c>
      <c r="V850" s="26">
        <v>0</v>
      </c>
      <c r="W850" s="26">
        <v>0</v>
      </c>
      <c r="X850" s="26">
        <v>0</v>
      </c>
      <c r="Y850" s="26">
        <v>0</v>
      </c>
      <c r="Z850" s="26">
        <v>0</v>
      </c>
      <c r="AA850" s="26">
        <v>0</v>
      </c>
      <c r="AB850" s="26">
        <v>0</v>
      </c>
      <c r="AC850" s="26">
        <v>0</v>
      </c>
      <c r="AD850" s="34">
        <v>130807.19</v>
      </c>
      <c r="AE850" s="26">
        <v>0</v>
      </c>
      <c r="AF850" s="138">
        <v>2021</v>
      </c>
      <c r="AG850" s="29" t="s">
        <v>263</v>
      </c>
      <c r="AH850" s="29" t="s">
        <v>263</v>
      </c>
    </row>
    <row r="851" spans="1:34" ht="61.5">
      <c r="B851" s="20" t="s">
        <v>791</v>
      </c>
      <c r="C851" s="163"/>
      <c r="D851" s="167">
        <v>19474666.420000002</v>
      </c>
      <c r="E851" s="26">
        <v>297009.18</v>
      </c>
      <c r="F851" s="26">
        <v>0</v>
      </c>
      <c r="G851" s="26">
        <v>0</v>
      </c>
      <c r="H851" s="26">
        <v>398267.64</v>
      </c>
      <c r="I851" s="26">
        <v>0</v>
      </c>
      <c r="J851" s="26">
        <v>0</v>
      </c>
      <c r="K851" s="28">
        <v>0</v>
      </c>
      <c r="L851" s="26">
        <v>0</v>
      </c>
      <c r="M851" s="26">
        <v>2459.36</v>
      </c>
      <c r="N851" s="26">
        <v>11744460.039999999</v>
      </c>
      <c r="O851" s="26">
        <v>0</v>
      </c>
      <c r="P851" s="26">
        <v>0</v>
      </c>
      <c r="Q851" s="26">
        <v>0</v>
      </c>
      <c r="R851" s="26">
        <v>0</v>
      </c>
      <c r="S851" s="26">
        <v>84.3</v>
      </c>
      <c r="T851" s="26">
        <v>1861520.48</v>
      </c>
      <c r="U851" s="26">
        <v>4694646</v>
      </c>
      <c r="V851" s="26">
        <v>0</v>
      </c>
      <c r="W851" s="26">
        <v>0</v>
      </c>
      <c r="X851" s="26">
        <v>0</v>
      </c>
      <c r="Y851" s="26">
        <v>0</v>
      </c>
      <c r="Z851" s="26">
        <v>0</v>
      </c>
      <c r="AA851" s="26">
        <v>0</v>
      </c>
      <c r="AB851" s="26">
        <v>0</v>
      </c>
      <c r="AC851" s="26">
        <v>232828.54000000004</v>
      </c>
      <c r="AD851" s="26">
        <v>245934.54</v>
      </c>
      <c r="AE851" s="26">
        <v>0</v>
      </c>
      <c r="AF851" s="56" t="s">
        <v>720</v>
      </c>
      <c r="AG851" s="56" t="s">
        <v>720</v>
      </c>
      <c r="AH851" s="70" t="s">
        <v>720</v>
      </c>
    </row>
    <row r="852" spans="1:34" ht="61.5">
      <c r="A852" s="17">
        <v>1</v>
      </c>
      <c r="B852" s="52">
        <v>281</v>
      </c>
      <c r="C852" s="20" t="s">
        <v>230</v>
      </c>
      <c r="D852" s="26">
        <v>7716315.5500000007</v>
      </c>
      <c r="E852" s="26">
        <v>0</v>
      </c>
      <c r="F852" s="26">
        <v>0</v>
      </c>
      <c r="G852" s="26">
        <v>0</v>
      </c>
      <c r="H852" s="26">
        <v>0</v>
      </c>
      <c r="I852" s="26">
        <v>0</v>
      </c>
      <c r="J852" s="26">
        <v>0</v>
      </c>
      <c r="K852" s="28">
        <v>0</v>
      </c>
      <c r="L852" s="26">
        <v>0</v>
      </c>
      <c r="M852" s="26">
        <v>1435.18</v>
      </c>
      <c r="N852" s="26">
        <v>7515978</v>
      </c>
      <c r="O852" s="26">
        <v>0</v>
      </c>
      <c r="P852" s="26">
        <v>0</v>
      </c>
      <c r="Q852" s="26">
        <v>0</v>
      </c>
      <c r="R852" s="26">
        <v>0</v>
      </c>
      <c r="S852" s="26">
        <v>0</v>
      </c>
      <c r="T852" s="26">
        <v>0</v>
      </c>
      <c r="U852" s="26">
        <v>0</v>
      </c>
      <c r="V852" s="26">
        <v>0</v>
      </c>
      <c r="W852" s="26">
        <v>0</v>
      </c>
      <c r="X852" s="26">
        <v>0</v>
      </c>
      <c r="Y852" s="26">
        <v>0</v>
      </c>
      <c r="Z852" s="26">
        <v>0</v>
      </c>
      <c r="AA852" s="26">
        <v>0</v>
      </c>
      <c r="AB852" s="26">
        <v>0</v>
      </c>
      <c r="AC852" s="34">
        <v>94701.32</v>
      </c>
      <c r="AD852" s="26">
        <v>105636.23</v>
      </c>
      <c r="AE852" s="26">
        <v>0</v>
      </c>
      <c r="AF852" s="29">
        <v>2021</v>
      </c>
      <c r="AG852" s="29">
        <v>2021</v>
      </c>
      <c r="AH852" s="30">
        <v>2021</v>
      </c>
    </row>
    <row r="853" spans="1:34" ht="61.5">
      <c r="A853" s="17">
        <v>1</v>
      </c>
      <c r="B853" s="52">
        <v>282</v>
      </c>
      <c r="C853" s="20" t="s">
        <v>235</v>
      </c>
      <c r="D853" s="26">
        <v>4844326.3099999996</v>
      </c>
      <c r="E853" s="26">
        <v>0</v>
      </c>
      <c r="F853" s="26">
        <v>0</v>
      </c>
      <c r="G853" s="26">
        <v>0</v>
      </c>
      <c r="H853" s="26">
        <v>0</v>
      </c>
      <c r="I853" s="26">
        <v>0</v>
      </c>
      <c r="J853" s="26">
        <v>0</v>
      </c>
      <c r="K853" s="28">
        <v>0</v>
      </c>
      <c r="L853" s="26">
        <v>0</v>
      </c>
      <c r="M853" s="26">
        <v>0</v>
      </c>
      <c r="N853" s="26">
        <v>0</v>
      </c>
      <c r="O853" s="26">
        <v>0</v>
      </c>
      <c r="P853" s="26">
        <v>0</v>
      </c>
      <c r="Q853" s="26">
        <v>0</v>
      </c>
      <c r="R853" s="26">
        <v>0</v>
      </c>
      <c r="S853" s="26">
        <v>0</v>
      </c>
      <c r="T853" s="26">
        <v>0</v>
      </c>
      <c r="U853" s="26">
        <v>4694646</v>
      </c>
      <c r="V853" s="26">
        <v>0</v>
      </c>
      <c r="W853" s="26">
        <v>0</v>
      </c>
      <c r="X853" s="26">
        <v>0</v>
      </c>
      <c r="Y853" s="26">
        <v>0</v>
      </c>
      <c r="Z853" s="26">
        <v>0</v>
      </c>
      <c r="AA853" s="26">
        <v>0</v>
      </c>
      <c r="AB853" s="26">
        <v>0</v>
      </c>
      <c r="AC853" s="26">
        <v>59152.54</v>
      </c>
      <c r="AD853" s="26">
        <v>90527.77</v>
      </c>
      <c r="AE853" s="26">
        <v>0</v>
      </c>
      <c r="AF853" s="29">
        <v>2021</v>
      </c>
      <c r="AG853" s="29">
        <v>2021</v>
      </c>
      <c r="AH853" s="30">
        <v>2021</v>
      </c>
    </row>
    <row r="854" spans="1:34" ht="61.5">
      <c r="A854" s="17">
        <v>1</v>
      </c>
      <c r="B854" s="52">
        <v>283</v>
      </c>
      <c r="C854" s="20" t="s">
        <v>1558</v>
      </c>
      <c r="D854" s="26">
        <v>1255062.24</v>
      </c>
      <c r="E854" s="26">
        <v>0</v>
      </c>
      <c r="F854" s="26">
        <v>0</v>
      </c>
      <c r="G854" s="26">
        <v>0</v>
      </c>
      <c r="H854" s="26">
        <v>0</v>
      </c>
      <c r="I854" s="26">
        <v>0</v>
      </c>
      <c r="J854" s="26">
        <v>0</v>
      </c>
      <c r="K854" s="28">
        <v>0</v>
      </c>
      <c r="L854" s="26">
        <v>0</v>
      </c>
      <c r="M854" s="26">
        <v>304.68</v>
      </c>
      <c r="N854" s="34">
        <v>1190294</v>
      </c>
      <c r="O854" s="26">
        <v>0</v>
      </c>
      <c r="P854" s="26">
        <v>0</v>
      </c>
      <c r="Q854" s="26">
        <v>0</v>
      </c>
      <c r="R854" s="26">
        <v>0</v>
      </c>
      <c r="S854" s="26">
        <v>0</v>
      </c>
      <c r="T854" s="26">
        <v>0</v>
      </c>
      <c r="U854" s="26">
        <v>0</v>
      </c>
      <c r="V854" s="26">
        <v>0</v>
      </c>
      <c r="W854" s="26">
        <v>0</v>
      </c>
      <c r="X854" s="26">
        <v>0</v>
      </c>
      <c r="Y854" s="26">
        <v>0</v>
      </c>
      <c r="Z854" s="26">
        <v>0</v>
      </c>
      <c r="AA854" s="26">
        <v>0</v>
      </c>
      <c r="AB854" s="26">
        <v>0</v>
      </c>
      <c r="AC854" s="34">
        <v>14997.7</v>
      </c>
      <c r="AD854" s="26">
        <v>49770.54</v>
      </c>
      <c r="AE854" s="26">
        <v>0</v>
      </c>
      <c r="AF854" s="29">
        <v>2021</v>
      </c>
      <c r="AG854" s="29">
        <v>2021</v>
      </c>
      <c r="AH854" s="30">
        <v>2021</v>
      </c>
    </row>
    <row r="855" spans="1:34" ht="61.5">
      <c r="A855" s="17">
        <v>1</v>
      </c>
      <c r="B855" s="52">
        <v>284</v>
      </c>
      <c r="C855" s="20" t="s">
        <v>1170</v>
      </c>
      <c r="D855" s="26">
        <v>3076469.21</v>
      </c>
      <c r="E855" s="33">
        <v>0</v>
      </c>
      <c r="F855" s="33">
        <v>0</v>
      </c>
      <c r="G855" s="26">
        <v>0</v>
      </c>
      <c r="H855" s="33">
        <v>0</v>
      </c>
      <c r="I855" s="33">
        <v>0</v>
      </c>
      <c r="J855" s="33">
        <v>0</v>
      </c>
      <c r="K855" s="28">
        <v>0</v>
      </c>
      <c r="L855" s="26">
        <v>0</v>
      </c>
      <c r="M855" s="26">
        <v>719.5</v>
      </c>
      <c r="N855" s="34">
        <v>3038188.04</v>
      </c>
      <c r="O855" s="33">
        <v>0</v>
      </c>
      <c r="P855" s="33">
        <v>0</v>
      </c>
      <c r="Q855" s="26">
        <v>0</v>
      </c>
      <c r="R855" s="26">
        <v>0</v>
      </c>
      <c r="S855" s="26">
        <v>0</v>
      </c>
      <c r="T855" s="26">
        <v>0</v>
      </c>
      <c r="U855" s="26">
        <v>0</v>
      </c>
      <c r="V855" s="26">
        <v>0</v>
      </c>
      <c r="W855" s="26">
        <v>0</v>
      </c>
      <c r="X855" s="26">
        <v>0</v>
      </c>
      <c r="Y855" s="26">
        <v>0</v>
      </c>
      <c r="Z855" s="26">
        <v>0</v>
      </c>
      <c r="AA855" s="26">
        <v>0</v>
      </c>
      <c r="AB855" s="26">
        <v>0</v>
      </c>
      <c r="AC855" s="34">
        <v>38281.17</v>
      </c>
      <c r="AD855" s="26">
        <v>0</v>
      </c>
      <c r="AE855" s="26">
        <v>0</v>
      </c>
      <c r="AF855" s="29" t="s">
        <v>263</v>
      </c>
      <c r="AG855" s="29">
        <v>2021</v>
      </c>
      <c r="AH855" s="30">
        <v>2021</v>
      </c>
    </row>
    <row r="856" spans="1:34" ht="61.5">
      <c r="A856" s="17">
        <v>1</v>
      </c>
      <c r="B856" s="52">
        <v>285</v>
      </c>
      <c r="C856" s="20" t="s">
        <v>1168</v>
      </c>
      <c r="D856" s="26">
        <v>702264.35000000009</v>
      </c>
      <c r="E856" s="34">
        <v>297009.18</v>
      </c>
      <c r="F856" s="33">
        <v>0</v>
      </c>
      <c r="G856" s="26">
        <v>0</v>
      </c>
      <c r="H856" s="34">
        <v>398267.64</v>
      </c>
      <c r="I856" s="33">
        <v>0</v>
      </c>
      <c r="J856" s="33">
        <v>0</v>
      </c>
      <c r="K856" s="58">
        <v>0</v>
      </c>
      <c r="L856" s="26">
        <v>0</v>
      </c>
      <c r="M856" s="26">
        <v>0</v>
      </c>
      <c r="N856" s="26">
        <v>0</v>
      </c>
      <c r="O856" s="33">
        <v>0</v>
      </c>
      <c r="P856" s="33">
        <v>0</v>
      </c>
      <c r="Q856" s="26">
        <v>0</v>
      </c>
      <c r="R856" s="26">
        <v>0</v>
      </c>
      <c r="S856" s="26">
        <v>0</v>
      </c>
      <c r="T856" s="26">
        <v>0</v>
      </c>
      <c r="U856" s="26">
        <v>0</v>
      </c>
      <c r="V856" s="26">
        <v>0</v>
      </c>
      <c r="W856" s="26">
        <v>0</v>
      </c>
      <c r="X856" s="26">
        <v>0</v>
      </c>
      <c r="Y856" s="26">
        <v>0</v>
      </c>
      <c r="Z856" s="26">
        <v>0</v>
      </c>
      <c r="AA856" s="26">
        <v>0</v>
      </c>
      <c r="AB856" s="26">
        <v>0</v>
      </c>
      <c r="AC856" s="26">
        <v>6987.5300000000007</v>
      </c>
      <c r="AD856" s="26">
        <v>0</v>
      </c>
      <c r="AE856" s="26">
        <v>0</v>
      </c>
      <c r="AF856" s="29" t="s">
        <v>263</v>
      </c>
      <c r="AG856" s="29">
        <v>2021</v>
      </c>
      <c r="AH856" s="30">
        <v>2021</v>
      </c>
    </row>
    <row r="857" spans="1:34" ht="61.5">
      <c r="A857" s="17">
        <v>1</v>
      </c>
      <c r="B857" s="52">
        <v>286</v>
      </c>
      <c r="C857" s="20" t="s">
        <v>1171</v>
      </c>
      <c r="D857" s="26">
        <v>1880228.76</v>
      </c>
      <c r="E857" s="33">
        <v>0</v>
      </c>
      <c r="F857" s="33">
        <v>0</v>
      </c>
      <c r="G857" s="26">
        <v>0</v>
      </c>
      <c r="H857" s="33">
        <v>0</v>
      </c>
      <c r="I857" s="33">
        <v>0</v>
      </c>
      <c r="J857" s="33">
        <v>0</v>
      </c>
      <c r="K857" s="58">
        <v>0</v>
      </c>
      <c r="L857" s="26">
        <v>0</v>
      </c>
      <c r="M857" s="26">
        <v>0</v>
      </c>
      <c r="N857" s="26">
        <v>0</v>
      </c>
      <c r="O857" s="33">
        <v>0</v>
      </c>
      <c r="P857" s="33">
        <v>0</v>
      </c>
      <c r="Q857" s="26">
        <v>0</v>
      </c>
      <c r="R857" s="26">
        <v>0</v>
      </c>
      <c r="S857" s="34">
        <v>84.3</v>
      </c>
      <c r="T857" s="34">
        <v>1861520.48</v>
      </c>
      <c r="U857" s="26">
        <v>0</v>
      </c>
      <c r="V857" s="26">
        <v>0</v>
      </c>
      <c r="W857" s="26">
        <v>0</v>
      </c>
      <c r="X857" s="26">
        <v>0</v>
      </c>
      <c r="Y857" s="26">
        <v>0</v>
      </c>
      <c r="Z857" s="26">
        <v>0</v>
      </c>
      <c r="AA857" s="26">
        <v>0</v>
      </c>
      <c r="AB857" s="26">
        <v>0</v>
      </c>
      <c r="AC857" s="34">
        <v>18708.28</v>
      </c>
      <c r="AD857" s="26">
        <v>0</v>
      </c>
      <c r="AE857" s="26">
        <v>0</v>
      </c>
      <c r="AF857" s="29" t="s">
        <v>263</v>
      </c>
      <c r="AG857" s="29">
        <v>2021</v>
      </c>
      <c r="AH857" s="30">
        <v>2021</v>
      </c>
    </row>
    <row r="858" spans="1:34" ht="61.5">
      <c r="B858" s="20" t="s">
        <v>1236</v>
      </c>
      <c r="C858" s="20"/>
      <c r="D858" s="167">
        <v>189626.95</v>
      </c>
      <c r="E858" s="26">
        <v>0</v>
      </c>
      <c r="F858" s="26">
        <v>0</v>
      </c>
      <c r="G858" s="26">
        <v>0</v>
      </c>
      <c r="H858" s="26">
        <v>0</v>
      </c>
      <c r="I858" s="26">
        <v>0</v>
      </c>
      <c r="J858" s="26">
        <v>0</v>
      </c>
      <c r="K858" s="28">
        <v>0</v>
      </c>
      <c r="L858" s="26">
        <v>0</v>
      </c>
      <c r="M858" s="26">
        <v>0</v>
      </c>
      <c r="N858" s="26">
        <v>0</v>
      </c>
      <c r="O858" s="26">
        <v>0</v>
      </c>
      <c r="P858" s="26">
        <v>0</v>
      </c>
      <c r="Q858" s="26">
        <v>0</v>
      </c>
      <c r="R858" s="26">
        <v>0</v>
      </c>
      <c r="S858" s="26">
        <v>0</v>
      </c>
      <c r="T858" s="26">
        <v>0</v>
      </c>
      <c r="U858" s="26">
        <v>0</v>
      </c>
      <c r="V858" s="26">
        <v>0</v>
      </c>
      <c r="W858" s="26">
        <v>0</v>
      </c>
      <c r="X858" s="26">
        <v>0</v>
      </c>
      <c r="Y858" s="26">
        <v>0</v>
      </c>
      <c r="Z858" s="26">
        <v>0</v>
      </c>
      <c r="AA858" s="26">
        <v>0</v>
      </c>
      <c r="AB858" s="26">
        <v>0</v>
      </c>
      <c r="AC858" s="26">
        <v>0</v>
      </c>
      <c r="AD858" s="26">
        <v>189626.95</v>
      </c>
      <c r="AE858" s="26">
        <v>0</v>
      </c>
      <c r="AF858" s="56" t="s">
        <v>720</v>
      </c>
      <c r="AG858" s="56" t="s">
        <v>720</v>
      </c>
      <c r="AH858" s="70" t="s">
        <v>720</v>
      </c>
    </row>
    <row r="859" spans="1:34" ht="61.5">
      <c r="A859" s="17">
        <v>1</v>
      </c>
      <c r="B859" s="52">
        <v>287</v>
      </c>
      <c r="C859" s="20" t="s">
        <v>1237</v>
      </c>
      <c r="D859" s="26">
        <v>105800.95</v>
      </c>
      <c r="E859" s="26">
        <v>0</v>
      </c>
      <c r="F859" s="26">
        <v>0</v>
      </c>
      <c r="G859" s="26">
        <v>0</v>
      </c>
      <c r="H859" s="26">
        <v>0</v>
      </c>
      <c r="I859" s="26">
        <v>0</v>
      </c>
      <c r="J859" s="26">
        <v>0</v>
      </c>
      <c r="K859" s="28">
        <v>0</v>
      </c>
      <c r="L859" s="26">
        <v>0</v>
      </c>
      <c r="M859" s="26">
        <v>0</v>
      </c>
      <c r="N859" s="26">
        <v>0</v>
      </c>
      <c r="O859" s="26">
        <v>0</v>
      </c>
      <c r="P859" s="26">
        <v>0</v>
      </c>
      <c r="Q859" s="26">
        <v>0</v>
      </c>
      <c r="R859" s="26">
        <v>0</v>
      </c>
      <c r="S859" s="26">
        <v>0</v>
      </c>
      <c r="T859" s="26">
        <v>0</v>
      </c>
      <c r="U859" s="26">
        <v>0</v>
      </c>
      <c r="V859" s="26">
        <v>0</v>
      </c>
      <c r="W859" s="26">
        <v>0</v>
      </c>
      <c r="X859" s="26">
        <v>0</v>
      </c>
      <c r="Y859" s="26">
        <v>0</v>
      </c>
      <c r="Z859" s="26">
        <v>0</v>
      </c>
      <c r="AA859" s="26">
        <v>0</v>
      </c>
      <c r="AB859" s="26">
        <v>0</v>
      </c>
      <c r="AC859" s="26">
        <v>0</v>
      </c>
      <c r="AD859" s="26">
        <v>105800.95</v>
      </c>
      <c r="AE859" s="26">
        <v>0</v>
      </c>
      <c r="AF859" s="29">
        <v>2021</v>
      </c>
      <c r="AG859" s="29" t="s">
        <v>263</v>
      </c>
      <c r="AH859" s="29" t="s">
        <v>263</v>
      </c>
    </row>
    <row r="860" spans="1:34" ht="61.5">
      <c r="A860" s="17">
        <v>1</v>
      </c>
      <c r="B860" s="52">
        <v>288</v>
      </c>
      <c r="C860" s="88" t="s">
        <v>240</v>
      </c>
      <c r="D860" s="26">
        <v>83826</v>
      </c>
      <c r="E860" s="26">
        <v>0</v>
      </c>
      <c r="F860" s="26">
        <v>0</v>
      </c>
      <c r="G860" s="26">
        <v>0</v>
      </c>
      <c r="H860" s="26">
        <v>0</v>
      </c>
      <c r="I860" s="26">
        <v>0</v>
      </c>
      <c r="J860" s="26">
        <v>0</v>
      </c>
      <c r="K860" s="58">
        <v>0</v>
      </c>
      <c r="L860" s="26">
        <v>0</v>
      </c>
      <c r="M860" s="26">
        <v>0</v>
      </c>
      <c r="N860" s="26">
        <v>0</v>
      </c>
      <c r="O860" s="26">
        <v>0</v>
      </c>
      <c r="P860" s="26">
        <v>0</v>
      </c>
      <c r="Q860" s="26">
        <v>0</v>
      </c>
      <c r="R860" s="26">
        <v>0</v>
      </c>
      <c r="S860" s="26">
        <v>0</v>
      </c>
      <c r="T860" s="26">
        <v>0</v>
      </c>
      <c r="U860" s="26">
        <v>0</v>
      </c>
      <c r="V860" s="26">
        <v>0</v>
      </c>
      <c r="W860" s="26">
        <v>0</v>
      </c>
      <c r="X860" s="26">
        <v>0</v>
      </c>
      <c r="Y860" s="26">
        <v>0</v>
      </c>
      <c r="Z860" s="26">
        <v>0</v>
      </c>
      <c r="AA860" s="26">
        <v>0</v>
      </c>
      <c r="AB860" s="26">
        <v>0</v>
      </c>
      <c r="AC860" s="26">
        <v>0</v>
      </c>
      <c r="AD860" s="26">
        <v>83826</v>
      </c>
      <c r="AE860" s="26">
        <v>0</v>
      </c>
      <c r="AF860" s="29">
        <v>2021</v>
      </c>
      <c r="AG860" s="29" t="s">
        <v>263</v>
      </c>
      <c r="AH860" s="29" t="s">
        <v>263</v>
      </c>
    </row>
    <row r="861" spans="1:34" ht="61.5">
      <c r="B861" s="20" t="s">
        <v>792</v>
      </c>
      <c r="C861" s="20"/>
      <c r="D861" s="167">
        <v>379110.22000000003</v>
      </c>
      <c r="E861" s="26">
        <v>0</v>
      </c>
      <c r="F861" s="26">
        <v>0</v>
      </c>
      <c r="G861" s="26">
        <v>0</v>
      </c>
      <c r="H861" s="26">
        <v>0</v>
      </c>
      <c r="I861" s="26">
        <v>0</v>
      </c>
      <c r="J861" s="26">
        <v>0</v>
      </c>
      <c r="K861" s="28">
        <v>0</v>
      </c>
      <c r="L861" s="26">
        <v>0</v>
      </c>
      <c r="M861" s="26">
        <v>0</v>
      </c>
      <c r="N861" s="26">
        <v>0</v>
      </c>
      <c r="O861" s="26">
        <v>0</v>
      </c>
      <c r="P861" s="26">
        <v>0</v>
      </c>
      <c r="Q861" s="26">
        <v>0</v>
      </c>
      <c r="R861" s="26">
        <v>0</v>
      </c>
      <c r="S861" s="26">
        <v>41.6</v>
      </c>
      <c r="T861" s="26">
        <v>373535.21</v>
      </c>
      <c r="U861" s="26">
        <v>0</v>
      </c>
      <c r="V861" s="26">
        <v>0</v>
      </c>
      <c r="W861" s="26">
        <v>0</v>
      </c>
      <c r="X861" s="26">
        <v>0</v>
      </c>
      <c r="Y861" s="26">
        <v>0</v>
      </c>
      <c r="Z861" s="26">
        <v>0</v>
      </c>
      <c r="AA861" s="26">
        <v>0</v>
      </c>
      <c r="AB861" s="26">
        <v>0</v>
      </c>
      <c r="AC861" s="26">
        <v>5575.01</v>
      </c>
      <c r="AD861" s="26">
        <v>0</v>
      </c>
      <c r="AE861" s="26">
        <v>0</v>
      </c>
      <c r="AF861" s="56" t="s">
        <v>720</v>
      </c>
      <c r="AG861" s="56" t="s">
        <v>720</v>
      </c>
      <c r="AH861" s="70" t="s">
        <v>720</v>
      </c>
    </row>
    <row r="862" spans="1:34" ht="61.5">
      <c r="A862" s="17">
        <v>1</v>
      </c>
      <c r="B862" s="52">
        <v>289</v>
      </c>
      <c r="C862" s="20" t="s">
        <v>1175</v>
      </c>
      <c r="D862" s="26">
        <v>379110.22000000003</v>
      </c>
      <c r="E862" s="26">
        <v>0</v>
      </c>
      <c r="F862" s="26">
        <v>0</v>
      </c>
      <c r="G862" s="26">
        <v>0</v>
      </c>
      <c r="H862" s="26">
        <v>0</v>
      </c>
      <c r="I862" s="26">
        <v>0</v>
      </c>
      <c r="J862" s="26">
        <v>0</v>
      </c>
      <c r="K862" s="58">
        <v>0</v>
      </c>
      <c r="L862" s="26">
        <v>0</v>
      </c>
      <c r="M862" s="26">
        <v>0</v>
      </c>
      <c r="N862" s="26">
        <v>0</v>
      </c>
      <c r="O862" s="26">
        <v>0</v>
      </c>
      <c r="P862" s="26">
        <v>0</v>
      </c>
      <c r="Q862" s="26">
        <v>0</v>
      </c>
      <c r="R862" s="26">
        <v>0</v>
      </c>
      <c r="S862" s="26">
        <v>41.6</v>
      </c>
      <c r="T862" s="34">
        <v>373535.21</v>
      </c>
      <c r="U862" s="26">
        <v>0</v>
      </c>
      <c r="V862" s="26">
        <v>0</v>
      </c>
      <c r="W862" s="26">
        <v>0</v>
      </c>
      <c r="X862" s="26">
        <v>0</v>
      </c>
      <c r="Y862" s="26">
        <v>0</v>
      </c>
      <c r="Z862" s="26">
        <v>0</v>
      </c>
      <c r="AA862" s="26">
        <v>0</v>
      </c>
      <c r="AB862" s="26">
        <v>0</v>
      </c>
      <c r="AC862" s="26">
        <v>5575.01</v>
      </c>
      <c r="AD862" s="26">
        <v>0</v>
      </c>
      <c r="AE862" s="26">
        <v>0</v>
      </c>
      <c r="AF862" s="29" t="s">
        <v>263</v>
      </c>
      <c r="AG862" s="29">
        <v>2021</v>
      </c>
      <c r="AH862" s="30">
        <v>2021</v>
      </c>
    </row>
    <row r="863" spans="1:34" ht="61.5">
      <c r="B863" s="20" t="s">
        <v>834</v>
      </c>
      <c r="C863" s="20"/>
      <c r="D863" s="167">
        <v>62038.82</v>
      </c>
      <c r="E863" s="26">
        <v>0</v>
      </c>
      <c r="F863" s="26">
        <v>0</v>
      </c>
      <c r="G863" s="26">
        <v>0</v>
      </c>
      <c r="H863" s="26">
        <v>0</v>
      </c>
      <c r="I863" s="26">
        <v>0</v>
      </c>
      <c r="J863" s="26">
        <v>0</v>
      </c>
      <c r="K863" s="28">
        <v>0</v>
      </c>
      <c r="L863" s="26">
        <v>0</v>
      </c>
      <c r="M863" s="26">
        <v>0</v>
      </c>
      <c r="N863" s="26">
        <v>0</v>
      </c>
      <c r="O863" s="26">
        <v>0</v>
      </c>
      <c r="P863" s="26">
        <v>0</v>
      </c>
      <c r="Q863" s="26">
        <v>0</v>
      </c>
      <c r="R863" s="26">
        <v>0</v>
      </c>
      <c r="S863" s="26">
        <v>0</v>
      </c>
      <c r="T863" s="26">
        <v>0</v>
      </c>
      <c r="U863" s="26">
        <v>0</v>
      </c>
      <c r="V863" s="26">
        <v>0</v>
      </c>
      <c r="W863" s="26">
        <v>0</v>
      </c>
      <c r="X863" s="26">
        <v>0</v>
      </c>
      <c r="Y863" s="26">
        <v>0</v>
      </c>
      <c r="Z863" s="26">
        <v>0</v>
      </c>
      <c r="AA863" s="26">
        <v>0</v>
      </c>
      <c r="AB863" s="26">
        <v>0</v>
      </c>
      <c r="AC863" s="26">
        <v>0</v>
      </c>
      <c r="AD863" s="26">
        <v>62038.82</v>
      </c>
      <c r="AE863" s="26">
        <v>0</v>
      </c>
      <c r="AF863" s="56" t="s">
        <v>720</v>
      </c>
      <c r="AG863" s="56" t="s">
        <v>720</v>
      </c>
      <c r="AH863" s="70" t="s">
        <v>720</v>
      </c>
    </row>
    <row r="864" spans="1:34" ht="61.5">
      <c r="A864" s="17">
        <v>1</v>
      </c>
      <c r="B864" s="52">
        <v>290</v>
      </c>
      <c r="C864" s="20" t="s">
        <v>237</v>
      </c>
      <c r="D864" s="26">
        <v>62038.82</v>
      </c>
      <c r="E864" s="26">
        <v>0</v>
      </c>
      <c r="F864" s="26">
        <v>0</v>
      </c>
      <c r="G864" s="26">
        <v>0</v>
      </c>
      <c r="H864" s="26">
        <v>0</v>
      </c>
      <c r="I864" s="26">
        <v>0</v>
      </c>
      <c r="J864" s="26">
        <v>0</v>
      </c>
      <c r="K864" s="28">
        <v>0</v>
      </c>
      <c r="L864" s="26">
        <v>0</v>
      </c>
      <c r="M864" s="26">
        <v>0</v>
      </c>
      <c r="N864" s="26">
        <v>0</v>
      </c>
      <c r="O864" s="26">
        <v>0</v>
      </c>
      <c r="P864" s="26">
        <v>0</v>
      </c>
      <c r="Q864" s="26">
        <v>0</v>
      </c>
      <c r="R864" s="26">
        <v>0</v>
      </c>
      <c r="S864" s="26">
        <v>0</v>
      </c>
      <c r="T864" s="26">
        <v>0</v>
      </c>
      <c r="U864" s="26">
        <v>0</v>
      </c>
      <c r="V864" s="26">
        <v>0</v>
      </c>
      <c r="W864" s="26">
        <v>0</v>
      </c>
      <c r="X864" s="26">
        <v>0</v>
      </c>
      <c r="Y864" s="26">
        <v>0</v>
      </c>
      <c r="Z864" s="26">
        <v>0</v>
      </c>
      <c r="AA864" s="26">
        <v>0</v>
      </c>
      <c r="AB864" s="26">
        <v>0</v>
      </c>
      <c r="AC864" s="26">
        <v>0</v>
      </c>
      <c r="AD864" s="26">
        <v>62038.82</v>
      </c>
      <c r="AE864" s="26">
        <v>0</v>
      </c>
      <c r="AF864" s="29">
        <v>2021</v>
      </c>
      <c r="AG864" s="29" t="s">
        <v>263</v>
      </c>
      <c r="AH864" s="29" t="s">
        <v>263</v>
      </c>
    </row>
    <row r="865" spans="1:34" ht="61.5">
      <c r="B865" s="20" t="s">
        <v>835</v>
      </c>
      <c r="C865" s="171"/>
      <c r="D865" s="167">
        <v>4234812.59</v>
      </c>
      <c r="E865" s="26">
        <v>0</v>
      </c>
      <c r="F865" s="26">
        <v>0</v>
      </c>
      <c r="G865" s="26">
        <v>0</v>
      </c>
      <c r="H865" s="26">
        <v>0</v>
      </c>
      <c r="I865" s="26">
        <v>0</v>
      </c>
      <c r="J865" s="26">
        <v>0</v>
      </c>
      <c r="K865" s="28">
        <v>0</v>
      </c>
      <c r="L865" s="26">
        <v>0</v>
      </c>
      <c r="M865" s="26">
        <v>500</v>
      </c>
      <c r="N865" s="26">
        <v>4100000</v>
      </c>
      <c r="O865" s="26">
        <v>0</v>
      </c>
      <c r="P865" s="26">
        <v>0</v>
      </c>
      <c r="Q865" s="26">
        <v>0</v>
      </c>
      <c r="R865" s="26">
        <v>0</v>
      </c>
      <c r="S865" s="26">
        <v>0</v>
      </c>
      <c r="T865" s="26">
        <v>0</v>
      </c>
      <c r="U865" s="26">
        <v>0</v>
      </c>
      <c r="V865" s="26">
        <v>0</v>
      </c>
      <c r="W865" s="26">
        <v>0</v>
      </c>
      <c r="X865" s="26">
        <v>0</v>
      </c>
      <c r="Y865" s="26">
        <v>0</v>
      </c>
      <c r="Z865" s="26">
        <v>0</v>
      </c>
      <c r="AA865" s="26">
        <v>0</v>
      </c>
      <c r="AB865" s="26">
        <v>0</v>
      </c>
      <c r="AC865" s="26">
        <v>61500</v>
      </c>
      <c r="AD865" s="26">
        <v>73312.59</v>
      </c>
      <c r="AE865" s="26">
        <v>0</v>
      </c>
      <c r="AF865" s="56" t="s">
        <v>720</v>
      </c>
      <c r="AG865" s="56" t="s">
        <v>720</v>
      </c>
      <c r="AH865" s="70" t="s">
        <v>720</v>
      </c>
    </row>
    <row r="866" spans="1:34" ht="61.5">
      <c r="A866" s="17">
        <v>1</v>
      </c>
      <c r="B866" s="52">
        <v>291</v>
      </c>
      <c r="C866" s="21" t="s">
        <v>2</v>
      </c>
      <c r="D866" s="26">
        <v>4234812.59</v>
      </c>
      <c r="E866" s="26">
        <v>0</v>
      </c>
      <c r="F866" s="26">
        <v>0</v>
      </c>
      <c r="G866" s="26">
        <v>0</v>
      </c>
      <c r="H866" s="26">
        <v>0</v>
      </c>
      <c r="I866" s="26">
        <v>0</v>
      </c>
      <c r="J866" s="26">
        <v>0</v>
      </c>
      <c r="K866" s="28">
        <v>0</v>
      </c>
      <c r="L866" s="26">
        <v>0</v>
      </c>
      <c r="M866" s="26">
        <v>500</v>
      </c>
      <c r="N866" s="26">
        <v>4100000</v>
      </c>
      <c r="O866" s="26">
        <v>0</v>
      </c>
      <c r="P866" s="26">
        <v>0</v>
      </c>
      <c r="Q866" s="26">
        <v>0</v>
      </c>
      <c r="R866" s="26">
        <v>0</v>
      </c>
      <c r="S866" s="26">
        <v>0</v>
      </c>
      <c r="T866" s="26">
        <v>0</v>
      </c>
      <c r="U866" s="26">
        <v>0</v>
      </c>
      <c r="V866" s="26">
        <v>0</v>
      </c>
      <c r="W866" s="26">
        <v>0</v>
      </c>
      <c r="X866" s="26">
        <v>0</v>
      </c>
      <c r="Y866" s="26">
        <v>0</v>
      </c>
      <c r="Z866" s="26">
        <v>0</v>
      </c>
      <c r="AA866" s="26">
        <v>0</v>
      </c>
      <c r="AB866" s="26">
        <v>0</v>
      </c>
      <c r="AC866" s="26">
        <v>61500</v>
      </c>
      <c r="AD866" s="26">
        <v>73312.59</v>
      </c>
      <c r="AE866" s="26">
        <v>0</v>
      </c>
      <c r="AF866" s="29">
        <v>2021</v>
      </c>
      <c r="AG866" s="29">
        <v>2021</v>
      </c>
      <c r="AH866" s="30">
        <v>2021</v>
      </c>
    </row>
    <row r="867" spans="1:34" ht="61.5">
      <c r="B867" s="20" t="s">
        <v>836</v>
      </c>
      <c r="C867" s="21"/>
      <c r="D867" s="167">
        <v>5053304.26</v>
      </c>
      <c r="E867" s="26">
        <v>0</v>
      </c>
      <c r="F867" s="26">
        <v>0</v>
      </c>
      <c r="G867" s="26">
        <v>0</v>
      </c>
      <c r="H867" s="26">
        <v>0</v>
      </c>
      <c r="I867" s="26">
        <v>0</v>
      </c>
      <c r="J867" s="26">
        <v>0</v>
      </c>
      <c r="K867" s="28">
        <v>0</v>
      </c>
      <c r="L867" s="26">
        <v>0</v>
      </c>
      <c r="M867" s="26">
        <v>600</v>
      </c>
      <c r="N867" s="26">
        <v>4920000</v>
      </c>
      <c r="O867" s="26">
        <v>0</v>
      </c>
      <c r="P867" s="26">
        <v>0</v>
      </c>
      <c r="Q867" s="26">
        <v>0</v>
      </c>
      <c r="R867" s="26">
        <v>0</v>
      </c>
      <c r="S867" s="26">
        <v>0</v>
      </c>
      <c r="T867" s="26">
        <v>0</v>
      </c>
      <c r="U867" s="26">
        <v>0</v>
      </c>
      <c r="V867" s="26">
        <v>0</v>
      </c>
      <c r="W867" s="26">
        <v>0</v>
      </c>
      <c r="X867" s="26">
        <v>0</v>
      </c>
      <c r="Y867" s="26">
        <v>0</v>
      </c>
      <c r="Z867" s="26">
        <v>0</v>
      </c>
      <c r="AA867" s="26">
        <v>0</v>
      </c>
      <c r="AB867" s="26">
        <v>0</v>
      </c>
      <c r="AC867" s="26">
        <v>73800</v>
      </c>
      <c r="AD867" s="26">
        <v>59504.26</v>
      </c>
      <c r="AE867" s="26">
        <v>0</v>
      </c>
      <c r="AF867" s="56" t="s">
        <v>720</v>
      </c>
      <c r="AG867" s="56" t="s">
        <v>720</v>
      </c>
      <c r="AH867" s="70" t="s">
        <v>720</v>
      </c>
    </row>
    <row r="868" spans="1:34" ht="61.5">
      <c r="A868" s="17">
        <v>1</v>
      </c>
      <c r="B868" s="52">
        <v>292</v>
      </c>
      <c r="C868" s="21" t="s">
        <v>1</v>
      </c>
      <c r="D868" s="26">
        <v>5053304.26</v>
      </c>
      <c r="E868" s="26">
        <v>0</v>
      </c>
      <c r="F868" s="26">
        <v>0</v>
      </c>
      <c r="G868" s="26">
        <v>0</v>
      </c>
      <c r="H868" s="26">
        <v>0</v>
      </c>
      <c r="I868" s="26">
        <v>0</v>
      </c>
      <c r="J868" s="26">
        <v>0</v>
      </c>
      <c r="K868" s="28">
        <v>0</v>
      </c>
      <c r="L868" s="26">
        <v>0</v>
      </c>
      <c r="M868" s="26">
        <v>600</v>
      </c>
      <c r="N868" s="25">
        <v>4920000</v>
      </c>
      <c r="O868" s="26">
        <v>0</v>
      </c>
      <c r="P868" s="26">
        <v>0</v>
      </c>
      <c r="Q868" s="26">
        <v>0</v>
      </c>
      <c r="R868" s="26">
        <v>0</v>
      </c>
      <c r="S868" s="26">
        <v>0</v>
      </c>
      <c r="T868" s="26">
        <v>0</v>
      </c>
      <c r="U868" s="26">
        <v>0</v>
      </c>
      <c r="V868" s="26">
        <v>0</v>
      </c>
      <c r="W868" s="26">
        <v>0</v>
      </c>
      <c r="X868" s="26">
        <v>0</v>
      </c>
      <c r="Y868" s="26">
        <v>0</v>
      </c>
      <c r="Z868" s="26">
        <v>0</v>
      </c>
      <c r="AA868" s="26">
        <v>0</v>
      </c>
      <c r="AB868" s="26">
        <v>0</v>
      </c>
      <c r="AC868" s="26">
        <v>73800</v>
      </c>
      <c r="AD868" s="26">
        <v>59504.26</v>
      </c>
      <c r="AE868" s="26">
        <v>0</v>
      </c>
      <c r="AF868" s="29">
        <v>2021</v>
      </c>
      <c r="AG868" s="29">
        <v>2021</v>
      </c>
      <c r="AH868" s="30">
        <v>2021</v>
      </c>
    </row>
    <row r="869" spans="1:34" ht="61.5">
      <c r="B869" s="20" t="s">
        <v>2372</v>
      </c>
      <c r="C869" s="21"/>
      <c r="D869" s="167">
        <v>64290.55</v>
      </c>
      <c r="E869" s="26">
        <v>0</v>
      </c>
      <c r="F869" s="26">
        <v>0</v>
      </c>
      <c r="G869" s="26">
        <v>0</v>
      </c>
      <c r="H869" s="26">
        <v>0</v>
      </c>
      <c r="I869" s="26">
        <v>0</v>
      </c>
      <c r="J869" s="26">
        <v>0</v>
      </c>
      <c r="K869" s="28">
        <v>0</v>
      </c>
      <c r="L869" s="26">
        <v>0</v>
      </c>
      <c r="M869" s="26">
        <v>0</v>
      </c>
      <c r="N869" s="26">
        <v>0</v>
      </c>
      <c r="O869" s="26">
        <v>0</v>
      </c>
      <c r="P869" s="26">
        <v>0</v>
      </c>
      <c r="Q869" s="26">
        <v>0</v>
      </c>
      <c r="R869" s="26">
        <v>0</v>
      </c>
      <c r="S869" s="26">
        <v>0</v>
      </c>
      <c r="T869" s="26">
        <v>0</v>
      </c>
      <c r="U869" s="26">
        <v>0</v>
      </c>
      <c r="V869" s="26">
        <v>0</v>
      </c>
      <c r="W869" s="26">
        <v>0</v>
      </c>
      <c r="X869" s="26">
        <v>0</v>
      </c>
      <c r="Y869" s="26">
        <v>0</v>
      </c>
      <c r="Z869" s="26">
        <v>0</v>
      </c>
      <c r="AA869" s="26">
        <v>0</v>
      </c>
      <c r="AB869" s="26">
        <v>0</v>
      </c>
      <c r="AC869" s="26">
        <v>0</v>
      </c>
      <c r="AD869" s="26">
        <v>64290.55</v>
      </c>
      <c r="AE869" s="26">
        <v>0</v>
      </c>
      <c r="AF869" s="56" t="s">
        <v>720</v>
      </c>
      <c r="AG869" s="56" t="s">
        <v>720</v>
      </c>
      <c r="AH869" s="70" t="s">
        <v>720</v>
      </c>
    </row>
    <row r="870" spans="1:34" ht="61.5">
      <c r="A870" s="17">
        <v>1</v>
      </c>
      <c r="B870" s="52">
        <v>293</v>
      </c>
      <c r="C870" s="21" t="s">
        <v>2373</v>
      </c>
      <c r="D870" s="26">
        <v>64290.55</v>
      </c>
      <c r="E870" s="26">
        <v>0</v>
      </c>
      <c r="F870" s="26">
        <v>0</v>
      </c>
      <c r="G870" s="26">
        <v>0</v>
      </c>
      <c r="H870" s="26">
        <v>0</v>
      </c>
      <c r="I870" s="26">
        <v>0</v>
      </c>
      <c r="J870" s="26">
        <v>0</v>
      </c>
      <c r="K870" s="28">
        <v>0</v>
      </c>
      <c r="L870" s="26">
        <v>0</v>
      </c>
      <c r="M870" s="26">
        <v>0</v>
      </c>
      <c r="N870" s="26">
        <v>0</v>
      </c>
      <c r="O870" s="26">
        <v>0</v>
      </c>
      <c r="P870" s="26">
        <v>0</v>
      </c>
      <c r="Q870" s="26">
        <v>0</v>
      </c>
      <c r="R870" s="26">
        <v>0</v>
      </c>
      <c r="S870" s="26">
        <v>0</v>
      </c>
      <c r="T870" s="26">
        <v>0</v>
      </c>
      <c r="U870" s="26">
        <v>0</v>
      </c>
      <c r="V870" s="26">
        <v>0</v>
      </c>
      <c r="W870" s="26">
        <v>0</v>
      </c>
      <c r="X870" s="26">
        <v>0</v>
      </c>
      <c r="Y870" s="26">
        <v>0</v>
      </c>
      <c r="Z870" s="26">
        <v>0</v>
      </c>
      <c r="AA870" s="26">
        <v>0</v>
      </c>
      <c r="AB870" s="26">
        <v>0</v>
      </c>
      <c r="AC870" s="26">
        <v>0</v>
      </c>
      <c r="AD870" s="26">
        <v>64290.55</v>
      </c>
      <c r="AE870" s="26">
        <v>0</v>
      </c>
      <c r="AF870" s="29">
        <v>2021</v>
      </c>
      <c r="AG870" s="29" t="s">
        <v>263</v>
      </c>
      <c r="AH870" s="29" t="s">
        <v>263</v>
      </c>
    </row>
    <row r="871" spans="1:34" ht="61.5">
      <c r="B871" s="20" t="s">
        <v>795</v>
      </c>
      <c r="C871" s="163"/>
      <c r="D871" s="167">
        <v>105976.66</v>
      </c>
      <c r="E871" s="26">
        <v>0</v>
      </c>
      <c r="F871" s="26">
        <v>0</v>
      </c>
      <c r="G871" s="26">
        <v>0</v>
      </c>
      <c r="H871" s="26">
        <v>0</v>
      </c>
      <c r="I871" s="26">
        <v>0</v>
      </c>
      <c r="J871" s="26">
        <v>0</v>
      </c>
      <c r="K871" s="28">
        <v>0</v>
      </c>
      <c r="L871" s="26">
        <v>0</v>
      </c>
      <c r="M871" s="26">
        <v>0</v>
      </c>
      <c r="N871" s="26">
        <v>0</v>
      </c>
      <c r="O871" s="26">
        <v>0</v>
      </c>
      <c r="P871" s="26">
        <v>0</v>
      </c>
      <c r="Q871" s="26">
        <v>0</v>
      </c>
      <c r="R871" s="26">
        <v>0</v>
      </c>
      <c r="S871" s="26">
        <v>0</v>
      </c>
      <c r="T871" s="26">
        <v>0</v>
      </c>
      <c r="U871" s="26">
        <v>0</v>
      </c>
      <c r="V871" s="26">
        <v>0</v>
      </c>
      <c r="W871" s="26">
        <v>0</v>
      </c>
      <c r="X871" s="26">
        <v>0</v>
      </c>
      <c r="Y871" s="26">
        <v>0</v>
      </c>
      <c r="Z871" s="26">
        <v>0</v>
      </c>
      <c r="AA871" s="26">
        <v>0</v>
      </c>
      <c r="AB871" s="26">
        <v>0</v>
      </c>
      <c r="AC871" s="26">
        <v>0</v>
      </c>
      <c r="AD871" s="26">
        <v>105976.66</v>
      </c>
      <c r="AE871" s="26">
        <v>0</v>
      </c>
      <c r="AF871" s="56" t="s">
        <v>720</v>
      </c>
      <c r="AG871" s="56" t="s">
        <v>720</v>
      </c>
      <c r="AH871" s="70" t="s">
        <v>720</v>
      </c>
    </row>
    <row r="872" spans="1:34" ht="61.5">
      <c r="A872" s="17">
        <v>1</v>
      </c>
      <c r="B872" s="52">
        <v>294</v>
      </c>
      <c r="C872" s="20" t="s">
        <v>664</v>
      </c>
      <c r="D872" s="26">
        <v>105976.66</v>
      </c>
      <c r="E872" s="26">
        <v>0</v>
      </c>
      <c r="F872" s="26">
        <v>0</v>
      </c>
      <c r="G872" s="26">
        <v>0</v>
      </c>
      <c r="H872" s="26">
        <v>0</v>
      </c>
      <c r="I872" s="26">
        <v>0</v>
      </c>
      <c r="J872" s="26">
        <v>0</v>
      </c>
      <c r="K872" s="28">
        <v>0</v>
      </c>
      <c r="L872" s="26">
        <v>0</v>
      </c>
      <c r="M872" s="26">
        <v>0</v>
      </c>
      <c r="N872" s="25">
        <v>0</v>
      </c>
      <c r="O872" s="26">
        <v>0</v>
      </c>
      <c r="P872" s="26">
        <v>0</v>
      </c>
      <c r="Q872" s="26">
        <v>0</v>
      </c>
      <c r="R872" s="26">
        <v>0</v>
      </c>
      <c r="S872" s="26">
        <v>0</v>
      </c>
      <c r="T872" s="26">
        <v>0</v>
      </c>
      <c r="U872" s="26">
        <v>0</v>
      </c>
      <c r="V872" s="26">
        <v>0</v>
      </c>
      <c r="W872" s="26">
        <v>0</v>
      </c>
      <c r="X872" s="26">
        <v>0</v>
      </c>
      <c r="Y872" s="26">
        <v>0</v>
      </c>
      <c r="Z872" s="26">
        <v>0</v>
      </c>
      <c r="AA872" s="26">
        <v>0</v>
      </c>
      <c r="AB872" s="26">
        <v>0</v>
      </c>
      <c r="AC872" s="26">
        <v>0</v>
      </c>
      <c r="AD872" s="26">
        <v>105976.66</v>
      </c>
      <c r="AE872" s="26">
        <v>0</v>
      </c>
      <c r="AF872" s="29">
        <v>2021</v>
      </c>
      <c r="AG872" s="29" t="s">
        <v>263</v>
      </c>
      <c r="AH872" s="29" t="s">
        <v>263</v>
      </c>
    </row>
    <row r="873" spans="1:34" ht="61.5">
      <c r="B873" s="20" t="s">
        <v>837</v>
      </c>
      <c r="C873" s="20"/>
      <c r="D873" s="167">
        <v>65297.52</v>
      </c>
      <c r="E873" s="26">
        <v>0</v>
      </c>
      <c r="F873" s="26">
        <v>0</v>
      </c>
      <c r="G873" s="26">
        <v>0</v>
      </c>
      <c r="H873" s="26">
        <v>0</v>
      </c>
      <c r="I873" s="26">
        <v>0</v>
      </c>
      <c r="J873" s="26">
        <v>0</v>
      </c>
      <c r="K873" s="28">
        <v>0</v>
      </c>
      <c r="L873" s="26">
        <v>0</v>
      </c>
      <c r="M873" s="26">
        <v>0</v>
      </c>
      <c r="N873" s="26">
        <v>0</v>
      </c>
      <c r="O873" s="26">
        <v>0</v>
      </c>
      <c r="P873" s="26">
        <v>0</v>
      </c>
      <c r="Q873" s="26">
        <v>0</v>
      </c>
      <c r="R873" s="26">
        <v>0</v>
      </c>
      <c r="S873" s="26">
        <v>0</v>
      </c>
      <c r="T873" s="26">
        <v>0</v>
      </c>
      <c r="U873" s="26">
        <v>0</v>
      </c>
      <c r="V873" s="26">
        <v>0</v>
      </c>
      <c r="W873" s="26">
        <v>0</v>
      </c>
      <c r="X873" s="26">
        <v>0</v>
      </c>
      <c r="Y873" s="26">
        <v>0</v>
      </c>
      <c r="Z873" s="26">
        <v>0</v>
      </c>
      <c r="AA873" s="26">
        <v>0</v>
      </c>
      <c r="AB873" s="26">
        <v>0</v>
      </c>
      <c r="AC873" s="26">
        <v>0</v>
      </c>
      <c r="AD873" s="26">
        <v>65297.52</v>
      </c>
      <c r="AE873" s="26">
        <v>0</v>
      </c>
      <c r="AF873" s="56" t="s">
        <v>720</v>
      </c>
      <c r="AG873" s="56" t="s">
        <v>720</v>
      </c>
      <c r="AH873" s="70" t="s">
        <v>720</v>
      </c>
    </row>
    <row r="874" spans="1:34" ht="61.5">
      <c r="A874" s="17">
        <v>1</v>
      </c>
      <c r="B874" s="52">
        <v>295</v>
      </c>
      <c r="C874" s="20" t="s">
        <v>670</v>
      </c>
      <c r="D874" s="26">
        <v>65297.52</v>
      </c>
      <c r="E874" s="26">
        <v>0</v>
      </c>
      <c r="F874" s="26">
        <v>0</v>
      </c>
      <c r="G874" s="26">
        <v>0</v>
      </c>
      <c r="H874" s="26">
        <v>0</v>
      </c>
      <c r="I874" s="26">
        <v>0</v>
      </c>
      <c r="J874" s="26">
        <v>0</v>
      </c>
      <c r="K874" s="28">
        <v>0</v>
      </c>
      <c r="L874" s="26">
        <v>0</v>
      </c>
      <c r="M874" s="26">
        <v>0</v>
      </c>
      <c r="N874" s="25">
        <v>0</v>
      </c>
      <c r="O874" s="26">
        <v>0</v>
      </c>
      <c r="P874" s="26">
        <v>0</v>
      </c>
      <c r="Q874" s="26">
        <v>0</v>
      </c>
      <c r="R874" s="26">
        <v>0</v>
      </c>
      <c r="S874" s="26">
        <v>0</v>
      </c>
      <c r="T874" s="26">
        <v>0</v>
      </c>
      <c r="U874" s="26">
        <v>0</v>
      </c>
      <c r="V874" s="26">
        <v>0</v>
      </c>
      <c r="W874" s="26">
        <v>0</v>
      </c>
      <c r="X874" s="26">
        <v>0</v>
      </c>
      <c r="Y874" s="26">
        <v>0</v>
      </c>
      <c r="Z874" s="26">
        <v>0</v>
      </c>
      <c r="AA874" s="26">
        <v>0</v>
      </c>
      <c r="AB874" s="26">
        <v>0</v>
      </c>
      <c r="AC874" s="26">
        <v>0</v>
      </c>
      <c r="AD874" s="34">
        <v>65297.52</v>
      </c>
      <c r="AE874" s="26">
        <v>0</v>
      </c>
      <c r="AF874" s="29">
        <v>2021</v>
      </c>
      <c r="AG874" s="29" t="s">
        <v>263</v>
      </c>
      <c r="AH874" s="29" t="s">
        <v>263</v>
      </c>
    </row>
    <row r="875" spans="1:34" ht="61.5">
      <c r="B875" s="20" t="s">
        <v>796</v>
      </c>
      <c r="C875" s="20"/>
      <c r="D875" s="167">
        <v>3106581.3099999996</v>
      </c>
      <c r="E875" s="26">
        <v>0</v>
      </c>
      <c r="F875" s="26">
        <v>0</v>
      </c>
      <c r="G875" s="26">
        <v>0</v>
      </c>
      <c r="H875" s="26">
        <v>0</v>
      </c>
      <c r="I875" s="26">
        <v>0</v>
      </c>
      <c r="J875" s="26">
        <v>0</v>
      </c>
      <c r="K875" s="28">
        <v>0</v>
      </c>
      <c r="L875" s="26">
        <v>0</v>
      </c>
      <c r="M875" s="26">
        <v>762.8</v>
      </c>
      <c r="N875" s="26">
        <v>3000784.51</v>
      </c>
      <c r="O875" s="26">
        <v>0</v>
      </c>
      <c r="P875" s="26">
        <v>0</v>
      </c>
      <c r="Q875" s="26">
        <v>0</v>
      </c>
      <c r="R875" s="26">
        <v>0</v>
      </c>
      <c r="S875" s="26">
        <v>0</v>
      </c>
      <c r="T875" s="26">
        <v>0</v>
      </c>
      <c r="U875" s="26">
        <v>0</v>
      </c>
      <c r="V875" s="26">
        <v>0</v>
      </c>
      <c r="W875" s="26">
        <v>0</v>
      </c>
      <c r="X875" s="26">
        <v>0</v>
      </c>
      <c r="Y875" s="26">
        <v>0</v>
      </c>
      <c r="Z875" s="26">
        <v>0</v>
      </c>
      <c r="AA875" s="26">
        <v>0</v>
      </c>
      <c r="AB875" s="26">
        <v>0</v>
      </c>
      <c r="AC875" s="26">
        <v>0</v>
      </c>
      <c r="AD875" s="26">
        <v>105796.8</v>
      </c>
      <c r="AE875" s="26">
        <v>0</v>
      </c>
      <c r="AF875" s="56" t="s">
        <v>720</v>
      </c>
      <c r="AG875" s="56" t="s">
        <v>720</v>
      </c>
      <c r="AH875" s="70" t="s">
        <v>720</v>
      </c>
    </row>
    <row r="876" spans="1:34" ht="61.5">
      <c r="A876" s="17">
        <v>1</v>
      </c>
      <c r="B876" s="52">
        <v>296</v>
      </c>
      <c r="C876" s="20" t="s">
        <v>667</v>
      </c>
      <c r="D876" s="26">
        <v>105796.8</v>
      </c>
      <c r="E876" s="26">
        <v>0</v>
      </c>
      <c r="F876" s="26">
        <v>0</v>
      </c>
      <c r="G876" s="26">
        <v>0</v>
      </c>
      <c r="H876" s="26">
        <v>0</v>
      </c>
      <c r="I876" s="26">
        <v>0</v>
      </c>
      <c r="J876" s="26">
        <v>0</v>
      </c>
      <c r="K876" s="28">
        <v>0</v>
      </c>
      <c r="L876" s="26">
        <v>0</v>
      </c>
      <c r="M876" s="26">
        <v>0</v>
      </c>
      <c r="N876" s="25">
        <v>0</v>
      </c>
      <c r="O876" s="26">
        <v>0</v>
      </c>
      <c r="P876" s="26">
        <v>0</v>
      </c>
      <c r="Q876" s="26">
        <v>0</v>
      </c>
      <c r="R876" s="26">
        <v>0</v>
      </c>
      <c r="S876" s="26">
        <v>0</v>
      </c>
      <c r="T876" s="26">
        <v>0</v>
      </c>
      <c r="U876" s="26">
        <v>0</v>
      </c>
      <c r="V876" s="26">
        <v>0</v>
      </c>
      <c r="W876" s="26">
        <v>0</v>
      </c>
      <c r="X876" s="26">
        <v>0</v>
      </c>
      <c r="Y876" s="26">
        <v>0</v>
      </c>
      <c r="Z876" s="26">
        <v>0</v>
      </c>
      <c r="AA876" s="26">
        <v>0</v>
      </c>
      <c r="AB876" s="26">
        <v>0</v>
      </c>
      <c r="AC876" s="26">
        <v>0</v>
      </c>
      <c r="AD876" s="34">
        <v>105796.8</v>
      </c>
      <c r="AE876" s="26">
        <v>0</v>
      </c>
      <c r="AF876" s="29">
        <v>2021</v>
      </c>
      <c r="AG876" s="29" t="s">
        <v>263</v>
      </c>
      <c r="AH876" s="29" t="s">
        <v>263</v>
      </c>
    </row>
    <row r="877" spans="1:34" ht="61.5">
      <c r="A877" s="17">
        <v>1</v>
      </c>
      <c r="B877" s="52">
        <v>297</v>
      </c>
      <c r="C877" s="20" t="s">
        <v>1506</v>
      </c>
      <c r="D877" s="26">
        <v>3000784.51</v>
      </c>
      <c r="E877" s="26">
        <v>0</v>
      </c>
      <c r="F877" s="26">
        <v>0</v>
      </c>
      <c r="G877" s="26">
        <v>0</v>
      </c>
      <c r="H877" s="26">
        <v>0</v>
      </c>
      <c r="I877" s="26">
        <v>0</v>
      </c>
      <c r="J877" s="26">
        <v>0</v>
      </c>
      <c r="K877" s="28">
        <v>0</v>
      </c>
      <c r="L877" s="26">
        <v>0</v>
      </c>
      <c r="M877" s="34">
        <v>762.8</v>
      </c>
      <c r="N877" s="34">
        <v>3000784.51</v>
      </c>
      <c r="O877" s="26">
        <v>0</v>
      </c>
      <c r="P877" s="26">
        <v>0</v>
      </c>
      <c r="Q877" s="26">
        <v>0</v>
      </c>
      <c r="R877" s="26">
        <v>0</v>
      </c>
      <c r="S877" s="26">
        <v>0</v>
      </c>
      <c r="T877" s="26">
        <v>0</v>
      </c>
      <c r="U877" s="26">
        <v>0</v>
      </c>
      <c r="V877" s="26">
        <v>0</v>
      </c>
      <c r="W877" s="26">
        <v>0</v>
      </c>
      <c r="X877" s="26">
        <v>0</v>
      </c>
      <c r="Y877" s="26">
        <v>0</v>
      </c>
      <c r="Z877" s="26">
        <v>0</v>
      </c>
      <c r="AA877" s="26">
        <v>0</v>
      </c>
      <c r="AB877" s="26">
        <v>0</v>
      </c>
      <c r="AC877" s="26">
        <v>0</v>
      </c>
      <c r="AD877" s="26">
        <v>0</v>
      </c>
      <c r="AE877" s="26">
        <v>0</v>
      </c>
      <c r="AF877" s="29" t="s">
        <v>263</v>
      </c>
      <c r="AG877" s="29">
        <v>2021</v>
      </c>
      <c r="AH877" s="30" t="s">
        <v>263</v>
      </c>
    </row>
    <row r="878" spans="1:34" ht="61.5">
      <c r="B878" s="20" t="s">
        <v>798</v>
      </c>
      <c r="C878" s="163"/>
      <c r="D878" s="167">
        <v>22328326.73</v>
      </c>
      <c r="E878" s="26">
        <v>0</v>
      </c>
      <c r="F878" s="26">
        <v>0</v>
      </c>
      <c r="G878" s="26">
        <v>796456.11</v>
      </c>
      <c r="H878" s="26">
        <v>94173.67</v>
      </c>
      <c r="I878" s="26">
        <v>0</v>
      </c>
      <c r="J878" s="26">
        <v>0</v>
      </c>
      <c r="K878" s="28">
        <v>0</v>
      </c>
      <c r="L878" s="26">
        <v>0</v>
      </c>
      <c r="M878" s="26">
        <v>3100.2</v>
      </c>
      <c r="N878" s="26">
        <v>15039683.699999999</v>
      </c>
      <c r="O878" s="26">
        <v>0</v>
      </c>
      <c r="P878" s="26">
        <v>0</v>
      </c>
      <c r="Q878" s="26">
        <v>0</v>
      </c>
      <c r="R878" s="26">
        <v>0</v>
      </c>
      <c r="S878" s="26">
        <v>0</v>
      </c>
      <c r="T878" s="26">
        <v>0</v>
      </c>
      <c r="U878" s="26">
        <v>5487161</v>
      </c>
      <c r="V878" s="26">
        <v>0</v>
      </c>
      <c r="W878" s="26">
        <v>0</v>
      </c>
      <c r="X878" s="26">
        <v>0</v>
      </c>
      <c r="Y878" s="26">
        <v>0</v>
      </c>
      <c r="Z878" s="26">
        <v>0</v>
      </c>
      <c r="AA878" s="26">
        <v>0</v>
      </c>
      <c r="AB878" s="26">
        <v>0</v>
      </c>
      <c r="AC878" s="26">
        <v>216232.44999999998</v>
      </c>
      <c r="AD878" s="26">
        <v>694619.8</v>
      </c>
      <c r="AE878" s="26">
        <v>0</v>
      </c>
      <c r="AF878" s="56" t="s">
        <v>720</v>
      </c>
      <c r="AG878" s="56" t="s">
        <v>720</v>
      </c>
      <c r="AH878" s="70" t="s">
        <v>720</v>
      </c>
    </row>
    <row r="879" spans="1:34" ht="61.5">
      <c r="A879" s="17">
        <v>1</v>
      </c>
      <c r="B879" s="52">
        <v>298</v>
      </c>
      <c r="C879" s="20" t="s">
        <v>122</v>
      </c>
      <c r="D879" s="26">
        <v>119941.93</v>
      </c>
      <c r="E879" s="26">
        <v>0</v>
      </c>
      <c r="F879" s="26">
        <v>0</v>
      </c>
      <c r="G879" s="26">
        <v>0</v>
      </c>
      <c r="H879" s="26">
        <v>0</v>
      </c>
      <c r="I879" s="26">
        <v>0</v>
      </c>
      <c r="J879" s="26">
        <v>0</v>
      </c>
      <c r="K879" s="28">
        <v>0</v>
      </c>
      <c r="L879" s="26">
        <v>0</v>
      </c>
      <c r="M879" s="26">
        <v>0</v>
      </c>
      <c r="N879" s="26">
        <v>0</v>
      </c>
      <c r="O879" s="26">
        <v>0</v>
      </c>
      <c r="P879" s="26">
        <v>0</v>
      </c>
      <c r="Q879" s="26">
        <v>0</v>
      </c>
      <c r="R879" s="26">
        <v>0</v>
      </c>
      <c r="S879" s="26">
        <v>0</v>
      </c>
      <c r="T879" s="26">
        <v>0</v>
      </c>
      <c r="U879" s="26">
        <v>0</v>
      </c>
      <c r="V879" s="26">
        <v>0</v>
      </c>
      <c r="W879" s="26">
        <v>0</v>
      </c>
      <c r="X879" s="26">
        <v>0</v>
      </c>
      <c r="Y879" s="26">
        <v>0</v>
      </c>
      <c r="Z879" s="26">
        <v>0</v>
      </c>
      <c r="AA879" s="26">
        <v>0</v>
      </c>
      <c r="AB879" s="26">
        <v>0</v>
      </c>
      <c r="AC879" s="26">
        <v>0</v>
      </c>
      <c r="AD879" s="26">
        <v>119941.93</v>
      </c>
      <c r="AE879" s="26">
        <v>0</v>
      </c>
      <c r="AF879" s="29">
        <v>2021</v>
      </c>
      <c r="AG879" s="29" t="s">
        <v>263</v>
      </c>
      <c r="AH879" s="29" t="s">
        <v>263</v>
      </c>
    </row>
    <row r="880" spans="1:34" ht="61.5">
      <c r="A880" s="17">
        <v>1</v>
      </c>
      <c r="B880" s="52">
        <v>299</v>
      </c>
      <c r="C880" s="20" t="s">
        <v>127</v>
      </c>
      <c r="D880" s="26">
        <v>5544364.6500000004</v>
      </c>
      <c r="E880" s="26">
        <v>0</v>
      </c>
      <c r="F880" s="26">
        <v>0</v>
      </c>
      <c r="G880" s="26">
        <v>0</v>
      </c>
      <c r="H880" s="26">
        <v>0</v>
      </c>
      <c r="I880" s="26">
        <v>0</v>
      </c>
      <c r="J880" s="26">
        <v>0</v>
      </c>
      <c r="K880" s="28">
        <v>0</v>
      </c>
      <c r="L880" s="26">
        <v>0</v>
      </c>
      <c r="M880" s="26">
        <v>0</v>
      </c>
      <c r="N880" s="26">
        <v>0</v>
      </c>
      <c r="O880" s="26">
        <v>0</v>
      </c>
      <c r="P880" s="26">
        <v>0</v>
      </c>
      <c r="Q880" s="26">
        <v>0</v>
      </c>
      <c r="R880" s="26">
        <v>0</v>
      </c>
      <c r="S880" s="26">
        <v>0</v>
      </c>
      <c r="T880" s="26">
        <v>0</v>
      </c>
      <c r="U880" s="26">
        <v>5487161</v>
      </c>
      <c r="V880" s="26">
        <v>0</v>
      </c>
      <c r="W880" s="26">
        <v>0</v>
      </c>
      <c r="X880" s="26">
        <v>0</v>
      </c>
      <c r="Y880" s="26">
        <v>0</v>
      </c>
      <c r="Z880" s="26">
        <v>0</v>
      </c>
      <c r="AA880" s="26">
        <v>0</v>
      </c>
      <c r="AB880" s="26">
        <v>0</v>
      </c>
      <c r="AC880" s="26">
        <v>57203.65</v>
      </c>
      <c r="AD880" s="26">
        <v>0</v>
      </c>
      <c r="AE880" s="26">
        <v>0</v>
      </c>
      <c r="AF880" s="29" t="s">
        <v>263</v>
      </c>
      <c r="AG880" s="29">
        <v>2021</v>
      </c>
      <c r="AH880" s="30">
        <v>2021</v>
      </c>
    </row>
    <row r="881" spans="1:34" ht="61.5">
      <c r="A881" s="17">
        <v>1</v>
      </c>
      <c r="B881" s="52">
        <v>300</v>
      </c>
      <c r="C881" s="20" t="s">
        <v>125</v>
      </c>
      <c r="D881" s="26">
        <v>4164322.15</v>
      </c>
      <c r="E881" s="26">
        <v>0</v>
      </c>
      <c r="F881" s="26">
        <v>0</v>
      </c>
      <c r="G881" s="26">
        <v>0</v>
      </c>
      <c r="H881" s="26">
        <v>0</v>
      </c>
      <c r="I881" s="26">
        <v>0</v>
      </c>
      <c r="J881" s="26">
        <v>0</v>
      </c>
      <c r="K881" s="28">
        <v>0</v>
      </c>
      <c r="L881" s="26">
        <v>0</v>
      </c>
      <c r="M881" s="26">
        <v>897.57</v>
      </c>
      <c r="N881" s="26">
        <v>4121357</v>
      </c>
      <c r="O881" s="26">
        <v>0</v>
      </c>
      <c r="P881" s="26">
        <v>0</v>
      </c>
      <c r="Q881" s="26">
        <v>0</v>
      </c>
      <c r="R881" s="26">
        <v>0</v>
      </c>
      <c r="S881" s="26">
        <v>0</v>
      </c>
      <c r="T881" s="26">
        <v>0</v>
      </c>
      <c r="U881" s="26">
        <v>0</v>
      </c>
      <c r="V881" s="26">
        <v>0</v>
      </c>
      <c r="W881" s="26">
        <v>0</v>
      </c>
      <c r="X881" s="26">
        <v>0</v>
      </c>
      <c r="Y881" s="26">
        <v>0</v>
      </c>
      <c r="Z881" s="26">
        <v>0</v>
      </c>
      <c r="AA881" s="26">
        <v>0</v>
      </c>
      <c r="AB881" s="26">
        <v>0</v>
      </c>
      <c r="AC881" s="26">
        <v>42965.15</v>
      </c>
      <c r="AD881" s="26">
        <v>0</v>
      </c>
      <c r="AE881" s="26">
        <v>0</v>
      </c>
      <c r="AF881" s="29" t="s">
        <v>263</v>
      </c>
      <c r="AG881" s="29">
        <v>2021</v>
      </c>
      <c r="AH881" s="30">
        <v>2021</v>
      </c>
    </row>
    <row r="882" spans="1:34" ht="61.5">
      <c r="A882" s="17">
        <v>1</v>
      </c>
      <c r="B882" s="52">
        <v>301</v>
      </c>
      <c r="C882" s="20" t="s">
        <v>128</v>
      </c>
      <c r="D882" s="26">
        <v>3561345.98</v>
      </c>
      <c r="E882" s="26">
        <v>0</v>
      </c>
      <c r="F882" s="26">
        <v>0</v>
      </c>
      <c r="G882" s="26">
        <v>0</v>
      </c>
      <c r="H882" s="26">
        <v>0</v>
      </c>
      <c r="I882" s="26">
        <v>0</v>
      </c>
      <c r="J882" s="26">
        <v>0</v>
      </c>
      <c r="K882" s="28">
        <v>0</v>
      </c>
      <c r="L882" s="26">
        <v>0</v>
      </c>
      <c r="M882" s="26">
        <v>643.1</v>
      </c>
      <c r="N882" s="26">
        <v>3524602</v>
      </c>
      <c r="O882" s="26">
        <v>0</v>
      </c>
      <c r="P882" s="26">
        <v>0</v>
      </c>
      <c r="Q882" s="26">
        <v>0</v>
      </c>
      <c r="R882" s="26">
        <v>0</v>
      </c>
      <c r="S882" s="26">
        <v>0</v>
      </c>
      <c r="T882" s="26">
        <v>0</v>
      </c>
      <c r="U882" s="26">
        <v>0</v>
      </c>
      <c r="V882" s="26">
        <v>0</v>
      </c>
      <c r="W882" s="26">
        <v>0</v>
      </c>
      <c r="X882" s="26">
        <v>0</v>
      </c>
      <c r="Y882" s="26">
        <v>0</v>
      </c>
      <c r="Z882" s="26">
        <v>0</v>
      </c>
      <c r="AA882" s="26">
        <v>0</v>
      </c>
      <c r="AB882" s="26">
        <v>0</v>
      </c>
      <c r="AC882" s="34">
        <v>36743.980000000003</v>
      </c>
      <c r="AD882" s="26">
        <v>0</v>
      </c>
      <c r="AE882" s="26">
        <v>0</v>
      </c>
      <c r="AF882" s="29" t="s">
        <v>263</v>
      </c>
      <c r="AG882" s="29">
        <v>2021</v>
      </c>
      <c r="AH882" s="30">
        <v>2021</v>
      </c>
    </row>
    <row r="883" spans="1:34" ht="61.5">
      <c r="A883" s="17">
        <v>1</v>
      </c>
      <c r="B883" s="52">
        <v>302</v>
      </c>
      <c r="C883" s="20" t="s">
        <v>126</v>
      </c>
      <c r="D883" s="26">
        <v>2858655.04</v>
      </c>
      <c r="E883" s="26">
        <v>0</v>
      </c>
      <c r="F883" s="26">
        <v>0</v>
      </c>
      <c r="G883" s="26">
        <v>0</v>
      </c>
      <c r="H883" s="26">
        <v>0</v>
      </c>
      <c r="I883" s="26">
        <v>0</v>
      </c>
      <c r="J883" s="26">
        <v>0</v>
      </c>
      <c r="K883" s="28">
        <v>0</v>
      </c>
      <c r="L883" s="26">
        <v>0</v>
      </c>
      <c r="M883" s="26">
        <v>557.17999999999995</v>
      </c>
      <c r="N883" s="26">
        <v>2749022</v>
      </c>
      <c r="O883" s="26">
        <v>0</v>
      </c>
      <c r="P883" s="26">
        <v>0</v>
      </c>
      <c r="Q883" s="26">
        <v>0</v>
      </c>
      <c r="R883" s="26">
        <v>0</v>
      </c>
      <c r="S883" s="26">
        <v>0</v>
      </c>
      <c r="T883" s="26">
        <v>0</v>
      </c>
      <c r="U883" s="26">
        <v>0</v>
      </c>
      <c r="V883" s="26">
        <v>0</v>
      </c>
      <c r="W883" s="26">
        <v>0</v>
      </c>
      <c r="X883" s="26">
        <v>0</v>
      </c>
      <c r="Y883" s="26">
        <v>0</v>
      </c>
      <c r="Z883" s="26">
        <v>0</v>
      </c>
      <c r="AA883" s="26">
        <v>0</v>
      </c>
      <c r="AB883" s="26">
        <v>0</v>
      </c>
      <c r="AC883" s="26">
        <v>28658.55</v>
      </c>
      <c r="AD883" s="26">
        <v>80974.490000000005</v>
      </c>
      <c r="AE883" s="26">
        <v>0</v>
      </c>
      <c r="AF883" s="29">
        <v>2021</v>
      </c>
      <c r="AG883" s="29">
        <v>2021</v>
      </c>
      <c r="AH883" s="30">
        <v>2021</v>
      </c>
    </row>
    <row r="884" spans="1:34" ht="61.5">
      <c r="A884" s="17">
        <v>1</v>
      </c>
      <c r="B884" s="52">
        <v>303</v>
      </c>
      <c r="C884" s="20" t="s">
        <v>123</v>
      </c>
      <c r="D884" s="26">
        <v>120068.08</v>
      </c>
      <c r="E884" s="26">
        <v>0</v>
      </c>
      <c r="F884" s="26">
        <v>0</v>
      </c>
      <c r="G884" s="26">
        <v>0</v>
      </c>
      <c r="H884" s="26">
        <v>0</v>
      </c>
      <c r="I884" s="26">
        <v>0</v>
      </c>
      <c r="J884" s="26">
        <v>0</v>
      </c>
      <c r="K884" s="28">
        <v>0</v>
      </c>
      <c r="L884" s="26">
        <v>0</v>
      </c>
      <c r="M884" s="26">
        <v>0</v>
      </c>
      <c r="N884" s="26">
        <v>0</v>
      </c>
      <c r="O884" s="26">
        <v>0</v>
      </c>
      <c r="P884" s="26">
        <v>0</v>
      </c>
      <c r="Q884" s="26">
        <v>0</v>
      </c>
      <c r="R884" s="26">
        <v>0</v>
      </c>
      <c r="S884" s="26">
        <v>0</v>
      </c>
      <c r="T884" s="26">
        <v>0</v>
      </c>
      <c r="U884" s="26">
        <v>0</v>
      </c>
      <c r="V884" s="26">
        <v>0</v>
      </c>
      <c r="W884" s="26">
        <v>0</v>
      </c>
      <c r="X884" s="26">
        <v>0</v>
      </c>
      <c r="Y884" s="26">
        <v>0</v>
      </c>
      <c r="Z884" s="26">
        <v>0</v>
      </c>
      <c r="AA884" s="26">
        <v>0</v>
      </c>
      <c r="AB884" s="26">
        <v>0</v>
      </c>
      <c r="AC884" s="26">
        <v>0</v>
      </c>
      <c r="AD884" s="26">
        <v>120068.08</v>
      </c>
      <c r="AE884" s="26">
        <v>0</v>
      </c>
      <c r="AF884" s="29">
        <v>2021</v>
      </c>
      <c r="AG884" s="29" t="s">
        <v>263</v>
      </c>
      <c r="AH884" s="29" t="s">
        <v>263</v>
      </c>
    </row>
    <row r="885" spans="1:34" ht="61.5">
      <c r="A885" s="17">
        <v>1</v>
      </c>
      <c r="B885" s="52">
        <v>304</v>
      </c>
      <c r="C885" s="20" t="s">
        <v>124</v>
      </c>
      <c r="D885" s="26">
        <v>119926.1</v>
      </c>
      <c r="E885" s="26">
        <v>0</v>
      </c>
      <c r="F885" s="26">
        <v>0</v>
      </c>
      <c r="G885" s="26">
        <v>0</v>
      </c>
      <c r="H885" s="26">
        <v>0</v>
      </c>
      <c r="I885" s="26">
        <v>0</v>
      </c>
      <c r="J885" s="26">
        <v>0</v>
      </c>
      <c r="K885" s="28">
        <v>0</v>
      </c>
      <c r="L885" s="26">
        <v>0</v>
      </c>
      <c r="M885" s="26">
        <v>0</v>
      </c>
      <c r="N885" s="26">
        <v>0</v>
      </c>
      <c r="O885" s="26">
        <v>0</v>
      </c>
      <c r="P885" s="26">
        <v>0</v>
      </c>
      <c r="Q885" s="26">
        <v>0</v>
      </c>
      <c r="R885" s="26">
        <v>0</v>
      </c>
      <c r="S885" s="26">
        <v>0</v>
      </c>
      <c r="T885" s="26">
        <v>0</v>
      </c>
      <c r="U885" s="26">
        <v>0</v>
      </c>
      <c r="V885" s="26">
        <v>0</v>
      </c>
      <c r="W885" s="26">
        <v>0</v>
      </c>
      <c r="X885" s="26">
        <v>0</v>
      </c>
      <c r="Y885" s="26">
        <v>0</v>
      </c>
      <c r="Z885" s="26">
        <v>0</v>
      </c>
      <c r="AA885" s="26">
        <v>0</v>
      </c>
      <c r="AB885" s="26">
        <v>0</v>
      </c>
      <c r="AC885" s="26">
        <v>0</v>
      </c>
      <c r="AD885" s="26">
        <v>119926.1</v>
      </c>
      <c r="AE885" s="26">
        <v>0</v>
      </c>
      <c r="AF885" s="29">
        <v>2021</v>
      </c>
      <c r="AG885" s="29" t="s">
        <v>263</v>
      </c>
      <c r="AH885" s="29" t="s">
        <v>263</v>
      </c>
    </row>
    <row r="886" spans="1:34" ht="61.5">
      <c r="A886" s="17">
        <v>1</v>
      </c>
      <c r="B886" s="52">
        <v>305</v>
      </c>
      <c r="C886" s="20" t="s">
        <v>129</v>
      </c>
      <c r="D886" s="26">
        <v>194982.26</v>
      </c>
      <c r="E886" s="26">
        <v>0</v>
      </c>
      <c r="F886" s="26">
        <v>0</v>
      </c>
      <c r="G886" s="26">
        <v>0</v>
      </c>
      <c r="H886" s="26">
        <v>0</v>
      </c>
      <c r="I886" s="26">
        <v>0</v>
      </c>
      <c r="J886" s="26">
        <v>0</v>
      </c>
      <c r="K886" s="28">
        <v>0</v>
      </c>
      <c r="L886" s="26">
        <v>0</v>
      </c>
      <c r="M886" s="26">
        <v>0</v>
      </c>
      <c r="N886" s="26">
        <v>0</v>
      </c>
      <c r="O886" s="26">
        <v>0</v>
      </c>
      <c r="P886" s="26">
        <v>0</v>
      </c>
      <c r="Q886" s="26">
        <v>0</v>
      </c>
      <c r="R886" s="26">
        <v>0</v>
      </c>
      <c r="S886" s="26">
        <v>0</v>
      </c>
      <c r="T886" s="26">
        <v>0</v>
      </c>
      <c r="U886" s="26">
        <v>0</v>
      </c>
      <c r="V886" s="26">
        <v>0</v>
      </c>
      <c r="W886" s="26">
        <v>0</v>
      </c>
      <c r="X886" s="26">
        <v>0</v>
      </c>
      <c r="Y886" s="26">
        <v>0</v>
      </c>
      <c r="Z886" s="26">
        <v>0</v>
      </c>
      <c r="AA886" s="26">
        <v>0</v>
      </c>
      <c r="AB886" s="26">
        <v>0</v>
      </c>
      <c r="AC886" s="26">
        <v>0</v>
      </c>
      <c r="AD886" s="26">
        <v>194982.26</v>
      </c>
      <c r="AE886" s="26">
        <v>0</v>
      </c>
      <c r="AF886" s="29">
        <v>2021</v>
      </c>
      <c r="AG886" s="29" t="s">
        <v>263</v>
      </c>
      <c r="AH886" s="29" t="s">
        <v>263</v>
      </c>
    </row>
    <row r="887" spans="1:34" ht="61.5">
      <c r="A887" s="17">
        <v>1</v>
      </c>
      <c r="B887" s="52">
        <v>306</v>
      </c>
      <c r="C887" s="20" t="s">
        <v>114</v>
      </c>
      <c r="D887" s="26">
        <v>2512737.2000000002</v>
      </c>
      <c r="E887" s="26">
        <v>0</v>
      </c>
      <c r="F887" s="26">
        <v>0</v>
      </c>
      <c r="G887" s="26">
        <v>0</v>
      </c>
      <c r="H887" s="26">
        <v>0</v>
      </c>
      <c r="I887" s="26">
        <v>0</v>
      </c>
      <c r="J887" s="26">
        <v>0</v>
      </c>
      <c r="K887" s="28">
        <v>0</v>
      </c>
      <c r="L887" s="26">
        <v>0</v>
      </c>
      <c r="M887" s="34">
        <v>636.6</v>
      </c>
      <c r="N887" s="34">
        <v>2497750.7000000002</v>
      </c>
      <c r="O887" s="26">
        <v>0</v>
      </c>
      <c r="P887" s="26">
        <v>0</v>
      </c>
      <c r="Q887" s="26">
        <v>0</v>
      </c>
      <c r="R887" s="26">
        <v>0</v>
      </c>
      <c r="S887" s="26">
        <v>0</v>
      </c>
      <c r="T887" s="26">
        <v>0</v>
      </c>
      <c r="U887" s="26">
        <v>0</v>
      </c>
      <c r="V887" s="26">
        <v>0</v>
      </c>
      <c r="W887" s="26">
        <v>0</v>
      </c>
      <c r="X887" s="26">
        <v>0</v>
      </c>
      <c r="Y887" s="26">
        <v>0</v>
      </c>
      <c r="Z887" s="26">
        <v>0</v>
      </c>
      <c r="AA887" s="26">
        <v>0</v>
      </c>
      <c r="AB887" s="26">
        <v>0</v>
      </c>
      <c r="AC887" s="34">
        <v>14986.5</v>
      </c>
      <c r="AD887" s="26">
        <v>0</v>
      </c>
      <c r="AE887" s="26">
        <v>0</v>
      </c>
      <c r="AF887" s="29" t="s">
        <v>263</v>
      </c>
      <c r="AG887" s="29">
        <v>2021</v>
      </c>
      <c r="AH887" s="30">
        <v>2021</v>
      </c>
    </row>
    <row r="888" spans="1:34" ht="61.5">
      <c r="A888" s="17">
        <v>1</v>
      </c>
      <c r="B888" s="52">
        <v>307</v>
      </c>
      <c r="C888" s="20" t="s">
        <v>1182</v>
      </c>
      <c r="D888" s="26">
        <v>903922.43</v>
      </c>
      <c r="E888" s="26">
        <v>0</v>
      </c>
      <c r="F888" s="26">
        <v>0</v>
      </c>
      <c r="G888" s="34">
        <v>796456.11</v>
      </c>
      <c r="H888" s="34">
        <v>94173.67</v>
      </c>
      <c r="I888" s="26">
        <v>0</v>
      </c>
      <c r="J888" s="26">
        <v>0</v>
      </c>
      <c r="K888" s="58">
        <v>0</v>
      </c>
      <c r="L888" s="26">
        <v>0</v>
      </c>
      <c r="M888" s="26">
        <v>0</v>
      </c>
      <c r="N888" s="26">
        <v>0</v>
      </c>
      <c r="O888" s="26">
        <v>0</v>
      </c>
      <c r="P888" s="26">
        <v>0</v>
      </c>
      <c r="Q888" s="26">
        <v>0</v>
      </c>
      <c r="R888" s="26">
        <v>0</v>
      </c>
      <c r="S888" s="26">
        <v>0</v>
      </c>
      <c r="T888" s="26">
        <v>0</v>
      </c>
      <c r="U888" s="26">
        <v>0</v>
      </c>
      <c r="V888" s="26">
        <v>0</v>
      </c>
      <c r="W888" s="26">
        <v>0</v>
      </c>
      <c r="X888" s="26">
        <v>0</v>
      </c>
      <c r="Y888" s="26">
        <v>0</v>
      </c>
      <c r="Z888" s="26">
        <v>0</v>
      </c>
      <c r="AA888" s="26">
        <v>0</v>
      </c>
      <c r="AB888" s="26">
        <v>0</v>
      </c>
      <c r="AC888" s="26">
        <v>13292.650000000001</v>
      </c>
      <c r="AD888" s="26">
        <v>0</v>
      </c>
      <c r="AE888" s="26">
        <v>0</v>
      </c>
      <c r="AF888" s="29" t="s">
        <v>263</v>
      </c>
      <c r="AG888" s="29">
        <v>2021</v>
      </c>
      <c r="AH888" s="30">
        <v>2021</v>
      </c>
    </row>
    <row r="889" spans="1:34" ht="61.5">
      <c r="A889" s="17">
        <v>1</v>
      </c>
      <c r="B889" s="52">
        <v>308</v>
      </c>
      <c r="C889" s="20" t="s">
        <v>2231</v>
      </c>
      <c r="D889" s="26">
        <v>2228060.91</v>
      </c>
      <c r="E889" s="31">
        <v>0</v>
      </c>
      <c r="F889" s="31">
        <v>0</v>
      </c>
      <c r="G889" s="31">
        <v>0</v>
      </c>
      <c r="H889" s="31">
        <v>0</v>
      </c>
      <c r="I889" s="31">
        <v>0</v>
      </c>
      <c r="J889" s="31">
        <v>0</v>
      </c>
      <c r="K889" s="28">
        <v>0</v>
      </c>
      <c r="L889" s="26">
        <v>0</v>
      </c>
      <c r="M889" s="26">
        <v>365.75</v>
      </c>
      <c r="N889" s="26">
        <v>2146952</v>
      </c>
      <c r="O889" s="26">
        <v>0</v>
      </c>
      <c r="P889" s="26">
        <v>0</v>
      </c>
      <c r="Q889" s="26">
        <v>0</v>
      </c>
      <c r="R889" s="26">
        <v>0</v>
      </c>
      <c r="S889" s="26">
        <v>0</v>
      </c>
      <c r="T889" s="26">
        <v>0</v>
      </c>
      <c r="U889" s="26">
        <v>0</v>
      </c>
      <c r="V889" s="26">
        <v>0</v>
      </c>
      <c r="W889" s="26">
        <v>0</v>
      </c>
      <c r="X889" s="26">
        <v>0</v>
      </c>
      <c r="Y889" s="26">
        <v>0</v>
      </c>
      <c r="Z889" s="26">
        <v>0</v>
      </c>
      <c r="AA889" s="26">
        <v>0</v>
      </c>
      <c r="AB889" s="26">
        <v>0</v>
      </c>
      <c r="AC889" s="26">
        <v>22381.97</v>
      </c>
      <c r="AD889" s="34">
        <v>58726.94</v>
      </c>
      <c r="AE889" s="26">
        <v>0</v>
      </c>
      <c r="AF889" s="29">
        <v>2021</v>
      </c>
      <c r="AG889" s="29">
        <v>2021</v>
      </c>
      <c r="AH889" s="30">
        <v>2021</v>
      </c>
    </row>
    <row r="890" spans="1:34" ht="61.5">
      <c r="B890" s="20" t="s">
        <v>801</v>
      </c>
      <c r="C890" s="163"/>
      <c r="D890" s="167">
        <v>5513180.9399999995</v>
      </c>
      <c r="E890" s="26">
        <v>0</v>
      </c>
      <c r="F890" s="26">
        <v>0</v>
      </c>
      <c r="G890" s="26">
        <v>0</v>
      </c>
      <c r="H890" s="26">
        <v>0</v>
      </c>
      <c r="I890" s="26">
        <v>0</v>
      </c>
      <c r="J890" s="26">
        <v>0</v>
      </c>
      <c r="K890" s="28">
        <v>0</v>
      </c>
      <c r="L890" s="26">
        <v>0</v>
      </c>
      <c r="M890" s="26">
        <v>293</v>
      </c>
      <c r="N890" s="26">
        <v>1132822</v>
      </c>
      <c r="O890" s="26">
        <v>0</v>
      </c>
      <c r="P890" s="26">
        <v>0</v>
      </c>
      <c r="Q890" s="26">
        <v>0</v>
      </c>
      <c r="R890" s="26">
        <v>0</v>
      </c>
      <c r="S890" s="26">
        <v>0</v>
      </c>
      <c r="T890" s="26">
        <v>0</v>
      </c>
      <c r="U890" s="26">
        <v>4310144.67</v>
      </c>
      <c r="V890" s="26">
        <v>0</v>
      </c>
      <c r="W890" s="26">
        <v>0</v>
      </c>
      <c r="X890" s="26">
        <v>0</v>
      </c>
      <c r="Y890" s="26">
        <v>0</v>
      </c>
      <c r="Z890" s="26">
        <v>0</v>
      </c>
      <c r="AA890" s="26">
        <v>0</v>
      </c>
      <c r="AB890" s="26">
        <v>0</v>
      </c>
      <c r="AC890" s="26">
        <v>70214.27</v>
      </c>
      <c r="AD890" s="26">
        <v>0</v>
      </c>
      <c r="AE890" s="26">
        <v>0</v>
      </c>
      <c r="AF890" s="56" t="s">
        <v>720</v>
      </c>
      <c r="AG890" s="56" t="s">
        <v>720</v>
      </c>
      <c r="AH890" s="70" t="s">
        <v>720</v>
      </c>
    </row>
    <row r="891" spans="1:34" ht="61.5">
      <c r="A891" s="17">
        <v>1</v>
      </c>
      <c r="B891" s="52">
        <v>309</v>
      </c>
      <c r="C891" s="20" t="s">
        <v>167</v>
      </c>
      <c r="D891" s="26">
        <v>4365745.54</v>
      </c>
      <c r="E891" s="26">
        <v>0</v>
      </c>
      <c r="F891" s="26">
        <v>0</v>
      </c>
      <c r="G891" s="26">
        <v>0</v>
      </c>
      <c r="H891" s="26">
        <v>0</v>
      </c>
      <c r="I891" s="26">
        <v>0</v>
      </c>
      <c r="J891" s="26">
        <v>0</v>
      </c>
      <c r="K891" s="58">
        <v>0</v>
      </c>
      <c r="L891" s="26">
        <v>0</v>
      </c>
      <c r="M891" s="26">
        <v>0</v>
      </c>
      <c r="N891" s="26">
        <v>0</v>
      </c>
      <c r="O891" s="26">
        <v>0</v>
      </c>
      <c r="P891" s="26">
        <v>0</v>
      </c>
      <c r="Q891" s="26">
        <v>0</v>
      </c>
      <c r="R891" s="26">
        <v>0</v>
      </c>
      <c r="S891" s="26">
        <v>0</v>
      </c>
      <c r="T891" s="26">
        <v>0</v>
      </c>
      <c r="U891" s="34">
        <v>4310144.67</v>
      </c>
      <c r="V891" s="26">
        <v>0</v>
      </c>
      <c r="W891" s="26">
        <v>0</v>
      </c>
      <c r="X891" s="26">
        <v>0</v>
      </c>
      <c r="Y891" s="26">
        <v>0</v>
      </c>
      <c r="Z891" s="26">
        <v>0</v>
      </c>
      <c r="AA891" s="26">
        <v>0</v>
      </c>
      <c r="AB891" s="26">
        <v>0</v>
      </c>
      <c r="AC891" s="34">
        <v>55600.87</v>
      </c>
      <c r="AD891" s="26">
        <v>0</v>
      </c>
      <c r="AE891" s="26">
        <v>0</v>
      </c>
      <c r="AF891" s="29" t="s">
        <v>263</v>
      </c>
      <c r="AG891" s="29">
        <v>2021</v>
      </c>
      <c r="AH891" s="30">
        <v>2021</v>
      </c>
    </row>
    <row r="892" spans="1:34" ht="61.5">
      <c r="A892" s="17">
        <v>1</v>
      </c>
      <c r="B892" s="52">
        <v>310</v>
      </c>
      <c r="C892" s="20" t="s">
        <v>1525</v>
      </c>
      <c r="D892" s="26">
        <v>1147435.3999999999</v>
      </c>
      <c r="E892" s="26">
        <v>0</v>
      </c>
      <c r="F892" s="26">
        <v>0</v>
      </c>
      <c r="G892" s="26">
        <v>0</v>
      </c>
      <c r="H892" s="26">
        <v>0</v>
      </c>
      <c r="I892" s="26">
        <v>0</v>
      </c>
      <c r="J892" s="26">
        <v>0</v>
      </c>
      <c r="K892" s="58">
        <v>0</v>
      </c>
      <c r="L892" s="26">
        <v>0</v>
      </c>
      <c r="M892" s="34">
        <v>293</v>
      </c>
      <c r="N892" s="34">
        <v>1132822</v>
      </c>
      <c r="O892" s="26">
        <v>0</v>
      </c>
      <c r="P892" s="26">
        <v>0</v>
      </c>
      <c r="Q892" s="26">
        <v>0</v>
      </c>
      <c r="R892" s="26">
        <v>0</v>
      </c>
      <c r="S892" s="26">
        <v>0</v>
      </c>
      <c r="T892" s="26">
        <v>0</v>
      </c>
      <c r="U892" s="26">
        <v>0</v>
      </c>
      <c r="V892" s="26">
        <v>0</v>
      </c>
      <c r="W892" s="26">
        <v>0</v>
      </c>
      <c r="X892" s="26">
        <v>0</v>
      </c>
      <c r="Y892" s="26">
        <v>0</v>
      </c>
      <c r="Z892" s="26">
        <v>0</v>
      </c>
      <c r="AA892" s="26">
        <v>0</v>
      </c>
      <c r="AB892" s="26">
        <v>0</v>
      </c>
      <c r="AC892" s="34">
        <v>14613.4</v>
      </c>
      <c r="AD892" s="26">
        <v>0</v>
      </c>
      <c r="AE892" s="26">
        <v>0</v>
      </c>
      <c r="AF892" s="29" t="s">
        <v>263</v>
      </c>
      <c r="AG892" s="29">
        <v>2021</v>
      </c>
      <c r="AH892" s="30">
        <v>2021</v>
      </c>
    </row>
    <row r="893" spans="1:34" ht="61.5">
      <c r="B893" s="20" t="s">
        <v>803</v>
      </c>
      <c r="C893" s="163"/>
      <c r="D893" s="167">
        <v>4300110.49</v>
      </c>
      <c r="E893" s="26">
        <v>0</v>
      </c>
      <c r="F893" s="26">
        <v>0</v>
      </c>
      <c r="G893" s="26">
        <v>0</v>
      </c>
      <c r="H893" s="26">
        <v>0</v>
      </c>
      <c r="I893" s="26">
        <v>0</v>
      </c>
      <c r="J893" s="26">
        <v>0</v>
      </c>
      <c r="K893" s="28">
        <v>0</v>
      </c>
      <c r="L893" s="26">
        <v>0</v>
      </c>
      <c r="M893" s="26">
        <v>0</v>
      </c>
      <c r="N893" s="26">
        <v>0</v>
      </c>
      <c r="O893" s="26">
        <v>0</v>
      </c>
      <c r="P893" s="26">
        <v>0</v>
      </c>
      <c r="Q893" s="26">
        <v>655.53</v>
      </c>
      <c r="R893" s="26">
        <v>2352267</v>
      </c>
      <c r="S893" s="26">
        <v>0</v>
      </c>
      <c r="T893" s="26">
        <v>0</v>
      </c>
      <c r="U893" s="26">
        <v>1815231</v>
      </c>
      <c r="V893" s="26">
        <v>0</v>
      </c>
      <c r="W893" s="26">
        <v>0</v>
      </c>
      <c r="X893" s="26">
        <v>0</v>
      </c>
      <c r="Y893" s="26">
        <v>0</v>
      </c>
      <c r="Z893" s="26">
        <v>0</v>
      </c>
      <c r="AA893" s="26">
        <v>0</v>
      </c>
      <c r="AB893" s="26">
        <v>0</v>
      </c>
      <c r="AC893" s="26">
        <v>53760.72</v>
      </c>
      <c r="AD893" s="26">
        <v>78851.77</v>
      </c>
      <c r="AE893" s="26">
        <v>0</v>
      </c>
      <c r="AF893" s="56" t="s">
        <v>720</v>
      </c>
      <c r="AG893" s="56" t="s">
        <v>720</v>
      </c>
      <c r="AH893" s="70" t="s">
        <v>720</v>
      </c>
    </row>
    <row r="894" spans="1:34" ht="61.5">
      <c r="A894" s="17">
        <v>1</v>
      </c>
      <c r="B894" s="52">
        <v>311</v>
      </c>
      <c r="C894" s="20" t="s">
        <v>174</v>
      </c>
      <c r="D894" s="26">
        <v>78851.77</v>
      </c>
      <c r="E894" s="26">
        <v>0</v>
      </c>
      <c r="F894" s="26">
        <v>0</v>
      </c>
      <c r="G894" s="26">
        <v>0</v>
      </c>
      <c r="H894" s="26">
        <v>0</v>
      </c>
      <c r="I894" s="26">
        <v>0</v>
      </c>
      <c r="J894" s="26">
        <v>0</v>
      </c>
      <c r="K894" s="28">
        <v>0</v>
      </c>
      <c r="L894" s="26">
        <v>0</v>
      </c>
      <c r="M894" s="26">
        <v>0</v>
      </c>
      <c r="N894" s="26">
        <v>0</v>
      </c>
      <c r="O894" s="26">
        <v>0</v>
      </c>
      <c r="P894" s="26">
        <v>0</v>
      </c>
      <c r="Q894" s="26">
        <v>0</v>
      </c>
      <c r="R894" s="26">
        <v>0</v>
      </c>
      <c r="S894" s="26">
        <v>0</v>
      </c>
      <c r="T894" s="26">
        <v>0</v>
      </c>
      <c r="U894" s="26">
        <v>0</v>
      </c>
      <c r="V894" s="26">
        <v>0</v>
      </c>
      <c r="W894" s="26">
        <v>0</v>
      </c>
      <c r="X894" s="26">
        <v>0</v>
      </c>
      <c r="Y894" s="26">
        <v>0</v>
      </c>
      <c r="Z894" s="26">
        <v>0</v>
      </c>
      <c r="AA894" s="26">
        <v>0</v>
      </c>
      <c r="AB894" s="26">
        <v>0</v>
      </c>
      <c r="AC894" s="26">
        <v>0</v>
      </c>
      <c r="AD894" s="26">
        <v>78851.77</v>
      </c>
      <c r="AE894" s="26">
        <v>0</v>
      </c>
      <c r="AF894" s="29">
        <v>2021</v>
      </c>
      <c r="AG894" s="29" t="s">
        <v>263</v>
      </c>
      <c r="AH894" s="29" t="s">
        <v>263</v>
      </c>
    </row>
    <row r="895" spans="1:34" ht="61.5">
      <c r="A895" s="17">
        <v>1</v>
      </c>
      <c r="B895" s="52">
        <v>312</v>
      </c>
      <c r="C895" s="20" t="s">
        <v>179</v>
      </c>
      <c r="D895" s="26">
        <v>2382611.2400000002</v>
      </c>
      <c r="E895" s="26">
        <v>0</v>
      </c>
      <c r="F895" s="26">
        <v>0</v>
      </c>
      <c r="G895" s="26">
        <v>0</v>
      </c>
      <c r="H895" s="26">
        <v>0</v>
      </c>
      <c r="I895" s="26">
        <v>0</v>
      </c>
      <c r="J895" s="26">
        <v>0</v>
      </c>
      <c r="K895" s="58">
        <v>0</v>
      </c>
      <c r="L895" s="26">
        <v>0</v>
      </c>
      <c r="M895" s="26">
        <v>0</v>
      </c>
      <c r="N895" s="26">
        <v>0</v>
      </c>
      <c r="O895" s="26">
        <v>0</v>
      </c>
      <c r="P895" s="26">
        <v>0</v>
      </c>
      <c r="Q895" s="34">
        <v>655.53</v>
      </c>
      <c r="R895" s="34">
        <v>2352267</v>
      </c>
      <c r="S895" s="26">
        <v>0</v>
      </c>
      <c r="T895" s="26">
        <v>0</v>
      </c>
      <c r="U895" s="26">
        <v>0</v>
      </c>
      <c r="V895" s="26">
        <v>0</v>
      </c>
      <c r="W895" s="26">
        <v>0</v>
      </c>
      <c r="X895" s="26">
        <v>0</v>
      </c>
      <c r="Y895" s="26">
        <v>0</v>
      </c>
      <c r="Z895" s="26">
        <v>0</v>
      </c>
      <c r="AA895" s="26">
        <v>0</v>
      </c>
      <c r="AB895" s="26">
        <v>0</v>
      </c>
      <c r="AC895" s="34">
        <v>30344.240000000002</v>
      </c>
      <c r="AD895" s="26">
        <v>0</v>
      </c>
      <c r="AE895" s="26">
        <v>0</v>
      </c>
      <c r="AF895" s="29" t="s">
        <v>263</v>
      </c>
      <c r="AG895" s="29">
        <v>2021</v>
      </c>
      <c r="AH895" s="30">
        <v>2021</v>
      </c>
    </row>
    <row r="896" spans="1:34" ht="61.5">
      <c r="A896" s="17">
        <v>1</v>
      </c>
      <c r="B896" s="52">
        <v>313</v>
      </c>
      <c r="C896" s="20" t="s">
        <v>1524</v>
      </c>
      <c r="D896" s="26">
        <v>1838647.48</v>
      </c>
      <c r="E896" s="26">
        <v>0</v>
      </c>
      <c r="F896" s="26">
        <v>0</v>
      </c>
      <c r="G896" s="26">
        <v>0</v>
      </c>
      <c r="H896" s="26">
        <v>0</v>
      </c>
      <c r="I896" s="26">
        <v>0</v>
      </c>
      <c r="J896" s="26">
        <v>0</v>
      </c>
      <c r="K896" s="58">
        <v>0</v>
      </c>
      <c r="L896" s="26">
        <v>0</v>
      </c>
      <c r="M896" s="26">
        <v>0</v>
      </c>
      <c r="N896" s="26">
        <v>0</v>
      </c>
      <c r="O896" s="26">
        <v>0</v>
      </c>
      <c r="P896" s="26">
        <v>0</v>
      </c>
      <c r="Q896" s="26">
        <v>0</v>
      </c>
      <c r="R896" s="26">
        <v>0</v>
      </c>
      <c r="S896" s="26">
        <v>0</v>
      </c>
      <c r="T896" s="26">
        <v>0</v>
      </c>
      <c r="U896" s="26">
        <v>1815231</v>
      </c>
      <c r="V896" s="26">
        <v>0</v>
      </c>
      <c r="W896" s="26">
        <v>0</v>
      </c>
      <c r="X896" s="26">
        <v>0</v>
      </c>
      <c r="Y896" s="26">
        <v>0</v>
      </c>
      <c r="Z896" s="26">
        <v>0</v>
      </c>
      <c r="AA896" s="26">
        <v>0</v>
      </c>
      <c r="AB896" s="26">
        <v>0</v>
      </c>
      <c r="AC896" s="34">
        <v>23416.48</v>
      </c>
      <c r="AD896" s="26">
        <v>0</v>
      </c>
      <c r="AE896" s="26">
        <v>0</v>
      </c>
      <c r="AF896" s="29" t="s">
        <v>263</v>
      </c>
      <c r="AG896" s="29">
        <v>2021</v>
      </c>
      <c r="AH896" s="30">
        <v>2021</v>
      </c>
    </row>
    <row r="897" spans="1:34" ht="61.5">
      <c r="B897" s="20" t="s">
        <v>802</v>
      </c>
      <c r="C897" s="20"/>
      <c r="D897" s="167">
        <v>63914.7</v>
      </c>
      <c r="E897" s="26">
        <v>0</v>
      </c>
      <c r="F897" s="26">
        <v>0</v>
      </c>
      <c r="G897" s="26">
        <v>0</v>
      </c>
      <c r="H897" s="26">
        <v>0</v>
      </c>
      <c r="I897" s="26">
        <v>0</v>
      </c>
      <c r="J897" s="26">
        <v>0</v>
      </c>
      <c r="K897" s="28">
        <v>0</v>
      </c>
      <c r="L897" s="26">
        <v>0</v>
      </c>
      <c r="M897" s="26">
        <v>0</v>
      </c>
      <c r="N897" s="26">
        <v>0</v>
      </c>
      <c r="O897" s="26">
        <v>0</v>
      </c>
      <c r="P897" s="26">
        <v>0</v>
      </c>
      <c r="Q897" s="26">
        <v>0</v>
      </c>
      <c r="R897" s="26">
        <v>0</v>
      </c>
      <c r="S897" s="26">
        <v>0</v>
      </c>
      <c r="T897" s="26">
        <v>0</v>
      </c>
      <c r="U897" s="26">
        <v>0</v>
      </c>
      <c r="V897" s="26">
        <v>0</v>
      </c>
      <c r="W897" s="26">
        <v>0</v>
      </c>
      <c r="X897" s="26">
        <v>0</v>
      </c>
      <c r="Y897" s="26">
        <v>0</v>
      </c>
      <c r="Z897" s="26">
        <v>0</v>
      </c>
      <c r="AA897" s="26">
        <v>0</v>
      </c>
      <c r="AB897" s="26">
        <v>0</v>
      </c>
      <c r="AC897" s="26">
        <v>0</v>
      </c>
      <c r="AD897" s="26">
        <v>63914.7</v>
      </c>
      <c r="AE897" s="26">
        <v>0</v>
      </c>
      <c r="AF897" s="56" t="s">
        <v>720</v>
      </c>
      <c r="AG897" s="56" t="s">
        <v>720</v>
      </c>
      <c r="AH897" s="70" t="s">
        <v>720</v>
      </c>
    </row>
    <row r="898" spans="1:34" ht="61.5">
      <c r="A898" s="17">
        <v>1</v>
      </c>
      <c r="B898" s="52">
        <v>314</v>
      </c>
      <c r="C898" s="20" t="s">
        <v>173</v>
      </c>
      <c r="D898" s="26">
        <v>63914.7</v>
      </c>
      <c r="E898" s="26">
        <v>0</v>
      </c>
      <c r="F898" s="26">
        <v>0</v>
      </c>
      <c r="G898" s="26">
        <v>0</v>
      </c>
      <c r="H898" s="26">
        <v>0</v>
      </c>
      <c r="I898" s="26">
        <v>0</v>
      </c>
      <c r="J898" s="26">
        <v>0</v>
      </c>
      <c r="K898" s="28">
        <v>0</v>
      </c>
      <c r="L898" s="26">
        <v>0</v>
      </c>
      <c r="M898" s="26">
        <v>0</v>
      </c>
      <c r="N898" s="26">
        <v>0</v>
      </c>
      <c r="O898" s="26">
        <v>0</v>
      </c>
      <c r="P898" s="26">
        <v>0</v>
      </c>
      <c r="Q898" s="26">
        <v>0</v>
      </c>
      <c r="R898" s="26">
        <v>0</v>
      </c>
      <c r="S898" s="26">
        <v>0</v>
      </c>
      <c r="T898" s="26">
        <v>0</v>
      </c>
      <c r="U898" s="26">
        <v>0</v>
      </c>
      <c r="V898" s="26">
        <v>0</v>
      </c>
      <c r="W898" s="26">
        <v>0</v>
      </c>
      <c r="X898" s="26">
        <v>0</v>
      </c>
      <c r="Y898" s="26">
        <v>0</v>
      </c>
      <c r="Z898" s="26">
        <v>0</v>
      </c>
      <c r="AA898" s="26">
        <v>0</v>
      </c>
      <c r="AB898" s="26">
        <v>0</v>
      </c>
      <c r="AC898" s="26">
        <v>0</v>
      </c>
      <c r="AD898" s="26">
        <v>63914.7</v>
      </c>
      <c r="AE898" s="26">
        <v>0</v>
      </c>
      <c r="AF898" s="29">
        <v>2021</v>
      </c>
      <c r="AG898" s="29" t="s">
        <v>263</v>
      </c>
      <c r="AH898" s="29" t="s">
        <v>263</v>
      </c>
    </row>
    <row r="899" spans="1:34" ht="61.5">
      <c r="B899" s="20" t="s">
        <v>838</v>
      </c>
      <c r="C899" s="20"/>
      <c r="D899" s="167">
        <v>5259306.75</v>
      </c>
      <c r="E899" s="26">
        <v>0</v>
      </c>
      <c r="F899" s="26">
        <v>0</v>
      </c>
      <c r="G899" s="26">
        <v>0</v>
      </c>
      <c r="H899" s="26">
        <v>0</v>
      </c>
      <c r="I899" s="26">
        <v>0</v>
      </c>
      <c r="J899" s="26">
        <v>0</v>
      </c>
      <c r="K899" s="28">
        <v>0</v>
      </c>
      <c r="L899" s="26">
        <v>0</v>
      </c>
      <c r="M899" s="26">
        <v>792.5</v>
      </c>
      <c r="N899" s="26">
        <v>5000000</v>
      </c>
      <c r="O899" s="26">
        <v>0</v>
      </c>
      <c r="P899" s="26">
        <v>0</v>
      </c>
      <c r="Q899" s="26">
        <v>0</v>
      </c>
      <c r="R899" s="26">
        <v>0</v>
      </c>
      <c r="S899" s="26">
        <v>0</v>
      </c>
      <c r="T899" s="26">
        <v>0</v>
      </c>
      <c r="U899" s="26">
        <v>0</v>
      </c>
      <c r="V899" s="26">
        <v>0</v>
      </c>
      <c r="W899" s="26">
        <v>0</v>
      </c>
      <c r="X899" s="26">
        <v>0</v>
      </c>
      <c r="Y899" s="26">
        <v>0</v>
      </c>
      <c r="Z899" s="26">
        <v>0</v>
      </c>
      <c r="AA899" s="26">
        <v>0</v>
      </c>
      <c r="AB899" s="26">
        <v>0</v>
      </c>
      <c r="AC899" s="26">
        <v>75000</v>
      </c>
      <c r="AD899" s="26">
        <v>184306.75</v>
      </c>
      <c r="AE899" s="26">
        <v>0</v>
      </c>
      <c r="AF899" s="56" t="s">
        <v>720</v>
      </c>
      <c r="AG899" s="56" t="s">
        <v>720</v>
      </c>
      <c r="AH899" s="70" t="s">
        <v>720</v>
      </c>
    </row>
    <row r="900" spans="1:34" ht="61.5">
      <c r="A900" s="17">
        <v>1</v>
      </c>
      <c r="B900" s="52">
        <v>315</v>
      </c>
      <c r="C900" s="20" t="s">
        <v>171</v>
      </c>
      <c r="D900" s="26">
        <v>5162596.49</v>
      </c>
      <c r="E900" s="26">
        <v>0</v>
      </c>
      <c r="F900" s="26">
        <v>0</v>
      </c>
      <c r="G900" s="26">
        <v>0</v>
      </c>
      <c r="H900" s="26">
        <v>0</v>
      </c>
      <c r="I900" s="26">
        <v>0</v>
      </c>
      <c r="J900" s="26">
        <v>0</v>
      </c>
      <c r="K900" s="28">
        <v>0</v>
      </c>
      <c r="L900" s="26">
        <v>0</v>
      </c>
      <c r="M900" s="26">
        <v>792.5</v>
      </c>
      <c r="N900" s="26">
        <v>5000000</v>
      </c>
      <c r="O900" s="26">
        <v>0</v>
      </c>
      <c r="P900" s="26">
        <v>0</v>
      </c>
      <c r="Q900" s="26">
        <v>0</v>
      </c>
      <c r="R900" s="26">
        <v>0</v>
      </c>
      <c r="S900" s="26">
        <v>0</v>
      </c>
      <c r="T900" s="26">
        <v>0</v>
      </c>
      <c r="U900" s="26">
        <v>0</v>
      </c>
      <c r="V900" s="26">
        <v>0</v>
      </c>
      <c r="W900" s="26">
        <v>0</v>
      </c>
      <c r="X900" s="26">
        <v>0</v>
      </c>
      <c r="Y900" s="26">
        <v>0</v>
      </c>
      <c r="Z900" s="26">
        <v>0</v>
      </c>
      <c r="AA900" s="26">
        <v>0</v>
      </c>
      <c r="AB900" s="26">
        <v>0</v>
      </c>
      <c r="AC900" s="26">
        <v>75000</v>
      </c>
      <c r="AD900" s="26">
        <v>87596.49</v>
      </c>
      <c r="AE900" s="26">
        <v>0</v>
      </c>
      <c r="AF900" s="29">
        <v>2021</v>
      </c>
      <c r="AG900" s="29">
        <v>2021</v>
      </c>
      <c r="AH900" s="30">
        <v>2021</v>
      </c>
    </row>
    <row r="901" spans="1:34" ht="61.5">
      <c r="A901" s="17">
        <v>1</v>
      </c>
      <c r="B901" s="52">
        <v>316</v>
      </c>
      <c r="C901" s="20" t="s">
        <v>1880</v>
      </c>
      <c r="D901" s="26">
        <v>96710.26</v>
      </c>
      <c r="E901" s="26">
        <v>0</v>
      </c>
      <c r="F901" s="26">
        <v>0</v>
      </c>
      <c r="G901" s="26">
        <v>0</v>
      </c>
      <c r="H901" s="26">
        <v>0</v>
      </c>
      <c r="I901" s="26">
        <v>0</v>
      </c>
      <c r="J901" s="26">
        <v>0</v>
      </c>
      <c r="K901" s="28">
        <v>0</v>
      </c>
      <c r="L901" s="26">
        <v>0</v>
      </c>
      <c r="M901" s="26">
        <v>0</v>
      </c>
      <c r="N901" s="26">
        <v>0</v>
      </c>
      <c r="O901" s="26">
        <v>0</v>
      </c>
      <c r="P901" s="26">
        <v>0</v>
      </c>
      <c r="Q901" s="26">
        <v>0</v>
      </c>
      <c r="R901" s="26">
        <v>0</v>
      </c>
      <c r="S901" s="26">
        <v>0</v>
      </c>
      <c r="T901" s="26">
        <v>0</v>
      </c>
      <c r="U901" s="26">
        <v>0</v>
      </c>
      <c r="V901" s="26">
        <v>0</v>
      </c>
      <c r="W901" s="26">
        <v>0</v>
      </c>
      <c r="X901" s="26">
        <v>0</v>
      </c>
      <c r="Y901" s="26">
        <v>0</v>
      </c>
      <c r="Z901" s="26">
        <v>0</v>
      </c>
      <c r="AA901" s="26">
        <v>0</v>
      </c>
      <c r="AB901" s="26">
        <v>0</v>
      </c>
      <c r="AC901" s="26">
        <v>0</v>
      </c>
      <c r="AD901" s="34">
        <v>96710.26</v>
      </c>
      <c r="AE901" s="26">
        <v>0</v>
      </c>
      <c r="AF901" s="29">
        <v>2021</v>
      </c>
      <c r="AG901" s="29" t="s">
        <v>263</v>
      </c>
      <c r="AH901" s="29" t="s">
        <v>263</v>
      </c>
    </row>
    <row r="902" spans="1:34" ht="61.5">
      <c r="B902" s="20" t="s">
        <v>804</v>
      </c>
      <c r="C902" s="20"/>
      <c r="D902" s="167">
        <v>1314396.72</v>
      </c>
      <c r="E902" s="26">
        <v>0</v>
      </c>
      <c r="F902" s="26">
        <v>0</v>
      </c>
      <c r="G902" s="26">
        <v>0</v>
      </c>
      <c r="H902" s="26">
        <v>0</v>
      </c>
      <c r="I902" s="26">
        <v>0</v>
      </c>
      <c r="J902" s="26">
        <v>0</v>
      </c>
      <c r="K902" s="28">
        <v>0</v>
      </c>
      <c r="L902" s="26">
        <v>0</v>
      </c>
      <c r="M902" s="26">
        <v>356.03</v>
      </c>
      <c r="N902" s="26">
        <v>1243080.82</v>
      </c>
      <c r="O902" s="26">
        <v>0</v>
      </c>
      <c r="P902" s="26">
        <v>0</v>
      </c>
      <c r="Q902" s="26">
        <v>0</v>
      </c>
      <c r="R902" s="26">
        <v>0</v>
      </c>
      <c r="S902" s="26">
        <v>0</v>
      </c>
      <c r="T902" s="26">
        <v>0</v>
      </c>
      <c r="U902" s="26">
        <v>0</v>
      </c>
      <c r="V902" s="26">
        <v>0</v>
      </c>
      <c r="W902" s="26">
        <v>0</v>
      </c>
      <c r="X902" s="26">
        <v>0</v>
      </c>
      <c r="Y902" s="26">
        <v>0</v>
      </c>
      <c r="Z902" s="26">
        <v>0</v>
      </c>
      <c r="AA902" s="26">
        <v>0</v>
      </c>
      <c r="AB902" s="26">
        <v>0</v>
      </c>
      <c r="AC902" s="26">
        <v>16035.74</v>
      </c>
      <c r="AD902" s="26">
        <v>55280.160000000003</v>
      </c>
      <c r="AE902" s="26">
        <v>0</v>
      </c>
      <c r="AF902" s="56" t="s">
        <v>720</v>
      </c>
      <c r="AG902" s="56" t="s">
        <v>720</v>
      </c>
      <c r="AH902" s="70" t="s">
        <v>720</v>
      </c>
    </row>
    <row r="903" spans="1:34" s="123" customFormat="1" ht="123">
      <c r="A903" s="123">
        <v>1</v>
      </c>
      <c r="B903" s="52">
        <v>317</v>
      </c>
      <c r="C903" s="172" t="s">
        <v>170</v>
      </c>
      <c r="D903" s="94">
        <v>55280.160000000003</v>
      </c>
      <c r="E903" s="94">
        <v>0</v>
      </c>
      <c r="F903" s="94">
        <v>0</v>
      </c>
      <c r="G903" s="94">
        <v>0</v>
      </c>
      <c r="H903" s="94">
        <v>0</v>
      </c>
      <c r="I903" s="94">
        <v>0</v>
      </c>
      <c r="J903" s="94">
        <v>0</v>
      </c>
      <c r="K903" s="124">
        <v>0</v>
      </c>
      <c r="L903" s="94">
        <v>0</v>
      </c>
      <c r="M903" s="94">
        <v>0</v>
      </c>
      <c r="N903" s="94">
        <v>0</v>
      </c>
      <c r="O903" s="94">
        <v>0</v>
      </c>
      <c r="P903" s="94">
        <v>0</v>
      </c>
      <c r="Q903" s="94">
        <v>0</v>
      </c>
      <c r="R903" s="94">
        <v>0</v>
      </c>
      <c r="S903" s="94">
        <v>0</v>
      </c>
      <c r="T903" s="94">
        <v>0</v>
      </c>
      <c r="U903" s="94">
        <v>0</v>
      </c>
      <c r="V903" s="94">
        <v>0</v>
      </c>
      <c r="W903" s="94">
        <v>0</v>
      </c>
      <c r="X903" s="94">
        <v>0</v>
      </c>
      <c r="Y903" s="94">
        <v>0</v>
      </c>
      <c r="Z903" s="94">
        <v>0</v>
      </c>
      <c r="AA903" s="94">
        <v>0</v>
      </c>
      <c r="AB903" s="94">
        <v>0</v>
      </c>
      <c r="AC903" s="94">
        <v>0</v>
      </c>
      <c r="AD903" s="175">
        <v>55280.160000000003</v>
      </c>
      <c r="AE903" s="94">
        <v>0</v>
      </c>
      <c r="AF903" s="125">
        <v>2021</v>
      </c>
      <c r="AG903" s="125" t="s">
        <v>263</v>
      </c>
      <c r="AH903" s="125" t="s">
        <v>263</v>
      </c>
    </row>
    <row r="904" spans="1:34" s="123" customFormat="1" ht="123">
      <c r="A904" s="123">
        <v>1</v>
      </c>
      <c r="B904" s="52">
        <v>318</v>
      </c>
      <c r="C904" s="172" t="s">
        <v>165</v>
      </c>
      <c r="D904" s="94">
        <v>1259116.56</v>
      </c>
      <c r="E904" s="94">
        <v>0</v>
      </c>
      <c r="F904" s="94">
        <v>0</v>
      </c>
      <c r="G904" s="94">
        <v>0</v>
      </c>
      <c r="H904" s="94">
        <v>0</v>
      </c>
      <c r="I904" s="94">
        <v>0</v>
      </c>
      <c r="J904" s="94">
        <v>0</v>
      </c>
      <c r="K904" s="91">
        <v>0</v>
      </c>
      <c r="L904" s="94">
        <v>0</v>
      </c>
      <c r="M904" s="175">
        <v>356.03</v>
      </c>
      <c r="N904" s="175">
        <v>1243080.82</v>
      </c>
      <c r="O904" s="94">
        <v>0</v>
      </c>
      <c r="P904" s="94">
        <v>0</v>
      </c>
      <c r="Q904" s="94">
        <v>0</v>
      </c>
      <c r="R904" s="94">
        <v>0</v>
      </c>
      <c r="S904" s="94">
        <v>0</v>
      </c>
      <c r="T904" s="94">
        <v>0</v>
      </c>
      <c r="U904" s="94">
        <v>0</v>
      </c>
      <c r="V904" s="94">
        <v>0</v>
      </c>
      <c r="W904" s="94">
        <v>0</v>
      </c>
      <c r="X904" s="94">
        <v>0</v>
      </c>
      <c r="Y904" s="94">
        <v>0</v>
      </c>
      <c r="Z904" s="94">
        <v>0</v>
      </c>
      <c r="AA904" s="94">
        <v>0</v>
      </c>
      <c r="AB904" s="94">
        <v>0</v>
      </c>
      <c r="AC904" s="175">
        <v>16035.74</v>
      </c>
      <c r="AD904" s="94">
        <v>0</v>
      </c>
      <c r="AE904" s="94">
        <v>0</v>
      </c>
      <c r="AF904" s="125" t="s">
        <v>263</v>
      </c>
      <c r="AG904" s="125">
        <v>2021</v>
      </c>
      <c r="AH904" s="126">
        <v>2021</v>
      </c>
    </row>
    <row r="905" spans="1:34" ht="61.5">
      <c r="B905" s="20" t="s">
        <v>805</v>
      </c>
      <c r="C905" s="163"/>
      <c r="D905" s="167">
        <v>21705858.420000002</v>
      </c>
      <c r="E905" s="26">
        <v>0</v>
      </c>
      <c r="F905" s="26">
        <v>0</v>
      </c>
      <c r="G905" s="26">
        <v>0</v>
      </c>
      <c r="H905" s="26">
        <v>0</v>
      </c>
      <c r="I905" s="26">
        <v>0</v>
      </c>
      <c r="J905" s="26">
        <v>0</v>
      </c>
      <c r="K905" s="28">
        <v>0</v>
      </c>
      <c r="L905" s="26">
        <v>0</v>
      </c>
      <c r="M905" s="26">
        <v>4004.7999999999997</v>
      </c>
      <c r="N905" s="26">
        <v>21279686.969999999</v>
      </c>
      <c r="O905" s="26">
        <v>0</v>
      </c>
      <c r="P905" s="26">
        <v>0</v>
      </c>
      <c r="Q905" s="26">
        <v>0</v>
      </c>
      <c r="R905" s="26">
        <v>0</v>
      </c>
      <c r="S905" s="26">
        <v>0</v>
      </c>
      <c r="T905" s="26">
        <v>0</v>
      </c>
      <c r="U905" s="26">
        <v>0</v>
      </c>
      <c r="V905" s="26">
        <v>0</v>
      </c>
      <c r="W905" s="26">
        <v>0</v>
      </c>
      <c r="X905" s="26">
        <v>0</v>
      </c>
      <c r="Y905" s="26">
        <v>0</v>
      </c>
      <c r="Z905" s="26">
        <v>0</v>
      </c>
      <c r="AA905" s="26">
        <v>0</v>
      </c>
      <c r="AB905" s="26">
        <v>0</v>
      </c>
      <c r="AC905" s="26">
        <v>182356.47000000003</v>
      </c>
      <c r="AD905" s="26">
        <v>243814.97999999998</v>
      </c>
      <c r="AE905" s="26">
        <v>0</v>
      </c>
      <c r="AF905" s="56" t="s">
        <v>720</v>
      </c>
      <c r="AG905" s="56" t="s">
        <v>720</v>
      </c>
      <c r="AH905" s="70" t="s">
        <v>720</v>
      </c>
    </row>
    <row r="906" spans="1:34" ht="61.5">
      <c r="A906" s="17">
        <v>1</v>
      </c>
      <c r="B906" s="52">
        <v>319</v>
      </c>
      <c r="C906" s="20" t="s">
        <v>1620</v>
      </c>
      <c r="D906" s="26">
        <v>2926372.8400000003</v>
      </c>
      <c r="E906" s="26">
        <v>0</v>
      </c>
      <c r="F906" s="26">
        <v>0</v>
      </c>
      <c r="G906" s="26">
        <v>0</v>
      </c>
      <c r="H906" s="26">
        <v>0</v>
      </c>
      <c r="I906" s="26">
        <v>0</v>
      </c>
      <c r="J906" s="26">
        <v>0</v>
      </c>
      <c r="K906" s="28">
        <v>0</v>
      </c>
      <c r="L906" s="26">
        <v>0</v>
      </c>
      <c r="M906" s="26">
        <v>436</v>
      </c>
      <c r="N906" s="26">
        <v>2829062</v>
      </c>
      <c r="O906" s="26">
        <v>0</v>
      </c>
      <c r="P906" s="26">
        <v>0</v>
      </c>
      <c r="Q906" s="26">
        <v>0</v>
      </c>
      <c r="R906" s="26">
        <v>0</v>
      </c>
      <c r="S906" s="26">
        <v>0</v>
      </c>
      <c r="T906" s="26">
        <v>0</v>
      </c>
      <c r="U906" s="26">
        <v>0</v>
      </c>
      <c r="V906" s="26">
        <v>0</v>
      </c>
      <c r="W906" s="26">
        <v>0</v>
      </c>
      <c r="X906" s="26">
        <v>0</v>
      </c>
      <c r="Y906" s="26">
        <v>0</v>
      </c>
      <c r="Z906" s="26">
        <v>0</v>
      </c>
      <c r="AA906" s="26">
        <v>0</v>
      </c>
      <c r="AB906" s="26">
        <v>0</v>
      </c>
      <c r="AC906" s="26">
        <v>29492.97</v>
      </c>
      <c r="AD906" s="26">
        <v>67817.87</v>
      </c>
      <c r="AE906" s="26">
        <v>0</v>
      </c>
      <c r="AF906" s="29">
        <v>2021</v>
      </c>
      <c r="AG906" s="29">
        <v>2021</v>
      </c>
      <c r="AH906" s="30">
        <v>2021</v>
      </c>
    </row>
    <row r="907" spans="1:34" ht="61.5">
      <c r="A907" s="17">
        <v>1</v>
      </c>
      <c r="B907" s="52">
        <v>320</v>
      </c>
      <c r="C907" s="20" t="s">
        <v>79</v>
      </c>
      <c r="D907" s="26">
        <v>1606349.41</v>
      </c>
      <c r="E907" s="26">
        <v>0</v>
      </c>
      <c r="F907" s="26">
        <v>0</v>
      </c>
      <c r="G907" s="26">
        <v>0</v>
      </c>
      <c r="H907" s="26">
        <v>0</v>
      </c>
      <c r="I907" s="26">
        <v>0</v>
      </c>
      <c r="J907" s="26">
        <v>0</v>
      </c>
      <c r="K907" s="28">
        <v>0</v>
      </c>
      <c r="L907" s="26">
        <v>0</v>
      </c>
      <c r="M907" s="34">
        <v>327</v>
      </c>
      <c r="N907" s="34">
        <v>1589776</v>
      </c>
      <c r="O907" s="26">
        <v>0</v>
      </c>
      <c r="P907" s="26">
        <v>0</v>
      </c>
      <c r="Q907" s="26">
        <v>0</v>
      </c>
      <c r="R907" s="26">
        <v>0</v>
      </c>
      <c r="S907" s="26">
        <v>0</v>
      </c>
      <c r="T907" s="26">
        <v>0</v>
      </c>
      <c r="U907" s="26">
        <v>0</v>
      </c>
      <c r="V907" s="26">
        <v>0</v>
      </c>
      <c r="W907" s="26">
        <v>0</v>
      </c>
      <c r="X907" s="26">
        <v>0</v>
      </c>
      <c r="Y907" s="26">
        <v>0</v>
      </c>
      <c r="Z907" s="26">
        <v>0</v>
      </c>
      <c r="AA907" s="26">
        <v>0</v>
      </c>
      <c r="AB907" s="26">
        <v>0</v>
      </c>
      <c r="AC907" s="34">
        <v>16573.41</v>
      </c>
      <c r="AD907" s="26">
        <v>0</v>
      </c>
      <c r="AE907" s="26">
        <v>0</v>
      </c>
      <c r="AF907" s="29" t="s">
        <v>263</v>
      </c>
      <c r="AG907" s="29">
        <v>2021</v>
      </c>
      <c r="AH907" s="30">
        <v>2021</v>
      </c>
    </row>
    <row r="908" spans="1:34" ht="61.5">
      <c r="A908" s="17">
        <v>1</v>
      </c>
      <c r="B908" s="52">
        <v>321</v>
      </c>
      <c r="C908" s="20" t="s">
        <v>80</v>
      </c>
      <c r="D908" s="26">
        <v>2453934.3199999998</v>
      </c>
      <c r="E908" s="26">
        <v>0</v>
      </c>
      <c r="F908" s="26">
        <v>0</v>
      </c>
      <c r="G908" s="26">
        <v>0</v>
      </c>
      <c r="H908" s="26">
        <v>0</v>
      </c>
      <c r="I908" s="26">
        <v>0</v>
      </c>
      <c r="J908" s="26">
        <v>0</v>
      </c>
      <c r="K908" s="28">
        <v>0</v>
      </c>
      <c r="L908" s="26">
        <v>0</v>
      </c>
      <c r="M908" s="34">
        <v>531</v>
      </c>
      <c r="N908" s="34">
        <v>2428616</v>
      </c>
      <c r="O908" s="26">
        <v>0</v>
      </c>
      <c r="P908" s="26">
        <v>0</v>
      </c>
      <c r="Q908" s="26">
        <v>0</v>
      </c>
      <c r="R908" s="26">
        <v>0</v>
      </c>
      <c r="S908" s="26">
        <v>0</v>
      </c>
      <c r="T908" s="26">
        <v>0</v>
      </c>
      <c r="U908" s="26">
        <v>0</v>
      </c>
      <c r="V908" s="26">
        <v>0</v>
      </c>
      <c r="W908" s="26">
        <v>0</v>
      </c>
      <c r="X908" s="26">
        <v>0</v>
      </c>
      <c r="Y908" s="26">
        <v>0</v>
      </c>
      <c r="Z908" s="26">
        <v>0</v>
      </c>
      <c r="AA908" s="26">
        <v>0</v>
      </c>
      <c r="AB908" s="26">
        <v>0</v>
      </c>
      <c r="AC908" s="34">
        <v>25318.32</v>
      </c>
      <c r="AD908" s="26">
        <v>0</v>
      </c>
      <c r="AE908" s="26">
        <v>0</v>
      </c>
      <c r="AF908" s="29" t="s">
        <v>263</v>
      </c>
      <c r="AG908" s="29">
        <v>2021</v>
      </c>
      <c r="AH908" s="30">
        <v>2021</v>
      </c>
    </row>
    <row r="909" spans="1:34" ht="61.5">
      <c r="A909" s="17">
        <v>1</v>
      </c>
      <c r="B909" s="52">
        <v>322</v>
      </c>
      <c r="C909" s="20" t="s">
        <v>78</v>
      </c>
      <c r="D909" s="26">
        <v>85575.03</v>
      </c>
      <c r="E909" s="26">
        <v>0</v>
      </c>
      <c r="F909" s="26">
        <v>0</v>
      </c>
      <c r="G909" s="26">
        <v>0</v>
      </c>
      <c r="H909" s="26">
        <v>0</v>
      </c>
      <c r="I909" s="26">
        <v>0</v>
      </c>
      <c r="J909" s="26">
        <v>0</v>
      </c>
      <c r="K909" s="28">
        <v>0</v>
      </c>
      <c r="L909" s="26">
        <v>0</v>
      </c>
      <c r="M909" s="26">
        <v>0</v>
      </c>
      <c r="N909" s="26">
        <v>0</v>
      </c>
      <c r="O909" s="26">
        <v>0</v>
      </c>
      <c r="P909" s="26">
        <v>0</v>
      </c>
      <c r="Q909" s="26">
        <v>0</v>
      </c>
      <c r="R909" s="26">
        <v>0</v>
      </c>
      <c r="S909" s="26">
        <v>0</v>
      </c>
      <c r="T909" s="26">
        <v>0</v>
      </c>
      <c r="U909" s="26">
        <v>0</v>
      </c>
      <c r="V909" s="26">
        <v>0</v>
      </c>
      <c r="W909" s="26">
        <v>0</v>
      </c>
      <c r="X909" s="26">
        <v>0</v>
      </c>
      <c r="Y909" s="26">
        <v>0</v>
      </c>
      <c r="Z909" s="26">
        <v>0</v>
      </c>
      <c r="AA909" s="26">
        <v>0</v>
      </c>
      <c r="AB909" s="26">
        <v>0</v>
      </c>
      <c r="AC909" s="26">
        <v>0</v>
      </c>
      <c r="AD909" s="26">
        <v>85575.03</v>
      </c>
      <c r="AE909" s="26">
        <v>0</v>
      </c>
      <c r="AF909" s="29">
        <v>2021</v>
      </c>
      <c r="AG909" s="29" t="s">
        <v>263</v>
      </c>
      <c r="AH909" s="29" t="s">
        <v>263</v>
      </c>
    </row>
    <row r="910" spans="1:34" ht="61.5">
      <c r="A910" s="17">
        <v>1</v>
      </c>
      <c r="B910" s="52">
        <v>323</v>
      </c>
      <c r="C910" s="20" t="s">
        <v>1619</v>
      </c>
      <c r="D910" s="26">
        <v>5741880.5099999998</v>
      </c>
      <c r="E910" s="26">
        <v>0</v>
      </c>
      <c r="F910" s="26">
        <v>0</v>
      </c>
      <c r="G910" s="26">
        <v>0</v>
      </c>
      <c r="H910" s="26">
        <v>0</v>
      </c>
      <c r="I910" s="26">
        <v>0</v>
      </c>
      <c r="J910" s="26">
        <v>0</v>
      </c>
      <c r="K910" s="28">
        <v>0</v>
      </c>
      <c r="L910" s="26">
        <v>0</v>
      </c>
      <c r="M910" s="26">
        <v>952.6</v>
      </c>
      <c r="N910" s="34">
        <v>5682639</v>
      </c>
      <c r="O910" s="26">
        <v>0</v>
      </c>
      <c r="P910" s="26">
        <v>0</v>
      </c>
      <c r="Q910" s="26">
        <v>0</v>
      </c>
      <c r="R910" s="26">
        <v>0</v>
      </c>
      <c r="S910" s="26">
        <v>0</v>
      </c>
      <c r="T910" s="26">
        <v>0</v>
      </c>
      <c r="U910" s="26">
        <v>0</v>
      </c>
      <c r="V910" s="26">
        <v>0</v>
      </c>
      <c r="W910" s="26">
        <v>0</v>
      </c>
      <c r="X910" s="26">
        <v>0</v>
      </c>
      <c r="Y910" s="26">
        <v>0</v>
      </c>
      <c r="Z910" s="26">
        <v>0</v>
      </c>
      <c r="AA910" s="26">
        <v>0</v>
      </c>
      <c r="AB910" s="26">
        <v>0</v>
      </c>
      <c r="AC910" s="34">
        <v>59241.51</v>
      </c>
      <c r="AD910" s="26">
        <v>0</v>
      </c>
      <c r="AE910" s="26">
        <v>0</v>
      </c>
      <c r="AF910" s="29" t="s">
        <v>263</v>
      </c>
      <c r="AG910" s="29">
        <v>2021</v>
      </c>
      <c r="AH910" s="30">
        <v>2021</v>
      </c>
    </row>
    <row r="911" spans="1:34" ht="61.5">
      <c r="A911" s="17">
        <v>1</v>
      </c>
      <c r="B911" s="52">
        <v>324</v>
      </c>
      <c r="C911" s="20" t="s">
        <v>76</v>
      </c>
      <c r="D911" s="26">
        <v>4099254.73</v>
      </c>
      <c r="E911" s="26">
        <v>0</v>
      </c>
      <c r="F911" s="26">
        <v>0</v>
      </c>
      <c r="G911" s="26">
        <v>0</v>
      </c>
      <c r="H911" s="26">
        <v>0</v>
      </c>
      <c r="I911" s="26">
        <v>0</v>
      </c>
      <c r="J911" s="26">
        <v>0</v>
      </c>
      <c r="K911" s="58">
        <v>0</v>
      </c>
      <c r="L911" s="26">
        <v>0</v>
      </c>
      <c r="M911" s="34">
        <v>779</v>
      </c>
      <c r="N911" s="34">
        <v>4074805.9</v>
      </c>
      <c r="O911" s="26">
        <v>0</v>
      </c>
      <c r="P911" s="26">
        <v>0</v>
      </c>
      <c r="Q911" s="26">
        <v>0</v>
      </c>
      <c r="R911" s="26">
        <v>0</v>
      </c>
      <c r="S911" s="26">
        <v>0</v>
      </c>
      <c r="T911" s="26">
        <v>0</v>
      </c>
      <c r="U911" s="26">
        <v>0</v>
      </c>
      <c r="V911" s="26">
        <v>0</v>
      </c>
      <c r="W911" s="26">
        <v>0</v>
      </c>
      <c r="X911" s="26">
        <v>0</v>
      </c>
      <c r="Y911" s="26">
        <v>0</v>
      </c>
      <c r="Z911" s="26">
        <v>0</v>
      </c>
      <c r="AA911" s="26">
        <v>0</v>
      </c>
      <c r="AB911" s="26">
        <v>0</v>
      </c>
      <c r="AC911" s="34">
        <v>24448.83</v>
      </c>
      <c r="AD911" s="26">
        <v>0</v>
      </c>
      <c r="AE911" s="26">
        <v>0</v>
      </c>
      <c r="AF911" s="29" t="s">
        <v>263</v>
      </c>
      <c r="AG911" s="29">
        <v>2021</v>
      </c>
      <c r="AH911" s="29">
        <v>2021</v>
      </c>
    </row>
    <row r="912" spans="1:34" ht="61.5">
      <c r="A912" s="17">
        <v>1</v>
      </c>
      <c r="B912" s="52">
        <v>325</v>
      </c>
      <c r="C912" s="20" t="s">
        <v>1190</v>
      </c>
      <c r="D912" s="26">
        <v>2057864.07</v>
      </c>
      <c r="E912" s="26">
        <v>0</v>
      </c>
      <c r="F912" s="26">
        <v>0</v>
      </c>
      <c r="G912" s="26">
        <v>0</v>
      </c>
      <c r="H912" s="26">
        <v>0</v>
      </c>
      <c r="I912" s="26">
        <v>0</v>
      </c>
      <c r="J912" s="26">
        <v>0</v>
      </c>
      <c r="K912" s="58">
        <v>0</v>
      </c>
      <c r="L912" s="26">
        <v>0</v>
      </c>
      <c r="M912" s="34">
        <v>600</v>
      </c>
      <c r="N912" s="34">
        <v>2057864.07</v>
      </c>
      <c r="O912" s="26">
        <v>0</v>
      </c>
      <c r="P912" s="26">
        <v>0</v>
      </c>
      <c r="Q912" s="26">
        <v>0</v>
      </c>
      <c r="R912" s="26">
        <v>0</v>
      </c>
      <c r="S912" s="26">
        <v>0</v>
      </c>
      <c r="T912" s="26">
        <v>0</v>
      </c>
      <c r="U912" s="26">
        <v>0</v>
      </c>
      <c r="V912" s="26">
        <v>0</v>
      </c>
      <c r="W912" s="26">
        <v>0</v>
      </c>
      <c r="X912" s="26">
        <v>0</v>
      </c>
      <c r="Y912" s="26">
        <v>0</v>
      </c>
      <c r="Z912" s="26">
        <v>0</v>
      </c>
      <c r="AA912" s="26">
        <v>0</v>
      </c>
      <c r="AB912" s="26">
        <v>0</v>
      </c>
      <c r="AC912" s="26">
        <v>0</v>
      </c>
      <c r="AD912" s="26">
        <v>0</v>
      </c>
      <c r="AE912" s="26">
        <v>0</v>
      </c>
      <c r="AF912" s="29" t="s">
        <v>263</v>
      </c>
      <c r="AG912" s="29">
        <v>2017</v>
      </c>
      <c r="AH912" s="29" t="s">
        <v>263</v>
      </c>
    </row>
    <row r="913" spans="1:16109" ht="61.5">
      <c r="A913" s="17">
        <v>1</v>
      </c>
      <c r="B913" s="52">
        <v>326</v>
      </c>
      <c r="C913" s="20" t="s">
        <v>2198</v>
      </c>
      <c r="D913" s="26">
        <v>2734627.5100000002</v>
      </c>
      <c r="E913" s="31">
        <v>0</v>
      </c>
      <c r="F913" s="31">
        <v>0</v>
      </c>
      <c r="G913" s="31">
        <v>0</v>
      </c>
      <c r="H913" s="31">
        <v>0</v>
      </c>
      <c r="I913" s="31">
        <v>0</v>
      </c>
      <c r="J913" s="31">
        <v>0</v>
      </c>
      <c r="K913" s="28">
        <v>0</v>
      </c>
      <c r="L913" s="26">
        <v>0</v>
      </c>
      <c r="M913" s="26">
        <v>379.2</v>
      </c>
      <c r="N913" s="26">
        <v>2616924</v>
      </c>
      <c r="O913" s="26">
        <v>0</v>
      </c>
      <c r="P913" s="26">
        <v>0</v>
      </c>
      <c r="Q913" s="26">
        <v>0</v>
      </c>
      <c r="R913" s="26">
        <v>0</v>
      </c>
      <c r="S913" s="26">
        <v>0</v>
      </c>
      <c r="T913" s="26">
        <v>0</v>
      </c>
      <c r="U913" s="26">
        <v>0</v>
      </c>
      <c r="V913" s="26">
        <v>0</v>
      </c>
      <c r="W913" s="26">
        <v>0</v>
      </c>
      <c r="X913" s="26">
        <v>0</v>
      </c>
      <c r="Y913" s="26">
        <v>0</v>
      </c>
      <c r="Z913" s="26">
        <v>0</v>
      </c>
      <c r="AA913" s="26">
        <v>0</v>
      </c>
      <c r="AB913" s="26">
        <v>0</v>
      </c>
      <c r="AC913" s="26">
        <v>27281.43</v>
      </c>
      <c r="AD913" s="34">
        <v>90422.080000000002</v>
      </c>
      <c r="AE913" s="26">
        <v>0</v>
      </c>
      <c r="AF913" s="29">
        <v>2021</v>
      </c>
      <c r="AG913" s="29">
        <v>2021</v>
      </c>
      <c r="AH913" s="29">
        <v>2021</v>
      </c>
    </row>
    <row r="914" spans="1:16109" ht="61.5">
      <c r="B914" s="20" t="s">
        <v>839</v>
      </c>
      <c r="C914" s="20"/>
      <c r="D914" s="167">
        <v>2242341.23</v>
      </c>
      <c r="E914" s="26">
        <v>0</v>
      </c>
      <c r="F914" s="26">
        <v>0</v>
      </c>
      <c r="G914" s="26">
        <v>0</v>
      </c>
      <c r="H914" s="26">
        <v>231448</v>
      </c>
      <c r="I914" s="26">
        <v>0</v>
      </c>
      <c r="J914" s="26">
        <v>0</v>
      </c>
      <c r="K914" s="28">
        <v>0</v>
      </c>
      <c r="L914" s="26">
        <v>0</v>
      </c>
      <c r="M914" s="26">
        <v>482.9</v>
      </c>
      <c r="N914" s="26">
        <v>1987758</v>
      </c>
      <c r="O914" s="26">
        <v>0</v>
      </c>
      <c r="P914" s="26">
        <v>0</v>
      </c>
      <c r="Q914" s="26">
        <v>0</v>
      </c>
      <c r="R914" s="26">
        <v>0</v>
      </c>
      <c r="S914" s="26">
        <v>0</v>
      </c>
      <c r="T914" s="26">
        <v>0</v>
      </c>
      <c r="U914" s="26">
        <v>0</v>
      </c>
      <c r="V914" s="26">
        <v>0</v>
      </c>
      <c r="W914" s="26">
        <v>0</v>
      </c>
      <c r="X914" s="26">
        <v>0</v>
      </c>
      <c r="Y914" s="26">
        <v>0</v>
      </c>
      <c r="Z914" s="26">
        <v>0</v>
      </c>
      <c r="AA914" s="26">
        <v>0</v>
      </c>
      <c r="AB914" s="26">
        <v>0</v>
      </c>
      <c r="AC914" s="26">
        <v>23135.229999999996</v>
      </c>
      <c r="AD914" s="26">
        <v>0</v>
      </c>
      <c r="AE914" s="26">
        <v>0</v>
      </c>
      <c r="AF914" s="56" t="s">
        <v>720</v>
      </c>
      <c r="AG914" s="56" t="s">
        <v>720</v>
      </c>
      <c r="AH914" s="70" t="s">
        <v>720</v>
      </c>
    </row>
    <row r="915" spans="1:16109" ht="61.5">
      <c r="A915" s="17">
        <v>1</v>
      </c>
      <c r="B915" s="52">
        <v>327</v>
      </c>
      <c r="C915" s="20" t="s">
        <v>81</v>
      </c>
      <c r="D915" s="26">
        <v>1196861.55</v>
      </c>
      <c r="E915" s="26">
        <v>0</v>
      </c>
      <c r="F915" s="26">
        <v>0</v>
      </c>
      <c r="G915" s="26">
        <v>0</v>
      </c>
      <c r="H915" s="26">
        <v>0</v>
      </c>
      <c r="I915" s="26">
        <v>0</v>
      </c>
      <c r="J915" s="26">
        <v>0</v>
      </c>
      <c r="K915" s="28">
        <v>0</v>
      </c>
      <c r="L915" s="26">
        <v>0</v>
      </c>
      <c r="M915" s="26">
        <v>302.3</v>
      </c>
      <c r="N915" s="26">
        <v>1184513</v>
      </c>
      <c r="O915" s="26">
        <v>0</v>
      </c>
      <c r="P915" s="26">
        <v>0</v>
      </c>
      <c r="Q915" s="26">
        <v>0</v>
      </c>
      <c r="R915" s="26">
        <v>0</v>
      </c>
      <c r="S915" s="26">
        <v>0</v>
      </c>
      <c r="T915" s="26">
        <v>0</v>
      </c>
      <c r="U915" s="26">
        <v>0</v>
      </c>
      <c r="V915" s="26">
        <v>0</v>
      </c>
      <c r="W915" s="26">
        <v>0</v>
      </c>
      <c r="X915" s="26">
        <v>0</v>
      </c>
      <c r="Y915" s="26">
        <v>0</v>
      </c>
      <c r="Z915" s="26">
        <v>0</v>
      </c>
      <c r="AA915" s="26">
        <v>0</v>
      </c>
      <c r="AB915" s="26">
        <v>0</v>
      </c>
      <c r="AC915" s="26">
        <v>12348.55</v>
      </c>
      <c r="AD915" s="26">
        <v>0</v>
      </c>
      <c r="AE915" s="26">
        <v>0</v>
      </c>
      <c r="AF915" s="29" t="s">
        <v>263</v>
      </c>
      <c r="AG915" s="29">
        <v>2021</v>
      </c>
      <c r="AH915" s="30">
        <v>2021</v>
      </c>
    </row>
    <row r="916" spans="1:16109" ht="61.5">
      <c r="A916" s="17">
        <v>1</v>
      </c>
      <c r="B916" s="52">
        <v>328</v>
      </c>
      <c r="C916" s="20" t="s">
        <v>82</v>
      </c>
      <c r="D916" s="26">
        <v>811618.83</v>
      </c>
      <c r="E916" s="26">
        <v>0</v>
      </c>
      <c r="F916" s="26">
        <v>0</v>
      </c>
      <c r="G916" s="26">
        <v>0</v>
      </c>
      <c r="H916" s="26">
        <v>0</v>
      </c>
      <c r="I916" s="26">
        <v>0</v>
      </c>
      <c r="J916" s="26">
        <v>0</v>
      </c>
      <c r="K916" s="28">
        <v>0</v>
      </c>
      <c r="L916" s="26">
        <v>0</v>
      </c>
      <c r="M916" s="26">
        <v>180.6</v>
      </c>
      <c r="N916" s="26">
        <v>803245</v>
      </c>
      <c r="O916" s="26">
        <v>0</v>
      </c>
      <c r="P916" s="26">
        <v>0</v>
      </c>
      <c r="Q916" s="26">
        <v>0</v>
      </c>
      <c r="R916" s="26">
        <v>0</v>
      </c>
      <c r="S916" s="26">
        <v>0</v>
      </c>
      <c r="T916" s="26">
        <v>0</v>
      </c>
      <c r="U916" s="26">
        <v>0</v>
      </c>
      <c r="V916" s="26">
        <v>0</v>
      </c>
      <c r="W916" s="26">
        <v>0</v>
      </c>
      <c r="X916" s="26">
        <v>0</v>
      </c>
      <c r="Y916" s="26">
        <v>0</v>
      </c>
      <c r="Z916" s="26">
        <v>0</v>
      </c>
      <c r="AA916" s="26">
        <v>0</v>
      </c>
      <c r="AB916" s="26">
        <v>0</v>
      </c>
      <c r="AC916" s="26">
        <v>8373.83</v>
      </c>
      <c r="AD916" s="26">
        <v>0</v>
      </c>
      <c r="AE916" s="26">
        <v>0</v>
      </c>
      <c r="AF916" s="29" t="s">
        <v>263</v>
      </c>
      <c r="AG916" s="29">
        <v>2021</v>
      </c>
      <c r="AH916" s="30">
        <v>2021</v>
      </c>
    </row>
    <row r="917" spans="1:16109" s="6" customFormat="1" ht="61.5">
      <c r="A917" s="17">
        <v>1</v>
      </c>
      <c r="B917" s="52">
        <v>329</v>
      </c>
      <c r="C917" s="20" t="s">
        <v>2200</v>
      </c>
      <c r="D917" s="26">
        <v>233860.85</v>
      </c>
      <c r="E917" s="31">
        <v>0</v>
      </c>
      <c r="F917" s="31">
        <v>0</v>
      </c>
      <c r="G917" s="31">
        <v>0</v>
      </c>
      <c r="H917" s="34">
        <v>231448</v>
      </c>
      <c r="I917" s="31">
        <v>0</v>
      </c>
      <c r="J917" s="31">
        <v>0</v>
      </c>
      <c r="K917" s="58">
        <v>0</v>
      </c>
      <c r="L917" s="26">
        <v>0</v>
      </c>
      <c r="M917" s="26">
        <v>0</v>
      </c>
      <c r="N917" s="26">
        <v>0</v>
      </c>
      <c r="O917" s="26">
        <v>0</v>
      </c>
      <c r="P917" s="26">
        <v>0</v>
      </c>
      <c r="Q917" s="26">
        <v>0</v>
      </c>
      <c r="R917" s="26">
        <v>0</v>
      </c>
      <c r="S917" s="26">
        <v>0</v>
      </c>
      <c r="T917" s="26">
        <v>0</v>
      </c>
      <c r="U917" s="26">
        <v>0</v>
      </c>
      <c r="V917" s="26">
        <v>0</v>
      </c>
      <c r="W917" s="26">
        <v>0</v>
      </c>
      <c r="X917" s="26">
        <v>0</v>
      </c>
      <c r="Y917" s="26">
        <v>0</v>
      </c>
      <c r="Z917" s="26">
        <v>0</v>
      </c>
      <c r="AA917" s="26">
        <v>0</v>
      </c>
      <c r="AB917" s="26">
        <v>0</v>
      </c>
      <c r="AC917" s="26">
        <v>2412.85</v>
      </c>
      <c r="AD917" s="26">
        <v>0</v>
      </c>
      <c r="AE917" s="26">
        <v>0</v>
      </c>
      <c r="AF917" s="29" t="s">
        <v>263</v>
      </c>
      <c r="AG917" s="29">
        <v>2021</v>
      </c>
      <c r="AH917" s="30">
        <v>2021</v>
      </c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/>
      <c r="BB917" s="17"/>
      <c r="BC917" s="17"/>
      <c r="BD917" s="17"/>
      <c r="BE917" s="17"/>
      <c r="BF917" s="17"/>
      <c r="BG917" s="17"/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R917" s="17"/>
      <c r="BS917" s="17"/>
      <c r="BT917" s="17"/>
      <c r="BU917" s="17"/>
      <c r="BV917" s="17"/>
      <c r="BW917" s="17"/>
      <c r="BX917" s="17"/>
      <c r="BY917" s="17"/>
      <c r="BZ917" s="17"/>
      <c r="CA917" s="17"/>
      <c r="CB917" s="17"/>
      <c r="CC917" s="17"/>
      <c r="CD917" s="17"/>
      <c r="CE917" s="17"/>
      <c r="CF917" s="17"/>
      <c r="CG917" s="17"/>
      <c r="CH917" s="17"/>
      <c r="CI917" s="17"/>
      <c r="CJ917" s="17"/>
      <c r="CK917" s="17"/>
      <c r="CL917" s="17"/>
      <c r="CM917" s="17"/>
      <c r="CN917" s="17"/>
      <c r="CO917" s="17"/>
      <c r="CP917" s="17"/>
      <c r="CQ917" s="17"/>
      <c r="CR917" s="17"/>
      <c r="CS917" s="17"/>
      <c r="CT917" s="17"/>
      <c r="CU917" s="17"/>
      <c r="CV917" s="17"/>
      <c r="CW917" s="17"/>
      <c r="CX917" s="17"/>
      <c r="CY917" s="17"/>
      <c r="CZ917" s="17"/>
      <c r="DA917" s="17"/>
      <c r="DB917" s="17"/>
      <c r="DC917" s="17"/>
      <c r="DD917" s="17"/>
      <c r="DE917" s="17"/>
      <c r="DF917" s="17"/>
      <c r="DG917" s="17"/>
      <c r="DH917" s="17"/>
      <c r="DI917" s="17"/>
      <c r="DJ917" s="17"/>
      <c r="DK917" s="17"/>
      <c r="DL917" s="17"/>
      <c r="DM917" s="17"/>
      <c r="DN917" s="17"/>
      <c r="DO917" s="17"/>
      <c r="DP917" s="17"/>
      <c r="DQ917" s="17"/>
      <c r="DR917" s="17"/>
      <c r="DS917" s="17"/>
      <c r="DT917" s="17"/>
      <c r="DU917" s="17"/>
      <c r="DV917" s="17"/>
      <c r="DW917" s="17"/>
      <c r="DX917" s="17"/>
      <c r="DY917" s="17"/>
      <c r="DZ917" s="17"/>
      <c r="EA917" s="17"/>
      <c r="EB917" s="17"/>
      <c r="EC917" s="17"/>
      <c r="ED917" s="17"/>
      <c r="EE917" s="17"/>
      <c r="EF917" s="17"/>
      <c r="EG917" s="17"/>
      <c r="EH917" s="17"/>
      <c r="EI917" s="17"/>
      <c r="EJ917" s="17"/>
      <c r="EK917" s="17"/>
      <c r="EL917" s="17"/>
      <c r="EM917" s="17"/>
      <c r="EN917" s="17"/>
      <c r="EO917" s="17"/>
      <c r="EP917" s="17"/>
      <c r="EQ917" s="17"/>
      <c r="ER917" s="17"/>
      <c r="ES917" s="17"/>
      <c r="ET917" s="17"/>
      <c r="EU917" s="17"/>
      <c r="EV917" s="17"/>
      <c r="EW917" s="17"/>
      <c r="EX917" s="17"/>
      <c r="EY917" s="17"/>
      <c r="EZ917" s="17"/>
      <c r="FA917" s="17"/>
      <c r="FB917" s="17"/>
      <c r="FC917" s="17"/>
      <c r="FD917" s="17"/>
      <c r="FE917" s="17"/>
      <c r="FF917" s="17"/>
      <c r="FG917" s="17"/>
      <c r="FH917" s="17"/>
      <c r="FI917" s="17"/>
      <c r="FJ917" s="17"/>
      <c r="FK917" s="17"/>
      <c r="FL917" s="17"/>
      <c r="FM917" s="17"/>
      <c r="FN917" s="17"/>
      <c r="FO917" s="17"/>
      <c r="FP917" s="17"/>
      <c r="FQ917" s="17"/>
      <c r="FR917" s="17"/>
      <c r="FS917" s="17"/>
      <c r="FT917" s="17"/>
      <c r="FU917" s="17"/>
      <c r="FV917" s="17"/>
      <c r="FW917" s="17"/>
      <c r="FX917" s="17"/>
      <c r="FY917" s="17"/>
      <c r="FZ917" s="17"/>
      <c r="GA917" s="17"/>
      <c r="GB917" s="17"/>
      <c r="GC917" s="17"/>
      <c r="GD917" s="17"/>
      <c r="GE917" s="17"/>
      <c r="GF917" s="17"/>
      <c r="GG917" s="17"/>
      <c r="GH917" s="17"/>
      <c r="GI917" s="17"/>
      <c r="GJ917" s="17"/>
      <c r="GK917" s="17"/>
      <c r="GL917" s="17"/>
      <c r="GM917" s="17"/>
      <c r="GN917" s="17"/>
      <c r="GO917" s="17"/>
      <c r="GP917" s="17"/>
      <c r="GQ917" s="17"/>
      <c r="GR917" s="17"/>
      <c r="GS917" s="17"/>
      <c r="GT917" s="17"/>
      <c r="GU917" s="17"/>
      <c r="GV917" s="17"/>
      <c r="GW917" s="17"/>
      <c r="GX917" s="17"/>
      <c r="GY917" s="17"/>
      <c r="GZ917" s="17"/>
      <c r="HA917" s="17"/>
      <c r="HB917" s="17"/>
      <c r="HC917" s="17"/>
      <c r="HD917" s="17"/>
      <c r="HE917" s="17"/>
      <c r="HF917" s="17"/>
      <c r="HG917" s="17"/>
      <c r="HH917" s="17"/>
      <c r="HI917" s="17"/>
      <c r="HJ917" s="17"/>
      <c r="HK917" s="17"/>
      <c r="HL917" s="17"/>
      <c r="HM917" s="17"/>
      <c r="HN917" s="17"/>
      <c r="HO917" s="17"/>
      <c r="HP917" s="17"/>
      <c r="HQ917" s="17"/>
      <c r="HR917" s="17"/>
      <c r="HS917" s="17"/>
      <c r="HT917" s="17"/>
      <c r="HU917" s="17"/>
      <c r="HV917" s="17"/>
      <c r="HW917" s="17"/>
      <c r="HX917" s="17"/>
      <c r="HY917" s="17"/>
      <c r="HZ917" s="17"/>
      <c r="IA917" s="17"/>
      <c r="IB917" s="17"/>
      <c r="IC917" s="17"/>
      <c r="ID917" s="17"/>
      <c r="IE917" s="17"/>
      <c r="IF917" s="17"/>
      <c r="IG917" s="17"/>
      <c r="IH917" s="17"/>
      <c r="II917" s="17"/>
      <c r="IJ917" s="17"/>
      <c r="IK917" s="17"/>
      <c r="IL917" s="17"/>
      <c r="IM917" s="17"/>
      <c r="IN917" s="17"/>
      <c r="IO917" s="17"/>
      <c r="IP917" s="17"/>
      <c r="IQ917" s="17"/>
      <c r="IR917" s="17"/>
      <c r="IS917" s="17"/>
      <c r="IT917" s="17"/>
      <c r="IU917" s="17"/>
      <c r="IV917" s="17"/>
      <c r="IW917" s="17"/>
      <c r="IX917" s="17"/>
      <c r="IY917" s="17"/>
      <c r="IZ917" s="17"/>
      <c r="JA917" s="17"/>
      <c r="JB917" s="17"/>
      <c r="JC917" s="17"/>
      <c r="JD917" s="17"/>
      <c r="JE917" s="17"/>
      <c r="JF917" s="17"/>
      <c r="JG917" s="17"/>
      <c r="JH917" s="17"/>
      <c r="JI917" s="17"/>
      <c r="JJ917" s="17"/>
      <c r="JK917" s="17"/>
      <c r="JL917" s="17"/>
      <c r="JM917" s="17"/>
      <c r="JN917" s="17"/>
      <c r="JO917" s="17"/>
      <c r="JP917" s="17"/>
      <c r="JQ917" s="17"/>
      <c r="JR917" s="17"/>
      <c r="JS917" s="17"/>
      <c r="JT917" s="17"/>
      <c r="JU917" s="17"/>
      <c r="JV917" s="17"/>
      <c r="JW917" s="17"/>
      <c r="JX917" s="17"/>
      <c r="JY917" s="17"/>
      <c r="JZ917" s="17"/>
      <c r="KA917" s="17"/>
      <c r="KB917" s="17"/>
      <c r="KC917" s="17"/>
      <c r="KD917" s="17"/>
      <c r="KE917" s="17"/>
      <c r="KF917" s="17"/>
      <c r="KG917" s="17"/>
      <c r="KH917" s="17"/>
      <c r="KI917" s="17"/>
      <c r="KJ917" s="17"/>
      <c r="KK917" s="17"/>
      <c r="KL917" s="17"/>
      <c r="KM917" s="17"/>
      <c r="KN917" s="17"/>
      <c r="KO917" s="17"/>
      <c r="KP917" s="17"/>
      <c r="KQ917" s="17"/>
      <c r="KR917" s="17"/>
      <c r="KS917" s="17"/>
      <c r="KT917" s="17"/>
      <c r="KU917" s="17"/>
      <c r="KV917" s="17"/>
      <c r="KW917" s="17"/>
      <c r="KX917" s="17"/>
      <c r="KY917" s="17"/>
      <c r="KZ917" s="17"/>
      <c r="LA917" s="17"/>
      <c r="LB917" s="17"/>
      <c r="LC917" s="17"/>
      <c r="LD917" s="17"/>
      <c r="LE917" s="17"/>
      <c r="LF917" s="17"/>
      <c r="LG917" s="17"/>
      <c r="LH917" s="17"/>
      <c r="LI917" s="17"/>
      <c r="LJ917" s="17"/>
      <c r="LK917" s="17"/>
      <c r="LL917" s="17"/>
      <c r="LM917" s="17"/>
      <c r="LN917" s="17"/>
      <c r="LO917" s="17"/>
      <c r="LP917" s="17"/>
      <c r="LQ917" s="17"/>
      <c r="LR917" s="17"/>
      <c r="LS917" s="17"/>
      <c r="LT917" s="17"/>
      <c r="LU917" s="17"/>
      <c r="LV917" s="17"/>
      <c r="LW917" s="17"/>
      <c r="LX917" s="17"/>
      <c r="LY917" s="17"/>
      <c r="LZ917" s="17"/>
      <c r="MA917" s="17"/>
      <c r="MB917" s="17"/>
      <c r="MC917" s="17"/>
      <c r="MD917" s="17"/>
      <c r="ME917" s="17"/>
      <c r="MF917" s="17"/>
      <c r="MG917" s="17"/>
      <c r="MH917" s="17"/>
      <c r="MI917" s="17"/>
      <c r="MJ917" s="17"/>
      <c r="MK917" s="17"/>
      <c r="ML917" s="17"/>
      <c r="MM917" s="17"/>
      <c r="MN917" s="17"/>
      <c r="MO917" s="17"/>
      <c r="MP917" s="17"/>
      <c r="MQ917" s="17"/>
      <c r="MR917" s="17"/>
      <c r="MS917" s="17"/>
      <c r="MT917" s="17"/>
      <c r="MU917" s="17"/>
      <c r="MV917" s="17"/>
      <c r="MW917" s="17"/>
      <c r="MX917" s="17"/>
      <c r="MY917" s="17"/>
      <c r="MZ917" s="17"/>
      <c r="NA917" s="17"/>
      <c r="NB917" s="17"/>
      <c r="NC917" s="17"/>
      <c r="ND917" s="17"/>
      <c r="NE917" s="17"/>
      <c r="NF917" s="17"/>
      <c r="NG917" s="17"/>
      <c r="NH917" s="17"/>
      <c r="NI917" s="17"/>
      <c r="NJ917" s="17"/>
      <c r="NK917" s="17"/>
      <c r="NL917" s="17"/>
      <c r="NM917" s="17"/>
      <c r="NN917" s="17"/>
      <c r="NO917" s="17"/>
      <c r="NP917" s="17"/>
      <c r="NQ917" s="17"/>
      <c r="NR917" s="17"/>
      <c r="NS917" s="17"/>
      <c r="NT917" s="17"/>
      <c r="NU917" s="17"/>
      <c r="NV917" s="17"/>
      <c r="NW917" s="17"/>
      <c r="NX917" s="17"/>
      <c r="NY917" s="17"/>
      <c r="NZ917" s="17"/>
      <c r="OA917" s="17"/>
      <c r="OB917" s="17"/>
      <c r="OC917" s="17"/>
      <c r="OD917" s="17"/>
      <c r="OE917" s="17"/>
      <c r="OF917" s="17"/>
      <c r="OG917" s="17"/>
      <c r="OH917" s="17"/>
      <c r="OI917" s="17"/>
      <c r="OJ917" s="17"/>
      <c r="OK917" s="17"/>
      <c r="OL917" s="17"/>
      <c r="OM917" s="17"/>
      <c r="ON917" s="17"/>
      <c r="OO917" s="17"/>
      <c r="OP917" s="17"/>
      <c r="OQ917" s="17"/>
      <c r="OR917" s="17"/>
      <c r="OS917" s="17"/>
      <c r="OT917" s="17"/>
      <c r="OU917" s="17"/>
      <c r="OV917" s="17"/>
      <c r="OW917" s="17"/>
      <c r="OX917" s="17"/>
      <c r="OY917" s="17"/>
      <c r="OZ917" s="17"/>
      <c r="PA917" s="17"/>
      <c r="PB917" s="17"/>
      <c r="PC917" s="17"/>
      <c r="PD917" s="17"/>
      <c r="PE917" s="17"/>
      <c r="PF917" s="17"/>
      <c r="PG917" s="17"/>
      <c r="PH917" s="17"/>
      <c r="PI917" s="17"/>
      <c r="PJ917" s="17"/>
      <c r="PK917" s="17"/>
      <c r="PL917" s="17"/>
      <c r="PM917" s="17"/>
      <c r="PN917" s="17"/>
      <c r="PO917" s="17"/>
      <c r="PP917" s="17"/>
      <c r="PQ917" s="17"/>
      <c r="PR917" s="17"/>
      <c r="PS917" s="17"/>
      <c r="PT917" s="17"/>
      <c r="PU917" s="17"/>
      <c r="PV917" s="17"/>
      <c r="PW917" s="17"/>
      <c r="PX917" s="17"/>
      <c r="PY917" s="17"/>
      <c r="PZ917" s="17"/>
      <c r="QA917" s="17"/>
      <c r="QB917" s="17"/>
      <c r="QC917" s="17"/>
      <c r="QD917" s="17"/>
      <c r="QE917" s="17"/>
      <c r="QF917" s="17"/>
      <c r="QG917" s="17"/>
      <c r="QH917" s="17"/>
      <c r="QI917" s="17"/>
      <c r="QJ917" s="17"/>
      <c r="QK917" s="17"/>
      <c r="QL917" s="17"/>
      <c r="QM917" s="17"/>
      <c r="QN917" s="17"/>
      <c r="QO917" s="17"/>
      <c r="QP917" s="17"/>
      <c r="QQ917" s="17"/>
      <c r="QR917" s="17"/>
      <c r="QS917" s="17"/>
      <c r="QT917" s="17"/>
      <c r="QU917" s="17"/>
      <c r="QV917" s="17"/>
      <c r="QW917" s="17"/>
      <c r="QX917" s="17"/>
      <c r="QY917" s="17"/>
      <c r="QZ917" s="17"/>
      <c r="RA917" s="17"/>
      <c r="RB917" s="17"/>
      <c r="RC917" s="17"/>
      <c r="RD917" s="17"/>
      <c r="RE917" s="17"/>
      <c r="RF917" s="17"/>
      <c r="RG917" s="17"/>
      <c r="RH917" s="17"/>
      <c r="RI917" s="17"/>
      <c r="RJ917" s="17"/>
      <c r="RK917" s="17"/>
      <c r="RL917" s="17"/>
      <c r="RM917" s="17"/>
      <c r="RN917" s="17"/>
      <c r="RO917" s="17"/>
      <c r="RP917" s="17"/>
      <c r="RQ917" s="17"/>
      <c r="RR917" s="17"/>
      <c r="RS917" s="17"/>
      <c r="RT917" s="17"/>
      <c r="RU917" s="17"/>
      <c r="RV917" s="17"/>
      <c r="RW917" s="17"/>
      <c r="RX917" s="17"/>
      <c r="RY917" s="17"/>
      <c r="RZ917" s="17"/>
      <c r="SA917" s="17"/>
      <c r="SB917" s="17"/>
      <c r="SC917" s="17"/>
      <c r="SD917" s="17"/>
      <c r="SE917" s="17"/>
      <c r="SF917" s="17"/>
      <c r="SG917" s="17"/>
      <c r="SH917" s="17"/>
      <c r="SI917" s="17"/>
      <c r="SJ917" s="17"/>
      <c r="SK917" s="17"/>
      <c r="SL917" s="17"/>
      <c r="SM917" s="17"/>
      <c r="SN917" s="17"/>
      <c r="SO917" s="17"/>
      <c r="SP917" s="17"/>
      <c r="SQ917" s="17"/>
      <c r="SR917" s="17"/>
      <c r="SS917" s="17"/>
      <c r="ST917" s="17"/>
      <c r="SU917" s="17"/>
      <c r="SV917" s="17"/>
      <c r="SW917" s="17"/>
      <c r="SX917" s="17"/>
      <c r="SY917" s="17"/>
      <c r="SZ917" s="17"/>
      <c r="TA917" s="17"/>
      <c r="TB917" s="17"/>
      <c r="TC917" s="17"/>
      <c r="TD917" s="17"/>
      <c r="TE917" s="17"/>
      <c r="TF917" s="17"/>
      <c r="TG917" s="17"/>
      <c r="TH917" s="17"/>
      <c r="TI917" s="17"/>
      <c r="TJ917" s="17"/>
      <c r="TK917" s="17"/>
      <c r="TL917" s="17"/>
      <c r="TM917" s="17"/>
      <c r="TN917" s="17"/>
      <c r="TO917" s="17"/>
      <c r="TP917" s="17"/>
      <c r="TQ917" s="17"/>
      <c r="TR917" s="17"/>
      <c r="TS917" s="17"/>
      <c r="TT917" s="17"/>
      <c r="TU917" s="17"/>
      <c r="TV917" s="17"/>
      <c r="TW917" s="17"/>
      <c r="TX917" s="17"/>
      <c r="TY917" s="17"/>
      <c r="TZ917" s="17"/>
      <c r="UA917" s="17"/>
      <c r="UB917" s="17"/>
      <c r="UC917" s="17"/>
      <c r="UD917" s="17"/>
      <c r="UE917" s="17"/>
      <c r="UF917" s="17"/>
      <c r="UG917" s="17"/>
      <c r="UH917" s="17"/>
      <c r="UI917" s="17"/>
      <c r="UJ917" s="17"/>
      <c r="UK917" s="17"/>
      <c r="UL917" s="17"/>
      <c r="UM917" s="17"/>
      <c r="UN917" s="17"/>
      <c r="UO917" s="17"/>
      <c r="UP917" s="17"/>
      <c r="UQ917" s="17"/>
      <c r="UR917" s="17"/>
      <c r="US917" s="17"/>
      <c r="UT917" s="17"/>
      <c r="UU917" s="17"/>
      <c r="UV917" s="17"/>
      <c r="UW917" s="17"/>
      <c r="UX917" s="17"/>
      <c r="UY917" s="17"/>
      <c r="UZ917" s="17"/>
      <c r="VA917" s="17"/>
      <c r="VB917" s="17"/>
      <c r="VC917" s="17"/>
      <c r="VD917" s="17"/>
      <c r="VE917" s="17"/>
      <c r="VF917" s="17"/>
      <c r="VG917" s="17"/>
      <c r="VH917" s="17"/>
      <c r="VI917" s="17"/>
      <c r="VJ917" s="17"/>
      <c r="VK917" s="17"/>
      <c r="VL917" s="17"/>
      <c r="VM917" s="17"/>
      <c r="VN917" s="17"/>
      <c r="VO917" s="17"/>
      <c r="VP917" s="17"/>
      <c r="VQ917" s="17"/>
      <c r="VR917" s="17"/>
      <c r="VS917" s="17"/>
      <c r="VT917" s="17"/>
      <c r="VU917" s="17"/>
      <c r="VV917" s="17"/>
      <c r="VW917" s="17"/>
      <c r="VX917" s="17"/>
      <c r="VY917" s="17"/>
      <c r="VZ917" s="17"/>
      <c r="WA917" s="17"/>
      <c r="WB917" s="17"/>
      <c r="WC917" s="17"/>
      <c r="WD917" s="17"/>
      <c r="WE917" s="17"/>
      <c r="WF917" s="17"/>
      <c r="WG917" s="17"/>
      <c r="WH917" s="17"/>
      <c r="WI917" s="17"/>
      <c r="WJ917" s="17"/>
      <c r="WK917" s="17"/>
      <c r="WL917" s="17"/>
      <c r="WM917" s="17"/>
      <c r="WN917" s="17"/>
      <c r="WO917" s="17"/>
      <c r="WP917" s="17"/>
      <c r="WQ917" s="17"/>
      <c r="WR917" s="17"/>
      <c r="WS917" s="17"/>
      <c r="WT917" s="17"/>
      <c r="WU917" s="17"/>
      <c r="WV917" s="17"/>
      <c r="WW917" s="17"/>
      <c r="WX917" s="17"/>
      <c r="WY917" s="17"/>
      <c r="WZ917" s="17"/>
      <c r="XA917" s="17"/>
      <c r="XB917" s="17"/>
      <c r="XC917" s="17"/>
      <c r="XD917" s="17"/>
      <c r="XE917" s="17"/>
      <c r="XF917" s="17"/>
      <c r="XG917" s="17"/>
      <c r="XH917" s="17"/>
      <c r="XI917" s="17"/>
      <c r="XJ917" s="17"/>
      <c r="XK917" s="17"/>
      <c r="XL917" s="17"/>
      <c r="XM917" s="17"/>
      <c r="XN917" s="17"/>
      <c r="XO917" s="17"/>
      <c r="XP917" s="17"/>
      <c r="XQ917" s="17"/>
      <c r="XR917" s="17"/>
      <c r="XS917" s="17"/>
      <c r="XT917" s="17"/>
      <c r="XU917" s="17"/>
      <c r="XV917" s="17"/>
      <c r="XW917" s="17"/>
      <c r="XX917" s="17"/>
      <c r="XY917" s="17"/>
      <c r="XZ917" s="17"/>
      <c r="YA917" s="17"/>
      <c r="YB917" s="17"/>
      <c r="YC917" s="17"/>
      <c r="YD917" s="17"/>
      <c r="YE917" s="17"/>
      <c r="YF917" s="17"/>
      <c r="YG917" s="17"/>
      <c r="YH917" s="17"/>
      <c r="YI917" s="17"/>
      <c r="YJ917" s="17"/>
      <c r="YK917" s="17"/>
      <c r="YL917" s="17"/>
      <c r="YM917" s="17"/>
      <c r="YN917" s="17"/>
      <c r="YO917" s="17"/>
      <c r="YP917" s="17"/>
      <c r="YQ917" s="17"/>
      <c r="YR917" s="17"/>
      <c r="YS917" s="17"/>
      <c r="YT917" s="17"/>
      <c r="YU917" s="17"/>
      <c r="YV917" s="17"/>
      <c r="YW917" s="17"/>
      <c r="YX917" s="17"/>
      <c r="YY917" s="17"/>
      <c r="YZ917" s="17"/>
      <c r="ZA917" s="17"/>
      <c r="ZB917" s="17"/>
      <c r="ZC917" s="17"/>
      <c r="ZD917" s="17"/>
      <c r="ZE917" s="17"/>
      <c r="ZF917" s="17"/>
      <c r="ZG917" s="17"/>
      <c r="ZH917" s="17"/>
      <c r="ZI917" s="17"/>
      <c r="ZJ917" s="17"/>
      <c r="ZK917" s="17"/>
      <c r="ZL917" s="17"/>
      <c r="ZM917" s="17"/>
      <c r="ZN917" s="17"/>
      <c r="ZO917" s="17"/>
      <c r="ZP917" s="17"/>
      <c r="ZQ917" s="17"/>
      <c r="ZR917" s="17"/>
      <c r="ZS917" s="17"/>
      <c r="ZT917" s="17"/>
      <c r="ZU917" s="17"/>
      <c r="ZV917" s="17"/>
      <c r="ZW917" s="17"/>
      <c r="ZX917" s="17"/>
      <c r="ZY917" s="17"/>
      <c r="ZZ917" s="17"/>
      <c r="AAA917" s="17"/>
      <c r="AAB917" s="17"/>
      <c r="AAC917" s="17"/>
      <c r="AAD917" s="17"/>
      <c r="AAE917" s="17"/>
      <c r="AAF917" s="17"/>
      <c r="AAG917" s="17"/>
      <c r="AAH917" s="17"/>
      <c r="AAI917" s="17"/>
      <c r="AAJ917" s="17"/>
      <c r="AAK917" s="17"/>
      <c r="AAL917" s="17"/>
      <c r="AAM917" s="17"/>
      <c r="AAN917" s="17"/>
      <c r="AAO917" s="17"/>
      <c r="AAP917" s="17"/>
      <c r="AAQ917" s="17"/>
      <c r="AAR917" s="17"/>
      <c r="AAS917" s="17"/>
      <c r="AAT917" s="17"/>
      <c r="AAU917" s="17"/>
      <c r="AAV917" s="17"/>
      <c r="AAW917" s="17"/>
      <c r="AAX917" s="17"/>
      <c r="AAY917" s="17"/>
      <c r="AAZ917" s="17"/>
      <c r="ABA917" s="17"/>
      <c r="ABB917" s="17"/>
      <c r="ABC917" s="17"/>
      <c r="ABD917" s="17"/>
      <c r="ABE917" s="17"/>
      <c r="ABF917" s="17"/>
      <c r="ABG917" s="17"/>
      <c r="ABH917" s="17"/>
      <c r="ABI917" s="17"/>
      <c r="ABJ917" s="17"/>
      <c r="ABK917" s="17"/>
      <c r="ABL917" s="17"/>
      <c r="ABM917" s="17"/>
      <c r="ABN917" s="17"/>
      <c r="ABO917" s="17"/>
      <c r="ABP917" s="17"/>
      <c r="ABQ917" s="17"/>
      <c r="ABR917" s="17"/>
      <c r="ABS917" s="17"/>
      <c r="ABT917" s="17"/>
      <c r="ABU917" s="17"/>
      <c r="ABV917" s="17"/>
      <c r="ABW917" s="17"/>
      <c r="ABX917" s="17"/>
      <c r="ABY917" s="17"/>
      <c r="ABZ917" s="17"/>
      <c r="ACA917" s="17"/>
      <c r="ACB917" s="17"/>
      <c r="ACC917" s="17"/>
      <c r="ACD917" s="17"/>
      <c r="ACE917" s="17"/>
      <c r="ACF917" s="17"/>
      <c r="ACG917" s="17"/>
      <c r="ACH917" s="17"/>
      <c r="ACI917" s="17"/>
      <c r="ACJ917" s="17"/>
      <c r="ACK917" s="17"/>
      <c r="ACL917" s="17"/>
      <c r="ACM917" s="17"/>
      <c r="ACN917" s="17"/>
      <c r="ACO917" s="17"/>
      <c r="ACP917" s="17"/>
      <c r="ACQ917" s="17"/>
      <c r="ACR917" s="17"/>
      <c r="ACS917" s="17"/>
      <c r="ACT917" s="17"/>
      <c r="ACU917" s="17"/>
      <c r="ACV917" s="17"/>
      <c r="ACW917" s="17"/>
      <c r="ACX917" s="17"/>
      <c r="ACY917" s="17"/>
      <c r="ACZ917" s="17"/>
      <c r="ADA917" s="17"/>
      <c r="ADB917" s="17"/>
      <c r="ADC917" s="17"/>
      <c r="ADD917" s="17"/>
      <c r="ADE917" s="17"/>
      <c r="ADF917" s="17"/>
      <c r="ADG917" s="17"/>
      <c r="ADH917" s="17"/>
      <c r="ADI917" s="17"/>
      <c r="ADJ917" s="17"/>
      <c r="ADK917" s="17"/>
      <c r="ADL917" s="17"/>
      <c r="ADM917" s="17"/>
      <c r="ADN917" s="17"/>
      <c r="ADO917" s="17"/>
      <c r="ADP917" s="17"/>
      <c r="ADQ917" s="17"/>
      <c r="ADR917" s="17"/>
      <c r="ADS917" s="17"/>
      <c r="ADT917" s="17"/>
      <c r="ADU917" s="17"/>
      <c r="ADV917" s="17"/>
      <c r="ADW917" s="17"/>
      <c r="ADX917" s="17"/>
      <c r="ADY917" s="17"/>
      <c r="ADZ917" s="17"/>
      <c r="AEA917" s="17"/>
      <c r="AEB917" s="17"/>
      <c r="AEC917" s="17"/>
      <c r="AED917" s="17"/>
      <c r="AEE917" s="17"/>
      <c r="AEF917" s="17"/>
      <c r="AEG917" s="17"/>
      <c r="AEH917" s="17"/>
      <c r="AEI917" s="17"/>
      <c r="AEJ917" s="17"/>
      <c r="AEK917" s="17"/>
      <c r="AEL917" s="17"/>
      <c r="AEM917" s="17"/>
      <c r="AEN917" s="17"/>
      <c r="AEO917" s="17"/>
      <c r="AEP917" s="17"/>
      <c r="AEQ917" s="17"/>
      <c r="AER917" s="17"/>
      <c r="AES917" s="17"/>
      <c r="AET917" s="17"/>
      <c r="AEU917" s="17"/>
      <c r="AEV917" s="17"/>
      <c r="AEW917" s="17"/>
      <c r="AEX917" s="17"/>
      <c r="AEY917" s="17"/>
      <c r="AEZ917" s="17"/>
      <c r="AFA917" s="17"/>
      <c r="AFB917" s="17"/>
      <c r="AFC917" s="17"/>
      <c r="AFD917" s="17"/>
      <c r="AFE917" s="17"/>
      <c r="AFF917" s="17"/>
      <c r="AFG917" s="17"/>
      <c r="AFH917" s="17"/>
      <c r="AFI917" s="17"/>
      <c r="AFJ917" s="17"/>
      <c r="AFK917" s="17"/>
      <c r="AFL917" s="17"/>
      <c r="AFM917" s="17"/>
      <c r="AFN917" s="17"/>
      <c r="AFO917" s="17"/>
      <c r="AFP917" s="17"/>
      <c r="AFQ917" s="17"/>
      <c r="AFR917" s="17"/>
      <c r="AFS917" s="17"/>
      <c r="AFT917" s="17"/>
      <c r="AFU917" s="17"/>
      <c r="AFV917" s="17"/>
      <c r="AFW917" s="17"/>
      <c r="AFX917" s="17"/>
      <c r="AFY917" s="17"/>
      <c r="AFZ917" s="17"/>
      <c r="AGA917" s="17"/>
      <c r="AGB917" s="17"/>
      <c r="AGC917" s="17"/>
      <c r="AGD917" s="17"/>
      <c r="AGE917" s="17"/>
      <c r="AGF917" s="17"/>
      <c r="AGG917" s="17"/>
      <c r="AGH917" s="17"/>
      <c r="AGI917" s="17"/>
      <c r="AGJ917" s="17"/>
      <c r="AGK917" s="17"/>
      <c r="AGL917" s="17"/>
      <c r="AGM917" s="17"/>
      <c r="AGN917" s="17"/>
      <c r="AGO917" s="17"/>
      <c r="AGP917" s="17"/>
      <c r="AGQ917" s="17"/>
      <c r="AGR917" s="17"/>
      <c r="AGS917" s="17"/>
      <c r="AGT917" s="17"/>
      <c r="AGU917" s="17"/>
      <c r="AGV917" s="17"/>
      <c r="AGW917" s="17"/>
      <c r="AGX917" s="17"/>
      <c r="AGY917" s="17"/>
      <c r="AGZ917" s="17"/>
      <c r="AHA917" s="17"/>
      <c r="AHB917" s="17"/>
      <c r="AHC917" s="17"/>
      <c r="AHD917" s="17"/>
      <c r="AHE917" s="17"/>
      <c r="AHF917" s="17"/>
      <c r="AHG917" s="17"/>
      <c r="AHH917" s="17"/>
      <c r="AHI917" s="17"/>
      <c r="AHJ917" s="17"/>
      <c r="AHK917" s="17"/>
      <c r="AHL917" s="17"/>
      <c r="AHM917" s="17"/>
      <c r="AHN917" s="17"/>
      <c r="AHO917" s="17"/>
      <c r="AHP917" s="17"/>
      <c r="AHQ917" s="17"/>
      <c r="AHR917" s="17"/>
      <c r="AHS917" s="17"/>
      <c r="AHT917" s="17"/>
      <c r="AHU917" s="17"/>
      <c r="AHV917" s="17"/>
      <c r="AHW917" s="17"/>
      <c r="AHX917" s="17"/>
      <c r="AHY917" s="17"/>
      <c r="AHZ917" s="17"/>
      <c r="AIA917" s="17"/>
      <c r="AIB917" s="17"/>
      <c r="AIC917" s="17"/>
      <c r="AID917" s="17"/>
      <c r="AIE917" s="17"/>
      <c r="AIF917" s="17"/>
      <c r="AIG917" s="17"/>
      <c r="AIH917" s="17"/>
      <c r="AII917" s="17"/>
      <c r="AIJ917" s="17"/>
      <c r="AIK917" s="17"/>
      <c r="AIL917" s="17"/>
      <c r="AIM917" s="17"/>
      <c r="AIN917" s="17"/>
      <c r="AIO917" s="17"/>
      <c r="AIP917" s="17"/>
      <c r="AIQ917" s="17"/>
      <c r="AIR917" s="17"/>
      <c r="AIS917" s="17"/>
      <c r="AIT917" s="17"/>
      <c r="AIU917" s="17"/>
      <c r="AIV917" s="17"/>
      <c r="AIW917" s="17"/>
      <c r="AIX917" s="17"/>
      <c r="AIY917" s="17"/>
      <c r="AIZ917" s="17"/>
      <c r="AJA917" s="17"/>
      <c r="AJB917" s="17"/>
      <c r="AJC917" s="17"/>
      <c r="AJD917" s="17"/>
      <c r="AJE917" s="17"/>
      <c r="AJF917" s="17"/>
      <c r="AJG917" s="17"/>
      <c r="AJH917" s="17"/>
      <c r="AJI917" s="17"/>
      <c r="AJJ917" s="17"/>
      <c r="AJK917" s="17"/>
      <c r="AJL917" s="17"/>
      <c r="AJM917" s="17"/>
      <c r="AJN917" s="17"/>
      <c r="AJO917" s="17"/>
      <c r="AJP917" s="17"/>
      <c r="AJQ917" s="17"/>
      <c r="AJR917" s="17"/>
      <c r="AJS917" s="17"/>
      <c r="AJT917" s="17"/>
      <c r="AJU917" s="17"/>
      <c r="AJV917" s="17"/>
      <c r="AJW917" s="17"/>
      <c r="AJX917" s="17"/>
      <c r="AJY917" s="17"/>
      <c r="AJZ917" s="17"/>
      <c r="AKA917" s="17"/>
      <c r="AKB917" s="17"/>
      <c r="AKC917" s="17"/>
      <c r="AKD917" s="17"/>
      <c r="AKE917" s="17"/>
      <c r="AKF917" s="17"/>
      <c r="AKG917" s="17"/>
      <c r="AKH917" s="17"/>
      <c r="AKI917" s="17"/>
      <c r="AKJ917" s="17"/>
      <c r="AKK917" s="17"/>
      <c r="AKL917" s="17"/>
      <c r="AKM917" s="17"/>
      <c r="AKN917" s="17"/>
      <c r="AKO917" s="17"/>
      <c r="AKP917" s="17"/>
      <c r="AKQ917" s="17"/>
      <c r="AKR917" s="17"/>
      <c r="AKS917" s="17"/>
      <c r="AKT917" s="17"/>
      <c r="AKU917" s="17"/>
      <c r="AKV917" s="17"/>
      <c r="AKW917" s="17"/>
      <c r="AKX917" s="17"/>
      <c r="AKY917" s="17"/>
      <c r="AKZ917" s="17"/>
      <c r="ALA917" s="17"/>
      <c r="ALB917" s="17"/>
      <c r="ALC917" s="17"/>
      <c r="ALD917" s="17"/>
      <c r="ALE917" s="17"/>
      <c r="ALF917" s="17"/>
      <c r="ALG917" s="17"/>
      <c r="ALH917" s="17"/>
      <c r="ALI917" s="17"/>
      <c r="ALJ917" s="17"/>
      <c r="ALK917" s="17"/>
      <c r="ALL917" s="17"/>
      <c r="ALM917" s="17"/>
      <c r="ALN917" s="17"/>
      <c r="ALO917" s="17"/>
      <c r="ALP917" s="17"/>
      <c r="ALQ917" s="17"/>
      <c r="ALR917" s="17"/>
      <c r="ALS917" s="17"/>
      <c r="ALT917" s="17"/>
      <c r="ALU917" s="17"/>
      <c r="ALV917" s="17"/>
      <c r="ALW917" s="17"/>
      <c r="ALX917" s="17"/>
      <c r="ALY917" s="17"/>
      <c r="ALZ917" s="17"/>
      <c r="AMA917" s="17"/>
      <c r="AMB917" s="17"/>
      <c r="AMC917" s="17"/>
      <c r="AMD917" s="17"/>
      <c r="AME917" s="17"/>
      <c r="AMF917" s="17"/>
      <c r="AMG917" s="17"/>
      <c r="AMH917" s="17"/>
      <c r="AMI917" s="17"/>
      <c r="AMJ917" s="17"/>
      <c r="AMK917" s="17"/>
      <c r="AML917" s="17"/>
      <c r="AMM917" s="17"/>
      <c r="AMN917" s="17"/>
      <c r="AMO917" s="17"/>
      <c r="AMP917" s="17"/>
      <c r="AMQ917" s="17"/>
      <c r="AMR917" s="17"/>
      <c r="AMS917" s="17"/>
      <c r="AMT917" s="17"/>
      <c r="AMU917" s="17"/>
      <c r="AMV917" s="17"/>
      <c r="AMW917" s="17"/>
      <c r="AMX917" s="17"/>
      <c r="AMY917" s="17"/>
      <c r="AMZ917" s="17"/>
      <c r="ANA917" s="17"/>
      <c r="ANB917" s="17"/>
      <c r="ANC917" s="17"/>
      <c r="AND917" s="17"/>
      <c r="ANE917" s="17"/>
      <c r="ANF917" s="17"/>
      <c r="ANG917" s="17"/>
      <c r="ANH917" s="17"/>
      <c r="ANI917" s="17"/>
      <c r="ANJ917" s="17"/>
      <c r="ANK917" s="17"/>
      <c r="ANL917" s="17"/>
      <c r="ANM917" s="17"/>
      <c r="ANN917" s="17"/>
      <c r="ANO917" s="17"/>
      <c r="ANP917" s="17"/>
      <c r="ANQ917" s="17"/>
      <c r="ANR917" s="17"/>
      <c r="ANS917" s="17"/>
      <c r="ANT917" s="17"/>
      <c r="ANU917" s="17"/>
      <c r="ANV917" s="17"/>
      <c r="ANW917" s="17"/>
      <c r="ANX917" s="17"/>
      <c r="ANY917" s="17"/>
      <c r="ANZ917" s="17"/>
      <c r="AOA917" s="17"/>
      <c r="AOB917" s="17"/>
      <c r="AOC917" s="17"/>
      <c r="AOD917" s="17"/>
      <c r="AOE917" s="17"/>
      <c r="AOF917" s="17"/>
      <c r="AOG917" s="17"/>
      <c r="AOH917" s="17"/>
      <c r="AOI917" s="17"/>
      <c r="AOJ917" s="17"/>
      <c r="AOK917" s="17"/>
      <c r="AOL917" s="17"/>
      <c r="AOM917" s="17"/>
      <c r="AON917" s="17"/>
      <c r="AOO917" s="17"/>
      <c r="AOP917" s="17"/>
      <c r="AOQ917" s="17"/>
      <c r="AOR917" s="17"/>
      <c r="AOS917" s="17"/>
      <c r="AOT917" s="17"/>
      <c r="AOU917" s="17"/>
      <c r="AOV917" s="17"/>
      <c r="AOW917" s="17"/>
      <c r="AOX917" s="17"/>
      <c r="AOY917" s="17"/>
      <c r="AOZ917" s="17"/>
      <c r="APA917" s="17"/>
      <c r="APB917" s="17"/>
      <c r="APC917" s="17"/>
      <c r="APD917" s="17"/>
      <c r="APE917" s="17"/>
      <c r="APF917" s="17"/>
      <c r="APG917" s="17"/>
      <c r="APH917" s="17"/>
      <c r="API917" s="17"/>
      <c r="APJ917" s="17"/>
      <c r="APK917" s="17"/>
      <c r="APL917" s="17"/>
      <c r="APM917" s="17"/>
      <c r="APN917" s="17"/>
      <c r="APO917" s="17"/>
      <c r="APP917" s="17"/>
      <c r="APQ917" s="17"/>
      <c r="APR917" s="17"/>
      <c r="APS917" s="17"/>
      <c r="APT917" s="17"/>
      <c r="APU917" s="17"/>
      <c r="APV917" s="17"/>
      <c r="APW917" s="17"/>
      <c r="APX917" s="17"/>
      <c r="APY917" s="17"/>
      <c r="APZ917" s="17"/>
      <c r="AQA917" s="17"/>
      <c r="AQB917" s="17"/>
      <c r="AQC917" s="17"/>
      <c r="AQD917" s="17"/>
      <c r="AQE917" s="17"/>
      <c r="AQF917" s="17"/>
      <c r="AQG917" s="17"/>
      <c r="AQH917" s="17"/>
      <c r="AQI917" s="17"/>
      <c r="AQJ917" s="17"/>
      <c r="AQK917" s="17"/>
      <c r="AQL917" s="17"/>
      <c r="AQM917" s="17"/>
      <c r="AQN917" s="17"/>
      <c r="AQO917" s="17"/>
      <c r="AQP917" s="17"/>
      <c r="AQQ917" s="17"/>
      <c r="AQR917" s="17"/>
      <c r="AQS917" s="17"/>
      <c r="AQT917" s="17"/>
      <c r="AQU917" s="17"/>
      <c r="AQV917" s="17"/>
      <c r="AQW917" s="17"/>
      <c r="AQX917" s="17"/>
      <c r="AQY917" s="17"/>
      <c r="AQZ917" s="17"/>
      <c r="ARA917" s="17"/>
      <c r="ARB917" s="17"/>
      <c r="ARC917" s="17"/>
      <c r="ARD917" s="17"/>
      <c r="ARE917" s="17"/>
      <c r="ARF917" s="17"/>
      <c r="ARG917" s="17"/>
      <c r="ARH917" s="17"/>
      <c r="ARI917" s="17"/>
      <c r="ARJ917" s="17"/>
      <c r="ARK917" s="17"/>
      <c r="ARL917" s="17"/>
      <c r="ARM917" s="17"/>
      <c r="ARN917" s="17"/>
      <c r="ARO917" s="17"/>
      <c r="ARP917" s="17"/>
      <c r="ARQ917" s="17"/>
      <c r="ARR917" s="17"/>
      <c r="ARS917" s="17"/>
      <c r="ART917" s="17"/>
      <c r="ARU917" s="17"/>
      <c r="ARV917" s="17"/>
      <c r="ARW917" s="17"/>
      <c r="ARX917" s="17"/>
      <c r="ARY917" s="17"/>
      <c r="ARZ917" s="17"/>
      <c r="ASA917" s="17"/>
      <c r="ASB917" s="17"/>
      <c r="ASC917" s="17"/>
      <c r="ASD917" s="17"/>
      <c r="ASE917" s="17"/>
      <c r="ASF917" s="17"/>
      <c r="ASG917" s="17"/>
      <c r="ASH917" s="17"/>
      <c r="ASI917" s="17"/>
      <c r="ASJ917" s="17"/>
      <c r="ASK917" s="17"/>
      <c r="ASL917" s="17"/>
      <c r="ASM917" s="17"/>
      <c r="ASN917" s="17"/>
      <c r="ASO917" s="17"/>
      <c r="ASP917" s="17"/>
      <c r="ASQ917" s="17"/>
      <c r="ASR917" s="17"/>
      <c r="ASS917" s="17"/>
      <c r="AST917" s="17"/>
      <c r="ASU917" s="17"/>
      <c r="ASV917" s="17"/>
      <c r="ASW917" s="17"/>
      <c r="ASX917" s="17"/>
      <c r="ASY917" s="17"/>
      <c r="ASZ917" s="17"/>
      <c r="ATA917" s="17"/>
      <c r="ATB917" s="17"/>
      <c r="ATC917" s="17"/>
      <c r="ATD917" s="17"/>
      <c r="ATE917" s="17"/>
      <c r="ATF917" s="17"/>
      <c r="ATG917" s="17"/>
      <c r="ATH917" s="17"/>
      <c r="ATI917" s="17"/>
      <c r="ATJ917" s="17"/>
      <c r="ATK917" s="17"/>
      <c r="ATL917" s="17"/>
      <c r="ATM917" s="17"/>
      <c r="ATN917" s="17"/>
      <c r="ATO917" s="17"/>
      <c r="ATP917" s="17"/>
      <c r="ATQ917" s="17"/>
      <c r="ATR917" s="17"/>
      <c r="ATS917" s="17"/>
      <c r="ATT917" s="17"/>
      <c r="ATU917" s="17"/>
      <c r="ATV917" s="17"/>
      <c r="ATW917" s="17"/>
      <c r="ATX917" s="17"/>
      <c r="ATY917" s="17"/>
      <c r="ATZ917" s="17"/>
      <c r="AUA917" s="17"/>
      <c r="AUB917" s="17"/>
      <c r="AUC917" s="17"/>
      <c r="AUD917" s="17"/>
      <c r="AUE917" s="17"/>
      <c r="AUF917" s="17"/>
      <c r="AUG917" s="17"/>
      <c r="AUH917" s="17"/>
      <c r="AUI917" s="17"/>
      <c r="AUJ917" s="17"/>
      <c r="AUK917" s="17"/>
      <c r="AUL917" s="17"/>
      <c r="AUM917" s="17"/>
      <c r="AUN917" s="17"/>
      <c r="AUO917" s="17"/>
      <c r="AUP917" s="17"/>
      <c r="AUQ917" s="17"/>
      <c r="AUR917" s="17"/>
      <c r="AUS917" s="17"/>
      <c r="AUT917" s="17"/>
      <c r="AUU917" s="17"/>
      <c r="AUV917" s="17"/>
      <c r="AUW917" s="17"/>
      <c r="AUX917" s="17"/>
      <c r="AUY917" s="17"/>
      <c r="AUZ917" s="17"/>
      <c r="AVA917" s="17"/>
      <c r="AVB917" s="17"/>
      <c r="AVC917" s="17"/>
      <c r="AVD917" s="17"/>
      <c r="AVE917" s="17"/>
      <c r="AVF917" s="17"/>
      <c r="AVG917" s="17"/>
      <c r="AVH917" s="17"/>
      <c r="AVI917" s="17"/>
      <c r="AVJ917" s="17"/>
      <c r="AVK917" s="17"/>
      <c r="AVL917" s="17"/>
      <c r="AVM917" s="17"/>
      <c r="AVN917" s="17"/>
      <c r="AVO917" s="17"/>
      <c r="AVP917" s="17"/>
      <c r="AVQ917" s="17"/>
      <c r="AVR917" s="17"/>
      <c r="AVS917" s="17"/>
      <c r="AVT917" s="17"/>
      <c r="AVU917" s="17"/>
      <c r="AVV917" s="17"/>
      <c r="AVW917" s="17"/>
      <c r="AVX917" s="17"/>
      <c r="AVY917" s="17"/>
      <c r="AVZ917" s="17"/>
      <c r="AWA917" s="17"/>
      <c r="AWB917" s="17"/>
      <c r="AWC917" s="17"/>
      <c r="AWD917" s="17"/>
      <c r="AWE917" s="17"/>
      <c r="AWF917" s="17"/>
      <c r="AWG917" s="17"/>
      <c r="AWH917" s="17"/>
      <c r="AWI917" s="17"/>
      <c r="AWJ917" s="17"/>
      <c r="AWK917" s="17"/>
      <c r="AWL917" s="17"/>
      <c r="AWM917" s="17"/>
      <c r="AWN917" s="17"/>
      <c r="AWO917" s="17"/>
      <c r="AWP917" s="17"/>
      <c r="AWQ917" s="17"/>
      <c r="AWR917" s="17"/>
      <c r="AWS917" s="17"/>
      <c r="AWT917" s="17"/>
      <c r="AWU917" s="17"/>
      <c r="AWV917" s="17"/>
      <c r="AWW917" s="17"/>
      <c r="AWX917" s="17"/>
      <c r="AWY917" s="17"/>
      <c r="AWZ917" s="17"/>
      <c r="AXA917" s="17"/>
      <c r="AXB917" s="17"/>
      <c r="AXC917" s="17"/>
      <c r="AXD917" s="17"/>
      <c r="AXE917" s="17"/>
      <c r="AXF917" s="17"/>
      <c r="AXG917" s="17"/>
      <c r="AXH917" s="17"/>
      <c r="AXI917" s="17"/>
      <c r="AXJ917" s="17"/>
      <c r="AXK917" s="17"/>
      <c r="AXL917" s="17"/>
      <c r="AXM917" s="17"/>
      <c r="AXN917" s="17"/>
      <c r="AXO917" s="17"/>
      <c r="AXP917" s="17"/>
      <c r="AXQ917" s="17"/>
      <c r="AXR917" s="17"/>
      <c r="AXS917" s="17"/>
      <c r="AXT917" s="17"/>
      <c r="AXU917" s="17"/>
      <c r="AXV917" s="17"/>
      <c r="AXW917" s="17"/>
      <c r="AXX917" s="17"/>
      <c r="AXY917" s="17"/>
      <c r="AXZ917" s="17"/>
      <c r="AYA917" s="17"/>
      <c r="AYB917" s="17"/>
      <c r="AYC917" s="17"/>
      <c r="AYD917" s="17"/>
      <c r="AYE917" s="17"/>
      <c r="AYF917" s="17"/>
      <c r="AYG917" s="17"/>
      <c r="AYH917" s="17"/>
      <c r="AYI917" s="17"/>
      <c r="AYJ917" s="17"/>
      <c r="AYK917" s="17"/>
      <c r="AYL917" s="17"/>
      <c r="AYM917" s="17"/>
      <c r="AYN917" s="17"/>
      <c r="AYO917" s="17"/>
      <c r="AYP917" s="17"/>
      <c r="AYQ917" s="17"/>
      <c r="AYR917" s="17"/>
      <c r="AYS917" s="17"/>
      <c r="AYT917" s="17"/>
      <c r="AYU917" s="17"/>
      <c r="AYV917" s="17"/>
      <c r="AYW917" s="17"/>
      <c r="AYX917" s="17"/>
      <c r="AYY917" s="17"/>
      <c r="AYZ917" s="17"/>
      <c r="AZA917" s="17"/>
      <c r="AZB917" s="17"/>
      <c r="AZC917" s="17"/>
      <c r="AZD917" s="17"/>
      <c r="AZE917" s="17"/>
      <c r="AZF917" s="17"/>
      <c r="AZG917" s="17"/>
      <c r="AZH917" s="17"/>
      <c r="AZI917" s="17"/>
      <c r="AZJ917" s="17"/>
      <c r="AZK917" s="17"/>
      <c r="AZL917" s="17"/>
      <c r="AZM917" s="17"/>
      <c r="AZN917" s="17"/>
      <c r="AZO917" s="17"/>
      <c r="AZP917" s="17"/>
      <c r="AZQ917" s="17"/>
      <c r="AZR917" s="17"/>
      <c r="AZS917" s="17"/>
      <c r="AZT917" s="17"/>
      <c r="AZU917" s="17"/>
      <c r="AZV917" s="17"/>
      <c r="AZW917" s="17"/>
      <c r="AZX917" s="17"/>
      <c r="AZY917" s="17"/>
      <c r="AZZ917" s="17"/>
      <c r="BAA917" s="17"/>
      <c r="BAB917" s="17"/>
      <c r="BAC917" s="17"/>
      <c r="BAD917" s="17"/>
      <c r="BAE917" s="17"/>
      <c r="BAF917" s="17"/>
      <c r="BAG917" s="17"/>
      <c r="BAH917" s="17"/>
      <c r="BAI917" s="17"/>
      <c r="BAJ917" s="17"/>
      <c r="BAK917" s="17"/>
      <c r="BAL917" s="17"/>
      <c r="BAM917" s="17"/>
      <c r="BAN917" s="17"/>
      <c r="BAO917" s="17"/>
      <c r="BAP917" s="17"/>
      <c r="BAQ917" s="17"/>
      <c r="BAR917" s="17"/>
      <c r="BAS917" s="17"/>
      <c r="BAT917" s="17"/>
      <c r="BAU917" s="17"/>
      <c r="BAV917" s="17"/>
      <c r="BAW917" s="17"/>
      <c r="BAX917" s="17"/>
      <c r="BAY917" s="17"/>
      <c r="BAZ917" s="17"/>
      <c r="BBA917" s="17"/>
      <c r="BBB917" s="17"/>
      <c r="BBC917" s="17"/>
      <c r="BBD917" s="17"/>
      <c r="BBE917" s="17"/>
      <c r="BBF917" s="17"/>
      <c r="BBG917" s="17"/>
      <c r="BBH917" s="17"/>
      <c r="BBI917" s="17"/>
      <c r="BBJ917" s="17"/>
      <c r="BBK917" s="17"/>
      <c r="BBL917" s="17"/>
      <c r="BBM917" s="17"/>
      <c r="BBN917" s="17"/>
      <c r="BBO917" s="17"/>
      <c r="BBP917" s="17"/>
      <c r="BBQ917" s="17"/>
      <c r="BBR917" s="17"/>
      <c r="BBS917" s="17"/>
      <c r="BBT917" s="17"/>
      <c r="BBU917" s="17"/>
      <c r="BBV917" s="17"/>
      <c r="BBW917" s="17"/>
      <c r="BBX917" s="17"/>
      <c r="BBY917" s="17"/>
      <c r="BBZ917" s="17"/>
      <c r="BCA917" s="17"/>
      <c r="BCB917" s="17"/>
      <c r="BCC917" s="17"/>
      <c r="BCD917" s="17"/>
      <c r="BCE917" s="17"/>
      <c r="BCF917" s="17"/>
      <c r="BCG917" s="17"/>
      <c r="BCH917" s="17"/>
      <c r="BCI917" s="17"/>
      <c r="BCJ917" s="17"/>
      <c r="BCK917" s="17"/>
      <c r="BCL917" s="17"/>
      <c r="BCM917" s="17"/>
      <c r="BCN917" s="17"/>
      <c r="BCO917" s="17"/>
      <c r="BCP917" s="17"/>
      <c r="BCQ917" s="17"/>
      <c r="BCR917" s="17"/>
      <c r="BCS917" s="17"/>
      <c r="BCT917" s="17"/>
      <c r="BCU917" s="17"/>
      <c r="BCV917" s="17"/>
      <c r="BCW917" s="17"/>
      <c r="BCX917" s="17"/>
      <c r="BCY917" s="17"/>
      <c r="BCZ917" s="17"/>
      <c r="BDA917" s="17"/>
      <c r="BDB917" s="17"/>
      <c r="BDC917" s="17"/>
      <c r="BDD917" s="17"/>
      <c r="BDE917" s="17"/>
      <c r="BDF917" s="17"/>
      <c r="BDG917" s="17"/>
      <c r="BDH917" s="17"/>
      <c r="BDI917" s="17"/>
      <c r="BDJ917" s="17"/>
      <c r="BDK917" s="17"/>
      <c r="BDL917" s="17"/>
      <c r="BDM917" s="17"/>
      <c r="BDN917" s="17"/>
      <c r="BDO917" s="17"/>
      <c r="BDP917" s="17"/>
      <c r="BDQ917" s="17"/>
      <c r="BDR917" s="17"/>
      <c r="BDS917" s="17"/>
      <c r="BDT917" s="17"/>
      <c r="BDU917" s="17"/>
      <c r="BDV917" s="17"/>
      <c r="BDW917" s="17"/>
      <c r="BDX917" s="17"/>
      <c r="BDY917" s="17"/>
      <c r="BDZ917" s="17"/>
      <c r="BEA917" s="17"/>
      <c r="BEB917" s="17"/>
      <c r="BEC917" s="17"/>
      <c r="BED917" s="17"/>
      <c r="BEE917" s="17"/>
      <c r="BEF917" s="17"/>
      <c r="BEG917" s="17"/>
      <c r="BEH917" s="17"/>
      <c r="BEI917" s="17"/>
      <c r="BEJ917" s="17"/>
      <c r="BEK917" s="17"/>
      <c r="BEL917" s="17"/>
      <c r="BEM917" s="17"/>
      <c r="BEN917" s="17"/>
      <c r="BEO917" s="17"/>
      <c r="BEP917" s="17"/>
      <c r="BEQ917" s="17"/>
      <c r="BER917" s="17"/>
      <c r="BES917" s="17"/>
      <c r="BET917" s="17"/>
      <c r="BEU917" s="17"/>
      <c r="BEV917" s="17"/>
      <c r="BEW917" s="17"/>
      <c r="BEX917" s="17"/>
      <c r="BEY917" s="17"/>
      <c r="BEZ917" s="17"/>
      <c r="BFA917" s="17"/>
      <c r="BFB917" s="17"/>
      <c r="BFC917" s="17"/>
      <c r="BFD917" s="17"/>
      <c r="BFE917" s="17"/>
      <c r="BFF917" s="17"/>
      <c r="BFG917" s="17"/>
      <c r="BFH917" s="17"/>
      <c r="BFI917" s="17"/>
      <c r="BFJ917" s="17"/>
      <c r="BFK917" s="17"/>
      <c r="BFL917" s="17"/>
      <c r="BFM917" s="17"/>
      <c r="BFN917" s="17"/>
      <c r="BFO917" s="17"/>
      <c r="BFP917" s="17"/>
      <c r="BFQ917" s="17"/>
      <c r="BFR917" s="17"/>
      <c r="BFS917" s="17"/>
      <c r="BFT917" s="17"/>
      <c r="BFU917" s="17"/>
      <c r="BFV917" s="17"/>
      <c r="BFW917" s="17"/>
      <c r="BFX917" s="17"/>
      <c r="BFY917" s="17"/>
      <c r="BFZ917" s="17"/>
      <c r="BGA917" s="17"/>
      <c r="BGB917" s="17"/>
      <c r="BGC917" s="17"/>
      <c r="BGD917" s="17"/>
      <c r="BGE917" s="17"/>
      <c r="BGF917" s="17"/>
      <c r="BGG917" s="17"/>
      <c r="BGH917" s="17"/>
      <c r="BGI917" s="17"/>
      <c r="BGJ917" s="17"/>
      <c r="BGK917" s="17"/>
      <c r="BGL917" s="17"/>
      <c r="BGM917" s="17"/>
      <c r="BGN917" s="17"/>
      <c r="BGO917" s="17"/>
      <c r="BGP917" s="17"/>
      <c r="BGQ917" s="17"/>
      <c r="BGR917" s="17"/>
      <c r="BGS917" s="17"/>
      <c r="BGT917" s="17"/>
      <c r="BGU917" s="17"/>
      <c r="BGV917" s="17"/>
      <c r="BGW917" s="17"/>
      <c r="BGX917" s="17"/>
      <c r="BGY917" s="17"/>
      <c r="BGZ917" s="17"/>
      <c r="BHA917" s="17"/>
      <c r="BHB917" s="17"/>
      <c r="BHC917" s="17"/>
      <c r="BHD917" s="17"/>
      <c r="BHE917" s="17"/>
      <c r="BHF917" s="17"/>
      <c r="BHG917" s="17"/>
      <c r="BHH917" s="17"/>
      <c r="BHI917" s="17"/>
      <c r="BHJ917" s="17"/>
      <c r="BHK917" s="17"/>
      <c r="BHL917" s="17"/>
      <c r="BHM917" s="17"/>
      <c r="BHN917" s="17"/>
      <c r="BHO917" s="17"/>
      <c r="BHP917" s="17"/>
      <c r="BHQ917" s="17"/>
      <c r="BHR917" s="17"/>
      <c r="BHS917" s="17"/>
      <c r="BHT917" s="17"/>
      <c r="BHU917" s="17"/>
      <c r="BHV917" s="17"/>
      <c r="BHW917" s="17"/>
      <c r="BHX917" s="17"/>
      <c r="BHY917" s="17"/>
      <c r="BHZ917" s="17"/>
      <c r="BIA917" s="17"/>
      <c r="BIB917" s="17"/>
      <c r="BIC917" s="17"/>
      <c r="BID917" s="17"/>
      <c r="BIE917" s="17"/>
      <c r="BIF917" s="17"/>
      <c r="BIG917" s="17"/>
      <c r="BIH917" s="17"/>
      <c r="BII917" s="17"/>
      <c r="BIJ917" s="17"/>
      <c r="BIK917" s="17"/>
      <c r="BIL917" s="17"/>
      <c r="BIM917" s="17"/>
      <c r="BIN917" s="17"/>
      <c r="BIO917" s="17"/>
      <c r="BIP917" s="17"/>
      <c r="BIQ917" s="17"/>
      <c r="BIR917" s="17"/>
      <c r="BIS917" s="17"/>
      <c r="BIT917" s="17"/>
      <c r="BIU917" s="17"/>
      <c r="BIV917" s="17"/>
      <c r="BIW917" s="17"/>
      <c r="BIX917" s="17"/>
      <c r="BIY917" s="17"/>
      <c r="BIZ917" s="17"/>
      <c r="BJA917" s="17"/>
      <c r="BJB917" s="17"/>
      <c r="BJC917" s="17"/>
      <c r="BJD917" s="17"/>
      <c r="BJE917" s="17"/>
      <c r="BJF917" s="17"/>
      <c r="BJG917" s="17"/>
      <c r="BJH917" s="17"/>
      <c r="BJI917" s="17"/>
      <c r="BJJ917" s="17"/>
      <c r="BJK917" s="17"/>
      <c r="BJL917" s="17"/>
      <c r="BJM917" s="17"/>
      <c r="BJN917" s="17"/>
      <c r="BJO917" s="17"/>
      <c r="BJP917" s="17"/>
      <c r="BJQ917" s="17"/>
      <c r="BJR917" s="17"/>
      <c r="BJS917" s="17"/>
      <c r="BJT917" s="17"/>
      <c r="BJU917" s="17"/>
      <c r="BJV917" s="17"/>
      <c r="BJW917" s="17"/>
      <c r="BJX917" s="17"/>
      <c r="BJY917" s="17"/>
      <c r="BJZ917" s="17"/>
      <c r="BKA917" s="17"/>
      <c r="BKB917" s="17"/>
      <c r="BKC917" s="17"/>
      <c r="BKD917" s="17"/>
      <c r="BKE917" s="17"/>
      <c r="BKF917" s="17"/>
      <c r="BKG917" s="17"/>
      <c r="BKH917" s="17"/>
      <c r="BKI917" s="17"/>
      <c r="BKJ917" s="17"/>
      <c r="BKK917" s="17"/>
      <c r="BKL917" s="17"/>
      <c r="BKM917" s="17"/>
      <c r="BKN917" s="17"/>
      <c r="BKO917" s="17"/>
      <c r="BKP917" s="17"/>
      <c r="BKQ917" s="17"/>
      <c r="BKR917" s="17"/>
      <c r="BKS917" s="17"/>
      <c r="BKT917" s="17"/>
      <c r="BKU917" s="17"/>
      <c r="BKV917" s="17"/>
      <c r="BKW917" s="17"/>
      <c r="BKX917" s="17"/>
      <c r="BKY917" s="17"/>
      <c r="BKZ917" s="17"/>
      <c r="BLA917" s="17"/>
      <c r="BLB917" s="17"/>
      <c r="BLC917" s="17"/>
      <c r="BLD917" s="17"/>
      <c r="BLE917" s="17"/>
      <c r="BLF917" s="17"/>
      <c r="BLG917" s="17"/>
      <c r="BLH917" s="17"/>
      <c r="BLI917" s="17"/>
      <c r="BLJ917" s="17"/>
      <c r="BLK917" s="17"/>
      <c r="BLL917" s="17"/>
      <c r="BLM917" s="17"/>
      <c r="BLN917" s="17"/>
      <c r="BLO917" s="17"/>
      <c r="BLP917" s="17"/>
      <c r="BLQ917" s="17"/>
      <c r="BLR917" s="17"/>
      <c r="BLS917" s="17"/>
      <c r="BLT917" s="17"/>
      <c r="BLU917" s="17"/>
      <c r="BLV917" s="17"/>
      <c r="BLW917" s="17"/>
      <c r="BLX917" s="17"/>
      <c r="BLY917" s="17"/>
      <c r="BLZ917" s="17"/>
      <c r="BMA917" s="17"/>
      <c r="BMB917" s="17"/>
      <c r="BMC917" s="17"/>
      <c r="BMD917" s="17"/>
      <c r="BME917" s="17"/>
      <c r="BMF917" s="17"/>
      <c r="BMG917" s="17"/>
      <c r="BMH917" s="17"/>
      <c r="BMI917" s="17"/>
      <c r="BMJ917" s="17"/>
      <c r="BMK917" s="17"/>
      <c r="BML917" s="17"/>
      <c r="BMM917" s="17"/>
      <c r="BMN917" s="17"/>
      <c r="BMO917" s="17"/>
      <c r="BMP917" s="17"/>
      <c r="BMQ917" s="17"/>
      <c r="BMR917" s="17"/>
      <c r="BMS917" s="17"/>
      <c r="BMT917" s="17"/>
      <c r="BMU917" s="17"/>
      <c r="BMV917" s="17"/>
      <c r="BMW917" s="17"/>
      <c r="BMX917" s="17"/>
      <c r="BMY917" s="17"/>
      <c r="BMZ917" s="17"/>
      <c r="BNA917" s="17"/>
      <c r="BNB917" s="17"/>
      <c r="BNC917" s="17"/>
      <c r="BND917" s="17"/>
      <c r="BNE917" s="17"/>
      <c r="BNF917" s="17"/>
      <c r="BNG917" s="17"/>
      <c r="BNH917" s="17"/>
      <c r="BNI917" s="17"/>
      <c r="BNJ917" s="17"/>
      <c r="BNK917" s="17"/>
      <c r="BNL917" s="17"/>
      <c r="BNM917" s="17"/>
      <c r="BNN917" s="17"/>
      <c r="BNO917" s="17"/>
      <c r="BNP917" s="17"/>
      <c r="BNQ917" s="17"/>
      <c r="BNR917" s="17"/>
      <c r="BNS917" s="17"/>
      <c r="BNT917" s="17"/>
      <c r="BNU917" s="17"/>
      <c r="BNV917" s="17"/>
      <c r="BNW917" s="17"/>
      <c r="BNX917" s="17"/>
      <c r="BNY917" s="17"/>
      <c r="BNZ917" s="17"/>
      <c r="BOA917" s="17"/>
      <c r="BOB917" s="17"/>
      <c r="BOC917" s="17"/>
      <c r="BOD917" s="17"/>
      <c r="BOE917" s="17"/>
      <c r="BOF917" s="17"/>
      <c r="BOG917" s="17"/>
      <c r="BOH917" s="17"/>
      <c r="BOI917" s="17"/>
      <c r="BOJ917" s="17"/>
      <c r="BOK917" s="17"/>
      <c r="BOL917" s="17"/>
      <c r="BOM917" s="17"/>
      <c r="BON917" s="17"/>
      <c r="BOO917" s="17"/>
      <c r="BOP917" s="17"/>
      <c r="BOQ917" s="17"/>
      <c r="BOR917" s="17"/>
      <c r="BOS917" s="17"/>
      <c r="BOT917" s="17"/>
      <c r="BOU917" s="17"/>
      <c r="BOV917" s="17"/>
      <c r="BOW917" s="17"/>
      <c r="BOX917" s="17"/>
      <c r="BOY917" s="17"/>
      <c r="BOZ917" s="17"/>
      <c r="BPA917" s="17"/>
      <c r="BPB917" s="17"/>
      <c r="BPC917" s="17"/>
      <c r="BPD917" s="17"/>
      <c r="BPE917" s="17"/>
      <c r="BPF917" s="17"/>
      <c r="BPG917" s="17"/>
      <c r="BPH917" s="17"/>
      <c r="BPI917" s="17"/>
      <c r="BPJ917" s="17"/>
      <c r="BPK917" s="17"/>
      <c r="BPL917" s="17"/>
      <c r="BPM917" s="17"/>
      <c r="BPN917" s="17"/>
      <c r="BPO917" s="17"/>
      <c r="BPP917" s="17"/>
      <c r="BPQ917" s="17"/>
      <c r="BPR917" s="17"/>
      <c r="BPS917" s="17"/>
      <c r="BPT917" s="17"/>
      <c r="BPU917" s="17"/>
      <c r="BPV917" s="17"/>
      <c r="BPW917" s="17"/>
      <c r="BPX917" s="17"/>
      <c r="BPY917" s="17"/>
      <c r="BPZ917" s="17"/>
      <c r="BQA917" s="17"/>
      <c r="BQB917" s="17"/>
      <c r="BQC917" s="17"/>
      <c r="BQD917" s="17"/>
      <c r="BQE917" s="17"/>
      <c r="BQF917" s="17"/>
      <c r="BQG917" s="17"/>
      <c r="BQH917" s="17"/>
      <c r="BQI917" s="17"/>
      <c r="BQJ917" s="17"/>
      <c r="BQK917" s="17"/>
      <c r="BQL917" s="17"/>
      <c r="BQM917" s="17"/>
      <c r="BQN917" s="17"/>
      <c r="BQO917" s="17"/>
      <c r="BQP917" s="17"/>
      <c r="BQQ917" s="17"/>
      <c r="BQR917" s="17"/>
      <c r="BQS917" s="17"/>
      <c r="BQT917" s="17"/>
      <c r="BQU917" s="17"/>
      <c r="BQV917" s="17"/>
      <c r="BQW917" s="17"/>
      <c r="BQX917" s="17"/>
      <c r="BQY917" s="17"/>
      <c r="BQZ917" s="17"/>
      <c r="BRA917" s="17"/>
      <c r="BRB917" s="17"/>
      <c r="BRC917" s="17"/>
      <c r="BRD917" s="17"/>
      <c r="BRE917" s="17"/>
      <c r="BRF917" s="17"/>
      <c r="BRG917" s="17"/>
      <c r="BRH917" s="17"/>
      <c r="BRI917" s="17"/>
      <c r="BRJ917" s="17"/>
      <c r="BRK917" s="17"/>
      <c r="BRL917" s="17"/>
      <c r="BRM917" s="17"/>
      <c r="BRN917" s="17"/>
      <c r="BRO917" s="17"/>
      <c r="BRP917" s="17"/>
      <c r="BRQ917" s="17"/>
      <c r="BRR917" s="17"/>
      <c r="BRS917" s="17"/>
      <c r="BRT917" s="17"/>
      <c r="BRU917" s="17"/>
      <c r="BRV917" s="17"/>
      <c r="BRW917" s="17"/>
      <c r="BRX917" s="17"/>
      <c r="BRY917" s="17"/>
      <c r="BRZ917" s="17"/>
      <c r="BSA917" s="17"/>
      <c r="BSB917" s="17"/>
      <c r="BSC917" s="17"/>
      <c r="BSD917" s="17"/>
      <c r="BSE917" s="17"/>
      <c r="BSF917" s="17"/>
      <c r="BSG917" s="17"/>
      <c r="BSH917" s="17"/>
      <c r="BSI917" s="17"/>
      <c r="BSJ917" s="17"/>
      <c r="BSK917" s="17"/>
      <c r="BSL917" s="17"/>
      <c r="BSM917" s="17"/>
      <c r="BSN917" s="17"/>
      <c r="BSO917" s="17"/>
      <c r="BSP917" s="17"/>
      <c r="BSQ917" s="17"/>
      <c r="BSR917" s="17"/>
      <c r="BSS917" s="17"/>
      <c r="BST917" s="17"/>
      <c r="BSU917" s="17"/>
      <c r="BSV917" s="17"/>
      <c r="BSW917" s="17"/>
      <c r="BSX917" s="17"/>
      <c r="BSY917" s="17"/>
      <c r="BSZ917" s="17"/>
      <c r="BTA917" s="17"/>
      <c r="BTB917" s="17"/>
      <c r="BTC917" s="17"/>
      <c r="BTD917" s="17"/>
      <c r="BTE917" s="17"/>
      <c r="BTF917" s="17"/>
      <c r="BTG917" s="17"/>
      <c r="BTH917" s="17"/>
      <c r="BTI917" s="17"/>
      <c r="BTJ917" s="17"/>
      <c r="BTK917" s="17"/>
      <c r="BTL917" s="17"/>
      <c r="BTM917" s="17"/>
      <c r="BTN917" s="17"/>
      <c r="BTO917" s="17"/>
      <c r="BTP917" s="17"/>
      <c r="BTQ917" s="17"/>
      <c r="BTR917" s="17"/>
      <c r="BTS917" s="17"/>
      <c r="BTT917" s="17"/>
      <c r="BTU917" s="17"/>
      <c r="BTV917" s="17"/>
      <c r="BTW917" s="17"/>
      <c r="BTX917" s="17"/>
      <c r="BTY917" s="17"/>
      <c r="BTZ917" s="17"/>
      <c r="BUA917" s="17"/>
      <c r="BUB917" s="17"/>
      <c r="BUC917" s="17"/>
      <c r="BUD917" s="17"/>
      <c r="BUE917" s="17"/>
      <c r="BUF917" s="17"/>
      <c r="BUG917" s="17"/>
      <c r="BUH917" s="17"/>
      <c r="BUI917" s="17"/>
      <c r="BUJ917" s="17"/>
      <c r="BUK917" s="17"/>
      <c r="BUL917" s="17"/>
      <c r="BUM917" s="17"/>
      <c r="BUN917" s="17"/>
      <c r="BUO917" s="17"/>
      <c r="BUP917" s="17"/>
      <c r="BUQ917" s="17"/>
      <c r="BUR917" s="17"/>
      <c r="BUS917" s="17"/>
      <c r="BUT917" s="17"/>
      <c r="BUU917" s="17"/>
      <c r="BUV917" s="17"/>
      <c r="BUW917" s="17"/>
      <c r="BUX917" s="17"/>
      <c r="BUY917" s="17"/>
      <c r="BUZ917" s="17"/>
      <c r="BVA917" s="17"/>
      <c r="BVB917" s="17"/>
      <c r="BVC917" s="17"/>
      <c r="BVD917" s="17"/>
      <c r="BVE917" s="17"/>
      <c r="BVF917" s="17"/>
      <c r="BVG917" s="17"/>
      <c r="BVH917" s="17"/>
      <c r="BVI917" s="17"/>
      <c r="BVJ917" s="17"/>
      <c r="BVK917" s="17"/>
      <c r="BVL917" s="17"/>
      <c r="BVM917" s="17"/>
      <c r="BVN917" s="17"/>
      <c r="BVO917" s="17"/>
      <c r="BVP917" s="17"/>
      <c r="BVQ917" s="17"/>
      <c r="BVR917" s="17"/>
      <c r="BVS917" s="17"/>
      <c r="BVT917" s="17"/>
      <c r="BVU917" s="17"/>
      <c r="BVV917" s="17"/>
      <c r="BVW917" s="17"/>
      <c r="BVX917" s="17"/>
      <c r="BVY917" s="17"/>
      <c r="BVZ917" s="17"/>
      <c r="BWA917" s="17"/>
      <c r="BWB917" s="17"/>
      <c r="BWC917" s="17"/>
      <c r="BWD917" s="17"/>
      <c r="BWE917" s="17"/>
      <c r="BWF917" s="17"/>
      <c r="BWG917" s="17"/>
      <c r="BWH917" s="17"/>
      <c r="BWI917" s="17"/>
      <c r="BWJ917" s="17"/>
      <c r="BWK917" s="17"/>
      <c r="BWL917" s="17"/>
      <c r="BWM917" s="17"/>
      <c r="BWN917" s="17"/>
      <c r="BWO917" s="17"/>
      <c r="BWP917" s="17"/>
      <c r="BWQ917" s="17"/>
      <c r="BWR917" s="17"/>
      <c r="BWS917" s="17"/>
      <c r="BWT917" s="17"/>
      <c r="BWU917" s="17"/>
      <c r="BWV917" s="17"/>
      <c r="BWW917" s="17"/>
      <c r="BWX917" s="17"/>
      <c r="BWY917" s="17"/>
      <c r="BWZ917" s="17"/>
      <c r="BXA917" s="17"/>
      <c r="BXB917" s="17"/>
      <c r="BXC917" s="17"/>
      <c r="BXD917" s="17"/>
      <c r="BXE917" s="17"/>
      <c r="BXF917" s="17"/>
      <c r="BXG917" s="17"/>
      <c r="BXH917" s="17"/>
      <c r="BXI917" s="17"/>
      <c r="BXJ917" s="17"/>
      <c r="BXK917" s="17"/>
      <c r="BXL917" s="17"/>
      <c r="BXM917" s="17"/>
      <c r="BXN917" s="17"/>
      <c r="BXO917" s="17"/>
      <c r="BXP917" s="17"/>
      <c r="BXQ917" s="17"/>
      <c r="BXR917" s="17"/>
      <c r="BXS917" s="17"/>
      <c r="BXT917" s="17"/>
      <c r="BXU917" s="17"/>
      <c r="BXV917" s="17"/>
      <c r="BXW917" s="17"/>
      <c r="BXX917" s="17"/>
      <c r="BXY917" s="17"/>
      <c r="BXZ917" s="17"/>
      <c r="BYA917" s="17"/>
      <c r="BYB917" s="17"/>
      <c r="BYC917" s="17"/>
      <c r="BYD917" s="17"/>
      <c r="BYE917" s="17"/>
      <c r="BYF917" s="17"/>
      <c r="BYG917" s="17"/>
      <c r="BYH917" s="17"/>
      <c r="BYI917" s="17"/>
      <c r="BYJ917" s="17"/>
      <c r="BYK917" s="17"/>
      <c r="BYL917" s="17"/>
      <c r="BYM917" s="17"/>
      <c r="BYN917" s="17"/>
      <c r="BYO917" s="17"/>
      <c r="BYP917" s="17"/>
      <c r="BYQ917" s="17"/>
      <c r="BYR917" s="17"/>
      <c r="BYS917" s="17"/>
      <c r="BYT917" s="17"/>
      <c r="BYU917" s="17"/>
      <c r="BYV917" s="17"/>
      <c r="BYW917" s="17"/>
      <c r="BYX917" s="17"/>
      <c r="BYY917" s="17"/>
      <c r="BYZ917" s="17"/>
      <c r="BZA917" s="17"/>
      <c r="BZB917" s="17"/>
      <c r="BZC917" s="17"/>
      <c r="BZD917" s="17"/>
      <c r="BZE917" s="17"/>
      <c r="BZF917" s="17"/>
      <c r="BZG917" s="17"/>
      <c r="BZH917" s="17"/>
      <c r="BZI917" s="17"/>
      <c r="BZJ917" s="17"/>
      <c r="BZK917" s="17"/>
      <c r="BZL917" s="17"/>
      <c r="BZM917" s="17"/>
      <c r="BZN917" s="17"/>
      <c r="BZO917" s="17"/>
      <c r="BZP917" s="17"/>
      <c r="BZQ917" s="17"/>
      <c r="BZR917" s="17"/>
      <c r="BZS917" s="17"/>
      <c r="BZT917" s="17"/>
      <c r="BZU917" s="17"/>
      <c r="BZV917" s="17"/>
      <c r="BZW917" s="17"/>
      <c r="BZX917" s="17"/>
      <c r="BZY917" s="17"/>
      <c r="BZZ917" s="17"/>
      <c r="CAA917" s="17"/>
      <c r="CAB917" s="17"/>
      <c r="CAC917" s="17"/>
      <c r="CAD917" s="17"/>
      <c r="CAE917" s="17"/>
      <c r="CAF917" s="17"/>
      <c r="CAG917" s="17"/>
      <c r="CAH917" s="17"/>
      <c r="CAI917" s="17"/>
      <c r="CAJ917" s="17"/>
      <c r="CAK917" s="17"/>
      <c r="CAL917" s="17"/>
      <c r="CAM917" s="17"/>
      <c r="CAN917" s="17"/>
      <c r="CAO917" s="17"/>
      <c r="CAP917" s="17"/>
      <c r="CAQ917" s="17"/>
      <c r="CAR917" s="17"/>
      <c r="CAS917" s="17"/>
      <c r="CAT917" s="17"/>
      <c r="CAU917" s="17"/>
      <c r="CAV917" s="17"/>
      <c r="CAW917" s="17"/>
      <c r="CAX917" s="17"/>
      <c r="CAY917" s="17"/>
      <c r="CAZ917" s="17"/>
      <c r="CBA917" s="17"/>
      <c r="CBB917" s="17"/>
      <c r="CBC917" s="17"/>
      <c r="CBD917" s="17"/>
      <c r="CBE917" s="17"/>
      <c r="CBF917" s="17"/>
      <c r="CBG917" s="17"/>
      <c r="CBH917" s="17"/>
      <c r="CBI917" s="17"/>
      <c r="CBJ917" s="17"/>
      <c r="CBK917" s="17"/>
      <c r="CBL917" s="17"/>
      <c r="CBM917" s="17"/>
      <c r="CBN917" s="17"/>
      <c r="CBO917" s="17"/>
      <c r="CBP917" s="17"/>
      <c r="CBQ917" s="17"/>
      <c r="CBR917" s="17"/>
      <c r="CBS917" s="17"/>
      <c r="CBT917" s="17"/>
      <c r="CBU917" s="17"/>
      <c r="CBV917" s="17"/>
      <c r="CBW917" s="17"/>
      <c r="CBX917" s="17"/>
      <c r="CBY917" s="17"/>
      <c r="CBZ917" s="17"/>
      <c r="CCA917" s="17"/>
      <c r="CCB917" s="17"/>
      <c r="CCC917" s="17"/>
      <c r="CCD917" s="17"/>
      <c r="CCE917" s="17"/>
      <c r="CCF917" s="17"/>
      <c r="CCG917" s="17"/>
      <c r="CCH917" s="17"/>
      <c r="CCI917" s="17"/>
      <c r="CCJ917" s="17"/>
      <c r="CCK917" s="17"/>
      <c r="CCL917" s="17"/>
      <c r="CCM917" s="17"/>
      <c r="CCN917" s="17"/>
      <c r="CCO917" s="17"/>
      <c r="CCP917" s="17"/>
      <c r="CCQ917" s="17"/>
      <c r="CCR917" s="17"/>
      <c r="CCS917" s="17"/>
      <c r="CCT917" s="17"/>
      <c r="CCU917" s="17"/>
      <c r="CCV917" s="17"/>
      <c r="CCW917" s="17"/>
      <c r="CCX917" s="17"/>
      <c r="CCY917" s="17"/>
      <c r="CCZ917" s="17"/>
      <c r="CDA917" s="17"/>
      <c r="CDB917" s="17"/>
      <c r="CDC917" s="17"/>
      <c r="CDD917" s="17"/>
      <c r="CDE917" s="17"/>
      <c r="CDF917" s="17"/>
      <c r="CDG917" s="17"/>
      <c r="CDH917" s="17"/>
      <c r="CDI917" s="17"/>
      <c r="CDJ917" s="17"/>
      <c r="CDK917" s="17"/>
      <c r="CDL917" s="17"/>
      <c r="CDM917" s="17"/>
      <c r="CDN917" s="17"/>
      <c r="CDO917" s="17"/>
      <c r="CDP917" s="17"/>
      <c r="CDQ917" s="17"/>
      <c r="CDR917" s="17"/>
      <c r="CDS917" s="17"/>
      <c r="CDT917" s="17"/>
      <c r="CDU917" s="17"/>
      <c r="CDV917" s="17"/>
      <c r="CDW917" s="17"/>
      <c r="CDX917" s="17"/>
      <c r="CDY917" s="17"/>
      <c r="CDZ917" s="17"/>
      <c r="CEA917" s="17"/>
      <c r="CEB917" s="17"/>
      <c r="CEC917" s="17"/>
      <c r="CED917" s="17"/>
      <c r="CEE917" s="17"/>
      <c r="CEF917" s="17"/>
      <c r="CEG917" s="17"/>
      <c r="CEH917" s="17"/>
      <c r="CEI917" s="17"/>
      <c r="CEJ917" s="17"/>
      <c r="CEK917" s="17"/>
      <c r="CEL917" s="17"/>
      <c r="CEM917" s="17"/>
      <c r="CEN917" s="17"/>
      <c r="CEO917" s="17"/>
      <c r="CEP917" s="17"/>
      <c r="CEQ917" s="17"/>
      <c r="CER917" s="17"/>
      <c r="CES917" s="17"/>
      <c r="CET917" s="17"/>
      <c r="CEU917" s="17"/>
      <c r="CEV917" s="17"/>
      <c r="CEW917" s="17"/>
      <c r="CEX917" s="17"/>
      <c r="CEY917" s="17"/>
      <c r="CEZ917" s="17"/>
      <c r="CFA917" s="17"/>
      <c r="CFB917" s="17"/>
      <c r="CFC917" s="17"/>
      <c r="CFD917" s="17"/>
      <c r="CFE917" s="17"/>
      <c r="CFF917" s="17"/>
      <c r="CFG917" s="17"/>
      <c r="CFH917" s="17"/>
      <c r="CFI917" s="17"/>
      <c r="CFJ917" s="17"/>
      <c r="CFK917" s="17"/>
      <c r="CFL917" s="17"/>
      <c r="CFM917" s="17"/>
      <c r="CFN917" s="17"/>
      <c r="CFO917" s="17"/>
      <c r="CFP917" s="17"/>
      <c r="CFQ917" s="17"/>
      <c r="CFR917" s="17"/>
      <c r="CFS917" s="17"/>
      <c r="CFT917" s="17"/>
      <c r="CFU917" s="17"/>
      <c r="CFV917" s="17"/>
      <c r="CFW917" s="17"/>
      <c r="CFX917" s="17"/>
      <c r="CFY917" s="17"/>
      <c r="CFZ917" s="17"/>
      <c r="CGA917" s="17"/>
      <c r="CGB917" s="17"/>
      <c r="CGC917" s="17"/>
      <c r="CGD917" s="17"/>
      <c r="CGE917" s="17"/>
      <c r="CGF917" s="17"/>
      <c r="CGG917" s="17"/>
      <c r="CGH917" s="17"/>
      <c r="CGI917" s="17"/>
      <c r="CGJ917" s="17"/>
      <c r="CGK917" s="17"/>
      <c r="CGL917" s="17"/>
      <c r="CGM917" s="17"/>
      <c r="CGN917" s="17"/>
      <c r="CGO917" s="17"/>
      <c r="CGP917" s="17"/>
      <c r="CGQ917" s="17"/>
      <c r="CGR917" s="17"/>
      <c r="CGS917" s="17"/>
      <c r="CGT917" s="17"/>
      <c r="CGU917" s="17"/>
      <c r="CGV917" s="17"/>
      <c r="CGW917" s="17"/>
      <c r="CGX917" s="17"/>
      <c r="CGY917" s="17"/>
      <c r="CGZ917" s="17"/>
      <c r="CHA917" s="17"/>
      <c r="CHB917" s="17"/>
      <c r="CHC917" s="17"/>
      <c r="CHD917" s="17"/>
      <c r="CHE917" s="17"/>
      <c r="CHF917" s="17"/>
      <c r="CHG917" s="17"/>
      <c r="CHH917" s="17"/>
      <c r="CHI917" s="17"/>
      <c r="CHJ917" s="17"/>
      <c r="CHK917" s="17"/>
      <c r="CHL917" s="17"/>
      <c r="CHM917" s="17"/>
      <c r="CHN917" s="17"/>
      <c r="CHO917" s="17"/>
      <c r="CHP917" s="17"/>
      <c r="CHQ917" s="17"/>
      <c r="CHR917" s="17"/>
      <c r="CHS917" s="17"/>
      <c r="CHT917" s="17"/>
      <c r="CHU917" s="17"/>
      <c r="CHV917" s="17"/>
      <c r="CHW917" s="17"/>
      <c r="CHX917" s="17"/>
      <c r="CHY917" s="17"/>
      <c r="CHZ917" s="17"/>
      <c r="CIA917" s="17"/>
      <c r="CIB917" s="17"/>
      <c r="CIC917" s="17"/>
      <c r="CID917" s="17"/>
      <c r="CIE917" s="17"/>
      <c r="CIF917" s="17"/>
      <c r="CIG917" s="17"/>
      <c r="CIH917" s="17"/>
      <c r="CII917" s="17"/>
      <c r="CIJ917" s="17"/>
      <c r="CIK917" s="17"/>
      <c r="CIL917" s="17"/>
      <c r="CIM917" s="17"/>
      <c r="CIN917" s="17"/>
      <c r="CIO917" s="17"/>
      <c r="CIP917" s="17"/>
      <c r="CIQ917" s="17"/>
      <c r="CIR917" s="17"/>
      <c r="CIS917" s="17"/>
      <c r="CIT917" s="17"/>
      <c r="CIU917" s="17"/>
      <c r="CIV917" s="17"/>
      <c r="CIW917" s="17"/>
      <c r="CIX917" s="17"/>
      <c r="CIY917" s="17"/>
      <c r="CIZ917" s="17"/>
      <c r="CJA917" s="17"/>
      <c r="CJB917" s="17"/>
      <c r="CJC917" s="17"/>
      <c r="CJD917" s="17"/>
      <c r="CJE917" s="17"/>
      <c r="CJF917" s="17"/>
      <c r="CJG917" s="17"/>
      <c r="CJH917" s="17"/>
      <c r="CJI917" s="17"/>
      <c r="CJJ917" s="17"/>
      <c r="CJK917" s="17"/>
      <c r="CJL917" s="17"/>
      <c r="CJM917" s="17"/>
      <c r="CJN917" s="17"/>
      <c r="CJO917" s="17"/>
      <c r="CJP917" s="17"/>
      <c r="CJQ917" s="17"/>
      <c r="CJR917" s="17"/>
      <c r="CJS917" s="17"/>
      <c r="CJT917" s="17"/>
      <c r="CJU917" s="17"/>
      <c r="CJV917" s="17"/>
      <c r="CJW917" s="17"/>
      <c r="CJX917" s="17"/>
      <c r="CJY917" s="17"/>
      <c r="CJZ917" s="17"/>
      <c r="CKA917" s="17"/>
      <c r="CKB917" s="17"/>
      <c r="CKC917" s="17"/>
      <c r="CKD917" s="17"/>
      <c r="CKE917" s="17"/>
      <c r="CKF917" s="17"/>
      <c r="CKG917" s="17"/>
      <c r="CKH917" s="17"/>
      <c r="CKI917" s="17"/>
      <c r="CKJ917" s="17"/>
      <c r="CKK917" s="17"/>
      <c r="CKL917" s="17"/>
      <c r="CKM917" s="17"/>
      <c r="CKN917" s="17"/>
      <c r="CKO917" s="17"/>
      <c r="CKP917" s="17"/>
      <c r="CKQ917" s="17"/>
      <c r="CKR917" s="17"/>
      <c r="CKS917" s="17"/>
      <c r="CKT917" s="17"/>
      <c r="CKU917" s="17"/>
      <c r="CKV917" s="17"/>
      <c r="CKW917" s="17"/>
      <c r="CKX917" s="17"/>
      <c r="CKY917" s="17"/>
      <c r="CKZ917" s="17"/>
      <c r="CLA917" s="17"/>
      <c r="CLB917" s="17"/>
      <c r="CLC917" s="17"/>
      <c r="CLD917" s="17"/>
      <c r="CLE917" s="17"/>
      <c r="CLF917" s="17"/>
      <c r="CLG917" s="17"/>
      <c r="CLH917" s="17"/>
      <c r="CLI917" s="17"/>
      <c r="CLJ917" s="17"/>
      <c r="CLK917" s="17"/>
      <c r="CLL917" s="17"/>
      <c r="CLM917" s="17"/>
      <c r="CLN917" s="17"/>
      <c r="CLO917" s="17"/>
      <c r="CLP917" s="17"/>
      <c r="CLQ917" s="17"/>
      <c r="CLR917" s="17"/>
      <c r="CLS917" s="17"/>
      <c r="CLT917" s="17"/>
      <c r="CLU917" s="17"/>
      <c r="CLV917" s="17"/>
      <c r="CLW917" s="17"/>
      <c r="CLX917" s="17"/>
      <c r="CLY917" s="17"/>
      <c r="CLZ917" s="17"/>
      <c r="CMA917" s="17"/>
      <c r="CMB917" s="17"/>
      <c r="CMC917" s="17"/>
      <c r="CMD917" s="17"/>
      <c r="CME917" s="17"/>
      <c r="CMF917" s="17"/>
      <c r="CMG917" s="17"/>
      <c r="CMH917" s="17"/>
      <c r="CMI917" s="17"/>
      <c r="CMJ917" s="17"/>
      <c r="CMK917" s="17"/>
      <c r="CML917" s="17"/>
      <c r="CMM917" s="17"/>
      <c r="CMN917" s="17"/>
      <c r="CMO917" s="17"/>
      <c r="CMP917" s="17"/>
      <c r="CMQ917" s="17"/>
      <c r="CMR917" s="17"/>
      <c r="CMS917" s="17"/>
      <c r="CMT917" s="17"/>
      <c r="CMU917" s="17"/>
      <c r="CMV917" s="17"/>
      <c r="CMW917" s="17"/>
      <c r="CMX917" s="17"/>
      <c r="CMY917" s="17"/>
      <c r="CMZ917" s="17"/>
      <c r="CNA917" s="17"/>
      <c r="CNB917" s="17"/>
      <c r="CNC917" s="17"/>
      <c r="CND917" s="17"/>
      <c r="CNE917" s="17"/>
      <c r="CNF917" s="17"/>
      <c r="CNG917" s="17"/>
      <c r="CNH917" s="17"/>
      <c r="CNI917" s="17"/>
      <c r="CNJ917" s="17"/>
      <c r="CNK917" s="17"/>
      <c r="CNL917" s="17"/>
      <c r="CNM917" s="17"/>
      <c r="CNN917" s="17"/>
      <c r="CNO917" s="17"/>
      <c r="CNP917" s="17"/>
      <c r="CNQ917" s="17"/>
      <c r="CNR917" s="17"/>
      <c r="CNS917" s="17"/>
      <c r="CNT917" s="17"/>
      <c r="CNU917" s="17"/>
      <c r="CNV917" s="17"/>
      <c r="CNW917" s="17"/>
      <c r="CNX917" s="17"/>
      <c r="CNY917" s="17"/>
      <c r="CNZ917" s="17"/>
      <c r="COA917" s="17"/>
      <c r="COB917" s="17"/>
      <c r="COC917" s="17"/>
      <c r="COD917" s="17"/>
      <c r="COE917" s="17"/>
      <c r="COF917" s="17"/>
      <c r="COG917" s="17"/>
      <c r="COH917" s="17"/>
      <c r="COI917" s="17"/>
      <c r="COJ917" s="17"/>
      <c r="COK917" s="17"/>
      <c r="COL917" s="17"/>
      <c r="COM917" s="17"/>
      <c r="CON917" s="17"/>
      <c r="COO917" s="17"/>
      <c r="COP917" s="17"/>
      <c r="COQ917" s="17"/>
      <c r="COR917" s="17"/>
      <c r="COS917" s="17"/>
      <c r="COT917" s="17"/>
      <c r="COU917" s="17"/>
      <c r="COV917" s="17"/>
      <c r="COW917" s="17"/>
      <c r="COX917" s="17"/>
      <c r="COY917" s="17"/>
      <c r="COZ917" s="17"/>
      <c r="CPA917" s="17"/>
      <c r="CPB917" s="17"/>
      <c r="CPC917" s="17"/>
      <c r="CPD917" s="17"/>
      <c r="CPE917" s="17"/>
      <c r="CPF917" s="17"/>
      <c r="CPG917" s="17"/>
      <c r="CPH917" s="17"/>
      <c r="CPI917" s="17"/>
      <c r="CPJ917" s="17"/>
      <c r="CPK917" s="17"/>
      <c r="CPL917" s="17"/>
      <c r="CPM917" s="17"/>
      <c r="CPN917" s="17"/>
      <c r="CPO917" s="17"/>
      <c r="CPP917" s="17"/>
      <c r="CPQ917" s="17"/>
      <c r="CPR917" s="17"/>
      <c r="CPS917" s="17"/>
      <c r="CPT917" s="17"/>
      <c r="CPU917" s="17"/>
      <c r="CPV917" s="17"/>
      <c r="CPW917" s="17"/>
      <c r="CPX917" s="17"/>
      <c r="CPY917" s="17"/>
      <c r="CPZ917" s="17"/>
      <c r="CQA917" s="17"/>
      <c r="CQB917" s="17"/>
      <c r="CQC917" s="17"/>
      <c r="CQD917" s="17"/>
      <c r="CQE917" s="17"/>
      <c r="CQF917" s="17"/>
      <c r="CQG917" s="17"/>
      <c r="CQH917" s="17"/>
      <c r="CQI917" s="17"/>
      <c r="CQJ917" s="17"/>
      <c r="CQK917" s="17"/>
      <c r="CQL917" s="17"/>
      <c r="CQM917" s="17"/>
      <c r="CQN917" s="17"/>
      <c r="CQO917" s="17"/>
      <c r="CQP917" s="17"/>
      <c r="CQQ917" s="17"/>
      <c r="CQR917" s="17"/>
      <c r="CQS917" s="17"/>
      <c r="CQT917" s="17"/>
      <c r="CQU917" s="17"/>
      <c r="CQV917" s="17"/>
      <c r="CQW917" s="17"/>
      <c r="CQX917" s="17"/>
      <c r="CQY917" s="17"/>
      <c r="CQZ917" s="17"/>
      <c r="CRA917" s="17"/>
      <c r="CRB917" s="17"/>
      <c r="CRC917" s="17"/>
      <c r="CRD917" s="17"/>
      <c r="CRE917" s="17"/>
      <c r="CRF917" s="17"/>
      <c r="CRG917" s="17"/>
      <c r="CRH917" s="17"/>
      <c r="CRI917" s="17"/>
      <c r="CRJ917" s="17"/>
      <c r="CRK917" s="17"/>
      <c r="CRL917" s="17"/>
      <c r="CRM917" s="17"/>
      <c r="CRN917" s="17"/>
      <c r="CRO917" s="17"/>
      <c r="CRP917" s="17"/>
      <c r="CRQ917" s="17"/>
      <c r="CRR917" s="17"/>
      <c r="CRS917" s="17"/>
      <c r="CRT917" s="17"/>
      <c r="CRU917" s="17"/>
      <c r="CRV917" s="17"/>
      <c r="CRW917" s="17"/>
      <c r="CRX917" s="17"/>
      <c r="CRY917" s="17"/>
      <c r="CRZ917" s="17"/>
      <c r="CSA917" s="17"/>
      <c r="CSB917" s="17"/>
      <c r="CSC917" s="17"/>
      <c r="CSD917" s="17"/>
      <c r="CSE917" s="17"/>
      <c r="CSF917" s="17"/>
      <c r="CSG917" s="17"/>
      <c r="CSH917" s="17"/>
      <c r="CSI917" s="17"/>
      <c r="CSJ917" s="17"/>
      <c r="CSK917" s="17"/>
      <c r="CSL917" s="17"/>
      <c r="CSM917" s="17"/>
      <c r="CSN917" s="17"/>
      <c r="CSO917" s="17"/>
      <c r="CSP917" s="17"/>
      <c r="CSQ917" s="17"/>
      <c r="CSR917" s="17"/>
      <c r="CSS917" s="17"/>
      <c r="CST917" s="17"/>
      <c r="CSU917" s="17"/>
      <c r="CSV917" s="17"/>
      <c r="CSW917" s="17"/>
      <c r="CSX917" s="17"/>
      <c r="CSY917" s="17"/>
      <c r="CSZ917" s="17"/>
      <c r="CTA917" s="17"/>
      <c r="CTB917" s="17"/>
      <c r="CTC917" s="17"/>
      <c r="CTD917" s="17"/>
      <c r="CTE917" s="17"/>
      <c r="CTF917" s="17"/>
      <c r="CTG917" s="17"/>
      <c r="CTH917" s="17"/>
      <c r="CTI917" s="17"/>
      <c r="CTJ917" s="17"/>
      <c r="CTK917" s="17"/>
      <c r="CTL917" s="17"/>
      <c r="CTM917" s="17"/>
      <c r="CTN917" s="17"/>
      <c r="CTO917" s="17"/>
      <c r="CTP917" s="17"/>
      <c r="CTQ917" s="17"/>
      <c r="CTR917" s="17"/>
      <c r="CTS917" s="17"/>
      <c r="CTT917" s="17"/>
      <c r="CTU917" s="17"/>
      <c r="CTV917" s="17"/>
      <c r="CTW917" s="17"/>
      <c r="CTX917" s="17"/>
      <c r="CTY917" s="17"/>
      <c r="CTZ917" s="17"/>
      <c r="CUA917" s="17"/>
      <c r="CUB917" s="17"/>
      <c r="CUC917" s="17"/>
      <c r="CUD917" s="17"/>
      <c r="CUE917" s="17"/>
      <c r="CUF917" s="17"/>
      <c r="CUG917" s="17"/>
      <c r="CUH917" s="17"/>
      <c r="CUI917" s="17"/>
      <c r="CUJ917" s="17"/>
      <c r="CUK917" s="17"/>
      <c r="CUL917" s="17"/>
      <c r="CUM917" s="17"/>
      <c r="CUN917" s="17"/>
      <c r="CUO917" s="17"/>
      <c r="CUP917" s="17"/>
      <c r="CUQ917" s="17"/>
      <c r="CUR917" s="17"/>
      <c r="CUS917" s="17"/>
      <c r="CUT917" s="17"/>
      <c r="CUU917" s="17"/>
      <c r="CUV917" s="17"/>
      <c r="CUW917" s="17"/>
      <c r="CUX917" s="17"/>
      <c r="CUY917" s="17"/>
      <c r="CUZ917" s="17"/>
      <c r="CVA917" s="17"/>
      <c r="CVB917" s="17"/>
      <c r="CVC917" s="17"/>
      <c r="CVD917" s="17"/>
      <c r="CVE917" s="17"/>
      <c r="CVF917" s="17"/>
      <c r="CVG917" s="17"/>
      <c r="CVH917" s="17"/>
      <c r="CVI917" s="17"/>
      <c r="CVJ917" s="17"/>
      <c r="CVK917" s="17"/>
      <c r="CVL917" s="17"/>
      <c r="CVM917" s="17"/>
      <c r="CVN917" s="17"/>
      <c r="CVO917" s="17"/>
      <c r="CVP917" s="17"/>
      <c r="CVQ917" s="17"/>
      <c r="CVR917" s="17"/>
      <c r="CVS917" s="17"/>
      <c r="CVT917" s="17"/>
      <c r="CVU917" s="17"/>
      <c r="CVV917" s="17"/>
      <c r="CVW917" s="17"/>
      <c r="CVX917" s="17"/>
      <c r="CVY917" s="17"/>
      <c r="CVZ917" s="17"/>
      <c r="CWA917" s="17"/>
      <c r="CWB917" s="17"/>
      <c r="CWC917" s="17"/>
      <c r="CWD917" s="17"/>
      <c r="CWE917" s="17"/>
      <c r="CWF917" s="17"/>
      <c r="CWG917" s="17"/>
      <c r="CWH917" s="17"/>
      <c r="CWI917" s="17"/>
      <c r="CWJ917" s="17"/>
      <c r="CWK917" s="17"/>
      <c r="CWL917" s="17"/>
      <c r="CWM917" s="17"/>
      <c r="CWN917" s="17"/>
      <c r="CWO917" s="17"/>
      <c r="CWP917" s="17"/>
      <c r="CWQ917" s="17"/>
      <c r="CWR917" s="17"/>
      <c r="CWS917" s="17"/>
      <c r="CWT917" s="17"/>
      <c r="CWU917" s="17"/>
      <c r="CWV917" s="17"/>
      <c r="CWW917" s="17"/>
      <c r="CWX917" s="17"/>
      <c r="CWY917" s="17"/>
      <c r="CWZ917" s="17"/>
      <c r="CXA917" s="17"/>
      <c r="CXB917" s="17"/>
      <c r="CXC917" s="17"/>
      <c r="CXD917" s="17"/>
      <c r="CXE917" s="17"/>
      <c r="CXF917" s="17"/>
      <c r="CXG917" s="17"/>
      <c r="CXH917" s="17"/>
      <c r="CXI917" s="17"/>
      <c r="CXJ917" s="17"/>
      <c r="CXK917" s="17"/>
      <c r="CXL917" s="17"/>
      <c r="CXM917" s="17"/>
      <c r="CXN917" s="17"/>
      <c r="CXO917" s="17"/>
      <c r="CXP917" s="17"/>
      <c r="CXQ917" s="17"/>
      <c r="CXR917" s="17"/>
      <c r="CXS917" s="17"/>
      <c r="CXT917" s="17"/>
      <c r="CXU917" s="17"/>
      <c r="CXV917" s="17"/>
      <c r="CXW917" s="17"/>
      <c r="CXX917" s="17"/>
      <c r="CXY917" s="17"/>
      <c r="CXZ917" s="17"/>
      <c r="CYA917" s="17"/>
      <c r="CYB917" s="17"/>
      <c r="CYC917" s="17"/>
      <c r="CYD917" s="17"/>
      <c r="CYE917" s="17"/>
      <c r="CYF917" s="17"/>
      <c r="CYG917" s="17"/>
      <c r="CYH917" s="17"/>
      <c r="CYI917" s="17"/>
      <c r="CYJ917" s="17"/>
      <c r="CYK917" s="17"/>
      <c r="CYL917" s="17"/>
      <c r="CYM917" s="17"/>
      <c r="CYN917" s="17"/>
      <c r="CYO917" s="17"/>
      <c r="CYP917" s="17"/>
      <c r="CYQ917" s="17"/>
      <c r="CYR917" s="17"/>
      <c r="CYS917" s="17"/>
      <c r="CYT917" s="17"/>
      <c r="CYU917" s="17"/>
      <c r="CYV917" s="17"/>
      <c r="CYW917" s="17"/>
      <c r="CYX917" s="17"/>
      <c r="CYY917" s="17"/>
      <c r="CYZ917" s="17"/>
      <c r="CZA917" s="17"/>
      <c r="CZB917" s="17"/>
      <c r="CZC917" s="17"/>
      <c r="CZD917" s="17"/>
      <c r="CZE917" s="17"/>
      <c r="CZF917" s="17"/>
      <c r="CZG917" s="17"/>
      <c r="CZH917" s="17"/>
      <c r="CZI917" s="17"/>
      <c r="CZJ917" s="17"/>
      <c r="CZK917" s="17"/>
      <c r="CZL917" s="17"/>
      <c r="CZM917" s="17"/>
      <c r="CZN917" s="17"/>
      <c r="CZO917" s="17"/>
      <c r="CZP917" s="17"/>
      <c r="CZQ917" s="17"/>
      <c r="CZR917" s="17"/>
      <c r="CZS917" s="17"/>
      <c r="CZT917" s="17"/>
      <c r="CZU917" s="17"/>
      <c r="CZV917" s="17"/>
      <c r="CZW917" s="17"/>
      <c r="CZX917" s="17"/>
      <c r="CZY917" s="17"/>
      <c r="CZZ917" s="17"/>
      <c r="DAA917" s="17"/>
      <c r="DAB917" s="17"/>
      <c r="DAC917" s="17"/>
      <c r="DAD917" s="17"/>
      <c r="DAE917" s="17"/>
      <c r="DAF917" s="17"/>
      <c r="DAG917" s="17"/>
      <c r="DAH917" s="17"/>
      <c r="DAI917" s="17"/>
      <c r="DAJ917" s="17"/>
      <c r="DAK917" s="17"/>
      <c r="DAL917" s="17"/>
      <c r="DAM917" s="17"/>
      <c r="DAN917" s="17"/>
      <c r="DAO917" s="17"/>
      <c r="DAP917" s="17"/>
      <c r="DAQ917" s="17"/>
      <c r="DAR917" s="17"/>
      <c r="DAS917" s="17"/>
      <c r="DAT917" s="17"/>
      <c r="DAU917" s="17"/>
      <c r="DAV917" s="17"/>
      <c r="DAW917" s="17"/>
      <c r="DAX917" s="17"/>
      <c r="DAY917" s="17"/>
      <c r="DAZ917" s="17"/>
      <c r="DBA917" s="17"/>
      <c r="DBB917" s="17"/>
      <c r="DBC917" s="17"/>
      <c r="DBD917" s="17"/>
      <c r="DBE917" s="17"/>
      <c r="DBF917" s="17"/>
      <c r="DBG917" s="17"/>
      <c r="DBH917" s="17"/>
      <c r="DBI917" s="17"/>
      <c r="DBJ917" s="17"/>
      <c r="DBK917" s="17"/>
      <c r="DBL917" s="17"/>
      <c r="DBM917" s="17"/>
      <c r="DBN917" s="17"/>
      <c r="DBO917" s="17"/>
      <c r="DBP917" s="17"/>
      <c r="DBQ917" s="17"/>
      <c r="DBR917" s="17"/>
      <c r="DBS917" s="17"/>
      <c r="DBT917" s="17"/>
      <c r="DBU917" s="17"/>
      <c r="DBV917" s="17"/>
      <c r="DBW917" s="17"/>
      <c r="DBX917" s="17"/>
      <c r="DBY917" s="17"/>
      <c r="DBZ917" s="17"/>
      <c r="DCA917" s="17"/>
      <c r="DCB917" s="17"/>
      <c r="DCC917" s="17"/>
      <c r="DCD917" s="17"/>
      <c r="DCE917" s="17"/>
      <c r="DCF917" s="17"/>
      <c r="DCG917" s="17"/>
      <c r="DCH917" s="17"/>
      <c r="DCI917" s="17"/>
      <c r="DCJ917" s="17"/>
      <c r="DCK917" s="17"/>
      <c r="DCL917" s="17"/>
      <c r="DCM917" s="17"/>
      <c r="DCN917" s="17"/>
      <c r="DCO917" s="17"/>
      <c r="DCP917" s="17"/>
      <c r="DCQ917" s="17"/>
      <c r="DCR917" s="17"/>
      <c r="DCS917" s="17"/>
      <c r="DCT917" s="17"/>
      <c r="DCU917" s="17"/>
      <c r="DCV917" s="17"/>
      <c r="DCW917" s="17"/>
      <c r="DCX917" s="17"/>
      <c r="DCY917" s="17"/>
      <c r="DCZ917" s="17"/>
      <c r="DDA917" s="17"/>
      <c r="DDB917" s="17"/>
      <c r="DDC917" s="17"/>
      <c r="DDD917" s="17"/>
      <c r="DDE917" s="17"/>
      <c r="DDF917" s="17"/>
      <c r="DDG917" s="17"/>
      <c r="DDH917" s="17"/>
      <c r="DDI917" s="17"/>
      <c r="DDJ917" s="17"/>
      <c r="DDK917" s="17"/>
      <c r="DDL917" s="17"/>
      <c r="DDM917" s="17"/>
      <c r="DDN917" s="17"/>
      <c r="DDO917" s="17"/>
      <c r="DDP917" s="17"/>
      <c r="DDQ917" s="17"/>
      <c r="DDR917" s="17"/>
      <c r="DDS917" s="17"/>
      <c r="DDT917" s="17"/>
      <c r="DDU917" s="17"/>
      <c r="DDV917" s="17"/>
      <c r="DDW917" s="17"/>
      <c r="DDX917" s="17"/>
      <c r="DDY917" s="17"/>
      <c r="DDZ917" s="17"/>
      <c r="DEA917" s="17"/>
      <c r="DEB917" s="17"/>
      <c r="DEC917" s="17"/>
      <c r="DED917" s="17"/>
      <c r="DEE917" s="17"/>
      <c r="DEF917" s="17"/>
      <c r="DEG917" s="17"/>
      <c r="DEH917" s="17"/>
      <c r="DEI917" s="17"/>
      <c r="DEJ917" s="17"/>
      <c r="DEK917" s="17"/>
      <c r="DEL917" s="17"/>
      <c r="DEM917" s="17"/>
      <c r="DEN917" s="17"/>
      <c r="DEO917" s="17"/>
      <c r="DEP917" s="17"/>
      <c r="DEQ917" s="17"/>
      <c r="DER917" s="17"/>
      <c r="DES917" s="17"/>
      <c r="DET917" s="17"/>
      <c r="DEU917" s="17"/>
      <c r="DEV917" s="17"/>
      <c r="DEW917" s="17"/>
      <c r="DEX917" s="17"/>
      <c r="DEY917" s="17"/>
      <c r="DEZ917" s="17"/>
      <c r="DFA917" s="17"/>
      <c r="DFB917" s="17"/>
      <c r="DFC917" s="17"/>
      <c r="DFD917" s="17"/>
      <c r="DFE917" s="17"/>
      <c r="DFF917" s="17"/>
      <c r="DFG917" s="17"/>
      <c r="DFH917" s="17"/>
      <c r="DFI917" s="17"/>
      <c r="DFJ917" s="17"/>
      <c r="DFK917" s="17"/>
      <c r="DFL917" s="17"/>
      <c r="DFM917" s="17"/>
      <c r="DFN917" s="17"/>
      <c r="DFO917" s="17"/>
      <c r="DFP917" s="17"/>
      <c r="DFQ917" s="17"/>
      <c r="DFR917" s="17"/>
      <c r="DFS917" s="17"/>
      <c r="DFT917" s="17"/>
      <c r="DFU917" s="17"/>
      <c r="DFV917" s="17"/>
      <c r="DFW917" s="17"/>
      <c r="DFX917" s="17"/>
      <c r="DFY917" s="17"/>
      <c r="DFZ917" s="17"/>
      <c r="DGA917" s="17"/>
      <c r="DGB917" s="17"/>
      <c r="DGC917" s="17"/>
      <c r="DGD917" s="17"/>
      <c r="DGE917" s="17"/>
      <c r="DGF917" s="17"/>
      <c r="DGG917" s="17"/>
      <c r="DGH917" s="17"/>
      <c r="DGI917" s="17"/>
      <c r="DGJ917" s="17"/>
      <c r="DGK917" s="17"/>
      <c r="DGL917" s="17"/>
      <c r="DGM917" s="17"/>
      <c r="DGN917" s="17"/>
      <c r="DGO917" s="17"/>
      <c r="DGP917" s="17"/>
      <c r="DGQ917" s="17"/>
      <c r="DGR917" s="17"/>
      <c r="DGS917" s="17"/>
      <c r="DGT917" s="17"/>
      <c r="DGU917" s="17"/>
      <c r="DGV917" s="17"/>
      <c r="DGW917" s="17"/>
      <c r="DGX917" s="17"/>
      <c r="DGY917" s="17"/>
      <c r="DGZ917" s="17"/>
      <c r="DHA917" s="17"/>
      <c r="DHB917" s="17"/>
      <c r="DHC917" s="17"/>
      <c r="DHD917" s="17"/>
      <c r="DHE917" s="17"/>
      <c r="DHF917" s="17"/>
      <c r="DHG917" s="17"/>
      <c r="DHH917" s="17"/>
      <c r="DHI917" s="17"/>
      <c r="DHJ917" s="17"/>
      <c r="DHK917" s="17"/>
      <c r="DHL917" s="17"/>
      <c r="DHM917" s="17"/>
      <c r="DHN917" s="17"/>
      <c r="DHO917" s="17"/>
      <c r="DHP917" s="17"/>
      <c r="DHQ917" s="17"/>
      <c r="DHR917" s="17"/>
      <c r="DHS917" s="17"/>
      <c r="DHT917" s="17"/>
      <c r="DHU917" s="17"/>
      <c r="DHV917" s="17"/>
      <c r="DHW917" s="17"/>
      <c r="DHX917" s="17"/>
      <c r="DHY917" s="17"/>
      <c r="DHZ917" s="17"/>
      <c r="DIA917" s="17"/>
      <c r="DIB917" s="17"/>
      <c r="DIC917" s="17"/>
      <c r="DID917" s="17"/>
      <c r="DIE917" s="17"/>
      <c r="DIF917" s="17"/>
      <c r="DIG917" s="17"/>
      <c r="DIH917" s="17"/>
      <c r="DII917" s="17"/>
      <c r="DIJ917" s="17"/>
      <c r="DIK917" s="17"/>
      <c r="DIL917" s="17"/>
      <c r="DIM917" s="17"/>
      <c r="DIN917" s="17"/>
      <c r="DIO917" s="17"/>
      <c r="DIP917" s="17"/>
      <c r="DIQ917" s="17"/>
      <c r="DIR917" s="17"/>
      <c r="DIS917" s="17"/>
      <c r="DIT917" s="17"/>
      <c r="DIU917" s="17"/>
      <c r="DIV917" s="17"/>
      <c r="DIW917" s="17"/>
      <c r="DIX917" s="17"/>
      <c r="DIY917" s="17"/>
      <c r="DIZ917" s="17"/>
      <c r="DJA917" s="17"/>
      <c r="DJB917" s="17"/>
      <c r="DJC917" s="17"/>
      <c r="DJD917" s="17"/>
      <c r="DJE917" s="17"/>
      <c r="DJF917" s="17"/>
      <c r="DJG917" s="17"/>
      <c r="DJH917" s="17"/>
      <c r="DJI917" s="17"/>
      <c r="DJJ917" s="17"/>
      <c r="DJK917" s="17"/>
      <c r="DJL917" s="17"/>
      <c r="DJM917" s="17"/>
      <c r="DJN917" s="17"/>
      <c r="DJO917" s="17"/>
      <c r="DJP917" s="17"/>
      <c r="DJQ917" s="17"/>
      <c r="DJR917" s="17"/>
      <c r="DJS917" s="17"/>
      <c r="DJT917" s="17"/>
      <c r="DJU917" s="17"/>
      <c r="DJV917" s="17"/>
      <c r="DJW917" s="17"/>
      <c r="DJX917" s="17"/>
      <c r="DJY917" s="17"/>
      <c r="DJZ917" s="17"/>
      <c r="DKA917" s="17"/>
      <c r="DKB917" s="17"/>
      <c r="DKC917" s="17"/>
      <c r="DKD917" s="17"/>
      <c r="DKE917" s="17"/>
      <c r="DKF917" s="17"/>
      <c r="DKG917" s="17"/>
      <c r="DKH917" s="17"/>
      <c r="DKI917" s="17"/>
      <c r="DKJ917" s="17"/>
      <c r="DKK917" s="17"/>
      <c r="DKL917" s="17"/>
      <c r="DKM917" s="17"/>
      <c r="DKN917" s="17"/>
      <c r="DKO917" s="17"/>
      <c r="DKP917" s="17"/>
      <c r="DKQ917" s="17"/>
      <c r="DKR917" s="17"/>
      <c r="DKS917" s="17"/>
      <c r="DKT917" s="17"/>
      <c r="DKU917" s="17"/>
      <c r="DKV917" s="17"/>
      <c r="DKW917" s="17"/>
      <c r="DKX917" s="17"/>
      <c r="DKY917" s="17"/>
      <c r="DKZ917" s="17"/>
      <c r="DLA917" s="17"/>
      <c r="DLB917" s="17"/>
      <c r="DLC917" s="17"/>
      <c r="DLD917" s="17"/>
      <c r="DLE917" s="17"/>
      <c r="DLF917" s="17"/>
      <c r="DLG917" s="17"/>
      <c r="DLH917" s="17"/>
      <c r="DLI917" s="17"/>
      <c r="DLJ917" s="17"/>
      <c r="DLK917" s="17"/>
      <c r="DLL917" s="17"/>
      <c r="DLM917" s="17"/>
      <c r="DLN917" s="17"/>
      <c r="DLO917" s="17"/>
      <c r="DLP917" s="17"/>
      <c r="DLQ917" s="17"/>
      <c r="DLR917" s="17"/>
      <c r="DLS917" s="17"/>
      <c r="DLT917" s="17"/>
      <c r="DLU917" s="17"/>
      <c r="DLV917" s="17"/>
      <c r="DLW917" s="17"/>
      <c r="DLX917" s="17"/>
      <c r="DLY917" s="17"/>
      <c r="DLZ917" s="17"/>
      <c r="DMA917" s="17"/>
      <c r="DMB917" s="17"/>
      <c r="DMC917" s="17"/>
      <c r="DMD917" s="17"/>
      <c r="DME917" s="17"/>
      <c r="DMF917" s="17"/>
      <c r="DMG917" s="17"/>
      <c r="DMH917" s="17"/>
      <c r="DMI917" s="17"/>
      <c r="DMJ917" s="17"/>
      <c r="DMK917" s="17"/>
      <c r="DML917" s="17"/>
      <c r="DMM917" s="17"/>
      <c r="DMN917" s="17"/>
      <c r="DMO917" s="17"/>
      <c r="DMP917" s="17"/>
      <c r="DMQ917" s="17"/>
      <c r="DMR917" s="17"/>
      <c r="DMS917" s="17"/>
      <c r="DMT917" s="17"/>
      <c r="DMU917" s="17"/>
      <c r="DMV917" s="17"/>
      <c r="DMW917" s="17"/>
      <c r="DMX917" s="17"/>
      <c r="DMY917" s="17"/>
      <c r="DMZ917" s="17"/>
      <c r="DNA917" s="17"/>
      <c r="DNB917" s="17"/>
      <c r="DNC917" s="17"/>
      <c r="DND917" s="17"/>
      <c r="DNE917" s="17"/>
      <c r="DNF917" s="17"/>
      <c r="DNG917" s="17"/>
      <c r="DNH917" s="17"/>
      <c r="DNI917" s="17"/>
      <c r="DNJ917" s="17"/>
      <c r="DNK917" s="17"/>
      <c r="DNL917" s="17"/>
      <c r="DNM917" s="17"/>
      <c r="DNN917" s="17"/>
      <c r="DNO917" s="17"/>
      <c r="DNP917" s="17"/>
      <c r="DNQ917" s="17"/>
      <c r="DNR917" s="17"/>
      <c r="DNS917" s="17"/>
      <c r="DNT917" s="17"/>
      <c r="DNU917" s="17"/>
      <c r="DNV917" s="17"/>
      <c r="DNW917" s="17"/>
      <c r="DNX917" s="17"/>
      <c r="DNY917" s="17"/>
      <c r="DNZ917" s="17"/>
      <c r="DOA917" s="17"/>
      <c r="DOB917" s="17"/>
      <c r="DOC917" s="17"/>
      <c r="DOD917" s="17"/>
      <c r="DOE917" s="17"/>
      <c r="DOF917" s="17"/>
      <c r="DOG917" s="17"/>
      <c r="DOH917" s="17"/>
      <c r="DOI917" s="17"/>
      <c r="DOJ917" s="17"/>
      <c r="DOK917" s="17"/>
      <c r="DOL917" s="17"/>
      <c r="DOM917" s="17"/>
      <c r="DON917" s="17"/>
      <c r="DOO917" s="17"/>
      <c r="DOP917" s="17"/>
      <c r="DOQ917" s="17"/>
      <c r="DOR917" s="17"/>
      <c r="DOS917" s="17"/>
      <c r="DOT917" s="17"/>
      <c r="DOU917" s="17"/>
      <c r="DOV917" s="17"/>
      <c r="DOW917" s="17"/>
      <c r="DOX917" s="17"/>
      <c r="DOY917" s="17"/>
      <c r="DOZ917" s="17"/>
      <c r="DPA917" s="17"/>
      <c r="DPB917" s="17"/>
      <c r="DPC917" s="17"/>
      <c r="DPD917" s="17"/>
      <c r="DPE917" s="17"/>
      <c r="DPF917" s="17"/>
      <c r="DPG917" s="17"/>
      <c r="DPH917" s="17"/>
      <c r="DPI917" s="17"/>
      <c r="DPJ917" s="17"/>
      <c r="DPK917" s="17"/>
      <c r="DPL917" s="17"/>
      <c r="DPM917" s="17"/>
      <c r="DPN917" s="17"/>
      <c r="DPO917" s="17"/>
      <c r="DPP917" s="17"/>
      <c r="DPQ917" s="17"/>
      <c r="DPR917" s="17"/>
      <c r="DPS917" s="17"/>
      <c r="DPT917" s="17"/>
      <c r="DPU917" s="17"/>
      <c r="DPV917" s="17"/>
      <c r="DPW917" s="17"/>
      <c r="DPX917" s="17"/>
      <c r="DPY917" s="17"/>
      <c r="DPZ917" s="17"/>
      <c r="DQA917" s="17"/>
      <c r="DQB917" s="17"/>
      <c r="DQC917" s="17"/>
      <c r="DQD917" s="17"/>
      <c r="DQE917" s="17"/>
      <c r="DQF917" s="17"/>
      <c r="DQG917" s="17"/>
      <c r="DQH917" s="17"/>
      <c r="DQI917" s="17"/>
      <c r="DQJ917" s="17"/>
      <c r="DQK917" s="17"/>
      <c r="DQL917" s="17"/>
      <c r="DQM917" s="17"/>
      <c r="DQN917" s="17"/>
      <c r="DQO917" s="17"/>
      <c r="DQP917" s="17"/>
      <c r="DQQ917" s="17"/>
      <c r="DQR917" s="17"/>
      <c r="DQS917" s="17"/>
      <c r="DQT917" s="17"/>
      <c r="DQU917" s="17"/>
      <c r="DQV917" s="17"/>
      <c r="DQW917" s="17"/>
      <c r="DQX917" s="17"/>
      <c r="DQY917" s="17"/>
      <c r="DQZ917" s="17"/>
      <c r="DRA917" s="17"/>
      <c r="DRB917" s="17"/>
      <c r="DRC917" s="17"/>
      <c r="DRD917" s="17"/>
      <c r="DRE917" s="17"/>
      <c r="DRF917" s="17"/>
      <c r="DRG917" s="17"/>
      <c r="DRH917" s="17"/>
      <c r="DRI917" s="17"/>
      <c r="DRJ917" s="17"/>
      <c r="DRK917" s="17"/>
      <c r="DRL917" s="17"/>
      <c r="DRM917" s="17"/>
      <c r="DRN917" s="17"/>
      <c r="DRO917" s="17"/>
      <c r="DRP917" s="17"/>
      <c r="DRQ917" s="17"/>
      <c r="DRR917" s="17"/>
      <c r="DRS917" s="17"/>
      <c r="DRT917" s="17"/>
      <c r="DRU917" s="17"/>
      <c r="DRV917" s="17"/>
      <c r="DRW917" s="17"/>
      <c r="DRX917" s="17"/>
      <c r="DRY917" s="17"/>
      <c r="DRZ917" s="17"/>
      <c r="DSA917" s="17"/>
      <c r="DSB917" s="17"/>
      <c r="DSC917" s="17"/>
      <c r="DSD917" s="17"/>
      <c r="DSE917" s="17"/>
      <c r="DSF917" s="17"/>
      <c r="DSG917" s="17"/>
      <c r="DSH917" s="17"/>
      <c r="DSI917" s="17"/>
      <c r="DSJ917" s="17"/>
      <c r="DSK917" s="17"/>
      <c r="DSL917" s="17"/>
      <c r="DSM917" s="17"/>
      <c r="DSN917" s="17"/>
      <c r="DSO917" s="17"/>
      <c r="DSP917" s="17"/>
      <c r="DSQ917" s="17"/>
      <c r="DSR917" s="17"/>
      <c r="DSS917" s="17"/>
      <c r="DST917" s="17"/>
      <c r="DSU917" s="17"/>
      <c r="DSV917" s="17"/>
      <c r="DSW917" s="17"/>
      <c r="DSX917" s="17"/>
      <c r="DSY917" s="17"/>
      <c r="DSZ917" s="17"/>
      <c r="DTA917" s="17"/>
      <c r="DTB917" s="17"/>
      <c r="DTC917" s="17"/>
      <c r="DTD917" s="17"/>
      <c r="DTE917" s="17"/>
      <c r="DTF917" s="17"/>
      <c r="DTG917" s="17"/>
      <c r="DTH917" s="17"/>
      <c r="DTI917" s="17"/>
      <c r="DTJ917" s="17"/>
      <c r="DTK917" s="17"/>
      <c r="DTL917" s="17"/>
      <c r="DTM917" s="17"/>
      <c r="DTN917" s="17"/>
      <c r="DTO917" s="17"/>
      <c r="DTP917" s="17"/>
      <c r="DTQ917" s="17"/>
      <c r="DTR917" s="17"/>
      <c r="DTS917" s="17"/>
      <c r="DTT917" s="17"/>
      <c r="DTU917" s="17"/>
      <c r="DTV917" s="17"/>
      <c r="DTW917" s="17"/>
      <c r="DTX917" s="17"/>
      <c r="DTY917" s="17"/>
      <c r="DTZ917" s="17"/>
      <c r="DUA917" s="17"/>
      <c r="DUB917" s="17"/>
      <c r="DUC917" s="17"/>
      <c r="DUD917" s="17"/>
      <c r="DUE917" s="17"/>
      <c r="DUF917" s="17"/>
      <c r="DUG917" s="17"/>
      <c r="DUH917" s="17"/>
      <c r="DUI917" s="17"/>
      <c r="DUJ917" s="17"/>
      <c r="DUK917" s="17"/>
      <c r="DUL917" s="17"/>
      <c r="DUM917" s="17"/>
      <c r="DUN917" s="17"/>
      <c r="DUO917" s="17"/>
      <c r="DUP917" s="17"/>
      <c r="DUQ917" s="17"/>
      <c r="DUR917" s="17"/>
      <c r="DUS917" s="17"/>
      <c r="DUT917" s="17"/>
      <c r="DUU917" s="17"/>
      <c r="DUV917" s="17"/>
      <c r="DUW917" s="17"/>
      <c r="DUX917" s="17"/>
      <c r="DUY917" s="17"/>
      <c r="DUZ917" s="17"/>
      <c r="DVA917" s="17"/>
      <c r="DVB917" s="17"/>
      <c r="DVC917" s="17"/>
      <c r="DVD917" s="17"/>
      <c r="DVE917" s="17"/>
      <c r="DVF917" s="17"/>
      <c r="DVG917" s="17"/>
      <c r="DVH917" s="17"/>
      <c r="DVI917" s="17"/>
      <c r="DVJ917" s="17"/>
      <c r="DVK917" s="17"/>
      <c r="DVL917" s="17"/>
      <c r="DVM917" s="17"/>
      <c r="DVN917" s="17"/>
      <c r="DVO917" s="17"/>
      <c r="DVP917" s="17"/>
      <c r="DVQ917" s="17"/>
      <c r="DVR917" s="17"/>
      <c r="DVS917" s="17"/>
      <c r="DVT917" s="17"/>
      <c r="DVU917" s="17"/>
      <c r="DVV917" s="17"/>
      <c r="DVW917" s="17"/>
      <c r="DVX917" s="17"/>
      <c r="DVY917" s="17"/>
      <c r="DVZ917" s="17"/>
      <c r="DWA917" s="17"/>
      <c r="DWB917" s="17"/>
      <c r="DWC917" s="17"/>
      <c r="DWD917" s="17"/>
      <c r="DWE917" s="17"/>
      <c r="DWF917" s="17"/>
      <c r="DWG917" s="17"/>
      <c r="DWH917" s="17"/>
      <c r="DWI917" s="17"/>
      <c r="DWJ917" s="17"/>
      <c r="DWK917" s="17"/>
      <c r="DWL917" s="17"/>
      <c r="DWM917" s="17"/>
      <c r="DWN917" s="17"/>
      <c r="DWO917" s="17"/>
      <c r="DWP917" s="17"/>
      <c r="DWQ917" s="17"/>
      <c r="DWR917" s="17"/>
      <c r="DWS917" s="17"/>
      <c r="DWT917" s="17"/>
      <c r="DWU917" s="17"/>
      <c r="DWV917" s="17"/>
      <c r="DWW917" s="17"/>
      <c r="DWX917" s="17"/>
      <c r="DWY917" s="17"/>
      <c r="DWZ917" s="17"/>
      <c r="DXA917" s="17"/>
      <c r="DXB917" s="17"/>
      <c r="DXC917" s="17"/>
      <c r="DXD917" s="17"/>
      <c r="DXE917" s="17"/>
      <c r="DXF917" s="17"/>
      <c r="DXG917" s="17"/>
      <c r="DXH917" s="17"/>
      <c r="DXI917" s="17"/>
      <c r="DXJ917" s="17"/>
      <c r="DXK917" s="17"/>
      <c r="DXL917" s="17"/>
      <c r="DXM917" s="17"/>
      <c r="DXN917" s="17"/>
      <c r="DXO917" s="17"/>
      <c r="DXP917" s="17"/>
      <c r="DXQ917" s="17"/>
      <c r="DXR917" s="17"/>
      <c r="DXS917" s="17"/>
      <c r="DXT917" s="17"/>
      <c r="DXU917" s="17"/>
      <c r="DXV917" s="17"/>
      <c r="DXW917" s="17"/>
      <c r="DXX917" s="17"/>
      <c r="DXY917" s="17"/>
      <c r="DXZ917" s="17"/>
      <c r="DYA917" s="17"/>
      <c r="DYB917" s="17"/>
      <c r="DYC917" s="17"/>
      <c r="DYD917" s="17"/>
      <c r="DYE917" s="17"/>
      <c r="DYF917" s="17"/>
      <c r="DYG917" s="17"/>
      <c r="DYH917" s="17"/>
      <c r="DYI917" s="17"/>
      <c r="DYJ917" s="17"/>
      <c r="DYK917" s="17"/>
      <c r="DYL917" s="17"/>
      <c r="DYM917" s="17"/>
      <c r="DYN917" s="17"/>
      <c r="DYO917" s="17"/>
      <c r="DYP917" s="17"/>
      <c r="DYQ917" s="17"/>
      <c r="DYR917" s="17"/>
      <c r="DYS917" s="17"/>
      <c r="DYT917" s="17"/>
      <c r="DYU917" s="17"/>
      <c r="DYV917" s="17"/>
      <c r="DYW917" s="17"/>
      <c r="DYX917" s="17"/>
      <c r="DYY917" s="17"/>
      <c r="DYZ917" s="17"/>
      <c r="DZA917" s="17"/>
      <c r="DZB917" s="17"/>
      <c r="DZC917" s="17"/>
      <c r="DZD917" s="17"/>
      <c r="DZE917" s="17"/>
      <c r="DZF917" s="17"/>
      <c r="DZG917" s="17"/>
      <c r="DZH917" s="17"/>
      <c r="DZI917" s="17"/>
      <c r="DZJ917" s="17"/>
      <c r="DZK917" s="17"/>
      <c r="DZL917" s="17"/>
      <c r="DZM917" s="17"/>
      <c r="DZN917" s="17"/>
      <c r="DZO917" s="17"/>
      <c r="DZP917" s="17"/>
      <c r="DZQ917" s="17"/>
      <c r="DZR917" s="17"/>
      <c r="DZS917" s="17"/>
      <c r="DZT917" s="17"/>
      <c r="DZU917" s="17"/>
      <c r="DZV917" s="17"/>
      <c r="DZW917" s="17"/>
      <c r="DZX917" s="17"/>
      <c r="DZY917" s="17"/>
      <c r="DZZ917" s="17"/>
      <c r="EAA917" s="17"/>
      <c r="EAB917" s="17"/>
      <c r="EAC917" s="17"/>
      <c r="EAD917" s="17"/>
      <c r="EAE917" s="17"/>
      <c r="EAF917" s="17"/>
      <c r="EAG917" s="17"/>
      <c r="EAH917" s="17"/>
      <c r="EAI917" s="17"/>
      <c r="EAJ917" s="17"/>
      <c r="EAK917" s="17"/>
      <c r="EAL917" s="17"/>
      <c r="EAM917" s="17"/>
      <c r="EAN917" s="17"/>
      <c r="EAO917" s="17"/>
      <c r="EAP917" s="17"/>
      <c r="EAQ917" s="17"/>
      <c r="EAR917" s="17"/>
      <c r="EAS917" s="17"/>
      <c r="EAT917" s="17"/>
      <c r="EAU917" s="17"/>
      <c r="EAV917" s="17"/>
      <c r="EAW917" s="17"/>
      <c r="EAX917" s="17"/>
      <c r="EAY917" s="17"/>
      <c r="EAZ917" s="17"/>
      <c r="EBA917" s="17"/>
      <c r="EBB917" s="17"/>
      <c r="EBC917" s="17"/>
      <c r="EBD917" s="17"/>
      <c r="EBE917" s="17"/>
      <c r="EBF917" s="17"/>
      <c r="EBG917" s="17"/>
      <c r="EBH917" s="17"/>
      <c r="EBI917" s="17"/>
      <c r="EBJ917" s="17"/>
      <c r="EBK917" s="17"/>
      <c r="EBL917" s="17"/>
      <c r="EBM917" s="17"/>
      <c r="EBN917" s="17"/>
      <c r="EBO917" s="17"/>
      <c r="EBP917" s="17"/>
      <c r="EBQ917" s="17"/>
      <c r="EBR917" s="17"/>
      <c r="EBS917" s="17"/>
      <c r="EBT917" s="17"/>
      <c r="EBU917" s="17"/>
      <c r="EBV917" s="17"/>
      <c r="EBW917" s="17"/>
      <c r="EBX917" s="17"/>
      <c r="EBY917" s="17"/>
      <c r="EBZ917" s="17"/>
      <c r="ECA917" s="17"/>
      <c r="ECB917" s="17"/>
      <c r="ECC917" s="17"/>
      <c r="ECD917" s="17"/>
      <c r="ECE917" s="17"/>
      <c r="ECF917" s="17"/>
      <c r="ECG917" s="17"/>
      <c r="ECH917" s="17"/>
      <c r="ECI917" s="17"/>
      <c r="ECJ917" s="17"/>
      <c r="ECK917" s="17"/>
      <c r="ECL917" s="17"/>
      <c r="ECM917" s="17"/>
      <c r="ECN917" s="17"/>
      <c r="ECO917" s="17"/>
      <c r="ECP917" s="17"/>
      <c r="ECQ917" s="17"/>
      <c r="ECR917" s="17"/>
      <c r="ECS917" s="17"/>
      <c r="ECT917" s="17"/>
      <c r="ECU917" s="17"/>
      <c r="ECV917" s="17"/>
      <c r="ECW917" s="17"/>
      <c r="ECX917" s="17"/>
      <c r="ECY917" s="17"/>
      <c r="ECZ917" s="17"/>
      <c r="EDA917" s="17"/>
      <c r="EDB917" s="17"/>
      <c r="EDC917" s="17"/>
      <c r="EDD917" s="17"/>
      <c r="EDE917" s="17"/>
      <c r="EDF917" s="17"/>
      <c r="EDG917" s="17"/>
      <c r="EDH917" s="17"/>
      <c r="EDI917" s="17"/>
      <c r="EDJ917" s="17"/>
      <c r="EDK917" s="17"/>
      <c r="EDL917" s="17"/>
      <c r="EDM917" s="17"/>
      <c r="EDN917" s="17"/>
      <c r="EDO917" s="17"/>
      <c r="EDP917" s="17"/>
      <c r="EDQ917" s="17"/>
      <c r="EDR917" s="17"/>
      <c r="EDS917" s="17"/>
      <c r="EDT917" s="17"/>
      <c r="EDU917" s="17"/>
      <c r="EDV917" s="17"/>
      <c r="EDW917" s="17"/>
      <c r="EDX917" s="17"/>
      <c r="EDY917" s="17"/>
      <c r="EDZ917" s="17"/>
      <c r="EEA917" s="17"/>
      <c r="EEB917" s="17"/>
      <c r="EEC917" s="17"/>
      <c r="EED917" s="17"/>
      <c r="EEE917" s="17"/>
      <c r="EEF917" s="17"/>
      <c r="EEG917" s="17"/>
      <c r="EEH917" s="17"/>
      <c r="EEI917" s="17"/>
      <c r="EEJ917" s="17"/>
      <c r="EEK917" s="17"/>
      <c r="EEL917" s="17"/>
      <c r="EEM917" s="17"/>
      <c r="EEN917" s="17"/>
      <c r="EEO917" s="17"/>
      <c r="EEP917" s="17"/>
      <c r="EEQ917" s="17"/>
      <c r="EER917" s="17"/>
      <c r="EES917" s="17"/>
      <c r="EET917" s="17"/>
      <c r="EEU917" s="17"/>
      <c r="EEV917" s="17"/>
      <c r="EEW917" s="17"/>
      <c r="EEX917" s="17"/>
      <c r="EEY917" s="17"/>
      <c r="EEZ917" s="17"/>
      <c r="EFA917" s="17"/>
      <c r="EFB917" s="17"/>
      <c r="EFC917" s="17"/>
      <c r="EFD917" s="17"/>
      <c r="EFE917" s="17"/>
      <c r="EFF917" s="17"/>
      <c r="EFG917" s="17"/>
      <c r="EFH917" s="17"/>
      <c r="EFI917" s="17"/>
      <c r="EFJ917" s="17"/>
      <c r="EFK917" s="17"/>
      <c r="EFL917" s="17"/>
      <c r="EFM917" s="17"/>
      <c r="EFN917" s="17"/>
      <c r="EFO917" s="17"/>
      <c r="EFP917" s="17"/>
      <c r="EFQ917" s="17"/>
      <c r="EFR917" s="17"/>
      <c r="EFS917" s="17"/>
      <c r="EFT917" s="17"/>
      <c r="EFU917" s="17"/>
      <c r="EFV917" s="17"/>
      <c r="EFW917" s="17"/>
      <c r="EFX917" s="17"/>
      <c r="EFY917" s="17"/>
      <c r="EFZ917" s="17"/>
      <c r="EGA917" s="17"/>
      <c r="EGB917" s="17"/>
      <c r="EGC917" s="17"/>
      <c r="EGD917" s="17"/>
      <c r="EGE917" s="17"/>
      <c r="EGF917" s="17"/>
      <c r="EGG917" s="17"/>
      <c r="EGH917" s="17"/>
      <c r="EGI917" s="17"/>
      <c r="EGJ917" s="17"/>
      <c r="EGK917" s="17"/>
      <c r="EGL917" s="17"/>
      <c r="EGM917" s="17"/>
      <c r="EGN917" s="17"/>
      <c r="EGO917" s="17"/>
      <c r="EGP917" s="17"/>
      <c r="EGQ917" s="17"/>
      <c r="EGR917" s="17"/>
      <c r="EGS917" s="17"/>
      <c r="EGT917" s="17"/>
      <c r="EGU917" s="17"/>
      <c r="EGV917" s="17"/>
      <c r="EGW917" s="17"/>
      <c r="EGX917" s="17"/>
      <c r="EGY917" s="17"/>
      <c r="EGZ917" s="17"/>
      <c r="EHA917" s="17"/>
      <c r="EHB917" s="17"/>
      <c r="EHC917" s="17"/>
      <c r="EHD917" s="17"/>
      <c r="EHE917" s="17"/>
      <c r="EHF917" s="17"/>
      <c r="EHG917" s="17"/>
      <c r="EHH917" s="17"/>
      <c r="EHI917" s="17"/>
      <c r="EHJ917" s="17"/>
      <c r="EHK917" s="17"/>
      <c r="EHL917" s="17"/>
      <c r="EHM917" s="17"/>
      <c r="EHN917" s="17"/>
      <c r="EHO917" s="17"/>
      <c r="EHP917" s="17"/>
      <c r="EHQ917" s="17"/>
      <c r="EHR917" s="17"/>
      <c r="EHS917" s="17"/>
      <c r="EHT917" s="17"/>
      <c r="EHU917" s="17"/>
      <c r="EHV917" s="17"/>
      <c r="EHW917" s="17"/>
      <c r="EHX917" s="17"/>
      <c r="EHY917" s="17"/>
      <c r="EHZ917" s="17"/>
      <c r="EIA917" s="17"/>
      <c r="EIB917" s="17"/>
      <c r="EIC917" s="17"/>
      <c r="EID917" s="17"/>
      <c r="EIE917" s="17"/>
      <c r="EIF917" s="17"/>
      <c r="EIG917" s="17"/>
      <c r="EIH917" s="17"/>
      <c r="EII917" s="17"/>
      <c r="EIJ917" s="17"/>
      <c r="EIK917" s="17"/>
      <c r="EIL917" s="17"/>
      <c r="EIM917" s="17"/>
      <c r="EIN917" s="17"/>
      <c r="EIO917" s="17"/>
      <c r="EIP917" s="17"/>
      <c r="EIQ917" s="17"/>
      <c r="EIR917" s="17"/>
      <c r="EIS917" s="17"/>
      <c r="EIT917" s="17"/>
      <c r="EIU917" s="17"/>
      <c r="EIV917" s="17"/>
      <c r="EIW917" s="17"/>
      <c r="EIX917" s="17"/>
      <c r="EIY917" s="17"/>
      <c r="EIZ917" s="17"/>
      <c r="EJA917" s="17"/>
      <c r="EJB917" s="17"/>
      <c r="EJC917" s="17"/>
      <c r="EJD917" s="17"/>
      <c r="EJE917" s="17"/>
      <c r="EJF917" s="17"/>
      <c r="EJG917" s="17"/>
      <c r="EJH917" s="17"/>
      <c r="EJI917" s="17"/>
      <c r="EJJ917" s="17"/>
      <c r="EJK917" s="17"/>
      <c r="EJL917" s="17"/>
      <c r="EJM917" s="17"/>
      <c r="EJN917" s="17"/>
      <c r="EJO917" s="17"/>
      <c r="EJP917" s="17"/>
      <c r="EJQ917" s="17"/>
      <c r="EJR917" s="17"/>
      <c r="EJS917" s="17"/>
      <c r="EJT917" s="17"/>
      <c r="EJU917" s="17"/>
      <c r="EJV917" s="17"/>
      <c r="EJW917" s="17"/>
      <c r="EJX917" s="17"/>
      <c r="EJY917" s="17"/>
      <c r="EJZ917" s="17"/>
      <c r="EKA917" s="17"/>
      <c r="EKB917" s="17"/>
      <c r="EKC917" s="17"/>
      <c r="EKD917" s="17"/>
      <c r="EKE917" s="17"/>
      <c r="EKF917" s="17"/>
      <c r="EKG917" s="17"/>
      <c r="EKH917" s="17"/>
      <c r="EKI917" s="17"/>
      <c r="EKJ917" s="17"/>
      <c r="EKK917" s="17"/>
      <c r="EKL917" s="17"/>
      <c r="EKM917" s="17"/>
      <c r="EKN917" s="17"/>
      <c r="EKO917" s="17"/>
      <c r="EKP917" s="17"/>
      <c r="EKQ917" s="17"/>
      <c r="EKR917" s="17"/>
      <c r="EKS917" s="17"/>
      <c r="EKT917" s="17"/>
      <c r="EKU917" s="17"/>
      <c r="EKV917" s="17"/>
      <c r="EKW917" s="17"/>
      <c r="EKX917" s="17"/>
      <c r="EKY917" s="17"/>
      <c r="EKZ917" s="17"/>
      <c r="ELA917" s="17"/>
      <c r="ELB917" s="17"/>
      <c r="ELC917" s="17"/>
      <c r="ELD917" s="17"/>
      <c r="ELE917" s="17"/>
      <c r="ELF917" s="17"/>
      <c r="ELG917" s="17"/>
      <c r="ELH917" s="17"/>
      <c r="ELI917" s="17"/>
      <c r="ELJ917" s="17"/>
      <c r="ELK917" s="17"/>
      <c r="ELL917" s="17"/>
      <c r="ELM917" s="17"/>
      <c r="ELN917" s="17"/>
      <c r="ELO917" s="17"/>
      <c r="ELP917" s="17"/>
      <c r="ELQ917" s="17"/>
      <c r="ELR917" s="17"/>
      <c r="ELS917" s="17"/>
      <c r="ELT917" s="17"/>
      <c r="ELU917" s="17"/>
      <c r="ELV917" s="17"/>
      <c r="ELW917" s="17"/>
      <c r="ELX917" s="17"/>
      <c r="ELY917" s="17"/>
      <c r="ELZ917" s="17"/>
      <c r="EMA917" s="17"/>
      <c r="EMB917" s="17"/>
      <c r="EMC917" s="17"/>
      <c r="EMD917" s="17"/>
      <c r="EME917" s="17"/>
      <c r="EMF917" s="17"/>
      <c r="EMG917" s="17"/>
      <c r="EMH917" s="17"/>
      <c r="EMI917" s="17"/>
      <c r="EMJ917" s="17"/>
      <c r="EMK917" s="17"/>
      <c r="EML917" s="17"/>
      <c r="EMM917" s="17"/>
      <c r="EMN917" s="17"/>
      <c r="EMO917" s="17"/>
      <c r="EMP917" s="17"/>
      <c r="EMQ917" s="17"/>
      <c r="EMR917" s="17"/>
      <c r="EMS917" s="17"/>
      <c r="EMT917" s="17"/>
      <c r="EMU917" s="17"/>
      <c r="EMV917" s="17"/>
      <c r="EMW917" s="17"/>
      <c r="EMX917" s="17"/>
      <c r="EMY917" s="17"/>
      <c r="EMZ917" s="17"/>
      <c r="ENA917" s="17"/>
      <c r="ENB917" s="17"/>
      <c r="ENC917" s="17"/>
      <c r="END917" s="17"/>
      <c r="ENE917" s="17"/>
      <c r="ENF917" s="17"/>
      <c r="ENG917" s="17"/>
      <c r="ENH917" s="17"/>
      <c r="ENI917" s="17"/>
      <c r="ENJ917" s="17"/>
      <c r="ENK917" s="17"/>
      <c r="ENL917" s="17"/>
      <c r="ENM917" s="17"/>
      <c r="ENN917" s="17"/>
      <c r="ENO917" s="17"/>
      <c r="ENP917" s="17"/>
      <c r="ENQ917" s="17"/>
      <c r="ENR917" s="17"/>
      <c r="ENS917" s="17"/>
      <c r="ENT917" s="17"/>
      <c r="ENU917" s="17"/>
      <c r="ENV917" s="17"/>
      <c r="ENW917" s="17"/>
      <c r="ENX917" s="17"/>
      <c r="ENY917" s="17"/>
      <c r="ENZ917" s="17"/>
      <c r="EOA917" s="17"/>
      <c r="EOB917" s="17"/>
      <c r="EOC917" s="17"/>
      <c r="EOD917" s="17"/>
      <c r="EOE917" s="17"/>
      <c r="EOF917" s="17"/>
      <c r="EOG917" s="17"/>
      <c r="EOH917" s="17"/>
      <c r="EOI917" s="17"/>
      <c r="EOJ917" s="17"/>
      <c r="EOK917" s="17"/>
      <c r="EOL917" s="17"/>
      <c r="EOM917" s="17"/>
      <c r="EON917" s="17"/>
      <c r="EOO917" s="17"/>
      <c r="EOP917" s="17"/>
      <c r="EOQ917" s="17"/>
      <c r="EOR917" s="17"/>
      <c r="EOS917" s="17"/>
      <c r="EOT917" s="17"/>
      <c r="EOU917" s="17"/>
      <c r="EOV917" s="17"/>
      <c r="EOW917" s="17"/>
      <c r="EOX917" s="17"/>
      <c r="EOY917" s="17"/>
      <c r="EOZ917" s="17"/>
      <c r="EPA917" s="17"/>
      <c r="EPB917" s="17"/>
      <c r="EPC917" s="17"/>
      <c r="EPD917" s="17"/>
      <c r="EPE917" s="17"/>
      <c r="EPF917" s="17"/>
      <c r="EPG917" s="17"/>
      <c r="EPH917" s="17"/>
      <c r="EPI917" s="17"/>
      <c r="EPJ917" s="17"/>
      <c r="EPK917" s="17"/>
      <c r="EPL917" s="17"/>
      <c r="EPM917" s="17"/>
      <c r="EPN917" s="17"/>
      <c r="EPO917" s="17"/>
      <c r="EPP917" s="17"/>
      <c r="EPQ917" s="17"/>
      <c r="EPR917" s="17"/>
      <c r="EPS917" s="17"/>
      <c r="EPT917" s="17"/>
      <c r="EPU917" s="17"/>
      <c r="EPV917" s="17"/>
      <c r="EPW917" s="17"/>
      <c r="EPX917" s="17"/>
      <c r="EPY917" s="17"/>
      <c r="EPZ917" s="17"/>
      <c r="EQA917" s="17"/>
      <c r="EQB917" s="17"/>
      <c r="EQC917" s="17"/>
      <c r="EQD917" s="17"/>
      <c r="EQE917" s="17"/>
      <c r="EQF917" s="17"/>
      <c r="EQG917" s="17"/>
      <c r="EQH917" s="17"/>
      <c r="EQI917" s="17"/>
      <c r="EQJ917" s="17"/>
      <c r="EQK917" s="17"/>
      <c r="EQL917" s="17"/>
      <c r="EQM917" s="17"/>
      <c r="EQN917" s="17"/>
      <c r="EQO917" s="17"/>
      <c r="EQP917" s="17"/>
      <c r="EQQ917" s="17"/>
      <c r="EQR917" s="17"/>
      <c r="EQS917" s="17"/>
      <c r="EQT917" s="17"/>
      <c r="EQU917" s="17"/>
      <c r="EQV917" s="17"/>
      <c r="EQW917" s="17"/>
      <c r="EQX917" s="17"/>
      <c r="EQY917" s="17"/>
      <c r="EQZ917" s="17"/>
      <c r="ERA917" s="17"/>
      <c r="ERB917" s="17"/>
      <c r="ERC917" s="17"/>
      <c r="ERD917" s="17"/>
      <c r="ERE917" s="17"/>
      <c r="ERF917" s="17"/>
      <c r="ERG917" s="17"/>
      <c r="ERH917" s="17"/>
      <c r="ERI917" s="17"/>
      <c r="ERJ917" s="17"/>
      <c r="ERK917" s="17"/>
      <c r="ERL917" s="17"/>
      <c r="ERM917" s="17"/>
      <c r="ERN917" s="17"/>
      <c r="ERO917" s="17"/>
      <c r="ERP917" s="17"/>
      <c r="ERQ917" s="17"/>
      <c r="ERR917" s="17"/>
      <c r="ERS917" s="17"/>
      <c r="ERT917" s="17"/>
      <c r="ERU917" s="17"/>
      <c r="ERV917" s="17"/>
      <c r="ERW917" s="17"/>
      <c r="ERX917" s="17"/>
      <c r="ERY917" s="17"/>
      <c r="ERZ917" s="17"/>
      <c r="ESA917" s="17"/>
      <c r="ESB917" s="17"/>
      <c r="ESC917" s="17"/>
      <c r="ESD917" s="17"/>
      <c r="ESE917" s="17"/>
      <c r="ESF917" s="17"/>
      <c r="ESG917" s="17"/>
      <c r="ESH917" s="17"/>
      <c r="ESI917" s="17"/>
      <c r="ESJ917" s="17"/>
      <c r="ESK917" s="17"/>
      <c r="ESL917" s="17"/>
      <c r="ESM917" s="17"/>
      <c r="ESN917" s="17"/>
      <c r="ESO917" s="17"/>
      <c r="ESP917" s="17"/>
      <c r="ESQ917" s="17"/>
      <c r="ESR917" s="17"/>
      <c r="ESS917" s="17"/>
      <c r="EST917" s="17"/>
      <c r="ESU917" s="17"/>
      <c r="ESV917" s="17"/>
      <c r="ESW917" s="17"/>
      <c r="ESX917" s="17"/>
      <c r="ESY917" s="17"/>
      <c r="ESZ917" s="17"/>
      <c r="ETA917" s="17"/>
      <c r="ETB917" s="17"/>
      <c r="ETC917" s="17"/>
      <c r="ETD917" s="17"/>
      <c r="ETE917" s="17"/>
      <c r="ETF917" s="17"/>
      <c r="ETG917" s="17"/>
      <c r="ETH917" s="17"/>
      <c r="ETI917" s="17"/>
      <c r="ETJ917" s="17"/>
      <c r="ETK917" s="17"/>
      <c r="ETL917" s="17"/>
      <c r="ETM917" s="17"/>
      <c r="ETN917" s="17"/>
      <c r="ETO917" s="17"/>
      <c r="ETP917" s="17"/>
      <c r="ETQ917" s="17"/>
      <c r="ETR917" s="17"/>
      <c r="ETS917" s="17"/>
      <c r="ETT917" s="17"/>
      <c r="ETU917" s="17"/>
      <c r="ETV917" s="17"/>
      <c r="ETW917" s="17"/>
      <c r="ETX917" s="17"/>
      <c r="ETY917" s="17"/>
      <c r="ETZ917" s="17"/>
      <c r="EUA917" s="17"/>
      <c r="EUB917" s="17"/>
      <c r="EUC917" s="17"/>
      <c r="EUD917" s="17"/>
      <c r="EUE917" s="17"/>
      <c r="EUF917" s="17"/>
      <c r="EUG917" s="17"/>
      <c r="EUH917" s="17"/>
      <c r="EUI917" s="17"/>
      <c r="EUJ917" s="17"/>
      <c r="EUK917" s="17"/>
      <c r="EUL917" s="17"/>
      <c r="EUM917" s="17"/>
      <c r="EUN917" s="17"/>
      <c r="EUO917" s="17"/>
      <c r="EUP917" s="17"/>
      <c r="EUQ917" s="17"/>
      <c r="EUR917" s="17"/>
      <c r="EUS917" s="17"/>
      <c r="EUT917" s="17"/>
      <c r="EUU917" s="17"/>
      <c r="EUV917" s="17"/>
      <c r="EUW917" s="17"/>
      <c r="EUX917" s="17"/>
      <c r="EUY917" s="17"/>
      <c r="EUZ917" s="17"/>
      <c r="EVA917" s="17"/>
      <c r="EVB917" s="17"/>
      <c r="EVC917" s="17"/>
      <c r="EVD917" s="17"/>
      <c r="EVE917" s="17"/>
      <c r="EVF917" s="17"/>
      <c r="EVG917" s="17"/>
      <c r="EVH917" s="17"/>
      <c r="EVI917" s="17"/>
      <c r="EVJ917" s="17"/>
      <c r="EVK917" s="17"/>
      <c r="EVL917" s="17"/>
      <c r="EVM917" s="17"/>
      <c r="EVN917" s="17"/>
      <c r="EVO917" s="17"/>
      <c r="EVP917" s="17"/>
      <c r="EVQ917" s="17"/>
      <c r="EVR917" s="17"/>
      <c r="EVS917" s="17"/>
      <c r="EVT917" s="17"/>
      <c r="EVU917" s="17"/>
      <c r="EVV917" s="17"/>
      <c r="EVW917" s="17"/>
      <c r="EVX917" s="17"/>
      <c r="EVY917" s="17"/>
      <c r="EVZ917" s="17"/>
      <c r="EWA917" s="17"/>
      <c r="EWB917" s="17"/>
      <c r="EWC917" s="17"/>
      <c r="EWD917" s="17"/>
      <c r="EWE917" s="17"/>
      <c r="EWF917" s="17"/>
      <c r="EWG917" s="17"/>
      <c r="EWH917" s="17"/>
      <c r="EWI917" s="17"/>
      <c r="EWJ917" s="17"/>
      <c r="EWK917" s="17"/>
      <c r="EWL917" s="17"/>
      <c r="EWM917" s="17"/>
      <c r="EWN917" s="17"/>
      <c r="EWO917" s="17"/>
      <c r="EWP917" s="17"/>
      <c r="EWQ917" s="17"/>
      <c r="EWR917" s="17"/>
      <c r="EWS917" s="17"/>
      <c r="EWT917" s="17"/>
      <c r="EWU917" s="17"/>
      <c r="EWV917" s="17"/>
      <c r="EWW917" s="17"/>
      <c r="EWX917" s="17"/>
      <c r="EWY917" s="17"/>
      <c r="EWZ917" s="17"/>
      <c r="EXA917" s="17"/>
      <c r="EXB917" s="17"/>
      <c r="EXC917" s="17"/>
      <c r="EXD917" s="17"/>
      <c r="EXE917" s="17"/>
      <c r="EXF917" s="17"/>
      <c r="EXG917" s="17"/>
      <c r="EXH917" s="17"/>
      <c r="EXI917" s="17"/>
      <c r="EXJ917" s="17"/>
      <c r="EXK917" s="17"/>
      <c r="EXL917" s="17"/>
      <c r="EXM917" s="17"/>
      <c r="EXN917" s="17"/>
      <c r="EXO917" s="17"/>
      <c r="EXP917" s="17"/>
      <c r="EXQ917" s="17"/>
      <c r="EXR917" s="17"/>
      <c r="EXS917" s="17"/>
      <c r="EXT917" s="17"/>
      <c r="EXU917" s="17"/>
      <c r="EXV917" s="17"/>
      <c r="EXW917" s="17"/>
      <c r="EXX917" s="17"/>
      <c r="EXY917" s="17"/>
      <c r="EXZ917" s="17"/>
      <c r="EYA917" s="17"/>
      <c r="EYB917" s="17"/>
      <c r="EYC917" s="17"/>
      <c r="EYD917" s="17"/>
      <c r="EYE917" s="17"/>
      <c r="EYF917" s="17"/>
      <c r="EYG917" s="17"/>
      <c r="EYH917" s="17"/>
      <c r="EYI917" s="17"/>
      <c r="EYJ917" s="17"/>
      <c r="EYK917" s="17"/>
      <c r="EYL917" s="17"/>
      <c r="EYM917" s="17"/>
      <c r="EYN917" s="17"/>
      <c r="EYO917" s="17"/>
      <c r="EYP917" s="17"/>
      <c r="EYQ917" s="17"/>
      <c r="EYR917" s="17"/>
      <c r="EYS917" s="17"/>
      <c r="EYT917" s="17"/>
      <c r="EYU917" s="17"/>
      <c r="EYV917" s="17"/>
      <c r="EYW917" s="17"/>
      <c r="EYX917" s="17"/>
      <c r="EYY917" s="17"/>
      <c r="EYZ917" s="17"/>
      <c r="EZA917" s="17"/>
      <c r="EZB917" s="17"/>
      <c r="EZC917" s="17"/>
      <c r="EZD917" s="17"/>
      <c r="EZE917" s="17"/>
      <c r="EZF917" s="17"/>
      <c r="EZG917" s="17"/>
      <c r="EZH917" s="17"/>
      <c r="EZI917" s="17"/>
      <c r="EZJ917" s="17"/>
      <c r="EZK917" s="17"/>
      <c r="EZL917" s="17"/>
      <c r="EZM917" s="17"/>
      <c r="EZN917" s="17"/>
      <c r="EZO917" s="17"/>
      <c r="EZP917" s="17"/>
      <c r="EZQ917" s="17"/>
      <c r="EZR917" s="17"/>
      <c r="EZS917" s="17"/>
      <c r="EZT917" s="17"/>
      <c r="EZU917" s="17"/>
      <c r="EZV917" s="17"/>
      <c r="EZW917" s="17"/>
      <c r="EZX917" s="17"/>
      <c r="EZY917" s="17"/>
      <c r="EZZ917" s="17"/>
      <c r="FAA917" s="17"/>
      <c r="FAB917" s="17"/>
      <c r="FAC917" s="17"/>
      <c r="FAD917" s="17"/>
      <c r="FAE917" s="17"/>
      <c r="FAF917" s="17"/>
      <c r="FAG917" s="17"/>
      <c r="FAH917" s="17"/>
      <c r="FAI917" s="17"/>
      <c r="FAJ917" s="17"/>
      <c r="FAK917" s="17"/>
      <c r="FAL917" s="17"/>
      <c r="FAM917" s="17"/>
      <c r="FAN917" s="17"/>
      <c r="FAO917" s="17"/>
      <c r="FAP917" s="17"/>
      <c r="FAQ917" s="17"/>
      <c r="FAR917" s="17"/>
      <c r="FAS917" s="17"/>
      <c r="FAT917" s="17"/>
      <c r="FAU917" s="17"/>
      <c r="FAV917" s="17"/>
      <c r="FAW917" s="17"/>
      <c r="FAX917" s="17"/>
      <c r="FAY917" s="17"/>
      <c r="FAZ917" s="17"/>
      <c r="FBA917" s="17"/>
      <c r="FBB917" s="17"/>
      <c r="FBC917" s="17"/>
      <c r="FBD917" s="17"/>
      <c r="FBE917" s="17"/>
      <c r="FBF917" s="17"/>
      <c r="FBG917" s="17"/>
      <c r="FBH917" s="17"/>
      <c r="FBI917" s="17"/>
      <c r="FBJ917" s="17"/>
      <c r="FBK917" s="17"/>
      <c r="FBL917" s="17"/>
      <c r="FBM917" s="17"/>
      <c r="FBN917" s="17"/>
      <c r="FBO917" s="17"/>
      <c r="FBP917" s="17"/>
      <c r="FBQ917" s="17"/>
      <c r="FBR917" s="17"/>
      <c r="FBS917" s="17"/>
      <c r="FBT917" s="17"/>
      <c r="FBU917" s="17"/>
      <c r="FBV917" s="17"/>
      <c r="FBW917" s="17"/>
      <c r="FBX917" s="17"/>
      <c r="FBY917" s="17"/>
      <c r="FBZ917" s="17"/>
      <c r="FCA917" s="17"/>
      <c r="FCB917" s="17"/>
      <c r="FCC917" s="17"/>
      <c r="FCD917" s="17"/>
      <c r="FCE917" s="17"/>
      <c r="FCF917" s="17"/>
      <c r="FCG917" s="17"/>
      <c r="FCH917" s="17"/>
      <c r="FCI917" s="17"/>
      <c r="FCJ917" s="17"/>
      <c r="FCK917" s="17"/>
      <c r="FCL917" s="17"/>
      <c r="FCM917" s="17"/>
      <c r="FCN917" s="17"/>
      <c r="FCO917" s="17"/>
      <c r="FCP917" s="17"/>
      <c r="FCQ917" s="17"/>
      <c r="FCR917" s="17"/>
      <c r="FCS917" s="17"/>
      <c r="FCT917" s="17"/>
      <c r="FCU917" s="17"/>
      <c r="FCV917" s="17"/>
      <c r="FCW917" s="17"/>
      <c r="FCX917" s="17"/>
      <c r="FCY917" s="17"/>
      <c r="FCZ917" s="17"/>
      <c r="FDA917" s="17"/>
      <c r="FDB917" s="17"/>
      <c r="FDC917" s="17"/>
      <c r="FDD917" s="17"/>
      <c r="FDE917" s="17"/>
      <c r="FDF917" s="17"/>
      <c r="FDG917" s="17"/>
      <c r="FDH917" s="17"/>
      <c r="FDI917" s="17"/>
      <c r="FDJ917" s="17"/>
      <c r="FDK917" s="17"/>
      <c r="FDL917" s="17"/>
      <c r="FDM917" s="17"/>
      <c r="FDN917" s="17"/>
      <c r="FDO917" s="17"/>
      <c r="FDP917" s="17"/>
      <c r="FDQ917" s="17"/>
      <c r="FDR917" s="17"/>
      <c r="FDS917" s="17"/>
      <c r="FDT917" s="17"/>
      <c r="FDU917" s="17"/>
      <c r="FDV917" s="17"/>
      <c r="FDW917" s="17"/>
      <c r="FDX917" s="17"/>
      <c r="FDY917" s="17"/>
      <c r="FDZ917" s="17"/>
      <c r="FEA917" s="17"/>
      <c r="FEB917" s="17"/>
      <c r="FEC917" s="17"/>
      <c r="FED917" s="17"/>
      <c r="FEE917" s="17"/>
      <c r="FEF917" s="17"/>
      <c r="FEG917" s="17"/>
      <c r="FEH917" s="17"/>
      <c r="FEI917" s="17"/>
      <c r="FEJ917" s="17"/>
      <c r="FEK917" s="17"/>
      <c r="FEL917" s="17"/>
      <c r="FEM917" s="17"/>
      <c r="FEN917" s="17"/>
      <c r="FEO917" s="17"/>
      <c r="FEP917" s="17"/>
      <c r="FEQ917" s="17"/>
      <c r="FER917" s="17"/>
      <c r="FES917" s="17"/>
      <c r="FET917" s="17"/>
      <c r="FEU917" s="17"/>
      <c r="FEV917" s="17"/>
      <c r="FEW917" s="17"/>
      <c r="FEX917" s="17"/>
      <c r="FEY917" s="17"/>
      <c r="FEZ917" s="17"/>
      <c r="FFA917" s="17"/>
      <c r="FFB917" s="17"/>
      <c r="FFC917" s="17"/>
      <c r="FFD917" s="17"/>
      <c r="FFE917" s="17"/>
      <c r="FFF917" s="17"/>
      <c r="FFG917" s="17"/>
      <c r="FFH917" s="17"/>
      <c r="FFI917" s="17"/>
      <c r="FFJ917" s="17"/>
      <c r="FFK917" s="17"/>
      <c r="FFL917" s="17"/>
      <c r="FFM917" s="17"/>
      <c r="FFN917" s="17"/>
      <c r="FFO917" s="17"/>
      <c r="FFP917" s="17"/>
      <c r="FFQ917" s="17"/>
      <c r="FFR917" s="17"/>
      <c r="FFS917" s="17"/>
      <c r="FFT917" s="17"/>
      <c r="FFU917" s="17"/>
      <c r="FFV917" s="17"/>
      <c r="FFW917" s="17"/>
      <c r="FFX917" s="17"/>
      <c r="FFY917" s="17"/>
      <c r="FFZ917" s="17"/>
      <c r="FGA917" s="17"/>
      <c r="FGB917" s="17"/>
      <c r="FGC917" s="17"/>
      <c r="FGD917" s="17"/>
      <c r="FGE917" s="17"/>
      <c r="FGF917" s="17"/>
      <c r="FGG917" s="17"/>
      <c r="FGH917" s="17"/>
      <c r="FGI917" s="17"/>
      <c r="FGJ917" s="17"/>
      <c r="FGK917" s="17"/>
      <c r="FGL917" s="17"/>
      <c r="FGM917" s="17"/>
      <c r="FGN917" s="17"/>
      <c r="FGO917" s="17"/>
      <c r="FGP917" s="17"/>
      <c r="FGQ917" s="17"/>
      <c r="FGR917" s="17"/>
      <c r="FGS917" s="17"/>
      <c r="FGT917" s="17"/>
      <c r="FGU917" s="17"/>
      <c r="FGV917" s="17"/>
      <c r="FGW917" s="17"/>
      <c r="FGX917" s="17"/>
      <c r="FGY917" s="17"/>
      <c r="FGZ917" s="17"/>
      <c r="FHA917" s="17"/>
      <c r="FHB917" s="17"/>
      <c r="FHC917" s="17"/>
      <c r="FHD917" s="17"/>
      <c r="FHE917" s="17"/>
      <c r="FHF917" s="17"/>
      <c r="FHG917" s="17"/>
      <c r="FHH917" s="17"/>
      <c r="FHI917" s="17"/>
      <c r="FHJ917" s="17"/>
      <c r="FHK917" s="17"/>
      <c r="FHL917" s="17"/>
      <c r="FHM917" s="17"/>
      <c r="FHN917" s="17"/>
      <c r="FHO917" s="17"/>
      <c r="FHP917" s="17"/>
      <c r="FHQ917" s="17"/>
      <c r="FHR917" s="17"/>
      <c r="FHS917" s="17"/>
      <c r="FHT917" s="17"/>
      <c r="FHU917" s="17"/>
      <c r="FHV917" s="17"/>
      <c r="FHW917" s="17"/>
      <c r="FHX917" s="17"/>
      <c r="FHY917" s="17"/>
      <c r="FHZ917" s="17"/>
      <c r="FIA917" s="17"/>
      <c r="FIB917" s="17"/>
      <c r="FIC917" s="17"/>
      <c r="FID917" s="17"/>
      <c r="FIE917" s="17"/>
      <c r="FIF917" s="17"/>
      <c r="FIG917" s="17"/>
      <c r="FIH917" s="17"/>
      <c r="FII917" s="17"/>
      <c r="FIJ917" s="17"/>
      <c r="FIK917" s="17"/>
      <c r="FIL917" s="17"/>
      <c r="FIM917" s="17"/>
      <c r="FIN917" s="17"/>
      <c r="FIO917" s="17"/>
      <c r="FIP917" s="17"/>
      <c r="FIQ917" s="17"/>
      <c r="FIR917" s="17"/>
      <c r="FIS917" s="17"/>
      <c r="FIT917" s="17"/>
      <c r="FIU917" s="17"/>
      <c r="FIV917" s="17"/>
      <c r="FIW917" s="17"/>
      <c r="FIX917" s="17"/>
      <c r="FIY917" s="17"/>
      <c r="FIZ917" s="17"/>
      <c r="FJA917" s="17"/>
      <c r="FJB917" s="17"/>
      <c r="FJC917" s="17"/>
      <c r="FJD917" s="17"/>
      <c r="FJE917" s="17"/>
      <c r="FJF917" s="17"/>
      <c r="FJG917" s="17"/>
      <c r="FJH917" s="17"/>
      <c r="FJI917" s="17"/>
      <c r="FJJ917" s="17"/>
      <c r="FJK917" s="17"/>
      <c r="FJL917" s="17"/>
      <c r="FJM917" s="17"/>
      <c r="FJN917" s="17"/>
      <c r="FJO917" s="17"/>
      <c r="FJP917" s="17"/>
      <c r="FJQ917" s="17"/>
      <c r="FJR917" s="17"/>
      <c r="FJS917" s="17"/>
      <c r="FJT917" s="17"/>
      <c r="FJU917" s="17"/>
      <c r="FJV917" s="17"/>
      <c r="FJW917" s="17"/>
      <c r="FJX917" s="17"/>
      <c r="FJY917" s="17"/>
      <c r="FJZ917" s="17"/>
      <c r="FKA917" s="17"/>
      <c r="FKB917" s="17"/>
      <c r="FKC917" s="17"/>
      <c r="FKD917" s="17"/>
      <c r="FKE917" s="17"/>
      <c r="FKF917" s="17"/>
      <c r="FKG917" s="17"/>
      <c r="FKH917" s="17"/>
      <c r="FKI917" s="17"/>
      <c r="FKJ917" s="17"/>
      <c r="FKK917" s="17"/>
      <c r="FKL917" s="17"/>
      <c r="FKM917" s="17"/>
      <c r="FKN917" s="17"/>
      <c r="FKO917" s="17"/>
      <c r="FKP917" s="17"/>
      <c r="FKQ917" s="17"/>
      <c r="FKR917" s="17"/>
      <c r="FKS917" s="17"/>
      <c r="FKT917" s="17"/>
      <c r="FKU917" s="17"/>
      <c r="FKV917" s="17"/>
      <c r="FKW917" s="17"/>
      <c r="FKX917" s="17"/>
      <c r="FKY917" s="17"/>
      <c r="FKZ917" s="17"/>
      <c r="FLA917" s="17"/>
      <c r="FLB917" s="17"/>
      <c r="FLC917" s="17"/>
      <c r="FLD917" s="17"/>
      <c r="FLE917" s="17"/>
      <c r="FLF917" s="17"/>
      <c r="FLG917" s="17"/>
      <c r="FLH917" s="17"/>
      <c r="FLI917" s="17"/>
      <c r="FLJ917" s="17"/>
      <c r="FLK917" s="17"/>
      <c r="FLL917" s="17"/>
      <c r="FLM917" s="17"/>
      <c r="FLN917" s="17"/>
      <c r="FLO917" s="17"/>
      <c r="FLP917" s="17"/>
      <c r="FLQ917" s="17"/>
      <c r="FLR917" s="17"/>
      <c r="FLS917" s="17"/>
      <c r="FLT917" s="17"/>
      <c r="FLU917" s="17"/>
      <c r="FLV917" s="17"/>
      <c r="FLW917" s="17"/>
      <c r="FLX917" s="17"/>
      <c r="FLY917" s="17"/>
      <c r="FLZ917" s="17"/>
      <c r="FMA917" s="17"/>
      <c r="FMB917" s="17"/>
      <c r="FMC917" s="17"/>
      <c r="FMD917" s="17"/>
      <c r="FME917" s="17"/>
      <c r="FMF917" s="17"/>
      <c r="FMG917" s="17"/>
      <c r="FMH917" s="17"/>
      <c r="FMI917" s="17"/>
      <c r="FMJ917" s="17"/>
      <c r="FMK917" s="17"/>
      <c r="FML917" s="17"/>
      <c r="FMM917" s="17"/>
      <c r="FMN917" s="17"/>
      <c r="FMO917" s="17"/>
      <c r="FMP917" s="17"/>
      <c r="FMQ917" s="17"/>
      <c r="FMR917" s="17"/>
      <c r="FMS917" s="17"/>
      <c r="FMT917" s="17"/>
      <c r="FMU917" s="17"/>
      <c r="FMV917" s="17"/>
      <c r="FMW917" s="17"/>
      <c r="FMX917" s="17"/>
      <c r="FMY917" s="17"/>
      <c r="FMZ917" s="17"/>
      <c r="FNA917" s="17"/>
      <c r="FNB917" s="17"/>
      <c r="FNC917" s="17"/>
      <c r="FND917" s="17"/>
      <c r="FNE917" s="17"/>
      <c r="FNF917" s="17"/>
      <c r="FNG917" s="17"/>
      <c r="FNH917" s="17"/>
      <c r="FNI917" s="17"/>
      <c r="FNJ917" s="17"/>
      <c r="FNK917" s="17"/>
      <c r="FNL917" s="17"/>
      <c r="FNM917" s="17"/>
      <c r="FNN917" s="17"/>
      <c r="FNO917" s="17"/>
      <c r="FNP917" s="17"/>
      <c r="FNQ917" s="17"/>
      <c r="FNR917" s="17"/>
      <c r="FNS917" s="17"/>
      <c r="FNT917" s="17"/>
      <c r="FNU917" s="17"/>
      <c r="FNV917" s="17"/>
      <c r="FNW917" s="17"/>
      <c r="FNX917" s="17"/>
      <c r="FNY917" s="17"/>
      <c r="FNZ917" s="17"/>
      <c r="FOA917" s="17"/>
      <c r="FOB917" s="17"/>
      <c r="FOC917" s="17"/>
      <c r="FOD917" s="17"/>
      <c r="FOE917" s="17"/>
      <c r="FOF917" s="17"/>
      <c r="FOG917" s="17"/>
      <c r="FOH917" s="17"/>
      <c r="FOI917" s="17"/>
      <c r="FOJ917" s="17"/>
      <c r="FOK917" s="17"/>
      <c r="FOL917" s="17"/>
      <c r="FOM917" s="17"/>
      <c r="FON917" s="17"/>
      <c r="FOO917" s="17"/>
      <c r="FOP917" s="17"/>
      <c r="FOQ917" s="17"/>
      <c r="FOR917" s="17"/>
      <c r="FOS917" s="17"/>
      <c r="FOT917" s="17"/>
      <c r="FOU917" s="17"/>
      <c r="FOV917" s="17"/>
      <c r="FOW917" s="17"/>
      <c r="FOX917" s="17"/>
      <c r="FOY917" s="17"/>
      <c r="FOZ917" s="17"/>
      <c r="FPA917" s="17"/>
      <c r="FPB917" s="17"/>
      <c r="FPC917" s="17"/>
      <c r="FPD917" s="17"/>
      <c r="FPE917" s="17"/>
      <c r="FPF917" s="17"/>
      <c r="FPG917" s="17"/>
      <c r="FPH917" s="17"/>
      <c r="FPI917" s="17"/>
      <c r="FPJ917" s="17"/>
      <c r="FPK917" s="17"/>
      <c r="FPL917" s="17"/>
      <c r="FPM917" s="17"/>
      <c r="FPN917" s="17"/>
      <c r="FPO917" s="17"/>
      <c r="FPP917" s="17"/>
      <c r="FPQ917" s="17"/>
      <c r="FPR917" s="17"/>
      <c r="FPS917" s="17"/>
      <c r="FPT917" s="17"/>
      <c r="FPU917" s="17"/>
      <c r="FPV917" s="17"/>
      <c r="FPW917" s="17"/>
      <c r="FPX917" s="17"/>
      <c r="FPY917" s="17"/>
      <c r="FPZ917" s="17"/>
      <c r="FQA917" s="17"/>
      <c r="FQB917" s="17"/>
      <c r="FQC917" s="17"/>
      <c r="FQD917" s="17"/>
      <c r="FQE917" s="17"/>
      <c r="FQF917" s="17"/>
      <c r="FQG917" s="17"/>
      <c r="FQH917" s="17"/>
      <c r="FQI917" s="17"/>
      <c r="FQJ917" s="17"/>
      <c r="FQK917" s="17"/>
      <c r="FQL917" s="17"/>
      <c r="FQM917" s="17"/>
      <c r="FQN917" s="17"/>
      <c r="FQO917" s="17"/>
      <c r="FQP917" s="17"/>
      <c r="FQQ917" s="17"/>
      <c r="FQR917" s="17"/>
      <c r="FQS917" s="17"/>
      <c r="FQT917" s="17"/>
      <c r="FQU917" s="17"/>
      <c r="FQV917" s="17"/>
      <c r="FQW917" s="17"/>
      <c r="FQX917" s="17"/>
      <c r="FQY917" s="17"/>
      <c r="FQZ917" s="17"/>
      <c r="FRA917" s="17"/>
      <c r="FRB917" s="17"/>
      <c r="FRC917" s="17"/>
      <c r="FRD917" s="17"/>
      <c r="FRE917" s="17"/>
      <c r="FRF917" s="17"/>
      <c r="FRG917" s="17"/>
      <c r="FRH917" s="17"/>
      <c r="FRI917" s="17"/>
      <c r="FRJ917" s="17"/>
      <c r="FRK917" s="17"/>
      <c r="FRL917" s="17"/>
      <c r="FRM917" s="17"/>
      <c r="FRN917" s="17"/>
      <c r="FRO917" s="17"/>
      <c r="FRP917" s="17"/>
      <c r="FRQ917" s="17"/>
      <c r="FRR917" s="17"/>
      <c r="FRS917" s="17"/>
      <c r="FRT917" s="17"/>
      <c r="FRU917" s="17"/>
      <c r="FRV917" s="17"/>
      <c r="FRW917" s="17"/>
      <c r="FRX917" s="17"/>
      <c r="FRY917" s="17"/>
      <c r="FRZ917" s="17"/>
      <c r="FSA917" s="17"/>
      <c r="FSB917" s="17"/>
      <c r="FSC917" s="17"/>
      <c r="FSD917" s="17"/>
      <c r="FSE917" s="17"/>
      <c r="FSF917" s="17"/>
      <c r="FSG917" s="17"/>
      <c r="FSH917" s="17"/>
      <c r="FSI917" s="17"/>
      <c r="FSJ917" s="17"/>
      <c r="FSK917" s="17"/>
      <c r="FSL917" s="17"/>
      <c r="FSM917" s="17"/>
      <c r="FSN917" s="17"/>
      <c r="FSO917" s="17"/>
      <c r="FSP917" s="17"/>
      <c r="FSQ917" s="17"/>
      <c r="FSR917" s="17"/>
      <c r="FSS917" s="17"/>
      <c r="FST917" s="17"/>
      <c r="FSU917" s="17"/>
      <c r="FSV917" s="17"/>
      <c r="FSW917" s="17"/>
      <c r="FSX917" s="17"/>
      <c r="FSY917" s="17"/>
      <c r="FSZ917" s="17"/>
      <c r="FTA917" s="17"/>
      <c r="FTB917" s="17"/>
      <c r="FTC917" s="17"/>
      <c r="FTD917" s="17"/>
      <c r="FTE917" s="17"/>
      <c r="FTF917" s="17"/>
      <c r="FTG917" s="17"/>
      <c r="FTH917" s="17"/>
      <c r="FTI917" s="17"/>
      <c r="FTJ917" s="17"/>
      <c r="FTK917" s="17"/>
      <c r="FTL917" s="17"/>
      <c r="FTM917" s="17"/>
      <c r="FTN917" s="17"/>
      <c r="FTO917" s="17"/>
      <c r="FTP917" s="17"/>
      <c r="FTQ917" s="17"/>
      <c r="FTR917" s="17"/>
      <c r="FTS917" s="17"/>
      <c r="FTT917" s="17"/>
      <c r="FTU917" s="17"/>
      <c r="FTV917" s="17"/>
      <c r="FTW917" s="17"/>
      <c r="FTX917" s="17"/>
      <c r="FTY917" s="17"/>
      <c r="FTZ917" s="17"/>
      <c r="FUA917" s="17"/>
      <c r="FUB917" s="17"/>
      <c r="FUC917" s="17"/>
      <c r="FUD917" s="17"/>
      <c r="FUE917" s="17"/>
      <c r="FUF917" s="17"/>
      <c r="FUG917" s="17"/>
      <c r="FUH917" s="17"/>
      <c r="FUI917" s="17"/>
      <c r="FUJ917" s="17"/>
      <c r="FUK917" s="17"/>
      <c r="FUL917" s="17"/>
      <c r="FUM917" s="17"/>
      <c r="FUN917" s="17"/>
      <c r="FUO917" s="17"/>
      <c r="FUP917" s="17"/>
      <c r="FUQ917" s="17"/>
      <c r="FUR917" s="17"/>
      <c r="FUS917" s="17"/>
      <c r="FUT917" s="17"/>
      <c r="FUU917" s="17"/>
      <c r="FUV917" s="17"/>
      <c r="FUW917" s="17"/>
      <c r="FUX917" s="17"/>
      <c r="FUY917" s="17"/>
      <c r="FUZ917" s="17"/>
      <c r="FVA917" s="17"/>
      <c r="FVB917" s="17"/>
      <c r="FVC917" s="17"/>
      <c r="FVD917" s="17"/>
      <c r="FVE917" s="17"/>
      <c r="FVF917" s="17"/>
      <c r="FVG917" s="17"/>
      <c r="FVH917" s="17"/>
      <c r="FVI917" s="17"/>
      <c r="FVJ917" s="17"/>
      <c r="FVK917" s="17"/>
      <c r="FVL917" s="17"/>
      <c r="FVM917" s="17"/>
      <c r="FVN917" s="17"/>
      <c r="FVO917" s="17"/>
      <c r="FVP917" s="17"/>
      <c r="FVQ917" s="17"/>
      <c r="FVR917" s="17"/>
      <c r="FVS917" s="17"/>
      <c r="FVT917" s="17"/>
      <c r="FVU917" s="17"/>
      <c r="FVV917" s="17"/>
      <c r="FVW917" s="17"/>
      <c r="FVX917" s="17"/>
      <c r="FVY917" s="17"/>
      <c r="FVZ917" s="17"/>
      <c r="FWA917" s="17"/>
      <c r="FWB917" s="17"/>
      <c r="FWC917" s="17"/>
      <c r="FWD917" s="17"/>
      <c r="FWE917" s="17"/>
      <c r="FWF917" s="17"/>
      <c r="FWG917" s="17"/>
      <c r="FWH917" s="17"/>
      <c r="FWI917" s="17"/>
      <c r="FWJ917" s="17"/>
      <c r="FWK917" s="17"/>
      <c r="FWL917" s="17"/>
      <c r="FWM917" s="17"/>
      <c r="FWN917" s="17"/>
      <c r="FWO917" s="17"/>
      <c r="FWP917" s="17"/>
      <c r="FWQ917" s="17"/>
      <c r="FWR917" s="17"/>
      <c r="FWS917" s="17"/>
      <c r="FWT917" s="17"/>
      <c r="FWU917" s="17"/>
      <c r="FWV917" s="17"/>
      <c r="FWW917" s="17"/>
      <c r="FWX917" s="17"/>
      <c r="FWY917" s="17"/>
      <c r="FWZ917" s="17"/>
      <c r="FXA917" s="17"/>
      <c r="FXB917" s="17"/>
      <c r="FXC917" s="17"/>
      <c r="FXD917" s="17"/>
      <c r="FXE917" s="17"/>
      <c r="FXF917" s="17"/>
      <c r="FXG917" s="17"/>
      <c r="FXH917" s="17"/>
      <c r="FXI917" s="17"/>
      <c r="FXJ917" s="17"/>
      <c r="FXK917" s="17"/>
      <c r="FXL917" s="17"/>
      <c r="FXM917" s="17"/>
      <c r="FXN917" s="17"/>
      <c r="FXO917" s="17"/>
      <c r="FXP917" s="17"/>
      <c r="FXQ917" s="17"/>
      <c r="FXR917" s="17"/>
      <c r="FXS917" s="17"/>
      <c r="FXT917" s="17"/>
      <c r="FXU917" s="17"/>
      <c r="FXV917" s="17"/>
      <c r="FXW917" s="17"/>
      <c r="FXX917" s="17"/>
      <c r="FXY917" s="17"/>
      <c r="FXZ917" s="17"/>
      <c r="FYA917" s="17"/>
      <c r="FYB917" s="17"/>
      <c r="FYC917" s="17"/>
      <c r="FYD917" s="17"/>
      <c r="FYE917" s="17"/>
      <c r="FYF917" s="17"/>
      <c r="FYG917" s="17"/>
      <c r="FYH917" s="17"/>
      <c r="FYI917" s="17"/>
      <c r="FYJ917" s="17"/>
      <c r="FYK917" s="17"/>
      <c r="FYL917" s="17"/>
      <c r="FYM917" s="17"/>
      <c r="FYN917" s="17"/>
      <c r="FYO917" s="17"/>
      <c r="FYP917" s="17"/>
      <c r="FYQ917" s="17"/>
      <c r="FYR917" s="17"/>
      <c r="FYS917" s="17"/>
      <c r="FYT917" s="17"/>
      <c r="FYU917" s="17"/>
      <c r="FYV917" s="17"/>
      <c r="FYW917" s="17"/>
      <c r="FYX917" s="17"/>
      <c r="FYY917" s="17"/>
      <c r="FYZ917" s="17"/>
      <c r="FZA917" s="17"/>
      <c r="FZB917" s="17"/>
      <c r="FZC917" s="17"/>
      <c r="FZD917" s="17"/>
      <c r="FZE917" s="17"/>
      <c r="FZF917" s="17"/>
      <c r="FZG917" s="17"/>
      <c r="FZH917" s="17"/>
      <c r="FZI917" s="17"/>
      <c r="FZJ917" s="17"/>
      <c r="FZK917" s="17"/>
      <c r="FZL917" s="17"/>
      <c r="FZM917" s="17"/>
      <c r="FZN917" s="17"/>
      <c r="FZO917" s="17"/>
      <c r="FZP917" s="17"/>
      <c r="FZQ917" s="17"/>
      <c r="FZR917" s="17"/>
      <c r="FZS917" s="17"/>
      <c r="FZT917" s="17"/>
      <c r="FZU917" s="17"/>
      <c r="FZV917" s="17"/>
      <c r="FZW917" s="17"/>
      <c r="FZX917" s="17"/>
      <c r="FZY917" s="17"/>
      <c r="FZZ917" s="17"/>
      <c r="GAA917" s="17"/>
      <c r="GAB917" s="17"/>
      <c r="GAC917" s="17"/>
      <c r="GAD917" s="17"/>
      <c r="GAE917" s="17"/>
      <c r="GAF917" s="17"/>
      <c r="GAG917" s="17"/>
      <c r="GAH917" s="17"/>
      <c r="GAI917" s="17"/>
      <c r="GAJ917" s="17"/>
      <c r="GAK917" s="17"/>
      <c r="GAL917" s="17"/>
      <c r="GAM917" s="17"/>
      <c r="GAN917" s="17"/>
      <c r="GAO917" s="17"/>
      <c r="GAP917" s="17"/>
      <c r="GAQ917" s="17"/>
      <c r="GAR917" s="17"/>
      <c r="GAS917" s="17"/>
      <c r="GAT917" s="17"/>
      <c r="GAU917" s="17"/>
      <c r="GAV917" s="17"/>
      <c r="GAW917" s="17"/>
      <c r="GAX917" s="17"/>
      <c r="GAY917" s="17"/>
      <c r="GAZ917" s="17"/>
      <c r="GBA917" s="17"/>
      <c r="GBB917" s="17"/>
      <c r="GBC917" s="17"/>
      <c r="GBD917" s="17"/>
      <c r="GBE917" s="17"/>
      <c r="GBF917" s="17"/>
      <c r="GBG917" s="17"/>
      <c r="GBH917" s="17"/>
      <c r="GBI917" s="17"/>
      <c r="GBJ917" s="17"/>
      <c r="GBK917" s="17"/>
      <c r="GBL917" s="17"/>
      <c r="GBM917" s="17"/>
      <c r="GBN917" s="17"/>
      <c r="GBO917" s="17"/>
      <c r="GBP917" s="17"/>
      <c r="GBQ917" s="17"/>
      <c r="GBR917" s="17"/>
      <c r="GBS917" s="17"/>
      <c r="GBT917" s="17"/>
      <c r="GBU917" s="17"/>
      <c r="GBV917" s="17"/>
      <c r="GBW917" s="17"/>
      <c r="GBX917" s="17"/>
      <c r="GBY917" s="17"/>
      <c r="GBZ917" s="17"/>
      <c r="GCA917" s="17"/>
      <c r="GCB917" s="17"/>
      <c r="GCC917" s="17"/>
      <c r="GCD917" s="17"/>
      <c r="GCE917" s="17"/>
      <c r="GCF917" s="17"/>
      <c r="GCG917" s="17"/>
      <c r="GCH917" s="17"/>
      <c r="GCI917" s="17"/>
      <c r="GCJ917" s="17"/>
      <c r="GCK917" s="17"/>
      <c r="GCL917" s="17"/>
      <c r="GCM917" s="17"/>
      <c r="GCN917" s="17"/>
      <c r="GCO917" s="17"/>
      <c r="GCP917" s="17"/>
      <c r="GCQ917" s="17"/>
      <c r="GCR917" s="17"/>
      <c r="GCS917" s="17"/>
      <c r="GCT917" s="17"/>
      <c r="GCU917" s="17"/>
      <c r="GCV917" s="17"/>
      <c r="GCW917" s="17"/>
      <c r="GCX917" s="17"/>
      <c r="GCY917" s="17"/>
      <c r="GCZ917" s="17"/>
      <c r="GDA917" s="17"/>
      <c r="GDB917" s="17"/>
      <c r="GDC917" s="17"/>
      <c r="GDD917" s="17"/>
      <c r="GDE917" s="17"/>
      <c r="GDF917" s="17"/>
      <c r="GDG917" s="17"/>
      <c r="GDH917" s="17"/>
      <c r="GDI917" s="17"/>
      <c r="GDJ917" s="17"/>
      <c r="GDK917" s="17"/>
      <c r="GDL917" s="17"/>
      <c r="GDM917" s="17"/>
      <c r="GDN917" s="17"/>
      <c r="GDO917" s="17"/>
      <c r="GDP917" s="17"/>
      <c r="GDQ917" s="17"/>
      <c r="GDR917" s="17"/>
      <c r="GDS917" s="17"/>
      <c r="GDT917" s="17"/>
      <c r="GDU917" s="17"/>
      <c r="GDV917" s="17"/>
      <c r="GDW917" s="17"/>
      <c r="GDX917" s="17"/>
      <c r="GDY917" s="17"/>
      <c r="GDZ917" s="17"/>
      <c r="GEA917" s="17"/>
      <c r="GEB917" s="17"/>
      <c r="GEC917" s="17"/>
      <c r="GED917" s="17"/>
      <c r="GEE917" s="17"/>
      <c r="GEF917" s="17"/>
      <c r="GEG917" s="17"/>
      <c r="GEH917" s="17"/>
      <c r="GEI917" s="17"/>
      <c r="GEJ917" s="17"/>
      <c r="GEK917" s="17"/>
      <c r="GEL917" s="17"/>
      <c r="GEM917" s="17"/>
      <c r="GEN917" s="17"/>
      <c r="GEO917" s="17"/>
      <c r="GEP917" s="17"/>
      <c r="GEQ917" s="17"/>
      <c r="GER917" s="17"/>
      <c r="GES917" s="17"/>
      <c r="GET917" s="17"/>
      <c r="GEU917" s="17"/>
      <c r="GEV917" s="17"/>
      <c r="GEW917" s="17"/>
      <c r="GEX917" s="17"/>
      <c r="GEY917" s="17"/>
      <c r="GEZ917" s="17"/>
      <c r="GFA917" s="17"/>
      <c r="GFB917" s="17"/>
      <c r="GFC917" s="17"/>
      <c r="GFD917" s="17"/>
      <c r="GFE917" s="17"/>
      <c r="GFF917" s="17"/>
      <c r="GFG917" s="17"/>
      <c r="GFH917" s="17"/>
      <c r="GFI917" s="17"/>
      <c r="GFJ917" s="17"/>
      <c r="GFK917" s="17"/>
      <c r="GFL917" s="17"/>
      <c r="GFM917" s="17"/>
      <c r="GFN917" s="17"/>
      <c r="GFO917" s="17"/>
      <c r="GFP917" s="17"/>
      <c r="GFQ917" s="17"/>
      <c r="GFR917" s="17"/>
      <c r="GFS917" s="17"/>
      <c r="GFT917" s="17"/>
      <c r="GFU917" s="17"/>
      <c r="GFV917" s="17"/>
      <c r="GFW917" s="17"/>
      <c r="GFX917" s="17"/>
      <c r="GFY917" s="17"/>
      <c r="GFZ917" s="17"/>
      <c r="GGA917" s="17"/>
      <c r="GGB917" s="17"/>
      <c r="GGC917" s="17"/>
      <c r="GGD917" s="17"/>
      <c r="GGE917" s="17"/>
      <c r="GGF917" s="17"/>
      <c r="GGG917" s="17"/>
      <c r="GGH917" s="17"/>
      <c r="GGI917" s="17"/>
      <c r="GGJ917" s="17"/>
      <c r="GGK917" s="17"/>
      <c r="GGL917" s="17"/>
      <c r="GGM917" s="17"/>
      <c r="GGN917" s="17"/>
      <c r="GGO917" s="17"/>
      <c r="GGP917" s="17"/>
      <c r="GGQ917" s="17"/>
      <c r="GGR917" s="17"/>
      <c r="GGS917" s="17"/>
      <c r="GGT917" s="17"/>
      <c r="GGU917" s="17"/>
      <c r="GGV917" s="17"/>
      <c r="GGW917" s="17"/>
      <c r="GGX917" s="17"/>
      <c r="GGY917" s="17"/>
      <c r="GGZ917" s="17"/>
      <c r="GHA917" s="17"/>
      <c r="GHB917" s="17"/>
      <c r="GHC917" s="17"/>
      <c r="GHD917" s="17"/>
      <c r="GHE917" s="17"/>
      <c r="GHF917" s="17"/>
      <c r="GHG917" s="17"/>
      <c r="GHH917" s="17"/>
      <c r="GHI917" s="17"/>
      <c r="GHJ917" s="17"/>
      <c r="GHK917" s="17"/>
      <c r="GHL917" s="17"/>
      <c r="GHM917" s="17"/>
      <c r="GHN917" s="17"/>
      <c r="GHO917" s="17"/>
      <c r="GHP917" s="17"/>
      <c r="GHQ917" s="17"/>
      <c r="GHR917" s="17"/>
      <c r="GHS917" s="17"/>
      <c r="GHT917" s="17"/>
      <c r="GHU917" s="17"/>
      <c r="GHV917" s="17"/>
      <c r="GHW917" s="17"/>
      <c r="GHX917" s="17"/>
      <c r="GHY917" s="17"/>
      <c r="GHZ917" s="17"/>
      <c r="GIA917" s="17"/>
      <c r="GIB917" s="17"/>
      <c r="GIC917" s="17"/>
      <c r="GID917" s="17"/>
      <c r="GIE917" s="17"/>
      <c r="GIF917" s="17"/>
      <c r="GIG917" s="17"/>
      <c r="GIH917" s="17"/>
      <c r="GII917" s="17"/>
      <c r="GIJ917" s="17"/>
      <c r="GIK917" s="17"/>
      <c r="GIL917" s="17"/>
      <c r="GIM917" s="17"/>
      <c r="GIN917" s="17"/>
      <c r="GIO917" s="17"/>
      <c r="GIP917" s="17"/>
      <c r="GIQ917" s="17"/>
      <c r="GIR917" s="17"/>
      <c r="GIS917" s="17"/>
      <c r="GIT917" s="17"/>
      <c r="GIU917" s="17"/>
      <c r="GIV917" s="17"/>
      <c r="GIW917" s="17"/>
      <c r="GIX917" s="17"/>
      <c r="GIY917" s="17"/>
      <c r="GIZ917" s="17"/>
      <c r="GJA917" s="17"/>
      <c r="GJB917" s="17"/>
      <c r="GJC917" s="17"/>
      <c r="GJD917" s="17"/>
      <c r="GJE917" s="17"/>
      <c r="GJF917" s="17"/>
      <c r="GJG917" s="17"/>
      <c r="GJH917" s="17"/>
      <c r="GJI917" s="17"/>
      <c r="GJJ917" s="17"/>
      <c r="GJK917" s="17"/>
      <c r="GJL917" s="17"/>
      <c r="GJM917" s="17"/>
      <c r="GJN917" s="17"/>
      <c r="GJO917" s="17"/>
      <c r="GJP917" s="17"/>
      <c r="GJQ917" s="17"/>
      <c r="GJR917" s="17"/>
      <c r="GJS917" s="17"/>
      <c r="GJT917" s="17"/>
      <c r="GJU917" s="17"/>
      <c r="GJV917" s="17"/>
      <c r="GJW917" s="17"/>
      <c r="GJX917" s="17"/>
      <c r="GJY917" s="17"/>
      <c r="GJZ917" s="17"/>
      <c r="GKA917" s="17"/>
      <c r="GKB917" s="17"/>
      <c r="GKC917" s="17"/>
      <c r="GKD917" s="17"/>
      <c r="GKE917" s="17"/>
      <c r="GKF917" s="17"/>
      <c r="GKG917" s="17"/>
      <c r="GKH917" s="17"/>
      <c r="GKI917" s="17"/>
      <c r="GKJ917" s="17"/>
      <c r="GKK917" s="17"/>
      <c r="GKL917" s="17"/>
      <c r="GKM917" s="17"/>
      <c r="GKN917" s="17"/>
      <c r="GKO917" s="17"/>
      <c r="GKP917" s="17"/>
      <c r="GKQ917" s="17"/>
      <c r="GKR917" s="17"/>
      <c r="GKS917" s="17"/>
      <c r="GKT917" s="17"/>
      <c r="GKU917" s="17"/>
      <c r="GKV917" s="17"/>
      <c r="GKW917" s="17"/>
      <c r="GKX917" s="17"/>
      <c r="GKY917" s="17"/>
      <c r="GKZ917" s="17"/>
      <c r="GLA917" s="17"/>
      <c r="GLB917" s="17"/>
      <c r="GLC917" s="17"/>
      <c r="GLD917" s="17"/>
      <c r="GLE917" s="17"/>
      <c r="GLF917" s="17"/>
      <c r="GLG917" s="17"/>
      <c r="GLH917" s="17"/>
      <c r="GLI917" s="17"/>
      <c r="GLJ917" s="17"/>
      <c r="GLK917" s="17"/>
      <c r="GLL917" s="17"/>
      <c r="GLM917" s="17"/>
      <c r="GLN917" s="17"/>
      <c r="GLO917" s="17"/>
      <c r="GLP917" s="17"/>
      <c r="GLQ917" s="17"/>
      <c r="GLR917" s="17"/>
      <c r="GLS917" s="17"/>
      <c r="GLT917" s="17"/>
      <c r="GLU917" s="17"/>
      <c r="GLV917" s="17"/>
      <c r="GLW917" s="17"/>
      <c r="GLX917" s="17"/>
      <c r="GLY917" s="17"/>
      <c r="GLZ917" s="17"/>
      <c r="GMA917" s="17"/>
      <c r="GMB917" s="17"/>
      <c r="GMC917" s="17"/>
      <c r="GMD917" s="17"/>
      <c r="GME917" s="17"/>
      <c r="GMF917" s="17"/>
      <c r="GMG917" s="17"/>
      <c r="GMH917" s="17"/>
      <c r="GMI917" s="17"/>
      <c r="GMJ917" s="17"/>
      <c r="GMK917" s="17"/>
      <c r="GML917" s="17"/>
      <c r="GMM917" s="17"/>
      <c r="GMN917" s="17"/>
      <c r="GMO917" s="17"/>
      <c r="GMP917" s="17"/>
      <c r="GMQ917" s="17"/>
      <c r="GMR917" s="17"/>
      <c r="GMS917" s="17"/>
      <c r="GMT917" s="17"/>
      <c r="GMU917" s="17"/>
      <c r="GMV917" s="17"/>
      <c r="GMW917" s="17"/>
      <c r="GMX917" s="17"/>
      <c r="GMY917" s="17"/>
      <c r="GMZ917" s="17"/>
      <c r="GNA917" s="17"/>
      <c r="GNB917" s="17"/>
      <c r="GNC917" s="17"/>
      <c r="GND917" s="17"/>
      <c r="GNE917" s="17"/>
      <c r="GNF917" s="17"/>
      <c r="GNG917" s="17"/>
      <c r="GNH917" s="17"/>
      <c r="GNI917" s="17"/>
      <c r="GNJ917" s="17"/>
      <c r="GNK917" s="17"/>
      <c r="GNL917" s="17"/>
      <c r="GNM917" s="17"/>
      <c r="GNN917" s="17"/>
      <c r="GNO917" s="17"/>
      <c r="GNP917" s="17"/>
      <c r="GNQ917" s="17"/>
      <c r="GNR917" s="17"/>
      <c r="GNS917" s="17"/>
      <c r="GNT917" s="17"/>
      <c r="GNU917" s="17"/>
      <c r="GNV917" s="17"/>
      <c r="GNW917" s="17"/>
      <c r="GNX917" s="17"/>
      <c r="GNY917" s="17"/>
      <c r="GNZ917" s="17"/>
      <c r="GOA917" s="17"/>
      <c r="GOB917" s="17"/>
      <c r="GOC917" s="17"/>
      <c r="GOD917" s="17"/>
      <c r="GOE917" s="17"/>
      <c r="GOF917" s="17"/>
      <c r="GOG917" s="17"/>
      <c r="GOH917" s="17"/>
      <c r="GOI917" s="17"/>
      <c r="GOJ917" s="17"/>
      <c r="GOK917" s="17"/>
      <c r="GOL917" s="17"/>
      <c r="GOM917" s="17"/>
      <c r="GON917" s="17"/>
      <c r="GOO917" s="17"/>
      <c r="GOP917" s="17"/>
      <c r="GOQ917" s="17"/>
      <c r="GOR917" s="17"/>
      <c r="GOS917" s="17"/>
      <c r="GOT917" s="17"/>
      <c r="GOU917" s="17"/>
      <c r="GOV917" s="17"/>
      <c r="GOW917" s="17"/>
      <c r="GOX917" s="17"/>
      <c r="GOY917" s="17"/>
      <c r="GOZ917" s="17"/>
      <c r="GPA917" s="17"/>
      <c r="GPB917" s="17"/>
      <c r="GPC917" s="17"/>
      <c r="GPD917" s="17"/>
      <c r="GPE917" s="17"/>
      <c r="GPF917" s="17"/>
      <c r="GPG917" s="17"/>
      <c r="GPH917" s="17"/>
      <c r="GPI917" s="17"/>
      <c r="GPJ917" s="17"/>
      <c r="GPK917" s="17"/>
      <c r="GPL917" s="17"/>
      <c r="GPM917" s="17"/>
      <c r="GPN917" s="17"/>
      <c r="GPO917" s="17"/>
      <c r="GPP917" s="17"/>
      <c r="GPQ917" s="17"/>
      <c r="GPR917" s="17"/>
      <c r="GPS917" s="17"/>
      <c r="GPT917" s="17"/>
      <c r="GPU917" s="17"/>
      <c r="GPV917" s="17"/>
      <c r="GPW917" s="17"/>
      <c r="GPX917" s="17"/>
      <c r="GPY917" s="17"/>
      <c r="GPZ917" s="17"/>
      <c r="GQA917" s="17"/>
      <c r="GQB917" s="17"/>
      <c r="GQC917" s="17"/>
      <c r="GQD917" s="17"/>
      <c r="GQE917" s="17"/>
      <c r="GQF917" s="17"/>
      <c r="GQG917" s="17"/>
      <c r="GQH917" s="17"/>
      <c r="GQI917" s="17"/>
      <c r="GQJ917" s="17"/>
      <c r="GQK917" s="17"/>
      <c r="GQL917" s="17"/>
      <c r="GQM917" s="17"/>
      <c r="GQN917" s="17"/>
      <c r="GQO917" s="17"/>
      <c r="GQP917" s="17"/>
      <c r="GQQ917" s="17"/>
      <c r="GQR917" s="17"/>
      <c r="GQS917" s="17"/>
      <c r="GQT917" s="17"/>
      <c r="GQU917" s="17"/>
      <c r="GQV917" s="17"/>
      <c r="GQW917" s="17"/>
      <c r="GQX917" s="17"/>
      <c r="GQY917" s="17"/>
      <c r="GQZ917" s="17"/>
      <c r="GRA917" s="17"/>
      <c r="GRB917" s="17"/>
      <c r="GRC917" s="17"/>
      <c r="GRD917" s="17"/>
      <c r="GRE917" s="17"/>
      <c r="GRF917" s="17"/>
      <c r="GRG917" s="17"/>
      <c r="GRH917" s="17"/>
      <c r="GRI917" s="17"/>
      <c r="GRJ917" s="17"/>
      <c r="GRK917" s="17"/>
      <c r="GRL917" s="17"/>
      <c r="GRM917" s="17"/>
      <c r="GRN917" s="17"/>
      <c r="GRO917" s="17"/>
      <c r="GRP917" s="17"/>
      <c r="GRQ917" s="17"/>
      <c r="GRR917" s="17"/>
      <c r="GRS917" s="17"/>
      <c r="GRT917" s="17"/>
      <c r="GRU917" s="17"/>
      <c r="GRV917" s="17"/>
      <c r="GRW917" s="17"/>
      <c r="GRX917" s="17"/>
      <c r="GRY917" s="17"/>
      <c r="GRZ917" s="17"/>
      <c r="GSA917" s="17"/>
      <c r="GSB917" s="17"/>
      <c r="GSC917" s="17"/>
      <c r="GSD917" s="17"/>
      <c r="GSE917" s="17"/>
      <c r="GSF917" s="17"/>
      <c r="GSG917" s="17"/>
      <c r="GSH917" s="17"/>
      <c r="GSI917" s="17"/>
      <c r="GSJ917" s="17"/>
      <c r="GSK917" s="17"/>
      <c r="GSL917" s="17"/>
      <c r="GSM917" s="17"/>
      <c r="GSN917" s="17"/>
      <c r="GSO917" s="17"/>
      <c r="GSP917" s="17"/>
      <c r="GSQ917" s="17"/>
      <c r="GSR917" s="17"/>
      <c r="GSS917" s="17"/>
      <c r="GST917" s="17"/>
      <c r="GSU917" s="17"/>
      <c r="GSV917" s="17"/>
      <c r="GSW917" s="17"/>
      <c r="GSX917" s="17"/>
      <c r="GSY917" s="17"/>
      <c r="GSZ917" s="17"/>
      <c r="GTA917" s="17"/>
      <c r="GTB917" s="17"/>
      <c r="GTC917" s="17"/>
      <c r="GTD917" s="17"/>
      <c r="GTE917" s="17"/>
      <c r="GTF917" s="17"/>
      <c r="GTG917" s="17"/>
      <c r="GTH917" s="17"/>
      <c r="GTI917" s="17"/>
      <c r="GTJ917" s="17"/>
      <c r="GTK917" s="17"/>
      <c r="GTL917" s="17"/>
      <c r="GTM917" s="17"/>
      <c r="GTN917" s="17"/>
      <c r="GTO917" s="17"/>
      <c r="GTP917" s="17"/>
      <c r="GTQ917" s="17"/>
      <c r="GTR917" s="17"/>
      <c r="GTS917" s="17"/>
      <c r="GTT917" s="17"/>
      <c r="GTU917" s="17"/>
      <c r="GTV917" s="17"/>
      <c r="GTW917" s="17"/>
      <c r="GTX917" s="17"/>
      <c r="GTY917" s="17"/>
      <c r="GTZ917" s="17"/>
      <c r="GUA917" s="17"/>
      <c r="GUB917" s="17"/>
      <c r="GUC917" s="17"/>
      <c r="GUD917" s="17"/>
      <c r="GUE917" s="17"/>
      <c r="GUF917" s="17"/>
      <c r="GUG917" s="17"/>
      <c r="GUH917" s="17"/>
      <c r="GUI917" s="17"/>
      <c r="GUJ917" s="17"/>
      <c r="GUK917" s="17"/>
      <c r="GUL917" s="17"/>
      <c r="GUM917" s="17"/>
      <c r="GUN917" s="17"/>
      <c r="GUO917" s="17"/>
      <c r="GUP917" s="17"/>
      <c r="GUQ917" s="17"/>
      <c r="GUR917" s="17"/>
      <c r="GUS917" s="17"/>
      <c r="GUT917" s="17"/>
      <c r="GUU917" s="17"/>
      <c r="GUV917" s="17"/>
      <c r="GUW917" s="17"/>
      <c r="GUX917" s="17"/>
      <c r="GUY917" s="17"/>
      <c r="GUZ917" s="17"/>
      <c r="GVA917" s="17"/>
      <c r="GVB917" s="17"/>
      <c r="GVC917" s="17"/>
      <c r="GVD917" s="17"/>
      <c r="GVE917" s="17"/>
      <c r="GVF917" s="17"/>
      <c r="GVG917" s="17"/>
      <c r="GVH917" s="17"/>
      <c r="GVI917" s="17"/>
      <c r="GVJ917" s="17"/>
      <c r="GVK917" s="17"/>
      <c r="GVL917" s="17"/>
      <c r="GVM917" s="17"/>
      <c r="GVN917" s="17"/>
      <c r="GVO917" s="17"/>
      <c r="GVP917" s="17"/>
      <c r="GVQ917" s="17"/>
      <c r="GVR917" s="17"/>
      <c r="GVS917" s="17"/>
      <c r="GVT917" s="17"/>
      <c r="GVU917" s="17"/>
      <c r="GVV917" s="17"/>
      <c r="GVW917" s="17"/>
      <c r="GVX917" s="17"/>
      <c r="GVY917" s="17"/>
      <c r="GVZ917" s="17"/>
      <c r="GWA917" s="17"/>
      <c r="GWB917" s="17"/>
      <c r="GWC917" s="17"/>
      <c r="GWD917" s="17"/>
      <c r="GWE917" s="17"/>
      <c r="GWF917" s="17"/>
      <c r="GWG917" s="17"/>
      <c r="GWH917" s="17"/>
      <c r="GWI917" s="17"/>
      <c r="GWJ917" s="17"/>
      <c r="GWK917" s="17"/>
      <c r="GWL917" s="17"/>
      <c r="GWM917" s="17"/>
      <c r="GWN917" s="17"/>
      <c r="GWO917" s="17"/>
      <c r="GWP917" s="17"/>
      <c r="GWQ917" s="17"/>
      <c r="GWR917" s="17"/>
      <c r="GWS917" s="17"/>
      <c r="GWT917" s="17"/>
      <c r="GWU917" s="17"/>
      <c r="GWV917" s="17"/>
      <c r="GWW917" s="17"/>
      <c r="GWX917" s="17"/>
      <c r="GWY917" s="17"/>
      <c r="GWZ917" s="17"/>
      <c r="GXA917" s="17"/>
      <c r="GXB917" s="17"/>
      <c r="GXC917" s="17"/>
      <c r="GXD917" s="17"/>
      <c r="GXE917" s="17"/>
      <c r="GXF917" s="17"/>
      <c r="GXG917" s="17"/>
      <c r="GXH917" s="17"/>
      <c r="GXI917" s="17"/>
      <c r="GXJ917" s="17"/>
      <c r="GXK917" s="17"/>
      <c r="GXL917" s="17"/>
      <c r="GXM917" s="17"/>
      <c r="GXN917" s="17"/>
      <c r="GXO917" s="17"/>
      <c r="GXP917" s="17"/>
      <c r="GXQ917" s="17"/>
      <c r="GXR917" s="17"/>
      <c r="GXS917" s="17"/>
      <c r="GXT917" s="17"/>
      <c r="GXU917" s="17"/>
      <c r="GXV917" s="17"/>
      <c r="GXW917" s="17"/>
      <c r="GXX917" s="17"/>
      <c r="GXY917" s="17"/>
      <c r="GXZ917" s="17"/>
      <c r="GYA917" s="17"/>
      <c r="GYB917" s="17"/>
      <c r="GYC917" s="17"/>
      <c r="GYD917" s="17"/>
      <c r="GYE917" s="17"/>
      <c r="GYF917" s="17"/>
      <c r="GYG917" s="17"/>
      <c r="GYH917" s="17"/>
      <c r="GYI917" s="17"/>
      <c r="GYJ917" s="17"/>
      <c r="GYK917" s="17"/>
      <c r="GYL917" s="17"/>
      <c r="GYM917" s="17"/>
      <c r="GYN917" s="17"/>
      <c r="GYO917" s="17"/>
      <c r="GYP917" s="17"/>
      <c r="GYQ917" s="17"/>
      <c r="GYR917" s="17"/>
      <c r="GYS917" s="17"/>
      <c r="GYT917" s="17"/>
      <c r="GYU917" s="17"/>
      <c r="GYV917" s="17"/>
      <c r="GYW917" s="17"/>
      <c r="GYX917" s="17"/>
      <c r="GYY917" s="17"/>
      <c r="GYZ917" s="17"/>
      <c r="GZA917" s="17"/>
      <c r="GZB917" s="17"/>
      <c r="GZC917" s="17"/>
      <c r="GZD917" s="17"/>
      <c r="GZE917" s="17"/>
      <c r="GZF917" s="17"/>
      <c r="GZG917" s="17"/>
      <c r="GZH917" s="17"/>
      <c r="GZI917" s="17"/>
      <c r="GZJ917" s="17"/>
      <c r="GZK917" s="17"/>
      <c r="GZL917" s="17"/>
      <c r="GZM917" s="17"/>
      <c r="GZN917" s="17"/>
      <c r="GZO917" s="17"/>
      <c r="GZP917" s="17"/>
      <c r="GZQ917" s="17"/>
      <c r="GZR917" s="17"/>
      <c r="GZS917" s="17"/>
      <c r="GZT917" s="17"/>
      <c r="GZU917" s="17"/>
      <c r="GZV917" s="17"/>
      <c r="GZW917" s="17"/>
      <c r="GZX917" s="17"/>
      <c r="GZY917" s="17"/>
      <c r="GZZ917" s="17"/>
      <c r="HAA917" s="17"/>
      <c r="HAB917" s="17"/>
      <c r="HAC917" s="17"/>
      <c r="HAD917" s="17"/>
      <c r="HAE917" s="17"/>
      <c r="HAF917" s="17"/>
      <c r="HAG917" s="17"/>
      <c r="HAH917" s="17"/>
      <c r="HAI917" s="17"/>
      <c r="HAJ917" s="17"/>
      <c r="HAK917" s="17"/>
      <c r="HAL917" s="17"/>
      <c r="HAM917" s="17"/>
      <c r="HAN917" s="17"/>
      <c r="HAO917" s="17"/>
      <c r="HAP917" s="17"/>
      <c r="HAQ917" s="17"/>
      <c r="HAR917" s="17"/>
      <c r="HAS917" s="17"/>
      <c r="HAT917" s="17"/>
      <c r="HAU917" s="17"/>
      <c r="HAV917" s="17"/>
      <c r="HAW917" s="17"/>
      <c r="HAX917" s="17"/>
      <c r="HAY917" s="17"/>
      <c r="HAZ917" s="17"/>
      <c r="HBA917" s="17"/>
      <c r="HBB917" s="17"/>
      <c r="HBC917" s="17"/>
      <c r="HBD917" s="17"/>
      <c r="HBE917" s="17"/>
      <c r="HBF917" s="17"/>
      <c r="HBG917" s="17"/>
      <c r="HBH917" s="17"/>
      <c r="HBI917" s="17"/>
      <c r="HBJ917" s="17"/>
      <c r="HBK917" s="17"/>
      <c r="HBL917" s="17"/>
      <c r="HBM917" s="17"/>
      <c r="HBN917" s="17"/>
      <c r="HBO917" s="17"/>
      <c r="HBP917" s="17"/>
      <c r="HBQ917" s="17"/>
      <c r="HBR917" s="17"/>
      <c r="HBS917" s="17"/>
      <c r="HBT917" s="17"/>
      <c r="HBU917" s="17"/>
      <c r="HBV917" s="17"/>
      <c r="HBW917" s="17"/>
      <c r="HBX917" s="17"/>
      <c r="HBY917" s="17"/>
      <c r="HBZ917" s="17"/>
      <c r="HCA917" s="17"/>
      <c r="HCB917" s="17"/>
      <c r="HCC917" s="17"/>
      <c r="HCD917" s="17"/>
      <c r="HCE917" s="17"/>
      <c r="HCF917" s="17"/>
      <c r="HCG917" s="17"/>
      <c r="HCH917" s="17"/>
      <c r="HCI917" s="17"/>
      <c r="HCJ917" s="17"/>
      <c r="HCK917" s="17"/>
      <c r="HCL917" s="17"/>
      <c r="HCM917" s="17"/>
      <c r="HCN917" s="17"/>
      <c r="HCO917" s="17"/>
      <c r="HCP917" s="17"/>
      <c r="HCQ917" s="17"/>
      <c r="HCR917" s="17"/>
      <c r="HCS917" s="17"/>
      <c r="HCT917" s="17"/>
      <c r="HCU917" s="17"/>
      <c r="HCV917" s="17"/>
      <c r="HCW917" s="17"/>
      <c r="HCX917" s="17"/>
      <c r="HCY917" s="17"/>
      <c r="HCZ917" s="17"/>
      <c r="HDA917" s="17"/>
      <c r="HDB917" s="17"/>
      <c r="HDC917" s="17"/>
      <c r="HDD917" s="17"/>
      <c r="HDE917" s="17"/>
      <c r="HDF917" s="17"/>
      <c r="HDG917" s="17"/>
      <c r="HDH917" s="17"/>
      <c r="HDI917" s="17"/>
      <c r="HDJ917" s="17"/>
      <c r="HDK917" s="17"/>
      <c r="HDL917" s="17"/>
      <c r="HDM917" s="17"/>
      <c r="HDN917" s="17"/>
      <c r="HDO917" s="17"/>
      <c r="HDP917" s="17"/>
      <c r="HDQ917" s="17"/>
      <c r="HDR917" s="17"/>
      <c r="HDS917" s="17"/>
      <c r="HDT917" s="17"/>
      <c r="HDU917" s="17"/>
      <c r="HDV917" s="17"/>
      <c r="HDW917" s="17"/>
      <c r="HDX917" s="17"/>
      <c r="HDY917" s="17"/>
      <c r="HDZ917" s="17"/>
      <c r="HEA917" s="17"/>
      <c r="HEB917" s="17"/>
      <c r="HEC917" s="17"/>
      <c r="HED917" s="17"/>
      <c r="HEE917" s="17"/>
      <c r="HEF917" s="17"/>
      <c r="HEG917" s="17"/>
      <c r="HEH917" s="17"/>
      <c r="HEI917" s="17"/>
      <c r="HEJ917" s="17"/>
      <c r="HEK917" s="17"/>
      <c r="HEL917" s="17"/>
      <c r="HEM917" s="17"/>
      <c r="HEN917" s="17"/>
      <c r="HEO917" s="17"/>
      <c r="HEP917" s="17"/>
      <c r="HEQ917" s="17"/>
      <c r="HER917" s="17"/>
      <c r="HES917" s="17"/>
      <c r="HET917" s="17"/>
      <c r="HEU917" s="17"/>
      <c r="HEV917" s="17"/>
      <c r="HEW917" s="17"/>
      <c r="HEX917" s="17"/>
      <c r="HEY917" s="17"/>
      <c r="HEZ917" s="17"/>
      <c r="HFA917" s="17"/>
      <c r="HFB917" s="17"/>
      <c r="HFC917" s="17"/>
      <c r="HFD917" s="17"/>
      <c r="HFE917" s="17"/>
      <c r="HFF917" s="17"/>
      <c r="HFG917" s="17"/>
      <c r="HFH917" s="17"/>
      <c r="HFI917" s="17"/>
      <c r="HFJ917" s="17"/>
      <c r="HFK917" s="17"/>
      <c r="HFL917" s="17"/>
      <c r="HFM917" s="17"/>
      <c r="HFN917" s="17"/>
      <c r="HFO917" s="17"/>
      <c r="HFP917" s="17"/>
      <c r="HFQ917" s="17"/>
      <c r="HFR917" s="17"/>
      <c r="HFS917" s="17"/>
      <c r="HFT917" s="17"/>
      <c r="HFU917" s="17"/>
      <c r="HFV917" s="17"/>
      <c r="HFW917" s="17"/>
      <c r="HFX917" s="17"/>
      <c r="HFY917" s="17"/>
      <c r="HFZ917" s="17"/>
      <c r="HGA917" s="17"/>
      <c r="HGB917" s="17"/>
      <c r="HGC917" s="17"/>
      <c r="HGD917" s="17"/>
      <c r="HGE917" s="17"/>
      <c r="HGF917" s="17"/>
      <c r="HGG917" s="17"/>
      <c r="HGH917" s="17"/>
      <c r="HGI917" s="17"/>
      <c r="HGJ917" s="17"/>
      <c r="HGK917" s="17"/>
      <c r="HGL917" s="17"/>
      <c r="HGM917" s="17"/>
      <c r="HGN917" s="17"/>
      <c r="HGO917" s="17"/>
      <c r="HGP917" s="17"/>
      <c r="HGQ917" s="17"/>
      <c r="HGR917" s="17"/>
      <c r="HGS917" s="17"/>
      <c r="HGT917" s="17"/>
      <c r="HGU917" s="17"/>
      <c r="HGV917" s="17"/>
      <c r="HGW917" s="17"/>
      <c r="HGX917" s="17"/>
      <c r="HGY917" s="17"/>
      <c r="HGZ917" s="17"/>
      <c r="HHA917" s="17"/>
      <c r="HHB917" s="17"/>
      <c r="HHC917" s="17"/>
      <c r="HHD917" s="17"/>
      <c r="HHE917" s="17"/>
      <c r="HHF917" s="17"/>
      <c r="HHG917" s="17"/>
      <c r="HHH917" s="17"/>
      <c r="HHI917" s="17"/>
      <c r="HHJ917" s="17"/>
      <c r="HHK917" s="17"/>
      <c r="HHL917" s="17"/>
      <c r="HHM917" s="17"/>
      <c r="HHN917" s="17"/>
      <c r="HHO917" s="17"/>
      <c r="HHP917" s="17"/>
      <c r="HHQ917" s="17"/>
      <c r="HHR917" s="17"/>
      <c r="HHS917" s="17"/>
      <c r="HHT917" s="17"/>
      <c r="HHU917" s="17"/>
      <c r="HHV917" s="17"/>
      <c r="HHW917" s="17"/>
      <c r="HHX917" s="17"/>
      <c r="HHY917" s="17"/>
      <c r="HHZ917" s="17"/>
      <c r="HIA917" s="17"/>
      <c r="HIB917" s="17"/>
      <c r="HIC917" s="17"/>
      <c r="HID917" s="17"/>
      <c r="HIE917" s="17"/>
      <c r="HIF917" s="17"/>
      <c r="HIG917" s="17"/>
      <c r="HIH917" s="17"/>
      <c r="HII917" s="17"/>
      <c r="HIJ917" s="17"/>
      <c r="HIK917" s="17"/>
      <c r="HIL917" s="17"/>
      <c r="HIM917" s="17"/>
      <c r="HIN917" s="17"/>
      <c r="HIO917" s="17"/>
      <c r="HIP917" s="17"/>
      <c r="HIQ917" s="17"/>
      <c r="HIR917" s="17"/>
      <c r="HIS917" s="17"/>
      <c r="HIT917" s="17"/>
      <c r="HIU917" s="17"/>
      <c r="HIV917" s="17"/>
      <c r="HIW917" s="17"/>
      <c r="HIX917" s="17"/>
      <c r="HIY917" s="17"/>
      <c r="HIZ917" s="17"/>
      <c r="HJA917" s="17"/>
      <c r="HJB917" s="17"/>
      <c r="HJC917" s="17"/>
      <c r="HJD917" s="17"/>
      <c r="HJE917" s="17"/>
      <c r="HJF917" s="17"/>
      <c r="HJG917" s="17"/>
      <c r="HJH917" s="17"/>
      <c r="HJI917" s="17"/>
      <c r="HJJ917" s="17"/>
      <c r="HJK917" s="17"/>
      <c r="HJL917" s="17"/>
      <c r="HJM917" s="17"/>
      <c r="HJN917" s="17"/>
      <c r="HJO917" s="17"/>
      <c r="HJP917" s="17"/>
      <c r="HJQ917" s="17"/>
      <c r="HJR917" s="17"/>
      <c r="HJS917" s="17"/>
      <c r="HJT917" s="17"/>
      <c r="HJU917" s="17"/>
      <c r="HJV917" s="17"/>
      <c r="HJW917" s="17"/>
      <c r="HJX917" s="17"/>
      <c r="HJY917" s="17"/>
      <c r="HJZ917" s="17"/>
      <c r="HKA917" s="17"/>
      <c r="HKB917" s="17"/>
      <c r="HKC917" s="17"/>
      <c r="HKD917" s="17"/>
      <c r="HKE917" s="17"/>
      <c r="HKF917" s="17"/>
      <c r="HKG917" s="17"/>
      <c r="HKH917" s="17"/>
      <c r="HKI917" s="17"/>
      <c r="HKJ917" s="17"/>
      <c r="HKK917" s="17"/>
      <c r="HKL917" s="17"/>
      <c r="HKM917" s="17"/>
      <c r="HKN917" s="17"/>
      <c r="HKO917" s="17"/>
      <c r="HKP917" s="17"/>
      <c r="HKQ917" s="17"/>
      <c r="HKR917" s="17"/>
      <c r="HKS917" s="17"/>
      <c r="HKT917" s="17"/>
      <c r="HKU917" s="17"/>
      <c r="HKV917" s="17"/>
      <c r="HKW917" s="17"/>
      <c r="HKX917" s="17"/>
      <c r="HKY917" s="17"/>
      <c r="HKZ917" s="17"/>
      <c r="HLA917" s="17"/>
      <c r="HLB917" s="17"/>
      <c r="HLC917" s="17"/>
      <c r="HLD917" s="17"/>
      <c r="HLE917" s="17"/>
      <c r="HLF917" s="17"/>
      <c r="HLG917" s="17"/>
      <c r="HLH917" s="17"/>
      <c r="HLI917" s="17"/>
      <c r="HLJ917" s="17"/>
      <c r="HLK917" s="17"/>
      <c r="HLL917" s="17"/>
      <c r="HLM917" s="17"/>
      <c r="HLN917" s="17"/>
      <c r="HLO917" s="17"/>
      <c r="HLP917" s="17"/>
      <c r="HLQ917" s="17"/>
      <c r="HLR917" s="17"/>
      <c r="HLS917" s="17"/>
      <c r="HLT917" s="17"/>
      <c r="HLU917" s="17"/>
      <c r="HLV917" s="17"/>
      <c r="HLW917" s="17"/>
      <c r="HLX917" s="17"/>
      <c r="HLY917" s="17"/>
      <c r="HLZ917" s="17"/>
      <c r="HMA917" s="17"/>
      <c r="HMB917" s="17"/>
      <c r="HMC917" s="17"/>
      <c r="HMD917" s="17"/>
      <c r="HME917" s="17"/>
      <c r="HMF917" s="17"/>
      <c r="HMG917" s="17"/>
      <c r="HMH917" s="17"/>
      <c r="HMI917" s="17"/>
      <c r="HMJ917" s="17"/>
      <c r="HMK917" s="17"/>
      <c r="HML917" s="17"/>
      <c r="HMM917" s="17"/>
      <c r="HMN917" s="17"/>
      <c r="HMO917" s="17"/>
      <c r="HMP917" s="17"/>
      <c r="HMQ917" s="17"/>
      <c r="HMR917" s="17"/>
      <c r="HMS917" s="17"/>
      <c r="HMT917" s="17"/>
      <c r="HMU917" s="17"/>
      <c r="HMV917" s="17"/>
      <c r="HMW917" s="17"/>
      <c r="HMX917" s="17"/>
      <c r="HMY917" s="17"/>
      <c r="HMZ917" s="17"/>
      <c r="HNA917" s="17"/>
      <c r="HNB917" s="17"/>
      <c r="HNC917" s="17"/>
      <c r="HND917" s="17"/>
      <c r="HNE917" s="17"/>
      <c r="HNF917" s="17"/>
      <c r="HNG917" s="17"/>
      <c r="HNH917" s="17"/>
      <c r="HNI917" s="17"/>
      <c r="HNJ917" s="17"/>
      <c r="HNK917" s="17"/>
      <c r="HNL917" s="17"/>
      <c r="HNM917" s="17"/>
      <c r="HNN917" s="17"/>
      <c r="HNO917" s="17"/>
      <c r="HNP917" s="17"/>
      <c r="HNQ917" s="17"/>
      <c r="HNR917" s="17"/>
      <c r="HNS917" s="17"/>
      <c r="HNT917" s="17"/>
      <c r="HNU917" s="17"/>
      <c r="HNV917" s="17"/>
      <c r="HNW917" s="17"/>
      <c r="HNX917" s="17"/>
      <c r="HNY917" s="17"/>
      <c r="HNZ917" s="17"/>
      <c r="HOA917" s="17"/>
      <c r="HOB917" s="17"/>
      <c r="HOC917" s="17"/>
      <c r="HOD917" s="17"/>
      <c r="HOE917" s="17"/>
      <c r="HOF917" s="17"/>
      <c r="HOG917" s="17"/>
      <c r="HOH917" s="17"/>
      <c r="HOI917" s="17"/>
      <c r="HOJ917" s="17"/>
      <c r="HOK917" s="17"/>
      <c r="HOL917" s="17"/>
      <c r="HOM917" s="17"/>
      <c r="HON917" s="17"/>
      <c r="HOO917" s="17"/>
      <c r="HOP917" s="17"/>
      <c r="HOQ917" s="17"/>
      <c r="HOR917" s="17"/>
      <c r="HOS917" s="17"/>
      <c r="HOT917" s="17"/>
      <c r="HOU917" s="17"/>
      <c r="HOV917" s="17"/>
      <c r="HOW917" s="17"/>
      <c r="HOX917" s="17"/>
      <c r="HOY917" s="17"/>
      <c r="HOZ917" s="17"/>
      <c r="HPA917" s="17"/>
      <c r="HPB917" s="17"/>
      <c r="HPC917" s="17"/>
      <c r="HPD917" s="17"/>
      <c r="HPE917" s="17"/>
      <c r="HPF917" s="17"/>
      <c r="HPG917" s="17"/>
      <c r="HPH917" s="17"/>
      <c r="HPI917" s="17"/>
      <c r="HPJ917" s="17"/>
      <c r="HPK917" s="17"/>
      <c r="HPL917" s="17"/>
      <c r="HPM917" s="17"/>
      <c r="HPN917" s="17"/>
      <c r="HPO917" s="17"/>
      <c r="HPP917" s="17"/>
      <c r="HPQ917" s="17"/>
      <c r="HPR917" s="17"/>
      <c r="HPS917" s="17"/>
      <c r="HPT917" s="17"/>
      <c r="HPU917" s="17"/>
      <c r="HPV917" s="17"/>
      <c r="HPW917" s="17"/>
      <c r="HPX917" s="17"/>
      <c r="HPY917" s="17"/>
      <c r="HPZ917" s="17"/>
      <c r="HQA917" s="17"/>
      <c r="HQB917" s="17"/>
      <c r="HQC917" s="17"/>
      <c r="HQD917" s="17"/>
      <c r="HQE917" s="17"/>
      <c r="HQF917" s="17"/>
      <c r="HQG917" s="17"/>
      <c r="HQH917" s="17"/>
      <c r="HQI917" s="17"/>
      <c r="HQJ917" s="17"/>
      <c r="HQK917" s="17"/>
      <c r="HQL917" s="17"/>
      <c r="HQM917" s="17"/>
      <c r="HQN917" s="17"/>
      <c r="HQO917" s="17"/>
      <c r="HQP917" s="17"/>
      <c r="HQQ917" s="17"/>
      <c r="HQR917" s="17"/>
      <c r="HQS917" s="17"/>
      <c r="HQT917" s="17"/>
      <c r="HQU917" s="17"/>
      <c r="HQV917" s="17"/>
      <c r="HQW917" s="17"/>
      <c r="HQX917" s="17"/>
      <c r="HQY917" s="17"/>
      <c r="HQZ917" s="17"/>
      <c r="HRA917" s="17"/>
      <c r="HRB917" s="17"/>
      <c r="HRC917" s="17"/>
      <c r="HRD917" s="17"/>
      <c r="HRE917" s="17"/>
      <c r="HRF917" s="17"/>
      <c r="HRG917" s="17"/>
      <c r="HRH917" s="17"/>
      <c r="HRI917" s="17"/>
      <c r="HRJ917" s="17"/>
      <c r="HRK917" s="17"/>
      <c r="HRL917" s="17"/>
      <c r="HRM917" s="17"/>
      <c r="HRN917" s="17"/>
      <c r="HRO917" s="17"/>
      <c r="HRP917" s="17"/>
      <c r="HRQ917" s="17"/>
      <c r="HRR917" s="17"/>
      <c r="HRS917" s="17"/>
      <c r="HRT917" s="17"/>
      <c r="HRU917" s="17"/>
      <c r="HRV917" s="17"/>
      <c r="HRW917" s="17"/>
      <c r="HRX917" s="17"/>
      <c r="HRY917" s="17"/>
      <c r="HRZ917" s="17"/>
      <c r="HSA917" s="17"/>
      <c r="HSB917" s="17"/>
      <c r="HSC917" s="17"/>
      <c r="HSD917" s="17"/>
      <c r="HSE917" s="17"/>
      <c r="HSF917" s="17"/>
      <c r="HSG917" s="17"/>
      <c r="HSH917" s="17"/>
      <c r="HSI917" s="17"/>
      <c r="HSJ917" s="17"/>
      <c r="HSK917" s="17"/>
      <c r="HSL917" s="17"/>
      <c r="HSM917" s="17"/>
      <c r="HSN917" s="17"/>
      <c r="HSO917" s="17"/>
      <c r="HSP917" s="17"/>
      <c r="HSQ917" s="17"/>
      <c r="HSR917" s="17"/>
      <c r="HSS917" s="17"/>
      <c r="HST917" s="17"/>
      <c r="HSU917" s="17"/>
      <c r="HSV917" s="17"/>
      <c r="HSW917" s="17"/>
      <c r="HSX917" s="17"/>
      <c r="HSY917" s="17"/>
      <c r="HSZ917" s="17"/>
      <c r="HTA917" s="17"/>
      <c r="HTB917" s="17"/>
      <c r="HTC917" s="17"/>
      <c r="HTD917" s="17"/>
      <c r="HTE917" s="17"/>
      <c r="HTF917" s="17"/>
      <c r="HTG917" s="17"/>
      <c r="HTH917" s="17"/>
      <c r="HTI917" s="17"/>
      <c r="HTJ917" s="17"/>
      <c r="HTK917" s="17"/>
      <c r="HTL917" s="17"/>
      <c r="HTM917" s="17"/>
      <c r="HTN917" s="17"/>
      <c r="HTO917" s="17"/>
      <c r="HTP917" s="17"/>
      <c r="HTQ917" s="17"/>
      <c r="HTR917" s="17"/>
      <c r="HTS917" s="17"/>
      <c r="HTT917" s="17"/>
      <c r="HTU917" s="17"/>
      <c r="HTV917" s="17"/>
      <c r="HTW917" s="17"/>
      <c r="HTX917" s="17"/>
      <c r="HTY917" s="17"/>
      <c r="HTZ917" s="17"/>
      <c r="HUA917" s="17"/>
      <c r="HUB917" s="17"/>
      <c r="HUC917" s="17"/>
      <c r="HUD917" s="17"/>
      <c r="HUE917" s="17"/>
      <c r="HUF917" s="17"/>
      <c r="HUG917" s="17"/>
      <c r="HUH917" s="17"/>
      <c r="HUI917" s="17"/>
      <c r="HUJ917" s="17"/>
      <c r="HUK917" s="17"/>
      <c r="HUL917" s="17"/>
      <c r="HUM917" s="17"/>
      <c r="HUN917" s="17"/>
      <c r="HUO917" s="17"/>
      <c r="HUP917" s="17"/>
      <c r="HUQ917" s="17"/>
      <c r="HUR917" s="17"/>
      <c r="HUS917" s="17"/>
      <c r="HUT917" s="17"/>
      <c r="HUU917" s="17"/>
      <c r="HUV917" s="17"/>
      <c r="HUW917" s="17"/>
      <c r="HUX917" s="17"/>
      <c r="HUY917" s="17"/>
      <c r="HUZ917" s="17"/>
      <c r="HVA917" s="17"/>
      <c r="HVB917" s="17"/>
      <c r="HVC917" s="17"/>
      <c r="HVD917" s="17"/>
      <c r="HVE917" s="17"/>
      <c r="HVF917" s="17"/>
      <c r="HVG917" s="17"/>
      <c r="HVH917" s="17"/>
      <c r="HVI917" s="17"/>
      <c r="HVJ917" s="17"/>
      <c r="HVK917" s="17"/>
      <c r="HVL917" s="17"/>
      <c r="HVM917" s="17"/>
      <c r="HVN917" s="17"/>
      <c r="HVO917" s="17"/>
      <c r="HVP917" s="17"/>
      <c r="HVQ917" s="17"/>
      <c r="HVR917" s="17"/>
      <c r="HVS917" s="17"/>
      <c r="HVT917" s="17"/>
      <c r="HVU917" s="17"/>
      <c r="HVV917" s="17"/>
      <c r="HVW917" s="17"/>
      <c r="HVX917" s="17"/>
      <c r="HVY917" s="17"/>
      <c r="HVZ917" s="17"/>
      <c r="HWA917" s="17"/>
      <c r="HWB917" s="17"/>
      <c r="HWC917" s="17"/>
      <c r="HWD917" s="17"/>
      <c r="HWE917" s="17"/>
      <c r="HWF917" s="17"/>
      <c r="HWG917" s="17"/>
      <c r="HWH917" s="17"/>
      <c r="HWI917" s="17"/>
      <c r="HWJ917" s="17"/>
      <c r="HWK917" s="17"/>
      <c r="HWL917" s="17"/>
      <c r="HWM917" s="17"/>
      <c r="HWN917" s="17"/>
      <c r="HWO917" s="17"/>
      <c r="HWP917" s="17"/>
      <c r="HWQ917" s="17"/>
      <c r="HWR917" s="17"/>
      <c r="HWS917" s="17"/>
      <c r="HWT917" s="17"/>
      <c r="HWU917" s="17"/>
      <c r="HWV917" s="17"/>
      <c r="HWW917" s="17"/>
      <c r="HWX917" s="17"/>
      <c r="HWY917" s="17"/>
      <c r="HWZ917" s="17"/>
      <c r="HXA917" s="17"/>
      <c r="HXB917" s="17"/>
      <c r="HXC917" s="17"/>
      <c r="HXD917" s="17"/>
      <c r="HXE917" s="17"/>
      <c r="HXF917" s="17"/>
      <c r="HXG917" s="17"/>
      <c r="HXH917" s="17"/>
      <c r="HXI917" s="17"/>
      <c r="HXJ917" s="17"/>
      <c r="HXK917" s="17"/>
      <c r="HXL917" s="17"/>
      <c r="HXM917" s="17"/>
      <c r="HXN917" s="17"/>
      <c r="HXO917" s="17"/>
      <c r="HXP917" s="17"/>
      <c r="HXQ917" s="17"/>
      <c r="HXR917" s="17"/>
      <c r="HXS917" s="17"/>
      <c r="HXT917" s="17"/>
      <c r="HXU917" s="17"/>
      <c r="HXV917" s="17"/>
      <c r="HXW917" s="17"/>
      <c r="HXX917" s="17"/>
      <c r="HXY917" s="17"/>
      <c r="HXZ917" s="17"/>
      <c r="HYA917" s="17"/>
      <c r="HYB917" s="17"/>
      <c r="HYC917" s="17"/>
      <c r="HYD917" s="17"/>
      <c r="HYE917" s="17"/>
      <c r="HYF917" s="17"/>
      <c r="HYG917" s="17"/>
      <c r="HYH917" s="17"/>
      <c r="HYI917" s="17"/>
      <c r="HYJ917" s="17"/>
      <c r="HYK917" s="17"/>
      <c r="HYL917" s="17"/>
      <c r="HYM917" s="17"/>
      <c r="HYN917" s="17"/>
      <c r="HYO917" s="17"/>
      <c r="HYP917" s="17"/>
      <c r="HYQ917" s="17"/>
      <c r="HYR917" s="17"/>
      <c r="HYS917" s="17"/>
      <c r="HYT917" s="17"/>
      <c r="HYU917" s="17"/>
      <c r="HYV917" s="17"/>
      <c r="HYW917" s="17"/>
      <c r="HYX917" s="17"/>
      <c r="HYY917" s="17"/>
      <c r="HYZ917" s="17"/>
      <c r="HZA917" s="17"/>
      <c r="HZB917" s="17"/>
      <c r="HZC917" s="17"/>
      <c r="HZD917" s="17"/>
      <c r="HZE917" s="17"/>
      <c r="HZF917" s="17"/>
      <c r="HZG917" s="17"/>
      <c r="HZH917" s="17"/>
      <c r="HZI917" s="17"/>
      <c r="HZJ917" s="17"/>
      <c r="HZK917" s="17"/>
      <c r="HZL917" s="17"/>
      <c r="HZM917" s="17"/>
      <c r="HZN917" s="17"/>
      <c r="HZO917" s="17"/>
      <c r="HZP917" s="17"/>
      <c r="HZQ917" s="17"/>
      <c r="HZR917" s="17"/>
      <c r="HZS917" s="17"/>
      <c r="HZT917" s="17"/>
      <c r="HZU917" s="17"/>
      <c r="HZV917" s="17"/>
      <c r="HZW917" s="17"/>
      <c r="HZX917" s="17"/>
      <c r="HZY917" s="17"/>
      <c r="HZZ917" s="17"/>
      <c r="IAA917" s="17"/>
      <c r="IAB917" s="17"/>
      <c r="IAC917" s="17"/>
      <c r="IAD917" s="17"/>
      <c r="IAE917" s="17"/>
      <c r="IAF917" s="17"/>
      <c r="IAG917" s="17"/>
      <c r="IAH917" s="17"/>
      <c r="IAI917" s="17"/>
      <c r="IAJ917" s="17"/>
      <c r="IAK917" s="17"/>
      <c r="IAL917" s="17"/>
      <c r="IAM917" s="17"/>
      <c r="IAN917" s="17"/>
      <c r="IAO917" s="17"/>
      <c r="IAP917" s="17"/>
      <c r="IAQ917" s="17"/>
      <c r="IAR917" s="17"/>
      <c r="IAS917" s="17"/>
      <c r="IAT917" s="17"/>
      <c r="IAU917" s="17"/>
      <c r="IAV917" s="17"/>
      <c r="IAW917" s="17"/>
      <c r="IAX917" s="17"/>
      <c r="IAY917" s="17"/>
      <c r="IAZ917" s="17"/>
      <c r="IBA917" s="17"/>
      <c r="IBB917" s="17"/>
      <c r="IBC917" s="17"/>
      <c r="IBD917" s="17"/>
      <c r="IBE917" s="17"/>
      <c r="IBF917" s="17"/>
      <c r="IBG917" s="17"/>
      <c r="IBH917" s="17"/>
      <c r="IBI917" s="17"/>
      <c r="IBJ917" s="17"/>
      <c r="IBK917" s="17"/>
      <c r="IBL917" s="17"/>
      <c r="IBM917" s="17"/>
      <c r="IBN917" s="17"/>
      <c r="IBO917" s="17"/>
      <c r="IBP917" s="17"/>
      <c r="IBQ917" s="17"/>
      <c r="IBR917" s="17"/>
      <c r="IBS917" s="17"/>
      <c r="IBT917" s="17"/>
      <c r="IBU917" s="17"/>
      <c r="IBV917" s="17"/>
      <c r="IBW917" s="17"/>
      <c r="IBX917" s="17"/>
      <c r="IBY917" s="17"/>
      <c r="IBZ917" s="17"/>
      <c r="ICA917" s="17"/>
      <c r="ICB917" s="17"/>
      <c r="ICC917" s="17"/>
      <c r="ICD917" s="17"/>
      <c r="ICE917" s="17"/>
      <c r="ICF917" s="17"/>
      <c r="ICG917" s="17"/>
      <c r="ICH917" s="17"/>
      <c r="ICI917" s="17"/>
      <c r="ICJ917" s="17"/>
      <c r="ICK917" s="17"/>
      <c r="ICL917" s="17"/>
      <c r="ICM917" s="17"/>
      <c r="ICN917" s="17"/>
      <c r="ICO917" s="17"/>
      <c r="ICP917" s="17"/>
      <c r="ICQ917" s="17"/>
      <c r="ICR917" s="17"/>
      <c r="ICS917" s="17"/>
      <c r="ICT917" s="17"/>
      <c r="ICU917" s="17"/>
      <c r="ICV917" s="17"/>
      <c r="ICW917" s="17"/>
      <c r="ICX917" s="17"/>
      <c r="ICY917" s="17"/>
      <c r="ICZ917" s="17"/>
      <c r="IDA917" s="17"/>
      <c r="IDB917" s="17"/>
      <c r="IDC917" s="17"/>
      <c r="IDD917" s="17"/>
      <c r="IDE917" s="17"/>
      <c r="IDF917" s="17"/>
      <c r="IDG917" s="17"/>
      <c r="IDH917" s="17"/>
      <c r="IDI917" s="17"/>
      <c r="IDJ917" s="17"/>
      <c r="IDK917" s="17"/>
      <c r="IDL917" s="17"/>
      <c r="IDM917" s="17"/>
      <c r="IDN917" s="17"/>
      <c r="IDO917" s="17"/>
      <c r="IDP917" s="17"/>
      <c r="IDQ917" s="17"/>
      <c r="IDR917" s="17"/>
      <c r="IDS917" s="17"/>
      <c r="IDT917" s="17"/>
      <c r="IDU917" s="17"/>
      <c r="IDV917" s="17"/>
      <c r="IDW917" s="17"/>
      <c r="IDX917" s="17"/>
      <c r="IDY917" s="17"/>
      <c r="IDZ917" s="17"/>
      <c r="IEA917" s="17"/>
      <c r="IEB917" s="17"/>
      <c r="IEC917" s="17"/>
      <c r="IED917" s="17"/>
      <c r="IEE917" s="17"/>
      <c r="IEF917" s="17"/>
      <c r="IEG917" s="17"/>
      <c r="IEH917" s="17"/>
      <c r="IEI917" s="17"/>
      <c r="IEJ917" s="17"/>
      <c r="IEK917" s="17"/>
      <c r="IEL917" s="17"/>
      <c r="IEM917" s="17"/>
      <c r="IEN917" s="17"/>
      <c r="IEO917" s="17"/>
      <c r="IEP917" s="17"/>
      <c r="IEQ917" s="17"/>
      <c r="IER917" s="17"/>
      <c r="IES917" s="17"/>
      <c r="IET917" s="17"/>
      <c r="IEU917" s="17"/>
      <c r="IEV917" s="17"/>
      <c r="IEW917" s="17"/>
      <c r="IEX917" s="17"/>
      <c r="IEY917" s="17"/>
      <c r="IEZ917" s="17"/>
      <c r="IFA917" s="17"/>
      <c r="IFB917" s="17"/>
      <c r="IFC917" s="17"/>
      <c r="IFD917" s="17"/>
      <c r="IFE917" s="17"/>
      <c r="IFF917" s="17"/>
      <c r="IFG917" s="17"/>
      <c r="IFH917" s="17"/>
      <c r="IFI917" s="17"/>
      <c r="IFJ917" s="17"/>
      <c r="IFK917" s="17"/>
      <c r="IFL917" s="17"/>
      <c r="IFM917" s="17"/>
      <c r="IFN917" s="17"/>
      <c r="IFO917" s="17"/>
      <c r="IFP917" s="17"/>
      <c r="IFQ917" s="17"/>
      <c r="IFR917" s="17"/>
      <c r="IFS917" s="17"/>
      <c r="IFT917" s="17"/>
      <c r="IFU917" s="17"/>
      <c r="IFV917" s="17"/>
      <c r="IFW917" s="17"/>
      <c r="IFX917" s="17"/>
      <c r="IFY917" s="17"/>
      <c r="IFZ917" s="17"/>
      <c r="IGA917" s="17"/>
      <c r="IGB917" s="17"/>
      <c r="IGC917" s="17"/>
      <c r="IGD917" s="17"/>
      <c r="IGE917" s="17"/>
      <c r="IGF917" s="17"/>
      <c r="IGG917" s="17"/>
      <c r="IGH917" s="17"/>
      <c r="IGI917" s="17"/>
      <c r="IGJ917" s="17"/>
      <c r="IGK917" s="17"/>
      <c r="IGL917" s="17"/>
      <c r="IGM917" s="17"/>
      <c r="IGN917" s="17"/>
      <c r="IGO917" s="17"/>
      <c r="IGP917" s="17"/>
      <c r="IGQ917" s="17"/>
      <c r="IGR917" s="17"/>
      <c r="IGS917" s="17"/>
      <c r="IGT917" s="17"/>
      <c r="IGU917" s="17"/>
      <c r="IGV917" s="17"/>
      <c r="IGW917" s="17"/>
      <c r="IGX917" s="17"/>
      <c r="IGY917" s="17"/>
      <c r="IGZ917" s="17"/>
      <c r="IHA917" s="17"/>
      <c r="IHB917" s="17"/>
      <c r="IHC917" s="17"/>
      <c r="IHD917" s="17"/>
      <c r="IHE917" s="17"/>
      <c r="IHF917" s="17"/>
      <c r="IHG917" s="17"/>
      <c r="IHH917" s="17"/>
      <c r="IHI917" s="17"/>
      <c r="IHJ917" s="17"/>
      <c r="IHK917" s="17"/>
      <c r="IHL917" s="17"/>
      <c r="IHM917" s="17"/>
      <c r="IHN917" s="17"/>
      <c r="IHO917" s="17"/>
      <c r="IHP917" s="17"/>
      <c r="IHQ917" s="17"/>
      <c r="IHR917" s="17"/>
      <c r="IHS917" s="17"/>
      <c r="IHT917" s="17"/>
      <c r="IHU917" s="17"/>
      <c r="IHV917" s="17"/>
      <c r="IHW917" s="17"/>
      <c r="IHX917" s="17"/>
      <c r="IHY917" s="17"/>
      <c r="IHZ917" s="17"/>
      <c r="IIA917" s="17"/>
      <c r="IIB917" s="17"/>
      <c r="IIC917" s="17"/>
      <c r="IID917" s="17"/>
      <c r="IIE917" s="17"/>
      <c r="IIF917" s="17"/>
      <c r="IIG917" s="17"/>
      <c r="IIH917" s="17"/>
      <c r="III917" s="17"/>
      <c r="IIJ917" s="17"/>
      <c r="IIK917" s="17"/>
      <c r="IIL917" s="17"/>
      <c r="IIM917" s="17"/>
      <c r="IIN917" s="17"/>
      <c r="IIO917" s="17"/>
      <c r="IIP917" s="17"/>
      <c r="IIQ917" s="17"/>
      <c r="IIR917" s="17"/>
      <c r="IIS917" s="17"/>
      <c r="IIT917" s="17"/>
      <c r="IIU917" s="17"/>
      <c r="IIV917" s="17"/>
      <c r="IIW917" s="17"/>
      <c r="IIX917" s="17"/>
      <c r="IIY917" s="17"/>
      <c r="IIZ917" s="17"/>
      <c r="IJA917" s="17"/>
      <c r="IJB917" s="17"/>
      <c r="IJC917" s="17"/>
      <c r="IJD917" s="17"/>
      <c r="IJE917" s="17"/>
      <c r="IJF917" s="17"/>
      <c r="IJG917" s="17"/>
      <c r="IJH917" s="17"/>
      <c r="IJI917" s="17"/>
      <c r="IJJ917" s="17"/>
      <c r="IJK917" s="17"/>
      <c r="IJL917" s="17"/>
      <c r="IJM917" s="17"/>
      <c r="IJN917" s="17"/>
      <c r="IJO917" s="17"/>
      <c r="IJP917" s="17"/>
      <c r="IJQ917" s="17"/>
      <c r="IJR917" s="17"/>
      <c r="IJS917" s="17"/>
      <c r="IJT917" s="17"/>
      <c r="IJU917" s="17"/>
      <c r="IJV917" s="17"/>
      <c r="IJW917" s="17"/>
      <c r="IJX917" s="17"/>
      <c r="IJY917" s="17"/>
      <c r="IJZ917" s="17"/>
      <c r="IKA917" s="17"/>
      <c r="IKB917" s="17"/>
      <c r="IKC917" s="17"/>
      <c r="IKD917" s="17"/>
      <c r="IKE917" s="17"/>
      <c r="IKF917" s="17"/>
      <c r="IKG917" s="17"/>
      <c r="IKH917" s="17"/>
      <c r="IKI917" s="17"/>
      <c r="IKJ917" s="17"/>
      <c r="IKK917" s="17"/>
      <c r="IKL917" s="17"/>
      <c r="IKM917" s="17"/>
      <c r="IKN917" s="17"/>
      <c r="IKO917" s="17"/>
      <c r="IKP917" s="17"/>
      <c r="IKQ917" s="17"/>
      <c r="IKR917" s="17"/>
      <c r="IKS917" s="17"/>
      <c r="IKT917" s="17"/>
      <c r="IKU917" s="17"/>
      <c r="IKV917" s="17"/>
      <c r="IKW917" s="17"/>
      <c r="IKX917" s="17"/>
      <c r="IKY917" s="17"/>
      <c r="IKZ917" s="17"/>
      <c r="ILA917" s="17"/>
      <c r="ILB917" s="17"/>
      <c r="ILC917" s="17"/>
      <c r="ILD917" s="17"/>
      <c r="ILE917" s="17"/>
      <c r="ILF917" s="17"/>
      <c r="ILG917" s="17"/>
      <c r="ILH917" s="17"/>
      <c r="ILI917" s="17"/>
      <c r="ILJ917" s="17"/>
      <c r="ILK917" s="17"/>
      <c r="ILL917" s="17"/>
      <c r="ILM917" s="17"/>
      <c r="ILN917" s="17"/>
      <c r="ILO917" s="17"/>
      <c r="ILP917" s="17"/>
      <c r="ILQ917" s="17"/>
      <c r="ILR917" s="17"/>
      <c r="ILS917" s="17"/>
      <c r="ILT917" s="17"/>
      <c r="ILU917" s="17"/>
      <c r="ILV917" s="17"/>
      <c r="ILW917" s="17"/>
      <c r="ILX917" s="17"/>
      <c r="ILY917" s="17"/>
      <c r="ILZ917" s="17"/>
      <c r="IMA917" s="17"/>
      <c r="IMB917" s="17"/>
      <c r="IMC917" s="17"/>
      <c r="IMD917" s="17"/>
      <c r="IME917" s="17"/>
      <c r="IMF917" s="17"/>
      <c r="IMG917" s="17"/>
      <c r="IMH917" s="17"/>
      <c r="IMI917" s="17"/>
      <c r="IMJ917" s="17"/>
      <c r="IMK917" s="17"/>
      <c r="IML917" s="17"/>
      <c r="IMM917" s="17"/>
      <c r="IMN917" s="17"/>
      <c r="IMO917" s="17"/>
      <c r="IMP917" s="17"/>
      <c r="IMQ917" s="17"/>
      <c r="IMR917" s="17"/>
      <c r="IMS917" s="17"/>
      <c r="IMT917" s="17"/>
      <c r="IMU917" s="17"/>
      <c r="IMV917" s="17"/>
      <c r="IMW917" s="17"/>
      <c r="IMX917" s="17"/>
      <c r="IMY917" s="17"/>
      <c r="IMZ917" s="17"/>
      <c r="INA917" s="17"/>
      <c r="INB917" s="17"/>
      <c r="INC917" s="17"/>
      <c r="IND917" s="17"/>
      <c r="INE917" s="17"/>
      <c r="INF917" s="17"/>
      <c r="ING917" s="17"/>
      <c r="INH917" s="17"/>
      <c r="INI917" s="17"/>
      <c r="INJ917" s="17"/>
      <c r="INK917" s="17"/>
      <c r="INL917" s="17"/>
      <c r="INM917" s="17"/>
      <c r="INN917" s="17"/>
      <c r="INO917" s="17"/>
      <c r="INP917" s="17"/>
      <c r="INQ917" s="17"/>
      <c r="INR917" s="17"/>
      <c r="INS917" s="17"/>
      <c r="INT917" s="17"/>
      <c r="INU917" s="17"/>
      <c r="INV917" s="17"/>
      <c r="INW917" s="17"/>
      <c r="INX917" s="17"/>
      <c r="INY917" s="17"/>
      <c r="INZ917" s="17"/>
      <c r="IOA917" s="17"/>
      <c r="IOB917" s="17"/>
      <c r="IOC917" s="17"/>
      <c r="IOD917" s="17"/>
      <c r="IOE917" s="17"/>
      <c r="IOF917" s="17"/>
      <c r="IOG917" s="17"/>
      <c r="IOH917" s="17"/>
      <c r="IOI917" s="17"/>
      <c r="IOJ917" s="17"/>
      <c r="IOK917" s="17"/>
      <c r="IOL917" s="17"/>
      <c r="IOM917" s="17"/>
      <c r="ION917" s="17"/>
      <c r="IOO917" s="17"/>
      <c r="IOP917" s="17"/>
      <c r="IOQ917" s="17"/>
      <c r="IOR917" s="17"/>
      <c r="IOS917" s="17"/>
      <c r="IOT917" s="17"/>
      <c r="IOU917" s="17"/>
      <c r="IOV917" s="17"/>
      <c r="IOW917" s="17"/>
      <c r="IOX917" s="17"/>
      <c r="IOY917" s="17"/>
      <c r="IOZ917" s="17"/>
      <c r="IPA917" s="17"/>
      <c r="IPB917" s="17"/>
      <c r="IPC917" s="17"/>
      <c r="IPD917" s="17"/>
      <c r="IPE917" s="17"/>
      <c r="IPF917" s="17"/>
      <c r="IPG917" s="17"/>
      <c r="IPH917" s="17"/>
      <c r="IPI917" s="17"/>
      <c r="IPJ917" s="17"/>
      <c r="IPK917" s="17"/>
      <c r="IPL917" s="17"/>
      <c r="IPM917" s="17"/>
      <c r="IPN917" s="17"/>
      <c r="IPO917" s="17"/>
      <c r="IPP917" s="17"/>
      <c r="IPQ917" s="17"/>
      <c r="IPR917" s="17"/>
      <c r="IPS917" s="17"/>
      <c r="IPT917" s="17"/>
      <c r="IPU917" s="17"/>
      <c r="IPV917" s="17"/>
      <c r="IPW917" s="17"/>
      <c r="IPX917" s="17"/>
      <c r="IPY917" s="17"/>
      <c r="IPZ917" s="17"/>
      <c r="IQA917" s="17"/>
      <c r="IQB917" s="17"/>
      <c r="IQC917" s="17"/>
      <c r="IQD917" s="17"/>
      <c r="IQE917" s="17"/>
      <c r="IQF917" s="17"/>
      <c r="IQG917" s="17"/>
      <c r="IQH917" s="17"/>
      <c r="IQI917" s="17"/>
      <c r="IQJ917" s="17"/>
      <c r="IQK917" s="17"/>
      <c r="IQL917" s="17"/>
      <c r="IQM917" s="17"/>
      <c r="IQN917" s="17"/>
      <c r="IQO917" s="17"/>
      <c r="IQP917" s="17"/>
      <c r="IQQ917" s="17"/>
      <c r="IQR917" s="17"/>
      <c r="IQS917" s="17"/>
      <c r="IQT917" s="17"/>
      <c r="IQU917" s="17"/>
      <c r="IQV917" s="17"/>
      <c r="IQW917" s="17"/>
      <c r="IQX917" s="17"/>
      <c r="IQY917" s="17"/>
      <c r="IQZ917" s="17"/>
      <c r="IRA917" s="17"/>
      <c r="IRB917" s="17"/>
      <c r="IRC917" s="17"/>
      <c r="IRD917" s="17"/>
      <c r="IRE917" s="17"/>
      <c r="IRF917" s="17"/>
      <c r="IRG917" s="17"/>
      <c r="IRH917" s="17"/>
      <c r="IRI917" s="17"/>
      <c r="IRJ917" s="17"/>
      <c r="IRK917" s="17"/>
      <c r="IRL917" s="17"/>
      <c r="IRM917" s="17"/>
      <c r="IRN917" s="17"/>
      <c r="IRO917" s="17"/>
      <c r="IRP917" s="17"/>
      <c r="IRQ917" s="17"/>
      <c r="IRR917" s="17"/>
      <c r="IRS917" s="17"/>
      <c r="IRT917" s="17"/>
      <c r="IRU917" s="17"/>
      <c r="IRV917" s="17"/>
      <c r="IRW917" s="17"/>
      <c r="IRX917" s="17"/>
      <c r="IRY917" s="17"/>
      <c r="IRZ917" s="17"/>
      <c r="ISA917" s="17"/>
      <c r="ISB917" s="17"/>
      <c r="ISC917" s="17"/>
      <c r="ISD917" s="17"/>
      <c r="ISE917" s="17"/>
      <c r="ISF917" s="17"/>
      <c r="ISG917" s="17"/>
      <c r="ISH917" s="17"/>
      <c r="ISI917" s="17"/>
      <c r="ISJ917" s="17"/>
      <c r="ISK917" s="17"/>
      <c r="ISL917" s="17"/>
      <c r="ISM917" s="17"/>
      <c r="ISN917" s="17"/>
      <c r="ISO917" s="17"/>
      <c r="ISP917" s="17"/>
      <c r="ISQ917" s="17"/>
      <c r="ISR917" s="17"/>
      <c r="ISS917" s="17"/>
      <c r="IST917" s="17"/>
      <c r="ISU917" s="17"/>
      <c r="ISV917" s="17"/>
      <c r="ISW917" s="17"/>
      <c r="ISX917" s="17"/>
      <c r="ISY917" s="17"/>
      <c r="ISZ917" s="17"/>
      <c r="ITA917" s="17"/>
      <c r="ITB917" s="17"/>
      <c r="ITC917" s="17"/>
      <c r="ITD917" s="17"/>
      <c r="ITE917" s="17"/>
      <c r="ITF917" s="17"/>
      <c r="ITG917" s="17"/>
      <c r="ITH917" s="17"/>
      <c r="ITI917" s="17"/>
      <c r="ITJ917" s="17"/>
      <c r="ITK917" s="17"/>
      <c r="ITL917" s="17"/>
      <c r="ITM917" s="17"/>
      <c r="ITN917" s="17"/>
      <c r="ITO917" s="17"/>
      <c r="ITP917" s="17"/>
      <c r="ITQ917" s="17"/>
      <c r="ITR917" s="17"/>
      <c r="ITS917" s="17"/>
      <c r="ITT917" s="17"/>
      <c r="ITU917" s="17"/>
      <c r="ITV917" s="17"/>
      <c r="ITW917" s="17"/>
      <c r="ITX917" s="17"/>
      <c r="ITY917" s="17"/>
      <c r="ITZ917" s="17"/>
      <c r="IUA917" s="17"/>
      <c r="IUB917" s="17"/>
      <c r="IUC917" s="17"/>
      <c r="IUD917" s="17"/>
      <c r="IUE917" s="17"/>
      <c r="IUF917" s="17"/>
      <c r="IUG917" s="17"/>
      <c r="IUH917" s="17"/>
      <c r="IUI917" s="17"/>
      <c r="IUJ917" s="17"/>
      <c r="IUK917" s="17"/>
      <c r="IUL917" s="17"/>
      <c r="IUM917" s="17"/>
      <c r="IUN917" s="17"/>
      <c r="IUO917" s="17"/>
      <c r="IUP917" s="17"/>
      <c r="IUQ917" s="17"/>
      <c r="IUR917" s="17"/>
      <c r="IUS917" s="17"/>
      <c r="IUT917" s="17"/>
      <c r="IUU917" s="17"/>
      <c r="IUV917" s="17"/>
      <c r="IUW917" s="17"/>
      <c r="IUX917" s="17"/>
      <c r="IUY917" s="17"/>
      <c r="IUZ917" s="17"/>
      <c r="IVA917" s="17"/>
      <c r="IVB917" s="17"/>
      <c r="IVC917" s="17"/>
      <c r="IVD917" s="17"/>
      <c r="IVE917" s="17"/>
      <c r="IVF917" s="17"/>
      <c r="IVG917" s="17"/>
      <c r="IVH917" s="17"/>
      <c r="IVI917" s="17"/>
      <c r="IVJ917" s="17"/>
      <c r="IVK917" s="17"/>
      <c r="IVL917" s="17"/>
      <c r="IVM917" s="17"/>
      <c r="IVN917" s="17"/>
      <c r="IVO917" s="17"/>
      <c r="IVP917" s="17"/>
      <c r="IVQ917" s="17"/>
      <c r="IVR917" s="17"/>
      <c r="IVS917" s="17"/>
      <c r="IVT917" s="17"/>
      <c r="IVU917" s="17"/>
      <c r="IVV917" s="17"/>
      <c r="IVW917" s="17"/>
      <c r="IVX917" s="17"/>
      <c r="IVY917" s="17"/>
      <c r="IVZ917" s="17"/>
      <c r="IWA917" s="17"/>
      <c r="IWB917" s="17"/>
      <c r="IWC917" s="17"/>
      <c r="IWD917" s="17"/>
      <c r="IWE917" s="17"/>
      <c r="IWF917" s="17"/>
      <c r="IWG917" s="17"/>
      <c r="IWH917" s="17"/>
      <c r="IWI917" s="17"/>
      <c r="IWJ917" s="17"/>
      <c r="IWK917" s="17"/>
      <c r="IWL917" s="17"/>
      <c r="IWM917" s="17"/>
      <c r="IWN917" s="17"/>
      <c r="IWO917" s="17"/>
      <c r="IWP917" s="17"/>
      <c r="IWQ917" s="17"/>
      <c r="IWR917" s="17"/>
      <c r="IWS917" s="17"/>
      <c r="IWT917" s="17"/>
      <c r="IWU917" s="17"/>
      <c r="IWV917" s="17"/>
      <c r="IWW917" s="17"/>
      <c r="IWX917" s="17"/>
      <c r="IWY917" s="17"/>
      <c r="IWZ917" s="17"/>
      <c r="IXA917" s="17"/>
      <c r="IXB917" s="17"/>
      <c r="IXC917" s="17"/>
      <c r="IXD917" s="17"/>
      <c r="IXE917" s="17"/>
      <c r="IXF917" s="17"/>
      <c r="IXG917" s="17"/>
      <c r="IXH917" s="17"/>
      <c r="IXI917" s="17"/>
      <c r="IXJ917" s="17"/>
      <c r="IXK917" s="17"/>
      <c r="IXL917" s="17"/>
      <c r="IXM917" s="17"/>
      <c r="IXN917" s="17"/>
      <c r="IXO917" s="17"/>
      <c r="IXP917" s="17"/>
      <c r="IXQ917" s="17"/>
      <c r="IXR917" s="17"/>
      <c r="IXS917" s="17"/>
      <c r="IXT917" s="17"/>
      <c r="IXU917" s="17"/>
      <c r="IXV917" s="17"/>
      <c r="IXW917" s="17"/>
      <c r="IXX917" s="17"/>
      <c r="IXY917" s="17"/>
      <c r="IXZ917" s="17"/>
      <c r="IYA917" s="17"/>
      <c r="IYB917" s="17"/>
      <c r="IYC917" s="17"/>
      <c r="IYD917" s="17"/>
      <c r="IYE917" s="17"/>
      <c r="IYF917" s="17"/>
      <c r="IYG917" s="17"/>
      <c r="IYH917" s="17"/>
      <c r="IYI917" s="17"/>
      <c r="IYJ917" s="17"/>
      <c r="IYK917" s="17"/>
      <c r="IYL917" s="17"/>
      <c r="IYM917" s="17"/>
      <c r="IYN917" s="17"/>
      <c r="IYO917" s="17"/>
      <c r="IYP917" s="17"/>
      <c r="IYQ917" s="17"/>
      <c r="IYR917" s="17"/>
      <c r="IYS917" s="17"/>
      <c r="IYT917" s="17"/>
      <c r="IYU917" s="17"/>
      <c r="IYV917" s="17"/>
      <c r="IYW917" s="17"/>
      <c r="IYX917" s="17"/>
      <c r="IYY917" s="17"/>
      <c r="IYZ917" s="17"/>
      <c r="IZA917" s="17"/>
      <c r="IZB917" s="17"/>
      <c r="IZC917" s="17"/>
      <c r="IZD917" s="17"/>
      <c r="IZE917" s="17"/>
      <c r="IZF917" s="17"/>
      <c r="IZG917" s="17"/>
      <c r="IZH917" s="17"/>
      <c r="IZI917" s="17"/>
      <c r="IZJ917" s="17"/>
      <c r="IZK917" s="17"/>
      <c r="IZL917" s="17"/>
      <c r="IZM917" s="17"/>
      <c r="IZN917" s="17"/>
      <c r="IZO917" s="17"/>
      <c r="IZP917" s="17"/>
      <c r="IZQ917" s="17"/>
      <c r="IZR917" s="17"/>
      <c r="IZS917" s="17"/>
      <c r="IZT917" s="17"/>
      <c r="IZU917" s="17"/>
      <c r="IZV917" s="17"/>
      <c r="IZW917" s="17"/>
      <c r="IZX917" s="17"/>
      <c r="IZY917" s="17"/>
      <c r="IZZ917" s="17"/>
      <c r="JAA917" s="17"/>
      <c r="JAB917" s="17"/>
      <c r="JAC917" s="17"/>
      <c r="JAD917" s="17"/>
      <c r="JAE917" s="17"/>
      <c r="JAF917" s="17"/>
      <c r="JAG917" s="17"/>
      <c r="JAH917" s="17"/>
      <c r="JAI917" s="17"/>
      <c r="JAJ917" s="17"/>
      <c r="JAK917" s="17"/>
      <c r="JAL917" s="17"/>
      <c r="JAM917" s="17"/>
      <c r="JAN917" s="17"/>
      <c r="JAO917" s="17"/>
      <c r="JAP917" s="17"/>
      <c r="JAQ917" s="17"/>
      <c r="JAR917" s="17"/>
      <c r="JAS917" s="17"/>
      <c r="JAT917" s="17"/>
      <c r="JAU917" s="17"/>
      <c r="JAV917" s="17"/>
      <c r="JAW917" s="17"/>
      <c r="JAX917" s="17"/>
      <c r="JAY917" s="17"/>
      <c r="JAZ917" s="17"/>
      <c r="JBA917" s="17"/>
      <c r="JBB917" s="17"/>
      <c r="JBC917" s="17"/>
      <c r="JBD917" s="17"/>
      <c r="JBE917" s="17"/>
      <c r="JBF917" s="17"/>
      <c r="JBG917" s="17"/>
      <c r="JBH917" s="17"/>
      <c r="JBI917" s="17"/>
      <c r="JBJ917" s="17"/>
      <c r="JBK917" s="17"/>
      <c r="JBL917" s="17"/>
      <c r="JBM917" s="17"/>
      <c r="JBN917" s="17"/>
      <c r="JBO917" s="17"/>
      <c r="JBP917" s="17"/>
      <c r="JBQ917" s="17"/>
      <c r="JBR917" s="17"/>
      <c r="JBS917" s="17"/>
      <c r="JBT917" s="17"/>
      <c r="JBU917" s="17"/>
      <c r="JBV917" s="17"/>
      <c r="JBW917" s="17"/>
      <c r="JBX917" s="17"/>
      <c r="JBY917" s="17"/>
      <c r="JBZ917" s="17"/>
      <c r="JCA917" s="17"/>
      <c r="JCB917" s="17"/>
      <c r="JCC917" s="17"/>
      <c r="JCD917" s="17"/>
      <c r="JCE917" s="17"/>
      <c r="JCF917" s="17"/>
      <c r="JCG917" s="17"/>
      <c r="JCH917" s="17"/>
      <c r="JCI917" s="17"/>
      <c r="JCJ917" s="17"/>
      <c r="JCK917" s="17"/>
      <c r="JCL917" s="17"/>
      <c r="JCM917" s="17"/>
      <c r="JCN917" s="17"/>
      <c r="JCO917" s="17"/>
      <c r="JCP917" s="17"/>
      <c r="JCQ917" s="17"/>
      <c r="JCR917" s="17"/>
      <c r="JCS917" s="17"/>
      <c r="JCT917" s="17"/>
      <c r="JCU917" s="17"/>
      <c r="JCV917" s="17"/>
      <c r="JCW917" s="17"/>
      <c r="JCX917" s="17"/>
      <c r="JCY917" s="17"/>
      <c r="JCZ917" s="17"/>
      <c r="JDA917" s="17"/>
      <c r="JDB917" s="17"/>
      <c r="JDC917" s="17"/>
      <c r="JDD917" s="17"/>
      <c r="JDE917" s="17"/>
      <c r="JDF917" s="17"/>
      <c r="JDG917" s="17"/>
      <c r="JDH917" s="17"/>
      <c r="JDI917" s="17"/>
      <c r="JDJ917" s="17"/>
      <c r="JDK917" s="17"/>
      <c r="JDL917" s="17"/>
      <c r="JDM917" s="17"/>
      <c r="JDN917" s="17"/>
      <c r="JDO917" s="17"/>
      <c r="JDP917" s="17"/>
      <c r="JDQ917" s="17"/>
      <c r="JDR917" s="17"/>
      <c r="JDS917" s="17"/>
      <c r="JDT917" s="17"/>
      <c r="JDU917" s="17"/>
      <c r="JDV917" s="17"/>
      <c r="JDW917" s="17"/>
      <c r="JDX917" s="17"/>
      <c r="JDY917" s="17"/>
      <c r="JDZ917" s="17"/>
      <c r="JEA917" s="17"/>
      <c r="JEB917" s="17"/>
      <c r="JEC917" s="17"/>
      <c r="JED917" s="17"/>
      <c r="JEE917" s="17"/>
      <c r="JEF917" s="17"/>
      <c r="JEG917" s="17"/>
      <c r="JEH917" s="17"/>
      <c r="JEI917" s="17"/>
      <c r="JEJ917" s="17"/>
      <c r="JEK917" s="17"/>
      <c r="JEL917" s="17"/>
      <c r="JEM917" s="17"/>
      <c r="JEN917" s="17"/>
      <c r="JEO917" s="17"/>
      <c r="JEP917" s="17"/>
      <c r="JEQ917" s="17"/>
      <c r="JER917" s="17"/>
      <c r="JES917" s="17"/>
      <c r="JET917" s="17"/>
      <c r="JEU917" s="17"/>
      <c r="JEV917" s="17"/>
      <c r="JEW917" s="17"/>
      <c r="JEX917" s="17"/>
      <c r="JEY917" s="17"/>
      <c r="JEZ917" s="17"/>
      <c r="JFA917" s="17"/>
      <c r="JFB917" s="17"/>
      <c r="JFC917" s="17"/>
      <c r="JFD917" s="17"/>
      <c r="JFE917" s="17"/>
      <c r="JFF917" s="17"/>
      <c r="JFG917" s="17"/>
      <c r="JFH917" s="17"/>
      <c r="JFI917" s="17"/>
      <c r="JFJ917" s="17"/>
      <c r="JFK917" s="17"/>
      <c r="JFL917" s="17"/>
      <c r="JFM917" s="17"/>
      <c r="JFN917" s="17"/>
      <c r="JFO917" s="17"/>
      <c r="JFP917" s="17"/>
      <c r="JFQ917" s="17"/>
      <c r="JFR917" s="17"/>
      <c r="JFS917" s="17"/>
      <c r="JFT917" s="17"/>
      <c r="JFU917" s="17"/>
      <c r="JFV917" s="17"/>
      <c r="JFW917" s="17"/>
      <c r="JFX917" s="17"/>
      <c r="JFY917" s="17"/>
      <c r="JFZ917" s="17"/>
      <c r="JGA917" s="17"/>
      <c r="JGB917" s="17"/>
      <c r="JGC917" s="17"/>
      <c r="JGD917" s="17"/>
      <c r="JGE917" s="17"/>
      <c r="JGF917" s="17"/>
      <c r="JGG917" s="17"/>
      <c r="JGH917" s="17"/>
      <c r="JGI917" s="17"/>
      <c r="JGJ917" s="17"/>
      <c r="JGK917" s="17"/>
      <c r="JGL917" s="17"/>
      <c r="JGM917" s="17"/>
      <c r="JGN917" s="17"/>
      <c r="JGO917" s="17"/>
      <c r="JGP917" s="17"/>
      <c r="JGQ917" s="17"/>
      <c r="JGR917" s="17"/>
      <c r="JGS917" s="17"/>
      <c r="JGT917" s="17"/>
      <c r="JGU917" s="17"/>
      <c r="JGV917" s="17"/>
      <c r="JGW917" s="17"/>
      <c r="JGX917" s="17"/>
      <c r="JGY917" s="17"/>
      <c r="JGZ917" s="17"/>
      <c r="JHA917" s="17"/>
      <c r="JHB917" s="17"/>
      <c r="JHC917" s="17"/>
      <c r="JHD917" s="17"/>
      <c r="JHE917" s="17"/>
      <c r="JHF917" s="17"/>
      <c r="JHG917" s="17"/>
      <c r="JHH917" s="17"/>
      <c r="JHI917" s="17"/>
      <c r="JHJ917" s="17"/>
      <c r="JHK917" s="17"/>
      <c r="JHL917" s="17"/>
      <c r="JHM917" s="17"/>
      <c r="JHN917" s="17"/>
      <c r="JHO917" s="17"/>
      <c r="JHP917" s="17"/>
      <c r="JHQ917" s="17"/>
      <c r="JHR917" s="17"/>
      <c r="JHS917" s="17"/>
      <c r="JHT917" s="17"/>
      <c r="JHU917" s="17"/>
      <c r="JHV917" s="17"/>
      <c r="JHW917" s="17"/>
      <c r="JHX917" s="17"/>
      <c r="JHY917" s="17"/>
      <c r="JHZ917" s="17"/>
      <c r="JIA917" s="17"/>
      <c r="JIB917" s="17"/>
      <c r="JIC917" s="17"/>
      <c r="JID917" s="17"/>
      <c r="JIE917" s="17"/>
      <c r="JIF917" s="17"/>
      <c r="JIG917" s="17"/>
      <c r="JIH917" s="17"/>
      <c r="JII917" s="17"/>
      <c r="JIJ917" s="17"/>
      <c r="JIK917" s="17"/>
      <c r="JIL917" s="17"/>
      <c r="JIM917" s="17"/>
      <c r="JIN917" s="17"/>
      <c r="JIO917" s="17"/>
      <c r="JIP917" s="17"/>
      <c r="JIQ917" s="17"/>
      <c r="JIR917" s="17"/>
      <c r="JIS917" s="17"/>
      <c r="JIT917" s="17"/>
      <c r="JIU917" s="17"/>
      <c r="JIV917" s="17"/>
      <c r="JIW917" s="17"/>
      <c r="JIX917" s="17"/>
      <c r="JIY917" s="17"/>
      <c r="JIZ917" s="17"/>
      <c r="JJA917" s="17"/>
      <c r="JJB917" s="17"/>
      <c r="JJC917" s="17"/>
      <c r="JJD917" s="17"/>
      <c r="JJE917" s="17"/>
      <c r="JJF917" s="17"/>
      <c r="JJG917" s="17"/>
      <c r="JJH917" s="17"/>
      <c r="JJI917" s="17"/>
      <c r="JJJ917" s="17"/>
      <c r="JJK917" s="17"/>
      <c r="JJL917" s="17"/>
      <c r="JJM917" s="17"/>
      <c r="JJN917" s="17"/>
      <c r="JJO917" s="17"/>
      <c r="JJP917" s="17"/>
      <c r="JJQ917" s="17"/>
      <c r="JJR917" s="17"/>
      <c r="JJS917" s="17"/>
      <c r="JJT917" s="17"/>
      <c r="JJU917" s="17"/>
      <c r="JJV917" s="17"/>
      <c r="JJW917" s="17"/>
      <c r="JJX917" s="17"/>
      <c r="JJY917" s="17"/>
      <c r="JJZ917" s="17"/>
      <c r="JKA917" s="17"/>
      <c r="JKB917" s="17"/>
      <c r="JKC917" s="17"/>
      <c r="JKD917" s="17"/>
      <c r="JKE917" s="17"/>
      <c r="JKF917" s="17"/>
      <c r="JKG917" s="17"/>
      <c r="JKH917" s="17"/>
      <c r="JKI917" s="17"/>
      <c r="JKJ917" s="17"/>
      <c r="JKK917" s="17"/>
      <c r="JKL917" s="17"/>
      <c r="JKM917" s="17"/>
      <c r="JKN917" s="17"/>
      <c r="JKO917" s="17"/>
      <c r="JKP917" s="17"/>
      <c r="JKQ917" s="17"/>
      <c r="JKR917" s="17"/>
      <c r="JKS917" s="17"/>
      <c r="JKT917" s="17"/>
      <c r="JKU917" s="17"/>
      <c r="JKV917" s="17"/>
      <c r="JKW917" s="17"/>
      <c r="JKX917" s="17"/>
      <c r="JKY917" s="17"/>
      <c r="JKZ917" s="17"/>
      <c r="JLA917" s="17"/>
      <c r="JLB917" s="17"/>
      <c r="JLC917" s="17"/>
      <c r="JLD917" s="17"/>
      <c r="JLE917" s="17"/>
      <c r="JLF917" s="17"/>
      <c r="JLG917" s="17"/>
      <c r="JLH917" s="17"/>
      <c r="JLI917" s="17"/>
      <c r="JLJ917" s="17"/>
      <c r="JLK917" s="17"/>
      <c r="JLL917" s="17"/>
      <c r="JLM917" s="17"/>
      <c r="JLN917" s="17"/>
      <c r="JLO917" s="17"/>
      <c r="JLP917" s="17"/>
      <c r="JLQ917" s="17"/>
      <c r="JLR917" s="17"/>
      <c r="JLS917" s="17"/>
      <c r="JLT917" s="17"/>
      <c r="JLU917" s="17"/>
      <c r="JLV917" s="17"/>
      <c r="JLW917" s="17"/>
      <c r="JLX917" s="17"/>
      <c r="JLY917" s="17"/>
      <c r="JLZ917" s="17"/>
      <c r="JMA917" s="17"/>
      <c r="JMB917" s="17"/>
      <c r="JMC917" s="17"/>
      <c r="JMD917" s="17"/>
      <c r="JME917" s="17"/>
      <c r="JMF917" s="17"/>
      <c r="JMG917" s="17"/>
      <c r="JMH917" s="17"/>
      <c r="JMI917" s="17"/>
      <c r="JMJ917" s="17"/>
      <c r="JMK917" s="17"/>
      <c r="JML917" s="17"/>
      <c r="JMM917" s="17"/>
      <c r="JMN917" s="17"/>
      <c r="JMO917" s="17"/>
      <c r="JMP917" s="17"/>
      <c r="JMQ917" s="17"/>
      <c r="JMR917" s="17"/>
      <c r="JMS917" s="17"/>
      <c r="JMT917" s="17"/>
      <c r="JMU917" s="17"/>
      <c r="JMV917" s="17"/>
      <c r="JMW917" s="17"/>
      <c r="JMX917" s="17"/>
      <c r="JMY917" s="17"/>
      <c r="JMZ917" s="17"/>
      <c r="JNA917" s="17"/>
      <c r="JNB917" s="17"/>
      <c r="JNC917" s="17"/>
      <c r="JND917" s="17"/>
      <c r="JNE917" s="17"/>
      <c r="JNF917" s="17"/>
      <c r="JNG917" s="17"/>
      <c r="JNH917" s="17"/>
      <c r="JNI917" s="17"/>
      <c r="JNJ917" s="17"/>
      <c r="JNK917" s="17"/>
      <c r="JNL917" s="17"/>
      <c r="JNM917" s="17"/>
      <c r="JNN917" s="17"/>
      <c r="JNO917" s="17"/>
      <c r="JNP917" s="17"/>
      <c r="JNQ917" s="17"/>
      <c r="JNR917" s="17"/>
      <c r="JNS917" s="17"/>
      <c r="JNT917" s="17"/>
      <c r="JNU917" s="17"/>
      <c r="JNV917" s="17"/>
      <c r="JNW917" s="17"/>
      <c r="JNX917" s="17"/>
      <c r="JNY917" s="17"/>
      <c r="JNZ917" s="17"/>
      <c r="JOA917" s="17"/>
      <c r="JOB917" s="17"/>
      <c r="JOC917" s="17"/>
      <c r="JOD917" s="17"/>
      <c r="JOE917" s="17"/>
      <c r="JOF917" s="17"/>
      <c r="JOG917" s="17"/>
      <c r="JOH917" s="17"/>
      <c r="JOI917" s="17"/>
      <c r="JOJ917" s="17"/>
      <c r="JOK917" s="17"/>
      <c r="JOL917" s="17"/>
      <c r="JOM917" s="17"/>
      <c r="JON917" s="17"/>
      <c r="JOO917" s="17"/>
      <c r="JOP917" s="17"/>
      <c r="JOQ917" s="17"/>
      <c r="JOR917" s="17"/>
      <c r="JOS917" s="17"/>
      <c r="JOT917" s="17"/>
      <c r="JOU917" s="17"/>
      <c r="JOV917" s="17"/>
      <c r="JOW917" s="17"/>
      <c r="JOX917" s="17"/>
      <c r="JOY917" s="17"/>
      <c r="JOZ917" s="17"/>
      <c r="JPA917" s="17"/>
      <c r="JPB917" s="17"/>
      <c r="JPC917" s="17"/>
      <c r="JPD917" s="17"/>
      <c r="JPE917" s="17"/>
      <c r="JPF917" s="17"/>
      <c r="JPG917" s="17"/>
      <c r="JPH917" s="17"/>
      <c r="JPI917" s="17"/>
      <c r="JPJ917" s="17"/>
      <c r="JPK917" s="17"/>
      <c r="JPL917" s="17"/>
      <c r="JPM917" s="17"/>
      <c r="JPN917" s="17"/>
      <c r="JPO917" s="17"/>
      <c r="JPP917" s="17"/>
      <c r="JPQ917" s="17"/>
      <c r="JPR917" s="17"/>
      <c r="JPS917" s="17"/>
      <c r="JPT917" s="17"/>
      <c r="JPU917" s="17"/>
      <c r="JPV917" s="17"/>
      <c r="JPW917" s="17"/>
      <c r="JPX917" s="17"/>
      <c r="JPY917" s="17"/>
      <c r="JPZ917" s="17"/>
      <c r="JQA917" s="17"/>
      <c r="JQB917" s="17"/>
      <c r="JQC917" s="17"/>
      <c r="JQD917" s="17"/>
      <c r="JQE917" s="17"/>
      <c r="JQF917" s="17"/>
      <c r="JQG917" s="17"/>
      <c r="JQH917" s="17"/>
      <c r="JQI917" s="17"/>
      <c r="JQJ917" s="17"/>
      <c r="JQK917" s="17"/>
      <c r="JQL917" s="17"/>
      <c r="JQM917" s="17"/>
      <c r="JQN917" s="17"/>
      <c r="JQO917" s="17"/>
      <c r="JQP917" s="17"/>
      <c r="JQQ917" s="17"/>
      <c r="JQR917" s="17"/>
      <c r="JQS917" s="17"/>
      <c r="JQT917" s="17"/>
      <c r="JQU917" s="17"/>
      <c r="JQV917" s="17"/>
      <c r="JQW917" s="17"/>
      <c r="JQX917" s="17"/>
      <c r="JQY917" s="17"/>
      <c r="JQZ917" s="17"/>
      <c r="JRA917" s="17"/>
      <c r="JRB917" s="17"/>
      <c r="JRC917" s="17"/>
      <c r="JRD917" s="17"/>
      <c r="JRE917" s="17"/>
      <c r="JRF917" s="17"/>
      <c r="JRG917" s="17"/>
      <c r="JRH917" s="17"/>
      <c r="JRI917" s="17"/>
      <c r="JRJ917" s="17"/>
      <c r="JRK917" s="17"/>
      <c r="JRL917" s="17"/>
      <c r="JRM917" s="17"/>
      <c r="JRN917" s="17"/>
      <c r="JRO917" s="17"/>
      <c r="JRP917" s="17"/>
      <c r="JRQ917" s="17"/>
      <c r="JRR917" s="17"/>
      <c r="JRS917" s="17"/>
      <c r="JRT917" s="17"/>
      <c r="JRU917" s="17"/>
      <c r="JRV917" s="17"/>
      <c r="JRW917" s="17"/>
      <c r="JRX917" s="17"/>
      <c r="JRY917" s="17"/>
      <c r="JRZ917" s="17"/>
      <c r="JSA917" s="17"/>
      <c r="JSB917" s="17"/>
      <c r="JSC917" s="17"/>
      <c r="JSD917" s="17"/>
      <c r="JSE917" s="17"/>
      <c r="JSF917" s="17"/>
      <c r="JSG917" s="17"/>
      <c r="JSH917" s="17"/>
      <c r="JSI917" s="17"/>
      <c r="JSJ917" s="17"/>
      <c r="JSK917" s="17"/>
      <c r="JSL917" s="17"/>
      <c r="JSM917" s="17"/>
      <c r="JSN917" s="17"/>
      <c r="JSO917" s="17"/>
      <c r="JSP917" s="17"/>
      <c r="JSQ917" s="17"/>
      <c r="JSR917" s="17"/>
      <c r="JSS917" s="17"/>
      <c r="JST917" s="17"/>
      <c r="JSU917" s="17"/>
      <c r="JSV917" s="17"/>
      <c r="JSW917" s="17"/>
      <c r="JSX917" s="17"/>
      <c r="JSY917" s="17"/>
      <c r="JSZ917" s="17"/>
      <c r="JTA917" s="17"/>
      <c r="JTB917" s="17"/>
      <c r="JTC917" s="17"/>
      <c r="JTD917" s="17"/>
      <c r="JTE917" s="17"/>
      <c r="JTF917" s="17"/>
      <c r="JTG917" s="17"/>
      <c r="JTH917" s="17"/>
      <c r="JTI917" s="17"/>
      <c r="JTJ917" s="17"/>
      <c r="JTK917" s="17"/>
      <c r="JTL917" s="17"/>
      <c r="JTM917" s="17"/>
      <c r="JTN917" s="17"/>
      <c r="JTO917" s="17"/>
      <c r="JTP917" s="17"/>
      <c r="JTQ917" s="17"/>
      <c r="JTR917" s="17"/>
      <c r="JTS917" s="17"/>
      <c r="JTT917" s="17"/>
      <c r="JTU917" s="17"/>
      <c r="JTV917" s="17"/>
      <c r="JTW917" s="17"/>
      <c r="JTX917" s="17"/>
      <c r="JTY917" s="17"/>
      <c r="JTZ917" s="17"/>
      <c r="JUA917" s="17"/>
      <c r="JUB917" s="17"/>
      <c r="JUC917" s="17"/>
      <c r="JUD917" s="17"/>
      <c r="JUE917" s="17"/>
      <c r="JUF917" s="17"/>
      <c r="JUG917" s="17"/>
      <c r="JUH917" s="17"/>
      <c r="JUI917" s="17"/>
      <c r="JUJ917" s="17"/>
      <c r="JUK917" s="17"/>
      <c r="JUL917" s="17"/>
      <c r="JUM917" s="17"/>
      <c r="JUN917" s="17"/>
      <c r="JUO917" s="17"/>
      <c r="JUP917" s="17"/>
      <c r="JUQ917" s="17"/>
      <c r="JUR917" s="17"/>
      <c r="JUS917" s="17"/>
      <c r="JUT917" s="17"/>
      <c r="JUU917" s="17"/>
      <c r="JUV917" s="17"/>
      <c r="JUW917" s="17"/>
      <c r="JUX917" s="17"/>
      <c r="JUY917" s="17"/>
      <c r="JUZ917" s="17"/>
      <c r="JVA917" s="17"/>
      <c r="JVB917" s="17"/>
      <c r="JVC917" s="17"/>
      <c r="JVD917" s="17"/>
      <c r="JVE917" s="17"/>
      <c r="JVF917" s="17"/>
      <c r="JVG917" s="17"/>
      <c r="JVH917" s="17"/>
      <c r="JVI917" s="17"/>
      <c r="JVJ917" s="17"/>
      <c r="JVK917" s="17"/>
      <c r="JVL917" s="17"/>
      <c r="JVM917" s="17"/>
      <c r="JVN917" s="17"/>
      <c r="JVO917" s="17"/>
      <c r="JVP917" s="17"/>
      <c r="JVQ917" s="17"/>
      <c r="JVR917" s="17"/>
      <c r="JVS917" s="17"/>
      <c r="JVT917" s="17"/>
      <c r="JVU917" s="17"/>
      <c r="JVV917" s="17"/>
      <c r="JVW917" s="17"/>
      <c r="JVX917" s="17"/>
      <c r="JVY917" s="17"/>
      <c r="JVZ917" s="17"/>
      <c r="JWA917" s="17"/>
      <c r="JWB917" s="17"/>
      <c r="JWC917" s="17"/>
      <c r="JWD917" s="17"/>
      <c r="JWE917" s="17"/>
      <c r="JWF917" s="17"/>
      <c r="JWG917" s="17"/>
      <c r="JWH917" s="17"/>
      <c r="JWI917" s="17"/>
      <c r="JWJ917" s="17"/>
      <c r="JWK917" s="17"/>
      <c r="JWL917" s="17"/>
      <c r="JWM917" s="17"/>
      <c r="JWN917" s="17"/>
      <c r="JWO917" s="17"/>
      <c r="JWP917" s="17"/>
      <c r="JWQ917" s="17"/>
      <c r="JWR917" s="17"/>
      <c r="JWS917" s="17"/>
      <c r="JWT917" s="17"/>
      <c r="JWU917" s="17"/>
      <c r="JWV917" s="17"/>
      <c r="JWW917" s="17"/>
      <c r="JWX917" s="17"/>
      <c r="JWY917" s="17"/>
      <c r="JWZ917" s="17"/>
      <c r="JXA917" s="17"/>
      <c r="JXB917" s="17"/>
      <c r="JXC917" s="17"/>
      <c r="JXD917" s="17"/>
      <c r="JXE917" s="17"/>
      <c r="JXF917" s="17"/>
      <c r="JXG917" s="17"/>
      <c r="JXH917" s="17"/>
      <c r="JXI917" s="17"/>
      <c r="JXJ917" s="17"/>
      <c r="JXK917" s="17"/>
      <c r="JXL917" s="17"/>
      <c r="JXM917" s="17"/>
      <c r="JXN917" s="17"/>
      <c r="JXO917" s="17"/>
      <c r="JXP917" s="17"/>
      <c r="JXQ917" s="17"/>
      <c r="JXR917" s="17"/>
      <c r="JXS917" s="17"/>
      <c r="JXT917" s="17"/>
      <c r="JXU917" s="17"/>
      <c r="JXV917" s="17"/>
      <c r="JXW917" s="17"/>
      <c r="JXX917" s="17"/>
      <c r="JXY917" s="17"/>
      <c r="JXZ917" s="17"/>
      <c r="JYA917" s="17"/>
      <c r="JYB917" s="17"/>
      <c r="JYC917" s="17"/>
      <c r="JYD917" s="17"/>
      <c r="JYE917" s="17"/>
      <c r="JYF917" s="17"/>
      <c r="JYG917" s="17"/>
      <c r="JYH917" s="17"/>
      <c r="JYI917" s="17"/>
      <c r="JYJ917" s="17"/>
      <c r="JYK917" s="17"/>
      <c r="JYL917" s="17"/>
      <c r="JYM917" s="17"/>
      <c r="JYN917" s="17"/>
      <c r="JYO917" s="17"/>
      <c r="JYP917" s="17"/>
      <c r="JYQ917" s="17"/>
      <c r="JYR917" s="17"/>
      <c r="JYS917" s="17"/>
      <c r="JYT917" s="17"/>
      <c r="JYU917" s="17"/>
      <c r="JYV917" s="17"/>
      <c r="JYW917" s="17"/>
      <c r="JYX917" s="17"/>
      <c r="JYY917" s="17"/>
      <c r="JYZ917" s="17"/>
      <c r="JZA917" s="17"/>
      <c r="JZB917" s="17"/>
      <c r="JZC917" s="17"/>
      <c r="JZD917" s="17"/>
      <c r="JZE917" s="17"/>
      <c r="JZF917" s="17"/>
      <c r="JZG917" s="17"/>
      <c r="JZH917" s="17"/>
      <c r="JZI917" s="17"/>
      <c r="JZJ917" s="17"/>
      <c r="JZK917" s="17"/>
      <c r="JZL917" s="17"/>
      <c r="JZM917" s="17"/>
      <c r="JZN917" s="17"/>
      <c r="JZO917" s="17"/>
      <c r="JZP917" s="17"/>
      <c r="JZQ917" s="17"/>
      <c r="JZR917" s="17"/>
      <c r="JZS917" s="17"/>
      <c r="JZT917" s="17"/>
      <c r="JZU917" s="17"/>
      <c r="JZV917" s="17"/>
      <c r="JZW917" s="17"/>
      <c r="JZX917" s="17"/>
      <c r="JZY917" s="17"/>
      <c r="JZZ917" s="17"/>
      <c r="KAA917" s="17"/>
      <c r="KAB917" s="17"/>
      <c r="KAC917" s="17"/>
      <c r="KAD917" s="17"/>
      <c r="KAE917" s="17"/>
      <c r="KAF917" s="17"/>
      <c r="KAG917" s="17"/>
      <c r="KAH917" s="17"/>
      <c r="KAI917" s="17"/>
      <c r="KAJ917" s="17"/>
      <c r="KAK917" s="17"/>
      <c r="KAL917" s="17"/>
      <c r="KAM917" s="17"/>
      <c r="KAN917" s="17"/>
      <c r="KAO917" s="17"/>
      <c r="KAP917" s="17"/>
      <c r="KAQ917" s="17"/>
      <c r="KAR917" s="17"/>
      <c r="KAS917" s="17"/>
      <c r="KAT917" s="17"/>
      <c r="KAU917" s="17"/>
      <c r="KAV917" s="17"/>
      <c r="KAW917" s="17"/>
      <c r="KAX917" s="17"/>
      <c r="KAY917" s="17"/>
      <c r="KAZ917" s="17"/>
      <c r="KBA917" s="17"/>
      <c r="KBB917" s="17"/>
      <c r="KBC917" s="17"/>
      <c r="KBD917" s="17"/>
      <c r="KBE917" s="17"/>
      <c r="KBF917" s="17"/>
      <c r="KBG917" s="17"/>
      <c r="KBH917" s="17"/>
      <c r="KBI917" s="17"/>
      <c r="KBJ917" s="17"/>
      <c r="KBK917" s="17"/>
      <c r="KBL917" s="17"/>
      <c r="KBM917" s="17"/>
      <c r="KBN917" s="17"/>
      <c r="KBO917" s="17"/>
      <c r="KBP917" s="17"/>
      <c r="KBQ917" s="17"/>
      <c r="KBR917" s="17"/>
      <c r="KBS917" s="17"/>
      <c r="KBT917" s="17"/>
      <c r="KBU917" s="17"/>
      <c r="KBV917" s="17"/>
      <c r="KBW917" s="17"/>
      <c r="KBX917" s="17"/>
      <c r="KBY917" s="17"/>
      <c r="KBZ917" s="17"/>
      <c r="KCA917" s="17"/>
      <c r="KCB917" s="17"/>
      <c r="KCC917" s="17"/>
      <c r="KCD917" s="17"/>
      <c r="KCE917" s="17"/>
      <c r="KCF917" s="17"/>
      <c r="KCG917" s="17"/>
      <c r="KCH917" s="17"/>
      <c r="KCI917" s="17"/>
      <c r="KCJ917" s="17"/>
      <c r="KCK917" s="17"/>
      <c r="KCL917" s="17"/>
      <c r="KCM917" s="17"/>
      <c r="KCN917" s="17"/>
      <c r="KCO917" s="17"/>
      <c r="KCP917" s="17"/>
      <c r="KCQ917" s="17"/>
      <c r="KCR917" s="17"/>
      <c r="KCS917" s="17"/>
      <c r="KCT917" s="17"/>
      <c r="KCU917" s="17"/>
      <c r="KCV917" s="17"/>
      <c r="KCW917" s="17"/>
      <c r="KCX917" s="17"/>
      <c r="KCY917" s="17"/>
      <c r="KCZ917" s="17"/>
      <c r="KDA917" s="17"/>
      <c r="KDB917" s="17"/>
      <c r="KDC917" s="17"/>
      <c r="KDD917" s="17"/>
      <c r="KDE917" s="17"/>
      <c r="KDF917" s="17"/>
      <c r="KDG917" s="17"/>
      <c r="KDH917" s="17"/>
      <c r="KDI917" s="17"/>
      <c r="KDJ917" s="17"/>
      <c r="KDK917" s="17"/>
      <c r="KDL917" s="17"/>
      <c r="KDM917" s="17"/>
      <c r="KDN917" s="17"/>
      <c r="KDO917" s="17"/>
      <c r="KDP917" s="17"/>
      <c r="KDQ917" s="17"/>
      <c r="KDR917" s="17"/>
      <c r="KDS917" s="17"/>
      <c r="KDT917" s="17"/>
      <c r="KDU917" s="17"/>
      <c r="KDV917" s="17"/>
      <c r="KDW917" s="17"/>
      <c r="KDX917" s="17"/>
      <c r="KDY917" s="17"/>
      <c r="KDZ917" s="17"/>
      <c r="KEA917" s="17"/>
      <c r="KEB917" s="17"/>
      <c r="KEC917" s="17"/>
      <c r="KED917" s="17"/>
      <c r="KEE917" s="17"/>
      <c r="KEF917" s="17"/>
      <c r="KEG917" s="17"/>
      <c r="KEH917" s="17"/>
      <c r="KEI917" s="17"/>
      <c r="KEJ917" s="17"/>
      <c r="KEK917" s="17"/>
      <c r="KEL917" s="17"/>
      <c r="KEM917" s="17"/>
      <c r="KEN917" s="17"/>
      <c r="KEO917" s="17"/>
      <c r="KEP917" s="17"/>
      <c r="KEQ917" s="17"/>
      <c r="KER917" s="17"/>
      <c r="KES917" s="17"/>
      <c r="KET917" s="17"/>
      <c r="KEU917" s="17"/>
      <c r="KEV917" s="17"/>
      <c r="KEW917" s="17"/>
      <c r="KEX917" s="17"/>
      <c r="KEY917" s="17"/>
      <c r="KEZ917" s="17"/>
      <c r="KFA917" s="17"/>
      <c r="KFB917" s="17"/>
      <c r="KFC917" s="17"/>
      <c r="KFD917" s="17"/>
      <c r="KFE917" s="17"/>
      <c r="KFF917" s="17"/>
      <c r="KFG917" s="17"/>
      <c r="KFH917" s="17"/>
      <c r="KFI917" s="17"/>
      <c r="KFJ917" s="17"/>
      <c r="KFK917" s="17"/>
      <c r="KFL917" s="17"/>
      <c r="KFM917" s="17"/>
      <c r="KFN917" s="17"/>
      <c r="KFO917" s="17"/>
      <c r="KFP917" s="17"/>
      <c r="KFQ917" s="17"/>
      <c r="KFR917" s="17"/>
      <c r="KFS917" s="17"/>
      <c r="KFT917" s="17"/>
      <c r="KFU917" s="17"/>
      <c r="KFV917" s="17"/>
      <c r="KFW917" s="17"/>
      <c r="KFX917" s="17"/>
      <c r="KFY917" s="17"/>
      <c r="KFZ917" s="17"/>
      <c r="KGA917" s="17"/>
      <c r="KGB917" s="17"/>
      <c r="KGC917" s="17"/>
      <c r="KGD917" s="17"/>
      <c r="KGE917" s="17"/>
      <c r="KGF917" s="17"/>
      <c r="KGG917" s="17"/>
      <c r="KGH917" s="17"/>
      <c r="KGI917" s="17"/>
      <c r="KGJ917" s="17"/>
      <c r="KGK917" s="17"/>
      <c r="KGL917" s="17"/>
      <c r="KGM917" s="17"/>
      <c r="KGN917" s="17"/>
      <c r="KGO917" s="17"/>
      <c r="KGP917" s="17"/>
      <c r="KGQ917" s="17"/>
      <c r="KGR917" s="17"/>
      <c r="KGS917" s="17"/>
      <c r="KGT917" s="17"/>
      <c r="KGU917" s="17"/>
      <c r="KGV917" s="17"/>
      <c r="KGW917" s="17"/>
      <c r="KGX917" s="17"/>
      <c r="KGY917" s="17"/>
      <c r="KGZ917" s="17"/>
      <c r="KHA917" s="17"/>
      <c r="KHB917" s="17"/>
      <c r="KHC917" s="17"/>
      <c r="KHD917" s="17"/>
      <c r="KHE917" s="17"/>
      <c r="KHF917" s="17"/>
      <c r="KHG917" s="17"/>
      <c r="KHH917" s="17"/>
      <c r="KHI917" s="17"/>
      <c r="KHJ917" s="17"/>
      <c r="KHK917" s="17"/>
      <c r="KHL917" s="17"/>
      <c r="KHM917" s="17"/>
      <c r="KHN917" s="17"/>
      <c r="KHO917" s="17"/>
      <c r="KHP917" s="17"/>
      <c r="KHQ917" s="17"/>
      <c r="KHR917" s="17"/>
      <c r="KHS917" s="17"/>
      <c r="KHT917" s="17"/>
      <c r="KHU917" s="17"/>
      <c r="KHV917" s="17"/>
      <c r="KHW917" s="17"/>
      <c r="KHX917" s="17"/>
      <c r="KHY917" s="17"/>
      <c r="KHZ917" s="17"/>
      <c r="KIA917" s="17"/>
      <c r="KIB917" s="17"/>
      <c r="KIC917" s="17"/>
      <c r="KID917" s="17"/>
      <c r="KIE917" s="17"/>
      <c r="KIF917" s="17"/>
      <c r="KIG917" s="17"/>
      <c r="KIH917" s="17"/>
      <c r="KII917" s="17"/>
      <c r="KIJ917" s="17"/>
      <c r="KIK917" s="17"/>
      <c r="KIL917" s="17"/>
      <c r="KIM917" s="17"/>
      <c r="KIN917" s="17"/>
      <c r="KIO917" s="17"/>
      <c r="KIP917" s="17"/>
      <c r="KIQ917" s="17"/>
      <c r="KIR917" s="17"/>
      <c r="KIS917" s="17"/>
      <c r="KIT917" s="17"/>
      <c r="KIU917" s="17"/>
      <c r="KIV917" s="17"/>
      <c r="KIW917" s="17"/>
      <c r="KIX917" s="17"/>
      <c r="KIY917" s="17"/>
      <c r="KIZ917" s="17"/>
      <c r="KJA917" s="17"/>
      <c r="KJB917" s="17"/>
      <c r="KJC917" s="17"/>
      <c r="KJD917" s="17"/>
      <c r="KJE917" s="17"/>
      <c r="KJF917" s="17"/>
      <c r="KJG917" s="17"/>
      <c r="KJH917" s="17"/>
      <c r="KJI917" s="17"/>
      <c r="KJJ917" s="17"/>
      <c r="KJK917" s="17"/>
      <c r="KJL917" s="17"/>
      <c r="KJM917" s="17"/>
      <c r="KJN917" s="17"/>
      <c r="KJO917" s="17"/>
      <c r="KJP917" s="17"/>
      <c r="KJQ917" s="17"/>
      <c r="KJR917" s="17"/>
      <c r="KJS917" s="17"/>
      <c r="KJT917" s="17"/>
      <c r="KJU917" s="17"/>
      <c r="KJV917" s="17"/>
      <c r="KJW917" s="17"/>
      <c r="KJX917" s="17"/>
      <c r="KJY917" s="17"/>
      <c r="KJZ917" s="17"/>
      <c r="KKA917" s="17"/>
      <c r="KKB917" s="17"/>
      <c r="KKC917" s="17"/>
      <c r="KKD917" s="17"/>
      <c r="KKE917" s="17"/>
      <c r="KKF917" s="17"/>
      <c r="KKG917" s="17"/>
      <c r="KKH917" s="17"/>
      <c r="KKI917" s="17"/>
      <c r="KKJ917" s="17"/>
      <c r="KKK917" s="17"/>
      <c r="KKL917" s="17"/>
      <c r="KKM917" s="17"/>
      <c r="KKN917" s="17"/>
      <c r="KKO917" s="17"/>
      <c r="KKP917" s="17"/>
      <c r="KKQ917" s="17"/>
      <c r="KKR917" s="17"/>
      <c r="KKS917" s="17"/>
      <c r="KKT917" s="17"/>
      <c r="KKU917" s="17"/>
      <c r="KKV917" s="17"/>
      <c r="KKW917" s="17"/>
      <c r="KKX917" s="17"/>
      <c r="KKY917" s="17"/>
      <c r="KKZ917" s="17"/>
      <c r="KLA917" s="17"/>
      <c r="KLB917" s="17"/>
      <c r="KLC917" s="17"/>
      <c r="KLD917" s="17"/>
      <c r="KLE917" s="17"/>
      <c r="KLF917" s="17"/>
      <c r="KLG917" s="17"/>
      <c r="KLH917" s="17"/>
      <c r="KLI917" s="17"/>
      <c r="KLJ917" s="17"/>
      <c r="KLK917" s="17"/>
      <c r="KLL917" s="17"/>
      <c r="KLM917" s="17"/>
      <c r="KLN917" s="17"/>
      <c r="KLO917" s="17"/>
      <c r="KLP917" s="17"/>
      <c r="KLQ917" s="17"/>
      <c r="KLR917" s="17"/>
      <c r="KLS917" s="17"/>
      <c r="KLT917" s="17"/>
      <c r="KLU917" s="17"/>
      <c r="KLV917" s="17"/>
      <c r="KLW917" s="17"/>
      <c r="KLX917" s="17"/>
      <c r="KLY917" s="17"/>
      <c r="KLZ917" s="17"/>
      <c r="KMA917" s="17"/>
      <c r="KMB917" s="17"/>
      <c r="KMC917" s="17"/>
      <c r="KMD917" s="17"/>
      <c r="KME917" s="17"/>
      <c r="KMF917" s="17"/>
      <c r="KMG917" s="17"/>
      <c r="KMH917" s="17"/>
      <c r="KMI917" s="17"/>
      <c r="KMJ917" s="17"/>
      <c r="KMK917" s="17"/>
      <c r="KML917" s="17"/>
      <c r="KMM917" s="17"/>
      <c r="KMN917" s="17"/>
      <c r="KMO917" s="17"/>
      <c r="KMP917" s="17"/>
      <c r="KMQ917" s="17"/>
      <c r="KMR917" s="17"/>
      <c r="KMS917" s="17"/>
      <c r="KMT917" s="17"/>
      <c r="KMU917" s="17"/>
      <c r="KMV917" s="17"/>
      <c r="KMW917" s="17"/>
      <c r="KMX917" s="17"/>
      <c r="KMY917" s="17"/>
      <c r="KMZ917" s="17"/>
      <c r="KNA917" s="17"/>
      <c r="KNB917" s="17"/>
      <c r="KNC917" s="17"/>
      <c r="KND917" s="17"/>
      <c r="KNE917" s="17"/>
      <c r="KNF917" s="17"/>
      <c r="KNG917" s="17"/>
      <c r="KNH917" s="17"/>
      <c r="KNI917" s="17"/>
      <c r="KNJ917" s="17"/>
      <c r="KNK917" s="17"/>
      <c r="KNL917" s="17"/>
      <c r="KNM917" s="17"/>
      <c r="KNN917" s="17"/>
      <c r="KNO917" s="17"/>
      <c r="KNP917" s="17"/>
      <c r="KNQ917" s="17"/>
      <c r="KNR917" s="17"/>
      <c r="KNS917" s="17"/>
      <c r="KNT917" s="17"/>
      <c r="KNU917" s="17"/>
      <c r="KNV917" s="17"/>
      <c r="KNW917" s="17"/>
      <c r="KNX917" s="17"/>
      <c r="KNY917" s="17"/>
      <c r="KNZ917" s="17"/>
      <c r="KOA917" s="17"/>
      <c r="KOB917" s="17"/>
      <c r="KOC917" s="17"/>
      <c r="KOD917" s="17"/>
      <c r="KOE917" s="17"/>
      <c r="KOF917" s="17"/>
      <c r="KOG917" s="17"/>
      <c r="KOH917" s="17"/>
      <c r="KOI917" s="17"/>
      <c r="KOJ917" s="17"/>
      <c r="KOK917" s="17"/>
      <c r="KOL917" s="17"/>
      <c r="KOM917" s="17"/>
      <c r="KON917" s="17"/>
      <c r="KOO917" s="17"/>
      <c r="KOP917" s="17"/>
      <c r="KOQ917" s="17"/>
      <c r="KOR917" s="17"/>
      <c r="KOS917" s="17"/>
      <c r="KOT917" s="17"/>
      <c r="KOU917" s="17"/>
      <c r="KOV917" s="17"/>
      <c r="KOW917" s="17"/>
      <c r="KOX917" s="17"/>
      <c r="KOY917" s="17"/>
      <c r="KOZ917" s="17"/>
      <c r="KPA917" s="17"/>
      <c r="KPB917" s="17"/>
      <c r="KPC917" s="17"/>
      <c r="KPD917" s="17"/>
      <c r="KPE917" s="17"/>
      <c r="KPF917" s="17"/>
      <c r="KPG917" s="17"/>
      <c r="KPH917" s="17"/>
      <c r="KPI917" s="17"/>
      <c r="KPJ917" s="17"/>
      <c r="KPK917" s="17"/>
      <c r="KPL917" s="17"/>
      <c r="KPM917" s="17"/>
      <c r="KPN917" s="17"/>
      <c r="KPO917" s="17"/>
      <c r="KPP917" s="17"/>
      <c r="KPQ917" s="17"/>
      <c r="KPR917" s="17"/>
      <c r="KPS917" s="17"/>
      <c r="KPT917" s="17"/>
      <c r="KPU917" s="17"/>
      <c r="KPV917" s="17"/>
      <c r="KPW917" s="17"/>
      <c r="KPX917" s="17"/>
      <c r="KPY917" s="17"/>
      <c r="KPZ917" s="17"/>
      <c r="KQA917" s="17"/>
      <c r="KQB917" s="17"/>
      <c r="KQC917" s="17"/>
      <c r="KQD917" s="17"/>
      <c r="KQE917" s="17"/>
      <c r="KQF917" s="17"/>
      <c r="KQG917" s="17"/>
      <c r="KQH917" s="17"/>
      <c r="KQI917" s="17"/>
      <c r="KQJ917" s="17"/>
      <c r="KQK917" s="17"/>
      <c r="KQL917" s="17"/>
      <c r="KQM917" s="17"/>
      <c r="KQN917" s="17"/>
      <c r="KQO917" s="17"/>
      <c r="KQP917" s="17"/>
      <c r="KQQ917" s="17"/>
      <c r="KQR917" s="17"/>
      <c r="KQS917" s="17"/>
      <c r="KQT917" s="17"/>
      <c r="KQU917" s="17"/>
      <c r="KQV917" s="17"/>
      <c r="KQW917" s="17"/>
      <c r="KQX917" s="17"/>
      <c r="KQY917" s="17"/>
      <c r="KQZ917" s="17"/>
      <c r="KRA917" s="17"/>
      <c r="KRB917" s="17"/>
      <c r="KRC917" s="17"/>
      <c r="KRD917" s="17"/>
      <c r="KRE917" s="17"/>
      <c r="KRF917" s="17"/>
      <c r="KRG917" s="17"/>
      <c r="KRH917" s="17"/>
      <c r="KRI917" s="17"/>
      <c r="KRJ917" s="17"/>
      <c r="KRK917" s="17"/>
      <c r="KRL917" s="17"/>
      <c r="KRM917" s="17"/>
      <c r="KRN917" s="17"/>
      <c r="KRO917" s="17"/>
      <c r="KRP917" s="17"/>
      <c r="KRQ917" s="17"/>
      <c r="KRR917" s="17"/>
      <c r="KRS917" s="17"/>
      <c r="KRT917" s="17"/>
      <c r="KRU917" s="17"/>
      <c r="KRV917" s="17"/>
      <c r="KRW917" s="17"/>
      <c r="KRX917" s="17"/>
      <c r="KRY917" s="17"/>
      <c r="KRZ917" s="17"/>
      <c r="KSA917" s="17"/>
      <c r="KSB917" s="17"/>
      <c r="KSC917" s="17"/>
      <c r="KSD917" s="17"/>
      <c r="KSE917" s="17"/>
      <c r="KSF917" s="17"/>
      <c r="KSG917" s="17"/>
      <c r="KSH917" s="17"/>
      <c r="KSI917" s="17"/>
      <c r="KSJ917" s="17"/>
      <c r="KSK917" s="17"/>
      <c r="KSL917" s="17"/>
      <c r="KSM917" s="17"/>
      <c r="KSN917" s="17"/>
      <c r="KSO917" s="17"/>
      <c r="KSP917" s="17"/>
      <c r="KSQ917" s="17"/>
      <c r="KSR917" s="17"/>
      <c r="KSS917" s="17"/>
      <c r="KST917" s="17"/>
      <c r="KSU917" s="17"/>
      <c r="KSV917" s="17"/>
      <c r="KSW917" s="17"/>
      <c r="KSX917" s="17"/>
      <c r="KSY917" s="17"/>
      <c r="KSZ917" s="17"/>
      <c r="KTA917" s="17"/>
      <c r="KTB917" s="17"/>
      <c r="KTC917" s="17"/>
      <c r="KTD917" s="17"/>
      <c r="KTE917" s="17"/>
      <c r="KTF917" s="17"/>
      <c r="KTG917" s="17"/>
      <c r="KTH917" s="17"/>
      <c r="KTI917" s="17"/>
      <c r="KTJ917" s="17"/>
      <c r="KTK917" s="17"/>
      <c r="KTL917" s="17"/>
      <c r="KTM917" s="17"/>
      <c r="KTN917" s="17"/>
      <c r="KTO917" s="17"/>
      <c r="KTP917" s="17"/>
      <c r="KTQ917" s="17"/>
      <c r="KTR917" s="17"/>
      <c r="KTS917" s="17"/>
      <c r="KTT917" s="17"/>
      <c r="KTU917" s="17"/>
      <c r="KTV917" s="17"/>
      <c r="KTW917" s="17"/>
      <c r="KTX917" s="17"/>
      <c r="KTY917" s="17"/>
      <c r="KTZ917" s="17"/>
      <c r="KUA917" s="17"/>
      <c r="KUB917" s="17"/>
      <c r="KUC917" s="17"/>
      <c r="KUD917" s="17"/>
      <c r="KUE917" s="17"/>
      <c r="KUF917" s="17"/>
      <c r="KUG917" s="17"/>
      <c r="KUH917" s="17"/>
      <c r="KUI917" s="17"/>
      <c r="KUJ917" s="17"/>
      <c r="KUK917" s="17"/>
      <c r="KUL917" s="17"/>
      <c r="KUM917" s="17"/>
      <c r="KUN917" s="17"/>
      <c r="KUO917" s="17"/>
      <c r="KUP917" s="17"/>
      <c r="KUQ917" s="17"/>
      <c r="KUR917" s="17"/>
      <c r="KUS917" s="17"/>
      <c r="KUT917" s="17"/>
      <c r="KUU917" s="17"/>
      <c r="KUV917" s="17"/>
      <c r="KUW917" s="17"/>
      <c r="KUX917" s="17"/>
      <c r="KUY917" s="17"/>
      <c r="KUZ917" s="17"/>
      <c r="KVA917" s="17"/>
      <c r="KVB917" s="17"/>
      <c r="KVC917" s="17"/>
      <c r="KVD917" s="17"/>
      <c r="KVE917" s="17"/>
      <c r="KVF917" s="17"/>
      <c r="KVG917" s="17"/>
      <c r="KVH917" s="17"/>
      <c r="KVI917" s="17"/>
      <c r="KVJ917" s="17"/>
      <c r="KVK917" s="17"/>
      <c r="KVL917" s="17"/>
      <c r="KVM917" s="17"/>
      <c r="KVN917" s="17"/>
      <c r="KVO917" s="17"/>
      <c r="KVP917" s="17"/>
      <c r="KVQ917" s="17"/>
      <c r="KVR917" s="17"/>
      <c r="KVS917" s="17"/>
      <c r="KVT917" s="17"/>
      <c r="KVU917" s="17"/>
      <c r="KVV917" s="17"/>
      <c r="KVW917" s="17"/>
      <c r="KVX917" s="17"/>
      <c r="KVY917" s="17"/>
      <c r="KVZ917" s="17"/>
      <c r="KWA917" s="17"/>
      <c r="KWB917" s="17"/>
      <c r="KWC917" s="17"/>
      <c r="KWD917" s="17"/>
      <c r="KWE917" s="17"/>
      <c r="KWF917" s="17"/>
      <c r="KWG917" s="17"/>
      <c r="KWH917" s="17"/>
      <c r="KWI917" s="17"/>
      <c r="KWJ917" s="17"/>
      <c r="KWK917" s="17"/>
      <c r="KWL917" s="17"/>
      <c r="KWM917" s="17"/>
      <c r="KWN917" s="17"/>
      <c r="KWO917" s="17"/>
      <c r="KWP917" s="17"/>
      <c r="KWQ917" s="17"/>
      <c r="KWR917" s="17"/>
      <c r="KWS917" s="17"/>
      <c r="KWT917" s="17"/>
      <c r="KWU917" s="17"/>
      <c r="KWV917" s="17"/>
      <c r="KWW917" s="17"/>
      <c r="KWX917" s="17"/>
      <c r="KWY917" s="17"/>
      <c r="KWZ917" s="17"/>
      <c r="KXA917" s="17"/>
      <c r="KXB917" s="17"/>
      <c r="KXC917" s="17"/>
      <c r="KXD917" s="17"/>
      <c r="KXE917" s="17"/>
      <c r="KXF917" s="17"/>
      <c r="KXG917" s="17"/>
      <c r="KXH917" s="17"/>
      <c r="KXI917" s="17"/>
      <c r="KXJ917" s="17"/>
      <c r="KXK917" s="17"/>
      <c r="KXL917" s="17"/>
      <c r="KXM917" s="17"/>
      <c r="KXN917" s="17"/>
      <c r="KXO917" s="17"/>
      <c r="KXP917" s="17"/>
      <c r="KXQ917" s="17"/>
      <c r="KXR917" s="17"/>
      <c r="KXS917" s="17"/>
      <c r="KXT917" s="17"/>
      <c r="KXU917" s="17"/>
      <c r="KXV917" s="17"/>
      <c r="KXW917" s="17"/>
      <c r="KXX917" s="17"/>
      <c r="KXY917" s="17"/>
      <c r="KXZ917" s="17"/>
      <c r="KYA917" s="17"/>
      <c r="KYB917" s="17"/>
      <c r="KYC917" s="17"/>
      <c r="KYD917" s="17"/>
      <c r="KYE917" s="17"/>
      <c r="KYF917" s="17"/>
      <c r="KYG917" s="17"/>
      <c r="KYH917" s="17"/>
      <c r="KYI917" s="17"/>
      <c r="KYJ917" s="17"/>
      <c r="KYK917" s="17"/>
      <c r="KYL917" s="17"/>
      <c r="KYM917" s="17"/>
      <c r="KYN917" s="17"/>
      <c r="KYO917" s="17"/>
      <c r="KYP917" s="17"/>
      <c r="KYQ917" s="17"/>
      <c r="KYR917" s="17"/>
      <c r="KYS917" s="17"/>
      <c r="KYT917" s="17"/>
      <c r="KYU917" s="17"/>
      <c r="KYV917" s="17"/>
      <c r="KYW917" s="17"/>
      <c r="KYX917" s="17"/>
      <c r="KYY917" s="17"/>
      <c r="KYZ917" s="17"/>
      <c r="KZA917" s="17"/>
      <c r="KZB917" s="17"/>
      <c r="KZC917" s="17"/>
      <c r="KZD917" s="17"/>
      <c r="KZE917" s="17"/>
      <c r="KZF917" s="17"/>
      <c r="KZG917" s="17"/>
      <c r="KZH917" s="17"/>
      <c r="KZI917" s="17"/>
      <c r="KZJ917" s="17"/>
      <c r="KZK917" s="17"/>
      <c r="KZL917" s="17"/>
      <c r="KZM917" s="17"/>
      <c r="KZN917" s="17"/>
      <c r="KZO917" s="17"/>
      <c r="KZP917" s="17"/>
      <c r="KZQ917" s="17"/>
      <c r="KZR917" s="17"/>
      <c r="KZS917" s="17"/>
      <c r="KZT917" s="17"/>
      <c r="KZU917" s="17"/>
      <c r="KZV917" s="17"/>
      <c r="KZW917" s="17"/>
      <c r="KZX917" s="17"/>
      <c r="KZY917" s="17"/>
      <c r="KZZ917" s="17"/>
      <c r="LAA917" s="17"/>
      <c r="LAB917" s="17"/>
      <c r="LAC917" s="17"/>
      <c r="LAD917" s="17"/>
      <c r="LAE917" s="17"/>
      <c r="LAF917" s="17"/>
      <c r="LAG917" s="17"/>
      <c r="LAH917" s="17"/>
      <c r="LAI917" s="17"/>
      <c r="LAJ917" s="17"/>
      <c r="LAK917" s="17"/>
      <c r="LAL917" s="17"/>
      <c r="LAM917" s="17"/>
      <c r="LAN917" s="17"/>
      <c r="LAO917" s="17"/>
      <c r="LAP917" s="17"/>
      <c r="LAQ917" s="17"/>
      <c r="LAR917" s="17"/>
      <c r="LAS917" s="17"/>
      <c r="LAT917" s="17"/>
      <c r="LAU917" s="17"/>
      <c r="LAV917" s="17"/>
      <c r="LAW917" s="17"/>
      <c r="LAX917" s="17"/>
      <c r="LAY917" s="17"/>
      <c r="LAZ917" s="17"/>
      <c r="LBA917" s="17"/>
      <c r="LBB917" s="17"/>
      <c r="LBC917" s="17"/>
      <c r="LBD917" s="17"/>
      <c r="LBE917" s="17"/>
      <c r="LBF917" s="17"/>
      <c r="LBG917" s="17"/>
      <c r="LBH917" s="17"/>
      <c r="LBI917" s="17"/>
      <c r="LBJ917" s="17"/>
      <c r="LBK917" s="17"/>
      <c r="LBL917" s="17"/>
      <c r="LBM917" s="17"/>
      <c r="LBN917" s="17"/>
      <c r="LBO917" s="17"/>
      <c r="LBP917" s="17"/>
      <c r="LBQ917" s="17"/>
      <c r="LBR917" s="17"/>
      <c r="LBS917" s="17"/>
      <c r="LBT917" s="17"/>
      <c r="LBU917" s="17"/>
      <c r="LBV917" s="17"/>
      <c r="LBW917" s="17"/>
      <c r="LBX917" s="17"/>
      <c r="LBY917" s="17"/>
      <c r="LBZ917" s="17"/>
      <c r="LCA917" s="17"/>
      <c r="LCB917" s="17"/>
      <c r="LCC917" s="17"/>
      <c r="LCD917" s="17"/>
      <c r="LCE917" s="17"/>
      <c r="LCF917" s="17"/>
      <c r="LCG917" s="17"/>
      <c r="LCH917" s="17"/>
      <c r="LCI917" s="17"/>
      <c r="LCJ917" s="17"/>
      <c r="LCK917" s="17"/>
      <c r="LCL917" s="17"/>
      <c r="LCM917" s="17"/>
      <c r="LCN917" s="17"/>
      <c r="LCO917" s="17"/>
      <c r="LCP917" s="17"/>
      <c r="LCQ917" s="17"/>
      <c r="LCR917" s="17"/>
      <c r="LCS917" s="17"/>
      <c r="LCT917" s="17"/>
      <c r="LCU917" s="17"/>
      <c r="LCV917" s="17"/>
      <c r="LCW917" s="17"/>
      <c r="LCX917" s="17"/>
      <c r="LCY917" s="17"/>
      <c r="LCZ917" s="17"/>
      <c r="LDA917" s="17"/>
      <c r="LDB917" s="17"/>
      <c r="LDC917" s="17"/>
      <c r="LDD917" s="17"/>
      <c r="LDE917" s="17"/>
      <c r="LDF917" s="17"/>
      <c r="LDG917" s="17"/>
      <c r="LDH917" s="17"/>
      <c r="LDI917" s="17"/>
      <c r="LDJ917" s="17"/>
      <c r="LDK917" s="17"/>
      <c r="LDL917" s="17"/>
      <c r="LDM917" s="17"/>
      <c r="LDN917" s="17"/>
      <c r="LDO917" s="17"/>
      <c r="LDP917" s="17"/>
      <c r="LDQ917" s="17"/>
      <c r="LDR917" s="17"/>
      <c r="LDS917" s="17"/>
      <c r="LDT917" s="17"/>
      <c r="LDU917" s="17"/>
      <c r="LDV917" s="17"/>
      <c r="LDW917" s="17"/>
      <c r="LDX917" s="17"/>
      <c r="LDY917" s="17"/>
      <c r="LDZ917" s="17"/>
      <c r="LEA917" s="17"/>
      <c r="LEB917" s="17"/>
      <c r="LEC917" s="17"/>
      <c r="LED917" s="17"/>
      <c r="LEE917" s="17"/>
      <c r="LEF917" s="17"/>
      <c r="LEG917" s="17"/>
      <c r="LEH917" s="17"/>
      <c r="LEI917" s="17"/>
      <c r="LEJ917" s="17"/>
      <c r="LEK917" s="17"/>
      <c r="LEL917" s="17"/>
      <c r="LEM917" s="17"/>
      <c r="LEN917" s="17"/>
      <c r="LEO917" s="17"/>
      <c r="LEP917" s="17"/>
      <c r="LEQ917" s="17"/>
      <c r="LER917" s="17"/>
      <c r="LES917" s="17"/>
      <c r="LET917" s="17"/>
      <c r="LEU917" s="17"/>
      <c r="LEV917" s="17"/>
      <c r="LEW917" s="17"/>
      <c r="LEX917" s="17"/>
      <c r="LEY917" s="17"/>
      <c r="LEZ917" s="17"/>
      <c r="LFA917" s="17"/>
      <c r="LFB917" s="17"/>
      <c r="LFC917" s="17"/>
      <c r="LFD917" s="17"/>
      <c r="LFE917" s="17"/>
      <c r="LFF917" s="17"/>
      <c r="LFG917" s="17"/>
      <c r="LFH917" s="17"/>
      <c r="LFI917" s="17"/>
      <c r="LFJ917" s="17"/>
      <c r="LFK917" s="17"/>
      <c r="LFL917" s="17"/>
      <c r="LFM917" s="17"/>
      <c r="LFN917" s="17"/>
      <c r="LFO917" s="17"/>
      <c r="LFP917" s="17"/>
      <c r="LFQ917" s="17"/>
      <c r="LFR917" s="17"/>
      <c r="LFS917" s="17"/>
      <c r="LFT917" s="17"/>
      <c r="LFU917" s="17"/>
      <c r="LFV917" s="17"/>
      <c r="LFW917" s="17"/>
      <c r="LFX917" s="17"/>
      <c r="LFY917" s="17"/>
      <c r="LFZ917" s="17"/>
      <c r="LGA917" s="17"/>
      <c r="LGB917" s="17"/>
      <c r="LGC917" s="17"/>
      <c r="LGD917" s="17"/>
      <c r="LGE917" s="17"/>
      <c r="LGF917" s="17"/>
      <c r="LGG917" s="17"/>
      <c r="LGH917" s="17"/>
      <c r="LGI917" s="17"/>
      <c r="LGJ917" s="17"/>
      <c r="LGK917" s="17"/>
      <c r="LGL917" s="17"/>
      <c r="LGM917" s="17"/>
      <c r="LGN917" s="17"/>
      <c r="LGO917" s="17"/>
      <c r="LGP917" s="17"/>
      <c r="LGQ917" s="17"/>
      <c r="LGR917" s="17"/>
      <c r="LGS917" s="17"/>
      <c r="LGT917" s="17"/>
      <c r="LGU917" s="17"/>
      <c r="LGV917" s="17"/>
      <c r="LGW917" s="17"/>
      <c r="LGX917" s="17"/>
      <c r="LGY917" s="17"/>
      <c r="LGZ917" s="17"/>
      <c r="LHA917" s="17"/>
      <c r="LHB917" s="17"/>
      <c r="LHC917" s="17"/>
      <c r="LHD917" s="17"/>
      <c r="LHE917" s="17"/>
      <c r="LHF917" s="17"/>
      <c r="LHG917" s="17"/>
      <c r="LHH917" s="17"/>
      <c r="LHI917" s="17"/>
      <c r="LHJ917" s="17"/>
      <c r="LHK917" s="17"/>
      <c r="LHL917" s="17"/>
      <c r="LHM917" s="17"/>
      <c r="LHN917" s="17"/>
      <c r="LHO917" s="17"/>
      <c r="LHP917" s="17"/>
      <c r="LHQ917" s="17"/>
      <c r="LHR917" s="17"/>
      <c r="LHS917" s="17"/>
      <c r="LHT917" s="17"/>
      <c r="LHU917" s="17"/>
      <c r="LHV917" s="17"/>
      <c r="LHW917" s="17"/>
      <c r="LHX917" s="17"/>
      <c r="LHY917" s="17"/>
      <c r="LHZ917" s="17"/>
      <c r="LIA917" s="17"/>
      <c r="LIB917" s="17"/>
      <c r="LIC917" s="17"/>
      <c r="LID917" s="17"/>
      <c r="LIE917" s="17"/>
      <c r="LIF917" s="17"/>
      <c r="LIG917" s="17"/>
      <c r="LIH917" s="17"/>
      <c r="LII917" s="17"/>
      <c r="LIJ917" s="17"/>
      <c r="LIK917" s="17"/>
      <c r="LIL917" s="17"/>
      <c r="LIM917" s="17"/>
      <c r="LIN917" s="17"/>
      <c r="LIO917" s="17"/>
      <c r="LIP917" s="17"/>
      <c r="LIQ917" s="17"/>
      <c r="LIR917" s="17"/>
      <c r="LIS917" s="17"/>
      <c r="LIT917" s="17"/>
      <c r="LIU917" s="17"/>
      <c r="LIV917" s="17"/>
      <c r="LIW917" s="17"/>
      <c r="LIX917" s="17"/>
      <c r="LIY917" s="17"/>
      <c r="LIZ917" s="17"/>
      <c r="LJA917" s="17"/>
      <c r="LJB917" s="17"/>
      <c r="LJC917" s="17"/>
      <c r="LJD917" s="17"/>
      <c r="LJE917" s="17"/>
      <c r="LJF917" s="17"/>
      <c r="LJG917" s="17"/>
      <c r="LJH917" s="17"/>
      <c r="LJI917" s="17"/>
      <c r="LJJ917" s="17"/>
      <c r="LJK917" s="17"/>
      <c r="LJL917" s="17"/>
      <c r="LJM917" s="17"/>
      <c r="LJN917" s="17"/>
      <c r="LJO917" s="17"/>
      <c r="LJP917" s="17"/>
      <c r="LJQ917" s="17"/>
      <c r="LJR917" s="17"/>
      <c r="LJS917" s="17"/>
      <c r="LJT917" s="17"/>
      <c r="LJU917" s="17"/>
      <c r="LJV917" s="17"/>
      <c r="LJW917" s="17"/>
      <c r="LJX917" s="17"/>
      <c r="LJY917" s="17"/>
      <c r="LJZ917" s="17"/>
      <c r="LKA917" s="17"/>
      <c r="LKB917" s="17"/>
      <c r="LKC917" s="17"/>
      <c r="LKD917" s="17"/>
      <c r="LKE917" s="17"/>
      <c r="LKF917" s="17"/>
      <c r="LKG917" s="17"/>
      <c r="LKH917" s="17"/>
      <c r="LKI917" s="17"/>
      <c r="LKJ917" s="17"/>
      <c r="LKK917" s="17"/>
      <c r="LKL917" s="17"/>
      <c r="LKM917" s="17"/>
      <c r="LKN917" s="17"/>
      <c r="LKO917" s="17"/>
      <c r="LKP917" s="17"/>
      <c r="LKQ917" s="17"/>
      <c r="LKR917" s="17"/>
      <c r="LKS917" s="17"/>
      <c r="LKT917" s="17"/>
      <c r="LKU917" s="17"/>
      <c r="LKV917" s="17"/>
      <c r="LKW917" s="17"/>
      <c r="LKX917" s="17"/>
      <c r="LKY917" s="17"/>
      <c r="LKZ917" s="17"/>
      <c r="LLA917" s="17"/>
      <c r="LLB917" s="17"/>
      <c r="LLC917" s="17"/>
      <c r="LLD917" s="17"/>
      <c r="LLE917" s="17"/>
      <c r="LLF917" s="17"/>
      <c r="LLG917" s="17"/>
      <c r="LLH917" s="17"/>
      <c r="LLI917" s="17"/>
      <c r="LLJ917" s="17"/>
      <c r="LLK917" s="17"/>
      <c r="LLL917" s="17"/>
      <c r="LLM917" s="17"/>
      <c r="LLN917" s="17"/>
      <c r="LLO917" s="17"/>
      <c r="LLP917" s="17"/>
      <c r="LLQ917" s="17"/>
      <c r="LLR917" s="17"/>
      <c r="LLS917" s="17"/>
      <c r="LLT917" s="17"/>
      <c r="LLU917" s="17"/>
      <c r="LLV917" s="17"/>
      <c r="LLW917" s="17"/>
      <c r="LLX917" s="17"/>
      <c r="LLY917" s="17"/>
      <c r="LLZ917" s="17"/>
      <c r="LMA917" s="17"/>
      <c r="LMB917" s="17"/>
      <c r="LMC917" s="17"/>
      <c r="LMD917" s="17"/>
      <c r="LME917" s="17"/>
      <c r="LMF917" s="17"/>
      <c r="LMG917" s="17"/>
      <c r="LMH917" s="17"/>
      <c r="LMI917" s="17"/>
      <c r="LMJ917" s="17"/>
      <c r="LMK917" s="17"/>
      <c r="LML917" s="17"/>
      <c r="LMM917" s="17"/>
      <c r="LMN917" s="17"/>
      <c r="LMO917" s="17"/>
      <c r="LMP917" s="17"/>
      <c r="LMQ917" s="17"/>
      <c r="LMR917" s="17"/>
      <c r="LMS917" s="17"/>
      <c r="LMT917" s="17"/>
      <c r="LMU917" s="17"/>
      <c r="LMV917" s="17"/>
      <c r="LMW917" s="17"/>
      <c r="LMX917" s="17"/>
      <c r="LMY917" s="17"/>
      <c r="LMZ917" s="17"/>
      <c r="LNA917" s="17"/>
      <c r="LNB917" s="17"/>
      <c r="LNC917" s="17"/>
      <c r="LND917" s="17"/>
      <c r="LNE917" s="17"/>
      <c r="LNF917" s="17"/>
      <c r="LNG917" s="17"/>
      <c r="LNH917" s="17"/>
      <c r="LNI917" s="17"/>
      <c r="LNJ917" s="17"/>
      <c r="LNK917" s="17"/>
      <c r="LNL917" s="17"/>
      <c r="LNM917" s="17"/>
      <c r="LNN917" s="17"/>
      <c r="LNO917" s="17"/>
      <c r="LNP917" s="17"/>
      <c r="LNQ917" s="17"/>
      <c r="LNR917" s="17"/>
      <c r="LNS917" s="17"/>
      <c r="LNT917" s="17"/>
      <c r="LNU917" s="17"/>
      <c r="LNV917" s="17"/>
      <c r="LNW917" s="17"/>
      <c r="LNX917" s="17"/>
      <c r="LNY917" s="17"/>
      <c r="LNZ917" s="17"/>
      <c r="LOA917" s="17"/>
      <c r="LOB917" s="17"/>
      <c r="LOC917" s="17"/>
      <c r="LOD917" s="17"/>
      <c r="LOE917" s="17"/>
      <c r="LOF917" s="17"/>
      <c r="LOG917" s="17"/>
      <c r="LOH917" s="17"/>
      <c r="LOI917" s="17"/>
      <c r="LOJ917" s="17"/>
      <c r="LOK917" s="17"/>
      <c r="LOL917" s="17"/>
      <c r="LOM917" s="17"/>
      <c r="LON917" s="17"/>
      <c r="LOO917" s="17"/>
      <c r="LOP917" s="17"/>
      <c r="LOQ917" s="17"/>
      <c r="LOR917" s="17"/>
      <c r="LOS917" s="17"/>
      <c r="LOT917" s="17"/>
      <c r="LOU917" s="17"/>
      <c r="LOV917" s="17"/>
      <c r="LOW917" s="17"/>
      <c r="LOX917" s="17"/>
      <c r="LOY917" s="17"/>
      <c r="LOZ917" s="17"/>
      <c r="LPA917" s="17"/>
      <c r="LPB917" s="17"/>
      <c r="LPC917" s="17"/>
      <c r="LPD917" s="17"/>
      <c r="LPE917" s="17"/>
      <c r="LPF917" s="17"/>
      <c r="LPG917" s="17"/>
      <c r="LPH917" s="17"/>
      <c r="LPI917" s="17"/>
      <c r="LPJ917" s="17"/>
      <c r="LPK917" s="17"/>
      <c r="LPL917" s="17"/>
      <c r="LPM917" s="17"/>
      <c r="LPN917" s="17"/>
      <c r="LPO917" s="17"/>
      <c r="LPP917" s="17"/>
      <c r="LPQ917" s="17"/>
      <c r="LPR917" s="17"/>
      <c r="LPS917" s="17"/>
      <c r="LPT917" s="17"/>
      <c r="LPU917" s="17"/>
      <c r="LPV917" s="17"/>
      <c r="LPW917" s="17"/>
      <c r="LPX917" s="17"/>
      <c r="LPY917" s="17"/>
      <c r="LPZ917" s="17"/>
      <c r="LQA917" s="17"/>
      <c r="LQB917" s="17"/>
      <c r="LQC917" s="17"/>
      <c r="LQD917" s="17"/>
      <c r="LQE917" s="17"/>
      <c r="LQF917" s="17"/>
      <c r="LQG917" s="17"/>
      <c r="LQH917" s="17"/>
      <c r="LQI917" s="17"/>
      <c r="LQJ917" s="17"/>
      <c r="LQK917" s="17"/>
      <c r="LQL917" s="17"/>
      <c r="LQM917" s="17"/>
      <c r="LQN917" s="17"/>
      <c r="LQO917" s="17"/>
      <c r="LQP917" s="17"/>
      <c r="LQQ917" s="17"/>
      <c r="LQR917" s="17"/>
      <c r="LQS917" s="17"/>
      <c r="LQT917" s="17"/>
      <c r="LQU917" s="17"/>
      <c r="LQV917" s="17"/>
      <c r="LQW917" s="17"/>
      <c r="LQX917" s="17"/>
      <c r="LQY917" s="17"/>
      <c r="LQZ917" s="17"/>
      <c r="LRA917" s="17"/>
      <c r="LRB917" s="17"/>
      <c r="LRC917" s="17"/>
      <c r="LRD917" s="17"/>
      <c r="LRE917" s="17"/>
      <c r="LRF917" s="17"/>
      <c r="LRG917" s="17"/>
      <c r="LRH917" s="17"/>
      <c r="LRI917" s="17"/>
      <c r="LRJ917" s="17"/>
      <c r="LRK917" s="17"/>
      <c r="LRL917" s="17"/>
      <c r="LRM917" s="17"/>
      <c r="LRN917" s="17"/>
      <c r="LRO917" s="17"/>
      <c r="LRP917" s="17"/>
      <c r="LRQ917" s="17"/>
      <c r="LRR917" s="17"/>
      <c r="LRS917" s="17"/>
      <c r="LRT917" s="17"/>
      <c r="LRU917" s="17"/>
      <c r="LRV917" s="17"/>
      <c r="LRW917" s="17"/>
      <c r="LRX917" s="17"/>
      <c r="LRY917" s="17"/>
      <c r="LRZ917" s="17"/>
      <c r="LSA917" s="17"/>
      <c r="LSB917" s="17"/>
      <c r="LSC917" s="17"/>
      <c r="LSD917" s="17"/>
      <c r="LSE917" s="17"/>
      <c r="LSF917" s="17"/>
      <c r="LSG917" s="17"/>
      <c r="LSH917" s="17"/>
      <c r="LSI917" s="17"/>
      <c r="LSJ917" s="17"/>
      <c r="LSK917" s="17"/>
      <c r="LSL917" s="17"/>
      <c r="LSM917" s="17"/>
      <c r="LSN917" s="17"/>
      <c r="LSO917" s="17"/>
      <c r="LSP917" s="17"/>
      <c r="LSQ917" s="17"/>
      <c r="LSR917" s="17"/>
      <c r="LSS917" s="17"/>
      <c r="LST917" s="17"/>
      <c r="LSU917" s="17"/>
      <c r="LSV917" s="17"/>
      <c r="LSW917" s="17"/>
      <c r="LSX917" s="17"/>
      <c r="LSY917" s="17"/>
      <c r="LSZ917" s="17"/>
      <c r="LTA917" s="17"/>
      <c r="LTB917" s="17"/>
      <c r="LTC917" s="17"/>
      <c r="LTD917" s="17"/>
      <c r="LTE917" s="17"/>
      <c r="LTF917" s="17"/>
      <c r="LTG917" s="17"/>
      <c r="LTH917" s="17"/>
      <c r="LTI917" s="17"/>
      <c r="LTJ917" s="17"/>
      <c r="LTK917" s="17"/>
      <c r="LTL917" s="17"/>
      <c r="LTM917" s="17"/>
      <c r="LTN917" s="17"/>
      <c r="LTO917" s="17"/>
      <c r="LTP917" s="17"/>
      <c r="LTQ917" s="17"/>
      <c r="LTR917" s="17"/>
      <c r="LTS917" s="17"/>
      <c r="LTT917" s="17"/>
      <c r="LTU917" s="17"/>
      <c r="LTV917" s="17"/>
      <c r="LTW917" s="17"/>
      <c r="LTX917" s="17"/>
      <c r="LTY917" s="17"/>
      <c r="LTZ917" s="17"/>
      <c r="LUA917" s="17"/>
      <c r="LUB917" s="17"/>
      <c r="LUC917" s="17"/>
      <c r="LUD917" s="17"/>
      <c r="LUE917" s="17"/>
      <c r="LUF917" s="17"/>
      <c r="LUG917" s="17"/>
      <c r="LUH917" s="17"/>
      <c r="LUI917" s="17"/>
      <c r="LUJ917" s="17"/>
      <c r="LUK917" s="17"/>
      <c r="LUL917" s="17"/>
      <c r="LUM917" s="17"/>
      <c r="LUN917" s="17"/>
      <c r="LUO917" s="17"/>
      <c r="LUP917" s="17"/>
      <c r="LUQ917" s="17"/>
      <c r="LUR917" s="17"/>
      <c r="LUS917" s="17"/>
      <c r="LUT917" s="17"/>
      <c r="LUU917" s="17"/>
      <c r="LUV917" s="17"/>
      <c r="LUW917" s="17"/>
      <c r="LUX917" s="17"/>
      <c r="LUY917" s="17"/>
      <c r="LUZ917" s="17"/>
      <c r="LVA917" s="17"/>
      <c r="LVB917" s="17"/>
      <c r="LVC917" s="17"/>
      <c r="LVD917" s="17"/>
      <c r="LVE917" s="17"/>
      <c r="LVF917" s="17"/>
      <c r="LVG917" s="17"/>
      <c r="LVH917" s="17"/>
      <c r="LVI917" s="17"/>
      <c r="LVJ917" s="17"/>
      <c r="LVK917" s="17"/>
      <c r="LVL917" s="17"/>
      <c r="LVM917" s="17"/>
      <c r="LVN917" s="17"/>
      <c r="LVO917" s="17"/>
      <c r="LVP917" s="17"/>
      <c r="LVQ917" s="17"/>
      <c r="LVR917" s="17"/>
      <c r="LVS917" s="17"/>
      <c r="LVT917" s="17"/>
      <c r="LVU917" s="17"/>
      <c r="LVV917" s="17"/>
      <c r="LVW917" s="17"/>
      <c r="LVX917" s="17"/>
      <c r="LVY917" s="17"/>
      <c r="LVZ917" s="17"/>
      <c r="LWA917" s="17"/>
      <c r="LWB917" s="17"/>
      <c r="LWC917" s="17"/>
      <c r="LWD917" s="17"/>
      <c r="LWE917" s="17"/>
      <c r="LWF917" s="17"/>
      <c r="LWG917" s="17"/>
      <c r="LWH917" s="17"/>
      <c r="LWI917" s="17"/>
      <c r="LWJ917" s="17"/>
      <c r="LWK917" s="17"/>
      <c r="LWL917" s="17"/>
      <c r="LWM917" s="17"/>
      <c r="LWN917" s="17"/>
      <c r="LWO917" s="17"/>
      <c r="LWP917" s="17"/>
      <c r="LWQ917" s="17"/>
      <c r="LWR917" s="17"/>
      <c r="LWS917" s="17"/>
      <c r="LWT917" s="17"/>
      <c r="LWU917" s="17"/>
      <c r="LWV917" s="17"/>
      <c r="LWW917" s="17"/>
      <c r="LWX917" s="17"/>
      <c r="LWY917" s="17"/>
      <c r="LWZ917" s="17"/>
      <c r="LXA917" s="17"/>
      <c r="LXB917" s="17"/>
      <c r="LXC917" s="17"/>
      <c r="LXD917" s="17"/>
      <c r="LXE917" s="17"/>
      <c r="LXF917" s="17"/>
      <c r="LXG917" s="17"/>
      <c r="LXH917" s="17"/>
      <c r="LXI917" s="17"/>
      <c r="LXJ917" s="17"/>
      <c r="LXK917" s="17"/>
      <c r="LXL917" s="17"/>
      <c r="LXM917" s="17"/>
      <c r="LXN917" s="17"/>
      <c r="LXO917" s="17"/>
      <c r="LXP917" s="17"/>
      <c r="LXQ917" s="17"/>
      <c r="LXR917" s="17"/>
      <c r="LXS917" s="17"/>
      <c r="LXT917" s="17"/>
      <c r="LXU917" s="17"/>
      <c r="LXV917" s="17"/>
      <c r="LXW917" s="17"/>
      <c r="LXX917" s="17"/>
      <c r="LXY917" s="17"/>
      <c r="LXZ917" s="17"/>
      <c r="LYA917" s="17"/>
      <c r="LYB917" s="17"/>
      <c r="LYC917" s="17"/>
      <c r="LYD917" s="17"/>
      <c r="LYE917" s="17"/>
      <c r="LYF917" s="17"/>
      <c r="LYG917" s="17"/>
      <c r="LYH917" s="17"/>
      <c r="LYI917" s="17"/>
      <c r="LYJ917" s="17"/>
      <c r="LYK917" s="17"/>
      <c r="LYL917" s="17"/>
      <c r="LYM917" s="17"/>
      <c r="LYN917" s="17"/>
      <c r="LYO917" s="17"/>
      <c r="LYP917" s="17"/>
      <c r="LYQ917" s="17"/>
      <c r="LYR917" s="17"/>
      <c r="LYS917" s="17"/>
      <c r="LYT917" s="17"/>
      <c r="LYU917" s="17"/>
      <c r="LYV917" s="17"/>
      <c r="LYW917" s="17"/>
      <c r="LYX917" s="17"/>
      <c r="LYY917" s="17"/>
      <c r="LYZ917" s="17"/>
      <c r="LZA917" s="17"/>
      <c r="LZB917" s="17"/>
      <c r="LZC917" s="17"/>
      <c r="LZD917" s="17"/>
      <c r="LZE917" s="17"/>
      <c r="LZF917" s="17"/>
      <c r="LZG917" s="17"/>
      <c r="LZH917" s="17"/>
      <c r="LZI917" s="17"/>
      <c r="LZJ917" s="17"/>
      <c r="LZK917" s="17"/>
      <c r="LZL917" s="17"/>
      <c r="LZM917" s="17"/>
      <c r="LZN917" s="17"/>
      <c r="LZO917" s="17"/>
      <c r="LZP917" s="17"/>
      <c r="LZQ917" s="17"/>
      <c r="LZR917" s="17"/>
      <c r="LZS917" s="17"/>
      <c r="LZT917" s="17"/>
      <c r="LZU917" s="17"/>
      <c r="LZV917" s="17"/>
      <c r="LZW917" s="17"/>
      <c r="LZX917" s="17"/>
      <c r="LZY917" s="17"/>
      <c r="LZZ917" s="17"/>
      <c r="MAA917" s="17"/>
      <c r="MAB917" s="17"/>
      <c r="MAC917" s="17"/>
      <c r="MAD917" s="17"/>
      <c r="MAE917" s="17"/>
      <c r="MAF917" s="17"/>
      <c r="MAG917" s="17"/>
      <c r="MAH917" s="17"/>
      <c r="MAI917" s="17"/>
      <c r="MAJ917" s="17"/>
      <c r="MAK917" s="17"/>
      <c r="MAL917" s="17"/>
      <c r="MAM917" s="17"/>
      <c r="MAN917" s="17"/>
      <c r="MAO917" s="17"/>
      <c r="MAP917" s="17"/>
      <c r="MAQ917" s="17"/>
      <c r="MAR917" s="17"/>
      <c r="MAS917" s="17"/>
      <c r="MAT917" s="17"/>
      <c r="MAU917" s="17"/>
      <c r="MAV917" s="17"/>
      <c r="MAW917" s="17"/>
      <c r="MAX917" s="17"/>
      <c r="MAY917" s="17"/>
      <c r="MAZ917" s="17"/>
      <c r="MBA917" s="17"/>
      <c r="MBB917" s="17"/>
      <c r="MBC917" s="17"/>
      <c r="MBD917" s="17"/>
      <c r="MBE917" s="17"/>
      <c r="MBF917" s="17"/>
      <c r="MBG917" s="17"/>
      <c r="MBH917" s="17"/>
      <c r="MBI917" s="17"/>
      <c r="MBJ917" s="17"/>
      <c r="MBK917" s="17"/>
      <c r="MBL917" s="17"/>
      <c r="MBM917" s="17"/>
      <c r="MBN917" s="17"/>
      <c r="MBO917" s="17"/>
      <c r="MBP917" s="17"/>
      <c r="MBQ917" s="17"/>
      <c r="MBR917" s="17"/>
      <c r="MBS917" s="17"/>
      <c r="MBT917" s="17"/>
      <c r="MBU917" s="17"/>
      <c r="MBV917" s="17"/>
      <c r="MBW917" s="17"/>
      <c r="MBX917" s="17"/>
      <c r="MBY917" s="17"/>
      <c r="MBZ917" s="17"/>
      <c r="MCA917" s="17"/>
      <c r="MCB917" s="17"/>
      <c r="MCC917" s="17"/>
      <c r="MCD917" s="17"/>
      <c r="MCE917" s="17"/>
      <c r="MCF917" s="17"/>
      <c r="MCG917" s="17"/>
      <c r="MCH917" s="17"/>
      <c r="MCI917" s="17"/>
      <c r="MCJ917" s="17"/>
      <c r="MCK917" s="17"/>
      <c r="MCL917" s="17"/>
      <c r="MCM917" s="17"/>
      <c r="MCN917" s="17"/>
      <c r="MCO917" s="17"/>
      <c r="MCP917" s="17"/>
      <c r="MCQ917" s="17"/>
      <c r="MCR917" s="17"/>
      <c r="MCS917" s="17"/>
      <c r="MCT917" s="17"/>
      <c r="MCU917" s="17"/>
      <c r="MCV917" s="17"/>
      <c r="MCW917" s="17"/>
      <c r="MCX917" s="17"/>
      <c r="MCY917" s="17"/>
      <c r="MCZ917" s="17"/>
      <c r="MDA917" s="17"/>
      <c r="MDB917" s="17"/>
      <c r="MDC917" s="17"/>
      <c r="MDD917" s="17"/>
      <c r="MDE917" s="17"/>
      <c r="MDF917" s="17"/>
      <c r="MDG917" s="17"/>
      <c r="MDH917" s="17"/>
      <c r="MDI917" s="17"/>
      <c r="MDJ917" s="17"/>
      <c r="MDK917" s="17"/>
      <c r="MDL917" s="17"/>
      <c r="MDM917" s="17"/>
      <c r="MDN917" s="17"/>
      <c r="MDO917" s="17"/>
      <c r="MDP917" s="17"/>
      <c r="MDQ917" s="17"/>
      <c r="MDR917" s="17"/>
      <c r="MDS917" s="17"/>
      <c r="MDT917" s="17"/>
      <c r="MDU917" s="17"/>
      <c r="MDV917" s="17"/>
      <c r="MDW917" s="17"/>
      <c r="MDX917" s="17"/>
      <c r="MDY917" s="17"/>
      <c r="MDZ917" s="17"/>
      <c r="MEA917" s="17"/>
      <c r="MEB917" s="17"/>
      <c r="MEC917" s="17"/>
      <c r="MED917" s="17"/>
      <c r="MEE917" s="17"/>
      <c r="MEF917" s="17"/>
      <c r="MEG917" s="17"/>
      <c r="MEH917" s="17"/>
      <c r="MEI917" s="17"/>
      <c r="MEJ917" s="17"/>
      <c r="MEK917" s="17"/>
      <c r="MEL917" s="17"/>
      <c r="MEM917" s="17"/>
      <c r="MEN917" s="17"/>
      <c r="MEO917" s="17"/>
      <c r="MEP917" s="17"/>
      <c r="MEQ917" s="17"/>
      <c r="MER917" s="17"/>
      <c r="MES917" s="17"/>
      <c r="MET917" s="17"/>
      <c r="MEU917" s="17"/>
      <c r="MEV917" s="17"/>
      <c r="MEW917" s="17"/>
      <c r="MEX917" s="17"/>
      <c r="MEY917" s="17"/>
      <c r="MEZ917" s="17"/>
      <c r="MFA917" s="17"/>
      <c r="MFB917" s="17"/>
      <c r="MFC917" s="17"/>
      <c r="MFD917" s="17"/>
      <c r="MFE917" s="17"/>
      <c r="MFF917" s="17"/>
      <c r="MFG917" s="17"/>
      <c r="MFH917" s="17"/>
      <c r="MFI917" s="17"/>
      <c r="MFJ917" s="17"/>
      <c r="MFK917" s="17"/>
      <c r="MFL917" s="17"/>
      <c r="MFM917" s="17"/>
      <c r="MFN917" s="17"/>
      <c r="MFO917" s="17"/>
      <c r="MFP917" s="17"/>
      <c r="MFQ917" s="17"/>
      <c r="MFR917" s="17"/>
      <c r="MFS917" s="17"/>
      <c r="MFT917" s="17"/>
      <c r="MFU917" s="17"/>
      <c r="MFV917" s="17"/>
      <c r="MFW917" s="17"/>
      <c r="MFX917" s="17"/>
      <c r="MFY917" s="17"/>
      <c r="MFZ917" s="17"/>
      <c r="MGA917" s="17"/>
      <c r="MGB917" s="17"/>
      <c r="MGC917" s="17"/>
      <c r="MGD917" s="17"/>
      <c r="MGE917" s="17"/>
      <c r="MGF917" s="17"/>
      <c r="MGG917" s="17"/>
      <c r="MGH917" s="17"/>
      <c r="MGI917" s="17"/>
      <c r="MGJ917" s="17"/>
      <c r="MGK917" s="17"/>
      <c r="MGL917" s="17"/>
      <c r="MGM917" s="17"/>
      <c r="MGN917" s="17"/>
      <c r="MGO917" s="17"/>
      <c r="MGP917" s="17"/>
      <c r="MGQ917" s="17"/>
      <c r="MGR917" s="17"/>
      <c r="MGS917" s="17"/>
      <c r="MGT917" s="17"/>
      <c r="MGU917" s="17"/>
      <c r="MGV917" s="17"/>
      <c r="MGW917" s="17"/>
      <c r="MGX917" s="17"/>
      <c r="MGY917" s="17"/>
      <c r="MGZ917" s="17"/>
      <c r="MHA917" s="17"/>
      <c r="MHB917" s="17"/>
      <c r="MHC917" s="17"/>
      <c r="MHD917" s="17"/>
      <c r="MHE917" s="17"/>
      <c r="MHF917" s="17"/>
      <c r="MHG917" s="17"/>
      <c r="MHH917" s="17"/>
      <c r="MHI917" s="17"/>
      <c r="MHJ917" s="17"/>
      <c r="MHK917" s="17"/>
      <c r="MHL917" s="17"/>
      <c r="MHM917" s="17"/>
      <c r="MHN917" s="17"/>
      <c r="MHO917" s="17"/>
      <c r="MHP917" s="17"/>
      <c r="MHQ917" s="17"/>
      <c r="MHR917" s="17"/>
      <c r="MHS917" s="17"/>
      <c r="MHT917" s="17"/>
      <c r="MHU917" s="17"/>
      <c r="MHV917" s="17"/>
      <c r="MHW917" s="17"/>
      <c r="MHX917" s="17"/>
      <c r="MHY917" s="17"/>
      <c r="MHZ917" s="17"/>
      <c r="MIA917" s="17"/>
      <c r="MIB917" s="17"/>
      <c r="MIC917" s="17"/>
      <c r="MID917" s="17"/>
      <c r="MIE917" s="17"/>
      <c r="MIF917" s="17"/>
      <c r="MIG917" s="17"/>
      <c r="MIH917" s="17"/>
      <c r="MII917" s="17"/>
      <c r="MIJ917" s="17"/>
      <c r="MIK917" s="17"/>
      <c r="MIL917" s="17"/>
      <c r="MIM917" s="17"/>
      <c r="MIN917" s="17"/>
      <c r="MIO917" s="17"/>
      <c r="MIP917" s="17"/>
      <c r="MIQ917" s="17"/>
      <c r="MIR917" s="17"/>
      <c r="MIS917" s="17"/>
      <c r="MIT917" s="17"/>
      <c r="MIU917" s="17"/>
      <c r="MIV917" s="17"/>
      <c r="MIW917" s="17"/>
      <c r="MIX917" s="17"/>
      <c r="MIY917" s="17"/>
      <c r="MIZ917" s="17"/>
      <c r="MJA917" s="17"/>
      <c r="MJB917" s="17"/>
      <c r="MJC917" s="17"/>
      <c r="MJD917" s="17"/>
      <c r="MJE917" s="17"/>
      <c r="MJF917" s="17"/>
      <c r="MJG917" s="17"/>
      <c r="MJH917" s="17"/>
      <c r="MJI917" s="17"/>
      <c r="MJJ917" s="17"/>
      <c r="MJK917" s="17"/>
      <c r="MJL917" s="17"/>
      <c r="MJM917" s="17"/>
      <c r="MJN917" s="17"/>
      <c r="MJO917" s="17"/>
      <c r="MJP917" s="17"/>
      <c r="MJQ917" s="17"/>
      <c r="MJR917" s="17"/>
      <c r="MJS917" s="17"/>
      <c r="MJT917" s="17"/>
      <c r="MJU917" s="17"/>
      <c r="MJV917" s="17"/>
      <c r="MJW917" s="17"/>
      <c r="MJX917" s="17"/>
      <c r="MJY917" s="17"/>
      <c r="MJZ917" s="17"/>
      <c r="MKA917" s="17"/>
      <c r="MKB917" s="17"/>
      <c r="MKC917" s="17"/>
      <c r="MKD917" s="17"/>
      <c r="MKE917" s="17"/>
      <c r="MKF917" s="17"/>
      <c r="MKG917" s="17"/>
      <c r="MKH917" s="17"/>
      <c r="MKI917" s="17"/>
      <c r="MKJ917" s="17"/>
      <c r="MKK917" s="17"/>
      <c r="MKL917" s="17"/>
      <c r="MKM917" s="17"/>
      <c r="MKN917" s="17"/>
      <c r="MKO917" s="17"/>
      <c r="MKP917" s="17"/>
      <c r="MKQ917" s="17"/>
      <c r="MKR917" s="17"/>
      <c r="MKS917" s="17"/>
      <c r="MKT917" s="17"/>
      <c r="MKU917" s="17"/>
      <c r="MKV917" s="17"/>
      <c r="MKW917" s="17"/>
      <c r="MKX917" s="17"/>
      <c r="MKY917" s="17"/>
      <c r="MKZ917" s="17"/>
      <c r="MLA917" s="17"/>
      <c r="MLB917" s="17"/>
      <c r="MLC917" s="17"/>
      <c r="MLD917" s="17"/>
      <c r="MLE917" s="17"/>
      <c r="MLF917" s="17"/>
      <c r="MLG917" s="17"/>
      <c r="MLH917" s="17"/>
      <c r="MLI917" s="17"/>
      <c r="MLJ917" s="17"/>
      <c r="MLK917" s="17"/>
      <c r="MLL917" s="17"/>
      <c r="MLM917" s="17"/>
      <c r="MLN917" s="17"/>
      <c r="MLO917" s="17"/>
      <c r="MLP917" s="17"/>
      <c r="MLQ917" s="17"/>
      <c r="MLR917" s="17"/>
      <c r="MLS917" s="17"/>
      <c r="MLT917" s="17"/>
      <c r="MLU917" s="17"/>
      <c r="MLV917" s="17"/>
      <c r="MLW917" s="17"/>
      <c r="MLX917" s="17"/>
      <c r="MLY917" s="17"/>
      <c r="MLZ917" s="17"/>
      <c r="MMA917" s="17"/>
      <c r="MMB917" s="17"/>
      <c r="MMC917" s="17"/>
      <c r="MMD917" s="17"/>
      <c r="MME917" s="17"/>
      <c r="MMF917" s="17"/>
      <c r="MMG917" s="17"/>
      <c r="MMH917" s="17"/>
      <c r="MMI917" s="17"/>
      <c r="MMJ917" s="17"/>
      <c r="MMK917" s="17"/>
      <c r="MML917" s="17"/>
      <c r="MMM917" s="17"/>
      <c r="MMN917" s="17"/>
      <c r="MMO917" s="17"/>
      <c r="MMP917" s="17"/>
      <c r="MMQ917" s="17"/>
      <c r="MMR917" s="17"/>
      <c r="MMS917" s="17"/>
      <c r="MMT917" s="17"/>
      <c r="MMU917" s="17"/>
      <c r="MMV917" s="17"/>
      <c r="MMW917" s="17"/>
      <c r="MMX917" s="17"/>
      <c r="MMY917" s="17"/>
      <c r="MMZ917" s="17"/>
      <c r="MNA917" s="17"/>
      <c r="MNB917" s="17"/>
      <c r="MNC917" s="17"/>
      <c r="MND917" s="17"/>
      <c r="MNE917" s="17"/>
      <c r="MNF917" s="17"/>
      <c r="MNG917" s="17"/>
      <c r="MNH917" s="17"/>
      <c r="MNI917" s="17"/>
      <c r="MNJ917" s="17"/>
      <c r="MNK917" s="17"/>
      <c r="MNL917" s="17"/>
      <c r="MNM917" s="17"/>
      <c r="MNN917" s="17"/>
      <c r="MNO917" s="17"/>
      <c r="MNP917" s="17"/>
      <c r="MNQ917" s="17"/>
      <c r="MNR917" s="17"/>
      <c r="MNS917" s="17"/>
      <c r="MNT917" s="17"/>
      <c r="MNU917" s="17"/>
      <c r="MNV917" s="17"/>
      <c r="MNW917" s="17"/>
      <c r="MNX917" s="17"/>
      <c r="MNY917" s="17"/>
      <c r="MNZ917" s="17"/>
      <c r="MOA917" s="17"/>
      <c r="MOB917" s="17"/>
      <c r="MOC917" s="17"/>
      <c r="MOD917" s="17"/>
      <c r="MOE917" s="17"/>
      <c r="MOF917" s="17"/>
      <c r="MOG917" s="17"/>
      <c r="MOH917" s="17"/>
      <c r="MOI917" s="17"/>
      <c r="MOJ917" s="17"/>
      <c r="MOK917" s="17"/>
      <c r="MOL917" s="17"/>
      <c r="MOM917" s="17"/>
      <c r="MON917" s="17"/>
      <c r="MOO917" s="17"/>
      <c r="MOP917" s="17"/>
      <c r="MOQ917" s="17"/>
      <c r="MOR917" s="17"/>
      <c r="MOS917" s="17"/>
      <c r="MOT917" s="17"/>
      <c r="MOU917" s="17"/>
      <c r="MOV917" s="17"/>
      <c r="MOW917" s="17"/>
      <c r="MOX917" s="17"/>
      <c r="MOY917" s="17"/>
      <c r="MOZ917" s="17"/>
      <c r="MPA917" s="17"/>
      <c r="MPB917" s="17"/>
      <c r="MPC917" s="17"/>
      <c r="MPD917" s="17"/>
      <c r="MPE917" s="17"/>
      <c r="MPF917" s="17"/>
      <c r="MPG917" s="17"/>
      <c r="MPH917" s="17"/>
      <c r="MPI917" s="17"/>
      <c r="MPJ917" s="17"/>
      <c r="MPK917" s="17"/>
      <c r="MPL917" s="17"/>
      <c r="MPM917" s="17"/>
      <c r="MPN917" s="17"/>
      <c r="MPO917" s="17"/>
      <c r="MPP917" s="17"/>
      <c r="MPQ917" s="17"/>
      <c r="MPR917" s="17"/>
      <c r="MPS917" s="17"/>
      <c r="MPT917" s="17"/>
      <c r="MPU917" s="17"/>
      <c r="MPV917" s="17"/>
      <c r="MPW917" s="17"/>
      <c r="MPX917" s="17"/>
      <c r="MPY917" s="17"/>
      <c r="MPZ917" s="17"/>
      <c r="MQA917" s="17"/>
      <c r="MQB917" s="17"/>
      <c r="MQC917" s="17"/>
      <c r="MQD917" s="17"/>
      <c r="MQE917" s="17"/>
      <c r="MQF917" s="17"/>
      <c r="MQG917" s="17"/>
      <c r="MQH917" s="17"/>
      <c r="MQI917" s="17"/>
      <c r="MQJ917" s="17"/>
      <c r="MQK917" s="17"/>
      <c r="MQL917" s="17"/>
      <c r="MQM917" s="17"/>
      <c r="MQN917" s="17"/>
      <c r="MQO917" s="17"/>
      <c r="MQP917" s="17"/>
      <c r="MQQ917" s="17"/>
      <c r="MQR917" s="17"/>
      <c r="MQS917" s="17"/>
      <c r="MQT917" s="17"/>
      <c r="MQU917" s="17"/>
      <c r="MQV917" s="17"/>
      <c r="MQW917" s="17"/>
      <c r="MQX917" s="17"/>
      <c r="MQY917" s="17"/>
      <c r="MQZ917" s="17"/>
      <c r="MRA917" s="17"/>
      <c r="MRB917" s="17"/>
      <c r="MRC917" s="17"/>
      <c r="MRD917" s="17"/>
      <c r="MRE917" s="17"/>
      <c r="MRF917" s="17"/>
      <c r="MRG917" s="17"/>
      <c r="MRH917" s="17"/>
      <c r="MRI917" s="17"/>
      <c r="MRJ917" s="17"/>
      <c r="MRK917" s="17"/>
      <c r="MRL917" s="17"/>
      <c r="MRM917" s="17"/>
      <c r="MRN917" s="17"/>
      <c r="MRO917" s="17"/>
      <c r="MRP917" s="17"/>
      <c r="MRQ917" s="17"/>
      <c r="MRR917" s="17"/>
      <c r="MRS917" s="17"/>
      <c r="MRT917" s="17"/>
      <c r="MRU917" s="17"/>
      <c r="MRV917" s="17"/>
      <c r="MRW917" s="17"/>
      <c r="MRX917" s="17"/>
      <c r="MRY917" s="17"/>
      <c r="MRZ917" s="17"/>
      <c r="MSA917" s="17"/>
      <c r="MSB917" s="17"/>
      <c r="MSC917" s="17"/>
      <c r="MSD917" s="17"/>
      <c r="MSE917" s="17"/>
      <c r="MSF917" s="17"/>
      <c r="MSG917" s="17"/>
      <c r="MSH917" s="17"/>
      <c r="MSI917" s="17"/>
      <c r="MSJ917" s="17"/>
      <c r="MSK917" s="17"/>
      <c r="MSL917" s="17"/>
      <c r="MSM917" s="17"/>
      <c r="MSN917" s="17"/>
      <c r="MSO917" s="17"/>
      <c r="MSP917" s="17"/>
      <c r="MSQ917" s="17"/>
      <c r="MSR917" s="17"/>
      <c r="MSS917" s="17"/>
      <c r="MST917" s="17"/>
      <c r="MSU917" s="17"/>
      <c r="MSV917" s="17"/>
      <c r="MSW917" s="17"/>
      <c r="MSX917" s="17"/>
      <c r="MSY917" s="17"/>
      <c r="MSZ917" s="17"/>
      <c r="MTA917" s="17"/>
      <c r="MTB917" s="17"/>
      <c r="MTC917" s="17"/>
      <c r="MTD917" s="17"/>
      <c r="MTE917" s="17"/>
      <c r="MTF917" s="17"/>
      <c r="MTG917" s="17"/>
      <c r="MTH917" s="17"/>
      <c r="MTI917" s="17"/>
      <c r="MTJ917" s="17"/>
      <c r="MTK917" s="17"/>
      <c r="MTL917" s="17"/>
      <c r="MTM917" s="17"/>
      <c r="MTN917" s="17"/>
      <c r="MTO917" s="17"/>
      <c r="MTP917" s="17"/>
      <c r="MTQ917" s="17"/>
      <c r="MTR917" s="17"/>
      <c r="MTS917" s="17"/>
      <c r="MTT917" s="17"/>
      <c r="MTU917" s="17"/>
      <c r="MTV917" s="17"/>
      <c r="MTW917" s="17"/>
      <c r="MTX917" s="17"/>
      <c r="MTY917" s="17"/>
      <c r="MTZ917" s="17"/>
      <c r="MUA917" s="17"/>
      <c r="MUB917" s="17"/>
      <c r="MUC917" s="17"/>
      <c r="MUD917" s="17"/>
      <c r="MUE917" s="17"/>
      <c r="MUF917" s="17"/>
      <c r="MUG917" s="17"/>
      <c r="MUH917" s="17"/>
      <c r="MUI917" s="17"/>
      <c r="MUJ917" s="17"/>
      <c r="MUK917" s="17"/>
      <c r="MUL917" s="17"/>
      <c r="MUM917" s="17"/>
      <c r="MUN917" s="17"/>
      <c r="MUO917" s="17"/>
      <c r="MUP917" s="17"/>
      <c r="MUQ917" s="17"/>
      <c r="MUR917" s="17"/>
      <c r="MUS917" s="17"/>
      <c r="MUT917" s="17"/>
      <c r="MUU917" s="17"/>
      <c r="MUV917" s="17"/>
      <c r="MUW917" s="17"/>
      <c r="MUX917" s="17"/>
      <c r="MUY917" s="17"/>
      <c r="MUZ917" s="17"/>
      <c r="MVA917" s="17"/>
      <c r="MVB917" s="17"/>
      <c r="MVC917" s="17"/>
      <c r="MVD917" s="17"/>
      <c r="MVE917" s="17"/>
      <c r="MVF917" s="17"/>
      <c r="MVG917" s="17"/>
      <c r="MVH917" s="17"/>
      <c r="MVI917" s="17"/>
      <c r="MVJ917" s="17"/>
      <c r="MVK917" s="17"/>
      <c r="MVL917" s="17"/>
      <c r="MVM917" s="17"/>
      <c r="MVN917" s="17"/>
      <c r="MVO917" s="17"/>
      <c r="MVP917" s="17"/>
      <c r="MVQ917" s="17"/>
      <c r="MVR917" s="17"/>
      <c r="MVS917" s="17"/>
      <c r="MVT917" s="17"/>
      <c r="MVU917" s="17"/>
      <c r="MVV917" s="17"/>
      <c r="MVW917" s="17"/>
      <c r="MVX917" s="17"/>
      <c r="MVY917" s="17"/>
      <c r="MVZ917" s="17"/>
      <c r="MWA917" s="17"/>
      <c r="MWB917" s="17"/>
      <c r="MWC917" s="17"/>
      <c r="MWD917" s="17"/>
      <c r="MWE917" s="17"/>
      <c r="MWF917" s="17"/>
      <c r="MWG917" s="17"/>
      <c r="MWH917" s="17"/>
      <c r="MWI917" s="17"/>
      <c r="MWJ917" s="17"/>
      <c r="MWK917" s="17"/>
      <c r="MWL917" s="17"/>
      <c r="MWM917" s="17"/>
      <c r="MWN917" s="17"/>
      <c r="MWO917" s="17"/>
      <c r="MWP917" s="17"/>
      <c r="MWQ917" s="17"/>
      <c r="MWR917" s="17"/>
      <c r="MWS917" s="17"/>
      <c r="MWT917" s="17"/>
      <c r="MWU917" s="17"/>
      <c r="MWV917" s="17"/>
      <c r="MWW917" s="17"/>
      <c r="MWX917" s="17"/>
      <c r="MWY917" s="17"/>
      <c r="MWZ917" s="17"/>
      <c r="MXA917" s="17"/>
      <c r="MXB917" s="17"/>
      <c r="MXC917" s="17"/>
      <c r="MXD917" s="17"/>
      <c r="MXE917" s="17"/>
      <c r="MXF917" s="17"/>
      <c r="MXG917" s="17"/>
      <c r="MXH917" s="17"/>
      <c r="MXI917" s="17"/>
      <c r="MXJ917" s="17"/>
      <c r="MXK917" s="17"/>
      <c r="MXL917" s="17"/>
      <c r="MXM917" s="17"/>
      <c r="MXN917" s="17"/>
      <c r="MXO917" s="17"/>
      <c r="MXP917" s="17"/>
      <c r="MXQ917" s="17"/>
      <c r="MXR917" s="17"/>
      <c r="MXS917" s="17"/>
      <c r="MXT917" s="17"/>
      <c r="MXU917" s="17"/>
      <c r="MXV917" s="17"/>
      <c r="MXW917" s="17"/>
      <c r="MXX917" s="17"/>
      <c r="MXY917" s="17"/>
      <c r="MXZ917" s="17"/>
      <c r="MYA917" s="17"/>
      <c r="MYB917" s="17"/>
      <c r="MYC917" s="17"/>
      <c r="MYD917" s="17"/>
      <c r="MYE917" s="17"/>
      <c r="MYF917" s="17"/>
      <c r="MYG917" s="17"/>
      <c r="MYH917" s="17"/>
      <c r="MYI917" s="17"/>
      <c r="MYJ917" s="17"/>
      <c r="MYK917" s="17"/>
      <c r="MYL917" s="17"/>
      <c r="MYM917" s="17"/>
      <c r="MYN917" s="17"/>
      <c r="MYO917" s="17"/>
      <c r="MYP917" s="17"/>
      <c r="MYQ917" s="17"/>
      <c r="MYR917" s="17"/>
      <c r="MYS917" s="17"/>
      <c r="MYT917" s="17"/>
      <c r="MYU917" s="17"/>
      <c r="MYV917" s="17"/>
      <c r="MYW917" s="17"/>
      <c r="MYX917" s="17"/>
      <c r="MYY917" s="17"/>
      <c r="MYZ917" s="17"/>
      <c r="MZA917" s="17"/>
      <c r="MZB917" s="17"/>
      <c r="MZC917" s="17"/>
      <c r="MZD917" s="17"/>
      <c r="MZE917" s="17"/>
      <c r="MZF917" s="17"/>
      <c r="MZG917" s="17"/>
      <c r="MZH917" s="17"/>
      <c r="MZI917" s="17"/>
      <c r="MZJ917" s="17"/>
      <c r="MZK917" s="17"/>
      <c r="MZL917" s="17"/>
      <c r="MZM917" s="17"/>
      <c r="MZN917" s="17"/>
      <c r="MZO917" s="17"/>
      <c r="MZP917" s="17"/>
      <c r="MZQ917" s="17"/>
      <c r="MZR917" s="17"/>
      <c r="MZS917" s="17"/>
      <c r="MZT917" s="17"/>
      <c r="MZU917" s="17"/>
      <c r="MZV917" s="17"/>
      <c r="MZW917" s="17"/>
      <c r="MZX917" s="17"/>
      <c r="MZY917" s="17"/>
      <c r="MZZ917" s="17"/>
      <c r="NAA917" s="17"/>
      <c r="NAB917" s="17"/>
      <c r="NAC917" s="17"/>
      <c r="NAD917" s="17"/>
      <c r="NAE917" s="17"/>
      <c r="NAF917" s="17"/>
      <c r="NAG917" s="17"/>
      <c r="NAH917" s="17"/>
      <c r="NAI917" s="17"/>
      <c r="NAJ917" s="17"/>
      <c r="NAK917" s="17"/>
      <c r="NAL917" s="17"/>
      <c r="NAM917" s="17"/>
      <c r="NAN917" s="17"/>
      <c r="NAO917" s="17"/>
      <c r="NAP917" s="17"/>
      <c r="NAQ917" s="17"/>
      <c r="NAR917" s="17"/>
      <c r="NAS917" s="17"/>
      <c r="NAT917" s="17"/>
      <c r="NAU917" s="17"/>
      <c r="NAV917" s="17"/>
      <c r="NAW917" s="17"/>
      <c r="NAX917" s="17"/>
      <c r="NAY917" s="17"/>
      <c r="NAZ917" s="17"/>
      <c r="NBA917" s="17"/>
      <c r="NBB917" s="17"/>
      <c r="NBC917" s="17"/>
      <c r="NBD917" s="17"/>
      <c r="NBE917" s="17"/>
      <c r="NBF917" s="17"/>
      <c r="NBG917" s="17"/>
      <c r="NBH917" s="17"/>
      <c r="NBI917" s="17"/>
      <c r="NBJ917" s="17"/>
      <c r="NBK917" s="17"/>
      <c r="NBL917" s="17"/>
      <c r="NBM917" s="17"/>
      <c r="NBN917" s="17"/>
      <c r="NBO917" s="17"/>
      <c r="NBP917" s="17"/>
      <c r="NBQ917" s="17"/>
      <c r="NBR917" s="17"/>
      <c r="NBS917" s="17"/>
      <c r="NBT917" s="17"/>
      <c r="NBU917" s="17"/>
      <c r="NBV917" s="17"/>
      <c r="NBW917" s="17"/>
      <c r="NBX917" s="17"/>
      <c r="NBY917" s="17"/>
      <c r="NBZ917" s="17"/>
      <c r="NCA917" s="17"/>
      <c r="NCB917" s="17"/>
      <c r="NCC917" s="17"/>
      <c r="NCD917" s="17"/>
      <c r="NCE917" s="17"/>
      <c r="NCF917" s="17"/>
      <c r="NCG917" s="17"/>
      <c r="NCH917" s="17"/>
      <c r="NCI917" s="17"/>
      <c r="NCJ917" s="17"/>
      <c r="NCK917" s="17"/>
      <c r="NCL917" s="17"/>
      <c r="NCM917" s="17"/>
      <c r="NCN917" s="17"/>
      <c r="NCO917" s="17"/>
      <c r="NCP917" s="17"/>
      <c r="NCQ917" s="17"/>
      <c r="NCR917" s="17"/>
      <c r="NCS917" s="17"/>
      <c r="NCT917" s="17"/>
      <c r="NCU917" s="17"/>
      <c r="NCV917" s="17"/>
      <c r="NCW917" s="17"/>
      <c r="NCX917" s="17"/>
      <c r="NCY917" s="17"/>
      <c r="NCZ917" s="17"/>
      <c r="NDA917" s="17"/>
      <c r="NDB917" s="17"/>
      <c r="NDC917" s="17"/>
      <c r="NDD917" s="17"/>
      <c r="NDE917" s="17"/>
      <c r="NDF917" s="17"/>
      <c r="NDG917" s="17"/>
      <c r="NDH917" s="17"/>
      <c r="NDI917" s="17"/>
      <c r="NDJ917" s="17"/>
      <c r="NDK917" s="17"/>
      <c r="NDL917" s="17"/>
      <c r="NDM917" s="17"/>
      <c r="NDN917" s="17"/>
      <c r="NDO917" s="17"/>
      <c r="NDP917" s="17"/>
      <c r="NDQ917" s="17"/>
      <c r="NDR917" s="17"/>
      <c r="NDS917" s="17"/>
      <c r="NDT917" s="17"/>
      <c r="NDU917" s="17"/>
      <c r="NDV917" s="17"/>
      <c r="NDW917" s="17"/>
      <c r="NDX917" s="17"/>
      <c r="NDY917" s="17"/>
      <c r="NDZ917" s="17"/>
      <c r="NEA917" s="17"/>
      <c r="NEB917" s="17"/>
      <c r="NEC917" s="17"/>
      <c r="NED917" s="17"/>
      <c r="NEE917" s="17"/>
      <c r="NEF917" s="17"/>
      <c r="NEG917" s="17"/>
      <c r="NEH917" s="17"/>
      <c r="NEI917" s="17"/>
      <c r="NEJ917" s="17"/>
      <c r="NEK917" s="17"/>
      <c r="NEL917" s="17"/>
      <c r="NEM917" s="17"/>
      <c r="NEN917" s="17"/>
      <c r="NEO917" s="17"/>
      <c r="NEP917" s="17"/>
      <c r="NEQ917" s="17"/>
      <c r="NER917" s="17"/>
      <c r="NES917" s="17"/>
      <c r="NET917" s="17"/>
      <c r="NEU917" s="17"/>
      <c r="NEV917" s="17"/>
      <c r="NEW917" s="17"/>
      <c r="NEX917" s="17"/>
      <c r="NEY917" s="17"/>
      <c r="NEZ917" s="17"/>
      <c r="NFA917" s="17"/>
      <c r="NFB917" s="17"/>
      <c r="NFC917" s="17"/>
      <c r="NFD917" s="17"/>
      <c r="NFE917" s="17"/>
      <c r="NFF917" s="17"/>
      <c r="NFG917" s="17"/>
      <c r="NFH917" s="17"/>
      <c r="NFI917" s="17"/>
      <c r="NFJ917" s="17"/>
      <c r="NFK917" s="17"/>
      <c r="NFL917" s="17"/>
      <c r="NFM917" s="17"/>
      <c r="NFN917" s="17"/>
      <c r="NFO917" s="17"/>
      <c r="NFP917" s="17"/>
      <c r="NFQ917" s="17"/>
      <c r="NFR917" s="17"/>
      <c r="NFS917" s="17"/>
      <c r="NFT917" s="17"/>
      <c r="NFU917" s="17"/>
      <c r="NFV917" s="17"/>
      <c r="NFW917" s="17"/>
      <c r="NFX917" s="17"/>
      <c r="NFY917" s="17"/>
      <c r="NFZ917" s="17"/>
      <c r="NGA917" s="17"/>
      <c r="NGB917" s="17"/>
      <c r="NGC917" s="17"/>
      <c r="NGD917" s="17"/>
      <c r="NGE917" s="17"/>
      <c r="NGF917" s="17"/>
      <c r="NGG917" s="17"/>
      <c r="NGH917" s="17"/>
      <c r="NGI917" s="17"/>
      <c r="NGJ917" s="17"/>
      <c r="NGK917" s="17"/>
      <c r="NGL917" s="17"/>
      <c r="NGM917" s="17"/>
      <c r="NGN917" s="17"/>
      <c r="NGO917" s="17"/>
      <c r="NGP917" s="17"/>
      <c r="NGQ917" s="17"/>
      <c r="NGR917" s="17"/>
      <c r="NGS917" s="17"/>
      <c r="NGT917" s="17"/>
      <c r="NGU917" s="17"/>
      <c r="NGV917" s="17"/>
      <c r="NGW917" s="17"/>
      <c r="NGX917" s="17"/>
      <c r="NGY917" s="17"/>
      <c r="NGZ917" s="17"/>
      <c r="NHA917" s="17"/>
      <c r="NHB917" s="17"/>
      <c r="NHC917" s="17"/>
      <c r="NHD917" s="17"/>
      <c r="NHE917" s="17"/>
      <c r="NHF917" s="17"/>
      <c r="NHG917" s="17"/>
      <c r="NHH917" s="17"/>
      <c r="NHI917" s="17"/>
      <c r="NHJ917" s="17"/>
      <c r="NHK917" s="17"/>
      <c r="NHL917" s="17"/>
      <c r="NHM917" s="17"/>
      <c r="NHN917" s="17"/>
      <c r="NHO917" s="17"/>
      <c r="NHP917" s="17"/>
      <c r="NHQ917" s="17"/>
      <c r="NHR917" s="17"/>
      <c r="NHS917" s="17"/>
      <c r="NHT917" s="17"/>
      <c r="NHU917" s="17"/>
      <c r="NHV917" s="17"/>
      <c r="NHW917" s="17"/>
      <c r="NHX917" s="17"/>
      <c r="NHY917" s="17"/>
      <c r="NHZ917" s="17"/>
      <c r="NIA917" s="17"/>
      <c r="NIB917" s="17"/>
      <c r="NIC917" s="17"/>
      <c r="NID917" s="17"/>
      <c r="NIE917" s="17"/>
      <c r="NIF917" s="17"/>
      <c r="NIG917" s="17"/>
      <c r="NIH917" s="17"/>
      <c r="NII917" s="17"/>
      <c r="NIJ917" s="17"/>
      <c r="NIK917" s="17"/>
      <c r="NIL917" s="17"/>
      <c r="NIM917" s="17"/>
      <c r="NIN917" s="17"/>
      <c r="NIO917" s="17"/>
      <c r="NIP917" s="17"/>
      <c r="NIQ917" s="17"/>
      <c r="NIR917" s="17"/>
      <c r="NIS917" s="17"/>
      <c r="NIT917" s="17"/>
      <c r="NIU917" s="17"/>
      <c r="NIV917" s="17"/>
      <c r="NIW917" s="17"/>
      <c r="NIX917" s="17"/>
      <c r="NIY917" s="17"/>
      <c r="NIZ917" s="17"/>
      <c r="NJA917" s="17"/>
      <c r="NJB917" s="17"/>
      <c r="NJC917" s="17"/>
      <c r="NJD917" s="17"/>
      <c r="NJE917" s="17"/>
      <c r="NJF917" s="17"/>
      <c r="NJG917" s="17"/>
      <c r="NJH917" s="17"/>
      <c r="NJI917" s="17"/>
      <c r="NJJ917" s="17"/>
      <c r="NJK917" s="17"/>
      <c r="NJL917" s="17"/>
      <c r="NJM917" s="17"/>
      <c r="NJN917" s="17"/>
      <c r="NJO917" s="17"/>
      <c r="NJP917" s="17"/>
      <c r="NJQ917" s="17"/>
      <c r="NJR917" s="17"/>
      <c r="NJS917" s="17"/>
      <c r="NJT917" s="17"/>
      <c r="NJU917" s="17"/>
      <c r="NJV917" s="17"/>
      <c r="NJW917" s="17"/>
      <c r="NJX917" s="17"/>
      <c r="NJY917" s="17"/>
      <c r="NJZ917" s="17"/>
      <c r="NKA917" s="17"/>
      <c r="NKB917" s="17"/>
      <c r="NKC917" s="17"/>
      <c r="NKD917" s="17"/>
      <c r="NKE917" s="17"/>
      <c r="NKF917" s="17"/>
      <c r="NKG917" s="17"/>
      <c r="NKH917" s="17"/>
      <c r="NKI917" s="17"/>
      <c r="NKJ917" s="17"/>
      <c r="NKK917" s="17"/>
      <c r="NKL917" s="17"/>
      <c r="NKM917" s="17"/>
      <c r="NKN917" s="17"/>
      <c r="NKO917" s="17"/>
      <c r="NKP917" s="17"/>
      <c r="NKQ917" s="17"/>
      <c r="NKR917" s="17"/>
      <c r="NKS917" s="17"/>
      <c r="NKT917" s="17"/>
      <c r="NKU917" s="17"/>
      <c r="NKV917" s="17"/>
      <c r="NKW917" s="17"/>
      <c r="NKX917" s="17"/>
      <c r="NKY917" s="17"/>
      <c r="NKZ917" s="17"/>
      <c r="NLA917" s="17"/>
      <c r="NLB917" s="17"/>
      <c r="NLC917" s="17"/>
      <c r="NLD917" s="17"/>
      <c r="NLE917" s="17"/>
      <c r="NLF917" s="17"/>
      <c r="NLG917" s="17"/>
      <c r="NLH917" s="17"/>
      <c r="NLI917" s="17"/>
      <c r="NLJ917" s="17"/>
      <c r="NLK917" s="17"/>
      <c r="NLL917" s="17"/>
      <c r="NLM917" s="17"/>
      <c r="NLN917" s="17"/>
      <c r="NLO917" s="17"/>
      <c r="NLP917" s="17"/>
      <c r="NLQ917" s="17"/>
      <c r="NLR917" s="17"/>
      <c r="NLS917" s="17"/>
      <c r="NLT917" s="17"/>
      <c r="NLU917" s="17"/>
      <c r="NLV917" s="17"/>
      <c r="NLW917" s="17"/>
      <c r="NLX917" s="17"/>
      <c r="NLY917" s="17"/>
      <c r="NLZ917" s="17"/>
      <c r="NMA917" s="17"/>
      <c r="NMB917" s="17"/>
      <c r="NMC917" s="17"/>
      <c r="NMD917" s="17"/>
      <c r="NME917" s="17"/>
      <c r="NMF917" s="17"/>
      <c r="NMG917" s="17"/>
      <c r="NMH917" s="17"/>
      <c r="NMI917" s="17"/>
      <c r="NMJ917" s="17"/>
      <c r="NMK917" s="17"/>
      <c r="NML917" s="17"/>
      <c r="NMM917" s="17"/>
      <c r="NMN917" s="17"/>
      <c r="NMO917" s="17"/>
      <c r="NMP917" s="17"/>
      <c r="NMQ917" s="17"/>
      <c r="NMR917" s="17"/>
      <c r="NMS917" s="17"/>
      <c r="NMT917" s="17"/>
      <c r="NMU917" s="17"/>
      <c r="NMV917" s="17"/>
      <c r="NMW917" s="17"/>
      <c r="NMX917" s="17"/>
      <c r="NMY917" s="17"/>
      <c r="NMZ917" s="17"/>
      <c r="NNA917" s="17"/>
      <c r="NNB917" s="17"/>
      <c r="NNC917" s="17"/>
      <c r="NND917" s="17"/>
      <c r="NNE917" s="17"/>
      <c r="NNF917" s="17"/>
      <c r="NNG917" s="17"/>
      <c r="NNH917" s="17"/>
      <c r="NNI917" s="17"/>
      <c r="NNJ917" s="17"/>
      <c r="NNK917" s="17"/>
      <c r="NNL917" s="17"/>
      <c r="NNM917" s="17"/>
      <c r="NNN917" s="17"/>
      <c r="NNO917" s="17"/>
      <c r="NNP917" s="17"/>
      <c r="NNQ917" s="17"/>
      <c r="NNR917" s="17"/>
      <c r="NNS917" s="17"/>
      <c r="NNT917" s="17"/>
      <c r="NNU917" s="17"/>
      <c r="NNV917" s="17"/>
      <c r="NNW917" s="17"/>
      <c r="NNX917" s="17"/>
      <c r="NNY917" s="17"/>
      <c r="NNZ917" s="17"/>
      <c r="NOA917" s="17"/>
      <c r="NOB917" s="17"/>
      <c r="NOC917" s="17"/>
      <c r="NOD917" s="17"/>
      <c r="NOE917" s="17"/>
      <c r="NOF917" s="17"/>
      <c r="NOG917" s="17"/>
      <c r="NOH917" s="17"/>
      <c r="NOI917" s="17"/>
      <c r="NOJ917" s="17"/>
      <c r="NOK917" s="17"/>
      <c r="NOL917" s="17"/>
      <c r="NOM917" s="17"/>
      <c r="NON917" s="17"/>
      <c r="NOO917" s="17"/>
      <c r="NOP917" s="17"/>
      <c r="NOQ917" s="17"/>
      <c r="NOR917" s="17"/>
      <c r="NOS917" s="17"/>
      <c r="NOT917" s="17"/>
      <c r="NOU917" s="17"/>
      <c r="NOV917" s="17"/>
      <c r="NOW917" s="17"/>
      <c r="NOX917" s="17"/>
      <c r="NOY917" s="17"/>
      <c r="NOZ917" s="17"/>
      <c r="NPA917" s="17"/>
      <c r="NPB917" s="17"/>
      <c r="NPC917" s="17"/>
      <c r="NPD917" s="17"/>
      <c r="NPE917" s="17"/>
      <c r="NPF917" s="17"/>
      <c r="NPG917" s="17"/>
      <c r="NPH917" s="17"/>
      <c r="NPI917" s="17"/>
      <c r="NPJ917" s="17"/>
      <c r="NPK917" s="17"/>
      <c r="NPL917" s="17"/>
      <c r="NPM917" s="17"/>
      <c r="NPN917" s="17"/>
      <c r="NPO917" s="17"/>
      <c r="NPP917" s="17"/>
      <c r="NPQ917" s="17"/>
      <c r="NPR917" s="17"/>
      <c r="NPS917" s="17"/>
      <c r="NPT917" s="17"/>
      <c r="NPU917" s="17"/>
      <c r="NPV917" s="17"/>
      <c r="NPW917" s="17"/>
      <c r="NPX917" s="17"/>
      <c r="NPY917" s="17"/>
      <c r="NPZ917" s="17"/>
      <c r="NQA917" s="17"/>
      <c r="NQB917" s="17"/>
      <c r="NQC917" s="17"/>
      <c r="NQD917" s="17"/>
      <c r="NQE917" s="17"/>
      <c r="NQF917" s="17"/>
      <c r="NQG917" s="17"/>
      <c r="NQH917" s="17"/>
      <c r="NQI917" s="17"/>
      <c r="NQJ917" s="17"/>
      <c r="NQK917" s="17"/>
      <c r="NQL917" s="17"/>
      <c r="NQM917" s="17"/>
      <c r="NQN917" s="17"/>
      <c r="NQO917" s="17"/>
      <c r="NQP917" s="17"/>
      <c r="NQQ917" s="17"/>
      <c r="NQR917" s="17"/>
      <c r="NQS917" s="17"/>
      <c r="NQT917" s="17"/>
      <c r="NQU917" s="17"/>
      <c r="NQV917" s="17"/>
      <c r="NQW917" s="17"/>
      <c r="NQX917" s="17"/>
      <c r="NQY917" s="17"/>
      <c r="NQZ917" s="17"/>
      <c r="NRA917" s="17"/>
      <c r="NRB917" s="17"/>
      <c r="NRC917" s="17"/>
      <c r="NRD917" s="17"/>
      <c r="NRE917" s="17"/>
      <c r="NRF917" s="17"/>
      <c r="NRG917" s="17"/>
      <c r="NRH917" s="17"/>
      <c r="NRI917" s="17"/>
      <c r="NRJ917" s="17"/>
      <c r="NRK917" s="17"/>
      <c r="NRL917" s="17"/>
      <c r="NRM917" s="17"/>
      <c r="NRN917" s="17"/>
      <c r="NRO917" s="17"/>
      <c r="NRP917" s="17"/>
      <c r="NRQ917" s="17"/>
      <c r="NRR917" s="17"/>
      <c r="NRS917" s="17"/>
      <c r="NRT917" s="17"/>
      <c r="NRU917" s="17"/>
      <c r="NRV917" s="17"/>
      <c r="NRW917" s="17"/>
      <c r="NRX917" s="17"/>
      <c r="NRY917" s="17"/>
      <c r="NRZ917" s="17"/>
      <c r="NSA917" s="17"/>
      <c r="NSB917" s="17"/>
      <c r="NSC917" s="17"/>
      <c r="NSD917" s="17"/>
      <c r="NSE917" s="17"/>
      <c r="NSF917" s="17"/>
      <c r="NSG917" s="17"/>
      <c r="NSH917" s="17"/>
      <c r="NSI917" s="17"/>
      <c r="NSJ917" s="17"/>
      <c r="NSK917" s="17"/>
      <c r="NSL917" s="17"/>
      <c r="NSM917" s="17"/>
      <c r="NSN917" s="17"/>
      <c r="NSO917" s="17"/>
      <c r="NSP917" s="17"/>
      <c r="NSQ917" s="17"/>
      <c r="NSR917" s="17"/>
      <c r="NSS917" s="17"/>
      <c r="NST917" s="17"/>
      <c r="NSU917" s="17"/>
      <c r="NSV917" s="17"/>
      <c r="NSW917" s="17"/>
      <c r="NSX917" s="17"/>
      <c r="NSY917" s="17"/>
      <c r="NSZ917" s="17"/>
      <c r="NTA917" s="17"/>
      <c r="NTB917" s="17"/>
      <c r="NTC917" s="17"/>
      <c r="NTD917" s="17"/>
      <c r="NTE917" s="17"/>
      <c r="NTF917" s="17"/>
      <c r="NTG917" s="17"/>
      <c r="NTH917" s="17"/>
      <c r="NTI917" s="17"/>
      <c r="NTJ917" s="17"/>
      <c r="NTK917" s="17"/>
      <c r="NTL917" s="17"/>
      <c r="NTM917" s="17"/>
      <c r="NTN917" s="17"/>
      <c r="NTO917" s="17"/>
      <c r="NTP917" s="17"/>
      <c r="NTQ917" s="17"/>
      <c r="NTR917" s="17"/>
      <c r="NTS917" s="17"/>
      <c r="NTT917" s="17"/>
      <c r="NTU917" s="17"/>
      <c r="NTV917" s="17"/>
      <c r="NTW917" s="17"/>
      <c r="NTX917" s="17"/>
      <c r="NTY917" s="17"/>
      <c r="NTZ917" s="17"/>
      <c r="NUA917" s="17"/>
      <c r="NUB917" s="17"/>
      <c r="NUC917" s="17"/>
      <c r="NUD917" s="17"/>
      <c r="NUE917" s="17"/>
      <c r="NUF917" s="17"/>
      <c r="NUG917" s="17"/>
      <c r="NUH917" s="17"/>
      <c r="NUI917" s="17"/>
      <c r="NUJ917" s="17"/>
      <c r="NUK917" s="17"/>
      <c r="NUL917" s="17"/>
      <c r="NUM917" s="17"/>
      <c r="NUN917" s="17"/>
      <c r="NUO917" s="17"/>
      <c r="NUP917" s="17"/>
      <c r="NUQ917" s="17"/>
      <c r="NUR917" s="17"/>
      <c r="NUS917" s="17"/>
      <c r="NUT917" s="17"/>
      <c r="NUU917" s="17"/>
      <c r="NUV917" s="17"/>
      <c r="NUW917" s="17"/>
      <c r="NUX917" s="17"/>
      <c r="NUY917" s="17"/>
      <c r="NUZ917" s="17"/>
      <c r="NVA917" s="17"/>
      <c r="NVB917" s="17"/>
      <c r="NVC917" s="17"/>
      <c r="NVD917" s="17"/>
      <c r="NVE917" s="17"/>
      <c r="NVF917" s="17"/>
      <c r="NVG917" s="17"/>
      <c r="NVH917" s="17"/>
      <c r="NVI917" s="17"/>
      <c r="NVJ917" s="17"/>
      <c r="NVK917" s="17"/>
      <c r="NVL917" s="17"/>
      <c r="NVM917" s="17"/>
      <c r="NVN917" s="17"/>
      <c r="NVO917" s="17"/>
      <c r="NVP917" s="17"/>
      <c r="NVQ917" s="17"/>
      <c r="NVR917" s="17"/>
      <c r="NVS917" s="17"/>
      <c r="NVT917" s="17"/>
      <c r="NVU917" s="17"/>
      <c r="NVV917" s="17"/>
      <c r="NVW917" s="17"/>
      <c r="NVX917" s="17"/>
      <c r="NVY917" s="17"/>
      <c r="NVZ917" s="17"/>
      <c r="NWA917" s="17"/>
      <c r="NWB917" s="17"/>
      <c r="NWC917" s="17"/>
      <c r="NWD917" s="17"/>
      <c r="NWE917" s="17"/>
      <c r="NWF917" s="17"/>
      <c r="NWG917" s="17"/>
      <c r="NWH917" s="17"/>
      <c r="NWI917" s="17"/>
      <c r="NWJ917" s="17"/>
      <c r="NWK917" s="17"/>
      <c r="NWL917" s="17"/>
      <c r="NWM917" s="17"/>
      <c r="NWN917" s="17"/>
      <c r="NWO917" s="17"/>
      <c r="NWP917" s="17"/>
      <c r="NWQ917" s="17"/>
      <c r="NWR917" s="17"/>
      <c r="NWS917" s="17"/>
      <c r="NWT917" s="17"/>
      <c r="NWU917" s="17"/>
      <c r="NWV917" s="17"/>
      <c r="NWW917" s="17"/>
      <c r="NWX917" s="17"/>
      <c r="NWY917" s="17"/>
      <c r="NWZ917" s="17"/>
      <c r="NXA917" s="17"/>
      <c r="NXB917" s="17"/>
      <c r="NXC917" s="17"/>
      <c r="NXD917" s="17"/>
      <c r="NXE917" s="17"/>
      <c r="NXF917" s="17"/>
      <c r="NXG917" s="17"/>
      <c r="NXH917" s="17"/>
      <c r="NXI917" s="17"/>
      <c r="NXJ917" s="17"/>
      <c r="NXK917" s="17"/>
      <c r="NXL917" s="17"/>
      <c r="NXM917" s="17"/>
      <c r="NXN917" s="17"/>
      <c r="NXO917" s="17"/>
      <c r="NXP917" s="17"/>
      <c r="NXQ917" s="17"/>
      <c r="NXR917" s="17"/>
      <c r="NXS917" s="17"/>
      <c r="NXT917" s="17"/>
      <c r="NXU917" s="17"/>
      <c r="NXV917" s="17"/>
      <c r="NXW917" s="17"/>
      <c r="NXX917" s="17"/>
      <c r="NXY917" s="17"/>
      <c r="NXZ917" s="17"/>
      <c r="NYA917" s="17"/>
      <c r="NYB917" s="17"/>
      <c r="NYC917" s="17"/>
      <c r="NYD917" s="17"/>
      <c r="NYE917" s="17"/>
      <c r="NYF917" s="17"/>
      <c r="NYG917" s="17"/>
      <c r="NYH917" s="17"/>
      <c r="NYI917" s="17"/>
      <c r="NYJ917" s="17"/>
      <c r="NYK917" s="17"/>
      <c r="NYL917" s="17"/>
      <c r="NYM917" s="17"/>
      <c r="NYN917" s="17"/>
      <c r="NYO917" s="17"/>
      <c r="NYP917" s="17"/>
      <c r="NYQ917" s="17"/>
      <c r="NYR917" s="17"/>
      <c r="NYS917" s="17"/>
      <c r="NYT917" s="17"/>
      <c r="NYU917" s="17"/>
      <c r="NYV917" s="17"/>
      <c r="NYW917" s="17"/>
      <c r="NYX917" s="17"/>
      <c r="NYY917" s="17"/>
      <c r="NYZ917" s="17"/>
      <c r="NZA917" s="17"/>
      <c r="NZB917" s="17"/>
      <c r="NZC917" s="17"/>
      <c r="NZD917" s="17"/>
      <c r="NZE917" s="17"/>
      <c r="NZF917" s="17"/>
      <c r="NZG917" s="17"/>
      <c r="NZH917" s="17"/>
      <c r="NZI917" s="17"/>
      <c r="NZJ917" s="17"/>
      <c r="NZK917" s="17"/>
      <c r="NZL917" s="17"/>
      <c r="NZM917" s="17"/>
      <c r="NZN917" s="17"/>
      <c r="NZO917" s="17"/>
      <c r="NZP917" s="17"/>
      <c r="NZQ917" s="17"/>
      <c r="NZR917" s="17"/>
      <c r="NZS917" s="17"/>
      <c r="NZT917" s="17"/>
      <c r="NZU917" s="17"/>
      <c r="NZV917" s="17"/>
      <c r="NZW917" s="17"/>
      <c r="NZX917" s="17"/>
      <c r="NZY917" s="17"/>
      <c r="NZZ917" s="17"/>
      <c r="OAA917" s="17"/>
      <c r="OAB917" s="17"/>
      <c r="OAC917" s="17"/>
      <c r="OAD917" s="17"/>
      <c r="OAE917" s="17"/>
      <c r="OAF917" s="17"/>
      <c r="OAG917" s="17"/>
      <c r="OAH917" s="17"/>
      <c r="OAI917" s="17"/>
      <c r="OAJ917" s="17"/>
      <c r="OAK917" s="17"/>
      <c r="OAL917" s="17"/>
      <c r="OAM917" s="17"/>
      <c r="OAN917" s="17"/>
      <c r="OAO917" s="17"/>
      <c r="OAP917" s="17"/>
      <c r="OAQ917" s="17"/>
      <c r="OAR917" s="17"/>
      <c r="OAS917" s="17"/>
      <c r="OAT917" s="17"/>
      <c r="OAU917" s="17"/>
      <c r="OAV917" s="17"/>
      <c r="OAW917" s="17"/>
      <c r="OAX917" s="17"/>
      <c r="OAY917" s="17"/>
      <c r="OAZ917" s="17"/>
      <c r="OBA917" s="17"/>
      <c r="OBB917" s="17"/>
      <c r="OBC917" s="17"/>
      <c r="OBD917" s="17"/>
      <c r="OBE917" s="17"/>
      <c r="OBF917" s="17"/>
      <c r="OBG917" s="17"/>
      <c r="OBH917" s="17"/>
      <c r="OBI917" s="17"/>
      <c r="OBJ917" s="17"/>
      <c r="OBK917" s="17"/>
      <c r="OBL917" s="17"/>
      <c r="OBM917" s="17"/>
      <c r="OBN917" s="17"/>
      <c r="OBO917" s="17"/>
      <c r="OBP917" s="17"/>
      <c r="OBQ917" s="17"/>
      <c r="OBR917" s="17"/>
      <c r="OBS917" s="17"/>
      <c r="OBT917" s="17"/>
      <c r="OBU917" s="17"/>
      <c r="OBV917" s="17"/>
      <c r="OBW917" s="17"/>
      <c r="OBX917" s="17"/>
      <c r="OBY917" s="17"/>
      <c r="OBZ917" s="17"/>
      <c r="OCA917" s="17"/>
      <c r="OCB917" s="17"/>
      <c r="OCC917" s="17"/>
      <c r="OCD917" s="17"/>
      <c r="OCE917" s="17"/>
      <c r="OCF917" s="17"/>
      <c r="OCG917" s="17"/>
      <c r="OCH917" s="17"/>
      <c r="OCI917" s="17"/>
      <c r="OCJ917" s="17"/>
      <c r="OCK917" s="17"/>
      <c r="OCL917" s="17"/>
      <c r="OCM917" s="17"/>
      <c r="OCN917" s="17"/>
      <c r="OCO917" s="17"/>
      <c r="OCP917" s="17"/>
      <c r="OCQ917" s="17"/>
      <c r="OCR917" s="17"/>
      <c r="OCS917" s="17"/>
      <c r="OCT917" s="17"/>
      <c r="OCU917" s="17"/>
      <c r="OCV917" s="17"/>
      <c r="OCW917" s="17"/>
      <c r="OCX917" s="17"/>
      <c r="OCY917" s="17"/>
      <c r="OCZ917" s="17"/>
      <c r="ODA917" s="17"/>
      <c r="ODB917" s="17"/>
      <c r="ODC917" s="17"/>
      <c r="ODD917" s="17"/>
      <c r="ODE917" s="17"/>
      <c r="ODF917" s="17"/>
      <c r="ODG917" s="17"/>
      <c r="ODH917" s="17"/>
      <c r="ODI917" s="17"/>
      <c r="ODJ917" s="17"/>
      <c r="ODK917" s="17"/>
      <c r="ODL917" s="17"/>
      <c r="ODM917" s="17"/>
      <c r="ODN917" s="17"/>
      <c r="ODO917" s="17"/>
      <c r="ODP917" s="17"/>
      <c r="ODQ917" s="17"/>
      <c r="ODR917" s="17"/>
      <c r="ODS917" s="17"/>
      <c r="ODT917" s="17"/>
      <c r="ODU917" s="17"/>
      <c r="ODV917" s="17"/>
      <c r="ODW917" s="17"/>
      <c r="ODX917" s="17"/>
      <c r="ODY917" s="17"/>
      <c r="ODZ917" s="17"/>
      <c r="OEA917" s="17"/>
      <c r="OEB917" s="17"/>
      <c r="OEC917" s="17"/>
      <c r="OED917" s="17"/>
      <c r="OEE917" s="17"/>
      <c r="OEF917" s="17"/>
      <c r="OEG917" s="17"/>
      <c r="OEH917" s="17"/>
      <c r="OEI917" s="17"/>
      <c r="OEJ917" s="17"/>
      <c r="OEK917" s="17"/>
      <c r="OEL917" s="17"/>
      <c r="OEM917" s="17"/>
      <c r="OEN917" s="17"/>
      <c r="OEO917" s="17"/>
      <c r="OEP917" s="17"/>
      <c r="OEQ917" s="17"/>
      <c r="OER917" s="17"/>
      <c r="OES917" s="17"/>
      <c r="OET917" s="17"/>
      <c r="OEU917" s="17"/>
      <c r="OEV917" s="17"/>
      <c r="OEW917" s="17"/>
      <c r="OEX917" s="17"/>
      <c r="OEY917" s="17"/>
      <c r="OEZ917" s="17"/>
      <c r="OFA917" s="17"/>
      <c r="OFB917" s="17"/>
      <c r="OFC917" s="17"/>
      <c r="OFD917" s="17"/>
      <c r="OFE917" s="17"/>
      <c r="OFF917" s="17"/>
      <c r="OFG917" s="17"/>
      <c r="OFH917" s="17"/>
      <c r="OFI917" s="17"/>
      <c r="OFJ917" s="17"/>
      <c r="OFK917" s="17"/>
      <c r="OFL917" s="17"/>
      <c r="OFM917" s="17"/>
      <c r="OFN917" s="17"/>
      <c r="OFO917" s="17"/>
      <c r="OFP917" s="17"/>
      <c r="OFQ917" s="17"/>
      <c r="OFR917" s="17"/>
      <c r="OFS917" s="17"/>
      <c r="OFT917" s="17"/>
      <c r="OFU917" s="17"/>
      <c r="OFV917" s="17"/>
      <c r="OFW917" s="17"/>
      <c r="OFX917" s="17"/>
      <c r="OFY917" s="17"/>
      <c r="OFZ917" s="17"/>
      <c r="OGA917" s="17"/>
      <c r="OGB917" s="17"/>
      <c r="OGC917" s="17"/>
      <c r="OGD917" s="17"/>
      <c r="OGE917" s="17"/>
      <c r="OGF917" s="17"/>
      <c r="OGG917" s="17"/>
      <c r="OGH917" s="17"/>
      <c r="OGI917" s="17"/>
      <c r="OGJ917" s="17"/>
      <c r="OGK917" s="17"/>
      <c r="OGL917" s="17"/>
      <c r="OGM917" s="17"/>
      <c r="OGN917" s="17"/>
      <c r="OGO917" s="17"/>
      <c r="OGP917" s="17"/>
      <c r="OGQ917" s="17"/>
      <c r="OGR917" s="17"/>
      <c r="OGS917" s="17"/>
      <c r="OGT917" s="17"/>
      <c r="OGU917" s="17"/>
      <c r="OGV917" s="17"/>
      <c r="OGW917" s="17"/>
      <c r="OGX917" s="17"/>
      <c r="OGY917" s="17"/>
      <c r="OGZ917" s="17"/>
      <c r="OHA917" s="17"/>
      <c r="OHB917" s="17"/>
      <c r="OHC917" s="17"/>
      <c r="OHD917" s="17"/>
      <c r="OHE917" s="17"/>
      <c r="OHF917" s="17"/>
      <c r="OHG917" s="17"/>
      <c r="OHH917" s="17"/>
      <c r="OHI917" s="17"/>
      <c r="OHJ917" s="17"/>
      <c r="OHK917" s="17"/>
      <c r="OHL917" s="17"/>
      <c r="OHM917" s="17"/>
      <c r="OHN917" s="17"/>
      <c r="OHO917" s="17"/>
      <c r="OHP917" s="17"/>
      <c r="OHQ917" s="17"/>
      <c r="OHR917" s="17"/>
      <c r="OHS917" s="17"/>
      <c r="OHT917" s="17"/>
      <c r="OHU917" s="17"/>
      <c r="OHV917" s="17"/>
      <c r="OHW917" s="17"/>
      <c r="OHX917" s="17"/>
      <c r="OHY917" s="17"/>
      <c r="OHZ917" s="17"/>
      <c r="OIA917" s="17"/>
      <c r="OIB917" s="17"/>
      <c r="OIC917" s="17"/>
      <c r="OID917" s="17"/>
      <c r="OIE917" s="17"/>
      <c r="OIF917" s="17"/>
      <c r="OIG917" s="17"/>
      <c r="OIH917" s="17"/>
      <c r="OII917" s="17"/>
      <c r="OIJ917" s="17"/>
      <c r="OIK917" s="17"/>
      <c r="OIL917" s="17"/>
      <c r="OIM917" s="17"/>
      <c r="OIN917" s="17"/>
      <c r="OIO917" s="17"/>
      <c r="OIP917" s="17"/>
      <c r="OIQ917" s="17"/>
      <c r="OIR917" s="17"/>
      <c r="OIS917" s="17"/>
      <c r="OIT917" s="17"/>
      <c r="OIU917" s="17"/>
      <c r="OIV917" s="17"/>
      <c r="OIW917" s="17"/>
      <c r="OIX917" s="17"/>
      <c r="OIY917" s="17"/>
      <c r="OIZ917" s="17"/>
      <c r="OJA917" s="17"/>
      <c r="OJB917" s="17"/>
      <c r="OJC917" s="17"/>
      <c r="OJD917" s="17"/>
      <c r="OJE917" s="17"/>
      <c r="OJF917" s="17"/>
      <c r="OJG917" s="17"/>
      <c r="OJH917" s="17"/>
      <c r="OJI917" s="17"/>
      <c r="OJJ917" s="17"/>
      <c r="OJK917" s="17"/>
      <c r="OJL917" s="17"/>
      <c r="OJM917" s="17"/>
      <c r="OJN917" s="17"/>
      <c r="OJO917" s="17"/>
      <c r="OJP917" s="17"/>
      <c r="OJQ917" s="17"/>
      <c r="OJR917" s="17"/>
      <c r="OJS917" s="17"/>
      <c r="OJT917" s="17"/>
      <c r="OJU917" s="17"/>
      <c r="OJV917" s="17"/>
      <c r="OJW917" s="17"/>
      <c r="OJX917" s="17"/>
      <c r="OJY917" s="17"/>
      <c r="OJZ917" s="17"/>
      <c r="OKA917" s="17"/>
      <c r="OKB917" s="17"/>
      <c r="OKC917" s="17"/>
      <c r="OKD917" s="17"/>
      <c r="OKE917" s="17"/>
      <c r="OKF917" s="17"/>
      <c r="OKG917" s="17"/>
      <c r="OKH917" s="17"/>
      <c r="OKI917" s="17"/>
      <c r="OKJ917" s="17"/>
      <c r="OKK917" s="17"/>
      <c r="OKL917" s="17"/>
      <c r="OKM917" s="17"/>
      <c r="OKN917" s="17"/>
      <c r="OKO917" s="17"/>
      <c r="OKP917" s="17"/>
      <c r="OKQ917" s="17"/>
      <c r="OKR917" s="17"/>
      <c r="OKS917" s="17"/>
      <c r="OKT917" s="17"/>
      <c r="OKU917" s="17"/>
      <c r="OKV917" s="17"/>
      <c r="OKW917" s="17"/>
      <c r="OKX917" s="17"/>
      <c r="OKY917" s="17"/>
      <c r="OKZ917" s="17"/>
      <c r="OLA917" s="17"/>
      <c r="OLB917" s="17"/>
      <c r="OLC917" s="17"/>
      <c r="OLD917" s="17"/>
      <c r="OLE917" s="17"/>
      <c r="OLF917" s="17"/>
      <c r="OLG917" s="17"/>
      <c r="OLH917" s="17"/>
      <c r="OLI917" s="17"/>
      <c r="OLJ917" s="17"/>
      <c r="OLK917" s="17"/>
      <c r="OLL917" s="17"/>
      <c r="OLM917" s="17"/>
      <c r="OLN917" s="17"/>
      <c r="OLO917" s="17"/>
      <c r="OLP917" s="17"/>
      <c r="OLQ917" s="17"/>
      <c r="OLR917" s="17"/>
      <c r="OLS917" s="17"/>
      <c r="OLT917" s="17"/>
      <c r="OLU917" s="17"/>
      <c r="OLV917" s="17"/>
      <c r="OLW917" s="17"/>
      <c r="OLX917" s="17"/>
      <c r="OLY917" s="17"/>
      <c r="OLZ917" s="17"/>
      <c r="OMA917" s="17"/>
      <c r="OMB917" s="17"/>
      <c r="OMC917" s="17"/>
      <c r="OMD917" s="17"/>
      <c r="OME917" s="17"/>
      <c r="OMF917" s="17"/>
      <c r="OMG917" s="17"/>
      <c r="OMH917" s="17"/>
      <c r="OMI917" s="17"/>
      <c r="OMJ917" s="17"/>
      <c r="OMK917" s="17"/>
      <c r="OML917" s="17"/>
      <c r="OMM917" s="17"/>
      <c r="OMN917" s="17"/>
      <c r="OMO917" s="17"/>
      <c r="OMP917" s="17"/>
      <c r="OMQ917" s="17"/>
      <c r="OMR917" s="17"/>
      <c r="OMS917" s="17"/>
      <c r="OMT917" s="17"/>
      <c r="OMU917" s="17"/>
      <c r="OMV917" s="17"/>
      <c r="OMW917" s="17"/>
      <c r="OMX917" s="17"/>
      <c r="OMY917" s="17"/>
      <c r="OMZ917" s="17"/>
      <c r="ONA917" s="17"/>
      <c r="ONB917" s="17"/>
      <c r="ONC917" s="17"/>
      <c r="OND917" s="17"/>
      <c r="ONE917" s="17"/>
      <c r="ONF917" s="17"/>
      <c r="ONG917" s="17"/>
      <c r="ONH917" s="17"/>
      <c r="ONI917" s="17"/>
      <c r="ONJ917" s="17"/>
      <c r="ONK917" s="17"/>
      <c r="ONL917" s="17"/>
      <c r="ONM917" s="17"/>
      <c r="ONN917" s="17"/>
      <c r="ONO917" s="17"/>
      <c r="ONP917" s="17"/>
      <c r="ONQ917" s="17"/>
      <c r="ONR917" s="17"/>
      <c r="ONS917" s="17"/>
      <c r="ONT917" s="17"/>
      <c r="ONU917" s="17"/>
      <c r="ONV917" s="17"/>
      <c r="ONW917" s="17"/>
      <c r="ONX917" s="17"/>
      <c r="ONY917" s="17"/>
      <c r="ONZ917" s="17"/>
      <c r="OOA917" s="17"/>
      <c r="OOB917" s="17"/>
      <c r="OOC917" s="17"/>
      <c r="OOD917" s="17"/>
      <c r="OOE917" s="17"/>
      <c r="OOF917" s="17"/>
      <c r="OOG917" s="17"/>
      <c r="OOH917" s="17"/>
      <c r="OOI917" s="17"/>
      <c r="OOJ917" s="17"/>
      <c r="OOK917" s="17"/>
      <c r="OOL917" s="17"/>
      <c r="OOM917" s="17"/>
      <c r="OON917" s="17"/>
      <c r="OOO917" s="17"/>
      <c r="OOP917" s="17"/>
      <c r="OOQ917" s="17"/>
      <c r="OOR917" s="17"/>
      <c r="OOS917" s="17"/>
      <c r="OOT917" s="17"/>
      <c r="OOU917" s="17"/>
      <c r="OOV917" s="17"/>
      <c r="OOW917" s="17"/>
      <c r="OOX917" s="17"/>
      <c r="OOY917" s="17"/>
      <c r="OOZ917" s="17"/>
      <c r="OPA917" s="17"/>
      <c r="OPB917" s="17"/>
      <c r="OPC917" s="17"/>
      <c r="OPD917" s="17"/>
      <c r="OPE917" s="17"/>
      <c r="OPF917" s="17"/>
      <c r="OPG917" s="17"/>
      <c r="OPH917" s="17"/>
      <c r="OPI917" s="17"/>
      <c r="OPJ917" s="17"/>
      <c r="OPK917" s="17"/>
      <c r="OPL917" s="17"/>
      <c r="OPM917" s="17"/>
      <c r="OPN917" s="17"/>
      <c r="OPO917" s="17"/>
      <c r="OPP917" s="17"/>
      <c r="OPQ917" s="17"/>
      <c r="OPR917" s="17"/>
      <c r="OPS917" s="17"/>
      <c r="OPT917" s="17"/>
      <c r="OPU917" s="17"/>
      <c r="OPV917" s="17"/>
      <c r="OPW917" s="17"/>
      <c r="OPX917" s="17"/>
      <c r="OPY917" s="17"/>
      <c r="OPZ917" s="17"/>
      <c r="OQA917" s="17"/>
      <c r="OQB917" s="17"/>
      <c r="OQC917" s="17"/>
      <c r="OQD917" s="17"/>
      <c r="OQE917" s="17"/>
      <c r="OQF917" s="17"/>
      <c r="OQG917" s="17"/>
      <c r="OQH917" s="17"/>
      <c r="OQI917" s="17"/>
      <c r="OQJ917" s="17"/>
      <c r="OQK917" s="17"/>
      <c r="OQL917" s="17"/>
      <c r="OQM917" s="17"/>
      <c r="OQN917" s="17"/>
      <c r="OQO917" s="17"/>
      <c r="OQP917" s="17"/>
      <c r="OQQ917" s="17"/>
      <c r="OQR917" s="17"/>
      <c r="OQS917" s="17"/>
      <c r="OQT917" s="17"/>
      <c r="OQU917" s="17"/>
      <c r="OQV917" s="17"/>
      <c r="OQW917" s="17"/>
      <c r="OQX917" s="17"/>
      <c r="OQY917" s="17"/>
      <c r="OQZ917" s="17"/>
      <c r="ORA917" s="17"/>
      <c r="ORB917" s="17"/>
      <c r="ORC917" s="17"/>
      <c r="ORD917" s="17"/>
      <c r="ORE917" s="17"/>
      <c r="ORF917" s="17"/>
      <c r="ORG917" s="17"/>
      <c r="ORH917" s="17"/>
      <c r="ORI917" s="17"/>
      <c r="ORJ917" s="17"/>
      <c r="ORK917" s="17"/>
      <c r="ORL917" s="17"/>
      <c r="ORM917" s="17"/>
      <c r="ORN917" s="17"/>
      <c r="ORO917" s="17"/>
      <c r="ORP917" s="17"/>
      <c r="ORQ917" s="17"/>
      <c r="ORR917" s="17"/>
      <c r="ORS917" s="17"/>
      <c r="ORT917" s="17"/>
      <c r="ORU917" s="17"/>
      <c r="ORV917" s="17"/>
      <c r="ORW917" s="17"/>
      <c r="ORX917" s="17"/>
      <c r="ORY917" s="17"/>
      <c r="ORZ917" s="17"/>
      <c r="OSA917" s="17"/>
      <c r="OSB917" s="17"/>
      <c r="OSC917" s="17"/>
      <c r="OSD917" s="17"/>
      <c r="OSE917" s="17"/>
      <c r="OSF917" s="17"/>
      <c r="OSG917" s="17"/>
      <c r="OSH917" s="17"/>
      <c r="OSI917" s="17"/>
      <c r="OSJ917" s="17"/>
      <c r="OSK917" s="17"/>
      <c r="OSL917" s="17"/>
      <c r="OSM917" s="17"/>
      <c r="OSN917" s="17"/>
      <c r="OSO917" s="17"/>
      <c r="OSP917" s="17"/>
      <c r="OSQ917" s="17"/>
      <c r="OSR917" s="17"/>
      <c r="OSS917" s="17"/>
      <c r="OST917" s="17"/>
      <c r="OSU917" s="17"/>
      <c r="OSV917" s="17"/>
      <c r="OSW917" s="17"/>
      <c r="OSX917" s="17"/>
      <c r="OSY917" s="17"/>
      <c r="OSZ917" s="17"/>
      <c r="OTA917" s="17"/>
      <c r="OTB917" s="17"/>
      <c r="OTC917" s="17"/>
      <c r="OTD917" s="17"/>
      <c r="OTE917" s="17"/>
      <c r="OTF917" s="17"/>
      <c r="OTG917" s="17"/>
      <c r="OTH917" s="17"/>
      <c r="OTI917" s="17"/>
      <c r="OTJ917" s="17"/>
      <c r="OTK917" s="17"/>
      <c r="OTL917" s="17"/>
      <c r="OTM917" s="17"/>
      <c r="OTN917" s="17"/>
      <c r="OTO917" s="17"/>
      <c r="OTP917" s="17"/>
      <c r="OTQ917" s="17"/>
      <c r="OTR917" s="17"/>
      <c r="OTS917" s="17"/>
      <c r="OTT917" s="17"/>
      <c r="OTU917" s="17"/>
      <c r="OTV917" s="17"/>
      <c r="OTW917" s="17"/>
      <c r="OTX917" s="17"/>
      <c r="OTY917" s="17"/>
      <c r="OTZ917" s="17"/>
      <c r="OUA917" s="17"/>
      <c r="OUB917" s="17"/>
      <c r="OUC917" s="17"/>
      <c r="OUD917" s="17"/>
      <c r="OUE917" s="17"/>
      <c r="OUF917" s="17"/>
      <c r="OUG917" s="17"/>
      <c r="OUH917" s="17"/>
      <c r="OUI917" s="17"/>
      <c r="OUJ917" s="17"/>
      <c r="OUK917" s="17"/>
      <c r="OUL917" s="17"/>
      <c r="OUM917" s="17"/>
      <c r="OUN917" s="17"/>
      <c r="OUO917" s="17"/>
      <c r="OUP917" s="17"/>
      <c r="OUQ917" s="17"/>
      <c r="OUR917" s="17"/>
      <c r="OUS917" s="17"/>
      <c r="OUT917" s="17"/>
      <c r="OUU917" s="17"/>
      <c r="OUV917" s="17"/>
      <c r="OUW917" s="17"/>
      <c r="OUX917" s="17"/>
      <c r="OUY917" s="17"/>
      <c r="OUZ917" s="17"/>
      <c r="OVA917" s="17"/>
      <c r="OVB917" s="17"/>
      <c r="OVC917" s="17"/>
      <c r="OVD917" s="17"/>
      <c r="OVE917" s="17"/>
      <c r="OVF917" s="17"/>
      <c r="OVG917" s="17"/>
      <c r="OVH917" s="17"/>
      <c r="OVI917" s="17"/>
      <c r="OVJ917" s="17"/>
      <c r="OVK917" s="17"/>
      <c r="OVL917" s="17"/>
      <c r="OVM917" s="17"/>
      <c r="OVN917" s="17"/>
      <c r="OVO917" s="17"/>
      <c r="OVP917" s="17"/>
      <c r="OVQ917" s="17"/>
      <c r="OVR917" s="17"/>
      <c r="OVS917" s="17"/>
      <c r="OVT917" s="17"/>
      <c r="OVU917" s="17"/>
      <c r="OVV917" s="17"/>
      <c r="OVW917" s="17"/>
      <c r="OVX917" s="17"/>
      <c r="OVY917" s="17"/>
      <c r="OVZ917" s="17"/>
      <c r="OWA917" s="17"/>
      <c r="OWB917" s="17"/>
      <c r="OWC917" s="17"/>
      <c r="OWD917" s="17"/>
      <c r="OWE917" s="17"/>
      <c r="OWF917" s="17"/>
      <c r="OWG917" s="17"/>
      <c r="OWH917" s="17"/>
      <c r="OWI917" s="17"/>
      <c r="OWJ917" s="17"/>
      <c r="OWK917" s="17"/>
      <c r="OWL917" s="17"/>
      <c r="OWM917" s="17"/>
      <c r="OWN917" s="17"/>
      <c r="OWO917" s="17"/>
      <c r="OWP917" s="17"/>
      <c r="OWQ917" s="17"/>
      <c r="OWR917" s="17"/>
      <c r="OWS917" s="17"/>
      <c r="OWT917" s="17"/>
      <c r="OWU917" s="17"/>
      <c r="OWV917" s="17"/>
      <c r="OWW917" s="17"/>
      <c r="OWX917" s="17"/>
      <c r="OWY917" s="17"/>
      <c r="OWZ917" s="17"/>
      <c r="OXA917" s="17"/>
      <c r="OXB917" s="17"/>
      <c r="OXC917" s="17"/>
      <c r="OXD917" s="17"/>
      <c r="OXE917" s="17"/>
      <c r="OXF917" s="17"/>
      <c r="OXG917" s="17"/>
      <c r="OXH917" s="17"/>
      <c r="OXI917" s="17"/>
      <c r="OXJ917" s="17"/>
      <c r="OXK917" s="17"/>
      <c r="OXL917" s="17"/>
      <c r="OXM917" s="17"/>
      <c r="OXN917" s="17"/>
      <c r="OXO917" s="17"/>
      <c r="OXP917" s="17"/>
      <c r="OXQ917" s="17"/>
      <c r="OXR917" s="17"/>
      <c r="OXS917" s="17"/>
      <c r="OXT917" s="17"/>
      <c r="OXU917" s="17"/>
      <c r="OXV917" s="17"/>
      <c r="OXW917" s="17"/>
      <c r="OXX917" s="17"/>
      <c r="OXY917" s="17"/>
      <c r="OXZ917" s="17"/>
      <c r="OYA917" s="17"/>
      <c r="OYB917" s="17"/>
      <c r="OYC917" s="17"/>
      <c r="OYD917" s="17"/>
      <c r="OYE917" s="17"/>
      <c r="OYF917" s="17"/>
      <c r="OYG917" s="17"/>
      <c r="OYH917" s="17"/>
      <c r="OYI917" s="17"/>
      <c r="OYJ917" s="17"/>
      <c r="OYK917" s="17"/>
      <c r="OYL917" s="17"/>
      <c r="OYM917" s="17"/>
      <c r="OYN917" s="17"/>
      <c r="OYO917" s="17"/>
      <c r="OYP917" s="17"/>
      <c r="OYQ917" s="17"/>
      <c r="OYR917" s="17"/>
      <c r="OYS917" s="17"/>
      <c r="OYT917" s="17"/>
      <c r="OYU917" s="17"/>
      <c r="OYV917" s="17"/>
      <c r="OYW917" s="17"/>
      <c r="OYX917" s="17"/>
      <c r="OYY917" s="17"/>
      <c r="OYZ917" s="17"/>
      <c r="OZA917" s="17"/>
      <c r="OZB917" s="17"/>
      <c r="OZC917" s="17"/>
      <c r="OZD917" s="17"/>
      <c r="OZE917" s="17"/>
      <c r="OZF917" s="17"/>
      <c r="OZG917" s="17"/>
      <c r="OZH917" s="17"/>
      <c r="OZI917" s="17"/>
      <c r="OZJ917" s="17"/>
      <c r="OZK917" s="17"/>
      <c r="OZL917" s="17"/>
      <c r="OZM917" s="17"/>
      <c r="OZN917" s="17"/>
      <c r="OZO917" s="17"/>
      <c r="OZP917" s="17"/>
      <c r="OZQ917" s="17"/>
      <c r="OZR917" s="17"/>
      <c r="OZS917" s="17"/>
      <c r="OZT917" s="17"/>
      <c r="OZU917" s="17"/>
      <c r="OZV917" s="17"/>
      <c r="OZW917" s="17"/>
      <c r="OZX917" s="17"/>
      <c r="OZY917" s="17"/>
      <c r="OZZ917" s="17"/>
      <c r="PAA917" s="17"/>
      <c r="PAB917" s="17"/>
      <c r="PAC917" s="17"/>
      <c r="PAD917" s="17"/>
      <c r="PAE917" s="17"/>
      <c r="PAF917" s="17"/>
      <c r="PAG917" s="17"/>
      <c r="PAH917" s="17"/>
      <c r="PAI917" s="17"/>
      <c r="PAJ917" s="17"/>
      <c r="PAK917" s="17"/>
      <c r="PAL917" s="17"/>
      <c r="PAM917" s="17"/>
      <c r="PAN917" s="17"/>
      <c r="PAO917" s="17"/>
      <c r="PAP917" s="17"/>
      <c r="PAQ917" s="17"/>
      <c r="PAR917" s="17"/>
      <c r="PAS917" s="17"/>
      <c r="PAT917" s="17"/>
      <c r="PAU917" s="17"/>
      <c r="PAV917" s="17"/>
      <c r="PAW917" s="17"/>
      <c r="PAX917" s="17"/>
      <c r="PAY917" s="17"/>
      <c r="PAZ917" s="17"/>
      <c r="PBA917" s="17"/>
      <c r="PBB917" s="17"/>
      <c r="PBC917" s="17"/>
      <c r="PBD917" s="17"/>
      <c r="PBE917" s="17"/>
      <c r="PBF917" s="17"/>
      <c r="PBG917" s="17"/>
      <c r="PBH917" s="17"/>
      <c r="PBI917" s="17"/>
      <c r="PBJ917" s="17"/>
      <c r="PBK917" s="17"/>
      <c r="PBL917" s="17"/>
      <c r="PBM917" s="17"/>
      <c r="PBN917" s="17"/>
      <c r="PBO917" s="17"/>
      <c r="PBP917" s="17"/>
      <c r="PBQ917" s="17"/>
      <c r="PBR917" s="17"/>
      <c r="PBS917" s="17"/>
      <c r="PBT917" s="17"/>
      <c r="PBU917" s="17"/>
      <c r="PBV917" s="17"/>
      <c r="PBW917" s="17"/>
      <c r="PBX917" s="17"/>
      <c r="PBY917" s="17"/>
      <c r="PBZ917" s="17"/>
      <c r="PCA917" s="17"/>
      <c r="PCB917" s="17"/>
      <c r="PCC917" s="17"/>
      <c r="PCD917" s="17"/>
      <c r="PCE917" s="17"/>
      <c r="PCF917" s="17"/>
      <c r="PCG917" s="17"/>
      <c r="PCH917" s="17"/>
      <c r="PCI917" s="17"/>
      <c r="PCJ917" s="17"/>
      <c r="PCK917" s="17"/>
      <c r="PCL917" s="17"/>
      <c r="PCM917" s="17"/>
      <c r="PCN917" s="17"/>
      <c r="PCO917" s="17"/>
      <c r="PCP917" s="17"/>
      <c r="PCQ917" s="17"/>
      <c r="PCR917" s="17"/>
      <c r="PCS917" s="17"/>
      <c r="PCT917" s="17"/>
      <c r="PCU917" s="17"/>
      <c r="PCV917" s="17"/>
      <c r="PCW917" s="17"/>
      <c r="PCX917" s="17"/>
      <c r="PCY917" s="17"/>
      <c r="PCZ917" s="17"/>
      <c r="PDA917" s="17"/>
      <c r="PDB917" s="17"/>
      <c r="PDC917" s="17"/>
      <c r="PDD917" s="17"/>
      <c r="PDE917" s="17"/>
      <c r="PDF917" s="17"/>
      <c r="PDG917" s="17"/>
      <c r="PDH917" s="17"/>
      <c r="PDI917" s="17"/>
      <c r="PDJ917" s="17"/>
      <c r="PDK917" s="17"/>
      <c r="PDL917" s="17"/>
      <c r="PDM917" s="17"/>
      <c r="PDN917" s="17"/>
      <c r="PDO917" s="17"/>
      <c r="PDP917" s="17"/>
      <c r="PDQ917" s="17"/>
      <c r="PDR917" s="17"/>
      <c r="PDS917" s="17"/>
      <c r="PDT917" s="17"/>
      <c r="PDU917" s="17"/>
      <c r="PDV917" s="17"/>
      <c r="PDW917" s="17"/>
      <c r="PDX917" s="17"/>
      <c r="PDY917" s="17"/>
      <c r="PDZ917" s="17"/>
      <c r="PEA917" s="17"/>
      <c r="PEB917" s="17"/>
      <c r="PEC917" s="17"/>
      <c r="PED917" s="17"/>
      <c r="PEE917" s="17"/>
      <c r="PEF917" s="17"/>
      <c r="PEG917" s="17"/>
      <c r="PEH917" s="17"/>
      <c r="PEI917" s="17"/>
      <c r="PEJ917" s="17"/>
      <c r="PEK917" s="17"/>
      <c r="PEL917" s="17"/>
      <c r="PEM917" s="17"/>
      <c r="PEN917" s="17"/>
      <c r="PEO917" s="17"/>
      <c r="PEP917" s="17"/>
      <c r="PEQ917" s="17"/>
      <c r="PER917" s="17"/>
      <c r="PES917" s="17"/>
      <c r="PET917" s="17"/>
      <c r="PEU917" s="17"/>
      <c r="PEV917" s="17"/>
      <c r="PEW917" s="17"/>
      <c r="PEX917" s="17"/>
      <c r="PEY917" s="17"/>
      <c r="PEZ917" s="17"/>
      <c r="PFA917" s="17"/>
      <c r="PFB917" s="17"/>
      <c r="PFC917" s="17"/>
      <c r="PFD917" s="17"/>
      <c r="PFE917" s="17"/>
      <c r="PFF917" s="17"/>
      <c r="PFG917" s="17"/>
      <c r="PFH917" s="17"/>
      <c r="PFI917" s="17"/>
      <c r="PFJ917" s="17"/>
      <c r="PFK917" s="17"/>
      <c r="PFL917" s="17"/>
      <c r="PFM917" s="17"/>
      <c r="PFN917" s="17"/>
      <c r="PFO917" s="17"/>
      <c r="PFP917" s="17"/>
      <c r="PFQ917" s="17"/>
      <c r="PFR917" s="17"/>
      <c r="PFS917" s="17"/>
      <c r="PFT917" s="17"/>
      <c r="PFU917" s="17"/>
      <c r="PFV917" s="17"/>
      <c r="PFW917" s="17"/>
      <c r="PFX917" s="17"/>
      <c r="PFY917" s="17"/>
      <c r="PFZ917" s="17"/>
      <c r="PGA917" s="17"/>
      <c r="PGB917" s="17"/>
      <c r="PGC917" s="17"/>
      <c r="PGD917" s="17"/>
      <c r="PGE917" s="17"/>
      <c r="PGF917" s="17"/>
      <c r="PGG917" s="17"/>
      <c r="PGH917" s="17"/>
      <c r="PGI917" s="17"/>
      <c r="PGJ917" s="17"/>
      <c r="PGK917" s="17"/>
      <c r="PGL917" s="17"/>
      <c r="PGM917" s="17"/>
      <c r="PGN917" s="17"/>
      <c r="PGO917" s="17"/>
      <c r="PGP917" s="17"/>
      <c r="PGQ917" s="17"/>
      <c r="PGR917" s="17"/>
      <c r="PGS917" s="17"/>
      <c r="PGT917" s="17"/>
      <c r="PGU917" s="17"/>
      <c r="PGV917" s="17"/>
      <c r="PGW917" s="17"/>
      <c r="PGX917" s="17"/>
      <c r="PGY917" s="17"/>
      <c r="PGZ917" s="17"/>
      <c r="PHA917" s="17"/>
      <c r="PHB917" s="17"/>
      <c r="PHC917" s="17"/>
      <c r="PHD917" s="17"/>
      <c r="PHE917" s="17"/>
      <c r="PHF917" s="17"/>
      <c r="PHG917" s="17"/>
      <c r="PHH917" s="17"/>
      <c r="PHI917" s="17"/>
      <c r="PHJ917" s="17"/>
      <c r="PHK917" s="17"/>
      <c r="PHL917" s="17"/>
      <c r="PHM917" s="17"/>
      <c r="PHN917" s="17"/>
      <c r="PHO917" s="17"/>
      <c r="PHP917" s="17"/>
      <c r="PHQ917" s="17"/>
      <c r="PHR917" s="17"/>
      <c r="PHS917" s="17"/>
      <c r="PHT917" s="17"/>
      <c r="PHU917" s="17"/>
      <c r="PHV917" s="17"/>
      <c r="PHW917" s="17"/>
      <c r="PHX917" s="17"/>
      <c r="PHY917" s="17"/>
      <c r="PHZ917" s="17"/>
      <c r="PIA917" s="17"/>
      <c r="PIB917" s="17"/>
      <c r="PIC917" s="17"/>
      <c r="PID917" s="17"/>
      <c r="PIE917" s="17"/>
      <c r="PIF917" s="17"/>
      <c r="PIG917" s="17"/>
      <c r="PIH917" s="17"/>
      <c r="PII917" s="17"/>
      <c r="PIJ917" s="17"/>
      <c r="PIK917" s="17"/>
      <c r="PIL917" s="17"/>
      <c r="PIM917" s="17"/>
      <c r="PIN917" s="17"/>
      <c r="PIO917" s="17"/>
      <c r="PIP917" s="17"/>
      <c r="PIQ917" s="17"/>
      <c r="PIR917" s="17"/>
      <c r="PIS917" s="17"/>
      <c r="PIT917" s="17"/>
      <c r="PIU917" s="17"/>
      <c r="PIV917" s="17"/>
      <c r="PIW917" s="17"/>
      <c r="PIX917" s="17"/>
      <c r="PIY917" s="17"/>
      <c r="PIZ917" s="17"/>
      <c r="PJA917" s="17"/>
      <c r="PJB917" s="17"/>
      <c r="PJC917" s="17"/>
      <c r="PJD917" s="17"/>
      <c r="PJE917" s="17"/>
      <c r="PJF917" s="17"/>
      <c r="PJG917" s="17"/>
      <c r="PJH917" s="17"/>
      <c r="PJI917" s="17"/>
      <c r="PJJ917" s="17"/>
      <c r="PJK917" s="17"/>
      <c r="PJL917" s="17"/>
      <c r="PJM917" s="17"/>
      <c r="PJN917" s="17"/>
      <c r="PJO917" s="17"/>
      <c r="PJP917" s="17"/>
      <c r="PJQ917" s="17"/>
      <c r="PJR917" s="17"/>
      <c r="PJS917" s="17"/>
      <c r="PJT917" s="17"/>
      <c r="PJU917" s="17"/>
      <c r="PJV917" s="17"/>
      <c r="PJW917" s="17"/>
      <c r="PJX917" s="17"/>
      <c r="PJY917" s="17"/>
      <c r="PJZ917" s="17"/>
      <c r="PKA917" s="17"/>
      <c r="PKB917" s="17"/>
      <c r="PKC917" s="17"/>
      <c r="PKD917" s="17"/>
      <c r="PKE917" s="17"/>
      <c r="PKF917" s="17"/>
      <c r="PKG917" s="17"/>
      <c r="PKH917" s="17"/>
      <c r="PKI917" s="17"/>
      <c r="PKJ917" s="17"/>
      <c r="PKK917" s="17"/>
      <c r="PKL917" s="17"/>
      <c r="PKM917" s="17"/>
      <c r="PKN917" s="17"/>
      <c r="PKO917" s="17"/>
      <c r="PKP917" s="17"/>
      <c r="PKQ917" s="17"/>
      <c r="PKR917" s="17"/>
      <c r="PKS917" s="17"/>
      <c r="PKT917" s="17"/>
      <c r="PKU917" s="17"/>
      <c r="PKV917" s="17"/>
      <c r="PKW917" s="17"/>
      <c r="PKX917" s="17"/>
      <c r="PKY917" s="17"/>
      <c r="PKZ917" s="17"/>
      <c r="PLA917" s="17"/>
      <c r="PLB917" s="17"/>
      <c r="PLC917" s="17"/>
      <c r="PLD917" s="17"/>
      <c r="PLE917" s="17"/>
      <c r="PLF917" s="17"/>
      <c r="PLG917" s="17"/>
      <c r="PLH917" s="17"/>
      <c r="PLI917" s="17"/>
      <c r="PLJ917" s="17"/>
      <c r="PLK917" s="17"/>
      <c r="PLL917" s="17"/>
      <c r="PLM917" s="17"/>
      <c r="PLN917" s="17"/>
      <c r="PLO917" s="17"/>
      <c r="PLP917" s="17"/>
      <c r="PLQ917" s="17"/>
      <c r="PLR917" s="17"/>
      <c r="PLS917" s="17"/>
      <c r="PLT917" s="17"/>
      <c r="PLU917" s="17"/>
      <c r="PLV917" s="17"/>
      <c r="PLW917" s="17"/>
      <c r="PLX917" s="17"/>
      <c r="PLY917" s="17"/>
      <c r="PLZ917" s="17"/>
      <c r="PMA917" s="17"/>
      <c r="PMB917" s="17"/>
      <c r="PMC917" s="17"/>
      <c r="PMD917" s="17"/>
      <c r="PME917" s="17"/>
      <c r="PMF917" s="17"/>
      <c r="PMG917" s="17"/>
      <c r="PMH917" s="17"/>
      <c r="PMI917" s="17"/>
      <c r="PMJ917" s="17"/>
      <c r="PMK917" s="17"/>
      <c r="PML917" s="17"/>
      <c r="PMM917" s="17"/>
      <c r="PMN917" s="17"/>
      <c r="PMO917" s="17"/>
      <c r="PMP917" s="17"/>
      <c r="PMQ917" s="17"/>
      <c r="PMR917" s="17"/>
      <c r="PMS917" s="17"/>
      <c r="PMT917" s="17"/>
      <c r="PMU917" s="17"/>
      <c r="PMV917" s="17"/>
      <c r="PMW917" s="17"/>
      <c r="PMX917" s="17"/>
      <c r="PMY917" s="17"/>
      <c r="PMZ917" s="17"/>
      <c r="PNA917" s="17"/>
      <c r="PNB917" s="17"/>
      <c r="PNC917" s="17"/>
      <c r="PND917" s="17"/>
      <c r="PNE917" s="17"/>
      <c r="PNF917" s="17"/>
      <c r="PNG917" s="17"/>
      <c r="PNH917" s="17"/>
      <c r="PNI917" s="17"/>
      <c r="PNJ917" s="17"/>
      <c r="PNK917" s="17"/>
      <c r="PNL917" s="17"/>
      <c r="PNM917" s="17"/>
      <c r="PNN917" s="17"/>
      <c r="PNO917" s="17"/>
      <c r="PNP917" s="17"/>
      <c r="PNQ917" s="17"/>
      <c r="PNR917" s="17"/>
      <c r="PNS917" s="17"/>
      <c r="PNT917" s="17"/>
      <c r="PNU917" s="17"/>
      <c r="PNV917" s="17"/>
      <c r="PNW917" s="17"/>
      <c r="PNX917" s="17"/>
      <c r="PNY917" s="17"/>
      <c r="PNZ917" s="17"/>
      <c r="POA917" s="17"/>
      <c r="POB917" s="17"/>
      <c r="POC917" s="17"/>
      <c r="POD917" s="17"/>
      <c r="POE917" s="17"/>
      <c r="POF917" s="17"/>
      <c r="POG917" s="17"/>
      <c r="POH917" s="17"/>
      <c r="POI917" s="17"/>
      <c r="POJ917" s="17"/>
      <c r="POK917" s="17"/>
      <c r="POL917" s="17"/>
      <c r="POM917" s="17"/>
      <c r="PON917" s="17"/>
      <c r="POO917" s="17"/>
      <c r="POP917" s="17"/>
      <c r="POQ917" s="17"/>
      <c r="POR917" s="17"/>
      <c r="POS917" s="17"/>
      <c r="POT917" s="17"/>
      <c r="POU917" s="17"/>
      <c r="POV917" s="17"/>
      <c r="POW917" s="17"/>
      <c r="POX917" s="17"/>
      <c r="POY917" s="17"/>
      <c r="POZ917" s="17"/>
      <c r="PPA917" s="17"/>
      <c r="PPB917" s="17"/>
      <c r="PPC917" s="17"/>
      <c r="PPD917" s="17"/>
      <c r="PPE917" s="17"/>
      <c r="PPF917" s="17"/>
      <c r="PPG917" s="17"/>
      <c r="PPH917" s="17"/>
      <c r="PPI917" s="17"/>
      <c r="PPJ917" s="17"/>
      <c r="PPK917" s="17"/>
      <c r="PPL917" s="17"/>
      <c r="PPM917" s="17"/>
      <c r="PPN917" s="17"/>
      <c r="PPO917" s="17"/>
      <c r="PPP917" s="17"/>
      <c r="PPQ917" s="17"/>
      <c r="PPR917" s="17"/>
      <c r="PPS917" s="17"/>
      <c r="PPT917" s="17"/>
      <c r="PPU917" s="17"/>
      <c r="PPV917" s="17"/>
      <c r="PPW917" s="17"/>
      <c r="PPX917" s="17"/>
      <c r="PPY917" s="17"/>
      <c r="PPZ917" s="17"/>
      <c r="PQA917" s="17"/>
      <c r="PQB917" s="17"/>
      <c r="PQC917" s="17"/>
      <c r="PQD917" s="17"/>
      <c r="PQE917" s="17"/>
      <c r="PQF917" s="17"/>
      <c r="PQG917" s="17"/>
      <c r="PQH917" s="17"/>
      <c r="PQI917" s="17"/>
      <c r="PQJ917" s="17"/>
      <c r="PQK917" s="17"/>
      <c r="PQL917" s="17"/>
      <c r="PQM917" s="17"/>
      <c r="PQN917" s="17"/>
      <c r="PQO917" s="17"/>
      <c r="PQP917" s="17"/>
      <c r="PQQ917" s="17"/>
      <c r="PQR917" s="17"/>
      <c r="PQS917" s="17"/>
      <c r="PQT917" s="17"/>
      <c r="PQU917" s="17"/>
      <c r="PQV917" s="17"/>
      <c r="PQW917" s="17"/>
      <c r="PQX917" s="17"/>
      <c r="PQY917" s="17"/>
      <c r="PQZ917" s="17"/>
      <c r="PRA917" s="17"/>
      <c r="PRB917" s="17"/>
      <c r="PRC917" s="17"/>
      <c r="PRD917" s="17"/>
      <c r="PRE917" s="17"/>
      <c r="PRF917" s="17"/>
      <c r="PRG917" s="17"/>
      <c r="PRH917" s="17"/>
      <c r="PRI917" s="17"/>
      <c r="PRJ917" s="17"/>
      <c r="PRK917" s="17"/>
      <c r="PRL917" s="17"/>
      <c r="PRM917" s="17"/>
      <c r="PRN917" s="17"/>
      <c r="PRO917" s="17"/>
      <c r="PRP917" s="17"/>
      <c r="PRQ917" s="17"/>
      <c r="PRR917" s="17"/>
      <c r="PRS917" s="17"/>
      <c r="PRT917" s="17"/>
      <c r="PRU917" s="17"/>
      <c r="PRV917" s="17"/>
      <c r="PRW917" s="17"/>
      <c r="PRX917" s="17"/>
      <c r="PRY917" s="17"/>
      <c r="PRZ917" s="17"/>
      <c r="PSA917" s="17"/>
      <c r="PSB917" s="17"/>
      <c r="PSC917" s="17"/>
      <c r="PSD917" s="17"/>
      <c r="PSE917" s="17"/>
      <c r="PSF917" s="17"/>
      <c r="PSG917" s="17"/>
      <c r="PSH917" s="17"/>
      <c r="PSI917" s="17"/>
      <c r="PSJ917" s="17"/>
      <c r="PSK917" s="17"/>
      <c r="PSL917" s="17"/>
      <c r="PSM917" s="17"/>
      <c r="PSN917" s="17"/>
      <c r="PSO917" s="17"/>
      <c r="PSP917" s="17"/>
      <c r="PSQ917" s="17"/>
      <c r="PSR917" s="17"/>
      <c r="PSS917" s="17"/>
      <c r="PST917" s="17"/>
      <c r="PSU917" s="17"/>
      <c r="PSV917" s="17"/>
      <c r="PSW917" s="17"/>
      <c r="PSX917" s="17"/>
      <c r="PSY917" s="17"/>
      <c r="PSZ917" s="17"/>
      <c r="PTA917" s="17"/>
      <c r="PTB917" s="17"/>
      <c r="PTC917" s="17"/>
      <c r="PTD917" s="17"/>
      <c r="PTE917" s="17"/>
      <c r="PTF917" s="17"/>
      <c r="PTG917" s="17"/>
      <c r="PTH917" s="17"/>
      <c r="PTI917" s="17"/>
      <c r="PTJ917" s="17"/>
      <c r="PTK917" s="17"/>
      <c r="PTL917" s="17"/>
      <c r="PTM917" s="17"/>
      <c r="PTN917" s="17"/>
      <c r="PTO917" s="17"/>
      <c r="PTP917" s="17"/>
      <c r="PTQ917" s="17"/>
      <c r="PTR917" s="17"/>
      <c r="PTS917" s="17"/>
      <c r="PTT917" s="17"/>
      <c r="PTU917" s="17"/>
      <c r="PTV917" s="17"/>
      <c r="PTW917" s="17"/>
      <c r="PTX917" s="17"/>
      <c r="PTY917" s="17"/>
      <c r="PTZ917" s="17"/>
      <c r="PUA917" s="17"/>
      <c r="PUB917" s="17"/>
      <c r="PUC917" s="17"/>
      <c r="PUD917" s="17"/>
      <c r="PUE917" s="17"/>
      <c r="PUF917" s="17"/>
      <c r="PUG917" s="17"/>
      <c r="PUH917" s="17"/>
      <c r="PUI917" s="17"/>
      <c r="PUJ917" s="17"/>
      <c r="PUK917" s="17"/>
      <c r="PUL917" s="17"/>
      <c r="PUM917" s="17"/>
      <c r="PUN917" s="17"/>
      <c r="PUO917" s="17"/>
      <c r="PUP917" s="17"/>
      <c r="PUQ917" s="17"/>
      <c r="PUR917" s="17"/>
      <c r="PUS917" s="17"/>
      <c r="PUT917" s="17"/>
      <c r="PUU917" s="17"/>
      <c r="PUV917" s="17"/>
      <c r="PUW917" s="17"/>
      <c r="PUX917" s="17"/>
      <c r="PUY917" s="17"/>
      <c r="PUZ917" s="17"/>
      <c r="PVA917" s="17"/>
      <c r="PVB917" s="17"/>
      <c r="PVC917" s="17"/>
      <c r="PVD917" s="17"/>
      <c r="PVE917" s="17"/>
      <c r="PVF917" s="17"/>
      <c r="PVG917" s="17"/>
      <c r="PVH917" s="17"/>
      <c r="PVI917" s="17"/>
      <c r="PVJ917" s="17"/>
      <c r="PVK917" s="17"/>
      <c r="PVL917" s="17"/>
      <c r="PVM917" s="17"/>
      <c r="PVN917" s="17"/>
      <c r="PVO917" s="17"/>
      <c r="PVP917" s="17"/>
      <c r="PVQ917" s="17"/>
      <c r="PVR917" s="17"/>
      <c r="PVS917" s="17"/>
      <c r="PVT917" s="17"/>
      <c r="PVU917" s="17"/>
      <c r="PVV917" s="17"/>
      <c r="PVW917" s="17"/>
      <c r="PVX917" s="17"/>
      <c r="PVY917" s="17"/>
      <c r="PVZ917" s="17"/>
      <c r="PWA917" s="17"/>
      <c r="PWB917" s="17"/>
      <c r="PWC917" s="17"/>
      <c r="PWD917" s="17"/>
      <c r="PWE917" s="17"/>
      <c r="PWF917" s="17"/>
      <c r="PWG917" s="17"/>
      <c r="PWH917" s="17"/>
      <c r="PWI917" s="17"/>
      <c r="PWJ917" s="17"/>
      <c r="PWK917" s="17"/>
      <c r="PWL917" s="17"/>
      <c r="PWM917" s="17"/>
      <c r="PWN917" s="17"/>
      <c r="PWO917" s="17"/>
      <c r="PWP917" s="17"/>
      <c r="PWQ917" s="17"/>
      <c r="PWR917" s="17"/>
      <c r="PWS917" s="17"/>
      <c r="PWT917" s="17"/>
      <c r="PWU917" s="17"/>
      <c r="PWV917" s="17"/>
      <c r="PWW917" s="17"/>
      <c r="PWX917" s="17"/>
      <c r="PWY917" s="17"/>
      <c r="PWZ917" s="17"/>
      <c r="PXA917" s="17"/>
      <c r="PXB917" s="17"/>
      <c r="PXC917" s="17"/>
      <c r="PXD917" s="17"/>
      <c r="PXE917" s="17"/>
      <c r="PXF917" s="17"/>
      <c r="PXG917" s="17"/>
      <c r="PXH917" s="17"/>
      <c r="PXI917" s="17"/>
      <c r="PXJ917" s="17"/>
      <c r="PXK917" s="17"/>
      <c r="PXL917" s="17"/>
      <c r="PXM917" s="17"/>
      <c r="PXN917" s="17"/>
      <c r="PXO917" s="17"/>
      <c r="PXP917" s="17"/>
      <c r="PXQ917" s="17"/>
      <c r="PXR917" s="17"/>
      <c r="PXS917" s="17"/>
      <c r="PXT917" s="17"/>
      <c r="PXU917" s="17"/>
      <c r="PXV917" s="17"/>
      <c r="PXW917" s="17"/>
      <c r="PXX917" s="17"/>
      <c r="PXY917" s="17"/>
      <c r="PXZ917" s="17"/>
      <c r="PYA917" s="17"/>
      <c r="PYB917" s="17"/>
      <c r="PYC917" s="17"/>
      <c r="PYD917" s="17"/>
      <c r="PYE917" s="17"/>
      <c r="PYF917" s="17"/>
      <c r="PYG917" s="17"/>
      <c r="PYH917" s="17"/>
      <c r="PYI917" s="17"/>
      <c r="PYJ917" s="17"/>
      <c r="PYK917" s="17"/>
      <c r="PYL917" s="17"/>
      <c r="PYM917" s="17"/>
      <c r="PYN917" s="17"/>
      <c r="PYO917" s="17"/>
      <c r="PYP917" s="17"/>
      <c r="PYQ917" s="17"/>
      <c r="PYR917" s="17"/>
      <c r="PYS917" s="17"/>
      <c r="PYT917" s="17"/>
      <c r="PYU917" s="17"/>
      <c r="PYV917" s="17"/>
      <c r="PYW917" s="17"/>
      <c r="PYX917" s="17"/>
      <c r="PYY917" s="17"/>
      <c r="PYZ917" s="17"/>
      <c r="PZA917" s="17"/>
      <c r="PZB917" s="17"/>
      <c r="PZC917" s="17"/>
      <c r="PZD917" s="17"/>
      <c r="PZE917" s="17"/>
      <c r="PZF917" s="17"/>
      <c r="PZG917" s="17"/>
      <c r="PZH917" s="17"/>
      <c r="PZI917" s="17"/>
      <c r="PZJ917" s="17"/>
      <c r="PZK917" s="17"/>
      <c r="PZL917" s="17"/>
      <c r="PZM917" s="17"/>
      <c r="PZN917" s="17"/>
      <c r="PZO917" s="17"/>
      <c r="PZP917" s="17"/>
      <c r="PZQ917" s="17"/>
      <c r="PZR917" s="17"/>
      <c r="PZS917" s="17"/>
      <c r="PZT917" s="17"/>
      <c r="PZU917" s="17"/>
      <c r="PZV917" s="17"/>
      <c r="PZW917" s="17"/>
      <c r="PZX917" s="17"/>
      <c r="PZY917" s="17"/>
      <c r="PZZ917" s="17"/>
      <c r="QAA917" s="17"/>
      <c r="QAB917" s="17"/>
      <c r="QAC917" s="17"/>
      <c r="QAD917" s="17"/>
      <c r="QAE917" s="17"/>
      <c r="QAF917" s="17"/>
      <c r="QAG917" s="17"/>
      <c r="QAH917" s="17"/>
      <c r="QAI917" s="17"/>
      <c r="QAJ917" s="17"/>
      <c r="QAK917" s="17"/>
      <c r="QAL917" s="17"/>
      <c r="QAM917" s="17"/>
      <c r="QAN917" s="17"/>
      <c r="QAO917" s="17"/>
      <c r="QAP917" s="17"/>
      <c r="QAQ917" s="17"/>
      <c r="QAR917" s="17"/>
      <c r="QAS917" s="17"/>
      <c r="QAT917" s="17"/>
      <c r="QAU917" s="17"/>
      <c r="QAV917" s="17"/>
      <c r="QAW917" s="17"/>
      <c r="QAX917" s="17"/>
      <c r="QAY917" s="17"/>
      <c r="QAZ917" s="17"/>
      <c r="QBA917" s="17"/>
      <c r="QBB917" s="17"/>
      <c r="QBC917" s="17"/>
      <c r="QBD917" s="17"/>
      <c r="QBE917" s="17"/>
      <c r="QBF917" s="17"/>
      <c r="QBG917" s="17"/>
      <c r="QBH917" s="17"/>
      <c r="QBI917" s="17"/>
      <c r="QBJ917" s="17"/>
      <c r="QBK917" s="17"/>
      <c r="QBL917" s="17"/>
      <c r="QBM917" s="17"/>
      <c r="QBN917" s="17"/>
      <c r="QBO917" s="17"/>
      <c r="QBP917" s="17"/>
      <c r="QBQ917" s="17"/>
      <c r="QBR917" s="17"/>
      <c r="QBS917" s="17"/>
      <c r="QBT917" s="17"/>
      <c r="QBU917" s="17"/>
      <c r="QBV917" s="17"/>
      <c r="QBW917" s="17"/>
      <c r="QBX917" s="17"/>
      <c r="QBY917" s="17"/>
      <c r="QBZ917" s="17"/>
      <c r="QCA917" s="17"/>
      <c r="QCB917" s="17"/>
      <c r="QCC917" s="17"/>
      <c r="QCD917" s="17"/>
      <c r="QCE917" s="17"/>
      <c r="QCF917" s="17"/>
      <c r="QCG917" s="17"/>
      <c r="QCH917" s="17"/>
      <c r="QCI917" s="17"/>
      <c r="QCJ917" s="17"/>
      <c r="QCK917" s="17"/>
      <c r="QCL917" s="17"/>
      <c r="QCM917" s="17"/>
      <c r="QCN917" s="17"/>
      <c r="QCO917" s="17"/>
      <c r="QCP917" s="17"/>
      <c r="QCQ917" s="17"/>
      <c r="QCR917" s="17"/>
      <c r="QCS917" s="17"/>
      <c r="QCT917" s="17"/>
      <c r="QCU917" s="17"/>
      <c r="QCV917" s="17"/>
      <c r="QCW917" s="17"/>
      <c r="QCX917" s="17"/>
      <c r="QCY917" s="17"/>
      <c r="QCZ917" s="17"/>
      <c r="QDA917" s="17"/>
      <c r="QDB917" s="17"/>
      <c r="QDC917" s="17"/>
      <c r="QDD917" s="17"/>
      <c r="QDE917" s="17"/>
      <c r="QDF917" s="17"/>
      <c r="QDG917" s="17"/>
      <c r="QDH917" s="17"/>
      <c r="QDI917" s="17"/>
      <c r="QDJ917" s="17"/>
      <c r="QDK917" s="17"/>
      <c r="QDL917" s="17"/>
      <c r="QDM917" s="17"/>
      <c r="QDN917" s="17"/>
      <c r="QDO917" s="17"/>
      <c r="QDP917" s="17"/>
      <c r="QDQ917" s="17"/>
      <c r="QDR917" s="17"/>
      <c r="QDS917" s="17"/>
      <c r="QDT917" s="17"/>
      <c r="QDU917" s="17"/>
      <c r="QDV917" s="17"/>
      <c r="QDW917" s="17"/>
      <c r="QDX917" s="17"/>
      <c r="QDY917" s="17"/>
      <c r="QDZ917" s="17"/>
      <c r="QEA917" s="17"/>
      <c r="QEB917" s="17"/>
      <c r="QEC917" s="17"/>
      <c r="QED917" s="17"/>
      <c r="QEE917" s="17"/>
      <c r="QEF917" s="17"/>
      <c r="QEG917" s="17"/>
      <c r="QEH917" s="17"/>
      <c r="QEI917" s="17"/>
      <c r="QEJ917" s="17"/>
      <c r="QEK917" s="17"/>
      <c r="QEL917" s="17"/>
      <c r="QEM917" s="17"/>
      <c r="QEN917" s="17"/>
      <c r="QEO917" s="17"/>
      <c r="QEP917" s="17"/>
      <c r="QEQ917" s="17"/>
      <c r="QER917" s="17"/>
      <c r="QES917" s="17"/>
      <c r="QET917" s="17"/>
      <c r="QEU917" s="17"/>
      <c r="QEV917" s="17"/>
      <c r="QEW917" s="17"/>
      <c r="QEX917" s="17"/>
      <c r="QEY917" s="17"/>
      <c r="QEZ917" s="17"/>
      <c r="QFA917" s="17"/>
      <c r="QFB917" s="17"/>
      <c r="QFC917" s="17"/>
      <c r="QFD917" s="17"/>
      <c r="QFE917" s="17"/>
      <c r="QFF917" s="17"/>
      <c r="QFG917" s="17"/>
      <c r="QFH917" s="17"/>
      <c r="QFI917" s="17"/>
      <c r="QFJ917" s="17"/>
      <c r="QFK917" s="17"/>
      <c r="QFL917" s="17"/>
      <c r="QFM917" s="17"/>
      <c r="QFN917" s="17"/>
      <c r="QFO917" s="17"/>
      <c r="QFP917" s="17"/>
      <c r="QFQ917" s="17"/>
      <c r="QFR917" s="17"/>
      <c r="QFS917" s="17"/>
      <c r="QFT917" s="17"/>
      <c r="QFU917" s="17"/>
      <c r="QFV917" s="17"/>
      <c r="QFW917" s="17"/>
      <c r="QFX917" s="17"/>
      <c r="QFY917" s="17"/>
      <c r="QFZ917" s="17"/>
      <c r="QGA917" s="17"/>
      <c r="QGB917" s="17"/>
      <c r="QGC917" s="17"/>
      <c r="QGD917" s="17"/>
      <c r="QGE917" s="17"/>
      <c r="QGF917" s="17"/>
      <c r="QGG917" s="17"/>
      <c r="QGH917" s="17"/>
      <c r="QGI917" s="17"/>
      <c r="QGJ917" s="17"/>
      <c r="QGK917" s="17"/>
      <c r="QGL917" s="17"/>
      <c r="QGM917" s="17"/>
      <c r="QGN917" s="17"/>
      <c r="QGO917" s="17"/>
      <c r="QGP917" s="17"/>
      <c r="QGQ917" s="17"/>
      <c r="QGR917" s="17"/>
      <c r="QGS917" s="17"/>
      <c r="QGT917" s="17"/>
      <c r="QGU917" s="17"/>
      <c r="QGV917" s="17"/>
      <c r="QGW917" s="17"/>
      <c r="QGX917" s="17"/>
      <c r="QGY917" s="17"/>
      <c r="QGZ917" s="17"/>
      <c r="QHA917" s="17"/>
      <c r="QHB917" s="17"/>
      <c r="QHC917" s="17"/>
      <c r="QHD917" s="17"/>
      <c r="QHE917" s="17"/>
      <c r="QHF917" s="17"/>
      <c r="QHG917" s="17"/>
      <c r="QHH917" s="17"/>
      <c r="QHI917" s="17"/>
      <c r="QHJ917" s="17"/>
      <c r="QHK917" s="17"/>
      <c r="QHL917" s="17"/>
      <c r="QHM917" s="17"/>
      <c r="QHN917" s="17"/>
      <c r="QHO917" s="17"/>
      <c r="QHP917" s="17"/>
      <c r="QHQ917" s="17"/>
      <c r="QHR917" s="17"/>
      <c r="QHS917" s="17"/>
      <c r="QHT917" s="17"/>
      <c r="QHU917" s="17"/>
      <c r="QHV917" s="17"/>
      <c r="QHW917" s="17"/>
      <c r="QHX917" s="17"/>
      <c r="QHY917" s="17"/>
      <c r="QHZ917" s="17"/>
      <c r="QIA917" s="17"/>
      <c r="QIB917" s="17"/>
      <c r="QIC917" s="17"/>
      <c r="QID917" s="17"/>
      <c r="QIE917" s="17"/>
      <c r="QIF917" s="17"/>
      <c r="QIG917" s="17"/>
      <c r="QIH917" s="17"/>
      <c r="QII917" s="17"/>
      <c r="QIJ917" s="17"/>
      <c r="QIK917" s="17"/>
      <c r="QIL917" s="17"/>
      <c r="QIM917" s="17"/>
      <c r="QIN917" s="17"/>
      <c r="QIO917" s="17"/>
      <c r="QIP917" s="17"/>
      <c r="QIQ917" s="17"/>
      <c r="QIR917" s="17"/>
      <c r="QIS917" s="17"/>
      <c r="QIT917" s="17"/>
      <c r="QIU917" s="17"/>
      <c r="QIV917" s="17"/>
      <c r="QIW917" s="17"/>
      <c r="QIX917" s="17"/>
      <c r="QIY917" s="17"/>
      <c r="QIZ917" s="17"/>
      <c r="QJA917" s="17"/>
      <c r="QJB917" s="17"/>
      <c r="QJC917" s="17"/>
      <c r="QJD917" s="17"/>
      <c r="QJE917" s="17"/>
      <c r="QJF917" s="17"/>
      <c r="QJG917" s="17"/>
      <c r="QJH917" s="17"/>
      <c r="QJI917" s="17"/>
      <c r="QJJ917" s="17"/>
      <c r="QJK917" s="17"/>
      <c r="QJL917" s="17"/>
      <c r="QJM917" s="17"/>
      <c r="QJN917" s="17"/>
      <c r="QJO917" s="17"/>
      <c r="QJP917" s="17"/>
      <c r="QJQ917" s="17"/>
      <c r="QJR917" s="17"/>
      <c r="QJS917" s="17"/>
      <c r="QJT917" s="17"/>
      <c r="QJU917" s="17"/>
      <c r="QJV917" s="17"/>
      <c r="QJW917" s="17"/>
      <c r="QJX917" s="17"/>
      <c r="QJY917" s="17"/>
      <c r="QJZ917" s="17"/>
      <c r="QKA917" s="17"/>
      <c r="QKB917" s="17"/>
      <c r="QKC917" s="17"/>
      <c r="QKD917" s="17"/>
      <c r="QKE917" s="17"/>
      <c r="QKF917" s="17"/>
      <c r="QKG917" s="17"/>
      <c r="QKH917" s="17"/>
      <c r="QKI917" s="17"/>
      <c r="QKJ917" s="17"/>
      <c r="QKK917" s="17"/>
      <c r="QKL917" s="17"/>
      <c r="QKM917" s="17"/>
      <c r="QKN917" s="17"/>
      <c r="QKO917" s="17"/>
      <c r="QKP917" s="17"/>
      <c r="QKQ917" s="17"/>
      <c r="QKR917" s="17"/>
      <c r="QKS917" s="17"/>
      <c r="QKT917" s="17"/>
      <c r="QKU917" s="17"/>
      <c r="QKV917" s="17"/>
      <c r="QKW917" s="17"/>
      <c r="QKX917" s="17"/>
      <c r="QKY917" s="17"/>
      <c r="QKZ917" s="17"/>
      <c r="QLA917" s="17"/>
      <c r="QLB917" s="17"/>
      <c r="QLC917" s="17"/>
      <c r="QLD917" s="17"/>
      <c r="QLE917" s="17"/>
      <c r="QLF917" s="17"/>
      <c r="QLG917" s="17"/>
      <c r="QLH917" s="17"/>
      <c r="QLI917" s="17"/>
      <c r="QLJ917" s="17"/>
      <c r="QLK917" s="17"/>
      <c r="QLL917" s="17"/>
      <c r="QLM917" s="17"/>
      <c r="QLN917" s="17"/>
      <c r="QLO917" s="17"/>
      <c r="QLP917" s="17"/>
      <c r="QLQ917" s="17"/>
      <c r="QLR917" s="17"/>
      <c r="QLS917" s="17"/>
      <c r="QLT917" s="17"/>
      <c r="QLU917" s="17"/>
      <c r="QLV917" s="17"/>
      <c r="QLW917" s="17"/>
      <c r="QLX917" s="17"/>
      <c r="QLY917" s="17"/>
      <c r="QLZ917" s="17"/>
      <c r="QMA917" s="17"/>
      <c r="QMB917" s="17"/>
      <c r="QMC917" s="17"/>
      <c r="QMD917" s="17"/>
      <c r="QME917" s="17"/>
      <c r="QMF917" s="17"/>
      <c r="QMG917" s="17"/>
      <c r="QMH917" s="17"/>
      <c r="QMI917" s="17"/>
      <c r="QMJ917" s="17"/>
      <c r="QMK917" s="17"/>
      <c r="QML917" s="17"/>
      <c r="QMM917" s="17"/>
      <c r="QMN917" s="17"/>
      <c r="QMO917" s="17"/>
      <c r="QMP917" s="17"/>
      <c r="QMQ917" s="17"/>
      <c r="QMR917" s="17"/>
      <c r="QMS917" s="17"/>
      <c r="QMT917" s="17"/>
      <c r="QMU917" s="17"/>
      <c r="QMV917" s="17"/>
      <c r="QMW917" s="17"/>
      <c r="QMX917" s="17"/>
      <c r="QMY917" s="17"/>
      <c r="QMZ917" s="17"/>
      <c r="QNA917" s="17"/>
      <c r="QNB917" s="17"/>
      <c r="QNC917" s="17"/>
      <c r="QND917" s="17"/>
      <c r="QNE917" s="17"/>
      <c r="QNF917" s="17"/>
      <c r="QNG917" s="17"/>
      <c r="QNH917" s="17"/>
      <c r="QNI917" s="17"/>
      <c r="QNJ917" s="17"/>
      <c r="QNK917" s="17"/>
      <c r="QNL917" s="17"/>
      <c r="QNM917" s="17"/>
      <c r="QNN917" s="17"/>
      <c r="QNO917" s="17"/>
      <c r="QNP917" s="17"/>
      <c r="QNQ917" s="17"/>
      <c r="QNR917" s="17"/>
      <c r="QNS917" s="17"/>
      <c r="QNT917" s="17"/>
      <c r="QNU917" s="17"/>
      <c r="QNV917" s="17"/>
      <c r="QNW917" s="17"/>
      <c r="QNX917" s="17"/>
      <c r="QNY917" s="17"/>
      <c r="QNZ917" s="17"/>
      <c r="QOA917" s="17"/>
      <c r="QOB917" s="17"/>
      <c r="QOC917" s="17"/>
      <c r="QOD917" s="17"/>
      <c r="QOE917" s="17"/>
      <c r="QOF917" s="17"/>
      <c r="QOG917" s="17"/>
      <c r="QOH917" s="17"/>
      <c r="QOI917" s="17"/>
      <c r="QOJ917" s="17"/>
      <c r="QOK917" s="17"/>
      <c r="QOL917" s="17"/>
      <c r="QOM917" s="17"/>
      <c r="QON917" s="17"/>
      <c r="QOO917" s="17"/>
      <c r="QOP917" s="17"/>
      <c r="QOQ917" s="17"/>
      <c r="QOR917" s="17"/>
      <c r="QOS917" s="17"/>
      <c r="QOT917" s="17"/>
      <c r="QOU917" s="17"/>
      <c r="QOV917" s="17"/>
      <c r="QOW917" s="17"/>
      <c r="QOX917" s="17"/>
      <c r="QOY917" s="17"/>
      <c r="QOZ917" s="17"/>
      <c r="QPA917" s="17"/>
      <c r="QPB917" s="17"/>
      <c r="QPC917" s="17"/>
      <c r="QPD917" s="17"/>
      <c r="QPE917" s="17"/>
      <c r="QPF917" s="17"/>
      <c r="QPG917" s="17"/>
      <c r="QPH917" s="17"/>
      <c r="QPI917" s="17"/>
      <c r="QPJ917" s="17"/>
      <c r="QPK917" s="17"/>
      <c r="QPL917" s="17"/>
      <c r="QPM917" s="17"/>
      <c r="QPN917" s="17"/>
      <c r="QPO917" s="17"/>
      <c r="QPP917" s="17"/>
      <c r="QPQ917" s="17"/>
      <c r="QPR917" s="17"/>
      <c r="QPS917" s="17"/>
      <c r="QPT917" s="17"/>
      <c r="QPU917" s="17"/>
      <c r="QPV917" s="17"/>
      <c r="QPW917" s="17"/>
      <c r="QPX917" s="17"/>
      <c r="QPY917" s="17"/>
      <c r="QPZ917" s="17"/>
      <c r="QQA917" s="17"/>
      <c r="QQB917" s="17"/>
      <c r="QQC917" s="17"/>
      <c r="QQD917" s="17"/>
      <c r="QQE917" s="17"/>
      <c r="QQF917" s="17"/>
      <c r="QQG917" s="17"/>
      <c r="QQH917" s="17"/>
      <c r="QQI917" s="17"/>
      <c r="QQJ917" s="17"/>
      <c r="QQK917" s="17"/>
      <c r="QQL917" s="17"/>
      <c r="QQM917" s="17"/>
      <c r="QQN917" s="17"/>
      <c r="QQO917" s="17"/>
      <c r="QQP917" s="17"/>
      <c r="QQQ917" s="17"/>
      <c r="QQR917" s="17"/>
      <c r="QQS917" s="17"/>
      <c r="QQT917" s="17"/>
      <c r="QQU917" s="17"/>
      <c r="QQV917" s="17"/>
      <c r="QQW917" s="17"/>
      <c r="QQX917" s="17"/>
      <c r="QQY917" s="17"/>
      <c r="QQZ917" s="17"/>
      <c r="QRA917" s="17"/>
      <c r="QRB917" s="17"/>
      <c r="QRC917" s="17"/>
      <c r="QRD917" s="17"/>
      <c r="QRE917" s="17"/>
      <c r="QRF917" s="17"/>
      <c r="QRG917" s="17"/>
      <c r="QRH917" s="17"/>
      <c r="QRI917" s="17"/>
      <c r="QRJ917" s="17"/>
      <c r="QRK917" s="17"/>
      <c r="QRL917" s="17"/>
      <c r="QRM917" s="17"/>
      <c r="QRN917" s="17"/>
      <c r="QRO917" s="17"/>
      <c r="QRP917" s="17"/>
      <c r="QRQ917" s="17"/>
      <c r="QRR917" s="17"/>
      <c r="QRS917" s="17"/>
      <c r="QRT917" s="17"/>
      <c r="QRU917" s="17"/>
      <c r="QRV917" s="17"/>
      <c r="QRW917" s="17"/>
      <c r="QRX917" s="17"/>
      <c r="QRY917" s="17"/>
      <c r="QRZ917" s="17"/>
      <c r="QSA917" s="17"/>
      <c r="QSB917" s="17"/>
      <c r="QSC917" s="17"/>
      <c r="QSD917" s="17"/>
      <c r="QSE917" s="17"/>
      <c r="QSF917" s="17"/>
      <c r="QSG917" s="17"/>
      <c r="QSH917" s="17"/>
      <c r="QSI917" s="17"/>
      <c r="QSJ917" s="17"/>
      <c r="QSK917" s="17"/>
      <c r="QSL917" s="17"/>
      <c r="QSM917" s="17"/>
      <c r="QSN917" s="17"/>
      <c r="QSO917" s="17"/>
      <c r="QSP917" s="17"/>
      <c r="QSQ917" s="17"/>
      <c r="QSR917" s="17"/>
      <c r="QSS917" s="17"/>
      <c r="QST917" s="17"/>
      <c r="QSU917" s="17"/>
      <c r="QSV917" s="17"/>
      <c r="QSW917" s="17"/>
      <c r="QSX917" s="17"/>
      <c r="QSY917" s="17"/>
      <c r="QSZ917" s="17"/>
      <c r="QTA917" s="17"/>
      <c r="QTB917" s="17"/>
      <c r="QTC917" s="17"/>
      <c r="QTD917" s="17"/>
      <c r="QTE917" s="17"/>
      <c r="QTF917" s="17"/>
      <c r="QTG917" s="17"/>
      <c r="QTH917" s="17"/>
      <c r="QTI917" s="17"/>
      <c r="QTJ917" s="17"/>
      <c r="QTK917" s="17"/>
      <c r="QTL917" s="17"/>
      <c r="QTM917" s="17"/>
      <c r="QTN917" s="17"/>
      <c r="QTO917" s="17"/>
      <c r="QTP917" s="17"/>
      <c r="QTQ917" s="17"/>
      <c r="QTR917" s="17"/>
      <c r="QTS917" s="17"/>
      <c r="QTT917" s="17"/>
      <c r="QTU917" s="17"/>
      <c r="QTV917" s="17"/>
      <c r="QTW917" s="17"/>
      <c r="QTX917" s="17"/>
      <c r="QTY917" s="17"/>
      <c r="QTZ917" s="17"/>
      <c r="QUA917" s="17"/>
      <c r="QUB917" s="17"/>
      <c r="QUC917" s="17"/>
      <c r="QUD917" s="17"/>
      <c r="QUE917" s="17"/>
      <c r="QUF917" s="17"/>
      <c r="QUG917" s="17"/>
      <c r="QUH917" s="17"/>
      <c r="QUI917" s="17"/>
      <c r="QUJ917" s="17"/>
      <c r="QUK917" s="17"/>
      <c r="QUL917" s="17"/>
      <c r="QUM917" s="17"/>
      <c r="QUN917" s="17"/>
      <c r="QUO917" s="17"/>
      <c r="QUP917" s="17"/>
      <c r="QUQ917" s="17"/>
      <c r="QUR917" s="17"/>
      <c r="QUS917" s="17"/>
      <c r="QUT917" s="17"/>
      <c r="QUU917" s="17"/>
      <c r="QUV917" s="17"/>
      <c r="QUW917" s="17"/>
      <c r="QUX917" s="17"/>
      <c r="QUY917" s="17"/>
      <c r="QUZ917" s="17"/>
      <c r="QVA917" s="17"/>
      <c r="QVB917" s="17"/>
      <c r="QVC917" s="17"/>
      <c r="QVD917" s="17"/>
      <c r="QVE917" s="17"/>
      <c r="QVF917" s="17"/>
      <c r="QVG917" s="17"/>
      <c r="QVH917" s="17"/>
      <c r="QVI917" s="17"/>
      <c r="QVJ917" s="17"/>
      <c r="QVK917" s="17"/>
      <c r="QVL917" s="17"/>
      <c r="QVM917" s="17"/>
      <c r="QVN917" s="17"/>
      <c r="QVO917" s="17"/>
      <c r="QVP917" s="17"/>
      <c r="QVQ917" s="17"/>
      <c r="QVR917" s="17"/>
      <c r="QVS917" s="17"/>
      <c r="QVT917" s="17"/>
      <c r="QVU917" s="17"/>
      <c r="QVV917" s="17"/>
      <c r="QVW917" s="17"/>
      <c r="QVX917" s="17"/>
      <c r="QVY917" s="17"/>
      <c r="QVZ917" s="17"/>
      <c r="QWA917" s="17"/>
      <c r="QWB917" s="17"/>
      <c r="QWC917" s="17"/>
      <c r="QWD917" s="17"/>
      <c r="QWE917" s="17"/>
      <c r="QWF917" s="17"/>
      <c r="QWG917" s="17"/>
      <c r="QWH917" s="17"/>
      <c r="QWI917" s="17"/>
      <c r="QWJ917" s="17"/>
      <c r="QWK917" s="17"/>
      <c r="QWL917" s="17"/>
      <c r="QWM917" s="17"/>
      <c r="QWN917" s="17"/>
      <c r="QWO917" s="17"/>
      <c r="QWP917" s="17"/>
      <c r="QWQ917" s="17"/>
      <c r="QWR917" s="17"/>
      <c r="QWS917" s="17"/>
      <c r="QWT917" s="17"/>
      <c r="QWU917" s="17"/>
      <c r="QWV917" s="17"/>
      <c r="QWW917" s="17"/>
      <c r="QWX917" s="17"/>
      <c r="QWY917" s="17"/>
      <c r="QWZ917" s="17"/>
      <c r="QXA917" s="17"/>
      <c r="QXB917" s="17"/>
      <c r="QXC917" s="17"/>
      <c r="QXD917" s="17"/>
      <c r="QXE917" s="17"/>
      <c r="QXF917" s="17"/>
      <c r="QXG917" s="17"/>
      <c r="QXH917" s="17"/>
      <c r="QXI917" s="17"/>
      <c r="QXJ917" s="17"/>
      <c r="QXK917" s="17"/>
      <c r="QXL917" s="17"/>
      <c r="QXM917" s="17"/>
      <c r="QXN917" s="17"/>
      <c r="QXO917" s="17"/>
      <c r="QXP917" s="17"/>
      <c r="QXQ917" s="17"/>
      <c r="QXR917" s="17"/>
      <c r="QXS917" s="17"/>
      <c r="QXT917" s="17"/>
      <c r="QXU917" s="17"/>
      <c r="QXV917" s="17"/>
      <c r="QXW917" s="17"/>
      <c r="QXX917" s="17"/>
      <c r="QXY917" s="17"/>
      <c r="QXZ917" s="17"/>
      <c r="QYA917" s="17"/>
      <c r="QYB917" s="17"/>
      <c r="QYC917" s="17"/>
      <c r="QYD917" s="17"/>
      <c r="QYE917" s="17"/>
      <c r="QYF917" s="17"/>
      <c r="QYG917" s="17"/>
      <c r="QYH917" s="17"/>
      <c r="QYI917" s="17"/>
      <c r="QYJ917" s="17"/>
      <c r="QYK917" s="17"/>
      <c r="QYL917" s="17"/>
      <c r="QYM917" s="17"/>
      <c r="QYN917" s="17"/>
      <c r="QYO917" s="17"/>
      <c r="QYP917" s="17"/>
      <c r="QYQ917" s="17"/>
      <c r="QYR917" s="17"/>
      <c r="QYS917" s="17"/>
      <c r="QYT917" s="17"/>
      <c r="QYU917" s="17"/>
      <c r="QYV917" s="17"/>
      <c r="QYW917" s="17"/>
      <c r="QYX917" s="17"/>
      <c r="QYY917" s="17"/>
      <c r="QYZ917" s="17"/>
      <c r="QZA917" s="17"/>
      <c r="QZB917" s="17"/>
      <c r="QZC917" s="17"/>
      <c r="QZD917" s="17"/>
      <c r="QZE917" s="17"/>
      <c r="QZF917" s="17"/>
      <c r="QZG917" s="17"/>
      <c r="QZH917" s="17"/>
      <c r="QZI917" s="17"/>
      <c r="QZJ917" s="17"/>
      <c r="QZK917" s="17"/>
      <c r="QZL917" s="17"/>
      <c r="QZM917" s="17"/>
      <c r="QZN917" s="17"/>
      <c r="QZO917" s="17"/>
      <c r="QZP917" s="17"/>
      <c r="QZQ917" s="17"/>
      <c r="QZR917" s="17"/>
      <c r="QZS917" s="17"/>
      <c r="QZT917" s="17"/>
      <c r="QZU917" s="17"/>
      <c r="QZV917" s="17"/>
      <c r="QZW917" s="17"/>
      <c r="QZX917" s="17"/>
      <c r="QZY917" s="17"/>
      <c r="QZZ917" s="17"/>
      <c r="RAA917" s="17"/>
      <c r="RAB917" s="17"/>
      <c r="RAC917" s="17"/>
      <c r="RAD917" s="17"/>
      <c r="RAE917" s="17"/>
      <c r="RAF917" s="17"/>
      <c r="RAG917" s="17"/>
      <c r="RAH917" s="17"/>
      <c r="RAI917" s="17"/>
      <c r="RAJ917" s="17"/>
      <c r="RAK917" s="17"/>
      <c r="RAL917" s="17"/>
      <c r="RAM917" s="17"/>
      <c r="RAN917" s="17"/>
      <c r="RAO917" s="17"/>
      <c r="RAP917" s="17"/>
      <c r="RAQ917" s="17"/>
      <c r="RAR917" s="17"/>
      <c r="RAS917" s="17"/>
      <c r="RAT917" s="17"/>
      <c r="RAU917" s="17"/>
      <c r="RAV917" s="17"/>
      <c r="RAW917" s="17"/>
      <c r="RAX917" s="17"/>
      <c r="RAY917" s="17"/>
      <c r="RAZ917" s="17"/>
      <c r="RBA917" s="17"/>
      <c r="RBB917" s="17"/>
      <c r="RBC917" s="17"/>
      <c r="RBD917" s="17"/>
      <c r="RBE917" s="17"/>
      <c r="RBF917" s="17"/>
      <c r="RBG917" s="17"/>
      <c r="RBH917" s="17"/>
      <c r="RBI917" s="17"/>
      <c r="RBJ917" s="17"/>
      <c r="RBK917" s="17"/>
      <c r="RBL917" s="17"/>
      <c r="RBM917" s="17"/>
      <c r="RBN917" s="17"/>
      <c r="RBO917" s="17"/>
      <c r="RBP917" s="17"/>
      <c r="RBQ917" s="17"/>
      <c r="RBR917" s="17"/>
      <c r="RBS917" s="17"/>
      <c r="RBT917" s="17"/>
      <c r="RBU917" s="17"/>
      <c r="RBV917" s="17"/>
      <c r="RBW917" s="17"/>
      <c r="RBX917" s="17"/>
      <c r="RBY917" s="17"/>
      <c r="RBZ917" s="17"/>
      <c r="RCA917" s="17"/>
      <c r="RCB917" s="17"/>
      <c r="RCC917" s="17"/>
      <c r="RCD917" s="17"/>
      <c r="RCE917" s="17"/>
      <c r="RCF917" s="17"/>
      <c r="RCG917" s="17"/>
      <c r="RCH917" s="17"/>
      <c r="RCI917" s="17"/>
      <c r="RCJ917" s="17"/>
      <c r="RCK917" s="17"/>
      <c r="RCL917" s="17"/>
      <c r="RCM917" s="17"/>
      <c r="RCN917" s="17"/>
      <c r="RCO917" s="17"/>
      <c r="RCP917" s="17"/>
      <c r="RCQ917" s="17"/>
      <c r="RCR917" s="17"/>
      <c r="RCS917" s="17"/>
      <c r="RCT917" s="17"/>
      <c r="RCU917" s="17"/>
      <c r="RCV917" s="17"/>
      <c r="RCW917" s="17"/>
      <c r="RCX917" s="17"/>
      <c r="RCY917" s="17"/>
      <c r="RCZ917" s="17"/>
      <c r="RDA917" s="17"/>
      <c r="RDB917" s="17"/>
      <c r="RDC917" s="17"/>
      <c r="RDD917" s="17"/>
      <c r="RDE917" s="17"/>
      <c r="RDF917" s="17"/>
      <c r="RDG917" s="17"/>
      <c r="RDH917" s="17"/>
      <c r="RDI917" s="17"/>
      <c r="RDJ917" s="17"/>
      <c r="RDK917" s="17"/>
      <c r="RDL917" s="17"/>
      <c r="RDM917" s="17"/>
      <c r="RDN917" s="17"/>
      <c r="RDO917" s="17"/>
      <c r="RDP917" s="17"/>
      <c r="RDQ917" s="17"/>
      <c r="RDR917" s="17"/>
      <c r="RDS917" s="17"/>
      <c r="RDT917" s="17"/>
      <c r="RDU917" s="17"/>
      <c r="RDV917" s="17"/>
      <c r="RDW917" s="17"/>
      <c r="RDX917" s="17"/>
      <c r="RDY917" s="17"/>
      <c r="RDZ917" s="17"/>
      <c r="REA917" s="17"/>
      <c r="REB917" s="17"/>
      <c r="REC917" s="17"/>
      <c r="RED917" s="17"/>
      <c r="REE917" s="17"/>
      <c r="REF917" s="17"/>
      <c r="REG917" s="17"/>
      <c r="REH917" s="17"/>
      <c r="REI917" s="17"/>
      <c r="REJ917" s="17"/>
      <c r="REK917" s="17"/>
      <c r="REL917" s="17"/>
      <c r="REM917" s="17"/>
      <c r="REN917" s="17"/>
      <c r="REO917" s="17"/>
      <c r="REP917" s="17"/>
      <c r="REQ917" s="17"/>
      <c r="RER917" s="17"/>
      <c r="RES917" s="17"/>
      <c r="RET917" s="17"/>
      <c r="REU917" s="17"/>
      <c r="REV917" s="17"/>
      <c r="REW917" s="17"/>
      <c r="REX917" s="17"/>
      <c r="REY917" s="17"/>
      <c r="REZ917" s="17"/>
      <c r="RFA917" s="17"/>
      <c r="RFB917" s="17"/>
      <c r="RFC917" s="17"/>
      <c r="RFD917" s="17"/>
      <c r="RFE917" s="17"/>
      <c r="RFF917" s="17"/>
      <c r="RFG917" s="17"/>
      <c r="RFH917" s="17"/>
      <c r="RFI917" s="17"/>
      <c r="RFJ917" s="17"/>
      <c r="RFK917" s="17"/>
      <c r="RFL917" s="17"/>
      <c r="RFM917" s="17"/>
      <c r="RFN917" s="17"/>
      <c r="RFO917" s="17"/>
      <c r="RFP917" s="17"/>
      <c r="RFQ917" s="17"/>
      <c r="RFR917" s="17"/>
      <c r="RFS917" s="17"/>
      <c r="RFT917" s="17"/>
      <c r="RFU917" s="17"/>
      <c r="RFV917" s="17"/>
      <c r="RFW917" s="17"/>
      <c r="RFX917" s="17"/>
      <c r="RFY917" s="17"/>
      <c r="RFZ917" s="17"/>
      <c r="RGA917" s="17"/>
      <c r="RGB917" s="17"/>
      <c r="RGC917" s="17"/>
      <c r="RGD917" s="17"/>
      <c r="RGE917" s="17"/>
      <c r="RGF917" s="17"/>
      <c r="RGG917" s="17"/>
      <c r="RGH917" s="17"/>
      <c r="RGI917" s="17"/>
      <c r="RGJ917" s="17"/>
      <c r="RGK917" s="17"/>
      <c r="RGL917" s="17"/>
      <c r="RGM917" s="17"/>
      <c r="RGN917" s="17"/>
      <c r="RGO917" s="17"/>
      <c r="RGP917" s="17"/>
      <c r="RGQ917" s="17"/>
      <c r="RGR917" s="17"/>
      <c r="RGS917" s="17"/>
      <c r="RGT917" s="17"/>
      <c r="RGU917" s="17"/>
      <c r="RGV917" s="17"/>
      <c r="RGW917" s="17"/>
      <c r="RGX917" s="17"/>
      <c r="RGY917" s="17"/>
      <c r="RGZ917" s="17"/>
      <c r="RHA917" s="17"/>
      <c r="RHB917" s="17"/>
      <c r="RHC917" s="17"/>
      <c r="RHD917" s="17"/>
      <c r="RHE917" s="17"/>
      <c r="RHF917" s="17"/>
      <c r="RHG917" s="17"/>
      <c r="RHH917" s="17"/>
      <c r="RHI917" s="17"/>
      <c r="RHJ917" s="17"/>
      <c r="RHK917" s="17"/>
      <c r="RHL917" s="17"/>
      <c r="RHM917" s="17"/>
      <c r="RHN917" s="17"/>
      <c r="RHO917" s="17"/>
      <c r="RHP917" s="17"/>
      <c r="RHQ917" s="17"/>
      <c r="RHR917" s="17"/>
      <c r="RHS917" s="17"/>
      <c r="RHT917" s="17"/>
      <c r="RHU917" s="17"/>
      <c r="RHV917" s="17"/>
      <c r="RHW917" s="17"/>
      <c r="RHX917" s="17"/>
      <c r="RHY917" s="17"/>
      <c r="RHZ917" s="17"/>
      <c r="RIA917" s="17"/>
      <c r="RIB917" s="17"/>
      <c r="RIC917" s="17"/>
      <c r="RID917" s="17"/>
      <c r="RIE917" s="17"/>
      <c r="RIF917" s="17"/>
      <c r="RIG917" s="17"/>
      <c r="RIH917" s="17"/>
      <c r="RII917" s="17"/>
      <c r="RIJ917" s="17"/>
      <c r="RIK917" s="17"/>
      <c r="RIL917" s="17"/>
      <c r="RIM917" s="17"/>
      <c r="RIN917" s="17"/>
      <c r="RIO917" s="17"/>
      <c r="RIP917" s="17"/>
      <c r="RIQ917" s="17"/>
      <c r="RIR917" s="17"/>
      <c r="RIS917" s="17"/>
      <c r="RIT917" s="17"/>
      <c r="RIU917" s="17"/>
      <c r="RIV917" s="17"/>
      <c r="RIW917" s="17"/>
      <c r="RIX917" s="17"/>
      <c r="RIY917" s="17"/>
      <c r="RIZ917" s="17"/>
      <c r="RJA917" s="17"/>
      <c r="RJB917" s="17"/>
      <c r="RJC917" s="17"/>
      <c r="RJD917" s="17"/>
      <c r="RJE917" s="17"/>
      <c r="RJF917" s="17"/>
      <c r="RJG917" s="17"/>
      <c r="RJH917" s="17"/>
      <c r="RJI917" s="17"/>
      <c r="RJJ917" s="17"/>
      <c r="RJK917" s="17"/>
      <c r="RJL917" s="17"/>
      <c r="RJM917" s="17"/>
      <c r="RJN917" s="17"/>
      <c r="RJO917" s="17"/>
      <c r="RJP917" s="17"/>
      <c r="RJQ917" s="17"/>
      <c r="RJR917" s="17"/>
      <c r="RJS917" s="17"/>
      <c r="RJT917" s="17"/>
      <c r="RJU917" s="17"/>
      <c r="RJV917" s="17"/>
      <c r="RJW917" s="17"/>
      <c r="RJX917" s="17"/>
      <c r="RJY917" s="17"/>
      <c r="RJZ917" s="17"/>
      <c r="RKA917" s="17"/>
      <c r="RKB917" s="17"/>
      <c r="RKC917" s="17"/>
      <c r="RKD917" s="17"/>
      <c r="RKE917" s="17"/>
      <c r="RKF917" s="17"/>
      <c r="RKG917" s="17"/>
      <c r="RKH917" s="17"/>
      <c r="RKI917" s="17"/>
      <c r="RKJ917" s="17"/>
      <c r="RKK917" s="17"/>
      <c r="RKL917" s="17"/>
      <c r="RKM917" s="17"/>
      <c r="RKN917" s="17"/>
      <c r="RKO917" s="17"/>
      <c r="RKP917" s="17"/>
      <c r="RKQ917" s="17"/>
      <c r="RKR917" s="17"/>
      <c r="RKS917" s="17"/>
      <c r="RKT917" s="17"/>
      <c r="RKU917" s="17"/>
      <c r="RKV917" s="17"/>
      <c r="RKW917" s="17"/>
      <c r="RKX917" s="17"/>
      <c r="RKY917" s="17"/>
      <c r="RKZ917" s="17"/>
      <c r="RLA917" s="17"/>
      <c r="RLB917" s="17"/>
      <c r="RLC917" s="17"/>
      <c r="RLD917" s="17"/>
      <c r="RLE917" s="17"/>
      <c r="RLF917" s="17"/>
      <c r="RLG917" s="17"/>
      <c r="RLH917" s="17"/>
      <c r="RLI917" s="17"/>
      <c r="RLJ917" s="17"/>
      <c r="RLK917" s="17"/>
      <c r="RLL917" s="17"/>
      <c r="RLM917" s="17"/>
      <c r="RLN917" s="17"/>
      <c r="RLO917" s="17"/>
      <c r="RLP917" s="17"/>
      <c r="RLQ917" s="17"/>
      <c r="RLR917" s="17"/>
      <c r="RLS917" s="17"/>
      <c r="RLT917" s="17"/>
      <c r="RLU917" s="17"/>
      <c r="RLV917" s="17"/>
      <c r="RLW917" s="17"/>
      <c r="RLX917" s="17"/>
      <c r="RLY917" s="17"/>
      <c r="RLZ917" s="17"/>
      <c r="RMA917" s="17"/>
      <c r="RMB917" s="17"/>
      <c r="RMC917" s="17"/>
      <c r="RMD917" s="17"/>
      <c r="RME917" s="17"/>
      <c r="RMF917" s="17"/>
      <c r="RMG917" s="17"/>
      <c r="RMH917" s="17"/>
      <c r="RMI917" s="17"/>
      <c r="RMJ917" s="17"/>
      <c r="RMK917" s="17"/>
      <c r="RML917" s="17"/>
      <c r="RMM917" s="17"/>
      <c r="RMN917" s="17"/>
      <c r="RMO917" s="17"/>
      <c r="RMP917" s="17"/>
      <c r="RMQ917" s="17"/>
      <c r="RMR917" s="17"/>
      <c r="RMS917" s="17"/>
      <c r="RMT917" s="17"/>
      <c r="RMU917" s="17"/>
      <c r="RMV917" s="17"/>
      <c r="RMW917" s="17"/>
      <c r="RMX917" s="17"/>
      <c r="RMY917" s="17"/>
      <c r="RMZ917" s="17"/>
      <c r="RNA917" s="17"/>
      <c r="RNB917" s="17"/>
      <c r="RNC917" s="17"/>
      <c r="RND917" s="17"/>
      <c r="RNE917" s="17"/>
      <c r="RNF917" s="17"/>
      <c r="RNG917" s="17"/>
      <c r="RNH917" s="17"/>
      <c r="RNI917" s="17"/>
      <c r="RNJ917" s="17"/>
      <c r="RNK917" s="17"/>
      <c r="RNL917" s="17"/>
      <c r="RNM917" s="17"/>
      <c r="RNN917" s="17"/>
      <c r="RNO917" s="17"/>
      <c r="RNP917" s="17"/>
      <c r="RNQ917" s="17"/>
      <c r="RNR917" s="17"/>
      <c r="RNS917" s="17"/>
      <c r="RNT917" s="17"/>
      <c r="RNU917" s="17"/>
      <c r="RNV917" s="17"/>
      <c r="RNW917" s="17"/>
      <c r="RNX917" s="17"/>
      <c r="RNY917" s="17"/>
      <c r="RNZ917" s="17"/>
      <c r="ROA917" s="17"/>
      <c r="ROB917" s="17"/>
      <c r="ROC917" s="17"/>
      <c r="ROD917" s="17"/>
      <c r="ROE917" s="17"/>
      <c r="ROF917" s="17"/>
      <c r="ROG917" s="17"/>
      <c r="ROH917" s="17"/>
      <c r="ROI917" s="17"/>
      <c r="ROJ917" s="17"/>
      <c r="ROK917" s="17"/>
      <c r="ROL917" s="17"/>
      <c r="ROM917" s="17"/>
      <c r="RON917" s="17"/>
      <c r="ROO917" s="17"/>
      <c r="ROP917" s="17"/>
      <c r="ROQ917" s="17"/>
      <c r="ROR917" s="17"/>
      <c r="ROS917" s="17"/>
      <c r="ROT917" s="17"/>
      <c r="ROU917" s="17"/>
      <c r="ROV917" s="17"/>
      <c r="ROW917" s="17"/>
      <c r="ROX917" s="17"/>
      <c r="ROY917" s="17"/>
      <c r="ROZ917" s="17"/>
      <c r="RPA917" s="17"/>
      <c r="RPB917" s="17"/>
      <c r="RPC917" s="17"/>
      <c r="RPD917" s="17"/>
      <c r="RPE917" s="17"/>
      <c r="RPF917" s="17"/>
      <c r="RPG917" s="17"/>
      <c r="RPH917" s="17"/>
      <c r="RPI917" s="17"/>
      <c r="RPJ917" s="17"/>
      <c r="RPK917" s="17"/>
      <c r="RPL917" s="17"/>
      <c r="RPM917" s="17"/>
      <c r="RPN917" s="17"/>
      <c r="RPO917" s="17"/>
      <c r="RPP917" s="17"/>
      <c r="RPQ917" s="17"/>
      <c r="RPR917" s="17"/>
      <c r="RPS917" s="17"/>
      <c r="RPT917" s="17"/>
      <c r="RPU917" s="17"/>
      <c r="RPV917" s="17"/>
      <c r="RPW917" s="17"/>
      <c r="RPX917" s="17"/>
      <c r="RPY917" s="17"/>
      <c r="RPZ917" s="17"/>
      <c r="RQA917" s="17"/>
      <c r="RQB917" s="17"/>
      <c r="RQC917" s="17"/>
      <c r="RQD917" s="17"/>
      <c r="RQE917" s="17"/>
      <c r="RQF917" s="17"/>
      <c r="RQG917" s="17"/>
      <c r="RQH917" s="17"/>
      <c r="RQI917" s="17"/>
      <c r="RQJ917" s="17"/>
      <c r="RQK917" s="17"/>
      <c r="RQL917" s="17"/>
      <c r="RQM917" s="17"/>
      <c r="RQN917" s="17"/>
      <c r="RQO917" s="17"/>
      <c r="RQP917" s="17"/>
      <c r="RQQ917" s="17"/>
      <c r="RQR917" s="17"/>
      <c r="RQS917" s="17"/>
      <c r="RQT917" s="17"/>
      <c r="RQU917" s="17"/>
      <c r="RQV917" s="17"/>
      <c r="RQW917" s="17"/>
      <c r="RQX917" s="17"/>
      <c r="RQY917" s="17"/>
      <c r="RQZ917" s="17"/>
      <c r="RRA917" s="17"/>
      <c r="RRB917" s="17"/>
      <c r="RRC917" s="17"/>
      <c r="RRD917" s="17"/>
      <c r="RRE917" s="17"/>
      <c r="RRF917" s="17"/>
      <c r="RRG917" s="17"/>
      <c r="RRH917" s="17"/>
      <c r="RRI917" s="17"/>
      <c r="RRJ917" s="17"/>
      <c r="RRK917" s="17"/>
      <c r="RRL917" s="17"/>
      <c r="RRM917" s="17"/>
      <c r="RRN917" s="17"/>
      <c r="RRO917" s="17"/>
      <c r="RRP917" s="17"/>
      <c r="RRQ917" s="17"/>
      <c r="RRR917" s="17"/>
      <c r="RRS917" s="17"/>
      <c r="RRT917" s="17"/>
      <c r="RRU917" s="17"/>
      <c r="RRV917" s="17"/>
      <c r="RRW917" s="17"/>
      <c r="RRX917" s="17"/>
      <c r="RRY917" s="17"/>
      <c r="RRZ917" s="17"/>
      <c r="RSA917" s="17"/>
      <c r="RSB917" s="17"/>
      <c r="RSC917" s="17"/>
      <c r="RSD917" s="17"/>
      <c r="RSE917" s="17"/>
      <c r="RSF917" s="17"/>
      <c r="RSG917" s="17"/>
      <c r="RSH917" s="17"/>
      <c r="RSI917" s="17"/>
      <c r="RSJ917" s="17"/>
      <c r="RSK917" s="17"/>
      <c r="RSL917" s="17"/>
      <c r="RSM917" s="17"/>
      <c r="RSN917" s="17"/>
      <c r="RSO917" s="17"/>
      <c r="RSP917" s="17"/>
      <c r="RSQ917" s="17"/>
      <c r="RSR917" s="17"/>
      <c r="RSS917" s="17"/>
      <c r="RST917" s="17"/>
      <c r="RSU917" s="17"/>
      <c r="RSV917" s="17"/>
      <c r="RSW917" s="17"/>
      <c r="RSX917" s="17"/>
      <c r="RSY917" s="17"/>
      <c r="RSZ917" s="17"/>
      <c r="RTA917" s="17"/>
      <c r="RTB917" s="17"/>
      <c r="RTC917" s="17"/>
      <c r="RTD917" s="17"/>
      <c r="RTE917" s="17"/>
      <c r="RTF917" s="17"/>
      <c r="RTG917" s="17"/>
      <c r="RTH917" s="17"/>
      <c r="RTI917" s="17"/>
      <c r="RTJ917" s="17"/>
      <c r="RTK917" s="17"/>
      <c r="RTL917" s="17"/>
      <c r="RTM917" s="17"/>
      <c r="RTN917" s="17"/>
      <c r="RTO917" s="17"/>
      <c r="RTP917" s="17"/>
      <c r="RTQ917" s="17"/>
      <c r="RTR917" s="17"/>
      <c r="RTS917" s="17"/>
      <c r="RTT917" s="17"/>
      <c r="RTU917" s="17"/>
      <c r="RTV917" s="17"/>
      <c r="RTW917" s="17"/>
      <c r="RTX917" s="17"/>
      <c r="RTY917" s="17"/>
      <c r="RTZ917" s="17"/>
      <c r="RUA917" s="17"/>
      <c r="RUB917" s="17"/>
      <c r="RUC917" s="17"/>
      <c r="RUD917" s="17"/>
      <c r="RUE917" s="17"/>
      <c r="RUF917" s="17"/>
      <c r="RUG917" s="17"/>
      <c r="RUH917" s="17"/>
      <c r="RUI917" s="17"/>
      <c r="RUJ917" s="17"/>
      <c r="RUK917" s="17"/>
      <c r="RUL917" s="17"/>
      <c r="RUM917" s="17"/>
      <c r="RUN917" s="17"/>
      <c r="RUO917" s="17"/>
      <c r="RUP917" s="17"/>
      <c r="RUQ917" s="17"/>
      <c r="RUR917" s="17"/>
      <c r="RUS917" s="17"/>
      <c r="RUT917" s="17"/>
      <c r="RUU917" s="17"/>
      <c r="RUV917" s="17"/>
      <c r="RUW917" s="17"/>
      <c r="RUX917" s="17"/>
      <c r="RUY917" s="17"/>
      <c r="RUZ917" s="17"/>
      <c r="RVA917" s="17"/>
      <c r="RVB917" s="17"/>
      <c r="RVC917" s="17"/>
      <c r="RVD917" s="17"/>
      <c r="RVE917" s="17"/>
      <c r="RVF917" s="17"/>
      <c r="RVG917" s="17"/>
      <c r="RVH917" s="17"/>
      <c r="RVI917" s="17"/>
      <c r="RVJ917" s="17"/>
      <c r="RVK917" s="17"/>
      <c r="RVL917" s="17"/>
      <c r="RVM917" s="17"/>
      <c r="RVN917" s="17"/>
      <c r="RVO917" s="17"/>
      <c r="RVP917" s="17"/>
      <c r="RVQ917" s="17"/>
      <c r="RVR917" s="17"/>
      <c r="RVS917" s="17"/>
      <c r="RVT917" s="17"/>
      <c r="RVU917" s="17"/>
      <c r="RVV917" s="17"/>
      <c r="RVW917" s="17"/>
      <c r="RVX917" s="17"/>
      <c r="RVY917" s="17"/>
      <c r="RVZ917" s="17"/>
      <c r="RWA917" s="17"/>
      <c r="RWB917" s="17"/>
      <c r="RWC917" s="17"/>
      <c r="RWD917" s="17"/>
      <c r="RWE917" s="17"/>
      <c r="RWF917" s="17"/>
      <c r="RWG917" s="17"/>
      <c r="RWH917" s="17"/>
      <c r="RWI917" s="17"/>
      <c r="RWJ917" s="17"/>
      <c r="RWK917" s="17"/>
      <c r="RWL917" s="17"/>
      <c r="RWM917" s="17"/>
      <c r="RWN917" s="17"/>
      <c r="RWO917" s="17"/>
      <c r="RWP917" s="17"/>
      <c r="RWQ917" s="17"/>
      <c r="RWR917" s="17"/>
      <c r="RWS917" s="17"/>
      <c r="RWT917" s="17"/>
      <c r="RWU917" s="17"/>
      <c r="RWV917" s="17"/>
      <c r="RWW917" s="17"/>
      <c r="RWX917" s="17"/>
      <c r="RWY917" s="17"/>
      <c r="RWZ917" s="17"/>
      <c r="RXA917" s="17"/>
      <c r="RXB917" s="17"/>
      <c r="RXC917" s="17"/>
      <c r="RXD917" s="17"/>
      <c r="RXE917" s="17"/>
      <c r="RXF917" s="17"/>
      <c r="RXG917" s="17"/>
      <c r="RXH917" s="17"/>
      <c r="RXI917" s="17"/>
      <c r="RXJ917" s="17"/>
      <c r="RXK917" s="17"/>
      <c r="RXL917" s="17"/>
      <c r="RXM917" s="17"/>
      <c r="RXN917" s="17"/>
      <c r="RXO917" s="17"/>
      <c r="RXP917" s="17"/>
      <c r="RXQ917" s="17"/>
      <c r="RXR917" s="17"/>
      <c r="RXS917" s="17"/>
      <c r="RXT917" s="17"/>
      <c r="RXU917" s="17"/>
      <c r="RXV917" s="17"/>
      <c r="RXW917" s="17"/>
      <c r="RXX917" s="17"/>
      <c r="RXY917" s="17"/>
      <c r="RXZ917" s="17"/>
      <c r="RYA917" s="17"/>
      <c r="RYB917" s="17"/>
      <c r="RYC917" s="17"/>
      <c r="RYD917" s="17"/>
      <c r="RYE917" s="17"/>
      <c r="RYF917" s="17"/>
      <c r="RYG917" s="17"/>
      <c r="RYH917" s="17"/>
      <c r="RYI917" s="17"/>
      <c r="RYJ917" s="17"/>
      <c r="RYK917" s="17"/>
      <c r="RYL917" s="17"/>
      <c r="RYM917" s="17"/>
      <c r="RYN917" s="17"/>
      <c r="RYO917" s="17"/>
      <c r="RYP917" s="17"/>
      <c r="RYQ917" s="17"/>
      <c r="RYR917" s="17"/>
      <c r="RYS917" s="17"/>
      <c r="RYT917" s="17"/>
      <c r="RYU917" s="17"/>
      <c r="RYV917" s="17"/>
      <c r="RYW917" s="17"/>
      <c r="RYX917" s="17"/>
      <c r="RYY917" s="17"/>
      <c r="RYZ917" s="17"/>
      <c r="RZA917" s="17"/>
      <c r="RZB917" s="17"/>
      <c r="RZC917" s="17"/>
      <c r="RZD917" s="17"/>
      <c r="RZE917" s="17"/>
      <c r="RZF917" s="17"/>
      <c r="RZG917" s="17"/>
      <c r="RZH917" s="17"/>
      <c r="RZI917" s="17"/>
      <c r="RZJ917" s="17"/>
      <c r="RZK917" s="17"/>
      <c r="RZL917" s="17"/>
      <c r="RZM917" s="17"/>
      <c r="RZN917" s="17"/>
      <c r="RZO917" s="17"/>
      <c r="RZP917" s="17"/>
      <c r="RZQ917" s="17"/>
      <c r="RZR917" s="17"/>
      <c r="RZS917" s="17"/>
      <c r="RZT917" s="17"/>
      <c r="RZU917" s="17"/>
      <c r="RZV917" s="17"/>
      <c r="RZW917" s="17"/>
      <c r="RZX917" s="17"/>
      <c r="RZY917" s="17"/>
      <c r="RZZ917" s="17"/>
      <c r="SAA917" s="17"/>
      <c r="SAB917" s="17"/>
      <c r="SAC917" s="17"/>
      <c r="SAD917" s="17"/>
      <c r="SAE917" s="17"/>
      <c r="SAF917" s="17"/>
      <c r="SAG917" s="17"/>
      <c r="SAH917" s="17"/>
      <c r="SAI917" s="17"/>
      <c r="SAJ917" s="17"/>
      <c r="SAK917" s="17"/>
      <c r="SAL917" s="17"/>
      <c r="SAM917" s="17"/>
      <c r="SAN917" s="17"/>
      <c r="SAO917" s="17"/>
      <c r="SAP917" s="17"/>
      <c r="SAQ917" s="17"/>
      <c r="SAR917" s="17"/>
      <c r="SAS917" s="17"/>
      <c r="SAT917" s="17"/>
      <c r="SAU917" s="17"/>
      <c r="SAV917" s="17"/>
      <c r="SAW917" s="17"/>
      <c r="SAX917" s="17"/>
      <c r="SAY917" s="17"/>
      <c r="SAZ917" s="17"/>
      <c r="SBA917" s="17"/>
      <c r="SBB917" s="17"/>
      <c r="SBC917" s="17"/>
      <c r="SBD917" s="17"/>
      <c r="SBE917" s="17"/>
      <c r="SBF917" s="17"/>
      <c r="SBG917" s="17"/>
      <c r="SBH917" s="17"/>
      <c r="SBI917" s="17"/>
      <c r="SBJ917" s="17"/>
      <c r="SBK917" s="17"/>
      <c r="SBL917" s="17"/>
      <c r="SBM917" s="17"/>
      <c r="SBN917" s="17"/>
      <c r="SBO917" s="17"/>
      <c r="SBP917" s="17"/>
      <c r="SBQ917" s="17"/>
      <c r="SBR917" s="17"/>
      <c r="SBS917" s="17"/>
      <c r="SBT917" s="17"/>
      <c r="SBU917" s="17"/>
      <c r="SBV917" s="17"/>
      <c r="SBW917" s="17"/>
      <c r="SBX917" s="17"/>
      <c r="SBY917" s="17"/>
      <c r="SBZ917" s="17"/>
      <c r="SCA917" s="17"/>
      <c r="SCB917" s="17"/>
      <c r="SCC917" s="17"/>
      <c r="SCD917" s="17"/>
      <c r="SCE917" s="17"/>
      <c r="SCF917" s="17"/>
      <c r="SCG917" s="17"/>
      <c r="SCH917" s="17"/>
      <c r="SCI917" s="17"/>
      <c r="SCJ917" s="17"/>
      <c r="SCK917" s="17"/>
      <c r="SCL917" s="17"/>
      <c r="SCM917" s="17"/>
      <c r="SCN917" s="17"/>
      <c r="SCO917" s="17"/>
      <c r="SCP917" s="17"/>
      <c r="SCQ917" s="17"/>
      <c r="SCR917" s="17"/>
      <c r="SCS917" s="17"/>
      <c r="SCT917" s="17"/>
      <c r="SCU917" s="17"/>
      <c r="SCV917" s="17"/>
      <c r="SCW917" s="17"/>
      <c r="SCX917" s="17"/>
      <c r="SCY917" s="17"/>
      <c r="SCZ917" s="17"/>
      <c r="SDA917" s="17"/>
      <c r="SDB917" s="17"/>
      <c r="SDC917" s="17"/>
      <c r="SDD917" s="17"/>
      <c r="SDE917" s="17"/>
      <c r="SDF917" s="17"/>
      <c r="SDG917" s="17"/>
      <c r="SDH917" s="17"/>
      <c r="SDI917" s="17"/>
      <c r="SDJ917" s="17"/>
      <c r="SDK917" s="17"/>
      <c r="SDL917" s="17"/>
      <c r="SDM917" s="17"/>
      <c r="SDN917" s="17"/>
      <c r="SDO917" s="17"/>
      <c r="SDP917" s="17"/>
      <c r="SDQ917" s="17"/>
      <c r="SDR917" s="17"/>
      <c r="SDS917" s="17"/>
      <c r="SDT917" s="17"/>
      <c r="SDU917" s="17"/>
      <c r="SDV917" s="17"/>
      <c r="SDW917" s="17"/>
      <c r="SDX917" s="17"/>
      <c r="SDY917" s="17"/>
      <c r="SDZ917" s="17"/>
      <c r="SEA917" s="17"/>
      <c r="SEB917" s="17"/>
      <c r="SEC917" s="17"/>
      <c r="SED917" s="17"/>
      <c r="SEE917" s="17"/>
      <c r="SEF917" s="17"/>
      <c r="SEG917" s="17"/>
      <c r="SEH917" s="17"/>
      <c r="SEI917" s="17"/>
      <c r="SEJ917" s="17"/>
      <c r="SEK917" s="17"/>
      <c r="SEL917" s="17"/>
      <c r="SEM917" s="17"/>
      <c r="SEN917" s="17"/>
      <c r="SEO917" s="17"/>
      <c r="SEP917" s="17"/>
      <c r="SEQ917" s="17"/>
      <c r="SER917" s="17"/>
      <c r="SES917" s="17"/>
      <c r="SET917" s="17"/>
      <c r="SEU917" s="17"/>
      <c r="SEV917" s="17"/>
      <c r="SEW917" s="17"/>
      <c r="SEX917" s="17"/>
      <c r="SEY917" s="17"/>
      <c r="SEZ917" s="17"/>
      <c r="SFA917" s="17"/>
      <c r="SFB917" s="17"/>
      <c r="SFC917" s="17"/>
      <c r="SFD917" s="17"/>
      <c r="SFE917" s="17"/>
      <c r="SFF917" s="17"/>
      <c r="SFG917" s="17"/>
      <c r="SFH917" s="17"/>
      <c r="SFI917" s="17"/>
      <c r="SFJ917" s="17"/>
      <c r="SFK917" s="17"/>
      <c r="SFL917" s="17"/>
      <c r="SFM917" s="17"/>
      <c r="SFN917" s="17"/>
      <c r="SFO917" s="17"/>
      <c r="SFP917" s="17"/>
      <c r="SFQ917" s="17"/>
      <c r="SFR917" s="17"/>
      <c r="SFS917" s="17"/>
      <c r="SFT917" s="17"/>
      <c r="SFU917" s="17"/>
      <c r="SFV917" s="17"/>
      <c r="SFW917" s="17"/>
      <c r="SFX917" s="17"/>
      <c r="SFY917" s="17"/>
      <c r="SFZ917" s="17"/>
      <c r="SGA917" s="17"/>
      <c r="SGB917" s="17"/>
      <c r="SGC917" s="17"/>
      <c r="SGD917" s="17"/>
      <c r="SGE917" s="17"/>
      <c r="SGF917" s="17"/>
      <c r="SGG917" s="17"/>
      <c r="SGH917" s="17"/>
      <c r="SGI917" s="17"/>
      <c r="SGJ917" s="17"/>
      <c r="SGK917" s="17"/>
      <c r="SGL917" s="17"/>
      <c r="SGM917" s="17"/>
      <c r="SGN917" s="17"/>
      <c r="SGO917" s="17"/>
      <c r="SGP917" s="17"/>
      <c r="SGQ917" s="17"/>
      <c r="SGR917" s="17"/>
      <c r="SGS917" s="17"/>
      <c r="SGT917" s="17"/>
      <c r="SGU917" s="17"/>
      <c r="SGV917" s="17"/>
      <c r="SGW917" s="17"/>
      <c r="SGX917" s="17"/>
      <c r="SGY917" s="17"/>
      <c r="SGZ917" s="17"/>
      <c r="SHA917" s="17"/>
      <c r="SHB917" s="17"/>
      <c r="SHC917" s="17"/>
      <c r="SHD917" s="17"/>
      <c r="SHE917" s="17"/>
      <c r="SHF917" s="17"/>
      <c r="SHG917" s="17"/>
      <c r="SHH917" s="17"/>
      <c r="SHI917" s="17"/>
      <c r="SHJ917" s="17"/>
      <c r="SHK917" s="17"/>
      <c r="SHL917" s="17"/>
      <c r="SHM917" s="17"/>
      <c r="SHN917" s="17"/>
      <c r="SHO917" s="17"/>
      <c r="SHP917" s="17"/>
      <c r="SHQ917" s="17"/>
      <c r="SHR917" s="17"/>
      <c r="SHS917" s="17"/>
      <c r="SHT917" s="17"/>
      <c r="SHU917" s="17"/>
      <c r="SHV917" s="17"/>
      <c r="SHW917" s="17"/>
      <c r="SHX917" s="17"/>
      <c r="SHY917" s="17"/>
      <c r="SHZ917" s="17"/>
      <c r="SIA917" s="17"/>
      <c r="SIB917" s="17"/>
      <c r="SIC917" s="17"/>
      <c r="SID917" s="17"/>
      <c r="SIE917" s="17"/>
      <c r="SIF917" s="17"/>
      <c r="SIG917" s="17"/>
      <c r="SIH917" s="17"/>
      <c r="SII917" s="17"/>
      <c r="SIJ917" s="17"/>
      <c r="SIK917" s="17"/>
      <c r="SIL917" s="17"/>
      <c r="SIM917" s="17"/>
      <c r="SIN917" s="17"/>
      <c r="SIO917" s="17"/>
      <c r="SIP917" s="17"/>
      <c r="SIQ917" s="17"/>
      <c r="SIR917" s="17"/>
      <c r="SIS917" s="17"/>
      <c r="SIT917" s="17"/>
      <c r="SIU917" s="17"/>
      <c r="SIV917" s="17"/>
      <c r="SIW917" s="17"/>
      <c r="SIX917" s="17"/>
      <c r="SIY917" s="17"/>
      <c r="SIZ917" s="17"/>
      <c r="SJA917" s="17"/>
      <c r="SJB917" s="17"/>
      <c r="SJC917" s="17"/>
      <c r="SJD917" s="17"/>
      <c r="SJE917" s="17"/>
      <c r="SJF917" s="17"/>
      <c r="SJG917" s="17"/>
      <c r="SJH917" s="17"/>
      <c r="SJI917" s="17"/>
      <c r="SJJ917" s="17"/>
      <c r="SJK917" s="17"/>
      <c r="SJL917" s="17"/>
      <c r="SJM917" s="17"/>
      <c r="SJN917" s="17"/>
      <c r="SJO917" s="17"/>
      <c r="SJP917" s="17"/>
      <c r="SJQ917" s="17"/>
      <c r="SJR917" s="17"/>
      <c r="SJS917" s="17"/>
      <c r="SJT917" s="17"/>
      <c r="SJU917" s="17"/>
      <c r="SJV917" s="17"/>
      <c r="SJW917" s="17"/>
      <c r="SJX917" s="17"/>
      <c r="SJY917" s="17"/>
      <c r="SJZ917" s="17"/>
      <c r="SKA917" s="17"/>
      <c r="SKB917" s="17"/>
      <c r="SKC917" s="17"/>
      <c r="SKD917" s="17"/>
      <c r="SKE917" s="17"/>
      <c r="SKF917" s="17"/>
      <c r="SKG917" s="17"/>
      <c r="SKH917" s="17"/>
      <c r="SKI917" s="17"/>
      <c r="SKJ917" s="17"/>
      <c r="SKK917" s="17"/>
      <c r="SKL917" s="17"/>
      <c r="SKM917" s="17"/>
      <c r="SKN917" s="17"/>
      <c r="SKO917" s="17"/>
      <c r="SKP917" s="17"/>
      <c r="SKQ917" s="17"/>
      <c r="SKR917" s="17"/>
      <c r="SKS917" s="17"/>
      <c r="SKT917" s="17"/>
      <c r="SKU917" s="17"/>
      <c r="SKV917" s="17"/>
      <c r="SKW917" s="17"/>
      <c r="SKX917" s="17"/>
      <c r="SKY917" s="17"/>
      <c r="SKZ917" s="17"/>
      <c r="SLA917" s="17"/>
      <c r="SLB917" s="17"/>
      <c r="SLC917" s="17"/>
      <c r="SLD917" s="17"/>
      <c r="SLE917" s="17"/>
      <c r="SLF917" s="17"/>
      <c r="SLG917" s="17"/>
      <c r="SLH917" s="17"/>
      <c r="SLI917" s="17"/>
      <c r="SLJ917" s="17"/>
      <c r="SLK917" s="17"/>
      <c r="SLL917" s="17"/>
      <c r="SLM917" s="17"/>
      <c r="SLN917" s="17"/>
      <c r="SLO917" s="17"/>
      <c r="SLP917" s="17"/>
      <c r="SLQ917" s="17"/>
      <c r="SLR917" s="17"/>
      <c r="SLS917" s="17"/>
      <c r="SLT917" s="17"/>
      <c r="SLU917" s="17"/>
      <c r="SLV917" s="17"/>
      <c r="SLW917" s="17"/>
      <c r="SLX917" s="17"/>
      <c r="SLY917" s="17"/>
      <c r="SLZ917" s="17"/>
      <c r="SMA917" s="17"/>
      <c r="SMB917" s="17"/>
      <c r="SMC917" s="17"/>
      <c r="SMD917" s="17"/>
      <c r="SME917" s="17"/>
      <c r="SMF917" s="17"/>
      <c r="SMG917" s="17"/>
      <c r="SMH917" s="17"/>
      <c r="SMI917" s="17"/>
      <c r="SMJ917" s="17"/>
      <c r="SMK917" s="17"/>
      <c r="SML917" s="17"/>
      <c r="SMM917" s="17"/>
      <c r="SMN917" s="17"/>
      <c r="SMO917" s="17"/>
      <c r="SMP917" s="17"/>
      <c r="SMQ917" s="17"/>
      <c r="SMR917" s="17"/>
      <c r="SMS917" s="17"/>
      <c r="SMT917" s="17"/>
      <c r="SMU917" s="17"/>
      <c r="SMV917" s="17"/>
      <c r="SMW917" s="17"/>
      <c r="SMX917" s="17"/>
      <c r="SMY917" s="17"/>
      <c r="SMZ917" s="17"/>
      <c r="SNA917" s="17"/>
      <c r="SNB917" s="17"/>
      <c r="SNC917" s="17"/>
      <c r="SND917" s="17"/>
      <c r="SNE917" s="17"/>
      <c r="SNF917" s="17"/>
      <c r="SNG917" s="17"/>
      <c r="SNH917" s="17"/>
      <c r="SNI917" s="17"/>
      <c r="SNJ917" s="17"/>
      <c r="SNK917" s="17"/>
      <c r="SNL917" s="17"/>
      <c r="SNM917" s="17"/>
      <c r="SNN917" s="17"/>
      <c r="SNO917" s="17"/>
      <c r="SNP917" s="17"/>
      <c r="SNQ917" s="17"/>
      <c r="SNR917" s="17"/>
      <c r="SNS917" s="17"/>
      <c r="SNT917" s="17"/>
      <c r="SNU917" s="17"/>
      <c r="SNV917" s="17"/>
      <c r="SNW917" s="17"/>
      <c r="SNX917" s="17"/>
      <c r="SNY917" s="17"/>
      <c r="SNZ917" s="17"/>
      <c r="SOA917" s="17"/>
      <c r="SOB917" s="17"/>
      <c r="SOC917" s="17"/>
      <c r="SOD917" s="17"/>
      <c r="SOE917" s="17"/>
      <c r="SOF917" s="17"/>
      <c r="SOG917" s="17"/>
      <c r="SOH917" s="17"/>
      <c r="SOI917" s="17"/>
      <c r="SOJ917" s="17"/>
      <c r="SOK917" s="17"/>
      <c r="SOL917" s="17"/>
      <c r="SOM917" s="17"/>
      <c r="SON917" s="17"/>
      <c r="SOO917" s="17"/>
      <c r="SOP917" s="17"/>
      <c r="SOQ917" s="17"/>
      <c r="SOR917" s="17"/>
      <c r="SOS917" s="17"/>
      <c r="SOT917" s="17"/>
      <c r="SOU917" s="17"/>
      <c r="SOV917" s="17"/>
      <c r="SOW917" s="17"/>
      <c r="SOX917" s="17"/>
      <c r="SOY917" s="17"/>
      <c r="SOZ917" s="17"/>
      <c r="SPA917" s="17"/>
      <c r="SPB917" s="17"/>
      <c r="SPC917" s="17"/>
      <c r="SPD917" s="17"/>
      <c r="SPE917" s="17"/>
      <c r="SPF917" s="17"/>
      <c r="SPG917" s="17"/>
      <c r="SPH917" s="17"/>
      <c r="SPI917" s="17"/>
      <c r="SPJ917" s="17"/>
      <c r="SPK917" s="17"/>
      <c r="SPL917" s="17"/>
      <c r="SPM917" s="17"/>
      <c r="SPN917" s="17"/>
      <c r="SPO917" s="17"/>
      <c r="SPP917" s="17"/>
      <c r="SPQ917" s="17"/>
      <c r="SPR917" s="17"/>
      <c r="SPS917" s="17"/>
      <c r="SPT917" s="17"/>
      <c r="SPU917" s="17"/>
      <c r="SPV917" s="17"/>
      <c r="SPW917" s="17"/>
      <c r="SPX917" s="17"/>
      <c r="SPY917" s="17"/>
      <c r="SPZ917" s="17"/>
      <c r="SQA917" s="17"/>
      <c r="SQB917" s="17"/>
      <c r="SQC917" s="17"/>
      <c r="SQD917" s="17"/>
      <c r="SQE917" s="17"/>
      <c r="SQF917" s="17"/>
      <c r="SQG917" s="17"/>
      <c r="SQH917" s="17"/>
      <c r="SQI917" s="17"/>
      <c r="SQJ917" s="17"/>
      <c r="SQK917" s="17"/>
      <c r="SQL917" s="17"/>
      <c r="SQM917" s="17"/>
      <c r="SQN917" s="17"/>
      <c r="SQO917" s="17"/>
      <c r="SQP917" s="17"/>
      <c r="SQQ917" s="17"/>
      <c r="SQR917" s="17"/>
      <c r="SQS917" s="17"/>
      <c r="SQT917" s="17"/>
      <c r="SQU917" s="17"/>
      <c r="SQV917" s="17"/>
      <c r="SQW917" s="17"/>
      <c r="SQX917" s="17"/>
      <c r="SQY917" s="17"/>
      <c r="SQZ917" s="17"/>
      <c r="SRA917" s="17"/>
      <c r="SRB917" s="17"/>
      <c r="SRC917" s="17"/>
      <c r="SRD917" s="17"/>
      <c r="SRE917" s="17"/>
      <c r="SRF917" s="17"/>
      <c r="SRG917" s="17"/>
      <c r="SRH917" s="17"/>
      <c r="SRI917" s="17"/>
      <c r="SRJ917" s="17"/>
      <c r="SRK917" s="17"/>
      <c r="SRL917" s="17"/>
      <c r="SRM917" s="17"/>
      <c r="SRN917" s="17"/>
      <c r="SRO917" s="17"/>
      <c r="SRP917" s="17"/>
      <c r="SRQ917" s="17"/>
      <c r="SRR917" s="17"/>
      <c r="SRS917" s="17"/>
      <c r="SRT917" s="17"/>
      <c r="SRU917" s="17"/>
      <c r="SRV917" s="17"/>
      <c r="SRW917" s="17"/>
      <c r="SRX917" s="17"/>
      <c r="SRY917" s="17"/>
      <c r="SRZ917" s="17"/>
      <c r="SSA917" s="17"/>
      <c r="SSB917" s="17"/>
      <c r="SSC917" s="17"/>
      <c r="SSD917" s="17"/>
      <c r="SSE917" s="17"/>
      <c r="SSF917" s="17"/>
      <c r="SSG917" s="17"/>
      <c r="SSH917" s="17"/>
      <c r="SSI917" s="17"/>
      <c r="SSJ917" s="17"/>
      <c r="SSK917" s="17"/>
      <c r="SSL917" s="17"/>
      <c r="SSM917" s="17"/>
      <c r="SSN917" s="17"/>
      <c r="SSO917" s="17"/>
      <c r="SSP917" s="17"/>
      <c r="SSQ917" s="17"/>
      <c r="SSR917" s="17"/>
      <c r="SSS917" s="17"/>
      <c r="SST917" s="17"/>
      <c r="SSU917" s="17"/>
      <c r="SSV917" s="17"/>
      <c r="SSW917" s="17"/>
      <c r="SSX917" s="17"/>
      <c r="SSY917" s="17"/>
      <c r="SSZ917" s="17"/>
      <c r="STA917" s="17"/>
      <c r="STB917" s="17"/>
      <c r="STC917" s="17"/>
      <c r="STD917" s="17"/>
      <c r="STE917" s="17"/>
      <c r="STF917" s="17"/>
      <c r="STG917" s="17"/>
      <c r="STH917" s="17"/>
      <c r="STI917" s="17"/>
      <c r="STJ917" s="17"/>
      <c r="STK917" s="17"/>
      <c r="STL917" s="17"/>
      <c r="STM917" s="17"/>
      <c r="STN917" s="17"/>
      <c r="STO917" s="17"/>
      <c r="STP917" s="17"/>
      <c r="STQ917" s="17"/>
      <c r="STR917" s="17"/>
      <c r="STS917" s="17"/>
      <c r="STT917" s="17"/>
      <c r="STU917" s="17"/>
      <c r="STV917" s="17"/>
      <c r="STW917" s="17"/>
      <c r="STX917" s="17"/>
      <c r="STY917" s="17"/>
      <c r="STZ917" s="17"/>
      <c r="SUA917" s="17"/>
      <c r="SUB917" s="17"/>
      <c r="SUC917" s="17"/>
      <c r="SUD917" s="17"/>
      <c r="SUE917" s="17"/>
      <c r="SUF917" s="17"/>
      <c r="SUG917" s="17"/>
      <c r="SUH917" s="17"/>
      <c r="SUI917" s="17"/>
      <c r="SUJ917" s="17"/>
      <c r="SUK917" s="17"/>
      <c r="SUL917" s="17"/>
      <c r="SUM917" s="17"/>
      <c r="SUN917" s="17"/>
      <c r="SUO917" s="17"/>
      <c r="SUP917" s="17"/>
      <c r="SUQ917" s="17"/>
      <c r="SUR917" s="17"/>
      <c r="SUS917" s="17"/>
      <c r="SUT917" s="17"/>
      <c r="SUU917" s="17"/>
      <c r="SUV917" s="17"/>
      <c r="SUW917" s="17"/>
      <c r="SUX917" s="17"/>
      <c r="SUY917" s="17"/>
      <c r="SUZ917" s="17"/>
      <c r="SVA917" s="17"/>
      <c r="SVB917" s="17"/>
      <c r="SVC917" s="17"/>
      <c r="SVD917" s="17"/>
      <c r="SVE917" s="17"/>
      <c r="SVF917" s="17"/>
      <c r="SVG917" s="17"/>
      <c r="SVH917" s="17"/>
      <c r="SVI917" s="17"/>
      <c r="SVJ917" s="17"/>
      <c r="SVK917" s="17"/>
      <c r="SVL917" s="17"/>
      <c r="SVM917" s="17"/>
      <c r="SVN917" s="17"/>
      <c r="SVO917" s="17"/>
      <c r="SVP917" s="17"/>
      <c r="SVQ917" s="17"/>
      <c r="SVR917" s="17"/>
      <c r="SVS917" s="17"/>
      <c r="SVT917" s="17"/>
      <c r="SVU917" s="17"/>
      <c r="SVV917" s="17"/>
      <c r="SVW917" s="17"/>
      <c r="SVX917" s="17"/>
      <c r="SVY917" s="17"/>
      <c r="SVZ917" s="17"/>
      <c r="SWA917" s="17"/>
      <c r="SWB917" s="17"/>
      <c r="SWC917" s="17"/>
      <c r="SWD917" s="17"/>
      <c r="SWE917" s="17"/>
      <c r="SWF917" s="17"/>
      <c r="SWG917" s="17"/>
      <c r="SWH917" s="17"/>
      <c r="SWI917" s="17"/>
      <c r="SWJ917" s="17"/>
      <c r="SWK917" s="17"/>
      <c r="SWL917" s="17"/>
      <c r="SWM917" s="17"/>
      <c r="SWN917" s="17"/>
      <c r="SWO917" s="17"/>
      <c r="SWP917" s="17"/>
      <c r="SWQ917" s="17"/>
      <c r="SWR917" s="17"/>
      <c r="SWS917" s="17"/>
      <c r="SWT917" s="17"/>
      <c r="SWU917" s="17"/>
      <c r="SWV917" s="17"/>
      <c r="SWW917" s="17"/>
      <c r="SWX917" s="17"/>
      <c r="SWY917" s="17"/>
      <c r="SWZ917" s="17"/>
      <c r="SXA917" s="17"/>
      <c r="SXB917" s="17"/>
      <c r="SXC917" s="17"/>
      <c r="SXD917" s="17"/>
      <c r="SXE917" s="17"/>
      <c r="SXF917" s="17"/>
      <c r="SXG917" s="17"/>
      <c r="SXH917" s="17"/>
      <c r="SXI917" s="17"/>
      <c r="SXJ917" s="17"/>
      <c r="SXK917" s="17"/>
      <c r="SXL917" s="17"/>
      <c r="SXM917" s="17"/>
      <c r="SXN917" s="17"/>
      <c r="SXO917" s="17"/>
      <c r="SXP917" s="17"/>
      <c r="SXQ917" s="17"/>
      <c r="SXR917" s="17"/>
      <c r="SXS917" s="17"/>
      <c r="SXT917" s="17"/>
      <c r="SXU917" s="17"/>
      <c r="SXV917" s="17"/>
      <c r="SXW917" s="17"/>
      <c r="SXX917" s="17"/>
      <c r="SXY917" s="17"/>
      <c r="SXZ917" s="17"/>
      <c r="SYA917" s="17"/>
      <c r="SYB917" s="17"/>
      <c r="SYC917" s="17"/>
      <c r="SYD917" s="17"/>
      <c r="SYE917" s="17"/>
      <c r="SYF917" s="17"/>
      <c r="SYG917" s="17"/>
      <c r="SYH917" s="17"/>
      <c r="SYI917" s="17"/>
      <c r="SYJ917" s="17"/>
      <c r="SYK917" s="17"/>
      <c r="SYL917" s="17"/>
      <c r="SYM917" s="17"/>
      <c r="SYN917" s="17"/>
      <c r="SYO917" s="17"/>
      <c r="SYP917" s="17"/>
      <c r="SYQ917" s="17"/>
      <c r="SYR917" s="17"/>
      <c r="SYS917" s="17"/>
      <c r="SYT917" s="17"/>
      <c r="SYU917" s="17"/>
      <c r="SYV917" s="17"/>
      <c r="SYW917" s="17"/>
      <c r="SYX917" s="17"/>
      <c r="SYY917" s="17"/>
      <c r="SYZ917" s="17"/>
      <c r="SZA917" s="17"/>
      <c r="SZB917" s="17"/>
      <c r="SZC917" s="17"/>
      <c r="SZD917" s="17"/>
      <c r="SZE917" s="17"/>
      <c r="SZF917" s="17"/>
      <c r="SZG917" s="17"/>
      <c r="SZH917" s="17"/>
      <c r="SZI917" s="17"/>
      <c r="SZJ917" s="17"/>
      <c r="SZK917" s="17"/>
      <c r="SZL917" s="17"/>
      <c r="SZM917" s="17"/>
      <c r="SZN917" s="17"/>
      <c r="SZO917" s="17"/>
      <c r="SZP917" s="17"/>
      <c r="SZQ917" s="17"/>
      <c r="SZR917" s="17"/>
      <c r="SZS917" s="17"/>
      <c r="SZT917" s="17"/>
      <c r="SZU917" s="17"/>
      <c r="SZV917" s="17"/>
      <c r="SZW917" s="17"/>
      <c r="SZX917" s="17"/>
      <c r="SZY917" s="17"/>
      <c r="SZZ917" s="17"/>
      <c r="TAA917" s="17"/>
      <c r="TAB917" s="17"/>
      <c r="TAC917" s="17"/>
      <c r="TAD917" s="17"/>
      <c r="TAE917" s="17"/>
      <c r="TAF917" s="17"/>
      <c r="TAG917" s="17"/>
      <c r="TAH917" s="17"/>
      <c r="TAI917" s="17"/>
      <c r="TAJ917" s="17"/>
      <c r="TAK917" s="17"/>
      <c r="TAL917" s="17"/>
      <c r="TAM917" s="17"/>
      <c r="TAN917" s="17"/>
      <c r="TAO917" s="17"/>
      <c r="TAP917" s="17"/>
      <c r="TAQ917" s="17"/>
      <c r="TAR917" s="17"/>
      <c r="TAS917" s="17"/>
      <c r="TAT917" s="17"/>
      <c r="TAU917" s="17"/>
      <c r="TAV917" s="17"/>
      <c r="TAW917" s="17"/>
      <c r="TAX917" s="17"/>
      <c r="TAY917" s="17"/>
      <c r="TAZ917" s="17"/>
      <c r="TBA917" s="17"/>
      <c r="TBB917" s="17"/>
      <c r="TBC917" s="17"/>
      <c r="TBD917" s="17"/>
      <c r="TBE917" s="17"/>
      <c r="TBF917" s="17"/>
      <c r="TBG917" s="17"/>
      <c r="TBH917" s="17"/>
      <c r="TBI917" s="17"/>
      <c r="TBJ917" s="17"/>
      <c r="TBK917" s="17"/>
      <c r="TBL917" s="17"/>
      <c r="TBM917" s="17"/>
      <c r="TBN917" s="17"/>
      <c r="TBO917" s="17"/>
      <c r="TBP917" s="17"/>
      <c r="TBQ917" s="17"/>
      <c r="TBR917" s="17"/>
      <c r="TBS917" s="17"/>
      <c r="TBT917" s="17"/>
      <c r="TBU917" s="17"/>
      <c r="TBV917" s="17"/>
      <c r="TBW917" s="17"/>
      <c r="TBX917" s="17"/>
      <c r="TBY917" s="17"/>
      <c r="TBZ917" s="17"/>
      <c r="TCA917" s="17"/>
      <c r="TCB917" s="17"/>
      <c r="TCC917" s="17"/>
      <c r="TCD917" s="17"/>
      <c r="TCE917" s="17"/>
      <c r="TCF917" s="17"/>
      <c r="TCG917" s="17"/>
      <c r="TCH917" s="17"/>
      <c r="TCI917" s="17"/>
      <c r="TCJ917" s="17"/>
      <c r="TCK917" s="17"/>
      <c r="TCL917" s="17"/>
      <c r="TCM917" s="17"/>
      <c r="TCN917" s="17"/>
      <c r="TCO917" s="17"/>
      <c r="TCP917" s="17"/>
      <c r="TCQ917" s="17"/>
      <c r="TCR917" s="17"/>
      <c r="TCS917" s="17"/>
      <c r="TCT917" s="17"/>
      <c r="TCU917" s="17"/>
      <c r="TCV917" s="17"/>
      <c r="TCW917" s="17"/>
      <c r="TCX917" s="17"/>
      <c r="TCY917" s="17"/>
      <c r="TCZ917" s="17"/>
      <c r="TDA917" s="17"/>
      <c r="TDB917" s="17"/>
      <c r="TDC917" s="17"/>
      <c r="TDD917" s="17"/>
      <c r="TDE917" s="17"/>
      <c r="TDF917" s="17"/>
      <c r="TDG917" s="17"/>
      <c r="TDH917" s="17"/>
      <c r="TDI917" s="17"/>
      <c r="TDJ917" s="17"/>
      <c r="TDK917" s="17"/>
      <c r="TDL917" s="17"/>
      <c r="TDM917" s="17"/>
      <c r="TDN917" s="17"/>
      <c r="TDO917" s="17"/>
      <c r="TDP917" s="17"/>
      <c r="TDQ917" s="17"/>
      <c r="TDR917" s="17"/>
      <c r="TDS917" s="17"/>
      <c r="TDT917" s="17"/>
      <c r="TDU917" s="17"/>
      <c r="TDV917" s="17"/>
      <c r="TDW917" s="17"/>
      <c r="TDX917" s="17"/>
      <c r="TDY917" s="17"/>
      <c r="TDZ917" s="17"/>
      <c r="TEA917" s="17"/>
      <c r="TEB917" s="17"/>
      <c r="TEC917" s="17"/>
      <c r="TED917" s="17"/>
      <c r="TEE917" s="17"/>
      <c r="TEF917" s="17"/>
      <c r="TEG917" s="17"/>
      <c r="TEH917" s="17"/>
      <c r="TEI917" s="17"/>
      <c r="TEJ917" s="17"/>
      <c r="TEK917" s="17"/>
      <c r="TEL917" s="17"/>
      <c r="TEM917" s="17"/>
      <c r="TEN917" s="17"/>
      <c r="TEO917" s="17"/>
      <c r="TEP917" s="17"/>
      <c r="TEQ917" s="17"/>
      <c r="TER917" s="17"/>
      <c r="TES917" s="17"/>
      <c r="TET917" s="17"/>
      <c r="TEU917" s="17"/>
      <c r="TEV917" s="17"/>
      <c r="TEW917" s="17"/>
      <c r="TEX917" s="17"/>
      <c r="TEY917" s="17"/>
      <c r="TEZ917" s="17"/>
      <c r="TFA917" s="17"/>
      <c r="TFB917" s="17"/>
      <c r="TFC917" s="17"/>
      <c r="TFD917" s="17"/>
      <c r="TFE917" s="17"/>
      <c r="TFF917" s="17"/>
      <c r="TFG917" s="17"/>
      <c r="TFH917" s="17"/>
      <c r="TFI917" s="17"/>
      <c r="TFJ917" s="17"/>
      <c r="TFK917" s="17"/>
      <c r="TFL917" s="17"/>
      <c r="TFM917" s="17"/>
      <c r="TFN917" s="17"/>
      <c r="TFO917" s="17"/>
      <c r="TFP917" s="17"/>
      <c r="TFQ917" s="17"/>
      <c r="TFR917" s="17"/>
      <c r="TFS917" s="17"/>
      <c r="TFT917" s="17"/>
      <c r="TFU917" s="17"/>
      <c r="TFV917" s="17"/>
      <c r="TFW917" s="17"/>
      <c r="TFX917" s="17"/>
      <c r="TFY917" s="17"/>
      <c r="TFZ917" s="17"/>
      <c r="TGA917" s="17"/>
      <c r="TGB917" s="17"/>
      <c r="TGC917" s="17"/>
      <c r="TGD917" s="17"/>
      <c r="TGE917" s="17"/>
      <c r="TGF917" s="17"/>
      <c r="TGG917" s="17"/>
      <c r="TGH917" s="17"/>
      <c r="TGI917" s="17"/>
      <c r="TGJ917" s="17"/>
      <c r="TGK917" s="17"/>
      <c r="TGL917" s="17"/>
      <c r="TGM917" s="17"/>
      <c r="TGN917" s="17"/>
      <c r="TGO917" s="17"/>
      <c r="TGP917" s="17"/>
      <c r="TGQ917" s="17"/>
      <c r="TGR917" s="17"/>
      <c r="TGS917" s="17"/>
      <c r="TGT917" s="17"/>
      <c r="TGU917" s="17"/>
      <c r="TGV917" s="17"/>
      <c r="TGW917" s="17"/>
      <c r="TGX917" s="17"/>
      <c r="TGY917" s="17"/>
      <c r="TGZ917" s="17"/>
      <c r="THA917" s="17"/>
      <c r="THB917" s="17"/>
      <c r="THC917" s="17"/>
      <c r="THD917" s="17"/>
      <c r="THE917" s="17"/>
      <c r="THF917" s="17"/>
      <c r="THG917" s="17"/>
      <c r="THH917" s="17"/>
      <c r="THI917" s="17"/>
      <c r="THJ917" s="17"/>
      <c r="THK917" s="17"/>
      <c r="THL917" s="17"/>
      <c r="THM917" s="17"/>
      <c r="THN917" s="17"/>
      <c r="THO917" s="17"/>
      <c r="THP917" s="17"/>
      <c r="THQ917" s="17"/>
      <c r="THR917" s="17"/>
      <c r="THS917" s="17"/>
      <c r="THT917" s="17"/>
      <c r="THU917" s="17"/>
      <c r="THV917" s="17"/>
      <c r="THW917" s="17"/>
      <c r="THX917" s="17"/>
      <c r="THY917" s="17"/>
      <c r="THZ917" s="17"/>
      <c r="TIA917" s="17"/>
      <c r="TIB917" s="17"/>
      <c r="TIC917" s="17"/>
      <c r="TID917" s="17"/>
      <c r="TIE917" s="17"/>
      <c r="TIF917" s="17"/>
      <c r="TIG917" s="17"/>
      <c r="TIH917" s="17"/>
      <c r="TII917" s="17"/>
      <c r="TIJ917" s="17"/>
      <c r="TIK917" s="17"/>
      <c r="TIL917" s="17"/>
      <c r="TIM917" s="17"/>
      <c r="TIN917" s="17"/>
      <c r="TIO917" s="17"/>
      <c r="TIP917" s="17"/>
      <c r="TIQ917" s="17"/>
      <c r="TIR917" s="17"/>
      <c r="TIS917" s="17"/>
      <c r="TIT917" s="17"/>
      <c r="TIU917" s="17"/>
      <c r="TIV917" s="17"/>
      <c r="TIW917" s="17"/>
      <c r="TIX917" s="17"/>
      <c r="TIY917" s="17"/>
      <c r="TIZ917" s="17"/>
      <c r="TJA917" s="17"/>
      <c r="TJB917" s="17"/>
      <c r="TJC917" s="17"/>
      <c r="TJD917" s="17"/>
      <c r="TJE917" s="17"/>
      <c r="TJF917" s="17"/>
      <c r="TJG917" s="17"/>
      <c r="TJH917" s="17"/>
      <c r="TJI917" s="17"/>
      <c r="TJJ917" s="17"/>
      <c r="TJK917" s="17"/>
      <c r="TJL917" s="17"/>
      <c r="TJM917" s="17"/>
      <c r="TJN917" s="17"/>
      <c r="TJO917" s="17"/>
      <c r="TJP917" s="17"/>
      <c r="TJQ917" s="17"/>
      <c r="TJR917" s="17"/>
      <c r="TJS917" s="17"/>
      <c r="TJT917" s="17"/>
      <c r="TJU917" s="17"/>
      <c r="TJV917" s="17"/>
      <c r="TJW917" s="17"/>
      <c r="TJX917" s="17"/>
      <c r="TJY917" s="17"/>
      <c r="TJZ917" s="17"/>
      <c r="TKA917" s="17"/>
      <c r="TKB917" s="17"/>
      <c r="TKC917" s="17"/>
      <c r="TKD917" s="17"/>
      <c r="TKE917" s="17"/>
      <c r="TKF917" s="17"/>
      <c r="TKG917" s="17"/>
      <c r="TKH917" s="17"/>
      <c r="TKI917" s="17"/>
      <c r="TKJ917" s="17"/>
      <c r="TKK917" s="17"/>
      <c r="TKL917" s="17"/>
      <c r="TKM917" s="17"/>
      <c r="TKN917" s="17"/>
      <c r="TKO917" s="17"/>
      <c r="TKP917" s="17"/>
      <c r="TKQ917" s="17"/>
      <c r="TKR917" s="17"/>
      <c r="TKS917" s="17"/>
      <c r="TKT917" s="17"/>
      <c r="TKU917" s="17"/>
      <c r="TKV917" s="17"/>
      <c r="TKW917" s="17"/>
      <c r="TKX917" s="17"/>
      <c r="TKY917" s="17"/>
      <c r="TKZ917" s="17"/>
      <c r="TLA917" s="17"/>
      <c r="TLB917" s="17"/>
      <c r="TLC917" s="17"/>
      <c r="TLD917" s="17"/>
      <c r="TLE917" s="17"/>
      <c r="TLF917" s="17"/>
      <c r="TLG917" s="17"/>
      <c r="TLH917" s="17"/>
      <c r="TLI917" s="17"/>
      <c r="TLJ917" s="17"/>
      <c r="TLK917" s="17"/>
      <c r="TLL917" s="17"/>
      <c r="TLM917" s="17"/>
      <c r="TLN917" s="17"/>
      <c r="TLO917" s="17"/>
      <c r="TLP917" s="17"/>
      <c r="TLQ917" s="17"/>
      <c r="TLR917" s="17"/>
      <c r="TLS917" s="17"/>
      <c r="TLT917" s="17"/>
      <c r="TLU917" s="17"/>
      <c r="TLV917" s="17"/>
      <c r="TLW917" s="17"/>
      <c r="TLX917" s="17"/>
      <c r="TLY917" s="17"/>
      <c r="TLZ917" s="17"/>
      <c r="TMA917" s="17"/>
      <c r="TMB917" s="17"/>
      <c r="TMC917" s="17"/>
      <c r="TMD917" s="17"/>
      <c r="TME917" s="17"/>
      <c r="TMF917" s="17"/>
      <c r="TMG917" s="17"/>
      <c r="TMH917" s="17"/>
      <c r="TMI917" s="17"/>
      <c r="TMJ917" s="17"/>
      <c r="TMK917" s="17"/>
      <c r="TML917" s="17"/>
      <c r="TMM917" s="17"/>
      <c r="TMN917" s="17"/>
      <c r="TMO917" s="17"/>
      <c r="TMP917" s="17"/>
      <c r="TMQ917" s="17"/>
      <c r="TMR917" s="17"/>
      <c r="TMS917" s="17"/>
      <c r="TMT917" s="17"/>
      <c r="TMU917" s="17"/>
      <c r="TMV917" s="17"/>
      <c r="TMW917" s="17"/>
      <c r="TMX917" s="17"/>
      <c r="TMY917" s="17"/>
      <c r="TMZ917" s="17"/>
      <c r="TNA917" s="17"/>
      <c r="TNB917" s="17"/>
      <c r="TNC917" s="17"/>
      <c r="TND917" s="17"/>
      <c r="TNE917" s="17"/>
      <c r="TNF917" s="17"/>
      <c r="TNG917" s="17"/>
      <c r="TNH917" s="17"/>
      <c r="TNI917" s="17"/>
      <c r="TNJ917" s="17"/>
      <c r="TNK917" s="17"/>
      <c r="TNL917" s="17"/>
      <c r="TNM917" s="17"/>
      <c r="TNN917" s="17"/>
      <c r="TNO917" s="17"/>
      <c r="TNP917" s="17"/>
      <c r="TNQ917" s="17"/>
      <c r="TNR917" s="17"/>
      <c r="TNS917" s="17"/>
      <c r="TNT917" s="17"/>
      <c r="TNU917" s="17"/>
      <c r="TNV917" s="17"/>
      <c r="TNW917" s="17"/>
      <c r="TNX917" s="17"/>
      <c r="TNY917" s="17"/>
      <c r="TNZ917" s="17"/>
      <c r="TOA917" s="17"/>
      <c r="TOB917" s="17"/>
      <c r="TOC917" s="17"/>
      <c r="TOD917" s="17"/>
      <c r="TOE917" s="17"/>
      <c r="TOF917" s="17"/>
      <c r="TOG917" s="17"/>
      <c r="TOH917" s="17"/>
      <c r="TOI917" s="17"/>
      <c r="TOJ917" s="17"/>
      <c r="TOK917" s="17"/>
      <c r="TOL917" s="17"/>
      <c r="TOM917" s="17"/>
      <c r="TON917" s="17"/>
      <c r="TOO917" s="17"/>
      <c r="TOP917" s="17"/>
      <c r="TOQ917" s="17"/>
      <c r="TOR917" s="17"/>
      <c r="TOS917" s="17"/>
      <c r="TOT917" s="17"/>
      <c r="TOU917" s="17"/>
      <c r="TOV917" s="17"/>
      <c r="TOW917" s="17"/>
      <c r="TOX917" s="17"/>
      <c r="TOY917" s="17"/>
      <c r="TOZ917" s="17"/>
      <c r="TPA917" s="17"/>
      <c r="TPB917" s="17"/>
      <c r="TPC917" s="17"/>
      <c r="TPD917" s="17"/>
      <c r="TPE917" s="17"/>
      <c r="TPF917" s="17"/>
      <c r="TPG917" s="17"/>
      <c r="TPH917" s="17"/>
      <c r="TPI917" s="17"/>
      <c r="TPJ917" s="17"/>
      <c r="TPK917" s="17"/>
      <c r="TPL917" s="17"/>
      <c r="TPM917" s="17"/>
      <c r="TPN917" s="17"/>
      <c r="TPO917" s="17"/>
      <c r="TPP917" s="17"/>
      <c r="TPQ917" s="17"/>
      <c r="TPR917" s="17"/>
      <c r="TPS917" s="17"/>
      <c r="TPT917" s="17"/>
      <c r="TPU917" s="17"/>
      <c r="TPV917" s="17"/>
      <c r="TPW917" s="17"/>
      <c r="TPX917" s="17"/>
      <c r="TPY917" s="17"/>
      <c r="TPZ917" s="17"/>
      <c r="TQA917" s="17"/>
      <c r="TQB917" s="17"/>
      <c r="TQC917" s="17"/>
      <c r="TQD917" s="17"/>
      <c r="TQE917" s="17"/>
      <c r="TQF917" s="17"/>
      <c r="TQG917" s="17"/>
      <c r="TQH917" s="17"/>
      <c r="TQI917" s="17"/>
      <c r="TQJ917" s="17"/>
      <c r="TQK917" s="17"/>
      <c r="TQL917" s="17"/>
      <c r="TQM917" s="17"/>
      <c r="TQN917" s="17"/>
      <c r="TQO917" s="17"/>
      <c r="TQP917" s="17"/>
      <c r="TQQ917" s="17"/>
      <c r="TQR917" s="17"/>
      <c r="TQS917" s="17"/>
      <c r="TQT917" s="17"/>
      <c r="TQU917" s="17"/>
      <c r="TQV917" s="17"/>
      <c r="TQW917" s="17"/>
      <c r="TQX917" s="17"/>
      <c r="TQY917" s="17"/>
      <c r="TQZ917" s="17"/>
      <c r="TRA917" s="17"/>
      <c r="TRB917" s="17"/>
      <c r="TRC917" s="17"/>
      <c r="TRD917" s="17"/>
      <c r="TRE917" s="17"/>
      <c r="TRF917" s="17"/>
      <c r="TRG917" s="17"/>
      <c r="TRH917" s="17"/>
      <c r="TRI917" s="17"/>
      <c r="TRJ917" s="17"/>
      <c r="TRK917" s="17"/>
      <c r="TRL917" s="17"/>
      <c r="TRM917" s="17"/>
      <c r="TRN917" s="17"/>
      <c r="TRO917" s="17"/>
      <c r="TRP917" s="17"/>
      <c r="TRQ917" s="17"/>
      <c r="TRR917" s="17"/>
      <c r="TRS917" s="17"/>
      <c r="TRT917" s="17"/>
      <c r="TRU917" s="17"/>
      <c r="TRV917" s="17"/>
      <c r="TRW917" s="17"/>
      <c r="TRX917" s="17"/>
      <c r="TRY917" s="17"/>
      <c r="TRZ917" s="17"/>
      <c r="TSA917" s="17"/>
      <c r="TSB917" s="17"/>
      <c r="TSC917" s="17"/>
      <c r="TSD917" s="17"/>
      <c r="TSE917" s="17"/>
      <c r="TSF917" s="17"/>
      <c r="TSG917" s="17"/>
      <c r="TSH917" s="17"/>
      <c r="TSI917" s="17"/>
      <c r="TSJ917" s="17"/>
      <c r="TSK917" s="17"/>
      <c r="TSL917" s="17"/>
      <c r="TSM917" s="17"/>
      <c r="TSN917" s="17"/>
      <c r="TSO917" s="17"/>
      <c r="TSP917" s="17"/>
      <c r="TSQ917" s="17"/>
      <c r="TSR917" s="17"/>
      <c r="TSS917" s="17"/>
      <c r="TST917" s="17"/>
      <c r="TSU917" s="17"/>
      <c r="TSV917" s="17"/>
      <c r="TSW917" s="17"/>
      <c r="TSX917" s="17"/>
      <c r="TSY917" s="17"/>
      <c r="TSZ917" s="17"/>
      <c r="TTA917" s="17"/>
      <c r="TTB917" s="17"/>
      <c r="TTC917" s="17"/>
      <c r="TTD917" s="17"/>
      <c r="TTE917" s="17"/>
      <c r="TTF917" s="17"/>
      <c r="TTG917" s="17"/>
      <c r="TTH917" s="17"/>
      <c r="TTI917" s="17"/>
      <c r="TTJ917" s="17"/>
      <c r="TTK917" s="17"/>
      <c r="TTL917" s="17"/>
      <c r="TTM917" s="17"/>
      <c r="TTN917" s="17"/>
      <c r="TTO917" s="17"/>
      <c r="TTP917" s="17"/>
      <c r="TTQ917" s="17"/>
      <c r="TTR917" s="17"/>
      <c r="TTS917" s="17"/>
      <c r="TTT917" s="17"/>
      <c r="TTU917" s="17"/>
      <c r="TTV917" s="17"/>
      <c r="TTW917" s="17"/>
      <c r="TTX917" s="17"/>
      <c r="TTY917" s="17"/>
      <c r="TTZ917" s="17"/>
      <c r="TUA917" s="17"/>
      <c r="TUB917" s="17"/>
      <c r="TUC917" s="17"/>
      <c r="TUD917" s="17"/>
      <c r="TUE917" s="17"/>
      <c r="TUF917" s="17"/>
      <c r="TUG917" s="17"/>
      <c r="TUH917" s="17"/>
      <c r="TUI917" s="17"/>
      <c r="TUJ917" s="17"/>
      <c r="TUK917" s="17"/>
      <c r="TUL917" s="17"/>
      <c r="TUM917" s="17"/>
      <c r="TUN917" s="17"/>
      <c r="TUO917" s="17"/>
      <c r="TUP917" s="17"/>
      <c r="TUQ917" s="17"/>
      <c r="TUR917" s="17"/>
      <c r="TUS917" s="17"/>
      <c r="TUT917" s="17"/>
      <c r="TUU917" s="17"/>
      <c r="TUV917" s="17"/>
      <c r="TUW917" s="17"/>
      <c r="TUX917" s="17"/>
      <c r="TUY917" s="17"/>
      <c r="TUZ917" s="17"/>
      <c r="TVA917" s="17"/>
      <c r="TVB917" s="17"/>
      <c r="TVC917" s="17"/>
      <c r="TVD917" s="17"/>
      <c r="TVE917" s="17"/>
      <c r="TVF917" s="17"/>
      <c r="TVG917" s="17"/>
      <c r="TVH917" s="17"/>
      <c r="TVI917" s="17"/>
      <c r="TVJ917" s="17"/>
      <c r="TVK917" s="17"/>
      <c r="TVL917" s="17"/>
      <c r="TVM917" s="17"/>
      <c r="TVN917" s="17"/>
      <c r="TVO917" s="17"/>
      <c r="TVP917" s="17"/>
      <c r="TVQ917" s="17"/>
      <c r="TVR917" s="17"/>
      <c r="TVS917" s="17"/>
      <c r="TVT917" s="17"/>
      <c r="TVU917" s="17"/>
      <c r="TVV917" s="17"/>
      <c r="TVW917" s="17"/>
      <c r="TVX917" s="17"/>
      <c r="TVY917" s="17"/>
      <c r="TVZ917" s="17"/>
      <c r="TWA917" s="17"/>
      <c r="TWB917" s="17"/>
      <c r="TWC917" s="17"/>
      <c r="TWD917" s="17"/>
      <c r="TWE917" s="17"/>
      <c r="TWF917" s="17"/>
      <c r="TWG917" s="17"/>
      <c r="TWH917" s="17"/>
      <c r="TWI917" s="17"/>
      <c r="TWJ917" s="17"/>
      <c r="TWK917" s="17"/>
      <c r="TWL917" s="17"/>
      <c r="TWM917" s="17"/>
      <c r="TWN917" s="17"/>
      <c r="TWO917" s="17"/>
      <c r="TWP917" s="17"/>
      <c r="TWQ917" s="17"/>
      <c r="TWR917" s="17"/>
      <c r="TWS917" s="17"/>
      <c r="TWT917" s="17"/>
      <c r="TWU917" s="17"/>
      <c r="TWV917" s="17"/>
      <c r="TWW917" s="17"/>
      <c r="TWX917" s="17"/>
      <c r="TWY917" s="17"/>
      <c r="TWZ917" s="17"/>
      <c r="TXA917" s="17"/>
      <c r="TXB917" s="17"/>
      <c r="TXC917" s="17"/>
      <c r="TXD917" s="17"/>
      <c r="TXE917" s="17"/>
      <c r="TXF917" s="17"/>
      <c r="TXG917" s="17"/>
      <c r="TXH917" s="17"/>
      <c r="TXI917" s="17"/>
      <c r="TXJ917" s="17"/>
      <c r="TXK917" s="17"/>
      <c r="TXL917" s="17"/>
      <c r="TXM917" s="17"/>
      <c r="TXN917" s="17"/>
      <c r="TXO917" s="17"/>
      <c r="TXP917" s="17"/>
      <c r="TXQ917" s="17"/>
      <c r="TXR917" s="17"/>
      <c r="TXS917" s="17"/>
      <c r="TXT917" s="17"/>
      <c r="TXU917" s="17"/>
      <c r="TXV917" s="17"/>
      <c r="TXW917" s="17"/>
      <c r="TXX917" s="17"/>
      <c r="TXY917" s="17"/>
      <c r="TXZ917" s="17"/>
      <c r="TYA917" s="17"/>
      <c r="TYB917" s="17"/>
      <c r="TYC917" s="17"/>
      <c r="TYD917" s="17"/>
      <c r="TYE917" s="17"/>
      <c r="TYF917" s="17"/>
      <c r="TYG917" s="17"/>
      <c r="TYH917" s="17"/>
      <c r="TYI917" s="17"/>
      <c r="TYJ917" s="17"/>
      <c r="TYK917" s="17"/>
      <c r="TYL917" s="17"/>
      <c r="TYM917" s="17"/>
      <c r="TYN917" s="17"/>
      <c r="TYO917" s="17"/>
      <c r="TYP917" s="17"/>
      <c r="TYQ917" s="17"/>
      <c r="TYR917" s="17"/>
      <c r="TYS917" s="17"/>
      <c r="TYT917" s="17"/>
      <c r="TYU917" s="17"/>
      <c r="TYV917" s="17"/>
      <c r="TYW917" s="17"/>
      <c r="TYX917" s="17"/>
      <c r="TYY917" s="17"/>
      <c r="TYZ917" s="17"/>
      <c r="TZA917" s="17"/>
      <c r="TZB917" s="17"/>
      <c r="TZC917" s="17"/>
      <c r="TZD917" s="17"/>
      <c r="TZE917" s="17"/>
      <c r="TZF917" s="17"/>
      <c r="TZG917" s="17"/>
      <c r="TZH917" s="17"/>
      <c r="TZI917" s="17"/>
      <c r="TZJ917" s="17"/>
      <c r="TZK917" s="17"/>
      <c r="TZL917" s="17"/>
      <c r="TZM917" s="17"/>
      <c r="TZN917" s="17"/>
      <c r="TZO917" s="17"/>
      <c r="TZP917" s="17"/>
      <c r="TZQ917" s="17"/>
      <c r="TZR917" s="17"/>
      <c r="TZS917" s="17"/>
      <c r="TZT917" s="17"/>
      <c r="TZU917" s="17"/>
      <c r="TZV917" s="17"/>
      <c r="TZW917" s="17"/>
      <c r="TZX917" s="17"/>
      <c r="TZY917" s="17"/>
      <c r="TZZ917" s="17"/>
      <c r="UAA917" s="17"/>
      <c r="UAB917" s="17"/>
      <c r="UAC917" s="17"/>
      <c r="UAD917" s="17"/>
      <c r="UAE917" s="17"/>
      <c r="UAF917" s="17"/>
      <c r="UAG917" s="17"/>
      <c r="UAH917" s="17"/>
      <c r="UAI917" s="17"/>
      <c r="UAJ917" s="17"/>
      <c r="UAK917" s="17"/>
      <c r="UAL917" s="17"/>
      <c r="UAM917" s="17"/>
      <c r="UAN917" s="17"/>
      <c r="UAO917" s="17"/>
      <c r="UAP917" s="17"/>
      <c r="UAQ917" s="17"/>
      <c r="UAR917" s="17"/>
      <c r="UAS917" s="17"/>
      <c r="UAT917" s="17"/>
      <c r="UAU917" s="17"/>
      <c r="UAV917" s="17"/>
      <c r="UAW917" s="17"/>
      <c r="UAX917" s="17"/>
      <c r="UAY917" s="17"/>
      <c r="UAZ917" s="17"/>
      <c r="UBA917" s="17"/>
      <c r="UBB917" s="17"/>
      <c r="UBC917" s="17"/>
      <c r="UBD917" s="17"/>
      <c r="UBE917" s="17"/>
      <c r="UBF917" s="17"/>
      <c r="UBG917" s="17"/>
      <c r="UBH917" s="17"/>
      <c r="UBI917" s="17"/>
      <c r="UBJ917" s="17"/>
      <c r="UBK917" s="17"/>
      <c r="UBL917" s="17"/>
      <c r="UBM917" s="17"/>
      <c r="UBN917" s="17"/>
      <c r="UBO917" s="17"/>
      <c r="UBP917" s="17"/>
      <c r="UBQ917" s="17"/>
      <c r="UBR917" s="17"/>
      <c r="UBS917" s="17"/>
      <c r="UBT917" s="17"/>
      <c r="UBU917" s="17"/>
      <c r="UBV917" s="17"/>
      <c r="UBW917" s="17"/>
      <c r="UBX917" s="17"/>
      <c r="UBY917" s="17"/>
      <c r="UBZ917" s="17"/>
      <c r="UCA917" s="17"/>
      <c r="UCB917" s="17"/>
      <c r="UCC917" s="17"/>
      <c r="UCD917" s="17"/>
      <c r="UCE917" s="17"/>
      <c r="UCF917" s="17"/>
      <c r="UCG917" s="17"/>
      <c r="UCH917" s="17"/>
      <c r="UCI917" s="17"/>
      <c r="UCJ917" s="17"/>
      <c r="UCK917" s="17"/>
      <c r="UCL917" s="17"/>
      <c r="UCM917" s="17"/>
      <c r="UCN917" s="17"/>
      <c r="UCO917" s="17"/>
      <c r="UCP917" s="17"/>
      <c r="UCQ917" s="17"/>
      <c r="UCR917" s="17"/>
      <c r="UCS917" s="17"/>
      <c r="UCT917" s="17"/>
      <c r="UCU917" s="17"/>
      <c r="UCV917" s="17"/>
      <c r="UCW917" s="17"/>
      <c r="UCX917" s="17"/>
      <c r="UCY917" s="17"/>
      <c r="UCZ917" s="17"/>
      <c r="UDA917" s="17"/>
      <c r="UDB917" s="17"/>
      <c r="UDC917" s="17"/>
      <c r="UDD917" s="17"/>
      <c r="UDE917" s="17"/>
      <c r="UDF917" s="17"/>
      <c r="UDG917" s="17"/>
      <c r="UDH917" s="17"/>
      <c r="UDI917" s="17"/>
      <c r="UDJ917" s="17"/>
      <c r="UDK917" s="17"/>
      <c r="UDL917" s="17"/>
      <c r="UDM917" s="17"/>
      <c r="UDN917" s="17"/>
      <c r="UDO917" s="17"/>
      <c r="UDP917" s="17"/>
      <c r="UDQ917" s="17"/>
      <c r="UDR917" s="17"/>
      <c r="UDS917" s="17"/>
      <c r="UDT917" s="17"/>
      <c r="UDU917" s="17"/>
      <c r="UDV917" s="17"/>
      <c r="UDW917" s="17"/>
      <c r="UDX917" s="17"/>
      <c r="UDY917" s="17"/>
      <c r="UDZ917" s="17"/>
      <c r="UEA917" s="17"/>
      <c r="UEB917" s="17"/>
      <c r="UEC917" s="17"/>
      <c r="UED917" s="17"/>
      <c r="UEE917" s="17"/>
      <c r="UEF917" s="17"/>
      <c r="UEG917" s="17"/>
      <c r="UEH917" s="17"/>
      <c r="UEI917" s="17"/>
      <c r="UEJ917" s="17"/>
      <c r="UEK917" s="17"/>
      <c r="UEL917" s="17"/>
      <c r="UEM917" s="17"/>
      <c r="UEN917" s="17"/>
      <c r="UEO917" s="17"/>
      <c r="UEP917" s="17"/>
      <c r="UEQ917" s="17"/>
      <c r="UER917" s="17"/>
      <c r="UES917" s="17"/>
      <c r="UET917" s="17"/>
      <c r="UEU917" s="17"/>
      <c r="UEV917" s="17"/>
      <c r="UEW917" s="17"/>
      <c r="UEX917" s="17"/>
      <c r="UEY917" s="17"/>
      <c r="UEZ917" s="17"/>
      <c r="UFA917" s="17"/>
      <c r="UFB917" s="17"/>
      <c r="UFC917" s="17"/>
      <c r="UFD917" s="17"/>
      <c r="UFE917" s="17"/>
      <c r="UFF917" s="17"/>
      <c r="UFG917" s="17"/>
      <c r="UFH917" s="17"/>
      <c r="UFI917" s="17"/>
      <c r="UFJ917" s="17"/>
      <c r="UFK917" s="17"/>
      <c r="UFL917" s="17"/>
      <c r="UFM917" s="17"/>
      <c r="UFN917" s="17"/>
      <c r="UFO917" s="17"/>
      <c r="UFP917" s="17"/>
      <c r="UFQ917" s="17"/>
      <c r="UFR917" s="17"/>
      <c r="UFS917" s="17"/>
      <c r="UFT917" s="17"/>
      <c r="UFU917" s="17"/>
      <c r="UFV917" s="17"/>
      <c r="UFW917" s="17"/>
      <c r="UFX917" s="17"/>
      <c r="UFY917" s="17"/>
      <c r="UFZ917" s="17"/>
      <c r="UGA917" s="17"/>
      <c r="UGB917" s="17"/>
      <c r="UGC917" s="17"/>
      <c r="UGD917" s="17"/>
      <c r="UGE917" s="17"/>
      <c r="UGF917" s="17"/>
      <c r="UGG917" s="17"/>
      <c r="UGH917" s="17"/>
      <c r="UGI917" s="17"/>
      <c r="UGJ917" s="17"/>
      <c r="UGK917" s="17"/>
      <c r="UGL917" s="17"/>
      <c r="UGM917" s="17"/>
      <c r="UGN917" s="17"/>
      <c r="UGO917" s="17"/>
      <c r="UGP917" s="17"/>
      <c r="UGQ917" s="17"/>
      <c r="UGR917" s="17"/>
      <c r="UGS917" s="17"/>
      <c r="UGT917" s="17"/>
      <c r="UGU917" s="17"/>
      <c r="UGV917" s="17"/>
      <c r="UGW917" s="17"/>
      <c r="UGX917" s="17"/>
      <c r="UGY917" s="17"/>
      <c r="UGZ917" s="17"/>
      <c r="UHA917" s="17"/>
      <c r="UHB917" s="17"/>
      <c r="UHC917" s="17"/>
      <c r="UHD917" s="17"/>
      <c r="UHE917" s="17"/>
      <c r="UHF917" s="17"/>
      <c r="UHG917" s="17"/>
      <c r="UHH917" s="17"/>
      <c r="UHI917" s="17"/>
      <c r="UHJ917" s="17"/>
      <c r="UHK917" s="17"/>
      <c r="UHL917" s="17"/>
      <c r="UHM917" s="17"/>
      <c r="UHN917" s="17"/>
      <c r="UHO917" s="17"/>
      <c r="UHP917" s="17"/>
      <c r="UHQ917" s="17"/>
      <c r="UHR917" s="17"/>
      <c r="UHS917" s="17"/>
      <c r="UHT917" s="17"/>
      <c r="UHU917" s="17"/>
      <c r="UHV917" s="17"/>
      <c r="UHW917" s="17"/>
      <c r="UHX917" s="17"/>
      <c r="UHY917" s="17"/>
      <c r="UHZ917" s="17"/>
      <c r="UIA917" s="17"/>
      <c r="UIB917" s="17"/>
      <c r="UIC917" s="17"/>
      <c r="UID917" s="17"/>
      <c r="UIE917" s="17"/>
      <c r="UIF917" s="17"/>
      <c r="UIG917" s="17"/>
      <c r="UIH917" s="17"/>
      <c r="UII917" s="17"/>
      <c r="UIJ917" s="17"/>
      <c r="UIK917" s="17"/>
      <c r="UIL917" s="17"/>
      <c r="UIM917" s="17"/>
      <c r="UIN917" s="17"/>
      <c r="UIO917" s="17"/>
      <c r="UIP917" s="17"/>
      <c r="UIQ917" s="17"/>
      <c r="UIR917" s="17"/>
      <c r="UIS917" s="17"/>
      <c r="UIT917" s="17"/>
      <c r="UIU917" s="17"/>
      <c r="UIV917" s="17"/>
      <c r="UIW917" s="17"/>
      <c r="UIX917" s="17"/>
      <c r="UIY917" s="17"/>
      <c r="UIZ917" s="17"/>
      <c r="UJA917" s="17"/>
      <c r="UJB917" s="17"/>
      <c r="UJC917" s="17"/>
      <c r="UJD917" s="17"/>
      <c r="UJE917" s="17"/>
      <c r="UJF917" s="17"/>
      <c r="UJG917" s="17"/>
      <c r="UJH917" s="17"/>
      <c r="UJI917" s="17"/>
      <c r="UJJ917" s="17"/>
      <c r="UJK917" s="17"/>
      <c r="UJL917" s="17"/>
      <c r="UJM917" s="17"/>
      <c r="UJN917" s="17"/>
      <c r="UJO917" s="17"/>
      <c r="UJP917" s="17"/>
      <c r="UJQ917" s="17"/>
      <c r="UJR917" s="17"/>
      <c r="UJS917" s="17"/>
      <c r="UJT917" s="17"/>
      <c r="UJU917" s="17"/>
      <c r="UJV917" s="17"/>
      <c r="UJW917" s="17"/>
      <c r="UJX917" s="17"/>
      <c r="UJY917" s="17"/>
      <c r="UJZ917" s="17"/>
      <c r="UKA917" s="17"/>
      <c r="UKB917" s="17"/>
      <c r="UKC917" s="17"/>
      <c r="UKD917" s="17"/>
      <c r="UKE917" s="17"/>
      <c r="UKF917" s="17"/>
      <c r="UKG917" s="17"/>
      <c r="UKH917" s="17"/>
      <c r="UKI917" s="17"/>
      <c r="UKJ917" s="17"/>
      <c r="UKK917" s="17"/>
      <c r="UKL917" s="17"/>
      <c r="UKM917" s="17"/>
      <c r="UKN917" s="17"/>
      <c r="UKO917" s="17"/>
      <c r="UKP917" s="17"/>
      <c r="UKQ917" s="17"/>
      <c r="UKR917" s="17"/>
      <c r="UKS917" s="17"/>
      <c r="UKT917" s="17"/>
      <c r="UKU917" s="17"/>
      <c r="UKV917" s="17"/>
      <c r="UKW917" s="17"/>
      <c r="UKX917" s="17"/>
      <c r="UKY917" s="17"/>
      <c r="UKZ917" s="17"/>
      <c r="ULA917" s="17"/>
      <c r="ULB917" s="17"/>
      <c r="ULC917" s="17"/>
      <c r="ULD917" s="17"/>
      <c r="ULE917" s="17"/>
      <c r="ULF917" s="17"/>
      <c r="ULG917" s="17"/>
      <c r="ULH917" s="17"/>
      <c r="ULI917" s="17"/>
      <c r="ULJ917" s="17"/>
      <c r="ULK917" s="17"/>
      <c r="ULL917" s="17"/>
      <c r="ULM917" s="17"/>
      <c r="ULN917" s="17"/>
      <c r="ULO917" s="17"/>
      <c r="ULP917" s="17"/>
      <c r="ULQ917" s="17"/>
      <c r="ULR917" s="17"/>
      <c r="ULS917" s="17"/>
      <c r="ULT917" s="17"/>
      <c r="ULU917" s="17"/>
      <c r="ULV917" s="17"/>
      <c r="ULW917" s="17"/>
      <c r="ULX917" s="17"/>
      <c r="ULY917" s="17"/>
      <c r="ULZ917" s="17"/>
      <c r="UMA917" s="17"/>
      <c r="UMB917" s="17"/>
      <c r="UMC917" s="17"/>
      <c r="UMD917" s="17"/>
      <c r="UME917" s="17"/>
      <c r="UMF917" s="17"/>
      <c r="UMG917" s="17"/>
      <c r="UMH917" s="17"/>
      <c r="UMI917" s="17"/>
      <c r="UMJ917" s="17"/>
      <c r="UMK917" s="17"/>
      <c r="UML917" s="17"/>
      <c r="UMM917" s="17"/>
      <c r="UMN917" s="17"/>
      <c r="UMO917" s="17"/>
      <c r="UMP917" s="17"/>
      <c r="UMQ917" s="17"/>
      <c r="UMR917" s="17"/>
      <c r="UMS917" s="17"/>
      <c r="UMT917" s="17"/>
      <c r="UMU917" s="17"/>
      <c r="UMV917" s="17"/>
      <c r="UMW917" s="17"/>
      <c r="UMX917" s="17"/>
      <c r="UMY917" s="17"/>
      <c r="UMZ917" s="17"/>
      <c r="UNA917" s="17"/>
      <c r="UNB917" s="17"/>
      <c r="UNC917" s="17"/>
      <c r="UND917" s="17"/>
      <c r="UNE917" s="17"/>
      <c r="UNF917" s="17"/>
      <c r="UNG917" s="17"/>
      <c r="UNH917" s="17"/>
      <c r="UNI917" s="17"/>
      <c r="UNJ917" s="17"/>
      <c r="UNK917" s="17"/>
      <c r="UNL917" s="17"/>
      <c r="UNM917" s="17"/>
      <c r="UNN917" s="17"/>
      <c r="UNO917" s="17"/>
      <c r="UNP917" s="17"/>
      <c r="UNQ917" s="17"/>
      <c r="UNR917" s="17"/>
      <c r="UNS917" s="17"/>
      <c r="UNT917" s="17"/>
      <c r="UNU917" s="17"/>
      <c r="UNV917" s="17"/>
      <c r="UNW917" s="17"/>
      <c r="UNX917" s="17"/>
      <c r="UNY917" s="17"/>
      <c r="UNZ917" s="17"/>
      <c r="UOA917" s="17"/>
      <c r="UOB917" s="17"/>
      <c r="UOC917" s="17"/>
      <c r="UOD917" s="17"/>
      <c r="UOE917" s="17"/>
      <c r="UOF917" s="17"/>
      <c r="UOG917" s="17"/>
      <c r="UOH917" s="17"/>
      <c r="UOI917" s="17"/>
      <c r="UOJ917" s="17"/>
      <c r="UOK917" s="17"/>
      <c r="UOL917" s="17"/>
      <c r="UOM917" s="17"/>
      <c r="UON917" s="17"/>
      <c r="UOO917" s="17"/>
      <c r="UOP917" s="17"/>
      <c r="UOQ917" s="17"/>
      <c r="UOR917" s="17"/>
      <c r="UOS917" s="17"/>
      <c r="UOT917" s="17"/>
      <c r="UOU917" s="17"/>
      <c r="UOV917" s="17"/>
      <c r="UOW917" s="17"/>
      <c r="UOX917" s="17"/>
      <c r="UOY917" s="17"/>
      <c r="UOZ917" s="17"/>
      <c r="UPA917" s="17"/>
      <c r="UPB917" s="17"/>
      <c r="UPC917" s="17"/>
      <c r="UPD917" s="17"/>
      <c r="UPE917" s="17"/>
      <c r="UPF917" s="17"/>
      <c r="UPG917" s="17"/>
      <c r="UPH917" s="17"/>
      <c r="UPI917" s="17"/>
      <c r="UPJ917" s="17"/>
      <c r="UPK917" s="17"/>
      <c r="UPL917" s="17"/>
      <c r="UPM917" s="17"/>
      <c r="UPN917" s="17"/>
      <c r="UPO917" s="17"/>
      <c r="UPP917" s="17"/>
      <c r="UPQ917" s="17"/>
      <c r="UPR917" s="17"/>
      <c r="UPS917" s="17"/>
      <c r="UPT917" s="17"/>
      <c r="UPU917" s="17"/>
      <c r="UPV917" s="17"/>
      <c r="UPW917" s="17"/>
      <c r="UPX917" s="17"/>
      <c r="UPY917" s="17"/>
      <c r="UPZ917" s="17"/>
      <c r="UQA917" s="17"/>
      <c r="UQB917" s="17"/>
      <c r="UQC917" s="17"/>
      <c r="UQD917" s="17"/>
      <c r="UQE917" s="17"/>
      <c r="UQF917" s="17"/>
      <c r="UQG917" s="17"/>
      <c r="UQH917" s="17"/>
      <c r="UQI917" s="17"/>
      <c r="UQJ917" s="17"/>
      <c r="UQK917" s="17"/>
      <c r="UQL917" s="17"/>
      <c r="UQM917" s="17"/>
      <c r="UQN917" s="17"/>
      <c r="UQO917" s="17"/>
      <c r="UQP917" s="17"/>
      <c r="UQQ917" s="17"/>
      <c r="UQR917" s="17"/>
      <c r="UQS917" s="17"/>
      <c r="UQT917" s="17"/>
      <c r="UQU917" s="17"/>
      <c r="UQV917" s="17"/>
      <c r="UQW917" s="17"/>
      <c r="UQX917" s="17"/>
      <c r="UQY917" s="17"/>
      <c r="UQZ917" s="17"/>
      <c r="URA917" s="17"/>
      <c r="URB917" s="17"/>
      <c r="URC917" s="17"/>
      <c r="URD917" s="17"/>
      <c r="URE917" s="17"/>
      <c r="URF917" s="17"/>
      <c r="URG917" s="17"/>
      <c r="URH917" s="17"/>
      <c r="URI917" s="17"/>
      <c r="URJ917" s="17"/>
      <c r="URK917" s="17"/>
      <c r="URL917" s="17"/>
      <c r="URM917" s="17"/>
      <c r="URN917" s="17"/>
      <c r="URO917" s="17"/>
      <c r="URP917" s="17"/>
      <c r="URQ917" s="17"/>
      <c r="URR917" s="17"/>
      <c r="URS917" s="17"/>
      <c r="URT917" s="17"/>
      <c r="URU917" s="17"/>
      <c r="URV917" s="17"/>
      <c r="URW917" s="17"/>
      <c r="URX917" s="17"/>
      <c r="URY917" s="17"/>
      <c r="URZ917" s="17"/>
      <c r="USA917" s="17"/>
      <c r="USB917" s="17"/>
      <c r="USC917" s="17"/>
      <c r="USD917" s="17"/>
      <c r="USE917" s="17"/>
      <c r="USF917" s="17"/>
      <c r="USG917" s="17"/>
      <c r="USH917" s="17"/>
      <c r="USI917" s="17"/>
      <c r="USJ917" s="17"/>
      <c r="USK917" s="17"/>
      <c r="USL917" s="17"/>
      <c r="USM917" s="17"/>
      <c r="USN917" s="17"/>
      <c r="USO917" s="17"/>
      <c r="USP917" s="17"/>
      <c r="USQ917" s="17"/>
      <c r="USR917" s="17"/>
      <c r="USS917" s="17"/>
      <c r="UST917" s="17"/>
      <c r="USU917" s="17"/>
      <c r="USV917" s="17"/>
      <c r="USW917" s="17"/>
      <c r="USX917" s="17"/>
      <c r="USY917" s="17"/>
      <c r="USZ917" s="17"/>
      <c r="UTA917" s="17"/>
      <c r="UTB917" s="17"/>
      <c r="UTC917" s="17"/>
      <c r="UTD917" s="17"/>
      <c r="UTE917" s="17"/>
      <c r="UTF917" s="17"/>
      <c r="UTG917" s="17"/>
      <c r="UTH917" s="17"/>
      <c r="UTI917" s="17"/>
      <c r="UTJ917" s="17"/>
      <c r="UTK917" s="17"/>
      <c r="UTL917" s="17"/>
      <c r="UTM917" s="17"/>
      <c r="UTN917" s="17"/>
      <c r="UTO917" s="17"/>
      <c r="UTP917" s="17"/>
      <c r="UTQ917" s="17"/>
      <c r="UTR917" s="17"/>
      <c r="UTS917" s="17"/>
      <c r="UTT917" s="17"/>
      <c r="UTU917" s="17"/>
      <c r="UTV917" s="17"/>
      <c r="UTW917" s="17"/>
      <c r="UTX917" s="17"/>
      <c r="UTY917" s="17"/>
      <c r="UTZ917" s="17"/>
      <c r="UUA917" s="17"/>
      <c r="UUB917" s="17"/>
      <c r="UUC917" s="17"/>
      <c r="UUD917" s="17"/>
      <c r="UUE917" s="17"/>
      <c r="UUF917" s="17"/>
      <c r="UUG917" s="17"/>
      <c r="UUH917" s="17"/>
      <c r="UUI917" s="17"/>
      <c r="UUJ917" s="17"/>
      <c r="UUK917" s="17"/>
      <c r="UUL917" s="17"/>
      <c r="UUM917" s="17"/>
      <c r="UUN917" s="17"/>
      <c r="UUO917" s="17"/>
      <c r="UUP917" s="17"/>
      <c r="UUQ917" s="17"/>
      <c r="UUR917" s="17"/>
      <c r="UUS917" s="17"/>
      <c r="UUT917" s="17"/>
      <c r="UUU917" s="17"/>
      <c r="UUV917" s="17"/>
      <c r="UUW917" s="17"/>
      <c r="UUX917" s="17"/>
      <c r="UUY917" s="17"/>
      <c r="UUZ917" s="17"/>
      <c r="UVA917" s="17"/>
      <c r="UVB917" s="17"/>
      <c r="UVC917" s="17"/>
      <c r="UVD917" s="17"/>
      <c r="UVE917" s="17"/>
      <c r="UVF917" s="17"/>
      <c r="UVG917" s="17"/>
      <c r="UVH917" s="17"/>
      <c r="UVI917" s="17"/>
      <c r="UVJ917" s="17"/>
      <c r="UVK917" s="17"/>
      <c r="UVL917" s="17"/>
      <c r="UVM917" s="17"/>
      <c r="UVN917" s="17"/>
      <c r="UVO917" s="17"/>
      <c r="UVP917" s="17"/>
      <c r="UVQ917" s="17"/>
      <c r="UVR917" s="17"/>
      <c r="UVS917" s="17"/>
      <c r="UVT917" s="17"/>
      <c r="UVU917" s="17"/>
      <c r="UVV917" s="17"/>
      <c r="UVW917" s="17"/>
      <c r="UVX917" s="17"/>
      <c r="UVY917" s="17"/>
      <c r="UVZ917" s="17"/>
      <c r="UWA917" s="17"/>
      <c r="UWB917" s="17"/>
      <c r="UWC917" s="17"/>
      <c r="UWD917" s="17"/>
      <c r="UWE917" s="17"/>
      <c r="UWF917" s="17"/>
      <c r="UWG917" s="17"/>
      <c r="UWH917" s="17"/>
      <c r="UWI917" s="17"/>
      <c r="UWJ917" s="17"/>
      <c r="UWK917" s="17"/>
      <c r="UWL917" s="17"/>
      <c r="UWM917" s="17"/>
      <c r="UWN917" s="17"/>
      <c r="UWO917" s="17"/>
      <c r="UWP917" s="17"/>
      <c r="UWQ917" s="17"/>
      <c r="UWR917" s="17"/>
      <c r="UWS917" s="17"/>
      <c r="UWT917" s="17"/>
      <c r="UWU917" s="17"/>
      <c r="UWV917" s="17"/>
      <c r="UWW917" s="17"/>
      <c r="UWX917" s="17"/>
      <c r="UWY917" s="17"/>
      <c r="UWZ917" s="17"/>
      <c r="UXA917" s="17"/>
      <c r="UXB917" s="17"/>
      <c r="UXC917" s="17"/>
      <c r="UXD917" s="17"/>
      <c r="UXE917" s="17"/>
      <c r="UXF917" s="17"/>
      <c r="UXG917" s="17"/>
      <c r="UXH917" s="17"/>
      <c r="UXI917" s="17"/>
      <c r="UXJ917" s="17"/>
      <c r="UXK917" s="17"/>
      <c r="UXL917" s="17"/>
      <c r="UXM917" s="17"/>
      <c r="UXN917" s="17"/>
      <c r="UXO917" s="17"/>
      <c r="UXP917" s="17"/>
      <c r="UXQ917" s="17"/>
      <c r="UXR917" s="17"/>
      <c r="UXS917" s="17"/>
      <c r="UXT917" s="17"/>
      <c r="UXU917" s="17"/>
      <c r="UXV917" s="17"/>
      <c r="UXW917" s="17"/>
      <c r="UXX917" s="17"/>
      <c r="UXY917" s="17"/>
      <c r="UXZ917" s="17"/>
      <c r="UYA917" s="17"/>
      <c r="UYB917" s="17"/>
      <c r="UYC917" s="17"/>
      <c r="UYD917" s="17"/>
      <c r="UYE917" s="17"/>
      <c r="UYF917" s="17"/>
      <c r="UYG917" s="17"/>
      <c r="UYH917" s="17"/>
      <c r="UYI917" s="17"/>
      <c r="UYJ917" s="17"/>
      <c r="UYK917" s="17"/>
      <c r="UYL917" s="17"/>
      <c r="UYM917" s="17"/>
      <c r="UYN917" s="17"/>
      <c r="UYO917" s="17"/>
      <c r="UYP917" s="17"/>
      <c r="UYQ917" s="17"/>
      <c r="UYR917" s="17"/>
      <c r="UYS917" s="17"/>
      <c r="UYT917" s="17"/>
      <c r="UYU917" s="17"/>
      <c r="UYV917" s="17"/>
      <c r="UYW917" s="17"/>
      <c r="UYX917" s="17"/>
      <c r="UYY917" s="17"/>
      <c r="UYZ917" s="17"/>
      <c r="UZA917" s="17"/>
      <c r="UZB917" s="17"/>
      <c r="UZC917" s="17"/>
      <c r="UZD917" s="17"/>
      <c r="UZE917" s="17"/>
      <c r="UZF917" s="17"/>
      <c r="UZG917" s="17"/>
      <c r="UZH917" s="17"/>
      <c r="UZI917" s="17"/>
      <c r="UZJ917" s="17"/>
      <c r="UZK917" s="17"/>
      <c r="UZL917" s="17"/>
      <c r="UZM917" s="17"/>
      <c r="UZN917" s="17"/>
      <c r="UZO917" s="17"/>
      <c r="UZP917" s="17"/>
      <c r="UZQ917" s="17"/>
      <c r="UZR917" s="17"/>
      <c r="UZS917" s="17"/>
      <c r="UZT917" s="17"/>
      <c r="UZU917" s="17"/>
      <c r="UZV917" s="17"/>
      <c r="UZW917" s="17"/>
      <c r="UZX917" s="17"/>
      <c r="UZY917" s="17"/>
      <c r="UZZ917" s="17"/>
      <c r="VAA917" s="17"/>
      <c r="VAB917" s="17"/>
      <c r="VAC917" s="17"/>
      <c r="VAD917" s="17"/>
      <c r="VAE917" s="17"/>
      <c r="VAF917" s="17"/>
      <c r="VAG917" s="17"/>
      <c r="VAH917" s="17"/>
      <c r="VAI917" s="17"/>
      <c r="VAJ917" s="17"/>
      <c r="VAK917" s="17"/>
      <c r="VAL917" s="17"/>
      <c r="VAM917" s="17"/>
      <c r="VAN917" s="17"/>
      <c r="VAO917" s="17"/>
      <c r="VAP917" s="17"/>
      <c r="VAQ917" s="17"/>
      <c r="VAR917" s="17"/>
      <c r="VAS917" s="17"/>
      <c r="VAT917" s="17"/>
      <c r="VAU917" s="17"/>
      <c r="VAV917" s="17"/>
      <c r="VAW917" s="17"/>
      <c r="VAX917" s="17"/>
      <c r="VAY917" s="17"/>
      <c r="VAZ917" s="17"/>
      <c r="VBA917" s="17"/>
      <c r="VBB917" s="17"/>
      <c r="VBC917" s="17"/>
      <c r="VBD917" s="17"/>
      <c r="VBE917" s="17"/>
      <c r="VBF917" s="17"/>
      <c r="VBG917" s="17"/>
      <c r="VBH917" s="17"/>
      <c r="VBI917" s="17"/>
      <c r="VBJ917" s="17"/>
      <c r="VBK917" s="17"/>
      <c r="VBL917" s="17"/>
      <c r="VBM917" s="17"/>
      <c r="VBN917" s="17"/>
      <c r="VBO917" s="17"/>
      <c r="VBP917" s="17"/>
      <c r="VBQ917" s="17"/>
      <c r="VBR917" s="17"/>
      <c r="VBS917" s="17"/>
      <c r="VBT917" s="17"/>
      <c r="VBU917" s="17"/>
      <c r="VBV917" s="17"/>
      <c r="VBW917" s="17"/>
      <c r="VBX917" s="17"/>
      <c r="VBY917" s="17"/>
      <c r="VBZ917" s="17"/>
      <c r="VCA917" s="17"/>
      <c r="VCB917" s="17"/>
      <c r="VCC917" s="17"/>
      <c r="VCD917" s="17"/>
      <c r="VCE917" s="17"/>
      <c r="VCF917" s="17"/>
      <c r="VCG917" s="17"/>
      <c r="VCH917" s="17"/>
      <c r="VCI917" s="17"/>
      <c r="VCJ917" s="17"/>
      <c r="VCK917" s="17"/>
      <c r="VCL917" s="17"/>
      <c r="VCM917" s="17"/>
      <c r="VCN917" s="17"/>
      <c r="VCO917" s="17"/>
      <c r="VCP917" s="17"/>
      <c r="VCQ917" s="17"/>
      <c r="VCR917" s="17"/>
      <c r="VCS917" s="17"/>
      <c r="VCT917" s="17"/>
      <c r="VCU917" s="17"/>
      <c r="VCV917" s="17"/>
      <c r="VCW917" s="17"/>
      <c r="VCX917" s="17"/>
      <c r="VCY917" s="17"/>
      <c r="VCZ917" s="17"/>
      <c r="VDA917" s="17"/>
      <c r="VDB917" s="17"/>
      <c r="VDC917" s="17"/>
      <c r="VDD917" s="17"/>
      <c r="VDE917" s="17"/>
      <c r="VDF917" s="17"/>
      <c r="VDG917" s="17"/>
      <c r="VDH917" s="17"/>
      <c r="VDI917" s="17"/>
      <c r="VDJ917" s="17"/>
      <c r="VDK917" s="17"/>
      <c r="VDL917" s="17"/>
      <c r="VDM917" s="17"/>
      <c r="VDN917" s="17"/>
      <c r="VDO917" s="17"/>
      <c r="VDP917" s="17"/>
      <c r="VDQ917" s="17"/>
      <c r="VDR917" s="17"/>
      <c r="VDS917" s="17"/>
      <c r="VDT917" s="17"/>
      <c r="VDU917" s="17"/>
      <c r="VDV917" s="17"/>
      <c r="VDW917" s="17"/>
      <c r="VDX917" s="17"/>
      <c r="VDY917" s="17"/>
      <c r="VDZ917" s="17"/>
      <c r="VEA917" s="17"/>
      <c r="VEB917" s="17"/>
      <c r="VEC917" s="17"/>
      <c r="VED917" s="17"/>
      <c r="VEE917" s="17"/>
      <c r="VEF917" s="17"/>
      <c r="VEG917" s="17"/>
      <c r="VEH917" s="17"/>
      <c r="VEI917" s="17"/>
      <c r="VEJ917" s="17"/>
      <c r="VEK917" s="17"/>
      <c r="VEL917" s="17"/>
      <c r="VEM917" s="17"/>
      <c r="VEN917" s="17"/>
      <c r="VEO917" s="17"/>
      <c r="VEP917" s="17"/>
      <c r="VEQ917" s="17"/>
      <c r="VER917" s="17"/>
      <c r="VES917" s="17"/>
      <c r="VET917" s="17"/>
      <c r="VEU917" s="17"/>
      <c r="VEV917" s="17"/>
      <c r="VEW917" s="17"/>
      <c r="VEX917" s="17"/>
      <c r="VEY917" s="17"/>
      <c r="VEZ917" s="17"/>
      <c r="VFA917" s="17"/>
      <c r="VFB917" s="17"/>
      <c r="VFC917" s="17"/>
      <c r="VFD917" s="17"/>
      <c r="VFE917" s="17"/>
      <c r="VFF917" s="17"/>
      <c r="VFG917" s="17"/>
      <c r="VFH917" s="17"/>
      <c r="VFI917" s="17"/>
      <c r="VFJ917" s="17"/>
      <c r="VFK917" s="17"/>
      <c r="VFL917" s="17"/>
      <c r="VFM917" s="17"/>
      <c r="VFN917" s="17"/>
      <c r="VFO917" s="17"/>
      <c r="VFP917" s="17"/>
      <c r="VFQ917" s="17"/>
      <c r="VFR917" s="17"/>
      <c r="VFS917" s="17"/>
      <c r="VFT917" s="17"/>
      <c r="VFU917" s="17"/>
      <c r="VFV917" s="17"/>
      <c r="VFW917" s="17"/>
      <c r="VFX917" s="17"/>
      <c r="VFY917" s="17"/>
      <c r="VFZ917" s="17"/>
      <c r="VGA917" s="17"/>
      <c r="VGB917" s="17"/>
      <c r="VGC917" s="17"/>
      <c r="VGD917" s="17"/>
      <c r="VGE917" s="17"/>
      <c r="VGF917" s="17"/>
      <c r="VGG917" s="17"/>
      <c r="VGH917" s="17"/>
      <c r="VGI917" s="17"/>
      <c r="VGJ917" s="17"/>
      <c r="VGK917" s="17"/>
      <c r="VGL917" s="17"/>
      <c r="VGM917" s="17"/>
      <c r="VGN917" s="17"/>
      <c r="VGO917" s="17"/>
      <c r="VGP917" s="17"/>
      <c r="VGQ917" s="17"/>
      <c r="VGR917" s="17"/>
      <c r="VGS917" s="17"/>
      <c r="VGT917" s="17"/>
      <c r="VGU917" s="17"/>
      <c r="VGV917" s="17"/>
      <c r="VGW917" s="17"/>
      <c r="VGX917" s="17"/>
      <c r="VGY917" s="17"/>
      <c r="VGZ917" s="17"/>
      <c r="VHA917" s="17"/>
      <c r="VHB917" s="17"/>
      <c r="VHC917" s="17"/>
      <c r="VHD917" s="17"/>
      <c r="VHE917" s="17"/>
      <c r="VHF917" s="17"/>
      <c r="VHG917" s="17"/>
      <c r="VHH917" s="17"/>
      <c r="VHI917" s="17"/>
      <c r="VHJ917" s="17"/>
      <c r="VHK917" s="17"/>
      <c r="VHL917" s="17"/>
      <c r="VHM917" s="17"/>
      <c r="VHN917" s="17"/>
      <c r="VHO917" s="17"/>
      <c r="VHP917" s="17"/>
      <c r="VHQ917" s="17"/>
      <c r="VHR917" s="17"/>
      <c r="VHS917" s="17"/>
      <c r="VHT917" s="17"/>
      <c r="VHU917" s="17"/>
      <c r="VHV917" s="17"/>
      <c r="VHW917" s="17"/>
      <c r="VHX917" s="17"/>
      <c r="VHY917" s="17"/>
      <c r="VHZ917" s="17"/>
      <c r="VIA917" s="17"/>
      <c r="VIB917" s="17"/>
      <c r="VIC917" s="17"/>
      <c r="VID917" s="17"/>
      <c r="VIE917" s="17"/>
      <c r="VIF917" s="17"/>
      <c r="VIG917" s="17"/>
      <c r="VIH917" s="17"/>
      <c r="VII917" s="17"/>
      <c r="VIJ917" s="17"/>
      <c r="VIK917" s="17"/>
      <c r="VIL917" s="17"/>
      <c r="VIM917" s="17"/>
      <c r="VIN917" s="17"/>
      <c r="VIO917" s="17"/>
      <c r="VIP917" s="17"/>
      <c r="VIQ917" s="17"/>
      <c r="VIR917" s="17"/>
      <c r="VIS917" s="17"/>
      <c r="VIT917" s="17"/>
      <c r="VIU917" s="17"/>
      <c r="VIV917" s="17"/>
      <c r="VIW917" s="17"/>
      <c r="VIX917" s="17"/>
      <c r="VIY917" s="17"/>
      <c r="VIZ917" s="17"/>
      <c r="VJA917" s="17"/>
      <c r="VJB917" s="17"/>
      <c r="VJC917" s="17"/>
      <c r="VJD917" s="17"/>
      <c r="VJE917" s="17"/>
      <c r="VJF917" s="17"/>
      <c r="VJG917" s="17"/>
      <c r="VJH917" s="17"/>
      <c r="VJI917" s="17"/>
      <c r="VJJ917" s="17"/>
      <c r="VJK917" s="17"/>
      <c r="VJL917" s="17"/>
      <c r="VJM917" s="17"/>
      <c r="VJN917" s="17"/>
      <c r="VJO917" s="17"/>
      <c r="VJP917" s="17"/>
      <c r="VJQ917" s="17"/>
      <c r="VJR917" s="17"/>
      <c r="VJS917" s="17"/>
      <c r="VJT917" s="17"/>
      <c r="VJU917" s="17"/>
      <c r="VJV917" s="17"/>
      <c r="VJW917" s="17"/>
      <c r="VJX917" s="17"/>
      <c r="VJY917" s="17"/>
      <c r="VJZ917" s="17"/>
      <c r="VKA917" s="17"/>
      <c r="VKB917" s="17"/>
      <c r="VKC917" s="17"/>
      <c r="VKD917" s="17"/>
      <c r="VKE917" s="17"/>
      <c r="VKF917" s="17"/>
      <c r="VKG917" s="17"/>
      <c r="VKH917" s="17"/>
      <c r="VKI917" s="17"/>
      <c r="VKJ917" s="17"/>
      <c r="VKK917" s="17"/>
      <c r="VKL917" s="17"/>
      <c r="VKM917" s="17"/>
      <c r="VKN917" s="17"/>
      <c r="VKO917" s="17"/>
      <c r="VKP917" s="17"/>
      <c r="VKQ917" s="17"/>
      <c r="VKR917" s="17"/>
      <c r="VKS917" s="17"/>
      <c r="VKT917" s="17"/>
      <c r="VKU917" s="17"/>
      <c r="VKV917" s="17"/>
      <c r="VKW917" s="17"/>
      <c r="VKX917" s="17"/>
      <c r="VKY917" s="17"/>
      <c r="VKZ917" s="17"/>
      <c r="VLA917" s="17"/>
      <c r="VLB917" s="17"/>
      <c r="VLC917" s="17"/>
      <c r="VLD917" s="17"/>
      <c r="VLE917" s="17"/>
      <c r="VLF917" s="17"/>
      <c r="VLG917" s="17"/>
      <c r="VLH917" s="17"/>
      <c r="VLI917" s="17"/>
      <c r="VLJ917" s="17"/>
      <c r="VLK917" s="17"/>
      <c r="VLL917" s="17"/>
      <c r="VLM917" s="17"/>
      <c r="VLN917" s="17"/>
      <c r="VLO917" s="17"/>
      <c r="VLP917" s="17"/>
      <c r="VLQ917" s="17"/>
      <c r="VLR917" s="17"/>
      <c r="VLS917" s="17"/>
      <c r="VLT917" s="17"/>
      <c r="VLU917" s="17"/>
      <c r="VLV917" s="17"/>
      <c r="VLW917" s="17"/>
      <c r="VLX917" s="17"/>
      <c r="VLY917" s="17"/>
      <c r="VLZ917" s="17"/>
      <c r="VMA917" s="17"/>
      <c r="VMB917" s="17"/>
      <c r="VMC917" s="17"/>
      <c r="VMD917" s="17"/>
      <c r="VME917" s="17"/>
      <c r="VMF917" s="17"/>
      <c r="VMG917" s="17"/>
      <c r="VMH917" s="17"/>
      <c r="VMI917" s="17"/>
      <c r="VMJ917" s="17"/>
      <c r="VMK917" s="17"/>
      <c r="VML917" s="17"/>
      <c r="VMM917" s="17"/>
      <c r="VMN917" s="17"/>
      <c r="VMO917" s="17"/>
      <c r="VMP917" s="17"/>
      <c r="VMQ917" s="17"/>
      <c r="VMR917" s="17"/>
      <c r="VMS917" s="17"/>
      <c r="VMT917" s="17"/>
      <c r="VMU917" s="17"/>
      <c r="VMV917" s="17"/>
      <c r="VMW917" s="17"/>
      <c r="VMX917" s="17"/>
      <c r="VMY917" s="17"/>
      <c r="VMZ917" s="17"/>
      <c r="VNA917" s="17"/>
      <c r="VNB917" s="17"/>
      <c r="VNC917" s="17"/>
      <c r="VND917" s="17"/>
      <c r="VNE917" s="17"/>
      <c r="VNF917" s="17"/>
      <c r="VNG917" s="17"/>
      <c r="VNH917" s="17"/>
      <c r="VNI917" s="17"/>
      <c r="VNJ917" s="17"/>
      <c r="VNK917" s="17"/>
      <c r="VNL917" s="17"/>
      <c r="VNM917" s="17"/>
      <c r="VNN917" s="17"/>
      <c r="VNO917" s="17"/>
      <c r="VNP917" s="17"/>
      <c r="VNQ917" s="17"/>
      <c r="VNR917" s="17"/>
      <c r="VNS917" s="17"/>
      <c r="VNT917" s="17"/>
      <c r="VNU917" s="17"/>
      <c r="VNV917" s="17"/>
      <c r="VNW917" s="17"/>
      <c r="VNX917" s="17"/>
      <c r="VNY917" s="17"/>
      <c r="VNZ917" s="17"/>
      <c r="VOA917" s="17"/>
      <c r="VOB917" s="17"/>
      <c r="VOC917" s="17"/>
      <c r="VOD917" s="17"/>
      <c r="VOE917" s="17"/>
      <c r="VOF917" s="17"/>
      <c r="VOG917" s="17"/>
      <c r="VOH917" s="17"/>
      <c r="VOI917" s="17"/>
      <c r="VOJ917" s="17"/>
      <c r="VOK917" s="17"/>
      <c r="VOL917" s="17"/>
      <c r="VOM917" s="17"/>
      <c r="VON917" s="17"/>
      <c r="VOO917" s="17"/>
      <c r="VOP917" s="17"/>
      <c r="VOQ917" s="17"/>
      <c r="VOR917" s="17"/>
      <c r="VOS917" s="17"/>
      <c r="VOT917" s="17"/>
      <c r="VOU917" s="17"/>
      <c r="VOV917" s="17"/>
      <c r="VOW917" s="17"/>
      <c r="VOX917" s="17"/>
      <c r="VOY917" s="17"/>
      <c r="VOZ917" s="17"/>
      <c r="VPA917" s="17"/>
      <c r="VPB917" s="17"/>
      <c r="VPC917" s="17"/>
      <c r="VPD917" s="17"/>
      <c r="VPE917" s="17"/>
      <c r="VPF917" s="17"/>
      <c r="VPG917" s="17"/>
      <c r="VPH917" s="17"/>
      <c r="VPI917" s="17"/>
      <c r="VPJ917" s="17"/>
      <c r="VPK917" s="17"/>
      <c r="VPL917" s="17"/>
      <c r="VPM917" s="17"/>
      <c r="VPN917" s="17"/>
      <c r="VPO917" s="17"/>
      <c r="VPP917" s="17"/>
      <c r="VPQ917" s="17"/>
      <c r="VPR917" s="17"/>
      <c r="VPS917" s="17"/>
      <c r="VPT917" s="17"/>
      <c r="VPU917" s="17"/>
      <c r="VPV917" s="17"/>
      <c r="VPW917" s="17"/>
      <c r="VPX917" s="17"/>
      <c r="VPY917" s="17"/>
      <c r="VPZ917" s="17"/>
      <c r="VQA917" s="17"/>
      <c r="VQB917" s="17"/>
      <c r="VQC917" s="17"/>
      <c r="VQD917" s="17"/>
      <c r="VQE917" s="17"/>
      <c r="VQF917" s="17"/>
      <c r="VQG917" s="17"/>
      <c r="VQH917" s="17"/>
      <c r="VQI917" s="17"/>
      <c r="VQJ917" s="17"/>
      <c r="VQK917" s="17"/>
      <c r="VQL917" s="17"/>
      <c r="VQM917" s="17"/>
      <c r="VQN917" s="17"/>
      <c r="VQO917" s="17"/>
      <c r="VQP917" s="17"/>
      <c r="VQQ917" s="17"/>
      <c r="VQR917" s="17"/>
      <c r="VQS917" s="17"/>
      <c r="VQT917" s="17"/>
      <c r="VQU917" s="17"/>
      <c r="VQV917" s="17"/>
      <c r="VQW917" s="17"/>
      <c r="VQX917" s="17"/>
      <c r="VQY917" s="17"/>
      <c r="VQZ917" s="17"/>
      <c r="VRA917" s="17"/>
      <c r="VRB917" s="17"/>
      <c r="VRC917" s="17"/>
      <c r="VRD917" s="17"/>
      <c r="VRE917" s="17"/>
      <c r="VRF917" s="17"/>
      <c r="VRG917" s="17"/>
      <c r="VRH917" s="17"/>
      <c r="VRI917" s="17"/>
      <c r="VRJ917" s="17"/>
      <c r="VRK917" s="17"/>
      <c r="VRL917" s="17"/>
      <c r="VRM917" s="17"/>
      <c r="VRN917" s="17"/>
      <c r="VRO917" s="17"/>
      <c r="VRP917" s="17"/>
      <c r="VRQ917" s="17"/>
      <c r="VRR917" s="17"/>
      <c r="VRS917" s="17"/>
      <c r="VRT917" s="17"/>
      <c r="VRU917" s="17"/>
      <c r="VRV917" s="17"/>
      <c r="VRW917" s="17"/>
      <c r="VRX917" s="17"/>
      <c r="VRY917" s="17"/>
      <c r="VRZ917" s="17"/>
      <c r="VSA917" s="17"/>
      <c r="VSB917" s="17"/>
      <c r="VSC917" s="17"/>
      <c r="VSD917" s="17"/>
      <c r="VSE917" s="17"/>
      <c r="VSF917" s="17"/>
      <c r="VSG917" s="17"/>
      <c r="VSH917" s="17"/>
      <c r="VSI917" s="17"/>
      <c r="VSJ917" s="17"/>
      <c r="VSK917" s="17"/>
      <c r="VSL917" s="17"/>
      <c r="VSM917" s="17"/>
      <c r="VSN917" s="17"/>
      <c r="VSO917" s="17"/>
      <c r="VSP917" s="17"/>
      <c r="VSQ917" s="17"/>
      <c r="VSR917" s="17"/>
      <c r="VSS917" s="17"/>
      <c r="VST917" s="17"/>
      <c r="VSU917" s="17"/>
      <c r="VSV917" s="17"/>
      <c r="VSW917" s="17"/>
      <c r="VSX917" s="17"/>
      <c r="VSY917" s="17"/>
      <c r="VSZ917" s="17"/>
      <c r="VTA917" s="17"/>
      <c r="VTB917" s="17"/>
      <c r="VTC917" s="17"/>
      <c r="VTD917" s="17"/>
      <c r="VTE917" s="17"/>
      <c r="VTF917" s="17"/>
      <c r="VTG917" s="17"/>
      <c r="VTH917" s="17"/>
      <c r="VTI917" s="17"/>
      <c r="VTJ917" s="17"/>
      <c r="VTK917" s="17"/>
      <c r="VTL917" s="17"/>
      <c r="VTM917" s="17"/>
      <c r="VTN917" s="17"/>
      <c r="VTO917" s="17"/>
      <c r="VTP917" s="17"/>
      <c r="VTQ917" s="17"/>
      <c r="VTR917" s="17"/>
      <c r="VTS917" s="17"/>
      <c r="VTT917" s="17"/>
      <c r="VTU917" s="17"/>
      <c r="VTV917" s="17"/>
      <c r="VTW917" s="17"/>
      <c r="VTX917" s="17"/>
      <c r="VTY917" s="17"/>
      <c r="VTZ917" s="17"/>
      <c r="VUA917" s="17"/>
      <c r="VUB917" s="17"/>
      <c r="VUC917" s="17"/>
      <c r="VUD917" s="17"/>
      <c r="VUE917" s="17"/>
      <c r="VUF917" s="17"/>
      <c r="VUG917" s="17"/>
      <c r="VUH917" s="17"/>
      <c r="VUI917" s="17"/>
      <c r="VUJ917" s="17"/>
      <c r="VUK917" s="17"/>
      <c r="VUL917" s="17"/>
      <c r="VUM917" s="17"/>
      <c r="VUN917" s="17"/>
      <c r="VUO917" s="17"/>
      <c r="VUP917" s="17"/>
      <c r="VUQ917" s="17"/>
      <c r="VUR917" s="17"/>
      <c r="VUS917" s="17"/>
      <c r="VUT917" s="17"/>
      <c r="VUU917" s="17"/>
      <c r="VUV917" s="17"/>
      <c r="VUW917" s="17"/>
      <c r="VUX917" s="17"/>
      <c r="VUY917" s="17"/>
      <c r="VUZ917" s="17"/>
      <c r="VVA917" s="17"/>
      <c r="VVB917" s="17"/>
      <c r="VVC917" s="17"/>
      <c r="VVD917" s="17"/>
      <c r="VVE917" s="17"/>
      <c r="VVF917" s="17"/>
      <c r="VVG917" s="17"/>
      <c r="VVH917" s="17"/>
      <c r="VVI917" s="17"/>
      <c r="VVJ917" s="17"/>
      <c r="VVK917" s="17"/>
      <c r="VVL917" s="17"/>
      <c r="VVM917" s="17"/>
      <c r="VVN917" s="17"/>
      <c r="VVO917" s="17"/>
      <c r="VVP917" s="17"/>
      <c r="VVQ917" s="17"/>
      <c r="VVR917" s="17"/>
      <c r="VVS917" s="17"/>
      <c r="VVT917" s="17"/>
      <c r="VVU917" s="17"/>
      <c r="VVV917" s="17"/>
      <c r="VVW917" s="17"/>
      <c r="VVX917" s="17"/>
      <c r="VVY917" s="17"/>
      <c r="VVZ917" s="17"/>
      <c r="VWA917" s="17"/>
      <c r="VWB917" s="17"/>
      <c r="VWC917" s="17"/>
      <c r="VWD917" s="17"/>
      <c r="VWE917" s="17"/>
      <c r="VWF917" s="17"/>
      <c r="VWG917" s="17"/>
      <c r="VWH917" s="17"/>
      <c r="VWI917" s="17"/>
      <c r="VWJ917" s="17"/>
      <c r="VWK917" s="17"/>
      <c r="VWL917" s="17"/>
      <c r="VWM917" s="17"/>
      <c r="VWN917" s="17"/>
      <c r="VWO917" s="17"/>
      <c r="VWP917" s="17"/>
      <c r="VWQ917" s="17"/>
      <c r="VWR917" s="17"/>
      <c r="VWS917" s="17"/>
      <c r="VWT917" s="17"/>
      <c r="VWU917" s="17"/>
      <c r="VWV917" s="17"/>
      <c r="VWW917" s="17"/>
      <c r="VWX917" s="17"/>
      <c r="VWY917" s="17"/>
      <c r="VWZ917" s="17"/>
      <c r="VXA917" s="17"/>
      <c r="VXB917" s="17"/>
      <c r="VXC917" s="17"/>
      <c r="VXD917" s="17"/>
      <c r="VXE917" s="17"/>
      <c r="VXF917" s="17"/>
      <c r="VXG917" s="17"/>
      <c r="VXH917" s="17"/>
      <c r="VXI917" s="17"/>
      <c r="VXJ917" s="17"/>
      <c r="VXK917" s="17"/>
      <c r="VXL917" s="17"/>
      <c r="VXM917" s="17"/>
      <c r="VXN917" s="17"/>
      <c r="VXO917" s="17"/>
      <c r="VXP917" s="17"/>
      <c r="VXQ917" s="17"/>
      <c r="VXR917" s="17"/>
      <c r="VXS917" s="17"/>
      <c r="VXT917" s="17"/>
      <c r="VXU917" s="17"/>
      <c r="VXV917" s="17"/>
      <c r="VXW917" s="17"/>
      <c r="VXX917" s="17"/>
      <c r="VXY917" s="17"/>
      <c r="VXZ917" s="17"/>
      <c r="VYA917" s="17"/>
      <c r="VYB917" s="17"/>
      <c r="VYC917" s="17"/>
      <c r="VYD917" s="17"/>
      <c r="VYE917" s="17"/>
      <c r="VYF917" s="17"/>
      <c r="VYG917" s="17"/>
      <c r="VYH917" s="17"/>
      <c r="VYI917" s="17"/>
      <c r="VYJ917" s="17"/>
      <c r="VYK917" s="17"/>
      <c r="VYL917" s="17"/>
      <c r="VYM917" s="17"/>
      <c r="VYN917" s="17"/>
      <c r="VYO917" s="17"/>
      <c r="VYP917" s="17"/>
      <c r="VYQ917" s="17"/>
      <c r="VYR917" s="17"/>
      <c r="VYS917" s="17"/>
      <c r="VYT917" s="17"/>
      <c r="VYU917" s="17"/>
      <c r="VYV917" s="17"/>
      <c r="VYW917" s="17"/>
      <c r="VYX917" s="17"/>
      <c r="VYY917" s="17"/>
      <c r="VYZ917" s="17"/>
      <c r="VZA917" s="17"/>
      <c r="VZB917" s="17"/>
      <c r="VZC917" s="17"/>
      <c r="VZD917" s="17"/>
      <c r="VZE917" s="17"/>
      <c r="VZF917" s="17"/>
      <c r="VZG917" s="17"/>
      <c r="VZH917" s="17"/>
      <c r="VZI917" s="17"/>
      <c r="VZJ917" s="17"/>
      <c r="VZK917" s="17"/>
      <c r="VZL917" s="17"/>
      <c r="VZM917" s="17"/>
      <c r="VZN917" s="17"/>
      <c r="VZO917" s="17"/>
      <c r="VZP917" s="17"/>
      <c r="VZQ917" s="17"/>
      <c r="VZR917" s="17"/>
      <c r="VZS917" s="17"/>
      <c r="VZT917" s="17"/>
      <c r="VZU917" s="17"/>
      <c r="VZV917" s="17"/>
      <c r="VZW917" s="17"/>
      <c r="VZX917" s="17"/>
      <c r="VZY917" s="17"/>
      <c r="VZZ917" s="17"/>
      <c r="WAA917" s="17"/>
      <c r="WAB917" s="17"/>
      <c r="WAC917" s="17"/>
      <c r="WAD917" s="17"/>
      <c r="WAE917" s="17"/>
      <c r="WAF917" s="17"/>
      <c r="WAG917" s="17"/>
      <c r="WAH917" s="17"/>
      <c r="WAI917" s="17"/>
      <c r="WAJ917" s="17"/>
      <c r="WAK917" s="17"/>
      <c r="WAL917" s="17"/>
      <c r="WAM917" s="17"/>
      <c r="WAN917" s="17"/>
      <c r="WAO917" s="17"/>
      <c r="WAP917" s="17"/>
      <c r="WAQ917" s="17"/>
      <c r="WAR917" s="17"/>
      <c r="WAS917" s="17"/>
      <c r="WAT917" s="17"/>
      <c r="WAU917" s="17"/>
      <c r="WAV917" s="17"/>
      <c r="WAW917" s="17"/>
      <c r="WAX917" s="17"/>
      <c r="WAY917" s="17"/>
      <c r="WAZ917" s="17"/>
      <c r="WBA917" s="17"/>
      <c r="WBB917" s="17"/>
      <c r="WBC917" s="17"/>
      <c r="WBD917" s="17"/>
      <c r="WBE917" s="17"/>
      <c r="WBF917" s="17"/>
      <c r="WBG917" s="17"/>
      <c r="WBH917" s="17"/>
      <c r="WBI917" s="17"/>
      <c r="WBJ917" s="17"/>
      <c r="WBK917" s="17"/>
      <c r="WBL917" s="17"/>
      <c r="WBM917" s="17"/>
      <c r="WBN917" s="17"/>
      <c r="WBO917" s="17"/>
      <c r="WBP917" s="17"/>
      <c r="WBQ917" s="17"/>
      <c r="WBR917" s="17"/>
      <c r="WBS917" s="17"/>
      <c r="WBT917" s="17"/>
      <c r="WBU917" s="17"/>
      <c r="WBV917" s="17"/>
      <c r="WBW917" s="17"/>
      <c r="WBX917" s="17"/>
      <c r="WBY917" s="17"/>
      <c r="WBZ917" s="17"/>
      <c r="WCA917" s="17"/>
      <c r="WCB917" s="17"/>
      <c r="WCC917" s="17"/>
      <c r="WCD917" s="17"/>
      <c r="WCE917" s="17"/>
      <c r="WCF917" s="17"/>
      <c r="WCG917" s="17"/>
      <c r="WCH917" s="17"/>
      <c r="WCI917" s="17"/>
      <c r="WCJ917" s="17"/>
      <c r="WCK917" s="17"/>
      <c r="WCL917" s="17"/>
      <c r="WCM917" s="17"/>
      <c r="WCN917" s="17"/>
      <c r="WCO917" s="17"/>
      <c r="WCP917" s="17"/>
      <c r="WCQ917" s="17"/>
      <c r="WCR917" s="17"/>
      <c r="WCS917" s="17"/>
      <c r="WCT917" s="17"/>
      <c r="WCU917" s="17"/>
      <c r="WCV917" s="17"/>
      <c r="WCW917" s="17"/>
      <c r="WCX917" s="17"/>
      <c r="WCY917" s="17"/>
      <c r="WCZ917" s="17"/>
      <c r="WDA917" s="17"/>
      <c r="WDB917" s="17"/>
      <c r="WDC917" s="17"/>
      <c r="WDD917" s="17"/>
      <c r="WDE917" s="17"/>
      <c r="WDF917" s="17"/>
      <c r="WDG917" s="17"/>
      <c r="WDH917" s="17"/>
      <c r="WDI917" s="17"/>
      <c r="WDJ917" s="17"/>
      <c r="WDK917" s="17"/>
      <c r="WDL917" s="17"/>
      <c r="WDM917" s="17"/>
      <c r="WDN917" s="17"/>
      <c r="WDO917" s="17"/>
      <c r="WDP917" s="17"/>
      <c r="WDQ917" s="17"/>
      <c r="WDR917" s="17"/>
      <c r="WDS917" s="17"/>
      <c r="WDT917" s="17"/>
      <c r="WDU917" s="17"/>
      <c r="WDV917" s="17"/>
      <c r="WDW917" s="17"/>
      <c r="WDX917" s="17"/>
      <c r="WDY917" s="17"/>
      <c r="WDZ917" s="17"/>
      <c r="WEA917" s="17"/>
      <c r="WEB917" s="17"/>
      <c r="WEC917" s="17"/>
      <c r="WED917" s="17"/>
      <c r="WEE917" s="17"/>
      <c r="WEF917" s="17"/>
      <c r="WEG917" s="17"/>
      <c r="WEH917" s="17"/>
      <c r="WEI917" s="17"/>
      <c r="WEJ917" s="17"/>
      <c r="WEK917" s="17"/>
      <c r="WEL917" s="17"/>
      <c r="WEM917" s="17"/>
      <c r="WEN917" s="17"/>
      <c r="WEO917" s="17"/>
      <c r="WEP917" s="17"/>
      <c r="WEQ917" s="17"/>
      <c r="WER917" s="17"/>
      <c r="WES917" s="17"/>
      <c r="WET917" s="17"/>
      <c r="WEU917" s="17"/>
      <c r="WEV917" s="17"/>
      <c r="WEW917" s="17"/>
      <c r="WEX917" s="17"/>
      <c r="WEY917" s="17"/>
      <c r="WEZ917" s="17"/>
      <c r="WFA917" s="17"/>
      <c r="WFB917" s="17"/>
      <c r="WFC917" s="17"/>
      <c r="WFD917" s="17"/>
      <c r="WFE917" s="17"/>
      <c r="WFF917" s="17"/>
      <c r="WFG917" s="17"/>
      <c r="WFH917" s="17"/>
      <c r="WFI917" s="17"/>
      <c r="WFJ917" s="17"/>
      <c r="WFK917" s="17"/>
      <c r="WFL917" s="17"/>
      <c r="WFM917" s="17"/>
      <c r="WFN917" s="17"/>
      <c r="WFO917" s="17"/>
      <c r="WFP917" s="17"/>
      <c r="WFQ917" s="17"/>
      <c r="WFR917" s="17"/>
      <c r="WFS917" s="17"/>
      <c r="WFT917" s="17"/>
      <c r="WFU917" s="17"/>
      <c r="WFV917" s="17"/>
      <c r="WFW917" s="17"/>
      <c r="WFX917" s="17"/>
      <c r="WFY917" s="17"/>
      <c r="WFZ917" s="17"/>
      <c r="WGA917" s="17"/>
      <c r="WGB917" s="17"/>
      <c r="WGC917" s="17"/>
      <c r="WGD917" s="17"/>
      <c r="WGE917" s="17"/>
      <c r="WGF917" s="17"/>
      <c r="WGG917" s="17"/>
      <c r="WGH917" s="17"/>
      <c r="WGI917" s="17"/>
      <c r="WGJ917" s="17"/>
      <c r="WGK917" s="17"/>
      <c r="WGL917" s="17"/>
      <c r="WGM917" s="17"/>
      <c r="WGN917" s="17"/>
      <c r="WGO917" s="17"/>
      <c r="WGP917" s="17"/>
      <c r="WGQ917" s="17"/>
      <c r="WGR917" s="17"/>
      <c r="WGS917" s="17"/>
      <c r="WGT917" s="17"/>
      <c r="WGU917" s="17"/>
      <c r="WGV917" s="17"/>
      <c r="WGW917" s="17"/>
      <c r="WGX917" s="17"/>
      <c r="WGY917" s="17"/>
      <c r="WGZ917" s="17"/>
      <c r="WHA917" s="17"/>
      <c r="WHB917" s="17"/>
      <c r="WHC917" s="17"/>
      <c r="WHD917" s="17"/>
      <c r="WHE917" s="17"/>
      <c r="WHF917" s="17"/>
      <c r="WHG917" s="17"/>
      <c r="WHH917" s="17"/>
      <c r="WHI917" s="17"/>
      <c r="WHJ917" s="17"/>
      <c r="WHK917" s="17"/>
      <c r="WHL917" s="17"/>
      <c r="WHM917" s="17"/>
      <c r="WHN917" s="17"/>
      <c r="WHO917" s="17"/>
      <c r="WHP917" s="17"/>
      <c r="WHQ917" s="17"/>
      <c r="WHR917" s="17"/>
      <c r="WHS917" s="17"/>
      <c r="WHT917" s="17"/>
      <c r="WHU917" s="17"/>
      <c r="WHV917" s="17"/>
      <c r="WHW917" s="17"/>
      <c r="WHX917" s="17"/>
      <c r="WHY917" s="17"/>
      <c r="WHZ917" s="17"/>
      <c r="WIA917" s="17"/>
      <c r="WIB917" s="17"/>
      <c r="WIC917" s="17"/>
      <c r="WID917" s="17"/>
      <c r="WIE917" s="17"/>
      <c r="WIF917" s="17"/>
      <c r="WIG917" s="17"/>
      <c r="WIH917" s="17"/>
      <c r="WII917" s="17"/>
      <c r="WIJ917" s="17"/>
      <c r="WIK917" s="17"/>
      <c r="WIL917" s="17"/>
      <c r="WIM917" s="17"/>
      <c r="WIN917" s="17"/>
      <c r="WIO917" s="17"/>
      <c r="WIP917" s="17"/>
      <c r="WIQ917" s="17"/>
      <c r="WIR917" s="17"/>
      <c r="WIS917" s="17"/>
      <c r="WIT917" s="17"/>
      <c r="WIU917" s="17"/>
      <c r="WIV917" s="17"/>
      <c r="WIW917" s="17"/>
      <c r="WIX917" s="17"/>
      <c r="WIY917" s="17"/>
      <c r="WIZ917" s="17"/>
      <c r="WJA917" s="17"/>
      <c r="WJB917" s="17"/>
      <c r="WJC917" s="17"/>
      <c r="WJD917" s="17"/>
      <c r="WJE917" s="17"/>
      <c r="WJF917" s="17"/>
      <c r="WJG917" s="17"/>
      <c r="WJH917" s="17"/>
      <c r="WJI917" s="17"/>
      <c r="WJJ917" s="17"/>
      <c r="WJK917" s="17"/>
      <c r="WJL917" s="17"/>
      <c r="WJM917" s="17"/>
      <c r="WJN917" s="17"/>
      <c r="WJO917" s="17"/>
      <c r="WJP917" s="17"/>
      <c r="WJQ917" s="17"/>
      <c r="WJR917" s="17"/>
      <c r="WJS917" s="17"/>
      <c r="WJT917" s="17"/>
      <c r="WJU917" s="17"/>
      <c r="WJV917" s="17"/>
      <c r="WJW917" s="17"/>
      <c r="WJX917" s="17"/>
      <c r="WJY917" s="17"/>
      <c r="WJZ917" s="17"/>
      <c r="WKA917" s="17"/>
      <c r="WKB917" s="17"/>
      <c r="WKC917" s="17"/>
      <c r="WKD917" s="17"/>
      <c r="WKE917" s="17"/>
      <c r="WKF917" s="17"/>
      <c r="WKG917" s="17"/>
      <c r="WKH917" s="17"/>
      <c r="WKI917" s="17"/>
      <c r="WKJ917" s="17"/>
      <c r="WKK917" s="17"/>
      <c r="WKL917" s="17"/>
      <c r="WKM917" s="17"/>
      <c r="WKN917" s="17"/>
      <c r="WKO917" s="17"/>
      <c r="WKP917" s="17"/>
      <c r="WKQ917" s="17"/>
      <c r="WKR917" s="17"/>
      <c r="WKS917" s="17"/>
      <c r="WKT917" s="17"/>
      <c r="WKU917" s="17"/>
      <c r="WKV917" s="17"/>
      <c r="WKW917" s="17"/>
      <c r="WKX917" s="17"/>
      <c r="WKY917" s="17"/>
      <c r="WKZ917" s="17"/>
      <c r="WLA917" s="17"/>
      <c r="WLB917" s="17"/>
      <c r="WLC917" s="17"/>
      <c r="WLD917" s="17"/>
      <c r="WLE917" s="17"/>
      <c r="WLF917" s="17"/>
      <c r="WLG917" s="17"/>
      <c r="WLH917" s="17"/>
      <c r="WLI917" s="17"/>
      <c r="WLJ917" s="17"/>
      <c r="WLK917" s="17"/>
      <c r="WLL917" s="17"/>
      <c r="WLM917" s="17"/>
      <c r="WLN917" s="17"/>
      <c r="WLO917" s="17"/>
      <c r="WLP917" s="17"/>
      <c r="WLQ917" s="17"/>
      <c r="WLR917" s="17"/>
      <c r="WLS917" s="17"/>
      <c r="WLT917" s="17"/>
      <c r="WLU917" s="17"/>
      <c r="WLV917" s="17"/>
      <c r="WLW917" s="17"/>
      <c r="WLX917" s="17"/>
      <c r="WLY917" s="17"/>
      <c r="WLZ917" s="17"/>
      <c r="WMA917" s="17"/>
      <c r="WMB917" s="17"/>
      <c r="WMC917" s="17"/>
      <c r="WMD917" s="17"/>
      <c r="WME917" s="17"/>
      <c r="WMF917" s="17"/>
      <c r="WMG917" s="17"/>
      <c r="WMH917" s="17"/>
      <c r="WMI917" s="17"/>
      <c r="WMJ917" s="17"/>
      <c r="WMK917" s="17"/>
      <c r="WML917" s="17"/>
      <c r="WMM917" s="17"/>
      <c r="WMN917" s="17"/>
      <c r="WMO917" s="17"/>
      <c r="WMP917" s="17"/>
      <c r="WMQ917" s="17"/>
      <c r="WMR917" s="17"/>
      <c r="WMS917" s="17"/>
      <c r="WMT917" s="17"/>
      <c r="WMU917" s="17"/>
      <c r="WMV917" s="17"/>
      <c r="WMW917" s="17"/>
      <c r="WMX917" s="17"/>
      <c r="WMY917" s="17"/>
      <c r="WMZ917" s="17"/>
      <c r="WNA917" s="17"/>
      <c r="WNB917" s="17"/>
      <c r="WNC917" s="17"/>
      <c r="WND917" s="17"/>
      <c r="WNE917" s="17"/>
      <c r="WNF917" s="17"/>
      <c r="WNG917" s="17"/>
      <c r="WNH917" s="17"/>
      <c r="WNI917" s="17"/>
      <c r="WNJ917" s="17"/>
      <c r="WNK917" s="17"/>
      <c r="WNL917" s="17"/>
      <c r="WNM917" s="17"/>
      <c r="WNN917" s="17"/>
      <c r="WNO917" s="17"/>
      <c r="WNP917" s="17"/>
      <c r="WNQ917" s="17"/>
      <c r="WNR917" s="17"/>
      <c r="WNS917" s="17"/>
      <c r="WNT917" s="17"/>
      <c r="WNU917" s="17"/>
      <c r="WNV917" s="17"/>
      <c r="WNW917" s="17"/>
      <c r="WNX917" s="17"/>
      <c r="WNY917" s="17"/>
      <c r="WNZ917" s="17"/>
      <c r="WOA917" s="17"/>
      <c r="WOB917" s="17"/>
      <c r="WOC917" s="17"/>
      <c r="WOD917" s="17"/>
      <c r="WOE917" s="17"/>
      <c r="WOF917" s="17"/>
      <c r="WOG917" s="17"/>
      <c r="WOH917" s="17"/>
      <c r="WOI917" s="17"/>
      <c r="WOJ917" s="17"/>
      <c r="WOK917" s="17"/>
      <c r="WOL917" s="17"/>
      <c r="WOM917" s="17"/>
      <c r="WON917" s="17"/>
      <c r="WOO917" s="17"/>
      <c r="WOP917" s="17"/>
      <c r="WOQ917" s="17"/>
      <c r="WOR917" s="17"/>
      <c r="WOS917" s="17"/>
      <c r="WOT917" s="17"/>
      <c r="WOU917" s="17"/>
      <c r="WOV917" s="17"/>
      <c r="WOW917" s="17"/>
      <c r="WOX917" s="17"/>
      <c r="WOY917" s="17"/>
      <c r="WOZ917" s="17"/>
      <c r="WPA917" s="17"/>
      <c r="WPB917" s="17"/>
      <c r="WPC917" s="17"/>
      <c r="WPD917" s="17"/>
      <c r="WPE917" s="17"/>
      <c r="WPF917" s="17"/>
      <c r="WPG917" s="17"/>
      <c r="WPH917" s="17"/>
      <c r="WPI917" s="17"/>
      <c r="WPJ917" s="17"/>
      <c r="WPK917" s="17"/>
      <c r="WPL917" s="17"/>
      <c r="WPM917" s="17"/>
      <c r="WPN917" s="17"/>
      <c r="WPO917" s="17"/>
      <c r="WPP917" s="17"/>
      <c r="WPQ917" s="17"/>
      <c r="WPR917" s="17"/>
      <c r="WPS917" s="17"/>
      <c r="WPT917" s="17"/>
      <c r="WPU917" s="17"/>
      <c r="WPV917" s="17"/>
      <c r="WPW917" s="17"/>
      <c r="WPX917" s="17"/>
      <c r="WPY917" s="17"/>
      <c r="WPZ917" s="17"/>
      <c r="WQA917" s="17"/>
      <c r="WQB917" s="17"/>
      <c r="WQC917" s="17"/>
      <c r="WQD917" s="17"/>
      <c r="WQE917" s="17"/>
      <c r="WQF917" s="17"/>
      <c r="WQG917" s="17"/>
      <c r="WQH917" s="17"/>
      <c r="WQI917" s="17"/>
      <c r="WQJ917" s="17"/>
      <c r="WQK917" s="17"/>
      <c r="WQL917" s="17"/>
      <c r="WQM917" s="17"/>
      <c r="WQN917" s="17"/>
      <c r="WQO917" s="17"/>
      <c r="WQP917" s="17"/>
      <c r="WQQ917" s="17"/>
      <c r="WQR917" s="17"/>
      <c r="WQS917" s="17"/>
      <c r="WQT917" s="17"/>
      <c r="WQU917" s="17"/>
      <c r="WQV917" s="17"/>
      <c r="WQW917" s="17"/>
      <c r="WQX917" s="17"/>
      <c r="WQY917" s="17"/>
      <c r="WQZ917" s="17"/>
      <c r="WRA917" s="17"/>
      <c r="WRB917" s="17"/>
      <c r="WRC917" s="17"/>
      <c r="WRD917" s="17"/>
      <c r="WRE917" s="17"/>
      <c r="WRF917" s="17"/>
      <c r="WRG917" s="17"/>
      <c r="WRH917" s="17"/>
      <c r="WRI917" s="17"/>
      <c r="WRJ917" s="17"/>
      <c r="WRK917" s="17"/>
      <c r="WRL917" s="17"/>
      <c r="WRM917" s="17"/>
      <c r="WRN917" s="17"/>
      <c r="WRO917" s="17"/>
      <c r="WRP917" s="17"/>
      <c r="WRQ917" s="17"/>
      <c r="WRR917" s="17"/>
      <c r="WRS917" s="17"/>
      <c r="WRT917" s="17"/>
      <c r="WRU917" s="17"/>
      <c r="WRV917" s="17"/>
      <c r="WRW917" s="17"/>
      <c r="WRX917" s="17"/>
      <c r="WRY917" s="17"/>
      <c r="WRZ917" s="17"/>
      <c r="WSA917" s="17"/>
      <c r="WSB917" s="17"/>
      <c r="WSC917" s="17"/>
      <c r="WSD917" s="17"/>
      <c r="WSE917" s="17"/>
      <c r="WSF917" s="17"/>
      <c r="WSG917" s="17"/>
      <c r="WSH917" s="17"/>
      <c r="WSI917" s="17"/>
      <c r="WSJ917" s="17"/>
      <c r="WSK917" s="17"/>
      <c r="WSL917" s="17"/>
      <c r="WSM917" s="17"/>
      <c r="WSN917" s="17"/>
      <c r="WSO917" s="17"/>
      <c r="WSP917" s="17"/>
      <c r="WSQ917" s="17"/>
      <c r="WSR917" s="17"/>
      <c r="WSS917" s="17"/>
      <c r="WST917" s="17"/>
      <c r="WSU917" s="17"/>
      <c r="WSV917" s="17"/>
      <c r="WSW917" s="17"/>
      <c r="WSX917" s="17"/>
      <c r="WSY917" s="17"/>
      <c r="WSZ917" s="17"/>
      <c r="WTA917" s="17"/>
      <c r="WTB917" s="17"/>
      <c r="WTC917" s="17"/>
      <c r="WTD917" s="17"/>
      <c r="WTE917" s="17"/>
      <c r="WTF917" s="17"/>
      <c r="WTG917" s="17"/>
      <c r="WTH917" s="17"/>
      <c r="WTI917" s="17"/>
      <c r="WTJ917" s="17"/>
      <c r="WTK917" s="17"/>
      <c r="WTL917" s="17"/>
      <c r="WTM917" s="17"/>
      <c r="WTN917" s="17"/>
      <c r="WTO917" s="17"/>
      <c r="WTP917" s="17"/>
      <c r="WTQ917" s="17"/>
      <c r="WTR917" s="17"/>
      <c r="WTS917" s="17"/>
      <c r="WTT917" s="17"/>
      <c r="WTU917" s="17"/>
      <c r="WTV917" s="17"/>
      <c r="WTW917" s="17"/>
      <c r="WTX917" s="17"/>
      <c r="WTY917" s="17"/>
      <c r="WTZ917" s="17"/>
      <c r="WUA917" s="17"/>
      <c r="WUB917" s="17"/>
      <c r="WUC917" s="17"/>
      <c r="WUD917" s="17"/>
      <c r="WUE917" s="17"/>
      <c r="WUF917" s="17"/>
      <c r="WUG917" s="17"/>
      <c r="WUH917" s="17"/>
      <c r="WUI917" s="17"/>
      <c r="WUJ917" s="17"/>
      <c r="WUK917" s="17"/>
      <c r="WUL917" s="17"/>
      <c r="WUM917" s="17"/>
      <c r="WUN917" s="17"/>
      <c r="WUO917" s="17"/>
    </row>
    <row r="918" spans="1:16109" ht="61.5">
      <c r="B918" s="20" t="s">
        <v>840</v>
      </c>
      <c r="C918" s="20"/>
      <c r="D918" s="167">
        <v>3520710.77</v>
      </c>
      <c r="E918" s="26">
        <v>0</v>
      </c>
      <c r="F918" s="26">
        <v>0</v>
      </c>
      <c r="G918" s="26">
        <v>0</v>
      </c>
      <c r="H918" s="26">
        <v>0</v>
      </c>
      <c r="I918" s="26">
        <v>0</v>
      </c>
      <c r="J918" s="26">
        <v>0</v>
      </c>
      <c r="K918" s="28">
        <v>0</v>
      </c>
      <c r="L918" s="26">
        <v>0</v>
      </c>
      <c r="M918" s="26">
        <v>550.73</v>
      </c>
      <c r="N918" s="26">
        <v>3401020</v>
      </c>
      <c r="O918" s="26">
        <v>0</v>
      </c>
      <c r="P918" s="26">
        <v>0</v>
      </c>
      <c r="Q918" s="26">
        <v>0</v>
      </c>
      <c r="R918" s="26">
        <v>0</v>
      </c>
      <c r="S918" s="26">
        <v>0</v>
      </c>
      <c r="T918" s="26">
        <v>0</v>
      </c>
      <c r="U918" s="26">
        <v>0</v>
      </c>
      <c r="V918" s="26">
        <v>0</v>
      </c>
      <c r="W918" s="26">
        <v>0</v>
      </c>
      <c r="X918" s="26">
        <v>0</v>
      </c>
      <c r="Y918" s="26">
        <v>0</v>
      </c>
      <c r="Z918" s="26">
        <v>0</v>
      </c>
      <c r="AA918" s="26">
        <v>0</v>
      </c>
      <c r="AB918" s="26">
        <v>0</v>
      </c>
      <c r="AC918" s="26">
        <v>35455.629999999997</v>
      </c>
      <c r="AD918" s="26">
        <v>84235.14</v>
      </c>
      <c r="AE918" s="26">
        <v>0</v>
      </c>
      <c r="AF918" s="56" t="s">
        <v>720</v>
      </c>
      <c r="AG918" s="56" t="s">
        <v>720</v>
      </c>
      <c r="AH918" s="70" t="s">
        <v>720</v>
      </c>
    </row>
    <row r="919" spans="1:16109" ht="61.5">
      <c r="A919" s="17">
        <v>1</v>
      </c>
      <c r="B919" s="52">
        <v>330</v>
      </c>
      <c r="C919" s="20" t="s">
        <v>83</v>
      </c>
      <c r="D919" s="26">
        <v>3520710.77</v>
      </c>
      <c r="E919" s="26">
        <v>0</v>
      </c>
      <c r="F919" s="26">
        <v>0</v>
      </c>
      <c r="G919" s="26">
        <v>0</v>
      </c>
      <c r="H919" s="26">
        <v>0</v>
      </c>
      <c r="I919" s="26">
        <v>0</v>
      </c>
      <c r="J919" s="26">
        <v>0</v>
      </c>
      <c r="K919" s="28">
        <v>0</v>
      </c>
      <c r="L919" s="26">
        <v>0</v>
      </c>
      <c r="M919" s="26">
        <v>550.73</v>
      </c>
      <c r="N919" s="26">
        <v>3401020</v>
      </c>
      <c r="O919" s="26">
        <v>0</v>
      </c>
      <c r="P919" s="26">
        <v>0</v>
      </c>
      <c r="Q919" s="26">
        <v>0</v>
      </c>
      <c r="R919" s="26">
        <v>0</v>
      </c>
      <c r="S919" s="26">
        <v>0</v>
      </c>
      <c r="T919" s="26">
        <v>0</v>
      </c>
      <c r="U919" s="26">
        <v>0</v>
      </c>
      <c r="V919" s="26">
        <v>0</v>
      </c>
      <c r="W919" s="26">
        <v>0</v>
      </c>
      <c r="X919" s="26">
        <v>0</v>
      </c>
      <c r="Y919" s="26">
        <v>0</v>
      </c>
      <c r="Z919" s="26">
        <v>0</v>
      </c>
      <c r="AA919" s="26">
        <v>0</v>
      </c>
      <c r="AB919" s="26">
        <v>0</v>
      </c>
      <c r="AC919" s="26">
        <v>35455.629999999997</v>
      </c>
      <c r="AD919" s="26">
        <v>84235.14</v>
      </c>
      <c r="AE919" s="26">
        <v>0</v>
      </c>
      <c r="AF919" s="29">
        <v>2021</v>
      </c>
      <c r="AG919" s="29">
        <v>2021</v>
      </c>
      <c r="AH919" s="30">
        <v>2021</v>
      </c>
    </row>
    <row r="920" spans="1:16109" ht="61.5">
      <c r="B920" s="20" t="s">
        <v>807</v>
      </c>
      <c r="C920" s="163"/>
      <c r="D920" s="167">
        <v>4927013.3100000005</v>
      </c>
      <c r="E920" s="26">
        <v>0</v>
      </c>
      <c r="F920" s="26">
        <v>0</v>
      </c>
      <c r="G920" s="26">
        <v>0</v>
      </c>
      <c r="H920" s="26">
        <v>0</v>
      </c>
      <c r="I920" s="26">
        <v>0</v>
      </c>
      <c r="J920" s="26">
        <v>0</v>
      </c>
      <c r="K920" s="28">
        <v>0</v>
      </c>
      <c r="L920" s="26">
        <v>0</v>
      </c>
      <c r="M920" s="26">
        <v>0</v>
      </c>
      <c r="N920" s="26">
        <v>0</v>
      </c>
      <c r="O920" s="26">
        <v>0</v>
      </c>
      <c r="P920" s="26">
        <v>0</v>
      </c>
      <c r="Q920" s="26">
        <v>0</v>
      </c>
      <c r="R920" s="26">
        <v>0</v>
      </c>
      <c r="S920" s="26">
        <v>0</v>
      </c>
      <c r="T920" s="26">
        <v>0</v>
      </c>
      <c r="U920" s="26">
        <v>4730250.49</v>
      </c>
      <c r="V920" s="26">
        <v>0</v>
      </c>
      <c r="W920" s="26">
        <v>0</v>
      </c>
      <c r="X920" s="26">
        <v>0</v>
      </c>
      <c r="Y920" s="26">
        <v>0</v>
      </c>
      <c r="Z920" s="26">
        <v>0</v>
      </c>
      <c r="AA920" s="26">
        <v>0</v>
      </c>
      <c r="AB920" s="26">
        <v>0</v>
      </c>
      <c r="AC920" s="26">
        <v>26252.89</v>
      </c>
      <c r="AD920" s="26">
        <v>170509.93</v>
      </c>
      <c r="AE920" s="26">
        <v>0</v>
      </c>
      <c r="AF920" s="56" t="s">
        <v>720</v>
      </c>
      <c r="AG920" s="56" t="s">
        <v>720</v>
      </c>
      <c r="AH920" s="70" t="s">
        <v>720</v>
      </c>
    </row>
    <row r="921" spans="1:16109" ht="61.5">
      <c r="A921" s="17">
        <v>1</v>
      </c>
      <c r="B921" s="52">
        <v>331</v>
      </c>
      <c r="C921" s="20" t="s">
        <v>106</v>
      </c>
      <c r="D921" s="26">
        <v>79698.36</v>
      </c>
      <c r="E921" s="26">
        <v>0</v>
      </c>
      <c r="F921" s="26">
        <v>0</v>
      </c>
      <c r="G921" s="26">
        <v>0</v>
      </c>
      <c r="H921" s="26">
        <v>0</v>
      </c>
      <c r="I921" s="26">
        <v>0</v>
      </c>
      <c r="J921" s="26">
        <v>0</v>
      </c>
      <c r="K921" s="28">
        <v>0</v>
      </c>
      <c r="L921" s="26">
        <v>0</v>
      </c>
      <c r="M921" s="26">
        <v>0</v>
      </c>
      <c r="N921" s="26">
        <v>0</v>
      </c>
      <c r="O921" s="26">
        <v>0</v>
      </c>
      <c r="P921" s="26">
        <v>0</v>
      </c>
      <c r="Q921" s="26">
        <v>0</v>
      </c>
      <c r="R921" s="26">
        <v>0</v>
      </c>
      <c r="S921" s="26">
        <v>0</v>
      </c>
      <c r="T921" s="26">
        <v>0</v>
      </c>
      <c r="U921" s="26">
        <v>0</v>
      </c>
      <c r="V921" s="26">
        <v>0</v>
      </c>
      <c r="W921" s="26">
        <v>0</v>
      </c>
      <c r="X921" s="26">
        <v>0</v>
      </c>
      <c r="Y921" s="26">
        <v>0</v>
      </c>
      <c r="Z921" s="26">
        <v>0</v>
      </c>
      <c r="AA921" s="26">
        <v>0</v>
      </c>
      <c r="AB921" s="26">
        <v>0</v>
      </c>
      <c r="AC921" s="26">
        <v>0</v>
      </c>
      <c r="AD921" s="26">
        <v>79698.36</v>
      </c>
      <c r="AE921" s="26">
        <v>0</v>
      </c>
      <c r="AF921" s="29">
        <v>2021</v>
      </c>
      <c r="AG921" s="29" t="s">
        <v>263</v>
      </c>
      <c r="AH921" s="29" t="s">
        <v>263</v>
      </c>
    </row>
    <row r="922" spans="1:16109" ht="61.5">
      <c r="A922" s="17">
        <v>1</v>
      </c>
      <c r="B922" s="52">
        <v>332</v>
      </c>
      <c r="C922" s="20" t="s">
        <v>1193</v>
      </c>
      <c r="D922" s="26">
        <v>4756503.38</v>
      </c>
      <c r="E922" s="26">
        <v>0</v>
      </c>
      <c r="F922" s="26">
        <v>0</v>
      </c>
      <c r="G922" s="26">
        <v>0</v>
      </c>
      <c r="H922" s="26">
        <v>0</v>
      </c>
      <c r="I922" s="26">
        <v>0</v>
      </c>
      <c r="J922" s="26">
        <v>0</v>
      </c>
      <c r="K922" s="58">
        <v>0</v>
      </c>
      <c r="L922" s="26">
        <v>0</v>
      </c>
      <c r="M922" s="26">
        <v>0</v>
      </c>
      <c r="N922" s="26">
        <v>0</v>
      </c>
      <c r="O922" s="26">
        <v>0</v>
      </c>
      <c r="P922" s="26">
        <v>0</v>
      </c>
      <c r="Q922" s="26">
        <v>0</v>
      </c>
      <c r="R922" s="26">
        <v>0</v>
      </c>
      <c r="S922" s="26">
        <v>0</v>
      </c>
      <c r="T922" s="26">
        <v>0</v>
      </c>
      <c r="U922" s="34">
        <v>4730250.49</v>
      </c>
      <c r="V922" s="26">
        <v>0</v>
      </c>
      <c r="W922" s="26">
        <v>0</v>
      </c>
      <c r="X922" s="26">
        <v>0</v>
      </c>
      <c r="Y922" s="26">
        <v>0</v>
      </c>
      <c r="Z922" s="26">
        <v>0</v>
      </c>
      <c r="AA922" s="26">
        <v>0</v>
      </c>
      <c r="AB922" s="26">
        <v>0</v>
      </c>
      <c r="AC922" s="34">
        <v>26252.89</v>
      </c>
      <c r="AD922" s="26">
        <v>0</v>
      </c>
      <c r="AE922" s="26">
        <v>0</v>
      </c>
      <c r="AF922" s="29" t="s">
        <v>263</v>
      </c>
      <c r="AG922" s="29">
        <v>2021</v>
      </c>
      <c r="AH922" s="29">
        <v>2021</v>
      </c>
    </row>
    <row r="923" spans="1:16109" ht="61.5">
      <c r="A923" s="17">
        <v>1</v>
      </c>
      <c r="B923" s="52">
        <v>333</v>
      </c>
      <c r="C923" s="20" t="s">
        <v>2236</v>
      </c>
      <c r="D923" s="26">
        <v>90811.57</v>
      </c>
      <c r="E923" s="31">
        <v>0</v>
      </c>
      <c r="F923" s="31">
        <v>0</v>
      </c>
      <c r="G923" s="31">
        <v>0</v>
      </c>
      <c r="H923" s="31">
        <v>0</v>
      </c>
      <c r="I923" s="31">
        <v>0</v>
      </c>
      <c r="J923" s="31">
        <v>0</v>
      </c>
      <c r="K923" s="28">
        <v>0</v>
      </c>
      <c r="L923" s="26">
        <v>0</v>
      </c>
      <c r="M923" s="26">
        <v>0</v>
      </c>
      <c r="N923" s="26">
        <v>0</v>
      </c>
      <c r="O923" s="26">
        <v>0</v>
      </c>
      <c r="P923" s="26">
        <v>0</v>
      </c>
      <c r="Q923" s="26">
        <v>0</v>
      </c>
      <c r="R923" s="26">
        <v>0</v>
      </c>
      <c r="S923" s="26">
        <v>0</v>
      </c>
      <c r="T923" s="26">
        <v>0</v>
      </c>
      <c r="U923" s="26">
        <v>0</v>
      </c>
      <c r="V923" s="26">
        <v>0</v>
      </c>
      <c r="W923" s="26">
        <v>0</v>
      </c>
      <c r="X923" s="26">
        <v>0</v>
      </c>
      <c r="Y923" s="26">
        <v>0</v>
      </c>
      <c r="Z923" s="26">
        <v>0</v>
      </c>
      <c r="AA923" s="26">
        <v>0</v>
      </c>
      <c r="AB923" s="26">
        <v>0</v>
      </c>
      <c r="AC923" s="26">
        <v>0</v>
      </c>
      <c r="AD923" s="26">
        <v>90811.57</v>
      </c>
      <c r="AE923" s="26">
        <v>0</v>
      </c>
      <c r="AF923" s="29">
        <v>2021</v>
      </c>
      <c r="AG923" s="29" t="s">
        <v>263</v>
      </c>
      <c r="AH923" s="29" t="s">
        <v>263</v>
      </c>
    </row>
    <row r="924" spans="1:16109" ht="61.5">
      <c r="B924" s="20" t="s">
        <v>2233</v>
      </c>
      <c r="C924" s="20"/>
      <c r="D924" s="167">
        <v>52057.33</v>
      </c>
      <c r="E924" s="26">
        <v>0</v>
      </c>
      <c r="F924" s="26">
        <v>0</v>
      </c>
      <c r="G924" s="26">
        <v>0</v>
      </c>
      <c r="H924" s="26">
        <v>0</v>
      </c>
      <c r="I924" s="26">
        <v>0</v>
      </c>
      <c r="J924" s="26">
        <v>0</v>
      </c>
      <c r="K924" s="28">
        <v>0</v>
      </c>
      <c r="L924" s="26">
        <v>0</v>
      </c>
      <c r="M924" s="26">
        <v>0</v>
      </c>
      <c r="N924" s="26">
        <v>0</v>
      </c>
      <c r="O924" s="26">
        <v>0</v>
      </c>
      <c r="P924" s="26">
        <v>0</v>
      </c>
      <c r="Q924" s="26">
        <v>0</v>
      </c>
      <c r="R924" s="26">
        <v>0</v>
      </c>
      <c r="S924" s="26">
        <v>0</v>
      </c>
      <c r="T924" s="26">
        <v>0</v>
      </c>
      <c r="U924" s="26">
        <v>0</v>
      </c>
      <c r="V924" s="26">
        <v>0</v>
      </c>
      <c r="W924" s="26">
        <v>0</v>
      </c>
      <c r="X924" s="26">
        <v>0</v>
      </c>
      <c r="Y924" s="26">
        <v>0</v>
      </c>
      <c r="Z924" s="26">
        <v>0</v>
      </c>
      <c r="AA924" s="26">
        <v>0</v>
      </c>
      <c r="AB924" s="26">
        <v>0</v>
      </c>
      <c r="AC924" s="26">
        <v>0</v>
      </c>
      <c r="AD924" s="26">
        <v>52057.33</v>
      </c>
      <c r="AE924" s="26">
        <v>0</v>
      </c>
      <c r="AF924" s="56" t="s">
        <v>720</v>
      </c>
      <c r="AG924" s="56" t="s">
        <v>720</v>
      </c>
      <c r="AH924" s="70" t="s">
        <v>720</v>
      </c>
    </row>
    <row r="925" spans="1:16109" ht="61.5">
      <c r="A925" s="17">
        <v>1</v>
      </c>
      <c r="B925" s="52">
        <v>334</v>
      </c>
      <c r="C925" s="20" t="s">
        <v>2234</v>
      </c>
      <c r="D925" s="26">
        <v>52057.33</v>
      </c>
      <c r="E925" s="26">
        <v>0</v>
      </c>
      <c r="F925" s="26">
        <v>0</v>
      </c>
      <c r="G925" s="26">
        <v>0</v>
      </c>
      <c r="H925" s="26">
        <v>0</v>
      </c>
      <c r="I925" s="26">
        <v>0</v>
      </c>
      <c r="J925" s="26">
        <v>0</v>
      </c>
      <c r="K925" s="28">
        <v>0</v>
      </c>
      <c r="L925" s="26">
        <v>0</v>
      </c>
      <c r="M925" s="26">
        <v>0</v>
      </c>
      <c r="N925" s="26">
        <v>0</v>
      </c>
      <c r="O925" s="26">
        <v>0</v>
      </c>
      <c r="P925" s="26">
        <v>0</v>
      </c>
      <c r="Q925" s="26">
        <v>0</v>
      </c>
      <c r="R925" s="26">
        <v>0</v>
      </c>
      <c r="S925" s="26">
        <v>0</v>
      </c>
      <c r="T925" s="26">
        <v>0</v>
      </c>
      <c r="U925" s="26">
        <v>0</v>
      </c>
      <c r="V925" s="26">
        <v>0</v>
      </c>
      <c r="W925" s="26">
        <v>0</v>
      </c>
      <c r="X925" s="26">
        <v>0</v>
      </c>
      <c r="Y925" s="26">
        <v>0</v>
      </c>
      <c r="Z925" s="26">
        <v>0</v>
      </c>
      <c r="AA925" s="26">
        <v>0</v>
      </c>
      <c r="AB925" s="26">
        <v>0</v>
      </c>
      <c r="AC925" s="26">
        <v>0</v>
      </c>
      <c r="AD925" s="26">
        <v>52057.33</v>
      </c>
      <c r="AE925" s="26">
        <v>0</v>
      </c>
      <c r="AF925" s="29">
        <v>2021</v>
      </c>
      <c r="AG925" s="29" t="s">
        <v>263</v>
      </c>
      <c r="AH925" s="29" t="s">
        <v>263</v>
      </c>
    </row>
    <row r="926" spans="1:16109" ht="61.5">
      <c r="B926" s="20" t="s">
        <v>841</v>
      </c>
      <c r="C926" s="20"/>
      <c r="D926" s="167">
        <v>3760087.36</v>
      </c>
      <c r="E926" s="26">
        <v>0</v>
      </c>
      <c r="F926" s="26">
        <v>0</v>
      </c>
      <c r="G926" s="26">
        <v>0</v>
      </c>
      <c r="H926" s="26">
        <v>0</v>
      </c>
      <c r="I926" s="26">
        <v>0</v>
      </c>
      <c r="J926" s="26">
        <v>0</v>
      </c>
      <c r="K926" s="28">
        <v>0</v>
      </c>
      <c r="L926" s="26">
        <v>0</v>
      </c>
      <c r="M926" s="26">
        <v>838.06</v>
      </c>
      <c r="N926" s="26">
        <v>3635096.33</v>
      </c>
      <c r="O926" s="26">
        <v>0</v>
      </c>
      <c r="P926" s="26">
        <v>0</v>
      </c>
      <c r="Q926" s="26">
        <v>0</v>
      </c>
      <c r="R926" s="26">
        <v>0</v>
      </c>
      <c r="S926" s="26">
        <v>0</v>
      </c>
      <c r="T926" s="26">
        <v>0</v>
      </c>
      <c r="U926" s="26">
        <v>0</v>
      </c>
      <c r="V926" s="26">
        <v>0</v>
      </c>
      <c r="W926" s="26">
        <v>0</v>
      </c>
      <c r="X926" s="26">
        <v>0</v>
      </c>
      <c r="Y926" s="26">
        <v>0</v>
      </c>
      <c r="Z926" s="26">
        <v>0</v>
      </c>
      <c r="AA926" s="26">
        <v>0</v>
      </c>
      <c r="AB926" s="26">
        <v>0</v>
      </c>
      <c r="AC926" s="26">
        <v>37623.25</v>
      </c>
      <c r="AD926" s="26">
        <v>87367.78</v>
      </c>
      <c r="AE926" s="26">
        <v>0</v>
      </c>
      <c r="AF926" s="56" t="s">
        <v>720</v>
      </c>
      <c r="AG926" s="56" t="s">
        <v>720</v>
      </c>
      <c r="AH926" s="70" t="s">
        <v>720</v>
      </c>
    </row>
    <row r="927" spans="1:16109" ht="61.5">
      <c r="A927" s="17">
        <v>1</v>
      </c>
      <c r="B927" s="52">
        <v>335</v>
      </c>
      <c r="C927" s="20" t="s">
        <v>112</v>
      </c>
      <c r="D927" s="26">
        <v>3760087.36</v>
      </c>
      <c r="E927" s="26">
        <v>0</v>
      </c>
      <c r="F927" s="26">
        <v>0</v>
      </c>
      <c r="G927" s="26">
        <v>0</v>
      </c>
      <c r="H927" s="26">
        <v>0</v>
      </c>
      <c r="I927" s="26">
        <v>0</v>
      </c>
      <c r="J927" s="26">
        <v>0</v>
      </c>
      <c r="K927" s="28">
        <v>0</v>
      </c>
      <c r="L927" s="26">
        <v>0</v>
      </c>
      <c r="M927" s="26">
        <v>838.06</v>
      </c>
      <c r="N927" s="26">
        <v>3635096.33</v>
      </c>
      <c r="O927" s="26">
        <v>0</v>
      </c>
      <c r="P927" s="26">
        <v>0</v>
      </c>
      <c r="Q927" s="26">
        <v>0</v>
      </c>
      <c r="R927" s="26">
        <v>0</v>
      </c>
      <c r="S927" s="26">
        <v>0</v>
      </c>
      <c r="T927" s="26">
        <v>0</v>
      </c>
      <c r="U927" s="26">
        <v>0</v>
      </c>
      <c r="V927" s="26">
        <v>0</v>
      </c>
      <c r="W927" s="26">
        <v>0</v>
      </c>
      <c r="X927" s="26">
        <v>0</v>
      </c>
      <c r="Y927" s="26">
        <v>0</v>
      </c>
      <c r="Z927" s="26">
        <v>0</v>
      </c>
      <c r="AA927" s="26">
        <v>0</v>
      </c>
      <c r="AB927" s="26">
        <v>0</v>
      </c>
      <c r="AC927" s="26">
        <v>37623.25</v>
      </c>
      <c r="AD927" s="26">
        <v>87367.78</v>
      </c>
      <c r="AE927" s="26">
        <v>0</v>
      </c>
      <c r="AF927" s="29">
        <v>2021</v>
      </c>
      <c r="AG927" s="29">
        <v>2021</v>
      </c>
      <c r="AH927" s="30">
        <v>2021</v>
      </c>
    </row>
    <row r="928" spans="1:16109" ht="61.5">
      <c r="B928" s="20" t="s">
        <v>842</v>
      </c>
      <c r="C928" s="20"/>
      <c r="D928" s="167">
        <v>2964091.65</v>
      </c>
      <c r="E928" s="26">
        <v>0</v>
      </c>
      <c r="F928" s="26">
        <v>0</v>
      </c>
      <c r="G928" s="26">
        <v>0</v>
      </c>
      <c r="H928" s="26">
        <v>0</v>
      </c>
      <c r="I928" s="26">
        <v>0</v>
      </c>
      <c r="J928" s="26">
        <v>0</v>
      </c>
      <c r="K928" s="28">
        <v>0</v>
      </c>
      <c r="L928" s="26">
        <v>0</v>
      </c>
      <c r="M928" s="26">
        <v>641.02</v>
      </c>
      <c r="N928" s="26">
        <v>2848618.86</v>
      </c>
      <c r="O928" s="26">
        <v>0</v>
      </c>
      <c r="P928" s="26">
        <v>0</v>
      </c>
      <c r="Q928" s="26">
        <v>0</v>
      </c>
      <c r="R928" s="26">
        <v>0</v>
      </c>
      <c r="S928" s="26">
        <v>0</v>
      </c>
      <c r="T928" s="26">
        <v>0</v>
      </c>
      <c r="U928" s="26">
        <v>0</v>
      </c>
      <c r="V928" s="26">
        <v>0</v>
      </c>
      <c r="W928" s="26">
        <v>0</v>
      </c>
      <c r="X928" s="26">
        <v>0</v>
      </c>
      <c r="Y928" s="26">
        <v>0</v>
      </c>
      <c r="Z928" s="26">
        <v>0</v>
      </c>
      <c r="AA928" s="26">
        <v>0</v>
      </c>
      <c r="AB928" s="26">
        <v>0</v>
      </c>
      <c r="AC928" s="26">
        <v>29483.21</v>
      </c>
      <c r="AD928" s="26">
        <v>85989.58</v>
      </c>
      <c r="AE928" s="26">
        <v>0</v>
      </c>
      <c r="AF928" s="56" t="s">
        <v>720</v>
      </c>
      <c r="AG928" s="56" t="s">
        <v>720</v>
      </c>
      <c r="AH928" s="70" t="s">
        <v>720</v>
      </c>
    </row>
    <row r="929" spans="1:34" ht="61.5">
      <c r="A929" s="17">
        <v>1</v>
      </c>
      <c r="B929" s="52">
        <v>336</v>
      </c>
      <c r="C929" s="20" t="s">
        <v>111</v>
      </c>
      <c r="D929" s="26">
        <v>2964091.65</v>
      </c>
      <c r="E929" s="26">
        <v>0</v>
      </c>
      <c r="F929" s="26">
        <v>0</v>
      </c>
      <c r="G929" s="26">
        <v>0</v>
      </c>
      <c r="H929" s="26">
        <v>0</v>
      </c>
      <c r="I929" s="26">
        <v>0</v>
      </c>
      <c r="J929" s="26">
        <v>0</v>
      </c>
      <c r="K929" s="28">
        <v>0</v>
      </c>
      <c r="L929" s="26">
        <v>0</v>
      </c>
      <c r="M929" s="26">
        <v>641.02</v>
      </c>
      <c r="N929" s="26">
        <v>2848618.86</v>
      </c>
      <c r="O929" s="26">
        <v>0</v>
      </c>
      <c r="P929" s="26">
        <v>0</v>
      </c>
      <c r="Q929" s="26">
        <v>0</v>
      </c>
      <c r="R929" s="26">
        <v>0</v>
      </c>
      <c r="S929" s="26">
        <v>0</v>
      </c>
      <c r="T929" s="26">
        <v>0</v>
      </c>
      <c r="U929" s="26">
        <v>0</v>
      </c>
      <c r="V929" s="26">
        <v>0</v>
      </c>
      <c r="W929" s="26">
        <v>0</v>
      </c>
      <c r="X929" s="26">
        <v>0</v>
      </c>
      <c r="Y929" s="26">
        <v>0</v>
      </c>
      <c r="Z929" s="26">
        <v>0</v>
      </c>
      <c r="AA929" s="26">
        <v>0</v>
      </c>
      <c r="AB929" s="26">
        <v>0</v>
      </c>
      <c r="AC929" s="26">
        <v>29483.21</v>
      </c>
      <c r="AD929" s="26">
        <v>85989.58</v>
      </c>
      <c r="AE929" s="26">
        <v>0</v>
      </c>
      <c r="AF929" s="29">
        <v>2021</v>
      </c>
      <c r="AG929" s="29">
        <v>2021</v>
      </c>
      <c r="AH929" s="30">
        <v>2021</v>
      </c>
    </row>
    <row r="930" spans="1:34" ht="61.5">
      <c r="B930" s="20" t="s">
        <v>809</v>
      </c>
      <c r="C930" s="20"/>
      <c r="D930" s="167">
        <v>11207892.280000001</v>
      </c>
      <c r="E930" s="26">
        <v>0</v>
      </c>
      <c r="F930" s="26">
        <v>0</v>
      </c>
      <c r="G930" s="26">
        <v>0</v>
      </c>
      <c r="H930" s="26">
        <v>0</v>
      </c>
      <c r="I930" s="26">
        <v>0</v>
      </c>
      <c r="J930" s="26">
        <v>0</v>
      </c>
      <c r="K930" s="28">
        <v>0</v>
      </c>
      <c r="L930" s="26">
        <v>0</v>
      </c>
      <c r="M930" s="26">
        <v>2660.5</v>
      </c>
      <c r="N930" s="26">
        <v>10878972.210000001</v>
      </c>
      <c r="O930" s="26">
        <v>0</v>
      </c>
      <c r="P930" s="26">
        <v>0</v>
      </c>
      <c r="Q930" s="26">
        <v>0</v>
      </c>
      <c r="R930" s="26">
        <v>0</v>
      </c>
      <c r="S930" s="26">
        <v>0</v>
      </c>
      <c r="T930" s="26">
        <v>0</v>
      </c>
      <c r="U930" s="26">
        <v>0</v>
      </c>
      <c r="V930" s="26">
        <v>0</v>
      </c>
      <c r="W930" s="26">
        <v>0</v>
      </c>
      <c r="X930" s="26">
        <v>0</v>
      </c>
      <c r="Y930" s="26">
        <v>0</v>
      </c>
      <c r="Z930" s="26">
        <v>0</v>
      </c>
      <c r="AA930" s="26">
        <v>0</v>
      </c>
      <c r="AB930" s="26">
        <v>0</v>
      </c>
      <c r="AC930" s="26">
        <v>152577.58000000002</v>
      </c>
      <c r="AD930" s="26">
        <v>176342.49</v>
      </c>
      <c r="AE930" s="26">
        <v>0</v>
      </c>
      <c r="AF930" s="56" t="s">
        <v>720</v>
      </c>
      <c r="AG930" s="56" t="s">
        <v>720</v>
      </c>
      <c r="AH930" s="70" t="s">
        <v>720</v>
      </c>
    </row>
    <row r="931" spans="1:34" ht="61.5">
      <c r="A931" s="17">
        <v>1</v>
      </c>
      <c r="B931" s="52">
        <v>337</v>
      </c>
      <c r="C931" s="20" t="s">
        <v>41</v>
      </c>
      <c r="D931" s="26">
        <v>176342.49</v>
      </c>
      <c r="E931" s="26">
        <v>0</v>
      </c>
      <c r="F931" s="26">
        <v>0</v>
      </c>
      <c r="G931" s="26">
        <v>0</v>
      </c>
      <c r="H931" s="26">
        <v>0</v>
      </c>
      <c r="I931" s="26">
        <v>0</v>
      </c>
      <c r="J931" s="26">
        <v>0</v>
      </c>
      <c r="K931" s="58">
        <v>0</v>
      </c>
      <c r="L931" s="26">
        <v>0</v>
      </c>
      <c r="M931" s="26">
        <v>0</v>
      </c>
      <c r="N931" s="26">
        <v>0</v>
      </c>
      <c r="O931" s="26">
        <v>0</v>
      </c>
      <c r="P931" s="26">
        <v>0</v>
      </c>
      <c r="Q931" s="26">
        <v>0</v>
      </c>
      <c r="R931" s="26">
        <v>0</v>
      </c>
      <c r="S931" s="26">
        <v>0</v>
      </c>
      <c r="T931" s="26">
        <v>0</v>
      </c>
      <c r="U931" s="26">
        <v>0</v>
      </c>
      <c r="V931" s="26">
        <v>0</v>
      </c>
      <c r="W931" s="26">
        <v>0</v>
      </c>
      <c r="X931" s="26">
        <v>0</v>
      </c>
      <c r="Y931" s="26">
        <v>0</v>
      </c>
      <c r="Z931" s="26">
        <v>0</v>
      </c>
      <c r="AA931" s="26">
        <v>0</v>
      </c>
      <c r="AB931" s="26">
        <v>0</v>
      </c>
      <c r="AC931" s="26">
        <v>0</v>
      </c>
      <c r="AD931" s="26">
        <v>176342.49</v>
      </c>
      <c r="AE931" s="26">
        <v>0</v>
      </c>
      <c r="AF931" s="29">
        <v>2021</v>
      </c>
      <c r="AG931" s="29" t="s">
        <v>263</v>
      </c>
      <c r="AH931" s="29" t="s">
        <v>263</v>
      </c>
    </row>
    <row r="932" spans="1:34" ht="61.5">
      <c r="A932" s="17">
        <v>1</v>
      </c>
      <c r="B932" s="52">
        <v>338</v>
      </c>
      <c r="C932" s="20" t="s">
        <v>63</v>
      </c>
      <c r="D932" s="26">
        <v>7536748.7000000002</v>
      </c>
      <c r="E932" s="26">
        <v>0</v>
      </c>
      <c r="F932" s="26">
        <v>0</v>
      </c>
      <c r="G932" s="26">
        <v>0</v>
      </c>
      <c r="H932" s="26">
        <v>0</v>
      </c>
      <c r="I932" s="26">
        <v>0</v>
      </c>
      <c r="J932" s="26">
        <v>0</v>
      </c>
      <c r="K932" s="58">
        <v>0</v>
      </c>
      <c r="L932" s="26">
        <v>0</v>
      </c>
      <c r="M932" s="34">
        <v>1262.2</v>
      </c>
      <c r="N932" s="34">
        <v>7432507.7800000003</v>
      </c>
      <c r="O932" s="26">
        <v>0</v>
      </c>
      <c r="P932" s="26">
        <v>0</v>
      </c>
      <c r="Q932" s="26">
        <v>0</v>
      </c>
      <c r="R932" s="26">
        <v>0</v>
      </c>
      <c r="S932" s="26">
        <v>0</v>
      </c>
      <c r="T932" s="26">
        <v>0</v>
      </c>
      <c r="U932" s="26">
        <v>0</v>
      </c>
      <c r="V932" s="26">
        <v>0</v>
      </c>
      <c r="W932" s="26">
        <v>0</v>
      </c>
      <c r="X932" s="26">
        <v>0</v>
      </c>
      <c r="Y932" s="26">
        <v>0</v>
      </c>
      <c r="Z932" s="26">
        <v>0</v>
      </c>
      <c r="AA932" s="26">
        <v>0</v>
      </c>
      <c r="AB932" s="26">
        <v>0</v>
      </c>
      <c r="AC932" s="26">
        <v>104240.92</v>
      </c>
      <c r="AD932" s="26">
        <v>0</v>
      </c>
      <c r="AE932" s="26">
        <v>0</v>
      </c>
      <c r="AF932" s="29" t="s">
        <v>263</v>
      </c>
      <c r="AG932" s="29">
        <v>2021</v>
      </c>
      <c r="AH932" s="29">
        <v>2021</v>
      </c>
    </row>
    <row r="933" spans="1:34" ht="61.5">
      <c r="A933" s="17">
        <v>1</v>
      </c>
      <c r="B933" s="52">
        <v>339</v>
      </c>
      <c r="C933" s="20" t="s">
        <v>52</v>
      </c>
      <c r="D933" s="26">
        <v>3494801.0900000003</v>
      </c>
      <c r="E933" s="26">
        <v>0</v>
      </c>
      <c r="F933" s="26">
        <v>0</v>
      </c>
      <c r="G933" s="26">
        <v>0</v>
      </c>
      <c r="H933" s="26">
        <v>0</v>
      </c>
      <c r="I933" s="26">
        <v>0</v>
      </c>
      <c r="J933" s="26">
        <v>0</v>
      </c>
      <c r="K933" s="58">
        <v>0</v>
      </c>
      <c r="L933" s="26">
        <v>0</v>
      </c>
      <c r="M933" s="34">
        <v>1398.3</v>
      </c>
      <c r="N933" s="34">
        <v>3446464.43</v>
      </c>
      <c r="O933" s="26">
        <v>0</v>
      </c>
      <c r="P933" s="26">
        <v>0</v>
      </c>
      <c r="Q933" s="26">
        <v>0</v>
      </c>
      <c r="R933" s="26">
        <v>0</v>
      </c>
      <c r="S933" s="26">
        <v>0</v>
      </c>
      <c r="T933" s="26">
        <v>0</v>
      </c>
      <c r="U933" s="26">
        <v>0</v>
      </c>
      <c r="V933" s="26">
        <v>0</v>
      </c>
      <c r="W933" s="26">
        <v>0</v>
      </c>
      <c r="X933" s="26">
        <v>0</v>
      </c>
      <c r="Y933" s="26">
        <v>0</v>
      </c>
      <c r="Z933" s="26">
        <v>0</v>
      </c>
      <c r="AA933" s="26">
        <v>0</v>
      </c>
      <c r="AB933" s="26">
        <v>0</v>
      </c>
      <c r="AC933" s="26">
        <v>48336.66</v>
      </c>
      <c r="AD933" s="26">
        <v>0</v>
      </c>
      <c r="AE933" s="26">
        <v>0</v>
      </c>
      <c r="AF933" s="29" t="s">
        <v>263</v>
      </c>
      <c r="AG933" s="29">
        <v>2021</v>
      </c>
      <c r="AH933" s="29">
        <v>2021</v>
      </c>
    </row>
    <row r="934" spans="1:34" ht="61.5">
      <c r="B934" s="20" t="s">
        <v>810</v>
      </c>
      <c r="C934" s="20"/>
      <c r="D934" s="167">
        <v>20102541.969999999</v>
      </c>
      <c r="E934" s="26">
        <v>743426.02</v>
      </c>
      <c r="F934" s="26">
        <v>1897766</v>
      </c>
      <c r="G934" s="26">
        <v>4618830.8100000005</v>
      </c>
      <c r="H934" s="26">
        <v>776570.65</v>
      </c>
      <c r="I934" s="26">
        <v>2070220.51</v>
      </c>
      <c r="J934" s="26">
        <v>0</v>
      </c>
      <c r="K934" s="28">
        <v>0</v>
      </c>
      <c r="L934" s="26">
        <v>0</v>
      </c>
      <c r="M934" s="26">
        <v>1803.25</v>
      </c>
      <c r="N934" s="26">
        <v>9462274</v>
      </c>
      <c r="O934" s="26">
        <v>0</v>
      </c>
      <c r="P934" s="26">
        <v>0</v>
      </c>
      <c r="Q934" s="26">
        <v>0</v>
      </c>
      <c r="R934" s="26">
        <v>0</v>
      </c>
      <c r="S934" s="26">
        <v>0</v>
      </c>
      <c r="T934" s="26">
        <v>0</v>
      </c>
      <c r="U934" s="26">
        <v>0</v>
      </c>
      <c r="V934" s="26">
        <v>0</v>
      </c>
      <c r="W934" s="26">
        <v>0</v>
      </c>
      <c r="X934" s="26">
        <v>0</v>
      </c>
      <c r="Y934" s="26">
        <v>0</v>
      </c>
      <c r="Z934" s="26">
        <v>0</v>
      </c>
      <c r="AA934" s="26">
        <v>0</v>
      </c>
      <c r="AB934" s="26">
        <v>0</v>
      </c>
      <c r="AC934" s="26">
        <v>164866.97</v>
      </c>
      <c r="AD934" s="26">
        <v>368587.01</v>
      </c>
      <c r="AE934" s="26">
        <v>0</v>
      </c>
      <c r="AF934" s="56" t="s">
        <v>720</v>
      </c>
      <c r="AG934" s="56" t="s">
        <v>720</v>
      </c>
      <c r="AH934" s="70" t="s">
        <v>720</v>
      </c>
    </row>
    <row r="935" spans="1:34" ht="61.5">
      <c r="A935" s="17">
        <v>1</v>
      </c>
      <c r="B935" s="52">
        <v>340</v>
      </c>
      <c r="C935" s="20" t="s">
        <v>56</v>
      </c>
      <c r="D935" s="26">
        <v>3715287.42</v>
      </c>
      <c r="E935" s="26">
        <v>0</v>
      </c>
      <c r="F935" s="26">
        <v>0</v>
      </c>
      <c r="G935" s="26">
        <v>3000205</v>
      </c>
      <c r="H935" s="26">
        <v>463817</v>
      </c>
      <c r="I935" s="26">
        <v>0</v>
      </c>
      <c r="J935" s="26">
        <v>0</v>
      </c>
      <c r="K935" s="28">
        <v>0</v>
      </c>
      <c r="L935" s="26">
        <v>0</v>
      </c>
      <c r="M935" s="26">
        <v>0</v>
      </c>
      <c r="N935" s="26">
        <v>0</v>
      </c>
      <c r="O935" s="26">
        <v>0</v>
      </c>
      <c r="P935" s="26">
        <v>0</v>
      </c>
      <c r="Q935" s="26">
        <v>0</v>
      </c>
      <c r="R935" s="26">
        <v>0</v>
      </c>
      <c r="S935" s="26">
        <v>0</v>
      </c>
      <c r="T935" s="26">
        <v>0</v>
      </c>
      <c r="U935" s="26">
        <v>0</v>
      </c>
      <c r="V935" s="26">
        <v>0</v>
      </c>
      <c r="W935" s="26">
        <v>0</v>
      </c>
      <c r="X935" s="26">
        <v>0</v>
      </c>
      <c r="Y935" s="26">
        <v>0</v>
      </c>
      <c r="Z935" s="26">
        <v>0</v>
      </c>
      <c r="AA935" s="26">
        <v>0</v>
      </c>
      <c r="AB935" s="26">
        <v>0</v>
      </c>
      <c r="AC935" s="26">
        <v>30916.400000000001</v>
      </c>
      <c r="AD935" s="26">
        <v>220349.02</v>
      </c>
      <c r="AE935" s="26">
        <v>0</v>
      </c>
      <c r="AF935" s="29">
        <v>2021</v>
      </c>
      <c r="AG935" s="29">
        <v>2021</v>
      </c>
      <c r="AH935" s="30">
        <v>2021</v>
      </c>
    </row>
    <row r="936" spans="1:34" ht="61.5">
      <c r="A936" s="17">
        <v>1</v>
      </c>
      <c r="B936" s="52">
        <v>341</v>
      </c>
      <c r="C936" s="20" t="s">
        <v>46</v>
      </c>
      <c r="D936" s="26">
        <v>3174297.4299999997</v>
      </c>
      <c r="E936" s="26">
        <v>0</v>
      </c>
      <c r="F936" s="26">
        <v>0</v>
      </c>
      <c r="G936" s="26">
        <v>0</v>
      </c>
      <c r="H936" s="26">
        <v>0</v>
      </c>
      <c r="I936" s="26">
        <v>0</v>
      </c>
      <c r="J936" s="26">
        <v>0</v>
      </c>
      <c r="K936" s="28">
        <v>0</v>
      </c>
      <c r="L936" s="26">
        <v>0</v>
      </c>
      <c r="M936" s="26">
        <v>645.04999999999995</v>
      </c>
      <c r="N936" s="26">
        <v>3069198</v>
      </c>
      <c r="O936" s="26">
        <v>0</v>
      </c>
      <c r="P936" s="26">
        <v>0</v>
      </c>
      <c r="Q936" s="26">
        <v>0</v>
      </c>
      <c r="R936" s="26">
        <v>0</v>
      </c>
      <c r="S936" s="26">
        <v>0</v>
      </c>
      <c r="T936" s="26">
        <v>0</v>
      </c>
      <c r="U936" s="26">
        <v>0</v>
      </c>
      <c r="V936" s="26">
        <v>0</v>
      </c>
      <c r="W936" s="26">
        <v>0</v>
      </c>
      <c r="X936" s="26">
        <v>0</v>
      </c>
      <c r="Y936" s="26">
        <v>0</v>
      </c>
      <c r="Z936" s="26">
        <v>0</v>
      </c>
      <c r="AA936" s="26">
        <v>0</v>
      </c>
      <c r="AB936" s="26">
        <v>0</v>
      </c>
      <c r="AC936" s="34">
        <v>27392.59</v>
      </c>
      <c r="AD936" s="26">
        <v>77706.84</v>
      </c>
      <c r="AE936" s="26">
        <v>0</v>
      </c>
      <c r="AF936" s="29">
        <v>2021</v>
      </c>
      <c r="AG936" s="29">
        <v>2021</v>
      </c>
      <c r="AH936" s="30">
        <v>2021</v>
      </c>
    </row>
    <row r="937" spans="1:34" ht="61.5">
      <c r="A937" s="17">
        <v>1</v>
      </c>
      <c r="B937" s="52">
        <v>342</v>
      </c>
      <c r="C937" s="20" t="s">
        <v>1549</v>
      </c>
      <c r="D937" s="26">
        <v>2627345.86</v>
      </c>
      <c r="E937" s="26">
        <v>0</v>
      </c>
      <c r="F937" s="26">
        <v>0</v>
      </c>
      <c r="G937" s="26">
        <v>0</v>
      </c>
      <c r="H937" s="26">
        <v>0</v>
      </c>
      <c r="I937" s="26">
        <v>0</v>
      </c>
      <c r="J937" s="26">
        <v>0</v>
      </c>
      <c r="K937" s="28">
        <v>0</v>
      </c>
      <c r="L937" s="26">
        <v>0</v>
      </c>
      <c r="M937" s="26">
        <v>568.70000000000005</v>
      </c>
      <c r="N937" s="26">
        <v>2534197</v>
      </c>
      <c r="O937" s="26">
        <v>0</v>
      </c>
      <c r="P937" s="26">
        <v>0</v>
      </c>
      <c r="Q937" s="26">
        <v>0</v>
      </c>
      <c r="R937" s="26">
        <v>0</v>
      </c>
      <c r="S937" s="26">
        <v>0</v>
      </c>
      <c r="T937" s="26">
        <v>0</v>
      </c>
      <c r="U937" s="26">
        <v>0</v>
      </c>
      <c r="V937" s="26">
        <v>0</v>
      </c>
      <c r="W937" s="26">
        <v>0</v>
      </c>
      <c r="X937" s="26">
        <v>0</v>
      </c>
      <c r="Y937" s="26">
        <v>0</v>
      </c>
      <c r="Z937" s="26">
        <v>0</v>
      </c>
      <c r="AA937" s="26">
        <v>0</v>
      </c>
      <c r="AB937" s="26">
        <v>0</v>
      </c>
      <c r="AC937" s="34">
        <v>22617.71</v>
      </c>
      <c r="AD937" s="26">
        <v>70531.149999999994</v>
      </c>
      <c r="AE937" s="26">
        <v>0</v>
      </c>
      <c r="AF937" s="29">
        <v>2021</v>
      </c>
      <c r="AG937" s="29">
        <v>2021</v>
      </c>
      <c r="AH937" s="30">
        <v>2021</v>
      </c>
    </row>
    <row r="938" spans="1:34" ht="61.5">
      <c r="A938" s="17">
        <v>1</v>
      </c>
      <c r="B938" s="52">
        <v>343</v>
      </c>
      <c r="C938" s="20" t="s">
        <v>47</v>
      </c>
      <c r="D938" s="26">
        <v>3912999.78</v>
      </c>
      <c r="E938" s="26">
        <v>0</v>
      </c>
      <c r="F938" s="26">
        <v>0</v>
      </c>
      <c r="G938" s="26">
        <v>0</v>
      </c>
      <c r="H938" s="26">
        <v>0</v>
      </c>
      <c r="I938" s="26">
        <v>0</v>
      </c>
      <c r="J938" s="26">
        <v>0</v>
      </c>
      <c r="K938" s="58">
        <v>0</v>
      </c>
      <c r="L938" s="26">
        <v>0</v>
      </c>
      <c r="M938" s="34">
        <v>589.5</v>
      </c>
      <c r="N938" s="34">
        <v>3858879</v>
      </c>
      <c r="O938" s="26">
        <v>0</v>
      </c>
      <c r="P938" s="26">
        <v>0</v>
      </c>
      <c r="Q938" s="26">
        <v>0</v>
      </c>
      <c r="R938" s="26">
        <v>0</v>
      </c>
      <c r="S938" s="26">
        <v>0</v>
      </c>
      <c r="T938" s="26">
        <v>0</v>
      </c>
      <c r="U938" s="26">
        <v>0</v>
      </c>
      <c r="V938" s="26">
        <v>0</v>
      </c>
      <c r="W938" s="26">
        <v>0</v>
      </c>
      <c r="X938" s="26">
        <v>0</v>
      </c>
      <c r="Y938" s="26">
        <v>0</v>
      </c>
      <c r="Z938" s="26">
        <v>0</v>
      </c>
      <c r="AA938" s="26">
        <v>0</v>
      </c>
      <c r="AB938" s="26">
        <v>0</v>
      </c>
      <c r="AC938" s="34">
        <v>54120.78</v>
      </c>
      <c r="AD938" s="26">
        <v>0</v>
      </c>
      <c r="AE938" s="26">
        <v>0</v>
      </c>
      <c r="AF938" s="29" t="s">
        <v>263</v>
      </c>
      <c r="AG938" s="29">
        <v>2021</v>
      </c>
      <c r="AH938" s="30">
        <v>2021</v>
      </c>
    </row>
    <row r="939" spans="1:34" ht="61.5">
      <c r="A939" s="17">
        <v>1</v>
      </c>
      <c r="B939" s="52">
        <v>344</v>
      </c>
      <c r="C939" s="20" t="s">
        <v>1198</v>
      </c>
      <c r="D939" s="26">
        <v>6672611.4800000004</v>
      </c>
      <c r="E939" s="34">
        <v>743426.02</v>
      </c>
      <c r="F939" s="34">
        <v>1897766</v>
      </c>
      <c r="G939" s="34">
        <v>1618625.81</v>
      </c>
      <c r="H939" s="34">
        <v>312753.65000000002</v>
      </c>
      <c r="I939" s="34">
        <v>2070220.51</v>
      </c>
      <c r="J939" s="26">
        <v>0</v>
      </c>
      <c r="K939" s="58">
        <v>0</v>
      </c>
      <c r="L939" s="26">
        <v>0</v>
      </c>
      <c r="M939" s="26">
        <v>0</v>
      </c>
      <c r="N939" s="26">
        <v>0</v>
      </c>
      <c r="O939" s="26">
        <v>0</v>
      </c>
      <c r="P939" s="26">
        <v>0</v>
      </c>
      <c r="Q939" s="26">
        <v>0</v>
      </c>
      <c r="R939" s="26">
        <v>0</v>
      </c>
      <c r="S939" s="26">
        <v>0</v>
      </c>
      <c r="T939" s="26">
        <v>0</v>
      </c>
      <c r="U939" s="26">
        <v>0</v>
      </c>
      <c r="V939" s="26">
        <v>0</v>
      </c>
      <c r="W939" s="26">
        <v>0</v>
      </c>
      <c r="X939" s="26">
        <v>0</v>
      </c>
      <c r="Y939" s="26">
        <v>0</v>
      </c>
      <c r="Z939" s="26">
        <v>0</v>
      </c>
      <c r="AA939" s="26">
        <v>0</v>
      </c>
      <c r="AB939" s="26">
        <v>0</v>
      </c>
      <c r="AC939" s="26">
        <v>29819.49</v>
      </c>
      <c r="AD939" s="26">
        <v>0</v>
      </c>
      <c r="AE939" s="26">
        <v>0</v>
      </c>
      <c r="AF939" s="29" t="s">
        <v>263</v>
      </c>
      <c r="AG939" s="29">
        <v>2021</v>
      </c>
      <c r="AH939" s="30">
        <v>2021</v>
      </c>
    </row>
    <row r="940" spans="1:34" ht="61.5">
      <c r="B940" s="20" t="s">
        <v>811</v>
      </c>
      <c r="C940" s="20"/>
      <c r="D940" s="167">
        <v>462525.75</v>
      </c>
      <c r="E940" s="26">
        <v>0</v>
      </c>
      <c r="F940" s="26">
        <v>0</v>
      </c>
      <c r="G940" s="26">
        <v>0</v>
      </c>
      <c r="H940" s="26">
        <v>200000</v>
      </c>
      <c r="I940" s="26">
        <v>0</v>
      </c>
      <c r="J940" s="26">
        <v>0</v>
      </c>
      <c r="K940" s="28">
        <v>0</v>
      </c>
      <c r="L940" s="26">
        <v>0</v>
      </c>
      <c r="M940" s="26">
        <v>0</v>
      </c>
      <c r="N940" s="26">
        <v>0</v>
      </c>
      <c r="O940" s="26">
        <v>0</v>
      </c>
      <c r="P940" s="26">
        <v>0</v>
      </c>
      <c r="Q940" s="26">
        <v>0</v>
      </c>
      <c r="R940" s="26">
        <v>0</v>
      </c>
      <c r="S940" s="26">
        <v>0</v>
      </c>
      <c r="T940" s="26">
        <v>0</v>
      </c>
      <c r="U940" s="26">
        <v>0</v>
      </c>
      <c r="V940" s="26">
        <v>0</v>
      </c>
      <c r="W940" s="26">
        <v>0</v>
      </c>
      <c r="X940" s="26">
        <v>0</v>
      </c>
      <c r="Y940" s="26">
        <v>0</v>
      </c>
      <c r="Z940" s="26">
        <v>0</v>
      </c>
      <c r="AA940" s="26">
        <v>0</v>
      </c>
      <c r="AB940" s="26">
        <v>0</v>
      </c>
      <c r="AC940" s="26">
        <v>3000</v>
      </c>
      <c r="AD940" s="26">
        <v>259525.75</v>
      </c>
      <c r="AE940" s="26">
        <v>0</v>
      </c>
      <c r="AF940" s="56" t="s">
        <v>720</v>
      </c>
      <c r="AG940" s="56" t="s">
        <v>720</v>
      </c>
      <c r="AH940" s="70" t="s">
        <v>720</v>
      </c>
    </row>
    <row r="941" spans="1:34" ht="61.5">
      <c r="A941" s="17">
        <v>1</v>
      </c>
      <c r="B941" s="52">
        <v>345</v>
      </c>
      <c r="C941" s="20" t="s">
        <v>1626</v>
      </c>
      <c r="D941" s="26">
        <v>83194.759999999995</v>
      </c>
      <c r="E941" s="26">
        <v>0</v>
      </c>
      <c r="F941" s="26">
        <v>0</v>
      </c>
      <c r="G941" s="26">
        <v>0</v>
      </c>
      <c r="H941" s="26">
        <v>0</v>
      </c>
      <c r="I941" s="26">
        <v>0</v>
      </c>
      <c r="J941" s="26">
        <v>0</v>
      </c>
      <c r="K941" s="28">
        <v>0</v>
      </c>
      <c r="L941" s="26">
        <v>0</v>
      </c>
      <c r="M941" s="26">
        <v>0</v>
      </c>
      <c r="N941" s="26">
        <v>0</v>
      </c>
      <c r="O941" s="26">
        <v>0</v>
      </c>
      <c r="P941" s="26">
        <v>0</v>
      </c>
      <c r="Q941" s="26">
        <v>0</v>
      </c>
      <c r="R941" s="26">
        <v>0</v>
      </c>
      <c r="S941" s="26">
        <v>0</v>
      </c>
      <c r="T941" s="26">
        <v>0</v>
      </c>
      <c r="U941" s="26">
        <v>0</v>
      </c>
      <c r="V941" s="26">
        <v>0</v>
      </c>
      <c r="W941" s="26">
        <v>0</v>
      </c>
      <c r="X941" s="26">
        <v>0</v>
      </c>
      <c r="Y941" s="26">
        <v>0</v>
      </c>
      <c r="Z941" s="26">
        <v>0</v>
      </c>
      <c r="AA941" s="26">
        <v>0</v>
      </c>
      <c r="AB941" s="26">
        <v>0</v>
      </c>
      <c r="AC941" s="26">
        <v>0</v>
      </c>
      <c r="AD941" s="34">
        <v>83194.759999999995</v>
      </c>
      <c r="AE941" s="26">
        <v>0</v>
      </c>
      <c r="AF941" s="29">
        <v>2021</v>
      </c>
      <c r="AG941" s="29" t="s">
        <v>263</v>
      </c>
      <c r="AH941" s="29" t="s">
        <v>263</v>
      </c>
    </row>
    <row r="942" spans="1:34" ht="61.5">
      <c r="A942" s="17">
        <v>1</v>
      </c>
      <c r="B942" s="52">
        <v>346</v>
      </c>
      <c r="C942" s="20" t="s">
        <v>54</v>
      </c>
      <c r="D942" s="26">
        <v>176330.99</v>
      </c>
      <c r="E942" s="26">
        <v>0</v>
      </c>
      <c r="F942" s="26">
        <v>0</v>
      </c>
      <c r="G942" s="26">
        <v>0</v>
      </c>
      <c r="H942" s="26">
        <v>0</v>
      </c>
      <c r="I942" s="26">
        <v>0</v>
      </c>
      <c r="J942" s="26">
        <v>0</v>
      </c>
      <c r="K942" s="58">
        <v>0</v>
      </c>
      <c r="L942" s="26">
        <v>0</v>
      </c>
      <c r="M942" s="26">
        <v>0</v>
      </c>
      <c r="N942" s="26">
        <v>0</v>
      </c>
      <c r="O942" s="26">
        <v>0</v>
      </c>
      <c r="P942" s="26">
        <v>0</v>
      </c>
      <c r="Q942" s="26">
        <v>0</v>
      </c>
      <c r="R942" s="26">
        <v>0</v>
      </c>
      <c r="S942" s="26">
        <v>0</v>
      </c>
      <c r="T942" s="26">
        <v>0</v>
      </c>
      <c r="U942" s="26">
        <v>0</v>
      </c>
      <c r="V942" s="26">
        <v>0</v>
      </c>
      <c r="W942" s="26">
        <v>0</v>
      </c>
      <c r="X942" s="26">
        <v>0</v>
      </c>
      <c r="Y942" s="26">
        <v>0</v>
      </c>
      <c r="Z942" s="26">
        <v>0</v>
      </c>
      <c r="AA942" s="26">
        <v>0</v>
      </c>
      <c r="AB942" s="26">
        <v>0</v>
      </c>
      <c r="AC942" s="26">
        <v>0</v>
      </c>
      <c r="AD942" s="34">
        <v>176330.99</v>
      </c>
      <c r="AE942" s="26">
        <v>0</v>
      </c>
      <c r="AF942" s="29">
        <v>2021</v>
      </c>
      <c r="AG942" s="29" t="s">
        <v>263</v>
      </c>
      <c r="AH942" s="29" t="s">
        <v>263</v>
      </c>
    </row>
    <row r="943" spans="1:34" ht="61.5">
      <c r="A943" s="17">
        <v>1</v>
      </c>
      <c r="B943" s="52">
        <v>347</v>
      </c>
      <c r="C943" s="20" t="s">
        <v>1205</v>
      </c>
      <c r="D943" s="26">
        <v>203000</v>
      </c>
      <c r="E943" s="26">
        <v>0</v>
      </c>
      <c r="F943" s="26">
        <v>0</v>
      </c>
      <c r="G943" s="34">
        <v>0</v>
      </c>
      <c r="H943" s="26">
        <v>200000</v>
      </c>
      <c r="I943" s="26">
        <v>0</v>
      </c>
      <c r="J943" s="26">
        <v>0</v>
      </c>
      <c r="K943" s="28">
        <v>0</v>
      </c>
      <c r="L943" s="26">
        <v>0</v>
      </c>
      <c r="M943" s="34">
        <v>0</v>
      </c>
      <c r="N943" s="34">
        <v>0</v>
      </c>
      <c r="O943" s="26">
        <v>0</v>
      </c>
      <c r="P943" s="26">
        <v>0</v>
      </c>
      <c r="Q943" s="26">
        <v>0</v>
      </c>
      <c r="R943" s="26">
        <v>0</v>
      </c>
      <c r="S943" s="26">
        <v>0</v>
      </c>
      <c r="T943" s="26">
        <v>0</v>
      </c>
      <c r="U943" s="26">
        <v>0</v>
      </c>
      <c r="V943" s="26">
        <v>0</v>
      </c>
      <c r="W943" s="26">
        <v>0</v>
      </c>
      <c r="X943" s="26">
        <v>0</v>
      </c>
      <c r="Y943" s="26">
        <v>0</v>
      </c>
      <c r="Z943" s="26">
        <v>0</v>
      </c>
      <c r="AA943" s="26">
        <v>0</v>
      </c>
      <c r="AB943" s="26">
        <v>0</v>
      </c>
      <c r="AC943" s="26">
        <v>3000</v>
      </c>
      <c r="AD943" s="26">
        <v>0</v>
      </c>
      <c r="AE943" s="26">
        <v>0</v>
      </c>
      <c r="AF943" s="29" t="s">
        <v>263</v>
      </c>
      <c r="AG943" s="29">
        <v>2021</v>
      </c>
      <c r="AH943" s="30">
        <v>2021</v>
      </c>
    </row>
    <row r="944" spans="1:34" ht="61.5">
      <c r="B944" s="20" t="s">
        <v>812</v>
      </c>
      <c r="C944" s="20"/>
      <c r="D944" s="167">
        <v>2077656.16</v>
      </c>
      <c r="E944" s="26">
        <v>0</v>
      </c>
      <c r="F944" s="26">
        <v>0</v>
      </c>
      <c r="G944" s="26">
        <v>0</v>
      </c>
      <c r="H944" s="26">
        <v>0</v>
      </c>
      <c r="I944" s="26">
        <v>0</v>
      </c>
      <c r="J944" s="26">
        <v>0</v>
      </c>
      <c r="K944" s="28">
        <v>0</v>
      </c>
      <c r="L944" s="26">
        <v>0</v>
      </c>
      <c r="M944" s="26">
        <v>433.81</v>
      </c>
      <c r="N944" s="26">
        <v>1998394</v>
      </c>
      <c r="O944" s="26">
        <v>0</v>
      </c>
      <c r="P944" s="26">
        <v>0</v>
      </c>
      <c r="Q944" s="26">
        <v>0</v>
      </c>
      <c r="R944" s="26">
        <v>0</v>
      </c>
      <c r="S944" s="26">
        <v>0</v>
      </c>
      <c r="T944" s="26">
        <v>0</v>
      </c>
      <c r="U944" s="26">
        <v>0</v>
      </c>
      <c r="V944" s="26">
        <v>0</v>
      </c>
      <c r="W944" s="26">
        <v>0</v>
      </c>
      <c r="X944" s="26">
        <v>0</v>
      </c>
      <c r="Y944" s="26">
        <v>0</v>
      </c>
      <c r="Z944" s="26">
        <v>0</v>
      </c>
      <c r="AA944" s="26">
        <v>0</v>
      </c>
      <c r="AB944" s="26">
        <v>0</v>
      </c>
      <c r="AC944" s="26">
        <v>17835.669999999998</v>
      </c>
      <c r="AD944" s="26">
        <v>61426.49</v>
      </c>
      <c r="AE944" s="26">
        <v>0</v>
      </c>
      <c r="AF944" s="56" t="s">
        <v>720</v>
      </c>
      <c r="AG944" s="56" t="s">
        <v>720</v>
      </c>
      <c r="AH944" s="70" t="s">
        <v>720</v>
      </c>
    </row>
    <row r="945" spans="1:34" ht="61.5">
      <c r="A945" s="17">
        <v>1</v>
      </c>
      <c r="B945" s="52">
        <v>348</v>
      </c>
      <c r="C945" s="20" t="s">
        <v>53</v>
      </c>
      <c r="D945" s="26">
        <v>2077656.16</v>
      </c>
      <c r="E945" s="26">
        <v>0</v>
      </c>
      <c r="F945" s="26">
        <v>0</v>
      </c>
      <c r="G945" s="26">
        <v>0</v>
      </c>
      <c r="H945" s="26">
        <v>0</v>
      </c>
      <c r="I945" s="26">
        <v>0</v>
      </c>
      <c r="J945" s="26">
        <v>0</v>
      </c>
      <c r="K945" s="28">
        <v>0</v>
      </c>
      <c r="L945" s="26">
        <v>0</v>
      </c>
      <c r="M945" s="26">
        <v>433.81</v>
      </c>
      <c r="N945" s="26">
        <v>1998394</v>
      </c>
      <c r="O945" s="26">
        <v>0</v>
      </c>
      <c r="P945" s="26">
        <v>0</v>
      </c>
      <c r="Q945" s="26">
        <v>0</v>
      </c>
      <c r="R945" s="26">
        <v>0</v>
      </c>
      <c r="S945" s="26">
        <v>0</v>
      </c>
      <c r="T945" s="26">
        <v>0</v>
      </c>
      <c r="U945" s="26">
        <v>0</v>
      </c>
      <c r="V945" s="26">
        <v>0</v>
      </c>
      <c r="W945" s="26">
        <v>0</v>
      </c>
      <c r="X945" s="26">
        <v>0</v>
      </c>
      <c r="Y945" s="26">
        <v>0</v>
      </c>
      <c r="Z945" s="26">
        <v>0</v>
      </c>
      <c r="AA945" s="26">
        <v>0</v>
      </c>
      <c r="AB945" s="26">
        <v>0</v>
      </c>
      <c r="AC945" s="34">
        <v>17835.669999999998</v>
      </c>
      <c r="AD945" s="26">
        <v>61426.49</v>
      </c>
      <c r="AE945" s="26">
        <v>0</v>
      </c>
      <c r="AF945" s="29">
        <v>2021</v>
      </c>
      <c r="AG945" s="29">
        <v>2021</v>
      </c>
      <c r="AH945" s="30">
        <v>2021</v>
      </c>
    </row>
    <row r="946" spans="1:34" ht="61.5">
      <c r="B946" s="20" t="s">
        <v>813</v>
      </c>
      <c r="C946" s="20"/>
      <c r="D946" s="167">
        <v>20595957.049999997</v>
      </c>
      <c r="E946" s="26">
        <v>0</v>
      </c>
      <c r="F946" s="26">
        <v>0</v>
      </c>
      <c r="G946" s="26">
        <v>0</v>
      </c>
      <c r="H946" s="26">
        <v>0</v>
      </c>
      <c r="I946" s="26">
        <v>0</v>
      </c>
      <c r="J946" s="26">
        <v>0</v>
      </c>
      <c r="K946" s="28">
        <v>0</v>
      </c>
      <c r="L946" s="26">
        <v>0</v>
      </c>
      <c r="M946" s="26">
        <v>3887.68</v>
      </c>
      <c r="N946" s="26">
        <v>20144768</v>
      </c>
      <c r="O946" s="26">
        <v>0</v>
      </c>
      <c r="P946" s="26">
        <v>0</v>
      </c>
      <c r="Q946" s="26">
        <v>0</v>
      </c>
      <c r="R946" s="26">
        <v>0</v>
      </c>
      <c r="S946" s="26">
        <v>0</v>
      </c>
      <c r="T946" s="26">
        <v>0</v>
      </c>
      <c r="U946" s="26">
        <v>0</v>
      </c>
      <c r="V946" s="26">
        <v>0</v>
      </c>
      <c r="W946" s="26">
        <v>0</v>
      </c>
      <c r="X946" s="26">
        <v>0</v>
      </c>
      <c r="Y946" s="26">
        <v>0</v>
      </c>
      <c r="Z946" s="26">
        <v>0</v>
      </c>
      <c r="AA946" s="26">
        <v>0</v>
      </c>
      <c r="AB946" s="26">
        <v>0</v>
      </c>
      <c r="AC946" s="26">
        <v>201410.96</v>
      </c>
      <c r="AD946" s="26">
        <v>249778.09</v>
      </c>
      <c r="AE946" s="26">
        <v>0</v>
      </c>
      <c r="AF946" s="56" t="s">
        <v>720</v>
      </c>
      <c r="AG946" s="56" t="s">
        <v>720</v>
      </c>
      <c r="AH946" s="70" t="s">
        <v>720</v>
      </c>
    </row>
    <row r="947" spans="1:34" ht="61.5">
      <c r="A947" s="17">
        <v>1</v>
      </c>
      <c r="B947" s="52">
        <v>349</v>
      </c>
      <c r="C947" s="20" t="s">
        <v>60</v>
      </c>
      <c r="D947" s="26">
        <v>4272225.54</v>
      </c>
      <c r="E947" s="26">
        <v>0</v>
      </c>
      <c r="F947" s="26">
        <v>0</v>
      </c>
      <c r="G947" s="26">
        <v>0</v>
      </c>
      <c r="H947" s="26">
        <v>0</v>
      </c>
      <c r="I947" s="26">
        <v>0</v>
      </c>
      <c r="J947" s="26">
        <v>0</v>
      </c>
      <c r="K947" s="28">
        <v>0</v>
      </c>
      <c r="L947" s="26">
        <v>0</v>
      </c>
      <c r="M947" s="26">
        <v>568.79999999999995</v>
      </c>
      <c r="N947" s="26">
        <v>4129648</v>
      </c>
      <c r="O947" s="26">
        <v>0</v>
      </c>
      <c r="P947" s="26">
        <v>0</v>
      </c>
      <c r="Q947" s="26">
        <v>0</v>
      </c>
      <c r="R947" s="26">
        <v>0</v>
      </c>
      <c r="S947" s="26">
        <v>0</v>
      </c>
      <c r="T947" s="26">
        <v>0</v>
      </c>
      <c r="U947" s="26">
        <v>0</v>
      </c>
      <c r="V947" s="26">
        <v>0</v>
      </c>
      <c r="W947" s="26">
        <v>0</v>
      </c>
      <c r="X947" s="26">
        <v>0</v>
      </c>
      <c r="Y947" s="26">
        <v>0</v>
      </c>
      <c r="Z947" s="26">
        <v>0</v>
      </c>
      <c r="AA947" s="26">
        <v>0</v>
      </c>
      <c r="AB947" s="26">
        <v>0</v>
      </c>
      <c r="AC947" s="34">
        <v>36857.11</v>
      </c>
      <c r="AD947" s="34">
        <v>105720.43</v>
      </c>
      <c r="AE947" s="26">
        <v>0</v>
      </c>
      <c r="AF947" s="29">
        <v>2021</v>
      </c>
      <c r="AG947" s="29">
        <v>2021</v>
      </c>
      <c r="AH947" s="30">
        <v>2021</v>
      </c>
    </row>
    <row r="948" spans="1:34" ht="61.5">
      <c r="A948" s="17">
        <v>1</v>
      </c>
      <c r="B948" s="52">
        <v>350</v>
      </c>
      <c r="C948" s="20" t="s">
        <v>61</v>
      </c>
      <c r="D948" s="26">
        <v>3672377.8499999996</v>
      </c>
      <c r="E948" s="26">
        <v>0</v>
      </c>
      <c r="F948" s="26">
        <v>0</v>
      </c>
      <c r="G948" s="26">
        <v>0</v>
      </c>
      <c r="H948" s="26">
        <v>0</v>
      </c>
      <c r="I948" s="26">
        <v>0</v>
      </c>
      <c r="J948" s="26">
        <v>0</v>
      </c>
      <c r="K948" s="28">
        <v>0</v>
      </c>
      <c r="L948" s="26">
        <v>0</v>
      </c>
      <c r="M948" s="26">
        <v>612</v>
      </c>
      <c r="N948" s="26">
        <v>3563166</v>
      </c>
      <c r="O948" s="26">
        <v>0</v>
      </c>
      <c r="P948" s="26">
        <v>0</v>
      </c>
      <c r="Q948" s="26">
        <v>0</v>
      </c>
      <c r="R948" s="26">
        <v>0</v>
      </c>
      <c r="S948" s="26">
        <v>0</v>
      </c>
      <c r="T948" s="26">
        <v>0</v>
      </c>
      <c r="U948" s="26">
        <v>0</v>
      </c>
      <c r="V948" s="26">
        <v>0</v>
      </c>
      <c r="W948" s="26">
        <v>0</v>
      </c>
      <c r="X948" s="26">
        <v>0</v>
      </c>
      <c r="Y948" s="26">
        <v>0</v>
      </c>
      <c r="Z948" s="26">
        <v>0</v>
      </c>
      <c r="AA948" s="26">
        <v>0</v>
      </c>
      <c r="AB948" s="26">
        <v>0</v>
      </c>
      <c r="AC948" s="34">
        <v>31801.26</v>
      </c>
      <c r="AD948" s="26">
        <v>77410.59</v>
      </c>
      <c r="AE948" s="26">
        <v>0</v>
      </c>
      <c r="AF948" s="29">
        <v>2021</v>
      </c>
      <c r="AG948" s="29">
        <v>2021</v>
      </c>
      <c r="AH948" s="30">
        <v>2021</v>
      </c>
    </row>
    <row r="949" spans="1:34" ht="61.5">
      <c r="A949" s="17">
        <v>1</v>
      </c>
      <c r="B949" s="52">
        <v>351</v>
      </c>
      <c r="C949" s="20" t="s">
        <v>59</v>
      </c>
      <c r="D949" s="26">
        <v>2799677.08</v>
      </c>
      <c r="E949" s="26">
        <v>0</v>
      </c>
      <c r="F949" s="26">
        <v>0</v>
      </c>
      <c r="G949" s="26">
        <v>0</v>
      </c>
      <c r="H949" s="26">
        <v>0</v>
      </c>
      <c r="I949" s="26">
        <v>0</v>
      </c>
      <c r="J949" s="26">
        <v>0</v>
      </c>
      <c r="K949" s="28">
        <v>0</v>
      </c>
      <c r="L949" s="26">
        <v>0</v>
      </c>
      <c r="M949" s="26">
        <v>602.27</v>
      </c>
      <c r="N949" s="26">
        <v>2774911</v>
      </c>
      <c r="O949" s="26">
        <v>0</v>
      </c>
      <c r="P949" s="26">
        <v>0</v>
      </c>
      <c r="Q949" s="26">
        <v>0</v>
      </c>
      <c r="R949" s="26">
        <v>0</v>
      </c>
      <c r="S949" s="26">
        <v>0</v>
      </c>
      <c r="T949" s="26">
        <v>0</v>
      </c>
      <c r="U949" s="26">
        <v>0</v>
      </c>
      <c r="V949" s="26">
        <v>0</v>
      </c>
      <c r="W949" s="26">
        <v>0</v>
      </c>
      <c r="X949" s="26">
        <v>0</v>
      </c>
      <c r="Y949" s="26">
        <v>0</v>
      </c>
      <c r="Z949" s="26">
        <v>0</v>
      </c>
      <c r="AA949" s="26">
        <v>0</v>
      </c>
      <c r="AB949" s="26">
        <v>0</v>
      </c>
      <c r="AC949" s="26">
        <v>24766.080000000002</v>
      </c>
      <c r="AD949" s="26">
        <v>0</v>
      </c>
      <c r="AE949" s="26">
        <v>0</v>
      </c>
      <c r="AF949" s="29" t="s">
        <v>263</v>
      </c>
      <c r="AG949" s="29">
        <v>2021</v>
      </c>
      <c r="AH949" s="30">
        <v>2021</v>
      </c>
    </row>
    <row r="950" spans="1:34" ht="61.5">
      <c r="A950" s="17">
        <v>1</v>
      </c>
      <c r="B950" s="52">
        <v>352</v>
      </c>
      <c r="C950" s="20" t="s">
        <v>62</v>
      </c>
      <c r="D950" s="26">
        <v>2844503.1199999996</v>
      </c>
      <c r="E950" s="26">
        <v>0</v>
      </c>
      <c r="F950" s="26">
        <v>0</v>
      </c>
      <c r="G950" s="26">
        <v>0</v>
      </c>
      <c r="H950" s="26">
        <v>0</v>
      </c>
      <c r="I950" s="26">
        <v>0</v>
      </c>
      <c r="J950" s="26">
        <v>0</v>
      </c>
      <c r="K950" s="28">
        <v>0</v>
      </c>
      <c r="L950" s="26">
        <v>0</v>
      </c>
      <c r="M950" s="26">
        <v>552.78</v>
      </c>
      <c r="N950" s="34">
        <v>2753283</v>
      </c>
      <c r="O950" s="26">
        <v>0</v>
      </c>
      <c r="P950" s="26">
        <v>0</v>
      </c>
      <c r="Q950" s="26">
        <v>0</v>
      </c>
      <c r="R950" s="26">
        <v>0</v>
      </c>
      <c r="S950" s="26">
        <v>0</v>
      </c>
      <c r="T950" s="26">
        <v>0</v>
      </c>
      <c r="U950" s="26">
        <v>0</v>
      </c>
      <c r="V950" s="26">
        <v>0</v>
      </c>
      <c r="W950" s="26">
        <v>0</v>
      </c>
      <c r="X950" s="26">
        <v>0</v>
      </c>
      <c r="Y950" s="26">
        <v>0</v>
      </c>
      <c r="Z950" s="26">
        <v>0</v>
      </c>
      <c r="AA950" s="26">
        <v>0</v>
      </c>
      <c r="AB950" s="26">
        <v>0</v>
      </c>
      <c r="AC950" s="26">
        <v>24573.05</v>
      </c>
      <c r="AD950" s="26">
        <v>66647.070000000007</v>
      </c>
      <c r="AE950" s="26">
        <v>0</v>
      </c>
      <c r="AF950" s="29">
        <v>2021</v>
      </c>
      <c r="AG950" s="29">
        <v>2021</v>
      </c>
      <c r="AH950" s="30">
        <v>2021</v>
      </c>
    </row>
    <row r="951" spans="1:34" ht="61.5">
      <c r="A951" s="17">
        <v>1</v>
      </c>
      <c r="B951" s="52">
        <v>353</v>
      </c>
      <c r="C951" s="20" t="s">
        <v>58</v>
      </c>
      <c r="D951" s="26">
        <v>2708720.47</v>
      </c>
      <c r="E951" s="26">
        <v>0</v>
      </c>
      <c r="F951" s="26">
        <v>0</v>
      </c>
      <c r="G951" s="26">
        <v>0</v>
      </c>
      <c r="H951" s="26">
        <v>0</v>
      </c>
      <c r="I951" s="26">
        <v>0</v>
      </c>
      <c r="J951" s="26">
        <v>0</v>
      </c>
      <c r="K951" s="28">
        <v>0</v>
      </c>
      <c r="L951" s="26">
        <v>0</v>
      </c>
      <c r="M951" s="26">
        <v>638</v>
      </c>
      <c r="N951" s="26">
        <v>2684759</v>
      </c>
      <c r="O951" s="26">
        <v>0</v>
      </c>
      <c r="P951" s="26">
        <v>0</v>
      </c>
      <c r="Q951" s="26">
        <v>0</v>
      </c>
      <c r="R951" s="26">
        <v>0</v>
      </c>
      <c r="S951" s="26">
        <v>0</v>
      </c>
      <c r="T951" s="26">
        <v>0</v>
      </c>
      <c r="U951" s="26">
        <v>0</v>
      </c>
      <c r="V951" s="26">
        <v>0</v>
      </c>
      <c r="W951" s="26">
        <v>0</v>
      </c>
      <c r="X951" s="26">
        <v>0</v>
      </c>
      <c r="Y951" s="26">
        <v>0</v>
      </c>
      <c r="Z951" s="26">
        <v>0</v>
      </c>
      <c r="AA951" s="26">
        <v>0</v>
      </c>
      <c r="AB951" s="26">
        <v>0</v>
      </c>
      <c r="AC951" s="34">
        <v>23961.47</v>
      </c>
      <c r="AD951" s="26">
        <v>0</v>
      </c>
      <c r="AE951" s="26">
        <v>0</v>
      </c>
      <c r="AF951" s="29" t="s">
        <v>263</v>
      </c>
      <c r="AG951" s="29">
        <v>2021</v>
      </c>
      <c r="AH951" s="30">
        <v>2021</v>
      </c>
    </row>
    <row r="952" spans="1:34" ht="61.5">
      <c r="A952" s="17">
        <v>1</v>
      </c>
      <c r="B952" s="52">
        <v>354</v>
      </c>
      <c r="C952" s="20" t="s">
        <v>49</v>
      </c>
      <c r="D952" s="26">
        <v>4298452.99</v>
      </c>
      <c r="E952" s="26">
        <v>0</v>
      </c>
      <c r="F952" s="26">
        <v>0</v>
      </c>
      <c r="G952" s="26">
        <v>0</v>
      </c>
      <c r="H952" s="26">
        <v>0</v>
      </c>
      <c r="I952" s="26">
        <v>0</v>
      </c>
      <c r="J952" s="26">
        <v>0</v>
      </c>
      <c r="K952" s="58">
        <v>0</v>
      </c>
      <c r="L952" s="26">
        <v>0</v>
      </c>
      <c r="M952" s="34">
        <v>913.83</v>
      </c>
      <c r="N952" s="34">
        <v>4239001</v>
      </c>
      <c r="O952" s="26">
        <v>0</v>
      </c>
      <c r="P952" s="26">
        <v>0</v>
      </c>
      <c r="Q952" s="26">
        <v>0</v>
      </c>
      <c r="R952" s="26">
        <v>0</v>
      </c>
      <c r="S952" s="26">
        <v>0</v>
      </c>
      <c r="T952" s="26">
        <v>0</v>
      </c>
      <c r="U952" s="26">
        <v>0</v>
      </c>
      <c r="V952" s="26">
        <v>0</v>
      </c>
      <c r="W952" s="26">
        <v>0</v>
      </c>
      <c r="X952" s="26">
        <v>0</v>
      </c>
      <c r="Y952" s="26">
        <v>0</v>
      </c>
      <c r="Z952" s="26">
        <v>0</v>
      </c>
      <c r="AA952" s="26">
        <v>0</v>
      </c>
      <c r="AB952" s="26">
        <v>0</v>
      </c>
      <c r="AC952" s="34">
        <v>59451.99</v>
      </c>
      <c r="AD952" s="26">
        <v>0</v>
      </c>
      <c r="AE952" s="26">
        <v>0</v>
      </c>
      <c r="AF952" s="29" t="s">
        <v>263</v>
      </c>
      <c r="AG952" s="29">
        <v>2021</v>
      </c>
      <c r="AH952" s="30">
        <v>2021</v>
      </c>
    </row>
    <row r="953" spans="1:34" ht="61.5">
      <c r="B953" s="20" t="s">
        <v>808</v>
      </c>
      <c r="C953" s="20"/>
      <c r="D953" s="167">
        <v>166016.51999999999</v>
      </c>
      <c r="E953" s="26">
        <v>0</v>
      </c>
      <c r="F953" s="26">
        <v>0</v>
      </c>
      <c r="G953" s="26">
        <v>0</v>
      </c>
      <c r="H953" s="26">
        <v>0</v>
      </c>
      <c r="I953" s="26">
        <v>0</v>
      </c>
      <c r="J953" s="26">
        <v>0</v>
      </c>
      <c r="K953" s="28">
        <v>0</v>
      </c>
      <c r="L953" s="26">
        <v>0</v>
      </c>
      <c r="M953" s="26">
        <v>0</v>
      </c>
      <c r="N953" s="26">
        <v>0</v>
      </c>
      <c r="O953" s="26">
        <v>0</v>
      </c>
      <c r="P953" s="26">
        <v>0</v>
      </c>
      <c r="Q953" s="26">
        <v>0</v>
      </c>
      <c r="R953" s="26">
        <v>0</v>
      </c>
      <c r="S953" s="26">
        <v>0</v>
      </c>
      <c r="T953" s="26">
        <v>0</v>
      </c>
      <c r="U953" s="26">
        <v>0</v>
      </c>
      <c r="V953" s="26">
        <v>0</v>
      </c>
      <c r="W953" s="26">
        <v>0</v>
      </c>
      <c r="X953" s="26">
        <v>0</v>
      </c>
      <c r="Y953" s="26">
        <v>0</v>
      </c>
      <c r="Z953" s="26">
        <v>0</v>
      </c>
      <c r="AA953" s="26">
        <v>0</v>
      </c>
      <c r="AB953" s="26">
        <v>0</v>
      </c>
      <c r="AC953" s="26">
        <v>0</v>
      </c>
      <c r="AD953" s="26">
        <v>166016.51999999999</v>
      </c>
      <c r="AE953" s="26">
        <v>0</v>
      </c>
      <c r="AF953" s="56" t="s">
        <v>720</v>
      </c>
      <c r="AG953" s="56" t="s">
        <v>720</v>
      </c>
      <c r="AH953" s="70" t="s">
        <v>720</v>
      </c>
    </row>
    <row r="954" spans="1:34" ht="61.5">
      <c r="A954" s="17">
        <v>1</v>
      </c>
      <c r="B954" s="52">
        <v>355</v>
      </c>
      <c r="C954" s="88" t="s">
        <v>66</v>
      </c>
      <c r="D954" s="26">
        <v>75494.62</v>
      </c>
      <c r="E954" s="26">
        <v>0</v>
      </c>
      <c r="F954" s="26">
        <v>0</v>
      </c>
      <c r="G954" s="26">
        <v>0</v>
      </c>
      <c r="H954" s="26">
        <v>0</v>
      </c>
      <c r="I954" s="26">
        <v>0</v>
      </c>
      <c r="J954" s="26">
        <v>0</v>
      </c>
      <c r="K954" s="58">
        <v>0</v>
      </c>
      <c r="L954" s="26">
        <v>0</v>
      </c>
      <c r="M954" s="26">
        <v>0</v>
      </c>
      <c r="N954" s="26">
        <v>0</v>
      </c>
      <c r="O954" s="26">
        <v>0</v>
      </c>
      <c r="P954" s="26">
        <v>0</v>
      </c>
      <c r="Q954" s="26">
        <v>0</v>
      </c>
      <c r="R954" s="26">
        <v>0</v>
      </c>
      <c r="S954" s="26">
        <v>0</v>
      </c>
      <c r="T954" s="26">
        <v>0</v>
      </c>
      <c r="U954" s="26">
        <v>0</v>
      </c>
      <c r="V954" s="26">
        <v>0</v>
      </c>
      <c r="W954" s="26">
        <v>0</v>
      </c>
      <c r="X954" s="26">
        <v>0</v>
      </c>
      <c r="Y954" s="26">
        <v>0</v>
      </c>
      <c r="Z954" s="26">
        <v>0</v>
      </c>
      <c r="AA954" s="26">
        <v>0</v>
      </c>
      <c r="AB954" s="26">
        <v>0</v>
      </c>
      <c r="AC954" s="26">
        <v>0</v>
      </c>
      <c r="AD954" s="26">
        <v>75494.62</v>
      </c>
      <c r="AE954" s="26">
        <v>0</v>
      </c>
      <c r="AF954" s="29">
        <v>2021</v>
      </c>
      <c r="AG954" s="29" t="s">
        <v>263</v>
      </c>
      <c r="AH954" s="30" t="s">
        <v>263</v>
      </c>
    </row>
    <row r="955" spans="1:34" ht="61.5">
      <c r="A955" s="17">
        <v>1</v>
      </c>
      <c r="B955" s="52">
        <v>356</v>
      </c>
      <c r="C955" s="20" t="s">
        <v>57</v>
      </c>
      <c r="D955" s="26">
        <v>90521.9</v>
      </c>
      <c r="E955" s="26">
        <v>0</v>
      </c>
      <c r="F955" s="26">
        <v>0</v>
      </c>
      <c r="G955" s="26">
        <v>0</v>
      </c>
      <c r="H955" s="26">
        <v>0</v>
      </c>
      <c r="I955" s="26">
        <v>0</v>
      </c>
      <c r="J955" s="26">
        <v>0</v>
      </c>
      <c r="K955" s="58">
        <v>0</v>
      </c>
      <c r="L955" s="26">
        <v>0</v>
      </c>
      <c r="M955" s="26">
        <v>0</v>
      </c>
      <c r="N955" s="26">
        <v>0</v>
      </c>
      <c r="O955" s="26">
        <v>0</v>
      </c>
      <c r="P955" s="26">
        <v>0</v>
      </c>
      <c r="Q955" s="26">
        <v>0</v>
      </c>
      <c r="R955" s="26">
        <v>0</v>
      </c>
      <c r="S955" s="26">
        <v>0</v>
      </c>
      <c r="T955" s="26">
        <v>0</v>
      </c>
      <c r="U955" s="26">
        <v>0</v>
      </c>
      <c r="V955" s="26">
        <v>0</v>
      </c>
      <c r="W955" s="26">
        <v>0</v>
      </c>
      <c r="X955" s="26">
        <v>0</v>
      </c>
      <c r="Y955" s="26">
        <v>0</v>
      </c>
      <c r="Z955" s="26">
        <v>0</v>
      </c>
      <c r="AA955" s="26">
        <v>0</v>
      </c>
      <c r="AB955" s="26">
        <v>0</v>
      </c>
      <c r="AC955" s="26">
        <v>0</v>
      </c>
      <c r="AD955" s="34">
        <v>90521.9</v>
      </c>
      <c r="AE955" s="26">
        <v>0</v>
      </c>
      <c r="AF955" s="29">
        <v>2021</v>
      </c>
      <c r="AG955" s="29" t="s">
        <v>263</v>
      </c>
      <c r="AH955" s="30" t="s">
        <v>263</v>
      </c>
    </row>
    <row r="956" spans="1:34" ht="61.5">
      <c r="B956" s="20" t="s">
        <v>843</v>
      </c>
      <c r="C956" s="20"/>
      <c r="D956" s="167">
        <v>79976.490000000005</v>
      </c>
      <c r="E956" s="26">
        <v>0</v>
      </c>
      <c r="F956" s="26">
        <v>0</v>
      </c>
      <c r="G956" s="26">
        <v>0</v>
      </c>
      <c r="H956" s="26">
        <v>0</v>
      </c>
      <c r="I956" s="26">
        <v>0</v>
      </c>
      <c r="J956" s="26">
        <v>0</v>
      </c>
      <c r="K956" s="28">
        <v>0</v>
      </c>
      <c r="L956" s="26">
        <v>0</v>
      </c>
      <c r="M956" s="26">
        <v>0</v>
      </c>
      <c r="N956" s="26">
        <v>0</v>
      </c>
      <c r="O956" s="26">
        <v>0</v>
      </c>
      <c r="P956" s="26">
        <v>0</v>
      </c>
      <c r="Q956" s="26">
        <v>0</v>
      </c>
      <c r="R956" s="26">
        <v>0</v>
      </c>
      <c r="S956" s="26">
        <v>0</v>
      </c>
      <c r="T956" s="26">
        <v>0</v>
      </c>
      <c r="U956" s="26">
        <v>0</v>
      </c>
      <c r="V956" s="26">
        <v>0</v>
      </c>
      <c r="W956" s="26">
        <v>0</v>
      </c>
      <c r="X956" s="26">
        <v>0</v>
      </c>
      <c r="Y956" s="26">
        <v>0</v>
      </c>
      <c r="Z956" s="26">
        <v>0</v>
      </c>
      <c r="AA956" s="26">
        <v>0</v>
      </c>
      <c r="AB956" s="26">
        <v>0</v>
      </c>
      <c r="AC956" s="26">
        <v>0</v>
      </c>
      <c r="AD956" s="26">
        <v>79976.490000000005</v>
      </c>
      <c r="AE956" s="26">
        <v>0</v>
      </c>
      <c r="AF956" s="56" t="s">
        <v>720</v>
      </c>
      <c r="AG956" s="56" t="s">
        <v>720</v>
      </c>
      <c r="AH956" s="70" t="s">
        <v>720</v>
      </c>
    </row>
    <row r="957" spans="1:34" ht="61.5">
      <c r="A957" s="17">
        <v>1</v>
      </c>
      <c r="B957" s="52">
        <v>357</v>
      </c>
      <c r="C957" s="20" t="s">
        <v>55</v>
      </c>
      <c r="D957" s="26">
        <v>79976.490000000005</v>
      </c>
      <c r="E957" s="26">
        <v>0</v>
      </c>
      <c r="F957" s="26">
        <v>0</v>
      </c>
      <c r="G957" s="26">
        <v>0</v>
      </c>
      <c r="H957" s="26">
        <v>0</v>
      </c>
      <c r="I957" s="26">
        <v>0</v>
      </c>
      <c r="J957" s="26">
        <v>0</v>
      </c>
      <c r="K957" s="58">
        <v>0</v>
      </c>
      <c r="L957" s="26">
        <v>0</v>
      </c>
      <c r="M957" s="26">
        <v>0</v>
      </c>
      <c r="N957" s="26">
        <v>0</v>
      </c>
      <c r="O957" s="26">
        <v>0</v>
      </c>
      <c r="P957" s="26">
        <v>0</v>
      </c>
      <c r="Q957" s="26">
        <v>0</v>
      </c>
      <c r="R957" s="26">
        <v>0</v>
      </c>
      <c r="S957" s="26">
        <v>0</v>
      </c>
      <c r="T957" s="26">
        <v>0</v>
      </c>
      <c r="U957" s="26">
        <v>0</v>
      </c>
      <c r="V957" s="26">
        <v>0</v>
      </c>
      <c r="W957" s="26">
        <v>0</v>
      </c>
      <c r="X957" s="26">
        <v>0</v>
      </c>
      <c r="Y957" s="26">
        <v>0</v>
      </c>
      <c r="Z957" s="26">
        <v>0</v>
      </c>
      <c r="AA957" s="26">
        <v>0</v>
      </c>
      <c r="AB957" s="26">
        <v>0</v>
      </c>
      <c r="AC957" s="26">
        <v>0</v>
      </c>
      <c r="AD957" s="34">
        <v>79976.490000000005</v>
      </c>
      <c r="AE957" s="26">
        <v>0</v>
      </c>
      <c r="AF957" s="29">
        <v>2021</v>
      </c>
      <c r="AG957" s="29" t="s">
        <v>263</v>
      </c>
      <c r="AH957" s="30" t="s">
        <v>263</v>
      </c>
    </row>
    <row r="958" spans="1:34" ht="61.5">
      <c r="B958" s="20" t="s">
        <v>814</v>
      </c>
      <c r="C958" s="163"/>
      <c r="D958" s="167">
        <v>4904419.7699999996</v>
      </c>
      <c r="E958" s="26">
        <v>0</v>
      </c>
      <c r="F958" s="26">
        <v>0</v>
      </c>
      <c r="G958" s="26">
        <v>0</v>
      </c>
      <c r="H958" s="26">
        <v>0</v>
      </c>
      <c r="I958" s="26">
        <v>0</v>
      </c>
      <c r="J958" s="26">
        <v>0</v>
      </c>
      <c r="K958" s="28">
        <v>0</v>
      </c>
      <c r="L958" s="26">
        <v>0</v>
      </c>
      <c r="M958" s="26">
        <v>1178.23</v>
      </c>
      <c r="N958" s="26">
        <v>4616400.0600000005</v>
      </c>
      <c r="O958" s="26">
        <v>0</v>
      </c>
      <c r="P958" s="26">
        <v>0</v>
      </c>
      <c r="Q958" s="26">
        <v>0</v>
      </c>
      <c r="R958" s="26">
        <v>0</v>
      </c>
      <c r="S958" s="26">
        <v>0</v>
      </c>
      <c r="T958" s="26">
        <v>0</v>
      </c>
      <c r="U958" s="26">
        <v>0</v>
      </c>
      <c r="V958" s="26">
        <v>0</v>
      </c>
      <c r="W958" s="26">
        <v>0</v>
      </c>
      <c r="X958" s="26">
        <v>0</v>
      </c>
      <c r="Y958" s="26">
        <v>0</v>
      </c>
      <c r="Z958" s="26">
        <v>0</v>
      </c>
      <c r="AA958" s="26">
        <v>0</v>
      </c>
      <c r="AB958" s="26">
        <v>0</v>
      </c>
      <c r="AC958" s="26">
        <v>58166.65</v>
      </c>
      <c r="AD958" s="26">
        <v>229853.06</v>
      </c>
      <c r="AE958" s="26">
        <v>0</v>
      </c>
      <c r="AF958" s="56" t="s">
        <v>720</v>
      </c>
      <c r="AG958" s="56" t="s">
        <v>720</v>
      </c>
      <c r="AH958" s="70" t="s">
        <v>720</v>
      </c>
    </row>
    <row r="959" spans="1:34" ht="61.5">
      <c r="A959" s="17">
        <v>1</v>
      </c>
      <c r="B959" s="52">
        <v>358</v>
      </c>
      <c r="C959" s="20" t="s">
        <v>224</v>
      </c>
      <c r="D959" s="26">
        <v>3453753.26</v>
      </c>
      <c r="E959" s="26">
        <v>0</v>
      </c>
      <c r="F959" s="26">
        <v>0</v>
      </c>
      <c r="G959" s="26">
        <v>0</v>
      </c>
      <c r="H959" s="26">
        <v>0</v>
      </c>
      <c r="I959" s="26">
        <v>0</v>
      </c>
      <c r="J959" s="26">
        <v>0</v>
      </c>
      <c r="K959" s="28">
        <v>0</v>
      </c>
      <c r="L959" s="26">
        <v>0</v>
      </c>
      <c r="M959" s="26">
        <v>847.02</v>
      </c>
      <c r="N959" s="26">
        <v>3306825</v>
      </c>
      <c r="O959" s="26">
        <v>0</v>
      </c>
      <c r="P959" s="26">
        <v>0</v>
      </c>
      <c r="Q959" s="26">
        <v>0</v>
      </c>
      <c r="R959" s="26">
        <v>0</v>
      </c>
      <c r="S959" s="26">
        <v>0</v>
      </c>
      <c r="T959" s="26">
        <v>0</v>
      </c>
      <c r="U959" s="26">
        <v>0</v>
      </c>
      <c r="V959" s="26">
        <v>0</v>
      </c>
      <c r="W959" s="26">
        <v>0</v>
      </c>
      <c r="X959" s="26">
        <v>0</v>
      </c>
      <c r="Y959" s="26">
        <v>0</v>
      </c>
      <c r="Z959" s="26">
        <v>0</v>
      </c>
      <c r="AA959" s="26">
        <v>0</v>
      </c>
      <c r="AB959" s="26">
        <v>0</v>
      </c>
      <c r="AC959" s="26">
        <v>41666</v>
      </c>
      <c r="AD959" s="26">
        <v>105262.26</v>
      </c>
      <c r="AE959" s="26">
        <v>0</v>
      </c>
      <c r="AF959" s="29">
        <v>2021</v>
      </c>
      <c r="AG959" s="29">
        <v>2021</v>
      </c>
      <c r="AH959" s="30">
        <v>2021</v>
      </c>
    </row>
    <row r="960" spans="1:34" ht="61.5">
      <c r="A960" s="17">
        <v>1</v>
      </c>
      <c r="B960" s="52">
        <v>359</v>
      </c>
      <c r="C960" s="20" t="s">
        <v>223</v>
      </c>
      <c r="D960" s="26">
        <v>1378909.68</v>
      </c>
      <c r="E960" s="26">
        <v>0</v>
      </c>
      <c r="F960" s="26">
        <v>0</v>
      </c>
      <c r="G960" s="26">
        <v>0</v>
      </c>
      <c r="H960" s="26">
        <v>0</v>
      </c>
      <c r="I960" s="26">
        <v>0</v>
      </c>
      <c r="J960" s="26">
        <v>0</v>
      </c>
      <c r="K960" s="28">
        <v>0</v>
      </c>
      <c r="L960" s="26">
        <v>0</v>
      </c>
      <c r="M960" s="26">
        <v>331.21</v>
      </c>
      <c r="N960" s="34">
        <v>1309575.06</v>
      </c>
      <c r="O960" s="26">
        <v>0</v>
      </c>
      <c r="P960" s="26">
        <v>0</v>
      </c>
      <c r="Q960" s="26">
        <v>0</v>
      </c>
      <c r="R960" s="26">
        <v>0</v>
      </c>
      <c r="S960" s="26">
        <v>0</v>
      </c>
      <c r="T960" s="26">
        <v>0</v>
      </c>
      <c r="U960" s="26">
        <v>0</v>
      </c>
      <c r="V960" s="26">
        <v>0</v>
      </c>
      <c r="W960" s="26">
        <v>0</v>
      </c>
      <c r="X960" s="26">
        <v>0</v>
      </c>
      <c r="Y960" s="26">
        <v>0</v>
      </c>
      <c r="Z960" s="26">
        <v>0</v>
      </c>
      <c r="AA960" s="26">
        <v>0</v>
      </c>
      <c r="AB960" s="26">
        <v>0</v>
      </c>
      <c r="AC960" s="26">
        <v>16500.650000000001</v>
      </c>
      <c r="AD960" s="26">
        <v>52833.97</v>
      </c>
      <c r="AE960" s="26">
        <v>0</v>
      </c>
      <c r="AF960" s="29">
        <v>2021</v>
      </c>
      <c r="AG960" s="29">
        <v>2021</v>
      </c>
      <c r="AH960" s="30">
        <v>2021</v>
      </c>
    </row>
    <row r="961" spans="1:34" ht="61.5">
      <c r="A961" s="17">
        <v>1</v>
      </c>
      <c r="B961" s="52">
        <v>360</v>
      </c>
      <c r="C961" s="20" t="s">
        <v>1844</v>
      </c>
      <c r="D961" s="26">
        <v>71756.83</v>
      </c>
      <c r="E961" s="26">
        <v>0</v>
      </c>
      <c r="F961" s="26">
        <v>0</v>
      </c>
      <c r="G961" s="26">
        <v>0</v>
      </c>
      <c r="H961" s="26">
        <v>0</v>
      </c>
      <c r="I961" s="26">
        <v>0</v>
      </c>
      <c r="J961" s="26">
        <v>0</v>
      </c>
      <c r="K961" s="28">
        <v>0</v>
      </c>
      <c r="L961" s="26">
        <v>0</v>
      </c>
      <c r="M961" s="26">
        <v>0</v>
      </c>
      <c r="N961" s="26">
        <v>0</v>
      </c>
      <c r="O961" s="26">
        <v>0</v>
      </c>
      <c r="P961" s="26">
        <v>0</v>
      </c>
      <c r="Q961" s="26">
        <v>0</v>
      </c>
      <c r="R961" s="26">
        <v>0</v>
      </c>
      <c r="S961" s="26">
        <v>0</v>
      </c>
      <c r="T961" s="26">
        <v>0</v>
      </c>
      <c r="U961" s="26">
        <v>0</v>
      </c>
      <c r="V961" s="26">
        <v>0</v>
      </c>
      <c r="W961" s="26">
        <v>0</v>
      </c>
      <c r="X961" s="26">
        <v>0</v>
      </c>
      <c r="Y961" s="26">
        <v>0</v>
      </c>
      <c r="Z961" s="26">
        <v>0</v>
      </c>
      <c r="AA961" s="26">
        <v>0</v>
      </c>
      <c r="AB961" s="26">
        <v>0</v>
      </c>
      <c r="AC961" s="26">
        <v>0</v>
      </c>
      <c r="AD961" s="34">
        <v>71756.83</v>
      </c>
      <c r="AE961" s="26">
        <v>0</v>
      </c>
      <c r="AF961" s="29">
        <v>2021</v>
      </c>
      <c r="AG961" s="29" t="s">
        <v>263</v>
      </c>
      <c r="AH961" s="30" t="s">
        <v>263</v>
      </c>
    </row>
    <row r="962" spans="1:34" ht="61.5">
      <c r="B962" s="20" t="s">
        <v>1246</v>
      </c>
      <c r="C962" s="163"/>
      <c r="D962" s="167">
        <v>3567998.53</v>
      </c>
      <c r="E962" s="26">
        <v>0</v>
      </c>
      <c r="F962" s="26">
        <v>0</v>
      </c>
      <c r="G962" s="26">
        <v>0</v>
      </c>
      <c r="H962" s="26">
        <v>0</v>
      </c>
      <c r="I962" s="26">
        <v>0</v>
      </c>
      <c r="J962" s="26">
        <v>0</v>
      </c>
      <c r="K962" s="28">
        <v>0</v>
      </c>
      <c r="L962" s="26">
        <v>0</v>
      </c>
      <c r="M962" s="26">
        <v>770</v>
      </c>
      <c r="N962" s="26">
        <v>3532234.65</v>
      </c>
      <c r="O962" s="26">
        <v>0</v>
      </c>
      <c r="P962" s="26">
        <v>0</v>
      </c>
      <c r="Q962" s="26">
        <v>0</v>
      </c>
      <c r="R962" s="26">
        <v>0</v>
      </c>
      <c r="S962" s="26">
        <v>0</v>
      </c>
      <c r="T962" s="26">
        <v>0</v>
      </c>
      <c r="U962" s="26">
        <v>0</v>
      </c>
      <c r="V962" s="26">
        <v>0</v>
      </c>
      <c r="W962" s="26">
        <v>0</v>
      </c>
      <c r="X962" s="26">
        <v>0</v>
      </c>
      <c r="Y962" s="26">
        <v>0</v>
      </c>
      <c r="Z962" s="26">
        <v>0</v>
      </c>
      <c r="AA962" s="26">
        <v>0</v>
      </c>
      <c r="AB962" s="26">
        <v>0</v>
      </c>
      <c r="AC962" s="26">
        <v>35763.879999999997</v>
      </c>
      <c r="AD962" s="26">
        <v>0</v>
      </c>
      <c r="AE962" s="26">
        <v>0</v>
      </c>
      <c r="AF962" s="56" t="s">
        <v>720</v>
      </c>
      <c r="AG962" s="56" t="s">
        <v>720</v>
      </c>
      <c r="AH962" s="70" t="s">
        <v>720</v>
      </c>
    </row>
    <row r="963" spans="1:34" ht="61.5">
      <c r="A963" s="17">
        <v>1</v>
      </c>
      <c r="B963" s="52">
        <v>361</v>
      </c>
      <c r="C963" s="20" t="s">
        <v>1247</v>
      </c>
      <c r="D963" s="26">
        <v>3567998.53</v>
      </c>
      <c r="E963" s="26">
        <v>0</v>
      </c>
      <c r="F963" s="26">
        <v>0</v>
      </c>
      <c r="G963" s="26">
        <v>0</v>
      </c>
      <c r="H963" s="26">
        <v>0</v>
      </c>
      <c r="I963" s="26">
        <v>0</v>
      </c>
      <c r="J963" s="26">
        <v>0</v>
      </c>
      <c r="K963" s="58">
        <v>0</v>
      </c>
      <c r="L963" s="26">
        <v>0</v>
      </c>
      <c r="M963" s="34">
        <v>770</v>
      </c>
      <c r="N963" s="34">
        <v>3532234.65</v>
      </c>
      <c r="O963" s="26">
        <v>0</v>
      </c>
      <c r="P963" s="26">
        <v>0</v>
      </c>
      <c r="Q963" s="26">
        <v>0</v>
      </c>
      <c r="R963" s="26">
        <v>0</v>
      </c>
      <c r="S963" s="26">
        <v>0</v>
      </c>
      <c r="T963" s="26">
        <v>0</v>
      </c>
      <c r="U963" s="26">
        <v>0</v>
      </c>
      <c r="V963" s="26">
        <v>0</v>
      </c>
      <c r="W963" s="26">
        <v>0</v>
      </c>
      <c r="X963" s="26">
        <v>0</v>
      </c>
      <c r="Y963" s="26">
        <v>0</v>
      </c>
      <c r="Z963" s="26">
        <v>0</v>
      </c>
      <c r="AA963" s="26">
        <v>0</v>
      </c>
      <c r="AB963" s="26">
        <v>0</v>
      </c>
      <c r="AC963" s="34">
        <v>35763.879999999997</v>
      </c>
      <c r="AD963" s="26">
        <v>0</v>
      </c>
      <c r="AE963" s="26">
        <v>0</v>
      </c>
      <c r="AF963" s="29" t="s">
        <v>263</v>
      </c>
      <c r="AG963" s="29">
        <v>2021</v>
      </c>
      <c r="AH963" s="30">
        <v>2021</v>
      </c>
    </row>
    <row r="964" spans="1:34" ht="61.5">
      <c r="B964" s="20" t="s">
        <v>816</v>
      </c>
      <c r="C964" s="163"/>
      <c r="D964" s="167">
        <v>3892974.33</v>
      </c>
      <c r="E964" s="26">
        <v>0</v>
      </c>
      <c r="F964" s="26">
        <v>0</v>
      </c>
      <c r="G964" s="26">
        <v>0</v>
      </c>
      <c r="H964" s="26">
        <v>0</v>
      </c>
      <c r="I964" s="26">
        <v>0</v>
      </c>
      <c r="J964" s="26">
        <v>0</v>
      </c>
      <c r="K964" s="28">
        <v>0</v>
      </c>
      <c r="L964" s="26">
        <v>0</v>
      </c>
      <c r="M964" s="26">
        <v>1031.8399999999999</v>
      </c>
      <c r="N964" s="26">
        <v>3839130.52</v>
      </c>
      <c r="O964" s="26">
        <v>0</v>
      </c>
      <c r="P964" s="26">
        <v>0</v>
      </c>
      <c r="Q964" s="26">
        <v>0</v>
      </c>
      <c r="R964" s="26">
        <v>0</v>
      </c>
      <c r="S964" s="26">
        <v>0</v>
      </c>
      <c r="T964" s="26">
        <v>0</v>
      </c>
      <c r="U964" s="26">
        <v>0</v>
      </c>
      <c r="V964" s="26">
        <v>0</v>
      </c>
      <c r="W964" s="26">
        <v>0</v>
      </c>
      <c r="X964" s="26">
        <v>0</v>
      </c>
      <c r="Y964" s="26">
        <v>0</v>
      </c>
      <c r="Z964" s="26">
        <v>0</v>
      </c>
      <c r="AA964" s="26">
        <v>0</v>
      </c>
      <c r="AB964" s="26">
        <v>0</v>
      </c>
      <c r="AC964" s="26">
        <v>53843.81</v>
      </c>
      <c r="AD964" s="26">
        <v>0</v>
      </c>
      <c r="AE964" s="26">
        <v>0</v>
      </c>
      <c r="AF964" s="56" t="s">
        <v>720</v>
      </c>
      <c r="AG964" s="56" t="s">
        <v>720</v>
      </c>
      <c r="AH964" s="70" t="s">
        <v>720</v>
      </c>
    </row>
    <row r="965" spans="1:34" ht="61.5">
      <c r="A965" s="17">
        <v>1</v>
      </c>
      <c r="B965" s="52">
        <v>362</v>
      </c>
      <c r="C965" s="20" t="s">
        <v>138</v>
      </c>
      <c r="D965" s="26">
        <v>3892974.33</v>
      </c>
      <c r="E965" s="26">
        <v>0</v>
      </c>
      <c r="F965" s="26">
        <v>0</v>
      </c>
      <c r="G965" s="26">
        <v>0</v>
      </c>
      <c r="H965" s="26">
        <v>0</v>
      </c>
      <c r="I965" s="26">
        <v>0</v>
      </c>
      <c r="J965" s="26">
        <v>0</v>
      </c>
      <c r="K965" s="58">
        <v>0</v>
      </c>
      <c r="L965" s="26">
        <v>0</v>
      </c>
      <c r="M965" s="34">
        <v>1031.8399999999999</v>
      </c>
      <c r="N965" s="34">
        <v>3839130.52</v>
      </c>
      <c r="O965" s="26">
        <v>0</v>
      </c>
      <c r="P965" s="26">
        <v>0</v>
      </c>
      <c r="Q965" s="26">
        <v>0</v>
      </c>
      <c r="R965" s="26">
        <v>0</v>
      </c>
      <c r="S965" s="26">
        <v>0</v>
      </c>
      <c r="T965" s="26">
        <v>0</v>
      </c>
      <c r="U965" s="26">
        <v>0</v>
      </c>
      <c r="V965" s="26">
        <v>0</v>
      </c>
      <c r="W965" s="26">
        <v>0</v>
      </c>
      <c r="X965" s="26">
        <v>0</v>
      </c>
      <c r="Y965" s="26">
        <v>0</v>
      </c>
      <c r="Z965" s="26">
        <v>0</v>
      </c>
      <c r="AA965" s="26">
        <v>0</v>
      </c>
      <c r="AB965" s="26">
        <v>0</v>
      </c>
      <c r="AC965" s="34">
        <v>53843.81</v>
      </c>
      <c r="AD965" s="26">
        <v>0</v>
      </c>
      <c r="AE965" s="26">
        <v>0</v>
      </c>
      <c r="AF965" s="29" t="s">
        <v>263</v>
      </c>
      <c r="AG965" s="29">
        <v>2021</v>
      </c>
      <c r="AH965" s="30">
        <v>2021</v>
      </c>
    </row>
    <row r="966" spans="1:34" ht="61.5">
      <c r="B966" s="20" t="s">
        <v>849</v>
      </c>
      <c r="C966" s="20"/>
      <c r="D966" s="167">
        <v>7815780.1500000004</v>
      </c>
      <c r="E966" s="26">
        <v>0</v>
      </c>
      <c r="F966" s="26">
        <v>0</v>
      </c>
      <c r="G966" s="26">
        <v>0</v>
      </c>
      <c r="H966" s="26">
        <v>0</v>
      </c>
      <c r="I966" s="26">
        <v>0</v>
      </c>
      <c r="J966" s="26">
        <v>0</v>
      </c>
      <c r="K966" s="28">
        <v>0</v>
      </c>
      <c r="L966" s="26">
        <v>0</v>
      </c>
      <c r="M966" s="26">
        <v>1374</v>
      </c>
      <c r="N966" s="26">
        <v>7706668</v>
      </c>
      <c r="O966" s="26">
        <v>0</v>
      </c>
      <c r="P966" s="26">
        <v>0</v>
      </c>
      <c r="Q966" s="26">
        <v>0</v>
      </c>
      <c r="R966" s="26">
        <v>0</v>
      </c>
      <c r="S966" s="26">
        <v>0</v>
      </c>
      <c r="T966" s="26">
        <v>0</v>
      </c>
      <c r="U966" s="26">
        <v>0</v>
      </c>
      <c r="V966" s="26">
        <v>0</v>
      </c>
      <c r="W966" s="26">
        <v>0</v>
      </c>
      <c r="X966" s="26">
        <v>0</v>
      </c>
      <c r="Y966" s="26">
        <v>0</v>
      </c>
      <c r="Z966" s="26">
        <v>0</v>
      </c>
      <c r="AA966" s="26">
        <v>0</v>
      </c>
      <c r="AB966" s="26">
        <v>0</v>
      </c>
      <c r="AC966" s="26">
        <v>0</v>
      </c>
      <c r="AD966" s="26">
        <v>109112.15</v>
      </c>
      <c r="AE966" s="26">
        <v>0</v>
      </c>
      <c r="AF966" s="56" t="s">
        <v>720</v>
      </c>
      <c r="AG966" s="56" t="s">
        <v>720</v>
      </c>
      <c r="AH966" s="70" t="s">
        <v>720</v>
      </c>
    </row>
    <row r="967" spans="1:34" ht="61.5">
      <c r="A967" s="17">
        <v>1</v>
      </c>
      <c r="B967" s="52">
        <v>363</v>
      </c>
      <c r="C967" s="88" t="s">
        <v>158</v>
      </c>
      <c r="D967" s="26">
        <v>7815780.1500000004</v>
      </c>
      <c r="E967" s="26">
        <v>0</v>
      </c>
      <c r="F967" s="26">
        <v>0</v>
      </c>
      <c r="G967" s="26">
        <v>0</v>
      </c>
      <c r="H967" s="26">
        <v>0</v>
      </c>
      <c r="I967" s="26">
        <v>0</v>
      </c>
      <c r="J967" s="26">
        <v>0</v>
      </c>
      <c r="K967" s="58">
        <v>0</v>
      </c>
      <c r="L967" s="26">
        <v>0</v>
      </c>
      <c r="M967" s="26">
        <v>1374</v>
      </c>
      <c r="N967" s="34">
        <v>7706668</v>
      </c>
      <c r="O967" s="26">
        <v>0</v>
      </c>
      <c r="P967" s="26">
        <v>0</v>
      </c>
      <c r="Q967" s="26">
        <v>0</v>
      </c>
      <c r="R967" s="26">
        <v>0</v>
      </c>
      <c r="S967" s="26">
        <v>0</v>
      </c>
      <c r="T967" s="26">
        <v>0</v>
      </c>
      <c r="U967" s="26">
        <v>0</v>
      </c>
      <c r="V967" s="26">
        <v>0</v>
      </c>
      <c r="W967" s="26">
        <v>0</v>
      </c>
      <c r="X967" s="26">
        <v>0</v>
      </c>
      <c r="Y967" s="26">
        <v>0</v>
      </c>
      <c r="Z967" s="26">
        <v>0</v>
      </c>
      <c r="AA967" s="26">
        <v>0</v>
      </c>
      <c r="AB967" s="26">
        <v>0</v>
      </c>
      <c r="AC967" s="26">
        <v>0</v>
      </c>
      <c r="AD967" s="26">
        <v>109112.15</v>
      </c>
      <c r="AE967" s="26">
        <v>0</v>
      </c>
      <c r="AF967" s="29">
        <v>2021</v>
      </c>
      <c r="AG967" s="29">
        <v>2021</v>
      </c>
      <c r="AH967" s="29" t="s">
        <v>263</v>
      </c>
    </row>
    <row r="968" spans="1:34" ht="61.5">
      <c r="B968" s="20" t="s">
        <v>844</v>
      </c>
      <c r="C968" s="20"/>
      <c r="D968" s="167">
        <v>4539478.7399999993</v>
      </c>
      <c r="E968" s="26">
        <v>0</v>
      </c>
      <c r="F968" s="26">
        <v>0</v>
      </c>
      <c r="G968" s="26">
        <v>0</v>
      </c>
      <c r="H968" s="26">
        <v>0</v>
      </c>
      <c r="I968" s="26">
        <v>0</v>
      </c>
      <c r="J968" s="26">
        <v>0</v>
      </c>
      <c r="K968" s="28">
        <v>0</v>
      </c>
      <c r="L968" s="26">
        <v>0</v>
      </c>
      <c r="M968" s="26">
        <v>843.09</v>
      </c>
      <c r="N968" s="26">
        <v>4394477.1899999995</v>
      </c>
      <c r="O968" s="26">
        <v>0</v>
      </c>
      <c r="P968" s="26">
        <v>0</v>
      </c>
      <c r="Q968" s="26">
        <v>0</v>
      </c>
      <c r="R968" s="26">
        <v>0</v>
      </c>
      <c r="S968" s="26">
        <v>0</v>
      </c>
      <c r="T968" s="26">
        <v>0</v>
      </c>
      <c r="U968" s="26">
        <v>0</v>
      </c>
      <c r="V968" s="26">
        <v>0</v>
      </c>
      <c r="W968" s="26">
        <v>0</v>
      </c>
      <c r="X968" s="26">
        <v>0</v>
      </c>
      <c r="Y968" s="26">
        <v>0</v>
      </c>
      <c r="Z968" s="26">
        <v>0</v>
      </c>
      <c r="AA968" s="26">
        <v>0</v>
      </c>
      <c r="AB968" s="26">
        <v>0</v>
      </c>
      <c r="AC968" s="26">
        <v>39220.71</v>
      </c>
      <c r="AD968" s="26">
        <v>105780.84</v>
      </c>
      <c r="AE968" s="26">
        <v>0</v>
      </c>
      <c r="AF968" s="56" t="s">
        <v>720</v>
      </c>
      <c r="AG968" s="56" t="s">
        <v>720</v>
      </c>
      <c r="AH968" s="70" t="s">
        <v>720</v>
      </c>
    </row>
    <row r="969" spans="1:34" ht="61.5">
      <c r="A969" s="17">
        <v>1</v>
      </c>
      <c r="B969" s="52">
        <v>364</v>
      </c>
      <c r="C969" s="20" t="s">
        <v>149</v>
      </c>
      <c r="D969" s="26">
        <v>4539478.7399999993</v>
      </c>
      <c r="E969" s="26">
        <v>0</v>
      </c>
      <c r="F969" s="26">
        <v>0</v>
      </c>
      <c r="G969" s="26">
        <v>0</v>
      </c>
      <c r="H969" s="26">
        <v>0</v>
      </c>
      <c r="I969" s="26">
        <v>0</v>
      </c>
      <c r="J969" s="26">
        <v>0</v>
      </c>
      <c r="K969" s="28">
        <v>0</v>
      </c>
      <c r="L969" s="26">
        <v>0</v>
      </c>
      <c r="M969" s="26">
        <v>843.09</v>
      </c>
      <c r="N969" s="26">
        <v>4394477.1899999995</v>
      </c>
      <c r="O969" s="26">
        <v>0</v>
      </c>
      <c r="P969" s="26">
        <v>0</v>
      </c>
      <c r="Q969" s="26">
        <v>0</v>
      </c>
      <c r="R969" s="26">
        <v>0</v>
      </c>
      <c r="S969" s="26">
        <v>0</v>
      </c>
      <c r="T969" s="26">
        <v>0</v>
      </c>
      <c r="U969" s="26">
        <v>0</v>
      </c>
      <c r="V969" s="26">
        <v>0</v>
      </c>
      <c r="W969" s="26">
        <v>0</v>
      </c>
      <c r="X969" s="26">
        <v>0</v>
      </c>
      <c r="Y969" s="26">
        <v>0</v>
      </c>
      <c r="Z969" s="26">
        <v>0</v>
      </c>
      <c r="AA969" s="26">
        <v>0</v>
      </c>
      <c r="AB969" s="26">
        <v>0</v>
      </c>
      <c r="AC969" s="26">
        <v>39220.71</v>
      </c>
      <c r="AD969" s="26">
        <v>105780.84</v>
      </c>
      <c r="AE969" s="26">
        <v>0</v>
      </c>
      <c r="AF969" s="29">
        <v>2021</v>
      </c>
      <c r="AG969" s="29">
        <v>2021</v>
      </c>
      <c r="AH969" s="30">
        <v>2021</v>
      </c>
    </row>
    <row r="970" spans="1:34" ht="61.5">
      <c r="B970" s="20" t="s">
        <v>845</v>
      </c>
      <c r="C970" s="20"/>
      <c r="D970" s="167">
        <v>147928.20000000001</v>
      </c>
      <c r="E970" s="26">
        <v>0</v>
      </c>
      <c r="F970" s="26">
        <v>0</v>
      </c>
      <c r="G970" s="26">
        <v>0</v>
      </c>
      <c r="H970" s="26">
        <v>0</v>
      </c>
      <c r="I970" s="26">
        <v>0</v>
      </c>
      <c r="J970" s="26">
        <v>0</v>
      </c>
      <c r="K970" s="28">
        <v>0</v>
      </c>
      <c r="L970" s="26">
        <v>0</v>
      </c>
      <c r="M970" s="26">
        <v>0</v>
      </c>
      <c r="N970" s="26">
        <v>0</v>
      </c>
      <c r="O970" s="26">
        <v>0</v>
      </c>
      <c r="P970" s="26">
        <v>0</v>
      </c>
      <c r="Q970" s="26">
        <v>0</v>
      </c>
      <c r="R970" s="26">
        <v>0</v>
      </c>
      <c r="S970" s="26">
        <v>0</v>
      </c>
      <c r="T970" s="26">
        <v>0</v>
      </c>
      <c r="U970" s="26">
        <v>0</v>
      </c>
      <c r="V970" s="26">
        <v>0</v>
      </c>
      <c r="W970" s="26">
        <v>0</v>
      </c>
      <c r="X970" s="26">
        <v>0</v>
      </c>
      <c r="Y970" s="26">
        <v>0</v>
      </c>
      <c r="Z970" s="26">
        <v>0</v>
      </c>
      <c r="AA970" s="26">
        <v>0</v>
      </c>
      <c r="AB970" s="26">
        <v>0</v>
      </c>
      <c r="AC970" s="26">
        <v>0</v>
      </c>
      <c r="AD970" s="26">
        <v>147928.20000000001</v>
      </c>
      <c r="AE970" s="26">
        <v>0</v>
      </c>
      <c r="AF970" s="56" t="s">
        <v>720</v>
      </c>
      <c r="AG970" s="56" t="s">
        <v>720</v>
      </c>
      <c r="AH970" s="70" t="s">
        <v>720</v>
      </c>
    </row>
    <row r="971" spans="1:34" ht="61.5">
      <c r="A971" s="17">
        <v>1</v>
      </c>
      <c r="B971" s="52">
        <v>365</v>
      </c>
      <c r="C971" s="88" t="s">
        <v>162</v>
      </c>
      <c r="D971" s="26">
        <v>75076.479999999996</v>
      </c>
      <c r="E971" s="26">
        <v>0</v>
      </c>
      <c r="F971" s="26">
        <v>0</v>
      </c>
      <c r="G971" s="26">
        <v>0</v>
      </c>
      <c r="H971" s="26">
        <v>0</v>
      </c>
      <c r="I971" s="26">
        <v>0</v>
      </c>
      <c r="J971" s="26">
        <v>0</v>
      </c>
      <c r="K971" s="58">
        <v>0</v>
      </c>
      <c r="L971" s="26">
        <v>0</v>
      </c>
      <c r="M971" s="26">
        <v>0</v>
      </c>
      <c r="N971" s="26">
        <v>0</v>
      </c>
      <c r="O971" s="26">
        <v>0</v>
      </c>
      <c r="P971" s="26">
        <v>0</v>
      </c>
      <c r="Q971" s="26">
        <v>0</v>
      </c>
      <c r="R971" s="26">
        <v>0</v>
      </c>
      <c r="S971" s="26">
        <v>0</v>
      </c>
      <c r="T971" s="26">
        <v>0</v>
      </c>
      <c r="U971" s="26">
        <v>0</v>
      </c>
      <c r="V971" s="26">
        <v>0</v>
      </c>
      <c r="W971" s="26">
        <v>0</v>
      </c>
      <c r="X971" s="26">
        <v>0</v>
      </c>
      <c r="Y971" s="26">
        <v>0</v>
      </c>
      <c r="Z971" s="26">
        <v>0</v>
      </c>
      <c r="AA971" s="26">
        <v>0</v>
      </c>
      <c r="AB971" s="26">
        <v>0</v>
      </c>
      <c r="AC971" s="26">
        <v>0</v>
      </c>
      <c r="AD971" s="26">
        <v>75076.479999999996</v>
      </c>
      <c r="AE971" s="26">
        <v>0</v>
      </c>
      <c r="AF971" s="29">
        <v>2021</v>
      </c>
      <c r="AG971" s="29" t="s">
        <v>263</v>
      </c>
      <c r="AH971" s="29" t="s">
        <v>263</v>
      </c>
    </row>
    <row r="972" spans="1:34" ht="61.5">
      <c r="A972" s="17">
        <v>1</v>
      </c>
      <c r="B972" s="52">
        <v>366</v>
      </c>
      <c r="C972" s="20" t="s">
        <v>154</v>
      </c>
      <c r="D972" s="26">
        <v>72851.72</v>
      </c>
      <c r="E972" s="26">
        <v>0</v>
      </c>
      <c r="F972" s="26">
        <v>0</v>
      </c>
      <c r="G972" s="26">
        <v>0</v>
      </c>
      <c r="H972" s="26">
        <v>0</v>
      </c>
      <c r="I972" s="26">
        <v>0</v>
      </c>
      <c r="J972" s="26">
        <v>0</v>
      </c>
      <c r="K972" s="28">
        <v>0</v>
      </c>
      <c r="L972" s="26">
        <v>0</v>
      </c>
      <c r="M972" s="26">
        <v>0</v>
      </c>
      <c r="N972" s="26">
        <v>0</v>
      </c>
      <c r="O972" s="26">
        <v>0</v>
      </c>
      <c r="P972" s="26">
        <v>0</v>
      </c>
      <c r="Q972" s="26">
        <v>0</v>
      </c>
      <c r="R972" s="26">
        <v>0</v>
      </c>
      <c r="S972" s="26">
        <v>0</v>
      </c>
      <c r="T972" s="26">
        <v>0</v>
      </c>
      <c r="U972" s="26">
        <v>0</v>
      </c>
      <c r="V972" s="26">
        <v>0</v>
      </c>
      <c r="W972" s="26">
        <v>0</v>
      </c>
      <c r="X972" s="26">
        <v>0</v>
      </c>
      <c r="Y972" s="26">
        <v>0</v>
      </c>
      <c r="Z972" s="26">
        <v>0</v>
      </c>
      <c r="AA972" s="26">
        <v>0</v>
      </c>
      <c r="AB972" s="26">
        <v>0</v>
      </c>
      <c r="AC972" s="26">
        <v>0</v>
      </c>
      <c r="AD972" s="26">
        <v>72851.72</v>
      </c>
      <c r="AE972" s="26">
        <v>0</v>
      </c>
      <c r="AF972" s="29">
        <v>2021</v>
      </c>
      <c r="AG972" s="29" t="s">
        <v>263</v>
      </c>
      <c r="AH972" s="29" t="s">
        <v>263</v>
      </c>
    </row>
    <row r="973" spans="1:34" ht="61.5">
      <c r="B973" s="20" t="s">
        <v>817</v>
      </c>
      <c r="C973" s="20"/>
      <c r="D973" s="167">
        <v>2352260.79</v>
      </c>
      <c r="E973" s="26">
        <v>0</v>
      </c>
      <c r="F973" s="26">
        <v>0</v>
      </c>
      <c r="G973" s="26">
        <v>0</v>
      </c>
      <c r="H973" s="26">
        <v>0</v>
      </c>
      <c r="I973" s="26">
        <v>0</v>
      </c>
      <c r="J973" s="26">
        <v>0</v>
      </c>
      <c r="K973" s="28">
        <v>0</v>
      </c>
      <c r="L973" s="26">
        <v>0</v>
      </c>
      <c r="M973" s="26">
        <v>557.37</v>
      </c>
      <c r="N973" s="26">
        <v>2319726.62</v>
      </c>
      <c r="O973" s="26">
        <v>0</v>
      </c>
      <c r="P973" s="26">
        <v>0</v>
      </c>
      <c r="Q973" s="26">
        <v>0</v>
      </c>
      <c r="R973" s="26">
        <v>0</v>
      </c>
      <c r="S973" s="26">
        <v>0</v>
      </c>
      <c r="T973" s="26">
        <v>0</v>
      </c>
      <c r="U973" s="26">
        <v>0</v>
      </c>
      <c r="V973" s="26">
        <v>0</v>
      </c>
      <c r="W973" s="26">
        <v>0</v>
      </c>
      <c r="X973" s="26">
        <v>0</v>
      </c>
      <c r="Y973" s="26">
        <v>0</v>
      </c>
      <c r="Z973" s="26">
        <v>0</v>
      </c>
      <c r="AA973" s="26">
        <v>0</v>
      </c>
      <c r="AB973" s="26">
        <v>0</v>
      </c>
      <c r="AC973" s="26">
        <v>32534.17</v>
      </c>
      <c r="AD973" s="26">
        <v>0</v>
      </c>
      <c r="AE973" s="26">
        <v>0</v>
      </c>
      <c r="AF973" s="56" t="s">
        <v>720</v>
      </c>
      <c r="AG973" s="56" t="s">
        <v>720</v>
      </c>
      <c r="AH973" s="70" t="s">
        <v>720</v>
      </c>
    </row>
    <row r="974" spans="1:34" ht="61.5">
      <c r="A974" s="17">
        <v>1</v>
      </c>
      <c r="B974" s="52">
        <v>367</v>
      </c>
      <c r="C974" s="20" t="s">
        <v>143</v>
      </c>
      <c r="D974" s="26">
        <v>2352260.79</v>
      </c>
      <c r="E974" s="26">
        <v>0</v>
      </c>
      <c r="F974" s="26">
        <v>0</v>
      </c>
      <c r="G974" s="26">
        <v>0</v>
      </c>
      <c r="H974" s="26">
        <v>0</v>
      </c>
      <c r="I974" s="26">
        <v>0</v>
      </c>
      <c r="J974" s="26">
        <v>0</v>
      </c>
      <c r="K974" s="58">
        <v>0</v>
      </c>
      <c r="L974" s="26">
        <v>0</v>
      </c>
      <c r="M974" s="34">
        <v>557.37</v>
      </c>
      <c r="N974" s="34">
        <v>2319726.62</v>
      </c>
      <c r="O974" s="26">
        <v>0</v>
      </c>
      <c r="P974" s="26">
        <v>0</v>
      </c>
      <c r="Q974" s="26">
        <v>0</v>
      </c>
      <c r="R974" s="26">
        <v>0</v>
      </c>
      <c r="S974" s="26">
        <v>0</v>
      </c>
      <c r="T974" s="26">
        <v>0</v>
      </c>
      <c r="U974" s="26">
        <v>0</v>
      </c>
      <c r="V974" s="26">
        <v>0</v>
      </c>
      <c r="W974" s="26">
        <v>0</v>
      </c>
      <c r="X974" s="26">
        <v>0</v>
      </c>
      <c r="Y974" s="26">
        <v>0</v>
      </c>
      <c r="Z974" s="26">
        <v>0</v>
      </c>
      <c r="AA974" s="26">
        <v>0</v>
      </c>
      <c r="AB974" s="26">
        <v>0</v>
      </c>
      <c r="AC974" s="34">
        <v>32534.17</v>
      </c>
      <c r="AD974" s="26">
        <v>0</v>
      </c>
      <c r="AE974" s="26">
        <v>0</v>
      </c>
      <c r="AF974" s="29" t="s">
        <v>263</v>
      </c>
      <c r="AG974" s="29">
        <v>2021</v>
      </c>
      <c r="AH974" s="30">
        <v>2021</v>
      </c>
    </row>
    <row r="975" spans="1:34" ht="61.5">
      <c r="B975" s="20" t="s">
        <v>818</v>
      </c>
      <c r="C975" s="20"/>
      <c r="D975" s="167">
        <v>2721719.48</v>
      </c>
      <c r="E975" s="26">
        <v>0</v>
      </c>
      <c r="F975" s="26">
        <v>0</v>
      </c>
      <c r="G975" s="26">
        <v>0</v>
      </c>
      <c r="H975" s="26">
        <v>0</v>
      </c>
      <c r="I975" s="26">
        <v>0</v>
      </c>
      <c r="J975" s="26">
        <v>0</v>
      </c>
      <c r="K975" s="28">
        <v>0</v>
      </c>
      <c r="L975" s="26">
        <v>0</v>
      </c>
      <c r="M975" s="26">
        <v>669.62</v>
      </c>
      <c r="N975" s="26">
        <v>2452131</v>
      </c>
      <c r="O975" s="26">
        <v>0</v>
      </c>
      <c r="P975" s="26">
        <v>0</v>
      </c>
      <c r="Q975" s="26">
        <v>0</v>
      </c>
      <c r="R975" s="26">
        <v>0</v>
      </c>
      <c r="S975" s="26">
        <v>0</v>
      </c>
      <c r="T975" s="26">
        <v>0</v>
      </c>
      <c r="U975" s="26">
        <v>0</v>
      </c>
      <c r="V975" s="26">
        <v>0</v>
      </c>
      <c r="W975" s="26">
        <v>0</v>
      </c>
      <c r="X975" s="26">
        <v>0</v>
      </c>
      <c r="Y975" s="26">
        <v>0</v>
      </c>
      <c r="Z975" s="26">
        <v>0</v>
      </c>
      <c r="AA975" s="26">
        <v>0</v>
      </c>
      <c r="AB975" s="26">
        <v>0</v>
      </c>
      <c r="AC975" s="26">
        <v>34391.14</v>
      </c>
      <c r="AD975" s="26">
        <v>235197.34</v>
      </c>
      <c r="AE975" s="26">
        <v>0</v>
      </c>
      <c r="AF975" s="56" t="s">
        <v>720</v>
      </c>
      <c r="AG975" s="56" t="s">
        <v>720</v>
      </c>
      <c r="AH975" s="70" t="s">
        <v>720</v>
      </c>
    </row>
    <row r="976" spans="1:34" ht="61.5">
      <c r="A976" s="17">
        <v>1</v>
      </c>
      <c r="B976" s="52">
        <v>368</v>
      </c>
      <c r="C976" s="20" t="s">
        <v>153</v>
      </c>
      <c r="D976" s="26">
        <v>105919.15</v>
      </c>
      <c r="E976" s="26">
        <v>0</v>
      </c>
      <c r="F976" s="26">
        <v>0</v>
      </c>
      <c r="G976" s="26">
        <v>0</v>
      </c>
      <c r="H976" s="26">
        <v>0</v>
      </c>
      <c r="I976" s="26">
        <v>0</v>
      </c>
      <c r="J976" s="26">
        <v>0</v>
      </c>
      <c r="K976" s="28">
        <v>0</v>
      </c>
      <c r="L976" s="26">
        <v>0</v>
      </c>
      <c r="M976" s="26">
        <v>0</v>
      </c>
      <c r="N976" s="26">
        <v>0</v>
      </c>
      <c r="O976" s="26">
        <v>0</v>
      </c>
      <c r="P976" s="26">
        <v>0</v>
      </c>
      <c r="Q976" s="26">
        <v>0</v>
      </c>
      <c r="R976" s="26">
        <v>0</v>
      </c>
      <c r="S976" s="26">
        <v>0</v>
      </c>
      <c r="T976" s="26">
        <v>0</v>
      </c>
      <c r="U976" s="26">
        <v>0</v>
      </c>
      <c r="V976" s="26">
        <v>0</v>
      </c>
      <c r="W976" s="26">
        <v>0</v>
      </c>
      <c r="X976" s="26">
        <v>0</v>
      </c>
      <c r="Y976" s="26">
        <v>0</v>
      </c>
      <c r="Z976" s="26">
        <v>0</v>
      </c>
      <c r="AA976" s="26">
        <v>0</v>
      </c>
      <c r="AB976" s="26">
        <v>0</v>
      </c>
      <c r="AC976" s="26">
        <v>0</v>
      </c>
      <c r="AD976" s="26">
        <v>105919.15</v>
      </c>
      <c r="AE976" s="26">
        <v>0</v>
      </c>
      <c r="AF976" s="29">
        <v>2021</v>
      </c>
      <c r="AG976" s="29" t="s">
        <v>263</v>
      </c>
      <c r="AH976" s="29" t="s">
        <v>263</v>
      </c>
    </row>
    <row r="977" spans="1:34" ht="61.5">
      <c r="A977" s="17">
        <v>1</v>
      </c>
      <c r="B977" s="52">
        <v>369</v>
      </c>
      <c r="C977" s="88" t="s">
        <v>1874</v>
      </c>
      <c r="D977" s="26">
        <v>129278.19</v>
      </c>
      <c r="E977" s="26">
        <v>0</v>
      </c>
      <c r="F977" s="26">
        <v>0</v>
      </c>
      <c r="G977" s="26">
        <v>0</v>
      </c>
      <c r="H977" s="26">
        <v>0</v>
      </c>
      <c r="I977" s="26">
        <v>0</v>
      </c>
      <c r="J977" s="26">
        <v>0</v>
      </c>
      <c r="K977" s="58">
        <v>0</v>
      </c>
      <c r="L977" s="26">
        <v>0</v>
      </c>
      <c r="M977" s="26">
        <v>0</v>
      </c>
      <c r="N977" s="26">
        <v>0</v>
      </c>
      <c r="O977" s="26">
        <v>0</v>
      </c>
      <c r="P977" s="26">
        <v>0</v>
      </c>
      <c r="Q977" s="26">
        <v>0</v>
      </c>
      <c r="R977" s="26">
        <v>0</v>
      </c>
      <c r="S977" s="26">
        <v>0</v>
      </c>
      <c r="T977" s="26">
        <v>0</v>
      </c>
      <c r="U977" s="26">
        <v>0</v>
      </c>
      <c r="V977" s="26">
        <v>0</v>
      </c>
      <c r="W977" s="26">
        <v>0</v>
      </c>
      <c r="X977" s="26">
        <v>0</v>
      </c>
      <c r="Y977" s="26">
        <v>0</v>
      </c>
      <c r="Z977" s="26">
        <v>0</v>
      </c>
      <c r="AA977" s="26">
        <v>0</v>
      </c>
      <c r="AB977" s="26">
        <v>0</v>
      </c>
      <c r="AC977" s="26">
        <v>0</v>
      </c>
      <c r="AD977" s="26">
        <v>129278.19</v>
      </c>
      <c r="AE977" s="26">
        <v>0</v>
      </c>
      <c r="AF977" s="29">
        <v>2021</v>
      </c>
      <c r="AG977" s="29" t="s">
        <v>263</v>
      </c>
      <c r="AH977" s="29" t="s">
        <v>263</v>
      </c>
    </row>
    <row r="978" spans="1:34" ht="61.5">
      <c r="A978" s="17">
        <v>1</v>
      </c>
      <c r="B978" s="52">
        <v>370</v>
      </c>
      <c r="C978" s="20" t="s">
        <v>1253</v>
      </c>
      <c r="D978" s="26">
        <v>2486522.14</v>
      </c>
      <c r="E978" s="26">
        <v>0</v>
      </c>
      <c r="F978" s="26">
        <v>0</v>
      </c>
      <c r="G978" s="26">
        <v>0</v>
      </c>
      <c r="H978" s="26">
        <v>0</v>
      </c>
      <c r="I978" s="26">
        <v>0</v>
      </c>
      <c r="J978" s="26">
        <v>0</v>
      </c>
      <c r="K978" s="58">
        <v>0</v>
      </c>
      <c r="L978" s="26">
        <v>0</v>
      </c>
      <c r="M978" s="34">
        <v>669.62</v>
      </c>
      <c r="N978" s="34">
        <v>2452131</v>
      </c>
      <c r="O978" s="26">
        <v>0</v>
      </c>
      <c r="P978" s="26">
        <v>0</v>
      </c>
      <c r="Q978" s="26">
        <v>0</v>
      </c>
      <c r="R978" s="26">
        <v>0</v>
      </c>
      <c r="S978" s="26">
        <v>0</v>
      </c>
      <c r="T978" s="26">
        <v>0</v>
      </c>
      <c r="U978" s="26">
        <v>0</v>
      </c>
      <c r="V978" s="26">
        <v>0</v>
      </c>
      <c r="W978" s="26">
        <v>0</v>
      </c>
      <c r="X978" s="26">
        <v>0</v>
      </c>
      <c r="Y978" s="26">
        <v>0</v>
      </c>
      <c r="Z978" s="26">
        <v>0</v>
      </c>
      <c r="AA978" s="26">
        <v>0</v>
      </c>
      <c r="AB978" s="26">
        <v>0</v>
      </c>
      <c r="AC978" s="26">
        <v>34391.14</v>
      </c>
      <c r="AD978" s="26">
        <v>0</v>
      </c>
      <c r="AE978" s="26">
        <v>0</v>
      </c>
      <c r="AF978" s="29" t="s">
        <v>263</v>
      </c>
      <c r="AG978" s="29">
        <v>2021</v>
      </c>
      <c r="AH978" s="30">
        <v>2021</v>
      </c>
    </row>
    <row r="979" spans="1:34" ht="61.5">
      <c r="B979" s="20" t="s">
        <v>819</v>
      </c>
      <c r="C979" s="20"/>
      <c r="D979" s="167">
        <v>8302059.419999999</v>
      </c>
      <c r="E979" s="26">
        <v>0</v>
      </c>
      <c r="F979" s="26">
        <v>0</v>
      </c>
      <c r="G979" s="26">
        <v>0</v>
      </c>
      <c r="H979" s="26">
        <v>0</v>
      </c>
      <c r="I979" s="26">
        <v>0</v>
      </c>
      <c r="J979" s="26">
        <v>0</v>
      </c>
      <c r="K979" s="28">
        <v>0</v>
      </c>
      <c r="L979" s="26">
        <v>0</v>
      </c>
      <c r="M979" s="26">
        <v>1418.6999999999998</v>
      </c>
      <c r="N979" s="26">
        <v>7875050</v>
      </c>
      <c r="O979" s="26">
        <v>0</v>
      </c>
      <c r="P979" s="26">
        <v>0</v>
      </c>
      <c r="Q979" s="26">
        <v>0</v>
      </c>
      <c r="R979" s="26">
        <v>0</v>
      </c>
      <c r="S979" s="26">
        <v>0</v>
      </c>
      <c r="T979" s="26">
        <v>0</v>
      </c>
      <c r="U979" s="26">
        <v>0</v>
      </c>
      <c r="V979" s="26">
        <v>0</v>
      </c>
      <c r="W979" s="26">
        <v>0</v>
      </c>
      <c r="X979" s="26">
        <v>0</v>
      </c>
      <c r="Y979" s="26">
        <v>0</v>
      </c>
      <c r="Z979" s="26">
        <v>0</v>
      </c>
      <c r="AA979" s="26">
        <v>0</v>
      </c>
      <c r="AB979" s="26">
        <v>0</v>
      </c>
      <c r="AC979" s="26">
        <v>40989.339999999997</v>
      </c>
      <c r="AD979" s="26">
        <v>386020.07999999996</v>
      </c>
      <c r="AE979" s="26">
        <v>0</v>
      </c>
      <c r="AF979" s="56" t="s">
        <v>720</v>
      </c>
      <c r="AG979" s="56" t="s">
        <v>720</v>
      </c>
      <c r="AH979" s="70" t="s">
        <v>720</v>
      </c>
    </row>
    <row r="980" spans="1:34" ht="61.5">
      <c r="A980" s="17">
        <v>1</v>
      </c>
      <c r="B980" s="52">
        <v>371</v>
      </c>
      <c r="C980" s="20" t="s">
        <v>152</v>
      </c>
      <c r="D980" s="26">
        <v>4714362.1499999994</v>
      </c>
      <c r="E980" s="26">
        <v>0</v>
      </c>
      <c r="F980" s="26">
        <v>0</v>
      </c>
      <c r="G980" s="26">
        <v>0</v>
      </c>
      <c r="H980" s="26">
        <v>0</v>
      </c>
      <c r="I980" s="26">
        <v>0</v>
      </c>
      <c r="J980" s="26">
        <v>0</v>
      </c>
      <c r="K980" s="28">
        <v>0</v>
      </c>
      <c r="L980" s="26">
        <v>0</v>
      </c>
      <c r="M980" s="26">
        <v>658.9</v>
      </c>
      <c r="N980" s="34">
        <v>4592643</v>
      </c>
      <c r="O980" s="26">
        <v>0</v>
      </c>
      <c r="P980" s="26">
        <v>0</v>
      </c>
      <c r="Q980" s="26">
        <v>0</v>
      </c>
      <c r="R980" s="26">
        <v>0</v>
      </c>
      <c r="S980" s="26">
        <v>0</v>
      </c>
      <c r="T980" s="26">
        <v>0</v>
      </c>
      <c r="U980" s="26">
        <v>0</v>
      </c>
      <c r="V980" s="26">
        <v>0</v>
      </c>
      <c r="W980" s="26">
        <v>0</v>
      </c>
      <c r="X980" s="26">
        <v>0</v>
      </c>
      <c r="Y980" s="26">
        <v>0</v>
      </c>
      <c r="Z980" s="26">
        <v>0</v>
      </c>
      <c r="AA980" s="26">
        <v>0</v>
      </c>
      <c r="AB980" s="26">
        <v>0</v>
      </c>
      <c r="AC980" s="26">
        <v>40989.339999999997</v>
      </c>
      <c r="AD980" s="26">
        <v>80729.81</v>
      </c>
      <c r="AE980" s="26">
        <v>0</v>
      </c>
      <c r="AF980" s="29">
        <v>2021</v>
      </c>
      <c r="AG980" s="29">
        <v>2021</v>
      </c>
      <c r="AH980" s="30">
        <v>2021</v>
      </c>
    </row>
    <row r="981" spans="1:34" ht="61.5">
      <c r="A981" s="17">
        <v>1</v>
      </c>
      <c r="B981" s="52">
        <v>372</v>
      </c>
      <c r="C981" s="20" t="s">
        <v>1211</v>
      </c>
      <c r="D981" s="26">
        <v>23660.13</v>
      </c>
      <c r="E981" s="26">
        <v>0</v>
      </c>
      <c r="F981" s="26">
        <v>0</v>
      </c>
      <c r="G981" s="26">
        <v>0</v>
      </c>
      <c r="H981" s="26">
        <v>0</v>
      </c>
      <c r="I981" s="26">
        <v>0</v>
      </c>
      <c r="J981" s="26">
        <v>0</v>
      </c>
      <c r="K981" s="28">
        <v>0</v>
      </c>
      <c r="L981" s="26">
        <v>0</v>
      </c>
      <c r="M981" s="26">
        <v>0</v>
      </c>
      <c r="N981" s="26">
        <v>0</v>
      </c>
      <c r="O981" s="26">
        <v>0</v>
      </c>
      <c r="P981" s="26">
        <v>0</v>
      </c>
      <c r="Q981" s="26">
        <v>0</v>
      </c>
      <c r="R981" s="26">
        <v>0</v>
      </c>
      <c r="S981" s="26">
        <v>0</v>
      </c>
      <c r="T981" s="26">
        <v>0</v>
      </c>
      <c r="U981" s="26">
        <v>0</v>
      </c>
      <c r="V981" s="26">
        <v>0</v>
      </c>
      <c r="W981" s="26">
        <v>0</v>
      </c>
      <c r="X981" s="26">
        <v>0</v>
      </c>
      <c r="Y981" s="26">
        <v>0</v>
      </c>
      <c r="Z981" s="26">
        <v>0</v>
      </c>
      <c r="AA981" s="26">
        <v>0</v>
      </c>
      <c r="AB981" s="26">
        <v>0</v>
      </c>
      <c r="AC981" s="26">
        <v>0</v>
      </c>
      <c r="AD981" s="89">
        <v>23660.13</v>
      </c>
      <c r="AE981" s="26">
        <v>0</v>
      </c>
      <c r="AF981" s="29">
        <v>2021</v>
      </c>
      <c r="AG981" s="29" t="s">
        <v>263</v>
      </c>
      <c r="AH981" s="29" t="s">
        <v>263</v>
      </c>
    </row>
    <row r="982" spans="1:34" ht="61.5">
      <c r="A982" s="17">
        <v>1</v>
      </c>
      <c r="B982" s="52">
        <v>373</v>
      </c>
      <c r="C982" s="88" t="s">
        <v>160</v>
      </c>
      <c r="D982" s="26">
        <v>3412382.8</v>
      </c>
      <c r="E982" s="26">
        <v>0</v>
      </c>
      <c r="F982" s="26">
        <v>0</v>
      </c>
      <c r="G982" s="26">
        <v>0</v>
      </c>
      <c r="H982" s="26">
        <v>0</v>
      </c>
      <c r="I982" s="26">
        <v>0</v>
      </c>
      <c r="J982" s="26">
        <v>0</v>
      </c>
      <c r="K982" s="58">
        <v>0</v>
      </c>
      <c r="L982" s="26">
        <v>0</v>
      </c>
      <c r="M982" s="26">
        <v>759.8</v>
      </c>
      <c r="N982" s="26">
        <v>3282407</v>
      </c>
      <c r="O982" s="26">
        <v>0</v>
      </c>
      <c r="P982" s="26">
        <v>0</v>
      </c>
      <c r="Q982" s="26">
        <v>0</v>
      </c>
      <c r="R982" s="26">
        <v>0</v>
      </c>
      <c r="S982" s="26">
        <v>0</v>
      </c>
      <c r="T982" s="26">
        <v>0</v>
      </c>
      <c r="U982" s="26">
        <v>0</v>
      </c>
      <c r="V982" s="26">
        <v>0</v>
      </c>
      <c r="W982" s="26">
        <v>0</v>
      </c>
      <c r="X982" s="26">
        <v>0</v>
      </c>
      <c r="Y982" s="26">
        <v>0</v>
      </c>
      <c r="Z982" s="26">
        <v>0</v>
      </c>
      <c r="AA982" s="26">
        <v>0</v>
      </c>
      <c r="AB982" s="26">
        <v>0</v>
      </c>
      <c r="AC982" s="26">
        <v>0</v>
      </c>
      <c r="AD982" s="26">
        <v>129975.8</v>
      </c>
      <c r="AE982" s="26">
        <v>0</v>
      </c>
      <c r="AF982" s="29">
        <v>2021</v>
      </c>
      <c r="AG982" s="29">
        <v>2021</v>
      </c>
      <c r="AH982" s="29" t="s">
        <v>263</v>
      </c>
    </row>
    <row r="983" spans="1:34" ht="61.5">
      <c r="A983" s="17">
        <v>1</v>
      </c>
      <c r="B983" s="52">
        <v>374</v>
      </c>
      <c r="C983" s="88" t="s">
        <v>159</v>
      </c>
      <c r="D983" s="26">
        <v>151654.34</v>
      </c>
      <c r="E983" s="26">
        <v>0</v>
      </c>
      <c r="F983" s="26">
        <v>0</v>
      </c>
      <c r="G983" s="26">
        <v>0</v>
      </c>
      <c r="H983" s="26">
        <v>0</v>
      </c>
      <c r="I983" s="26">
        <v>0</v>
      </c>
      <c r="J983" s="26">
        <v>0</v>
      </c>
      <c r="K983" s="58">
        <v>0</v>
      </c>
      <c r="L983" s="26">
        <v>0</v>
      </c>
      <c r="M983" s="26">
        <v>0</v>
      </c>
      <c r="N983" s="26">
        <v>0</v>
      </c>
      <c r="O983" s="26">
        <v>0</v>
      </c>
      <c r="P983" s="26">
        <v>0</v>
      </c>
      <c r="Q983" s="26">
        <v>0</v>
      </c>
      <c r="R983" s="26">
        <v>0</v>
      </c>
      <c r="S983" s="26">
        <v>0</v>
      </c>
      <c r="T983" s="26">
        <v>0</v>
      </c>
      <c r="U983" s="26">
        <v>0</v>
      </c>
      <c r="V983" s="26">
        <v>0</v>
      </c>
      <c r="W983" s="26">
        <v>0</v>
      </c>
      <c r="X983" s="26">
        <v>0</v>
      </c>
      <c r="Y983" s="26">
        <v>0</v>
      </c>
      <c r="Z983" s="26">
        <v>0</v>
      </c>
      <c r="AA983" s="26">
        <v>0</v>
      </c>
      <c r="AB983" s="26">
        <v>0</v>
      </c>
      <c r="AC983" s="26">
        <v>0</v>
      </c>
      <c r="AD983" s="26">
        <v>151654.34</v>
      </c>
      <c r="AE983" s="26">
        <v>0</v>
      </c>
      <c r="AF983" s="29">
        <v>2021</v>
      </c>
      <c r="AG983" s="29" t="s">
        <v>263</v>
      </c>
      <c r="AH983" s="29" t="s">
        <v>263</v>
      </c>
    </row>
    <row r="984" spans="1:34" ht="61.5">
      <c r="B984" s="20" t="s">
        <v>820</v>
      </c>
      <c r="C984" s="20"/>
      <c r="D984" s="167">
        <v>26666597.25</v>
      </c>
      <c r="E984" s="26">
        <v>0</v>
      </c>
      <c r="F984" s="26">
        <v>0</v>
      </c>
      <c r="G984" s="26">
        <v>0</v>
      </c>
      <c r="H984" s="26">
        <v>0</v>
      </c>
      <c r="I984" s="26">
        <v>0</v>
      </c>
      <c r="J984" s="26">
        <v>0</v>
      </c>
      <c r="K984" s="59">
        <v>0</v>
      </c>
      <c r="L984" s="26">
        <v>0</v>
      </c>
      <c r="M984" s="26">
        <v>5592.3</v>
      </c>
      <c r="N984" s="26">
        <v>25573247.449999999</v>
      </c>
      <c r="O984" s="26">
        <v>0</v>
      </c>
      <c r="P984" s="26">
        <v>0</v>
      </c>
      <c r="Q984" s="26">
        <v>0</v>
      </c>
      <c r="R984" s="26">
        <v>0</v>
      </c>
      <c r="S984" s="26">
        <v>0</v>
      </c>
      <c r="T984" s="26">
        <v>0</v>
      </c>
      <c r="U984" s="26">
        <v>0</v>
      </c>
      <c r="V984" s="26">
        <v>0</v>
      </c>
      <c r="W984" s="26">
        <v>0</v>
      </c>
      <c r="X984" s="26">
        <v>0</v>
      </c>
      <c r="Y984" s="26">
        <v>0</v>
      </c>
      <c r="Z984" s="26">
        <v>0</v>
      </c>
      <c r="AA984" s="26">
        <v>0</v>
      </c>
      <c r="AB984" s="26">
        <v>0</v>
      </c>
      <c r="AC984" s="26">
        <v>322018.23</v>
      </c>
      <c r="AD984" s="26">
        <v>651331.56999999995</v>
      </c>
      <c r="AE984" s="26">
        <v>120000</v>
      </c>
      <c r="AF984" s="56" t="s">
        <v>720</v>
      </c>
      <c r="AG984" s="56" t="s">
        <v>720</v>
      </c>
      <c r="AH984" s="70" t="s">
        <v>720</v>
      </c>
    </row>
    <row r="985" spans="1:34" ht="61.5">
      <c r="A985" s="17">
        <v>1</v>
      </c>
      <c r="B985" s="52">
        <v>375</v>
      </c>
      <c r="C985" s="20" t="s">
        <v>145</v>
      </c>
      <c r="D985" s="26">
        <v>3146708.2800000003</v>
      </c>
      <c r="E985" s="26">
        <v>0</v>
      </c>
      <c r="F985" s="26">
        <v>0</v>
      </c>
      <c r="G985" s="26">
        <v>0</v>
      </c>
      <c r="H985" s="26">
        <v>0</v>
      </c>
      <c r="I985" s="26">
        <v>0</v>
      </c>
      <c r="J985" s="26">
        <v>0</v>
      </c>
      <c r="K985" s="28">
        <v>0</v>
      </c>
      <c r="L985" s="26">
        <v>0</v>
      </c>
      <c r="M985" s="26">
        <v>975</v>
      </c>
      <c r="N985" s="34">
        <v>3013810.1</v>
      </c>
      <c r="O985" s="26">
        <v>0</v>
      </c>
      <c r="P985" s="26">
        <v>0</v>
      </c>
      <c r="Q985" s="26">
        <v>0</v>
      </c>
      <c r="R985" s="26">
        <v>0</v>
      </c>
      <c r="S985" s="26">
        <v>0</v>
      </c>
      <c r="T985" s="26">
        <v>0</v>
      </c>
      <c r="U985" s="26">
        <v>0</v>
      </c>
      <c r="V985" s="26">
        <v>0</v>
      </c>
      <c r="W985" s="26">
        <v>0</v>
      </c>
      <c r="X985" s="26">
        <v>0</v>
      </c>
      <c r="Y985" s="26">
        <v>0</v>
      </c>
      <c r="Z985" s="26">
        <v>0</v>
      </c>
      <c r="AA985" s="26">
        <v>0</v>
      </c>
      <c r="AB985" s="26">
        <v>0</v>
      </c>
      <c r="AC985" s="34">
        <v>26898.25</v>
      </c>
      <c r="AD985" s="26">
        <v>105999.93</v>
      </c>
      <c r="AE985" s="26">
        <v>0</v>
      </c>
      <c r="AF985" s="29">
        <v>2021</v>
      </c>
      <c r="AG985" s="29">
        <v>2021</v>
      </c>
      <c r="AH985" s="30">
        <v>2021</v>
      </c>
    </row>
    <row r="986" spans="1:34" ht="61.5">
      <c r="A986" s="17">
        <v>1</v>
      </c>
      <c r="B986" s="52">
        <v>376</v>
      </c>
      <c r="C986" s="20" t="s">
        <v>156</v>
      </c>
      <c r="D986" s="26">
        <v>7292390.2700000005</v>
      </c>
      <c r="E986" s="26">
        <v>0</v>
      </c>
      <c r="F986" s="26">
        <v>0</v>
      </c>
      <c r="G986" s="26">
        <v>0</v>
      </c>
      <c r="H986" s="26">
        <v>0</v>
      </c>
      <c r="I986" s="26">
        <v>0</v>
      </c>
      <c r="J986" s="26">
        <v>0</v>
      </c>
      <c r="K986" s="28">
        <v>0</v>
      </c>
      <c r="L986" s="26">
        <v>0</v>
      </c>
      <c r="M986" s="26">
        <v>1473.5</v>
      </c>
      <c r="N986" s="26">
        <v>7122895.1500000004</v>
      </c>
      <c r="O986" s="26">
        <v>0</v>
      </c>
      <c r="P986" s="26">
        <v>0</v>
      </c>
      <c r="Q986" s="26">
        <v>0</v>
      </c>
      <c r="R986" s="26">
        <v>0</v>
      </c>
      <c r="S986" s="26">
        <v>0</v>
      </c>
      <c r="T986" s="26">
        <v>0</v>
      </c>
      <c r="U986" s="26">
        <v>0</v>
      </c>
      <c r="V986" s="26">
        <v>0</v>
      </c>
      <c r="W986" s="26">
        <v>0</v>
      </c>
      <c r="X986" s="26">
        <v>0</v>
      </c>
      <c r="Y986" s="26">
        <v>0</v>
      </c>
      <c r="Z986" s="26">
        <v>0</v>
      </c>
      <c r="AA986" s="26">
        <v>0</v>
      </c>
      <c r="AB986" s="26">
        <v>0</v>
      </c>
      <c r="AC986" s="26">
        <v>63571.839999999997</v>
      </c>
      <c r="AD986" s="26">
        <v>105923.28</v>
      </c>
      <c r="AE986" s="26">
        <v>0</v>
      </c>
      <c r="AF986" s="29">
        <v>2021</v>
      </c>
      <c r="AG986" s="29">
        <v>2021</v>
      </c>
      <c r="AH986" s="30">
        <v>2021</v>
      </c>
    </row>
    <row r="987" spans="1:34" ht="61.5">
      <c r="A987" s="17">
        <v>1</v>
      </c>
      <c r="B987" s="52">
        <v>377</v>
      </c>
      <c r="C987" s="88" t="s">
        <v>157</v>
      </c>
      <c r="D987" s="26">
        <v>4831419.1100000003</v>
      </c>
      <c r="E987" s="26">
        <v>0</v>
      </c>
      <c r="F987" s="26">
        <v>0</v>
      </c>
      <c r="G987" s="26">
        <v>0</v>
      </c>
      <c r="H987" s="26">
        <v>0</v>
      </c>
      <c r="I987" s="26">
        <v>0</v>
      </c>
      <c r="J987" s="26">
        <v>0</v>
      </c>
      <c r="K987" s="28">
        <v>0</v>
      </c>
      <c r="L987" s="26">
        <v>0</v>
      </c>
      <c r="M987" s="26">
        <v>805.58</v>
      </c>
      <c r="N987" s="34">
        <v>4674007</v>
      </c>
      <c r="O987" s="26">
        <v>0</v>
      </c>
      <c r="P987" s="26">
        <v>0</v>
      </c>
      <c r="Q987" s="26">
        <v>0</v>
      </c>
      <c r="R987" s="26">
        <v>0</v>
      </c>
      <c r="S987" s="26">
        <v>0</v>
      </c>
      <c r="T987" s="26">
        <v>0</v>
      </c>
      <c r="U987" s="26">
        <v>0</v>
      </c>
      <c r="V987" s="26">
        <v>0</v>
      </c>
      <c r="W987" s="26">
        <v>0</v>
      </c>
      <c r="X987" s="26">
        <v>0</v>
      </c>
      <c r="Y987" s="26">
        <v>0</v>
      </c>
      <c r="Z987" s="26">
        <v>0</v>
      </c>
      <c r="AA987" s="26">
        <v>0</v>
      </c>
      <c r="AB987" s="26">
        <v>0</v>
      </c>
      <c r="AC987" s="26">
        <v>70110.11</v>
      </c>
      <c r="AD987" s="26">
        <v>87302</v>
      </c>
      <c r="AE987" s="26">
        <v>0</v>
      </c>
      <c r="AF987" s="29">
        <v>2021</v>
      </c>
      <c r="AG987" s="29">
        <v>2021</v>
      </c>
      <c r="AH987" s="30">
        <v>2021</v>
      </c>
    </row>
    <row r="988" spans="1:34" ht="61.5">
      <c r="A988" s="17">
        <v>1</v>
      </c>
      <c r="B988" s="52">
        <v>378</v>
      </c>
      <c r="C988" s="20" t="s">
        <v>1214</v>
      </c>
      <c r="D988" s="26">
        <v>5393282.4299999997</v>
      </c>
      <c r="E988" s="26">
        <v>0</v>
      </c>
      <c r="F988" s="26">
        <v>0</v>
      </c>
      <c r="G988" s="26">
        <v>0</v>
      </c>
      <c r="H988" s="26">
        <v>0</v>
      </c>
      <c r="I988" s="26">
        <v>0</v>
      </c>
      <c r="J988" s="26">
        <v>0</v>
      </c>
      <c r="K988" s="58">
        <v>0</v>
      </c>
      <c r="L988" s="26">
        <v>0</v>
      </c>
      <c r="M988" s="34">
        <v>1105</v>
      </c>
      <c r="N988" s="148">
        <v>5195352.1499999994</v>
      </c>
      <c r="O988" s="26">
        <v>0</v>
      </c>
      <c r="P988" s="26">
        <v>0</v>
      </c>
      <c r="Q988" s="26">
        <v>0</v>
      </c>
      <c r="R988" s="26">
        <v>0</v>
      </c>
      <c r="S988" s="26">
        <v>0</v>
      </c>
      <c r="T988" s="26">
        <v>0</v>
      </c>
      <c r="U988" s="26">
        <v>0</v>
      </c>
      <c r="V988" s="26">
        <v>0</v>
      </c>
      <c r="W988" s="26">
        <v>0</v>
      </c>
      <c r="X988" s="26">
        <v>0</v>
      </c>
      <c r="Y988" s="26">
        <v>0</v>
      </c>
      <c r="Z988" s="26">
        <v>0</v>
      </c>
      <c r="AA988" s="26">
        <v>0</v>
      </c>
      <c r="AB988" s="26">
        <v>0</v>
      </c>
      <c r="AC988" s="26">
        <v>77930.28</v>
      </c>
      <c r="AD988" s="34">
        <v>0</v>
      </c>
      <c r="AE988" s="26">
        <v>120000</v>
      </c>
      <c r="AF988" s="29" t="s">
        <v>263</v>
      </c>
      <c r="AG988" s="29">
        <v>2021</v>
      </c>
      <c r="AH988" s="30">
        <v>2021</v>
      </c>
    </row>
    <row r="989" spans="1:34" ht="61.5">
      <c r="A989" s="17">
        <v>1</v>
      </c>
      <c r="B989" s="52">
        <v>379</v>
      </c>
      <c r="C989" s="88" t="s">
        <v>1879</v>
      </c>
      <c r="D989" s="26">
        <v>5782418.7699999996</v>
      </c>
      <c r="E989" s="26">
        <v>0</v>
      </c>
      <c r="F989" s="26">
        <v>0</v>
      </c>
      <c r="G989" s="26">
        <v>0</v>
      </c>
      <c r="H989" s="26">
        <v>0</v>
      </c>
      <c r="I989" s="26">
        <v>0</v>
      </c>
      <c r="J989" s="26">
        <v>0</v>
      </c>
      <c r="K989" s="28">
        <v>0</v>
      </c>
      <c r="L989" s="26">
        <v>0</v>
      </c>
      <c r="M989" s="26">
        <v>1233.22</v>
      </c>
      <c r="N989" s="34">
        <v>5567183.0499999998</v>
      </c>
      <c r="O989" s="26">
        <v>0</v>
      </c>
      <c r="P989" s="26">
        <v>0</v>
      </c>
      <c r="Q989" s="26">
        <v>0</v>
      </c>
      <c r="R989" s="26">
        <v>0</v>
      </c>
      <c r="S989" s="26">
        <v>0</v>
      </c>
      <c r="T989" s="26">
        <v>0</v>
      </c>
      <c r="U989" s="26">
        <v>0</v>
      </c>
      <c r="V989" s="26">
        <v>0</v>
      </c>
      <c r="W989" s="26">
        <v>0</v>
      </c>
      <c r="X989" s="26">
        <v>0</v>
      </c>
      <c r="Y989" s="26">
        <v>0</v>
      </c>
      <c r="Z989" s="26">
        <v>0</v>
      </c>
      <c r="AA989" s="26">
        <v>0</v>
      </c>
      <c r="AB989" s="26">
        <v>0</v>
      </c>
      <c r="AC989" s="26">
        <v>83507.75</v>
      </c>
      <c r="AD989" s="89">
        <v>131727.97</v>
      </c>
      <c r="AE989" s="26">
        <v>0</v>
      </c>
      <c r="AF989" s="29">
        <v>2021</v>
      </c>
      <c r="AG989" s="29">
        <v>2021</v>
      </c>
      <c r="AH989" s="30">
        <v>2021</v>
      </c>
    </row>
    <row r="990" spans="1:34" ht="61.5">
      <c r="A990" s="17">
        <v>1</v>
      </c>
      <c r="B990" s="52">
        <v>380</v>
      </c>
      <c r="C990" s="20" t="s">
        <v>2232</v>
      </c>
      <c r="D990" s="26">
        <v>70859.63</v>
      </c>
      <c r="E990" s="31">
        <v>0</v>
      </c>
      <c r="F990" s="31">
        <v>0</v>
      </c>
      <c r="G990" s="31">
        <v>0</v>
      </c>
      <c r="H990" s="31">
        <v>0</v>
      </c>
      <c r="I990" s="31">
        <v>0</v>
      </c>
      <c r="J990" s="31">
        <v>0</v>
      </c>
      <c r="K990" s="28">
        <v>0</v>
      </c>
      <c r="L990" s="26">
        <v>0</v>
      </c>
      <c r="M990" s="26">
        <v>0</v>
      </c>
      <c r="N990" s="26">
        <v>0</v>
      </c>
      <c r="O990" s="26">
        <v>0</v>
      </c>
      <c r="P990" s="26">
        <v>0</v>
      </c>
      <c r="Q990" s="26">
        <v>0</v>
      </c>
      <c r="R990" s="26">
        <v>0</v>
      </c>
      <c r="S990" s="26">
        <v>0</v>
      </c>
      <c r="T990" s="26">
        <v>0</v>
      </c>
      <c r="U990" s="26">
        <v>0</v>
      </c>
      <c r="V990" s="26">
        <v>0</v>
      </c>
      <c r="W990" s="26">
        <v>0</v>
      </c>
      <c r="X990" s="26">
        <v>0</v>
      </c>
      <c r="Y990" s="26">
        <v>0</v>
      </c>
      <c r="Z990" s="26">
        <v>0</v>
      </c>
      <c r="AA990" s="26">
        <v>0</v>
      </c>
      <c r="AB990" s="26">
        <v>0</v>
      </c>
      <c r="AC990" s="26">
        <v>0</v>
      </c>
      <c r="AD990" s="34">
        <v>70859.63</v>
      </c>
      <c r="AE990" s="26">
        <v>0</v>
      </c>
      <c r="AF990" s="29">
        <v>2021</v>
      </c>
      <c r="AG990" s="29" t="s">
        <v>263</v>
      </c>
      <c r="AH990" s="29" t="s">
        <v>263</v>
      </c>
    </row>
    <row r="991" spans="1:34" ht="61.5">
      <c r="A991" s="17">
        <v>1</v>
      </c>
      <c r="B991" s="52">
        <v>381</v>
      </c>
      <c r="C991" s="20" t="s">
        <v>147</v>
      </c>
      <c r="D991" s="26">
        <v>149518.76</v>
      </c>
      <c r="E991" s="26">
        <v>0</v>
      </c>
      <c r="F991" s="26">
        <v>0</v>
      </c>
      <c r="G991" s="26">
        <v>0</v>
      </c>
      <c r="H991" s="26">
        <v>0</v>
      </c>
      <c r="I991" s="26">
        <v>0</v>
      </c>
      <c r="J991" s="26">
        <v>0</v>
      </c>
      <c r="K991" s="58">
        <v>0</v>
      </c>
      <c r="L991" s="26">
        <v>0</v>
      </c>
      <c r="M991" s="26">
        <v>0</v>
      </c>
      <c r="N991" s="26">
        <v>0</v>
      </c>
      <c r="O991" s="26">
        <v>0</v>
      </c>
      <c r="P991" s="26">
        <v>0</v>
      </c>
      <c r="Q991" s="26">
        <v>0</v>
      </c>
      <c r="R991" s="26">
        <v>0</v>
      </c>
      <c r="S991" s="26">
        <v>0</v>
      </c>
      <c r="T991" s="26">
        <v>0</v>
      </c>
      <c r="U991" s="26">
        <v>0</v>
      </c>
      <c r="V991" s="26">
        <v>0</v>
      </c>
      <c r="W991" s="26">
        <v>0</v>
      </c>
      <c r="X991" s="26">
        <v>0</v>
      </c>
      <c r="Y991" s="26">
        <v>0</v>
      </c>
      <c r="Z991" s="26">
        <v>0</v>
      </c>
      <c r="AA991" s="26">
        <v>0</v>
      </c>
      <c r="AB991" s="26">
        <v>0</v>
      </c>
      <c r="AC991" s="26">
        <v>0</v>
      </c>
      <c r="AD991" s="26">
        <v>149518.76</v>
      </c>
      <c r="AE991" s="26">
        <v>0</v>
      </c>
      <c r="AF991" s="29">
        <v>2021</v>
      </c>
      <c r="AG991" s="29" t="s">
        <v>263</v>
      </c>
      <c r="AH991" s="29" t="s">
        <v>263</v>
      </c>
    </row>
    <row r="992" spans="1:34" ht="61.5">
      <c r="B992" s="20" t="s">
        <v>821</v>
      </c>
      <c r="C992" s="163"/>
      <c r="D992" s="167">
        <v>2052551.4100000001</v>
      </c>
      <c r="E992" s="26">
        <v>0</v>
      </c>
      <c r="F992" s="26">
        <v>0</v>
      </c>
      <c r="G992" s="26">
        <v>0</v>
      </c>
      <c r="H992" s="26">
        <v>0</v>
      </c>
      <c r="I992" s="26">
        <v>0</v>
      </c>
      <c r="J992" s="26">
        <v>0</v>
      </c>
      <c r="K992" s="28">
        <v>0</v>
      </c>
      <c r="L992" s="26">
        <v>0</v>
      </c>
      <c r="M992" s="26">
        <v>0</v>
      </c>
      <c r="N992" s="26">
        <v>0</v>
      </c>
      <c r="O992" s="26">
        <v>0</v>
      </c>
      <c r="P992" s="26">
        <v>0</v>
      </c>
      <c r="Q992" s="26">
        <v>441</v>
      </c>
      <c r="R992" s="26">
        <v>1722150.93</v>
      </c>
      <c r="S992" s="26">
        <v>0</v>
      </c>
      <c r="T992" s="26">
        <v>0</v>
      </c>
      <c r="U992" s="26">
        <v>0</v>
      </c>
      <c r="V992" s="26">
        <v>0</v>
      </c>
      <c r="W992" s="26">
        <v>0</v>
      </c>
      <c r="X992" s="26">
        <v>0</v>
      </c>
      <c r="Y992" s="26">
        <v>0</v>
      </c>
      <c r="Z992" s="26">
        <v>0</v>
      </c>
      <c r="AA992" s="26">
        <v>0</v>
      </c>
      <c r="AB992" s="26">
        <v>0</v>
      </c>
      <c r="AC992" s="26">
        <v>9361.61</v>
      </c>
      <c r="AD992" s="26">
        <v>201038.87</v>
      </c>
      <c r="AE992" s="26">
        <v>120000</v>
      </c>
      <c r="AF992" s="56" t="s">
        <v>720</v>
      </c>
      <c r="AG992" s="56" t="s">
        <v>720</v>
      </c>
      <c r="AH992" s="70" t="s">
        <v>720</v>
      </c>
    </row>
    <row r="993" spans="1:34" ht="61.5">
      <c r="A993" s="17">
        <v>1</v>
      </c>
      <c r="B993" s="52">
        <v>382</v>
      </c>
      <c r="C993" s="20" t="s">
        <v>96</v>
      </c>
      <c r="D993" s="26">
        <v>95382.85</v>
      </c>
      <c r="E993" s="26">
        <v>0</v>
      </c>
      <c r="F993" s="26">
        <v>0</v>
      </c>
      <c r="G993" s="26">
        <v>0</v>
      </c>
      <c r="H993" s="26">
        <v>0</v>
      </c>
      <c r="I993" s="26">
        <v>0</v>
      </c>
      <c r="J993" s="26">
        <v>0</v>
      </c>
      <c r="K993" s="28">
        <v>0</v>
      </c>
      <c r="L993" s="26">
        <v>0</v>
      </c>
      <c r="M993" s="26">
        <v>0</v>
      </c>
      <c r="N993" s="25">
        <v>0</v>
      </c>
      <c r="O993" s="26">
        <v>0</v>
      </c>
      <c r="P993" s="26">
        <v>0</v>
      </c>
      <c r="Q993" s="26">
        <v>0</v>
      </c>
      <c r="R993" s="26">
        <v>0</v>
      </c>
      <c r="S993" s="26">
        <v>0</v>
      </c>
      <c r="T993" s="26">
        <v>0</v>
      </c>
      <c r="U993" s="26">
        <v>0</v>
      </c>
      <c r="V993" s="26">
        <v>0</v>
      </c>
      <c r="W993" s="26">
        <v>0</v>
      </c>
      <c r="X993" s="26">
        <v>0</v>
      </c>
      <c r="Y993" s="26">
        <v>0</v>
      </c>
      <c r="Z993" s="26">
        <v>0</v>
      </c>
      <c r="AA993" s="26">
        <v>0</v>
      </c>
      <c r="AB993" s="26">
        <v>0</v>
      </c>
      <c r="AC993" s="26">
        <v>0</v>
      </c>
      <c r="AD993" s="34">
        <v>95382.85</v>
      </c>
      <c r="AE993" s="26">
        <v>0</v>
      </c>
      <c r="AF993" s="29">
        <v>2021</v>
      </c>
      <c r="AG993" s="29" t="s">
        <v>263</v>
      </c>
      <c r="AH993" s="29" t="s">
        <v>263</v>
      </c>
    </row>
    <row r="994" spans="1:34" ht="61.5">
      <c r="A994" s="17">
        <v>1</v>
      </c>
      <c r="B994" s="52">
        <v>383</v>
      </c>
      <c r="C994" s="20" t="s">
        <v>95</v>
      </c>
      <c r="D994" s="26">
        <v>105656.02</v>
      </c>
      <c r="E994" s="26">
        <v>0</v>
      </c>
      <c r="F994" s="26">
        <v>0</v>
      </c>
      <c r="G994" s="26">
        <v>0</v>
      </c>
      <c r="H994" s="26">
        <v>0</v>
      </c>
      <c r="I994" s="26">
        <v>0</v>
      </c>
      <c r="J994" s="26">
        <v>0</v>
      </c>
      <c r="K994" s="28">
        <v>0</v>
      </c>
      <c r="L994" s="26">
        <v>0</v>
      </c>
      <c r="M994" s="26">
        <v>0</v>
      </c>
      <c r="N994" s="25">
        <v>0</v>
      </c>
      <c r="O994" s="26">
        <v>0</v>
      </c>
      <c r="P994" s="26">
        <v>0</v>
      </c>
      <c r="Q994" s="26">
        <v>0</v>
      </c>
      <c r="R994" s="26">
        <v>0</v>
      </c>
      <c r="S994" s="26">
        <v>0</v>
      </c>
      <c r="T994" s="26">
        <v>0</v>
      </c>
      <c r="U994" s="26">
        <v>0</v>
      </c>
      <c r="V994" s="26">
        <v>0</v>
      </c>
      <c r="W994" s="26">
        <v>0</v>
      </c>
      <c r="X994" s="26">
        <v>0</v>
      </c>
      <c r="Y994" s="26">
        <v>0</v>
      </c>
      <c r="Z994" s="26">
        <v>0</v>
      </c>
      <c r="AA994" s="26">
        <v>0</v>
      </c>
      <c r="AB994" s="26">
        <v>0</v>
      </c>
      <c r="AC994" s="26">
        <v>0</v>
      </c>
      <c r="AD994" s="26">
        <v>105656.02</v>
      </c>
      <c r="AE994" s="26">
        <v>0</v>
      </c>
      <c r="AF994" s="29">
        <v>2021</v>
      </c>
      <c r="AG994" s="29" t="s">
        <v>263</v>
      </c>
      <c r="AH994" s="29" t="s">
        <v>263</v>
      </c>
    </row>
    <row r="995" spans="1:34" ht="61.5">
      <c r="A995" s="17">
        <v>1</v>
      </c>
      <c r="B995" s="52">
        <v>384</v>
      </c>
      <c r="C995" s="20" t="s">
        <v>1220</v>
      </c>
      <c r="D995" s="26">
        <v>1851512.54</v>
      </c>
      <c r="E995" s="26">
        <v>0</v>
      </c>
      <c r="F995" s="26">
        <v>0</v>
      </c>
      <c r="G995" s="26">
        <v>0</v>
      </c>
      <c r="H995" s="26">
        <v>0</v>
      </c>
      <c r="I995" s="26">
        <v>0</v>
      </c>
      <c r="J995" s="26">
        <v>0</v>
      </c>
      <c r="K995" s="28">
        <v>0</v>
      </c>
      <c r="L995" s="26">
        <v>0</v>
      </c>
      <c r="M995" s="26">
        <v>0</v>
      </c>
      <c r="N995" s="26">
        <v>0</v>
      </c>
      <c r="O995" s="26">
        <v>0</v>
      </c>
      <c r="P995" s="26">
        <v>0</v>
      </c>
      <c r="Q995" s="34">
        <v>441</v>
      </c>
      <c r="R995" s="34">
        <v>1722150.93</v>
      </c>
      <c r="S995" s="26">
        <v>0</v>
      </c>
      <c r="T995" s="26">
        <v>0</v>
      </c>
      <c r="U995" s="26">
        <v>0</v>
      </c>
      <c r="V995" s="26">
        <v>0</v>
      </c>
      <c r="W995" s="26">
        <v>0</v>
      </c>
      <c r="X995" s="26">
        <v>0</v>
      </c>
      <c r="Y995" s="26">
        <v>0</v>
      </c>
      <c r="Z995" s="26">
        <v>0</v>
      </c>
      <c r="AA995" s="26">
        <v>0</v>
      </c>
      <c r="AB995" s="26">
        <v>0</v>
      </c>
      <c r="AC995" s="34">
        <v>9361.61</v>
      </c>
      <c r="AD995" s="26">
        <v>0</v>
      </c>
      <c r="AE995" s="26">
        <v>120000</v>
      </c>
      <c r="AF995" s="29" t="s">
        <v>263</v>
      </c>
      <c r="AG995" s="29">
        <v>2021</v>
      </c>
      <c r="AH995" s="30">
        <v>2021</v>
      </c>
    </row>
    <row r="996" spans="1:34" ht="61.5">
      <c r="B996" s="20" t="s">
        <v>822</v>
      </c>
      <c r="C996" s="20"/>
      <c r="D996" s="167">
        <v>3784795.35</v>
      </c>
      <c r="E996" s="26">
        <v>0</v>
      </c>
      <c r="F996" s="26">
        <v>0</v>
      </c>
      <c r="G996" s="26">
        <v>0</v>
      </c>
      <c r="H996" s="26">
        <v>0</v>
      </c>
      <c r="I996" s="26">
        <v>0</v>
      </c>
      <c r="J996" s="26">
        <v>0</v>
      </c>
      <c r="K996" s="28">
        <v>0</v>
      </c>
      <c r="L996" s="26">
        <v>0</v>
      </c>
      <c r="M996" s="26">
        <v>617.20000000000005</v>
      </c>
      <c r="N996" s="26">
        <v>3746024</v>
      </c>
      <c r="O996" s="26">
        <v>0</v>
      </c>
      <c r="P996" s="26">
        <v>0</v>
      </c>
      <c r="Q996" s="26">
        <v>0</v>
      </c>
      <c r="R996" s="26">
        <v>0</v>
      </c>
      <c r="S996" s="26">
        <v>0</v>
      </c>
      <c r="T996" s="26">
        <v>0</v>
      </c>
      <c r="U996" s="26">
        <v>0</v>
      </c>
      <c r="V996" s="26">
        <v>0</v>
      </c>
      <c r="W996" s="26">
        <v>0</v>
      </c>
      <c r="X996" s="26">
        <v>0</v>
      </c>
      <c r="Y996" s="26">
        <v>0</v>
      </c>
      <c r="Z996" s="26">
        <v>0</v>
      </c>
      <c r="AA996" s="26">
        <v>0</v>
      </c>
      <c r="AB996" s="26">
        <v>0</v>
      </c>
      <c r="AC996" s="26">
        <v>38771.35</v>
      </c>
      <c r="AD996" s="26">
        <v>0</v>
      </c>
      <c r="AE996" s="26">
        <v>0</v>
      </c>
      <c r="AF996" s="56" t="s">
        <v>720</v>
      </c>
      <c r="AG996" s="56" t="s">
        <v>720</v>
      </c>
      <c r="AH996" s="70" t="s">
        <v>720</v>
      </c>
    </row>
    <row r="997" spans="1:34" ht="61.5">
      <c r="A997" s="17">
        <v>1</v>
      </c>
      <c r="B997" s="52">
        <v>385</v>
      </c>
      <c r="C997" s="20" t="s">
        <v>97</v>
      </c>
      <c r="D997" s="26">
        <v>3784795.35</v>
      </c>
      <c r="E997" s="26">
        <v>0</v>
      </c>
      <c r="F997" s="26">
        <v>0</v>
      </c>
      <c r="G997" s="26">
        <v>0</v>
      </c>
      <c r="H997" s="26">
        <v>0</v>
      </c>
      <c r="I997" s="26">
        <v>0</v>
      </c>
      <c r="J997" s="26">
        <v>0</v>
      </c>
      <c r="K997" s="28">
        <v>0</v>
      </c>
      <c r="L997" s="26">
        <v>0</v>
      </c>
      <c r="M997" s="26">
        <v>617.20000000000005</v>
      </c>
      <c r="N997" s="26">
        <v>3746024</v>
      </c>
      <c r="O997" s="26">
        <v>0</v>
      </c>
      <c r="P997" s="26">
        <v>0</v>
      </c>
      <c r="Q997" s="26">
        <v>0</v>
      </c>
      <c r="R997" s="26">
        <v>0</v>
      </c>
      <c r="S997" s="26">
        <v>0</v>
      </c>
      <c r="T997" s="26">
        <v>0</v>
      </c>
      <c r="U997" s="26">
        <v>0</v>
      </c>
      <c r="V997" s="26">
        <v>0</v>
      </c>
      <c r="W997" s="26">
        <v>0</v>
      </c>
      <c r="X997" s="26">
        <v>0</v>
      </c>
      <c r="Y997" s="26">
        <v>0</v>
      </c>
      <c r="Z997" s="26">
        <v>0</v>
      </c>
      <c r="AA997" s="26">
        <v>0</v>
      </c>
      <c r="AB997" s="26">
        <v>0</v>
      </c>
      <c r="AC997" s="26">
        <v>38771.35</v>
      </c>
      <c r="AD997" s="26">
        <v>0</v>
      </c>
      <c r="AE997" s="26">
        <v>0</v>
      </c>
      <c r="AF997" s="29" t="s">
        <v>263</v>
      </c>
      <c r="AG997" s="29">
        <v>2021</v>
      </c>
      <c r="AH997" s="30">
        <v>2021</v>
      </c>
    </row>
    <row r="998" spans="1:34" ht="61.5">
      <c r="B998" s="20" t="s">
        <v>846</v>
      </c>
      <c r="C998" s="20"/>
      <c r="D998" s="167">
        <v>3354785.3899999997</v>
      </c>
      <c r="E998" s="26">
        <v>0</v>
      </c>
      <c r="F998" s="26">
        <v>0</v>
      </c>
      <c r="G998" s="26">
        <v>0</v>
      </c>
      <c r="H998" s="26">
        <v>0</v>
      </c>
      <c r="I998" s="26">
        <v>0</v>
      </c>
      <c r="J998" s="26">
        <v>0</v>
      </c>
      <c r="K998" s="28">
        <v>0</v>
      </c>
      <c r="L998" s="26">
        <v>0</v>
      </c>
      <c r="M998" s="26">
        <v>662.2</v>
      </c>
      <c r="N998" s="26">
        <v>3320419.05</v>
      </c>
      <c r="O998" s="26">
        <v>0</v>
      </c>
      <c r="P998" s="26">
        <v>0</v>
      </c>
      <c r="Q998" s="26">
        <v>0</v>
      </c>
      <c r="R998" s="26">
        <v>0</v>
      </c>
      <c r="S998" s="26">
        <v>0</v>
      </c>
      <c r="T998" s="26">
        <v>0</v>
      </c>
      <c r="U998" s="26">
        <v>0</v>
      </c>
      <c r="V998" s="26">
        <v>0</v>
      </c>
      <c r="W998" s="26">
        <v>0</v>
      </c>
      <c r="X998" s="26">
        <v>0</v>
      </c>
      <c r="Y998" s="26">
        <v>0</v>
      </c>
      <c r="Z998" s="26">
        <v>0</v>
      </c>
      <c r="AA998" s="26">
        <v>0</v>
      </c>
      <c r="AB998" s="26">
        <v>0</v>
      </c>
      <c r="AC998" s="26">
        <v>34366.339999999997</v>
      </c>
      <c r="AD998" s="26">
        <v>0</v>
      </c>
      <c r="AE998" s="26">
        <v>0</v>
      </c>
      <c r="AF998" s="56" t="s">
        <v>720</v>
      </c>
      <c r="AG998" s="56" t="s">
        <v>720</v>
      </c>
      <c r="AH998" s="70" t="s">
        <v>720</v>
      </c>
    </row>
    <row r="999" spans="1:34" ht="61.5">
      <c r="A999" s="17">
        <v>1</v>
      </c>
      <c r="B999" s="52">
        <v>386</v>
      </c>
      <c r="C999" s="20" t="s">
        <v>98</v>
      </c>
      <c r="D999" s="26">
        <v>3354785.3899999997</v>
      </c>
      <c r="E999" s="26">
        <v>0</v>
      </c>
      <c r="F999" s="26">
        <v>0</v>
      </c>
      <c r="G999" s="26">
        <v>0</v>
      </c>
      <c r="H999" s="26">
        <v>0</v>
      </c>
      <c r="I999" s="26">
        <v>0</v>
      </c>
      <c r="J999" s="26">
        <v>0</v>
      </c>
      <c r="K999" s="28">
        <v>0</v>
      </c>
      <c r="L999" s="26">
        <v>0</v>
      </c>
      <c r="M999" s="26">
        <v>662.2</v>
      </c>
      <c r="N999" s="34">
        <v>3320419.05</v>
      </c>
      <c r="O999" s="26">
        <v>0</v>
      </c>
      <c r="P999" s="26">
        <v>0</v>
      </c>
      <c r="Q999" s="26">
        <v>0</v>
      </c>
      <c r="R999" s="26">
        <v>0</v>
      </c>
      <c r="S999" s="26">
        <v>0</v>
      </c>
      <c r="T999" s="26">
        <v>0</v>
      </c>
      <c r="U999" s="26">
        <v>0</v>
      </c>
      <c r="V999" s="26">
        <v>0</v>
      </c>
      <c r="W999" s="26">
        <v>0</v>
      </c>
      <c r="X999" s="26">
        <v>0</v>
      </c>
      <c r="Y999" s="26">
        <v>0</v>
      </c>
      <c r="Z999" s="26">
        <v>0</v>
      </c>
      <c r="AA999" s="26">
        <v>0</v>
      </c>
      <c r="AB999" s="26">
        <v>0</v>
      </c>
      <c r="AC999" s="34">
        <v>34366.339999999997</v>
      </c>
      <c r="AD999" s="26">
        <v>0</v>
      </c>
      <c r="AE999" s="26">
        <v>0</v>
      </c>
      <c r="AF999" s="29" t="s">
        <v>263</v>
      </c>
      <c r="AG999" s="29">
        <v>2021</v>
      </c>
      <c r="AH999" s="30">
        <v>2021</v>
      </c>
    </row>
    <row r="1000" spans="1:34" ht="61.5">
      <c r="B1000" s="20" t="s">
        <v>823</v>
      </c>
      <c r="C1000" s="20"/>
      <c r="D1000" s="167">
        <v>163805.13999999998</v>
      </c>
      <c r="E1000" s="26">
        <v>0</v>
      </c>
      <c r="F1000" s="26">
        <v>0</v>
      </c>
      <c r="G1000" s="26">
        <v>0</v>
      </c>
      <c r="H1000" s="26">
        <v>162755.37</v>
      </c>
      <c r="I1000" s="26">
        <v>0</v>
      </c>
      <c r="J1000" s="26">
        <v>0</v>
      </c>
      <c r="K1000" s="28">
        <v>0</v>
      </c>
      <c r="L1000" s="26">
        <v>0</v>
      </c>
      <c r="M1000" s="26">
        <v>0</v>
      </c>
      <c r="N1000" s="26">
        <v>0</v>
      </c>
      <c r="O1000" s="26">
        <v>0</v>
      </c>
      <c r="P1000" s="26">
        <v>0</v>
      </c>
      <c r="Q1000" s="26">
        <v>0</v>
      </c>
      <c r="R1000" s="26">
        <v>0</v>
      </c>
      <c r="S1000" s="26">
        <v>0</v>
      </c>
      <c r="T1000" s="26">
        <v>0</v>
      </c>
      <c r="U1000" s="26">
        <v>0</v>
      </c>
      <c r="V1000" s="26">
        <v>0</v>
      </c>
      <c r="W1000" s="26">
        <v>0</v>
      </c>
      <c r="X1000" s="26">
        <v>0</v>
      </c>
      <c r="Y1000" s="26">
        <v>0</v>
      </c>
      <c r="Z1000" s="26">
        <v>0</v>
      </c>
      <c r="AA1000" s="26">
        <v>0</v>
      </c>
      <c r="AB1000" s="26">
        <v>0</v>
      </c>
      <c r="AC1000" s="26">
        <v>1049.77</v>
      </c>
      <c r="AD1000" s="26">
        <v>0</v>
      </c>
      <c r="AE1000" s="26">
        <v>0</v>
      </c>
      <c r="AF1000" s="56" t="s">
        <v>720</v>
      </c>
      <c r="AG1000" s="56" t="s">
        <v>720</v>
      </c>
      <c r="AH1000" s="70" t="s">
        <v>720</v>
      </c>
    </row>
    <row r="1001" spans="1:34" ht="61.5">
      <c r="A1001" s="17">
        <v>1</v>
      </c>
      <c r="B1001" s="52">
        <v>387</v>
      </c>
      <c r="C1001" s="20" t="s">
        <v>1560</v>
      </c>
      <c r="D1001" s="26">
        <v>163805.13999999998</v>
      </c>
      <c r="E1001" s="26">
        <v>0</v>
      </c>
      <c r="F1001" s="26">
        <v>0</v>
      </c>
      <c r="G1001" s="26">
        <v>0</v>
      </c>
      <c r="H1001" s="34">
        <v>162755.37</v>
      </c>
      <c r="I1001" s="26">
        <v>0</v>
      </c>
      <c r="J1001" s="26">
        <v>0</v>
      </c>
      <c r="K1001" s="58">
        <v>0</v>
      </c>
      <c r="L1001" s="26">
        <v>0</v>
      </c>
      <c r="M1001" s="26">
        <v>0</v>
      </c>
      <c r="N1001" s="26">
        <v>0</v>
      </c>
      <c r="O1001" s="26">
        <v>0</v>
      </c>
      <c r="P1001" s="26">
        <v>0</v>
      </c>
      <c r="Q1001" s="26">
        <v>0</v>
      </c>
      <c r="R1001" s="26">
        <v>0</v>
      </c>
      <c r="S1001" s="26">
        <v>0</v>
      </c>
      <c r="T1001" s="26">
        <v>0</v>
      </c>
      <c r="U1001" s="26">
        <v>0</v>
      </c>
      <c r="V1001" s="26">
        <v>0</v>
      </c>
      <c r="W1001" s="26">
        <v>0</v>
      </c>
      <c r="X1001" s="26">
        <v>0</v>
      </c>
      <c r="Y1001" s="26">
        <v>0</v>
      </c>
      <c r="Z1001" s="26">
        <v>0</v>
      </c>
      <c r="AA1001" s="26">
        <v>0</v>
      </c>
      <c r="AB1001" s="26">
        <v>0</v>
      </c>
      <c r="AC1001" s="26">
        <v>1049.77</v>
      </c>
      <c r="AD1001" s="26">
        <v>0</v>
      </c>
      <c r="AE1001" s="26">
        <v>0</v>
      </c>
      <c r="AF1001" s="29" t="s">
        <v>263</v>
      </c>
      <c r="AG1001" s="29">
        <v>2021</v>
      </c>
      <c r="AH1001" s="30">
        <v>2021</v>
      </c>
    </row>
    <row r="1002" spans="1:34" ht="61.5">
      <c r="B1002" s="20" t="s">
        <v>824</v>
      </c>
      <c r="C1002" s="20"/>
      <c r="D1002" s="167">
        <v>2903691.31</v>
      </c>
      <c r="E1002" s="26">
        <v>0</v>
      </c>
      <c r="F1002" s="26">
        <v>0</v>
      </c>
      <c r="G1002" s="26">
        <v>0</v>
      </c>
      <c r="H1002" s="26">
        <v>0</v>
      </c>
      <c r="I1002" s="26">
        <v>0</v>
      </c>
      <c r="J1002" s="26">
        <v>0</v>
      </c>
      <c r="K1002" s="28">
        <v>0</v>
      </c>
      <c r="L1002" s="26">
        <v>0</v>
      </c>
      <c r="M1002" s="26">
        <v>657</v>
      </c>
      <c r="N1002" s="26">
        <v>2801221.52</v>
      </c>
      <c r="O1002" s="26">
        <v>0</v>
      </c>
      <c r="P1002" s="26">
        <v>0</v>
      </c>
      <c r="Q1002" s="26">
        <v>0</v>
      </c>
      <c r="R1002" s="26">
        <v>0</v>
      </c>
      <c r="S1002" s="26">
        <v>0</v>
      </c>
      <c r="T1002" s="26">
        <v>0</v>
      </c>
      <c r="U1002" s="26">
        <v>0</v>
      </c>
      <c r="V1002" s="26">
        <v>0</v>
      </c>
      <c r="W1002" s="26">
        <v>0</v>
      </c>
      <c r="X1002" s="26">
        <v>0</v>
      </c>
      <c r="Y1002" s="26">
        <v>0</v>
      </c>
      <c r="Z1002" s="26">
        <v>0</v>
      </c>
      <c r="AA1002" s="26">
        <v>0</v>
      </c>
      <c r="AB1002" s="26">
        <v>0</v>
      </c>
      <c r="AC1002" s="26">
        <v>28992.639999999999</v>
      </c>
      <c r="AD1002" s="26">
        <v>73477.149999999994</v>
      </c>
      <c r="AE1002" s="26">
        <v>0</v>
      </c>
      <c r="AF1002" s="56" t="s">
        <v>720</v>
      </c>
      <c r="AG1002" s="56" t="s">
        <v>720</v>
      </c>
      <c r="AH1002" s="70" t="s">
        <v>720</v>
      </c>
    </row>
    <row r="1003" spans="1:34" ht="61.5">
      <c r="A1003" s="17">
        <v>1</v>
      </c>
      <c r="B1003" s="52">
        <v>388</v>
      </c>
      <c r="C1003" s="20" t="s">
        <v>99</v>
      </c>
      <c r="D1003" s="26">
        <v>2903691.31</v>
      </c>
      <c r="E1003" s="26">
        <v>0</v>
      </c>
      <c r="F1003" s="26">
        <v>0</v>
      </c>
      <c r="G1003" s="26">
        <v>0</v>
      </c>
      <c r="H1003" s="26">
        <v>0</v>
      </c>
      <c r="I1003" s="26">
        <v>0</v>
      </c>
      <c r="J1003" s="26">
        <v>0</v>
      </c>
      <c r="K1003" s="28">
        <v>0</v>
      </c>
      <c r="L1003" s="26">
        <v>0</v>
      </c>
      <c r="M1003" s="26">
        <v>657</v>
      </c>
      <c r="N1003" s="26">
        <v>2801221.52</v>
      </c>
      <c r="O1003" s="26">
        <v>0</v>
      </c>
      <c r="P1003" s="26">
        <v>0</v>
      </c>
      <c r="Q1003" s="26">
        <v>0</v>
      </c>
      <c r="R1003" s="26">
        <v>0</v>
      </c>
      <c r="S1003" s="26">
        <v>0</v>
      </c>
      <c r="T1003" s="26">
        <v>0</v>
      </c>
      <c r="U1003" s="26">
        <v>0</v>
      </c>
      <c r="V1003" s="26">
        <v>0</v>
      </c>
      <c r="W1003" s="26">
        <v>0</v>
      </c>
      <c r="X1003" s="26">
        <v>0</v>
      </c>
      <c r="Y1003" s="26">
        <v>0</v>
      </c>
      <c r="Z1003" s="26">
        <v>0</v>
      </c>
      <c r="AA1003" s="26">
        <v>0</v>
      </c>
      <c r="AB1003" s="26">
        <v>0</v>
      </c>
      <c r="AC1003" s="34">
        <v>28992.639999999999</v>
      </c>
      <c r="AD1003" s="34">
        <v>73477.149999999994</v>
      </c>
      <c r="AE1003" s="26">
        <v>0</v>
      </c>
      <c r="AF1003" s="29">
        <v>2021</v>
      </c>
      <c r="AG1003" s="29">
        <v>2021</v>
      </c>
      <c r="AH1003" s="30">
        <v>2021</v>
      </c>
    </row>
    <row r="1004" spans="1:34" ht="61.5">
      <c r="B1004" s="20" t="s">
        <v>825</v>
      </c>
      <c r="C1004" s="163"/>
      <c r="D1004" s="167">
        <v>5215743.3599999994</v>
      </c>
      <c r="E1004" s="26">
        <v>0</v>
      </c>
      <c r="F1004" s="26">
        <v>0</v>
      </c>
      <c r="G1004" s="26">
        <v>0</v>
      </c>
      <c r="H1004" s="26">
        <v>0</v>
      </c>
      <c r="I1004" s="26">
        <v>632620</v>
      </c>
      <c r="J1004" s="26">
        <v>0</v>
      </c>
      <c r="K1004" s="28">
        <v>0</v>
      </c>
      <c r="L1004" s="26">
        <v>0</v>
      </c>
      <c r="M1004" s="26">
        <v>586.55999999999995</v>
      </c>
      <c r="N1004" s="26">
        <v>2337142.35</v>
      </c>
      <c r="O1004" s="26">
        <v>0</v>
      </c>
      <c r="P1004" s="26">
        <v>0</v>
      </c>
      <c r="Q1004" s="26">
        <v>623.35</v>
      </c>
      <c r="R1004" s="26">
        <v>1933497.22</v>
      </c>
      <c r="S1004" s="26">
        <v>0</v>
      </c>
      <c r="T1004" s="26">
        <v>0</v>
      </c>
      <c r="U1004" s="26">
        <v>0</v>
      </c>
      <c r="V1004" s="26">
        <v>0</v>
      </c>
      <c r="W1004" s="26">
        <v>0</v>
      </c>
      <c r="X1004" s="26">
        <v>0</v>
      </c>
      <c r="Y1004" s="26">
        <v>0</v>
      </c>
      <c r="Z1004" s="26">
        <v>0</v>
      </c>
      <c r="AA1004" s="26">
        <v>0</v>
      </c>
      <c r="AB1004" s="26">
        <v>0</v>
      </c>
      <c r="AC1004" s="26">
        <v>62315.08</v>
      </c>
      <c r="AD1004" s="26">
        <v>250168.71</v>
      </c>
      <c r="AE1004" s="26">
        <v>0</v>
      </c>
      <c r="AF1004" s="56" t="s">
        <v>720</v>
      </c>
      <c r="AG1004" s="56" t="s">
        <v>720</v>
      </c>
      <c r="AH1004" s="70" t="s">
        <v>720</v>
      </c>
    </row>
    <row r="1005" spans="1:34" ht="61.5">
      <c r="A1005" s="17">
        <v>1</v>
      </c>
      <c r="B1005" s="52">
        <v>389</v>
      </c>
      <c r="C1005" s="20" t="s">
        <v>186</v>
      </c>
      <c r="D1005" s="26">
        <v>2426773.7500000005</v>
      </c>
      <c r="E1005" s="26">
        <v>0</v>
      </c>
      <c r="F1005" s="26">
        <v>0</v>
      </c>
      <c r="G1005" s="26">
        <v>0</v>
      </c>
      <c r="H1005" s="26">
        <v>0</v>
      </c>
      <c r="I1005" s="26">
        <v>0</v>
      </c>
      <c r="J1005" s="26">
        <v>0</v>
      </c>
      <c r="K1005" s="28">
        <v>0</v>
      </c>
      <c r="L1005" s="26">
        <v>0</v>
      </c>
      <c r="M1005" s="26">
        <v>586.55999999999995</v>
      </c>
      <c r="N1005" s="34">
        <v>2337142.35</v>
      </c>
      <c r="O1005" s="26">
        <v>0</v>
      </c>
      <c r="P1005" s="26">
        <v>0</v>
      </c>
      <c r="Q1005" s="26">
        <v>0</v>
      </c>
      <c r="R1005" s="26">
        <v>0</v>
      </c>
      <c r="S1005" s="26">
        <v>0</v>
      </c>
      <c r="T1005" s="26">
        <v>0</v>
      </c>
      <c r="U1005" s="26">
        <v>0</v>
      </c>
      <c r="V1005" s="26">
        <v>0</v>
      </c>
      <c r="W1005" s="26">
        <v>0</v>
      </c>
      <c r="X1005" s="26">
        <v>0</v>
      </c>
      <c r="Y1005" s="26">
        <v>0</v>
      </c>
      <c r="Z1005" s="26">
        <v>0</v>
      </c>
      <c r="AA1005" s="26">
        <v>0</v>
      </c>
      <c r="AB1005" s="26">
        <v>0</v>
      </c>
      <c r="AC1005" s="34">
        <v>30674.99</v>
      </c>
      <c r="AD1005" s="34">
        <v>58956.41</v>
      </c>
      <c r="AE1005" s="26">
        <v>0</v>
      </c>
      <c r="AF1005" s="29">
        <v>2021</v>
      </c>
      <c r="AG1005" s="29">
        <v>2021</v>
      </c>
      <c r="AH1005" s="30">
        <v>2021</v>
      </c>
    </row>
    <row r="1006" spans="1:34" ht="61.5">
      <c r="A1006" s="17">
        <v>1</v>
      </c>
      <c r="B1006" s="52">
        <v>390</v>
      </c>
      <c r="C1006" s="20" t="s">
        <v>188</v>
      </c>
      <c r="D1006" s="26">
        <v>2025661.5499999998</v>
      </c>
      <c r="E1006" s="26">
        <v>0</v>
      </c>
      <c r="F1006" s="26">
        <v>0</v>
      </c>
      <c r="G1006" s="26">
        <v>0</v>
      </c>
      <c r="H1006" s="26">
        <v>0</v>
      </c>
      <c r="I1006" s="26">
        <v>0</v>
      </c>
      <c r="J1006" s="26">
        <v>0</v>
      </c>
      <c r="K1006" s="28">
        <v>0</v>
      </c>
      <c r="L1006" s="26">
        <v>0</v>
      </c>
      <c r="M1006" s="26">
        <v>0</v>
      </c>
      <c r="N1006" s="26">
        <v>0</v>
      </c>
      <c r="O1006" s="26">
        <v>0</v>
      </c>
      <c r="P1006" s="26">
        <v>0</v>
      </c>
      <c r="Q1006" s="26">
        <v>623.35</v>
      </c>
      <c r="R1006" s="34">
        <v>1933497.22</v>
      </c>
      <c r="S1006" s="26">
        <v>0</v>
      </c>
      <c r="T1006" s="26">
        <v>0</v>
      </c>
      <c r="U1006" s="26">
        <v>0</v>
      </c>
      <c r="V1006" s="26">
        <v>0</v>
      </c>
      <c r="W1006" s="26">
        <v>0</v>
      </c>
      <c r="X1006" s="26">
        <v>0</v>
      </c>
      <c r="Y1006" s="26">
        <v>0</v>
      </c>
      <c r="Z1006" s="26">
        <v>0</v>
      </c>
      <c r="AA1006" s="26">
        <v>0</v>
      </c>
      <c r="AB1006" s="26">
        <v>0</v>
      </c>
      <c r="AC1006" s="34">
        <v>25377.15</v>
      </c>
      <c r="AD1006" s="34">
        <v>66787.179999999993</v>
      </c>
      <c r="AE1006" s="26">
        <v>0</v>
      </c>
      <c r="AF1006" s="29">
        <v>2021</v>
      </c>
      <c r="AG1006" s="29">
        <v>2021</v>
      </c>
      <c r="AH1006" s="30">
        <v>2021</v>
      </c>
    </row>
    <row r="1007" spans="1:34" ht="61.5">
      <c r="A1007" s="17">
        <v>1</v>
      </c>
      <c r="B1007" s="52">
        <v>391</v>
      </c>
      <c r="C1007" s="20" t="s">
        <v>1227</v>
      </c>
      <c r="D1007" s="26">
        <v>638882.93999999994</v>
      </c>
      <c r="E1007" s="26">
        <v>0</v>
      </c>
      <c r="F1007" s="26">
        <v>0</v>
      </c>
      <c r="G1007" s="26">
        <v>0</v>
      </c>
      <c r="H1007" s="26">
        <v>0</v>
      </c>
      <c r="I1007" s="148">
        <v>632620</v>
      </c>
      <c r="J1007" s="26">
        <v>0</v>
      </c>
      <c r="K1007" s="58">
        <v>0</v>
      </c>
      <c r="L1007" s="26">
        <v>0</v>
      </c>
      <c r="M1007" s="26">
        <v>0</v>
      </c>
      <c r="N1007" s="26">
        <v>0</v>
      </c>
      <c r="O1007" s="26">
        <v>0</v>
      </c>
      <c r="P1007" s="26">
        <v>0</v>
      </c>
      <c r="Q1007" s="26">
        <v>0</v>
      </c>
      <c r="R1007" s="26">
        <v>0</v>
      </c>
      <c r="S1007" s="26">
        <v>0</v>
      </c>
      <c r="T1007" s="26">
        <v>0</v>
      </c>
      <c r="U1007" s="26">
        <v>0</v>
      </c>
      <c r="V1007" s="26">
        <v>0</v>
      </c>
      <c r="W1007" s="26">
        <v>0</v>
      </c>
      <c r="X1007" s="26">
        <v>0</v>
      </c>
      <c r="Y1007" s="26">
        <v>0</v>
      </c>
      <c r="Z1007" s="26">
        <v>0</v>
      </c>
      <c r="AA1007" s="26">
        <v>0</v>
      </c>
      <c r="AB1007" s="26">
        <v>0</v>
      </c>
      <c r="AC1007" s="148">
        <v>6262.94</v>
      </c>
      <c r="AD1007" s="26">
        <v>0</v>
      </c>
      <c r="AE1007" s="26">
        <v>0</v>
      </c>
      <c r="AF1007" s="29" t="s">
        <v>263</v>
      </c>
      <c r="AG1007" s="29">
        <v>2021</v>
      </c>
      <c r="AH1007" s="30">
        <v>2021</v>
      </c>
    </row>
    <row r="1008" spans="1:34" ht="61.5">
      <c r="A1008" s="17">
        <v>1</v>
      </c>
      <c r="B1008" s="52">
        <v>392</v>
      </c>
      <c r="C1008" s="88" t="s">
        <v>192</v>
      </c>
      <c r="D1008" s="26">
        <v>58730.77</v>
      </c>
      <c r="E1008" s="26">
        <v>0</v>
      </c>
      <c r="F1008" s="26">
        <v>0</v>
      </c>
      <c r="G1008" s="26">
        <v>0</v>
      </c>
      <c r="H1008" s="26">
        <v>0</v>
      </c>
      <c r="I1008" s="26">
        <v>0</v>
      </c>
      <c r="J1008" s="26">
        <v>0</v>
      </c>
      <c r="K1008" s="58">
        <v>0</v>
      </c>
      <c r="L1008" s="26">
        <v>0</v>
      </c>
      <c r="M1008" s="26">
        <v>0</v>
      </c>
      <c r="N1008" s="26">
        <v>0</v>
      </c>
      <c r="O1008" s="26">
        <v>0</v>
      </c>
      <c r="P1008" s="26">
        <v>0</v>
      </c>
      <c r="Q1008" s="26">
        <v>0</v>
      </c>
      <c r="R1008" s="26">
        <v>0</v>
      </c>
      <c r="S1008" s="26">
        <v>0</v>
      </c>
      <c r="T1008" s="26">
        <v>0</v>
      </c>
      <c r="U1008" s="26">
        <v>0</v>
      </c>
      <c r="V1008" s="26">
        <v>0</v>
      </c>
      <c r="W1008" s="26">
        <v>0</v>
      </c>
      <c r="X1008" s="26">
        <v>0</v>
      </c>
      <c r="Y1008" s="26">
        <v>0</v>
      </c>
      <c r="Z1008" s="26">
        <v>0</v>
      </c>
      <c r="AA1008" s="26">
        <v>0</v>
      </c>
      <c r="AB1008" s="26">
        <v>0</v>
      </c>
      <c r="AC1008" s="26">
        <v>0</v>
      </c>
      <c r="AD1008" s="26">
        <v>58730.77</v>
      </c>
      <c r="AE1008" s="26">
        <v>0</v>
      </c>
      <c r="AF1008" s="29">
        <v>2021</v>
      </c>
      <c r="AG1008" s="29" t="s">
        <v>263</v>
      </c>
      <c r="AH1008" s="29" t="s">
        <v>263</v>
      </c>
    </row>
    <row r="1009" spans="1:34" ht="61.5">
      <c r="A1009" s="17">
        <v>1</v>
      </c>
      <c r="B1009" s="52">
        <v>393</v>
      </c>
      <c r="C1009" s="88" t="s">
        <v>193</v>
      </c>
      <c r="D1009" s="26">
        <v>65694.350000000006</v>
      </c>
      <c r="E1009" s="26">
        <v>0</v>
      </c>
      <c r="F1009" s="26">
        <v>0</v>
      </c>
      <c r="G1009" s="26">
        <v>0</v>
      </c>
      <c r="H1009" s="26">
        <v>0</v>
      </c>
      <c r="I1009" s="26">
        <v>0</v>
      </c>
      <c r="J1009" s="26">
        <v>0</v>
      </c>
      <c r="K1009" s="58">
        <v>0</v>
      </c>
      <c r="L1009" s="26">
        <v>0</v>
      </c>
      <c r="M1009" s="26">
        <v>0</v>
      </c>
      <c r="N1009" s="26">
        <v>0</v>
      </c>
      <c r="O1009" s="26">
        <v>0</v>
      </c>
      <c r="P1009" s="26">
        <v>0</v>
      </c>
      <c r="Q1009" s="26">
        <v>0</v>
      </c>
      <c r="R1009" s="26">
        <v>0</v>
      </c>
      <c r="S1009" s="26">
        <v>0</v>
      </c>
      <c r="T1009" s="26">
        <v>0</v>
      </c>
      <c r="U1009" s="26">
        <v>0</v>
      </c>
      <c r="V1009" s="26">
        <v>0</v>
      </c>
      <c r="W1009" s="26">
        <v>0</v>
      </c>
      <c r="X1009" s="26">
        <v>0</v>
      </c>
      <c r="Y1009" s="26">
        <v>0</v>
      </c>
      <c r="Z1009" s="26">
        <v>0</v>
      </c>
      <c r="AA1009" s="26">
        <v>0</v>
      </c>
      <c r="AB1009" s="26">
        <v>0</v>
      </c>
      <c r="AC1009" s="26">
        <v>0</v>
      </c>
      <c r="AD1009" s="26">
        <v>65694.350000000006</v>
      </c>
      <c r="AE1009" s="26">
        <v>0</v>
      </c>
      <c r="AF1009" s="29">
        <v>2021</v>
      </c>
      <c r="AG1009" s="29" t="s">
        <v>263</v>
      </c>
      <c r="AH1009" s="29" t="s">
        <v>263</v>
      </c>
    </row>
    <row r="1010" spans="1:34" ht="61.5">
      <c r="B1010" s="20" t="s">
        <v>826</v>
      </c>
      <c r="C1010" s="20"/>
      <c r="D1010" s="167">
        <v>68452.92</v>
      </c>
      <c r="E1010" s="26">
        <v>0</v>
      </c>
      <c r="F1010" s="26">
        <v>0</v>
      </c>
      <c r="G1010" s="26">
        <v>0</v>
      </c>
      <c r="H1010" s="26">
        <v>0</v>
      </c>
      <c r="I1010" s="26">
        <v>0</v>
      </c>
      <c r="J1010" s="26">
        <v>0</v>
      </c>
      <c r="K1010" s="28">
        <v>0</v>
      </c>
      <c r="L1010" s="26">
        <v>0</v>
      </c>
      <c r="M1010" s="26">
        <v>0</v>
      </c>
      <c r="N1010" s="26">
        <v>0</v>
      </c>
      <c r="O1010" s="26">
        <v>0</v>
      </c>
      <c r="P1010" s="26">
        <v>0</v>
      </c>
      <c r="Q1010" s="26">
        <v>0</v>
      </c>
      <c r="R1010" s="26">
        <v>0</v>
      </c>
      <c r="S1010" s="26">
        <v>0</v>
      </c>
      <c r="T1010" s="26">
        <v>0</v>
      </c>
      <c r="U1010" s="26">
        <v>0</v>
      </c>
      <c r="V1010" s="26">
        <v>0</v>
      </c>
      <c r="W1010" s="26">
        <v>0</v>
      </c>
      <c r="X1010" s="26">
        <v>0</v>
      </c>
      <c r="Y1010" s="26">
        <v>0</v>
      </c>
      <c r="Z1010" s="26">
        <v>0</v>
      </c>
      <c r="AA1010" s="26">
        <v>0</v>
      </c>
      <c r="AB1010" s="26">
        <v>0</v>
      </c>
      <c r="AC1010" s="26">
        <v>0</v>
      </c>
      <c r="AD1010" s="26">
        <v>68452.92</v>
      </c>
      <c r="AE1010" s="26">
        <v>0</v>
      </c>
      <c r="AF1010" s="56" t="s">
        <v>720</v>
      </c>
      <c r="AG1010" s="56" t="s">
        <v>720</v>
      </c>
      <c r="AH1010" s="70" t="s">
        <v>720</v>
      </c>
    </row>
    <row r="1011" spans="1:34" ht="61.5">
      <c r="A1011" s="17">
        <v>1</v>
      </c>
      <c r="B1011" s="52">
        <v>394</v>
      </c>
      <c r="C1011" s="20" t="s">
        <v>2221</v>
      </c>
      <c r="D1011" s="26">
        <v>68452.92</v>
      </c>
      <c r="E1011" s="26">
        <v>0</v>
      </c>
      <c r="F1011" s="26">
        <v>0</v>
      </c>
      <c r="G1011" s="26">
        <v>0</v>
      </c>
      <c r="H1011" s="26">
        <v>0</v>
      </c>
      <c r="I1011" s="26">
        <v>0</v>
      </c>
      <c r="J1011" s="26">
        <v>0</v>
      </c>
      <c r="K1011" s="58">
        <v>0</v>
      </c>
      <c r="L1011" s="26">
        <v>0</v>
      </c>
      <c r="M1011" s="26">
        <v>0</v>
      </c>
      <c r="N1011" s="26">
        <v>0</v>
      </c>
      <c r="O1011" s="26">
        <v>0</v>
      </c>
      <c r="P1011" s="26">
        <v>0</v>
      </c>
      <c r="Q1011" s="26">
        <v>0</v>
      </c>
      <c r="R1011" s="26">
        <v>0</v>
      </c>
      <c r="S1011" s="26">
        <v>0</v>
      </c>
      <c r="T1011" s="26">
        <v>0</v>
      </c>
      <c r="U1011" s="26">
        <v>0</v>
      </c>
      <c r="V1011" s="26">
        <v>0</v>
      </c>
      <c r="W1011" s="26">
        <v>0</v>
      </c>
      <c r="X1011" s="26">
        <v>0</v>
      </c>
      <c r="Y1011" s="26">
        <v>0</v>
      </c>
      <c r="Z1011" s="26">
        <v>0</v>
      </c>
      <c r="AA1011" s="26">
        <v>0</v>
      </c>
      <c r="AB1011" s="26">
        <v>0</v>
      </c>
      <c r="AC1011" s="26">
        <v>0</v>
      </c>
      <c r="AD1011" s="34">
        <v>68452.92</v>
      </c>
      <c r="AE1011" s="26">
        <v>0</v>
      </c>
      <c r="AF1011" s="29">
        <v>2021</v>
      </c>
      <c r="AG1011" s="29" t="s">
        <v>263</v>
      </c>
      <c r="AH1011" s="29" t="s">
        <v>263</v>
      </c>
    </row>
    <row r="1012" spans="1:34" ht="61.5">
      <c r="B1012" s="20" t="s">
        <v>827</v>
      </c>
      <c r="C1012" s="20"/>
      <c r="D1012" s="167">
        <v>3897762.39</v>
      </c>
      <c r="E1012" s="26">
        <v>0</v>
      </c>
      <c r="F1012" s="26">
        <v>0</v>
      </c>
      <c r="G1012" s="26">
        <v>0</v>
      </c>
      <c r="H1012" s="26">
        <v>0</v>
      </c>
      <c r="I1012" s="26">
        <v>0</v>
      </c>
      <c r="J1012" s="26">
        <v>0</v>
      </c>
      <c r="K1012" s="28">
        <v>0</v>
      </c>
      <c r="L1012" s="26">
        <v>0</v>
      </c>
      <c r="M1012" s="26">
        <v>817.7</v>
      </c>
      <c r="N1012" s="26">
        <v>3772353.64</v>
      </c>
      <c r="O1012" s="26">
        <v>0</v>
      </c>
      <c r="P1012" s="26">
        <v>0</v>
      </c>
      <c r="Q1012" s="26">
        <v>0</v>
      </c>
      <c r="R1012" s="26">
        <v>0</v>
      </c>
      <c r="S1012" s="26">
        <v>0</v>
      </c>
      <c r="T1012" s="26">
        <v>0</v>
      </c>
      <c r="U1012" s="26">
        <v>0</v>
      </c>
      <c r="V1012" s="26">
        <v>0</v>
      </c>
      <c r="W1012" s="26">
        <v>0</v>
      </c>
      <c r="X1012" s="26">
        <v>0</v>
      </c>
      <c r="Y1012" s="26">
        <v>0</v>
      </c>
      <c r="Z1012" s="26">
        <v>0</v>
      </c>
      <c r="AA1012" s="26">
        <v>0</v>
      </c>
      <c r="AB1012" s="26">
        <v>0</v>
      </c>
      <c r="AC1012" s="26">
        <v>49512.14</v>
      </c>
      <c r="AD1012" s="26">
        <v>75896.61</v>
      </c>
      <c r="AE1012" s="26">
        <v>0</v>
      </c>
      <c r="AF1012" s="56" t="s">
        <v>720</v>
      </c>
      <c r="AG1012" s="56" t="s">
        <v>720</v>
      </c>
      <c r="AH1012" s="70" t="s">
        <v>720</v>
      </c>
    </row>
    <row r="1013" spans="1:34" ht="61.5">
      <c r="A1013" s="17">
        <v>1</v>
      </c>
      <c r="B1013" s="52">
        <v>395</v>
      </c>
      <c r="C1013" s="20" t="s">
        <v>190</v>
      </c>
      <c r="D1013" s="26">
        <v>3897762.39</v>
      </c>
      <c r="E1013" s="26">
        <v>0</v>
      </c>
      <c r="F1013" s="26">
        <v>0</v>
      </c>
      <c r="G1013" s="26">
        <v>0</v>
      </c>
      <c r="H1013" s="26">
        <v>0</v>
      </c>
      <c r="I1013" s="26">
        <v>0</v>
      </c>
      <c r="J1013" s="26">
        <v>0</v>
      </c>
      <c r="K1013" s="28">
        <v>0</v>
      </c>
      <c r="L1013" s="26">
        <v>0</v>
      </c>
      <c r="M1013" s="26">
        <v>817.7</v>
      </c>
      <c r="N1013" s="34">
        <v>3772353.64</v>
      </c>
      <c r="O1013" s="26">
        <v>0</v>
      </c>
      <c r="P1013" s="26">
        <v>0</v>
      </c>
      <c r="Q1013" s="26">
        <v>0</v>
      </c>
      <c r="R1013" s="26">
        <v>0</v>
      </c>
      <c r="S1013" s="26">
        <v>0</v>
      </c>
      <c r="T1013" s="26">
        <v>0</v>
      </c>
      <c r="U1013" s="26">
        <v>0</v>
      </c>
      <c r="V1013" s="26">
        <v>0</v>
      </c>
      <c r="W1013" s="26">
        <v>0</v>
      </c>
      <c r="X1013" s="26">
        <v>0</v>
      </c>
      <c r="Y1013" s="26">
        <v>0</v>
      </c>
      <c r="Z1013" s="26">
        <v>0</v>
      </c>
      <c r="AA1013" s="26">
        <v>0</v>
      </c>
      <c r="AB1013" s="26">
        <v>0</v>
      </c>
      <c r="AC1013" s="34">
        <v>49512.14</v>
      </c>
      <c r="AD1013" s="34">
        <v>75896.61</v>
      </c>
      <c r="AE1013" s="26">
        <v>0</v>
      </c>
      <c r="AF1013" s="29">
        <v>2021</v>
      </c>
      <c r="AG1013" s="29">
        <v>2021</v>
      </c>
      <c r="AH1013" s="30">
        <v>2021</v>
      </c>
    </row>
    <row r="1014" spans="1:34" ht="61.5">
      <c r="B1014" s="20" t="s">
        <v>828</v>
      </c>
      <c r="C1014" s="20"/>
      <c r="D1014" s="167">
        <v>2763095.9</v>
      </c>
      <c r="E1014" s="26">
        <v>0</v>
      </c>
      <c r="F1014" s="26">
        <v>0</v>
      </c>
      <c r="G1014" s="26">
        <v>0</v>
      </c>
      <c r="H1014" s="26">
        <v>0</v>
      </c>
      <c r="I1014" s="26">
        <v>0</v>
      </c>
      <c r="J1014" s="26">
        <v>0</v>
      </c>
      <c r="K1014" s="28">
        <v>0</v>
      </c>
      <c r="L1014" s="26">
        <v>0</v>
      </c>
      <c r="M1014" s="26">
        <v>299.88</v>
      </c>
      <c r="N1014" s="26">
        <v>2629919.35</v>
      </c>
      <c r="O1014" s="26">
        <v>0</v>
      </c>
      <c r="P1014" s="26">
        <v>0</v>
      </c>
      <c r="Q1014" s="26">
        <v>0</v>
      </c>
      <c r="R1014" s="26">
        <v>0</v>
      </c>
      <c r="S1014" s="26">
        <v>0</v>
      </c>
      <c r="T1014" s="26">
        <v>0</v>
      </c>
      <c r="U1014" s="26">
        <v>0</v>
      </c>
      <c r="V1014" s="26">
        <v>0</v>
      </c>
      <c r="W1014" s="26">
        <v>0</v>
      </c>
      <c r="X1014" s="26">
        <v>0</v>
      </c>
      <c r="Y1014" s="26">
        <v>0</v>
      </c>
      <c r="Z1014" s="26">
        <v>0</v>
      </c>
      <c r="AA1014" s="26">
        <v>0</v>
      </c>
      <c r="AB1014" s="26">
        <v>0</v>
      </c>
      <c r="AC1014" s="26">
        <v>39448.79</v>
      </c>
      <c r="AD1014" s="26">
        <v>93727.76</v>
      </c>
      <c r="AE1014" s="26">
        <v>0</v>
      </c>
      <c r="AF1014" s="56" t="s">
        <v>720</v>
      </c>
      <c r="AG1014" s="56" t="s">
        <v>720</v>
      </c>
      <c r="AH1014" s="70" t="s">
        <v>720</v>
      </c>
    </row>
    <row r="1015" spans="1:34" ht="61.5">
      <c r="A1015" s="17">
        <v>1</v>
      </c>
      <c r="B1015" s="52">
        <v>396</v>
      </c>
      <c r="C1015" s="20" t="s">
        <v>761</v>
      </c>
      <c r="D1015" s="26">
        <v>2763095.9</v>
      </c>
      <c r="E1015" s="26">
        <v>0</v>
      </c>
      <c r="F1015" s="26">
        <v>0</v>
      </c>
      <c r="G1015" s="26">
        <v>0</v>
      </c>
      <c r="H1015" s="26">
        <v>0</v>
      </c>
      <c r="I1015" s="26">
        <v>0</v>
      </c>
      <c r="J1015" s="26">
        <v>0</v>
      </c>
      <c r="K1015" s="28">
        <v>0</v>
      </c>
      <c r="L1015" s="26">
        <v>0</v>
      </c>
      <c r="M1015" s="26">
        <v>299.88</v>
      </c>
      <c r="N1015" s="26">
        <v>2629919.35</v>
      </c>
      <c r="O1015" s="26">
        <v>0</v>
      </c>
      <c r="P1015" s="26">
        <v>0</v>
      </c>
      <c r="Q1015" s="26">
        <v>0</v>
      </c>
      <c r="R1015" s="26">
        <v>0</v>
      </c>
      <c r="S1015" s="26">
        <v>0</v>
      </c>
      <c r="T1015" s="26">
        <v>0</v>
      </c>
      <c r="U1015" s="26">
        <v>0</v>
      </c>
      <c r="V1015" s="26">
        <v>0</v>
      </c>
      <c r="W1015" s="26">
        <v>0</v>
      </c>
      <c r="X1015" s="26">
        <v>0</v>
      </c>
      <c r="Y1015" s="26">
        <v>0</v>
      </c>
      <c r="Z1015" s="26">
        <v>0</v>
      </c>
      <c r="AA1015" s="26">
        <v>0</v>
      </c>
      <c r="AB1015" s="26">
        <v>0</v>
      </c>
      <c r="AC1015" s="26">
        <v>39448.79</v>
      </c>
      <c r="AD1015" s="26">
        <v>93727.76</v>
      </c>
      <c r="AE1015" s="26">
        <v>0</v>
      </c>
      <c r="AF1015" s="29">
        <v>2021</v>
      </c>
      <c r="AG1015" s="29">
        <v>2021</v>
      </c>
      <c r="AH1015" s="30">
        <v>2021</v>
      </c>
    </row>
    <row r="1016" spans="1:34" ht="61.5">
      <c r="B1016" s="20" t="s">
        <v>829</v>
      </c>
      <c r="C1016" s="163"/>
      <c r="D1016" s="167">
        <v>6091200.4199999999</v>
      </c>
      <c r="E1016" s="26">
        <v>0</v>
      </c>
      <c r="F1016" s="26">
        <v>0</v>
      </c>
      <c r="G1016" s="26">
        <v>3249254.1399999997</v>
      </c>
      <c r="H1016" s="26">
        <v>0</v>
      </c>
      <c r="I1016" s="26">
        <v>0</v>
      </c>
      <c r="J1016" s="26">
        <v>0</v>
      </c>
      <c r="K1016" s="28">
        <v>0</v>
      </c>
      <c r="L1016" s="26">
        <v>0</v>
      </c>
      <c r="M1016" s="26">
        <v>606.16999999999996</v>
      </c>
      <c r="N1016" s="26">
        <v>2679473.61</v>
      </c>
      <c r="O1016" s="26">
        <v>0</v>
      </c>
      <c r="P1016" s="26">
        <v>0</v>
      </c>
      <c r="Q1016" s="26">
        <v>0</v>
      </c>
      <c r="R1016" s="26">
        <v>0</v>
      </c>
      <c r="S1016" s="26">
        <v>0</v>
      </c>
      <c r="T1016" s="26">
        <v>0</v>
      </c>
      <c r="U1016" s="26">
        <v>0</v>
      </c>
      <c r="V1016" s="26">
        <v>0</v>
      </c>
      <c r="W1016" s="26">
        <v>0</v>
      </c>
      <c r="X1016" s="26">
        <v>0</v>
      </c>
      <c r="Y1016" s="26">
        <v>0</v>
      </c>
      <c r="Z1016" s="26">
        <v>0</v>
      </c>
      <c r="AA1016" s="26">
        <v>0</v>
      </c>
      <c r="AB1016" s="26">
        <v>0</v>
      </c>
      <c r="AC1016" s="26">
        <v>69777.59</v>
      </c>
      <c r="AD1016" s="26">
        <v>92695.08</v>
      </c>
      <c r="AE1016" s="26">
        <v>0</v>
      </c>
      <c r="AF1016" s="56" t="s">
        <v>720</v>
      </c>
      <c r="AG1016" s="56" t="s">
        <v>720</v>
      </c>
      <c r="AH1016" s="70" t="s">
        <v>720</v>
      </c>
    </row>
    <row r="1017" spans="1:34" ht="61.5">
      <c r="A1017" s="17">
        <v>1</v>
      </c>
      <c r="B1017" s="52">
        <v>397</v>
      </c>
      <c r="C1017" s="20" t="s">
        <v>207</v>
      </c>
      <c r="D1017" s="26">
        <v>2703387.9099999997</v>
      </c>
      <c r="E1017" s="26">
        <v>0</v>
      </c>
      <c r="F1017" s="26">
        <v>0</v>
      </c>
      <c r="G1017" s="26">
        <v>0</v>
      </c>
      <c r="H1017" s="26">
        <v>0</v>
      </c>
      <c r="I1017" s="26">
        <v>0</v>
      </c>
      <c r="J1017" s="26">
        <v>0</v>
      </c>
      <c r="K1017" s="28">
        <v>0</v>
      </c>
      <c r="L1017" s="26">
        <v>0</v>
      </c>
      <c r="M1017" s="26">
        <v>606.16999999999996</v>
      </c>
      <c r="N1017" s="26">
        <v>2679473.61</v>
      </c>
      <c r="O1017" s="26">
        <v>0</v>
      </c>
      <c r="P1017" s="26">
        <v>0</v>
      </c>
      <c r="Q1017" s="26">
        <v>0</v>
      </c>
      <c r="R1017" s="26">
        <v>0</v>
      </c>
      <c r="S1017" s="26">
        <v>0</v>
      </c>
      <c r="T1017" s="26">
        <v>0</v>
      </c>
      <c r="U1017" s="26">
        <v>0</v>
      </c>
      <c r="V1017" s="26">
        <v>0</v>
      </c>
      <c r="W1017" s="26">
        <v>0</v>
      </c>
      <c r="X1017" s="26">
        <v>0</v>
      </c>
      <c r="Y1017" s="26">
        <v>0</v>
      </c>
      <c r="Z1017" s="26">
        <v>0</v>
      </c>
      <c r="AA1017" s="26">
        <v>0</v>
      </c>
      <c r="AB1017" s="26">
        <v>0</v>
      </c>
      <c r="AC1017" s="34">
        <v>23914.3</v>
      </c>
      <c r="AD1017" s="26">
        <v>0</v>
      </c>
      <c r="AE1017" s="26">
        <v>0</v>
      </c>
      <c r="AF1017" s="29" t="s">
        <v>263</v>
      </c>
      <c r="AG1017" s="29">
        <v>2021</v>
      </c>
      <c r="AH1017" s="30">
        <v>2021</v>
      </c>
    </row>
    <row r="1018" spans="1:34" ht="61.5">
      <c r="A1018" s="17">
        <v>1</v>
      </c>
      <c r="B1018" s="52">
        <v>398</v>
      </c>
      <c r="C1018" s="20" t="s">
        <v>212</v>
      </c>
      <c r="D1018" s="26">
        <v>304500</v>
      </c>
      <c r="E1018" s="26">
        <v>0</v>
      </c>
      <c r="F1018" s="26">
        <v>0</v>
      </c>
      <c r="G1018" s="26">
        <v>300000</v>
      </c>
      <c r="H1018" s="26">
        <v>0</v>
      </c>
      <c r="I1018" s="26">
        <v>0</v>
      </c>
      <c r="J1018" s="26">
        <v>0</v>
      </c>
      <c r="K1018" s="28">
        <v>0</v>
      </c>
      <c r="L1018" s="26">
        <v>0</v>
      </c>
      <c r="M1018" s="26">
        <v>0</v>
      </c>
      <c r="N1018" s="26">
        <v>0</v>
      </c>
      <c r="O1018" s="26">
        <v>0</v>
      </c>
      <c r="P1018" s="26">
        <v>0</v>
      </c>
      <c r="Q1018" s="26">
        <v>0</v>
      </c>
      <c r="R1018" s="26">
        <v>0</v>
      </c>
      <c r="S1018" s="26">
        <v>0</v>
      </c>
      <c r="T1018" s="26">
        <v>0</v>
      </c>
      <c r="U1018" s="26">
        <v>0</v>
      </c>
      <c r="V1018" s="26">
        <v>0</v>
      </c>
      <c r="W1018" s="26">
        <v>0</v>
      </c>
      <c r="X1018" s="26">
        <v>0</v>
      </c>
      <c r="Y1018" s="26">
        <v>0</v>
      </c>
      <c r="Z1018" s="26">
        <v>0</v>
      </c>
      <c r="AA1018" s="26">
        <v>0</v>
      </c>
      <c r="AB1018" s="26">
        <v>0</v>
      </c>
      <c r="AC1018" s="26">
        <v>4500</v>
      </c>
      <c r="AD1018" s="26">
        <v>0</v>
      </c>
      <c r="AE1018" s="26">
        <v>0</v>
      </c>
      <c r="AF1018" s="29" t="s">
        <v>263</v>
      </c>
      <c r="AG1018" s="29">
        <v>2021</v>
      </c>
      <c r="AH1018" s="29">
        <v>2021</v>
      </c>
    </row>
    <row r="1019" spans="1:34" ht="61.5">
      <c r="A1019" s="17">
        <v>1</v>
      </c>
      <c r="B1019" s="52">
        <v>399</v>
      </c>
      <c r="C1019" s="20" t="s">
        <v>1512</v>
      </c>
      <c r="D1019" s="26">
        <v>683859.98</v>
      </c>
      <c r="E1019" s="26">
        <v>0</v>
      </c>
      <c r="F1019" s="26">
        <v>0</v>
      </c>
      <c r="G1019" s="34">
        <v>674401.5</v>
      </c>
      <c r="H1019" s="26">
        <v>0</v>
      </c>
      <c r="I1019" s="26">
        <v>0</v>
      </c>
      <c r="J1019" s="26">
        <v>0</v>
      </c>
      <c r="K1019" s="28">
        <v>0</v>
      </c>
      <c r="L1019" s="26">
        <v>0</v>
      </c>
      <c r="M1019" s="26">
        <v>0</v>
      </c>
      <c r="N1019" s="26">
        <v>0</v>
      </c>
      <c r="O1019" s="26">
        <v>0</v>
      </c>
      <c r="P1019" s="26">
        <v>0</v>
      </c>
      <c r="Q1019" s="26">
        <v>0</v>
      </c>
      <c r="R1019" s="26">
        <v>0</v>
      </c>
      <c r="S1019" s="26">
        <v>0</v>
      </c>
      <c r="T1019" s="26">
        <v>0</v>
      </c>
      <c r="U1019" s="26">
        <v>0</v>
      </c>
      <c r="V1019" s="26">
        <v>0</v>
      </c>
      <c r="W1019" s="26">
        <v>0</v>
      </c>
      <c r="X1019" s="26">
        <v>0</v>
      </c>
      <c r="Y1019" s="26">
        <v>0</v>
      </c>
      <c r="Z1019" s="26">
        <v>0</v>
      </c>
      <c r="AA1019" s="26">
        <v>0</v>
      </c>
      <c r="AB1019" s="26">
        <v>0</v>
      </c>
      <c r="AC1019" s="34">
        <v>9458.48</v>
      </c>
      <c r="AD1019" s="26">
        <v>0</v>
      </c>
      <c r="AE1019" s="26">
        <v>0</v>
      </c>
      <c r="AF1019" s="29" t="s">
        <v>263</v>
      </c>
      <c r="AG1019" s="29">
        <v>2021</v>
      </c>
      <c r="AH1019" s="29">
        <v>2021</v>
      </c>
    </row>
    <row r="1020" spans="1:34" ht="61.5">
      <c r="A1020" s="17">
        <v>1</v>
      </c>
      <c r="B1020" s="52">
        <v>400</v>
      </c>
      <c r="C1020" s="20" t="s">
        <v>1513</v>
      </c>
      <c r="D1020" s="26">
        <v>839768.86</v>
      </c>
      <c r="E1020" s="26">
        <v>0</v>
      </c>
      <c r="F1020" s="26">
        <v>0</v>
      </c>
      <c r="G1020" s="34">
        <v>828154</v>
      </c>
      <c r="H1020" s="26">
        <v>0</v>
      </c>
      <c r="I1020" s="26">
        <v>0</v>
      </c>
      <c r="J1020" s="26">
        <v>0</v>
      </c>
      <c r="K1020" s="28">
        <v>0</v>
      </c>
      <c r="L1020" s="26">
        <v>0</v>
      </c>
      <c r="M1020" s="26">
        <v>0</v>
      </c>
      <c r="N1020" s="26">
        <v>0</v>
      </c>
      <c r="O1020" s="26">
        <v>0</v>
      </c>
      <c r="P1020" s="26">
        <v>0</v>
      </c>
      <c r="Q1020" s="26">
        <v>0</v>
      </c>
      <c r="R1020" s="26">
        <v>0</v>
      </c>
      <c r="S1020" s="26">
        <v>0</v>
      </c>
      <c r="T1020" s="26">
        <v>0</v>
      </c>
      <c r="U1020" s="26">
        <v>0</v>
      </c>
      <c r="V1020" s="26">
        <v>0</v>
      </c>
      <c r="W1020" s="26">
        <v>0</v>
      </c>
      <c r="X1020" s="26">
        <v>0</v>
      </c>
      <c r="Y1020" s="26">
        <v>0</v>
      </c>
      <c r="Z1020" s="26">
        <v>0</v>
      </c>
      <c r="AA1020" s="26">
        <v>0</v>
      </c>
      <c r="AB1020" s="26">
        <v>0</v>
      </c>
      <c r="AC1020" s="34">
        <v>11614.86</v>
      </c>
      <c r="AD1020" s="26">
        <v>0</v>
      </c>
      <c r="AE1020" s="26">
        <v>0</v>
      </c>
      <c r="AF1020" s="29" t="s">
        <v>263</v>
      </c>
      <c r="AG1020" s="29">
        <v>2021</v>
      </c>
      <c r="AH1020" s="29">
        <v>2021</v>
      </c>
    </row>
    <row r="1021" spans="1:34" ht="61.5">
      <c r="A1021" s="17">
        <v>1</v>
      </c>
      <c r="B1021" s="52">
        <v>401</v>
      </c>
      <c r="C1021" s="20" t="s">
        <v>1231</v>
      </c>
      <c r="D1021" s="26">
        <v>1466988.5899999999</v>
      </c>
      <c r="E1021" s="26">
        <v>0</v>
      </c>
      <c r="F1021" s="26">
        <v>0</v>
      </c>
      <c r="G1021" s="148">
        <v>1446698.64</v>
      </c>
      <c r="H1021" s="26">
        <v>0</v>
      </c>
      <c r="I1021" s="26">
        <v>0</v>
      </c>
      <c r="J1021" s="26">
        <v>0</v>
      </c>
      <c r="K1021" s="58">
        <v>0</v>
      </c>
      <c r="L1021" s="26">
        <v>0</v>
      </c>
      <c r="M1021" s="26">
        <v>0</v>
      </c>
      <c r="N1021" s="26">
        <v>0</v>
      </c>
      <c r="O1021" s="26">
        <v>0</v>
      </c>
      <c r="P1021" s="26">
        <v>0</v>
      </c>
      <c r="Q1021" s="26">
        <v>0</v>
      </c>
      <c r="R1021" s="26">
        <v>0</v>
      </c>
      <c r="S1021" s="26">
        <v>0</v>
      </c>
      <c r="T1021" s="26">
        <v>0</v>
      </c>
      <c r="U1021" s="26">
        <v>0</v>
      </c>
      <c r="V1021" s="26">
        <v>0</v>
      </c>
      <c r="W1021" s="26">
        <v>0</v>
      </c>
      <c r="X1021" s="26">
        <v>0</v>
      </c>
      <c r="Y1021" s="26">
        <v>0</v>
      </c>
      <c r="Z1021" s="26">
        <v>0</v>
      </c>
      <c r="AA1021" s="26">
        <v>0</v>
      </c>
      <c r="AB1021" s="26">
        <v>0</v>
      </c>
      <c r="AC1021" s="26">
        <v>20289.95</v>
      </c>
      <c r="AD1021" s="26">
        <v>0</v>
      </c>
      <c r="AE1021" s="26">
        <v>0</v>
      </c>
      <c r="AF1021" s="29" t="s">
        <v>263</v>
      </c>
      <c r="AG1021" s="29">
        <v>2021</v>
      </c>
      <c r="AH1021" s="29">
        <v>2021</v>
      </c>
    </row>
    <row r="1022" spans="1:34" ht="61.5">
      <c r="A1022" s="17">
        <v>1</v>
      </c>
      <c r="B1022" s="52">
        <v>402</v>
      </c>
      <c r="C1022" s="20" t="s">
        <v>2369</v>
      </c>
      <c r="D1022" s="26">
        <v>92695.08</v>
      </c>
      <c r="E1022" s="31">
        <v>0</v>
      </c>
      <c r="F1022" s="31">
        <v>0</v>
      </c>
      <c r="G1022" s="31">
        <v>0</v>
      </c>
      <c r="H1022" s="31">
        <v>0</v>
      </c>
      <c r="I1022" s="31">
        <v>0</v>
      </c>
      <c r="J1022" s="31">
        <v>0</v>
      </c>
      <c r="K1022" s="28">
        <v>0</v>
      </c>
      <c r="L1022" s="26">
        <v>0</v>
      </c>
      <c r="M1022" s="26">
        <v>0</v>
      </c>
      <c r="N1022" s="26">
        <v>0</v>
      </c>
      <c r="O1022" s="26">
        <v>0</v>
      </c>
      <c r="P1022" s="26">
        <v>0</v>
      </c>
      <c r="Q1022" s="26">
        <v>0</v>
      </c>
      <c r="R1022" s="26">
        <v>0</v>
      </c>
      <c r="S1022" s="26">
        <v>0</v>
      </c>
      <c r="T1022" s="26">
        <v>0</v>
      </c>
      <c r="U1022" s="26">
        <v>0</v>
      </c>
      <c r="V1022" s="26">
        <v>0</v>
      </c>
      <c r="W1022" s="26">
        <v>0</v>
      </c>
      <c r="X1022" s="26">
        <v>0</v>
      </c>
      <c r="Y1022" s="26">
        <v>0</v>
      </c>
      <c r="Z1022" s="26">
        <v>0</v>
      </c>
      <c r="AA1022" s="26">
        <v>0</v>
      </c>
      <c r="AB1022" s="26">
        <v>0</v>
      </c>
      <c r="AC1022" s="26">
        <v>0</v>
      </c>
      <c r="AD1022" s="26">
        <v>92695.08</v>
      </c>
      <c r="AE1022" s="26">
        <v>0</v>
      </c>
      <c r="AF1022" s="29">
        <v>2021</v>
      </c>
      <c r="AG1022" s="29" t="s">
        <v>263</v>
      </c>
      <c r="AH1022" s="29" t="s">
        <v>263</v>
      </c>
    </row>
    <row r="1023" spans="1:34" ht="61.5">
      <c r="B1023" s="20" t="s">
        <v>830</v>
      </c>
      <c r="C1023" s="20"/>
      <c r="D1023" s="167">
        <v>3502383.27</v>
      </c>
      <c r="E1023" s="26">
        <v>0</v>
      </c>
      <c r="F1023" s="26">
        <v>0</v>
      </c>
      <c r="G1023" s="26">
        <v>0</v>
      </c>
      <c r="H1023" s="26">
        <v>358958.98</v>
      </c>
      <c r="I1023" s="26">
        <v>0</v>
      </c>
      <c r="J1023" s="26">
        <v>0</v>
      </c>
      <c r="K1023" s="28">
        <v>0</v>
      </c>
      <c r="L1023" s="26">
        <v>0</v>
      </c>
      <c r="M1023" s="26">
        <v>653.73</v>
      </c>
      <c r="N1023" s="26">
        <v>3110520.06</v>
      </c>
      <c r="O1023" s="26">
        <v>0</v>
      </c>
      <c r="P1023" s="26">
        <v>0</v>
      </c>
      <c r="Q1023" s="26">
        <v>0</v>
      </c>
      <c r="R1023" s="26">
        <v>0</v>
      </c>
      <c r="S1023" s="26">
        <v>0</v>
      </c>
      <c r="T1023" s="26">
        <v>0</v>
      </c>
      <c r="U1023" s="26">
        <v>0</v>
      </c>
      <c r="V1023" s="26">
        <v>0</v>
      </c>
      <c r="W1023" s="26">
        <v>0</v>
      </c>
      <c r="X1023" s="26">
        <v>0</v>
      </c>
      <c r="Y1023" s="26">
        <v>0</v>
      </c>
      <c r="Z1023" s="26">
        <v>0</v>
      </c>
      <c r="AA1023" s="26">
        <v>0</v>
      </c>
      <c r="AB1023" s="26">
        <v>0</v>
      </c>
      <c r="AC1023" s="26">
        <v>32904.230000000003</v>
      </c>
      <c r="AD1023" s="26">
        <v>0</v>
      </c>
      <c r="AE1023" s="26">
        <v>0</v>
      </c>
      <c r="AF1023" s="56" t="s">
        <v>720</v>
      </c>
      <c r="AG1023" s="56" t="s">
        <v>720</v>
      </c>
      <c r="AH1023" s="70" t="s">
        <v>720</v>
      </c>
    </row>
    <row r="1024" spans="1:34" ht="61.5">
      <c r="A1024" s="17">
        <v>1</v>
      </c>
      <c r="B1024" s="52">
        <v>403</v>
      </c>
      <c r="C1024" s="20" t="s">
        <v>219</v>
      </c>
      <c r="D1024" s="26">
        <v>3138281.45</v>
      </c>
      <c r="E1024" s="26">
        <v>0</v>
      </c>
      <c r="F1024" s="26">
        <v>0</v>
      </c>
      <c r="G1024" s="26">
        <v>0</v>
      </c>
      <c r="H1024" s="26">
        <v>0</v>
      </c>
      <c r="I1024" s="26">
        <v>0</v>
      </c>
      <c r="J1024" s="26">
        <v>0</v>
      </c>
      <c r="K1024" s="28">
        <v>0</v>
      </c>
      <c r="L1024" s="26">
        <v>0</v>
      </c>
      <c r="M1024" s="26">
        <v>653.73</v>
      </c>
      <c r="N1024" s="26">
        <v>3110520.06</v>
      </c>
      <c r="O1024" s="26">
        <v>0</v>
      </c>
      <c r="P1024" s="26">
        <v>0</v>
      </c>
      <c r="Q1024" s="26">
        <v>0</v>
      </c>
      <c r="R1024" s="26">
        <v>0</v>
      </c>
      <c r="S1024" s="26">
        <v>0</v>
      </c>
      <c r="T1024" s="26">
        <v>0</v>
      </c>
      <c r="U1024" s="26">
        <v>0</v>
      </c>
      <c r="V1024" s="26">
        <v>0</v>
      </c>
      <c r="W1024" s="26">
        <v>0</v>
      </c>
      <c r="X1024" s="26">
        <v>0</v>
      </c>
      <c r="Y1024" s="26">
        <v>0</v>
      </c>
      <c r="Z1024" s="26">
        <v>0</v>
      </c>
      <c r="AA1024" s="26">
        <v>0</v>
      </c>
      <c r="AB1024" s="26">
        <v>0</v>
      </c>
      <c r="AC1024" s="34">
        <v>27761.39</v>
      </c>
      <c r="AD1024" s="26">
        <v>0</v>
      </c>
      <c r="AE1024" s="26">
        <v>0</v>
      </c>
      <c r="AF1024" s="29" t="s">
        <v>263</v>
      </c>
      <c r="AG1024" s="29">
        <v>2021</v>
      </c>
      <c r="AH1024" s="30">
        <v>2021</v>
      </c>
    </row>
    <row r="1025" spans="1:34" ht="61.5">
      <c r="A1025" s="17">
        <v>1</v>
      </c>
      <c r="B1025" s="52">
        <v>404</v>
      </c>
      <c r="C1025" s="20" t="s">
        <v>214</v>
      </c>
      <c r="D1025" s="26">
        <v>241809.67</v>
      </c>
      <c r="E1025" s="26">
        <v>0</v>
      </c>
      <c r="F1025" s="26">
        <v>0</v>
      </c>
      <c r="G1025" s="26">
        <v>0</v>
      </c>
      <c r="H1025" s="34">
        <v>238465.2</v>
      </c>
      <c r="I1025" s="26">
        <v>0</v>
      </c>
      <c r="J1025" s="26">
        <v>0</v>
      </c>
      <c r="K1025" s="58">
        <v>0</v>
      </c>
      <c r="L1025" s="26">
        <v>0</v>
      </c>
      <c r="M1025" s="26">
        <v>0</v>
      </c>
      <c r="N1025" s="26">
        <v>0</v>
      </c>
      <c r="O1025" s="26">
        <v>0</v>
      </c>
      <c r="P1025" s="26">
        <v>0</v>
      </c>
      <c r="Q1025" s="26">
        <v>0</v>
      </c>
      <c r="R1025" s="26">
        <v>0</v>
      </c>
      <c r="S1025" s="26">
        <v>0</v>
      </c>
      <c r="T1025" s="26">
        <v>0</v>
      </c>
      <c r="U1025" s="26">
        <v>0</v>
      </c>
      <c r="V1025" s="26">
        <v>0</v>
      </c>
      <c r="W1025" s="26">
        <v>0</v>
      </c>
      <c r="X1025" s="26">
        <v>0</v>
      </c>
      <c r="Y1025" s="26">
        <v>0</v>
      </c>
      <c r="Z1025" s="26">
        <v>0</v>
      </c>
      <c r="AA1025" s="26">
        <v>0</v>
      </c>
      <c r="AB1025" s="26">
        <v>0</v>
      </c>
      <c r="AC1025" s="34">
        <v>3344.47</v>
      </c>
      <c r="AD1025" s="26">
        <v>0</v>
      </c>
      <c r="AE1025" s="26">
        <v>0</v>
      </c>
      <c r="AF1025" s="29" t="s">
        <v>263</v>
      </c>
      <c r="AG1025" s="29">
        <v>2021</v>
      </c>
      <c r="AH1025" s="30">
        <v>2021</v>
      </c>
    </row>
    <row r="1026" spans="1:34" ht="61.5">
      <c r="A1026" s="17">
        <v>1</v>
      </c>
      <c r="B1026" s="52">
        <v>405</v>
      </c>
      <c r="C1026" s="20" t="s">
        <v>1232</v>
      </c>
      <c r="D1026" s="26">
        <v>122292.15</v>
      </c>
      <c r="E1026" s="26">
        <v>0</v>
      </c>
      <c r="F1026" s="26">
        <v>0</v>
      </c>
      <c r="G1026" s="26">
        <v>0</v>
      </c>
      <c r="H1026" s="34">
        <v>120493.78</v>
      </c>
      <c r="I1026" s="26">
        <v>0</v>
      </c>
      <c r="J1026" s="26">
        <v>0</v>
      </c>
      <c r="K1026" s="58">
        <v>0</v>
      </c>
      <c r="L1026" s="26">
        <v>0</v>
      </c>
      <c r="M1026" s="26">
        <v>0</v>
      </c>
      <c r="N1026" s="26">
        <v>0</v>
      </c>
      <c r="O1026" s="26">
        <v>0</v>
      </c>
      <c r="P1026" s="26">
        <v>0</v>
      </c>
      <c r="Q1026" s="26">
        <v>0</v>
      </c>
      <c r="R1026" s="26">
        <v>0</v>
      </c>
      <c r="S1026" s="26">
        <v>0</v>
      </c>
      <c r="T1026" s="26">
        <v>0</v>
      </c>
      <c r="U1026" s="26">
        <v>0</v>
      </c>
      <c r="V1026" s="26">
        <v>0</v>
      </c>
      <c r="W1026" s="26">
        <v>0</v>
      </c>
      <c r="X1026" s="26">
        <v>0</v>
      </c>
      <c r="Y1026" s="26">
        <v>0</v>
      </c>
      <c r="Z1026" s="26">
        <v>0</v>
      </c>
      <c r="AA1026" s="26">
        <v>0</v>
      </c>
      <c r="AB1026" s="26">
        <v>0</v>
      </c>
      <c r="AC1026" s="34">
        <v>1798.37</v>
      </c>
      <c r="AD1026" s="26">
        <v>0</v>
      </c>
      <c r="AE1026" s="26">
        <v>0</v>
      </c>
      <c r="AF1026" s="29" t="s">
        <v>263</v>
      </c>
      <c r="AG1026" s="29">
        <v>2021</v>
      </c>
      <c r="AH1026" s="30">
        <v>2021</v>
      </c>
    </row>
    <row r="1027" spans="1:34" ht="61.5">
      <c r="B1027" s="20" t="s">
        <v>832</v>
      </c>
      <c r="C1027" s="20"/>
      <c r="D1027" s="167">
        <v>3045000</v>
      </c>
      <c r="E1027" s="26">
        <v>0</v>
      </c>
      <c r="F1027" s="26">
        <v>0</v>
      </c>
      <c r="G1027" s="26">
        <v>0</v>
      </c>
      <c r="H1027" s="26">
        <v>0</v>
      </c>
      <c r="I1027" s="26">
        <v>0</v>
      </c>
      <c r="J1027" s="26">
        <v>0</v>
      </c>
      <c r="K1027" s="58">
        <v>0</v>
      </c>
      <c r="L1027" s="26">
        <v>0</v>
      </c>
      <c r="M1027" s="26">
        <v>633.74</v>
      </c>
      <c r="N1027" s="26">
        <v>3000000</v>
      </c>
      <c r="O1027" s="26">
        <v>0</v>
      </c>
      <c r="P1027" s="26">
        <v>0</v>
      </c>
      <c r="Q1027" s="26">
        <v>0</v>
      </c>
      <c r="R1027" s="26">
        <v>0</v>
      </c>
      <c r="S1027" s="26">
        <v>0</v>
      </c>
      <c r="T1027" s="26">
        <v>0</v>
      </c>
      <c r="U1027" s="26">
        <v>0</v>
      </c>
      <c r="V1027" s="26">
        <v>0</v>
      </c>
      <c r="W1027" s="26">
        <v>0</v>
      </c>
      <c r="X1027" s="26">
        <v>0</v>
      </c>
      <c r="Y1027" s="26">
        <v>0</v>
      </c>
      <c r="Z1027" s="26">
        <v>0</v>
      </c>
      <c r="AA1027" s="26">
        <v>0</v>
      </c>
      <c r="AB1027" s="26">
        <v>0</v>
      </c>
      <c r="AC1027" s="26">
        <v>45000</v>
      </c>
      <c r="AD1027" s="26">
        <v>0</v>
      </c>
      <c r="AE1027" s="26">
        <v>0</v>
      </c>
      <c r="AF1027" s="56" t="s">
        <v>720</v>
      </c>
      <c r="AG1027" s="56" t="s">
        <v>720</v>
      </c>
      <c r="AH1027" s="70" t="s">
        <v>720</v>
      </c>
    </row>
    <row r="1028" spans="1:34" ht="61.5">
      <c r="A1028" s="17">
        <v>1</v>
      </c>
      <c r="B1028" s="52">
        <v>406</v>
      </c>
      <c r="C1028" s="20" t="s">
        <v>213</v>
      </c>
      <c r="D1028" s="26">
        <v>3045000</v>
      </c>
      <c r="E1028" s="26">
        <v>0</v>
      </c>
      <c r="F1028" s="26">
        <v>0</v>
      </c>
      <c r="G1028" s="26">
        <v>0</v>
      </c>
      <c r="H1028" s="26">
        <v>0</v>
      </c>
      <c r="I1028" s="26">
        <v>0</v>
      </c>
      <c r="J1028" s="26">
        <v>0</v>
      </c>
      <c r="K1028" s="58">
        <v>0</v>
      </c>
      <c r="L1028" s="26">
        <v>0</v>
      </c>
      <c r="M1028" s="26">
        <v>633.74</v>
      </c>
      <c r="N1028" s="26">
        <v>3000000</v>
      </c>
      <c r="O1028" s="26">
        <v>0</v>
      </c>
      <c r="P1028" s="26">
        <v>0</v>
      </c>
      <c r="Q1028" s="26">
        <v>0</v>
      </c>
      <c r="R1028" s="26">
        <v>0</v>
      </c>
      <c r="S1028" s="26">
        <v>0</v>
      </c>
      <c r="T1028" s="26">
        <v>0</v>
      </c>
      <c r="U1028" s="26">
        <v>0</v>
      </c>
      <c r="V1028" s="26">
        <v>0</v>
      </c>
      <c r="W1028" s="26">
        <v>0</v>
      </c>
      <c r="X1028" s="26">
        <v>0</v>
      </c>
      <c r="Y1028" s="26">
        <v>0</v>
      </c>
      <c r="Z1028" s="26">
        <v>0</v>
      </c>
      <c r="AA1028" s="26">
        <v>0</v>
      </c>
      <c r="AB1028" s="26">
        <v>0</v>
      </c>
      <c r="AC1028" s="26">
        <v>45000</v>
      </c>
      <c r="AD1028" s="26">
        <v>0</v>
      </c>
      <c r="AE1028" s="26">
        <v>0</v>
      </c>
      <c r="AF1028" s="29" t="s">
        <v>263</v>
      </c>
      <c r="AG1028" s="29">
        <v>2021</v>
      </c>
      <c r="AH1028" s="30">
        <v>2021</v>
      </c>
    </row>
    <row r="1029" spans="1:34" ht="61.5">
      <c r="B1029" s="20" t="s">
        <v>831</v>
      </c>
      <c r="C1029" s="20"/>
      <c r="D1029" s="167">
        <v>47652.14</v>
      </c>
      <c r="E1029" s="26">
        <v>0</v>
      </c>
      <c r="F1029" s="26">
        <v>0</v>
      </c>
      <c r="G1029" s="26">
        <v>0</v>
      </c>
      <c r="H1029" s="26">
        <v>0</v>
      </c>
      <c r="I1029" s="26">
        <v>0</v>
      </c>
      <c r="J1029" s="26">
        <v>0</v>
      </c>
      <c r="K1029" s="28">
        <v>0</v>
      </c>
      <c r="L1029" s="26">
        <v>0</v>
      </c>
      <c r="M1029" s="26">
        <v>0</v>
      </c>
      <c r="N1029" s="26">
        <v>0</v>
      </c>
      <c r="O1029" s="26">
        <v>0</v>
      </c>
      <c r="P1029" s="26">
        <v>0</v>
      </c>
      <c r="Q1029" s="26">
        <v>0</v>
      </c>
      <c r="R1029" s="26">
        <v>0</v>
      </c>
      <c r="S1029" s="26">
        <v>0</v>
      </c>
      <c r="T1029" s="26">
        <v>0</v>
      </c>
      <c r="U1029" s="26">
        <v>0</v>
      </c>
      <c r="V1029" s="26">
        <v>0</v>
      </c>
      <c r="W1029" s="26">
        <v>0</v>
      </c>
      <c r="X1029" s="26">
        <v>0</v>
      </c>
      <c r="Y1029" s="26">
        <v>0</v>
      </c>
      <c r="Z1029" s="26">
        <v>0</v>
      </c>
      <c r="AA1029" s="26">
        <v>0</v>
      </c>
      <c r="AB1029" s="26">
        <v>0</v>
      </c>
      <c r="AC1029" s="26">
        <v>0</v>
      </c>
      <c r="AD1029" s="26">
        <v>47652.14</v>
      </c>
      <c r="AE1029" s="26">
        <v>0</v>
      </c>
      <c r="AF1029" s="56" t="s">
        <v>720</v>
      </c>
      <c r="AG1029" s="56" t="s">
        <v>720</v>
      </c>
      <c r="AH1029" s="70" t="s">
        <v>720</v>
      </c>
    </row>
    <row r="1030" spans="1:34" ht="61.5">
      <c r="A1030" s="17">
        <v>1</v>
      </c>
      <c r="B1030" s="52">
        <v>407</v>
      </c>
      <c r="C1030" s="20" t="s">
        <v>218</v>
      </c>
      <c r="D1030" s="26">
        <v>47652.14</v>
      </c>
      <c r="E1030" s="26">
        <v>0</v>
      </c>
      <c r="F1030" s="26">
        <v>0</v>
      </c>
      <c r="G1030" s="26">
        <v>0</v>
      </c>
      <c r="H1030" s="26">
        <v>0</v>
      </c>
      <c r="I1030" s="26">
        <v>0</v>
      </c>
      <c r="J1030" s="26">
        <v>0</v>
      </c>
      <c r="K1030" s="58">
        <v>0</v>
      </c>
      <c r="L1030" s="26">
        <v>0</v>
      </c>
      <c r="M1030" s="26">
        <v>0</v>
      </c>
      <c r="N1030" s="26">
        <v>0</v>
      </c>
      <c r="O1030" s="26">
        <v>0</v>
      </c>
      <c r="P1030" s="26">
        <v>0</v>
      </c>
      <c r="Q1030" s="26">
        <v>0</v>
      </c>
      <c r="R1030" s="26">
        <v>0</v>
      </c>
      <c r="S1030" s="26">
        <v>0</v>
      </c>
      <c r="T1030" s="26">
        <v>0</v>
      </c>
      <c r="U1030" s="26">
        <v>0</v>
      </c>
      <c r="V1030" s="26">
        <v>0</v>
      </c>
      <c r="W1030" s="26">
        <v>0</v>
      </c>
      <c r="X1030" s="26">
        <v>0</v>
      </c>
      <c r="Y1030" s="26">
        <v>0</v>
      </c>
      <c r="Z1030" s="26">
        <v>0</v>
      </c>
      <c r="AA1030" s="26">
        <v>0</v>
      </c>
      <c r="AB1030" s="26">
        <v>0</v>
      </c>
      <c r="AC1030" s="26">
        <v>0</v>
      </c>
      <c r="AD1030" s="34">
        <v>47652.14</v>
      </c>
      <c r="AE1030" s="26">
        <v>0</v>
      </c>
      <c r="AF1030" s="29">
        <v>2021</v>
      </c>
      <c r="AG1030" s="29" t="s">
        <v>263</v>
      </c>
      <c r="AH1030" s="29" t="s">
        <v>263</v>
      </c>
    </row>
    <row r="1031" spans="1:34" s="472" customFormat="1" ht="61.5">
      <c r="B1031" s="473" t="s">
        <v>724</v>
      </c>
      <c r="C1031" s="474"/>
      <c r="D1031" s="475">
        <v>2262313682.9800005</v>
      </c>
      <c r="E1031" s="476">
        <v>3345891.57</v>
      </c>
      <c r="F1031" s="476">
        <v>6763187.7699999996</v>
      </c>
      <c r="G1031" s="476">
        <v>53485895.320000008</v>
      </c>
      <c r="H1031" s="476">
        <v>6295311.4699999997</v>
      </c>
      <c r="I1031" s="476">
        <v>13787797.689999999</v>
      </c>
      <c r="J1031" s="476">
        <v>0</v>
      </c>
      <c r="K1031" s="477">
        <v>14</v>
      </c>
      <c r="L1031" s="476">
        <v>31861742.399999999</v>
      </c>
      <c r="M1031" s="476">
        <v>232141.03000000003</v>
      </c>
      <c r="N1031" s="476">
        <v>1757093393.5200002</v>
      </c>
      <c r="O1031" s="476">
        <v>1226</v>
      </c>
      <c r="P1031" s="476">
        <v>7683411.96</v>
      </c>
      <c r="Q1031" s="476">
        <v>62823.789999999994</v>
      </c>
      <c r="R1031" s="476">
        <v>271896634.12</v>
      </c>
      <c r="S1031" s="476">
        <v>366.46999999999997</v>
      </c>
      <c r="T1031" s="476">
        <v>12870731.219999999</v>
      </c>
      <c r="U1031" s="476">
        <v>17872827.800000001</v>
      </c>
      <c r="V1031" s="476">
        <v>660000</v>
      </c>
      <c r="W1031" s="476">
        <v>0</v>
      </c>
      <c r="X1031" s="476">
        <v>0</v>
      </c>
      <c r="Y1031" s="476">
        <v>0</v>
      </c>
      <c r="Z1031" s="476">
        <v>0</v>
      </c>
      <c r="AA1031" s="476">
        <v>400000</v>
      </c>
      <c r="AB1031" s="476">
        <v>12000000</v>
      </c>
      <c r="AC1031" s="476">
        <v>32489234.650000013</v>
      </c>
      <c r="AD1031" s="476">
        <v>32127623.489999991</v>
      </c>
      <c r="AE1031" s="476">
        <v>1680000</v>
      </c>
      <c r="AF1031" s="478" t="s">
        <v>720</v>
      </c>
      <c r="AG1031" s="478" t="s">
        <v>720</v>
      </c>
      <c r="AH1031" s="479" t="s">
        <v>720</v>
      </c>
    </row>
    <row r="1032" spans="1:34" ht="61.5">
      <c r="B1032" s="20" t="s">
        <v>1052</v>
      </c>
      <c r="C1032" s="163"/>
      <c r="D1032" s="167">
        <v>646955830.94000018</v>
      </c>
      <c r="E1032" s="26">
        <v>485344.16</v>
      </c>
      <c r="F1032" s="26">
        <v>0</v>
      </c>
      <c r="G1032" s="26">
        <v>3281633.89</v>
      </c>
      <c r="H1032" s="26">
        <v>742084.4800000001</v>
      </c>
      <c r="I1032" s="26">
        <v>2743586.76</v>
      </c>
      <c r="J1032" s="26">
        <v>0</v>
      </c>
      <c r="K1032" s="28">
        <v>3</v>
      </c>
      <c r="L1032" s="26">
        <v>6928720.7999999998</v>
      </c>
      <c r="M1032" s="26">
        <v>70606.259999999995</v>
      </c>
      <c r="N1032" s="26">
        <v>496424766.71000004</v>
      </c>
      <c r="O1032" s="26">
        <v>1080</v>
      </c>
      <c r="P1032" s="26">
        <v>5968368.96</v>
      </c>
      <c r="Q1032" s="26">
        <v>18655.25</v>
      </c>
      <c r="R1032" s="26">
        <v>113529333.72999999</v>
      </c>
      <c r="S1032" s="26">
        <v>0</v>
      </c>
      <c r="T1032" s="26">
        <v>0</v>
      </c>
      <c r="U1032" s="26">
        <v>0</v>
      </c>
      <c r="V1032" s="26">
        <v>0</v>
      </c>
      <c r="W1032" s="26">
        <v>0</v>
      </c>
      <c r="X1032" s="26">
        <v>0</v>
      </c>
      <c r="Y1032" s="26">
        <v>0</v>
      </c>
      <c r="Z1032" s="26">
        <v>0</v>
      </c>
      <c r="AA1032" s="26">
        <v>0</v>
      </c>
      <c r="AB1032" s="26">
        <v>0</v>
      </c>
      <c r="AC1032" s="26">
        <v>9346484.9900000021</v>
      </c>
      <c r="AD1032" s="26">
        <v>7505506.46</v>
      </c>
      <c r="AE1032" s="26">
        <v>0</v>
      </c>
      <c r="AF1032" s="56" t="s">
        <v>720</v>
      </c>
      <c r="AG1032" s="56" t="s">
        <v>720</v>
      </c>
      <c r="AH1032" s="70" t="s">
        <v>720</v>
      </c>
    </row>
    <row r="1033" spans="1:34" ht="61.5">
      <c r="A1033" s="17">
        <v>1</v>
      </c>
      <c r="B1033" s="52">
        <v>1</v>
      </c>
      <c r="C1033" s="20" t="s">
        <v>1030</v>
      </c>
      <c r="D1033" s="26">
        <v>3471347.1900000004</v>
      </c>
      <c r="E1033" s="26">
        <v>0</v>
      </c>
      <c r="F1033" s="26">
        <v>0</v>
      </c>
      <c r="G1033" s="26">
        <v>0</v>
      </c>
      <c r="H1033" s="26">
        <v>0</v>
      </c>
      <c r="I1033" s="26">
        <v>0</v>
      </c>
      <c r="J1033" s="26">
        <v>0</v>
      </c>
      <c r="K1033" s="28">
        <v>0</v>
      </c>
      <c r="L1033" s="26">
        <v>0</v>
      </c>
      <c r="M1033" s="26">
        <v>412</v>
      </c>
      <c r="N1033" s="26">
        <v>3296893.7800000003</v>
      </c>
      <c r="O1033" s="26">
        <v>0</v>
      </c>
      <c r="P1033" s="26">
        <v>0</v>
      </c>
      <c r="Q1033" s="26">
        <v>0</v>
      </c>
      <c r="R1033" s="26">
        <v>0</v>
      </c>
      <c r="S1033" s="26">
        <v>0</v>
      </c>
      <c r="T1033" s="26">
        <v>0</v>
      </c>
      <c r="U1033" s="26">
        <v>0</v>
      </c>
      <c r="V1033" s="26">
        <v>0</v>
      </c>
      <c r="W1033" s="26">
        <v>0</v>
      </c>
      <c r="X1033" s="26">
        <v>0</v>
      </c>
      <c r="Y1033" s="26">
        <v>0</v>
      </c>
      <c r="Z1033" s="26">
        <v>0</v>
      </c>
      <c r="AA1033" s="26">
        <v>0</v>
      </c>
      <c r="AB1033" s="26">
        <v>0</v>
      </c>
      <c r="AC1033" s="26">
        <v>49453.41</v>
      </c>
      <c r="AD1033" s="26">
        <v>125000</v>
      </c>
      <c r="AE1033" s="26">
        <v>0</v>
      </c>
      <c r="AF1033" s="29">
        <v>2022</v>
      </c>
      <c r="AG1033" s="29">
        <v>2022</v>
      </c>
      <c r="AH1033" s="30">
        <v>2022</v>
      </c>
    </row>
    <row r="1034" spans="1:34" ht="61.5">
      <c r="A1034" s="17">
        <v>1</v>
      </c>
      <c r="B1034" s="52">
        <v>2</v>
      </c>
      <c r="C1034" s="20" t="s">
        <v>554</v>
      </c>
      <c r="D1034" s="26">
        <v>6533179.1100000003</v>
      </c>
      <c r="E1034" s="26">
        <v>0</v>
      </c>
      <c r="F1034" s="26">
        <v>0</v>
      </c>
      <c r="G1034" s="26">
        <v>0</v>
      </c>
      <c r="H1034" s="26">
        <v>0</v>
      </c>
      <c r="I1034" s="26">
        <v>0</v>
      </c>
      <c r="J1034" s="26">
        <v>0</v>
      </c>
      <c r="K1034" s="28">
        <v>0</v>
      </c>
      <c r="L1034" s="26">
        <v>0</v>
      </c>
      <c r="M1034" s="26">
        <v>722</v>
      </c>
      <c r="N1034" s="26">
        <v>6338107.5</v>
      </c>
      <c r="O1034" s="26">
        <v>0</v>
      </c>
      <c r="P1034" s="26">
        <v>0</v>
      </c>
      <c r="Q1034" s="26">
        <v>0</v>
      </c>
      <c r="R1034" s="26">
        <v>0</v>
      </c>
      <c r="S1034" s="26">
        <v>0</v>
      </c>
      <c r="T1034" s="26">
        <v>0</v>
      </c>
      <c r="U1034" s="26">
        <v>0</v>
      </c>
      <c r="V1034" s="26">
        <v>0</v>
      </c>
      <c r="W1034" s="26">
        <v>0</v>
      </c>
      <c r="X1034" s="26">
        <v>0</v>
      </c>
      <c r="Y1034" s="26">
        <v>0</v>
      </c>
      <c r="Z1034" s="26">
        <v>0</v>
      </c>
      <c r="AA1034" s="26">
        <v>0</v>
      </c>
      <c r="AB1034" s="26">
        <v>0</v>
      </c>
      <c r="AC1034" s="26">
        <v>95071.61</v>
      </c>
      <c r="AD1034" s="26">
        <v>100000</v>
      </c>
      <c r="AE1034" s="26">
        <v>0</v>
      </c>
      <c r="AF1034" s="29">
        <v>2022</v>
      </c>
      <c r="AG1034" s="29">
        <v>2022</v>
      </c>
      <c r="AH1034" s="30">
        <v>2022</v>
      </c>
    </row>
    <row r="1035" spans="1:34" ht="61.5">
      <c r="A1035" s="17">
        <v>1</v>
      </c>
      <c r="B1035" s="52">
        <v>3</v>
      </c>
      <c r="C1035" s="20" t="s">
        <v>2774</v>
      </c>
      <c r="D1035" s="26">
        <v>3745156.8</v>
      </c>
      <c r="E1035" s="26">
        <v>0</v>
      </c>
      <c r="F1035" s="26">
        <v>0</v>
      </c>
      <c r="G1035" s="26">
        <v>0</v>
      </c>
      <c r="H1035" s="26">
        <v>0</v>
      </c>
      <c r="I1035" s="26">
        <v>0</v>
      </c>
      <c r="J1035" s="26">
        <v>0</v>
      </c>
      <c r="K1035" s="28">
        <v>0</v>
      </c>
      <c r="L1035" s="26">
        <v>0</v>
      </c>
      <c r="M1035" s="26">
        <v>860</v>
      </c>
      <c r="N1035" s="26">
        <v>3542026.4</v>
      </c>
      <c r="O1035" s="26">
        <v>0</v>
      </c>
      <c r="P1035" s="26">
        <v>0</v>
      </c>
      <c r="Q1035" s="26">
        <v>0</v>
      </c>
      <c r="R1035" s="26">
        <v>0</v>
      </c>
      <c r="S1035" s="26">
        <v>0</v>
      </c>
      <c r="T1035" s="26">
        <v>0</v>
      </c>
      <c r="U1035" s="26">
        <v>0</v>
      </c>
      <c r="V1035" s="26">
        <v>0</v>
      </c>
      <c r="W1035" s="26">
        <v>0</v>
      </c>
      <c r="X1035" s="26">
        <v>0</v>
      </c>
      <c r="Y1035" s="26">
        <v>0</v>
      </c>
      <c r="Z1035" s="26">
        <v>0</v>
      </c>
      <c r="AA1035" s="26">
        <v>0</v>
      </c>
      <c r="AB1035" s="26">
        <v>0</v>
      </c>
      <c r="AC1035" s="26">
        <v>53130.400000000001</v>
      </c>
      <c r="AD1035" s="26">
        <v>150000</v>
      </c>
      <c r="AE1035" s="26">
        <v>0</v>
      </c>
      <c r="AF1035" s="29">
        <v>2022</v>
      </c>
      <c r="AG1035" s="29">
        <v>2022</v>
      </c>
      <c r="AH1035" s="30">
        <v>2022</v>
      </c>
    </row>
    <row r="1036" spans="1:34" ht="61.5">
      <c r="A1036" s="17">
        <v>1</v>
      </c>
      <c r="B1036" s="52">
        <v>4</v>
      </c>
      <c r="C1036" s="20" t="s">
        <v>555</v>
      </c>
      <c r="D1036" s="26">
        <v>5353877.87</v>
      </c>
      <c r="E1036" s="26">
        <v>0</v>
      </c>
      <c r="F1036" s="26">
        <v>0</v>
      </c>
      <c r="G1036" s="26">
        <v>0</v>
      </c>
      <c r="H1036" s="26">
        <v>0</v>
      </c>
      <c r="I1036" s="26">
        <v>0</v>
      </c>
      <c r="J1036" s="26">
        <v>0</v>
      </c>
      <c r="K1036" s="28">
        <v>0</v>
      </c>
      <c r="L1036" s="26">
        <v>0</v>
      </c>
      <c r="M1036" s="26">
        <v>593</v>
      </c>
      <c r="N1036" s="26">
        <v>5187812.63</v>
      </c>
      <c r="O1036" s="26">
        <v>0</v>
      </c>
      <c r="P1036" s="26">
        <v>0</v>
      </c>
      <c r="Q1036" s="26">
        <v>0</v>
      </c>
      <c r="R1036" s="26">
        <v>0</v>
      </c>
      <c r="S1036" s="26">
        <v>0</v>
      </c>
      <c r="T1036" s="26">
        <v>0</v>
      </c>
      <c r="U1036" s="26">
        <v>0</v>
      </c>
      <c r="V1036" s="26">
        <v>0</v>
      </c>
      <c r="W1036" s="26">
        <v>0</v>
      </c>
      <c r="X1036" s="26">
        <v>0</v>
      </c>
      <c r="Y1036" s="26">
        <v>0</v>
      </c>
      <c r="Z1036" s="26">
        <v>0</v>
      </c>
      <c r="AA1036" s="26">
        <v>0</v>
      </c>
      <c r="AB1036" s="26">
        <v>0</v>
      </c>
      <c r="AC1036" s="26">
        <v>77817.19</v>
      </c>
      <c r="AD1036" s="26">
        <v>88248.05</v>
      </c>
      <c r="AE1036" s="26">
        <v>0</v>
      </c>
      <c r="AF1036" s="29">
        <v>2022</v>
      </c>
      <c r="AG1036" s="29">
        <v>2022</v>
      </c>
      <c r="AH1036" s="30">
        <v>2022</v>
      </c>
    </row>
    <row r="1037" spans="1:34" ht="61.5">
      <c r="A1037" s="17">
        <v>1</v>
      </c>
      <c r="B1037" s="52">
        <v>5</v>
      </c>
      <c r="C1037" s="20" t="s">
        <v>1580</v>
      </c>
      <c r="D1037" s="26">
        <v>5057905.66</v>
      </c>
      <c r="E1037" s="26">
        <v>0</v>
      </c>
      <c r="F1037" s="26">
        <v>0</v>
      </c>
      <c r="G1037" s="26">
        <v>0</v>
      </c>
      <c r="H1037" s="26">
        <v>0</v>
      </c>
      <c r="I1037" s="26">
        <v>0</v>
      </c>
      <c r="J1037" s="26">
        <v>0</v>
      </c>
      <c r="K1037" s="28">
        <v>0</v>
      </c>
      <c r="L1037" s="26">
        <v>0</v>
      </c>
      <c r="M1037" s="26">
        <v>559</v>
      </c>
      <c r="N1037" s="26">
        <v>4884636.12</v>
      </c>
      <c r="O1037" s="26">
        <v>0</v>
      </c>
      <c r="P1037" s="26">
        <v>0</v>
      </c>
      <c r="Q1037" s="26">
        <v>0</v>
      </c>
      <c r="R1037" s="26">
        <v>0</v>
      </c>
      <c r="S1037" s="26">
        <v>0</v>
      </c>
      <c r="T1037" s="26">
        <v>0</v>
      </c>
      <c r="U1037" s="26">
        <v>0</v>
      </c>
      <c r="V1037" s="26">
        <v>0</v>
      </c>
      <c r="W1037" s="26">
        <v>0</v>
      </c>
      <c r="X1037" s="26">
        <v>0</v>
      </c>
      <c r="Y1037" s="26">
        <v>0</v>
      </c>
      <c r="Z1037" s="26">
        <v>0</v>
      </c>
      <c r="AA1037" s="26">
        <v>0</v>
      </c>
      <c r="AB1037" s="26">
        <v>0</v>
      </c>
      <c r="AC1037" s="26">
        <v>73269.539999999994</v>
      </c>
      <c r="AD1037" s="26">
        <v>100000</v>
      </c>
      <c r="AE1037" s="26">
        <v>0</v>
      </c>
      <c r="AF1037" s="29">
        <v>2022</v>
      </c>
      <c r="AG1037" s="29">
        <v>2022</v>
      </c>
      <c r="AH1037" s="30">
        <v>2022</v>
      </c>
    </row>
    <row r="1038" spans="1:34" ht="61.5">
      <c r="A1038" s="17">
        <v>1</v>
      </c>
      <c r="B1038" s="52">
        <v>6</v>
      </c>
      <c r="C1038" s="20" t="s">
        <v>556</v>
      </c>
      <c r="D1038" s="26">
        <v>7173079.5399999991</v>
      </c>
      <c r="E1038" s="26">
        <v>0</v>
      </c>
      <c r="F1038" s="26">
        <v>0</v>
      </c>
      <c r="G1038" s="26">
        <v>0</v>
      </c>
      <c r="H1038" s="26">
        <v>0</v>
      </c>
      <c r="I1038" s="26">
        <v>0</v>
      </c>
      <c r="J1038" s="26">
        <v>0</v>
      </c>
      <c r="K1038" s="28">
        <v>0</v>
      </c>
      <c r="L1038" s="26">
        <v>0</v>
      </c>
      <c r="M1038" s="26">
        <v>794</v>
      </c>
      <c r="N1038" s="26">
        <v>6980133.8099999996</v>
      </c>
      <c r="O1038" s="26">
        <v>0</v>
      </c>
      <c r="P1038" s="26">
        <v>0</v>
      </c>
      <c r="Q1038" s="26">
        <v>0</v>
      </c>
      <c r="R1038" s="26">
        <v>0</v>
      </c>
      <c r="S1038" s="26">
        <v>0</v>
      </c>
      <c r="T1038" s="26">
        <v>0</v>
      </c>
      <c r="U1038" s="26">
        <v>0</v>
      </c>
      <c r="V1038" s="26">
        <v>0</v>
      </c>
      <c r="W1038" s="26">
        <v>0</v>
      </c>
      <c r="X1038" s="26">
        <v>0</v>
      </c>
      <c r="Y1038" s="26">
        <v>0</v>
      </c>
      <c r="Z1038" s="26">
        <v>0</v>
      </c>
      <c r="AA1038" s="26">
        <v>0</v>
      </c>
      <c r="AB1038" s="26">
        <v>0</v>
      </c>
      <c r="AC1038" s="26">
        <v>104702.01</v>
      </c>
      <c r="AD1038" s="26">
        <v>88243.72</v>
      </c>
      <c r="AE1038" s="26">
        <v>0</v>
      </c>
      <c r="AF1038" s="29">
        <v>2022</v>
      </c>
      <c r="AG1038" s="29">
        <v>2022</v>
      </c>
      <c r="AH1038" s="30">
        <v>2022</v>
      </c>
    </row>
    <row r="1039" spans="1:34" ht="61.5">
      <c r="A1039" s="17">
        <v>1</v>
      </c>
      <c r="B1039" s="52">
        <v>7</v>
      </c>
      <c r="C1039" s="20" t="s">
        <v>1581</v>
      </c>
      <c r="D1039" s="26">
        <v>12108477.35</v>
      </c>
      <c r="E1039" s="26">
        <v>0</v>
      </c>
      <c r="F1039" s="26">
        <v>0</v>
      </c>
      <c r="G1039" s="26">
        <v>0</v>
      </c>
      <c r="H1039" s="26">
        <v>0</v>
      </c>
      <c r="I1039" s="26">
        <v>0</v>
      </c>
      <c r="J1039" s="26">
        <v>0</v>
      </c>
      <c r="K1039" s="28">
        <v>0</v>
      </c>
      <c r="L1039" s="26">
        <v>0</v>
      </c>
      <c r="M1039" s="26">
        <v>1563.5</v>
      </c>
      <c r="N1039" s="26">
        <v>11831001.74</v>
      </c>
      <c r="O1039" s="26">
        <v>0</v>
      </c>
      <c r="P1039" s="26">
        <v>0</v>
      </c>
      <c r="Q1039" s="26">
        <v>0</v>
      </c>
      <c r="R1039" s="26">
        <v>0</v>
      </c>
      <c r="S1039" s="26">
        <v>0</v>
      </c>
      <c r="T1039" s="26">
        <v>0</v>
      </c>
      <c r="U1039" s="26">
        <v>0</v>
      </c>
      <c r="V1039" s="26">
        <v>0</v>
      </c>
      <c r="W1039" s="26">
        <v>0</v>
      </c>
      <c r="X1039" s="26">
        <v>0</v>
      </c>
      <c r="Y1039" s="26">
        <v>0</v>
      </c>
      <c r="Z1039" s="26">
        <v>0</v>
      </c>
      <c r="AA1039" s="26">
        <v>0</v>
      </c>
      <c r="AB1039" s="26">
        <v>0</v>
      </c>
      <c r="AC1039" s="26">
        <v>177465.03</v>
      </c>
      <c r="AD1039" s="26">
        <v>100010.58</v>
      </c>
      <c r="AE1039" s="26">
        <v>0</v>
      </c>
      <c r="AF1039" s="29">
        <v>2022</v>
      </c>
      <c r="AG1039" s="29">
        <v>2022</v>
      </c>
      <c r="AH1039" s="30">
        <v>2022</v>
      </c>
    </row>
    <row r="1040" spans="1:34" ht="61.5">
      <c r="A1040" s="17">
        <v>1</v>
      </c>
      <c r="B1040" s="52">
        <v>8</v>
      </c>
      <c r="C1040" s="20" t="s">
        <v>558</v>
      </c>
      <c r="D1040" s="26">
        <v>10489999.459999999</v>
      </c>
      <c r="E1040" s="26">
        <v>0</v>
      </c>
      <c r="F1040" s="26">
        <v>0</v>
      </c>
      <c r="G1040" s="26">
        <v>0</v>
      </c>
      <c r="H1040" s="26">
        <v>0</v>
      </c>
      <c r="I1040" s="26">
        <v>0</v>
      </c>
      <c r="J1040" s="26">
        <v>0</v>
      </c>
      <c r="K1040" s="28">
        <v>0</v>
      </c>
      <c r="L1040" s="26">
        <v>0</v>
      </c>
      <c r="M1040" s="26">
        <v>1260.4000000000001</v>
      </c>
      <c r="N1040" s="26">
        <v>10234963.52</v>
      </c>
      <c r="O1040" s="26">
        <v>0</v>
      </c>
      <c r="P1040" s="26">
        <v>0</v>
      </c>
      <c r="Q1040" s="26">
        <v>0</v>
      </c>
      <c r="R1040" s="26">
        <v>0</v>
      </c>
      <c r="S1040" s="26">
        <v>0</v>
      </c>
      <c r="T1040" s="26">
        <v>0</v>
      </c>
      <c r="U1040" s="26">
        <v>0</v>
      </c>
      <c r="V1040" s="26">
        <v>0</v>
      </c>
      <c r="W1040" s="26">
        <v>0</v>
      </c>
      <c r="X1040" s="26">
        <v>0</v>
      </c>
      <c r="Y1040" s="26">
        <v>0</v>
      </c>
      <c r="Z1040" s="26">
        <v>0</v>
      </c>
      <c r="AA1040" s="26">
        <v>0</v>
      </c>
      <c r="AB1040" s="26">
        <v>0</v>
      </c>
      <c r="AC1040" s="26">
        <v>153524.45000000001</v>
      </c>
      <c r="AD1040" s="26">
        <v>101511.49</v>
      </c>
      <c r="AE1040" s="26">
        <v>0</v>
      </c>
      <c r="AF1040" s="29">
        <v>2022</v>
      </c>
      <c r="AG1040" s="29">
        <v>2022</v>
      </c>
      <c r="AH1040" s="30">
        <v>2022</v>
      </c>
    </row>
    <row r="1041" spans="1:34" ht="61.5">
      <c r="A1041" s="17">
        <v>1</v>
      </c>
      <c r="B1041" s="52">
        <v>9</v>
      </c>
      <c r="C1041" s="20" t="s">
        <v>559</v>
      </c>
      <c r="D1041" s="26">
        <v>10415976.18</v>
      </c>
      <c r="E1041" s="26">
        <v>0</v>
      </c>
      <c r="F1041" s="26">
        <v>0</v>
      </c>
      <c r="G1041" s="26">
        <v>0</v>
      </c>
      <c r="H1041" s="26">
        <v>0</v>
      </c>
      <c r="I1041" s="26">
        <v>0</v>
      </c>
      <c r="J1041" s="26">
        <v>0</v>
      </c>
      <c r="K1041" s="28">
        <v>0</v>
      </c>
      <c r="L1041" s="26">
        <v>0</v>
      </c>
      <c r="M1041" s="26">
        <v>1151</v>
      </c>
      <c r="N1041" s="26">
        <v>10163523.33</v>
      </c>
      <c r="O1041" s="26">
        <v>0</v>
      </c>
      <c r="P1041" s="26">
        <v>0</v>
      </c>
      <c r="Q1041" s="26">
        <v>0</v>
      </c>
      <c r="R1041" s="26">
        <v>0</v>
      </c>
      <c r="S1041" s="26">
        <v>0</v>
      </c>
      <c r="T1041" s="26">
        <v>0</v>
      </c>
      <c r="U1041" s="26">
        <v>0</v>
      </c>
      <c r="V1041" s="26">
        <v>0</v>
      </c>
      <c r="W1041" s="26">
        <v>0</v>
      </c>
      <c r="X1041" s="26">
        <v>0</v>
      </c>
      <c r="Y1041" s="26">
        <v>0</v>
      </c>
      <c r="Z1041" s="26">
        <v>0</v>
      </c>
      <c r="AA1041" s="26">
        <v>0</v>
      </c>
      <c r="AB1041" s="26">
        <v>0</v>
      </c>
      <c r="AC1041" s="26">
        <v>152452.85</v>
      </c>
      <c r="AD1041" s="26">
        <v>100000</v>
      </c>
      <c r="AE1041" s="26">
        <v>0</v>
      </c>
      <c r="AF1041" s="29">
        <v>2022</v>
      </c>
      <c r="AG1041" s="29">
        <v>2022</v>
      </c>
      <c r="AH1041" s="30">
        <v>2022</v>
      </c>
    </row>
    <row r="1042" spans="1:34" ht="61.5">
      <c r="A1042" s="17">
        <v>1</v>
      </c>
      <c r="B1042" s="52">
        <v>10</v>
      </c>
      <c r="C1042" s="20" t="s">
        <v>560</v>
      </c>
      <c r="D1042" s="26">
        <v>4204240.3599999994</v>
      </c>
      <c r="E1042" s="26">
        <v>0</v>
      </c>
      <c r="F1042" s="26">
        <v>0</v>
      </c>
      <c r="G1042" s="26">
        <v>0</v>
      </c>
      <c r="H1042" s="26">
        <v>0</v>
      </c>
      <c r="I1042" s="26">
        <v>0</v>
      </c>
      <c r="J1042" s="26">
        <v>0</v>
      </c>
      <c r="K1042" s="28">
        <v>0</v>
      </c>
      <c r="L1042" s="26">
        <v>0</v>
      </c>
      <c r="M1042" s="26">
        <v>464.68</v>
      </c>
      <c r="N1042" s="26">
        <v>4043586.56</v>
      </c>
      <c r="O1042" s="26">
        <v>0</v>
      </c>
      <c r="P1042" s="26">
        <v>0</v>
      </c>
      <c r="Q1042" s="26">
        <v>0</v>
      </c>
      <c r="R1042" s="26">
        <v>0</v>
      </c>
      <c r="S1042" s="26">
        <v>0</v>
      </c>
      <c r="T1042" s="26">
        <v>0</v>
      </c>
      <c r="U1042" s="26">
        <v>0</v>
      </c>
      <c r="V1042" s="26">
        <v>0</v>
      </c>
      <c r="W1042" s="26">
        <v>0</v>
      </c>
      <c r="X1042" s="26">
        <v>0</v>
      </c>
      <c r="Y1042" s="26">
        <v>0</v>
      </c>
      <c r="Z1042" s="26">
        <v>0</v>
      </c>
      <c r="AA1042" s="26">
        <v>0</v>
      </c>
      <c r="AB1042" s="26">
        <v>0</v>
      </c>
      <c r="AC1042" s="26">
        <v>60653.8</v>
      </c>
      <c r="AD1042" s="26">
        <v>100000</v>
      </c>
      <c r="AE1042" s="26">
        <v>0</v>
      </c>
      <c r="AF1042" s="29">
        <v>2022</v>
      </c>
      <c r="AG1042" s="29">
        <v>2022</v>
      </c>
      <c r="AH1042" s="30">
        <v>2022</v>
      </c>
    </row>
    <row r="1043" spans="1:34" ht="61.5">
      <c r="A1043" s="17">
        <v>1</v>
      </c>
      <c r="B1043" s="52">
        <v>11</v>
      </c>
      <c r="C1043" s="20" t="s">
        <v>562</v>
      </c>
      <c r="D1043" s="26">
        <v>6529840</v>
      </c>
      <c r="E1043" s="26">
        <v>0</v>
      </c>
      <c r="F1043" s="26">
        <v>0</v>
      </c>
      <c r="G1043" s="26">
        <v>0</v>
      </c>
      <c r="H1043" s="26">
        <v>0</v>
      </c>
      <c r="I1043" s="26">
        <v>0</v>
      </c>
      <c r="J1043" s="26">
        <v>0</v>
      </c>
      <c r="K1043" s="28">
        <v>0</v>
      </c>
      <c r="L1043" s="26">
        <v>0</v>
      </c>
      <c r="M1043" s="26">
        <v>775</v>
      </c>
      <c r="N1043" s="26">
        <v>6256000</v>
      </c>
      <c r="O1043" s="26">
        <v>0</v>
      </c>
      <c r="P1043" s="26">
        <v>0</v>
      </c>
      <c r="Q1043" s="26">
        <v>0</v>
      </c>
      <c r="R1043" s="26">
        <v>0</v>
      </c>
      <c r="S1043" s="26">
        <v>0</v>
      </c>
      <c r="T1043" s="26">
        <v>0</v>
      </c>
      <c r="U1043" s="26">
        <v>0</v>
      </c>
      <c r="V1043" s="26">
        <v>0</v>
      </c>
      <c r="W1043" s="26">
        <v>0</v>
      </c>
      <c r="X1043" s="26">
        <v>0</v>
      </c>
      <c r="Y1043" s="26">
        <v>0</v>
      </c>
      <c r="Z1043" s="26">
        <v>0</v>
      </c>
      <c r="AA1043" s="26">
        <v>0</v>
      </c>
      <c r="AB1043" s="26">
        <v>0</v>
      </c>
      <c r="AC1043" s="26">
        <v>93840</v>
      </c>
      <c r="AD1043" s="26">
        <v>180000</v>
      </c>
      <c r="AE1043" s="26">
        <v>0</v>
      </c>
      <c r="AF1043" s="29">
        <v>2022</v>
      </c>
      <c r="AG1043" s="29">
        <v>2022</v>
      </c>
      <c r="AH1043" s="30">
        <v>2022</v>
      </c>
    </row>
    <row r="1044" spans="1:34" ht="61.5">
      <c r="A1044" s="17">
        <v>1</v>
      </c>
      <c r="B1044" s="52">
        <v>12</v>
      </c>
      <c r="C1044" s="20" t="s">
        <v>564</v>
      </c>
      <c r="D1044" s="26">
        <v>2043985.02</v>
      </c>
      <c r="E1044" s="26">
        <v>0</v>
      </c>
      <c r="F1044" s="26">
        <v>0</v>
      </c>
      <c r="G1044" s="26">
        <v>0</v>
      </c>
      <c r="H1044" s="26">
        <v>0</v>
      </c>
      <c r="I1044" s="26">
        <v>0</v>
      </c>
      <c r="J1044" s="26">
        <v>0</v>
      </c>
      <c r="K1044" s="28">
        <v>0</v>
      </c>
      <c r="L1044" s="26">
        <v>0</v>
      </c>
      <c r="M1044" s="26">
        <v>226</v>
      </c>
      <c r="N1044" s="26">
        <v>1915256.18</v>
      </c>
      <c r="O1044" s="26">
        <v>0</v>
      </c>
      <c r="P1044" s="26">
        <v>0</v>
      </c>
      <c r="Q1044" s="26">
        <v>0</v>
      </c>
      <c r="R1044" s="26">
        <v>0</v>
      </c>
      <c r="S1044" s="26">
        <v>0</v>
      </c>
      <c r="T1044" s="26">
        <v>0</v>
      </c>
      <c r="U1044" s="26">
        <v>0</v>
      </c>
      <c r="V1044" s="26">
        <v>0</v>
      </c>
      <c r="W1044" s="26">
        <v>0</v>
      </c>
      <c r="X1044" s="26">
        <v>0</v>
      </c>
      <c r="Y1044" s="26">
        <v>0</v>
      </c>
      <c r="Z1044" s="26">
        <v>0</v>
      </c>
      <c r="AA1044" s="26">
        <v>0</v>
      </c>
      <c r="AB1044" s="26">
        <v>0</v>
      </c>
      <c r="AC1044" s="26">
        <v>28728.84</v>
      </c>
      <c r="AD1044" s="26">
        <v>100000</v>
      </c>
      <c r="AE1044" s="26">
        <v>0</v>
      </c>
      <c r="AF1044" s="29">
        <v>2022</v>
      </c>
      <c r="AG1044" s="29">
        <v>2022</v>
      </c>
      <c r="AH1044" s="30">
        <v>2022</v>
      </c>
    </row>
    <row r="1045" spans="1:34" ht="61.5">
      <c r="A1045" s="17">
        <v>1</v>
      </c>
      <c r="B1045" s="52">
        <v>13</v>
      </c>
      <c r="C1045" s="20" t="s">
        <v>565</v>
      </c>
      <c r="D1045" s="26">
        <v>5718613.1600000001</v>
      </c>
      <c r="E1045" s="26">
        <v>0</v>
      </c>
      <c r="F1045" s="26">
        <v>0</v>
      </c>
      <c r="G1045" s="26">
        <v>0</v>
      </c>
      <c r="H1045" s="26">
        <v>0</v>
      </c>
      <c r="I1045" s="26">
        <v>0</v>
      </c>
      <c r="J1045" s="26">
        <v>0</v>
      </c>
      <c r="K1045" s="28">
        <v>0</v>
      </c>
      <c r="L1045" s="26">
        <v>0</v>
      </c>
      <c r="M1045" s="26">
        <v>632</v>
      </c>
      <c r="N1045" s="26">
        <v>5535579.4699999997</v>
      </c>
      <c r="O1045" s="26">
        <v>0</v>
      </c>
      <c r="P1045" s="26">
        <v>0</v>
      </c>
      <c r="Q1045" s="26">
        <v>0</v>
      </c>
      <c r="R1045" s="26">
        <v>0</v>
      </c>
      <c r="S1045" s="26">
        <v>0</v>
      </c>
      <c r="T1045" s="26">
        <v>0</v>
      </c>
      <c r="U1045" s="26">
        <v>0</v>
      </c>
      <c r="V1045" s="26">
        <v>0</v>
      </c>
      <c r="W1045" s="26">
        <v>0</v>
      </c>
      <c r="X1045" s="26">
        <v>0</v>
      </c>
      <c r="Y1045" s="26">
        <v>0</v>
      </c>
      <c r="Z1045" s="26">
        <v>0</v>
      </c>
      <c r="AA1045" s="26">
        <v>0</v>
      </c>
      <c r="AB1045" s="26">
        <v>0</v>
      </c>
      <c r="AC1045" s="26">
        <v>83033.69</v>
      </c>
      <c r="AD1045" s="26">
        <v>100000</v>
      </c>
      <c r="AE1045" s="26">
        <v>0</v>
      </c>
      <c r="AF1045" s="29">
        <v>2022</v>
      </c>
      <c r="AG1045" s="29">
        <v>2022</v>
      </c>
      <c r="AH1045" s="30">
        <v>2022</v>
      </c>
    </row>
    <row r="1046" spans="1:34" ht="61.5">
      <c r="A1046" s="17">
        <v>1</v>
      </c>
      <c r="B1046" s="52">
        <v>14</v>
      </c>
      <c r="C1046" s="20" t="s">
        <v>566</v>
      </c>
      <c r="D1046" s="26">
        <v>5769287.3799999999</v>
      </c>
      <c r="E1046" s="26">
        <v>0</v>
      </c>
      <c r="F1046" s="26">
        <v>0</v>
      </c>
      <c r="G1046" s="26">
        <v>0</v>
      </c>
      <c r="H1046" s="26">
        <v>0</v>
      </c>
      <c r="I1046" s="26">
        <v>0</v>
      </c>
      <c r="J1046" s="26">
        <v>0</v>
      </c>
      <c r="K1046" s="28">
        <v>0</v>
      </c>
      <c r="L1046" s="26">
        <v>0</v>
      </c>
      <c r="M1046" s="26">
        <v>632</v>
      </c>
      <c r="N1046" s="26">
        <v>5585504.8099999996</v>
      </c>
      <c r="O1046" s="26">
        <v>0</v>
      </c>
      <c r="P1046" s="26">
        <v>0</v>
      </c>
      <c r="Q1046" s="26">
        <v>0</v>
      </c>
      <c r="R1046" s="26">
        <v>0</v>
      </c>
      <c r="S1046" s="26">
        <v>0</v>
      </c>
      <c r="T1046" s="26">
        <v>0</v>
      </c>
      <c r="U1046" s="26">
        <v>0</v>
      </c>
      <c r="V1046" s="26">
        <v>0</v>
      </c>
      <c r="W1046" s="26">
        <v>0</v>
      </c>
      <c r="X1046" s="26">
        <v>0</v>
      </c>
      <c r="Y1046" s="26">
        <v>0</v>
      </c>
      <c r="Z1046" s="26">
        <v>0</v>
      </c>
      <c r="AA1046" s="26">
        <v>0</v>
      </c>
      <c r="AB1046" s="26">
        <v>0</v>
      </c>
      <c r="AC1046" s="26">
        <v>83782.570000000007</v>
      </c>
      <c r="AD1046" s="26">
        <v>100000</v>
      </c>
      <c r="AE1046" s="26">
        <v>0</v>
      </c>
      <c r="AF1046" s="29">
        <v>2022</v>
      </c>
      <c r="AG1046" s="29">
        <v>2022</v>
      </c>
      <c r="AH1046" s="30">
        <v>2022</v>
      </c>
    </row>
    <row r="1047" spans="1:34" ht="61.5">
      <c r="A1047" s="17">
        <v>1</v>
      </c>
      <c r="B1047" s="52">
        <v>15</v>
      </c>
      <c r="C1047" s="20" t="s">
        <v>567</v>
      </c>
      <c r="D1047" s="26">
        <v>8686830.7200000007</v>
      </c>
      <c r="E1047" s="26">
        <v>0</v>
      </c>
      <c r="F1047" s="26">
        <v>0</v>
      </c>
      <c r="G1047" s="26">
        <v>0</v>
      </c>
      <c r="H1047" s="26">
        <v>0</v>
      </c>
      <c r="I1047" s="26">
        <v>0</v>
      </c>
      <c r="J1047" s="26">
        <v>0</v>
      </c>
      <c r="K1047" s="28">
        <v>0</v>
      </c>
      <c r="L1047" s="26">
        <v>0</v>
      </c>
      <c r="M1047" s="26">
        <v>971</v>
      </c>
      <c r="N1047" s="26">
        <v>8558453.9100000001</v>
      </c>
      <c r="O1047" s="26">
        <v>0</v>
      </c>
      <c r="P1047" s="26">
        <v>0</v>
      </c>
      <c r="Q1047" s="26">
        <v>0</v>
      </c>
      <c r="R1047" s="26">
        <v>0</v>
      </c>
      <c r="S1047" s="26">
        <v>0</v>
      </c>
      <c r="T1047" s="26">
        <v>0</v>
      </c>
      <c r="U1047" s="26">
        <v>0</v>
      </c>
      <c r="V1047" s="26">
        <v>0</v>
      </c>
      <c r="W1047" s="26">
        <v>0</v>
      </c>
      <c r="X1047" s="26">
        <v>0</v>
      </c>
      <c r="Y1047" s="26">
        <v>0</v>
      </c>
      <c r="Z1047" s="26">
        <v>0</v>
      </c>
      <c r="AA1047" s="26">
        <v>0</v>
      </c>
      <c r="AB1047" s="26">
        <v>0</v>
      </c>
      <c r="AC1047" s="26">
        <v>128376.81</v>
      </c>
      <c r="AD1047" s="26">
        <v>0</v>
      </c>
      <c r="AE1047" s="26">
        <v>0</v>
      </c>
      <c r="AF1047" s="29" t="s">
        <v>263</v>
      </c>
      <c r="AG1047" s="29">
        <v>2022</v>
      </c>
      <c r="AH1047" s="30">
        <v>2022</v>
      </c>
    </row>
    <row r="1048" spans="1:34" ht="61.5">
      <c r="A1048" s="17">
        <v>1</v>
      </c>
      <c r="B1048" s="52">
        <v>16</v>
      </c>
      <c r="C1048" s="20" t="s">
        <v>569</v>
      </c>
      <c r="D1048" s="26">
        <v>7382815.8100000005</v>
      </c>
      <c r="E1048" s="26">
        <v>0</v>
      </c>
      <c r="F1048" s="26">
        <v>0</v>
      </c>
      <c r="G1048" s="26">
        <v>0</v>
      </c>
      <c r="H1048" s="26">
        <v>0</v>
      </c>
      <c r="I1048" s="26">
        <v>0</v>
      </c>
      <c r="J1048" s="26">
        <v>0</v>
      </c>
      <c r="K1048" s="28">
        <v>0</v>
      </c>
      <c r="L1048" s="26">
        <v>0</v>
      </c>
      <c r="M1048" s="26">
        <v>1011</v>
      </c>
      <c r="N1048" s="26">
        <v>7273710.1600000001</v>
      </c>
      <c r="O1048" s="26">
        <v>0</v>
      </c>
      <c r="P1048" s="26">
        <v>0</v>
      </c>
      <c r="Q1048" s="26">
        <v>0</v>
      </c>
      <c r="R1048" s="26">
        <v>0</v>
      </c>
      <c r="S1048" s="26">
        <v>0</v>
      </c>
      <c r="T1048" s="26">
        <v>0</v>
      </c>
      <c r="U1048" s="26">
        <v>0</v>
      </c>
      <c r="V1048" s="26">
        <v>0</v>
      </c>
      <c r="W1048" s="26">
        <v>0</v>
      </c>
      <c r="X1048" s="26">
        <v>0</v>
      </c>
      <c r="Y1048" s="26">
        <v>0</v>
      </c>
      <c r="Z1048" s="26">
        <v>0</v>
      </c>
      <c r="AA1048" s="26">
        <v>0</v>
      </c>
      <c r="AB1048" s="26">
        <v>0</v>
      </c>
      <c r="AC1048" s="26">
        <v>109105.65</v>
      </c>
      <c r="AD1048" s="26">
        <v>0</v>
      </c>
      <c r="AE1048" s="26">
        <v>0</v>
      </c>
      <c r="AF1048" s="29" t="s">
        <v>263</v>
      </c>
      <c r="AG1048" s="29">
        <v>2022</v>
      </c>
      <c r="AH1048" s="30">
        <v>2022</v>
      </c>
    </row>
    <row r="1049" spans="1:34" ht="61.5">
      <c r="A1049" s="17">
        <v>1</v>
      </c>
      <c r="B1049" s="52">
        <v>17</v>
      </c>
      <c r="C1049" s="20" t="s">
        <v>1582</v>
      </c>
      <c r="D1049" s="26">
        <v>7989346.6500000004</v>
      </c>
      <c r="E1049" s="26">
        <v>0</v>
      </c>
      <c r="F1049" s="26">
        <v>0</v>
      </c>
      <c r="G1049" s="26">
        <v>0</v>
      </c>
      <c r="H1049" s="26">
        <v>0</v>
      </c>
      <c r="I1049" s="26">
        <v>0</v>
      </c>
      <c r="J1049" s="26">
        <v>0</v>
      </c>
      <c r="K1049" s="28">
        <v>0</v>
      </c>
      <c r="L1049" s="26">
        <v>0</v>
      </c>
      <c r="M1049" s="26">
        <v>960</v>
      </c>
      <c r="N1049" s="26">
        <v>7871277.4900000002</v>
      </c>
      <c r="O1049" s="26">
        <v>0</v>
      </c>
      <c r="P1049" s="26">
        <v>0</v>
      </c>
      <c r="Q1049" s="26">
        <v>0</v>
      </c>
      <c r="R1049" s="26">
        <v>0</v>
      </c>
      <c r="S1049" s="26">
        <v>0</v>
      </c>
      <c r="T1049" s="26">
        <v>0</v>
      </c>
      <c r="U1049" s="26">
        <v>0</v>
      </c>
      <c r="V1049" s="26">
        <v>0</v>
      </c>
      <c r="W1049" s="26">
        <v>0</v>
      </c>
      <c r="X1049" s="26">
        <v>0</v>
      </c>
      <c r="Y1049" s="26">
        <v>0</v>
      </c>
      <c r="Z1049" s="26">
        <v>0</v>
      </c>
      <c r="AA1049" s="26">
        <v>0</v>
      </c>
      <c r="AB1049" s="26">
        <v>0</v>
      </c>
      <c r="AC1049" s="26">
        <v>118069.16</v>
      </c>
      <c r="AD1049" s="26">
        <v>0</v>
      </c>
      <c r="AE1049" s="26">
        <v>0</v>
      </c>
      <c r="AF1049" s="29" t="s">
        <v>263</v>
      </c>
      <c r="AG1049" s="29">
        <v>2022</v>
      </c>
      <c r="AH1049" s="30">
        <v>2022</v>
      </c>
    </row>
    <row r="1050" spans="1:34" ht="61.5">
      <c r="A1050" s="17">
        <v>1</v>
      </c>
      <c r="B1050" s="52">
        <v>18</v>
      </c>
      <c r="C1050" s="20" t="s">
        <v>1583</v>
      </c>
      <c r="D1050" s="26">
        <v>9057520</v>
      </c>
      <c r="E1050" s="26">
        <v>0</v>
      </c>
      <c r="F1050" s="26">
        <v>0</v>
      </c>
      <c r="G1050" s="26">
        <v>0</v>
      </c>
      <c r="H1050" s="26">
        <v>0</v>
      </c>
      <c r="I1050" s="26">
        <v>0</v>
      </c>
      <c r="J1050" s="26">
        <v>0</v>
      </c>
      <c r="K1050" s="28">
        <v>0</v>
      </c>
      <c r="L1050" s="26">
        <v>0</v>
      </c>
      <c r="M1050" s="26">
        <v>1075</v>
      </c>
      <c r="N1050" s="26">
        <v>8726620.6899999995</v>
      </c>
      <c r="O1050" s="26">
        <v>0</v>
      </c>
      <c r="P1050" s="26">
        <v>0</v>
      </c>
      <c r="Q1050" s="26">
        <v>0</v>
      </c>
      <c r="R1050" s="26">
        <v>0</v>
      </c>
      <c r="S1050" s="26">
        <v>0</v>
      </c>
      <c r="T1050" s="26">
        <v>0</v>
      </c>
      <c r="U1050" s="26">
        <v>0</v>
      </c>
      <c r="V1050" s="26">
        <v>0</v>
      </c>
      <c r="W1050" s="26">
        <v>0</v>
      </c>
      <c r="X1050" s="26">
        <v>0</v>
      </c>
      <c r="Y1050" s="26">
        <v>0</v>
      </c>
      <c r="Z1050" s="26">
        <v>0</v>
      </c>
      <c r="AA1050" s="26">
        <v>0</v>
      </c>
      <c r="AB1050" s="26">
        <v>0</v>
      </c>
      <c r="AC1050" s="26">
        <v>130899.31</v>
      </c>
      <c r="AD1050" s="26">
        <v>200000</v>
      </c>
      <c r="AE1050" s="26">
        <v>0</v>
      </c>
      <c r="AF1050" s="29">
        <v>2022</v>
      </c>
      <c r="AG1050" s="29">
        <v>2022</v>
      </c>
      <c r="AH1050" s="30">
        <v>2022</v>
      </c>
    </row>
    <row r="1051" spans="1:34" ht="61.5">
      <c r="A1051" s="17">
        <v>1</v>
      </c>
      <c r="B1051" s="52">
        <v>19</v>
      </c>
      <c r="C1051" s="20" t="s">
        <v>570</v>
      </c>
      <c r="D1051" s="26">
        <v>7517015.0099999998</v>
      </c>
      <c r="E1051" s="26">
        <v>0</v>
      </c>
      <c r="F1051" s="26">
        <v>0</v>
      </c>
      <c r="G1051" s="26">
        <v>0</v>
      </c>
      <c r="H1051" s="26">
        <v>0</v>
      </c>
      <c r="I1051" s="26">
        <v>0</v>
      </c>
      <c r="J1051" s="26">
        <v>0</v>
      </c>
      <c r="K1051" s="28">
        <v>0</v>
      </c>
      <c r="L1051" s="26">
        <v>0</v>
      </c>
      <c r="M1051" s="26">
        <v>832</v>
      </c>
      <c r="N1051" s="26">
        <v>7318981.6500000004</v>
      </c>
      <c r="O1051" s="26">
        <v>0</v>
      </c>
      <c r="P1051" s="26">
        <v>0</v>
      </c>
      <c r="Q1051" s="26">
        <v>0</v>
      </c>
      <c r="R1051" s="26">
        <v>0</v>
      </c>
      <c r="S1051" s="26">
        <v>0</v>
      </c>
      <c r="T1051" s="26">
        <v>0</v>
      </c>
      <c r="U1051" s="26">
        <v>0</v>
      </c>
      <c r="V1051" s="26">
        <v>0</v>
      </c>
      <c r="W1051" s="26">
        <v>0</v>
      </c>
      <c r="X1051" s="26">
        <v>0</v>
      </c>
      <c r="Y1051" s="26">
        <v>0</v>
      </c>
      <c r="Z1051" s="26">
        <v>0</v>
      </c>
      <c r="AA1051" s="26">
        <v>0</v>
      </c>
      <c r="AB1051" s="26">
        <v>0</v>
      </c>
      <c r="AC1051" s="26">
        <v>109784.72</v>
      </c>
      <c r="AD1051" s="26">
        <v>88248.639999999999</v>
      </c>
      <c r="AE1051" s="26">
        <v>0</v>
      </c>
      <c r="AF1051" s="29">
        <v>2022</v>
      </c>
      <c r="AG1051" s="29">
        <v>2022</v>
      </c>
      <c r="AH1051" s="30">
        <v>2022</v>
      </c>
    </row>
    <row r="1052" spans="1:34" ht="61.5">
      <c r="A1052" s="17">
        <v>1</v>
      </c>
      <c r="B1052" s="52">
        <v>20</v>
      </c>
      <c r="C1052" s="20" t="s">
        <v>572</v>
      </c>
      <c r="D1052" s="26">
        <v>12191843.199999999</v>
      </c>
      <c r="E1052" s="26">
        <v>0</v>
      </c>
      <c r="F1052" s="26">
        <v>0</v>
      </c>
      <c r="G1052" s="26">
        <v>0</v>
      </c>
      <c r="H1052" s="26">
        <v>0</v>
      </c>
      <c r="I1052" s="26">
        <v>0</v>
      </c>
      <c r="J1052" s="26">
        <v>0</v>
      </c>
      <c r="K1052" s="28">
        <v>0</v>
      </c>
      <c r="L1052" s="26">
        <v>0</v>
      </c>
      <c r="M1052" s="26">
        <v>1447</v>
      </c>
      <c r="N1052" s="26">
        <v>11814623.84</v>
      </c>
      <c r="O1052" s="26">
        <v>0</v>
      </c>
      <c r="P1052" s="26">
        <v>0</v>
      </c>
      <c r="Q1052" s="26">
        <v>0</v>
      </c>
      <c r="R1052" s="26">
        <v>0</v>
      </c>
      <c r="S1052" s="26">
        <v>0</v>
      </c>
      <c r="T1052" s="26">
        <v>0</v>
      </c>
      <c r="U1052" s="26">
        <v>0</v>
      </c>
      <c r="V1052" s="26">
        <v>0</v>
      </c>
      <c r="W1052" s="26">
        <v>0</v>
      </c>
      <c r="X1052" s="26">
        <v>0</v>
      </c>
      <c r="Y1052" s="26">
        <v>0</v>
      </c>
      <c r="Z1052" s="26">
        <v>0</v>
      </c>
      <c r="AA1052" s="26">
        <v>0</v>
      </c>
      <c r="AB1052" s="26">
        <v>0</v>
      </c>
      <c r="AC1052" s="26">
        <v>177219.36</v>
      </c>
      <c r="AD1052" s="26">
        <v>200000</v>
      </c>
      <c r="AE1052" s="26">
        <v>0</v>
      </c>
      <c r="AF1052" s="29">
        <v>2022</v>
      </c>
      <c r="AG1052" s="29">
        <v>2022</v>
      </c>
      <c r="AH1052" s="30">
        <v>2022</v>
      </c>
    </row>
    <row r="1053" spans="1:34" ht="61.5">
      <c r="A1053" s="17">
        <v>1</v>
      </c>
      <c r="B1053" s="52">
        <v>21</v>
      </c>
      <c r="C1053" s="20" t="s">
        <v>573</v>
      </c>
      <c r="D1053" s="26">
        <v>10826004.48</v>
      </c>
      <c r="E1053" s="26">
        <v>0</v>
      </c>
      <c r="F1053" s="26">
        <v>0</v>
      </c>
      <c r="G1053" s="26">
        <v>0</v>
      </c>
      <c r="H1053" s="26">
        <v>0</v>
      </c>
      <c r="I1053" s="26">
        <v>0</v>
      </c>
      <c r="J1053" s="26">
        <v>0</v>
      </c>
      <c r="K1053" s="28">
        <v>0</v>
      </c>
      <c r="L1053" s="26">
        <v>0</v>
      </c>
      <c r="M1053" s="26">
        <v>0</v>
      </c>
      <c r="N1053" s="26">
        <v>0</v>
      </c>
      <c r="O1053" s="26">
        <v>0</v>
      </c>
      <c r="P1053" s="26">
        <v>0</v>
      </c>
      <c r="Q1053" s="26">
        <v>1536</v>
      </c>
      <c r="R1053" s="26">
        <v>10666014.27</v>
      </c>
      <c r="S1053" s="26">
        <v>0</v>
      </c>
      <c r="T1053" s="26">
        <v>0</v>
      </c>
      <c r="U1053" s="26">
        <v>0</v>
      </c>
      <c r="V1053" s="26">
        <v>0</v>
      </c>
      <c r="W1053" s="26">
        <v>0</v>
      </c>
      <c r="X1053" s="26">
        <v>0</v>
      </c>
      <c r="Y1053" s="26">
        <v>0</v>
      </c>
      <c r="Z1053" s="26">
        <v>0</v>
      </c>
      <c r="AA1053" s="26">
        <v>0</v>
      </c>
      <c r="AB1053" s="26">
        <v>0</v>
      </c>
      <c r="AC1053" s="26">
        <v>159990.21</v>
      </c>
      <c r="AD1053" s="26">
        <v>0</v>
      </c>
      <c r="AE1053" s="26">
        <v>0</v>
      </c>
      <c r="AF1053" s="29" t="s">
        <v>263</v>
      </c>
      <c r="AG1053" s="29">
        <v>2022</v>
      </c>
      <c r="AH1053" s="30">
        <v>2022</v>
      </c>
    </row>
    <row r="1054" spans="1:34" ht="61.5">
      <c r="A1054" s="17">
        <v>1</v>
      </c>
      <c r="B1054" s="52">
        <v>22</v>
      </c>
      <c r="C1054" s="20" t="s">
        <v>1638</v>
      </c>
      <c r="D1054" s="26">
        <v>8498110.2599999998</v>
      </c>
      <c r="E1054" s="26">
        <v>0</v>
      </c>
      <c r="F1054" s="26">
        <v>0</v>
      </c>
      <c r="G1054" s="26">
        <v>0</v>
      </c>
      <c r="H1054" s="26">
        <v>0</v>
      </c>
      <c r="I1054" s="26">
        <v>0</v>
      </c>
      <c r="J1054" s="26">
        <v>0</v>
      </c>
      <c r="K1054" s="28">
        <v>0</v>
      </c>
      <c r="L1054" s="26">
        <v>0</v>
      </c>
      <c r="M1054" s="26">
        <v>939.1</v>
      </c>
      <c r="N1054" s="26">
        <v>8274000.2599999998</v>
      </c>
      <c r="O1054" s="26">
        <v>0</v>
      </c>
      <c r="P1054" s="26">
        <v>0</v>
      </c>
      <c r="Q1054" s="26">
        <v>0</v>
      </c>
      <c r="R1054" s="26">
        <v>0</v>
      </c>
      <c r="S1054" s="26">
        <v>0</v>
      </c>
      <c r="T1054" s="26">
        <v>0</v>
      </c>
      <c r="U1054" s="26">
        <v>0</v>
      </c>
      <c r="V1054" s="26">
        <v>0</v>
      </c>
      <c r="W1054" s="26">
        <v>0</v>
      </c>
      <c r="X1054" s="26">
        <v>0</v>
      </c>
      <c r="Y1054" s="26">
        <v>0</v>
      </c>
      <c r="Z1054" s="26">
        <v>0</v>
      </c>
      <c r="AA1054" s="26">
        <v>0</v>
      </c>
      <c r="AB1054" s="26">
        <v>0</v>
      </c>
      <c r="AC1054" s="26">
        <v>124110</v>
      </c>
      <c r="AD1054" s="26">
        <v>100000</v>
      </c>
      <c r="AE1054" s="26">
        <v>0</v>
      </c>
      <c r="AF1054" s="29">
        <v>2022</v>
      </c>
      <c r="AG1054" s="29">
        <v>2022</v>
      </c>
      <c r="AH1054" s="30">
        <v>2022</v>
      </c>
    </row>
    <row r="1055" spans="1:34" ht="61.5">
      <c r="A1055" s="17">
        <v>1</v>
      </c>
      <c r="B1055" s="52">
        <v>23</v>
      </c>
      <c r="C1055" s="20" t="s">
        <v>1579</v>
      </c>
      <c r="D1055" s="26">
        <v>2297304.5699999998</v>
      </c>
      <c r="E1055" s="26">
        <v>0</v>
      </c>
      <c r="F1055" s="26">
        <v>0</v>
      </c>
      <c r="G1055" s="26">
        <v>0</v>
      </c>
      <c r="H1055" s="26">
        <v>0</v>
      </c>
      <c r="I1055" s="26">
        <v>0</v>
      </c>
      <c r="J1055" s="26">
        <v>0</v>
      </c>
      <c r="K1055" s="58">
        <v>0</v>
      </c>
      <c r="L1055" s="26">
        <v>0</v>
      </c>
      <c r="M1055" s="26">
        <v>485</v>
      </c>
      <c r="N1055" s="26">
        <v>2263354.2599999998</v>
      </c>
      <c r="O1055" s="26">
        <v>0</v>
      </c>
      <c r="P1055" s="26">
        <v>0</v>
      </c>
      <c r="Q1055" s="26">
        <v>0</v>
      </c>
      <c r="R1055" s="26">
        <v>0</v>
      </c>
      <c r="S1055" s="26">
        <v>0</v>
      </c>
      <c r="T1055" s="26">
        <v>0</v>
      </c>
      <c r="U1055" s="26">
        <v>0</v>
      </c>
      <c r="V1055" s="26">
        <v>0</v>
      </c>
      <c r="W1055" s="26">
        <v>0</v>
      </c>
      <c r="X1055" s="26">
        <v>0</v>
      </c>
      <c r="Y1055" s="26">
        <v>0</v>
      </c>
      <c r="Z1055" s="26">
        <v>0</v>
      </c>
      <c r="AA1055" s="26">
        <v>0</v>
      </c>
      <c r="AB1055" s="26">
        <v>0</v>
      </c>
      <c r="AC1055" s="26">
        <v>33950.31</v>
      </c>
      <c r="AD1055" s="26">
        <v>0</v>
      </c>
      <c r="AE1055" s="26">
        <v>0</v>
      </c>
      <c r="AF1055" s="29" t="s">
        <v>263</v>
      </c>
      <c r="AG1055" s="29">
        <v>2022</v>
      </c>
      <c r="AH1055" s="29">
        <v>2022</v>
      </c>
    </row>
    <row r="1056" spans="1:34" ht="61.5">
      <c r="A1056" s="17">
        <v>1</v>
      </c>
      <c r="B1056" s="52">
        <v>24</v>
      </c>
      <c r="C1056" s="20" t="s">
        <v>574</v>
      </c>
      <c r="D1056" s="26">
        <v>10043656.5</v>
      </c>
      <c r="E1056" s="26">
        <v>0</v>
      </c>
      <c r="F1056" s="26">
        <v>0</v>
      </c>
      <c r="G1056" s="26">
        <v>0</v>
      </c>
      <c r="H1056" s="26">
        <v>0</v>
      </c>
      <c r="I1056" s="26">
        <v>0</v>
      </c>
      <c r="J1056" s="26">
        <v>0</v>
      </c>
      <c r="K1056" s="28">
        <v>0</v>
      </c>
      <c r="L1056" s="26">
        <v>0</v>
      </c>
      <c r="M1056" s="26">
        <v>0</v>
      </c>
      <c r="N1056" s="26">
        <v>0</v>
      </c>
      <c r="O1056" s="26">
        <v>0</v>
      </c>
      <c r="P1056" s="26">
        <v>0</v>
      </c>
      <c r="Q1056" s="26">
        <v>1425</v>
      </c>
      <c r="R1056" s="26">
        <v>9895228.0800000001</v>
      </c>
      <c r="S1056" s="26">
        <v>0</v>
      </c>
      <c r="T1056" s="26">
        <v>0</v>
      </c>
      <c r="U1056" s="26">
        <v>0</v>
      </c>
      <c r="V1056" s="26">
        <v>0</v>
      </c>
      <c r="W1056" s="26">
        <v>0</v>
      </c>
      <c r="X1056" s="26">
        <v>0</v>
      </c>
      <c r="Y1056" s="26">
        <v>0</v>
      </c>
      <c r="Z1056" s="26">
        <v>0</v>
      </c>
      <c r="AA1056" s="26">
        <v>0</v>
      </c>
      <c r="AB1056" s="26">
        <v>0</v>
      </c>
      <c r="AC1056" s="26">
        <v>148428.42000000001</v>
      </c>
      <c r="AD1056" s="26">
        <v>0</v>
      </c>
      <c r="AE1056" s="26">
        <v>0</v>
      </c>
      <c r="AF1056" s="29" t="s">
        <v>263</v>
      </c>
      <c r="AG1056" s="29">
        <v>2022</v>
      </c>
      <c r="AH1056" s="30">
        <v>2022</v>
      </c>
    </row>
    <row r="1057" spans="1:34" ht="61.5">
      <c r="A1057" s="17">
        <v>1</v>
      </c>
      <c r="B1057" s="52">
        <v>25</v>
      </c>
      <c r="C1057" s="20" t="s">
        <v>576</v>
      </c>
      <c r="D1057" s="26">
        <v>2819272</v>
      </c>
      <c r="E1057" s="26">
        <v>0</v>
      </c>
      <c r="F1057" s="26">
        <v>0</v>
      </c>
      <c r="G1057" s="26">
        <v>0</v>
      </c>
      <c r="H1057" s="26">
        <v>0</v>
      </c>
      <c r="I1057" s="26">
        <v>0</v>
      </c>
      <c r="J1057" s="26">
        <v>0</v>
      </c>
      <c r="K1057" s="28">
        <v>0</v>
      </c>
      <c r="L1057" s="26">
        <v>0</v>
      </c>
      <c r="M1057" s="26">
        <v>0</v>
      </c>
      <c r="N1057" s="26">
        <v>0</v>
      </c>
      <c r="O1057" s="26">
        <v>0</v>
      </c>
      <c r="P1057" s="26">
        <v>0</v>
      </c>
      <c r="Q1057" s="26">
        <v>400</v>
      </c>
      <c r="R1057" s="26">
        <v>2777607.88</v>
      </c>
      <c r="S1057" s="26">
        <v>0</v>
      </c>
      <c r="T1057" s="26">
        <v>0</v>
      </c>
      <c r="U1057" s="26">
        <v>0</v>
      </c>
      <c r="V1057" s="26">
        <v>0</v>
      </c>
      <c r="W1057" s="26">
        <v>0</v>
      </c>
      <c r="X1057" s="26">
        <v>0</v>
      </c>
      <c r="Y1057" s="26">
        <v>0</v>
      </c>
      <c r="Z1057" s="26">
        <v>0</v>
      </c>
      <c r="AA1057" s="26">
        <v>0</v>
      </c>
      <c r="AB1057" s="26">
        <v>0</v>
      </c>
      <c r="AC1057" s="26">
        <v>41664.120000000003</v>
      </c>
      <c r="AD1057" s="26">
        <v>0</v>
      </c>
      <c r="AE1057" s="26">
        <v>0</v>
      </c>
      <c r="AF1057" s="29" t="s">
        <v>263</v>
      </c>
      <c r="AG1057" s="29">
        <v>2022</v>
      </c>
      <c r="AH1057" s="30">
        <v>2022</v>
      </c>
    </row>
    <row r="1058" spans="1:34" ht="61.5">
      <c r="A1058" s="17">
        <v>1</v>
      </c>
      <c r="B1058" s="52">
        <v>26</v>
      </c>
      <c r="C1058" s="20" t="s">
        <v>577</v>
      </c>
      <c r="D1058" s="26">
        <v>3300237.0900000003</v>
      </c>
      <c r="E1058" s="26">
        <v>0</v>
      </c>
      <c r="F1058" s="26">
        <v>0</v>
      </c>
      <c r="G1058" s="26">
        <v>0</v>
      </c>
      <c r="H1058" s="26">
        <v>0</v>
      </c>
      <c r="I1058" s="26">
        <v>0</v>
      </c>
      <c r="J1058" s="26">
        <v>0</v>
      </c>
      <c r="K1058" s="28">
        <v>0</v>
      </c>
      <c r="L1058" s="26">
        <v>0</v>
      </c>
      <c r="M1058" s="26">
        <v>364.8</v>
      </c>
      <c r="N1058" s="26">
        <v>3152942.95</v>
      </c>
      <c r="O1058" s="26">
        <v>0</v>
      </c>
      <c r="P1058" s="26">
        <v>0</v>
      </c>
      <c r="Q1058" s="26">
        <v>0</v>
      </c>
      <c r="R1058" s="26">
        <v>0</v>
      </c>
      <c r="S1058" s="26">
        <v>0</v>
      </c>
      <c r="T1058" s="26">
        <v>0</v>
      </c>
      <c r="U1058" s="26">
        <v>0</v>
      </c>
      <c r="V1058" s="26">
        <v>0</v>
      </c>
      <c r="W1058" s="26">
        <v>0</v>
      </c>
      <c r="X1058" s="26">
        <v>0</v>
      </c>
      <c r="Y1058" s="26">
        <v>0</v>
      </c>
      <c r="Z1058" s="26">
        <v>0</v>
      </c>
      <c r="AA1058" s="26">
        <v>0</v>
      </c>
      <c r="AB1058" s="26">
        <v>0</v>
      </c>
      <c r="AC1058" s="26">
        <v>47294.14</v>
      </c>
      <c r="AD1058" s="26">
        <v>100000</v>
      </c>
      <c r="AE1058" s="26">
        <v>0</v>
      </c>
      <c r="AF1058" s="29">
        <v>2022</v>
      </c>
      <c r="AG1058" s="29">
        <v>2022</v>
      </c>
      <c r="AH1058" s="30">
        <v>2022</v>
      </c>
    </row>
    <row r="1059" spans="1:34" ht="61.5">
      <c r="A1059" s="17">
        <v>1</v>
      </c>
      <c r="B1059" s="52">
        <v>27</v>
      </c>
      <c r="C1059" s="20" t="s">
        <v>578</v>
      </c>
      <c r="D1059" s="26">
        <v>11770460.6</v>
      </c>
      <c r="E1059" s="26">
        <v>0</v>
      </c>
      <c r="F1059" s="26">
        <v>0</v>
      </c>
      <c r="G1059" s="26">
        <v>0</v>
      </c>
      <c r="H1059" s="26">
        <v>0</v>
      </c>
      <c r="I1059" s="26">
        <v>0</v>
      </c>
      <c r="J1059" s="26">
        <v>0</v>
      </c>
      <c r="K1059" s="28">
        <v>0</v>
      </c>
      <c r="L1059" s="26">
        <v>0</v>
      </c>
      <c r="M1059" s="26">
        <v>0</v>
      </c>
      <c r="N1059" s="26">
        <v>0</v>
      </c>
      <c r="O1059" s="26">
        <v>0</v>
      </c>
      <c r="P1059" s="26">
        <v>0</v>
      </c>
      <c r="Q1059" s="26">
        <v>1670</v>
      </c>
      <c r="R1059" s="26">
        <v>11596512.91</v>
      </c>
      <c r="S1059" s="26">
        <v>0</v>
      </c>
      <c r="T1059" s="26">
        <v>0</v>
      </c>
      <c r="U1059" s="26">
        <v>0</v>
      </c>
      <c r="V1059" s="26">
        <v>0</v>
      </c>
      <c r="W1059" s="26">
        <v>0</v>
      </c>
      <c r="X1059" s="26">
        <v>0</v>
      </c>
      <c r="Y1059" s="26">
        <v>0</v>
      </c>
      <c r="Z1059" s="26">
        <v>0</v>
      </c>
      <c r="AA1059" s="26">
        <v>0</v>
      </c>
      <c r="AB1059" s="26">
        <v>0</v>
      </c>
      <c r="AC1059" s="26">
        <v>173947.69</v>
      </c>
      <c r="AD1059" s="26">
        <v>0</v>
      </c>
      <c r="AE1059" s="26">
        <v>0</v>
      </c>
      <c r="AF1059" s="29" t="s">
        <v>263</v>
      </c>
      <c r="AG1059" s="29">
        <v>2022</v>
      </c>
      <c r="AH1059" s="30">
        <v>2022</v>
      </c>
    </row>
    <row r="1060" spans="1:34" ht="61.5">
      <c r="A1060" s="17">
        <v>1</v>
      </c>
      <c r="B1060" s="52">
        <v>28</v>
      </c>
      <c r="C1060" s="20" t="s">
        <v>579</v>
      </c>
      <c r="D1060" s="26">
        <v>2125448.25</v>
      </c>
      <c r="E1060" s="26">
        <v>0</v>
      </c>
      <c r="F1060" s="26">
        <v>0</v>
      </c>
      <c r="G1060" s="26">
        <v>0</v>
      </c>
      <c r="H1060" s="26">
        <v>0</v>
      </c>
      <c r="I1060" s="26">
        <v>0</v>
      </c>
      <c r="J1060" s="26">
        <v>0</v>
      </c>
      <c r="K1060" s="28">
        <v>0</v>
      </c>
      <c r="L1060" s="26">
        <v>0</v>
      </c>
      <c r="M1060" s="26">
        <v>235</v>
      </c>
      <c r="N1060" s="26">
        <v>1995515.52</v>
      </c>
      <c r="O1060" s="26">
        <v>0</v>
      </c>
      <c r="P1060" s="26">
        <v>0</v>
      </c>
      <c r="Q1060" s="26">
        <v>0</v>
      </c>
      <c r="R1060" s="26">
        <v>0</v>
      </c>
      <c r="S1060" s="26">
        <v>0</v>
      </c>
      <c r="T1060" s="26">
        <v>0</v>
      </c>
      <c r="U1060" s="26">
        <v>0</v>
      </c>
      <c r="V1060" s="26">
        <v>0</v>
      </c>
      <c r="W1060" s="26">
        <v>0</v>
      </c>
      <c r="X1060" s="26">
        <v>0</v>
      </c>
      <c r="Y1060" s="26">
        <v>0</v>
      </c>
      <c r="Z1060" s="26">
        <v>0</v>
      </c>
      <c r="AA1060" s="26">
        <v>0</v>
      </c>
      <c r="AB1060" s="26">
        <v>0</v>
      </c>
      <c r="AC1060" s="26">
        <v>29932.73</v>
      </c>
      <c r="AD1060" s="26">
        <v>100000</v>
      </c>
      <c r="AE1060" s="26">
        <v>0</v>
      </c>
      <c r="AF1060" s="29">
        <v>2022</v>
      </c>
      <c r="AG1060" s="29">
        <v>2022</v>
      </c>
      <c r="AH1060" s="30">
        <v>2022</v>
      </c>
    </row>
    <row r="1061" spans="1:34" ht="61.5">
      <c r="A1061" s="17">
        <v>1</v>
      </c>
      <c r="B1061" s="52">
        <v>29</v>
      </c>
      <c r="C1061" s="20" t="s">
        <v>580</v>
      </c>
      <c r="D1061" s="26">
        <v>6925584.6299999999</v>
      </c>
      <c r="E1061" s="26">
        <v>0</v>
      </c>
      <c r="F1061" s="26">
        <v>0</v>
      </c>
      <c r="G1061" s="26">
        <v>0</v>
      </c>
      <c r="H1061" s="26">
        <v>0</v>
      </c>
      <c r="I1061" s="26">
        <v>0</v>
      </c>
      <c r="J1061" s="26">
        <v>0</v>
      </c>
      <c r="K1061" s="28">
        <v>0</v>
      </c>
      <c r="L1061" s="26">
        <v>0</v>
      </c>
      <c r="M1061" s="26">
        <v>765</v>
      </c>
      <c r="N1061" s="26">
        <v>6721542.1900000004</v>
      </c>
      <c r="O1061" s="26">
        <v>0</v>
      </c>
      <c r="P1061" s="26">
        <v>0</v>
      </c>
      <c r="Q1061" s="26">
        <v>0</v>
      </c>
      <c r="R1061" s="26">
        <v>0</v>
      </c>
      <c r="S1061" s="26">
        <v>0</v>
      </c>
      <c r="T1061" s="26">
        <v>0</v>
      </c>
      <c r="U1061" s="26">
        <v>0</v>
      </c>
      <c r="V1061" s="26">
        <v>0</v>
      </c>
      <c r="W1061" s="26">
        <v>0</v>
      </c>
      <c r="X1061" s="26">
        <v>0</v>
      </c>
      <c r="Y1061" s="26">
        <v>0</v>
      </c>
      <c r="Z1061" s="26">
        <v>0</v>
      </c>
      <c r="AA1061" s="26">
        <v>0</v>
      </c>
      <c r="AB1061" s="26">
        <v>0</v>
      </c>
      <c r="AC1061" s="26">
        <v>100823.13</v>
      </c>
      <c r="AD1061" s="26">
        <v>103219.31</v>
      </c>
      <c r="AE1061" s="26">
        <v>0</v>
      </c>
      <c r="AF1061" s="29">
        <v>2022</v>
      </c>
      <c r="AG1061" s="29">
        <v>2022</v>
      </c>
      <c r="AH1061" s="30">
        <v>2022</v>
      </c>
    </row>
    <row r="1062" spans="1:34" ht="61.5">
      <c r="A1062" s="17">
        <v>1</v>
      </c>
      <c r="B1062" s="52">
        <v>30</v>
      </c>
      <c r="C1062" s="20" t="s">
        <v>1584</v>
      </c>
      <c r="D1062" s="26">
        <v>10595001.810000001</v>
      </c>
      <c r="E1062" s="26">
        <v>0</v>
      </c>
      <c r="F1062" s="26">
        <v>0</v>
      </c>
      <c r="G1062" s="26">
        <v>0</v>
      </c>
      <c r="H1062" s="26">
        <v>0</v>
      </c>
      <c r="I1062" s="26">
        <v>0</v>
      </c>
      <c r="J1062" s="26">
        <v>0</v>
      </c>
      <c r="K1062" s="28">
        <v>0</v>
      </c>
      <c r="L1062" s="26">
        <v>0</v>
      </c>
      <c r="M1062" s="26">
        <v>1196</v>
      </c>
      <c r="N1062" s="26">
        <v>10336731.529999999</v>
      </c>
      <c r="O1062" s="26">
        <v>0</v>
      </c>
      <c r="P1062" s="26">
        <v>0</v>
      </c>
      <c r="Q1062" s="26">
        <v>0</v>
      </c>
      <c r="R1062" s="26">
        <v>0</v>
      </c>
      <c r="S1062" s="26">
        <v>0</v>
      </c>
      <c r="T1062" s="26">
        <v>0</v>
      </c>
      <c r="U1062" s="26">
        <v>0</v>
      </c>
      <c r="V1062" s="26">
        <v>0</v>
      </c>
      <c r="W1062" s="26">
        <v>0</v>
      </c>
      <c r="X1062" s="26">
        <v>0</v>
      </c>
      <c r="Y1062" s="26">
        <v>0</v>
      </c>
      <c r="Z1062" s="26">
        <v>0</v>
      </c>
      <c r="AA1062" s="26">
        <v>0</v>
      </c>
      <c r="AB1062" s="26">
        <v>0</v>
      </c>
      <c r="AC1062" s="26">
        <v>155050.97</v>
      </c>
      <c r="AD1062" s="26">
        <v>103219.31</v>
      </c>
      <c r="AE1062" s="26">
        <v>0</v>
      </c>
      <c r="AF1062" s="29">
        <v>2022</v>
      </c>
      <c r="AG1062" s="29">
        <v>2022</v>
      </c>
      <c r="AH1062" s="30">
        <v>2022</v>
      </c>
    </row>
    <row r="1063" spans="1:34" ht="61.5">
      <c r="A1063" s="17">
        <v>1</v>
      </c>
      <c r="B1063" s="52">
        <v>31</v>
      </c>
      <c r="C1063" s="20" t="s">
        <v>1568</v>
      </c>
      <c r="D1063" s="26">
        <v>13706766.08</v>
      </c>
      <c r="E1063" s="26">
        <v>0</v>
      </c>
      <c r="F1063" s="26">
        <v>0</v>
      </c>
      <c r="G1063" s="26">
        <v>0</v>
      </c>
      <c r="H1063" s="26">
        <v>0</v>
      </c>
      <c r="I1063" s="26">
        <v>0</v>
      </c>
      <c r="J1063" s="26">
        <v>0</v>
      </c>
      <c r="K1063" s="28">
        <v>0</v>
      </c>
      <c r="L1063" s="26">
        <v>0</v>
      </c>
      <c r="M1063" s="26">
        <v>1626.8</v>
      </c>
      <c r="N1063" s="26">
        <v>13307158.699999999</v>
      </c>
      <c r="O1063" s="26">
        <v>0</v>
      </c>
      <c r="P1063" s="26">
        <v>0</v>
      </c>
      <c r="Q1063" s="26">
        <v>0</v>
      </c>
      <c r="R1063" s="26">
        <v>0</v>
      </c>
      <c r="S1063" s="26">
        <v>0</v>
      </c>
      <c r="T1063" s="26">
        <v>0</v>
      </c>
      <c r="U1063" s="26">
        <v>0</v>
      </c>
      <c r="V1063" s="26">
        <v>0</v>
      </c>
      <c r="W1063" s="26">
        <v>0</v>
      </c>
      <c r="X1063" s="26">
        <v>0</v>
      </c>
      <c r="Y1063" s="26">
        <v>0</v>
      </c>
      <c r="Z1063" s="26">
        <v>0</v>
      </c>
      <c r="AA1063" s="26">
        <v>0</v>
      </c>
      <c r="AB1063" s="26">
        <v>0</v>
      </c>
      <c r="AC1063" s="26">
        <v>199607.38</v>
      </c>
      <c r="AD1063" s="26">
        <v>200000</v>
      </c>
      <c r="AE1063" s="26">
        <v>0</v>
      </c>
      <c r="AF1063" s="29">
        <v>2022</v>
      </c>
      <c r="AG1063" s="29">
        <v>2022</v>
      </c>
      <c r="AH1063" s="30">
        <v>2022</v>
      </c>
    </row>
    <row r="1064" spans="1:34" ht="61.5">
      <c r="A1064" s="17">
        <v>1</v>
      </c>
      <c r="B1064" s="52">
        <v>32</v>
      </c>
      <c r="C1064" s="20" t="s">
        <v>582</v>
      </c>
      <c r="D1064" s="26">
        <v>6799543.4500000002</v>
      </c>
      <c r="E1064" s="26">
        <v>0</v>
      </c>
      <c r="F1064" s="26">
        <v>0</v>
      </c>
      <c r="G1064" s="26">
        <v>0</v>
      </c>
      <c r="H1064" s="26">
        <v>0</v>
      </c>
      <c r="I1064" s="26">
        <v>0</v>
      </c>
      <c r="J1064" s="26">
        <v>0</v>
      </c>
      <c r="K1064" s="28">
        <v>0</v>
      </c>
      <c r="L1064" s="26">
        <v>0</v>
      </c>
      <c r="M1064" s="26">
        <v>807.01</v>
      </c>
      <c r="N1064" s="26">
        <v>6600535.4199999999</v>
      </c>
      <c r="O1064" s="26">
        <v>0</v>
      </c>
      <c r="P1064" s="26">
        <v>0</v>
      </c>
      <c r="Q1064" s="26">
        <v>0</v>
      </c>
      <c r="R1064" s="26">
        <v>0</v>
      </c>
      <c r="S1064" s="26">
        <v>0</v>
      </c>
      <c r="T1064" s="26">
        <v>0</v>
      </c>
      <c r="U1064" s="26">
        <v>0</v>
      </c>
      <c r="V1064" s="26">
        <v>0</v>
      </c>
      <c r="W1064" s="26">
        <v>0</v>
      </c>
      <c r="X1064" s="26">
        <v>0</v>
      </c>
      <c r="Y1064" s="26">
        <v>0</v>
      </c>
      <c r="Z1064" s="26">
        <v>0</v>
      </c>
      <c r="AA1064" s="26">
        <v>0</v>
      </c>
      <c r="AB1064" s="26">
        <v>0</v>
      </c>
      <c r="AC1064" s="26">
        <v>99008.03</v>
      </c>
      <c r="AD1064" s="26">
        <v>100000</v>
      </c>
      <c r="AE1064" s="26">
        <v>0</v>
      </c>
      <c r="AF1064" s="29">
        <v>2022</v>
      </c>
      <c r="AG1064" s="29">
        <v>2022</v>
      </c>
      <c r="AH1064" s="30">
        <v>2022</v>
      </c>
    </row>
    <row r="1065" spans="1:34" ht="61.5">
      <c r="A1065" s="17">
        <v>1</v>
      </c>
      <c r="B1065" s="52">
        <v>33</v>
      </c>
      <c r="C1065" s="20" t="s">
        <v>583</v>
      </c>
      <c r="D1065" s="26">
        <v>8621215.4199999999</v>
      </c>
      <c r="E1065" s="26">
        <v>0</v>
      </c>
      <c r="F1065" s="26">
        <v>0</v>
      </c>
      <c r="G1065" s="26">
        <v>0</v>
      </c>
      <c r="H1065" s="26">
        <v>0</v>
      </c>
      <c r="I1065" s="26">
        <v>0</v>
      </c>
      <c r="J1065" s="26">
        <v>0</v>
      </c>
      <c r="K1065" s="28">
        <v>0</v>
      </c>
      <c r="L1065" s="26">
        <v>0</v>
      </c>
      <c r="M1065" s="26">
        <v>963.75</v>
      </c>
      <c r="N1065" s="26">
        <v>8493808.3000000007</v>
      </c>
      <c r="O1065" s="26">
        <v>0</v>
      </c>
      <c r="P1065" s="26">
        <v>0</v>
      </c>
      <c r="Q1065" s="26">
        <v>0</v>
      </c>
      <c r="R1065" s="26">
        <v>0</v>
      </c>
      <c r="S1065" s="26">
        <v>0</v>
      </c>
      <c r="T1065" s="26">
        <v>0</v>
      </c>
      <c r="U1065" s="26">
        <v>0</v>
      </c>
      <c r="V1065" s="26">
        <v>0</v>
      </c>
      <c r="W1065" s="26">
        <v>0</v>
      </c>
      <c r="X1065" s="26">
        <v>0</v>
      </c>
      <c r="Y1065" s="26">
        <v>0</v>
      </c>
      <c r="Z1065" s="26">
        <v>0</v>
      </c>
      <c r="AA1065" s="26">
        <v>0</v>
      </c>
      <c r="AB1065" s="26">
        <v>0</v>
      </c>
      <c r="AC1065" s="26">
        <v>127407.12</v>
      </c>
      <c r="AD1065" s="26">
        <v>0</v>
      </c>
      <c r="AE1065" s="26">
        <v>0</v>
      </c>
      <c r="AF1065" s="29" t="s">
        <v>263</v>
      </c>
      <c r="AG1065" s="29">
        <v>2022</v>
      </c>
      <c r="AH1065" s="30">
        <v>2022</v>
      </c>
    </row>
    <row r="1066" spans="1:34" ht="61.5">
      <c r="A1066" s="17">
        <v>1</v>
      </c>
      <c r="B1066" s="52">
        <v>34</v>
      </c>
      <c r="C1066" s="20" t="s">
        <v>1031</v>
      </c>
      <c r="D1066" s="26">
        <v>6928720.7999999998</v>
      </c>
      <c r="E1066" s="26">
        <v>0</v>
      </c>
      <c r="F1066" s="26">
        <v>0</v>
      </c>
      <c r="G1066" s="26">
        <v>0</v>
      </c>
      <c r="H1066" s="26">
        <v>0</v>
      </c>
      <c r="I1066" s="26">
        <v>0</v>
      </c>
      <c r="J1066" s="26">
        <v>0</v>
      </c>
      <c r="K1066" s="28">
        <v>3</v>
      </c>
      <c r="L1066" s="26">
        <v>6928720.7999999998</v>
      </c>
      <c r="M1066" s="26">
        <v>0</v>
      </c>
      <c r="N1066" s="26">
        <v>0</v>
      </c>
      <c r="O1066" s="26">
        <v>0</v>
      </c>
      <c r="P1066" s="26">
        <v>0</v>
      </c>
      <c r="Q1066" s="26">
        <v>0</v>
      </c>
      <c r="R1066" s="26">
        <v>0</v>
      </c>
      <c r="S1066" s="26">
        <v>0</v>
      </c>
      <c r="T1066" s="26">
        <v>0</v>
      </c>
      <c r="U1066" s="26">
        <v>0</v>
      </c>
      <c r="V1066" s="26">
        <v>0</v>
      </c>
      <c r="W1066" s="26">
        <v>0</v>
      </c>
      <c r="X1066" s="26">
        <v>0</v>
      </c>
      <c r="Y1066" s="26">
        <v>0</v>
      </c>
      <c r="Z1066" s="26">
        <v>0</v>
      </c>
      <c r="AA1066" s="26">
        <v>0</v>
      </c>
      <c r="AB1066" s="26">
        <v>0</v>
      </c>
      <c r="AC1066" s="26">
        <v>0</v>
      </c>
      <c r="AD1066" s="26">
        <v>0</v>
      </c>
      <c r="AE1066" s="26">
        <v>0</v>
      </c>
      <c r="AF1066" s="29" t="s">
        <v>263</v>
      </c>
      <c r="AG1066" s="29">
        <v>2022</v>
      </c>
      <c r="AH1066" s="30" t="s">
        <v>263</v>
      </c>
    </row>
    <row r="1067" spans="1:34" ht="61.5">
      <c r="A1067" s="17">
        <v>1</v>
      </c>
      <c r="B1067" s="52">
        <v>35</v>
      </c>
      <c r="C1067" s="20" t="s">
        <v>1627</v>
      </c>
      <c r="D1067" s="26">
        <v>11168690.5</v>
      </c>
      <c r="E1067" s="26">
        <v>0</v>
      </c>
      <c r="F1067" s="26">
        <v>0</v>
      </c>
      <c r="G1067" s="26">
        <v>0</v>
      </c>
      <c r="H1067" s="26">
        <v>0</v>
      </c>
      <c r="I1067" s="26">
        <v>0</v>
      </c>
      <c r="J1067" s="26">
        <v>0</v>
      </c>
      <c r="K1067" s="28">
        <v>0</v>
      </c>
      <c r="L1067" s="26">
        <v>0</v>
      </c>
      <c r="M1067" s="26">
        <v>1234</v>
      </c>
      <c r="N1067" s="26">
        <v>10903635.960000001</v>
      </c>
      <c r="O1067" s="26">
        <v>0</v>
      </c>
      <c r="P1067" s="26">
        <v>0</v>
      </c>
      <c r="Q1067" s="26">
        <v>0</v>
      </c>
      <c r="R1067" s="26">
        <v>0</v>
      </c>
      <c r="S1067" s="26">
        <v>0</v>
      </c>
      <c r="T1067" s="26">
        <v>0</v>
      </c>
      <c r="U1067" s="26">
        <v>0</v>
      </c>
      <c r="V1067" s="26">
        <v>0</v>
      </c>
      <c r="W1067" s="26">
        <v>0</v>
      </c>
      <c r="X1067" s="26">
        <v>0</v>
      </c>
      <c r="Y1067" s="26">
        <v>0</v>
      </c>
      <c r="Z1067" s="26">
        <v>0</v>
      </c>
      <c r="AA1067" s="26">
        <v>0</v>
      </c>
      <c r="AB1067" s="26">
        <v>0</v>
      </c>
      <c r="AC1067" s="26">
        <v>163554.54</v>
      </c>
      <c r="AD1067" s="26">
        <v>101500</v>
      </c>
      <c r="AE1067" s="26">
        <v>0</v>
      </c>
      <c r="AF1067" s="29">
        <v>2022</v>
      </c>
      <c r="AG1067" s="29">
        <v>2022</v>
      </c>
      <c r="AH1067" s="30">
        <v>2022</v>
      </c>
    </row>
    <row r="1068" spans="1:34" ht="61.5">
      <c r="A1068" s="17">
        <v>1</v>
      </c>
      <c r="B1068" s="52">
        <v>36</v>
      </c>
      <c r="C1068" s="20" t="s">
        <v>527</v>
      </c>
      <c r="D1068" s="26">
        <v>5881525.0499999998</v>
      </c>
      <c r="E1068" s="26">
        <v>0</v>
      </c>
      <c r="F1068" s="26">
        <v>0</v>
      </c>
      <c r="G1068" s="26">
        <v>0</v>
      </c>
      <c r="H1068" s="26">
        <v>0</v>
      </c>
      <c r="I1068" s="26">
        <v>0</v>
      </c>
      <c r="J1068" s="26">
        <v>0</v>
      </c>
      <c r="K1068" s="28">
        <v>0</v>
      </c>
      <c r="L1068" s="26">
        <v>0</v>
      </c>
      <c r="M1068" s="26">
        <v>650</v>
      </c>
      <c r="N1068" s="26">
        <v>5696083.79</v>
      </c>
      <c r="O1068" s="26">
        <v>0</v>
      </c>
      <c r="P1068" s="26">
        <v>0</v>
      </c>
      <c r="Q1068" s="26">
        <v>0</v>
      </c>
      <c r="R1068" s="26">
        <v>0</v>
      </c>
      <c r="S1068" s="26">
        <v>0</v>
      </c>
      <c r="T1068" s="26">
        <v>0</v>
      </c>
      <c r="U1068" s="26">
        <v>0</v>
      </c>
      <c r="V1068" s="26">
        <v>0</v>
      </c>
      <c r="W1068" s="26">
        <v>0</v>
      </c>
      <c r="X1068" s="26">
        <v>0</v>
      </c>
      <c r="Y1068" s="26">
        <v>0</v>
      </c>
      <c r="Z1068" s="26">
        <v>0</v>
      </c>
      <c r="AA1068" s="26">
        <v>0</v>
      </c>
      <c r="AB1068" s="26">
        <v>0</v>
      </c>
      <c r="AC1068" s="26">
        <v>85441.26</v>
      </c>
      <c r="AD1068" s="26">
        <v>100000</v>
      </c>
      <c r="AE1068" s="26">
        <v>0</v>
      </c>
      <c r="AF1068" s="29">
        <v>2022</v>
      </c>
      <c r="AG1068" s="29">
        <v>2022</v>
      </c>
      <c r="AH1068" s="30">
        <v>2022</v>
      </c>
    </row>
    <row r="1069" spans="1:34" ht="61.5">
      <c r="A1069" s="17">
        <v>1</v>
      </c>
      <c r="B1069" s="52">
        <v>37</v>
      </c>
      <c r="C1069" s="20" t="s">
        <v>530</v>
      </c>
      <c r="D1069" s="26">
        <v>7439767.4799999995</v>
      </c>
      <c r="E1069" s="26">
        <v>382834.72</v>
      </c>
      <c r="F1069" s="26">
        <v>0</v>
      </c>
      <c r="G1069" s="26">
        <v>3281633.89</v>
      </c>
      <c r="H1069" s="26">
        <v>626198.31000000006</v>
      </c>
      <c r="I1069" s="26">
        <v>2743586.76</v>
      </c>
      <c r="J1069" s="26">
        <v>0</v>
      </c>
      <c r="K1069" s="28">
        <v>0</v>
      </c>
      <c r="L1069" s="26">
        <v>0</v>
      </c>
      <c r="M1069" s="26">
        <v>0</v>
      </c>
      <c r="N1069" s="26">
        <v>0</v>
      </c>
      <c r="O1069" s="26">
        <v>0</v>
      </c>
      <c r="P1069" s="26">
        <v>0</v>
      </c>
      <c r="Q1069" s="26">
        <v>0</v>
      </c>
      <c r="R1069" s="26">
        <v>0</v>
      </c>
      <c r="S1069" s="26">
        <v>0</v>
      </c>
      <c r="T1069" s="26">
        <v>0</v>
      </c>
      <c r="U1069" s="26">
        <v>0</v>
      </c>
      <c r="V1069" s="26">
        <v>0</v>
      </c>
      <c r="W1069" s="26">
        <v>0</v>
      </c>
      <c r="X1069" s="26">
        <v>0</v>
      </c>
      <c r="Y1069" s="26">
        <v>0</v>
      </c>
      <c r="Z1069" s="26">
        <v>0</v>
      </c>
      <c r="AA1069" s="26">
        <v>0</v>
      </c>
      <c r="AB1069" s="26">
        <v>0</v>
      </c>
      <c r="AC1069" s="26">
        <v>105513.8</v>
      </c>
      <c r="AD1069" s="26">
        <v>300000</v>
      </c>
      <c r="AE1069" s="26">
        <v>0</v>
      </c>
      <c r="AF1069" s="29">
        <v>2022</v>
      </c>
      <c r="AG1069" s="29">
        <v>2022</v>
      </c>
      <c r="AH1069" s="30">
        <v>2022</v>
      </c>
    </row>
    <row r="1070" spans="1:34" ht="61.5">
      <c r="A1070" s="17">
        <v>1</v>
      </c>
      <c r="B1070" s="52">
        <v>38</v>
      </c>
      <c r="C1070" s="20" t="s">
        <v>515</v>
      </c>
      <c r="D1070" s="26">
        <v>8506247.8599999994</v>
      </c>
      <c r="E1070" s="26">
        <v>0</v>
      </c>
      <c r="F1070" s="26">
        <v>0</v>
      </c>
      <c r="G1070" s="26">
        <v>0</v>
      </c>
      <c r="H1070" s="26">
        <v>0</v>
      </c>
      <c r="I1070" s="26">
        <v>0</v>
      </c>
      <c r="J1070" s="26">
        <v>0</v>
      </c>
      <c r="K1070" s="28">
        <v>0</v>
      </c>
      <c r="L1070" s="26">
        <v>0</v>
      </c>
      <c r="M1070" s="26">
        <v>940</v>
      </c>
      <c r="N1070" s="26">
        <v>8282017.5999999996</v>
      </c>
      <c r="O1070" s="26">
        <v>0</v>
      </c>
      <c r="P1070" s="26">
        <v>0</v>
      </c>
      <c r="Q1070" s="26">
        <v>0</v>
      </c>
      <c r="R1070" s="26">
        <v>0</v>
      </c>
      <c r="S1070" s="26">
        <v>0</v>
      </c>
      <c r="T1070" s="26">
        <v>0</v>
      </c>
      <c r="U1070" s="26">
        <v>0</v>
      </c>
      <c r="V1070" s="26">
        <v>0</v>
      </c>
      <c r="W1070" s="26">
        <v>0</v>
      </c>
      <c r="X1070" s="26">
        <v>0</v>
      </c>
      <c r="Y1070" s="26">
        <v>0</v>
      </c>
      <c r="Z1070" s="26">
        <v>0</v>
      </c>
      <c r="AA1070" s="26">
        <v>0</v>
      </c>
      <c r="AB1070" s="26">
        <v>0</v>
      </c>
      <c r="AC1070" s="26">
        <v>124230.26</v>
      </c>
      <c r="AD1070" s="26">
        <v>100000</v>
      </c>
      <c r="AE1070" s="26">
        <v>0</v>
      </c>
      <c r="AF1070" s="29">
        <v>2022</v>
      </c>
      <c r="AG1070" s="29">
        <v>2022</v>
      </c>
      <c r="AH1070" s="30">
        <v>2022</v>
      </c>
    </row>
    <row r="1071" spans="1:34" ht="61.5">
      <c r="A1071" s="17">
        <v>1</v>
      </c>
      <c r="B1071" s="52">
        <v>39</v>
      </c>
      <c r="C1071" s="20" t="s">
        <v>538</v>
      </c>
      <c r="D1071" s="26">
        <v>7560290.8799999999</v>
      </c>
      <c r="E1071" s="26">
        <v>0</v>
      </c>
      <c r="F1071" s="26">
        <v>0</v>
      </c>
      <c r="G1071" s="26">
        <v>0</v>
      </c>
      <c r="H1071" s="26">
        <v>0</v>
      </c>
      <c r="I1071" s="26">
        <v>0</v>
      </c>
      <c r="J1071" s="26">
        <v>0</v>
      </c>
      <c r="K1071" s="28">
        <v>0</v>
      </c>
      <c r="L1071" s="26">
        <v>0</v>
      </c>
      <c r="M1071" s="26">
        <v>897.3</v>
      </c>
      <c r="N1071" s="26">
        <v>7251518.1100000003</v>
      </c>
      <c r="O1071" s="26">
        <v>0</v>
      </c>
      <c r="P1071" s="26">
        <v>0</v>
      </c>
      <c r="Q1071" s="26">
        <v>0</v>
      </c>
      <c r="R1071" s="26">
        <v>0</v>
      </c>
      <c r="S1071" s="26">
        <v>0</v>
      </c>
      <c r="T1071" s="26">
        <v>0</v>
      </c>
      <c r="U1071" s="26">
        <v>0</v>
      </c>
      <c r="V1071" s="26">
        <v>0</v>
      </c>
      <c r="W1071" s="26">
        <v>0</v>
      </c>
      <c r="X1071" s="26">
        <v>0</v>
      </c>
      <c r="Y1071" s="26">
        <v>0</v>
      </c>
      <c r="Z1071" s="26">
        <v>0</v>
      </c>
      <c r="AA1071" s="26">
        <v>0</v>
      </c>
      <c r="AB1071" s="26">
        <v>0</v>
      </c>
      <c r="AC1071" s="26">
        <v>108772.77</v>
      </c>
      <c r="AD1071" s="26">
        <v>200000</v>
      </c>
      <c r="AE1071" s="26">
        <v>0</v>
      </c>
      <c r="AF1071" s="29">
        <v>2022</v>
      </c>
      <c r="AG1071" s="29">
        <v>2022</v>
      </c>
      <c r="AH1071" s="30">
        <v>2022</v>
      </c>
    </row>
    <row r="1072" spans="1:34" ht="61.5">
      <c r="A1072" s="17">
        <v>1</v>
      </c>
      <c r="B1072" s="52">
        <v>40</v>
      </c>
      <c r="C1072" s="20" t="s">
        <v>472</v>
      </c>
      <c r="D1072" s="26">
        <v>6898855.8799999999</v>
      </c>
      <c r="E1072" s="26">
        <v>0</v>
      </c>
      <c r="F1072" s="26">
        <v>0</v>
      </c>
      <c r="G1072" s="26">
        <v>0</v>
      </c>
      <c r="H1072" s="26">
        <v>0</v>
      </c>
      <c r="I1072" s="26">
        <v>0</v>
      </c>
      <c r="J1072" s="26">
        <v>0</v>
      </c>
      <c r="K1072" s="58">
        <v>0</v>
      </c>
      <c r="L1072" s="26">
        <v>0</v>
      </c>
      <c r="M1072" s="26">
        <v>1089.5999999999999</v>
      </c>
      <c r="N1072" s="26">
        <v>6796902.3399999999</v>
      </c>
      <c r="O1072" s="26">
        <v>0</v>
      </c>
      <c r="P1072" s="26">
        <v>0</v>
      </c>
      <c r="Q1072" s="26">
        <v>0</v>
      </c>
      <c r="R1072" s="26">
        <v>0</v>
      </c>
      <c r="S1072" s="26">
        <v>0</v>
      </c>
      <c r="T1072" s="26">
        <v>0</v>
      </c>
      <c r="U1072" s="26">
        <v>0</v>
      </c>
      <c r="V1072" s="26">
        <v>0</v>
      </c>
      <c r="W1072" s="26">
        <v>0</v>
      </c>
      <c r="X1072" s="26">
        <v>0</v>
      </c>
      <c r="Y1072" s="26">
        <v>0</v>
      </c>
      <c r="Z1072" s="26">
        <v>0</v>
      </c>
      <c r="AA1072" s="26">
        <v>0</v>
      </c>
      <c r="AB1072" s="26">
        <v>0</v>
      </c>
      <c r="AC1072" s="26">
        <v>101953.54</v>
      </c>
      <c r="AD1072" s="26">
        <v>0</v>
      </c>
      <c r="AE1072" s="26">
        <v>0</v>
      </c>
      <c r="AF1072" s="29" t="s">
        <v>263</v>
      </c>
      <c r="AG1072" s="29">
        <v>2022</v>
      </c>
      <c r="AH1072" s="30">
        <v>2022</v>
      </c>
    </row>
    <row r="1073" spans="1:34" ht="61.5">
      <c r="A1073" s="17">
        <v>1</v>
      </c>
      <c r="B1073" s="52">
        <v>41</v>
      </c>
      <c r="C1073" s="20" t="s">
        <v>1081</v>
      </c>
      <c r="D1073" s="26">
        <v>10837825.290000001</v>
      </c>
      <c r="E1073" s="26">
        <v>0</v>
      </c>
      <c r="F1073" s="26">
        <v>0</v>
      </c>
      <c r="G1073" s="26">
        <v>0</v>
      </c>
      <c r="H1073" s="26">
        <v>0</v>
      </c>
      <c r="I1073" s="26">
        <v>0</v>
      </c>
      <c r="J1073" s="26">
        <v>0</v>
      </c>
      <c r="K1073" s="58">
        <v>0</v>
      </c>
      <c r="L1073" s="26">
        <v>0</v>
      </c>
      <c r="M1073" s="26">
        <v>0</v>
      </c>
      <c r="N1073" s="26">
        <v>0</v>
      </c>
      <c r="O1073" s="26">
        <v>0</v>
      </c>
      <c r="P1073" s="26">
        <v>0</v>
      </c>
      <c r="Q1073" s="26">
        <v>1389</v>
      </c>
      <c r="R1073" s="26">
        <v>10480616.050000001</v>
      </c>
      <c r="S1073" s="26">
        <v>0</v>
      </c>
      <c r="T1073" s="26">
        <v>0</v>
      </c>
      <c r="U1073" s="26">
        <v>0</v>
      </c>
      <c r="V1073" s="26">
        <v>0</v>
      </c>
      <c r="W1073" s="26">
        <v>0</v>
      </c>
      <c r="X1073" s="26">
        <v>0</v>
      </c>
      <c r="Y1073" s="26">
        <v>0</v>
      </c>
      <c r="Z1073" s="26">
        <v>0</v>
      </c>
      <c r="AA1073" s="26">
        <v>0</v>
      </c>
      <c r="AB1073" s="26">
        <v>0</v>
      </c>
      <c r="AC1073" s="26">
        <v>157209.24</v>
      </c>
      <c r="AD1073" s="26">
        <v>200000</v>
      </c>
      <c r="AE1073" s="26">
        <v>0</v>
      </c>
      <c r="AF1073" s="29">
        <v>2022</v>
      </c>
      <c r="AG1073" s="29">
        <v>2022</v>
      </c>
      <c r="AH1073" s="30">
        <v>2022</v>
      </c>
    </row>
    <row r="1074" spans="1:34" ht="61.5">
      <c r="A1074" s="17">
        <v>1</v>
      </c>
      <c r="B1074" s="52">
        <v>42</v>
      </c>
      <c r="C1074" s="20" t="s">
        <v>535</v>
      </c>
      <c r="D1074" s="26">
        <v>6632196.4100000001</v>
      </c>
      <c r="E1074" s="26">
        <v>0</v>
      </c>
      <c r="F1074" s="26">
        <v>0</v>
      </c>
      <c r="G1074" s="26">
        <v>0</v>
      </c>
      <c r="H1074" s="26">
        <v>0</v>
      </c>
      <c r="I1074" s="26">
        <v>0</v>
      </c>
      <c r="J1074" s="26">
        <v>0</v>
      </c>
      <c r="K1074" s="58">
        <v>0</v>
      </c>
      <c r="L1074" s="26">
        <v>0</v>
      </c>
      <c r="M1074" s="26">
        <v>0</v>
      </c>
      <c r="N1074" s="26">
        <v>0</v>
      </c>
      <c r="O1074" s="26">
        <v>0</v>
      </c>
      <c r="P1074" s="26">
        <v>0</v>
      </c>
      <c r="Q1074" s="26">
        <v>940.98</v>
      </c>
      <c r="R1074" s="26">
        <v>6534183.6600000001</v>
      </c>
      <c r="S1074" s="26">
        <v>0</v>
      </c>
      <c r="T1074" s="26">
        <v>0</v>
      </c>
      <c r="U1074" s="26">
        <v>0</v>
      </c>
      <c r="V1074" s="26">
        <v>0</v>
      </c>
      <c r="W1074" s="26">
        <v>0</v>
      </c>
      <c r="X1074" s="26">
        <v>0</v>
      </c>
      <c r="Y1074" s="26">
        <v>0</v>
      </c>
      <c r="Z1074" s="26">
        <v>0</v>
      </c>
      <c r="AA1074" s="26">
        <v>0</v>
      </c>
      <c r="AB1074" s="26">
        <v>0</v>
      </c>
      <c r="AC1074" s="26">
        <v>98012.75</v>
      </c>
      <c r="AD1074" s="26">
        <v>0</v>
      </c>
      <c r="AE1074" s="26">
        <v>0</v>
      </c>
      <c r="AF1074" s="29" t="s">
        <v>263</v>
      </c>
      <c r="AG1074" s="29">
        <v>2022</v>
      </c>
      <c r="AH1074" s="30">
        <v>2022</v>
      </c>
    </row>
    <row r="1075" spans="1:34" ht="61.5">
      <c r="A1075" s="17">
        <v>1</v>
      </c>
      <c r="B1075" s="52">
        <v>43</v>
      </c>
      <c r="C1075" s="20" t="s">
        <v>539</v>
      </c>
      <c r="D1075" s="26">
        <v>7381206.5099999998</v>
      </c>
      <c r="E1075" s="26">
        <v>0</v>
      </c>
      <c r="F1075" s="26">
        <v>0</v>
      </c>
      <c r="G1075" s="26">
        <v>0</v>
      </c>
      <c r="H1075" s="26">
        <v>0</v>
      </c>
      <c r="I1075" s="26">
        <v>0</v>
      </c>
      <c r="J1075" s="26">
        <v>0</v>
      </c>
      <c r="K1075" s="58">
        <v>0</v>
      </c>
      <c r="L1075" s="26">
        <v>0</v>
      </c>
      <c r="M1075" s="26">
        <v>0</v>
      </c>
      <c r="N1075" s="26">
        <v>0</v>
      </c>
      <c r="O1075" s="26">
        <v>0</v>
      </c>
      <c r="P1075" s="26">
        <v>0</v>
      </c>
      <c r="Q1075" s="26">
        <v>1047.25</v>
      </c>
      <c r="R1075" s="26">
        <v>7272124.6399999997</v>
      </c>
      <c r="S1075" s="26">
        <v>0</v>
      </c>
      <c r="T1075" s="26">
        <v>0</v>
      </c>
      <c r="U1075" s="26">
        <v>0</v>
      </c>
      <c r="V1075" s="26">
        <v>0</v>
      </c>
      <c r="W1075" s="26">
        <v>0</v>
      </c>
      <c r="X1075" s="26">
        <v>0</v>
      </c>
      <c r="Y1075" s="26">
        <v>0</v>
      </c>
      <c r="Z1075" s="26">
        <v>0</v>
      </c>
      <c r="AA1075" s="26">
        <v>0</v>
      </c>
      <c r="AB1075" s="26">
        <v>0</v>
      </c>
      <c r="AC1075" s="26">
        <v>109081.87</v>
      </c>
      <c r="AD1075" s="26">
        <v>0</v>
      </c>
      <c r="AE1075" s="26">
        <v>0</v>
      </c>
      <c r="AF1075" s="29" t="s">
        <v>263</v>
      </c>
      <c r="AG1075" s="29">
        <v>2022</v>
      </c>
      <c r="AH1075" s="30">
        <v>2022</v>
      </c>
    </row>
    <row r="1076" spans="1:34" ht="61.5">
      <c r="A1076" s="17">
        <v>1</v>
      </c>
      <c r="B1076" s="52">
        <v>44</v>
      </c>
      <c r="C1076" s="20" t="s">
        <v>536</v>
      </c>
      <c r="D1076" s="26">
        <v>4718336</v>
      </c>
      <c r="E1076" s="26">
        <v>0</v>
      </c>
      <c r="F1076" s="26">
        <v>0</v>
      </c>
      <c r="G1076" s="26">
        <v>0</v>
      </c>
      <c r="H1076" s="26">
        <v>0</v>
      </c>
      <c r="I1076" s="26">
        <v>0</v>
      </c>
      <c r="J1076" s="26">
        <v>0</v>
      </c>
      <c r="K1076" s="58">
        <v>0</v>
      </c>
      <c r="L1076" s="26">
        <v>0</v>
      </c>
      <c r="M1076" s="26">
        <v>560</v>
      </c>
      <c r="N1076" s="26">
        <v>4451562.5599999996</v>
      </c>
      <c r="O1076" s="26">
        <v>0</v>
      </c>
      <c r="P1076" s="26">
        <v>0</v>
      </c>
      <c r="Q1076" s="26">
        <v>0</v>
      </c>
      <c r="R1076" s="26">
        <v>0</v>
      </c>
      <c r="S1076" s="26">
        <v>0</v>
      </c>
      <c r="T1076" s="26">
        <v>0</v>
      </c>
      <c r="U1076" s="26">
        <v>0</v>
      </c>
      <c r="V1076" s="26">
        <v>0</v>
      </c>
      <c r="W1076" s="26">
        <v>0</v>
      </c>
      <c r="X1076" s="26">
        <v>0</v>
      </c>
      <c r="Y1076" s="26">
        <v>0</v>
      </c>
      <c r="Z1076" s="26">
        <v>0</v>
      </c>
      <c r="AA1076" s="26">
        <v>0</v>
      </c>
      <c r="AB1076" s="26">
        <v>0</v>
      </c>
      <c r="AC1076" s="26">
        <v>66773.440000000002</v>
      </c>
      <c r="AD1076" s="26">
        <v>200000</v>
      </c>
      <c r="AE1076" s="26">
        <v>0</v>
      </c>
      <c r="AF1076" s="29">
        <v>2022</v>
      </c>
      <c r="AG1076" s="29">
        <v>2022</v>
      </c>
      <c r="AH1076" s="30">
        <v>2022</v>
      </c>
    </row>
    <row r="1077" spans="1:34" ht="61.5">
      <c r="A1077" s="17">
        <v>1</v>
      </c>
      <c r="B1077" s="52">
        <v>45</v>
      </c>
      <c r="C1077" s="20" t="s">
        <v>2211</v>
      </c>
      <c r="D1077" s="26">
        <v>4851967.1100000003</v>
      </c>
      <c r="E1077" s="26">
        <v>0</v>
      </c>
      <c r="F1077" s="26">
        <v>0</v>
      </c>
      <c r="G1077" s="26">
        <v>0</v>
      </c>
      <c r="H1077" s="26">
        <v>0</v>
      </c>
      <c r="I1077" s="26">
        <v>0</v>
      </c>
      <c r="J1077" s="26">
        <v>0</v>
      </c>
      <c r="K1077" s="28">
        <v>0</v>
      </c>
      <c r="L1077" s="26">
        <v>0</v>
      </c>
      <c r="M1077" s="26">
        <v>0</v>
      </c>
      <c r="N1077" s="26">
        <v>0</v>
      </c>
      <c r="O1077" s="26">
        <v>0</v>
      </c>
      <c r="P1077" s="26">
        <v>0</v>
      </c>
      <c r="Q1077" s="26">
        <v>688.4</v>
      </c>
      <c r="R1077" s="26">
        <v>4780263.16</v>
      </c>
      <c r="S1077" s="26">
        <v>0</v>
      </c>
      <c r="T1077" s="26">
        <v>0</v>
      </c>
      <c r="U1077" s="26">
        <v>0</v>
      </c>
      <c r="V1077" s="26">
        <v>0</v>
      </c>
      <c r="W1077" s="26">
        <v>0</v>
      </c>
      <c r="X1077" s="26">
        <v>0</v>
      </c>
      <c r="Y1077" s="26">
        <v>0</v>
      </c>
      <c r="Z1077" s="26">
        <v>0</v>
      </c>
      <c r="AA1077" s="26">
        <v>0</v>
      </c>
      <c r="AB1077" s="26">
        <v>0</v>
      </c>
      <c r="AC1077" s="26">
        <v>71703.95</v>
      </c>
      <c r="AD1077" s="26">
        <v>0</v>
      </c>
      <c r="AE1077" s="26">
        <v>0</v>
      </c>
      <c r="AF1077" s="29" t="s">
        <v>263</v>
      </c>
      <c r="AG1077" s="29">
        <v>2022</v>
      </c>
      <c r="AH1077" s="30">
        <v>2022</v>
      </c>
    </row>
    <row r="1078" spans="1:34" ht="61.5">
      <c r="A1078" s="17">
        <v>1</v>
      </c>
      <c r="B1078" s="52">
        <v>46</v>
      </c>
      <c r="C1078" s="20" t="s">
        <v>2212</v>
      </c>
      <c r="D1078" s="26">
        <v>2780448</v>
      </c>
      <c r="E1078" s="26">
        <v>0</v>
      </c>
      <c r="F1078" s="26">
        <v>0</v>
      </c>
      <c r="G1078" s="26">
        <v>0</v>
      </c>
      <c r="H1078" s="26">
        <v>0</v>
      </c>
      <c r="I1078" s="26">
        <v>0</v>
      </c>
      <c r="J1078" s="26">
        <v>0</v>
      </c>
      <c r="K1078" s="28">
        <v>0</v>
      </c>
      <c r="L1078" s="26">
        <v>0</v>
      </c>
      <c r="M1078" s="26">
        <v>330</v>
      </c>
      <c r="N1078" s="26">
        <v>2675318.23</v>
      </c>
      <c r="O1078" s="26">
        <v>0</v>
      </c>
      <c r="P1078" s="26">
        <v>0</v>
      </c>
      <c r="Q1078" s="26">
        <v>0</v>
      </c>
      <c r="R1078" s="26">
        <v>0</v>
      </c>
      <c r="S1078" s="26">
        <v>0</v>
      </c>
      <c r="T1078" s="26">
        <v>0</v>
      </c>
      <c r="U1078" s="26">
        <v>0</v>
      </c>
      <c r="V1078" s="26">
        <v>0</v>
      </c>
      <c r="W1078" s="26">
        <v>0</v>
      </c>
      <c r="X1078" s="26">
        <v>0</v>
      </c>
      <c r="Y1078" s="26">
        <v>0</v>
      </c>
      <c r="Z1078" s="26">
        <v>0</v>
      </c>
      <c r="AA1078" s="26">
        <v>0</v>
      </c>
      <c r="AB1078" s="26">
        <v>0</v>
      </c>
      <c r="AC1078" s="26">
        <v>40129.769999999997</v>
      </c>
      <c r="AD1078" s="26">
        <v>65000</v>
      </c>
      <c r="AE1078" s="26">
        <v>0</v>
      </c>
      <c r="AF1078" s="29">
        <v>2022</v>
      </c>
      <c r="AG1078" s="29">
        <v>2022</v>
      </c>
      <c r="AH1078" s="30">
        <v>2022</v>
      </c>
    </row>
    <row r="1079" spans="1:34" ht="61.5">
      <c r="A1079" s="17">
        <v>1</v>
      </c>
      <c r="B1079" s="52">
        <v>47</v>
      </c>
      <c r="C1079" s="20" t="s">
        <v>2213</v>
      </c>
      <c r="D1079" s="26">
        <v>7344203.5600000005</v>
      </c>
      <c r="E1079" s="26">
        <v>0</v>
      </c>
      <c r="F1079" s="26">
        <v>0</v>
      </c>
      <c r="G1079" s="26">
        <v>0</v>
      </c>
      <c r="H1079" s="26">
        <v>0</v>
      </c>
      <c r="I1079" s="26">
        <v>0</v>
      </c>
      <c r="J1079" s="26">
        <v>0</v>
      </c>
      <c r="K1079" s="58">
        <v>0</v>
      </c>
      <c r="L1079" s="26">
        <v>0</v>
      </c>
      <c r="M1079" s="26">
        <v>0</v>
      </c>
      <c r="N1079" s="26">
        <v>0</v>
      </c>
      <c r="O1079" s="26">
        <v>0</v>
      </c>
      <c r="P1079" s="26">
        <v>0</v>
      </c>
      <c r="Q1079" s="26">
        <v>1042</v>
      </c>
      <c r="R1079" s="26">
        <v>7235668.5300000003</v>
      </c>
      <c r="S1079" s="26">
        <v>0</v>
      </c>
      <c r="T1079" s="26">
        <v>0</v>
      </c>
      <c r="U1079" s="26">
        <v>0</v>
      </c>
      <c r="V1079" s="26">
        <v>0</v>
      </c>
      <c r="W1079" s="26">
        <v>0</v>
      </c>
      <c r="X1079" s="26">
        <v>0</v>
      </c>
      <c r="Y1079" s="26">
        <v>0</v>
      </c>
      <c r="Z1079" s="26">
        <v>0</v>
      </c>
      <c r="AA1079" s="26">
        <v>0</v>
      </c>
      <c r="AB1079" s="26">
        <v>0</v>
      </c>
      <c r="AC1079" s="26">
        <v>108535.03</v>
      </c>
      <c r="AD1079" s="26">
        <v>0</v>
      </c>
      <c r="AE1079" s="26">
        <v>0</v>
      </c>
      <c r="AF1079" s="29" t="s">
        <v>263</v>
      </c>
      <c r="AG1079" s="29">
        <v>2022</v>
      </c>
      <c r="AH1079" s="30">
        <v>2022</v>
      </c>
    </row>
    <row r="1080" spans="1:34" ht="61.5">
      <c r="A1080" s="17">
        <v>1</v>
      </c>
      <c r="B1080" s="52">
        <v>48</v>
      </c>
      <c r="C1080" s="20" t="s">
        <v>2214</v>
      </c>
      <c r="D1080" s="26">
        <v>7081306.4499999993</v>
      </c>
      <c r="E1080" s="26">
        <v>0</v>
      </c>
      <c r="F1080" s="26">
        <v>0</v>
      </c>
      <c r="G1080" s="26">
        <v>0</v>
      </c>
      <c r="H1080" s="26">
        <v>0</v>
      </c>
      <c r="I1080" s="26">
        <v>0</v>
      </c>
      <c r="J1080" s="26">
        <v>0</v>
      </c>
      <c r="K1080" s="58">
        <v>0</v>
      </c>
      <c r="L1080" s="26">
        <v>0</v>
      </c>
      <c r="M1080" s="26">
        <v>0</v>
      </c>
      <c r="N1080" s="26">
        <v>0</v>
      </c>
      <c r="O1080" s="26">
        <v>0</v>
      </c>
      <c r="P1080" s="26">
        <v>0</v>
      </c>
      <c r="Q1080" s="26">
        <v>1004.7</v>
      </c>
      <c r="R1080" s="26">
        <v>6976656.5999999996</v>
      </c>
      <c r="S1080" s="26">
        <v>0</v>
      </c>
      <c r="T1080" s="26">
        <v>0</v>
      </c>
      <c r="U1080" s="26">
        <v>0</v>
      </c>
      <c r="V1080" s="26">
        <v>0</v>
      </c>
      <c r="W1080" s="26">
        <v>0</v>
      </c>
      <c r="X1080" s="26">
        <v>0</v>
      </c>
      <c r="Y1080" s="26">
        <v>0</v>
      </c>
      <c r="Z1080" s="26">
        <v>0</v>
      </c>
      <c r="AA1080" s="26">
        <v>0</v>
      </c>
      <c r="AB1080" s="26">
        <v>0</v>
      </c>
      <c r="AC1080" s="26">
        <v>104649.85</v>
      </c>
      <c r="AD1080" s="26">
        <v>0</v>
      </c>
      <c r="AE1080" s="26">
        <v>0</v>
      </c>
      <c r="AF1080" s="29" t="s">
        <v>263</v>
      </c>
      <c r="AG1080" s="29">
        <v>2022</v>
      </c>
      <c r="AH1080" s="30">
        <v>2022</v>
      </c>
    </row>
    <row r="1081" spans="1:34" ht="61.5">
      <c r="A1081" s="17">
        <v>1</v>
      </c>
      <c r="B1081" s="52">
        <v>49</v>
      </c>
      <c r="C1081" s="20" t="s">
        <v>2215</v>
      </c>
      <c r="D1081" s="26">
        <v>8049021.5599999996</v>
      </c>
      <c r="E1081" s="26">
        <v>0</v>
      </c>
      <c r="F1081" s="26">
        <v>0</v>
      </c>
      <c r="G1081" s="26">
        <v>0</v>
      </c>
      <c r="H1081" s="26">
        <v>0</v>
      </c>
      <c r="I1081" s="26">
        <v>0</v>
      </c>
      <c r="J1081" s="26">
        <v>0</v>
      </c>
      <c r="K1081" s="58">
        <v>0</v>
      </c>
      <c r="L1081" s="26">
        <v>0</v>
      </c>
      <c r="M1081" s="26">
        <v>0</v>
      </c>
      <c r="N1081" s="26">
        <v>0</v>
      </c>
      <c r="O1081" s="26">
        <v>0</v>
      </c>
      <c r="P1081" s="26">
        <v>0</v>
      </c>
      <c r="Q1081" s="26">
        <v>1142</v>
      </c>
      <c r="R1081" s="26">
        <v>7930070.5</v>
      </c>
      <c r="S1081" s="26">
        <v>0</v>
      </c>
      <c r="T1081" s="26">
        <v>0</v>
      </c>
      <c r="U1081" s="26">
        <v>0</v>
      </c>
      <c r="V1081" s="26">
        <v>0</v>
      </c>
      <c r="W1081" s="26">
        <v>0</v>
      </c>
      <c r="X1081" s="26">
        <v>0</v>
      </c>
      <c r="Y1081" s="26">
        <v>0</v>
      </c>
      <c r="Z1081" s="26">
        <v>0</v>
      </c>
      <c r="AA1081" s="26">
        <v>0</v>
      </c>
      <c r="AB1081" s="26">
        <v>0</v>
      </c>
      <c r="AC1081" s="26">
        <v>118951.06</v>
      </c>
      <c r="AD1081" s="26">
        <v>0</v>
      </c>
      <c r="AE1081" s="26">
        <v>0</v>
      </c>
      <c r="AF1081" s="29" t="s">
        <v>263</v>
      </c>
      <c r="AG1081" s="29">
        <v>2022</v>
      </c>
      <c r="AH1081" s="30">
        <v>2022</v>
      </c>
    </row>
    <row r="1082" spans="1:34" ht="61.5">
      <c r="A1082" s="17">
        <v>1</v>
      </c>
      <c r="B1082" s="52">
        <v>50</v>
      </c>
      <c r="C1082" s="20" t="s">
        <v>2216</v>
      </c>
      <c r="D1082" s="26">
        <v>7633635.5300000003</v>
      </c>
      <c r="E1082" s="26">
        <v>0</v>
      </c>
      <c r="F1082" s="26">
        <v>0</v>
      </c>
      <c r="G1082" s="26">
        <v>0</v>
      </c>
      <c r="H1082" s="26">
        <v>0</v>
      </c>
      <c r="I1082" s="26">
        <v>0</v>
      </c>
      <c r="J1082" s="26">
        <v>0</v>
      </c>
      <c r="K1082" s="58">
        <v>0</v>
      </c>
      <c r="L1082" s="26">
        <v>0</v>
      </c>
      <c r="M1082" s="26">
        <v>861.4</v>
      </c>
      <c r="N1082" s="26">
        <v>7422300.0499999998</v>
      </c>
      <c r="O1082" s="26">
        <v>0</v>
      </c>
      <c r="P1082" s="26">
        <v>0</v>
      </c>
      <c r="Q1082" s="26">
        <v>0</v>
      </c>
      <c r="R1082" s="26">
        <v>0</v>
      </c>
      <c r="S1082" s="26">
        <v>0</v>
      </c>
      <c r="T1082" s="26">
        <v>0</v>
      </c>
      <c r="U1082" s="26">
        <v>0</v>
      </c>
      <c r="V1082" s="26">
        <v>0</v>
      </c>
      <c r="W1082" s="26">
        <v>0</v>
      </c>
      <c r="X1082" s="26">
        <v>0</v>
      </c>
      <c r="Y1082" s="26">
        <v>0</v>
      </c>
      <c r="Z1082" s="26">
        <v>0</v>
      </c>
      <c r="AA1082" s="26">
        <v>0</v>
      </c>
      <c r="AB1082" s="26">
        <v>0</v>
      </c>
      <c r="AC1082" s="26">
        <v>111334.5</v>
      </c>
      <c r="AD1082" s="26">
        <v>100000.98</v>
      </c>
      <c r="AE1082" s="26">
        <v>0</v>
      </c>
      <c r="AF1082" s="29">
        <v>2022</v>
      </c>
      <c r="AG1082" s="29">
        <v>2022</v>
      </c>
      <c r="AH1082" s="30">
        <v>2022</v>
      </c>
    </row>
    <row r="1083" spans="1:34" ht="61.5">
      <c r="A1083" s="17">
        <v>1</v>
      </c>
      <c r="B1083" s="52">
        <v>51</v>
      </c>
      <c r="C1083" s="20" t="s">
        <v>2217</v>
      </c>
      <c r="D1083" s="26">
        <v>7684345.6199999992</v>
      </c>
      <c r="E1083" s="26">
        <v>0</v>
      </c>
      <c r="F1083" s="26">
        <v>0</v>
      </c>
      <c r="G1083" s="26">
        <v>0</v>
      </c>
      <c r="H1083" s="26">
        <v>0</v>
      </c>
      <c r="I1083" s="26">
        <v>0</v>
      </c>
      <c r="J1083" s="26">
        <v>0</v>
      </c>
      <c r="K1083" s="58">
        <v>0</v>
      </c>
      <c r="L1083" s="26">
        <v>0</v>
      </c>
      <c r="M1083" s="26">
        <v>899</v>
      </c>
      <c r="N1083" s="26">
        <v>7315414.7599999998</v>
      </c>
      <c r="O1083" s="26">
        <v>0</v>
      </c>
      <c r="P1083" s="26">
        <v>0</v>
      </c>
      <c r="Q1083" s="26">
        <v>0</v>
      </c>
      <c r="R1083" s="26">
        <v>0</v>
      </c>
      <c r="S1083" s="26">
        <v>0</v>
      </c>
      <c r="T1083" s="26">
        <v>0</v>
      </c>
      <c r="U1083" s="26">
        <v>0</v>
      </c>
      <c r="V1083" s="26">
        <v>0</v>
      </c>
      <c r="W1083" s="26">
        <v>0</v>
      </c>
      <c r="X1083" s="26">
        <v>0</v>
      </c>
      <c r="Y1083" s="26">
        <v>0</v>
      </c>
      <c r="Z1083" s="26">
        <v>0</v>
      </c>
      <c r="AA1083" s="26">
        <v>0</v>
      </c>
      <c r="AB1083" s="26">
        <v>0</v>
      </c>
      <c r="AC1083" s="26">
        <v>109731.22</v>
      </c>
      <c r="AD1083" s="26">
        <v>259199.64</v>
      </c>
      <c r="AE1083" s="26">
        <v>0</v>
      </c>
      <c r="AF1083" s="29">
        <v>2022</v>
      </c>
      <c r="AG1083" s="29">
        <v>2022</v>
      </c>
      <c r="AH1083" s="30">
        <v>2022</v>
      </c>
    </row>
    <row r="1084" spans="1:34" ht="61.5">
      <c r="A1084" s="17">
        <v>1</v>
      </c>
      <c r="B1084" s="52">
        <v>52</v>
      </c>
      <c r="C1084" s="20" t="s">
        <v>2218</v>
      </c>
      <c r="D1084" s="26">
        <v>2317040</v>
      </c>
      <c r="E1084" s="26">
        <v>0</v>
      </c>
      <c r="F1084" s="26">
        <v>0</v>
      </c>
      <c r="G1084" s="26">
        <v>0</v>
      </c>
      <c r="H1084" s="26">
        <v>0</v>
      </c>
      <c r="I1084" s="26">
        <v>0</v>
      </c>
      <c r="J1084" s="26">
        <v>0</v>
      </c>
      <c r="K1084" s="58">
        <v>0</v>
      </c>
      <c r="L1084" s="26">
        <v>0</v>
      </c>
      <c r="M1084" s="26">
        <v>275</v>
      </c>
      <c r="N1084" s="26">
        <v>2213832.5099999998</v>
      </c>
      <c r="O1084" s="26">
        <v>0</v>
      </c>
      <c r="P1084" s="26">
        <v>0</v>
      </c>
      <c r="Q1084" s="26">
        <v>0</v>
      </c>
      <c r="R1084" s="26">
        <v>0</v>
      </c>
      <c r="S1084" s="26">
        <v>0</v>
      </c>
      <c r="T1084" s="26">
        <v>0</v>
      </c>
      <c r="U1084" s="26">
        <v>0</v>
      </c>
      <c r="V1084" s="26">
        <v>0</v>
      </c>
      <c r="W1084" s="26">
        <v>0</v>
      </c>
      <c r="X1084" s="26">
        <v>0</v>
      </c>
      <c r="Y1084" s="26">
        <v>0</v>
      </c>
      <c r="Z1084" s="26">
        <v>0</v>
      </c>
      <c r="AA1084" s="26">
        <v>0</v>
      </c>
      <c r="AB1084" s="26">
        <v>0</v>
      </c>
      <c r="AC1084" s="26">
        <v>33207.49</v>
      </c>
      <c r="AD1084" s="26">
        <v>70000</v>
      </c>
      <c r="AE1084" s="26">
        <v>0</v>
      </c>
      <c r="AF1084" s="29">
        <v>2022</v>
      </c>
      <c r="AG1084" s="29">
        <v>2022</v>
      </c>
      <c r="AH1084" s="30">
        <v>2022</v>
      </c>
    </row>
    <row r="1085" spans="1:34" ht="61.5">
      <c r="A1085" s="17">
        <v>1</v>
      </c>
      <c r="B1085" s="52">
        <v>53</v>
      </c>
      <c r="C1085" s="20" t="s">
        <v>2219</v>
      </c>
      <c r="D1085" s="26">
        <v>10320550.380000001</v>
      </c>
      <c r="E1085" s="26">
        <v>0</v>
      </c>
      <c r="F1085" s="26">
        <v>0</v>
      </c>
      <c r="G1085" s="26">
        <v>0</v>
      </c>
      <c r="H1085" s="26">
        <v>0</v>
      </c>
      <c r="I1085" s="26">
        <v>0</v>
      </c>
      <c r="J1085" s="26">
        <v>0</v>
      </c>
      <c r="K1085" s="58">
        <v>0</v>
      </c>
      <c r="L1085" s="26">
        <v>0</v>
      </c>
      <c r="M1085" s="26">
        <v>1147.5</v>
      </c>
      <c r="N1085" s="26">
        <v>10081087.09</v>
      </c>
      <c r="O1085" s="26">
        <v>0</v>
      </c>
      <c r="P1085" s="26">
        <v>0</v>
      </c>
      <c r="Q1085" s="26">
        <v>0</v>
      </c>
      <c r="R1085" s="26">
        <v>0</v>
      </c>
      <c r="S1085" s="26">
        <v>0</v>
      </c>
      <c r="T1085" s="26">
        <v>0</v>
      </c>
      <c r="U1085" s="26">
        <v>0</v>
      </c>
      <c r="V1085" s="26">
        <v>0</v>
      </c>
      <c r="W1085" s="26">
        <v>0</v>
      </c>
      <c r="X1085" s="26">
        <v>0</v>
      </c>
      <c r="Y1085" s="26">
        <v>0</v>
      </c>
      <c r="Z1085" s="26">
        <v>0</v>
      </c>
      <c r="AA1085" s="26">
        <v>0</v>
      </c>
      <c r="AB1085" s="26">
        <v>0</v>
      </c>
      <c r="AC1085" s="26">
        <v>151216.31</v>
      </c>
      <c r="AD1085" s="26">
        <v>88246.98</v>
      </c>
      <c r="AE1085" s="26">
        <v>0</v>
      </c>
      <c r="AF1085" s="29">
        <v>2022</v>
      </c>
      <c r="AG1085" s="29">
        <v>2022</v>
      </c>
      <c r="AH1085" s="30">
        <v>2022</v>
      </c>
    </row>
    <row r="1086" spans="1:34" ht="61.5">
      <c r="A1086" s="17">
        <v>1</v>
      </c>
      <c r="B1086" s="52">
        <v>54</v>
      </c>
      <c r="C1086" s="20" t="s">
        <v>1076</v>
      </c>
      <c r="D1086" s="26">
        <v>2675926.44</v>
      </c>
      <c r="E1086" s="26">
        <v>0</v>
      </c>
      <c r="F1086" s="26">
        <v>0</v>
      </c>
      <c r="G1086" s="26">
        <v>0</v>
      </c>
      <c r="H1086" s="26">
        <v>0</v>
      </c>
      <c r="I1086" s="26">
        <v>0</v>
      </c>
      <c r="J1086" s="26">
        <v>0</v>
      </c>
      <c r="K1086" s="58">
        <v>0</v>
      </c>
      <c r="L1086" s="26">
        <v>0</v>
      </c>
      <c r="M1086" s="26">
        <v>0</v>
      </c>
      <c r="N1086" s="26">
        <v>0</v>
      </c>
      <c r="O1086" s="26">
        <v>300</v>
      </c>
      <c r="P1086" s="26">
        <v>2636380.73</v>
      </c>
      <c r="Q1086" s="26">
        <v>0</v>
      </c>
      <c r="R1086" s="26">
        <v>0</v>
      </c>
      <c r="S1086" s="26">
        <v>0</v>
      </c>
      <c r="T1086" s="26">
        <v>0</v>
      </c>
      <c r="U1086" s="26">
        <v>0</v>
      </c>
      <c r="V1086" s="26">
        <v>0</v>
      </c>
      <c r="W1086" s="26">
        <v>0</v>
      </c>
      <c r="X1086" s="26">
        <v>0</v>
      </c>
      <c r="Y1086" s="26">
        <v>0</v>
      </c>
      <c r="Z1086" s="26">
        <v>0</v>
      </c>
      <c r="AA1086" s="26">
        <v>0</v>
      </c>
      <c r="AB1086" s="26">
        <v>0</v>
      </c>
      <c r="AC1086" s="26">
        <v>39545.71</v>
      </c>
      <c r="AD1086" s="26">
        <v>0</v>
      </c>
      <c r="AE1086" s="26">
        <v>0</v>
      </c>
      <c r="AF1086" s="29" t="s">
        <v>263</v>
      </c>
      <c r="AG1086" s="29">
        <v>2022</v>
      </c>
      <c r="AH1086" s="29">
        <v>2022</v>
      </c>
    </row>
    <row r="1087" spans="1:34" ht="61.5">
      <c r="A1087" s="17">
        <v>1</v>
      </c>
      <c r="B1087" s="52">
        <v>55</v>
      </c>
      <c r="C1087" s="20" t="s">
        <v>1077</v>
      </c>
      <c r="D1087" s="26">
        <v>221671.53999999998</v>
      </c>
      <c r="E1087" s="26">
        <v>102509.44</v>
      </c>
      <c r="F1087" s="26">
        <v>0</v>
      </c>
      <c r="G1087" s="26">
        <v>0</v>
      </c>
      <c r="H1087" s="26">
        <v>115886.17</v>
      </c>
      <c r="I1087" s="26">
        <v>0</v>
      </c>
      <c r="J1087" s="26">
        <v>0</v>
      </c>
      <c r="K1087" s="58">
        <v>0</v>
      </c>
      <c r="L1087" s="26">
        <v>0</v>
      </c>
      <c r="M1087" s="26">
        <v>0</v>
      </c>
      <c r="N1087" s="26">
        <v>0</v>
      </c>
      <c r="O1087" s="26">
        <v>0</v>
      </c>
      <c r="P1087" s="26">
        <v>0</v>
      </c>
      <c r="Q1087" s="26">
        <v>0</v>
      </c>
      <c r="R1087" s="26">
        <v>0</v>
      </c>
      <c r="S1087" s="26">
        <v>0</v>
      </c>
      <c r="T1087" s="26">
        <v>0</v>
      </c>
      <c r="U1087" s="26">
        <v>0</v>
      </c>
      <c r="V1087" s="26">
        <v>0</v>
      </c>
      <c r="W1087" s="26">
        <v>0</v>
      </c>
      <c r="X1087" s="26">
        <v>0</v>
      </c>
      <c r="Y1087" s="26">
        <v>0</v>
      </c>
      <c r="Z1087" s="26">
        <v>0</v>
      </c>
      <c r="AA1087" s="26">
        <v>0</v>
      </c>
      <c r="AB1087" s="26">
        <v>0</v>
      </c>
      <c r="AC1087" s="26">
        <v>3275.9300000000003</v>
      </c>
      <c r="AD1087" s="26">
        <v>0</v>
      </c>
      <c r="AE1087" s="26">
        <v>0</v>
      </c>
      <c r="AF1087" s="29" t="s">
        <v>263</v>
      </c>
      <c r="AG1087" s="29">
        <v>2022</v>
      </c>
      <c r="AH1087" s="29">
        <v>2022</v>
      </c>
    </row>
    <row r="1088" spans="1:34" ht="61.5">
      <c r="A1088" s="17">
        <v>1</v>
      </c>
      <c r="B1088" s="52">
        <v>56</v>
      </c>
      <c r="C1088" s="20" t="s">
        <v>2376</v>
      </c>
      <c r="D1088" s="26">
        <v>3887829.4499999997</v>
      </c>
      <c r="E1088" s="26">
        <v>0</v>
      </c>
      <c r="F1088" s="26">
        <v>0</v>
      </c>
      <c r="G1088" s="26">
        <v>0</v>
      </c>
      <c r="H1088" s="26">
        <v>0</v>
      </c>
      <c r="I1088" s="26">
        <v>0</v>
      </c>
      <c r="J1088" s="26">
        <v>0</v>
      </c>
      <c r="K1088" s="58">
        <v>0</v>
      </c>
      <c r="L1088" s="26">
        <v>0</v>
      </c>
      <c r="M1088" s="26">
        <v>436</v>
      </c>
      <c r="N1088" s="26">
        <v>3731851.67</v>
      </c>
      <c r="O1088" s="26">
        <v>0</v>
      </c>
      <c r="P1088" s="26">
        <v>0</v>
      </c>
      <c r="Q1088" s="26">
        <v>0</v>
      </c>
      <c r="R1088" s="26">
        <v>0</v>
      </c>
      <c r="S1088" s="26">
        <v>0</v>
      </c>
      <c r="T1088" s="26">
        <v>0</v>
      </c>
      <c r="U1088" s="26">
        <v>0</v>
      </c>
      <c r="V1088" s="26">
        <v>0</v>
      </c>
      <c r="W1088" s="26">
        <v>0</v>
      </c>
      <c r="X1088" s="26">
        <v>0</v>
      </c>
      <c r="Y1088" s="26">
        <v>0</v>
      </c>
      <c r="Z1088" s="26">
        <v>0</v>
      </c>
      <c r="AA1088" s="26">
        <v>0</v>
      </c>
      <c r="AB1088" s="26">
        <v>0</v>
      </c>
      <c r="AC1088" s="26">
        <v>55977.78</v>
      </c>
      <c r="AD1088" s="26">
        <v>100000</v>
      </c>
      <c r="AE1088" s="26">
        <v>0</v>
      </c>
      <c r="AF1088" s="29">
        <v>2022</v>
      </c>
      <c r="AG1088" s="29">
        <v>2022</v>
      </c>
      <c r="AH1088" s="30">
        <v>2022</v>
      </c>
    </row>
    <row r="1089" spans="1:16109" ht="61.5">
      <c r="A1089" s="17">
        <v>1</v>
      </c>
      <c r="B1089" s="52">
        <v>57</v>
      </c>
      <c r="C1089" s="20" t="s">
        <v>2377</v>
      </c>
      <c r="D1089" s="26">
        <v>8085952.8700000001</v>
      </c>
      <c r="E1089" s="26">
        <v>0</v>
      </c>
      <c r="F1089" s="26">
        <v>0</v>
      </c>
      <c r="G1089" s="26">
        <v>0</v>
      </c>
      <c r="H1089" s="26">
        <v>0</v>
      </c>
      <c r="I1089" s="26">
        <v>0</v>
      </c>
      <c r="J1089" s="26">
        <v>0</v>
      </c>
      <c r="K1089" s="58">
        <v>0</v>
      </c>
      <c r="L1089" s="26">
        <v>0</v>
      </c>
      <c r="M1089" s="26">
        <v>890</v>
      </c>
      <c r="N1089" s="26">
        <v>7867933.8600000003</v>
      </c>
      <c r="O1089" s="26">
        <v>0</v>
      </c>
      <c r="P1089" s="26">
        <v>0</v>
      </c>
      <c r="Q1089" s="26">
        <v>0</v>
      </c>
      <c r="R1089" s="26">
        <v>0</v>
      </c>
      <c r="S1089" s="26">
        <v>0</v>
      </c>
      <c r="T1089" s="26">
        <v>0</v>
      </c>
      <c r="U1089" s="26">
        <v>0</v>
      </c>
      <c r="V1089" s="26">
        <v>0</v>
      </c>
      <c r="W1089" s="26">
        <v>0</v>
      </c>
      <c r="X1089" s="26">
        <v>0</v>
      </c>
      <c r="Y1089" s="26">
        <v>0</v>
      </c>
      <c r="Z1089" s="26">
        <v>0</v>
      </c>
      <c r="AA1089" s="26">
        <v>0</v>
      </c>
      <c r="AB1089" s="26">
        <v>0</v>
      </c>
      <c r="AC1089" s="26">
        <v>118019.01</v>
      </c>
      <c r="AD1089" s="26">
        <v>100000</v>
      </c>
      <c r="AE1089" s="26">
        <v>0</v>
      </c>
      <c r="AF1089" s="29">
        <v>2022</v>
      </c>
      <c r="AG1089" s="29">
        <v>2022</v>
      </c>
      <c r="AH1089" s="30">
        <v>2022</v>
      </c>
    </row>
    <row r="1090" spans="1:16109" ht="61.5">
      <c r="A1090" s="17">
        <v>1</v>
      </c>
      <c r="B1090" s="52">
        <v>58</v>
      </c>
      <c r="C1090" s="20" t="s">
        <v>2378</v>
      </c>
      <c r="D1090" s="26">
        <v>8309220.5499999998</v>
      </c>
      <c r="E1090" s="26">
        <v>0</v>
      </c>
      <c r="F1090" s="26">
        <v>0</v>
      </c>
      <c r="G1090" s="26">
        <v>0</v>
      </c>
      <c r="H1090" s="26">
        <v>0</v>
      </c>
      <c r="I1090" s="26">
        <v>0</v>
      </c>
      <c r="J1090" s="26">
        <v>0</v>
      </c>
      <c r="K1090" s="58">
        <v>0</v>
      </c>
      <c r="L1090" s="26">
        <v>0</v>
      </c>
      <c r="M1090" s="26">
        <v>0</v>
      </c>
      <c r="N1090" s="26">
        <v>0</v>
      </c>
      <c r="O1090" s="26">
        <v>0</v>
      </c>
      <c r="P1090" s="26">
        <v>0</v>
      </c>
      <c r="Q1090" s="26" t="s">
        <v>2766</v>
      </c>
      <c r="R1090" s="26">
        <v>7989379.8499999996</v>
      </c>
      <c r="S1090" s="26">
        <v>0</v>
      </c>
      <c r="T1090" s="26">
        <v>0</v>
      </c>
      <c r="U1090" s="26">
        <v>0</v>
      </c>
      <c r="V1090" s="26">
        <v>0</v>
      </c>
      <c r="W1090" s="26">
        <v>0</v>
      </c>
      <c r="X1090" s="26">
        <v>0</v>
      </c>
      <c r="Y1090" s="26">
        <v>0</v>
      </c>
      <c r="Z1090" s="26">
        <v>0</v>
      </c>
      <c r="AA1090" s="26">
        <v>0</v>
      </c>
      <c r="AB1090" s="26">
        <v>0</v>
      </c>
      <c r="AC1090" s="26">
        <v>119840.7</v>
      </c>
      <c r="AD1090" s="26">
        <v>200000</v>
      </c>
      <c r="AE1090" s="26">
        <v>0</v>
      </c>
      <c r="AF1090" s="29">
        <v>2022</v>
      </c>
      <c r="AG1090" s="29">
        <v>2022</v>
      </c>
      <c r="AH1090" s="30">
        <v>2022</v>
      </c>
    </row>
    <row r="1091" spans="1:16109" ht="61.5">
      <c r="A1091" s="17">
        <v>1</v>
      </c>
      <c r="B1091" s="52">
        <v>59</v>
      </c>
      <c r="C1091" s="20" t="s">
        <v>2379</v>
      </c>
      <c r="D1091" s="26">
        <v>13056261.66</v>
      </c>
      <c r="E1091" s="26">
        <v>0</v>
      </c>
      <c r="F1091" s="26">
        <v>0</v>
      </c>
      <c r="G1091" s="26">
        <v>0</v>
      </c>
      <c r="H1091" s="26">
        <v>0</v>
      </c>
      <c r="I1091" s="26">
        <v>0</v>
      </c>
      <c r="J1091" s="26">
        <v>0</v>
      </c>
      <c r="K1091" s="58">
        <v>0</v>
      </c>
      <c r="L1091" s="26">
        <v>0</v>
      </c>
      <c r="M1091" s="26">
        <v>1560</v>
      </c>
      <c r="N1091" s="26">
        <v>12764619.49</v>
      </c>
      <c r="O1091" s="26">
        <v>0</v>
      </c>
      <c r="P1091" s="26">
        <v>0</v>
      </c>
      <c r="Q1091" s="26">
        <v>0</v>
      </c>
      <c r="R1091" s="26">
        <v>0</v>
      </c>
      <c r="S1091" s="26">
        <v>0</v>
      </c>
      <c r="T1091" s="26">
        <v>0</v>
      </c>
      <c r="U1091" s="26">
        <v>0</v>
      </c>
      <c r="V1091" s="26">
        <v>0</v>
      </c>
      <c r="W1091" s="26">
        <v>0</v>
      </c>
      <c r="X1091" s="26">
        <v>0</v>
      </c>
      <c r="Y1091" s="26">
        <v>0</v>
      </c>
      <c r="Z1091" s="26">
        <v>0</v>
      </c>
      <c r="AA1091" s="26">
        <v>0</v>
      </c>
      <c r="AB1091" s="26">
        <v>0</v>
      </c>
      <c r="AC1091" s="26">
        <v>191469.29</v>
      </c>
      <c r="AD1091" s="26">
        <v>100172.88</v>
      </c>
      <c r="AE1091" s="26">
        <v>0</v>
      </c>
      <c r="AF1091" s="29">
        <v>2022</v>
      </c>
      <c r="AG1091" s="29">
        <v>2022</v>
      </c>
      <c r="AH1091" s="30">
        <v>2022</v>
      </c>
    </row>
    <row r="1092" spans="1:16109" ht="61.5">
      <c r="A1092" s="17">
        <v>1</v>
      </c>
      <c r="B1092" s="52">
        <v>60</v>
      </c>
      <c r="C1092" s="20" t="s">
        <v>2380</v>
      </c>
      <c r="D1092" s="26">
        <v>9286521.9000000004</v>
      </c>
      <c r="E1092" s="26">
        <v>0</v>
      </c>
      <c r="F1092" s="26">
        <v>0</v>
      </c>
      <c r="G1092" s="26">
        <v>0</v>
      </c>
      <c r="H1092" s="26">
        <v>0</v>
      </c>
      <c r="I1092" s="26">
        <v>0</v>
      </c>
      <c r="J1092" s="26">
        <v>0</v>
      </c>
      <c r="K1092" s="58">
        <v>0</v>
      </c>
      <c r="L1092" s="26">
        <v>0</v>
      </c>
      <c r="M1092" s="26">
        <v>1678.1</v>
      </c>
      <c r="N1092" s="26">
        <v>9031056.0600000005</v>
      </c>
      <c r="O1092" s="26">
        <v>0</v>
      </c>
      <c r="P1092" s="26">
        <v>0</v>
      </c>
      <c r="Q1092" s="26">
        <v>0</v>
      </c>
      <c r="R1092" s="26">
        <v>0</v>
      </c>
      <c r="S1092" s="26">
        <v>0</v>
      </c>
      <c r="T1092" s="26">
        <v>0</v>
      </c>
      <c r="U1092" s="26">
        <v>0</v>
      </c>
      <c r="V1092" s="26">
        <v>0</v>
      </c>
      <c r="W1092" s="26">
        <v>0</v>
      </c>
      <c r="X1092" s="26">
        <v>0</v>
      </c>
      <c r="Y1092" s="26">
        <v>0</v>
      </c>
      <c r="Z1092" s="26">
        <v>0</v>
      </c>
      <c r="AA1092" s="26">
        <v>0</v>
      </c>
      <c r="AB1092" s="26">
        <v>0</v>
      </c>
      <c r="AC1092" s="26">
        <v>135465.84</v>
      </c>
      <c r="AD1092" s="26">
        <v>120000</v>
      </c>
      <c r="AE1092" s="26">
        <v>0</v>
      </c>
      <c r="AF1092" s="29">
        <v>2022</v>
      </c>
      <c r="AG1092" s="29">
        <v>2022</v>
      </c>
      <c r="AH1092" s="30">
        <v>2022</v>
      </c>
    </row>
    <row r="1093" spans="1:16109" ht="61.5">
      <c r="A1093" s="17">
        <v>1</v>
      </c>
      <c r="B1093" s="52">
        <v>61</v>
      </c>
      <c r="C1093" s="20" t="s">
        <v>2382</v>
      </c>
      <c r="D1093" s="26">
        <v>2807994.91</v>
      </c>
      <c r="E1093" s="26">
        <v>0</v>
      </c>
      <c r="F1093" s="26">
        <v>0</v>
      </c>
      <c r="G1093" s="26">
        <v>0</v>
      </c>
      <c r="H1093" s="26">
        <v>0</v>
      </c>
      <c r="I1093" s="26">
        <v>0</v>
      </c>
      <c r="J1093" s="26">
        <v>0</v>
      </c>
      <c r="K1093" s="58">
        <v>0</v>
      </c>
      <c r="L1093" s="26">
        <v>0</v>
      </c>
      <c r="M1093" s="26">
        <v>0</v>
      </c>
      <c r="N1093" s="26">
        <v>0</v>
      </c>
      <c r="O1093" s="26">
        <v>0</v>
      </c>
      <c r="P1093" s="26">
        <v>0</v>
      </c>
      <c r="Q1093" s="26">
        <v>398.4</v>
      </c>
      <c r="R1093" s="26">
        <v>2766497.45</v>
      </c>
      <c r="S1093" s="26">
        <v>0</v>
      </c>
      <c r="T1093" s="26">
        <v>0</v>
      </c>
      <c r="U1093" s="26">
        <v>0</v>
      </c>
      <c r="V1093" s="26">
        <v>0</v>
      </c>
      <c r="W1093" s="26">
        <v>0</v>
      </c>
      <c r="X1093" s="26">
        <v>0</v>
      </c>
      <c r="Y1093" s="26">
        <v>0</v>
      </c>
      <c r="Z1093" s="26">
        <v>0</v>
      </c>
      <c r="AA1093" s="26">
        <v>0</v>
      </c>
      <c r="AB1093" s="26">
        <v>0</v>
      </c>
      <c r="AC1093" s="26">
        <v>41497.46</v>
      </c>
      <c r="AD1093" s="26">
        <v>0</v>
      </c>
      <c r="AE1093" s="26">
        <v>0</v>
      </c>
      <c r="AF1093" s="29" t="s">
        <v>263</v>
      </c>
      <c r="AG1093" s="29">
        <v>2022</v>
      </c>
      <c r="AH1093" s="30">
        <v>2022</v>
      </c>
    </row>
    <row r="1094" spans="1:16109" ht="61.5">
      <c r="A1094" s="17">
        <v>1</v>
      </c>
      <c r="B1094" s="52">
        <v>62</v>
      </c>
      <c r="C1094" s="20" t="s">
        <v>2383</v>
      </c>
      <c r="D1094" s="26">
        <v>7246016</v>
      </c>
      <c r="E1094" s="26">
        <v>0</v>
      </c>
      <c r="F1094" s="26">
        <v>0</v>
      </c>
      <c r="G1094" s="26">
        <v>0</v>
      </c>
      <c r="H1094" s="26">
        <v>0</v>
      </c>
      <c r="I1094" s="26">
        <v>0</v>
      </c>
      <c r="J1094" s="26">
        <v>0</v>
      </c>
      <c r="K1094" s="58">
        <v>0</v>
      </c>
      <c r="L1094" s="26">
        <v>0</v>
      </c>
      <c r="M1094" s="26">
        <v>860</v>
      </c>
      <c r="N1094" s="26">
        <v>6961592.1200000001</v>
      </c>
      <c r="O1094" s="26">
        <v>0</v>
      </c>
      <c r="P1094" s="26">
        <v>0</v>
      </c>
      <c r="Q1094" s="26">
        <v>0</v>
      </c>
      <c r="R1094" s="26">
        <v>0</v>
      </c>
      <c r="S1094" s="26">
        <v>0</v>
      </c>
      <c r="T1094" s="26">
        <v>0</v>
      </c>
      <c r="U1094" s="26">
        <v>0</v>
      </c>
      <c r="V1094" s="26">
        <v>0</v>
      </c>
      <c r="W1094" s="26">
        <v>0</v>
      </c>
      <c r="X1094" s="26">
        <v>0</v>
      </c>
      <c r="Y1094" s="26">
        <v>0</v>
      </c>
      <c r="Z1094" s="26">
        <v>0</v>
      </c>
      <c r="AA1094" s="26">
        <v>0</v>
      </c>
      <c r="AB1094" s="26">
        <v>0</v>
      </c>
      <c r="AC1094" s="26">
        <v>104423.88</v>
      </c>
      <c r="AD1094" s="26">
        <v>180000</v>
      </c>
      <c r="AE1094" s="26">
        <v>0</v>
      </c>
      <c r="AF1094" s="29">
        <v>2022</v>
      </c>
      <c r="AG1094" s="29">
        <v>2022</v>
      </c>
      <c r="AH1094" s="30">
        <v>2022</v>
      </c>
    </row>
    <row r="1095" spans="1:16109" ht="61.5">
      <c r="A1095" s="17">
        <v>1</v>
      </c>
      <c r="B1095" s="52">
        <v>63</v>
      </c>
      <c r="C1095" s="20" t="s">
        <v>2384</v>
      </c>
      <c r="D1095" s="26">
        <v>10554961.98</v>
      </c>
      <c r="E1095" s="26">
        <v>0</v>
      </c>
      <c r="F1095" s="26">
        <v>0</v>
      </c>
      <c r="G1095" s="26">
        <v>0</v>
      </c>
      <c r="H1095" s="26">
        <v>0</v>
      </c>
      <c r="I1095" s="26">
        <v>0</v>
      </c>
      <c r="J1095" s="26">
        <v>0</v>
      </c>
      <c r="K1095" s="58">
        <v>0</v>
      </c>
      <c r="L1095" s="26">
        <v>0</v>
      </c>
      <c r="M1095" s="26">
        <v>1164</v>
      </c>
      <c r="N1095" s="26">
        <v>10280750.720000001</v>
      </c>
      <c r="O1095" s="26">
        <v>0</v>
      </c>
      <c r="P1095" s="26">
        <v>0</v>
      </c>
      <c r="Q1095" s="26">
        <v>0</v>
      </c>
      <c r="R1095" s="26">
        <v>0</v>
      </c>
      <c r="S1095" s="26">
        <v>0</v>
      </c>
      <c r="T1095" s="26">
        <v>0</v>
      </c>
      <c r="U1095" s="26">
        <v>0</v>
      </c>
      <c r="V1095" s="26">
        <v>0</v>
      </c>
      <c r="W1095" s="26">
        <v>0</v>
      </c>
      <c r="X1095" s="26">
        <v>0</v>
      </c>
      <c r="Y1095" s="26">
        <v>0</v>
      </c>
      <c r="Z1095" s="26">
        <v>0</v>
      </c>
      <c r="AA1095" s="26">
        <v>0</v>
      </c>
      <c r="AB1095" s="26">
        <v>0</v>
      </c>
      <c r="AC1095" s="26">
        <v>154211.26</v>
      </c>
      <c r="AD1095" s="26">
        <v>120000</v>
      </c>
      <c r="AE1095" s="26">
        <v>0</v>
      </c>
      <c r="AF1095" s="29">
        <v>2022</v>
      </c>
      <c r="AG1095" s="29">
        <v>2022</v>
      </c>
      <c r="AH1095" s="30">
        <v>2022</v>
      </c>
    </row>
    <row r="1096" spans="1:16109" ht="61.5">
      <c r="A1096" s="17">
        <v>1</v>
      </c>
      <c r="B1096" s="52">
        <v>64</v>
      </c>
      <c r="C1096" s="20" t="s">
        <v>2385</v>
      </c>
      <c r="D1096" s="26">
        <v>9366267.4699999988</v>
      </c>
      <c r="E1096" s="26">
        <v>0</v>
      </c>
      <c r="F1096" s="26">
        <v>0</v>
      </c>
      <c r="G1096" s="26">
        <v>0</v>
      </c>
      <c r="H1096" s="26">
        <v>0</v>
      </c>
      <c r="I1096" s="26">
        <v>0</v>
      </c>
      <c r="J1096" s="26">
        <v>0</v>
      </c>
      <c r="K1096" s="58">
        <v>0</v>
      </c>
      <c r="L1096" s="26">
        <v>0</v>
      </c>
      <c r="M1096" s="26">
        <v>1029.3</v>
      </c>
      <c r="N1096" s="26">
        <v>9109623.1199999992</v>
      </c>
      <c r="O1096" s="26">
        <v>0</v>
      </c>
      <c r="P1096" s="26">
        <v>0</v>
      </c>
      <c r="Q1096" s="26">
        <v>0</v>
      </c>
      <c r="R1096" s="26">
        <v>0</v>
      </c>
      <c r="S1096" s="26">
        <v>0</v>
      </c>
      <c r="T1096" s="26">
        <v>0</v>
      </c>
      <c r="U1096" s="26">
        <v>0</v>
      </c>
      <c r="V1096" s="26">
        <v>0</v>
      </c>
      <c r="W1096" s="26">
        <v>0</v>
      </c>
      <c r="X1096" s="26">
        <v>0</v>
      </c>
      <c r="Y1096" s="26">
        <v>0</v>
      </c>
      <c r="Z1096" s="26">
        <v>0</v>
      </c>
      <c r="AA1096" s="26">
        <v>0</v>
      </c>
      <c r="AB1096" s="26">
        <v>0</v>
      </c>
      <c r="AC1096" s="26">
        <v>136644.35</v>
      </c>
      <c r="AD1096" s="26">
        <v>120000</v>
      </c>
      <c r="AE1096" s="26">
        <v>0</v>
      </c>
      <c r="AF1096" s="29">
        <v>2022</v>
      </c>
      <c r="AG1096" s="29">
        <v>2022</v>
      </c>
      <c r="AH1096" s="30">
        <v>2022</v>
      </c>
    </row>
    <row r="1097" spans="1:16109" ht="61.5">
      <c r="A1097" s="17">
        <v>1</v>
      </c>
      <c r="B1097" s="52">
        <v>65</v>
      </c>
      <c r="C1097" s="20" t="s">
        <v>1812</v>
      </c>
      <c r="D1097" s="26">
        <v>2629580.86</v>
      </c>
      <c r="E1097" s="26">
        <v>0</v>
      </c>
      <c r="F1097" s="26">
        <v>0</v>
      </c>
      <c r="G1097" s="26">
        <v>0</v>
      </c>
      <c r="H1097" s="26">
        <v>0</v>
      </c>
      <c r="I1097" s="26">
        <v>0</v>
      </c>
      <c r="J1097" s="26">
        <v>0</v>
      </c>
      <c r="K1097" s="58">
        <v>0</v>
      </c>
      <c r="L1097" s="26">
        <v>0</v>
      </c>
      <c r="M1097" s="26">
        <v>598</v>
      </c>
      <c r="N1097" s="26">
        <v>2590720.06</v>
      </c>
      <c r="O1097" s="26">
        <v>0</v>
      </c>
      <c r="P1097" s="26">
        <v>0</v>
      </c>
      <c r="Q1097" s="26">
        <v>0</v>
      </c>
      <c r="R1097" s="26">
        <v>0</v>
      </c>
      <c r="S1097" s="26">
        <v>0</v>
      </c>
      <c r="T1097" s="26">
        <v>0</v>
      </c>
      <c r="U1097" s="26">
        <v>0</v>
      </c>
      <c r="V1097" s="26">
        <v>0</v>
      </c>
      <c r="W1097" s="26">
        <v>0</v>
      </c>
      <c r="X1097" s="26">
        <v>0</v>
      </c>
      <c r="Y1097" s="26">
        <v>0</v>
      </c>
      <c r="Z1097" s="26">
        <v>0</v>
      </c>
      <c r="AA1097" s="26">
        <v>0</v>
      </c>
      <c r="AB1097" s="26">
        <v>0</v>
      </c>
      <c r="AC1097" s="26">
        <v>38860.800000000003</v>
      </c>
      <c r="AD1097" s="26">
        <v>0</v>
      </c>
      <c r="AE1097" s="26">
        <v>0</v>
      </c>
      <c r="AF1097" s="29" t="s">
        <v>263</v>
      </c>
      <c r="AG1097" s="29">
        <v>2022</v>
      </c>
      <c r="AH1097" s="30">
        <v>2022</v>
      </c>
    </row>
    <row r="1098" spans="1:16109" s="6" customFormat="1" ht="61.5">
      <c r="A1098" s="17">
        <v>1</v>
      </c>
      <c r="B1098" s="52">
        <v>66</v>
      </c>
      <c r="C1098" s="20" t="s">
        <v>557</v>
      </c>
      <c r="D1098" s="26">
        <v>6735037.79</v>
      </c>
      <c r="E1098" s="26">
        <v>0</v>
      </c>
      <c r="F1098" s="26">
        <v>0</v>
      </c>
      <c r="G1098" s="26">
        <v>0</v>
      </c>
      <c r="H1098" s="26">
        <v>0</v>
      </c>
      <c r="I1098" s="26">
        <v>0</v>
      </c>
      <c r="J1098" s="26">
        <v>0</v>
      </c>
      <c r="K1098" s="58">
        <v>0</v>
      </c>
      <c r="L1098" s="26">
        <v>0</v>
      </c>
      <c r="M1098" s="26">
        <v>760.2</v>
      </c>
      <c r="N1098" s="26">
        <v>6635505.21</v>
      </c>
      <c r="O1098" s="26">
        <v>0</v>
      </c>
      <c r="P1098" s="26">
        <v>0</v>
      </c>
      <c r="Q1098" s="26">
        <v>0</v>
      </c>
      <c r="R1098" s="26">
        <v>0</v>
      </c>
      <c r="S1098" s="26">
        <v>0</v>
      </c>
      <c r="T1098" s="26">
        <v>0</v>
      </c>
      <c r="U1098" s="26">
        <v>0</v>
      </c>
      <c r="V1098" s="26">
        <v>0</v>
      </c>
      <c r="W1098" s="26">
        <v>0</v>
      </c>
      <c r="X1098" s="26">
        <v>0</v>
      </c>
      <c r="Y1098" s="26">
        <v>0</v>
      </c>
      <c r="Z1098" s="26">
        <v>0</v>
      </c>
      <c r="AA1098" s="26">
        <v>0</v>
      </c>
      <c r="AB1098" s="26">
        <v>0</v>
      </c>
      <c r="AC1098" s="26">
        <v>99532.58</v>
      </c>
      <c r="AD1098" s="26">
        <v>0</v>
      </c>
      <c r="AE1098" s="26">
        <v>0</v>
      </c>
      <c r="AF1098" s="29" t="s">
        <v>263</v>
      </c>
      <c r="AG1098" s="29">
        <v>2022</v>
      </c>
      <c r="AH1098" s="30">
        <v>2022</v>
      </c>
      <c r="AI1098" s="17"/>
      <c r="AJ1098" s="17"/>
      <c r="AK1098" s="17"/>
      <c r="AL1098" s="17"/>
      <c r="AM1098" s="17"/>
      <c r="AN1098" s="17"/>
      <c r="AO1098" s="17"/>
      <c r="AP1098" s="17"/>
      <c r="AQ1098" s="17"/>
      <c r="AR1098" s="17"/>
      <c r="AS1098" s="17"/>
      <c r="AT1098" s="17"/>
      <c r="AU1098" s="17"/>
      <c r="AV1098" s="17"/>
      <c r="AW1098" s="17"/>
      <c r="AX1098" s="17"/>
      <c r="AY1098" s="17"/>
      <c r="AZ1098" s="17"/>
      <c r="BA1098" s="17"/>
      <c r="BB1098" s="17"/>
      <c r="BC1098" s="17"/>
      <c r="BD1098" s="17"/>
      <c r="BE1098" s="17"/>
      <c r="BF1098" s="17"/>
      <c r="BG1098" s="17"/>
      <c r="BH1098" s="17"/>
      <c r="BI1098" s="17"/>
      <c r="BJ1098" s="17"/>
      <c r="BK1098" s="17"/>
      <c r="BL1098" s="17"/>
      <c r="BM1098" s="17"/>
      <c r="BN1098" s="17"/>
      <c r="BO1098" s="17"/>
      <c r="BP1098" s="17"/>
      <c r="BQ1098" s="17"/>
      <c r="BR1098" s="17"/>
      <c r="BS1098" s="17"/>
      <c r="BT1098" s="17"/>
      <c r="BU1098" s="17"/>
      <c r="BV1098" s="17"/>
      <c r="BW1098" s="17"/>
      <c r="BX1098" s="17"/>
      <c r="BY1098" s="17"/>
      <c r="BZ1098" s="17"/>
      <c r="CA1098" s="17"/>
      <c r="CB1098" s="17"/>
      <c r="CC1098" s="17"/>
      <c r="CD1098" s="17"/>
      <c r="CE1098" s="17"/>
      <c r="CF1098" s="17"/>
      <c r="CG1098" s="17"/>
      <c r="CH1098" s="17"/>
      <c r="CI1098" s="17"/>
      <c r="CJ1098" s="17"/>
      <c r="CK1098" s="17"/>
      <c r="CL1098" s="17"/>
      <c r="CM1098" s="17"/>
      <c r="CN1098" s="17"/>
      <c r="CO1098" s="17"/>
      <c r="CP1098" s="17"/>
      <c r="CQ1098" s="17"/>
      <c r="CR1098" s="17"/>
      <c r="CS1098" s="17"/>
      <c r="CT1098" s="17"/>
      <c r="CU1098" s="17"/>
      <c r="CV1098" s="17"/>
      <c r="CW1098" s="17"/>
      <c r="CX1098" s="17"/>
      <c r="CY1098" s="17"/>
      <c r="CZ1098" s="17"/>
      <c r="DA1098" s="17"/>
      <c r="DB1098" s="17"/>
      <c r="DC1098" s="17"/>
      <c r="DD1098" s="17"/>
      <c r="DE1098" s="17"/>
      <c r="DF1098" s="17"/>
      <c r="DG1098" s="17"/>
      <c r="DH1098" s="17"/>
      <c r="DI1098" s="17"/>
      <c r="DJ1098" s="17"/>
      <c r="DK1098" s="17"/>
      <c r="DL1098" s="17"/>
      <c r="DM1098" s="17"/>
      <c r="DN1098" s="17"/>
      <c r="DO1098" s="17"/>
      <c r="DP1098" s="17"/>
      <c r="DQ1098" s="17"/>
      <c r="DR1098" s="17"/>
      <c r="DS1098" s="17"/>
      <c r="DT1098" s="17"/>
      <c r="DU1098" s="17"/>
      <c r="DV1098" s="17"/>
      <c r="DW1098" s="17"/>
      <c r="DX1098" s="17"/>
      <c r="DY1098" s="17"/>
      <c r="DZ1098" s="17"/>
      <c r="EA1098" s="17"/>
      <c r="EB1098" s="17"/>
      <c r="EC1098" s="17"/>
      <c r="ED1098" s="17"/>
      <c r="EE1098" s="17"/>
      <c r="EF1098" s="17"/>
      <c r="EG1098" s="17"/>
      <c r="EH1098" s="17"/>
      <c r="EI1098" s="17"/>
      <c r="EJ1098" s="17"/>
      <c r="EK1098" s="17"/>
      <c r="EL1098" s="17"/>
      <c r="EM1098" s="17"/>
      <c r="EN1098" s="17"/>
      <c r="EO1098" s="17"/>
      <c r="EP1098" s="17"/>
      <c r="EQ1098" s="17"/>
      <c r="ER1098" s="17"/>
      <c r="ES1098" s="17"/>
      <c r="ET1098" s="17"/>
      <c r="EU1098" s="17"/>
      <c r="EV1098" s="17"/>
      <c r="EW1098" s="17"/>
      <c r="EX1098" s="17"/>
      <c r="EY1098" s="17"/>
      <c r="EZ1098" s="17"/>
      <c r="FA1098" s="17"/>
      <c r="FB1098" s="17"/>
      <c r="FC1098" s="17"/>
      <c r="FD1098" s="17"/>
      <c r="FE1098" s="17"/>
      <c r="FF1098" s="17"/>
      <c r="FG1098" s="17"/>
      <c r="FH1098" s="17"/>
      <c r="FI1098" s="17"/>
      <c r="FJ1098" s="17"/>
      <c r="FK1098" s="17"/>
      <c r="FL1098" s="17"/>
      <c r="FM1098" s="17"/>
      <c r="FN1098" s="17"/>
      <c r="FO1098" s="17"/>
      <c r="FP1098" s="17"/>
      <c r="FQ1098" s="17"/>
      <c r="FR1098" s="17"/>
      <c r="FS1098" s="17"/>
      <c r="FT1098" s="17"/>
      <c r="FU1098" s="17"/>
      <c r="FV1098" s="17"/>
      <c r="FW1098" s="17"/>
      <c r="FX1098" s="17"/>
      <c r="FY1098" s="17"/>
      <c r="FZ1098" s="17"/>
      <c r="GA1098" s="17"/>
      <c r="GB1098" s="17"/>
      <c r="GC1098" s="17"/>
      <c r="GD1098" s="17"/>
      <c r="GE1098" s="17"/>
      <c r="GF1098" s="17"/>
      <c r="GG1098" s="17"/>
      <c r="GH1098" s="17"/>
      <c r="GI1098" s="17"/>
      <c r="GJ1098" s="17"/>
      <c r="GK1098" s="17"/>
      <c r="GL1098" s="17"/>
      <c r="GM1098" s="17"/>
      <c r="GN1098" s="17"/>
      <c r="GO1098" s="17"/>
      <c r="GP1098" s="17"/>
      <c r="GQ1098" s="17"/>
      <c r="GR1098" s="17"/>
      <c r="GS1098" s="17"/>
      <c r="GT1098" s="17"/>
      <c r="GU1098" s="17"/>
      <c r="GV1098" s="17"/>
      <c r="GW1098" s="17"/>
      <c r="GX1098" s="17"/>
      <c r="GY1098" s="17"/>
      <c r="GZ1098" s="17"/>
      <c r="HA1098" s="17"/>
      <c r="HB1098" s="17"/>
      <c r="HC1098" s="17"/>
      <c r="HD1098" s="17"/>
      <c r="HE1098" s="17"/>
      <c r="HF1098" s="17"/>
      <c r="HG1098" s="17"/>
      <c r="HH1098" s="17"/>
      <c r="HI1098" s="17"/>
      <c r="HJ1098" s="17"/>
      <c r="HK1098" s="17"/>
      <c r="HL1098" s="17"/>
      <c r="HM1098" s="17"/>
      <c r="HN1098" s="17"/>
      <c r="HO1098" s="17"/>
      <c r="HP1098" s="17"/>
      <c r="HQ1098" s="17"/>
      <c r="HR1098" s="17"/>
      <c r="HS1098" s="17"/>
      <c r="HT1098" s="17"/>
      <c r="HU1098" s="17"/>
      <c r="HV1098" s="17"/>
      <c r="HW1098" s="17"/>
      <c r="HX1098" s="17"/>
      <c r="HY1098" s="17"/>
      <c r="HZ1098" s="17"/>
      <c r="IA1098" s="17"/>
      <c r="IB1098" s="17"/>
      <c r="IC1098" s="17"/>
      <c r="ID1098" s="17"/>
      <c r="IE1098" s="17"/>
      <c r="IF1098" s="17"/>
      <c r="IG1098" s="17"/>
      <c r="IH1098" s="17"/>
      <c r="II1098" s="17"/>
      <c r="IJ1098" s="17"/>
      <c r="IK1098" s="17"/>
      <c r="IL1098" s="17"/>
      <c r="IM1098" s="17"/>
      <c r="IN1098" s="17"/>
      <c r="IO1098" s="17"/>
      <c r="IP1098" s="17"/>
      <c r="IQ1098" s="17"/>
      <c r="IR1098" s="17"/>
      <c r="IS1098" s="17"/>
      <c r="IT1098" s="17"/>
      <c r="IU1098" s="17"/>
      <c r="IV1098" s="17"/>
      <c r="IW1098" s="17"/>
      <c r="IX1098" s="17"/>
      <c r="IY1098" s="17"/>
      <c r="IZ1098" s="17"/>
      <c r="JA1098" s="17"/>
      <c r="JB1098" s="17"/>
      <c r="JC1098" s="17"/>
      <c r="JD1098" s="17"/>
      <c r="JE1098" s="17"/>
      <c r="JF1098" s="17"/>
      <c r="JG1098" s="17"/>
      <c r="JH1098" s="17"/>
      <c r="JI1098" s="17"/>
      <c r="JJ1098" s="17"/>
      <c r="JK1098" s="17"/>
      <c r="JL1098" s="17"/>
      <c r="JM1098" s="17"/>
      <c r="JN1098" s="17"/>
      <c r="JO1098" s="17"/>
      <c r="JP1098" s="17"/>
      <c r="JQ1098" s="17"/>
      <c r="JR1098" s="17"/>
      <c r="JS1098" s="17"/>
      <c r="JT1098" s="17"/>
      <c r="JU1098" s="17"/>
      <c r="JV1098" s="17"/>
      <c r="JW1098" s="17"/>
      <c r="JX1098" s="17"/>
      <c r="JY1098" s="17"/>
      <c r="JZ1098" s="17"/>
      <c r="KA1098" s="17"/>
      <c r="KB1098" s="17"/>
      <c r="KC1098" s="17"/>
      <c r="KD1098" s="17"/>
      <c r="KE1098" s="17"/>
      <c r="KF1098" s="17"/>
      <c r="KG1098" s="17"/>
      <c r="KH1098" s="17"/>
      <c r="KI1098" s="17"/>
      <c r="KJ1098" s="17"/>
      <c r="KK1098" s="17"/>
      <c r="KL1098" s="17"/>
      <c r="KM1098" s="17"/>
      <c r="KN1098" s="17"/>
      <c r="KO1098" s="17"/>
      <c r="KP1098" s="17"/>
      <c r="KQ1098" s="17"/>
      <c r="KR1098" s="17"/>
      <c r="KS1098" s="17"/>
      <c r="KT1098" s="17"/>
      <c r="KU1098" s="17"/>
      <c r="KV1098" s="17"/>
      <c r="KW1098" s="17"/>
      <c r="KX1098" s="17"/>
      <c r="KY1098" s="17"/>
      <c r="KZ1098" s="17"/>
      <c r="LA1098" s="17"/>
      <c r="LB1098" s="17"/>
      <c r="LC1098" s="17"/>
      <c r="LD1098" s="17"/>
      <c r="LE1098" s="17"/>
      <c r="LF1098" s="17"/>
      <c r="LG1098" s="17"/>
      <c r="LH1098" s="17"/>
      <c r="LI1098" s="17"/>
      <c r="LJ1098" s="17"/>
      <c r="LK1098" s="17"/>
      <c r="LL1098" s="17"/>
      <c r="LM1098" s="17"/>
      <c r="LN1098" s="17"/>
      <c r="LO1098" s="17"/>
      <c r="LP1098" s="17"/>
      <c r="LQ1098" s="17"/>
      <c r="LR1098" s="17"/>
      <c r="LS1098" s="17"/>
      <c r="LT1098" s="17"/>
      <c r="LU1098" s="17"/>
      <c r="LV1098" s="17"/>
      <c r="LW1098" s="17"/>
      <c r="LX1098" s="17"/>
      <c r="LY1098" s="17"/>
      <c r="LZ1098" s="17"/>
      <c r="MA1098" s="17"/>
      <c r="MB1098" s="17"/>
      <c r="MC1098" s="17"/>
      <c r="MD1098" s="17"/>
      <c r="ME1098" s="17"/>
      <c r="MF1098" s="17"/>
      <c r="MG1098" s="17"/>
      <c r="MH1098" s="17"/>
      <c r="MI1098" s="17"/>
      <c r="MJ1098" s="17"/>
      <c r="MK1098" s="17"/>
      <c r="ML1098" s="17"/>
      <c r="MM1098" s="17"/>
      <c r="MN1098" s="17"/>
      <c r="MO1098" s="17"/>
      <c r="MP1098" s="17"/>
      <c r="MQ1098" s="17"/>
      <c r="MR1098" s="17"/>
      <c r="MS1098" s="17"/>
      <c r="MT1098" s="17"/>
      <c r="MU1098" s="17"/>
      <c r="MV1098" s="17"/>
      <c r="MW1098" s="17"/>
      <c r="MX1098" s="17"/>
      <c r="MY1098" s="17"/>
      <c r="MZ1098" s="17"/>
      <c r="NA1098" s="17"/>
      <c r="NB1098" s="17"/>
      <c r="NC1098" s="17"/>
      <c r="ND1098" s="17"/>
      <c r="NE1098" s="17"/>
      <c r="NF1098" s="17"/>
      <c r="NG1098" s="17"/>
      <c r="NH1098" s="17"/>
      <c r="NI1098" s="17"/>
      <c r="NJ1098" s="17"/>
      <c r="NK1098" s="17"/>
      <c r="NL1098" s="17"/>
      <c r="NM1098" s="17"/>
      <c r="NN1098" s="17"/>
      <c r="NO1098" s="17"/>
      <c r="NP1098" s="17"/>
      <c r="NQ1098" s="17"/>
      <c r="NR1098" s="17"/>
      <c r="NS1098" s="17"/>
      <c r="NT1098" s="17"/>
      <c r="NU1098" s="17"/>
      <c r="NV1098" s="17"/>
      <c r="NW1098" s="17"/>
      <c r="NX1098" s="17"/>
      <c r="NY1098" s="17"/>
      <c r="NZ1098" s="17"/>
      <c r="OA1098" s="17"/>
      <c r="OB1098" s="17"/>
      <c r="OC1098" s="17"/>
      <c r="OD1098" s="17"/>
      <c r="OE1098" s="17"/>
      <c r="OF1098" s="17"/>
      <c r="OG1098" s="17"/>
      <c r="OH1098" s="17"/>
      <c r="OI1098" s="17"/>
      <c r="OJ1098" s="17"/>
      <c r="OK1098" s="17"/>
      <c r="OL1098" s="17"/>
      <c r="OM1098" s="17"/>
      <c r="ON1098" s="17"/>
      <c r="OO1098" s="17"/>
      <c r="OP1098" s="17"/>
      <c r="OQ1098" s="17"/>
      <c r="OR1098" s="17"/>
      <c r="OS1098" s="17"/>
      <c r="OT1098" s="17"/>
      <c r="OU1098" s="17"/>
      <c r="OV1098" s="17"/>
      <c r="OW1098" s="17"/>
      <c r="OX1098" s="17"/>
      <c r="OY1098" s="17"/>
      <c r="OZ1098" s="17"/>
      <c r="PA1098" s="17"/>
      <c r="PB1098" s="17"/>
      <c r="PC1098" s="17"/>
      <c r="PD1098" s="17"/>
      <c r="PE1098" s="17"/>
      <c r="PF1098" s="17"/>
      <c r="PG1098" s="17"/>
      <c r="PH1098" s="17"/>
      <c r="PI1098" s="17"/>
      <c r="PJ1098" s="17"/>
      <c r="PK1098" s="17"/>
      <c r="PL1098" s="17"/>
      <c r="PM1098" s="17"/>
      <c r="PN1098" s="17"/>
      <c r="PO1098" s="17"/>
      <c r="PP1098" s="17"/>
      <c r="PQ1098" s="17"/>
      <c r="PR1098" s="17"/>
      <c r="PS1098" s="17"/>
      <c r="PT1098" s="17"/>
      <c r="PU1098" s="17"/>
      <c r="PV1098" s="17"/>
      <c r="PW1098" s="17"/>
      <c r="PX1098" s="17"/>
      <c r="PY1098" s="17"/>
      <c r="PZ1098" s="17"/>
      <c r="QA1098" s="17"/>
      <c r="QB1098" s="17"/>
      <c r="QC1098" s="17"/>
      <c r="QD1098" s="17"/>
      <c r="QE1098" s="17"/>
      <c r="QF1098" s="17"/>
      <c r="QG1098" s="17"/>
      <c r="QH1098" s="17"/>
      <c r="QI1098" s="17"/>
      <c r="QJ1098" s="17"/>
      <c r="QK1098" s="17"/>
      <c r="QL1098" s="17"/>
      <c r="QM1098" s="17"/>
      <c r="QN1098" s="17"/>
      <c r="QO1098" s="17"/>
      <c r="QP1098" s="17"/>
      <c r="QQ1098" s="17"/>
      <c r="QR1098" s="17"/>
      <c r="QS1098" s="17"/>
      <c r="QT1098" s="17"/>
      <c r="QU1098" s="17"/>
      <c r="QV1098" s="17"/>
      <c r="QW1098" s="17"/>
      <c r="QX1098" s="17"/>
      <c r="QY1098" s="17"/>
      <c r="QZ1098" s="17"/>
      <c r="RA1098" s="17"/>
      <c r="RB1098" s="17"/>
      <c r="RC1098" s="17"/>
      <c r="RD1098" s="17"/>
      <c r="RE1098" s="17"/>
      <c r="RF1098" s="17"/>
      <c r="RG1098" s="17"/>
      <c r="RH1098" s="17"/>
      <c r="RI1098" s="17"/>
      <c r="RJ1098" s="17"/>
      <c r="RK1098" s="17"/>
      <c r="RL1098" s="17"/>
      <c r="RM1098" s="17"/>
      <c r="RN1098" s="17"/>
      <c r="RO1098" s="17"/>
      <c r="RP1098" s="17"/>
      <c r="RQ1098" s="17"/>
      <c r="RR1098" s="17"/>
      <c r="RS1098" s="17"/>
      <c r="RT1098" s="17"/>
      <c r="RU1098" s="17"/>
      <c r="RV1098" s="17"/>
      <c r="RW1098" s="17"/>
      <c r="RX1098" s="17"/>
      <c r="RY1098" s="17"/>
      <c r="RZ1098" s="17"/>
      <c r="SA1098" s="17"/>
      <c r="SB1098" s="17"/>
      <c r="SC1098" s="17"/>
      <c r="SD1098" s="17"/>
      <c r="SE1098" s="17"/>
      <c r="SF1098" s="17"/>
      <c r="SG1098" s="17"/>
      <c r="SH1098" s="17"/>
      <c r="SI1098" s="17"/>
      <c r="SJ1098" s="17"/>
      <c r="SK1098" s="17"/>
      <c r="SL1098" s="17"/>
      <c r="SM1098" s="17"/>
      <c r="SN1098" s="17"/>
      <c r="SO1098" s="17"/>
      <c r="SP1098" s="17"/>
      <c r="SQ1098" s="17"/>
      <c r="SR1098" s="17"/>
      <c r="SS1098" s="17"/>
      <c r="ST1098" s="17"/>
      <c r="SU1098" s="17"/>
      <c r="SV1098" s="17"/>
      <c r="SW1098" s="17"/>
      <c r="SX1098" s="17"/>
      <c r="SY1098" s="17"/>
      <c r="SZ1098" s="17"/>
      <c r="TA1098" s="17"/>
      <c r="TB1098" s="17"/>
      <c r="TC1098" s="17"/>
      <c r="TD1098" s="17"/>
      <c r="TE1098" s="17"/>
      <c r="TF1098" s="17"/>
      <c r="TG1098" s="17"/>
      <c r="TH1098" s="17"/>
      <c r="TI1098" s="17"/>
      <c r="TJ1098" s="17"/>
      <c r="TK1098" s="17"/>
      <c r="TL1098" s="17"/>
      <c r="TM1098" s="17"/>
      <c r="TN1098" s="17"/>
      <c r="TO1098" s="17"/>
      <c r="TP1098" s="17"/>
      <c r="TQ1098" s="17"/>
      <c r="TR1098" s="17"/>
      <c r="TS1098" s="17"/>
      <c r="TT1098" s="17"/>
      <c r="TU1098" s="17"/>
      <c r="TV1098" s="17"/>
      <c r="TW1098" s="17"/>
      <c r="TX1098" s="17"/>
      <c r="TY1098" s="17"/>
      <c r="TZ1098" s="17"/>
      <c r="UA1098" s="17"/>
      <c r="UB1098" s="17"/>
      <c r="UC1098" s="17"/>
      <c r="UD1098" s="17"/>
      <c r="UE1098" s="17"/>
      <c r="UF1098" s="17"/>
      <c r="UG1098" s="17"/>
      <c r="UH1098" s="17"/>
      <c r="UI1098" s="17"/>
      <c r="UJ1098" s="17"/>
      <c r="UK1098" s="17"/>
      <c r="UL1098" s="17"/>
      <c r="UM1098" s="17"/>
      <c r="UN1098" s="17"/>
      <c r="UO1098" s="17"/>
      <c r="UP1098" s="17"/>
      <c r="UQ1098" s="17"/>
      <c r="UR1098" s="17"/>
      <c r="US1098" s="17"/>
      <c r="UT1098" s="17"/>
      <c r="UU1098" s="17"/>
      <c r="UV1098" s="17"/>
      <c r="UW1098" s="17"/>
      <c r="UX1098" s="17"/>
      <c r="UY1098" s="17"/>
      <c r="UZ1098" s="17"/>
      <c r="VA1098" s="17"/>
      <c r="VB1098" s="17"/>
      <c r="VC1098" s="17"/>
      <c r="VD1098" s="17"/>
      <c r="VE1098" s="17"/>
      <c r="VF1098" s="17"/>
      <c r="VG1098" s="17"/>
      <c r="VH1098" s="17"/>
      <c r="VI1098" s="17"/>
      <c r="VJ1098" s="17"/>
      <c r="VK1098" s="17"/>
      <c r="VL1098" s="17"/>
      <c r="VM1098" s="17"/>
      <c r="VN1098" s="17"/>
      <c r="VO1098" s="17"/>
      <c r="VP1098" s="17"/>
      <c r="VQ1098" s="17"/>
      <c r="VR1098" s="17"/>
      <c r="VS1098" s="17"/>
      <c r="VT1098" s="17"/>
      <c r="VU1098" s="17"/>
      <c r="VV1098" s="17"/>
      <c r="VW1098" s="17"/>
      <c r="VX1098" s="17"/>
      <c r="VY1098" s="17"/>
      <c r="VZ1098" s="17"/>
      <c r="WA1098" s="17"/>
      <c r="WB1098" s="17"/>
      <c r="WC1098" s="17"/>
      <c r="WD1098" s="17"/>
      <c r="WE1098" s="17"/>
      <c r="WF1098" s="17"/>
      <c r="WG1098" s="17"/>
      <c r="WH1098" s="17"/>
      <c r="WI1098" s="17"/>
      <c r="WJ1098" s="17"/>
      <c r="WK1098" s="17"/>
      <c r="WL1098" s="17"/>
      <c r="WM1098" s="17"/>
      <c r="WN1098" s="17"/>
      <c r="WO1098" s="17"/>
      <c r="WP1098" s="17"/>
      <c r="WQ1098" s="17"/>
      <c r="WR1098" s="17"/>
      <c r="WS1098" s="17"/>
      <c r="WT1098" s="17"/>
      <c r="WU1098" s="17"/>
      <c r="WV1098" s="17"/>
      <c r="WW1098" s="17"/>
      <c r="WX1098" s="17"/>
      <c r="WY1098" s="17"/>
      <c r="WZ1098" s="17"/>
      <c r="XA1098" s="17"/>
      <c r="XB1098" s="17"/>
      <c r="XC1098" s="17"/>
      <c r="XD1098" s="17"/>
      <c r="XE1098" s="17"/>
      <c r="XF1098" s="17"/>
      <c r="XG1098" s="17"/>
      <c r="XH1098" s="17"/>
      <c r="XI1098" s="17"/>
      <c r="XJ1098" s="17"/>
      <c r="XK1098" s="17"/>
      <c r="XL1098" s="17"/>
      <c r="XM1098" s="17"/>
      <c r="XN1098" s="17"/>
      <c r="XO1098" s="17"/>
      <c r="XP1098" s="17"/>
      <c r="XQ1098" s="17"/>
      <c r="XR1098" s="17"/>
      <c r="XS1098" s="17"/>
      <c r="XT1098" s="17"/>
      <c r="XU1098" s="17"/>
      <c r="XV1098" s="17"/>
      <c r="XW1098" s="17"/>
      <c r="XX1098" s="17"/>
      <c r="XY1098" s="17"/>
      <c r="XZ1098" s="17"/>
      <c r="YA1098" s="17"/>
      <c r="YB1098" s="17"/>
      <c r="YC1098" s="17"/>
      <c r="YD1098" s="17"/>
      <c r="YE1098" s="17"/>
      <c r="YF1098" s="17"/>
      <c r="YG1098" s="17"/>
      <c r="YH1098" s="17"/>
      <c r="YI1098" s="17"/>
      <c r="YJ1098" s="17"/>
      <c r="YK1098" s="17"/>
      <c r="YL1098" s="17"/>
      <c r="YM1098" s="17"/>
      <c r="YN1098" s="17"/>
      <c r="YO1098" s="17"/>
      <c r="YP1098" s="17"/>
      <c r="YQ1098" s="17"/>
      <c r="YR1098" s="17"/>
      <c r="YS1098" s="17"/>
      <c r="YT1098" s="17"/>
      <c r="YU1098" s="17"/>
      <c r="YV1098" s="17"/>
      <c r="YW1098" s="17"/>
      <c r="YX1098" s="17"/>
      <c r="YY1098" s="17"/>
      <c r="YZ1098" s="17"/>
      <c r="ZA1098" s="17"/>
      <c r="ZB1098" s="17"/>
      <c r="ZC1098" s="17"/>
      <c r="ZD1098" s="17"/>
      <c r="ZE1098" s="17"/>
      <c r="ZF1098" s="17"/>
      <c r="ZG1098" s="17"/>
      <c r="ZH1098" s="17"/>
      <c r="ZI1098" s="17"/>
      <c r="ZJ1098" s="17"/>
      <c r="ZK1098" s="17"/>
      <c r="ZL1098" s="17"/>
      <c r="ZM1098" s="17"/>
      <c r="ZN1098" s="17"/>
      <c r="ZO1098" s="17"/>
      <c r="ZP1098" s="17"/>
      <c r="ZQ1098" s="17"/>
      <c r="ZR1098" s="17"/>
      <c r="ZS1098" s="17"/>
      <c r="ZT1098" s="17"/>
      <c r="ZU1098" s="17"/>
      <c r="ZV1098" s="17"/>
      <c r="ZW1098" s="17"/>
      <c r="ZX1098" s="17"/>
      <c r="ZY1098" s="17"/>
      <c r="ZZ1098" s="17"/>
      <c r="AAA1098" s="17"/>
      <c r="AAB1098" s="17"/>
      <c r="AAC1098" s="17"/>
      <c r="AAD1098" s="17"/>
      <c r="AAE1098" s="17"/>
      <c r="AAF1098" s="17"/>
      <c r="AAG1098" s="17"/>
      <c r="AAH1098" s="17"/>
      <c r="AAI1098" s="17"/>
      <c r="AAJ1098" s="17"/>
      <c r="AAK1098" s="17"/>
      <c r="AAL1098" s="17"/>
      <c r="AAM1098" s="17"/>
      <c r="AAN1098" s="17"/>
      <c r="AAO1098" s="17"/>
      <c r="AAP1098" s="17"/>
      <c r="AAQ1098" s="17"/>
      <c r="AAR1098" s="17"/>
      <c r="AAS1098" s="17"/>
      <c r="AAT1098" s="17"/>
      <c r="AAU1098" s="17"/>
      <c r="AAV1098" s="17"/>
      <c r="AAW1098" s="17"/>
      <c r="AAX1098" s="17"/>
      <c r="AAY1098" s="17"/>
      <c r="AAZ1098" s="17"/>
      <c r="ABA1098" s="17"/>
      <c r="ABB1098" s="17"/>
      <c r="ABC1098" s="17"/>
      <c r="ABD1098" s="17"/>
      <c r="ABE1098" s="17"/>
      <c r="ABF1098" s="17"/>
      <c r="ABG1098" s="17"/>
      <c r="ABH1098" s="17"/>
      <c r="ABI1098" s="17"/>
      <c r="ABJ1098" s="17"/>
      <c r="ABK1098" s="17"/>
      <c r="ABL1098" s="17"/>
      <c r="ABM1098" s="17"/>
      <c r="ABN1098" s="17"/>
      <c r="ABO1098" s="17"/>
      <c r="ABP1098" s="17"/>
      <c r="ABQ1098" s="17"/>
      <c r="ABR1098" s="17"/>
      <c r="ABS1098" s="17"/>
      <c r="ABT1098" s="17"/>
      <c r="ABU1098" s="17"/>
      <c r="ABV1098" s="17"/>
      <c r="ABW1098" s="17"/>
      <c r="ABX1098" s="17"/>
      <c r="ABY1098" s="17"/>
      <c r="ABZ1098" s="17"/>
      <c r="ACA1098" s="17"/>
      <c r="ACB1098" s="17"/>
      <c r="ACC1098" s="17"/>
      <c r="ACD1098" s="17"/>
      <c r="ACE1098" s="17"/>
      <c r="ACF1098" s="17"/>
      <c r="ACG1098" s="17"/>
      <c r="ACH1098" s="17"/>
      <c r="ACI1098" s="17"/>
      <c r="ACJ1098" s="17"/>
      <c r="ACK1098" s="17"/>
      <c r="ACL1098" s="17"/>
      <c r="ACM1098" s="17"/>
      <c r="ACN1098" s="17"/>
      <c r="ACO1098" s="17"/>
      <c r="ACP1098" s="17"/>
      <c r="ACQ1098" s="17"/>
      <c r="ACR1098" s="17"/>
      <c r="ACS1098" s="17"/>
      <c r="ACT1098" s="17"/>
      <c r="ACU1098" s="17"/>
      <c r="ACV1098" s="17"/>
      <c r="ACW1098" s="17"/>
      <c r="ACX1098" s="17"/>
      <c r="ACY1098" s="17"/>
      <c r="ACZ1098" s="17"/>
      <c r="ADA1098" s="17"/>
      <c r="ADB1098" s="17"/>
      <c r="ADC1098" s="17"/>
      <c r="ADD1098" s="17"/>
      <c r="ADE1098" s="17"/>
      <c r="ADF1098" s="17"/>
      <c r="ADG1098" s="17"/>
      <c r="ADH1098" s="17"/>
      <c r="ADI1098" s="17"/>
      <c r="ADJ1098" s="17"/>
      <c r="ADK1098" s="17"/>
      <c r="ADL1098" s="17"/>
      <c r="ADM1098" s="17"/>
      <c r="ADN1098" s="17"/>
      <c r="ADO1098" s="17"/>
      <c r="ADP1098" s="17"/>
      <c r="ADQ1098" s="17"/>
      <c r="ADR1098" s="17"/>
      <c r="ADS1098" s="17"/>
      <c r="ADT1098" s="17"/>
      <c r="ADU1098" s="17"/>
      <c r="ADV1098" s="17"/>
      <c r="ADW1098" s="17"/>
      <c r="ADX1098" s="17"/>
      <c r="ADY1098" s="17"/>
      <c r="ADZ1098" s="17"/>
      <c r="AEA1098" s="17"/>
      <c r="AEB1098" s="17"/>
      <c r="AEC1098" s="17"/>
      <c r="AED1098" s="17"/>
      <c r="AEE1098" s="17"/>
      <c r="AEF1098" s="17"/>
      <c r="AEG1098" s="17"/>
      <c r="AEH1098" s="17"/>
      <c r="AEI1098" s="17"/>
      <c r="AEJ1098" s="17"/>
      <c r="AEK1098" s="17"/>
      <c r="AEL1098" s="17"/>
      <c r="AEM1098" s="17"/>
      <c r="AEN1098" s="17"/>
      <c r="AEO1098" s="17"/>
      <c r="AEP1098" s="17"/>
      <c r="AEQ1098" s="17"/>
      <c r="AER1098" s="17"/>
      <c r="AES1098" s="17"/>
      <c r="AET1098" s="17"/>
      <c r="AEU1098" s="17"/>
      <c r="AEV1098" s="17"/>
      <c r="AEW1098" s="17"/>
      <c r="AEX1098" s="17"/>
      <c r="AEY1098" s="17"/>
      <c r="AEZ1098" s="17"/>
      <c r="AFA1098" s="17"/>
      <c r="AFB1098" s="17"/>
      <c r="AFC1098" s="17"/>
      <c r="AFD1098" s="17"/>
      <c r="AFE1098" s="17"/>
      <c r="AFF1098" s="17"/>
      <c r="AFG1098" s="17"/>
      <c r="AFH1098" s="17"/>
      <c r="AFI1098" s="17"/>
      <c r="AFJ1098" s="17"/>
      <c r="AFK1098" s="17"/>
      <c r="AFL1098" s="17"/>
      <c r="AFM1098" s="17"/>
      <c r="AFN1098" s="17"/>
      <c r="AFO1098" s="17"/>
      <c r="AFP1098" s="17"/>
      <c r="AFQ1098" s="17"/>
      <c r="AFR1098" s="17"/>
      <c r="AFS1098" s="17"/>
      <c r="AFT1098" s="17"/>
      <c r="AFU1098" s="17"/>
      <c r="AFV1098" s="17"/>
      <c r="AFW1098" s="17"/>
      <c r="AFX1098" s="17"/>
      <c r="AFY1098" s="17"/>
      <c r="AFZ1098" s="17"/>
      <c r="AGA1098" s="17"/>
      <c r="AGB1098" s="17"/>
      <c r="AGC1098" s="17"/>
      <c r="AGD1098" s="17"/>
      <c r="AGE1098" s="17"/>
      <c r="AGF1098" s="17"/>
      <c r="AGG1098" s="17"/>
      <c r="AGH1098" s="17"/>
      <c r="AGI1098" s="17"/>
      <c r="AGJ1098" s="17"/>
      <c r="AGK1098" s="17"/>
      <c r="AGL1098" s="17"/>
      <c r="AGM1098" s="17"/>
      <c r="AGN1098" s="17"/>
      <c r="AGO1098" s="17"/>
      <c r="AGP1098" s="17"/>
      <c r="AGQ1098" s="17"/>
      <c r="AGR1098" s="17"/>
      <c r="AGS1098" s="17"/>
      <c r="AGT1098" s="17"/>
      <c r="AGU1098" s="17"/>
      <c r="AGV1098" s="17"/>
      <c r="AGW1098" s="17"/>
      <c r="AGX1098" s="17"/>
      <c r="AGY1098" s="17"/>
      <c r="AGZ1098" s="17"/>
      <c r="AHA1098" s="17"/>
      <c r="AHB1098" s="17"/>
      <c r="AHC1098" s="17"/>
      <c r="AHD1098" s="17"/>
      <c r="AHE1098" s="17"/>
      <c r="AHF1098" s="17"/>
      <c r="AHG1098" s="17"/>
      <c r="AHH1098" s="17"/>
      <c r="AHI1098" s="17"/>
      <c r="AHJ1098" s="17"/>
      <c r="AHK1098" s="17"/>
      <c r="AHL1098" s="17"/>
      <c r="AHM1098" s="17"/>
      <c r="AHN1098" s="17"/>
      <c r="AHO1098" s="17"/>
      <c r="AHP1098" s="17"/>
      <c r="AHQ1098" s="17"/>
      <c r="AHR1098" s="17"/>
      <c r="AHS1098" s="17"/>
      <c r="AHT1098" s="17"/>
      <c r="AHU1098" s="17"/>
      <c r="AHV1098" s="17"/>
      <c r="AHW1098" s="17"/>
      <c r="AHX1098" s="17"/>
      <c r="AHY1098" s="17"/>
      <c r="AHZ1098" s="17"/>
      <c r="AIA1098" s="17"/>
      <c r="AIB1098" s="17"/>
      <c r="AIC1098" s="17"/>
      <c r="AID1098" s="17"/>
      <c r="AIE1098" s="17"/>
      <c r="AIF1098" s="17"/>
      <c r="AIG1098" s="17"/>
      <c r="AIH1098" s="17"/>
      <c r="AII1098" s="17"/>
      <c r="AIJ1098" s="17"/>
      <c r="AIK1098" s="17"/>
      <c r="AIL1098" s="17"/>
      <c r="AIM1098" s="17"/>
      <c r="AIN1098" s="17"/>
      <c r="AIO1098" s="17"/>
      <c r="AIP1098" s="17"/>
      <c r="AIQ1098" s="17"/>
      <c r="AIR1098" s="17"/>
      <c r="AIS1098" s="17"/>
      <c r="AIT1098" s="17"/>
      <c r="AIU1098" s="17"/>
      <c r="AIV1098" s="17"/>
      <c r="AIW1098" s="17"/>
      <c r="AIX1098" s="17"/>
      <c r="AIY1098" s="17"/>
      <c r="AIZ1098" s="17"/>
      <c r="AJA1098" s="17"/>
      <c r="AJB1098" s="17"/>
      <c r="AJC1098" s="17"/>
      <c r="AJD1098" s="17"/>
      <c r="AJE1098" s="17"/>
      <c r="AJF1098" s="17"/>
      <c r="AJG1098" s="17"/>
      <c r="AJH1098" s="17"/>
      <c r="AJI1098" s="17"/>
      <c r="AJJ1098" s="17"/>
      <c r="AJK1098" s="17"/>
      <c r="AJL1098" s="17"/>
      <c r="AJM1098" s="17"/>
      <c r="AJN1098" s="17"/>
      <c r="AJO1098" s="17"/>
      <c r="AJP1098" s="17"/>
      <c r="AJQ1098" s="17"/>
      <c r="AJR1098" s="17"/>
      <c r="AJS1098" s="17"/>
      <c r="AJT1098" s="17"/>
      <c r="AJU1098" s="17"/>
      <c r="AJV1098" s="17"/>
      <c r="AJW1098" s="17"/>
      <c r="AJX1098" s="17"/>
      <c r="AJY1098" s="17"/>
      <c r="AJZ1098" s="17"/>
      <c r="AKA1098" s="17"/>
      <c r="AKB1098" s="17"/>
      <c r="AKC1098" s="17"/>
      <c r="AKD1098" s="17"/>
      <c r="AKE1098" s="17"/>
      <c r="AKF1098" s="17"/>
      <c r="AKG1098" s="17"/>
      <c r="AKH1098" s="17"/>
      <c r="AKI1098" s="17"/>
      <c r="AKJ1098" s="17"/>
      <c r="AKK1098" s="17"/>
      <c r="AKL1098" s="17"/>
      <c r="AKM1098" s="17"/>
      <c r="AKN1098" s="17"/>
      <c r="AKO1098" s="17"/>
      <c r="AKP1098" s="17"/>
      <c r="AKQ1098" s="17"/>
      <c r="AKR1098" s="17"/>
      <c r="AKS1098" s="17"/>
      <c r="AKT1098" s="17"/>
      <c r="AKU1098" s="17"/>
      <c r="AKV1098" s="17"/>
      <c r="AKW1098" s="17"/>
      <c r="AKX1098" s="17"/>
      <c r="AKY1098" s="17"/>
      <c r="AKZ1098" s="17"/>
      <c r="ALA1098" s="17"/>
      <c r="ALB1098" s="17"/>
      <c r="ALC1098" s="17"/>
      <c r="ALD1098" s="17"/>
      <c r="ALE1098" s="17"/>
      <c r="ALF1098" s="17"/>
      <c r="ALG1098" s="17"/>
      <c r="ALH1098" s="17"/>
      <c r="ALI1098" s="17"/>
      <c r="ALJ1098" s="17"/>
      <c r="ALK1098" s="17"/>
      <c r="ALL1098" s="17"/>
      <c r="ALM1098" s="17"/>
      <c r="ALN1098" s="17"/>
      <c r="ALO1098" s="17"/>
      <c r="ALP1098" s="17"/>
      <c r="ALQ1098" s="17"/>
      <c r="ALR1098" s="17"/>
      <c r="ALS1098" s="17"/>
      <c r="ALT1098" s="17"/>
      <c r="ALU1098" s="17"/>
      <c r="ALV1098" s="17"/>
      <c r="ALW1098" s="17"/>
      <c r="ALX1098" s="17"/>
      <c r="ALY1098" s="17"/>
      <c r="ALZ1098" s="17"/>
      <c r="AMA1098" s="17"/>
      <c r="AMB1098" s="17"/>
      <c r="AMC1098" s="17"/>
      <c r="AMD1098" s="17"/>
      <c r="AME1098" s="17"/>
      <c r="AMF1098" s="17"/>
      <c r="AMG1098" s="17"/>
      <c r="AMH1098" s="17"/>
      <c r="AMI1098" s="17"/>
      <c r="AMJ1098" s="17"/>
      <c r="AMK1098" s="17"/>
      <c r="AML1098" s="17"/>
      <c r="AMM1098" s="17"/>
      <c r="AMN1098" s="17"/>
      <c r="AMO1098" s="17"/>
      <c r="AMP1098" s="17"/>
      <c r="AMQ1098" s="17"/>
      <c r="AMR1098" s="17"/>
      <c r="AMS1098" s="17"/>
      <c r="AMT1098" s="17"/>
      <c r="AMU1098" s="17"/>
      <c r="AMV1098" s="17"/>
      <c r="AMW1098" s="17"/>
      <c r="AMX1098" s="17"/>
      <c r="AMY1098" s="17"/>
      <c r="AMZ1098" s="17"/>
      <c r="ANA1098" s="17"/>
      <c r="ANB1098" s="17"/>
      <c r="ANC1098" s="17"/>
      <c r="AND1098" s="17"/>
      <c r="ANE1098" s="17"/>
      <c r="ANF1098" s="17"/>
      <c r="ANG1098" s="17"/>
      <c r="ANH1098" s="17"/>
      <c r="ANI1098" s="17"/>
      <c r="ANJ1098" s="17"/>
      <c r="ANK1098" s="17"/>
      <c r="ANL1098" s="17"/>
      <c r="ANM1098" s="17"/>
      <c r="ANN1098" s="17"/>
      <c r="ANO1098" s="17"/>
      <c r="ANP1098" s="17"/>
      <c r="ANQ1098" s="17"/>
      <c r="ANR1098" s="17"/>
      <c r="ANS1098" s="17"/>
      <c r="ANT1098" s="17"/>
      <c r="ANU1098" s="17"/>
      <c r="ANV1098" s="17"/>
      <c r="ANW1098" s="17"/>
      <c r="ANX1098" s="17"/>
      <c r="ANY1098" s="17"/>
      <c r="ANZ1098" s="17"/>
      <c r="AOA1098" s="17"/>
      <c r="AOB1098" s="17"/>
      <c r="AOC1098" s="17"/>
      <c r="AOD1098" s="17"/>
      <c r="AOE1098" s="17"/>
      <c r="AOF1098" s="17"/>
      <c r="AOG1098" s="17"/>
      <c r="AOH1098" s="17"/>
      <c r="AOI1098" s="17"/>
      <c r="AOJ1098" s="17"/>
      <c r="AOK1098" s="17"/>
      <c r="AOL1098" s="17"/>
      <c r="AOM1098" s="17"/>
      <c r="AON1098" s="17"/>
      <c r="AOO1098" s="17"/>
      <c r="AOP1098" s="17"/>
      <c r="AOQ1098" s="17"/>
      <c r="AOR1098" s="17"/>
      <c r="AOS1098" s="17"/>
      <c r="AOT1098" s="17"/>
      <c r="AOU1098" s="17"/>
      <c r="AOV1098" s="17"/>
      <c r="AOW1098" s="17"/>
      <c r="AOX1098" s="17"/>
      <c r="AOY1098" s="17"/>
      <c r="AOZ1098" s="17"/>
      <c r="APA1098" s="17"/>
      <c r="APB1098" s="17"/>
      <c r="APC1098" s="17"/>
      <c r="APD1098" s="17"/>
      <c r="APE1098" s="17"/>
      <c r="APF1098" s="17"/>
      <c r="APG1098" s="17"/>
      <c r="APH1098" s="17"/>
      <c r="API1098" s="17"/>
      <c r="APJ1098" s="17"/>
      <c r="APK1098" s="17"/>
      <c r="APL1098" s="17"/>
      <c r="APM1098" s="17"/>
      <c r="APN1098" s="17"/>
      <c r="APO1098" s="17"/>
      <c r="APP1098" s="17"/>
      <c r="APQ1098" s="17"/>
      <c r="APR1098" s="17"/>
      <c r="APS1098" s="17"/>
      <c r="APT1098" s="17"/>
      <c r="APU1098" s="17"/>
      <c r="APV1098" s="17"/>
      <c r="APW1098" s="17"/>
      <c r="APX1098" s="17"/>
      <c r="APY1098" s="17"/>
      <c r="APZ1098" s="17"/>
      <c r="AQA1098" s="17"/>
      <c r="AQB1098" s="17"/>
      <c r="AQC1098" s="17"/>
      <c r="AQD1098" s="17"/>
      <c r="AQE1098" s="17"/>
      <c r="AQF1098" s="17"/>
      <c r="AQG1098" s="17"/>
      <c r="AQH1098" s="17"/>
      <c r="AQI1098" s="17"/>
      <c r="AQJ1098" s="17"/>
      <c r="AQK1098" s="17"/>
      <c r="AQL1098" s="17"/>
      <c r="AQM1098" s="17"/>
      <c r="AQN1098" s="17"/>
      <c r="AQO1098" s="17"/>
      <c r="AQP1098" s="17"/>
      <c r="AQQ1098" s="17"/>
      <c r="AQR1098" s="17"/>
      <c r="AQS1098" s="17"/>
      <c r="AQT1098" s="17"/>
      <c r="AQU1098" s="17"/>
      <c r="AQV1098" s="17"/>
      <c r="AQW1098" s="17"/>
      <c r="AQX1098" s="17"/>
      <c r="AQY1098" s="17"/>
      <c r="AQZ1098" s="17"/>
      <c r="ARA1098" s="17"/>
      <c r="ARB1098" s="17"/>
      <c r="ARC1098" s="17"/>
      <c r="ARD1098" s="17"/>
      <c r="ARE1098" s="17"/>
      <c r="ARF1098" s="17"/>
      <c r="ARG1098" s="17"/>
      <c r="ARH1098" s="17"/>
      <c r="ARI1098" s="17"/>
      <c r="ARJ1098" s="17"/>
      <c r="ARK1098" s="17"/>
      <c r="ARL1098" s="17"/>
      <c r="ARM1098" s="17"/>
      <c r="ARN1098" s="17"/>
      <c r="ARO1098" s="17"/>
      <c r="ARP1098" s="17"/>
      <c r="ARQ1098" s="17"/>
      <c r="ARR1098" s="17"/>
      <c r="ARS1098" s="17"/>
      <c r="ART1098" s="17"/>
      <c r="ARU1098" s="17"/>
      <c r="ARV1098" s="17"/>
      <c r="ARW1098" s="17"/>
      <c r="ARX1098" s="17"/>
      <c r="ARY1098" s="17"/>
      <c r="ARZ1098" s="17"/>
      <c r="ASA1098" s="17"/>
      <c r="ASB1098" s="17"/>
      <c r="ASC1098" s="17"/>
      <c r="ASD1098" s="17"/>
      <c r="ASE1098" s="17"/>
      <c r="ASF1098" s="17"/>
      <c r="ASG1098" s="17"/>
      <c r="ASH1098" s="17"/>
      <c r="ASI1098" s="17"/>
      <c r="ASJ1098" s="17"/>
      <c r="ASK1098" s="17"/>
      <c r="ASL1098" s="17"/>
      <c r="ASM1098" s="17"/>
      <c r="ASN1098" s="17"/>
      <c r="ASO1098" s="17"/>
      <c r="ASP1098" s="17"/>
      <c r="ASQ1098" s="17"/>
      <c r="ASR1098" s="17"/>
      <c r="ASS1098" s="17"/>
      <c r="AST1098" s="17"/>
      <c r="ASU1098" s="17"/>
      <c r="ASV1098" s="17"/>
      <c r="ASW1098" s="17"/>
      <c r="ASX1098" s="17"/>
      <c r="ASY1098" s="17"/>
      <c r="ASZ1098" s="17"/>
      <c r="ATA1098" s="17"/>
      <c r="ATB1098" s="17"/>
      <c r="ATC1098" s="17"/>
      <c r="ATD1098" s="17"/>
      <c r="ATE1098" s="17"/>
      <c r="ATF1098" s="17"/>
      <c r="ATG1098" s="17"/>
      <c r="ATH1098" s="17"/>
      <c r="ATI1098" s="17"/>
      <c r="ATJ1098" s="17"/>
      <c r="ATK1098" s="17"/>
      <c r="ATL1098" s="17"/>
      <c r="ATM1098" s="17"/>
      <c r="ATN1098" s="17"/>
      <c r="ATO1098" s="17"/>
      <c r="ATP1098" s="17"/>
      <c r="ATQ1098" s="17"/>
      <c r="ATR1098" s="17"/>
      <c r="ATS1098" s="17"/>
      <c r="ATT1098" s="17"/>
      <c r="ATU1098" s="17"/>
      <c r="ATV1098" s="17"/>
      <c r="ATW1098" s="17"/>
      <c r="ATX1098" s="17"/>
      <c r="ATY1098" s="17"/>
      <c r="ATZ1098" s="17"/>
      <c r="AUA1098" s="17"/>
      <c r="AUB1098" s="17"/>
      <c r="AUC1098" s="17"/>
      <c r="AUD1098" s="17"/>
      <c r="AUE1098" s="17"/>
      <c r="AUF1098" s="17"/>
      <c r="AUG1098" s="17"/>
      <c r="AUH1098" s="17"/>
      <c r="AUI1098" s="17"/>
      <c r="AUJ1098" s="17"/>
      <c r="AUK1098" s="17"/>
      <c r="AUL1098" s="17"/>
      <c r="AUM1098" s="17"/>
      <c r="AUN1098" s="17"/>
      <c r="AUO1098" s="17"/>
      <c r="AUP1098" s="17"/>
      <c r="AUQ1098" s="17"/>
      <c r="AUR1098" s="17"/>
      <c r="AUS1098" s="17"/>
      <c r="AUT1098" s="17"/>
      <c r="AUU1098" s="17"/>
      <c r="AUV1098" s="17"/>
      <c r="AUW1098" s="17"/>
      <c r="AUX1098" s="17"/>
      <c r="AUY1098" s="17"/>
      <c r="AUZ1098" s="17"/>
      <c r="AVA1098" s="17"/>
      <c r="AVB1098" s="17"/>
      <c r="AVC1098" s="17"/>
      <c r="AVD1098" s="17"/>
      <c r="AVE1098" s="17"/>
      <c r="AVF1098" s="17"/>
      <c r="AVG1098" s="17"/>
      <c r="AVH1098" s="17"/>
      <c r="AVI1098" s="17"/>
      <c r="AVJ1098" s="17"/>
      <c r="AVK1098" s="17"/>
      <c r="AVL1098" s="17"/>
      <c r="AVM1098" s="17"/>
      <c r="AVN1098" s="17"/>
      <c r="AVO1098" s="17"/>
      <c r="AVP1098" s="17"/>
      <c r="AVQ1098" s="17"/>
      <c r="AVR1098" s="17"/>
      <c r="AVS1098" s="17"/>
      <c r="AVT1098" s="17"/>
      <c r="AVU1098" s="17"/>
      <c r="AVV1098" s="17"/>
      <c r="AVW1098" s="17"/>
      <c r="AVX1098" s="17"/>
      <c r="AVY1098" s="17"/>
      <c r="AVZ1098" s="17"/>
      <c r="AWA1098" s="17"/>
      <c r="AWB1098" s="17"/>
      <c r="AWC1098" s="17"/>
      <c r="AWD1098" s="17"/>
      <c r="AWE1098" s="17"/>
      <c r="AWF1098" s="17"/>
      <c r="AWG1098" s="17"/>
      <c r="AWH1098" s="17"/>
      <c r="AWI1098" s="17"/>
      <c r="AWJ1098" s="17"/>
      <c r="AWK1098" s="17"/>
      <c r="AWL1098" s="17"/>
      <c r="AWM1098" s="17"/>
      <c r="AWN1098" s="17"/>
      <c r="AWO1098" s="17"/>
      <c r="AWP1098" s="17"/>
      <c r="AWQ1098" s="17"/>
      <c r="AWR1098" s="17"/>
      <c r="AWS1098" s="17"/>
      <c r="AWT1098" s="17"/>
      <c r="AWU1098" s="17"/>
      <c r="AWV1098" s="17"/>
      <c r="AWW1098" s="17"/>
      <c r="AWX1098" s="17"/>
      <c r="AWY1098" s="17"/>
      <c r="AWZ1098" s="17"/>
      <c r="AXA1098" s="17"/>
      <c r="AXB1098" s="17"/>
      <c r="AXC1098" s="17"/>
      <c r="AXD1098" s="17"/>
      <c r="AXE1098" s="17"/>
      <c r="AXF1098" s="17"/>
      <c r="AXG1098" s="17"/>
      <c r="AXH1098" s="17"/>
      <c r="AXI1098" s="17"/>
      <c r="AXJ1098" s="17"/>
      <c r="AXK1098" s="17"/>
      <c r="AXL1098" s="17"/>
      <c r="AXM1098" s="17"/>
      <c r="AXN1098" s="17"/>
      <c r="AXO1098" s="17"/>
      <c r="AXP1098" s="17"/>
      <c r="AXQ1098" s="17"/>
      <c r="AXR1098" s="17"/>
      <c r="AXS1098" s="17"/>
      <c r="AXT1098" s="17"/>
      <c r="AXU1098" s="17"/>
      <c r="AXV1098" s="17"/>
      <c r="AXW1098" s="17"/>
      <c r="AXX1098" s="17"/>
      <c r="AXY1098" s="17"/>
      <c r="AXZ1098" s="17"/>
      <c r="AYA1098" s="17"/>
      <c r="AYB1098" s="17"/>
      <c r="AYC1098" s="17"/>
      <c r="AYD1098" s="17"/>
      <c r="AYE1098" s="17"/>
      <c r="AYF1098" s="17"/>
      <c r="AYG1098" s="17"/>
      <c r="AYH1098" s="17"/>
      <c r="AYI1098" s="17"/>
      <c r="AYJ1098" s="17"/>
      <c r="AYK1098" s="17"/>
      <c r="AYL1098" s="17"/>
      <c r="AYM1098" s="17"/>
      <c r="AYN1098" s="17"/>
      <c r="AYO1098" s="17"/>
      <c r="AYP1098" s="17"/>
      <c r="AYQ1098" s="17"/>
      <c r="AYR1098" s="17"/>
      <c r="AYS1098" s="17"/>
      <c r="AYT1098" s="17"/>
      <c r="AYU1098" s="17"/>
      <c r="AYV1098" s="17"/>
      <c r="AYW1098" s="17"/>
      <c r="AYX1098" s="17"/>
      <c r="AYY1098" s="17"/>
      <c r="AYZ1098" s="17"/>
      <c r="AZA1098" s="17"/>
      <c r="AZB1098" s="17"/>
      <c r="AZC1098" s="17"/>
      <c r="AZD1098" s="17"/>
      <c r="AZE1098" s="17"/>
      <c r="AZF1098" s="17"/>
      <c r="AZG1098" s="17"/>
      <c r="AZH1098" s="17"/>
      <c r="AZI1098" s="17"/>
      <c r="AZJ1098" s="17"/>
      <c r="AZK1098" s="17"/>
      <c r="AZL1098" s="17"/>
      <c r="AZM1098" s="17"/>
      <c r="AZN1098" s="17"/>
      <c r="AZO1098" s="17"/>
      <c r="AZP1098" s="17"/>
      <c r="AZQ1098" s="17"/>
      <c r="AZR1098" s="17"/>
      <c r="AZS1098" s="17"/>
      <c r="AZT1098" s="17"/>
      <c r="AZU1098" s="17"/>
      <c r="AZV1098" s="17"/>
      <c r="AZW1098" s="17"/>
      <c r="AZX1098" s="17"/>
      <c r="AZY1098" s="17"/>
      <c r="AZZ1098" s="17"/>
      <c r="BAA1098" s="17"/>
      <c r="BAB1098" s="17"/>
      <c r="BAC1098" s="17"/>
      <c r="BAD1098" s="17"/>
      <c r="BAE1098" s="17"/>
      <c r="BAF1098" s="17"/>
      <c r="BAG1098" s="17"/>
      <c r="BAH1098" s="17"/>
      <c r="BAI1098" s="17"/>
      <c r="BAJ1098" s="17"/>
      <c r="BAK1098" s="17"/>
      <c r="BAL1098" s="17"/>
      <c r="BAM1098" s="17"/>
      <c r="BAN1098" s="17"/>
      <c r="BAO1098" s="17"/>
      <c r="BAP1098" s="17"/>
      <c r="BAQ1098" s="17"/>
      <c r="BAR1098" s="17"/>
      <c r="BAS1098" s="17"/>
      <c r="BAT1098" s="17"/>
      <c r="BAU1098" s="17"/>
      <c r="BAV1098" s="17"/>
      <c r="BAW1098" s="17"/>
      <c r="BAX1098" s="17"/>
      <c r="BAY1098" s="17"/>
      <c r="BAZ1098" s="17"/>
      <c r="BBA1098" s="17"/>
      <c r="BBB1098" s="17"/>
      <c r="BBC1098" s="17"/>
      <c r="BBD1098" s="17"/>
      <c r="BBE1098" s="17"/>
      <c r="BBF1098" s="17"/>
      <c r="BBG1098" s="17"/>
      <c r="BBH1098" s="17"/>
      <c r="BBI1098" s="17"/>
      <c r="BBJ1098" s="17"/>
      <c r="BBK1098" s="17"/>
      <c r="BBL1098" s="17"/>
      <c r="BBM1098" s="17"/>
      <c r="BBN1098" s="17"/>
      <c r="BBO1098" s="17"/>
      <c r="BBP1098" s="17"/>
      <c r="BBQ1098" s="17"/>
      <c r="BBR1098" s="17"/>
      <c r="BBS1098" s="17"/>
      <c r="BBT1098" s="17"/>
      <c r="BBU1098" s="17"/>
      <c r="BBV1098" s="17"/>
      <c r="BBW1098" s="17"/>
      <c r="BBX1098" s="17"/>
      <c r="BBY1098" s="17"/>
      <c r="BBZ1098" s="17"/>
      <c r="BCA1098" s="17"/>
      <c r="BCB1098" s="17"/>
      <c r="BCC1098" s="17"/>
      <c r="BCD1098" s="17"/>
      <c r="BCE1098" s="17"/>
      <c r="BCF1098" s="17"/>
      <c r="BCG1098" s="17"/>
      <c r="BCH1098" s="17"/>
      <c r="BCI1098" s="17"/>
      <c r="BCJ1098" s="17"/>
      <c r="BCK1098" s="17"/>
      <c r="BCL1098" s="17"/>
      <c r="BCM1098" s="17"/>
      <c r="BCN1098" s="17"/>
      <c r="BCO1098" s="17"/>
      <c r="BCP1098" s="17"/>
      <c r="BCQ1098" s="17"/>
      <c r="BCR1098" s="17"/>
      <c r="BCS1098" s="17"/>
      <c r="BCT1098" s="17"/>
      <c r="BCU1098" s="17"/>
      <c r="BCV1098" s="17"/>
      <c r="BCW1098" s="17"/>
      <c r="BCX1098" s="17"/>
      <c r="BCY1098" s="17"/>
      <c r="BCZ1098" s="17"/>
      <c r="BDA1098" s="17"/>
      <c r="BDB1098" s="17"/>
      <c r="BDC1098" s="17"/>
      <c r="BDD1098" s="17"/>
      <c r="BDE1098" s="17"/>
      <c r="BDF1098" s="17"/>
      <c r="BDG1098" s="17"/>
      <c r="BDH1098" s="17"/>
      <c r="BDI1098" s="17"/>
      <c r="BDJ1098" s="17"/>
      <c r="BDK1098" s="17"/>
      <c r="BDL1098" s="17"/>
      <c r="BDM1098" s="17"/>
      <c r="BDN1098" s="17"/>
      <c r="BDO1098" s="17"/>
      <c r="BDP1098" s="17"/>
      <c r="BDQ1098" s="17"/>
      <c r="BDR1098" s="17"/>
      <c r="BDS1098" s="17"/>
      <c r="BDT1098" s="17"/>
      <c r="BDU1098" s="17"/>
      <c r="BDV1098" s="17"/>
      <c r="BDW1098" s="17"/>
      <c r="BDX1098" s="17"/>
      <c r="BDY1098" s="17"/>
      <c r="BDZ1098" s="17"/>
      <c r="BEA1098" s="17"/>
      <c r="BEB1098" s="17"/>
      <c r="BEC1098" s="17"/>
      <c r="BED1098" s="17"/>
      <c r="BEE1098" s="17"/>
      <c r="BEF1098" s="17"/>
      <c r="BEG1098" s="17"/>
      <c r="BEH1098" s="17"/>
      <c r="BEI1098" s="17"/>
      <c r="BEJ1098" s="17"/>
      <c r="BEK1098" s="17"/>
      <c r="BEL1098" s="17"/>
      <c r="BEM1098" s="17"/>
      <c r="BEN1098" s="17"/>
      <c r="BEO1098" s="17"/>
      <c r="BEP1098" s="17"/>
      <c r="BEQ1098" s="17"/>
      <c r="BER1098" s="17"/>
      <c r="BES1098" s="17"/>
      <c r="BET1098" s="17"/>
      <c r="BEU1098" s="17"/>
      <c r="BEV1098" s="17"/>
      <c r="BEW1098" s="17"/>
      <c r="BEX1098" s="17"/>
      <c r="BEY1098" s="17"/>
      <c r="BEZ1098" s="17"/>
      <c r="BFA1098" s="17"/>
      <c r="BFB1098" s="17"/>
      <c r="BFC1098" s="17"/>
      <c r="BFD1098" s="17"/>
      <c r="BFE1098" s="17"/>
      <c r="BFF1098" s="17"/>
      <c r="BFG1098" s="17"/>
      <c r="BFH1098" s="17"/>
      <c r="BFI1098" s="17"/>
      <c r="BFJ1098" s="17"/>
      <c r="BFK1098" s="17"/>
      <c r="BFL1098" s="17"/>
      <c r="BFM1098" s="17"/>
      <c r="BFN1098" s="17"/>
      <c r="BFO1098" s="17"/>
      <c r="BFP1098" s="17"/>
      <c r="BFQ1098" s="17"/>
      <c r="BFR1098" s="17"/>
      <c r="BFS1098" s="17"/>
      <c r="BFT1098" s="17"/>
      <c r="BFU1098" s="17"/>
      <c r="BFV1098" s="17"/>
      <c r="BFW1098" s="17"/>
      <c r="BFX1098" s="17"/>
      <c r="BFY1098" s="17"/>
      <c r="BFZ1098" s="17"/>
      <c r="BGA1098" s="17"/>
      <c r="BGB1098" s="17"/>
      <c r="BGC1098" s="17"/>
      <c r="BGD1098" s="17"/>
      <c r="BGE1098" s="17"/>
      <c r="BGF1098" s="17"/>
      <c r="BGG1098" s="17"/>
      <c r="BGH1098" s="17"/>
      <c r="BGI1098" s="17"/>
      <c r="BGJ1098" s="17"/>
      <c r="BGK1098" s="17"/>
      <c r="BGL1098" s="17"/>
      <c r="BGM1098" s="17"/>
      <c r="BGN1098" s="17"/>
      <c r="BGO1098" s="17"/>
      <c r="BGP1098" s="17"/>
      <c r="BGQ1098" s="17"/>
      <c r="BGR1098" s="17"/>
      <c r="BGS1098" s="17"/>
      <c r="BGT1098" s="17"/>
      <c r="BGU1098" s="17"/>
      <c r="BGV1098" s="17"/>
      <c r="BGW1098" s="17"/>
      <c r="BGX1098" s="17"/>
      <c r="BGY1098" s="17"/>
      <c r="BGZ1098" s="17"/>
      <c r="BHA1098" s="17"/>
      <c r="BHB1098" s="17"/>
      <c r="BHC1098" s="17"/>
      <c r="BHD1098" s="17"/>
      <c r="BHE1098" s="17"/>
      <c r="BHF1098" s="17"/>
      <c r="BHG1098" s="17"/>
      <c r="BHH1098" s="17"/>
      <c r="BHI1098" s="17"/>
      <c r="BHJ1098" s="17"/>
      <c r="BHK1098" s="17"/>
      <c r="BHL1098" s="17"/>
      <c r="BHM1098" s="17"/>
      <c r="BHN1098" s="17"/>
      <c r="BHO1098" s="17"/>
      <c r="BHP1098" s="17"/>
      <c r="BHQ1098" s="17"/>
      <c r="BHR1098" s="17"/>
      <c r="BHS1098" s="17"/>
      <c r="BHT1098" s="17"/>
      <c r="BHU1098" s="17"/>
      <c r="BHV1098" s="17"/>
      <c r="BHW1098" s="17"/>
      <c r="BHX1098" s="17"/>
      <c r="BHY1098" s="17"/>
      <c r="BHZ1098" s="17"/>
      <c r="BIA1098" s="17"/>
      <c r="BIB1098" s="17"/>
      <c r="BIC1098" s="17"/>
      <c r="BID1098" s="17"/>
      <c r="BIE1098" s="17"/>
      <c r="BIF1098" s="17"/>
      <c r="BIG1098" s="17"/>
      <c r="BIH1098" s="17"/>
      <c r="BII1098" s="17"/>
      <c r="BIJ1098" s="17"/>
      <c r="BIK1098" s="17"/>
      <c r="BIL1098" s="17"/>
      <c r="BIM1098" s="17"/>
      <c r="BIN1098" s="17"/>
      <c r="BIO1098" s="17"/>
      <c r="BIP1098" s="17"/>
      <c r="BIQ1098" s="17"/>
      <c r="BIR1098" s="17"/>
      <c r="BIS1098" s="17"/>
      <c r="BIT1098" s="17"/>
      <c r="BIU1098" s="17"/>
      <c r="BIV1098" s="17"/>
      <c r="BIW1098" s="17"/>
      <c r="BIX1098" s="17"/>
      <c r="BIY1098" s="17"/>
      <c r="BIZ1098" s="17"/>
      <c r="BJA1098" s="17"/>
      <c r="BJB1098" s="17"/>
      <c r="BJC1098" s="17"/>
      <c r="BJD1098" s="17"/>
      <c r="BJE1098" s="17"/>
      <c r="BJF1098" s="17"/>
      <c r="BJG1098" s="17"/>
      <c r="BJH1098" s="17"/>
      <c r="BJI1098" s="17"/>
      <c r="BJJ1098" s="17"/>
      <c r="BJK1098" s="17"/>
      <c r="BJL1098" s="17"/>
      <c r="BJM1098" s="17"/>
      <c r="BJN1098" s="17"/>
      <c r="BJO1098" s="17"/>
      <c r="BJP1098" s="17"/>
      <c r="BJQ1098" s="17"/>
      <c r="BJR1098" s="17"/>
      <c r="BJS1098" s="17"/>
      <c r="BJT1098" s="17"/>
      <c r="BJU1098" s="17"/>
      <c r="BJV1098" s="17"/>
      <c r="BJW1098" s="17"/>
      <c r="BJX1098" s="17"/>
      <c r="BJY1098" s="17"/>
      <c r="BJZ1098" s="17"/>
      <c r="BKA1098" s="17"/>
      <c r="BKB1098" s="17"/>
      <c r="BKC1098" s="17"/>
      <c r="BKD1098" s="17"/>
      <c r="BKE1098" s="17"/>
      <c r="BKF1098" s="17"/>
      <c r="BKG1098" s="17"/>
      <c r="BKH1098" s="17"/>
      <c r="BKI1098" s="17"/>
      <c r="BKJ1098" s="17"/>
      <c r="BKK1098" s="17"/>
      <c r="BKL1098" s="17"/>
      <c r="BKM1098" s="17"/>
      <c r="BKN1098" s="17"/>
      <c r="BKO1098" s="17"/>
      <c r="BKP1098" s="17"/>
      <c r="BKQ1098" s="17"/>
      <c r="BKR1098" s="17"/>
      <c r="BKS1098" s="17"/>
      <c r="BKT1098" s="17"/>
      <c r="BKU1098" s="17"/>
      <c r="BKV1098" s="17"/>
      <c r="BKW1098" s="17"/>
      <c r="BKX1098" s="17"/>
      <c r="BKY1098" s="17"/>
      <c r="BKZ1098" s="17"/>
      <c r="BLA1098" s="17"/>
      <c r="BLB1098" s="17"/>
      <c r="BLC1098" s="17"/>
      <c r="BLD1098" s="17"/>
      <c r="BLE1098" s="17"/>
      <c r="BLF1098" s="17"/>
      <c r="BLG1098" s="17"/>
      <c r="BLH1098" s="17"/>
      <c r="BLI1098" s="17"/>
      <c r="BLJ1098" s="17"/>
      <c r="BLK1098" s="17"/>
      <c r="BLL1098" s="17"/>
      <c r="BLM1098" s="17"/>
      <c r="BLN1098" s="17"/>
      <c r="BLO1098" s="17"/>
      <c r="BLP1098" s="17"/>
      <c r="BLQ1098" s="17"/>
      <c r="BLR1098" s="17"/>
      <c r="BLS1098" s="17"/>
      <c r="BLT1098" s="17"/>
      <c r="BLU1098" s="17"/>
      <c r="BLV1098" s="17"/>
      <c r="BLW1098" s="17"/>
      <c r="BLX1098" s="17"/>
      <c r="BLY1098" s="17"/>
      <c r="BLZ1098" s="17"/>
      <c r="BMA1098" s="17"/>
      <c r="BMB1098" s="17"/>
      <c r="BMC1098" s="17"/>
      <c r="BMD1098" s="17"/>
      <c r="BME1098" s="17"/>
      <c r="BMF1098" s="17"/>
      <c r="BMG1098" s="17"/>
      <c r="BMH1098" s="17"/>
      <c r="BMI1098" s="17"/>
      <c r="BMJ1098" s="17"/>
      <c r="BMK1098" s="17"/>
      <c r="BML1098" s="17"/>
      <c r="BMM1098" s="17"/>
      <c r="BMN1098" s="17"/>
      <c r="BMO1098" s="17"/>
      <c r="BMP1098" s="17"/>
      <c r="BMQ1098" s="17"/>
      <c r="BMR1098" s="17"/>
      <c r="BMS1098" s="17"/>
      <c r="BMT1098" s="17"/>
      <c r="BMU1098" s="17"/>
      <c r="BMV1098" s="17"/>
      <c r="BMW1098" s="17"/>
      <c r="BMX1098" s="17"/>
      <c r="BMY1098" s="17"/>
      <c r="BMZ1098" s="17"/>
      <c r="BNA1098" s="17"/>
      <c r="BNB1098" s="17"/>
      <c r="BNC1098" s="17"/>
      <c r="BND1098" s="17"/>
      <c r="BNE1098" s="17"/>
      <c r="BNF1098" s="17"/>
      <c r="BNG1098" s="17"/>
      <c r="BNH1098" s="17"/>
      <c r="BNI1098" s="17"/>
      <c r="BNJ1098" s="17"/>
      <c r="BNK1098" s="17"/>
      <c r="BNL1098" s="17"/>
      <c r="BNM1098" s="17"/>
      <c r="BNN1098" s="17"/>
      <c r="BNO1098" s="17"/>
      <c r="BNP1098" s="17"/>
      <c r="BNQ1098" s="17"/>
      <c r="BNR1098" s="17"/>
      <c r="BNS1098" s="17"/>
      <c r="BNT1098" s="17"/>
      <c r="BNU1098" s="17"/>
      <c r="BNV1098" s="17"/>
      <c r="BNW1098" s="17"/>
      <c r="BNX1098" s="17"/>
      <c r="BNY1098" s="17"/>
      <c r="BNZ1098" s="17"/>
      <c r="BOA1098" s="17"/>
      <c r="BOB1098" s="17"/>
      <c r="BOC1098" s="17"/>
      <c r="BOD1098" s="17"/>
      <c r="BOE1098" s="17"/>
      <c r="BOF1098" s="17"/>
      <c r="BOG1098" s="17"/>
      <c r="BOH1098" s="17"/>
      <c r="BOI1098" s="17"/>
      <c r="BOJ1098" s="17"/>
      <c r="BOK1098" s="17"/>
      <c r="BOL1098" s="17"/>
      <c r="BOM1098" s="17"/>
      <c r="BON1098" s="17"/>
      <c r="BOO1098" s="17"/>
      <c r="BOP1098" s="17"/>
      <c r="BOQ1098" s="17"/>
      <c r="BOR1098" s="17"/>
      <c r="BOS1098" s="17"/>
      <c r="BOT1098" s="17"/>
      <c r="BOU1098" s="17"/>
      <c r="BOV1098" s="17"/>
      <c r="BOW1098" s="17"/>
      <c r="BOX1098" s="17"/>
      <c r="BOY1098" s="17"/>
      <c r="BOZ1098" s="17"/>
      <c r="BPA1098" s="17"/>
      <c r="BPB1098" s="17"/>
      <c r="BPC1098" s="17"/>
      <c r="BPD1098" s="17"/>
      <c r="BPE1098" s="17"/>
      <c r="BPF1098" s="17"/>
      <c r="BPG1098" s="17"/>
      <c r="BPH1098" s="17"/>
      <c r="BPI1098" s="17"/>
      <c r="BPJ1098" s="17"/>
      <c r="BPK1098" s="17"/>
      <c r="BPL1098" s="17"/>
      <c r="BPM1098" s="17"/>
      <c r="BPN1098" s="17"/>
      <c r="BPO1098" s="17"/>
      <c r="BPP1098" s="17"/>
      <c r="BPQ1098" s="17"/>
      <c r="BPR1098" s="17"/>
      <c r="BPS1098" s="17"/>
      <c r="BPT1098" s="17"/>
      <c r="BPU1098" s="17"/>
      <c r="BPV1098" s="17"/>
      <c r="BPW1098" s="17"/>
      <c r="BPX1098" s="17"/>
      <c r="BPY1098" s="17"/>
      <c r="BPZ1098" s="17"/>
      <c r="BQA1098" s="17"/>
      <c r="BQB1098" s="17"/>
      <c r="BQC1098" s="17"/>
      <c r="BQD1098" s="17"/>
      <c r="BQE1098" s="17"/>
      <c r="BQF1098" s="17"/>
      <c r="BQG1098" s="17"/>
      <c r="BQH1098" s="17"/>
      <c r="BQI1098" s="17"/>
      <c r="BQJ1098" s="17"/>
      <c r="BQK1098" s="17"/>
      <c r="BQL1098" s="17"/>
      <c r="BQM1098" s="17"/>
      <c r="BQN1098" s="17"/>
      <c r="BQO1098" s="17"/>
      <c r="BQP1098" s="17"/>
      <c r="BQQ1098" s="17"/>
      <c r="BQR1098" s="17"/>
      <c r="BQS1098" s="17"/>
      <c r="BQT1098" s="17"/>
      <c r="BQU1098" s="17"/>
      <c r="BQV1098" s="17"/>
      <c r="BQW1098" s="17"/>
      <c r="BQX1098" s="17"/>
      <c r="BQY1098" s="17"/>
      <c r="BQZ1098" s="17"/>
      <c r="BRA1098" s="17"/>
      <c r="BRB1098" s="17"/>
      <c r="BRC1098" s="17"/>
      <c r="BRD1098" s="17"/>
      <c r="BRE1098" s="17"/>
      <c r="BRF1098" s="17"/>
      <c r="BRG1098" s="17"/>
      <c r="BRH1098" s="17"/>
      <c r="BRI1098" s="17"/>
      <c r="BRJ1098" s="17"/>
      <c r="BRK1098" s="17"/>
      <c r="BRL1098" s="17"/>
      <c r="BRM1098" s="17"/>
      <c r="BRN1098" s="17"/>
      <c r="BRO1098" s="17"/>
      <c r="BRP1098" s="17"/>
      <c r="BRQ1098" s="17"/>
      <c r="BRR1098" s="17"/>
      <c r="BRS1098" s="17"/>
      <c r="BRT1098" s="17"/>
      <c r="BRU1098" s="17"/>
      <c r="BRV1098" s="17"/>
      <c r="BRW1098" s="17"/>
      <c r="BRX1098" s="17"/>
      <c r="BRY1098" s="17"/>
      <c r="BRZ1098" s="17"/>
      <c r="BSA1098" s="17"/>
      <c r="BSB1098" s="17"/>
      <c r="BSC1098" s="17"/>
      <c r="BSD1098" s="17"/>
      <c r="BSE1098" s="17"/>
      <c r="BSF1098" s="17"/>
      <c r="BSG1098" s="17"/>
      <c r="BSH1098" s="17"/>
      <c r="BSI1098" s="17"/>
      <c r="BSJ1098" s="17"/>
      <c r="BSK1098" s="17"/>
      <c r="BSL1098" s="17"/>
      <c r="BSM1098" s="17"/>
      <c r="BSN1098" s="17"/>
      <c r="BSO1098" s="17"/>
      <c r="BSP1098" s="17"/>
      <c r="BSQ1098" s="17"/>
      <c r="BSR1098" s="17"/>
      <c r="BSS1098" s="17"/>
      <c r="BST1098" s="17"/>
      <c r="BSU1098" s="17"/>
      <c r="BSV1098" s="17"/>
      <c r="BSW1098" s="17"/>
      <c r="BSX1098" s="17"/>
      <c r="BSY1098" s="17"/>
      <c r="BSZ1098" s="17"/>
      <c r="BTA1098" s="17"/>
      <c r="BTB1098" s="17"/>
      <c r="BTC1098" s="17"/>
      <c r="BTD1098" s="17"/>
      <c r="BTE1098" s="17"/>
      <c r="BTF1098" s="17"/>
      <c r="BTG1098" s="17"/>
      <c r="BTH1098" s="17"/>
      <c r="BTI1098" s="17"/>
      <c r="BTJ1098" s="17"/>
      <c r="BTK1098" s="17"/>
      <c r="BTL1098" s="17"/>
      <c r="BTM1098" s="17"/>
      <c r="BTN1098" s="17"/>
      <c r="BTO1098" s="17"/>
      <c r="BTP1098" s="17"/>
      <c r="BTQ1098" s="17"/>
      <c r="BTR1098" s="17"/>
      <c r="BTS1098" s="17"/>
      <c r="BTT1098" s="17"/>
      <c r="BTU1098" s="17"/>
      <c r="BTV1098" s="17"/>
      <c r="BTW1098" s="17"/>
      <c r="BTX1098" s="17"/>
      <c r="BTY1098" s="17"/>
      <c r="BTZ1098" s="17"/>
      <c r="BUA1098" s="17"/>
      <c r="BUB1098" s="17"/>
      <c r="BUC1098" s="17"/>
      <c r="BUD1098" s="17"/>
      <c r="BUE1098" s="17"/>
      <c r="BUF1098" s="17"/>
      <c r="BUG1098" s="17"/>
      <c r="BUH1098" s="17"/>
      <c r="BUI1098" s="17"/>
      <c r="BUJ1098" s="17"/>
      <c r="BUK1098" s="17"/>
      <c r="BUL1098" s="17"/>
      <c r="BUM1098" s="17"/>
      <c r="BUN1098" s="17"/>
      <c r="BUO1098" s="17"/>
      <c r="BUP1098" s="17"/>
      <c r="BUQ1098" s="17"/>
      <c r="BUR1098" s="17"/>
      <c r="BUS1098" s="17"/>
      <c r="BUT1098" s="17"/>
      <c r="BUU1098" s="17"/>
      <c r="BUV1098" s="17"/>
      <c r="BUW1098" s="17"/>
      <c r="BUX1098" s="17"/>
      <c r="BUY1098" s="17"/>
      <c r="BUZ1098" s="17"/>
      <c r="BVA1098" s="17"/>
      <c r="BVB1098" s="17"/>
      <c r="BVC1098" s="17"/>
      <c r="BVD1098" s="17"/>
      <c r="BVE1098" s="17"/>
      <c r="BVF1098" s="17"/>
      <c r="BVG1098" s="17"/>
      <c r="BVH1098" s="17"/>
      <c r="BVI1098" s="17"/>
      <c r="BVJ1098" s="17"/>
      <c r="BVK1098" s="17"/>
      <c r="BVL1098" s="17"/>
      <c r="BVM1098" s="17"/>
      <c r="BVN1098" s="17"/>
      <c r="BVO1098" s="17"/>
      <c r="BVP1098" s="17"/>
      <c r="BVQ1098" s="17"/>
      <c r="BVR1098" s="17"/>
      <c r="BVS1098" s="17"/>
      <c r="BVT1098" s="17"/>
      <c r="BVU1098" s="17"/>
      <c r="BVV1098" s="17"/>
      <c r="BVW1098" s="17"/>
      <c r="BVX1098" s="17"/>
      <c r="BVY1098" s="17"/>
      <c r="BVZ1098" s="17"/>
      <c r="BWA1098" s="17"/>
      <c r="BWB1098" s="17"/>
      <c r="BWC1098" s="17"/>
      <c r="BWD1098" s="17"/>
      <c r="BWE1098" s="17"/>
      <c r="BWF1098" s="17"/>
      <c r="BWG1098" s="17"/>
      <c r="BWH1098" s="17"/>
      <c r="BWI1098" s="17"/>
      <c r="BWJ1098" s="17"/>
      <c r="BWK1098" s="17"/>
      <c r="BWL1098" s="17"/>
      <c r="BWM1098" s="17"/>
      <c r="BWN1098" s="17"/>
      <c r="BWO1098" s="17"/>
      <c r="BWP1098" s="17"/>
      <c r="BWQ1098" s="17"/>
      <c r="BWR1098" s="17"/>
      <c r="BWS1098" s="17"/>
      <c r="BWT1098" s="17"/>
      <c r="BWU1098" s="17"/>
      <c r="BWV1098" s="17"/>
      <c r="BWW1098" s="17"/>
      <c r="BWX1098" s="17"/>
      <c r="BWY1098" s="17"/>
      <c r="BWZ1098" s="17"/>
      <c r="BXA1098" s="17"/>
      <c r="BXB1098" s="17"/>
      <c r="BXC1098" s="17"/>
      <c r="BXD1098" s="17"/>
      <c r="BXE1098" s="17"/>
      <c r="BXF1098" s="17"/>
      <c r="BXG1098" s="17"/>
      <c r="BXH1098" s="17"/>
      <c r="BXI1098" s="17"/>
      <c r="BXJ1098" s="17"/>
      <c r="BXK1098" s="17"/>
      <c r="BXL1098" s="17"/>
      <c r="BXM1098" s="17"/>
      <c r="BXN1098" s="17"/>
      <c r="BXO1098" s="17"/>
      <c r="BXP1098" s="17"/>
      <c r="BXQ1098" s="17"/>
      <c r="BXR1098" s="17"/>
      <c r="BXS1098" s="17"/>
      <c r="BXT1098" s="17"/>
      <c r="BXU1098" s="17"/>
      <c r="BXV1098" s="17"/>
      <c r="BXW1098" s="17"/>
      <c r="BXX1098" s="17"/>
      <c r="BXY1098" s="17"/>
      <c r="BXZ1098" s="17"/>
      <c r="BYA1098" s="17"/>
      <c r="BYB1098" s="17"/>
      <c r="BYC1098" s="17"/>
      <c r="BYD1098" s="17"/>
      <c r="BYE1098" s="17"/>
      <c r="BYF1098" s="17"/>
      <c r="BYG1098" s="17"/>
      <c r="BYH1098" s="17"/>
      <c r="BYI1098" s="17"/>
      <c r="BYJ1098" s="17"/>
      <c r="BYK1098" s="17"/>
      <c r="BYL1098" s="17"/>
      <c r="BYM1098" s="17"/>
      <c r="BYN1098" s="17"/>
      <c r="BYO1098" s="17"/>
      <c r="BYP1098" s="17"/>
      <c r="BYQ1098" s="17"/>
      <c r="BYR1098" s="17"/>
      <c r="BYS1098" s="17"/>
      <c r="BYT1098" s="17"/>
      <c r="BYU1098" s="17"/>
      <c r="BYV1098" s="17"/>
      <c r="BYW1098" s="17"/>
      <c r="BYX1098" s="17"/>
      <c r="BYY1098" s="17"/>
      <c r="BYZ1098" s="17"/>
      <c r="BZA1098" s="17"/>
      <c r="BZB1098" s="17"/>
      <c r="BZC1098" s="17"/>
      <c r="BZD1098" s="17"/>
      <c r="BZE1098" s="17"/>
      <c r="BZF1098" s="17"/>
      <c r="BZG1098" s="17"/>
      <c r="BZH1098" s="17"/>
      <c r="BZI1098" s="17"/>
      <c r="BZJ1098" s="17"/>
      <c r="BZK1098" s="17"/>
      <c r="BZL1098" s="17"/>
      <c r="BZM1098" s="17"/>
      <c r="BZN1098" s="17"/>
      <c r="BZO1098" s="17"/>
      <c r="BZP1098" s="17"/>
      <c r="BZQ1098" s="17"/>
      <c r="BZR1098" s="17"/>
      <c r="BZS1098" s="17"/>
      <c r="BZT1098" s="17"/>
      <c r="BZU1098" s="17"/>
      <c r="BZV1098" s="17"/>
      <c r="BZW1098" s="17"/>
      <c r="BZX1098" s="17"/>
      <c r="BZY1098" s="17"/>
      <c r="BZZ1098" s="17"/>
      <c r="CAA1098" s="17"/>
      <c r="CAB1098" s="17"/>
      <c r="CAC1098" s="17"/>
      <c r="CAD1098" s="17"/>
      <c r="CAE1098" s="17"/>
      <c r="CAF1098" s="17"/>
      <c r="CAG1098" s="17"/>
      <c r="CAH1098" s="17"/>
      <c r="CAI1098" s="17"/>
      <c r="CAJ1098" s="17"/>
      <c r="CAK1098" s="17"/>
      <c r="CAL1098" s="17"/>
      <c r="CAM1098" s="17"/>
      <c r="CAN1098" s="17"/>
      <c r="CAO1098" s="17"/>
      <c r="CAP1098" s="17"/>
      <c r="CAQ1098" s="17"/>
      <c r="CAR1098" s="17"/>
      <c r="CAS1098" s="17"/>
      <c r="CAT1098" s="17"/>
      <c r="CAU1098" s="17"/>
      <c r="CAV1098" s="17"/>
      <c r="CAW1098" s="17"/>
      <c r="CAX1098" s="17"/>
      <c r="CAY1098" s="17"/>
      <c r="CAZ1098" s="17"/>
      <c r="CBA1098" s="17"/>
      <c r="CBB1098" s="17"/>
      <c r="CBC1098" s="17"/>
      <c r="CBD1098" s="17"/>
      <c r="CBE1098" s="17"/>
      <c r="CBF1098" s="17"/>
      <c r="CBG1098" s="17"/>
      <c r="CBH1098" s="17"/>
      <c r="CBI1098" s="17"/>
      <c r="CBJ1098" s="17"/>
      <c r="CBK1098" s="17"/>
      <c r="CBL1098" s="17"/>
      <c r="CBM1098" s="17"/>
      <c r="CBN1098" s="17"/>
      <c r="CBO1098" s="17"/>
      <c r="CBP1098" s="17"/>
      <c r="CBQ1098" s="17"/>
      <c r="CBR1098" s="17"/>
      <c r="CBS1098" s="17"/>
      <c r="CBT1098" s="17"/>
      <c r="CBU1098" s="17"/>
      <c r="CBV1098" s="17"/>
      <c r="CBW1098" s="17"/>
      <c r="CBX1098" s="17"/>
      <c r="CBY1098" s="17"/>
      <c r="CBZ1098" s="17"/>
      <c r="CCA1098" s="17"/>
      <c r="CCB1098" s="17"/>
      <c r="CCC1098" s="17"/>
      <c r="CCD1098" s="17"/>
      <c r="CCE1098" s="17"/>
      <c r="CCF1098" s="17"/>
      <c r="CCG1098" s="17"/>
      <c r="CCH1098" s="17"/>
      <c r="CCI1098" s="17"/>
      <c r="CCJ1098" s="17"/>
      <c r="CCK1098" s="17"/>
      <c r="CCL1098" s="17"/>
      <c r="CCM1098" s="17"/>
      <c r="CCN1098" s="17"/>
      <c r="CCO1098" s="17"/>
      <c r="CCP1098" s="17"/>
      <c r="CCQ1098" s="17"/>
      <c r="CCR1098" s="17"/>
      <c r="CCS1098" s="17"/>
      <c r="CCT1098" s="17"/>
      <c r="CCU1098" s="17"/>
      <c r="CCV1098" s="17"/>
      <c r="CCW1098" s="17"/>
      <c r="CCX1098" s="17"/>
      <c r="CCY1098" s="17"/>
      <c r="CCZ1098" s="17"/>
      <c r="CDA1098" s="17"/>
      <c r="CDB1098" s="17"/>
      <c r="CDC1098" s="17"/>
      <c r="CDD1098" s="17"/>
      <c r="CDE1098" s="17"/>
      <c r="CDF1098" s="17"/>
      <c r="CDG1098" s="17"/>
      <c r="CDH1098" s="17"/>
      <c r="CDI1098" s="17"/>
      <c r="CDJ1098" s="17"/>
      <c r="CDK1098" s="17"/>
      <c r="CDL1098" s="17"/>
      <c r="CDM1098" s="17"/>
      <c r="CDN1098" s="17"/>
      <c r="CDO1098" s="17"/>
      <c r="CDP1098" s="17"/>
      <c r="CDQ1098" s="17"/>
      <c r="CDR1098" s="17"/>
      <c r="CDS1098" s="17"/>
      <c r="CDT1098" s="17"/>
      <c r="CDU1098" s="17"/>
      <c r="CDV1098" s="17"/>
      <c r="CDW1098" s="17"/>
      <c r="CDX1098" s="17"/>
      <c r="CDY1098" s="17"/>
      <c r="CDZ1098" s="17"/>
      <c r="CEA1098" s="17"/>
      <c r="CEB1098" s="17"/>
      <c r="CEC1098" s="17"/>
      <c r="CED1098" s="17"/>
      <c r="CEE1098" s="17"/>
      <c r="CEF1098" s="17"/>
      <c r="CEG1098" s="17"/>
      <c r="CEH1098" s="17"/>
      <c r="CEI1098" s="17"/>
      <c r="CEJ1098" s="17"/>
      <c r="CEK1098" s="17"/>
      <c r="CEL1098" s="17"/>
      <c r="CEM1098" s="17"/>
      <c r="CEN1098" s="17"/>
      <c r="CEO1098" s="17"/>
      <c r="CEP1098" s="17"/>
      <c r="CEQ1098" s="17"/>
      <c r="CER1098" s="17"/>
      <c r="CES1098" s="17"/>
      <c r="CET1098" s="17"/>
      <c r="CEU1098" s="17"/>
      <c r="CEV1098" s="17"/>
      <c r="CEW1098" s="17"/>
      <c r="CEX1098" s="17"/>
      <c r="CEY1098" s="17"/>
      <c r="CEZ1098" s="17"/>
      <c r="CFA1098" s="17"/>
      <c r="CFB1098" s="17"/>
      <c r="CFC1098" s="17"/>
      <c r="CFD1098" s="17"/>
      <c r="CFE1098" s="17"/>
      <c r="CFF1098" s="17"/>
      <c r="CFG1098" s="17"/>
      <c r="CFH1098" s="17"/>
      <c r="CFI1098" s="17"/>
      <c r="CFJ1098" s="17"/>
      <c r="CFK1098" s="17"/>
      <c r="CFL1098" s="17"/>
      <c r="CFM1098" s="17"/>
      <c r="CFN1098" s="17"/>
      <c r="CFO1098" s="17"/>
      <c r="CFP1098" s="17"/>
      <c r="CFQ1098" s="17"/>
      <c r="CFR1098" s="17"/>
      <c r="CFS1098" s="17"/>
      <c r="CFT1098" s="17"/>
      <c r="CFU1098" s="17"/>
      <c r="CFV1098" s="17"/>
      <c r="CFW1098" s="17"/>
      <c r="CFX1098" s="17"/>
      <c r="CFY1098" s="17"/>
      <c r="CFZ1098" s="17"/>
      <c r="CGA1098" s="17"/>
      <c r="CGB1098" s="17"/>
      <c r="CGC1098" s="17"/>
      <c r="CGD1098" s="17"/>
      <c r="CGE1098" s="17"/>
      <c r="CGF1098" s="17"/>
      <c r="CGG1098" s="17"/>
      <c r="CGH1098" s="17"/>
      <c r="CGI1098" s="17"/>
      <c r="CGJ1098" s="17"/>
      <c r="CGK1098" s="17"/>
      <c r="CGL1098" s="17"/>
      <c r="CGM1098" s="17"/>
      <c r="CGN1098" s="17"/>
      <c r="CGO1098" s="17"/>
      <c r="CGP1098" s="17"/>
      <c r="CGQ1098" s="17"/>
      <c r="CGR1098" s="17"/>
      <c r="CGS1098" s="17"/>
      <c r="CGT1098" s="17"/>
      <c r="CGU1098" s="17"/>
      <c r="CGV1098" s="17"/>
      <c r="CGW1098" s="17"/>
      <c r="CGX1098" s="17"/>
      <c r="CGY1098" s="17"/>
      <c r="CGZ1098" s="17"/>
      <c r="CHA1098" s="17"/>
      <c r="CHB1098" s="17"/>
      <c r="CHC1098" s="17"/>
      <c r="CHD1098" s="17"/>
      <c r="CHE1098" s="17"/>
      <c r="CHF1098" s="17"/>
      <c r="CHG1098" s="17"/>
      <c r="CHH1098" s="17"/>
      <c r="CHI1098" s="17"/>
      <c r="CHJ1098" s="17"/>
      <c r="CHK1098" s="17"/>
      <c r="CHL1098" s="17"/>
      <c r="CHM1098" s="17"/>
      <c r="CHN1098" s="17"/>
      <c r="CHO1098" s="17"/>
      <c r="CHP1098" s="17"/>
      <c r="CHQ1098" s="17"/>
      <c r="CHR1098" s="17"/>
      <c r="CHS1098" s="17"/>
      <c r="CHT1098" s="17"/>
      <c r="CHU1098" s="17"/>
      <c r="CHV1098" s="17"/>
      <c r="CHW1098" s="17"/>
      <c r="CHX1098" s="17"/>
      <c r="CHY1098" s="17"/>
      <c r="CHZ1098" s="17"/>
      <c r="CIA1098" s="17"/>
      <c r="CIB1098" s="17"/>
      <c r="CIC1098" s="17"/>
      <c r="CID1098" s="17"/>
      <c r="CIE1098" s="17"/>
      <c r="CIF1098" s="17"/>
      <c r="CIG1098" s="17"/>
      <c r="CIH1098" s="17"/>
      <c r="CII1098" s="17"/>
      <c r="CIJ1098" s="17"/>
      <c r="CIK1098" s="17"/>
      <c r="CIL1098" s="17"/>
      <c r="CIM1098" s="17"/>
      <c r="CIN1098" s="17"/>
      <c r="CIO1098" s="17"/>
      <c r="CIP1098" s="17"/>
      <c r="CIQ1098" s="17"/>
      <c r="CIR1098" s="17"/>
      <c r="CIS1098" s="17"/>
      <c r="CIT1098" s="17"/>
      <c r="CIU1098" s="17"/>
      <c r="CIV1098" s="17"/>
      <c r="CIW1098" s="17"/>
      <c r="CIX1098" s="17"/>
      <c r="CIY1098" s="17"/>
      <c r="CIZ1098" s="17"/>
      <c r="CJA1098" s="17"/>
      <c r="CJB1098" s="17"/>
      <c r="CJC1098" s="17"/>
      <c r="CJD1098" s="17"/>
      <c r="CJE1098" s="17"/>
      <c r="CJF1098" s="17"/>
      <c r="CJG1098" s="17"/>
      <c r="CJH1098" s="17"/>
      <c r="CJI1098" s="17"/>
      <c r="CJJ1098" s="17"/>
      <c r="CJK1098" s="17"/>
      <c r="CJL1098" s="17"/>
      <c r="CJM1098" s="17"/>
      <c r="CJN1098" s="17"/>
      <c r="CJO1098" s="17"/>
      <c r="CJP1098" s="17"/>
      <c r="CJQ1098" s="17"/>
      <c r="CJR1098" s="17"/>
      <c r="CJS1098" s="17"/>
      <c r="CJT1098" s="17"/>
      <c r="CJU1098" s="17"/>
      <c r="CJV1098" s="17"/>
      <c r="CJW1098" s="17"/>
      <c r="CJX1098" s="17"/>
      <c r="CJY1098" s="17"/>
      <c r="CJZ1098" s="17"/>
      <c r="CKA1098" s="17"/>
      <c r="CKB1098" s="17"/>
      <c r="CKC1098" s="17"/>
      <c r="CKD1098" s="17"/>
      <c r="CKE1098" s="17"/>
      <c r="CKF1098" s="17"/>
      <c r="CKG1098" s="17"/>
      <c r="CKH1098" s="17"/>
      <c r="CKI1098" s="17"/>
      <c r="CKJ1098" s="17"/>
      <c r="CKK1098" s="17"/>
      <c r="CKL1098" s="17"/>
      <c r="CKM1098" s="17"/>
      <c r="CKN1098" s="17"/>
      <c r="CKO1098" s="17"/>
      <c r="CKP1098" s="17"/>
      <c r="CKQ1098" s="17"/>
      <c r="CKR1098" s="17"/>
      <c r="CKS1098" s="17"/>
      <c r="CKT1098" s="17"/>
      <c r="CKU1098" s="17"/>
      <c r="CKV1098" s="17"/>
      <c r="CKW1098" s="17"/>
      <c r="CKX1098" s="17"/>
      <c r="CKY1098" s="17"/>
      <c r="CKZ1098" s="17"/>
      <c r="CLA1098" s="17"/>
      <c r="CLB1098" s="17"/>
      <c r="CLC1098" s="17"/>
      <c r="CLD1098" s="17"/>
      <c r="CLE1098" s="17"/>
      <c r="CLF1098" s="17"/>
      <c r="CLG1098" s="17"/>
      <c r="CLH1098" s="17"/>
      <c r="CLI1098" s="17"/>
      <c r="CLJ1098" s="17"/>
      <c r="CLK1098" s="17"/>
      <c r="CLL1098" s="17"/>
      <c r="CLM1098" s="17"/>
      <c r="CLN1098" s="17"/>
      <c r="CLO1098" s="17"/>
      <c r="CLP1098" s="17"/>
      <c r="CLQ1098" s="17"/>
      <c r="CLR1098" s="17"/>
      <c r="CLS1098" s="17"/>
      <c r="CLT1098" s="17"/>
      <c r="CLU1098" s="17"/>
      <c r="CLV1098" s="17"/>
      <c r="CLW1098" s="17"/>
      <c r="CLX1098" s="17"/>
      <c r="CLY1098" s="17"/>
      <c r="CLZ1098" s="17"/>
      <c r="CMA1098" s="17"/>
      <c r="CMB1098" s="17"/>
      <c r="CMC1098" s="17"/>
      <c r="CMD1098" s="17"/>
      <c r="CME1098" s="17"/>
      <c r="CMF1098" s="17"/>
      <c r="CMG1098" s="17"/>
      <c r="CMH1098" s="17"/>
      <c r="CMI1098" s="17"/>
      <c r="CMJ1098" s="17"/>
      <c r="CMK1098" s="17"/>
      <c r="CML1098" s="17"/>
      <c r="CMM1098" s="17"/>
      <c r="CMN1098" s="17"/>
      <c r="CMO1098" s="17"/>
      <c r="CMP1098" s="17"/>
      <c r="CMQ1098" s="17"/>
      <c r="CMR1098" s="17"/>
      <c r="CMS1098" s="17"/>
      <c r="CMT1098" s="17"/>
      <c r="CMU1098" s="17"/>
      <c r="CMV1098" s="17"/>
      <c r="CMW1098" s="17"/>
      <c r="CMX1098" s="17"/>
      <c r="CMY1098" s="17"/>
      <c r="CMZ1098" s="17"/>
      <c r="CNA1098" s="17"/>
      <c r="CNB1098" s="17"/>
      <c r="CNC1098" s="17"/>
      <c r="CND1098" s="17"/>
      <c r="CNE1098" s="17"/>
      <c r="CNF1098" s="17"/>
      <c r="CNG1098" s="17"/>
      <c r="CNH1098" s="17"/>
      <c r="CNI1098" s="17"/>
      <c r="CNJ1098" s="17"/>
      <c r="CNK1098" s="17"/>
      <c r="CNL1098" s="17"/>
      <c r="CNM1098" s="17"/>
      <c r="CNN1098" s="17"/>
      <c r="CNO1098" s="17"/>
      <c r="CNP1098" s="17"/>
      <c r="CNQ1098" s="17"/>
      <c r="CNR1098" s="17"/>
      <c r="CNS1098" s="17"/>
      <c r="CNT1098" s="17"/>
      <c r="CNU1098" s="17"/>
      <c r="CNV1098" s="17"/>
      <c r="CNW1098" s="17"/>
      <c r="CNX1098" s="17"/>
      <c r="CNY1098" s="17"/>
      <c r="CNZ1098" s="17"/>
      <c r="COA1098" s="17"/>
      <c r="COB1098" s="17"/>
      <c r="COC1098" s="17"/>
      <c r="COD1098" s="17"/>
      <c r="COE1098" s="17"/>
      <c r="COF1098" s="17"/>
      <c r="COG1098" s="17"/>
      <c r="COH1098" s="17"/>
      <c r="COI1098" s="17"/>
      <c r="COJ1098" s="17"/>
      <c r="COK1098" s="17"/>
      <c r="COL1098" s="17"/>
      <c r="COM1098" s="17"/>
      <c r="CON1098" s="17"/>
      <c r="COO1098" s="17"/>
      <c r="COP1098" s="17"/>
      <c r="COQ1098" s="17"/>
      <c r="COR1098" s="17"/>
      <c r="COS1098" s="17"/>
      <c r="COT1098" s="17"/>
      <c r="COU1098" s="17"/>
      <c r="COV1098" s="17"/>
      <c r="COW1098" s="17"/>
      <c r="COX1098" s="17"/>
      <c r="COY1098" s="17"/>
      <c r="COZ1098" s="17"/>
      <c r="CPA1098" s="17"/>
      <c r="CPB1098" s="17"/>
      <c r="CPC1098" s="17"/>
      <c r="CPD1098" s="17"/>
      <c r="CPE1098" s="17"/>
      <c r="CPF1098" s="17"/>
      <c r="CPG1098" s="17"/>
      <c r="CPH1098" s="17"/>
      <c r="CPI1098" s="17"/>
      <c r="CPJ1098" s="17"/>
      <c r="CPK1098" s="17"/>
      <c r="CPL1098" s="17"/>
      <c r="CPM1098" s="17"/>
      <c r="CPN1098" s="17"/>
      <c r="CPO1098" s="17"/>
      <c r="CPP1098" s="17"/>
      <c r="CPQ1098" s="17"/>
      <c r="CPR1098" s="17"/>
      <c r="CPS1098" s="17"/>
      <c r="CPT1098" s="17"/>
      <c r="CPU1098" s="17"/>
      <c r="CPV1098" s="17"/>
      <c r="CPW1098" s="17"/>
      <c r="CPX1098" s="17"/>
      <c r="CPY1098" s="17"/>
      <c r="CPZ1098" s="17"/>
      <c r="CQA1098" s="17"/>
      <c r="CQB1098" s="17"/>
      <c r="CQC1098" s="17"/>
      <c r="CQD1098" s="17"/>
      <c r="CQE1098" s="17"/>
      <c r="CQF1098" s="17"/>
      <c r="CQG1098" s="17"/>
      <c r="CQH1098" s="17"/>
      <c r="CQI1098" s="17"/>
      <c r="CQJ1098" s="17"/>
      <c r="CQK1098" s="17"/>
      <c r="CQL1098" s="17"/>
      <c r="CQM1098" s="17"/>
      <c r="CQN1098" s="17"/>
      <c r="CQO1098" s="17"/>
      <c r="CQP1098" s="17"/>
      <c r="CQQ1098" s="17"/>
      <c r="CQR1098" s="17"/>
      <c r="CQS1098" s="17"/>
      <c r="CQT1098" s="17"/>
      <c r="CQU1098" s="17"/>
      <c r="CQV1098" s="17"/>
      <c r="CQW1098" s="17"/>
      <c r="CQX1098" s="17"/>
      <c r="CQY1098" s="17"/>
      <c r="CQZ1098" s="17"/>
      <c r="CRA1098" s="17"/>
      <c r="CRB1098" s="17"/>
      <c r="CRC1098" s="17"/>
      <c r="CRD1098" s="17"/>
      <c r="CRE1098" s="17"/>
      <c r="CRF1098" s="17"/>
      <c r="CRG1098" s="17"/>
      <c r="CRH1098" s="17"/>
      <c r="CRI1098" s="17"/>
      <c r="CRJ1098" s="17"/>
      <c r="CRK1098" s="17"/>
      <c r="CRL1098" s="17"/>
      <c r="CRM1098" s="17"/>
      <c r="CRN1098" s="17"/>
      <c r="CRO1098" s="17"/>
      <c r="CRP1098" s="17"/>
      <c r="CRQ1098" s="17"/>
      <c r="CRR1098" s="17"/>
      <c r="CRS1098" s="17"/>
      <c r="CRT1098" s="17"/>
      <c r="CRU1098" s="17"/>
      <c r="CRV1098" s="17"/>
      <c r="CRW1098" s="17"/>
      <c r="CRX1098" s="17"/>
      <c r="CRY1098" s="17"/>
      <c r="CRZ1098" s="17"/>
      <c r="CSA1098" s="17"/>
      <c r="CSB1098" s="17"/>
      <c r="CSC1098" s="17"/>
      <c r="CSD1098" s="17"/>
      <c r="CSE1098" s="17"/>
      <c r="CSF1098" s="17"/>
      <c r="CSG1098" s="17"/>
      <c r="CSH1098" s="17"/>
      <c r="CSI1098" s="17"/>
      <c r="CSJ1098" s="17"/>
      <c r="CSK1098" s="17"/>
      <c r="CSL1098" s="17"/>
      <c r="CSM1098" s="17"/>
      <c r="CSN1098" s="17"/>
      <c r="CSO1098" s="17"/>
      <c r="CSP1098" s="17"/>
      <c r="CSQ1098" s="17"/>
      <c r="CSR1098" s="17"/>
      <c r="CSS1098" s="17"/>
      <c r="CST1098" s="17"/>
      <c r="CSU1098" s="17"/>
      <c r="CSV1098" s="17"/>
      <c r="CSW1098" s="17"/>
      <c r="CSX1098" s="17"/>
      <c r="CSY1098" s="17"/>
      <c r="CSZ1098" s="17"/>
      <c r="CTA1098" s="17"/>
      <c r="CTB1098" s="17"/>
      <c r="CTC1098" s="17"/>
      <c r="CTD1098" s="17"/>
      <c r="CTE1098" s="17"/>
      <c r="CTF1098" s="17"/>
      <c r="CTG1098" s="17"/>
      <c r="CTH1098" s="17"/>
      <c r="CTI1098" s="17"/>
      <c r="CTJ1098" s="17"/>
      <c r="CTK1098" s="17"/>
      <c r="CTL1098" s="17"/>
      <c r="CTM1098" s="17"/>
      <c r="CTN1098" s="17"/>
      <c r="CTO1098" s="17"/>
      <c r="CTP1098" s="17"/>
      <c r="CTQ1098" s="17"/>
      <c r="CTR1098" s="17"/>
      <c r="CTS1098" s="17"/>
      <c r="CTT1098" s="17"/>
      <c r="CTU1098" s="17"/>
      <c r="CTV1098" s="17"/>
      <c r="CTW1098" s="17"/>
      <c r="CTX1098" s="17"/>
      <c r="CTY1098" s="17"/>
      <c r="CTZ1098" s="17"/>
      <c r="CUA1098" s="17"/>
      <c r="CUB1098" s="17"/>
      <c r="CUC1098" s="17"/>
      <c r="CUD1098" s="17"/>
      <c r="CUE1098" s="17"/>
      <c r="CUF1098" s="17"/>
      <c r="CUG1098" s="17"/>
      <c r="CUH1098" s="17"/>
      <c r="CUI1098" s="17"/>
      <c r="CUJ1098" s="17"/>
      <c r="CUK1098" s="17"/>
      <c r="CUL1098" s="17"/>
      <c r="CUM1098" s="17"/>
      <c r="CUN1098" s="17"/>
      <c r="CUO1098" s="17"/>
      <c r="CUP1098" s="17"/>
      <c r="CUQ1098" s="17"/>
      <c r="CUR1098" s="17"/>
      <c r="CUS1098" s="17"/>
      <c r="CUT1098" s="17"/>
      <c r="CUU1098" s="17"/>
      <c r="CUV1098" s="17"/>
      <c r="CUW1098" s="17"/>
      <c r="CUX1098" s="17"/>
      <c r="CUY1098" s="17"/>
      <c r="CUZ1098" s="17"/>
      <c r="CVA1098" s="17"/>
      <c r="CVB1098" s="17"/>
      <c r="CVC1098" s="17"/>
      <c r="CVD1098" s="17"/>
      <c r="CVE1098" s="17"/>
      <c r="CVF1098" s="17"/>
      <c r="CVG1098" s="17"/>
      <c r="CVH1098" s="17"/>
      <c r="CVI1098" s="17"/>
      <c r="CVJ1098" s="17"/>
      <c r="CVK1098" s="17"/>
      <c r="CVL1098" s="17"/>
      <c r="CVM1098" s="17"/>
      <c r="CVN1098" s="17"/>
      <c r="CVO1098" s="17"/>
      <c r="CVP1098" s="17"/>
      <c r="CVQ1098" s="17"/>
      <c r="CVR1098" s="17"/>
      <c r="CVS1098" s="17"/>
      <c r="CVT1098" s="17"/>
      <c r="CVU1098" s="17"/>
      <c r="CVV1098" s="17"/>
      <c r="CVW1098" s="17"/>
      <c r="CVX1098" s="17"/>
      <c r="CVY1098" s="17"/>
      <c r="CVZ1098" s="17"/>
      <c r="CWA1098" s="17"/>
      <c r="CWB1098" s="17"/>
      <c r="CWC1098" s="17"/>
      <c r="CWD1098" s="17"/>
      <c r="CWE1098" s="17"/>
      <c r="CWF1098" s="17"/>
      <c r="CWG1098" s="17"/>
      <c r="CWH1098" s="17"/>
      <c r="CWI1098" s="17"/>
      <c r="CWJ1098" s="17"/>
      <c r="CWK1098" s="17"/>
      <c r="CWL1098" s="17"/>
      <c r="CWM1098" s="17"/>
      <c r="CWN1098" s="17"/>
      <c r="CWO1098" s="17"/>
      <c r="CWP1098" s="17"/>
      <c r="CWQ1098" s="17"/>
      <c r="CWR1098" s="17"/>
      <c r="CWS1098" s="17"/>
      <c r="CWT1098" s="17"/>
      <c r="CWU1098" s="17"/>
      <c r="CWV1098" s="17"/>
      <c r="CWW1098" s="17"/>
      <c r="CWX1098" s="17"/>
      <c r="CWY1098" s="17"/>
      <c r="CWZ1098" s="17"/>
      <c r="CXA1098" s="17"/>
      <c r="CXB1098" s="17"/>
      <c r="CXC1098" s="17"/>
      <c r="CXD1098" s="17"/>
      <c r="CXE1098" s="17"/>
      <c r="CXF1098" s="17"/>
      <c r="CXG1098" s="17"/>
      <c r="CXH1098" s="17"/>
      <c r="CXI1098" s="17"/>
      <c r="CXJ1098" s="17"/>
      <c r="CXK1098" s="17"/>
      <c r="CXL1098" s="17"/>
      <c r="CXM1098" s="17"/>
      <c r="CXN1098" s="17"/>
      <c r="CXO1098" s="17"/>
      <c r="CXP1098" s="17"/>
      <c r="CXQ1098" s="17"/>
      <c r="CXR1098" s="17"/>
      <c r="CXS1098" s="17"/>
      <c r="CXT1098" s="17"/>
      <c r="CXU1098" s="17"/>
      <c r="CXV1098" s="17"/>
      <c r="CXW1098" s="17"/>
      <c r="CXX1098" s="17"/>
      <c r="CXY1098" s="17"/>
      <c r="CXZ1098" s="17"/>
      <c r="CYA1098" s="17"/>
      <c r="CYB1098" s="17"/>
      <c r="CYC1098" s="17"/>
      <c r="CYD1098" s="17"/>
      <c r="CYE1098" s="17"/>
      <c r="CYF1098" s="17"/>
      <c r="CYG1098" s="17"/>
      <c r="CYH1098" s="17"/>
      <c r="CYI1098" s="17"/>
      <c r="CYJ1098" s="17"/>
      <c r="CYK1098" s="17"/>
      <c r="CYL1098" s="17"/>
      <c r="CYM1098" s="17"/>
      <c r="CYN1098" s="17"/>
      <c r="CYO1098" s="17"/>
      <c r="CYP1098" s="17"/>
      <c r="CYQ1098" s="17"/>
      <c r="CYR1098" s="17"/>
      <c r="CYS1098" s="17"/>
      <c r="CYT1098" s="17"/>
      <c r="CYU1098" s="17"/>
      <c r="CYV1098" s="17"/>
      <c r="CYW1098" s="17"/>
      <c r="CYX1098" s="17"/>
      <c r="CYY1098" s="17"/>
      <c r="CYZ1098" s="17"/>
      <c r="CZA1098" s="17"/>
      <c r="CZB1098" s="17"/>
      <c r="CZC1098" s="17"/>
      <c r="CZD1098" s="17"/>
      <c r="CZE1098" s="17"/>
      <c r="CZF1098" s="17"/>
      <c r="CZG1098" s="17"/>
      <c r="CZH1098" s="17"/>
      <c r="CZI1098" s="17"/>
      <c r="CZJ1098" s="17"/>
      <c r="CZK1098" s="17"/>
      <c r="CZL1098" s="17"/>
      <c r="CZM1098" s="17"/>
      <c r="CZN1098" s="17"/>
      <c r="CZO1098" s="17"/>
      <c r="CZP1098" s="17"/>
      <c r="CZQ1098" s="17"/>
      <c r="CZR1098" s="17"/>
      <c r="CZS1098" s="17"/>
      <c r="CZT1098" s="17"/>
      <c r="CZU1098" s="17"/>
      <c r="CZV1098" s="17"/>
      <c r="CZW1098" s="17"/>
      <c r="CZX1098" s="17"/>
      <c r="CZY1098" s="17"/>
      <c r="CZZ1098" s="17"/>
      <c r="DAA1098" s="17"/>
      <c r="DAB1098" s="17"/>
      <c r="DAC1098" s="17"/>
      <c r="DAD1098" s="17"/>
      <c r="DAE1098" s="17"/>
      <c r="DAF1098" s="17"/>
      <c r="DAG1098" s="17"/>
      <c r="DAH1098" s="17"/>
      <c r="DAI1098" s="17"/>
      <c r="DAJ1098" s="17"/>
      <c r="DAK1098" s="17"/>
      <c r="DAL1098" s="17"/>
      <c r="DAM1098" s="17"/>
      <c r="DAN1098" s="17"/>
      <c r="DAO1098" s="17"/>
      <c r="DAP1098" s="17"/>
      <c r="DAQ1098" s="17"/>
      <c r="DAR1098" s="17"/>
      <c r="DAS1098" s="17"/>
      <c r="DAT1098" s="17"/>
      <c r="DAU1098" s="17"/>
      <c r="DAV1098" s="17"/>
      <c r="DAW1098" s="17"/>
      <c r="DAX1098" s="17"/>
      <c r="DAY1098" s="17"/>
      <c r="DAZ1098" s="17"/>
      <c r="DBA1098" s="17"/>
      <c r="DBB1098" s="17"/>
      <c r="DBC1098" s="17"/>
      <c r="DBD1098" s="17"/>
      <c r="DBE1098" s="17"/>
      <c r="DBF1098" s="17"/>
      <c r="DBG1098" s="17"/>
      <c r="DBH1098" s="17"/>
      <c r="DBI1098" s="17"/>
      <c r="DBJ1098" s="17"/>
      <c r="DBK1098" s="17"/>
      <c r="DBL1098" s="17"/>
      <c r="DBM1098" s="17"/>
      <c r="DBN1098" s="17"/>
      <c r="DBO1098" s="17"/>
      <c r="DBP1098" s="17"/>
      <c r="DBQ1098" s="17"/>
      <c r="DBR1098" s="17"/>
      <c r="DBS1098" s="17"/>
      <c r="DBT1098" s="17"/>
      <c r="DBU1098" s="17"/>
      <c r="DBV1098" s="17"/>
      <c r="DBW1098" s="17"/>
      <c r="DBX1098" s="17"/>
      <c r="DBY1098" s="17"/>
      <c r="DBZ1098" s="17"/>
      <c r="DCA1098" s="17"/>
      <c r="DCB1098" s="17"/>
      <c r="DCC1098" s="17"/>
      <c r="DCD1098" s="17"/>
      <c r="DCE1098" s="17"/>
      <c r="DCF1098" s="17"/>
      <c r="DCG1098" s="17"/>
      <c r="DCH1098" s="17"/>
      <c r="DCI1098" s="17"/>
      <c r="DCJ1098" s="17"/>
      <c r="DCK1098" s="17"/>
      <c r="DCL1098" s="17"/>
      <c r="DCM1098" s="17"/>
      <c r="DCN1098" s="17"/>
      <c r="DCO1098" s="17"/>
      <c r="DCP1098" s="17"/>
      <c r="DCQ1098" s="17"/>
      <c r="DCR1098" s="17"/>
      <c r="DCS1098" s="17"/>
      <c r="DCT1098" s="17"/>
      <c r="DCU1098" s="17"/>
      <c r="DCV1098" s="17"/>
      <c r="DCW1098" s="17"/>
      <c r="DCX1098" s="17"/>
      <c r="DCY1098" s="17"/>
      <c r="DCZ1098" s="17"/>
      <c r="DDA1098" s="17"/>
      <c r="DDB1098" s="17"/>
      <c r="DDC1098" s="17"/>
      <c r="DDD1098" s="17"/>
      <c r="DDE1098" s="17"/>
      <c r="DDF1098" s="17"/>
      <c r="DDG1098" s="17"/>
      <c r="DDH1098" s="17"/>
      <c r="DDI1098" s="17"/>
      <c r="DDJ1098" s="17"/>
      <c r="DDK1098" s="17"/>
      <c r="DDL1098" s="17"/>
      <c r="DDM1098" s="17"/>
      <c r="DDN1098" s="17"/>
      <c r="DDO1098" s="17"/>
      <c r="DDP1098" s="17"/>
      <c r="DDQ1098" s="17"/>
      <c r="DDR1098" s="17"/>
      <c r="DDS1098" s="17"/>
      <c r="DDT1098" s="17"/>
      <c r="DDU1098" s="17"/>
      <c r="DDV1098" s="17"/>
      <c r="DDW1098" s="17"/>
      <c r="DDX1098" s="17"/>
      <c r="DDY1098" s="17"/>
      <c r="DDZ1098" s="17"/>
      <c r="DEA1098" s="17"/>
      <c r="DEB1098" s="17"/>
      <c r="DEC1098" s="17"/>
      <c r="DED1098" s="17"/>
      <c r="DEE1098" s="17"/>
      <c r="DEF1098" s="17"/>
      <c r="DEG1098" s="17"/>
      <c r="DEH1098" s="17"/>
      <c r="DEI1098" s="17"/>
      <c r="DEJ1098" s="17"/>
      <c r="DEK1098" s="17"/>
      <c r="DEL1098" s="17"/>
      <c r="DEM1098" s="17"/>
      <c r="DEN1098" s="17"/>
      <c r="DEO1098" s="17"/>
      <c r="DEP1098" s="17"/>
      <c r="DEQ1098" s="17"/>
      <c r="DER1098" s="17"/>
      <c r="DES1098" s="17"/>
      <c r="DET1098" s="17"/>
      <c r="DEU1098" s="17"/>
      <c r="DEV1098" s="17"/>
      <c r="DEW1098" s="17"/>
      <c r="DEX1098" s="17"/>
      <c r="DEY1098" s="17"/>
      <c r="DEZ1098" s="17"/>
      <c r="DFA1098" s="17"/>
      <c r="DFB1098" s="17"/>
      <c r="DFC1098" s="17"/>
      <c r="DFD1098" s="17"/>
      <c r="DFE1098" s="17"/>
      <c r="DFF1098" s="17"/>
      <c r="DFG1098" s="17"/>
      <c r="DFH1098" s="17"/>
      <c r="DFI1098" s="17"/>
      <c r="DFJ1098" s="17"/>
      <c r="DFK1098" s="17"/>
      <c r="DFL1098" s="17"/>
      <c r="DFM1098" s="17"/>
      <c r="DFN1098" s="17"/>
      <c r="DFO1098" s="17"/>
      <c r="DFP1098" s="17"/>
      <c r="DFQ1098" s="17"/>
      <c r="DFR1098" s="17"/>
      <c r="DFS1098" s="17"/>
      <c r="DFT1098" s="17"/>
      <c r="DFU1098" s="17"/>
      <c r="DFV1098" s="17"/>
      <c r="DFW1098" s="17"/>
      <c r="DFX1098" s="17"/>
      <c r="DFY1098" s="17"/>
      <c r="DFZ1098" s="17"/>
      <c r="DGA1098" s="17"/>
      <c r="DGB1098" s="17"/>
      <c r="DGC1098" s="17"/>
      <c r="DGD1098" s="17"/>
      <c r="DGE1098" s="17"/>
      <c r="DGF1098" s="17"/>
      <c r="DGG1098" s="17"/>
      <c r="DGH1098" s="17"/>
      <c r="DGI1098" s="17"/>
      <c r="DGJ1098" s="17"/>
      <c r="DGK1098" s="17"/>
      <c r="DGL1098" s="17"/>
      <c r="DGM1098" s="17"/>
      <c r="DGN1098" s="17"/>
      <c r="DGO1098" s="17"/>
      <c r="DGP1098" s="17"/>
      <c r="DGQ1098" s="17"/>
      <c r="DGR1098" s="17"/>
      <c r="DGS1098" s="17"/>
      <c r="DGT1098" s="17"/>
      <c r="DGU1098" s="17"/>
      <c r="DGV1098" s="17"/>
      <c r="DGW1098" s="17"/>
      <c r="DGX1098" s="17"/>
      <c r="DGY1098" s="17"/>
      <c r="DGZ1098" s="17"/>
      <c r="DHA1098" s="17"/>
      <c r="DHB1098" s="17"/>
      <c r="DHC1098" s="17"/>
      <c r="DHD1098" s="17"/>
      <c r="DHE1098" s="17"/>
      <c r="DHF1098" s="17"/>
      <c r="DHG1098" s="17"/>
      <c r="DHH1098" s="17"/>
      <c r="DHI1098" s="17"/>
      <c r="DHJ1098" s="17"/>
      <c r="DHK1098" s="17"/>
      <c r="DHL1098" s="17"/>
      <c r="DHM1098" s="17"/>
      <c r="DHN1098" s="17"/>
      <c r="DHO1098" s="17"/>
      <c r="DHP1098" s="17"/>
      <c r="DHQ1098" s="17"/>
      <c r="DHR1098" s="17"/>
      <c r="DHS1098" s="17"/>
      <c r="DHT1098" s="17"/>
      <c r="DHU1098" s="17"/>
      <c r="DHV1098" s="17"/>
      <c r="DHW1098" s="17"/>
      <c r="DHX1098" s="17"/>
      <c r="DHY1098" s="17"/>
      <c r="DHZ1098" s="17"/>
      <c r="DIA1098" s="17"/>
      <c r="DIB1098" s="17"/>
      <c r="DIC1098" s="17"/>
      <c r="DID1098" s="17"/>
      <c r="DIE1098" s="17"/>
      <c r="DIF1098" s="17"/>
      <c r="DIG1098" s="17"/>
      <c r="DIH1098" s="17"/>
      <c r="DII1098" s="17"/>
      <c r="DIJ1098" s="17"/>
      <c r="DIK1098" s="17"/>
      <c r="DIL1098" s="17"/>
      <c r="DIM1098" s="17"/>
      <c r="DIN1098" s="17"/>
      <c r="DIO1098" s="17"/>
      <c r="DIP1098" s="17"/>
      <c r="DIQ1098" s="17"/>
      <c r="DIR1098" s="17"/>
      <c r="DIS1098" s="17"/>
      <c r="DIT1098" s="17"/>
      <c r="DIU1098" s="17"/>
      <c r="DIV1098" s="17"/>
      <c r="DIW1098" s="17"/>
      <c r="DIX1098" s="17"/>
      <c r="DIY1098" s="17"/>
      <c r="DIZ1098" s="17"/>
      <c r="DJA1098" s="17"/>
      <c r="DJB1098" s="17"/>
      <c r="DJC1098" s="17"/>
      <c r="DJD1098" s="17"/>
      <c r="DJE1098" s="17"/>
      <c r="DJF1098" s="17"/>
      <c r="DJG1098" s="17"/>
      <c r="DJH1098" s="17"/>
      <c r="DJI1098" s="17"/>
      <c r="DJJ1098" s="17"/>
      <c r="DJK1098" s="17"/>
      <c r="DJL1098" s="17"/>
      <c r="DJM1098" s="17"/>
      <c r="DJN1098" s="17"/>
      <c r="DJO1098" s="17"/>
      <c r="DJP1098" s="17"/>
      <c r="DJQ1098" s="17"/>
      <c r="DJR1098" s="17"/>
      <c r="DJS1098" s="17"/>
      <c r="DJT1098" s="17"/>
      <c r="DJU1098" s="17"/>
      <c r="DJV1098" s="17"/>
      <c r="DJW1098" s="17"/>
      <c r="DJX1098" s="17"/>
      <c r="DJY1098" s="17"/>
      <c r="DJZ1098" s="17"/>
      <c r="DKA1098" s="17"/>
      <c r="DKB1098" s="17"/>
      <c r="DKC1098" s="17"/>
      <c r="DKD1098" s="17"/>
      <c r="DKE1098" s="17"/>
      <c r="DKF1098" s="17"/>
      <c r="DKG1098" s="17"/>
      <c r="DKH1098" s="17"/>
      <c r="DKI1098" s="17"/>
      <c r="DKJ1098" s="17"/>
      <c r="DKK1098" s="17"/>
      <c r="DKL1098" s="17"/>
      <c r="DKM1098" s="17"/>
      <c r="DKN1098" s="17"/>
      <c r="DKO1098" s="17"/>
      <c r="DKP1098" s="17"/>
      <c r="DKQ1098" s="17"/>
      <c r="DKR1098" s="17"/>
      <c r="DKS1098" s="17"/>
      <c r="DKT1098" s="17"/>
      <c r="DKU1098" s="17"/>
      <c r="DKV1098" s="17"/>
      <c r="DKW1098" s="17"/>
      <c r="DKX1098" s="17"/>
      <c r="DKY1098" s="17"/>
      <c r="DKZ1098" s="17"/>
      <c r="DLA1098" s="17"/>
      <c r="DLB1098" s="17"/>
      <c r="DLC1098" s="17"/>
      <c r="DLD1098" s="17"/>
      <c r="DLE1098" s="17"/>
      <c r="DLF1098" s="17"/>
      <c r="DLG1098" s="17"/>
      <c r="DLH1098" s="17"/>
      <c r="DLI1098" s="17"/>
      <c r="DLJ1098" s="17"/>
      <c r="DLK1098" s="17"/>
      <c r="DLL1098" s="17"/>
      <c r="DLM1098" s="17"/>
      <c r="DLN1098" s="17"/>
      <c r="DLO1098" s="17"/>
      <c r="DLP1098" s="17"/>
      <c r="DLQ1098" s="17"/>
      <c r="DLR1098" s="17"/>
      <c r="DLS1098" s="17"/>
      <c r="DLT1098" s="17"/>
      <c r="DLU1098" s="17"/>
      <c r="DLV1098" s="17"/>
      <c r="DLW1098" s="17"/>
      <c r="DLX1098" s="17"/>
      <c r="DLY1098" s="17"/>
      <c r="DLZ1098" s="17"/>
      <c r="DMA1098" s="17"/>
      <c r="DMB1098" s="17"/>
      <c r="DMC1098" s="17"/>
      <c r="DMD1098" s="17"/>
      <c r="DME1098" s="17"/>
      <c r="DMF1098" s="17"/>
      <c r="DMG1098" s="17"/>
      <c r="DMH1098" s="17"/>
      <c r="DMI1098" s="17"/>
      <c r="DMJ1098" s="17"/>
      <c r="DMK1098" s="17"/>
      <c r="DML1098" s="17"/>
      <c r="DMM1098" s="17"/>
      <c r="DMN1098" s="17"/>
      <c r="DMO1098" s="17"/>
      <c r="DMP1098" s="17"/>
      <c r="DMQ1098" s="17"/>
      <c r="DMR1098" s="17"/>
      <c r="DMS1098" s="17"/>
      <c r="DMT1098" s="17"/>
      <c r="DMU1098" s="17"/>
      <c r="DMV1098" s="17"/>
      <c r="DMW1098" s="17"/>
      <c r="DMX1098" s="17"/>
      <c r="DMY1098" s="17"/>
      <c r="DMZ1098" s="17"/>
      <c r="DNA1098" s="17"/>
      <c r="DNB1098" s="17"/>
      <c r="DNC1098" s="17"/>
      <c r="DND1098" s="17"/>
      <c r="DNE1098" s="17"/>
      <c r="DNF1098" s="17"/>
      <c r="DNG1098" s="17"/>
      <c r="DNH1098" s="17"/>
      <c r="DNI1098" s="17"/>
      <c r="DNJ1098" s="17"/>
      <c r="DNK1098" s="17"/>
      <c r="DNL1098" s="17"/>
      <c r="DNM1098" s="17"/>
      <c r="DNN1098" s="17"/>
      <c r="DNO1098" s="17"/>
      <c r="DNP1098" s="17"/>
      <c r="DNQ1098" s="17"/>
      <c r="DNR1098" s="17"/>
      <c r="DNS1098" s="17"/>
      <c r="DNT1098" s="17"/>
      <c r="DNU1098" s="17"/>
      <c r="DNV1098" s="17"/>
      <c r="DNW1098" s="17"/>
      <c r="DNX1098" s="17"/>
      <c r="DNY1098" s="17"/>
      <c r="DNZ1098" s="17"/>
      <c r="DOA1098" s="17"/>
      <c r="DOB1098" s="17"/>
      <c r="DOC1098" s="17"/>
      <c r="DOD1098" s="17"/>
      <c r="DOE1098" s="17"/>
      <c r="DOF1098" s="17"/>
      <c r="DOG1098" s="17"/>
      <c r="DOH1098" s="17"/>
      <c r="DOI1098" s="17"/>
      <c r="DOJ1098" s="17"/>
      <c r="DOK1098" s="17"/>
      <c r="DOL1098" s="17"/>
      <c r="DOM1098" s="17"/>
      <c r="DON1098" s="17"/>
      <c r="DOO1098" s="17"/>
      <c r="DOP1098" s="17"/>
      <c r="DOQ1098" s="17"/>
      <c r="DOR1098" s="17"/>
      <c r="DOS1098" s="17"/>
      <c r="DOT1098" s="17"/>
      <c r="DOU1098" s="17"/>
      <c r="DOV1098" s="17"/>
      <c r="DOW1098" s="17"/>
      <c r="DOX1098" s="17"/>
      <c r="DOY1098" s="17"/>
      <c r="DOZ1098" s="17"/>
      <c r="DPA1098" s="17"/>
      <c r="DPB1098" s="17"/>
      <c r="DPC1098" s="17"/>
      <c r="DPD1098" s="17"/>
      <c r="DPE1098" s="17"/>
      <c r="DPF1098" s="17"/>
      <c r="DPG1098" s="17"/>
      <c r="DPH1098" s="17"/>
      <c r="DPI1098" s="17"/>
      <c r="DPJ1098" s="17"/>
      <c r="DPK1098" s="17"/>
      <c r="DPL1098" s="17"/>
      <c r="DPM1098" s="17"/>
      <c r="DPN1098" s="17"/>
      <c r="DPO1098" s="17"/>
      <c r="DPP1098" s="17"/>
      <c r="DPQ1098" s="17"/>
      <c r="DPR1098" s="17"/>
      <c r="DPS1098" s="17"/>
      <c r="DPT1098" s="17"/>
      <c r="DPU1098" s="17"/>
      <c r="DPV1098" s="17"/>
      <c r="DPW1098" s="17"/>
      <c r="DPX1098" s="17"/>
      <c r="DPY1098" s="17"/>
      <c r="DPZ1098" s="17"/>
      <c r="DQA1098" s="17"/>
      <c r="DQB1098" s="17"/>
      <c r="DQC1098" s="17"/>
      <c r="DQD1098" s="17"/>
      <c r="DQE1098" s="17"/>
      <c r="DQF1098" s="17"/>
      <c r="DQG1098" s="17"/>
      <c r="DQH1098" s="17"/>
      <c r="DQI1098" s="17"/>
      <c r="DQJ1098" s="17"/>
      <c r="DQK1098" s="17"/>
      <c r="DQL1098" s="17"/>
      <c r="DQM1098" s="17"/>
      <c r="DQN1098" s="17"/>
      <c r="DQO1098" s="17"/>
      <c r="DQP1098" s="17"/>
      <c r="DQQ1098" s="17"/>
      <c r="DQR1098" s="17"/>
      <c r="DQS1098" s="17"/>
      <c r="DQT1098" s="17"/>
      <c r="DQU1098" s="17"/>
      <c r="DQV1098" s="17"/>
      <c r="DQW1098" s="17"/>
      <c r="DQX1098" s="17"/>
      <c r="DQY1098" s="17"/>
      <c r="DQZ1098" s="17"/>
      <c r="DRA1098" s="17"/>
      <c r="DRB1098" s="17"/>
      <c r="DRC1098" s="17"/>
      <c r="DRD1098" s="17"/>
      <c r="DRE1098" s="17"/>
      <c r="DRF1098" s="17"/>
      <c r="DRG1098" s="17"/>
      <c r="DRH1098" s="17"/>
      <c r="DRI1098" s="17"/>
      <c r="DRJ1098" s="17"/>
      <c r="DRK1098" s="17"/>
      <c r="DRL1098" s="17"/>
      <c r="DRM1098" s="17"/>
      <c r="DRN1098" s="17"/>
      <c r="DRO1098" s="17"/>
      <c r="DRP1098" s="17"/>
      <c r="DRQ1098" s="17"/>
      <c r="DRR1098" s="17"/>
      <c r="DRS1098" s="17"/>
      <c r="DRT1098" s="17"/>
      <c r="DRU1098" s="17"/>
      <c r="DRV1098" s="17"/>
      <c r="DRW1098" s="17"/>
      <c r="DRX1098" s="17"/>
      <c r="DRY1098" s="17"/>
      <c r="DRZ1098" s="17"/>
      <c r="DSA1098" s="17"/>
      <c r="DSB1098" s="17"/>
      <c r="DSC1098" s="17"/>
      <c r="DSD1098" s="17"/>
      <c r="DSE1098" s="17"/>
      <c r="DSF1098" s="17"/>
      <c r="DSG1098" s="17"/>
      <c r="DSH1098" s="17"/>
      <c r="DSI1098" s="17"/>
      <c r="DSJ1098" s="17"/>
      <c r="DSK1098" s="17"/>
      <c r="DSL1098" s="17"/>
      <c r="DSM1098" s="17"/>
      <c r="DSN1098" s="17"/>
      <c r="DSO1098" s="17"/>
      <c r="DSP1098" s="17"/>
      <c r="DSQ1098" s="17"/>
      <c r="DSR1098" s="17"/>
      <c r="DSS1098" s="17"/>
      <c r="DST1098" s="17"/>
      <c r="DSU1098" s="17"/>
      <c r="DSV1098" s="17"/>
      <c r="DSW1098" s="17"/>
      <c r="DSX1098" s="17"/>
      <c r="DSY1098" s="17"/>
      <c r="DSZ1098" s="17"/>
      <c r="DTA1098" s="17"/>
      <c r="DTB1098" s="17"/>
      <c r="DTC1098" s="17"/>
      <c r="DTD1098" s="17"/>
      <c r="DTE1098" s="17"/>
      <c r="DTF1098" s="17"/>
      <c r="DTG1098" s="17"/>
      <c r="DTH1098" s="17"/>
      <c r="DTI1098" s="17"/>
      <c r="DTJ1098" s="17"/>
      <c r="DTK1098" s="17"/>
      <c r="DTL1098" s="17"/>
      <c r="DTM1098" s="17"/>
      <c r="DTN1098" s="17"/>
      <c r="DTO1098" s="17"/>
      <c r="DTP1098" s="17"/>
      <c r="DTQ1098" s="17"/>
      <c r="DTR1098" s="17"/>
      <c r="DTS1098" s="17"/>
      <c r="DTT1098" s="17"/>
      <c r="DTU1098" s="17"/>
      <c r="DTV1098" s="17"/>
      <c r="DTW1098" s="17"/>
      <c r="DTX1098" s="17"/>
      <c r="DTY1098" s="17"/>
      <c r="DTZ1098" s="17"/>
      <c r="DUA1098" s="17"/>
      <c r="DUB1098" s="17"/>
      <c r="DUC1098" s="17"/>
      <c r="DUD1098" s="17"/>
      <c r="DUE1098" s="17"/>
      <c r="DUF1098" s="17"/>
      <c r="DUG1098" s="17"/>
      <c r="DUH1098" s="17"/>
      <c r="DUI1098" s="17"/>
      <c r="DUJ1098" s="17"/>
      <c r="DUK1098" s="17"/>
      <c r="DUL1098" s="17"/>
      <c r="DUM1098" s="17"/>
      <c r="DUN1098" s="17"/>
      <c r="DUO1098" s="17"/>
      <c r="DUP1098" s="17"/>
      <c r="DUQ1098" s="17"/>
      <c r="DUR1098" s="17"/>
      <c r="DUS1098" s="17"/>
      <c r="DUT1098" s="17"/>
      <c r="DUU1098" s="17"/>
      <c r="DUV1098" s="17"/>
      <c r="DUW1098" s="17"/>
      <c r="DUX1098" s="17"/>
      <c r="DUY1098" s="17"/>
      <c r="DUZ1098" s="17"/>
      <c r="DVA1098" s="17"/>
      <c r="DVB1098" s="17"/>
      <c r="DVC1098" s="17"/>
      <c r="DVD1098" s="17"/>
      <c r="DVE1098" s="17"/>
      <c r="DVF1098" s="17"/>
      <c r="DVG1098" s="17"/>
      <c r="DVH1098" s="17"/>
      <c r="DVI1098" s="17"/>
      <c r="DVJ1098" s="17"/>
      <c r="DVK1098" s="17"/>
      <c r="DVL1098" s="17"/>
      <c r="DVM1098" s="17"/>
      <c r="DVN1098" s="17"/>
      <c r="DVO1098" s="17"/>
      <c r="DVP1098" s="17"/>
      <c r="DVQ1098" s="17"/>
      <c r="DVR1098" s="17"/>
      <c r="DVS1098" s="17"/>
      <c r="DVT1098" s="17"/>
      <c r="DVU1098" s="17"/>
      <c r="DVV1098" s="17"/>
      <c r="DVW1098" s="17"/>
      <c r="DVX1098" s="17"/>
      <c r="DVY1098" s="17"/>
      <c r="DVZ1098" s="17"/>
      <c r="DWA1098" s="17"/>
      <c r="DWB1098" s="17"/>
      <c r="DWC1098" s="17"/>
      <c r="DWD1098" s="17"/>
      <c r="DWE1098" s="17"/>
      <c r="DWF1098" s="17"/>
      <c r="DWG1098" s="17"/>
      <c r="DWH1098" s="17"/>
      <c r="DWI1098" s="17"/>
      <c r="DWJ1098" s="17"/>
      <c r="DWK1098" s="17"/>
      <c r="DWL1098" s="17"/>
      <c r="DWM1098" s="17"/>
      <c r="DWN1098" s="17"/>
      <c r="DWO1098" s="17"/>
      <c r="DWP1098" s="17"/>
      <c r="DWQ1098" s="17"/>
      <c r="DWR1098" s="17"/>
      <c r="DWS1098" s="17"/>
      <c r="DWT1098" s="17"/>
      <c r="DWU1098" s="17"/>
      <c r="DWV1098" s="17"/>
      <c r="DWW1098" s="17"/>
      <c r="DWX1098" s="17"/>
      <c r="DWY1098" s="17"/>
      <c r="DWZ1098" s="17"/>
      <c r="DXA1098" s="17"/>
      <c r="DXB1098" s="17"/>
      <c r="DXC1098" s="17"/>
      <c r="DXD1098" s="17"/>
      <c r="DXE1098" s="17"/>
      <c r="DXF1098" s="17"/>
      <c r="DXG1098" s="17"/>
      <c r="DXH1098" s="17"/>
      <c r="DXI1098" s="17"/>
      <c r="DXJ1098" s="17"/>
      <c r="DXK1098" s="17"/>
      <c r="DXL1098" s="17"/>
      <c r="DXM1098" s="17"/>
      <c r="DXN1098" s="17"/>
      <c r="DXO1098" s="17"/>
      <c r="DXP1098" s="17"/>
      <c r="DXQ1098" s="17"/>
      <c r="DXR1098" s="17"/>
      <c r="DXS1098" s="17"/>
      <c r="DXT1098" s="17"/>
      <c r="DXU1098" s="17"/>
      <c r="DXV1098" s="17"/>
      <c r="DXW1098" s="17"/>
      <c r="DXX1098" s="17"/>
      <c r="DXY1098" s="17"/>
      <c r="DXZ1098" s="17"/>
      <c r="DYA1098" s="17"/>
      <c r="DYB1098" s="17"/>
      <c r="DYC1098" s="17"/>
      <c r="DYD1098" s="17"/>
      <c r="DYE1098" s="17"/>
      <c r="DYF1098" s="17"/>
      <c r="DYG1098" s="17"/>
      <c r="DYH1098" s="17"/>
      <c r="DYI1098" s="17"/>
      <c r="DYJ1098" s="17"/>
      <c r="DYK1098" s="17"/>
      <c r="DYL1098" s="17"/>
      <c r="DYM1098" s="17"/>
      <c r="DYN1098" s="17"/>
      <c r="DYO1098" s="17"/>
      <c r="DYP1098" s="17"/>
      <c r="DYQ1098" s="17"/>
      <c r="DYR1098" s="17"/>
      <c r="DYS1098" s="17"/>
      <c r="DYT1098" s="17"/>
      <c r="DYU1098" s="17"/>
      <c r="DYV1098" s="17"/>
      <c r="DYW1098" s="17"/>
      <c r="DYX1098" s="17"/>
      <c r="DYY1098" s="17"/>
      <c r="DYZ1098" s="17"/>
      <c r="DZA1098" s="17"/>
      <c r="DZB1098" s="17"/>
      <c r="DZC1098" s="17"/>
      <c r="DZD1098" s="17"/>
      <c r="DZE1098" s="17"/>
      <c r="DZF1098" s="17"/>
      <c r="DZG1098" s="17"/>
      <c r="DZH1098" s="17"/>
      <c r="DZI1098" s="17"/>
      <c r="DZJ1098" s="17"/>
      <c r="DZK1098" s="17"/>
      <c r="DZL1098" s="17"/>
      <c r="DZM1098" s="17"/>
      <c r="DZN1098" s="17"/>
      <c r="DZO1098" s="17"/>
      <c r="DZP1098" s="17"/>
      <c r="DZQ1098" s="17"/>
      <c r="DZR1098" s="17"/>
      <c r="DZS1098" s="17"/>
      <c r="DZT1098" s="17"/>
      <c r="DZU1098" s="17"/>
      <c r="DZV1098" s="17"/>
      <c r="DZW1098" s="17"/>
      <c r="DZX1098" s="17"/>
      <c r="DZY1098" s="17"/>
      <c r="DZZ1098" s="17"/>
      <c r="EAA1098" s="17"/>
      <c r="EAB1098" s="17"/>
      <c r="EAC1098" s="17"/>
      <c r="EAD1098" s="17"/>
      <c r="EAE1098" s="17"/>
      <c r="EAF1098" s="17"/>
      <c r="EAG1098" s="17"/>
      <c r="EAH1098" s="17"/>
      <c r="EAI1098" s="17"/>
      <c r="EAJ1098" s="17"/>
      <c r="EAK1098" s="17"/>
      <c r="EAL1098" s="17"/>
      <c r="EAM1098" s="17"/>
      <c r="EAN1098" s="17"/>
      <c r="EAO1098" s="17"/>
      <c r="EAP1098" s="17"/>
      <c r="EAQ1098" s="17"/>
      <c r="EAR1098" s="17"/>
      <c r="EAS1098" s="17"/>
      <c r="EAT1098" s="17"/>
      <c r="EAU1098" s="17"/>
      <c r="EAV1098" s="17"/>
      <c r="EAW1098" s="17"/>
      <c r="EAX1098" s="17"/>
      <c r="EAY1098" s="17"/>
      <c r="EAZ1098" s="17"/>
      <c r="EBA1098" s="17"/>
      <c r="EBB1098" s="17"/>
      <c r="EBC1098" s="17"/>
      <c r="EBD1098" s="17"/>
      <c r="EBE1098" s="17"/>
      <c r="EBF1098" s="17"/>
      <c r="EBG1098" s="17"/>
      <c r="EBH1098" s="17"/>
      <c r="EBI1098" s="17"/>
      <c r="EBJ1098" s="17"/>
      <c r="EBK1098" s="17"/>
      <c r="EBL1098" s="17"/>
      <c r="EBM1098" s="17"/>
      <c r="EBN1098" s="17"/>
      <c r="EBO1098" s="17"/>
      <c r="EBP1098" s="17"/>
      <c r="EBQ1098" s="17"/>
      <c r="EBR1098" s="17"/>
      <c r="EBS1098" s="17"/>
      <c r="EBT1098" s="17"/>
      <c r="EBU1098" s="17"/>
      <c r="EBV1098" s="17"/>
      <c r="EBW1098" s="17"/>
      <c r="EBX1098" s="17"/>
      <c r="EBY1098" s="17"/>
      <c r="EBZ1098" s="17"/>
      <c r="ECA1098" s="17"/>
      <c r="ECB1098" s="17"/>
      <c r="ECC1098" s="17"/>
      <c r="ECD1098" s="17"/>
      <c r="ECE1098" s="17"/>
      <c r="ECF1098" s="17"/>
      <c r="ECG1098" s="17"/>
      <c r="ECH1098" s="17"/>
      <c r="ECI1098" s="17"/>
      <c r="ECJ1098" s="17"/>
      <c r="ECK1098" s="17"/>
      <c r="ECL1098" s="17"/>
      <c r="ECM1098" s="17"/>
      <c r="ECN1098" s="17"/>
      <c r="ECO1098" s="17"/>
      <c r="ECP1098" s="17"/>
      <c r="ECQ1098" s="17"/>
      <c r="ECR1098" s="17"/>
      <c r="ECS1098" s="17"/>
      <c r="ECT1098" s="17"/>
      <c r="ECU1098" s="17"/>
      <c r="ECV1098" s="17"/>
      <c r="ECW1098" s="17"/>
      <c r="ECX1098" s="17"/>
      <c r="ECY1098" s="17"/>
      <c r="ECZ1098" s="17"/>
      <c r="EDA1098" s="17"/>
      <c r="EDB1098" s="17"/>
      <c r="EDC1098" s="17"/>
      <c r="EDD1098" s="17"/>
      <c r="EDE1098" s="17"/>
      <c r="EDF1098" s="17"/>
      <c r="EDG1098" s="17"/>
      <c r="EDH1098" s="17"/>
      <c r="EDI1098" s="17"/>
      <c r="EDJ1098" s="17"/>
      <c r="EDK1098" s="17"/>
      <c r="EDL1098" s="17"/>
      <c r="EDM1098" s="17"/>
      <c r="EDN1098" s="17"/>
      <c r="EDO1098" s="17"/>
      <c r="EDP1098" s="17"/>
      <c r="EDQ1098" s="17"/>
      <c r="EDR1098" s="17"/>
      <c r="EDS1098" s="17"/>
      <c r="EDT1098" s="17"/>
      <c r="EDU1098" s="17"/>
      <c r="EDV1098" s="17"/>
      <c r="EDW1098" s="17"/>
      <c r="EDX1098" s="17"/>
      <c r="EDY1098" s="17"/>
      <c r="EDZ1098" s="17"/>
      <c r="EEA1098" s="17"/>
      <c r="EEB1098" s="17"/>
      <c r="EEC1098" s="17"/>
      <c r="EED1098" s="17"/>
      <c r="EEE1098" s="17"/>
      <c r="EEF1098" s="17"/>
      <c r="EEG1098" s="17"/>
      <c r="EEH1098" s="17"/>
      <c r="EEI1098" s="17"/>
      <c r="EEJ1098" s="17"/>
      <c r="EEK1098" s="17"/>
      <c r="EEL1098" s="17"/>
      <c r="EEM1098" s="17"/>
      <c r="EEN1098" s="17"/>
      <c r="EEO1098" s="17"/>
      <c r="EEP1098" s="17"/>
      <c r="EEQ1098" s="17"/>
      <c r="EER1098" s="17"/>
      <c r="EES1098" s="17"/>
      <c r="EET1098" s="17"/>
      <c r="EEU1098" s="17"/>
      <c r="EEV1098" s="17"/>
      <c r="EEW1098" s="17"/>
      <c r="EEX1098" s="17"/>
      <c r="EEY1098" s="17"/>
      <c r="EEZ1098" s="17"/>
      <c r="EFA1098" s="17"/>
      <c r="EFB1098" s="17"/>
      <c r="EFC1098" s="17"/>
      <c r="EFD1098" s="17"/>
      <c r="EFE1098" s="17"/>
      <c r="EFF1098" s="17"/>
      <c r="EFG1098" s="17"/>
      <c r="EFH1098" s="17"/>
      <c r="EFI1098" s="17"/>
      <c r="EFJ1098" s="17"/>
      <c r="EFK1098" s="17"/>
      <c r="EFL1098" s="17"/>
      <c r="EFM1098" s="17"/>
      <c r="EFN1098" s="17"/>
      <c r="EFO1098" s="17"/>
      <c r="EFP1098" s="17"/>
      <c r="EFQ1098" s="17"/>
      <c r="EFR1098" s="17"/>
      <c r="EFS1098" s="17"/>
      <c r="EFT1098" s="17"/>
      <c r="EFU1098" s="17"/>
      <c r="EFV1098" s="17"/>
      <c r="EFW1098" s="17"/>
      <c r="EFX1098" s="17"/>
      <c r="EFY1098" s="17"/>
      <c r="EFZ1098" s="17"/>
      <c r="EGA1098" s="17"/>
      <c r="EGB1098" s="17"/>
      <c r="EGC1098" s="17"/>
      <c r="EGD1098" s="17"/>
      <c r="EGE1098" s="17"/>
      <c r="EGF1098" s="17"/>
      <c r="EGG1098" s="17"/>
      <c r="EGH1098" s="17"/>
      <c r="EGI1098" s="17"/>
      <c r="EGJ1098" s="17"/>
      <c r="EGK1098" s="17"/>
      <c r="EGL1098" s="17"/>
      <c r="EGM1098" s="17"/>
      <c r="EGN1098" s="17"/>
      <c r="EGO1098" s="17"/>
      <c r="EGP1098" s="17"/>
      <c r="EGQ1098" s="17"/>
      <c r="EGR1098" s="17"/>
      <c r="EGS1098" s="17"/>
      <c r="EGT1098" s="17"/>
      <c r="EGU1098" s="17"/>
      <c r="EGV1098" s="17"/>
      <c r="EGW1098" s="17"/>
      <c r="EGX1098" s="17"/>
      <c r="EGY1098" s="17"/>
      <c r="EGZ1098" s="17"/>
      <c r="EHA1098" s="17"/>
      <c r="EHB1098" s="17"/>
      <c r="EHC1098" s="17"/>
      <c r="EHD1098" s="17"/>
      <c r="EHE1098" s="17"/>
      <c r="EHF1098" s="17"/>
      <c r="EHG1098" s="17"/>
      <c r="EHH1098" s="17"/>
      <c r="EHI1098" s="17"/>
      <c r="EHJ1098" s="17"/>
      <c r="EHK1098" s="17"/>
      <c r="EHL1098" s="17"/>
      <c r="EHM1098" s="17"/>
      <c r="EHN1098" s="17"/>
      <c r="EHO1098" s="17"/>
      <c r="EHP1098" s="17"/>
      <c r="EHQ1098" s="17"/>
      <c r="EHR1098" s="17"/>
      <c r="EHS1098" s="17"/>
      <c r="EHT1098" s="17"/>
      <c r="EHU1098" s="17"/>
      <c r="EHV1098" s="17"/>
      <c r="EHW1098" s="17"/>
      <c r="EHX1098" s="17"/>
      <c r="EHY1098" s="17"/>
      <c r="EHZ1098" s="17"/>
      <c r="EIA1098" s="17"/>
      <c r="EIB1098" s="17"/>
      <c r="EIC1098" s="17"/>
      <c r="EID1098" s="17"/>
      <c r="EIE1098" s="17"/>
      <c r="EIF1098" s="17"/>
      <c r="EIG1098" s="17"/>
      <c r="EIH1098" s="17"/>
      <c r="EII1098" s="17"/>
      <c r="EIJ1098" s="17"/>
      <c r="EIK1098" s="17"/>
      <c r="EIL1098" s="17"/>
      <c r="EIM1098" s="17"/>
      <c r="EIN1098" s="17"/>
      <c r="EIO1098" s="17"/>
      <c r="EIP1098" s="17"/>
      <c r="EIQ1098" s="17"/>
      <c r="EIR1098" s="17"/>
      <c r="EIS1098" s="17"/>
      <c r="EIT1098" s="17"/>
      <c r="EIU1098" s="17"/>
      <c r="EIV1098" s="17"/>
      <c r="EIW1098" s="17"/>
      <c r="EIX1098" s="17"/>
      <c r="EIY1098" s="17"/>
      <c r="EIZ1098" s="17"/>
      <c r="EJA1098" s="17"/>
      <c r="EJB1098" s="17"/>
      <c r="EJC1098" s="17"/>
      <c r="EJD1098" s="17"/>
      <c r="EJE1098" s="17"/>
      <c r="EJF1098" s="17"/>
      <c r="EJG1098" s="17"/>
      <c r="EJH1098" s="17"/>
      <c r="EJI1098" s="17"/>
      <c r="EJJ1098" s="17"/>
      <c r="EJK1098" s="17"/>
      <c r="EJL1098" s="17"/>
      <c r="EJM1098" s="17"/>
      <c r="EJN1098" s="17"/>
      <c r="EJO1098" s="17"/>
      <c r="EJP1098" s="17"/>
      <c r="EJQ1098" s="17"/>
      <c r="EJR1098" s="17"/>
      <c r="EJS1098" s="17"/>
      <c r="EJT1098" s="17"/>
      <c r="EJU1098" s="17"/>
      <c r="EJV1098" s="17"/>
      <c r="EJW1098" s="17"/>
      <c r="EJX1098" s="17"/>
      <c r="EJY1098" s="17"/>
      <c r="EJZ1098" s="17"/>
      <c r="EKA1098" s="17"/>
      <c r="EKB1098" s="17"/>
      <c r="EKC1098" s="17"/>
      <c r="EKD1098" s="17"/>
      <c r="EKE1098" s="17"/>
      <c r="EKF1098" s="17"/>
      <c r="EKG1098" s="17"/>
      <c r="EKH1098" s="17"/>
      <c r="EKI1098" s="17"/>
      <c r="EKJ1098" s="17"/>
      <c r="EKK1098" s="17"/>
      <c r="EKL1098" s="17"/>
      <c r="EKM1098" s="17"/>
      <c r="EKN1098" s="17"/>
      <c r="EKO1098" s="17"/>
      <c r="EKP1098" s="17"/>
      <c r="EKQ1098" s="17"/>
      <c r="EKR1098" s="17"/>
      <c r="EKS1098" s="17"/>
      <c r="EKT1098" s="17"/>
      <c r="EKU1098" s="17"/>
      <c r="EKV1098" s="17"/>
      <c r="EKW1098" s="17"/>
      <c r="EKX1098" s="17"/>
      <c r="EKY1098" s="17"/>
      <c r="EKZ1098" s="17"/>
      <c r="ELA1098" s="17"/>
      <c r="ELB1098" s="17"/>
      <c r="ELC1098" s="17"/>
      <c r="ELD1098" s="17"/>
      <c r="ELE1098" s="17"/>
      <c r="ELF1098" s="17"/>
      <c r="ELG1098" s="17"/>
      <c r="ELH1098" s="17"/>
      <c r="ELI1098" s="17"/>
      <c r="ELJ1098" s="17"/>
      <c r="ELK1098" s="17"/>
      <c r="ELL1098" s="17"/>
      <c r="ELM1098" s="17"/>
      <c r="ELN1098" s="17"/>
      <c r="ELO1098" s="17"/>
      <c r="ELP1098" s="17"/>
      <c r="ELQ1098" s="17"/>
      <c r="ELR1098" s="17"/>
      <c r="ELS1098" s="17"/>
      <c r="ELT1098" s="17"/>
      <c r="ELU1098" s="17"/>
      <c r="ELV1098" s="17"/>
      <c r="ELW1098" s="17"/>
      <c r="ELX1098" s="17"/>
      <c r="ELY1098" s="17"/>
      <c r="ELZ1098" s="17"/>
      <c r="EMA1098" s="17"/>
      <c r="EMB1098" s="17"/>
      <c r="EMC1098" s="17"/>
      <c r="EMD1098" s="17"/>
      <c r="EME1098" s="17"/>
      <c r="EMF1098" s="17"/>
      <c r="EMG1098" s="17"/>
      <c r="EMH1098" s="17"/>
      <c r="EMI1098" s="17"/>
      <c r="EMJ1098" s="17"/>
      <c r="EMK1098" s="17"/>
      <c r="EML1098" s="17"/>
      <c r="EMM1098" s="17"/>
      <c r="EMN1098" s="17"/>
      <c r="EMO1098" s="17"/>
      <c r="EMP1098" s="17"/>
      <c r="EMQ1098" s="17"/>
      <c r="EMR1098" s="17"/>
      <c r="EMS1098" s="17"/>
      <c r="EMT1098" s="17"/>
      <c r="EMU1098" s="17"/>
      <c r="EMV1098" s="17"/>
      <c r="EMW1098" s="17"/>
      <c r="EMX1098" s="17"/>
      <c r="EMY1098" s="17"/>
      <c r="EMZ1098" s="17"/>
      <c r="ENA1098" s="17"/>
      <c r="ENB1098" s="17"/>
      <c r="ENC1098" s="17"/>
      <c r="END1098" s="17"/>
      <c r="ENE1098" s="17"/>
      <c r="ENF1098" s="17"/>
      <c r="ENG1098" s="17"/>
      <c r="ENH1098" s="17"/>
      <c r="ENI1098" s="17"/>
      <c r="ENJ1098" s="17"/>
      <c r="ENK1098" s="17"/>
      <c r="ENL1098" s="17"/>
      <c r="ENM1098" s="17"/>
      <c r="ENN1098" s="17"/>
      <c r="ENO1098" s="17"/>
      <c r="ENP1098" s="17"/>
      <c r="ENQ1098" s="17"/>
      <c r="ENR1098" s="17"/>
      <c r="ENS1098" s="17"/>
      <c r="ENT1098" s="17"/>
      <c r="ENU1098" s="17"/>
      <c r="ENV1098" s="17"/>
      <c r="ENW1098" s="17"/>
      <c r="ENX1098" s="17"/>
      <c r="ENY1098" s="17"/>
      <c r="ENZ1098" s="17"/>
      <c r="EOA1098" s="17"/>
      <c r="EOB1098" s="17"/>
      <c r="EOC1098" s="17"/>
      <c r="EOD1098" s="17"/>
      <c r="EOE1098" s="17"/>
      <c r="EOF1098" s="17"/>
      <c r="EOG1098" s="17"/>
      <c r="EOH1098" s="17"/>
      <c r="EOI1098" s="17"/>
      <c r="EOJ1098" s="17"/>
      <c r="EOK1098" s="17"/>
      <c r="EOL1098" s="17"/>
      <c r="EOM1098" s="17"/>
      <c r="EON1098" s="17"/>
      <c r="EOO1098" s="17"/>
      <c r="EOP1098" s="17"/>
      <c r="EOQ1098" s="17"/>
      <c r="EOR1098" s="17"/>
      <c r="EOS1098" s="17"/>
      <c r="EOT1098" s="17"/>
      <c r="EOU1098" s="17"/>
      <c r="EOV1098" s="17"/>
      <c r="EOW1098" s="17"/>
      <c r="EOX1098" s="17"/>
      <c r="EOY1098" s="17"/>
      <c r="EOZ1098" s="17"/>
      <c r="EPA1098" s="17"/>
      <c r="EPB1098" s="17"/>
      <c r="EPC1098" s="17"/>
      <c r="EPD1098" s="17"/>
      <c r="EPE1098" s="17"/>
      <c r="EPF1098" s="17"/>
      <c r="EPG1098" s="17"/>
      <c r="EPH1098" s="17"/>
      <c r="EPI1098" s="17"/>
      <c r="EPJ1098" s="17"/>
      <c r="EPK1098" s="17"/>
      <c r="EPL1098" s="17"/>
      <c r="EPM1098" s="17"/>
      <c r="EPN1098" s="17"/>
      <c r="EPO1098" s="17"/>
      <c r="EPP1098" s="17"/>
      <c r="EPQ1098" s="17"/>
      <c r="EPR1098" s="17"/>
      <c r="EPS1098" s="17"/>
      <c r="EPT1098" s="17"/>
      <c r="EPU1098" s="17"/>
      <c r="EPV1098" s="17"/>
      <c r="EPW1098" s="17"/>
      <c r="EPX1098" s="17"/>
      <c r="EPY1098" s="17"/>
      <c r="EPZ1098" s="17"/>
      <c r="EQA1098" s="17"/>
      <c r="EQB1098" s="17"/>
      <c r="EQC1098" s="17"/>
      <c r="EQD1098" s="17"/>
      <c r="EQE1098" s="17"/>
      <c r="EQF1098" s="17"/>
      <c r="EQG1098" s="17"/>
      <c r="EQH1098" s="17"/>
      <c r="EQI1098" s="17"/>
      <c r="EQJ1098" s="17"/>
      <c r="EQK1098" s="17"/>
      <c r="EQL1098" s="17"/>
      <c r="EQM1098" s="17"/>
      <c r="EQN1098" s="17"/>
      <c r="EQO1098" s="17"/>
      <c r="EQP1098" s="17"/>
      <c r="EQQ1098" s="17"/>
      <c r="EQR1098" s="17"/>
      <c r="EQS1098" s="17"/>
      <c r="EQT1098" s="17"/>
      <c r="EQU1098" s="17"/>
      <c r="EQV1098" s="17"/>
      <c r="EQW1098" s="17"/>
      <c r="EQX1098" s="17"/>
      <c r="EQY1098" s="17"/>
      <c r="EQZ1098" s="17"/>
      <c r="ERA1098" s="17"/>
      <c r="ERB1098" s="17"/>
      <c r="ERC1098" s="17"/>
      <c r="ERD1098" s="17"/>
      <c r="ERE1098" s="17"/>
      <c r="ERF1098" s="17"/>
      <c r="ERG1098" s="17"/>
      <c r="ERH1098" s="17"/>
      <c r="ERI1098" s="17"/>
      <c r="ERJ1098" s="17"/>
      <c r="ERK1098" s="17"/>
      <c r="ERL1098" s="17"/>
      <c r="ERM1098" s="17"/>
      <c r="ERN1098" s="17"/>
      <c r="ERO1098" s="17"/>
      <c r="ERP1098" s="17"/>
      <c r="ERQ1098" s="17"/>
      <c r="ERR1098" s="17"/>
      <c r="ERS1098" s="17"/>
      <c r="ERT1098" s="17"/>
      <c r="ERU1098" s="17"/>
      <c r="ERV1098" s="17"/>
      <c r="ERW1098" s="17"/>
      <c r="ERX1098" s="17"/>
      <c r="ERY1098" s="17"/>
      <c r="ERZ1098" s="17"/>
      <c r="ESA1098" s="17"/>
      <c r="ESB1098" s="17"/>
      <c r="ESC1098" s="17"/>
      <c r="ESD1098" s="17"/>
      <c r="ESE1098" s="17"/>
      <c r="ESF1098" s="17"/>
      <c r="ESG1098" s="17"/>
      <c r="ESH1098" s="17"/>
      <c r="ESI1098" s="17"/>
      <c r="ESJ1098" s="17"/>
      <c r="ESK1098" s="17"/>
      <c r="ESL1098" s="17"/>
      <c r="ESM1098" s="17"/>
      <c r="ESN1098" s="17"/>
      <c r="ESO1098" s="17"/>
      <c r="ESP1098" s="17"/>
      <c r="ESQ1098" s="17"/>
      <c r="ESR1098" s="17"/>
      <c r="ESS1098" s="17"/>
      <c r="EST1098" s="17"/>
      <c r="ESU1098" s="17"/>
      <c r="ESV1098" s="17"/>
      <c r="ESW1098" s="17"/>
      <c r="ESX1098" s="17"/>
      <c r="ESY1098" s="17"/>
      <c r="ESZ1098" s="17"/>
      <c r="ETA1098" s="17"/>
      <c r="ETB1098" s="17"/>
      <c r="ETC1098" s="17"/>
      <c r="ETD1098" s="17"/>
      <c r="ETE1098" s="17"/>
      <c r="ETF1098" s="17"/>
      <c r="ETG1098" s="17"/>
      <c r="ETH1098" s="17"/>
      <c r="ETI1098" s="17"/>
      <c r="ETJ1098" s="17"/>
      <c r="ETK1098" s="17"/>
      <c r="ETL1098" s="17"/>
      <c r="ETM1098" s="17"/>
      <c r="ETN1098" s="17"/>
      <c r="ETO1098" s="17"/>
      <c r="ETP1098" s="17"/>
      <c r="ETQ1098" s="17"/>
      <c r="ETR1098" s="17"/>
      <c r="ETS1098" s="17"/>
      <c r="ETT1098" s="17"/>
      <c r="ETU1098" s="17"/>
      <c r="ETV1098" s="17"/>
      <c r="ETW1098" s="17"/>
      <c r="ETX1098" s="17"/>
      <c r="ETY1098" s="17"/>
      <c r="ETZ1098" s="17"/>
      <c r="EUA1098" s="17"/>
      <c r="EUB1098" s="17"/>
      <c r="EUC1098" s="17"/>
      <c r="EUD1098" s="17"/>
      <c r="EUE1098" s="17"/>
      <c r="EUF1098" s="17"/>
      <c r="EUG1098" s="17"/>
      <c r="EUH1098" s="17"/>
      <c r="EUI1098" s="17"/>
      <c r="EUJ1098" s="17"/>
      <c r="EUK1098" s="17"/>
      <c r="EUL1098" s="17"/>
      <c r="EUM1098" s="17"/>
      <c r="EUN1098" s="17"/>
      <c r="EUO1098" s="17"/>
      <c r="EUP1098" s="17"/>
      <c r="EUQ1098" s="17"/>
      <c r="EUR1098" s="17"/>
      <c r="EUS1098" s="17"/>
      <c r="EUT1098" s="17"/>
      <c r="EUU1098" s="17"/>
      <c r="EUV1098" s="17"/>
      <c r="EUW1098" s="17"/>
      <c r="EUX1098" s="17"/>
      <c r="EUY1098" s="17"/>
      <c r="EUZ1098" s="17"/>
      <c r="EVA1098" s="17"/>
      <c r="EVB1098" s="17"/>
      <c r="EVC1098" s="17"/>
      <c r="EVD1098" s="17"/>
      <c r="EVE1098" s="17"/>
      <c r="EVF1098" s="17"/>
      <c r="EVG1098" s="17"/>
      <c r="EVH1098" s="17"/>
      <c r="EVI1098" s="17"/>
      <c r="EVJ1098" s="17"/>
      <c r="EVK1098" s="17"/>
      <c r="EVL1098" s="17"/>
      <c r="EVM1098" s="17"/>
      <c r="EVN1098" s="17"/>
      <c r="EVO1098" s="17"/>
      <c r="EVP1098" s="17"/>
      <c r="EVQ1098" s="17"/>
      <c r="EVR1098" s="17"/>
      <c r="EVS1098" s="17"/>
      <c r="EVT1098" s="17"/>
      <c r="EVU1098" s="17"/>
      <c r="EVV1098" s="17"/>
      <c r="EVW1098" s="17"/>
      <c r="EVX1098" s="17"/>
      <c r="EVY1098" s="17"/>
      <c r="EVZ1098" s="17"/>
      <c r="EWA1098" s="17"/>
      <c r="EWB1098" s="17"/>
      <c r="EWC1098" s="17"/>
      <c r="EWD1098" s="17"/>
      <c r="EWE1098" s="17"/>
      <c r="EWF1098" s="17"/>
      <c r="EWG1098" s="17"/>
      <c r="EWH1098" s="17"/>
      <c r="EWI1098" s="17"/>
      <c r="EWJ1098" s="17"/>
      <c r="EWK1098" s="17"/>
      <c r="EWL1098" s="17"/>
      <c r="EWM1098" s="17"/>
      <c r="EWN1098" s="17"/>
      <c r="EWO1098" s="17"/>
      <c r="EWP1098" s="17"/>
      <c r="EWQ1098" s="17"/>
      <c r="EWR1098" s="17"/>
      <c r="EWS1098" s="17"/>
      <c r="EWT1098" s="17"/>
      <c r="EWU1098" s="17"/>
      <c r="EWV1098" s="17"/>
      <c r="EWW1098" s="17"/>
      <c r="EWX1098" s="17"/>
      <c r="EWY1098" s="17"/>
      <c r="EWZ1098" s="17"/>
      <c r="EXA1098" s="17"/>
      <c r="EXB1098" s="17"/>
      <c r="EXC1098" s="17"/>
      <c r="EXD1098" s="17"/>
      <c r="EXE1098" s="17"/>
      <c r="EXF1098" s="17"/>
      <c r="EXG1098" s="17"/>
      <c r="EXH1098" s="17"/>
      <c r="EXI1098" s="17"/>
      <c r="EXJ1098" s="17"/>
      <c r="EXK1098" s="17"/>
      <c r="EXL1098" s="17"/>
      <c r="EXM1098" s="17"/>
      <c r="EXN1098" s="17"/>
      <c r="EXO1098" s="17"/>
      <c r="EXP1098" s="17"/>
      <c r="EXQ1098" s="17"/>
      <c r="EXR1098" s="17"/>
      <c r="EXS1098" s="17"/>
      <c r="EXT1098" s="17"/>
      <c r="EXU1098" s="17"/>
      <c r="EXV1098" s="17"/>
      <c r="EXW1098" s="17"/>
      <c r="EXX1098" s="17"/>
      <c r="EXY1098" s="17"/>
      <c r="EXZ1098" s="17"/>
      <c r="EYA1098" s="17"/>
      <c r="EYB1098" s="17"/>
      <c r="EYC1098" s="17"/>
      <c r="EYD1098" s="17"/>
      <c r="EYE1098" s="17"/>
      <c r="EYF1098" s="17"/>
      <c r="EYG1098" s="17"/>
      <c r="EYH1098" s="17"/>
      <c r="EYI1098" s="17"/>
      <c r="EYJ1098" s="17"/>
      <c r="EYK1098" s="17"/>
      <c r="EYL1098" s="17"/>
      <c r="EYM1098" s="17"/>
      <c r="EYN1098" s="17"/>
      <c r="EYO1098" s="17"/>
      <c r="EYP1098" s="17"/>
      <c r="EYQ1098" s="17"/>
      <c r="EYR1098" s="17"/>
      <c r="EYS1098" s="17"/>
      <c r="EYT1098" s="17"/>
      <c r="EYU1098" s="17"/>
      <c r="EYV1098" s="17"/>
      <c r="EYW1098" s="17"/>
      <c r="EYX1098" s="17"/>
      <c r="EYY1098" s="17"/>
      <c r="EYZ1098" s="17"/>
      <c r="EZA1098" s="17"/>
      <c r="EZB1098" s="17"/>
      <c r="EZC1098" s="17"/>
      <c r="EZD1098" s="17"/>
      <c r="EZE1098" s="17"/>
      <c r="EZF1098" s="17"/>
      <c r="EZG1098" s="17"/>
      <c r="EZH1098" s="17"/>
      <c r="EZI1098" s="17"/>
      <c r="EZJ1098" s="17"/>
      <c r="EZK1098" s="17"/>
      <c r="EZL1098" s="17"/>
      <c r="EZM1098" s="17"/>
      <c r="EZN1098" s="17"/>
      <c r="EZO1098" s="17"/>
      <c r="EZP1098" s="17"/>
      <c r="EZQ1098" s="17"/>
      <c r="EZR1098" s="17"/>
      <c r="EZS1098" s="17"/>
      <c r="EZT1098" s="17"/>
      <c r="EZU1098" s="17"/>
      <c r="EZV1098" s="17"/>
      <c r="EZW1098" s="17"/>
      <c r="EZX1098" s="17"/>
      <c r="EZY1098" s="17"/>
      <c r="EZZ1098" s="17"/>
      <c r="FAA1098" s="17"/>
      <c r="FAB1098" s="17"/>
      <c r="FAC1098" s="17"/>
      <c r="FAD1098" s="17"/>
      <c r="FAE1098" s="17"/>
      <c r="FAF1098" s="17"/>
      <c r="FAG1098" s="17"/>
      <c r="FAH1098" s="17"/>
      <c r="FAI1098" s="17"/>
      <c r="FAJ1098" s="17"/>
      <c r="FAK1098" s="17"/>
      <c r="FAL1098" s="17"/>
      <c r="FAM1098" s="17"/>
      <c r="FAN1098" s="17"/>
      <c r="FAO1098" s="17"/>
      <c r="FAP1098" s="17"/>
      <c r="FAQ1098" s="17"/>
      <c r="FAR1098" s="17"/>
      <c r="FAS1098" s="17"/>
      <c r="FAT1098" s="17"/>
      <c r="FAU1098" s="17"/>
      <c r="FAV1098" s="17"/>
      <c r="FAW1098" s="17"/>
      <c r="FAX1098" s="17"/>
      <c r="FAY1098" s="17"/>
      <c r="FAZ1098" s="17"/>
      <c r="FBA1098" s="17"/>
      <c r="FBB1098" s="17"/>
      <c r="FBC1098" s="17"/>
      <c r="FBD1098" s="17"/>
      <c r="FBE1098" s="17"/>
      <c r="FBF1098" s="17"/>
      <c r="FBG1098" s="17"/>
      <c r="FBH1098" s="17"/>
      <c r="FBI1098" s="17"/>
      <c r="FBJ1098" s="17"/>
      <c r="FBK1098" s="17"/>
      <c r="FBL1098" s="17"/>
      <c r="FBM1098" s="17"/>
      <c r="FBN1098" s="17"/>
      <c r="FBO1098" s="17"/>
      <c r="FBP1098" s="17"/>
      <c r="FBQ1098" s="17"/>
      <c r="FBR1098" s="17"/>
      <c r="FBS1098" s="17"/>
      <c r="FBT1098" s="17"/>
      <c r="FBU1098" s="17"/>
      <c r="FBV1098" s="17"/>
      <c r="FBW1098" s="17"/>
      <c r="FBX1098" s="17"/>
      <c r="FBY1098" s="17"/>
      <c r="FBZ1098" s="17"/>
      <c r="FCA1098" s="17"/>
      <c r="FCB1098" s="17"/>
      <c r="FCC1098" s="17"/>
      <c r="FCD1098" s="17"/>
      <c r="FCE1098" s="17"/>
      <c r="FCF1098" s="17"/>
      <c r="FCG1098" s="17"/>
      <c r="FCH1098" s="17"/>
      <c r="FCI1098" s="17"/>
      <c r="FCJ1098" s="17"/>
      <c r="FCK1098" s="17"/>
      <c r="FCL1098" s="17"/>
      <c r="FCM1098" s="17"/>
      <c r="FCN1098" s="17"/>
      <c r="FCO1098" s="17"/>
      <c r="FCP1098" s="17"/>
      <c r="FCQ1098" s="17"/>
      <c r="FCR1098" s="17"/>
      <c r="FCS1098" s="17"/>
      <c r="FCT1098" s="17"/>
      <c r="FCU1098" s="17"/>
      <c r="FCV1098" s="17"/>
      <c r="FCW1098" s="17"/>
      <c r="FCX1098" s="17"/>
      <c r="FCY1098" s="17"/>
      <c r="FCZ1098" s="17"/>
      <c r="FDA1098" s="17"/>
      <c r="FDB1098" s="17"/>
      <c r="FDC1098" s="17"/>
      <c r="FDD1098" s="17"/>
      <c r="FDE1098" s="17"/>
      <c r="FDF1098" s="17"/>
      <c r="FDG1098" s="17"/>
      <c r="FDH1098" s="17"/>
      <c r="FDI1098" s="17"/>
      <c r="FDJ1098" s="17"/>
      <c r="FDK1098" s="17"/>
      <c r="FDL1098" s="17"/>
      <c r="FDM1098" s="17"/>
      <c r="FDN1098" s="17"/>
      <c r="FDO1098" s="17"/>
      <c r="FDP1098" s="17"/>
      <c r="FDQ1098" s="17"/>
      <c r="FDR1098" s="17"/>
      <c r="FDS1098" s="17"/>
      <c r="FDT1098" s="17"/>
      <c r="FDU1098" s="17"/>
      <c r="FDV1098" s="17"/>
      <c r="FDW1098" s="17"/>
      <c r="FDX1098" s="17"/>
      <c r="FDY1098" s="17"/>
      <c r="FDZ1098" s="17"/>
      <c r="FEA1098" s="17"/>
      <c r="FEB1098" s="17"/>
      <c r="FEC1098" s="17"/>
      <c r="FED1098" s="17"/>
      <c r="FEE1098" s="17"/>
      <c r="FEF1098" s="17"/>
      <c r="FEG1098" s="17"/>
      <c r="FEH1098" s="17"/>
      <c r="FEI1098" s="17"/>
      <c r="FEJ1098" s="17"/>
      <c r="FEK1098" s="17"/>
      <c r="FEL1098" s="17"/>
      <c r="FEM1098" s="17"/>
      <c r="FEN1098" s="17"/>
      <c r="FEO1098" s="17"/>
      <c r="FEP1098" s="17"/>
      <c r="FEQ1098" s="17"/>
      <c r="FER1098" s="17"/>
      <c r="FES1098" s="17"/>
      <c r="FET1098" s="17"/>
      <c r="FEU1098" s="17"/>
      <c r="FEV1098" s="17"/>
      <c r="FEW1098" s="17"/>
      <c r="FEX1098" s="17"/>
      <c r="FEY1098" s="17"/>
      <c r="FEZ1098" s="17"/>
      <c r="FFA1098" s="17"/>
      <c r="FFB1098" s="17"/>
      <c r="FFC1098" s="17"/>
      <c r="FFD1098" s="17"/>
      <c r="FFE1098" s="17"/>
      <c r="FFF1098" s="17"/>
      <c r="FFG1098" s="17"/>
      <c r="FFH1098" s="17"/>
      <c r="FFI1098" s="17"/>
      <c r="FFJ1098" s="17"/>
      <c r="FFK1098" s="17"/>
      <c r="FFL1098" s="17"/>
      <c r="FFM1098" s="17"/>
      <c r="FFN1098" s="17"/>
      <c r="FFO1098" s="17"/>
      <c r="FFP1098" s="17"/>
      <c r="FFQ1098" s="17"/>
      <c r="FFR1098" s="17"/>
      <c r="FFS1098" s="17"/>
      <c r="FFT1098" s="17"/>
      <c r="FFU1098" s="17"/>
      <c r="FFV1098" s="17"/>
      <c r="FFW1098" s="17"/>
      <c r="FFX1098" s="17"/>
      <c r="FFY1098" s="17"/>
      <c r="FFZ1098" s="17"/>
      <c r="FGA1098" s="17"/>
      <c r="FGB1098" s="17"/>
      <c r="FGC1098" s="17"/>
      <c r="FGD1098" s="17"/>
      <c r="FGE1098" s="17"/>
      <c r="FGF1098" s="17"/>
      <c r="FGG1098" s="17"/>
      <c r="FGH1098" s="17"/>
      <c r="FGI1098" s="17"/>
      <c r="FGJ1098" s="17"/>
      <c r="FGK1098" s="17"/>
      <c r="FGL1098" s="17"/>
      <c r="FGM1098" s="17"/>
      <c r="FGN1098" s="17"/>
      <c r="FGO1098" s="17"/>
      <c r="FGP1098" s="17"/>
      <c r="FGQ1098" s="17"/>
      <c r="FGR1098" s="17"/>
      <c r="FGS1098" s="17"/>
      <c r="FGT1098" s="17"/>
      <c r="FGU1098" s="17"/>
      <c r="FGV1098" s="17"/>
      <c r="FGW1098" s="17"/>
      <c r="FGX1098" s="17"/>
      <c r="FGY1098" s="17"/>
      <c r="FGZ1098" s="17"/>
      <c r="FHA1098" s="17"/>
      <c r="FHB1098" s="17"/>
      <c r="FHC1098" s="17"/>
      <c r="FHD1098" s="17"/>
      <c r="FHE1098" s="17"/>
      <c r="FHF1098" s="17"/>
      <c r="FHG1098" s="17"/>
      <c r="FHH1098" s="17"/>
      <c r="FHI1098" s="17"/>
      <c r="FHJ1098" s="17"/>
      <c r="FHK1098" s="17"/>
      <c r="FHL1098" s="17"/>
      <c r="FHM1098" s="17"/>
      <c r="FHN1098" s="17"/>
      <c r="FHO1098" s="17"/>
      <c r="FHP1098" s="17"/>
      <c r="FHQ1098" s="17"/>
      <c r="FHR1098" s="17"/>
      <c r="FHS1098" s="17"/>
      <c r="FHT1098" s="17"/>
      <c r="FHU1098" s="17"/>
      <c r="FHV1098" s="17"/>
      <c r="FHW1098" s="17"/>
      <c r="FHX1098" s="17"/>
      <c r="FHY1098" s="17"/>
      <c r="FHZ1098" s="17"/>
      <c r="FIA1098" s="17"/>
      <c r="FIB1098" s="17"/>
      <c r="FIC1098" s="17"/>
      <c r="FID1098" s="17"/>
      <c r="FIE1098" s="17"/>
      <c r="FIF1098" s="17"/>
      <c r="FIG1098" s="17"/>
      <c r="FIH1098" s="17"/>
      <c r="FII1098" s="17"/>
      <c r="FIJ1098" s="17"/>
      <c r="FIK1098" s="17"/>
      <c r="FIL1098" s="17"/>
      <c r="FIM1098" s="17"/>
      <c r="FIN1098" s="17"/>
      <c r="FIO1098" s="17"/>
      <c r="FIP1098" s="17"/>
      <c r="FIQ1098" s="17"/>
      <c r="FIR1098" s="17"/>
      <c r="FIS1098" s="17"/>
      <c r="FIT1098" s="17"/>
      <c r="FIU1098" s="17"/>
      <c r="FIV1098" s="17"/>
      <c r="FIW1098" s="17"/>
      <c r="FIX1098" s="17"/>
      <c r="FIY1098" s="17"/>
      <c r="FIZ1098" s="17"/>
      <c r="FJA1098" s="17"/>
      <c r="FJB1098" s="17"/>
      <c r="FJC1098" s="17"/>
      <c r="FJD1098" s="17"/>
      <c r="FJE1098" s="17"/>
      <c r="FJF1098" s="17"/>
      <c r="FJG1098" s="17"/>
      <c r="FJH1098" s="17"/>
      <c r="FJI1098" s="17"/>
      <c r="FJJ1098" s="17"/>
      <c r="FJK1098" s="17"/>
      <c r="FJL1098" s="17"/>
      <c r="FJM1098" s="17"/>
      <c r="FJN1098" s="17"/>
      <c r="FJO1098" s="17"/>
      <c r="FJP1098" s="17"/>
      <c r="FJQ1098" s="17"/>
      <c r="FJR1098" s="17"/>
      <c r="FJS1098" s="17"/>
      <c r="FJT1098" s="17"/>
      <c r="FJU1098" s="17"/>
      <c r="FJV1098" s="17"/>
      <c r="FJW1098" s="17"/>
      <c r="FJX1098" s="17"/>
      <c r="FJY1098" s="17"/>
      <c r="FJZ1098" s="17"/>
      <c r="FKA1098" s="17"/>
      <c r="FKB1098" s="17"/>
      <c r="FKC1098" s="17"/>
      <c r="FKD1098" s="17"/>
      <c r="FKE1098" s="17"/>
      <c r="FKF1098" s="17"/>
      <c r="FKG1098" s="17"/>
      <c r="FKH1098" s="17"/>
      <c r="FKI1098" s="17"/>
      <c r="FKJ1098" s="17"/>
      <c r="FKK1098" s="17"/>
      <c r="FKL1098" s="17"/>
      <c r="FKM1098" s="17"/>
      <c r="FKN1098" s="17"/>
      <c r="FKO1098" s="17"/>
      <c r="FKP1098" s="17"/>
      <c r="FKQ1098" s="17"/>
      <c r="FKR1098" s="17"/>
      <c r="FKS1098" s="17"/>
      <c r="FKT1098" s="17"/>
      <c r="FKU1098" s="17"/>
      <c r="FKV1098" s="17"/>
      <c r="FKW1098" s="17"/>
      <c r="FKX1098" s="17"/>
      <c r="FKY1098" s="17"/>
      <c r="FKZ1098" s="17"/>
      <c r="FLA1098" s="17"/>
      <c r="FLB1098" s="17"/>
      <c r="FLC1098" s="17"/>
      <c r="FLD1098" s="17"/>
      <c r="FLE1098" s="17"/>
      <c r="FLF1098" s="17"/>
      <c r="FLG1098" s="17"/>
      <c r="FLH1098" s="17"/>
      <c r="FLI1098" s="17"/>
      <c r="FLJ1098" s="17"/>
      <c r="FLK1098" s="17"/>
      <c r="FLL1098" s="17"/>
      <c r="FLM1098" s="17"/>
      <c r="FLN1098" s="17"/>
      <c r="FLO1098" s="17"/>
      <c r="FLP1098" s="17"/>
      <c r="FLQ1098" s="17"/>
      <c r="FLR1098" s="17"/>
      <c r="FLS1098" s="17"/>
      <c r="FLT1098" s="17"/>
      <c r="FLU1098" s="17"/>
      <c r="FLV1098" s="17"/>
      <c r="FLW1098" s="17"/>
      <c r="FLX1098" s="17"/>
      <c r="FLY1098" s="17"/>
      <c r="FLZ1098" s="17"/>
      <c r="FMA1098" s="17"/>
      <c r="FMB1098" s="17"/>
      <c r="FMC1098" s="17"/>
      <c r="FMD1098" s="17"/>
      <c r="FME1098" s="17"/>
      <c r="FMF1098" s="17"/>
      <c r="FMG1098" s="17"/>
      <c r="FMH1098" s="17"/>
      <c r="FMI1098" s="17"/>
      <c r="FMJ1098" s="17"/>
      <c r="FMK1098" s="17"/>
      <c r="FML1098" s="17"/>
      <c r="FMM1098" s="17"/>
      <c r="FMN1098" s="17"/>
      <c r="FMO1098" s="17"/>
      <c r="FMP1098" s="17"/>
      <c r="FMQ1098" s="17"/>
      <c r="FMR1098" s="17"/>
      <c r="FMS1098" s="17"/>
      <c r="FMT1098" s="17"/>
      <c r="FMU1098" s="17"/>
      <c r="FMV1098" s="17"/>
      <c r="FMW1098" s="17"/>
      <c r="FMX1098" s="17"/>
      <c r="FMY1098" s="17"/>
      <c r="FMZ1098" s="17"/>
      <c r="FNA1098" s="17"/>
      <c r="FNB1098" s="17"/>
      <c r="FNC1098" s="17"/>
      <c r="FND1098" s="17"/>
      <c r="FNE1098" s="17"/>
      <c r="FNF1098" s="17"/>
      <c r="FNG1098" s="17"/>
      <c r="FNH1098" s="17"/>
      <c r="FNI1098" s="17"/>
      <c r="FNJ1098" s="17"/>
      <c r="FNK1098" s="17"/>
      <c r="FNL1098" s="17"/>
      <c r="FNM1098" s="17"/>
      <c r="FNN1098" s="17"/>
      <c r="FNO1098" s="17"/>
      <c r="FNP1098" s="17"/>
      <c r="FNQ1098" s="17"/>
      <c r="FNR1098" s="17"/>
      <c r="FNS1098" s="17"/>
      <c r="FNT1098" s="17"/>
      <c r="FNU1098" s="17"/>
      <c r="FNV1098" s="17"/>
      <c r="FNW1098" s="17"/>
      <c r="FNX1098" s="17"/>
      <c r="FNY1098" s="17"/>
      <c r="FNZ1098" s="17"/>
      <c r="FOA1098" s="17"/>
      <c r="FOB1098" s="17"/>
      <c r="FOC1098" s="17"/>
      <c r="FOD1098" s="17"/>
      <c r="FOE1098" s="17"/>
      <c r="FOF1098" s="17"/>
      <c r="FOG1098" s="17"/>
      <c r="FOH1098" s="17"/>
      <c r="FOI1098" s="17"/>
      <c r="FOJ1098" s="17"/>
      <c r="FOK1098" s="17"/>
      <c r="FOL1098" s="17"/>
      <c r="FOM1098" s="17"/>
      <c r="FON1098" s="17"/>
      <c r="FOO1098" s="17"/>
      <c r="FOP1098" s="17"/>
      <c r="FOQ1098" s="17"/>
      <c r="FOR1098" s="17"/>
      <c r="FOS1098" s="17"/>
      <c r="FOT1098" s="17"/>
      <c r="FOU1098" s="17"/>
      <c r="FOV1098" s="17"/>
      <c r="FOW1098" s="17"/>
      <c r="FOX1098" s="17"/>
      <c r="FOY1098" s="17"/>
      <c r="FOZ1098" s="17"/>
      <c r="FPA1098" s="17"/>
      <c r="FPB1098" s="17"/>
      <c r="FPC1098" s="17"/>
      <c r="FPD1098" s="17"/>
      <c r="FPE1098" s="17"/>
      <c r="FPF1098" s="17"/>
      <c r="FPG1098" s="17"/>
      <c r="FPH1098" s="17"/>
      <c r="FPI1098" s="17"/>
      <c r="FPJ1098" s="17"/>
      <c r="FPK1098" s="17"/>
      <c r="FPL1098" s="17"/>
      <c r="FPM1098" s="17"/>
      <c r="FPN1098" s="17"/>
      <c r="FPO1098" s="17"/>
      <c r="FPP1098" s="17"/>
      <c r="FPQ1098" s="17"/>
      <c r="FPR1098" s="17"/>
      <c r="FPS1098" s="17"/>
      <c r="FPT1098" s="17"/>
      <c r="FPU1098" s="17"/>
      <c r="FPV1098" s="17"/>
      <c r="FPW1098" s="17"/>
      <c r="FPX1098" s="17"/>
      <c r="FPY1098" s="17"/>
      <c r="FPZ1098" s="17"/>
      <c r="FQA1098" s="17"/>
      <c r="FQB1098" s="17"/>
      <c r="FQC1098" s="17"/>
      <c r="FQD1098" s="17"/>
      <c r="FQE1098" s="17"/>
      <c r="FQF1098" s="17"/>
      <c r="FQG1098" s="17"/>
      <c r="FQH1098" s="17"/>
      <c r="FQI1098" s="17"/>
      <c r="FQJ1098" s="17"/>
      <c r="FQK1098" s="17"/>
      <c r="FQL1098" s="17"/>
      <c r="FQM1098" s="17"/>
      <c r="FQN1098" s="17"/>
      <c r="FQO1098" s="17"/>
      <c r="FQP1098" s="17"/>
      <c r="FQQ1098" s="17"/>
      <c r="FQR1098" s="17"/>
      <c r="FQS1098" s="17"/>
      <c r="FQT1098" s="17"/>
      <c r="FQU1098" s="17"/>
      <c r="FQV1098" s="17"/>
      <c r="FQW1098" s="17"/>
      <c r="FQX1098" s="17"/>
      <c r="FQY1098" s="17"/>
      <c r="FQZ1098" s="17"/>
      <c r="FRA1098" s="17"/>
      <c r="FRB1098" s="17"/>
      <c r="FRC1098" s="17"/>
      <c r="FRD1098" s="17"/>
      <c r="FRE1098" s="17"/>
      <c r="FRF1098" s="17"/>
      <c r="FRG1098" s="17"/>
      <c r="FRH1098" s="17"/>
      <c r="FRI1098" s="17"/>
      <c r="FRJ1098" s="17"/>
      <c r="FRK1098" s="17"/>
      <c r="FRL1098" s="17"/>
      <c r="FRM1098" s="17"/>
      <c r="FRN1098" s="17"/>
      <c r="FRO1098" s="17"/>
      <c r="FRP1098" s="17"/>
      <c r="FRQ1098" s="17"/>
      <c r="FRR1098" s="17"/>
      <c r="FRS1098" s="17"/>
      <c r="FRT1098" s="17"/>
      <c r="FRU1098" s="17"/>
      <c r="FRV1098" s="17"/>
      <c r="FRW1098" s="17"/>
      <c r="FRX1098" s="17"/>
      <c r="FRY1098" s="17"/>
      <c r="FRZ1098" s="17"/>
      <c r="FSA1098" s="17"/>
      <c r="FSB1098" s="17"/>
      <c r="FSC1098" s="17"/>
      <c r="FSD1098" s="17"/>
      <c r="FSE1098" s="17"/>
      <c r="FSF1098" s="17"/>
      <c r="FSG1098" s="17"/>
      <c r="FSH1098" s="17"/>
      <c r="FSI1098" s="17"/>
      <c r="FSJ1098" s="17"/>
      <c r="FSK1098" s="17"/>
      <c r="FSL1098" s="17"/>
      <c r="FSM1098" s="17"/>
      <c r="FSN1098" s="17"/>
      <c r="FSO1098" s="17"/>
      <c r="FSP1098" s="17"/>
      <c r="FSQ1098" s="17"/>
      <c r="FSR1098" s="17"/>
      <c r="FSS1098" s="17"/>
      <c r="FST1098" s="17"/>
      <c r="FSU1098" s="17"/>
      <c r="FSV1098" s="17"/>
      <c r="FSW1098" s="17"/>
      <c r="FSX1098" s="17"/>
      <c r="FSY1098" s="17"/>
      <c r="FSZ1098" s="17"/>
      <c r="FTA1098" s="17"/>
      <c r="FTB1098" s="17"/>
      <c r="FTC1098" s="17"/>
      <c r="FTD1098" s="17"/>
      <c r="FTE1098" s="17"/>
      <c r="FTF1098" s="17"/>
      <c r="FTG1098" s="17"/>
      <c r="FTH1098" s="17"/>
      <c r="FTI1098" s="17"/>
      <c r="FTJ1098" s="17"/>
      <c r="FTK1098" s="17"/>
      <c r="FTL1098" s="17"/>
      <c r="FTM1098" s="17"/>
      <c r="FTN1098" s="17"/>
      <c r="FTO1098" s="17"/>
      <c r="FTP1098" s="17"/>
      <c r="FTQ1098" s="17"/>
      <c r="FTR1098" s="17"/>
      <c r="FTS1098" s="17"/>
      <c r="FTT1098" s="17"/>
      <c r="FTU1098" s="17"/>
      <c r="FTV1098" s="17"/>
      <c r="FTW1098" s="17"/>
      <c r="FTX1098" s="17"/>
      <c r="FTY1098" s="17"/>
      <c r="FTZ1098" s="17"/>
      <c r="FUA1098" s="17"/>
      <c r="FUB1098" s="17"/>
      <c r="FUC1098" s="17"/>
      <c r="FUD1098" s="17"/>
      <c r="FUE1098" s="17"/>
      <c r="FUF1098" s="17"/>
      <c r="FUG1098" s="17"/>
      <c r="FUH1098" s="17"/>
      <c r="FUI1098" s="17"/>
      <c r="FUJ1098" s="17"/>
      <c r="FUK1098" s="17"/>
      <c r="FUL1098" s="17"/>
      <c r="FUM1098" s="17"/>
      <c r="FUN1098" s="17"/>
      <c r="FUO1098" s="17"/>
      <c r="FUP1098" s="17"/>
      <c r="FUQ1098" s="17"/>
      <c r="FUR1098" s="17"/>
      <c r="FUS1098" s="17"/>
      <c r="FUT1098" s="17"/>
      <c r="FUU1098" s="17"/>
      <c r="FUV1098" s="17"/>
      <c r="FUW1098" s="17"/>
      <c r="FUX1098" s="17"/>
      <c r="FUY1098" s="17"/>
      <c r="FUZ1098" s="17"/>
      <c r="FVA1098" s="17"/>
      <c r="FVB1098" s="17"/>
      <c r="FVC1098" s="17"/>
      <c r="FVD1098" s="17"/>
      <c r="FVE1098" s="17"/>
      <c r="FVF1098" s="17"/>
      <c r="FVG1098" s="17"/>
      <c r="FVH1098" s="17"/>
      <c r="FVI1098" s="17"/>
      <c r="FVJ1098" s="17"/>
      <c r="FVK1098" s="17"/>
      <c r="FVL1098" s="17"/>
      <c r="FVM1098" s="17"/>
      <c r="FVN1098" s="17"/>
      <c r="FVO1098" s="17"/>
      <c r="FVP1098" s="17"/>
      <c r="FVQ1098" s="17"/>
      <c r="FVR1098" s="17"/>
      <c r="FVS1098" s="17"/>
      <c r="FVT1098" s="17"/>
      <c r="FVU1098" s="17"/>
      <c r="FVV1098" s="17"/>
      <c r="FVW1098" s="17"/>
      <c r="FVX1098" s="17"/>
      <c r="FVY1098" s="17"/>
      <c r="FVZ1098" s="17"/>
      <c r="FWA1098" s="17"/>
      <c r="FWB1098" s="17"/>
      <c r="FWC1098" s="17"/>
      <c r="FWD1098" s="17"/>
      <c r="FWE1098" s="17"/>
      <c r="FWF1098" s="17"/>
      <c r="FWG1098" s="17"/>
      <c r="FWH1098" s="17"/>
      <c r="FWI1098" s="17"/>
      <c r="FWJ1098" s="17"/>
      <c r="FWK1098" s="17"/>
      <c r="FWL1098" s="17"/>
      <c r="FWM1098" s="17"/>
      <c r="FWN1098" s="17"/>
      <c r="FWO1098" s="17"/>
      <c r="FWP1098" s="17"/>
      <c r="FWQ1098" s="17"/>
      <c r="FWR1098" s="17"/>
      <c r="FWS1098" s="17"/>
      <c r="FWT1098" s="17"/>
      <c r="FWU1098" s="17"/>
      <c r="FWV1098" s="17"/>
      <c r="FWW1098" s="17"/>
      <c r="FWX1098" s="17"/>
      <c r="FWY1098" s="17"/>
      <c r="FWZ1098" s="17"/>
      <c r="FXA1098" s="17"/>
      <c r="FXB1098" s="17"/>
      <c r="FXC1098" s="17"/>
      <c r="FXD1098" s="17"/>
      <c r="FXE1098" s="17"/>
      <c r="FXF1098" s="17"/>
      <c r="FXG1098" s="17"/>
      <c r="FXH1098" s="17"/>
      <c r="FXI1098" s="17"/>
      <c r="FXJ1098" s="17"/>
      <c r="FXK1098" s="17"/>
      <c r="FXL1098" s="17"/>
      <c r="FXM1098" s="17"/>
      <c r="FXN1098" s="17"/>
      <c r="FXO1098" s="17"/>
      <c r="FXP1098" s="17"/>
      <c r="FXQ1098" s="17"/>
      <c r="FXR1098" s="17"/>
      <c r="FXS1098" s="17"/>
      <c r="FXT1098" s="17"/>
      <c r="FXU1098" s="17"/>
      <c r="FXV1098" s="17"/>
      <c r="FXW1098" s="17"/>
      <c r="FXX1098" s="17"/>
      <c r="FXY1098" s="17"/>
      <c r="FXZ1098" s="17"/>
      <c r="FYA1098" s="17"/>
      <c r="FYB1098" s="17"/>
      <c r="FYC1098" s="17"/>
      <c r="FYD1098" s="17"/>
      <c r="FYE1098" s="17"/>
      <c r="FYF1098" s="17"/>
      <c r="FYG1098" s="17"/>
      <c r="FYH1098" s="17"/>
      <c r="FYI1098" s="17"/>
      <c r="FYJ1098" s="17"/>
      <c r="FYK1098" s="17"/>
      <c r="FYL1098" s="17"/>
      <c r="FYM1098" s="17"/>
      <c r="FYN1098" s="17"/>
      <c r="FYO1098" s="17"/>
      <c r="FYP1098" s="17"/>
      <c r="FYQ1098" s="17"/>
      <c r="FYR1098" s="17"/>
      <c r="FYS1098" s="17"/>
      <c r="FYT1098" s="17"/>
      <c r="FYU1098" s="17"/>
      <c r="FYV1098" s="17"/>
      <c r="FYW1098" s="17"/>
      <c r="FYX1098" s="17"/>
      <c r="FYY1098" s="17"/>
      <c r="FYZ1098" s="17"/>
      <c r="FZA1098" s="17"/>
      <c r="FZB1098" s="17"/>
      <c r="FZC1098" s="17"/>
      <c r="FZD1098" s="17"/>
      <c r="FZE1098" s="17"/>
      <c r="FZF1098" s="17"/>
      <c r="FZG1098" s="17"/>
      <c r="FZH1098" s="17"/>
      <c r="FZI1098" s="17"/>
      <c r="FZJ1098" s="17"/>
      <c r="FZK1098" s="17"/>
      <c r="FZL1098" s="17"/>
      <c r="FZM1098" s="17"/>
      <c r="FZN1098" s="17"/>
      <c r="FZO1098" s="17"/>
      <c r="FZP1098" s="17"/>
      <c r="FZQ1098" s="17"/>
      <c r="FZR1098" s="17"/>
      <c r="FZS1098" s="17"/>
      <c r="FZT1098" s="17"/>
      <c r="FZU1098" s="17"/>
      <c r="FZV1098" s="17"/>
      <c r="FZW1098" s="17"/>
      <c r="FZX1098" s="17"/>
      <c r="FZY1098" s="17"/>
      <c r="FZZ1098" s="17"/>
      <c r="GAA1098" s="17"/>
      <c r="GAB1098" s="17"/>
      <c r="GAC1098" s="17"/>
      <c r="GAD1098" s="17"/>
      <c r="GAE1098" s="17"/>
      <c r="GAF1098" s="17"/>
      <c r="GAG1098" s="17"/>
      <c r="GAH1098" s="17"/>
      <c r="GAI1098" s="17"/>
      <c r="GAJ1098" s="17"/>
      <c r="GAK1098" s="17"/>
      <c r="GAL1098" s="17"/>
      <c r="GAM1098" s="17"/>
      <c r="GAN1098" s="17"/>
      <c r="GAO1098" s="17"/>
      <c r="GAP1098" s="17"/>
      <c r="GAQ1098" s="17"/>
      <c r="GAR1098" s="17"/>
      <c r="GAS1098" s="17"/>
      <c r="GAT1098" s="17"/>
      <c r="GAU1098" s="17"/>
      <c r="GAV1098" s="17"/>
      <c r="GAW1098" s="17"/>
      <c r="GAX1098" s="17"/>
      <c r="GAY1098" s="17"/>
      <c r="GAZ1098" s="17"/>
      <c r="GBA1098" s="17"/>
      <c r="GBB1098" s="17"/>
      <c r="GBC1098" s="17"/>
      <c r="GBD1098" s="17"/>
      <c r="GBE1098" s="17"/>
      <c r="GBF1098" s="17"/>
      <c r="GBG1098" s="17"/>
      <c r="GBH1098" s="17"/>
      <c r="GBI1098" s="17"/>
      <c r="GBJ1098" s="17"/>
      <c r="GBK1098" s="17"/>
      <c r="GBL1098" s="17"/>
      <c r="GBM1098" s="17"/>
      <c r="GBN1098" s="17"/>
      <c r="GBO1098" s="17"/>
      <c r="GBP1098" s="17"/>
      <c r="GBQ1098" s="17"/>
      <c r="GBR1098" s="17"/>
      <c r="GBS1098" s="17"/>
      <c r="GBT1098" s="17"/>
      <c r="GBU1098" s="17"/>
      <c r="GBV1098" s="17"/>
      <c r="GBW1098" s="17"/>
      <c r="GBX1098" s="17"/>
      <c r="GBY1098" s="17"/>
      <c r="GBZ1098" s="17"/>
      <c r="GCA1098" s="17"/>
      <c r="GCB1098" s="17"/>
      <c r="GCC1098" s="17"/>
      <c r="GCD1098" s="17"/>
      <c r="GCE1098" s="17"/>
      <c r="GCF1098" s="17"/>
      <c r="GCG1098" s="17"/>
      <c r="GCH1098" s="17"/>
      <c r="GCI1098" s="17"/>
      <c r="GCJ1098" s="17"/>
      <c r="GCK1098" s="17"/>
      <c r="GCL1098" s="17"/>
      <c r="GCM1098" s="17"/>
      <c r="GCN1098" s="17"/>
      <c r="GCO1098" s="17"/>
      <c r="GCP1098" s="17"/>
      <c r="GCQ1098" s="17"/>
      <c r="GCR1098" s="17"/>
      <c r="GCS1098" s="17"/>
      <c r="GCT1098" s="17"/>
      <c r="GCU1098" s="17"/>
      <c r="GCV1098" s="17"/>
      <c r="GCW1098" s="17"/>
      <c r="GCX1098" s="17"/>
      <c r="GCY1098" s="17"/>
      <c r="GCZ1098" s="17"/>
      <c r="GDA1098" s="17"/>
      <c r="GDB1098" s="17"/>
      <c r="GDC1098" s="17"/>
      <c r="GDD1098" s="17"/>
      <c r="GDE1098" s="17"/>
      <c r="GDF1098" s="17"/>
      <c r="GDG1098" s="17"/>
      <c r="GDH1098" s="17"/>
      <c r="GDI1098" s="17"/>
      <c r="GDJ1098" s="17"/>
      <c r="GDK1098" s="17"/>
      <c r="GDL1098" s="17"/>
      <c r="GDM1098" s="17"/>
      <c r="GDN1098" s="17"/>
      <c r="GDO1098" s="17"/>
      <c r="GDP1098" s="17"/>
      <c r="GDQ1098" s="17"/>
      <c r="GDR1098" s="17"/>
      <c r="GDS1098" s="17"/>
      <c r="GDT1098" s="17"/>
      <c r="GDU1098" s="17"/>
      <c r="GDV1098" s="17"/>
      <c r="GDW1098" s="17"/>
      <c r="GDX1098" s="17"/>
      <c r="GDY1098" s="17"/>
      <c r="GDZ1098" s="17"/>
      <c r="GEA1098" s="17"/>
      <c r="GEB1098" s="17"/>
      <c r="GEC1098" s="17"/>
      <c r="GED1098" s="17"/>
      <c r="GEE1098" s="17"/>
      <c r="GEF1098" s="17"/>
      <c r="GEG1098" s="17"/>
      <c r="GEH1098" s="17"/>
      <c r="GEI1098" s="17"/>
      <c r="GEJ1098" s="17"/>
      <c r="GEK1098" s="17"/>
      <c r="GEL1098" s="17"/>
      <c r="GEM1098" s="17"/>
      <c r="GEN1098" s="17"/>
      <c r="GEO1098" s="17"/>
      <c r="GEP1098" s="17"/>
      <c r="GEQ1098" s="17"/>
      <c r="GER1098" s="17"/>
      <c r="GES1098" s="17"/>
      <c r="GET1098" s="17"/>
      <c r="GEU1098" s="17"/>
      <c r="GEV1098" s="17"/>
      <c r="GEW1098" s="17"/>
      <c r="GEX1098" s="17"/>
      <c r="GEY1098" s="17"/>
      <c r="GEZ1098" s="17"/>
      <c r="GFA1098" s="17"/>
      <c r="GFB1098" s="17"/>
      <c r="GFC1098" s="17"/>
      <c r="GFD1098" s="17"/>
      <c r="GFE1098" s="17"/>
      <c r="GFF1098" s="17"/>
      <c r="GFG1098" s="17"/>
      <c r="GFH1098" s="17"/>
      <c r="GFI1098" s="17"/>
      <c r="GFJ1098" s="17"/>
      <c r="GFK1098" s="17"/>
      <c r="GFL1098" s="17"/>
      <c r="GFM1098" s="17"/>
      <c r="GFN1098" s="17"/>
      <c r="GFO1098" s="17"/>
      <c r="GFP1098" s="17"/>
      <c r="GFQ1098" s="17"/>
      <c r="GFR1098" s="17"/>
      <c r="GFS1098" s="17"/>
      <c r="GFT1098" s="17"/>
      <c r="GFU1098" s="17"/>
      <c r="GFV1098" s="17"/>
      <c r="GFW1098" s="17"/>
      <c r="GFX1098" s="17"/>
      <c r="GFY1098" s="17"/>
      <c r="GFZ1098" s="17"/>
      <c r="GGA1098" s="17"/>
      <c r="GGB1098" s="17"/>
      <c r="GGC1098" s="17"/>
      <c r="GGD1098" s="17"/>
      <c r="GGE1098" s="17"/>
      <c r="GGF1098" s="17"/>
      <c r="GGG1098" s="17"/>
      <c r="GGH1098" s="17"/>
      <c r="GGI1098" s="17"/>
      <c r="GGJ1098" s="17"/>
      <c r="GGK1098" s="17"/>
      <c r="GGL1098" s="17"/>
      <c r="GGM1098" s="17"/>
      <c r="GGN1098" s="17"/>
      <c r="GGO1098" s="17"/>
      <c r="GGP1098" s="17"/>
      <c r="GGQ1098" s="17"/>
      <c r="GGR1098" s="17"/>
      <c r="GGS1098" s="17"/>
      <c r="GGT1098" s="17"/>
      <c r="GGU1098" s="17"/>
      <c r="GGV1098" s="17"/>
      <c r="GGW1098" s="17"/>
      <c r="GGX1098" s="17"/>
      <c r="GGY1098" s="17"/>
      <c r="GGZ1098" s="17"/>
      <c r="GHA1098" s="17"/>
      <c r="GHB1098" s="17"/>
      <c r="GHC1098" s="17"/>
      <c r="GHD1098" s="17"/>
      <c r="GHE1098" s="17"/>
      <c r="GHF1098" s="17"/>
      <c r="GHG1098" s="17"/>
      <c r="GHH1098" s="17"/>
      <c r="GHI1098" s="17"/>
      <c r="GHJ1098" s="17"/>
      <c r="GHK1098" s="17"/>
      <c r="GHL1098" s="17"/>
      <c r="GHM1098" s="17"/>
      <c r="GHN1098" s="17"/>
      <c r="GHO1098" s="17"/>
      <c r="GHP1098" s="17"/>
      <c r="GHQ1098" s="17"/>
      <c r="GHR1098" s="17"/>
      <c r="GHS1098" s="17"/>
      <c r="GHT1098" s="17"/>
      <c r="GHU1098" s="17"/>
      <c r="GHV1098" s="17"/>
      <c r="GHW1098" s="17"/>
      <c r="GHX1098" s="17"/>
      <c r="GHY1098" s="17"/>
      <c r="GHZ1098" s="17"/>
      <c r="GIA1098" s="17"/>
      <c r="GIB1098" s="17"/>
      <c r="GIC1098" s="17"/>
      <c r="GID1098" s="17"/>
      <c r="GIE1098" s="17"/>
      <c r="GIF1098" s="17"/>
      <c r="GIG1098" s="17"/>
      <c r="GIH1098" s="17"/>
      <c r="GII1098" s="17"/>
      <c r="GIJ1098" s="17"/>
      <c r="GIK1098" s="17"/>
      <c r="GIL1098" s="17"/>
      <c r="GIM1098" s="17"/>
      <c r="GIN1098" s="17"/>
      <c r="GIO1098" s="17"/>
      <c r="GIP1098" s="17"/>
      <c r="GIQ1098" s="17"/>
      <c r="GIR1098" s="17"/>
      <c r="GIS1098" s="17"/>
      <c r="GIT1098" s="17"/>
      <c r="GIU1098" s="17"/>
      <c r="GIV1098" s="17"/>
      <c r="GIW1098" s="17"/>
      <c r="GIX1098" s="17"/>
      <c r="GIY1098" s="17"/>
      <c r="GIZ1098" s="17"/>
      <c r="GJA1098" s="17"/>
      <c r="GJB1098" s="17"/>
      <c r="GJC1098" s="17"/>
      <c r="GJD1098" s="17"/>
      <c r="GJE1098" s="17"/>
      <c r="GJF1098" s="17"/>
      <c r="GJG1098" s="17"/>
      <c r="GJH1098" s="17"/>
      <c r="GJI1098" s="17"/>
      <c r="GJJ1098" s="17"/>
      <c r="GJK1098" s="17"/>
      <c r="GJL1098" s="17"/>
      <c r="GJM1098" s="17"/>
      <c r="GJN1098" s="17"/>
      <c r="GJO1098" s="17"/>
      <c r="GJP1098" s="17"/>
      <c r="GJQ1098" s="17"/>
      <c r="GJR1098" s="17"/>
      <c r="GJS1098" s="17"/>
      <c r="GJT1098" s="17"/>
      <c r="GJU1098" s="17"/>
      <c r="GJV1098" s="17"/>
      <c r="GJW1098" s="17"/>
      <c r="GJX1098" s="17"/>
      <c r="GJY1098" s="17"/>
      <c r="GJZ1098" s="17"/>
      <c r="GKA1098" s="17"/>
      <c r="GKB1098" s="17"/>
      <c r="GKC1098" s="17"/>
      <c r="GKD1098" s="17"/>
      <c r="GKE1098" s="17"/>
      <c r="GKF1098" s="17"/>
      <c r="GKG1098" s="17"/>
      <c r="GKH1098" s="17"/>
      <c r="GKI1098" s="17"/>
      <c r="GKJ1098" s="17"/>
      <c r="GKK1098" s="17"/>
      <c r="GKL1098" s="17"/>
      <c r="GKM1098" s="17"/>
      <c r="GKN1098" s="17"/>
      <c r="GKO1098" s="17"/>
      <c r="GKP1098" s="17"/>
      <c r="GKQ1098" s="17"/>
      <c r="GKR1098" s="17"/>
      <c r="GKS1098" s="17"/>
      <c r="GKT1098" s="17"/>
      <c r="GKU1098" s="17"/>
      <c r="GKV1098" s="17"/>
      <c r="GKW1098" s="17"/>
      <c r="GKX1098" s="17"/>
      <c r="GKY1098" s="17"/>
      <c r="GKZ1098" s="17"/>
      <c r="GLA1098" s="17"/>
      <c r="GLB1098" s="17"/>
      <c r="GLC1098" s="17"/>
      <c r="GLD1098" s="17"/>
      <c r="GLE1098" s="17"/>
      <c r="GLF1098" s="17"/>
      <c r="GLG1098" s="17"/>
      <c r="GLH1098" s="17"/>
      <c r="GLI1098" s="17"/>
      <c r="GLJ1098" s="17"/>
      <c r="GLK1098" s="17"/>
      <c r="GLL1098" s="17"/>
      <c r="GLM1098" s="17"/>
      <c r="GLN1098" s="17"/>
      <c r="GLO1098" s="17"/>
      <c r="GLP1098" s="17"/>
      <c r="GLQ1098" s="17"/>
      <c r="GLR1098" s="17"/>
      <c r="GLS1098" s="17"/>
      <c r="GLT1098" s="17"/>
      <c r="GLU1098" s="17"/>
      <c r="GLV1098" s="17"/>
      <c r="GLW1098" s="17"/>
      <c r="GLX1098" s="17"/>
      <c r="GLY1098" s="17"/>
      <c r="GLZ1098" s="17"/>
      <c r="GMA1098" s="17"/>
      <c r="GMB1098" s="17"/>
      <c r="GMC1098" s="17"/>
      <c r="GMD1098" s="17"/>
      <c r="GME1098" s="17"/>
      <c r="GMF1098" s="17"/>
      <c r="GMG1098" s="17"/>
      <c r="GMH1098" s="17"/>
      <c r="GMI1098" s="17"/>
      <c r="GMJ1098" s="17"/>
      <c r="GMK1098" s="17"/>
      <c r="GML1098" s="17"/>
      <c r="GMM1098" s="17"/>
      <c r="GMN1098" s="17"/>
      <c r="GMO1098" s="17"/>
      <c r="GMP1098" s="17"/>
      <c r="GMQ1098" s="17"/>
      <c r="GMR1098" s="17"/>
      <c r="GMS1098" s="17"/>
      <c r="GMT1098" s="17"/>
      <c r="GMU1098" s="17"/>
      <c r="GMV1098" s="17"/>
      <c r="GMW1098" s="17"/>
      <c r="GMX1098" s="17"/>
      <c r="GMY1098" s="17"/>
      <c r="GMZ1098" s="17"/>
      <c r="GNA1098" s="17"/>
      <c r="GNB1098" s="17"/>
      <c r="GNC1098" s="17"/>
      <c r="GND1098" s="17"/>
      <c r="GNE1098" s="17"/>
      <c r="GNF1098" s="17"/>
      <c r="GNG1098" s="17"/>
      <c r="GNH1098" s="17"/>
      <c r="GNI1098" s="17"/>
      <c r="GNJ1098" s="17"/>
      <c r="GNK1098" s="17"/>
      <c r="GNL1098" s="17"/>
      <c r="GNM1098" s="17"/>
      <c r="GNN1098" s="17"/>
      <c r="GNO1098" s="17"/>
      <c r="GNP1098" s="17"/>
      <c r="GNQ1098" s="17"/>
      <c r="GNR1098" s="17"/>
      <c r="GNS1098" s="17"/>
      <c r="GNT1098" s="17"/>
      <c r="GNU1098" s="17"/>
      <c r="GNV1098" s="17"/>
      <c r="GNW1098" s="17"/>
      <c r="GNX1098" s="17"/>
      <c r="GNY1098" s="17"/>
      <c r="GNZ1098" s="17"/>
      <c r="GOA1098" s="17"/>
      <c r="GOB1098" s="17"/>
      <c r="GOC1098" s="17"/>
      <c r="GOD1098" s="17"/>
      <c r="GOE1098" s="17"/>
      <c r="GOF1098" s="17"/>
      <c r="GOG1098" s="17"/>
      <c r="GOH1098" s="17"/>
      <c r="GOI1098" s="17"/>
      <c r="GOJ1098" s="17"/>
      <c r="GOK1098" s="17"/>
      <c r="GOL1098" s="17"/>
      <c r="GOM1098" s="17"/>
      <c r="GON1098" s="17"/>
      <c r="GOO1098" s="17"/>
      <c r="GOP1098" s="17"/>
      <c r="GOQ1098" s="17"/>
      <c r="GOR1098" s="17"/>
      <c r="GOS1098" s="17"/>
      <c r="GOT1098" s="17"/>
      <c r="GOU1098" s="17"/>
      <c r="GOV1098" s="17"/>
      <c r="GOW1098" s="17"/>
      <c r="GOX1098" s="17"/>
      <c r="GOY1098" s="17"/>
      <c r="GOZ1098" s="17"/>
      <c r="GPA1098" s="17"/>
      <c r="GPB1098" s="17"/>
      <c r="GPC1098" s="17"/>
      <c r="GPD1098" s="17"/>
      <c r="GPE1098" s="17"/>
      <c r="GPF1098" s="17"/>
      <c r="GPG1098" s="17"/>
      <c r="GPH1098" s="17"/>
      <c r="GPI1098" s="17"/>
      <c r="GPJ1098" s="17"/>
      <c r="GPK1098" s="17"/>
      <c r="GPL1098" s="17"/>
      <c r="GPM1098" s="17"/>
      <c r="GPN1098" s="17"/>
      <c r="GPO1098" s="17"/>
      <c r="GPP1098" s="17"/>
      <c r="GPQ1098" s="17"/>
      <c r="GPR1098" s="17"/>
      <c r="GPS1098" s="17"/>
      <c r="GPT1098" s="17"/>
      <c r="GPU1098" s="17"/>
      <c r="GPV1098" s="17"/>
      <c r="GPW1098" s="17"/>
      <c r="GPX1098" s="17"/>
      <c r="GPY1098" s="17"/>
      <c r="GPZ1098" s="17"/>
      <c r="GQA1098" s="17"/>
      <c r="GQB1098" s="17"/>
      <c r="GQC1098" s="17"/>
      <c r="GQD1098" s="17"/>
      <c r="GQE1098" s="17"/>
      <c r="GQF1098" s="17"/>
      <c r="GQG1098" s="17"/>
      <c r="GQH1098" s="17"/>
      <c r="GQI1098" s="17"/>
      <c r="GQJ1098" s="17"/>
      <c r="GQK1098" s="17"/>
      <c r="GQL1098" s="17"/>
      <c r="GQM1098" s="17"/>
      <c r="GQN1098" s="17"/>
      <c r="GQO1098" s="17"/>
      <c r="GQP1098" s="17"/>
      <c r="GQQ1098" s="17"/>
      <c r="GQR1098" s="17"/>
      <c r="GQS1098" s="17"/>
      <c r="GQT1098" s="17"/>
      <c r="GQU1098" s="17"/>
      <c r="GQV1098" s="17"/>
      <c r="GQW1098" s="17"/>
      <c r="GQX1098" s="17"/>
      <c r="GQY1098" s="17"/>
      <c r="GQZ1098" s="17"/>
      <c r="GRA1098" s="17"/>
      <c r="GRB1098" s="17"/>
      <c r="GRC1098" s="17"/>
      <c r="GRD1098" s="17"/>
      <c r="GRE1098" s="17"/>
      <c r="GRF1098" s="17"/>
      <c r="GRG1098" s="17"/>
      <c r="GRH1098" s="17"/>
      <c r="GRI1098" s="17"/>
      <c r="GRJ1098" s="17"/>
      <c r="GRK1098" s="17"/>
      <c r="GRL1098" s="17"/>
      <c r="GRM1098" s="17"/>
      <c r="GRN1098" s="17"/>
      <c r="GRO1098" s="17"/>
      <c r="GRP1098" s="17"/>
      <c r="GRQ1098" s="17"/>
      <c r="GRR1098" s="17"/>
      <c r="GRS1098" s="17"/>
      <c r="GRT1098" s="17"/>
      <c r="GRU1098" s="17"/>
      <c r="GRV1098" s="17"/>
      <c r="GRW1098" s="17"/>
      <c r="GRX1098" s="17"/>
      <c r="GRY1098" s="17"/>
      <c r="GRZ1098" s="17"/>
      <c r="GSA1098" s="17"/>
      <c r="GSB1098" s="17"/>
      <c r="GSC1098" s="17"/>
      <c r="GSD1098" s="17"/>
      <c r="GSE1098" s="17"/>
      <c r="GSF1098" s="17"/>
      <c r="GSG1098" s="17"/>
      <c r="GSH1098" s="17"/>
      <c r="GSI1098" s="17"/>
      <c r="GSJ1098" s="17"/>
      <c r="GSK1098" s="17"/>
      <c r="GSL1098" s="17"/>
      <c r="GSM1098" s="17"/>
      <c r="GSN1098" s="17"/>
      <c r="GSO1098" s="17"/>
      <c r="GSP1098" s="17"/>
      <c r="GSQ1098" s="17"/>
      <c r="GSR1098" s="17"/>
      <c r="GSS1098" s="17"/>
      <c r="GST1098" s="17"/>
      <c r="GSU1098" s="17"/>
      <c r="GSV1098" s="17"/>
      <c r="GSW1098" s="17"/>
      <c r="GSX1098" s="17"/>
      <c r="GSY1098" s="17"/>
      <c r="GSZ1098" s="17"/>
      <c r="GTA1098" s="17"/>
      <c r="GTB1098" s="17"/>
      <c r="GTC1098" s="17"/>
      <c r="GTD1098" s="17"/>
      <c r="GTE1098" s="17"/>
      <c r="GTF1098" s="17"/>
      <c r="GTG1098" s="17"/>
      <c r="GTH1098" s="17"/>
      <c r="GTI1098" s="17"/>
      <c r="GTJ1098" s="17"/>
      <c r="GTK1098" s="17"/>
      <c r="GTL1098" s="17"/>
      <c r="GTM1098" s="17"/>
      <c r="GTN1098" s="17"/>
      <c r="GTO1098" s="17"/>
      <c r="GTP1098" s="17"/>
      <c r="GTQ1098" s="17"/>
      <c r="GTR1098" s="17"/>
      <c r="GTS1098" s="17"/>
      <c r="GTT1098" s="17"/>
      <c r="GTU1098" s="17"/>
      <c r="GTV1098" s="17"/>
      <c r="GTW1098" s="17"/>
      <c r="GTX1098" s="17"/>
      <c r="GTY1098" s="17"/>
      <c r="GTZ1098" s="17"/>
      <c r="GUA1098" s="17"/>
      <c r="GUB1098" s="17"/>
      <c r="GUC1098" s="17"/>
      <c r="GUD1098" s="17"/>
      <c r="GUE1098" s="17"/>
      <c r="GUF1098" s="17"/>
      <c r="GUG1098" s="17"/>
      <c r="GUH1098" s="17"/>
      <c r="GUI1098" s="17"/>
      <c r="GUJ1098" s="17"/>
      <c r="GUK1098" s="17"/>
      <c r="GUL1098" s="17"/>
      <c r="GUM1098" s="17"/>
      <c r="GUN1098" s="17"/>
      <c r="GUO1098" s="17"/>
      <c r="GUP1098" s="17"/>
      <c r="GUQ1098" s="17"/>
      <c r="GUR1098" s="17"/>
      <c r="GUS1098" s="17"/>
      <c r="GUT1098" s="17"/>
      <c r="GUU1098" s="17"/>
      <c r="GUV1098" s="17"/>
      <c r="GUW1098" s="17"/>
      <c r="GUX1098" s="17"/>
      <c r="GUY1098" s="17"/>
      <c r="GUZ1098" s="17"/>
      <c r="GVA1098" s="17"/>
      <c r="GVB1098" s="17"/>
      <c r="GVC1098" s="17"/>
      <c r="GVD1098" s="17"/>
      <c r="GVE1098" s="17"/>
      <c r="GVF1098" s="17"/>
      <c r="GVG1098" s="17"/>
      <c r="GVH1098" s="17"/>
      <c r="GVI1098" s="17"/>
      <c r="GVJ1098" s="17"/>
      <c r="GVK1098" s="17"/>
      <c r="GVL1098" s="17"/>
      <c r="GVM1098" s="17"/>
      <c r="GVN1098" s="17"/>
      <c r="GVO1098" s="17"/>
      <c r="GVP1098" s="17"/>
      <c r="GVQ1098" s="17"/>
      <c r="GVR1098" s="17"/>
      <c r="GVS1098" s="17"/>
      <c r="GVT1098" s="17"/>
      <c r="GVU1098" s="17"/>
      <c r="GVV1098" s="17"/>
      <c r="GVW1098" s="17"/>
      <c r="GVX1098" s="17"/>
      <c r="GVY1098" s="17"/>
      <c r="GVZ1098" s="17"/>
      <c r="GWA1098" s="17"/>
      <c r="GWB1098" s="17"/>
      <c r="GWC1098" s="17"/>
      <c r="GWD1098" s="17"/>
      <c r="GWE1098" s="17"/>
      <c r="GWF1098" s="17"/>
      <c r="GWG1098" s="17"/>
      <c r="GWH1098" s="17"/>
      <c r="GWI1098" s="17"/>
      <c r="GWJ1098" s="17"/>
      <c r="GWK1098" s="17"/>
      <c r="GWL1098" s="17"/>
      <c r="GWM1098" s="17"/>
      <c r="GWN1098" s="17"/>
      <c r="GWO1098" s="17"/>
      <c r="GWP1098" s="17"/>
      <c r="GWQ1098" s="17"/>
      <c r="GWR1098" s="17"/>
      <c r="GWS1098" s="17"/>
      <c r="GWT1098" s="17"/>
      <c r="GWU1098" s="17"/>
      <c r="GWV1098" s="17"/>
      <c r="GWW1098" s="17"/>
      <c r="GWX1098" s="17"/>
      <c r="GWY1098" s="17"/>
      <c r="GWZ1098" s="17"/>
      <c r="GXA1098" s="17"/>
      <c r="GXB1098" s="17"/>
      <c r="GXC1098" s="17"/>
      <c r="GXD1098" s="17"/>
      <c r="GXE1098" s="17"/>
      <c r="GXF1098" s="17"/>
      <c r="GXG1098" s="17"/>
      <c r="GXH1098" s="17"/>
      <c r="GXI1098" s="17"/>
      <c r="GXJ1098" s="17"/>
      <c r="GXK1098" s="17"/>
      <c r="GXL1098" s="17"/>
      <c r="GXM1098" s="17"/>
      <c r="GXN1098" s="17"/>
      <c r="GXO1098" s="17"/>
      <c r="GXP1098" s="17"/>
      <c r="GXQ1098" s="17"/>
      <c r="GXR1098" s="17"/>
      <c r="GXS1098" s="17"/>
      <c r="GXT1098" s="17"/>
      <c r="GXU1098" s="17"/>
      <c r="GXV1098" s="17"/>
      <c r="GXW1098" s="17"/>
      <c r="GXX1098" s="17"/>
      <c r="GXY1098" s="17"/>
      <c r="GXZ1098" s="17"/>
      <c r="GYA1098" s="17"/>
      <c r="GYB1098" s="17"/>
      <c r="GYC1098" s="17"/>
      <c r="GYD1098" s="17"/>
      <c r="GYE1098" s="17"/>
      <c r="GYF1098" s="17"/>
      <c r="GYG1098" s="17"/>
      <c r="GYH1098" s="17"/>
      <c r="GYI1098" s="17"/>
      <c r="GYJ1098" s="17"/>
      <c r="GYK1098" s="17"/>
      <c r="GYL1098" s="17"/>
      <c r="GYM1098" s="17"/>
      <c r="GYN1098" s="17"/>
      <c r="GYO1098" s="17"/>
      <c r="GYP1098" s="17"/>
      <c r="GYQ1098" s="17"/>
      <c r="GYR1098" s="17"/>
      <c r="GYS1098" s="17"/>
      <c r="GYT1098" s="17"/>
      <c r="GYU1098" s="17"/>
      <c r="GYV1098" s="17"/>
      <c r="GYW1098" s="17"/>
      <c r="GYX1098" s="17"/>
      <c r="GYY1098" s="17"/>
      <c r="GYZ1098" s="17"/>
      <c r="GZA1098" s="17"/>
      <c r="GZB1098" s="17"/>
      <c r="GZC1098" s="17"/>
      <c r="GZD1098" s="17"/>
      <c r="GZE1098" s="17"/>
      <c r="GZF1098" s="17"/>
      <c r="GZG1098" s="17"/>
      <c r="GZH1098" s="17"/>
      <c r="GZI1098" s="17"/>
      <c r="GZJ1098" s="17"/>
      <c r="GZK1098" s="17"/>
      <c r="GZL1098" s="17"/>
      <c r="GZM1098" s="17"/>
      <c r="GZN1098" s="17"/>
      <c r="GZO1098" s="17"/>
      <c r="GZP1098" s="17"/>
      <c r="GZQ1098" s="17"/>
      <c r="GZR1098" s="17"/>
      <c r="GZS1098" s="17"/>
      <c r="GZT1098" s="17"/>
      <c r="GZU1098" s="17"/>
      <c r="GZV1098" s="17"/>
      <c r="GZW1098" s="17"/>
      <c r="GZX1098" s="17"/>
      <c r="GZY1098" s="17"/>
      <c r="GZZ1098" s="17"/>
      <c r="HAA1098" s="17"/>
      <c r="HAB1098" s="17"/>
      <c r="HAC1098" s="17"/>
      <c r="HAD1098" s="17"/>
      <c r="HAE1098" s="17"/>
      <c r="HAF1098" s="17"/>
      <c r="HAG1098" s="17"/>
      <c r="HAH1098" s="17"/>
      <c r="HAI1098" s="17"/>
      <c r="HAJ1098" s="17"/>
      <c r="HAK1098" s="17"/>
      <c r="HAL1098" s="17"/>
      <c r="HAM1098" s="17"/>
      <c r="HAN1098" s="17"/>
      <c r="HAO1098" s="17"/>
      <c r="HAP1098" s="17"/>
      <c r="HAQ1098" s="17"/>
      <c r="HAR1098" s="17"/>
      <c r="HAS1098" s="17"/>
      <c r="HAT1098" s="17"/>
      <c r="HAU1098" s="17"/>
      <c r="HAV1098" s="17"/>
      <c r="HAW1098" s="17"/>
      <c r="HAX1098" s="17"/>
      <c r="HAY1098" s="17"/>
      <c r="HAZ1098" s="17"/>
      <c r="HBA1098" s="17"/>
      <c r="HBB1098" s="17"/>
      <c r="HBC1098" s="17"/>
      <c r="HBD1098" s="17"/>
      <c r="HBE1098" s="17"/>
      <c r="HBF1098" s="17"/>
      <c r="HBG1098" s="17"/>
      <c r="HBH1098" s="17"/>
      <c r="HBI1098" s="17"/>
      <c r="HBJ1098" s="17"/>
      <c r="HBK1098" s="17"/>
      <c r="HBL1098" s="17"/>
      <c r="HBM1098" s="17"/>
      <c r="HBN1098" s="17"/>
      <c r="HBO1098" s="17"/>
      <c r="HBP1098" s="17"/>
      <c r="HBQ1098" s="17"/>
      <c r="HBR1098" s="17"/>
      <c r="HBS1098" s="17"/>
      <c r="HBT1098" s="17"/>
      <c r="HBU1098" s="17"/>
      <c r="HBV1098" s="17"/>
      <c r="HBW1098" s="17"/>
      <c r="HBX1098" s="17"/>
      <c r="HBY1098" s="17"/>
      <c r="HBZ1098" s="17"/>
      <c r="HCA1098" s="17"/>
      <c r="HCB1098" s="17"/>
      <c r="HCC1098" s="17"/>
      <c r="HCD1098" s="17"/>
      <c r="HCE1098" s="17"/>
      <c r="HCF1098" s="17"/>
      <c r="HCG1098" s="17"/>
      <c r="HCH1098" s="17"/>
      <c r="HCI1098" s="17"/>
      <c r="HCJ1098" s="17"/>
      <c r="HCK1098" s="17"/>
      <c r="HCL1098" s="17"/>
      <c r="HCM1098" s="17"/>
      <c r="HCN1098" s="17"/>
      <c r="HCO1098" s="17"/>
      <c r="HCP1098" s="17"/>
      <c r="HCQ1098" s="17"/>
      <c r="HCR1098" s="17"/>
      <c r="HCS1098" s="17"/>
      <c r="HCT1098" s="17"/>
      <c r="HCU1098" s="17"/>
      <c r="HCV1098" s="17"/>
      <c r="HCW1098" s="17"/>
      <c r="HCX1098" s="17"/>
      <c r="HCY1098" s="17"/>
      <c r="HCZ1098" s="17"/>
      <c r="HDA1098" s="17"/>
      <c r="HDB1098" s="17"/>
      <c r="HDC1098" s="17"/>
      <c r="HDD1098" s="17"/>
      <c r="HDE1098" s="17"/>
      <c r="HDF1098" s="17"/>
      <c r="HDG1098" s="17"/>
      <c r="HDH1098" s="17"/>
      <c r="HDI1098" s="17"/>
      <c r="HDJ1098" s="17"/>
      <c r="HDK1098" s="17"/>
      <c r="HDL1098" s="17"/>
      <c r="HDM1098" s="17"/>
      <c r="HDN1098" s="17"/>
      <c r="HDO1098" s="17"/>
      <c r="HDP1098" s="17"/>
      <c r="HDQ1098" s="17"/>
      <c r="HDR1098" s="17"/>
      <c r="HDS1098" s="17"/>
      <c r="HDT1098" s="17"/>
      <c r="HDU1098" s="17"/>
      <c r="HDV1098" s="17"/>
      <c r="HDW1098" s="17"/>
      <c r="HDX1098" s="17"/>
      <c r="HDY1098" s="17"/>
      <c r="HDZ1098" s="17"/>
      <c r="HEA1098" s="17"/>
      <c r="HEB1098" s="17"/>
      <c r="HEC1098" s="17"/>
      <c r="HED1098" s="17"/>
      <c r="HEE1098" s="17"/>
      <c r="HEF1098" s="17"/>
      <c r="HEG1098" s="17"/>
      <c r="HEH1098" s="17"/>
      <c r="HEI1098" s="17"/>
      <c r="HEJ1098" s="17"/>
      <c r="HEK1098" s="17"/>
      <c r="HEL1098" s="17"/>
      <c r="HEM1098" s="17"/>
      <c r="HEN1098" s="17"/>
      <c r="HEO1098" s="17"/>
      <c r="HEP1098" s="17"/>
      <c r="HEQ1098" s="17"/>
      <c r="HER1098" s="17"/>
      <c r="HES1098" s="17"/>
      <c r="HET1098" s="17"/>
      <c r="HEU1098" s="17"/>
      <c r="HEV1098" s="17"/>
      <c r="HEW1098" s="17"/>
      <c r="HEX1098" s="17"/>
      <c r="HEY1098" s="17"/>
      <c r="HEZ1098" s="17"/>
      <c r="HFA1098" s="17"/>
      <c r="HFB1098" s="17"/>
      <c r="HFC1098" s="17"/>
      <c r="HFD1098" s="17"/>
      <c r="HFE1098" s="17"/>
      <c r="HFF1098" s="17"/>
      <c r="HFG1098" s="17"/>
      <c r="HFH1098" s="17"/>
      <c r="HFI1098" s="17"/>
      <c r="HFJ1098" s="17"/>
      <c r="HFK1098" s="17"/>
      <c r="HFL1098" s="17"/>
      <c r="HFM1098" s="17"/>
      <c r="HFN1098" s="17"/>
      <c r="HFO1098" s="17"/>
      <c r="HFP1098" s="17"/>
      <c r="HFQ1098" s="17"/>
      <c r="HFR1098" s="17"/>
      <c r="HFS1098" s="17"/>
      <c r="HFT1098" s="17"/>
      <c r="HFU1098" s="17"/>
      <c r="HFV1098" s="17"/>
      <c r="HFW1098" s="17"/>
      <c r="HFX1098" s="17"/>
      <c r="HFY1098" s="17"/>
      <c r="HFZ1098" s="17"/>
      <c r="HGA1098" s="17"/>
      <c r="HGB1098" s="17"/>
      <c r="HGC1098" s="17"/>
      <c r="HGD1098" s="17"/>
      <c r="HGE1098" s="17"/>
      <c r="HGF1098" s="17"/>
      <c r="HGG1098" s="17"/>
      <c r="HGH1098" s="17"/>
      <c r="HGI1098" s="17"/>
      <c r="HGJ1098" s="17"/>
      <c r="HGK1098" s="17"/>
      <c r="HGL1098" s="17"/>
      <c r="HGM1098" s="17"/>
      <c r="HGN1098" s="17"/>
      <c r="HGO1098" s="17"/>
      <c r="HGP1098" s="17"/>
      <c r="HGQ1098" s="17"/>
      <c r="HGR1098" s="17"/>
      <c r="HGS1098" s="17"/>
      <c r="HGT1098" s="17"/>
      <c r="HGU1098" s="17"/>
      <c r="HGV1098" s="17"/>
      <c r="HGW1098" s="17"/>
      <c r="HGX1098" s="17"/>
      <c r="HGY1098" s="17"/>
      <c r="HGZ1098" s="17"/>
      <c r="HHA1098" s="17"/>
      <c r="HHB1098" s="17"/>
      <c r="HHC1098" s="17"/>
      <c r="HHD1098" s="17"/>
      <c r="HHE1098" s="17"/>
      <c r="HHF1098" s="17"/>
      <c r="HHG1098" s="17"/>
      <c r="HHH1098" s="17"/>
      <c r="HHI1098" s="17"/>
      <c r="HHJ1098" s="17"/>
      <c r="HHK1098" s="17"/>
      <c r="HHL1098" s="17"/>
      <c r="HHM1098" s="17"/>
      <c r="HHN1098" s="17"/>
      <c r="HHO1098" s="17"/>
      <c r="HHP1098" s="17"/>
      <c r="HHQ1098" s="17"/>
      <c r="HHR1098" s="17"/>
      <c r="HHS1098" s="17"/>
      <c r="HHT1098" s="17"/>
      <c r="HHU1098" s="17"/>
      <c r="HHV1098" s="17"/>
      <c r="HHW1098" s="17"/>
      <c r="HHX1098" s="17"/>
      <c r="HHY1098" s="17"/>
      <c r="HHZ1098" s="17"/>
      <c r="HIA1098" s="17"/>
      <c r="HIB1098" s="17"/>
      <c r="HIC1098" s="17"/>
      <c r="HID1098" s="17"/>
      <c r="HIE1098" s="17"/>
      <c r="HIF1098" s="17"/>
      <c r="HIG1098" s="17"/>
      <c r="HIH1098" s="17"/>
      <c r="HII1098" s="17"/>
      <c r="HIJ1098" s="17"/>
      <c r="HIK1098" s="17"/>
      <c r="HIL1098" s="17"/>
      <c r="HIM1098" s="17"/>
      <c r="HIN1098" s="17"/>
      <c r="HIO1098" s="17"/>
      <c r="HIP1098" s="17"/>
      <c r="HIQ1098" s="17"/>
      <c r="HIR1098" s="17"/>
      <c r="HIS1098" s="17"/>
      <c r="HIT1098" s="17"/>
      <c r="HIU1098" s="17"/>
      <c r="HIV1098" s="17"/>
      <c r="HIW1098" s="17"/>
      <c r="HIX1098" s="17"/>
      <c r="HIY1098" s="17"/>
      <c r="HIZ1098" s="17"/>
      <c r="HJA1098" s="17"/>
      <c r="HJB1098" s="17"/>
      <c r="HJC1098" s="17"/>
      <c r="HJD1098" s="17"/>
      <c r="HJE1098" s="17"/>
      <c r="HJF1098" s="17"/>
      <c r="HJG1098" s="17"/>
      <c r="HJH1098" s="17"/>
      <c r="HJI1098" s="17"/>
      <c r="HJJ1098" s="17"/>
      <c r="HJK1098" s="17"/>
      <c r="HJL1098" s="17"/>
      <c r="HJM1098" s="17"/>
      <c r="HJN1098" s="17"/>
      <c r="HJO1098" s="17"/>
      <c r="HJP1098" s="17"/>
      <c r="HJQ1098" s="17"/>
      <c r="HJR1098" s="17"/>
      <c r="HJS1098" s="17"/>
      <c r="HJT1098" s="17"/>
      <c r="HJU1098" s="17"/>
      <c r="HJV1098" s="17"/>
      <c r="HJW1098" s="17"/>
      <c r="HJX1098" s="17"/>
      <c r="HJY1098" s="17"/>
      <c r="HJZ1098" s="17"/>
      <c r="HKA1098" s="17"/>
      <c r="HKB1098" s="17"/>
      <c r="HKC1098" s="17"/>
      <c r="HKD1098" s="17"/>
      <c r="HKE1098" s="17"/>
      <c r="HKF1098" s="17"/>
      <c r="HKG1098" s="17"/>
      <c r="HKH1098" s="17"/>
      <c r="HKI1098" s="17"/>
      <c r="HKJ1098" s="17"/>
      <c r="HKK1098" s="17"/>
      <c r="HKL1098" s="17"/>
      <c r="HKM1098" s="17"/>
      <c r="HKN1098" s="17"/>
      <c r="HKO1098" s="17"/>
      <c r="HKP1098" s="17"/>
      <c r="HKQ1098" s="17"/>
      <c r="HKR1098" s="17"/>
      <c r="HKS1098" s="17"/>
      <c r="HKT1098" s="17"/>
      <c r="HKU1098" s="17"/>
      <c r="HKV1098" s="17"/>
      <c r="HKW1098" s="17"/>
      <c r="HKX1098" s="17"/>
      <c r="HKY1098" s="17"/>
      <c r="HKZ1098" s="17"/>
      <c r="HLA1098" s="17"/>
      <c r="HLB1098" s="17"/>
      <c r="HLC1098" s="17"/>
      <c r="HLD1098" s="17"/>
      <c r="HLE1098" s="17"/>
      <c r="HLF1098" s="17"/>
      <c r="HLG1098" s="17"/>
      <c r="HLH1098" s="17"/>
      <c r="HLI1098" s="17"/>
      <c r="HLJ1098" s="17"/>
      <c r="HLK1098" s="17"/>
      <c r="HLL1098" s="17"/>
      <c r="HLM1098" s="17"/>
      <c r="HLN1098" s="17"/>
      <c r="HLO1098" s="17"/>
      <c r="HLP1098" s="17"/>
      <c r="HLQ1098" s="17"/>
      <c r="HLR1098" s="17"/>
      <c r="HLS1098" s="17"/>
      <c r="HLT1098" s="17"/>
      <c r="HLU1098" s="17"/>
      <c r="HLV1098" s="17"/>
      <c r="HLW1098" s="17"/>
      <c r="HLX1098" s="17"/>
      <c r="HLY1098" s="17"/>
      <c r="HLZ1098" s="17"/>
      <c r="HMA1098" s="17"/>
      <c r="HMB1098" s="17"/>
      <c r="HMC1098" s="17"/>
      <c r="HMD1098" s="17"/>
      <c r="HME1098" s="17"/>
      <c r="HMF1098" s="17"/>
      <c r="HMG1098" s="17"/>
      <c r="HMH1098" s="17"/>
      <c r="HMI1098" s="17"/>
      <c r="HMJ1098" s="17"/>
      <c r="HMK1098" s="17"/>
      <c r="HML1098" s="17"/>
      <c r="HMM1098" s="17"/>
      <c r="HMN1098" s="17"/>
      <c r="HMO1098" s="17"/>
      <c r="HMP1098" s="17"/>
      <c r="HMQ1098" s="17"/>
      <c r="HMR1098" s="17"/>
      <c r="HMS1098" s="17"/>
      <c r="HMT1098" s="17"/>
      <c r="HMU1098" s="17"/>
      <c r="HMV1098" s="17"/>
      <c r="HMW1098" s="17"/>
      <c r="HMX1098" s="17"/>
      <c r="HMY1098" s="17"/>
      <c r="HMZ1098" s="17"/>
      <c r="HNA1098" s="17"/>
      <c r="HNB1098" s="17"/>
      <c r="HNC1098" s="17"/>
      <c r="HND1098" s="17"/>
      <c r="HNE1098" s="17"/>
      <c r="HNF1098" s="17"/>
      <c r="HNG1098" s="17"/>
      <c r="HNH1098" s="17"/>
      <c r="HNI1098" s="17"/>
      <c r="HNJ1098" s="17"/>
      <c r="HNK1098" s="17"/>
      <c r="HNL1098" s="17"/>
      <c r="HNM1098" s="17"/>
      <c r="HNN1098" s="17"/>
      <c r="HNO1098" s="17"/>
      <c r="HNP1098" s="17"/>
      <c r="HNQ1098" s="17"/>
      <c r="HNR1098" s="17"/>
      <c r="HNS1098" s="17"/>
      <c r="HNT1098" s="17"/>
      <c r="HNU1098" s="17"/>
      <c r="HNV1098" s="17"/>
      <c r="HNW1098" s="17"/>
      <c r="HNX1098" s="17"/>
      <c r="HNY1098" s="17"/>
      <c r="HNZ1098" s="17"/>
      <c r="HOA1098" s="17"/>
      <c r="HOB1098" s="17"/>
      <c r="HOC1098" s="17"/>
      <c r="HOD1098" s="17"/>
      <c r="HOE1098" s="17"/>
      <c r="HOF1098" s="17"/>
      <c r="HOG1098" s="17"/>
      <c r="HOH1098" s="17"/>
      <c r="HOI1098" s="17"/>
      <c r="HOJ1098" s="17"/>
      <c r="HOK1098" s="17"/>
      <c r="HOL1098" s="17"/>
      <c r="HOM1098" s="17"/>
      <c r="HON1098" s="17"/>
      <c r="HOO1098" s="17"/>
      <c r="HOP1098" s="17"/>
      <c r="HOQ1098" s="17"/>
      <c r="HOR1098" s="17"/>
      <c r="HOS1098" s="17"/>
      <c r="HOT1098" s="17"/>
      <c r="HOU1098" s="17"/>
      <c r="HOV1098" s="17"/>
      <c r="HOW1098" s="17"/>
      <c r="HOX1098" s="17"/>
      <c r="HOY1098" s="17"/>
      <c r="HOZ1098" s="17"/>
      <c r="HPA1098" s="17"/>
      <c r="HPB1098" s="17"/>
      <c r="HPC1098" s="17"/>
      <c r="HPD1098" s="17"/>
      <c r="HPE1098" s="17"/>
      <c r="HPF1098" s="17"/>
      <c r="HPG1098" s="17"/>
      <c r="HPH1098" s="17"/>
      <c r="HPI1098" s="17"/>
      <c r="HPJ1098" s="17"/>
      <c r="HPK1098" s="17"/>
      <c r="HPL1098" s="17"/>
      <c r="HPM1098" s="17"/>
      <c r="HPN1098" s="17"/>
      <c r="HPO1098" s="17"/>
      <c r="HPP1098" s="17"/>
      <c r="HPQ1098" s="17"/>
      <c r="HPR1098" s="17"/>
      <c r="HPS1098" s="17"/>
      <c r="HPT1098" s="17"/>
      <c r="HPU1098" s="17"/>
      <c r="HPV1098" s="17"/>
      <c r="HPW1098" s="17"/>
      <c r="HPX1098" s="17"/>
      <c r="HPY1098" s="17"/>
      <c r="HPZ1098" s="17"/>
      <c r="HQA1098" s="17"/>
      <c r="HQB1098" s="17"/>
      <c r="HQC1098" s="17"/>
      <c r="HQD1098" s="17"/>
      <c r="HQE1098" s="17"/>
      <c r="HQF1098" s="17"/>
      <c r="HQG1098" s="17"/>
      <c r="HQH1098" s="17"/>
      <c r="HQI1098" s="17"/>
      <c r="HQJ1098" s="17"/>
      <c r="HQK1098" s="17"/>
      <c r="HQL1098" s="17"/>
      <c r="HQM1098" s="17"/>
      <c r="HQN1098" s="17"/>
      <c r="HQO1098" s="17"/>
      <c r="HQP1098" s="17"/>
      <c r="HQQ1098" s="17"/>
      <c r="HQR1098" s="17"/>
      <c r="HQS1098" s="17"/>
      <c r="HQT1098" s="17"/>
      <c r="HQU1098" s="17"/>
      <c r="HQV1098" s="17"/>
      <c r="HQW1098" s="17"/>
      <c r="HQX1098" s="17"/>
      <c r="HQY1098" s="17"/>
      <c r="HQZ1098" s="17"/>
      <c r="HRA1098" s="17"/>
      <c r="HRB1098" s="17"/>
      <c r="HRC1098" s="17"/>
      <c r="HRD1098" s="17"/>
      <c r="HRE1098" s="17"/>
      <c r="HRF1098" s="17"/>
      <c r="HRG1098" s="17"/>
      <c r="HRH1098" s="17"/>
      <c r="HRI1098" s="17"/>
      <c r="HRJ1098" s="17"/>
      <c r="HRK1098" s="17"/>
      <c r="HRL1098" s="17"/>
      <c r="HRM1098" s="17"/>
      <c r="HRN1098" s="17"/>
      <c r="HRO1098" s="17"/>
      <c r="HRP1098" s="17"/>
      <c r="HRQ1098" s="17"/>
      <c r="HRR1098" s="17"/>
      <c r="HRS1098" s="17"/>
      <c r="HRT1098" s="17"/>
      <c r="HRU1098" s="17"/>
      <c r="HRV1098" s="17"/>
      <c r="HRW1098" s="17"/>
      <c r="HRX1098" s="17"/>
      <c r="HRY1098" s="17"/>
      <c r="HRZ1098" s="17"/>
      <c r="HSA1098" s="17"/>
      <c r="HSB1098" s="17"/>
      <c r="HSC1098" s="17"/>
      <c r="HSD1098" s="17"/>
      <c r="HSE1098" s="17"/>
      <c r="HSF1098" s="17"/>
      <c r="HSG1098" s="17"/>
      <c r="HSH1098" s="17"/>
      <c r="HSI1098" s="17"/>
      <c r="HSJ1098" s="17"/>
      <c r="HSK1098" s="17"/>
      <c r="HSL1098" s="17"/>
      <c r="HSM1098" s="17"/>
      <c r="HSN1098" s="17"/>
      <c r="HSO1098" s="17"/>
      <c r="HSP1098" s="17"/>
      <c r="HSQ1098" s="17"/>
      <c r="HSR1098" s="17"/>
      <c r="HSS1098" s="17"/>
      <c r="HST1098" s="17"/>
      <c r="HSU1098" s="17"/>
      <c r="HSV1098" s="17"/>
      <c r="HSW1098" s="17"/>
      <c r="HSX1098" s="17"/>
      <c r="HSY1098" s="17"/>
      <c r="HSZ1098" s="17"/>
      <c r="HTA1098" s="17"/>
      <c r="HTB1098" s="17"/>
      <c r="HTC1098" s="17"/>
      <c r="HTD1098" s="17"/>
      <c r="HTE1098" s="17"/>
      <c r="HTF1098" s="17"/>
      <c r="HTG1098" s="17"/>
      <c r="HTH1098" s="17"/>
      <c r="HTI1098" s="17"/>
      <c r="HTJ1098" s="17"/>
      <c r="HTK1098" s="17"/>
      <c r="HTL1098" s="17"/>
      <c r="HTM1098" s="17"/>
      <c r="HTN1098" s="17"/>
      <c r="HTO1098" s="17"/>
      <c r="HTP1098" s="17"/>
      <c r="HTQ1098" s="17"/>
      <c r="HTR1098" s="17"/>
      <c r="HTS1098" s="17"/>
      <c r="HTT1098" s="17"/>
      <c r="HTU1098" s="17"/>
      <c r="HTV1098" s="17"/>
      <c r="HTW1098" s="17"/>
      <c r="HTX1098" s="17"/>
      <c r="HTY1098" s="17"/>
      <c r="HTZ1098" s="17"/>
      <c r="HUA1098" s="17"/>
      <c r="HUB1098" s="17"/>
      <c r="HUC1098" s="17"/>
      <c r="HUD1098" s="17"/>
      <c r="HUE1098" s="17"/>
      <c r="HUF1098" s="17"/>
      <c r="HUG1098" s="17"/>
      <c r="HUH1098" s="17"/>
      <c r="HUI1098" s="17"/>
      <c r="HUJ1098" s="17"/>
      <c r="HUK1098" s="17"/>
      <c r="HUL1098" s="17"/>
      <c r="HUM1098" s="17"/>
      <c r="HUN1098" s="17"/>
      <c r="HUO1098" s="17"/>
      <c r="HUP1098" s="17"/>
      <c r="HUQ1098" s="17"/>
      <c r="HUR1098" s="17"/>
      <c r="HUS1098" s="17"/>
      <c r="HUT1098" s="17"/>
      <c r="HUU1098" s="17"/>
      <c r="HUV1098" s="17"/>
      <c r="HUW1098" s="17"/>
      <c r="HUX1098" s="17"/>
      <c r="HUY1098" s="17"/>
      <c r="HUZ1098" s="17"/>
      <c r="HVA1098" s="17"/>
      <c r="HVB1098" s="17"/>
      <c r="HVC1098" s="17"/>
      <c r="HVD1098" s="17"/>
      <c r="HVE1098" s="17"/>
      <c r="HVF1098" s="17"/>
      <c r="HVG1098" s="17"/>
      <c r="HVH1098" s="17"/>
      <c r="HVI1098" s="17"/>
      <c r="HVJ1098" s="17"/>
      <c r="HVK1098" s="17"/>
      <c r="HVL1098" s="17"/>
      <c r="HVM1098" s="17"/>
      <c r="HVN1098" s="17"/>
      <c r="HVO1098" s="17"/>
      <c r="HVP1098" s="17"/>
      <c r="HVQ1098" s="17"/>
      <c r="HVR1098" s="17"/>
      <c r="HVS1098" s="17"/>
      <c r="HVT1098" s="17"/>
      <c r="HVU1098" s="17"/>
      <c r="HVV1098" s="17"/>
      <c r="HVW1098" s="17"/>
      <c r="HVX1098" s="17"/>
      <c r="HVY1098" s="17"/>
      <c r="HVZ1098" s="17"/>
      <c r="HWA1098" s="17"/>
      <c r="HWB1098" s="17"/>
      <c r="HWC1098" s="17"/>
      <c r="HWD1098" s="17"/>
      <c r="HWE1098" s="17"/>
      <c r="HWF1098" s="17"/>
      <c r="HWG1098" s="17"/>
      <c r="HWH1098" s="17"/>
      <c r="HWI1098" s="17"/>
      <c r="HWJ1098" s="17"/>
      <c r="HWK1098" s="17"/>
      <c r="HWL1098" s="17"/>
      <c r="HWM1098" s="17"/>
      <c r="HWN1098" s="17"/>
      <c r="HWO1098" s="17"/>
      <c r="HWP1098" s="17"/>
      <c r="HWQ1098" s="17"/>
      <c r="HWR1098" s="17"/>
      <c r="HWS1098" s="17"/>
      <c r="HWT1098" s="17"/>
      <c r="HWU1098" s="17"/>
      <c r="HWV1098" s="17"/>
      <c r="HWW1098" s="17"/>
      <c r="HWX1098" s="17"/>
      <c r="HWY1098" s="17"/>
      <c r="HWZ1098" s="17"/>
      <c r="HXA1098" s="17"/>
      <c r="HXB1098" s="17"/>
      <c r="HXC1098" s="17"/>
      <c r="HXD1098" s="17"/>
      <c r="HXE1098" s="17"/>
      <c r="HXF1098" s="17"/>
      <c r="HXG1098" s="17"/>
      <c r="HXH1098" s="17"/>
      <c r="HXI1098" s="17"/>
      <c r="HXJ1098" s="17"/>
      <c r="HXK1098" s="17"/>
      <c r="HXL1098" s="17"/>
      <c r="HXM1098" s="17"/>
      <c r="HXN1098" s="17"/>
      <c r="HXO1098" s="17"/>
      <c r="HXP1098" s="17"/>
      <c r="HXQ1098" s="17"/>
      <c r="HXR1098" s="17"/>
      <c r="HXS1098" s="17"/>
      <c r="HXT1098" s="17"/>
      <c r="HXU1098" s="17"/>
      <c r="HXV1098" s="17"/>
      <c r="HXW1098" s="17"/>
      <c r="HXX1098" s="17"/>
      <c r="HXY1098" s="17"/>
      <c r="HXZ1098" s="17"/>
      <c r="HYA1098" s="17"/>
      <c r="HYB1098" s="17"/>
      <c r="HYC1098" s="17"/>
      <c r="HYD1098" s="17"/>
      <c r="HYE1098" s="17"/>
      <c r="HYF1098" s="17"/>
      <c r="HYG1098" s="17"/>
      <c r="HYH1098" s="17"/>
      <c r="HYI1098" s="17"/>
      <c r="HYJ1098" s="17"/>
      <c r="HYK1098" s="17"/>
      <c r="HYL1098" s="17"/>
      <c r="HYM1098" s="17"/>
      <c r="HYN1098" s="17"/>
      <c r="HYO1098" s="17"/>
      <c r="HYP1098" s="17"/>
      <c r="HYQ1098" s="17"/>
      <c r="HYR1098" s="17"/>
      <c r="HYS1098" s="17"/>
      <c r="HYT1098" s="17"/>
      <c r="HYU1098" s="17"/>
      <c r="HYV1098" s="17"/>
      <c r="HYW1098" s="17"/>
      <c r="HYX1098" s="17"/>
      <c r="HYY1098" s="17"/>
      <c r="HYZ1098" s="17"/>
      <c r="HZA1098" s="17"/>
      <c r="HZB1098" s="17"/>
      <c r="HZC1098" s="17"/>
      <c r="HZD1098" s="17"/>
      <c r="HZE1098" s="17"/>
      <c r="HZF1098" s="17"/>
      <c r="HZG1098" s="17"/>
      <c r="HZH1098" s="17"/>
      <c r="HZI1098" s="17"/>
      <c r="HZJ1098" s="17"/>
      <c r="HZK1098" s="17"/>
      <c r="HZL1098" s="17"/>
      <c r="HZM1098" s="17"/>
      <c r="HZN1098" s="17"/>
      <c r="HZO1098" s="17"/>
      <c r="HZP1098" s="17"/>
      <c r="HZQ1098" s="17"/>
      <c r="HZR1098" s="17"/>
      <c r="HZS1098" s="17"/>
      <c r="HZT1098" s="17"/>
      <c r="HZU1098" s="17"/>
      <c r="HZV1098" s="17"/>
      <c r="HZW1098" s="17"/>
      <c r="HZX1098" s="17"/>
      <c r="HZY1098" s="17"/>
      <c r="HZZ1098" s="17"/>
      <c r="IAA1098" s="17"/>
      <c r="IAB1098" s="17"/>
      <c r="IAC1098" s="17"/>
      <c r="IAD1098" s="17"/>
      <c r="IAE1098" s="17"/>
      <c r="IAF1098" s="17"/>
      <c r="IAG1098" s="17"/>
      <c r="IAH1098" s="17"/>
      <c r="IAI1098" s="17"/>
      <c r="IAJ1098" s="17"/>
      <c r="IAK1098" s="17"/>
      <c r="IAL1098" s="17"/>
      <c r="IAM1098" s="17"/>
      <c r="IAN1098" s="17"/>
      <c r="IAO1098" s="17"/>
      <c r="IAP1098" s="17"/>
      <c r="IAQ1098" s="17"/>
      <c r="IAR1098" s="17"/>
      <c r="IAS1098" s="17"/>
      <c r="IAT1098" s="17"/>
      <c r="IAU1098" s="17"/>
      <c r="IAV1098" s="17"/>
      <c r="IAW1098" s="17"/>
      <c r="IAX1098" s="17"/>
      <c r="IAY1098" s="17"/>
      <c r="IAZ1098" s="17"/>
      <c r="IBA1098" s="17"/>
      <c r="IBB1098" s="17"/>
      <c r="IBC1098" s="17"/>
      <c r="IBD1098" s="17"/>
      <c r="IBE1098" s="17"/>
      <c r="IBF1098" s="17"/>
      <c r="IBG1098" s="17"/>
      <c r="IBH1098" s="17"/>
      <c r="IBI1098" s="17"/>
      <c r="IBJ1098" s="17"/>
      <c r="IBK1098" s="17"/>
      <c r="IBL1098" s="17"/>
      <c r="IBM1098" s="17"/>
      <c r="IBN1098" s="17"/>
      <c r="IBO1098" s="17"/>
      <c r="IBP1098" s="17"/>
      <c r="IBQ1098" s="17"/>
      <c r="IBR1098" s="17"/>
      <c r="IBS1098" s="17"/>
      <c r="IBT1098" s="17"/>
      <c r="IBU1098" s="17"/>
      <c r="IBV1098" s="17"/>
      <c r="IBW1098" s="17"/>
      <c r="IBX1098" s="17"/>
      <c r="IBY1098" s="17"/>
      <c r="IBZ1098" s="17"/>
      <c r="ICA1098" s="17"/>
      <c r="ICB1098" s="17"/>
      <c r="ICC1098" s="17"/>
      <c r="ICD1098" s="17"/>
      <c r="ICE1098" s="17"/>
      <c r="ICF1098" s="17"/>
      <c r="ICG1098" s="17"/>
      <c r="ICH1098" s="17"/>
      <c r="ICI1098" s="17"/>
      <c r="ICJ1098" s="17"/>
      <c r="ICK1098" s="17"/>
      <c r="ICL1098" s="17"/>
      <c r="ICM1098" s="17"/>
      <c r="ICN1098" s="17"/>
      <c r="ICO1098" s="17"/>
      <c r="ICP1098" s="17"/>
      <c r="ICQ1098" s="17"/>
      <c r="ICR1098" s="17"/>
      <c r="ICS1098" s="17"/>
      <c r="ICT1098" s="17"/>
      <c r="ICU1098" s="17"/>
      <c r="ICV1098" s="17"/>
      <c r="ICW1098" s="17"/>
      <c r="ICX1098" s="17"/>
      <c r="ICY1098" s="17"/>
      <c r="ICZ1098" s="17"/>
      <c r="IDA1098" s="17"/>
      <c r="IDB1098" s="17"/>
      <c r="IDC1098" s="17"/>
      <c r="IDD1098" s="17"/>
      <c r="IDE1098" s="17"/>
      <c r="IDF1098" s="17"/>
      <c r="IDG1098" s="17"/>
      <c r="IDH1098" s="17"/>
      <c r="IDI1098" s="17"/>
      <c r="IDJ1098" s="17"/>
      <c r="IDK1098" s="17"/>
      <c r="IDL1098" s="17"/>
      <c r="IDM1098" s="17"/>
      <c r="IDN1098" s="17"/>
      <c r="IDO1098" s="17"/>
      <c r="IDP1098" s="17"/>
      <c r="IDQ1098" s="17"/>
      <c r="IDR1098" s="17"/>
      <c r="IDS1098" s="17"/>
      <c r="IDT1098" s="17"/>
      <c r="IDU1098" s="17"/>
      <c r="IDV1098" s="17"/>
      <c r="IDW1098" s="17"/>
      <c r="IDX1098" s="17"/>
      <c r="IDY1098" s="17"/>
      <c r="IDZ1098" s="17"/>
      <c r="IEA1098" s="17"/>
      <c r="IEB1098" s="17"/>
      <c r="IEC1098" s="17"/>
      <c r="IED1098" s="17"/>
      <c r="IEE1098" s="17"/>
      <c r="IEF1098" s="17"/>
      <c r="IEG1098" s="17"/>
      <c r="IEH1098" s="17"/>
      <c r="IEI1098" s="17"/>
      <c r="IEJ1098" s="17"/>
      <c r="IEK1098" s="17"/>
      <c r="IEL1098" s="17"/>
      <c r="IEM1098" s="17"/>
      <c r="IEN1098" s="17"/>
      <c r="IEO1098" s="17"/>
      <c r="IEP1098" s="17"/>
      <c r="IEQ1098" s="17"/>
      <c r="IER1098" s="17"/>
      <c r="IES1098" s="17"/>
      <c r="IET1098" s="17"/>
      <c r="IEU1098" s="17"/>
      <c r="IEV1098" s="17"/>
      <c r="IEW1098" s="17"/>
      <c r="IEX1098" s="17"/>
      <c r="IEY1098" s="17"/>
      <c r="IEZ1098" s="17"/>
      <c r="IFA1098" s="17"/>
      <c r="IFB1098" s="17"/>
      <c r="IFC1098" s="17"/>
      <c r="IFD1098" s="17"/>
      <c r="IFE1098" s="17"/>
      <c r="IFF1098" s="17"/>
      <c r="IFG1098" s="17"/>
      <c r="IFH1098" s="17"/>
      <c r="IFI1098" s="17"/>
      <c r="IFJ1098" s="17"/>
      <c r="IFK1098" s="17"/>
      <c r="IFL1098" s="17"/>
      <c r="IFM1098" s="17"/>
      <c r="IFN1098" s="17"/>
      <c r="IFO1098" s="17"/>
      <c r="IFP1098" s="17"/>
      <c r="IFQ1098" s="17"/>
      <c r="IFR1098" s="17"/>
      <c r="IFS1098" s="17"/>
      <c r="IFT1098" s="17"/>
      <c r="IFU1098" s="17"/>
      <c r="IFV1098" s="17"/>
      <c r="IFW1098" s="17"/>
      <c r="IFX1098" s="17"/>
      <c r="IFY1098" s="17"/>
      <c r="IFZ1098" s="17"/>
      <c r="IGA1098" s="17"/>
      <c r="IGB1098" s="17"/>
      <c r="IGC1098" s="17"/>
      <c r="IGD1098" s="17"/>
      <c r="IGE1098" s="17"/>
      <c r="IGF1098" s="17"/>
      <c r="IGG1098" s="17"/>
      <c r="IGH1098" s="17"/>
      <c r="IGI1098" s="17"/>
      <c r="IGJ1098" s="17"/>
      <c r="IGK1098" s="17"/>
      <c r="IGL1098" s="17"/>
      <c r="IGM1098" s="17"/>
      <c r="IGN1098" s="17"/>
      <c r="IGO1098" s="17"/>
      <c r="IGP1098" s="17"/>
      <c r="IGQ1098" s="17"/>
      <c r="IGR1098" s="17"/>
      <c r="IGS1098" s="17"/>
      <c r="IGT1098" s="17"/>
      <c r="IGU1098" s="17"/>
      <c r="IGV1098" s="17"/>
      <c r="IGW1098" s="17"/>
      <c r="IGX1098" s="17"/>
      <c r="IGY1098" s="17"/>
      <c r="IGZ1098" s="17"/>
      <c r="IHA1098" s="17"/>
      <c r="IHB1098" s="17"/>
      <c r="IHC1098" s="17"/>
      <c r="IHD1098" s="17"/>
      <c r="IHE1098" s="17"/>
      <c r="IHF1098" s="17"/>
      <c r="IHG1098" s="17"/>
      <c r="IHH1098" s="17"/>
      <c r="IHI1098" s="17"/>
      <c r="IHJ1098" s="17"/>
      <c r="IHK1098" s="17"/>
      <c r="IHL1098" s="17"/>
      <c r="IHM1098" s="17"/>
      <c r="IHN1098" s="17"/>
      <c r="IHO1098" s="17"/>
      <c r="IHP1098" s="17"/>
      <c r="IHQ1098" s="17"/>
      <c r="IHR1098" s="17"/>
      <c r="IHS1098" s="17"/>
      <c r="IHT1098" s="17"/>
      <c r="IHU1098" s="17"/>
      <c r="IHV1098" s="17"/>
      <c r="IHW1098" s="17"/>
      <c r="IHX1098" s="17"/>
      <c r="IHY1098" s="17"/>
      <c r="IHZ1098" s="17"/>
      <c r="IIA1098" s="17"/>
      <c r="IIB1098" s="17"/>
      <c r="IIC1098" s="17"/>
      <c r="IID1098" s="17"/>
      <c r="IIE1098" s="17"/>
      <c r="IIF1098" s="17"/>
      <c r="IIG1098" s="17"/>
      <c r="IIH1098" s="17"/>
      <c r="III1098" s="17"/>
      <c r="IIJ1098" s="17"/>
      <c r="IIK1098" s="17"/>
      <c r="IIL1098" s="17"/>
      <c r="IIM1098" s="17"/>
      <c r="IIN1098" s="17"/>
      <c r="IIO1098" s="17"/>
      <c r="IIP1098" s="17"/>
      <c r="IIQ1098" s="17"/>
      <c r="IIR1098" s="17"/>
      <c r="IIS1098" s="17"/>
      <c r="IIT1098" s="17"/>
      <c r="IIU1098" s="17"/>
      <c r="IIV1098" s="17"/>
      <c r="IIW1098" s="17"/>
      <c r="IIX1098" s="17"/>
      <c r="IIY1098" s="17"/>
      <c r="IIZ1098" s="17"/>
      <c r="IJA1098" s="17"/>
      <c r="IJB1098" s="17"/>
      <c r="IJC1098" s="17"/>
      <c r="IJD1098" s="17"/>
      <c r="IJE1098" s="17"/>
      <c r="IJF1098" s="17"/>
      <c r="IJG1098" s="17"/>
      <c r="IJH1098" s="17"/>
      <c r="IJI1098" s="17"/>
      <c r="IJJ1098" s="17"/>
      <c r="IJK1098" s="17"/>
      <c r="IJL1098" s="17"/>
      <c r="IJM1098" s="17"/>
      <c r="IJN1098" s="17"/>
      <c r="IJO1098" s="17"/>
      <c r="IJP1098" s="17"/>
      <c r="IJQ1098" s="17"/>
      <c r="IJR1098" s="17"/>
      <c r="IJS1098" s="17"/>
      <c r="IJT1098" s="17"/>
      <c r="IJU1098" s="17"/>
      <c r="IJV1098" s="17"/>
      <c r="IJW1098" s="17"/>
      <c r="IJX1098" s="17"/>
      <c r="IJY1098" s="17"/>
      <c r="IJZ1098" s="17"/>
      <c r="IKA1098" s="17"/>
      <c r="IKB1098" s="17"/>
      <c r="IKC1098" s="17"/>
      <c r="IKD1098" s="17"/>
      <c r="IKE1098" s="17"/>
      <c r="IKF1098" s="17"/>
      <c r="IKG1098" s="17"/>
      <c r="IKH1098" s="17"/>
      <c r="IKI1098" s="17"/>
      <c r="IKJ1098" s="17"/>
      <c r="IKK1098" s="17"/>
      <c r="IKL1098" s="17"/>
      <c r="IKM1098" s="17"/>
      <c r="IKN1098" s="17"/>
      <c r="IKO1098" s="17"/>
      <c r="IKP1098" s="17"/>
      <c r="IKQ1098" s="17"/>
      <c r="IKR1098" s="17"/>
      <c r="IKS1098" s="17"/>
      <c r="IKT1098" s="17"/>
      <c r="IKU1098" s="17"/>
      <c r="IKV1098" s="17"/>
      <c r="IKW1098" s="17"/>
      <c r="IKX1098" s="17"/>
      <c r="IKY1098" s="17"/>
      <c r="IKZ1098" s="17"/>
      <c r="ILA1098" s="17"/>
      <c r="ILB1098" s="17"/>
      <c r="ILC1098" s="17"/>
      <c r="ILD1098" s="17"/>
      <c r="ILE1098" s="17"/>
      <c r="ILF1098" s="17"/>
      <c r="ILG1098" s="17"/>
      <c r="ILH1098" s="17"/>
      <c r="ILI1098" s="17"/>
      <c r="ILJ1098" s="17"/>
      <c r="ILK1098" s="17"/>
      <c r="ILL1098" s="17"/>
      <c r="ILM1098" s="17"/>
      <c r="ILN1098" s="17"/>
      <c r="ILO1098" s="17"/>
      <c r="ILP1098" s="17"/>
      <c r="ILQ1098" s="17"/>
      <c r="ILR1098" s="17"/>
      <c r="ILS1098" s="17"/>
      <c r="ILT1098" s="17"/>
      <c r="ILU1098" s="17"/>
      <c r="ILV1098" s="17"/>
      <c r="ILW1098" s="17"/>
      <c r="ILX1098" s="17"/>
      <c r="ILY1098" s="17"/>
      <c r="ILZ1098" s="17"/>
      <c r="IMA1098" s="17"/>
      <c r="IMB1098" s="17"/>
      <c r="IMC1098" s="17"/>
      <c r="IMD1098" s="17"/>
      <c r="IME1098" s="17"/>
      <c r="IMF1098" s="17"/>
      <c r="IMG1098" s="17"/>
      <c r="IMH1098" s="17"/>
      <c r="IMI1098" s="17"/>
      <c r="IMJ1098" s="17"/>
      <c r="IMK1098" s="17"/>
      <c r="IML1098" s="17"/>
      <c r="IMM1098" s="17"/>
      <c r="IMN1098" s="17"/>
      <c r="IMO1098" s="17"/>
      <c r="IMP1098" s="17"/>
      <c r="IMQ1098" s="17"/>
      <c r="IMR1098" s="17"/>
      <c r="IMS1098" s="17"/>
      <c r="IMT1098" s="17"/>
      <c r="IMU1098" s="17"/>
      <c r="IMV1098" s="17"/>
      <c r="IMW1098" s="17"/>
      <c r="IMX1098" s="17"/>
      <c r="IMY1098" s="17"/>
      <c r="IMZ1098" s="17"/>
      <c r="INA1098" s="17"/>
      <c r="INB1098" s="17"/>
      <c r="INC1098" s="17"/>
      <c r="IND1098" s="17"/>
      <c r="INE1098" s="17"/>
      <c r="INF1098" s="17"/>
      <c r="ING1098" s="17"/>
      <c r="INH1098" s="17"/>
      <c r="INI1098" s="17"/>
      <c r="INJ1098" s="17"/>
      <c r="INK1098" s="17"/>
      <c r="INL1098" s="17"/>
      <c r="INM1098" s="17"/>
      <c r="INN1098" s="17"/>
      <c r="INO1098" s="17"/>
      <c r="INP1098" s="17"/>
      <c r="INQ1098" s="17"/>
      <c r="INR1098" s="17"/>
      <c r="INS1098" s="17"/>
      <c r="INT1098" s="17"/>
      <c r="INU1098" s="17"/>
      <c r="INV1098" s="17"/>
      <c r="INW1098" s="17"/>
      <c r="INX1098" s="17"/>
      <c r="INY1098" s="17"/>
      <c r="INZ1098" s="17"/>
      <c r="IOA1098" s="17"/>
      <c r="IOB1098" s="17"/>
      <c r="IOC1098" s="17"/>
      <c r="IOD1098" s="17"/>
      <c r="IOE1098" s="17"/>
      <c r="IOF1098" s="17"/>
      <c r="IOG1098" s="17"/>
      <c r="IOH1098" s="17"/>
      <c r="IOI1098" s="17"/>
      <c r="IOJ1098" s="17"/>
      <c r="IOK1098" s="17"/>
      <c r="IOL1098" s="17"/>
      <c r="IOM1098" s="17"/>
      <c r="ION1098" s="17"/>
      <c r="IOO1098" s="17"/>
      <c r="IOP1098" s="17"/>
      <c r="IOQ1098" s="17"/>
      <c r="IOR1098" s="17"/>
      <c r="IOS1098" s="17"/>
      <c r="IOT1098" s="17"/>
      <c r="IOU1098" s="17"/>
      <c r="IOV1098" s="17"/>
      <c r="IOW1098" s="17"/>
      <c r="IOX1098" s="17"/>
      <c r="IOY1098" s="17"/>
      <c r="IOZ1098" s="17"/>
      <c r="IPA1098" s="17"/>
      <c r="IPB1098" s="17"/>
      <c r="IPC1098" s="17"/>
      <c r="IPD1098" s="17"/>
      <c r="IPE1098" s="17"/>
      <c r="IPF1098" s="17"/>
      <c r="IPG1098" s="17"/>
      <c r="IPH1098" s="17"/>
      <c r="IPI1098" s="17"/>
      <c r="IPJ1098" s="17"/>
      <c r="IPK1098" s="17"/>
      <c r="IPL1098" s="17"/>
      <c r="IPM1098" s="17"/>
      <c r="IPN1098" s="17"/>
      <c r="IPO1098" s="17"/>
      <c r="IPP1098" s="17"/>
      <c r="IPQ1098" s="17"/>
      <c r="IPR1098" s="17"/>
      <c r="IPS1098" s="17"/>
      <c r="IPT1098" s="17"/>
      <c r="IPU1098" s="17"/>
      <c r="IPV1098" s="17"/>
      <c r="IPW1098" s="17"/>
      <c r="IPX1098" s="17"/>
      <c r="IPY1098" s="17"/>
      <c r="IPZ1098" s="17"/>
      <c r="IQA1098" s="17"/>
      <c r="IQB1098" s="17"/>
      <c r="IQC1098" s="17"/>
      <c r="IQD1098" s="17"/>
      <c r="IQE1098" s="17"/>
      <c r="IQF1098" s="17"/>
      <c r="IQG1098" s="17"/>
      <c r="IQH1098" s="17"/>
      <c r="IQI1098" s="17"/>
      <c r="IQJ1098" s="17"/>
      <c r="IQK1098" s="17"/>
      <c r="IQL1098" s="17"/>
      <c r="IQM1098" s="17"/>
      <c r="IQN1098" s="17"/>
      <c r="IQO1098" s="17"/>
      <c r="IQP1098" s="17"/>
      <c r="IQQ1098" s="17"/>
      <c r="IQR1098" s="17"/>
      <c r="IQS1098" s="17"/>
      <c r="IQT1098" s="17"/>
      <c r="IQU1098" s="17"/>
      <c r="IQV1098" s="17"/>
      <c r="IQW1098" s="17"/>
      <c r="IQX1098" s="17"/>
      <c r="IQY1098" s="17"/>
      <c r="IQZ1098" s="17"/>
      <c r="IRA1098" s="17"/>
      <c r="IRB1098" s="17"/>
      <c r="IRC1098" s="17"/>
      <c r="IRD1098" s="17"/>
      <c r="IRE1098" s="17"/>
      <c r="IRF1098" s="17"/>
      <c r="IRG1098" s="17"/>
      <c r="IRH1098" s="17"/>
      <c r="IRI1098" s="17"/>
      <c r="IRJ1098" s="17"/>
      <c r="IRK1098" s="17"/>
      <c r="IRL1098" s="17"/>
      <c r="IRM1098" s="17"/>
      <c r="IRN1098" s="17"/>
      <c r="IRO1098" s="17"/>
      <c r="IRP1098" s="17"/>
      <c r="IRQ1098" s="17"/>
      <c r="IRR1098" s="17"/>
      <c r="IRS1098" s="17"/>
      <c r="IRT1098" s="17"/>
      <c r="IRU1098" s="17"/>
      <c r="IRV1098" s="17"/>
      <c r="IRW1098" s="17"/>
      <c r="IRX1098" s="17"/>
      <c r="IRY1098" s="17"/>
      <c r="IRZ1098" s="17"/>
      <c r="ISA1098" s="17"/>
      <c r="ISB1098" s="17"/>
      <c r="ISC1098" s="17"/>
      <c r="ISD1098" s="17"/>
      <c r="ISE1098" s="17"/>
      <c r="ISF1098" s="17"/>
      <c r="ISG1098" s="17"/>
      <c r="ISH1098" s="17"/>
      <c r="ISI1098" s="17"/>
      <c r="ISJ1098" s="17"/>
      <c r="ISK1098" s="17"/>
      <c r="ISL1098" s="17"/>
      <c r="ISM1098" s="17"/>
      <c r="ISN1098" s="17"/>
      <c r="ISO1098" s="17"/>
      <c r="ISP1098" s="17"/>
      <c r="ISQ1098" s="17"/>
      <c r="ISR1098" s="17"/>
      <c r="ISS1098" s="17"/>
      <c r="IST1098" s="17"/>
      <c r="ISU1098" s="17"/>
      <c r="ISV1098" s="17"/>
      <c r="ISW1098" s="17"/>
      <c r="ISX1098" s="17"/>
      <c r="ISY1098" s="17"/>
      <c r="ISZ1098" s="17"/>
      <c r="ITA1098" s="17"/>
      <c r="ITB1098" s="17"/>
      <c r="ITC1098" s="17"/>
      <c r="ITD1098" s="17"/>
      <c r="ITE1098" s="17"/>
      <c r="ITF1098" s="17"/>
      <c r="ITG1098" s="17"/>
      <c r="ITH1098" s="17"/>
      <c r="ITI1098" s="17"/>
      <c r="ITJ1098" s="17"/>
      <c r="ITK1098" s="17"/>
      <c r="ITL1098" s="17"/>
      <c r="ITM1098" s="17"/>
      <c r="ITN1098" s="17"/>
      <c r="ITO1098" s="17"/>
      <c r="ITP1098" s="17"/>
      <c r="ITQ1098" s="17"/>
      <c r="ITR1098" s="17"/>
      <c r="ITS1098" s="17"/>
      <c r="ITT1098" s="17"/>
      <c r="ITU1098" s="17"/>
      <c r="ITV1098" s="17"/>
      <c r="ITW1098" s="17"/>
      <c r="ITX1098" s="17"/>
      <c r="ITY1098" s="17"/>
      <c r="ITZ1098" s="17"/>
      <c r="IUA1098" s="17"/>
      <c r="IUB1098" s="17"/>
      <c r="IUC1098" s="17"/>
      <c r="IUD1098" s="17"/>
      <c r="IUE1098" s="17"/>
      <c r="IUF1098" s="17"/>
      <c r="IUG1098" s="17"/>
      <c r="IUH1098" s="17"/>
      <c r="IUI1098" s="17"/>
      <c r="IUJ1098" s="17"/>
      <c r="IUK1098" s="17"/>
      <c r="IUL1098" s="17"/>
      <c r="IUM1098" s="17"/>
      <c r="IUN1098" s="17"/>
      <c r="IUO1098" s="17"/>
      <c r="IUP1098" s="17"/>
      <c r="IUQ1098" s="17"/>
      <c r="IUR1098" s="17"/>
      <c r="IUS1098" s="17"/>
      <c r="IUT1098" s="17"/>
      <c r="IUU1098" s="17"/>
      <c r="IUV1098" s="17"/>
      <c r="IUW1098" s="17"/>
      <c r="IUX1098" s="17"/>
      <c r="IUY1098" s="17"/>
      <c r="IUZ1098" s="17"/>
      <c r="IVA1098" s="17"/>
      <c r="IVB1098" s="17"/>
      <c r="IVC1098" s="17"/>
      <c r="IVD1098" s="17"/>
      <c r="IVE1098" s="17"/>
      <c r="IVF1098" s="17"/>
      <c r="IVG1098" s="17"/>
      <c r="IVH1098" s="17"/>
      <c r="IVI1098" s="17"/>
      <c r="IVJ1098" s="17"/>
      <c r="IVK1098" s="17"/>
      <c r="IVL1098" s="17"/>
      <c r="IVM1098" s="17"/>
      <c r="IVN1098" s="17"/>
      <c r="IVO1098" s="17"/>
      <c r="IVP1098" s="17"/>
      <c r="IVQ1098" s="17"/>
      <c r="IVR1098" s="17"/>
      <c r="IVS1098" s="17"/>
      <c r="IVT1098" s="17"/>
      <c r="IVU1098" s="17"/>
      <c r="IVV1098" s="17"/>
      <c r="IVW1098" s="17"/>
      <c r="IVX1098" s="17"/>
      <c r="IVY1098" s="17"/>
      <c r="IVZ1098" s="17"/>
      <c r="IWA1098" s="17"/>
      <c r="IWB1098" s="17"/>
      <c r="IWC1098" s="17"/>
      <c r="IWD1098" s="17"/>
      <c r="IWE1098" s="17"/>
      <c r="IWF1098" s="17"/>
      <c r="IWG1098" s="17"/>
      <c r="IWH1098" s="17"/>
      <c r="IWI1098" s="17"/>
      <c r="IWJ1098" s="17"/>
      <c r="IWK1098" s="17"/>
      <c r="IWL1098" s="17"/>
      <c r="IWM1098" s="17"/>
      <c r="IWN1098" s="17"/>
      <c r="IWO1098" s="17"/>
      <c r="IWP1098" s="17"/>
      <c r="IWQ1098" s="17"/>
      <c r="IWR1098" s="17"/>
      <c r="IWS1098" s="17"/>
      <c r="IWT1098" s="17"/>
      <c r="IWU1098" s="17"/>
      <c r="IWV1098" s="17"/>
      <c r="IWW1098" s="17"/>
      <c r="IWX1098" s="17"/>
      <c r="IWY1098" s="17"/>
      <c r="IWZ1098" s="17"/>
      <c r="IXA1098" s="17"/>
      <c r="IXB1098" s="17"/>
      <c r="IXC1098" s="17"/>
      <c r="IXD1098" s="17"/>
      <c r="IXE1098" s="17"/>
      <c r="IXF1098" s="17"/>
      <c r="IXG1098" s="17"/>
      <c r="IXH1098" s="17"/>
      <c r="IXI1098" s="17"/>
      <c r="IXJ1098" s="17"/>
      <c r="IXK1098" s="17"/>
      <c r="IXL1098" s="17"/>
      <c r="IXM1098" s="17"/>
      <c r="IXN1098" s="17"/>
      <c r="IXO1098" s="17"/>
      <c r="IXP1098" s="17"/>
      <c r="IXQ1098" s="17"/>
      <c r="IXR1098" s="17"/>
      <c r="IXS1098" s="17"/>
      <c r="IXT1098" s="17"/>
      <c r="IXU1098" s="17"/>
      <c r="IXV1098" s="17"/>
      <c r="IXW1098" s="17"/>
      <c r="IXX1098" s="17"/>
      <c r="IXY1098" s="17"/>
      <c r="IXZ1098" s="17"/>
      <c r="IYA1098" s="17"/>
      <c r="IYB1098" s="17"/>
      <c r="IYC1098" s="17"/>
      <c r="IYD1098" s="17"/>
      <c r="IYE1098" s="17"/>
      <c r="IYF1098" s="17"/>
      <c r="IYG1098" s="17"/>
      <c r="IYH1098" s="17"/>
      <c r="IYI1098" s="17"/>
      <c r="IYJ1098" s="17"/>
      <c r="IYK1098" s="17"/>
      <c r="IYL1098" s="17"/>
      <c r="IYM1098" s="17"/>
      <c r="IYN1098" s="17"/>
      <c r="IYO1098" s="17"/>
      <c r="IYP1098" s="17"/>
      <c r="IYQ1098" s="17"/>
      <c r="IYR1098" s="17"/>
      <c r="IYS1098" s="17"/>
      <c r="IYT1098" s="17"/>
      <c r="IYU1098" s="17"/>
      <c r="IYV1098" s="17"/>
      <c r="IYW1098" s="17"/>
      <c r="IYX1098" s="17"/>
      <c r="IYY1098" s="17"/>
      <c r="IYZ1098" s="17"/>
      <c r="IZA1098" s="17"/>
      <c r="IZB1098" s="17"/>
      <c r="IZC1098" s="17"/>
      <c r="IZD1098" s="17"/>
      <c r="IZE1098" s="17"/>
      <c r="IZF1098" s="17"/>
      <c r="IZG1098" s="17"/>
      <c r="IZH1098" s="17"/>
      <c r="IZI1098" s="17"/>
      <c r="IZJ1098" s="17"/>
      <c r="IZK1098" s="17"/>
      <c r="IZL1098" s="17"/>
      <c r="IZM1098" s="17"/>
      <c r="IZN1098" s="17"/>
      <c r="IZO1098" s="17"/>
      <c r="IZP1098" s="17"/>
      <c r="IZQ1098" s="17"/>
      <c r="IZR1098" s="17"/>
      <c r="IZS1098" s="17"/>
      <c r="IZT1098" s="17"/>
      <c r="IZU1098" s="17"/>
      <c r="IZV1098" s="17"/>
      <c r="IZW1098" s="17"/>
      <c r="IZX1098" s="17"/>
      <c r="IZY1098" s="17"/>
      <c r="IZZ1098" s="17"/>
      <c r="JAA1098" s="17"/>
      <c r="JAB1098" s="17"/>
      <c r="JAC1098" s="17"/>
      <c r="JAD1098" s="17"/>
      <c r="JAE1098" s="17"/>
      <c r="JAF1098" s="17"/>
      <c r="JAG1098" s="17"/>
      <c r="JAH1098" s="17"/>
      <c r="JAI1098" s="17"/>
      <c r="JAJ1098" s="17"/>
      <c r="JAK1098" s="17"/>
      <c r="JAL1098" s="17"/>
      <c r="JAM1098" s="17"/>
      <c r="JAN1098" s="17"/>
      <c r="JAO1098" s="17"/>
      <c r="JAP1098" s="17"/>
      <c r="JAQ1098" s="17"/>
      <c r="JAR1098" s="17"/>
      <c r="JAS1098" s="17"/>
      <c r="JAT1098" s="17"/>
      <c r="JAU1098" s="17"/>
      <c r="JAV1098" s="17"/>
      <c r="JAW1098" s="17"/>
      <c r="JAX1098" s="17"/>
      <c r="JAY1098" s="17"/>
      <c r="JAZ1098" s="17"/>
      <c r="JBA1098" s="17"/>
      <c r="JBB1098" s="17"/>
      <c r="JBC1098" s="17"/>
      <c r="JBD1098" s="17"/>
      <c r="JBE1098" s="17"/>
      <c r="JBF1098" s="17"/>
      <c r="JBG1098" s="17"/>
      <c r="JBH1098" s="17"/>
      <c r="JBI1098" s="17"/>
      <c r="JBJ1098" s="17"/>
      <c r="JBK1098" s="17"/>
      <c r="JBL1098" s="17"/>
      <c r="JBM1098" s="17"/>
      <c r="JBN1098" s="17"/>
      <c r="JBO1098" s="17"/>
      <c r="JBP1098" s="17"/>
      <c r="JBQ1098" s="17"/>
      <c r="JBR1098" s="17"/>
      <c r="JBS1098" s="17"/>
      <c r="JBT1098" s="17"/>
      <c r="JBU1098" s="17"/>
      <c r="JBV1098" s="17"/>
      <c r="JBW1098" s="17"/>
      <c r="JBX1098" s="17"/>
      <c r="JBY1098" s="17"/>
      <c r="JBZ1098" s="17"/>
      <c r="JCA1098" s="17"/>
      <c r="JCB1098" s="17"/>
      <c r="JCC1098" s="17"/>
      <c r="JCD1098" s="17"/>
      <c r="JCE1098" s="17"/>
      <c r="JCF1098" s="17"/>
      <c r="JCG1098" s="17"/>
      <c r="JCH1098" s="17"/>
      <c r="JCI1098" s="17"/>
      <c r="JCJ1098" s="17"/>
      <c r="JCK1098" s="17"/>
      <c r="JCL1098" s="17"/>
      <c r="JCM1098" s="17"/>
      <c r="JCN1098" s="17"/>
      <c r="JCO1098" s="17"/>
      <c r="JCP1098" s="17"/>
      <c r="JCQ1098" s="17"/>
      <c r="JCR1098" s="17"/>
      <c r="JCS1098" s="17"/>
      <c r="JCT1098" s="17"/>
      <c r="JCU1098" s="17"/>
      <c r="JCV1098" s="17"/>
      <c r="JCW1098" s="17"/>
      <c r="JCX1098" s="17"/>
      <c r="JCY1098" s="17"/>
      <c r="JCZ1098" s="17"/>
      <c r="JDA1098" s="17"/>
      <c r="JDB1098" s="17"/>
      <c r="JDC1098" s="17"/>
      <c r="JDD1098" s="17"/>
      <c r="JDE1098" s="17"/>
      <c r="JDF1098" s="17"/>
      <c r="JDG1098" s="17"/>
      <c r="JDH1098" s="17"/>
      <c r="JDI1098" s="17"/>
      <c r="JDJ1098" s="17"/>
      <c r="JDK1098" s="17"/>
      <c r="JDL1098" s="17"/>
      <c r="JDM1098" s="17"/>
      <c r="JDN1098" s="17"/>
      <c r="JDO1098" s="17"/>
      <c r="JDP1098" s="17"/>
      <c r="JDQ1098" s="17"/>
      <c r="JDR1098" s="17"/>
      <c r="JDS1098" s="17"/>
      <c r="JDT1098" s="17"/>
      <c r="JDU1098" s="17"/>
      <c r="JDV1098" s="17"/>
      <c r="JDW1098" s="17"/>
      <c r="JDX1098" s="17"/>
      <c r="JDY1098" s="17"/>
      <c r="JDZ1098" s="17"/>
      <c r="JEA1098" s="17"/>
      <c r="JEB1098" s="17"/>
      <c r="JEC1098" s="17"/>
      <c r="JED1098" s="17"/>
      <c r="JEE1098" s="17"/>
      <c r="JEF1098" s="17"/>
      <c r="JEG1098" s="17"/>
      <c r="JEH1098" s="17"/>
      <c r="JEI1098" s="17"/>
      <c r="JEJ1098" s="17"/>
      <c r="JEK1098" s="17"/>
      <c r="JEL1098" s="17"/>
      <c r="JEM1098" s="17"/>
      <c r="JEN1098" s="17"/>
      <c r="JEO1098" s="17"/>
      <c r="JEP1098" s="17"/>
      <c r="JEQ1098" s="17"/>
      <c r="JER1098" s="17"/>
      <c r="JES1098" s="17"/>
      <c r="JET1098" s="17"/>
      <c r="JEU1098" s="17"/>
      <c r="JEV1098" s="17"/>
      <c r="JEW1098" s="17"/>
      <c r="JEX1098" s="17"/>
      <c r="JEY1098" s="17"/>
      <c r="JEZ1098" s="17"/>
      <c r="JFA1098" s="17"/>
      <c r="JFB1098" s="17"/>
      <c r="JFC1098" s="17"/>
      <c r="JFD1098" s="17"/>
      <c r="JFE1098" s="17"/>
      <c r="JFF1098" s="17"/>
      <c r="JFG1098" s="17"/>
      <c r="JFH1098" s="17"/>
      <c r="JFI1098" s="17"/>
      <c r="JFJ1098" s="17"/>
      <c r="JFK1098" s="17"/>
      <c r="JFL1098" s="17"/>
      <c r="JFM1098" s="17"/>
      <c r="JFN1098" s="17"/>
      <c r="JFO1098" s="17"/>
      <c r="JFP1098" s="17"/>
      <c r="JFQ1098" s="17"/>
      <c r="JFR1098" s="17"/>
      <c r="JFS1098" s="17"/>
      <c r="JFT1098" s="17"/>
      <c r="JFU1098" s="17"/>
      <c r="JFV1098" s="17"/>
      <c r="JFW1098" s="17"/>
      <c r="JFX1098" s="17"/>
      <c r="JFY1098" s="17"/>
      <c r="JFZ1098" s="17"/>
      <c r="JGA1098" s="17"/>
      <c r="JGB1098" s="17"/>
      <c r="JGC1098" s="17"/>
      <c r="JGD1098" s="17"/>
      <c r="JGE1098" s="17"/>
      <c r="JGF1098" s="17"/>
      <c r="JGG1098" s="17"/>
      <c r="JGH1098" s="17"/>
      <c r="JGI1098" s="17"/>
      <c r="JGJ1098" s="17"/>
      <c r="JGK1098" s="17"/>
      <c r="JGL1098" s="17"/>
      <c r="JGM1098" s="17"/>
      <c r="JGN1098" s="17"/>
      <c r="JGO1098" s="17"/>
      <c r="JGP1098" s="17"/>
      <c r="JGQ1098" s="17"/>
      <c r="JGR1098" s="17"/>
      <c r="JGS1098" s="17"/>
      <c r="JGT1098" s="17"/>
      <c r="JGU1098" s="17"/>
      <c r="JGV1098" s="17"/>
      <c r="JGW1098" s="17"/>
      <c r="JGX1098" s="17"/>
      <c r="JGY1098" s="17"/>
      <c r="JGZ1098" s="17"/>
      <c r="JHA1098" s="17"/>
      <c r="JHB1098" s="17"/>
      <c r="JHC1098" s="17"/>
      <c r="JHD1098" s="17"/>
      <c r="JHE1098" s="17"/>
      <c r="JHF1098" s="17"/>
      <c r="JHG1098" s="17"/>
      <c r="JHH1098" s="17"/>
      <c r="JHI1098" s="17"/>
      <c r="JHJ1098" s="17"/>
      <c r="JHK1098" s="17"/>
      <c r="JHL1098" s="17"/>
      <c r="JHM1098" s="17"/>
      <c r="JHN1098" s="17"/>
      <c r="JHO1098" s="17"/>
      <c r="JHP1098" s="17"/>
      <c r="JHQ1098" s="17"/>
      <c r="JHR1098" s="17"/>
      <c r="JHS1098" s="17"/>
      <c r="JHT1098" s="17"/>
      <c r="JHU1098" s="17"/>
      <c r="JHV1098" s="17"/>
      <c r="JHW1098" s="17"/>
      <c r="JHX1098" s="17"/>
      <c r="JHY1098" s="17"/>
      <c r="JHZ1098" s="17"/>
      <c r="JIA1098" s="17"/>
      <c r="JIB1098" s="17"/>
      <c r="JIC1098" s="17"/>
      <c r="JID1098" s="17"/>
      <c r="JIE1098" s="17"/>
      <c r="JIF1098" s="17"/>
      <c r="JIG1098" s="17"/>
      <c r="JIH1098" s="17"/>
      <c r="JII1098" s="17"/>
      <c r="JIJ1098" s="17"/>
      <c r="JIK1098" s="17"/>
      <c r="JIL1098" s="17"/>
      <c r="JIM1098" s="17"/>
      <c r="JIN1098" s="17"/>
      <c r="JIO1098" s="17"/>
      <c r="JIP1098" s="17"/>
      <c r="JIQ1098" s="17"/>
      <c r="JIR1098" s="17"/>
      <c r="JIS1098" s="17"/>
      <c r="JIT1098" s="17"/>
      <c r="JIU1098" s="17"/>
      <c r="JIV1098" s="17"/>
      <c r="JIW1098" s="17"/>
      <c r="JIX1098" s="17"/>
      <c r="JIY1098" s="17"/>
      <c r="JIZ1098" s="17"/>
      <c r="JJA1098" s="17"/>
      <c r="JJB1098" s="17"/>
      <c r="JJC1098" s="17"/>
      <c r="JJD1098" s="17"/>
      <c r="JJE1098" s="17"/>
      <c r="JJF1098" s="17"/>
      <c r="JJG1098" s="17"/>
      <c r="JJH1098" s="17"/>
      <c r="JJI1098" s="17"/>
      <c r="JJJ1098" s="17"/>
      <c r="JJK1098" s="17"/>
      <c r="JJL1098" s="17"/>
      <c r="JJM1098" s="17"/>
      <c r="JJN1098" s="17"/>
      <c r="JJO1098" s="17"/>
      <c r="JJP1098" s="17"/>
      <c r="JJQ1098" s="17"/>
      <c r="JJR1098" s="17"/>
      <c r="JJS1098" s="17"/>
      <c r="JJT1098" s="17"/>
      <c r="JJU1098" s="17"/>
      <c r="JJV1098" s="17"/>
      <c r="JJW1098" s="17"/>
      <c r="JJX1098" s="17"/>
      <c r="JJY1098" s="17"/>
      <c r="JJZ1098" s="17"/>
      <c r="JKA1098" s="17"/>
      <c r="JKB1098" s="17"/>
      <c r="JKC1098" s="17"/>
      <c r="JKD1098" s="17"/>
      <c r="JKE1098" s="17"/>
      <c r="JKF1098" s="17"/>
      <c r="JKG1098" s="17"/>
      <c r="JKH1098" s="17"/>
      <c r="JKI1098" s="17"/>
      <c r="JKJ1098" s="17"/>
      <c r="JKK1098" s="17"/>
      <c r="JKL1098" s="17"/>
      <c r="JKM1098" s="17"/>
      <c r="JKN1098" s="17"/>
      <c r="JKO1098" s="17"/>
      <c r="JKP1098" s="17"/>
      <c r="JKQ1098" s="17"/>
      <c r="JKR1098" s="17"/>
      <c r="JKS1098" s="17"/>
      <c r="JKT1098" s="17"/>
      <c r="JKU1098" s="17"/>
      <c r="JKV1098" s="17"/>
      <c r="JKW1098" s="17"/>
      <c r="JKX1098" s="17"/>
      <c r="JKY1098" s="17"/>
      <c r="JKZ1098" s="17"/>
      <c r="JLA1098" s="17"/>
      <c r="JLB1098" s="17"/>
      <c r="JLC1098" s="17"/>
      <c r="JLD1098" s="17"/>
      <c r="JLE1098" s="17"/>
      <c r="JLF1098" s="17"/>
      <c r="JLG1098" s="17"/>
      <c r="JLH1098" s="17"/>
      <c r="JLI1098" s="17"/>
      <c r="JLJ1098" s="17"/>
      <c r="JLK1098" s="17"/>
      <c r="JLL1098" s="17"/>
      <c r="JLM1098" s="17"/>
      <c r="JLN1098" s="17"/>
      <c r="JLO1098" s="17"/>
      <c r="JLP1098" s="17"/>
      <c r="JLQ1098" s="17"/>
      <c r="JLR1098" s="17"/>
      <c r="JLS1098" s="17"/>
      <c r="JLT1098" s="17"/>
      <c r="JLU1098" s="17"/>
      <c r="JLV1098" s="17"/>
      <c r="JLW1098" s="17"/>
      <c r="JLX1098" s="17"/>
      <c r="JLY1098" s="17"/>
      <c r="JLZ1098" s="17"/>
      <c r="JMA1098" s="17"/>
      <c r="JMB1098" s="17"/>
      <c r="JMC1098" s="17"/>
      <c r="JMD1098" s="17"/>
      <c r="JME1098" s="17"/>
      <c r="JMF1098" s="17"/>
      <c r="JMG1098" s="17"/>
      <c r="JMH1098" s="17"/>
      <c r="JMI1098" s="17"/>
      <c r="JMJ1098" s="17"/>
      <c r="JMK1098" s="17"/>
      <c r="JML1098" s="17"/>
      <c r="JMM1098" s="17"/>
      <c r="JMN1098" s="17"/>
      <c r="JMO1098" s="17"/>
      <c r="JMP1098" s="17"/>
      <c r="JMQ1098" s="17"/>
      <c r="JMR1098" s="17"/>
      <c r="JMS1098" s="17"/>
      <c r="JMT1098" s="17"/>
      <c r="JMU1098" s="17"/>
      <c r="JMV1098" s="17"/>
      <c r="JMW1098" s="17"/>
      <c r="JMX1098" s="17"/>
      <c r="JMY1098" s="17"/>
      <c r="JMZ1098" s="17"/>
      <c r="JNA1098" s="17"/>
      <c r="JNB1098" s="17"/>
      <c r="JNC1098" s="17"/>
      <c r="JND1098" s="17"/>
      <c r="JNE1098" s="17"/>
      <c r="JNF1098" s="17"/>
      <c r="JNG1098" s="17"/>
      <c r="JNH1098" s="17"/>
      <c r="JNI1098" s="17"/>
      <c r="JNJ1098" s="17"/>
      <c r="JNK1098" s="17"/>
      <c r="JNL1098" s="17"/>
      <c r="JNM1098" s="17"/>
      <c r="JNN1098" s="17"/>
      <c r="JNO1098" s="17"/>
      <c r="JNP1098" s="17"/>
      <c r="JNQ1098" s="17"/>
      <c r="JNR1098" s="17"/>
      <c r="JNS1098" s="17"/>
      <c r="JNT1098" s="17"/>
      <c r="JNU1098" s="17"/>
      <c r="JNV1098" s="17"/>
      <c r="JNW1098" s="17"/>
      <c r="JNX1098" s="17"/>
      <c r="JNY1098" s="17"/>
      <c r="JNZ1098" s="17"/>
      <c r="JOA1098" s="17"/>
      <c r="JOB1098" s="17"/>
      <c r="JOC1098" s="17"/>
      <c r="JOD1098" s="17"/>
      <c r="JOE1098" s="17"/>
      <c r="JOF1098" s="17"/>
      <c r="JOG1098" s="17"/>
      <c r="JOH1098" s="17"/>
      <c r="JOI1098" s="17"/>
      <c r="JOJ1098" s="17"/>
      <c r="JOK1098" s="17"/>
      <c r="JOL1098" s="17"/>
      <c r="JOM1098" s="17"/>
      <c r="JON1098" s="17"/>
      <c r="JOO1098" s="17"/>
      <c r="JOP1098" s="17"/>
      <c r="JOQ1098" s="17"/>
      <c r="JOR1098" s="17"/>
      <c r="JOS1098" s="17"/>
      <c r="JOT1098" s="17"/>
      <c r="JOU1098" s="17"/>
      <c r="JOV1098" s="17"/>
      <c r="JOW1098" s="17"/>
      <c r="JOX1098" s="17"/>
      <c r="JOY1098" s="17"/>
      <c r="JOZ1098" s="17"/>
      <c r="JPA1098" s="17"/>
      <c r="JPB1098" s="17"/>
      <c r="JPC1098" s="17"/>
      <c r="JPD1098" s="17"/>
      <c r="JPE1098" s="17"/>
      <c r="JPF1098" s="17"/>
      <c r="JPG1098" s="17"/>
      <c r="JPH1098" s="17"/>
      <c r="JPI1098" s="17"/>
      <c r="JPJ1098" s="17"/>
      <c r="JPK1098" s="17"/>
      <c r="JPL1098" s="17"/>
      <c r="JPM1098" s="17"/>
      <c r="JPN1098" s="17"/>
      <c r="JPO1098" s="17"/>
      <c r="JPP1098" s="17"/>
      <c r="JPQ1098" s="17"/>
      <c r="JPR1098" s="17"/>
      <c r="JPS1098" s="17"/>
      <c r="JPT1098" s="17"/>
      <c r="JPU1098" s="17"/>
      <c r="JPV1098" s="17"/>
      <c r="JPW1098" s="17"/>
      <c r="JPX1098" s="17"/>
      <c r="JPY1098" s="17"/>
      <c r="JPZ1098" s="17"/>
      <c r="JQA1098" s="17"/>
      <c r="JQB1098" s="17"/>
      <c r="JQC1098" s="17"/>
      <c r="JQD1098" s="17"/>
      <c r="JQE1098" s="17"/>
      <c r="JQF1098" s="17"/>
      <c r="JQG1098" s="17"/>
      <c r="JQH1098" s="17"/>
      <c r="JQI1098" s="17"/>
      <c r="JQJ1098" s="17"/>
      <c r="JQK1098" s="17"/>
      <c r="JQL1098" s="17"/>
      <c r="JQM1098" s="17"/>
      <c r="JQN1098" s="17"/>
      <c r="JQO1098" s="17"/>
      <c r="JQP1098" s="17"/>
      <c r="JQQ1098" s="17"/>
      <c r="JQR1098" s="17"/>
      <c r="JQS1098" s="17"/>
      <c r="JQT1098" s="17"/>
      <c r="JQU1098" s="17"/>
      <c r="JQV1098" s="17"/>
      <c r="JQW1098" s="17"/>
      <c r="JQX1098" s="17"/>
      <c r="JQY1098" s="17"/>
      <c r="JQZ1098" s="17"/>
      <c r="JRA1098" s="17"/>
      <c r="JRB1098" s="17"/>
      <c r="JRC1098" s="17"/>
      <c r="JRD1098" s="17"/>
      <c r="JRE1098" s="17"/>
      <c r="JRF1098" s="17"/>
      <c r="JRG1098" s="17"/>
      <c r="JRH1098" s="17"/>
      <c r="JRI1098" s="17"/>
      <c r="JRJ1098" s="17"/>
      <c r="JRK1098" s="17"/>
      <c r="JRL1098" s="17"/>
      <c r="JRM1098" s="17"/>
      <c r="JRN1098" s="17"/>
      <c r="JRO1098" s="17"/>
      <c r="JRP1098" s="17"/>
      <c r="JRQ1098" s="17"/>
      <c r="JRR1098" s="17"/>
      <c r="JRS1098" s="17"/>
      <c r="JRT1098" s="17"/>
      <c r="JRU1098" s="17"/>
      <c r="JRV1098" s="17"/>
      <c r="JRW1098" s="17"/>
      <c r="JRX1098" s="17"/>
      <c r="JRY1098" s="17"/>
      <c r="JRZ1098" s="17"/>
      <c r="JSA1098" s="17"/>
      <c r="JSB1098" s="17"/>
      <c r="JSC1098" s="17"/>
      <c r="JSD1098" s="17"/>
      <c r="JSE1098" s="17"/>
      <c r="JSF1098" s="17"/>
      <c r="JSG1098" s="17"/>
      <c r="JSH1098" s="17"/>
      <c r="JSI1098" s="17"/>
      <c r="JSJ1098" s="17"/>
      <c r="JSK1098" s="17"/>
      <c r="JSL1098" s="17"/>
      <c r="JSM1098" s="17"/>
      <c r="JSN1098" s="17"/>
      <c r="JSO1098" s="17"/>
      <c r="JSP1098" s="17"/>
      <c r="JSQ1098" s="17"/>
      <c r="JSR1098" s="17"/>
      <c r="JSS1098" s="17"/>
      <c r="JST1098" s="17"/>
      <c r="JSU1098" s="17"/>
      <c r="JSV1098" s="17"/>
      <c r="JSW1098" s="17"/>
      <c r="JSX1098" s="17"/>
      <c r="JSY1098" s="17"/>
      <c r="JSZ1098" s="17"/>
      <c r="JTA1098" s="17"/>
      <c r="JTB1098" s="17"/>
      <c r="JTC1098" s="17"/>
      <c r="JTD1098" s="17"/>
      <c r="JTE1098" s="17"/>
      <c r="JTF1098" s="17"/>
      <c r="JTG1098" s="17"/>
      <c r="JTH1098" s="17"/>
      <c r="JTI1098" s="17"/>
      <c r="JTJ1098" s="17"/>
      <c r="JTK1098" s="17"/>
      <c r="JTL1098" s="17"/>
      <c r="JTM1098" s="17"/>
      <c r="JTN1098" s="17"/>
      <c r="JTO1098" s="17"/>
      <c r="JTP1098" s="17"/>
      <c r="JTQ1098" s="17"/>
      <c r="JTR1098" s="17"/>
      <c r="JTS1098" s="17"/>
      <c r="JTT1098" s="17"/>
      <c r="JTU1098" s="17"/>
      <c r="JTV1098" s="17"/>
      <c r="JTW1098" s="17"/>
      <c r="JTX1098" s="17"/>
      <c r="JTY1098" s="17"/>
      <c r="JTZ1098" s="17"/>
      <c r="JUA1098" s="17"/>
      <c r="JUB1098" s="17"/>
      <c r="JUC1098" s="17"/>
      <c r="JUD1098" s="17"/>
      <c r="JUE1098" s="17"/>
      <c r="JUF1098" s="17"/>
      <c r="JUG1098" s="17"/>
      <c r="JUH1098" s="17"/>
      <c r="JUI1098" s="17"/>
      <c r="JUJ1098" s="17"/>
      <c r="JUK1098" s="17"/>
      <c r="JUL1098" s="17"/>
      <c r="JUM1098" s="17"/>
      <c r="JUN1098" s="17"/>
      <c r="JUO1098" s="17"/>
      <c r="JUP1098" s="17"/>
      <c r="JUQ1098" s="17"/>
      <c r="JUR1098" s="17"/>
      <c r="JUS1098" s="17"/>
      <c r="JUT1098" s="17"/>
      <c r="JUU1098" s="17"/>
      <c r="JUV1098" s="17"/>
      <c r="JUW1098" s="17"/>
      <c r="JUX1098" s="17"/>
      <c r="JUY1098" s="17"/>
      <c r="JUZ1098" s="17"/>
      <c r="JVA1098" s="17"/>
      <c r="JVB1098" s="17"/>
      <c r="JVC1098" s="17"/>
      <c r="JVD1098" s="17"/>
      <c r="JVE1098" s="17"/>
      <c r="JVF1098" s="17"/>
      <c r="JVG1098" s="17"/>
      <c r="JVH1098" s="17"/>
      <c r="JVI1098" s="17"/>
      <c r="JVJ1098" s="17"/>
      <c r="JVK1098" s="17"/>
      <c r="JVL1098" s="17"/>
      <c r="JVM1098" s="17"/>
      <c r="JVN1098" s="17"/>
      <c r="JVO1098" s="17"/>
      <c r="JVP1098" s="17"/>
      <c r="JVQ1098" s="17"/>
      <c r="JVR1098" s="17"/>
      <c r="JVS1098" s="17"/>
      <c r="JVT1098" s="17"/>
      <c r="JVU1098" s="17"/>
      <c r="JVV1098" s="17"/>
      <c r="JVW1098" s="17"/>
      <c r="JVX1098" s="17"/>
      <c r="JVY1098" s="17"/>
      <c r="JVZ1098" s="17"/>
      <c r="JWA1098" s="17"/>
      <c r="JWB1098" s="17"/>
      <c r="JWC1098" s="17"/>
      <c r="JWD1098" s="17"/>
      <c r="JWE1098" s="17"/>
      <c r="JWF1098" s="17"/>
      <c r="JWG1098" s="17"/>
      <c r="JWH1098" s="17"/>
      <c r="JWI1098" s="17"/>
      <c r="JWJ1098" s="17"/>
      <c r="JWK1098" s="17"/>
      <c r="JWL1098" s="17"/>
      <c r="JWM1098" s="17"/>
      <c r="JWN1098" s="17"/>
      <c r="JWO1098" s="17"/>
      <c r="JWP1098" s="17"/>
      <c r="JWQ1098" s="17"/>
      <c r="JWR1098" s="17"/>
      <c r="JWS1098" s="17"/>
      <c r="JWT1098" s="17"/>
      <c r="JWU1098" s="17"/>
      <c r="JWV1098" s="17"/>
      <c r="JWW1098" s="17"/>
      <c r="JWX1098" s="17"/>
      <c r="JWY1098" s="17"/>
      <c r="JWZ1098" s="17"/>
      <c r="JXA1098" s="17"/>
      <c r="JXB1098" s="17"/>
      <c r="JXC1098" s="17"/>
      <c r="JXD1098" s="17"/>
      <c r="JXE1098" s="17"/>
      <c r="JXF1098" s="17"/>
      <c r="JXG1098" s="17"/>
      <c r="JXH1098" s="17"/>
      <c r="JXI1098" s="17"/>
      <c r="JXJ1098" s="17"/>
      <c r="JXK1098" s="17"/>
      <c r="JXL1098" s="17"/>
      <c r="JXM1098" s="17"/>
      <c r="JXN1098" s="17"/>
      <c r="JXO1098" s="17"/>
      <c r="JXP1098" s="17"/>
      <c r="JXQ1098" s="17"/>
      <c r="JXR1098" s="17"/>
      <c r="JXS1098" s="17"/>
      <c r="JXT1098" s="17"/>
      <c r="JXU1098" s="17"/>
      <c r="JXV1098" s="17"/>
      <c r="JXW1098" s="17"/>
      <c r="JXX1098" s="17"/>
      <c r="JXY1098" s="17"/>
      <c r="JXZ1098" s="17"/>
      <c r="JYA1098" s="17"/>
      <c r="JYB1098" s="17"/>
      <c r="JYC1098" s="17"/>
      <c r="JYD1098" s="17"/>
      <c r="JYE1098" s="17"/>
      <c r="JYF1098" s="17"/>
      <c r="JYG1098" s="17"/>
      <c r="JYH1098" s="17"/>
      <c r="JYI1098" s="17"/>
      <c r="JYJ1098" s="17"/>
      <c r="JYK1098" s="17"/>
      <c r="JYL1098" s="17"/>
      <c r="JYM1098" s="17"/>
      <c r="JYN1098" s="17"/>
      <c r="JYO1098" s="17"/>
      <c r="JYP1098" s="17"/>
      <c r="JYQ1098" s="17"/>
      <c r="JYR1098" s="17"/>
      <c r="JYS1098" s="17"/>
      <c r="JYT1098" s="17"/>
      <c r="JYU1098" s="17"/>
      <c r="JYV1098" s="17"/>
      <c r="JYW1098" s="17"/>
      <c r="JYX1098" s="17"/>
      <c r="JYY1098" s="17"/>
      <c r="JYZ1098" s="17"/>
      <c r="JZA1098" s="17"/>
      <c r="JZB1098" s="17"/>
      <c r="JZC1098" s="17"/>
      <c r="JZD1098" s="17"/>
      <c r="JZE1098" s="17"/>
      <c r="JZF1098" s="17"/>
      <c r="JZG1098" s="17"/>
      <c r="JZH1098" s="17"/>
      <c r="JZI1098" s="17"/>
      <c r="JZJ1098" s="17"/>
      <c r="JZK1098" s="17"/>
      <c r="JZL1098" s="17"/>
      <c r="JZM1098" s="17"/>
      <c r="JZN1098" s="17"/>
      <c r="JZO1098" s="17"/>
      <c r="JZP1098" s="17"/>
      <c r="JZQ1098" s="17"/>
      <c r="JZR1098" s="17"/>
      <c r="JZS1098" s="17"/>
      <c r="JZT1098" s="17"/>
      <c r="JZU1098" s="17"/>
      <c r="JZV1098" s="17"/>
      <c r="JZW1098" s="17"/>
      <c r="JZX1098" s="17"/>
      <c r="JZY1098" s="17"/>
      <c r="JZZ1098" s="17"/>
      <c r="KAA1098" s="17"/>
      <c r="KAB1098" s="17"/>
      <c r="KAC1098" s="17"/>
      <c r="KAD1098" s="17"/>
      <c r="KAE1098" s="17"/>
      <c r="KAF1098" s="17"/>
      <c r="KAG1098" s="17"/>
      <c r="KAH1098" s="17"/>
      <c r="KAI1098" s="17"/>
      <c r="KAJ1098" s="17"/>
      <c r="KAK1098" s="17"/>
      <c r="KAL1098" s="17"/>
      <c r="KAM1098" s="17"/>
      <c r="KAN1098" s="17"/>
      <c r="KAO1098" s="17"/>
      <c r="KAP1098" s="17"/>
      <c r="KAQ1098" s="17"/>
      <c r="KAR1098" s="17"/>
      <c r="KAS1098" s="17"/>
      <c r="KAT1098" s="17"/>
      <c r="KAU1098" s="17"/>
      <c r="KAV1098" s="17"/>
      <c r="KAW1098" s="17"/>
      <c r="KAX1098" s="17"/>
      <c r="KAY1098" s="17"/>
      <c r="KAZ1098" s="17"/>
      <c r="KBA1098" s="17"/>
      <c r="KBB1098" s="17"/>
      <c r="KBC1098" s="17"/>
      <c r="KBD1098" s="17"/>
      <c r="KBE1098" s="17"/>
      <c r="KBF1098" s="17"/>
      <c r="KBG1098" s="17"/>
      <c r="KBH1098" s="17"/>
      <c r="KBI1098" s="17"/>
      <c r="KBJ1098" s="17"/>
      <c r="KBK1098" s="17"/>
      <c r="KBL1098" s="17"/>
      <c r="KBM1098" s="17"/>
      <c r="KBN1098" s="17"/>
      <c r="KBO1098" s="17"/>
      <c r="KBP1098" s="17"/>
      <c r="KBQ1098" s="17"/>
      <c r="KBR1098" s="17"/>
      <c r="KBS1098" s="17"/>
      <c r="KBT1098" s="17"/>
      <c r="KBU1098" s="17"/>
      <c r="KBV1098" s="17"/>
      <c r="KBW1098" s="17"/>
      <c r="KBX1098" s="17"/>
      <c r="KBY1098" s="17"/>
      <c r="KBZ1098" s="17"/>
      <c r="KCA1098" s="17"/>
      <c r="KCB1098" s="17"/>
      <c r="KCC1098" s="17"/>
      <c r="KCD1098" s="17"/>
      <c r="KCE1098" s="17"/>
      <c r="KCF1098" s="17"/>
      <c r="KCG1098" s="17"/>
      <c r="KCH1098" s="17"/>
      <c r="KCI1098" s="17"/>
      <c r="KCJ1098" s="17"/>
      <c r="KCK1098" s="17"/>
      <c r="KCL1098" s="17"/>
      <c r="KCM1098" s="17"/>
      <c r="KCN1098" s="17"/>
      <c r="KCO1098" s="17"/>
      <c r="KCP1098" s="17"/>
      <c r="KCQ1098" s="17"/>
      <c r="KCR1098" s="17"/>
      <c r="KCS1098" s="17"/>
      <c r="KCT1098" s="17"/>
      <c r="KCU1098" s="17"/>
      <c r="KCV1098" s="17"/>
      <c r="KCW1098" s="17"/>
      <c r="KCX1098" s="17"/>
      <c r="KCY1098" s="17"/>
      <c r="KCZ1098" s="17"/>
      <c r="KDA1098" s="17"/>
      <c r="KDB1098" s="17"/>
      <c r="KDC1098" s="17"/>
      <c r="KDD1098" s="17"/>
      <c r="KDE1098" s="17"/>
      <c r="KDF1098" s="17"/>
      <c r="KDG1098" s="17"/>
      <c r="KDH1098" s="17"/>
      <c r="KDI1098" s="17"/>
      <c r="KDJ1098" s="17"/>
      <c r="KDK1098" s="17"/>
      <c r="KDL1098" s="17"/>
      <c r="KDM1098" s="17"/>
      <c r="KDN1098" s="17"/>
      <c r="KDO1098" s="17"/>
      <c r="KDP1098" s="17"/>
      <c r="KDQ1098" s="17"/>
      <c r="KDR1098" s="17"/>
      <c r="KDS1098" s="17"/>
      <c r="KDT1098" s="17"/>
      <c r="KDU1098" s="17"/>
      <c r="KDV1098" s="17"/>
      <c r="KDW1098" s="17"/>
      <c r="KDX1098" s="17"/>
      <c r="KDY1098" s="17"/>
      <c r="KDZ1098" s="17"/>
      <c r="KEA1098" s="17"/>
      <c r="KEB1098" s="17"/>
      <c r="KEC1098" s="17"/>
      <c r="KED1098" s="17"/>
      <c r="KEE1098" s="17"/>
      <c r="KEF1098" s="17"/>
      <c r="KEG1098" s="17"/>
      <c r="KEH1098" s="17"/>
      <c r="KEI1098" s="17"/>
      <c r="KEJ1098" s="17"/>
      <c r="KEK1098" s="17"/>
      <c r="KEL1098" s="17"/>
      <c r="KEM1098" s="17"/>
      <c r="KEN1098" s="17"/>
      <c r="KEO1098" s="17"/>
      <c r="KEP1098" s="17"/>
      <c r="KEQ1098" s="17"/>
      <c r="KER1098" s="17"/>
      <c r="KES1098" s="17"/>
      <c r="KET1098" s="17"/>
      <c r="KEU1098" s="17"/>
      <c r="KEV1098" s="17"/>
      <c r="KEW1098" s="17"/>
      <c r="KEX1098" s="17"/>
      <c r="KEY1098" s="17"/>
      <c r="KEZ1098" s="17"/>
      <c r="KFA1098" s="17"/>
      <c r="KFB1098" s="17"/>
      <c r="KFC1098" s="17"/>
      <c r="KFD1098" s="17"/>
      <c r="KFE1098" s="17"/>
      <c r="KFF1098" s="17"/>
      <c r="KFG1098" s="17"/>
      <c r="KFH1098" s="17"/>
      <c r="KFI1098" s="17"/>
      <c r="KFJ1098" s="17"/>
      <c r="KFK1098" s="17"/>
      <c r="KFL1098" s="17"/>
      <c r="KFM1098" s="17"/>
      <c r="KFN1098" s="17"/>
      <c r="KFO1098" s="17"/>
      <c r="KFP1098" s="17"/>
      <c r="KFQ1098" s="17"/>
      <c r="KFR1098" s="17"/>
      <c r="KFS1098" s="17"/>
      <c r="KFT1098" s="17"/>
      <c r="KFU1098" s="17"/>
      <c r="KFV1098" s="17"/>
      <c r="KFW1098" s="17"/>
      <c r="KFX1098" s="17"/>
      <c r="KFY1098" s="17"/>
      <c r="KFZ1098" s="17"/>
      <c r="KGA1098" s="17"/>
      <c r="KGB1098" s="17"/>
      <c r="KGC1098" s="17"/>
      <c r="KGD1098" s="17"/>
      <c r="KGE1098" s="17"/>
      <c r="KGF1098" s="17"/>
      <c r="KGG1098" s="17"/>
      <c r="KGH1098" s="17"/>
      <c r="KGI1098" s="17"/>
      <c r="KGJ1098" s="17"/>
      <c r="KGK1098" s="17"/>
      <c r="KGL1098" s="17"/>
      <c r="KGM1098" s="17"/>
      <c r="KGN1098" s="17"/>
      <c r="KGO1098" s="17"/>
      <c r="KGP1098" s="17"/>
      <c r="KGQ1098" s="17"/>
      <c r="KGR1098" s="17"/>
      <c r="KGS1098" s="17"/>
      <c r="KGT1098" s="17"/>
      <c r="KGU1098" s="17"/>
      <c r="KGV1098" s="17"/>
      <c r="KGW1098" s="17"/>
      <c r="KGX1098" s="17"/>
      <c r="KGY1098" s="17"/>
      <c r="KGZ1098" s="17"/>
      <c r="KHA1098" s="17"/>
      <c r="KHB1098" s="17"/>
      <c r="KHC1098" s="17"/>
      <c r="KHD1098" s="17"/>
      <c r="KHE1098" s="17"/>
      <c r="KHF1098" s="17"/>
      <c r="KHG1098" s="17"/>
      <c r="KHH1098" s="17"/>
      <c r="KHI1098" s="17"/>
      <c r="KHJ1098" s="17"/>
      <c r="KHK1098" s="17"/>
      <c r="KHL1098" s="17"/>
      <c r="KHM1098" s="17"/>
      <c r="KHN1098" s="17"/>
      <c r="KHO1098" s="17"/>
      <c r="KHP1098" s="17"/>
      <c r="KHQ1098" s="17"/>
      <c r="KHR1098" s="17"/>
      <c r="KHS1098" s="17"/>
      <c r="KHT1098" s="17"/>
      <c r="KHU1098" s="17"/>
      <c r="KHV1098" s="17"/>
      <c r="KHW1098" s="17"/>
      <c r="KHX1098" s="17"/>
      <c r="KHY1098" s="17"/>
      <c r="KHZ1098" s="17"/>
      <c r="KIA1098" s="17"/>
      <c r="KIB1098" s="17"/>
      <c r="KIC1098" s="17"/>
      <c r="KID1098" s="17"/>
      <c r="KIE1098" s="17"/>
      <c r="KIF1098" s="17"/>
      <c r="KIG1098" s="17"/>
      <c r="KIH1098" s="17"/>
      <c r="KII1098" s="17"/>
      <c r="KIJ1098" s="17"/>
      <c r="KIK1098" s="17"/>
      <c r="KIL1098" s="17"/>
      <c r="KIM1098" s="17"/>
      <c r="KIN1098" s="17"/>
      <c r="KIO1098" s="17"/>
      <c r="KIP1098" s="17"/>
      <c r="KIQ1098" s="17"/>
      <c r="KIR1098" s="17"/>
      <c r="KIS1098" s="17"/>
      <c r="KIT1098" s="17"/>
      <c r="KIU1098" s="17"/>
      <c r="KIV1098" s="17"/>
      <c r="KIW1098" s="17"/>
      <c r="KIX1098" s="17"/>
      <c r="KIY1098" s="17"/>
      <c r="KIZ1098" s="17"/>
      <c r="KJA1098" s="17"/>
      <c r="KJB1098" s="17"/>
      <c r="KJC1098" s="17"/>
      <c r="KJD1098" s="17"/>
      <c r="KJE1098" s="17"/>
      <c r="KJF1098" s="17"/>
      <c r="KJG1098" s="17"/>
      <c r="KJH1098" s="17"/>
      <c r="KJI1098" s="17"/>
      <c r="KJJ1098" s="17"/>
      <c r="KJK1098" s="17"/>
      <c r="KJL1098" s="17"/>
      <c r="KJM1098" s="17"/>
      <c r="KJN1098" s="17"/>
      <c r="KJO1098" s="17"/>
      <c r="KJP1098" s="17"/>
      <c r="KJQ1098" s="17"/>
      <c r="KJR1098" s="17"/>
      <c r="KJS1098" s="17"/>
      <c r="KJT1098" s="17"/>
      <c r="KJU1098" s="17"/>
      <c r="KJV1098" s="17"/>
      <c r="KJW1098" s="17"/>
      <c r="KJX1098" s="17"/>
      <c r="KJY1098" s="17"/>
      <c r="KJZ1098" s="17"/>
      <c r="KKA1098" s="17"/>
      <c r="KKB1098" s="17"/>
      <c r="KKC1098" s="17"/>
      <c r="KKD1098" s="17"/>
      <c r="KKE1098" s="17"/>
      <c r="KKF1098" s="17"/>
      <c r="KKG1098" s="17"/>
      <c r="KKH1098" s="17"/>
      <c r="KKI1098" s="17"/>
      <c r="KKJ1098" s="17"/>
      <c r="KKK1098" s="17"/>
      <c r="KKL1098" s="17"/>
      <c r="KKM1098" s="17"/>
      <c r="KKN1098" s="17"/>
      <c r="KKO1098" s="17"/>
      <c r="KKP1098" s="17"/>
      <c r="KKQ1098" s="17"/>
      <c r="KKR1098" s="17"/>
      <c r="KKS1098" s="17"/>
      <c r="KKT1098" s="17"/>
      <c r="KKU1098" s="17"/>
      <c r="KKV1098" s="17"/>
      <c r="KKW1098" s="17"/>
      <c r="KKX1098" s="17"/>
      <c r="KKY1098" s="17"/>
      <c r="KKZ1098" s="17"/>
      <c r="KLA1098" s="17"/>
      <c r="KLB1098" s="17"/>
      <c r="KLC1098" s="17"/>
      <c r="KLD1098" s="17"/>
      <c r="KLE1098" s="17"/>
      <c r="KLF1098" s="17"/>
      <c r="KLG1098" s="17"/>
      <c r="KLH1098" s="17"/>
      <c r="KLI1098" s="17"/>
      <c r="KLJ1098" s="17"/>
      <c r="KLK1098" s="17"/>
      <c r="KLL1098" s="17"/>
      <c r="KLM1098" s="17"/>
      <c r="KLN1098" s="17"/>
      <c r="KLO1098" s="17"/>
      <c r="KLP1098" s="17"/>
      <c r="KLQ1098" s="17"/>
      <c r="KLR1098" s="17"/>
      <c r="KLS1098" s="17"/>
      <c r="KLT1098" s="17"/>
      <c r="KLU1098" s="17"/>
      <c r="KLV1098" s="17"/>
      <c r="KLW1098" s="17"/>
      <c r="KLX1098" s="17"/>
      <c r="KLY1098" s="17"/>
      <c r="KLZ1098" s="17"/>
      <c r="KMA1098" s="17"/>
      <c r="KMB1098" s="17"/>
      <c r="KMC1098" s="17"/>
      <c r="KMD1098" s="17"/>
      <c r="KME1098" s="17"/>
      <c r="KMF1098" s="17"/>
      <c r="KMG1098" s="17"/>
      <c r="KMH1098" s="17"/>
      <c r="KMI1098" s="17"/>
      <c r="KMJ1098" s="17"/>
      <c r="KMK1098" s="17"/>
      <c r="KML1098" s="17"/>
      <c r="KMM1098" s="17"/>
      <c r="KMN1098" s="17"/>
      <c r="KMO1098" s="17"/>
      <c r="KMP1098" s="17"/>
      <c r="KMQ1098" s="17"/>
      <c r="KMR1098" s="17"/>
      <c r="KMS1098" s="17"/>
      <c r="KMT1098" s="17"/>
      <c r="KMU1098" s="17"/>
      <c r="KMV1098" s="17"/>
      <c r="KMW1098" s="17"/>
      <c r="KMX1098" s="17"/>
      <c r="KMY1098" s="17"/>
      <c r="KMZ1098" s="17"/>
      <c r="KNA1098" s="17"/>
      <c r="KNB1098" s="17"/>
      <c r="KNC1098" s="17"/>
      <c r="KND1098" s="17"/>
      <c r="KNE1098" s="17"/>
      <c r="KNF1098" s="17"/>
      <c r="KNG1098" s="17"/>
      <c r="KNH1098" s="17"/>
      <c r="KNI1098" s="17"/>
      <c r="KNJ1098" s="17"/>
      <c r="KNK1098" s="17"/>
      <c r="KNL1098" s="17"/>
      <c r="KNM1098" s="17"/>
      <c r="KNN1098" s="17"/>
      <c r="KNO1098" s="17"/>
      <c r="KNP1098" s="17"/>
      <c r="KNQ1098" s="17"/>
      <c r="KNR1098" s="17"/>
      <c r="KNS1098" s="17"/>
      <c r="KNT1098" s="17"/>
      <c r="KNU1098" s="17"/>
      <c r="KNV1098" s="17"/>
      <c r="KNW1098" s="17"/>
      <c r="KNX1098" s="17"/>
      <c r="KNY1098" s="17"/>
      <c r="KNZ1098" s="17"/>
      <c r="KOA1098" s="17"/>
      <c r="KOB1098" s="17"/>
      <c r="KOC1098" s="17"/>
      <c r="KOD1098" s="17"/>
      <c r="KOE1098" s="17"/>
      <c r="KOF1098" s="17"/>
      <c r="KOG1098" s="17"/>
      <c r="KOH1098" s="17"/>
      <c r="KOI1098" s="17"/>
      <c r="KOJ1098" s="17"/>
      <c r="KOK1098" s="17"/>
      <c r="KOL1098" s="17"/>
      <c r="KOM1098" s="17"/>
      <c r="KON1098" s="17"/>
      <c r="KOO1098" s="17"/>
      <c r="KOP1098" s="17"/>
      <c r="KOQ1098" s="17"/>
      <c r="KOR1098" s="17"/>
      <c r="KOS1098" s="17"/>
      <c r="KOT1098" s="17"/>
      <c r="KOU1098" s="17"/>
      <c r="KOV1098" s="17"/>
      <c r="KOW1098" s="17"/>
      <c r="KOX1098" s="17"/>
      <c r="KOY1098" s="17"/>
      <c r="KOZ1098" s="17"/>
      <c r="KPA1098" s="17"/>
      <c r="KPB1098" s="17"/>
      <c r="KPC1098" s="17"/>
      <c r="KPD1098" s="17"/>
      <c r="KPE1098" s="17"/>
      <c r="KPF1098" s="17"/>
      <c r="KPG1098" s="17"/>
      <c r="KPH1098" s="17"/>
      <c r="KPI1098" s="17"/>
      <c r="KPJ1098" s="17"/>
      <c r="KPK1098" s="17"/>
      <c r="KPL1098" s="17"/>
      <c r="KPM1098" s="17"/>
      <c r="KPN1098" s="17"/>
      <c r="KPO1098" s="17"/>
      <c r="KPP1098" s="17"/>
      <c r="KPQ1098" s="17"/>
      <c r="KPR1098" s="17"/>
      <c r="KPS1098" s="17"/>
      <c r="KPT1098" s="17"/>
      <c r="KPU1098" s="17"/>
      <c r="KPV1098" s="17"/>
      <c r="KPW1098" s="17"/>
      <c r="KPX1098" s="17"/>
      <c r="KPY1098" s="17"/>
      <c r="KPZ1098" s="17"/>
      <c r="KQA1098" s="17"/>
      <c r="KQB1098" s="17"/>
      <c r="KQC1098" s="17"/>
      <c r="KQD1098" s="17"/>
      <c r="KQE1098" s="17"/>
      <c r="KQF1098" s="17"/>
      <c r="KQG1098" s="17"/>
      <c r="KQH1098" s="17"/>
      <c r="KQI1098" s="17"/>
      <c r="KQJ1098" s="17"/>
      <c r="KQK1098" s="17"/>
      <c r="KQL1098" s="17"/>
      <c r="KQM1098" s="17"/>
      <c r="KQN1098" s="17"/>
      <c r="KQO1098" s="17"/>
      <c r="KQP1098" s="17"/>
      <c r="KQQ1098" s="17"/>
      <c r="KQR1098" s="17"/>
      <c r="KQS1098" s="17"/>
      <c r="KQT1098" s="17"/>
      <c r="KQU1098" s="17"/>
      <c r="KQV1098" s="17"/>
      <c r="KQW1098" s="17"/>
      <c r="KQX1098" s="17"/>
      <c r="KQY1098" s="17"/>
      <c r="KQZ1098" s="17"/>
      <c r="KRA1098" s="17"/>
      <c r="KRB1098" s="17"/>
      <c r="KRC1098" s="17"/>
      <c r="KRD1098" s="17"/>
      <c r="KRE1098" s="17"/>
      <c r="KRF1098" s="17"/>
      <c r="KRG1098" s="17"/>
      <c r="KRH1098" s="17"/>
      <c r="KRI1098" s="17"/>
      <c r="KRJ1098" s="17"/>
      <c r="KRK1098" s="17"/>
      <c r="KRL1098" s="17"/>
      <c r="KRM1098" s="17"/>
      <c r="KRN1098" s="17"/>
      <c r="KRO1098" s="17"/>
      <c r="KRP1098" s="17"/>
      <c r="KRQ1098" s="17"/>
      <c r="KRR1098" s="17"/>
      <c r="KRS1098" s="17"/>
      <c r="KRT1098" s="17"/>
      <c r="KRU1098" s="17"/>
      <c r="KRV1098" s="17"/>
      <c r="KRW1098" s="17"/>
      <c r="KRX1098" s="17"/>
      <c r="KRY1098" s="17"/>
      <c r="KRZ1098" s="17"/>
      <c r="KSA1098" s="17"/>
      <c r="KSB1098" s="17"/>
      <c r="KSC1098" s="17"/>
      <c r="KSD1098" s="17"/>
      <c r="KSE1098" s="17"/>
      <c r="KSF1098" s="17"/>
      <c r="KSG1098" s="17"/>
      <c r="KSH1098" s="17"/>
      <c r="KSI1098" s="17"/>
      <c r="KSJ1098" s="17"/>
      <c r="KSK1098" s="17"/>
      <c r="KSL1098" s="17"/>
      <c r="KSM1098" s="17"/>
      <c r="KSN1098" s="17"/>
      <c r="KSO1098" s="17"/>
      <c r="KSP1098" s="17"/>
      <c r="KSQ1098" s="17"/>
      <c r="KSR1098" s="17"/>
      <c r="KSS1098" s="17"/>
      <c r="KST1098" s="17"/>
      <c r="KSU1098" s="17"/>
      <c r="KSV1098" s="17"/>
      <c r="KSW1098" s="17"/>
      <c r="KSX1098" s="17"/>
      <c r="KSY1098" s="17"/>
      <c r="KSZ1098" s="17"/>
      <c r="KTA1098" s="17"/>
      <c r="KTB1098" s="17"/>
      <c r="KTC1098" s="17"/>
      <c r="KTD1098" s="17"/>
      <c r="KTE1098" s="17"/>
      <c r="KTF1098" s="17"/>
      <c r="KTG1098" s="17"/>
      <c r="KTH1098" s="17"/>
      <c r="KTI1098" s="17"/>
      <c r="KTJ1098" s="17"/>
      <c r="KTK1098" s="17"/>
      <c r="KTL1098" s="17"/>
      <c r="KTM1098" s="17"/>
      <c r="KTN1098" s="17"/>
      <c r="KTO1098" s="17"/>
      <c r="KTP1098" s="17"/>
      <c r="KTQ1098" s="17"/>
      <c r="KTR1098" s="17"/>
      <c r="KTS1098" s="17"/>
      <c r="KTT1098" s="17"/>
      <c r="KTU1098" s="17"/>
      <c r="KTV1098" s="17"/>
      <c r="KTW1098" s="17"/>
      <c r="KTX1098" s="17"/>
      <c r="KTY1098" s="17"/>
      <c r="KTZ1098" s="17"/>
      <c r="KUA1098" s="17"/>
      <c r="KUB1098" s="17"/>
      <c r="KUC1098" s="17"/>
      <c r="KUD1098" s="17"/>
      <c r="KUE1098" s="17"/>
      <c r="KUF1098" s="17"/>
      <c r="KUG1098" s="17"/>
      <c r="KUH1098" s="17"/>
      <c r="KUI1098" s="17"/>
      <c r="KUJ1098" s="17"/>
      <c r="KUK1098" s="17"/>
      <c r="KUL1098" s="17"/>
      <c r="KUM1098" s="17"/>
      <c r="KUN1098" s="17"/>
      <c r="KUO1098" s="17"/>
      <c r="KUP1098" s="17"/>
      <c r="KUQ1098" s="17"/>
      <c r="KUR1098" s="17"/>
      <c r="KUS1098" s="17"/>
      <c r="KUT1098" s="17"/>
      <c r="KUU1098" s="17"/>
      <c r="KUV1098" s="17"/>
      <c r="KUW1098" s="17"/>
      <c r="KUX1098" s="17"/>
      <c r="KUY1098" s="17"/>
      <c r="KUZ1098" s="17"/>
      <c r="KVA1098" s="17"/>
      <c r="KVB1098" s="17"/>
      <c r="KVC1098" s="17"/>
      <c r="KVD1098" s="17"/>
      <c r="KVE1098" s="17"/>
      <c r="KVF1098" s="17"/>
      <c r="KVG1098" s="17"/>
      <c r="KVH1098" s="17"/>
      <c r="KVI1098" s="17"/>
      <c r="KVJ1098" s="17"/>
      <c r="KVK1098" s="17"/>
      <c r="KVL1098" s="17"/>
      <c r="KVM1098" s="17"/>
      <c r="KVN1098" s="17"/>
      <c r="KVO1098" s="17"/>
      <c r="KVP1098" s="17"/>
      <c r="KVQ1098" s="17"/>
      <c r="KVR1098" s="17"/>
      <c r="KVS1098" s="17"/>
      <c r="KVT1098" s="17"/>
      <c r="KVU1098" s="17"/>
      <c r="KVV1098" s="17"/>
      <c r="KVW1098" s="17"/>
      <c r="KVX1098" s="17"/>
      <c r="KVY1098" s="17"/>
      <c r="KVZ1098" s="17"/>
      <c r="KWA1098" s="17"/>
      <c r="KWB1098" s="17"/>
      <c r="KWC1098" s="17"/>
      <c r="KWD1098" s="17"/>
      <c r="KWE1098" s="17"/>
      <c r="KWF1098" s="17"/>
      <c r="KWG1098" s="17"/>
      <c r="KWH1098" s="17"/>
      <c r="KWI1098" s="17"/>
      <c r="KWJ1098" s="17"/>
      <c r="KWK1098" s="17"/>
      <c r="KWL1098" s="17"/>
      <c r="KWM1098" s="17"/>
      <c r="KWN1098" s="17"/>
      <c r="KWO1098" s="17"/>
      <c r="KWP1098" s="17"/>
      <c r="KWQ1098" s="17"/>
      <c r="KWR1098" s="17"/>
      <c r="KWS1098" s="17"/>
      <c r="KWT1098" s="17"/>
      <c r="KWU1098" s="17"/>
      <c r="KWV1098" s="17"/>
      <c r="KWW1098" s="17"/>
      <c r="KWX1098" s="17"/>
      <c r="KWY1098" s="17"/>
      <c r="KWZ1098" s="17"/>
      <c r="KXA1098" s="17"/>
      <c r="KXB1098" s="17"/>
      <c r="KXC1098" s="17"/>
      <c r="KXD1098" s="17"/>
      <c r="KXE1098" s="17"/>
      <c r="KXF1098" s="17"/>
      <c r="KXG1098" s="17"/>
      <c r="KXH1098" s="17"/>
      <c r="KXI1098" s="17"/>
      <c r="KXJ1098" s="17"/>
      <c r="KXK1098" s="17"/>
      <c r="KXL1098" s="17"/>
      <c r="KXM1098" s="17"/>
      <c r="KXN1098" s="17"/>
      <c r="KXO1098" s="17"/>
      <c r="KXP1098" s="17"/>
      <c r="KXQ1098" s="17"/>
      <c r="KXR1098" s="17"/>
      <c r="KXS1098" s="17"/>
      <c r="KXT1098" s="17"/>
      <c r="KXU1098" s="17"/>
      <c r="KXV1098" s="17"/>
      <c r="KXW1098" s="17"/>
      <c r="KXX1098" s="17"/>
      <c r="KXY1098" s="17"/>
      <c r="KXZ1098" s="17"/>
      <c r="KYA1098" s="17"/>
      <c r="KYB1098" s="17"/>
      <c r="KYC1098" s="17"/>
      <c r="KYD1098" s="17"/>
      <c r="KYE1098" s="17"/>
      <c r="KYF1098" s="17"/>
      <c r="KYG1098" s="17"/>
      <c r="KYH1098" s="17"/>
      <c r="KYI1098" s="17"/>
      <c r="KYJ1098" s="17"/>
      <c r="KYK1098" s="17"/>
      <c r="KYL1098" s="17"/>
      <c r="KYM1098" s="17"/>
      <c r="KYN1098" s="17"/>
      <c r="KYO1098" s="17"/>
      <c r="KYP1098" s="17"/>
      <c r="KYQ1098" s="17"/>
      <c r="KYR1098" s="17"/>
      <c r="KYS1098" s="17"/>
      <c r="KYT1098" s="17"/>
      <c r="KYU1098" s="17"/>
      <c r="KYV1098" s="17"/>
      <c r="KYW1098" s="17"/>
      <c r="KYX1098" s="17"/>
      <c r="KYY1098" s="17"/>
      <c r="KYZ1098" s="17"/>
      <c r="KZA1098" s="17"/>
      <c r="KZB1098" s="17"/>
      <c r="KZC1098" s="17"/>
      <c r="KZD1098" s="17"/>
      <c r="KZE1098" s="17"/>
      <c r="KZF1098" s="17"/>
      <c r="KZG1098" s="17"/>
      <c r="KZH1098" s="17"/>
      <c r="KZI1098" s="17"/>
      <c r="KZJ1098" s="17"/>
      <c r="KZK1098" s="17"/>
      <c r="KZL1098" s="17"/>
      <c r="KZM1098" s="17"/>
      <c r="KZN1098" s="17"/>
      <c r="KZO1098" s="17"/>
      <c r="KZP1098" s="17"/>
      <c r="KZQ1098" s="17"/>
      <c r="KZR1098" s="17"/>
      <c r="KZS1098" s="17"/>
      <c r="KZT1098" s="17"/>
      <c r="KZU1098" s="17"/>
      <c r="KZV1098" s="17"/>
      <c r="KZW1098" s="17"/>
      <c r="KZX1098" s="17"/>
      <c r="KZY1098" s="17"/>
      <c r="KZZ1098" s="17"/>
      <c r="LAA1098" s="17"/>
      <c r="LAB1098" s="17"/>
      <c r="LAC1098" s="17"/>
      <c r="LAD1098" s="17"/>
      <c r="LAE1098" s="17"/>
      <c r="LAF1098" s="17"/>
      <c r="LAG1098" s="17"/>
      <c r="LAH1098" s="17"/>
      <c r="LAI1098" s="17"/>
      <c r="LAJ1098" s="17"/>
      <c r="LAK1098" s="17"/>
      <c r="LAL1098" s="17"/>
      <c r="LAM1098" s="17"/>
      <c r="LAN1098" s="17"/>
      <c r="LAO1098" s="17"/>
      <c r="LAP1098" s="17"/>
      <c r="LAQ1098" s="17"/>
      <c r="LAR1098" s="17"/>
      <c r="LAS1098" s="17"/>
      <c r="LAT1098" s="17"/>
      <c r="LAU1098" s="17"/>
      <c r="LAV1098" s="17"/>
      <c r="LAW1098" s="17"/>
      <c r="LAX1098" s="17"/>
      <c r="LAY1098" s="17"/>
      <c r="LAZ1098" s="17"/>
      <c r="LBA1098" s="17"/>
      <c r="LBB1098" s="17"/>
      <c r="LBC1098" s="17"/>
      <c r="LBD1098" s="17"/>
      <c r="LBE1098" s="17"/>
      <c r="LBF1098" s="17"/>
      <c r="LBG1098" s="17"/>
      <c r="LBH1098" s="17"/>
      <c r="LBI1098" s="17"/>
      <c r="LBJ1098" s="17"/>
      <c r="LBK1098" s="17"/>
      <c r="LBL1098" s="17"/>
      <c r="LBM1098" s="17"/>
      <c r="LBN1098" s="17"/>
      <c r="LBO1098" s="17"/>
      <c r="LBP1098" s="17"/>
      <c r="LBQ1098" s="17"/>
      <c r="LBR1098" s="17"/>
      <c r="LBS1098" s="17"/>
      <c r="LBT1098" s="17"/>
      <c r="LBU1098" s="17"/>
      <c r="LBV1098" s="17"/>
      <c r="LBW1098" s="17"/>
      <c r="LBX1098" s="17"/>
      <c r="LBY1098" s="17"/>
      <c r="LBZ1098" s="17"/>
      <c r="LCA1098" s="17"/>
      <c r="LCB1098" s="17"/>
      <c r="LCC1098" s="17"/>
      <c r="LCD1098" s="17"/>
      <c r="LCE1098" s="17"/>
      <c r="LCF1098" s="17"/>
      <c r="LCG1098" s="17"/>
      <c r="LCH1098" s="17"/>
      <c r="LCI1098" s="17"/>
      <c r="LCJ1098" s="17"/>
      <c r="LCK1098" s="17"/>
      <c r="LCL1098" s="17"/>
      <c r="LCM1098" s="17"/>
      <c r="LCN1098" s="17"/>
      <c r="LCO1098" s="17"/>
      <c r="LCP1098" s="17"/>
      <c r="LCQ1098" s="17"/>
      <c r="LCR1098" s="17"/>
      <c r="LCS1098" s="17"/>
      <c r="LCT1098" s="17"/>
      <c r="LCU1098" s="17"/>
      <c r="LCV1098" s="17"/>
      <c r="LCW1098" s="17"/>
      <c r="LCX1098" s="17"/>
      <c r="LCY1098" s="17"/>
      <c r="LCZ1098" s="17"/>
      <c r="LDA1098" s="17"/>
      <c r="LDB1098" s="17"/>
      <c r="LDC1098" s="17"/>
      <c r="LDD1098" s="17"/>
      <c r="LDE1098" s="17"/>
      <c r="LDF1098" s="17"/>
      <c r="LDG1098" s="17"/>
      <c r="LDH1098" s="17"/>
      <c r="LDI1098" s="17"/>
      <c r="LDJ1098" s="17"/>
      <c r="LDK1098" s="17"/>
      <c r="LDL1098" s="17"/>
      <c r="LDM1098" s="17"/>
      <c r="LDN1098" s="17"/>
      <c r="LDO1098" s="17"/>
      <c r="LDP1098" s="17"/>
      <c r="LDQ1098" s="17"/>
      <c r="LDR1098" s="17"/>
      <c r="LDS1098" s="17"/>
      <c r="LDT1098" s="17"/>
      <c r="LDU1098" s="17"/>
      <c r="LDV1098" s="17"/>
      <c r="LDW1098" s="17"/>
      <c r="LDX1098" s="17"/>
      <c r="LDY1098" s="17"/>
      <c r="LDZ1098" s="17"/>
      <c r="LEA1098" s="17"/>
      <c r="LEB1098" s="17"/>
      <c r="LEC1098" s="17"/>
      <c r="LED1098" s="17"/>
      <c r="LEE1098" s="17"/>
      <c r="LEF1098" s="17"/>
      <c r="LEG1098" s="17"/>
      <c r="LEH1098" s="17"/>
      <c r="LEI1098" s="17"/>
      <c r="LEJ1098" s="17"/>
      <c r="LEK1098" s="17"/>
      <c r="LEL1098" s="17"/>
      <c r="LEM1098" s="17"/>
      <c r="LEN1098" s="17"/>
      <c r="LEO1098" s="17"/>
      <c r="LEP1098" s="17"/>
      <c r="LEQ1098" s="17"/>
      <c r="LER1098" s="17"/>
      <c r="LES1098" s="17"/>
      <c r="LET1098" s="17"/>
      <c r="LEU1098" s="17"/>
      <c r="LEV1098" s="17"/>
      <c r="LEW1098" s="17"/>
      <c r="LEX1098" s="17"/>
      <c r="LEY1098" s="17"/>
      <c r="LEZ1098" s="17"/>
      <c r="LFA1098" s="17"/>
      <c r="LFB1098" s="17"/>
      <c r="LFC1098" s="17"/>
      <c r="LFD1098" s="17"/>
      <c r="LFE1098" s="17"/>
      <c r="LFF1098" s="17"/>
      <c r="LFG1098" s="17"/>
      <c r="LFH1098" s="17"/>
      <c r="LFI1098" s="17"/>
      <c r="LFJ1098" s="17"/>
      <c r="LFK1098" s="17"/>
      <c r="LFL1098" s="17"/>
      <c r="LFM1098" s="17"/>
      <c r="LFN1098" s="17"/>
      <c r="LFO1098" s="17"/>
      <c r="LFP1098" s="17"/>
      <c r="LFQ1098" s="17"/>
      <c r="LFR1098" s="17"/>
      <c r="LFS1098" s="17"/>
      <c r="LFT1098" s="17"/>
      <c r="LFU1098" s="17"/>
      <c r="LFV1098" s="17"/>
      <c r="LFW1098" s="17"/>
      <c r="LFX1098" s="17"/>
      <c r="LFY1098" s="17"/>
      <c r="LFZ1098" s="17"/>
      <c r="LGA1098" s="17"/>
      <c r="LGB1098" s="17"/>
      <c r="LGC1098" s="17"/>
      <c r="LGD1098" s="17"/>
      <c r="LGE1098" s="17"/>
      <c r="LGF1098" s="17"/>
      <c r="LGG1098" s="17"/>
      <c r="LGH1098" s="17"/>
      <c r="LGI1098" s="17"/>
      <c r="LGJ1098" s="17"/>
      <c r="LGK1098" s="17"/>
      <c r="LGL1098" s="17"/>
      <c r="LGM1098" s="17"/>
      <c r="LGN1098" s="17"/>
      <c r="LGO1098" s="17"/>
      <c r="LGP1098" s="17"/>
      <c r="LGQ1098" s="17"/>
      <c r="LGR1098" s="17"/>
      <c r="LGS1098" s="17"/>
      <c r="LGT1098" s="17"/>
      <c r="LGU1098" s="17"/>
      <c r="LGV1098" s="17"/>
      <c r="LGW1098" s="17"/>
      <c r="LGX1098" s="17"/>
      <c r="LGY1098" s="17"/>
      <c r="LGZ1098" s="17"/>
      <c r="LHA1098" s="17"/>
      <c r="LHB1098" s="17"/>
      <c r="LHC1098" s="17"/>
      <c r="LHD1098" s="17"/>
      <c r="LHE1098" s="17"/>
      <c r="LHF1098" s="17"/>
      <c r="LHG1098" s="17"/>
      <c r="LHH1098" s="17"/>
      <c r="LHI1098" s="17"/>
      <c r="LHJ1098" s="17"/>
      <c r="LHK1098" s="17"/>
      <c r="LHL1098" s="17"/>
      <c r="LHM1098" s="17"/>
      <c r="LHN1098" s="17"/>
      <c r="LHO1098" s="17"/>
      <c r="LHP1098" s="17"/>
      <c r="LHQ1098" s="17"/>
      <c r="LHR1098" s="17"/>
      <c r="LHS1098" s="17"/>
      <c r="LHT1098" s="17"/>
      <c r="LHU1098" s="17"/>
      <c r="LHV1098" s="17"/>
      <c r="LHW1098" s="17"/>
      <c r="LHX1098" s="17"/>
      <c r="LHY1098" s="17"/>
      <c r="LHZ1098" s="17"/>
      <c r="LIA1098" s="17"/>
      <c r="LIB1098" s="17"/>
      <c r="LIC1098" s="17"/>
      <c r="LID1098" s="17"/>
      <c r="LIE1098" s="17"/>
      <c r="LIF1098" s="17"/>
      <c r="LIG1098" s="17"/>
      <c r="LIH1098" s="17"/>
      <c r="LII1098" s="17"/>
      <c r="LIJ1098" s="17"/>
      <c r="LIK1098" s="17"/>
      <c r="LIL1098" s="17"/>
      <c r="LIM1098" s="17"/>
      <c r="LIN1098" s="17"/>
      <c r="LIO1098" s="17"/>
      <c r="LIP1098" s="17"/>
      <c r="LIQ1098" s="17"/>
      <c r="LIR1098" s="17"/>
      <c r="LIS1098" s="17"/>
      <c r="LIT1098" s="17"/>
      <c r="LIU1098" s="17"/>
      <c r="LIV1098" s="17"/>
      <c r="LIW1098" s="17"/>
      <c r="LIX1098" s="17"/>
      <c r="LIY1098" s="17"/>
      <c r="LIZ1098" s="17"/>
      <c r="LJA1098" s="17"/>
      <c r="LJB1098" s="17"/>
      <c r="LJC1098" s="17"/>
      <c r="LJD1098" s="17"/>
      <c r="LJE1098" s="17"/>
      <c r="LJF1098" s="17"/>
      <c r="LJG1098" s="17"/>
      <c r="LJH1098" s="17"/>
      <c r="LJI1098" s="17"/>
      <c r="LJJ1098" s="17"/>
      <c r="LJK1098" s="17"/>
      <c r="LJL1098" s="17"/>
      <c r="LJM1098" s="17"/>
      <c r="LJN1098" s="17"/>
      <c r="LJO1098" s="17"/>
      <c r="LJP1098" s="17"/>
      <c r="LJQ1098" s="17"/>
      <c r="LJR1098" s="17"/>
      <c r="LJS1098" s="17"/>
      <c r="LJT1098" s="17"/>
      <c r="LJU1098" s="17"/>
      <c r="LJV1098" s="17"/>
      <c r="LJW1098" s="17"/>
      <c r="LJX1098" s="17"/>
      <c r="LJY1098" s="17"/>
      <c r="LJZ1098" s="17"/>
      <c r="LKA1098" s="17"/>
      <c r="LKB1098" s="17"/>
      <c r="LKC1098" s="17"/>
      <c r="LKD1098" s="17"/>
      <c r="LKE1098" s="17"/>
      <c r="LKF1098" s="17"/>
      <c r="LKG1098" s="17"/>
      <c r="LKH1098" s="17"/>
      <c r="LKI1098" s="17"/>
      <c r="LKJ1098" s="17"/>
      <c r="LKK1098" s="17"/>
      <c r="LKL1098" s="17"/>
      <c r="LKM1098" s="17"/>
      <c r="LKN1098" s="17"/>
      <c r="LKO1098" s="17"/>
      <c r="LKP1098" s="17"/>
      <c r="LKQ1098" s="17"/>
      <c r="LKR1098" s="17"/>
      <c r="LKS1098" s="17"/>
      <c r="LKT1098" s="17"/>
      <c r="LKU1098" s="17"/>
      <c r="LKV1098" s="17"/>
      <c r="LKW1098" s="17"/>
      <c r="LKX1098" s="17"/>
      <c r="LKY1098" s="17"/>
      <c r="LKZ1098" s="17"/>
      <c r="LLA1098" s="17"/>
      <c r="LLB1098" s="17"/>
      <c r="LLC1098" s="17"/>
      <c r="LLD1098" s="17"/>
      <c r="LLE1098" s="17"/>
      <c r="LLF1098" s="17"/>
      <c r="LLG1098" s="17"/>
      <c r="LLH1098" s="17"/>
      <c r="LLI1098" s="17"/>
      <c r="LLJ1098" s="17"/>
      <c r="LLK1098" s="17"/>
      <c r="LLL1098" s="17"/>
      <c r="LLM1098" s="17"/>
      <c r="LLN1098" s="17"/>
      <c r="LLO1098" s="17"/>
      <c r="LLP1098" s="17"/>
      <c r="LLQ1098" s="17"/>
      <c r="LLR1098" s="17"/>
      <c r="LLS1098" s="17"/>
      <c r="LLT1098" s="17"/>
      <c r="LLU1098" s="17"/>
      <c r="LLV1098" s="17"/>
      <c r="LLW1098" s="17"/>
      <c r="LLX1098" s="17"/>
      <c r="LLY1098" s="17"/>
      <c r="LLZ1098" s="17"/>
      <c r="LMA1098" s="17"/>
      <c r="LMB1098" s="17"/>
      <c r="LMC1098" s="17"/>
      <c r="LMD1098" s="17"/>
      <c r="LME1098" s="17"/>
      <c r="LMF1098" s="17"/>
      <c r="LMG1098" s="17"/>
      <c r="LMH1098" s="17"/>
      <c r="LMI1098" s="17"/>
      <c r="LMJ1098" s="17"/>
      <c r="LMK1098" s="17"/>
      <c r="LML1098" s="17"/>
      <c r="LMM1098" s="17"/>
      <c r="LMN1098" s="17"/>
      <c r="LMO1098" s="17"/>
      <c r="LMP1098" s="17"/>
      <c r="LMQ1098" s="17"/>
      <c r="LMR1098" s="17"/>
      <c r="LMS1098" s="17"/>
      <c r="LMT1098" s="17"/>
      <c r="LMU1098" s="17"/>
      <c r="LMV1098" s="17"/>
      <c r="LMW1098" s="17"/>
      <c r="LMX1098" s="17"/>
      <c r="LMY1098" s="17"/>
      <c r="LMZ1098" s="17"/>
      <c r="LNA1098" s="17"/>
      <c r="LNB1098" s="17"/>
      <c r="LNC1098" s="17"/>
      <c r="LND1098" s="17"/>
      <c r="LNE1098" s="17"/>
      <c r="LNF1098" s="17"/>
      <c r="LNG1098" s="17"/>
      <c r="LNH1098" s="17"/>
      <c r="LNI1098" s="17"/>
      <c r="LNJ1098" s="17"/>
      <c r="LNK1098" s="17"/>
      <c r="LNL1098" s="17"/>
      <c r="LNM1098" s="17"/>
      <c r="LNN1098" s="17"/>
      <c r="LNO1098" s="17"/>
      <c r="LNP1098" s="17"/>
      <c r="LNQ1098" s="17"/>
      <c r="LNR1098" s="17"/>
      <c r="LNS1098" s="17"/>
      <c r="LNT1098" s="17"/>
      <c r="LNU1098" s="17"/>
      <c r="LNV1098" s="17"/>
      <c r="LNW1098" s="17"/>
      <c r="LNX1098" s="17"/>
      <c r="LNY1098" s="17"/>
      <c r="LNZ1098" s="17"/>
      <c r="LOA1098" s="17"/>
      <c r="LOB1098" s="17"/>
      <c r="LOC1098" s="17"/>
      <c r="LOD1098" s="17"/>
      <c r="LOE1098" s="17"/>
      <c r="LOF1098" s="17"/>
      <c r="LOG1098" s="17"/>
      <c r="LOH1098" s="17"/>
      <c r="LOI1098" s="17"/>
      <c r="LOJ1098" s="17"/>
      <c r="LOK1098" s="17"/>
      <c r="LOL1098" s="17"/>
      <c r="LOM1098" s="17"/>
      <c r="LON1098" s="17"/>
      <c r="LOO1098" s="17"/>
      <c r="LOP1098" s="17"/>
      <c r="LOQ1098" s="17"/>
      <c r="LOR1098" s="17"/>
      <c r="LOS1098" s="17"/>
      <c r="LOT1098" s="17"/>
      <c r="LOU1098" s="17"/>
      <c r="LOV1098" s="17"/>
      <c r="LOW1098" s="17"/>
      <c r="LOX1098" s="17"/>
      <c r="LOY1098" s="17"/>
      <c r="LOZ1098" s="17"/>
      <c r="LPA1098" s="17"/>
      <c r="LPB1098" s="17"/>
      <c r="LPC1098" s="17"/>
      <c r="LPD1098" s="17"/>
      <c r="LPE1098" s="17"/>
      <c r="LPF1098" s="17"/>
      <c r="LPG1098" s="17"/>
      <c r="LPH1098" s="17"/>
      <c r="LPI1098" s="17"/>
      <c r="LPJ1098" s="17"/>
      <c r="LPK1098" s="17"/>
      <c r="LPL1098" s="17"/>
      <c r="LPM1098" s="17"/>
      <c r="LPN1098" s="17"/>
      <c r="LPO1098" s="17"/>
      <c r="LPP1098" s="17"/>
      <c r="LPQ1098" s="17"/>
      <c r="LPR1098" s="17"/>
      <c r="LPS1098" s="17"/>
      <c r="LPT1098" s="17"/>
      <c r="LPU1098" s="17"/>
      <c r="LPV1098" s="17"/>
      <c r="LPW1098" s="17"/>
      <c r="LPX1098" s="17"/>
      <c r="LPY1098" s="17"/>
      <c r="LPZ1098" s="17"/>
      <c r="LQA1098" s="17"/>
      <c r="LQB1098" s="17"/>
      <c r="LQC1098" s="17"/>
      <c r="LQD1098" s="17"/>
      <c r="LQE1098" s="17"/>
      <c r="LQF1098" s="17"/>
      <c r="LQG1098" s="17"/>
      <c r="LQH1098" s="17"/>
      <c r="LQI1098" s="17"/>
      <c r="LQJ1098" s="17"/>
      <c r="LQK1098" s="17"/>
      <c r="LQL1098" s="17"/>
      <c r="LQM1098" s="17"/>
      <c r="LQN1098" s="17"/>
      <c r="LQO1098" s="17"/>
      <c r="LQP1098" s="17"/>
      <c r="LQQ1098" s="17"/>
      <c r="LQR1098" s="17"/>
      <c r="LQS1098" s="17"/>
      <c r="LQT1098" s="17"/>
      <c r="LQU1098" s="17"/>
      <c r="LQV1098" s="17"/>
      <c r="LQW1098" s="17"/>
      <c r="LQX1098" s="17"/>
      <c r="LQY1098" s="17"/>
      <c r="LQZ1098" s="17"/>
      <c r="LRA1098" s="17"/>
      <c r="LRB1098" s="17"/>
      <c r="LRC1098" s="17"/>
      <c r="LRD1098" s="17"/>
      <c r="LRE1098" s="17"/>
      <c r="LRF1098" s="17"/>
      <c r="LRG1098" s="17"/>
      <c r="LRH1098" s="17"/>
      <c r="LRI1098" s="17"/>
      <c r="LRJ1098" s="17"/>
      <c r="LRK1098" s="17"/>
      <c r="LRL1098" s="17"/>
      <c r="LRM1098" s="17"/>
      <c r="LRN1098" s="17"/>
      <c r="LRO1098" s="17"/>
      <c r="LRP1098" s="17"/>
      <c r="LRQ1098" s="17"/>
      <c r="LRR1098" s="17"/>
      <c r="LRS1098" s="17"/>
      <c r="LRT1098" s="17"/>
      <c r="LRU1098" s="17"/>
      <c r="LRV1098" s="17"/>
      <c r="LRW1098" s="17"/>
      <c r="LRX1098" s="17"/>
      <c r="LRY1098" s="17"/>
      <c r="LRZ1098" s="17"/>
      <c r="LSA1098" s="17"/>
      <c r="LSB1098" s="17"/>
      <c r="LSC1098" s="17"/>
      <c r="LSD1098" s="17"/>
      <c r="LSE1098" s="17"/>
      <c r="LSF1098" s="17"/>
      <c r="LSG1098" s="17"/>
      <c r="LSH1098" s="17"/>
      <c r="LSI1098" s="17"/>
      <c r="LSJ1098" s="17"/>
      <c r="LSK1098" s="17"/>
      <c r="LSL1098" s="17"/>
      <c r="LSM1098" s="17"/>
      <c r="LSN1098" s="17"/>
      <c r="LSO1098" s="17"/>
      <c r="LSP1098" s="17"/>
      <c r="LSQ1098" s="17"/>
      <c r="LSR1098" s="17"/>
      <c r="LSS1098" s="17"/>
      <c r="LST1098" s="17"/>
      <c r="LSU1098" s="17"/>
      <c r="LSV1098" s="17"/>
      <c r="LSW1098" s="17"/>
      <c r="LSX1098" s="17"/>
      <c r="LSY1098" s="17"/>
      <c r="LSZ1098" s="17"/>
      <c r="LTA1098" s="17"/>
      <c r="LTB1098" s="17"/>
      <c r="LTC1098" s="17"/>
      <c r="LTD1098" s="17"/>
      <c r="LTE1098" s="17"/>
      <c r="LTF1098" s="17"/>
      <c r="LTG1098" s="17"/>
      <c r="LTH1098" s="17"/>
      <c r="LTI1098" s="17"/>
      <c r="LTJ1098" s="17"/>
      <c r="LTK1098" s="17"/>
      <c r="LTL1098" s="17"/>
      <c r="LTM1098" s="17"/>
      <c r="LTN1098" s="17"/>
      <c r="LTO1098" s="17"/>
      <c r="LTP1098" s="17"/>
      <c r="LTQ1098" s="17"/>
      <c r="LTR1098" s="17"/>
      <c r="LTS1098" s="17"/>
      <c r="LTT1098" s="17"/>
      <c r="LTU1098" s="17"/>
      <c r="LTV1098" s="17"/>
      <c r="LTW1098" s="17"/>
      <c r="LTX1098" s="17"/>
      <c r="LTY1098" s="17"/>
      <c r="LTZ1098" s="17"/>
      <c r="LUA1098" s="17"/>
      <c r="LUB1098" s="17"/>
      <c r="LUC1098" s="17"/>
      <c r="LUD1098" s="17"/>
      <c r="LUE1098" s="17"/>
      <c r="LUF1098" s="17"/>
      <c r="LUG1098" s="17"/>
      <c r="LUH1098" s="17"/>
      <c r="LUI1098" s="17"/>
      <c r="LUJ1098" s="17"/>
      <c r="LUK1098" s="17"/>
      <c r="LUL1098" s="17"/>
      <c r="LUM1098" s="17"/>
      <c r="LUN1098" s="17"/>
      <c r="LUO1098" s="17"/>
      <c r="LUP1098" s="17"/>
      <c r="LUQ1098" s="17"/>
      <c r="LUR1098" s="17"/>
      <c r="LUS1098" s="17"/>
      <c r="LUT1098" s="17"/>
      <c r="LUU1098" s="17"/>
      <c r="LUV1098" s="17"/>
      <c r="LUW1098" s="17"/>
      <c r="LUX1098" s="17"/>
      <c r="LUY1098" s="17"/>
      <c r="LUZ1098" s="17"/>
      <c r="LVA1098" s="17"/>
      <c r="LVB1098" s="17"/>
      <c r="LVC1098" s="17"/>
      <c r="LVD1098" s="17"/>
      <c r="LVE1098" s="17"/>
      <c r="LVF1098" s="17"/>
      <c r="LVG1098" s="17"/>
      <c r="LVH1098" s="17"/>
      <c r="LVI1098" s="17"/>
      <c r="LVJ1098" s="17"/>
      <c r="LVK1098" s="17"/>
      <c r="LVL1098" s="17"/>
      <c r="LVM1098" s="17"/>
      <c r="LVN1098" s="17"/>
      <c r="LVO1098" s="17"/>
      <c r="LVP1098" s="17"/>
      <c r="LVQ1098" s="17"/>
      <c r="LVR1098" s="17"/>
      <c r="LVS1098" s="17"/>
      <c r="LVT1098" s="17"/>
      <c r="LVU1098" s="17"/>
      <c r="LVV1098" s="17"/>
      <c r="LVW1098" s="17"/>
      <c r="LVX1098" s="17"/>
      <c r="LVY1098" s="17"/>
      <c r="LVZ1098" s="17"/>
      <c r="LWA1098" s="17"/>
      <c r="LWB1098" s="17"/>
      <c r="LWC1098" s="17"/>
      <c r="LWD1098" s="17"/>
      <c r="LWE1098" s="17"/>
      <c r="LWF1098" s="17"/>
      <c r="LWG1098" s="17"/>
      <c r="LWH1098" s="17"/>
      <c r="LWI1098" s="17"/>
      <c r="LWJ1098" s="17"/>
      <c r="LWK1098" s="17"/>
      <c r="LWL1098" s="17"/>
      <c r="LWM1098" s="17"/>
      <c r="LWN1098" s="17"/>
      <c r="LWO1098" s="17"/>
      <c r="LWP1098" s="17"/>
      <c r="LWQ1098" s="17"/>
      <c r="LWR1098" s="17"/>
      <c r="LWS1098" s="17"/>
      <c r="LWT1098" s="17"/>
      <c r="LWU1098" s="17"/>
      <c r="LWV1098" s="17"/>
      <c r="LWW1098" s="17"/>
      <c r="LWX1098" s="17"/>
      <c r="LWY1098" s="17"/>
      <c r="LWZ1098" s="17"/>
      <c r="LXA1098" s="17"/>
      <c r="LXB1098" s="17"/>
      <c r="LXC1098" s="17"/>
      <c r="LXD1098" s="17"/>
      <c r="LXE1098" s="17"/>
      <c r="LXF1098" s="17"/>
      <c r="LXG1098" s="17"/>
      <c r="LXH1098" s="17"/>
      <c r="LXI1098" s="17"/>
      <c r="LXJ1098" s="17"/>
      <c r="LXK1098" s="17"/>
      <c r="LXL1098" s="17"/>
      <c r="LXM1098" s="17"/>
      <c r="LXN1098" s="17"/>
      <c r="LXO1098" s="17"/>
      <c r="LXP1098" s="17"/>
      <c r="LXQ1098" s="17"/>
      <c r="LXR1098" s="17"/>
      <c r="LXS1098" s="17"/>
      <c r="LXT1098" s="17"/>
      <c r="LXU1098" s="17"/>
      <c r="LXV1098" s="17"/>
      <c r="LXW1098" s="17"/>
      <c r="LXX1098" s="17"/>
      <c r="LXY1098" s="17"/>
      <c r="LXZ1098" s="17"/>
      <c r="LYA1098" s="17"/>
      <c r="LYB1098" s="17"/>
      <c r="LYC1098" s="17"/>
      <c r="LYD1098" s="17"/>
      <c r="LYE1098" s="17"/>
      <c r="LYF1098" s="17"/>
      <c r="LYG1098" s="17"/>
      <c r="LYH1098" s="17"/>
      <c r="LYI1098" s="17"/>
      <c r="LYJ1098" s="17"/>
      <c r="LYK1098" s="17"/>
      <c r="LYL1098" s="17"/>
      <c r="LYM1098" s="17"/>
      <c r="LYN1098" s="17"/>
      <c r="LYO1098" s="17"/>
      <c r="LYP1098" s="17"/>
      <c r="LYQ1098" s="17"/>
      <c r="LYR1098" s="17"/>
      <c r="LYS1098" s="17"/>
      <c r="LYT1098" s="17"/>
      <c r="LYU1098" s="17"/>
      <c r="LYV1098" s="17"/>
      <c r="LYW1098" s="17"/>
      <c r="LYX1098" s="17"/>
      <c r="LYY1098" s="17"/>
      <c r="LYZ1098" s="17"/>
      <c r="LZA1098" s="17"/>
      <c r="LZB1098" s="17"/>
      <c r="LZC1098" s="17"/>
      <c r="LZD1098" s="17"/>
      <c r="LZE1098" s="17"/>
      <c r="LZF1098" s="17"/>
      <c r="LZG1098" s="17"/>
      <c r="LZH1098" s="17"/>
      <c r="LZI1098" s="17"/>
      <c r="LZJ1098" s="17"/>
      <c r="LZK1098" s="17"/>
      <c r="LZL1098" s="17"/>
      <c r="LZM1098" s="17"/>
      <c r="LZN1098" s="17"/>
      <c r="LZO1098" s="17"/>
      <c r="LZP1098" s="17"/>
      <c r="LZQ1098" s="17"/>
      <c r="LZR1098" s="17"/>
      <c r="LZS1098" s="17"/>
      <c r="LZT1098" s="17"/>
      <c r="LZU1098" s="17"/>
      <c r="LZV1098" s="17"/>
      <c r="LZW1098" s="17"/>
      <c r="LZX1098" s="17"/>
      <c r="LZY1098" s="17"/>
      <c r="LZZ1098" s="17"/>
      <c r="MAA1098" s="17"/>
      <c r="MAB1098" s="17"/>
      <c r="MAC1098" s="17"/>
      <c r="MAD1098" s="17"/>
      <c r="MAE1098" s="17"/>
      <c r="MAF1098" s="17"/>
      <c r="MAG1098" s="17"/>
      <c r="MAH1098" s="17"/>
      <c r="MAI1098" s="17"/>
      <c r="MAJ1098" s="17"/>
      <c r="MAK1098" s="17"/>
      <c r="MAL1098" s="17"/>
      <c r="MAM1098" s="17"/>
      <c r="MAN1098" s="17"/>
      <c r="MAO1098" s="17"/>
      <c r="MAP1098" s="17"/>
      <c r="MAQ1098" s="17"/>
      <c r="MAR1098" s="17"/>
      <c r="MAS1098" s="17"/>
      <c r="MAT1098" s="17"/>
      <c r="MAU1098" s="17"/>
      <c r="MAV1098" s="17"/>
      <c r="MAW1098" s="17"/>
      <c r="MAX1098" s="17"/>
      <c r="MAY1098" s="17"/>
      <c r="MAZ1098" s="17"/>
      <c r="MBA1098" s="17"/>
      <c r="MBB1098" s="17"/>
      <c r="MBC1098" s="17"/>
      <c r="MBD1098" s="17"/>
      <c r="MBE1098" s="17"/>
      <c r="MBF1098" s="17"/>
      <c r="MBG1098" s="17"/>
      <c r="MBH1098" s="17"/>
      <c r="MBI1098" s="17"/>
      <c r="MBJ1098" s="17"/>
      <c r="MBK1098" s="17"/>
      <c r="MBL1098" s="17"/>
      <c r="MBM1098" s="17"/>
      <c r="MBN1098" s="17"/>
      <c r="MBO1098" s="17"/>
      <c r="MBP1098" s="17"/>
      <c r="MBQ1098" s="17"/>
      <c r="MBR1098" s="17"/>
      <c r="MBS1098" s="17"/>
      <c r="MBT1098" s="17"/>
      <c r="MBU1098" s="17"/>
      <c r="MBV1098" s="17"/>
      <c r="MBW1098" s="17"/>
      <c r="MBX1098" s="17"/>
      <c r="MBY1098" s="17"/>
      <c r="MBZ1098" s="17"/>
      <c r="MCA1098" s="17"/>
      <c r="MCB1098" s="17"/>
      <c r="MCC1098" s="17"/>
      <c r="MCD1098" s="17"/>
      <c r="MCE1098" s="17"/>
      <c r="MCF1098" s="17"/>
      <c r="MCG1098" s="17"/>
      <c r="MCH1098" s="17"/>
      <c r="MCI1098" s="17"/>
      <c r="MCJ1098" s="17"/>
      <c r="MCK1098" s="17"/>
      <c r="MCL1098" s="17"/>
      <c r="MCM1098" s="17"/>
      <c r="MCN1098" s="17"/>
      <c r="MCO1098" s="17"/>
      <c r="MCP1098" s="17"/>
      <c r="MCQ1098" s="17"/>
      <c r="MCR1098" s="17"/>
      <c r="MCS1098" s="17"/>
      <c r="MCT1098" s="17"/>
      <c r="MCU1098" s="17"/>
      <c r="MCV1098" s="17"/>
      <c r="MCW1098" s="17"/>
      <c r="MCX1098" s="17"/>
      <c r="MCY1098" s="17"/>
      <c r="MCZ1098" s="17"/>
      <c r="MDA1098" s="17"/>
      <c r="MDB1098" s="17"/>
      <c r="MDC1098" s="17"/>
      <c r="MDD1098" s="17"/>
      <c r="MDE1098" s="17"/>
      <c r="MDF1098" s="17"/>
      <c r="MDG1098" s="17"/>
      <c r="MDH1098" s="17"/>
      <c r="MDI1098" s="17"/>
      <c r="MDJ1098" s="17"/>
      <c r="MDK1098" s="17"/>
      <c r="MDL1098" s="17"/>
      <c r="MDM1098" s="17"/>
      <c r="MDN1098" s="17"/>
      <c r="MDO1098" s="17"/>
      <c r="MDP1098" s="17"/>
      <c r="MDQ1098" s="17"/>
      <c r="MDR1098" s="17"/>
      <c r="MDS1098" s="17"/>
      <c r="MDT1098" s="17"/>
      <c r="MDU1098" s="17"/>
      <c r="MDV1098" s="17"/>
      <c r="MDW1098" s="17"/>
      <c r="MDX1098" s="17"/>
      <c r="MDY1098" s="17"/>
      <c r="MDZ1098" s="17"/>
      <c r="MEA1098" s="17"/>
      <c r="MEB1098" s="17"/>
      <c r="MEC1098" s="17"/>
      <c r="MED1098" s="17"/>
      <c r="MEE1098" s="17"/>
      <c r="MEF1098" s="17"/>
      <c r="MEG1098" s="17"/>
      <c r="MEH1098" s="17"/>
      <c r="MEI1098" s="17"/>
      <c r="MEJ1098" s="17"/>
      <c r="MEK1098" s="17"/>
      <c r="MEL1098" s="17"/>
      <c r="MEM1098" s="17"/>
      <c r="MEN1098" s="17"/>
      <c r="MEO1098" s="17"/>
      <c r="MEP1098" s="17"/>
      <c r="MEQ1098" s="17"/>
      <c r="MER1098" s="17"/>
      <c r="MES1098" s="17"/>
      <c r="MET1098" s="17"/>
      <c r="MEU1098" s="17"/>
      <c r="MEV1098" s="17"/>
      <c r="MEW1098" s="17"/>
      <c r="MEX1098" s="17"/>
      <c r="MEY1098" s="17"/>
      <c r="MEZ1098" s="17"/>
      <c r="MFA1098" s="17"/>
      <c r="MFB1098" s="17"/>
      <c r="MFC1098" s="17"/>
      <c r="MFD1098" s="17"/>
      <c r="MFE1098" s="17"/>
      <c r="MFF1098" s="17"/>
      <c r="MFG1098" s="17"/>
      <c r="MFH1098" s="17"/>
      <c r="MFI1098" s="17"/>
      <c r="MFJ1098" s="17"/>
      <c r="MFK1098" s="17"/>
      <c r="MFL1098" s="17"/>
      <c r="MFM1098" s="17"/>
      <c r="MFN1098" s="17"/>
      <c r="MFO1098" s="17"/>
      <c r="MFP1098" s="17"/>
      <c r="MFQ1098" s="17"/>
      <c r="MFR1098" s="17"/>
      <c r="MFS1098" s="17"/>
      <c r="MFT1098" s="17"/>
      <c r="MFU1098" s="17"/>
      <c r="MFV1098" s="17"/>
      <c r="MFW1098" s="17"/>
      <c r="MFX1098" s="17"/>
      <c r="MFY1098" s="17"/>
      <c r="MFZ1098" s="17"/>
      <c r="MGA1098" s="17"/>
      <c r="MGB1098" s="17"/>
      <c r="MGC1098" s="17"/>
      <c r="MGD1098" s="17"/>
      <c r="MGE1098" s="17"/>
      <c r="MGF1098" s="17"/>
      <c r="MGG1098" s="17"/>
      <c r="MGH1098" s="17"/>
      <c r="MGI1098" s="17"/>
      <c r="MGJ1098" s="17"/>
      <c r="MGK1098" s="17"/>
      <c r="MGL1098" s="17"/>
      <c r="MGM1098" s="17"/>
      <c r="MGN1098" s="17"/>
      <c r="MGO1098" s="17"/>
      <c r="MGP1098" s="17"/>
      <c r="MGQ1098" s="17"/>
      <c r="MGR1098" s="17"/>
      <c r="MGS1098" s="17"/>
      <c r="MGT1098" s="17"/>
      <c r="MGU1098" s="17"/>
      <c r="MGV1098" s="17"/>
      <c r="MGW1098" s="17"/>
      <c r="MGX1098" s="17"/>
      <c r="MGY1098" s="17"/>
      <c r="MGZ1098" s="17"/>
      <c r="MHA1098" s="17"/>
      <c r="MHB1098" s="17"/>
      <c r="MHC1098" s="17"/>
      <c r="MHD1098" s="17"/>
      <c r="MHE1098" s="17"/>
      <c r="MHF1098" s="17"/>
      <c r="MHG1098" s="17"/>
      <c r="MHH1098" s="17"/>
      <c r="MHI1098" s="17"/>
      <c r="MHJ1098" s="17"/>
      <c r="MHK1098" s="17"/>
      <c r="MHL1098" s="17"/>
      <c r="MHM1098" s="17"/>
      <c r="MHN1098" s="17"/>
      <c r="MHO1098" s="17"/>
      <c r="MHP1098" s="17"/>
      <c r="MHQ1098" s="17"/>
      <c r="MHR1098" s="17"/>
      <c r="MHS1098" s="17"/>
      <c r="MHT1098" s="17"/>
      <c r="MHU1098" s="17"/>
      <c r="MHV1098" s="17"/>
      <c r="MHW1098" s="17"/>
      <c r="MHX1098" s="17"/>
      <c r="MHY1098" s="17"/>
      <c r="MHZ1098" s="17"/>
      <c r="MIA1098" s="17"/>
      <c r="MIB1098" s="17"/>
      <c r="MIC1098" s="17"/>
      <c r="MID1098" s="17"/>
      <c r="MIE1098" s="17"/>
      <c r="MIF1098" s="17"/>
      <c r="MIG1098" s="17"/>
      <c r="MIH1098" s="17"/>
      <c r="MII1098" s="17"/>
      <c r="MIJ1098" s="17"/>
      <c r="MIK1098" s="17"/>
      <c r="MIL1098" s="17"/>
      <c r="MIM1098" s="17"/>
      <c r="MIN1098" s="17"/>
      <c r="MIO1098" s="17"/>
      <c r="MIP1098" s="17"/>
      <c r="MIQ1098" s="17"/>
      <c r="MIR1098" s="17"/>
      <c r="MIS1098" s="17"/>
      <c r="MIT1098" s="17"/>
      <c r="MIU1098" s="17"/>
      <c r="MIV1098" s="17"/>
      <c r="MIW1098" s="17"/>
      <c r="MIX1098" s="17"/>
      <c r="MIY1098" s="17"/>
      <c r="MIZ1098" s="17"/>
      <c r="MJA1098" s="17"/>
      <c r="MJB1098" s="17"/>
      <c r="MJC1098" s="17"/>
      <c r="MJD1098" s="17"/>
      <c r="MJE1098" s="17"/>
      <c r="MJF1098" s="17"/>
      <c r="MJG1098" s="17"/>
      <c r="MJH1098" s="17"/>
      <c r="MJI1098" s="17"/>
      <c r="MJJ1098" s="17"/>
      <c r="MJK1098" s="17"/>
      <c r="MJL1098" s="17"/>
      <c r="MJM1098" s="17"/>
      <c r="MJN1098" s="17"/>
      <c r="MJO1098" s="17"/>
      <c r="MJP1098" s="17"/>
      <c r="MJQ1098" s="17"/>
      <c r="MJR1098" s="17"/>
      <c r="MJS1098" s="17"/>
      <c r="MJT1098" s="17"/>
      <c r="MJU1098" s="17"/>
      <c r="MJV1098" s="17"/>
      <c r="MJW1098" s="17"/>
      <c r="MJX1098" s="17"/>
      <c r="MJY1098" s="17"/>
      <c r="MJZ1098" s="17"/>
      <c r="MKA1098" s="17"/>
      <c r="MKB1098" s="17"/>
      <c r="MKC1098" s="17"/>
      <c r="MKD1098" s="17"/>
      <c r="MKE1098" s="17"/>
      <c r="MKF1098" s="17"/>
      <c r="MKG1098" s="17"/>
      <c r="MKH1098" s="17"/>
      <c r="MKI1098" s="17"/>
      <c r="MKJ1098" s="17"/>
      <c r="MKK1098" s="17"/>
      <c r="MKL1098" s="17"/>
      <c r="MKM1098" s="17"/>
      <c r="MKN1098" s="17"/>
      <c r="MKO1098" s="17"/>
      <c r="MKP1098" s="17"/>
      <c r="MKQ1098" s="17"/>
      <c r="MKR1098" s="17"/>
      <c r="MKS1098" s="17"/>
      <c r="MKT1098" s="17"/>
      <c r="MKU1098" s="17"/>
      <c r="MKV1098" s="17"/>
      <c r="MKW1098" s="17"/>
      <c r="MKX1098" s="17"/>
      <c r="MKY1098" s="17"/>
      <c r="MKZ1098" s="17"/>
      <c r="MLA1098" s="17"/>
      <c r="MLB1098" s="17"/>
      <c r="MLC1098" s="17"/>
      <c r="MLD1098" s="17"/>
      <c r="MLE1098" s="17"/>
      <c r="MLF1098" s="17"/>
      <c r="MLG1098" s="17"/>
      <c r="MLH1098" s="17"/>
      <c r="MLI1098" s="17"/>
      <c r="MLJ1098" s="17"/>
      <c r="MLK1098" s="17"/>
      <c r="MLL1098" s="17"/>
      <c r="MLM1098" s="17"/>
      <c r="MLN1098" s="17"/>
      <c r="MLO1098" s="17"/>
      <c r="MLP1098" s="17"/>
      <c r="MLQ1098" s="17"/>
      <c r="MLR1098" s="17"/>
      <c r="MLS1098" s="17"/>
      <c r="MLT1098" s="17"/>
      <c r="MLU1098" s="17"/>
      <c r="MLV1098" s="17"/>
      <c r="MLW1098" s="17"/>
      <c r="MLX1098" s="17"/>
      <c r="MLY1098" s="17"/>
      <c r="MLZ1098" s="17"/>
      <c r="MMA1098" s="17"/>
      <c r="MMB1098" s="17"/>
      <c r="MMC1098" s="17"/>
      <c r="MMD1098" s="17"/>
      <c r="MME1098" s="17"/>
      <c r="MMF1098" s="17"/>
      <c r="MMG1098" s="17"/>
      <c r="MMH1098" s="17"/>
      <c r="MMI1098" s="17"/>
      <c r="MMJ1098" s="17"/>
      <c r="MMK1098" s="17"/>
      <c r="MML1098" s="17"/>
      <c r="MMM1098" s="17"/>
      <c r="MMN1098" s="17"/>
      <c r="MMO1098" s="17"/>
      <c r="MMP1098" s="17"/>
      <c r="MMQ1098" s="17"/>
      <c r="MMR1098" s="17"/>
      <c r="MMS1098" s="17"/>
      <c r="MMT1098" s="17"/>
      <c r="MMU1098" s="17"/>
      <c r="MMV1098" s="17"/>
      <c r="MMW1098" s="17"/>
      <c r="MMX1098" s="17"/>
      <c r="MMY1098" s="17"/>
      <c r="MMZ1098" s="17"/>
      <c r="MNA1098" s="17"/>
      <c r="MNB1098" s="17"/>
      <c r="MNC1098" s="17"/>
      <c r="MND1098" s="17"/>
      <c r="MNE1098" s="17"/>
      <c r="MNF1098" s="17"/>
      <c r="MNG1098" s="17"/>
      <c r="MNH1098" s="17"/>
      <c r="MNI1098" s="17"/>
      <c r="MNJ1098" s="17"/>
      <c r="MNK1098" s="17"/>
      <c r="MNL1098" s="17"/>
      <c r="MNM1098" s="17"/>
      <c r="MNN1098" s="17"/>
      <c r="MNO1098" s="17"/>
      <c r="MNP1098" s="17"/>
      <c r="MNQ1098" s="17"/>
      <c r="MNR1098" s="17"/>
      <c r="MNS1098" s="17"/>
      <c r="MNT1098" s="17"/>
      <c r="MNU1098" s="17"/>
      <c r="MNV1098" s="17"/>
      <c r="MNW1098" s="17"/>
      <c r="MNX1098" s="17"/>
      <c r="MNY1098" s="17"/>
      <c r="MNZ1098" s="17"/>
      <c r="MOA1098" s="17"/>
      <c r="MOB1098" s="17"/>
      <c r="MOC1098" s="17"/>
      <c r="MOD1098" s="17"/>
      <c r="MOE1098" s="17"/>
      <c r="MOF1098" s="17"/>
      <c r="MOG1098" s="17"/>
      <c r="MOH1098" s="17"/>
      <c r="MOI1098" s="17"/>
      <c r="MOJ1098" s="17"/>
      <c r="MOK1098" s="17"/>
      <c r="MOL1098" s="17"/>
      <c r="MOM1098" s="17"/>
      <c r="MON1098" s="17"/>
      <c r="MOO1098" s="17"/>
      <c r="MOP1098" s="17"/>
      <c r="MOQ1098" s="17"/>
      <c r="MOR1098" s="17"/>
      <c r="MOS1098" s="17"/>
      <c r="MOT1098" s="17"/>
      <c r="MOU1098" s="17"/>
      <c r="MOV1098" s="17"/>
      <c r="MOW1098" s="17"/>
      <c r="MOX1098" s="17"/>
      <c r="MOY1098" s="17"/>
      <c r="MOZ1098" s="17"/>
      <c r="MPA1098" s="17"/>
      <c r="MPB1098" s="17"/>
      <c r="MPC1098" s="17"/>
      <c r="MPD1098" s="17"/>
      <c r="MPE1098" s="17"/>
      <c r="MPF1098" s="17"/>
      <c r="MPG1098" s="17"/>
      <c r="MPH1098" s="17"/>
      <c r="MPI1098" s="17"/>
      <c r="MPJ1098" s="17"/>
      <c r="MPK1098" s="17"/>
      <c r="MPL1098" s="17"/>
      <c r="MPM1098" s="17"/>
      <c r="MPN1098" s="17"/>
      <c r="MPO1098" s="17"/>
      <c r="MPP1098" s="17"/>
      <c r="MPQ1098" s="17"/>
      <c r="MPR1098" s="17"/>
      <c r="MPS1098" s="17"/>
      <c r="MPT1098" s="17"/>
      <c r="MPU1098" s="17"/>
      <c r="MPV1098" s="17"/>
      <c r="MPW1098" s="17"/>
      <c r="MPX1098" s="17"/>
      <c r="MPY1098" s="17"/>
      <c r="MPZ1098" s="17"/>
      <c r="MQA1098" s="17"/>
      <c r="MQB1098" s="17"/>
      <c r="MQC1098" s="17"/>
      <c r="MQD1098" s="17"/>
      <c r="MQE1098" s="17"/>
      <c r="MQF1098" s="17"/>
      <c r="MQG1098" s="17"/>
      <c r="MQH1098" s="17"/>
      <c r="MQI1098" s="17"/>
      <c r="MQJ1098" s="17"/>
      <c r="MQK1098" s="17"/>
      <c r="MQL1098" s="17"/>
      <c r="MQM1098" s="17"/>
      <c r="MQN1098" s="17"/>
      <c r="MQO1098" s="17"/>
      <c r="MQP1098" s="17"/>
      <c r="MQQ1098" s="17"/>
      <c r="MQR1098" s="17"/>
      <c r="MQS1098" s="17"/>
      <c r="MQT1098" s="17"/>
      <c r="MQU1098" s="17"/>
      <c r="MQV1098" s="17"/>
      <c r="MQW1098" s="17"/>
      <c r="MQX1098" s="17"/>
      <c r="MQY1098" s="17"/>
      <c r="MQZ1098" s="17"/>
      <c r="MRA1098" s="17"/>
      <c r="MRB1098" s="17"/>
      <c r="MRC1098" s="17"/>
      <c r="MRD1098" s="17"/>
      <c r="MRE1098" s="17"/>
      <c r="MRF1098" s="17"/>
      <c r="MRG1098" s="17"/>
      <c r="MRH1098" s="17"/>
      <c r="MRI1098" s="17"/>
      <c r="MRJ1098" s="17"/>
      <c r="MRK1098" s="17"/>
      <c r="MRL1098" s="17"/>
      <c r="MRM1098" s="17"/>
      <c r="MRN1098" s="17"/>
      <c r="MRO1098" s="17"/>
      <c r="MRP1098" s="17"/>
      <c r="MRQ1098" s="17"/>
      <c r="MRR1098" s="17"/>
      <c r="MRS1098" s="17"/>
      <c r="MRT1098" s="17"/>
      <c r="MRU1098" s="17"/>
      <c r="MRV1098" s="17"/>
      <c r="MRW1098" s="17"/>
      <c r="MRX1098" s="17"/>
      <c r="MRY1098" s="17"/>
      <c r="MRZ1098" s="17"/>
      <c r="MSA1098" s="17"/>
      <c r="MSB1098" s="17"/>
      <c r="MSC1098" s="17"/>
      <c r="MSD1098" s="17"/>
      <c r="MSE1098" s="17"/>
      <c r="MSF1098" s="17"/>
      <c r="MSG1098" s="17"/>
      <c r="MSH1098" s="17"/>
      <c r="MSI1098" s="17"/>
      <c r="MSJ1098" s="17"/>
      <c r="MSK1098" s="17"/>
      <c r="MSL1098" s="17"/>
      <c r="MSM1098" s="17"/>
      <c r="MSN1098" s="17"/>
      <c r="MSO1098" s="17"/>
      <c r="MSP1098" s="17"/>
      <c r="MSQ1098" s="17"/>
      <c r="MSR1098" s="17"/>
      <c r="MSS1098" s="17"/>
      <c r="MST1098" s="17"/>
      <c r="MSU1098" s="17"/>
      <c r="MSV1098" s="17"/>
      <c r="MSW1098" s="17"/>
      <c r="MSX1098" s="17"/>
      <c r="MSY1098" s="17"/>
      <c r="MSZ1098" s="17"/>
      <c r="MTA1098" s="17"/>
      <c r="MTB1098" s="17"/>
      <c r="MTC1098" s="17"/>
      <c r="MTD1098" s="17"/>
      <c r="MTE1098" s="17"/>
      <c r="MTF1098" s="17"/>
      <c r="MTG1098" s="17"/>
      <c r="MTH1098" s="17"/>
      <c r="MTI1098" s="17"/>
      <c r="MTJ1098" s="17"/>
      <c r="MTK1098" s="17"/>
      <c r="MTL1098" s="17"/>
      <c r="MTM1098" s="17"/>
      <c r="MTN1098" s="17"/>
      <c r="MTO1098" s="17"/>
      <c r="MTP1098" s="17"/>
      <c r="MTQ1098" s="17"/>
      <c r="MTR1098" s="17"/>
      <c r="MTS1098" s="17"/>
      <c r="MTT1098" s="17"/>
      <c r="MTU1098" s="17"/>
      <c r="MTV1098" s="17"/>
      <c r="MTW1098" s="17"/>
      <c r="MTX1098" s="17"/>
      <c r="MTY1098" s="17"/>
      <c r="MTZ1098" s="17"/>
      <c r="MUA1098" s="17"/>
      <c r="MUB1098" s="17"/>
      <c r="MUC1098" s="17"/>
      <c r="MUD1098" s="17"/>
      <c r="MUE1098" s="17"/>
      <c r="MUF1098" s="17"/>
      <c r="MUG1098" s="17"/>
      <c r="MUH1098" s="17"/>
      <c r="MUI1098" s="17"/>
      <c r="MUJ1098" s="17"/>
      <c r="MUK1098" s="17"/>
      <c r="MUL1098" s="17"/>
      <c r="MUM1098" s="17"/>
      <c r="MUN1098" s="17"/>
      <c r="MUO1098" s="17"/>
      <c r="MUP1098" s="17"/>
      <c r="MUQ1098" s="17"/>
      <c r="MUR1098" s="17"/>
      <c r="MUS1098" s="17"/>
      <c r="MUT1098" s="17"/>
      <c r="MUU1098" s="17"/>
      <c r="MUV1098" s="17"/>
      <c r="MUW1098" s="17"/>
      <c r="MUX1098" s="17"/>
      <c r="MUY1098" s="17"/>
      <c r="MUZ1098" s="17"/>
      <c r="MVA1098" s="17"/>
      <c r="MVB1098" s="17"/>
      <c r="MVC1098" s="17"/>
      <c r="MVD1098" s="17"/>
      <c r="MVE1098" s="17"/>
      <c r="MVF1098" s="17"/>
      <c r="MVG1098" s="17"/>
      <c r="MVH1098" s="17"/>
      <c r="MVI1098" s="17"/>
      <c r="MVJ1098" s="17"/>
      <c r="MVK1098" s="17"/>
      <c r="MVL1098" s="17"/>
      <c r="MVM1098" s="17"/>
      <c r="MVN1098" s="17"/>
      <c r="MVO1098" s="17"/>
      <c r="MVP1098" s="17"/>
      <c r="MVQ1098" s="17"/>
      <c r="MVR1098" s="17"/>
      <c r="MVS1098" s="17"/>
      <c r="MVT1098" s="17"/>
      <c r="MVU1098" s="17"/>
      <c r="MVV1098" s="17"/>
      <c r="MVW1098" s="17"/>
      <c r="MVX1098" s="17"/>
      <c r="MVY1098" s="17"/>
      <c r="MVZ1098" s="17"/>
      <c r="MWA1098" s="17"/>
      <c r="MWB1098" s="17"/>
      <c r="MWC1098" s="17"/>
      <c r="MWD1098" s="17"/>
      <c r="MWE1098" s="17"/>
      <c r="MWF1098" s="17"/>
      <c r="MWG1098" s="17"/>
      <c r="MWH1098" s="17"/>
      <c r="MWI1098" s="17"/>
      <c r="MWJ1098" s="17"/>
      <c r="MWK1098" s="17"/>
      <c r="MWL1098" s="17"/>
      <c r="MWM1098" s="17"/>
      <c r="MWN1098" s="17"/>
      <c r="MWO1098" s="17"/>
      <c r="MWP1098" s="17"/>
      <c r="MWQ1098" s="17"/>
      <c r="MWR1098" s="17"/>
      <c r="MWS1098" s="17"/>
      <c r="MWT1098" s="17"/>
      <c r="MWU1098" s="17"/>
      <c r="MWV1098" s="17"/>
      <c r="MWW1098" s="17"/>
      <c r="MWX1098" s="17"/>
      <c r="MWY1098" s="17"/>
      <c r="MWZ1098" s="17"/>
      <c r="MXA1098" s="17"/>
      <c r="MXB1098" s="17"/>
      <c r="MXC1098" s="17"/>
      <c r="MXD1098" s="17"/>
      <c r="MXE1098" s="17"/>
      <c r="MXF1098" s="17"/>
      <c r="MXG1098" s="17"/>
      <c r="MXH1098" s="17"/>
      <c r="MXI1098" s="17"/>
      <c r="MXJ1098" s="17"/>
      <c r="MXK1098" s="17"/>
      <c r="MXL1098" s="17"/>
      <c r="MXM1098" s="17"/>
      <c r="MXN1098" s="17"/>
      <c r="MXO1098" s="17"/>
      <c r="MXP1098" s="17"/>
      <c r="MXQ1098" s="17"/>
      <c r="MXR1098" s="17"/>
      <c r="MXS1098" s="17"/>
      <c r="MXT1098" s="17"/>
      <c r="MXU1098" s="17"/>
      <c r="MXV1098" s="17"/>
      <c r="MXW1098" s="17"/>
      <c r="MXX1098" s="17"/>
      <c r="MXY1098" s="17"/>
      <c r="MXZ1098" s="17"/>
      <c r="MYA1098" s="17"/>
      <c r="MYB1098" s="17"/>
      <c r="MYC1098" s="17"/>
      <c r="MYD1098" s="17"/>
      <c r="MYE1098" s="17"/>
      <c r="MYF1098" s="17"/>
      <c r="MYG1098" s="17"/>
      <c r="MYH1098" s="17"/>
      <c r="MYI1098" s="17"/>
      <c r="MYJ1098" s="17"/>
      <c r="MYK1098" s="17"/>
      <c r="MYL1098" s="17"/>
      <c r="MYM1098" s="17"/>
      <c r="MYN1098" s="17"/>
      <c r="MYO1098" s="17"/>
      <c r="MYP1098" s="17"/>
      <c r="MYQ1098" s="17"/>
      <c r="MYR1098" s="17"/>
      <c r="MYS1098" s="17"/>
      <c r="MYT1098" s="17"/>
      <c r="MYU1098" s="17"/>
      <c r="MYV1098" s="17"/>
      <c r="MYW1098" s="17"/>
      <c r="MYX1098" s="17"/>
      <c r="MYY1098" s="17"/>
      <c r="MYZ1098" s="17"/>
      <c r="MZA1098" s="17"/>
      <c r="MZB1098" s="17"/>
      <c r="MZC1098" s="17"/>
      <c r="MZD1098" s="17"/>
      <c r="MZE1098" s="17"/>
      <c r="MZF1098" s="17"/>
      <c r="MZG1098" s="17"/>
      <c r="MZH1098" s="17"/>
      <c r="MZI1098" s="17"/>
      <c r="MZJ1098" s="17"/>
      <c r="MZK1098" s="17"/>
      <c r="MZL1098" s="17"/>
      <c r="MZM1098" s="17"/>
      <c r="MZN1098" s="17"/>
      <c r="MZO1098" s="17"/>
      <c r="MZP1098" s="17"/>
      <c r="MZQ1098" s="17"/>
      <c r="MZR1098" s="17"/>
      <c r="MZS1098" s="17"/>
      <c r="MZT1098" s="17"/>
      <c r="MZU1098" s="17"/>
      <c r="MZV1098" s="17"/>
      <c r="MZW1098" s="17"/>
      <c r="MZX1098" s="17"/>
      <c r="MZY1098" s="17"/>
      <c r="MZZ1098" s="17"/>
      <c r="NAA1098" s="17"/>
      <c r="NAB1098" s="17"/>
      <c r="NAC1098" s="17"/>
      <c r="NAD1098" s="17"/>
      <c r="NAE1098" s="17"/>
      <c r="NAF1098" s="17"/>
      <c r="NAG1098" s="17"/>
      <c r="NAH1098" s="17"/>
      <c r="NAI1098" s="17"/>
      <c r="NAJ1098" s="17"/>
      <c r="NAK1098" s="17"/>
      <c r="NAL1098" s="17"/>
      <c r="NAM1098" s="17"/>
      <c r="NAN1098" s="17"/>
      <c r="NAO1098" s="17"/>
      <c r="NAP1098" s="17"/>
      <c r="NAQ1098" s="17"/>
      <c r="NAR1098" s="17"/>
      <c r="NAS1098" s="17"/>
      <c r="NAT1098" s="17"/>
      <c r="NAU1098" s="17"/>
      <c r="NAV1098" s="17"/>
      <c r="NAW1098" s="17"/>
      <c r="NAX1098" s="17"/>
      <c r="NAY1098" s="17"/>
      <c r="NAZ1098" s="17"/>
      <c r="NBA1098" s="17"/>
      <c r="NBB1098" s="17"/>
      <c r="NBC1098" s="17"/>
      <c r="NBD1098" s="17"/>
      <c r="NBE1098" s="17"/>
      <c r="NBF1098" s="17"/>
      <c r="NBG1098" s="17"/>
      <c r="NBH1098" s="17"/>
      <c r="NBI1098" s="17"/>
      <c r="NBJ1098" s="17"/>
      <c r="NBK1098" s="17"/>
      <c r="NBL1098" s="17"/>
      <c r="NBM1098" s="17"/>
      <c r="NBN1098" s="17"/>
      <c r="NBO1098" s="17"/>
      <c r="NBP1098" s="17"/>
      <c r="NBQ1098" s="17"/>
      <c r="NBR1098" s="17"/>
      <c r="NBS1098" s="17"/>
      <c r="NBT1098" s="17"/>
      <c r="NBU1098" s="17"/>
      <c r="NBV1098" s="17"/>
      <c r="NBW1098" s="17"/>
      <c r="NBX1098" s="17"/>
      <c r="NBY1098" s="17"/>
      <c r="NBZ1098" s="17"/>
      <c r="NCA1098" s="17"/>
      <c r="NCB1098" s="17"/>
      <c r="NCC1098" s="17"/>
      <c r="NCD1098" s="17"/>
      <c r="NCE1098" s="17"/>
      <c r="NCF1098" s="17"/>
      <c r="NCG1098" s="17"/>
      <c r="NCH1098" s="17"/>
      <c r="NCI1098" s="17"/>
      <c r="NCJ1098" s="17"/>
      <c r="NCK1098" s="17"/>
      <c r="NCL1098" s="17"/>
      <c r="NCM1098" s="17"/>
      <c r="NCN1098" s="17"/>
      <c r="NCO1098" s="17"/>
      <c r="NCP1098" s="17"/>
      <c r="NCQ1098" s="17"/>
      <c r="NCR1098" s="17"/>
      <c r="NCS1098" s="17"/>
      <c r="NCT1098" s="17"/>
      <c r="NCU1098" s="17"/>
      <c r="NCV1098" s="17"/>
      <c r="NCW1098" s="17"/>
      <c r="NCX1098" s="17"/>
      <c r="NCY1098" s="17"/>
      <c r="NCZ1098" s="17"/>
      <c r="NDA1098" s="17"/>
      <c r="NDB1098" s="17"/>
      <c r="NDC1098" s="17"/>
      <c r="NDD1098" s="17"/>
      <c r="NDE1098" s="17"/>
      <c r="NDF1098" s="17"/>
      <c r="NDG1098" s="17"/>
      <c r="NDH1098" s="17"/>
      <c r="NDI1098" s="17"/>
      <c r="NDJ1098" s="17"/>
      <c r="NDK1098" s="17"/>
      <c r="NDL1098" s="17"/>
      <c r="NDM1098" s="17"/>
      <c r="NDN1098" s="17"/>
      <c r="NDO1098" s="17"/>
      <c r="NDP1098" s="17"/>
      <c r="NDQ1098" s="17"/>
      <c r="NDR1098" s="17"/>
      <c r="NDS1098" s="17"/>
      <c r="NDT1098" s="17"/>
      <c r="NDU1098" s="17"/>
      <c r="NDV1098" s="17"/>
      <c r="NDW1098" s="17"/>
      <c r="NDX1098" s="17"/>
      <c r="NDY1098" s="17"/>
      <c r="NDZ1098" s="17"/>
      <c r="NEA1098" s="17"/>
      <c r="NEB1098" s="17"/>
      <c r="NEC1098" s="17"/>
      <c r="NED1098" s="17"/>
      <c r="NEE1098" s="17"/>
      <c r="NEF1098" s="17"/>
      <c r="NEG1098" s="17"/>
      <c r="NEH1098" s="17"/>
      <c r="NEI1098" s="17"/>
      <c r="NEJ1098" s="17"/>
      <c r="NEK1098" s="17"/>
      <c r="NEL1098" s="17"/>
      <c r="NEM1098" s="17"/>
      <c r="NEN1098" s="17"/>
      <c r="NEO1098" s="17"/>
      <c r="NEP1098" s="17"/>
      <c r="NEQ1098" s="17"/>
      <c r="NER1098" s="17"/>
      <c r="NES1098" s="17"/>
      <c r="NET1098" s="17"/>
      <c r="NEU1098" s="17"/>
      <c r="NEV1098" s="17"/>
      <c r="NEW1098" s="17"/>
      <c r="NEX1098" s="17"/>
      <c r="NEY1098" s="17"/>
      <c r="NEZ1098" s="17"/>
      <c r="NFA1098" s="17"/>
      <c r="NFB1098" s="17"/>
      <c r="NFC1098" s="17"/>
      <c r="NFD1098" s="17"/>
      <c r="NFE1098" s="17"/>
      <c r="NFF1098" s="17"/>
      <c r="NFG1098" s="17"/>
      <c r="NFH1098" s="17"/>
      <c r="NFI1098" s="17"/>
      <c r="NFJ1098" s="17"/>
      <c r="NFK1098" s="17"/>
      <c r="NFL1098" s="17"/>
      <c r="NFM1098" s="17"/>
      <c r="NFN1098" s="17"/>
      <c r="NFO1098" s="17"/>
      <c r="NFP1098" s="17"/>
      <c r="NFQ1098" s="17"/>
      <c r="NFR1098" s="17"/>
      <c r="NFS1098" s="17"/>
      <c r="NFT1098" s="17"/>
      <c r="NFU1098" s="17"/>
      <c r="NFV1098" s="17"/>
      <c r="NFW1098" s="17"/>
      <c r="NFX1098" s="17"/>
      <c r="NFY1098" s="17"/>
      <c r="NFZ1098" s="17"/>
      <c r="NGA1098" s="17"/>
      <c r="NGB1098" s="17"/>
      <c r="NGC1098" s="17"/>
      <c r="NGD1098" s="17"/>
      <c r="NGE1098" s="17"/>
      <c r="NGF1098" s="17"/>
      <c r="NGG1098" s="17"/>
      <c r="NGH1098" s="17"/>
      <c r="NGI1098" s="17"/>
      <c r="NGJ1098" s="17"/>
      <c r="NGK1098" s="17"/>
      <c r="NGL1098" s="17"/>
      <c r="NGM1098" s="17"/>
      <c r="NGN1098" s="17"/>
      <c r="NGO1098" s="17"/>
      <c r="NGP1098" s="17"/>
      <c r="NGQ1098" s="17"/>
      <c r="NGR1098" s="17"/>
      <c r="NGS1098" s="17"/>
      <c r="NGT1098" s="17"/>
      <c r="NGU1098" s="17"/>
      <c r="NGV1098" s="17"/>
      <c r="NGW1098" s="17"/>
      <c r="NGX1098" s="17"/>
      <c r="NGY1098" s="17"/>
      <c r="NGZ1098" s="17"/>
      <c r="NHA1098" s="17"/>
      <c r="NHB1098" s="17"/>
      <c r="NHC1098" s="17"/>
      <c r="NHD1098" s="17"/>
      <c r="NHE1098" s="17"/>
      <c r="NHF1098" s="17"/>
      <c r="NHG1098" s="17"/>
      <c r="NHH1098" s="17"/>
      <c r="NHI1098" s="17"/>
      <c r="NHJ1098" s="17"/>
      <c r="NHK1098" s="17"/>
      <c r="NHL1098" s="17"/>
      <c r="NHM1098" s="17"/>
      <c r="NHN1098" s="17"/>
      <c r="NHO1098" s="17"/>
      <c r="NHP1098" s="17"/>
      <c r="NHQ1098" s="17"/>
      <c r="NHR1098" s="17"/>
      <c r="NHS1098" s="17"/>
      <c r="NHT1098" s="17"/>
      <c r="NHU1098" s="17"/>
      <c r="NHV1098" s="17"/>
      <c r="NHW1098" s="17"/>
      <c r="NHX1098" s="17"/>
      <c r="NHY1098" s="17"/>
      <c r="NHZ1098" s="17"/>
      <c r="NIA1098" s="17"/>
      <c r="NIB1098" s="17"/>
      <c r="NIC1098" s="17"/>
      <c r="NID1098" s="17"/>
      <c r="NIE1098" s="17"/>
      <c r="NIF1098" s="17"/>
      <c r="NIG1098" s="17"/>
      <c r="NIH1098" s="17"/>
      <c r="NII1098" s="17"/>
      <c r="NIJ1098" s="17"/>
      <c r="NIK1098" s="17"/>
      <c r="NIL1098" s="17"/>
      <c r="NIM1098" s="17"/>
      <c r="NIN1098" s="17"/>
      <c r="NIO1098" s="17"/>
      <c r="NIP1098" s="17"/>
      <c r="NIQ1098" s="17"/>
      <c r="NIR1098" s="17"/>
      <c r="NIS1098" s="17"/>
      <c r="NIT1098" s="17"/>
      <c r="NIU1098" s="17"/>
      <c r="NIV1098" s="17"/>
      <c r="NIW1098" s="17"/>
      <c r="NIX1098" s="17"/>
      <c r="NIY1098" s="17"/>
      <c r="NIZ1098" s="17"/>
      <c r="NJA1098" s="17"/>
      <c r="NJB1098" s="17"/>
      <c r="NJC1098" s="17"/>
      <c r="NJD1098" s="17"/>
      <c r="NJE1098" s="17"/>
      <c r="NJF1098" s="17"/>
      <c r="NJG1098" s="17"/>
      <c r="NJH1098" s="17"/>
      <c r="NJI1098" s="17"/>
      <c r="NJJ1098" s="17"/>
      <c r="NJK1098" s="17"/>
      <c r="NJL1098" s="17"/>
      <c r="NJM1098" s="17"/>
      <c r="NJN1098" s="17"/>
      <c r="NJO1098" s="17"/>
      <c r="NJP1098" s="17"/>
      <c r="NJQ1098" s="17"/>
      <c r="NJR1098" s="17"/>
      <c r="NJS1098" s="17"/>
      <c r="NJT1098" s="17"/>
      <c r="NJU1098" s="17"/>
      <c r="NJV1098" s="17"/>
      <c r="NJW1098" s="17"/>
      <c r="NJX1098" s="17"/>
      <c r="NJY1098" s="17"/>
      <c r="NJZ1098" s="17"/>
      <c r="NKA1098" s="17"/>
      <c r="NKB1098" s="17"/>
      <c r="NKC1098" s="17"/>
      <c r="NKD1098" s="17"/>
      <c r="NKE1098" s="17"/>
      <c r="NKF1098" s="17"/>
      <c r="NKG1098" s="17"/>
      <c r="NKH1098" s="17"/>
      <c r="NKI1098" s="17"/>
      <c r="NKJ1098" s="17"/>
      <c r="NKK1098" s="17"/>
      <c r="NKL1098" s="17"/>
      <c r="NKM1098" s="17"/>
      <c r="NKN1098" s="17"/>
      <c r="NKO1098" s="17"/>
      <c r="NKP1098" s="17"/>
      <c r="NKQ1098" s="17"/>
      <c r="NKR1098" s="17"/>
      <c r="NKS1098" s="17"/>
      <c r="NKT1098" s="17"/>
      <c r="NKU1098" s="17"/>
      <c r="NKV1098" s="17"/>
      <c r="NKW1098" s="17"/>
      <c r="NKX1098" s="17"/>
      <c r="NKY1098" s="17"/>
      <c r="NKZ1098" s="17"/>
      <c r="NLA1098" s="17"/>
      <c r="NLB1098" s="17"/>
      <c r="NLC1098" s="17"/>
      <c r="NLD1098" s="17"/>
      <c r="NLE1098" s="17"/>
      <c r="NLF1098" s="17"/>
      <c r="NLG1098" s="17"/>
      <c r="NLH1098" s="17"/>
      <c r="NLI1098" s="17"/>
      <c r="NLJ1098" s="17"/>
      <c r="NLK1098" s="17"/>
      <c r="NLL1098" s="17"/>
      <c r="NLM1098" s="17"/>
      <c r="NLN1098" s="17"/>
      <c r="NLO1098" s="17"/>
      <c r="NLP1098" s="17"/>
      <c r="NLQ1098" s="17"/>
      <c r="NLR1098" s="17"/>
      <c r="NLS1098" s="17"/>
      <c r="NLT1098" s="17"/>
      <c r="NLU1098" s="17"/>
      <c r="NLV1098" s="17"/>
      <c r="NLW1098" s="17"/>
      <c r="NLX1098" s="17"/>
      <c r="NLY1098" s="17"/>
      <c r="NLZ1098" s="17"/>
      <c r="NMA1098" s="17"/>
      <c r="NMB1098" s="17"/>
      <c r="NMC1098" s="17"/>
      <c r="NMD1098" s="17"/>
      <c r="NME1098" s="17"/>
      <c r="NMF1098" s="17"/>
      <c r="NMG1098" s="17"/>
      <c r="NMH1098" s="17"/>
      <c r="NMI1098" s="17"/>
      <c r="NMJ1098" s="17"/>
      <c r="NMK1098" s="17"/>
      <c r="NML1098" s="17"/>
      <c r="NMM1098" s="17"/>
      <c r="NMN1098" s="17"/>
      <c r="NMO1098" s="17"/>
      <c r="NMP1098" s="17"/>
      <c r="NMQ1098" s="17"/>
      <c r="NMR1098" s="17"/>
      <c r="NMS1098" s="17"/>
      <c r="NMT1098" s="17"/>
      <c r="NMU1098" s="17"/>
      <c r="NMV1098" s="17"/>
      <c r="NMW1098" s="17"/>
      <c r="NMX1098" s="17"/>
      <c r="NMY1098" s="17"/>
      <c r="NMZ1098" s="17"/>
      <c r="NNA1098" s="17"/>
      <c r="NNB1098" s="17"/>
      <c r="NNC1098" s="17"/>
      <c r="NND1098" s="17"/>
      <c r="NNE1098" s="17"/>
      <c r="NNF1098" s="17"/>
      <c r="NNG1098" s="17"/>
      <c r="NNH1098" s="17"/>
      <c r="NNI1098" s="17"/>
      <c r="NNJ1098" s="17"/>
      <c r="NNK1098" s="17"/>
      <c r="NNL1098" s="17"/>
      <c r="NNM1098" s="17"/>
      <c r="NNN1098" s="17"/>
      <c r="NNO1098" s="17"/>
      <c r="NNP1098" s="17"/>
      <c r="NNQ1098" s="17"/>
      <c r="NNR1098" s="17"/>
      <c r="NNS1098" s="17"/>
      <c r="NNT1098" s="17"/>
      <c r="NNU1098" s="17"/>
      <c r="NNV1098" s="17"/>
      <c r="NNW1098" s="17"/>
      <c r="NNX1098" s="17"/>
      <c r="NNY1098" s="17"/>
      <c r="NNZ1098" s="17"/>
      <c r="NOA1098" s="17"/>
      <c r="NOB1098" s="17"/>
      <c r="NOC1098" s="17"/>
      <c r="NOD1098" s="17"/>
      <c r="NOE1098" s="17"/>
      <c r="NOF1098" s="17"/>
      <c r="NOG1098" s="17"/>
      <c r="NOH1098" s="17"/>
      <c r="NOI1098" s="17"/>
      <c r="NOJ1098" s="17"/>
      <c r="NOK1098" s="17"/>
      <c r="NOL1098" s="17"/>
      <c r="NOM1098" s="17"/>
      <c r="NON1098" s="17"/>
      <c r="NOO1098" s="17"/>
      <c r="NOP1098" s="17"/>
      <c r="NOQ1098" s="17"/>
      <c r="NOR1098" s="17"/>
      <c r="NOS1098" s="17"/>
      <c r="NOT1098" s="17"/>
      <c r="NOU1098" s="17"/>
      <c r="NOV1098" s="17"/>
      <c r="NOW1098" s="17"/>
      <c r="NOX1098" s="17"/>
      <c r="NOY1098" s="17"/>
      <c r="NOZ1098" s="17"/>
      <c r="NPA1098" s="17"/>
      <c r="NPB1098" s="17"/>
      <c r="NPC1098" s="17"/>
      <c r="NPD1098" s="17"/>
      <c r="NPE1098" s="17"/>
      <c r="NPF1098" s="17"/>
      <c r="NPG1098" s="17"/>
      <c r="NPH1098" s="17"/>
      <c r="NPI1098" s="17"/>
      <c r="NPJ1098" s="17"/>
      <c r="NPK1098" s="17"/>
      <c r="NPL1098" s="17"/>
      <c r="NPM1098" s="17"/>
      <c r="NPN1098" s="17"/>
      <c r="NPO1098" s="17"/>
      <c r="NPP1098" s="17"/>
      <c r="NPQ1098" s="17"/>
      <c r="NPR1098" s="17"/>
      <c r="NPS1098" s="17"/>
      <c r="NPT1098" s="17"/>
      <c r="NPU1098" s="17"/>
      <c r="NPV1098" s="17"/>
      <c r="NPW1098" s="17"/>
      <c r="NPX1098" s="17"/>
      <c r="NPY1098" s="17"/>
      <c r="NPZ1098" s="17"/>
      <c r="NQA1098" s="17"/>
      <c r="NQB1098" s="17"/>
      <c r="NQC1098" s="17"/>
      <c r="NQD1098" s="17"/>
      <c r="NQE1098" s="17"/>
      <c r="NQF1098" s="17"/>
      <c r="NQG1098" s="17"/>
      <c r="NQH1098" s="17"/>
      <c r="NQI1098" s="17"/>
      <c r="NQJ1098" s="17"/>
      <c r="NQK1098" s="17"/>
      <c r="NQL1098" s="17"/>
      <c r="NQM1098" s="17"/>
      <c r="NQN1098" s="17"/>
      <c r="NQO1098" s="17"/>
      <c r="NQP1098" s="17"/>
      <c r="NQQ1098" s="17"/>
      <c r="NQR1098" s="17"/>
      <c r="NQS1098" s="17"/>
      <c r="NQT1098" s="17"/>
      <c r="NQU1098" s="17"/>
      <c r="NQV1098" s="17"/>
      <c r="NQW1098" s="17"/>
      <c r="NQX1098" s="17"/>
      <c r="NQY1098" s="17"/>
      <c r="NQZ1098" s="17"/>
      <c r="NRA1098" s="17"/>
      <c r="NRB1098" s="17"/>
      <c r="NRC1098" s="17"/>
      <c r="NRD1098" s="17"/>
      <c r="NRE1098" s="17"/>
      <c r="NRF1098" s="17"/>
      <c r="NRG1098" s="17"/>
      <c r="NRH1098" s="17"/>
      <c r="NRI1098" s="17"/>
      <c r="NRJ1098" s="17"/>
      <c r="NRK1098" s="17"/>
      <c r="NRL1098" s="17"/>
      <c r="NRM1098" s="17"/>
      <c r="NRN1098" s="17"/>
      <c r="NRO1098" s="17"/>
      <c r="NRP1098" s="17"/>
      <c r="NRQ1098" s="17"/>
      <c r="NRR1098" s="17"/>
      <c r="NRS1098" s="17"/>
      <c r="NRT1098" s="17"/>
      <c r="NRU1098" s="17"/>
      <c r="NRV1098" s="17"/>
      <c r="NRW1098" s="17"/>
      <c r="NRX1098" s="17"/>
      <c r="NRY1098" s="17"/>
      <c r="NRZ1098" s="17"/>
      <c r="NSA1098" s="17"/>
      <c r="NSB1098" s="17"/>
      <c r="NSC1098" s="17"/>
      <c r="NSD1098" s="17"/>
      <c r="NSE1098" s="17"/>
      <c r="NSF1098" s="17"/>
      <c r="NSG1098" s="17"/>
      <c r="NSH1098" s="17"/>
      <c r="NSI1098" s="17"/>
      <c r="NSJ1098" s="17"/>
      <c r="NSK1098" s="17"/>
      <c r="NSL1098" s="17"/>
      <c r="NSM1098" s="17"/>
      <c r="NSN1098" s="17"/>
      <c r="NSO1098" s="17"/>
      <c r="NSP1098" s="17"/>
      <c r="NSQ1098" s="17"/>
      <c r="NSR1098" s="17"/>
      <c r="NSS1098" s="17"/>
      <c r="NST1098" s="17"/>
      <c r="NSU1098" s="17"/>
      <c r="NSV1098" s="17"/>
      <c r="NSW1098" s="17"/>
      <c r="NSX1098" s="17"/>
      <c r="NSY1098" s="17"/>
      <c r="NSZ1098" s="17"/>
      <c r="NTA1098" s="17"/>
      <c r="NTB1098" s="17"/>
      <c r="NTC1098" s="17"/>
      <c r="NTD1098" s="17"/>
      <c r="NTE1098" s="17"/>
      <c r="NTF1098" s="17"/>
      <c r="NTG1098" s="17"/>
      <c r="NTH1098" s="17"/>
      <c r="NTI1098" s="17"/>
      <c r="NTJ1098" s="17"/>
      <c r="NTK1098" s="17"/>
      <c r="NTL1098" s="17"/>
      <c r="NTM1098" s="17"/>
      <c r="NTN1098" s="17"/>
      <c r="NTO1098" s="17"/>
      <c r="NTP1098" s="17"/>
      <c r="NTQ1098" s="17"/>
      <c r="NTR1098" s="17"/>
      <c r="NTS1098" s="17"/>
      <c r="NTT1098" s="17"/>
      <c r="NTU1098" s="17"/>
      <c r="NTV1098" s="17"/>
      <c r="NTW1098" s="17"/>
      <c r="NTX1098" s="17"/>
      <c r="NTY1098" s="17"/>
      <c r="NTZ1098" s="17"/>
      <c r="NUA1098" s="17"/>
      <c r="NUB1098" s="17"/>
      <c r="NUC1098" s="17"/>
      <c r="NUD1098" s="17"/>
      <c r="NUE1098" s="17"/>
      <c r="NUF1098" s="17"/>
      <c r="NUG1098" s="17"/>
      <c r="NUH1098" s="17"/>
      <c r="NUI1098" s="17"/>
      <c r="NUJ1098" s="17"/>
      <c r="NUK1098" s="17"/>
      <c r="NUL1098" s="17"/>
      <c r="NUM1098" s="17"/>
      <c r="NUN1098" s="17"/>
      <c r="NUO1098" s="17"/>
      <c r="NUP1098" s="17"/>
      <c r="NUQ1098" s="17"/>
      <c r="NUR1098" s="17"/>
      <c r="NUS1098" s="17"/>
      <c r="NUT1098" s="17"/>
      <c r="NUU1098" s="17"/>
      <c r="NUV1098" s="17"/>
      <c r="NUW1098" s="17"/>
      <c r="NUX1098" s="17"/>
      <c r="NUY1098" s="17"/>
      <c r="NUZ1098" s="17"/>
      <c r="NVA1098" s="17"/>
      <c r="NVB1098" s="17"/>
      <c r="NVC1098" s="17"/>
      <c r="NVD1098" s="17"/>
      <c r="NVE1098" s="17"/>
      <c r="NVF1098" s="17"/>
      <c r="NVG1098" s="17"/>
      <c r="NVH1098" s="17"/>
      <c r="NVI1098" s="17"/>
      <c r="NVJ1098" s="17"/>
      <c r="NVK1098" s="17"/>
      <c r="NVL1098" s="17"/>
      <c r="NVM1098" s="17"/>
      <c r="NVN1098" s="17"/>
      <c r="NVO1098" s="17"/>
      <c r="NVP1098" s="17"/>
      <c r="NVQ1098" s="17"/>
      <c r="NVR1098" s="17"/>
      <c r="NVS1098" s="17"/>
      <c r="NVT1098" s="17"/>
      <c r="NVU1098" s="17"/>
      <c r="NVV1098" s="17"/>
      <c r="NVW1098" s="17"/>
      <c r="NVX1098" s="17"/>
      <c r="NVY1098" s="17"/>
      <c r="NVZ1098" s="17"/>
      <c r="NWA1098" s="17"/>
      <c r="NWB1098" s="17"/>
      <c r="NWC1098" s="17"/>
      <c r="NWD1098" s="17"/>
      <c r="NWE1098" s="17"/>
      <c r="NWF1098" s="17"/>
      <c r="NWG1098" s="17"/>
      <c r="NWH1098" s="17"/>
      <c r="NWI1098" s="17"/>
      <c r="NWJ1098" s="17"/>
      <c r="NWK1098" s="17"/>
      <c r="NWL1098" s="17"/>
      <c r="NWM1098" s="17"/>
      <c r="NWN1098" s="17"/>
      <c r="NWO1098" s="17"/>
      <c r="NWP1098" s="17"/>
      <c r="NWQ1098" s="17"/>
      <c r="NWR1098" s="17"/>
      <c r="NWS1098" s="17"/>
      <c r="NWT1098" s="17"/>
      <c r="NWU1098" s="17"/>
      <c r="NWV1098" s="17"/>
      <c r="NWW1098" s="17"/>
      <c r="NWX1098" s="17"/>
      <c r="NWY1098" s="17"/>
      <c r="NWZ1098" s="17"/>
      <c r="NXA1098" s="17"/>
      <c r="NXB1098" s="17"/>
      <c r="NXC1098" s="17"/>
      <c r="NXD1098" s="17"/>
      <c r="NXE1098" s="17"/>
      <c r="NXF1098" s="17"/>
      <c r="NXG1098" s="17"/>
      <c r="NXH1098" s="17"/>
      <c r="NXI1098" s="17"/>
      <c r="NXJ1098" s="17"/>
      <c r="NXK1098" s="17"/>
      <c r="NXL1098" s="17"/>
      <c r="NXM1098" s="17"/>
      <c r="NXN1098" s="17"/>
      <c r="NXO1098" s="17"/>
      <c r="NXP1098" s="17"/>
      <c r="NXQ1098" s="17"/>
      <c r="NXR1098" s="17"/>
      <c r="NXS1098" s="17"/>
      <c r="NXT1098" s="17"/>
      <c r="NXU1098" s="17"/>
      <c r="NXV1098" s="17"/>
      <c r="NXW1098" s="17"/>
      <c r="NXX1098" s="17"/>
      <c r="NXY1098" s="17"/>
      <c r="NXZ1098" s="17"/>
      <c r="NYA1098" s="17"/>
      <c r="NYB1098" s="17"/>
      <c r="NYC1098" s="17"/>
      <c r="NYD1098" s="17"/>
      <c r="NYE1098" s="17"/>
      <c r="NYF1098" s="17"/>
      <c r="NYG1098" s="17"/>
      <c r="NYH1098" s="17"/>
      <c r="NYI1098" s="17"/>
      <c r="NYJ1098" s="17"/>
      <c r="NYK1098" s="17"/>
      <c r="NYL1098" s="17"/>
      <c r="NYM1098" s="17"/>
      <c r="NYN1098" s="17"/>
      <c r="NYO1098" s="17"/>
      <c r="NYP1098" s="17"/>
      <c r="NYQ1098" s="17"/>
      <c r="NYR1098" s="17"/>
      <c r="NYS1098" s="17"/>
      <c r="NYT1098" s="17"/>
      <c r="NYU1098" s="17"/>
      <c r="NYV1098" s="17"/>
      <c r="NYW1098" s="17"/>
      <c r="NYX1098" s="17"/>
      <c r="NYY1098" s="17"/>
      <c r="NYZ1098" s="17"/>
      <c r="NZA1098" s="17"/>
      <c r="NZB1098" s="17"/>
      <c r="NZC1098" s="17"/>
      <c r="NZD1098" s="17"/>
      <c r="NZE1098" s="17"/>
      <c r="NZF1098" s="17"/>
      <c r="NZG1098" s="17"/>
      <c r="NZH1098" s="17"/>
      <c r="NZI1098" s="17"/>
      <c r="NZJ1098" s="17"/>
      <c r="NZK1098" s="17"/>
      <c r="NZL1098" s="17"/>
      <c r="NZM1098" s="17"/>
      <c r="NZN1098" s="17"/>
      <c r="NZO1098" s="17"/>
      <c r="NZP1098" s="17"/>
      <c r="NZQ1098" s="17"/>
      <c r="NZR1098" s="17"/>
      <c r="NZS1098" s="17"/>
      <c r="NZT1098" s="17"/>
      <c r="NZU1098" s="17"/>
      <c r="NZV1098" s="17"/>
      <c r="NZW1098" s="17"/>
      <c r="NZX1098" s="17"/>
      <c r="NZY1098" s="17"/>
      <c r="NZZ1098" s="17"/>
      <c r="OAA1098" s="17"/>
      <c r="OAB1098" s="17"/>
      <c r="OAC1098" s="17"/>
      <c r="OAD1098" s="17"/>
      <c r="OAE1098" s="17"/>
      <c r="OAF1098" s="17"/>
      <c r="OAG1098" s="17"/>
      <c r="OAH1098" s="17"/>
      <c r="OAI1098" s="17"/>
      <c r="OAJ1098" s="17"/>
      <c r="OAK1098" s="17"/>
      <c r="OAL1098" s="17"/>
      <c r="OAM1098" s="17"/>
      <c r="OAN1098" s="17"/>
      <c r="OAO1098" s="17"/>
      <c r="OAP1098" s="17"/>
      <c r="OAQ1098" s="17"/>
      <c r="OAR1098" s="17"/>
      <c r="OAS1098" s="17"/>
      <c r="OAT1098" s="17"/>
      <c r="OAU1098" s="17"/>
      <c r="OAV1098" s="17"/>
      <c r="OAW1098" s="17"/>
      <c r="OAX1098" s="17"/>
      <c r="OAY1098" s="17"/>
      <c r="OAZ1098" s="17"/>
      <c r="OBA1098" s="17"/>
      <c r="OBB1098" s="17"/>
      <c r="OBC1098" s="17"/>
      <c r="OBD1098" s="17"/>
      <c r="OBE1098" s="17"/>
      <c r="OBF1098" s="17"/>
      <c r="OBG1098" s="17"/>
      <c r="OBH1098" s="17"/>
      <c r="OBI1098" s="17"/>
      <c r="OBJ1098" s="17"/>
      <c r="OBK1098" s="17"/>
      <c r="OBL1098" s="17"/>
      <c r="OBM1098" s="17"/>
      <c r="OBN1098" s="17"/>
      <c r="OBO1098" s="17"/>
      <c r="OBP1098" s="17"/>
      <c r="OBQ1098" s="17"/>
      <c r="OBR1098" s="17"/>
      <c r="OBS1098" s="17"/>
      <c r="OBT1098" s="17"/>
      <c r="OBU1098" s="17"/>
      <c r="OBV1098" s="17"/>
      <c r="OBW1098" s="17"/>
      <c r="OBX1098" s="17"/>
      <c r="OBY1098" s="17"/>
      <c r="OBZ1098" s="17"/>
      <c r="OCA1098" s="17"/>
      <c r="OCB1098" s="17"/>
      <c r="OCC1098" s="17"/>
      <c r="OCD1098" s="17"/>
      <c r="OCE1098" s="17"/>
      <c r="OCF1098" s="17"/>
      <c r="OCG1098" s="17"/>
      <c r="OCH1098" s="17"/>
      <c r="OCI1098" s="17"/>
      <c r="OCJ1098" s="17"/>
      <c r="OCK1098" s="17"/>
      <c r="OCL1098" s="17"/>
      <c r="OCM1098" s="17"/>
      <c r="OCN1098" s="17"/>
      <c r="OCO1098" s="17"/>
      <c r="OCP1098" s="17"/>
      <c r="OCQ1098" s="17"/>
      <c r="OCR1098" s="17"/>
      <c r="OCS1098" s="17"/>
      <c r="OCT1098" s="17"/>
      <c r="OCU1098" s="17"/>
      <c r="OCV1098" s="17"/>
      <c r="OCW1098" s="17"/>
      <c r="OCX1098" s="17"/>
      <c r="OCY1098" s="17"/>
      <c r="OCZ1098" s="17"/>
      <c r="ODA1098" s="17"/>
      <c r="ODB1098" s="17"/>
      <c r="ODC1098" s="17"/>
      <c r="ODD1098" s="17"/>
      <c r="ODE1098" s="17"/>
      <c r="ODF1098" s="17"/>
      <c r="ODG1098" s="17"/>
      <c r="ODH1098" s="17"/>
      <c r="ODI1098" s="17"/>
      <c r="ODJ1098" s="17"/>
      <c r="ODK1098" s="17"/>
      <c r="ODL1098" s="17"/>
      <c r="ODM1098" s="17"/>
      <c r="ODN1098" s="17"/>
      <c r="ODO1098" s="17"/>
      <c r="ODP1098" s="17"/>
      <c r="ODQ1098" s="17"/>
      <c r="ODR1098" s="17"/>
      <c r="ODS1098" s="17"/>
      <c r="ODT1098" s="17"/>
      <c r="ODU1098" s="17"/>
      <c r="ODV1098" s="17"/>
      <c r="ODW1098" s="17"/>
      <c r="ODX1098" s="17"/>
      <c r="ODY1098" s="17"/>
      <c r="ODZ1098" s="17"/>
      <c r="OEA1098" s="17"/>
      <c r="OEB1098" s="17"/>
      <c r="OEC1098" s="17"/>
      <c r="OED1098" s="17"/>
      <c r="OEE1098" s="17"/>
      <c r="OEF1098" s="17"/>
      <c r="OEG1098" s="17"/>
      <c r="OEH1098" s="17"/>
      <c r="OEI1098" s="17"/>
      <c r="OEJ1098" s="17"/>
      <c r="OEK1098" s="17"/>
      <c r="OEL1098" s="17"/>
      <c r="OEM1098" s="17"/>
      <c r="OEN1098" s="17"/>
      <c r="OEO1098" s="17"/>
      <c r="OEP1098" s="17"/>
      <c r="OEQ1098" s="17"/>
      <c r="OER1098" s="17"/>
      <c r="OES1098" s="17"/>
      <c r="OET1098" s="17"/>
      <c r="OEU1098" s="17"/>
      <c r="OEV1098" s="17"/>
      <c r="OEW1098" s="17"/>
      <c r="OEX1098" s="17"/>
      <c r="OEY1098" s="17"/>
      <c r="OEZ1098" s="17"/>
      <c r="OFA1098" s="17"/>
      <c r="OFB1098" s="17"/>
      <c r="OFC1098" s="17"/>
      <c r="OFD1098" s="17"/>
      <c r="OFE1098" s="17"/>
      <c r="OFF1098" s="17"/>
      <c r="OFG1098" s="17"/>
      <c r="OFH1098" s="17"/>
      <c r="OFI1098" s="17"/>
      <c r="OFJ1098" s="17"/>
      <c r="OFK1098" s="17"/>
      <c r="OFL1098" s="17"/>
      <c r="OFM1098" s="17"/>
      <c r="OFN1098" s="17"/>
      <c r="OFO1098" s="17"/>
      <c r="OFP1098" s="17"/>
      <c r="OFQ1098" s="17"/>
      <c r="OFR1098" s="17"/>
      <c r="OFS1098" s="17"/>
      <c r="OFT1098" s="17"/>
      <c r="OFU1098" s="17"/>
      <c r="OFV1098" s="17"/>
      <c r="OFW1098" s="17"/>
      <c r="OFX1098" s="17"/>
      <c r="OFY1098" s="17"/>
      <c r="OFZ1098" s="17"/>
      <c r="OGA1098" s="17"/>
      <c r="OGB1098" s="17"/>
      <c r="OGC1098" s="17"/>
      <c r="OGD1098" s="17"/>
      <c r="OGE1098" s="17"/>
      <c r="OGF1098" s="17"/>
      <c r="OGG1098" s="17"/>
      <c r="OGH1098" s="17"/>
      <c r="OGI1098" s="17"/>
      <c r="OGJ1098" s="17"/>
      <c r="OGK1098" s="17"/>
      <c r="OGL1098" s="17"/>
      <c r="OGM1098" s="17"/>
      <c r="OGN1098" s="17"/>
      <c r="OGO1098" s="17"/>
      <c r="OGP1098" s="17"/>
      <c r="OGQ1098" s="17"/>
      <c r="OGR1098" s="17"/>
      <c r="OGS1098" s="17"/>
      <c r="OGT1098" s="17"/>
      <c r="OGU1098" s="17"/>
      <c r="OGV1098" s="17"/>
      <c r="OGW1098" s="17"/>
      <c r="OGX1098" s="17"/>
      <c r="OGY1098" s="17"/>
      <c r="OGZ1098" s="17"/>
      <c r="OHA1098" s="17"/>
      <c r="OHB1098" s="17"/>
      <c r="OHC1098" s="17"/>
      <c r="OHD1098" s="17"/>
      <c r="OHE1098" s="17"/>
      <c r="OHF1098" s="17"/>
      <c r="OHG1098" s="17"/>
      <c r="OHH1098" s="17"/>
      <c r="OHI1098" s="17"/>
      <c r="OHJ1098" s="17"/>
      <c r="OHK1098" s="17"/>
      <c r="OHL1098" s="17"/>
      <c r="OHM1098" s="17"/>
      <c r="OHN1098" s="17"/>
      <c r="OHO1098" s="17"/>
      <c r="OHP1098" s="17"/>
      <c r="OHQ1098" s="17"/>
      <c r="OHR1098" s="17"/>
      <c r="OHS1098" s="17"/>
      <c r="OHT1098" s="17"/>
      <c r="OHU1098" s="17"/>
      <c r="OHV1098" s="17"/>
      <c r="OHW1098" s="17"/>
      <c r="OHX1098" s="17"/>
      <c r="OHY1098" s="17"/>
      <c r="OHZ1098" s="17"/>
      <c r="OIA1098" s="17"/>
      <c r="OIB1098" s="17"/>
      <c r="OIC1098" s="17"/>
      <c r="OID1098" s="17"/>
      <c r="OIE1098" s="17"/>
      <c r="OIF1098" s="17"/>
      <c r="OIG1098" s="17"/>
      <c r="OIH1098" s="17"/>
      <c r="OII1098" s="17"/>
      <c r="OIJ1098" s="17"/>
      <c r="OIK1098" s="17"/>
      <c r="OIL1098" s="17"/>
      <c r="OIM1098" s="17"/>
      <c r="OIN1098" s="17"/>
      <c r="OIO1098" s="17"/>
      <c r="OIP1098" s="17"/>
      <c r="OIQ1098" s="17"/>
      <c r="OIR1098" s="17"/>
      <c r="OIS1098" s="17"/>
      <c r="OIT1098" s="17"/>
      <c r="OIU1098" s="17"/>
      <c r="OIV1098" s="17"/>
      <c r="OIW1098" s="17"/>
      <c r="OIX1098" s="17"/>
      <c r="OIY1098" s="17"/>
      <c r="OIZ1098" s="17"/>
      <c r="OJA1098" s="17"/>
      <c r="OJB1098" s="17"/>
      <c r="OJC1098" s="17"/>
      <c r="OJD1098" s="17"/>
      <c r="OJE1098" s="17"/>
      <c r="OJF1098" s="17"/>
      <c r="OJG1098" s="17"/>
      <c r="OJH1098" s="17"/>
      <c r="OJI1098" s="17"/>
      <c r="OJJ1098" s="17"/>
      <c r="OJK1098" s="17"/>
      <c r="OJL1098" s="17"/>
      <c r="OJM1098" s="17"/>
      <c r="OJN1098" s="17"/>
      <c r="OJO1098" s="17"/>
      <c r="OJP1098" s="17"/>
      <c r="OJQ1098" s="17"/>
      <c r="OJR1098" s="17"/>
      <c r="OJS1098" s="17"/>
      <c r="OJT1098" s="17"/>
      <c r="OJU1098" s="17"/>
      <c r="OJV1098" s="17"/>
      <c r="OJW1098" s="17"/>
      <c r="OJX1098" s="17"/>
      <c r="OJY1098" s="17"/>
      <c r="OJZ1098" s="17"/>
      <c r="OKA1098" s="17"/>
      <c r="OKB1098" s="17"/>
      <c r="OKC1098" s="17"/>
      <c r="OKD1098" s="17"/>
      <c r="OKE1098" s="17"/>
      <c r="OKF1098" s="17"/>
      <c r="OKG1098" s="17"/>
      <c r="OKH1098" s="17"/>
      <c r="OKI1098" s="17"/>
      <c r="OKJ1098" s="17"/>
      <c r="OKK1098" s="17"/>
      <c r="OKL1098" s="17"/>
      <c r="OKM1098" s="17"/>
      <c r="OKN1098" s="17"/>
      <c r="OKO1098" s="17"/>
      <c r="OKP1098" s="17"/>
      <c r="OKQ1098" s="17"/>
      <c r="OKR1098" s="17"/>
      <c r="OKS1098" s="17"/>
      <c r="OKT1098" s="17"/>
      <c r="OKU1098" s="17"/>
      <c r="OKV1098" s="17"/>
      <c r="OKW1098" s="17"/>
      <c r="OKX1098" s="17"/>
      <c r="OKY1098" s="17"/>
      <c r="OKZ1098" s="17"/>
      <c r="OLA1098" s="17"/>
      <c r="OLB1098" s="17"/>
      <c r="OLC1098" s="17"/>
      <c r="OLD1098" s="17"/>
      <c r="OLE1098" s="17"/>
      <c r="OLF1098" s="17"/>
      <c r="OLG1098" s="17"/>
      <c r="OLH1098" s="17"/>
      <c r="OLI1098" s="17"/>
      <c r="OLJ1098" s="17"/>
      <c r="OLK1098" s="17"/>
      <c r="OLL1098" s="17"/>
      <c r="OLM1098" s="17"/>
      <c r="OLN1098" s="17"/>
      <c r="OLO1098" s="17"/>
      <c r="OLP1098" s="17"/>
      <c r="OLQ1098" s="17"/>
      <c r="OLR1098" s="17"/>
      <c r="OLS1098" s="17"/>
      <c r="OLT1098" s="17"/>
      <c r="OLU1098" s="17"/>
      <c r="OLV1098" s="17"/>
      <c r="OLW1098" s="17"/>
      <c r="OLX1098" s="17"/>
      <c r="OLY1098" s="17"/>
      <c r="OLZ1098" s="17"/>
      <c r="OMA1098" s="17"/>
      <c r="OMB1098" s="17"/>
      <c r="OMC1098" s="17"/>
      <c r="OMD1098" s="17"/>
      <c r="OME1098" s="17"/>
      <c r="OMF1098" s="17"/>
      <c r="OMG1098" s="17"/>
      <c r="OMH1098" s="17"/>
      <c r="OMI1098" s="17"/>
      <c r="OMJ1098" s="17"/>
      <c r="OMK1098" s="17"/>
      <c r="OML1098" s="17"/>
      <c r="OMM1098" s="17"/>
      <c r="OMN1098" s="17"/>
      <c r="OMO1098" s="17"/>
      <c r="OMP1098" s="17"/>
      <c r="OMQ1098" s="17"/>
      <c r="OMR1098" s="17"/>
      <c r="OMS1098" s="17"/>
      <c r="OMT1098" s="17"/>
      <c r="OMU1098" s="17"/>
      <c r="OMV1098" s="17"/>
      <c r="OMW1098" s="17"/>
      <c r="OMX1098" s="17"/>
      <c r="OMY1098" s="17"/>
      <c r="OMZ1098" s="17"/>
      <c r="ONA1098" s="17"/>
      <c r="ONB1098" s="17"/>
      <c r="ONC1098" s="17"/>
      <c r="OND1098" s="17"/>
      <c r="ONE1098" s="17"/>
      <c r="ONF1098" s="17"/>
      <c r="ONG1098" s="17"/>
      <c r="ONH1098" s="17"/>
      <c r="ONI1098" s="17"/>
      <c r="ONJ1098" s="17"/>
      <c r="ONK1098" s="17"/>
      <c r="ONL1098" s="17"/>
      <c r="ONM1098" s="17"/>
      <c r="ONN1098" s="17"/>
      <c r="ONO1098" s="17"/>
      <c r="ONP1098" s="17"/>
      <c r="ONQ1098" s="17"/>
      <c r="ONR1098" s="17"/>
      <c r="ONS1098" s="17"/>
      <c r="ONT1098" s="17"/>
      <c r="ONU1098" s="17"/>
      <c r="ONV1098" s="17"/>
      <c r="ONW1098" s="17"/>
      <c r="ONX1098" s="17"/>
      <c r="ONY1098" s="17"/>
      <c r="ONZ1098" s="17"/>
      <c r="OOA1098" s="17"/>
      <c r="OOB1098" s="17"/>
      <c r="OOC1098" s="17"/>
      <c r="OOD1098" s="17"/>
      <c r="OOE1098" s="17"/>
      <c r="OOF1098" s="17"/>
      <c r="OOG1098" s="17"/>
      <c r="OOH1098" s="17"/>
      <c r="OOI1098" s="17"/>
      <c r="OOJ1098" s="17"/>
      <c r="OOK1098" s="17"/>
      <c r="OOL1098" s="17"/>
      <c r="OOM1098" s="17"/>
      <c r="OON1098" s="17"/>
      <c r="OOO1098" s="17"/>
      <c r="OOP1098" s="17"/>
      <c r="OOQ1098" s="17"/>
      <c r="OOR1098" s="17"/>
      <c r="OOS1098" s="17"/>
      <c r="OOT1098" s="17"/>
      <c r="OOU1098" s="17"/>
      <c r="OOV1098" s="17"/>
      <c r="OOW1098" s="17"/>
      <c r="OOX1098" s="17"/>
      <c r="OOY1098" s="17"/>
      <c r="OOZ1098" s="17"/>
      <c r="OPA1098" s="17"/>
      <c r="OPB1098" s="17"/>
      <c r="OPC1098" s="17"/>
      <c r="OPD1098" s="17"/>
      <c r="OPE1098" s="17"/>
      <c r="OPF1098" s="17"/>
      <c r="OPG1098" s="17"/>
      <c r="OPH1098" s="17"/>
      <c r="OPI1098" s="17"/>
      <c r="OPJ1098" s="17"/>
      <c r="OPK1098" s="17"/>
      <c r="OPL1098" s="17"/>
      <c r="OPM1098" s="17"/>
      <c r="OPN1098" s="17"/>
      <c r="OPO1098" s="17"/>
      <c r="OPP1098" s="17"/>
      <c r="OPQ1098" s="17"/>
      <c r="OPR1098" s="17"/>
      <c r="OPS1098" s="17"/>
      <c r="OPT1098" s="17"/>
      <c r="OPU1098" s="17"/>
      <c r="OPV1098" s="17"/>
      <c r="OPW1098" s="17"/>
      <c r="OPX1098" s="17"/>
      <c r="OPY1098" s="17"/>
      <c r="OPZ1098" s="17"/>
      <c r="OQA1098" s="17"/>
      <c r="OQB1098" s="17"/>
      <c r="OQC1098" s="17"/>
      <c r="OQD1098" s="17"/>
      <c r="OQE1098" s="17"/>
      <c r="OQF1098" s="17"/>
      <c r="OQG1098" s="17"/>
      <c r="OQH1098" s="17"/>
      <c r="OQI1098" s="17"/>
      <c r="OQJ1098" s="17"/>
      <c r="OQK1098" s="17"/>
      <c r="OQL1098" s="17"/>
      <c r="OQM1098" s="17"/>
      <c r="OQN1098" s="17"/>
      <c r="OQO1098" s="17"/>
      <c r="OQP1098" s="17"/>
      <c r="OQQ1098" s="17"/>
      <c r="OQR1098" s="17"/>
      <c r="OQS1098" s="17"/>
      <c r="OQT1098" s="17"/>
      <c r="OQU1098" s="17"/>
      <c r="OQV1098" s="17"/>
      <c r="OQW1098" s="17"/>
      <c r="OQX1098" s="17"/>
      <c r="OQY1098" s="17"/>
      <c r="OQZ1098" s="17"/>
      <c r="ORA1098" s="17"/>
      <c r="ORB1098" s="17"/>
      <c r="ORC1098" s="17"/>
      <c r="ORD1098" s="17"/>
      <c r="ORE1098" s="17"/>
      <c r="ORF1098" s="17"/>
      <c r="ORG1098" s="17"/>
      <c r="ORH1098" s="17"/>
      <c r="ORI1098" s="17"/>
      <c r="ORJ1098" s="17"/>
      <c r="ORK1098" s="17"/>
      <c r="ORL1098" s="17"/>
      <c r="ORM1098" s="17"/>
      <c r="ORN1098" s="17"/>
      <c r="ORO1098" s="17"/>
      <c r="ORP1098" s="17"/>
      <c r="ORQ1098" s="17"/>
      <c r="ORR1098" s="17"/>
      <c r="ORS1098" s="17"/>
      <c r="ORT1098" s="17"/>
      <c r="ORU1098" s="17"/>
      <c r="ORV1098" s="17"/>
      <c r="ORW1098" s="17"/>
      <c r="ORX1098" s="17"/>
      <c r="ORY1098" s="17"/>
      <c r="ORZ1098" s="17"/>
      <c r="OSA1098" s="17"/>
      <c r="OSB1098" s="17"/>
      <c r="OSC1098" s="17"/>
      <c r="OSD1098" s="17"/>
      <c r="OSE1098" s="17"/>
      <c r="OSF1098" s="17"/>
      <c r="OSG1098" s="17"/>
      <c r="OSH1098" s="17"/>
      <c r="OSI1098" s="17"/>
      <c r="OSJ1098" s="17"/>
      <c r="OSK1098" s="17"/>
      <c r="OSL1098" s="17"/>
      <c r="OSM1098" s="17"/>
      <c r="OSN1098" s="17"/>
      <c r="OSO1098" s="17"/>
      <c r="OSP1098" s="17"/>
      <c r="OSQ1098" s="17"/>
      <c r="OSR1098" s="17"/>
      <c r="OSS1098" s="17"/>
      <c r="OST1098" s="17"/>
      <c r="OSU1098" s="17"/>
      <c r="OSV1098" s="17"/>
      <c r="OSW1098" s="17"/>
      <c r="OSX1098" s="17"/>
      <c r="OSY1098" s="17"/>
      <c r="OSZ1098" s="17"/>
      <c r="OTA1098" s="17"/>
      <c r="OTB1098" s="17"/>
      <c r="OTC1098" s="17"/>
      <c r="OTD1098" s="17"/>
      <c r="OTE1098" s="17"/>
      <c r="OTF1098" s="17"/>
      <c r="OTG1098" s="17"/>
      <c r="OTH1098" s="17"/>
      <c r="OTI1098" s="17"/>
      <c r="OTJ1098" s="17"/>
      <c r="OTK1098" s="17"/>
      <c r="OTL1098" s="17"/>
      <c r="OTM1098" s="17"/>
      <c r="OTN1098" s="17"/>
      <c r="OTO1098" s="17"/>
      <c r="OTP1098" s="17"/>
      <c r="OTQ1098" s="17"/>
      <c r="OTR1098" s="17"/>
      <c r="OTS1098" s="17"/>
      <c r="OTT1098" s="17"/>
      <c r="OTU1098" s="17"/>
      <c r="OTV1098" s="17"/>
      <c r="OTW1098" s="17"/>
      <c r="OTX1098" s="17"/>
      <c r="OTY1098" s="17"/>
      <c r="OTZ1098" s="17"/>
      <c r="OUA1098" s="17"/>
      <c r="OUB1098" s="17"/>
      <c r="OUC1098" s="17"/>
      <c r="OUD1098" s="17"/>
      <c r="OUE1098" s="17"/>
      <c r="OUF1098" s="17"/>
      <c r="OUG1098" s="17"/>
      <c r="OUH1098" s="17"/>
      <c r="OUI1098" s="17"/>
      <c r="OUJ1098" s="17"/>
      <c r="OUK1098" s="17"/>
      <c r="OUL1098" s="17"/>
      <c r="OUM1098" s="17"/>
      <c r="OUN1098" s="17"/>
      <c r="OUO1098" s="17"/>
      <c r="OUP1098" s="17"/>
      <c r="OUQ1098" s="17"/>
      <c r="OUR1098" s="17"/>
      <c r="OUS1098" s="17"/>
      <c r="OUT1098" s="17"/>
      <c r="OUU1098" s="17"/>
      <c r="OUV1098" s="17"/>
      <c r="OUW1098" s="17"/>
      <c r="OUX1098" s="17"/>
      <c r="OUY1098" s="17"/>
      <c r="OUZ1098" s="17"/>
      <c r="OVA1098" s="17"/>
      <c r="OVB1098" s="17"/>
      <c r="OVC1098" s="17"/>
      <c r="OVD1098" s="17"/>
      <c r="OVE1098" s="17"/>
      <c r="OVF1098" s="17"/>
      <c r="OVG1098" s="17"/>
      <c r="OVH1098" s="17"/>
      <c r="OVI1098" s="17"/>
      <c r="OVJ1098" s="17"/>
      <c r="OVK1098" s="17"/>
      <c r="OVL1098" s="17"/>
      <c r="OVM1098" s="17"/>
      <c r="OVN1098" s="17"/>
      <c r="OVO1098" s="17"/>
      <c r="OVP1098" s="17"/>
      <c r="OVQ1098" s="17"/>
      <c r="OVR1098" s="17"/>
      <c r="OVS1098" s="17"/>
      <c r="OVT1098" s="17"/>
      <c r="OVU1098" s="17"/>
      <c r="OVV1098" s="17"/>
      <c r="OVW1098" s="17"/>
      <c r="OVX1098" s="17"/>
      <c r="OVY1098" s="17"/>
      <c r="OVZ1098" s="17"/>
      <c r="OWA1098" s="17"/>
      <c r="OWB1098" s="17"/>
      <c r="OWC1098" s="17"/>
      <c r="OWD1098" s="17"/>
      <c r="OWE1098" s="17"/>
      <c r="OWF1098" s="17"/>
      <c r="OWG1098" s="17"/>
      <c r="OWH1098" s="17"/>
      <c r="OWI1098" s="17"/>
      <c r="OWJ1098" s="17"/>
      <c r="OWK1098" s="17"/>
      <c r="OWL1098" s="17"/>
      <c r="OWM1098" s="17"/>
      <c r="OWN1098" s="17"/>
      <c r="OWO1098" s="17"/>
      <c r="OWP1098" s="17"/>
      <c r="OWQ1098" s="17"/>
      <c r="OWR1098" s="17"/>
      <c r="OWS1098" s="17"/>
      <c r="OWT1098" s="17"/>
      <c r="OWU1098" s="17"/>
      <c r="OWV1098" s="17"/>
      <c r="OWW1098" s="17"/>
      <c r="OWX1098" s="17"/>
      <c r="OWY1098" s="17"/>
      <c r="OWZ1098" s="17"/>
      <c r="OXA1098" s="17"/>
      <c r="OXB1098" s="17"/>
      <c r="OXC1098" s="17"/>
      <c r="OXD1098" s="17"/>
      <c r="OXE1098" s="17"/>
      <c r="OXF1098" s="17"/>
      <c r="OXG1098" s="17"/>
      <c r="OXH1098" s="17"/>
      <c r="OXI1098" s="17"/>
      <c r="OXJ1098" s="17"/>
      <c r="OXK1098" s="17"/>
      <c r="OXL1098" s="17"/>
      <c r="OXM1098" s="17"/>
      <c r="OXN1098" s="17"/>
      <c r="OXO1098" s="17"/>
      <c r="OXP1098" s="17"/>
      <c r="OXQ1098" s="17"/>
      <c r="OXR1098" s="17"/>
      <c r="OXS1098" s="17"/>
      <c r="OXT1098" s="17"/>
      <c r="OXU1098" s="17"/>
      <c r="OXV1098" s="17"/>
      <c r="OXW1098" s="17"/>
      <c r="OXX1098" s="17"/>
      <c r="OXY1098" s="17"/>
      <c r="OXZ1098" s="17"/>
      <c r="OYA1098" s="17"/>
      <c r="OYB1098" s="17"/>
      <c r="OYC1098" s="17"/>
      <c r="OYD1098" s="17"/>
      <c r="OYE1098" s="17"/>
      <c r="OYF1098" s="17"/>
      <c r="OYG1098" s="17"/>
      <c r="OYH1098" s="17"/>
      <c r="OYI1098" s="17"/>
      <c r="OYJ1098" s="17"/>
      <c r="OYK1098" s="17"/>
      <c r="OYL1098" s="17"/>
      <c r="OYM1098" s="17"/>
      <c r="OYN1098" s="17"/>
      <c r="OYO1098" s="17"/>
      <c r="OYP1098" s="17"/>
      <c r="OYQ1098" s="17"/>
      <c r="OYR1098" s="17"/>
      <c r="OYS1098" s="17"/>
      <c r="OYT1098" s="17"/>
      <c r="OYU1098" s="17"/>
      <c r="OYV1098" s="17"/>
      <c r="OYW1098" s="17"/>
      <c r="OYX1098" s="17"/>
      <c r="OYY1098" s="17"/>
      <c r="OYZ1098" s="17"/>
      <c r="OZA1098" s="17"/>
      <c r="OZB1098" s="17"/>
      <c r="OZC1098" s="17"/>
      <c r="OZD1098" s="17"/>
      <c r="OZE1098" s="17"/>
      <c r="OZF1098" s="17"/>
      <c r="OZG1098" s="17"/>
      <c r="OZH1098" s="17"/>
      <c r="OZI1098" s="17"/>
      <c r="OZJ1098" s="17"/>
      <c r="OZK1098" s="17"/>
      <c r="OZL1098" s="17"/>
      <c r="OZM1098" s="17"/>
      <c r="OZN1098" s="17"/>
      <c r="OZO1098" s="17"/>
      <c r="OZP1098" s="17"/>
      <c r="OZQ1098" s="17"/>
      <c r="OZR1098" s="17"/>
      <c r="OZS1098" s="17"/>
      <c r="OZT1098" s="17"/>
      <c r="OZU1098" s="17"/>
      <c r="OZV1098" s="17"/>
      <c r="OZW1098" s="17"/>
      <c r="OZX1098" s="17"/>
      <c r="OZY1098" s="17"/>
      <c r="OZZ1098" s="17"/>
      <c r="PAA1098" s="17"/>
      <c r="PAB1098" s="17"/>
      <c r="PAC1098" s="17"/>
      <c r="PAD1098" s="17"/>
      <c r="PAE1098" s="17"/>
      <c r="PAF1098" s="17"/>
      <c r="PAG1098" s="17"/>
      <c r="PAH1098" s="17"/>
      <c r="PAI1098" s="17"/>
      <c r="PAJ1098" s="17"/>
      <c r="PAK1098" s="17"/>
      <c r="PAL1098" s="17"/>
      <c r="PAM1098" s="17"/>
      <c r="PAN1098" s="17"/>
      <c r="PAO1098" s="17"/>
      <c r="PAP1098" s="17"/>
      <c r="PAQ1098" s="17"/>
      <c r="PAR1098" s="17"/>
      <c r="PAS1098" s="17"/>
      <c r="PAT1098" s="17"/>
      <c r="PAU1098" s="17"/>
      <c r="PAV1098" s="17"/>
      <c r="PAW1098" s="17"/>
      <c r="PAX1098" s="17"/>
      <c r="PAY1098" s="17"/>
      <c r="PAZ1098" s="17"/>
      <c r="PBA1098" s="17"/>
      <c r="PBB1098" s="17"/>
      <c r="PBC1098" s="17"/>
      <c r="PBD1098" s="17"/>
      <c r="PBE1098" s="17"/>
      <c r="PBF1098" s="17"/>
      <c r="PBG1098" s="17"/>
      <c r="PBH1098" s="17"/>
      <c r="PBI1098" s="17"/>
      <c r="PBJ1098" s="17"/>
      <c r="PBK1098" s="17"/>
      <c r="PBL1098" s="17"/>
      <c r="PBM1098" s="17"/>
      <c r="PBN1098" s="17"/>
      <c r="PBO1098" s="17"/>
      <c r="PBP1098" s="17"/>
      <c r="PBQ1098" s="17"/>
      <c r="PBR1098" s="17"/>
      <c r="PBS1098" s="17"/>
      <c r="PBT1098" s="17"/>
      <c r="PBU1098" s="17"/>
      <c r="PBV1098" s="17"/>
      <c r="PBW1098" s="17"/>
      <c r="PBX1098" s="17"/>
      <c r="PBY1098" s="17"/>
      <c r="PBZ1098" s="17"/>
      <c r="PCA1098" s="17"/>
      <c r="PCB1098" s="17"/>
      <c r="PCC1098" s="17"/>
      <c r="PCD1098" s="17"/>
      <c r="PCE1098" s="17"/>
      <c r="PCF1098" s="17"/>
      <c r="PCG1098" s="17"/>
      <c r="PCH1098" s="17"/>
      <c r="PCI1098" s="17"/>
      <c r="PCJ1098" s="17"/>
      <c r="PCK1098" s="17"/>
      <c r="PCL1098" s="17"/>
      <c r="PCM1098" s="17"/>
      <c r="PCN1098" s="17"/>
      <c r="PCO1098" s="17"/>
      <c r="PCP1098" s="17"/>
      <c r="PCQ1098" s="17"/>
      <c r="PCR1098" s="17"/>
      <c r="PCS1098" s="17"/>
      <c r="PCT1098" s="17"/>
      <c r="PCU1098" s="17"/>
      <c r="PCV1098" s="17"/>
      <c r="PCW1098" s="17"/>
      <c r="PCX1098" s="17"/>
      <c r="PCY1098" s="17"/>
      <c r="PCZ1098" s="17"/>
      <c r="PDA1098" s="17"/>
      <c r="PDB1098" s="17"/>
      <c r="PDC1098" s="17"/>
      <c r="PDD1098" s="17"/>
      <c r="PDE1098" s="17"/>
      <c r="PDF1098" s="17"/>
      <c r="PDG1098" s="17"/>
      <c r="PDH1098" s="17"/>
      <c r="PDI1098" s="17"/>
      <c r="PDJ1098" s="17"/>
      <c r="PDK1098" s="17"/>
      <c r="PDL1098" s="17"/>
      <c r="PDM1098" s="17"/>
      <c r="PDN1098" s="17"/>
      <c r="PDO1098" s="17"/>
      <c r="PDP1098" s="17"/>
      <c r="PDQ1098" s="17"/>
      <c r="PDR1098" s="17"/>
      <c r="PDS1098" s="17"/>
      <c r="PDT1098" s="17"/>
      <c r="PDU1098" s="17"/>
      <c r="PDV1098" s="17"/>
      <c r="PDW1098" s="17"/>
      <c r="PDX1098" s="17"/>
      <c r="PDY1098" s="17"/>
      <c r="PDZ1098" s="17"/>
      <c r="PEA1098" s="17"/>
      <c r="PEB1098" s="17"/>
      <c r="PEC1098" s="17"/>
      <c r="PED1098" s="17"/>
      <c r="PEE1098" s="17"/>
      <c r="PEF1098" s="17"/>
      <c r="PEG1098" s="17"/>
      <c r="PEH1098" s="17"/>
      <c r="PEI1098" s="17"/>
      <c r="PEJ1098" s="17"/>
      <c r="PEK1098" s="17"/>
      <c r="PEL1098" s="17"/>
      <c r="PEM1098" s="17"/>
      <c r="PEN1098" s="17"/>
      <c r="PEO1098" s="17"/>
      <c r="PEP1098" s="17"/>
      <c r="PEQ1098" s="17"/>
      <c r="PER1098" s="17"/>
      <c r="PES1098" s="17"/>
      <c r="PET1098" s="17"/>
      <c r="PEU1098" s="17"/>
      <c r="PEV1098" s="17"/>
      <c r="PEW1098" s="17"/>
      <c r="PEX1098" s="17"/>
      <c r="PEY1098" s="17"/>
      <c r="PEZ1098" s="17"/>
      <c r="PFA1098" s="17"/>
      <c r="PFB1098" s="17"/>
      <c r="PFC1098" s="17"/>
      <c r="PFD1098" s="17"/>
      <c r="PFE1098" s="17"/>
      <c r="PFF1098" s="17"/>
      <c r="PFG1098" s="17"/>
      <c r="PFH1098" s="17"/>
      <c r="PFI1098" s="17"/>
      <c r="PFJ1098" s="17"/>
      <c r="PFK1098" s="17"/>
      <c r="PFL1098" s="17"/>
      <c r="PFM1098" s="17"/>
      <c r="PFN1098" s="17"/>
      <c r="PFO1098" s="17"/>
      <c r="PFP1098" s="17"/>
      <c r="PFQ1098" s="17"/>
      <c r="PFR1098" s="17"/>
      <c r="PFS1098" s="17"/>
      <c r="PFT1098" s="17"/>
      <c r="PFU1098" s="17"/>
      <c r="PFV1098" s="17"/>
      <c r="PFW1098" s="17"/>
      <c r="PFX1098" s="17"/>
      <c r="PFY1098" s="17"/>
      <c r="PFZ1098" s="17"/>
      <c r="PGA1098" s="17"/>
      <c r="PGB1098" s="17"/>
      <c r="PGC1098" s="17"/>
      <c r="PGD1098" s="17"/>
      <c r="PGE1098" s="17"/>
      <c r="PGF1098" s="17"/>
      <c r="PGG1098" s="17"/>
      <c r="PGH1098" s="17"/>
      <c r="PGI1098" s="17"/>
      <c r="PGJ1098" s="17"/>
      <c r="PGK1098" s="17"/>
      <c r="PGL1098" s="17"/>
      <c r="PGM1098" s="17"/>
      <c r="PGN1098" s="17"/>
      <c r="PGO1098" s="17"/>
      <c r="PGP1098" s="17"/>
      <c r="PGQ1098" s="17"/>
      <c r="PGR1098" s="17"/>
      <c r="PGS1098" s="17"/>
      <c r="PGT1098" s="17"/>
      <c r="PGU1098" s="17"/>
      <c r="PGV1098" s="17"/>
      <c r="PGW1098" s="17"/>
      <c r="PGX1098" s="17"/>
      <c r="PGY1098" s="17"/>
      <c r="PGZ1098" s="17"/>
      <c r="PHA1098" s="17"/>
      <c r="PHB1098" s="17"/>
      <c r="PHC1098" s="17"/>
      <c r="PHD1098" s="17"/>
      <c r="PHE1098" s="17"/>
      <c r="PHF1098" s="17"/>
      <c r="PHG1098" s="17"/>
      <c r="PHH1098" s="17"/>
      <c r="PHI1098" s="17"/>
      <c r="PHJ1098" s="17"/>
      <c r="PHK1098" s="17"/>
      <c r="PHL1098" s="17"/>
      <c r="PHM1098" s="17"/>
      <c r="PHN1098" s="17"/>
      <c r="PHO1098" s="17"/>
      <c r="PHP1098" s="17"/>
      <c r="PHQ1098" s="17"/>
      <c r="PHR1098" s="17"/>
      <c r="PHS1098" s="17"/>
      <c r="PHT1098" s="17"/>
      <c r="PHU1098" s="17"/>
      <c r="PHV1098" s="17"/>
      <c r="PHW1098" s="17"/>
      <c r="PHX1098" s="17"/>
      <c r="PHY1098" s="17"/>
      <c r="PHZ1098" s="17"/>
      <c r="PIA1098" s="17"/>
      <c r="PIB1098" s="17"/>
      <c r="PIC1098" s="17"/>
      <c r="PID1098" s="17"/>
      <c r="PIE1098" s="17"/>
      <c r="PIF1098" s="17"/>
      <c r="PIG1098" s="17"/>
      <c r="PIH1098" s="17"/>
      <c r="PII1098" s="17"/>
      <c r="PIJ1098" s="17"/>
      <c r="PIK1098" s="17"/>
      <c r="PIL1098" s="17"/>
      <c r="PIM1098" s="17"/>
      <c r="PIN1098" s="17"/>
      <c r="PIO1098" s="17"/>
      <c r="PIP1098" s="17"/>
      <c r="PIQ1098" s="17"/>
      <c r="PIR1098" s="17"/>
      <c r="PIS1098" s="17"/>
      <c r="PIT1098" s="17"/>
      <c r="PIU1098" s="17"/>
      <c r="PIV1098" s="17"/>
      <c r="PIW1098" s="17"/>
      <c r="PIX1098" s="17"/>
      <c r="PIY1098" s="17"/>
      <c r="PIZ1098" s="17"/>
      <c r="PJA1098" s="17"/>
      <c r="PJB1098" s="17"/>
      <c r="PJC1098" s="17"/>
      <c r="PJD1098" s="17"/>
      <c r="PJE1098" s="17"/>
      <c r="PJF1098" s="17"/>
      <c r="PJG1098" s="17"/>
      <c r="PJH1098" s="17"/>
      <c r="PJI1098" s="17"/>
      <c r="PJJ1098" s="17"/>
      <c r="PJK1098" s="17"/>
      <c r="PJL1098" s="17"/>
      <c r="PJM1098" s="17"/>
      <c r="PJN1098" s="17"/>
      <c r="PJO1098" s="17"/>
      <c r="PJP1098" s="17"/>
      <c r="PJQ1098" s="17"/>
      <c r="PJR1098" s="17"/>
      <c r="PJS1098" s="17"/>
      <c r="PJT1098" s="17"/>
      <c r="PJU1098" s="17"/>
      <c r="PJV1098" s="17"/>
      <c r="PJW1098" s="17"/>
      <c r="PJX1098" s="17"/>
      <c r="PJY1098" s="17"/>
      <c r="PJZ1098" s="17"/>
      <c r="PKA1098" s="17"/>
      <c r="PKB1098" s="17"/>
      <c r="PKC1098" s="17"/>
      <c r="PKD1098" s="17"/>
      <c r="PKE1098" s="17"/>
      <c r="PKF1098" s="17"/>
      <c r="PKG1098" s="17"/>
      <c r="PKH1098" s="17"/>
      <c r="PKI1098" s="17"/>
      <c r="PKJ1098" s="17"/>
      <c r="PKK1098" s="17"/>
      <c r="PKL1098" s="17"/>
      <c r="PKM1098" s="17"/>
      <c r="PKN1098" s="17"/>
      <c r="PKO1098" s="17"/>
      <c r="PKP1098" s="17"/>
      <c r="PKQ1098" s="17"/>
      <c r="PKR1098" s="17"/>
      <c r="PKS1098" s="17"/>
      <c r="PKT1098" s="17"/>
      <c r="PKU1098" s="17"/>
      <c r="PKV1098" s="17"/>
      <c r="PKW1098" s="17"/>
      <c r="PKX1098" s="17"/>
      <c r="PKY1098" s="17"/>
      <c r="PKZ1098" s="17"/>
      <c r="PLA1098" s="17"/>
      <c r="PLB1098" s="17"/>
      <c r="PLC1098" s="17"/>
      <c r="PLD1098" s="17"/>
      <c r="PLE1098" s="17"/>
      <c r="PLF1098" s="17"/>
      <c r="PLG1098" s="17"/>
      <c r="PLH1098" s="17"/>
      <c r="PLI1098" s="17"/>
      <c r="PLJ1098" s="17"/>
      <c r="PLK1098" s="17"/>
      <c r="PLL1098" s="17"/>
      <c r="PLM1098" s="17"/>
      <c r="PLN1098" s="17"/>
      <c r="PLO1098" s="17"/>
      <c r="PLP1098" s="17"/>
      <c r="PLQ1098" s="17"/>
      <c r="PLR1098" s="17"/>
      <c r="PLS1098" s="17"/>
      <c r="PLT1098" s="17"/>
      <c r="PLU1098" s="17"/>
      <c r="PLV1098" s="17"/>
      <c r="PLW1098" s="17"/>
      <c r="PLX1098" s="17"/>
      <c r="PLY1098" s="17"/>
      <c r="PLZ1098" s="17"/>
      <c r="PMA1098" s="17"/>
      <c r="PMB1098" s="17"/>
      <c r="PMC1098" s="17"/>
      <c r="PMD1098" s="17"/>
      <c r="PME1098" s="17"/>
      <c r="PMF1098" s="17"/>
      <c r="PMG1098" s="17"/>
      <c r="PMH1098" s="17"/>
      <c r="PMI1098" s="17"/>
      <c r="PMJ1098" s="17"/>
      <c r="PMK1098" s="17"/>
      <c r="PML1098" s="17"/>
      <c r="PMM1098" s="17"/>
      <c r="PMN1098" s="17"/>
      <c r="PMO1098" s="17"/>
      <c r="PMP1098" s="17"/>
      <c r="PMQ1098" s="17"/>
      <c r="PMR1098" s="17"/>
      <c r="PMS1098" s="17"/>
      <c r="PMT1098" s="17"/>
      <c r="PMU1098" s="17"/>
      <c r="PMV1098" s="17"/>
      <c r="PMW1098" s="17"/>
      <c r="PMX1098" s="17"/>
      <c r="PMY1098" s="17"/>
      <c r="PMZ1098" s="17"/>
      <c r="PNA1098" s="17"/>
      <c r="PNB1098" s="17"/>
      <c r="PNC1098" s="17"/>
      <c r="PND1098" s="17"/>
      <c r="PNE1098" s="17"/>
      <c r="PNF1098" s="17"/>
      <c r="PNG1098" s="17"/>
      <c r="PNH1098" s="17"/>
      <c r="PNI1098" s="17"/>
      <c r="PNJ1098" s="17"/>
      <c r="PNK1098" s="17"/>
      <c r="PNL1098" s="17"/>
      <c r="PNM1098" s="17"/>
      <c r="PNN1098" s="17"/>
      <c r="PNO1098" s="17"/>
      <c r="PNP1098" s="17"/>
      <c r="PNQ1098" s="17"/>
      <c r="PNR1098" s="17"/>
      <c r="PNS1098" s="17"/>
      <c r="PNT1098" s="17"/>
      <c r="PNU1098" s="17"/>
      <c r="PNV1098" s="17"/>
      <c r="PNW1098" s="17"/>
      <c r="PNX1098" s="17"/>
      <c r="PNY1098" s="17"/>
      <c r="PNZ1098" s="17"/>
      <c r="POA1098" s="17"/>
      <c r="POB1098" s="17"/>
      <c r="POC1098" s="17"/>
      <c r="POD1098" s="17"/>
      <c r="POE1098" s="17"/>
      <c r="POF1098" s="17"/>
      <c r="POG1098" s="17"/>
      <c r="POH1098" s="17"/>
      <c r="POI1098" s="17"/>
      <c r="POJ1098" s="17"/>
      <c r="POK1098" s="17"/>
      <c r="POL1098" s="17"/>
      <c r="POM1098" s="17"/>
      <c r="PON1098" s="17"/>
      <c r="POO1098" s="17"/>
      <c r="POP1098" s="17"/>
      <c r="POQ1098" s="17"/>
      <c r="POR1098" s="17"/>
      <c r="POS1098" s="17"/>
      <c r="POT1098" s="17"/>
      <c r="POU1098" s="17"/>
      <c r="POV1098" s="17"/>
      <c r="POW1098" s="17"/>
      <c r="POX1098" s="17"/>
      <c r="POY1098" s="17"/>
      <c r="POZ1098" s="17"/>
      <c r="PPA1098" s="17"/>
      <c r="PPB1098" s="17"/>
      <c r="PPC1098" s="17"/>
      <c r="PPD1098" s="17"/>
      <c r="PPE1098" s="17"/>
      <c r="PPF1098" s="17"/>
      <c r="PPG1098" s="17"/>
      <c r="PPH1098" s="17"/>
      <c r="PPI1098" s="17"/>
      <c r="PPJ1098" s="17"/>
      <c r="PPK1098" s="17"/>
      <c r="PPL1098" s="17"/>
      <c r="PPM1098" s="17"/>
      <c r="PPN1098" s="17"/>
      <c r="PPO1098" s="17"/>
      <c r="PPP1098" s="17"/>
      <c r="PPQ1098" s="17"/>
      <c r="PPR1098" s="17"/>
      <c r="PPS1098" s="17"/>
      <c r="PPT1098" s="17"/>
      <c r="PPU1098" s="17"/>
      <c r="PPV1098" s="17"/>
      <c r="PPW1098" s="17"/>
      <c r="PPX1098" s="17"/>
      <c r="PPY1098" s="17"/>
      <c r="PPZ1098" s="17"/>
      <c r="PQA1098" s="17"/>
      <c r="PQB1098" s="17"/>
      <c r="PQC1098" s="17"/>
      <c r="PQD1098" s="17"/>
      <c r="PQE1098" s="17"/>
      <c r="PQF1098" s="17"/>
      <c r="PQG1098" s="17"/>
      <c r="PQH1098" s="17"/>
      <c r="PQI1098" s="17"/>
      <c r="PQJ1098" s="17"/>
      <c r="PQK1098" s="17"/>
      <c r="PQL1098" s="17"/>
      <c r="PQM1098" s="17"/>
      <c r="PQN1098" s="17"/>
      <c r="PQO1098" s="17"/>
      <c r="PQP1098" s="17"/>
      <c r="PQQ1098" s="17"/>
      <c r="PQR1098" s="17"/>
      <c r="PQS1098" s="17"/>
      <c r="PQT1098" s="17"/>
      <c r="PQU1098" s="17"/>
      <c r="PQV1098" s="17"/>
      <c r="PQW1098" s="17"/>
      <c r="PQX1098" s="17"/>
      <c r="PQY1098" s="17"/>
      <c r="PQZ1098" s="17"/>
      <c r="PRA1098" s="17"/>
      <c r="PRB1098" s="17"/>
      <c r="PRC1098" s="17"/>
      <c r="PRD1098" s="17"/>
      <c r="PRE1098" s="17"/>
      <c r="PRF1098" s="17"/>
      <c r="PRG1098" s="17"/>
      <c r="PRH1098" s="17"/>
      <c r="PRI1098" s="17"/>
      <c r="PRJ1098" s="17"/>
      <c r="PRK1098" s="17"/>
      <c r="PRL1098" s="17"/>
      <c r="PRM1098" s="17"/>
      <c r="PRN1098" s="17"/>
      <c r="PRO1098" s="17"/>
      <c r="PRP1098" s="17"/>
      <c r="PRQ1098" s="17"/>
      <c r="PRR1098" s="17"/>
      <c r="PRS1098" s="17"/>
      <c r="PRT1098" s="17"/>
      <c r="PRU1098" s="17"/>
      <c r="PRV1098" s="17"/>
      <c r="PRW1098" s="17"/>
      <c r="PRX1098" s="17"/>
      <c r="PRY1098" s="17"/>
      <c r="PRZ1098" s="17"/>
      <c r="PSA1098" s="17"/>
      <c r="PSB1098" s="17"/>
      <c r="PSC1098" s="17"/>
      <c r="PSD1098" s="17"/>
      <c r="PSE1098" s="17"/>
      <c r="PSF1098" s="17"/>
      <c r="PSG1098" s="17"/>
      <c r="PSH1098" s="17"/>
      <c r="PSI1098" s="17"/>
      <c r="PSJ1098" s="17"/>
      <c r="PSK1098" s="17"/>
      <c r="PSL1098" s="17"/>
      <c r="PSM1098" s="17"/>
      <c r="PSN1098" s="17"/>
      <c r="PSO1098" s="17"/>
      <c r="PSP1098" s="17"/>
      <c r="PSQ1098" s="17"/>
      <c r="PSR1098" s="17"/>
      <c r="PSS1098" s="17"/>
      <c r="PST1098" s="17"/>
      <c r="PSU1098" s="17"/>
      <c r="PSV1098" s="17"/>
      <c r="PSW1098" s="17"/>
      <c r="PSX1098" s="17"/>
      <c r="PSY1098" s="17"/>
      <c r="PSZ1098" s="17"/>
      <c r="PTA1098" s="17"/>
      <c r="PTB1098" s="17"/>
      <c r="PTC1098" s="17"/>
      <c r="PTD1098" s="17"/>
      <c r="PTE1098" s="17"/>
      <c r="PTF1098" s="17"/>
      <c r="PTG1098" s="17"/>
      <c r="PTH1098" s="17"/>
      <c r="PTI1098" s="17"/>
      <c r="PTJ1098" s="17"/>
      <c r="PTK1098" s="17"/>
      <c r="PTL1098" s="17"/>
      <c r="PTM1098" s="17"/>
      <c r="PTN1098" s="17"/>
      <c r="PTO1098" s="17"/>
      <c r="PTP1098" s="17"/>
      <c r="PTQ1098" s="17"/>
      <c r="PTR1098" s="17"/>
      <c r="PTS1098" s="17"/>
      <c r="PTT1098" s="17"/>
      <c r="PTU1098" s="17"/>
      <c r="PTV1098" s="17"/>
      <c r="PTW1098" s="17"/>
      <c r="PTX1098" s="17"/>
      <c r="PTY1098" s="17"/>
      <c r="PTZ1098" s="17"/>
      <c r="PUA1098" s="17"/>
      <c r="PUB1098" s="17"/>
      <c r="PUC1098" s="17"/>
      <c r="PUD1098" s="17"/>
      <c r="PUE1098" s="17"/>
      <c r="PUF1098" s="17"/>
      <c r="PUG1098" s="17"/>
      <c r="PUH1098" s="17"/>
      <c r="PUI1098" s="17"/>
      <c r="PUJ1098" s="17"/>
      <c r="PUK1098" s="17"/>
      <c r="PUL1098" s="17"/>
      <c r="PUM1098" s="17"/>
      <c r="PUN1098" s="17"/>
      <c r="PUO1098" s="17"/>
      <c r="PUP1098" s="17"/>
      <c r="PUQ1098" s="17"/>
      <c r="PUR1098" s="17"/>
      <c r="PUS1098" s="17"/>
      <c r="PUT1098" s="17"/>
      <c r="PUU1098" s="17"/>
      <c r="PUV1098" s="17"/>
      <c r="PUW1098" s="17"/>
      <c r="PUX1098" s="17"/>
      <c r="PUY1098" s="17"/>
      <c r="PUZ1098" s="17"/>
      <c r="PVA1098" s="17"/>
      <c r="PVB1098" s="17"/>
      <c r="PVC1098" s="17"/>
      <c r="PVD1098" s="17"/>
      <c r="PVE1098" s="17"/>
      <c r="PVF1098" s="17"/>
      <c r="PVG1098" s="17"/>
      <c r="PVH1098" s="17"/>
      <c r="PVI1098" s="17"/>
      <c r="PVJ1098" s="17"/>
      <c r="PVK1098" s="17"/>
      <c r="PVL1098" s="17"/>
      <c r="PVM1098" s="17"/>
      <c r="PVN1098" s="17"/>
      <c r="PVO1098" s="17"/>
      <c r="PVP1098" s="17"/>
      <c r="PVQ1098" s="17"/>
      <c r="PVR1098" s="17"/>
      <c r="PVS1098" s="17"/>
      <c r="PVT1098" s="17"/>
      <c r="PVU1098" s="17"/>
      <c r="PVV1098" s="17"/>
      <c r="PVW1098" s="17"/>
      <c r="PVX1098" s="17"/>
      <c r="PVY1098" s="17"/>
      <c r="PVZ1098" s="17"/>
      <c r="PWA1098" s="17"/>
      <c r="PWB1098" s="17"/>
      <c r="PWC1098" s="17"/>
      <c r="PWD1098" s="17"/>
      <c r="PWE1098" s="17"/>
      <c r="PWF1098" s="17"/>
      <c r="PWG1098" s="17"/>
      <c r="PWH1098" s="17"/>
      <c r="PWI1098" s="17"/>
      <c r="PWJ1098" s="17"/>
      <c r="PWK1098" s="17"/>
      <c r="PWL1098" s="17"/>
      <c r="PWM1098" s="17"/>
      <c r="PWN1098" s="17"/>
      <c r="PWO1098" s="17"/>
      <c r="PWP1098" s="17"/>
      <c r="PWQ1098" s="17"/>
      <c r="PWR1098" s="17"/>
      <c r="PWS1098" s="17"/>
      <c r="PWT1098" s="17"/>
      <c r="PWU1098" s="17"/>
      <c r="PWV1098" s="17"/>
      <c r="PWW1098" s="17"/>
      <c r="PWX1098" s="17"/>
      <c r="PWY1098" s="17"/>
      <c r="PWZ1098" s="17"/>
      <c r="PXA1098" s="17"/>
      <c r="PXB1098" s="17"/>
      <c r="PXC1098" s="17"/>
      <c r="PXD1098" s="17"/>
      <c r="PXE1098" s="17"/>
      <c r="PXF1098" s="17"/>
      <c r="PXG1098" s="17"/>
      <c r="PXH1098" s="17"/>
      <c r="PXI1098" s="17"/>
      <c r="PXJ1098" s="17"/>
      <c r="PXK1098" s="17"/>
      <c r="PXL1098" s="17"/>
      <c r="PXM1098" s="17"/>
      <c r="PXN1098" s="17"/>
      <c r="PXO1098" s="17"/>
      <c r="PXP1098" s="17"/>
      <c r="PXQ1098" s="17"/>
      <c r="PXR1098" s="17"/>
      <c r="PXS1098" s="17"/>
      <c r="PXT1098" s="17"/>
      <c r="PXU1098" s="17"/>
      <c r="PXV1098" s="17"/>
      <c r="PXW1098" s="17"/>
      <c r="PXX1098" s="17"/>
      <c r="PXY1098" s="17"/>
      <c r="PXZ1098" s="17"/>
      <c r="PYA1098" s="17"/>
      <c r="PYB1098" s="17"/>
      <c r="PYC1098" s="17"/>
      <c r="PYD1098" s="17"/>
      <c r="PYE1098" s="17"/>
      <c r="PYF1098" s="17"/>
      <c r="PYG1098" s="17"/>
      <c r="PYH1098" s="17"/>
      <c r="PYI1098" s="17"/>
      <c r="PYJ1098" s="17"/>
      <c r="PYK1098" s="17"/>
      <c r="PYL1098" s="17"/>
      <c r="PYM1098" s="17"/>
      <c r="PYN1098" s="17"/>
      <c r="PYO1098" s="17"/>
      <c r="PYP1098" s="17"/>
      <c r="PYQ1098" s="17"/>
      <c r="PYR1098" s="17"/>
      <c r="PYS1098" s="17"/>
      <c r="PYT1098" s="17"/>
      <c r="PYU1098" s="17"/>
      <c r="PYV1098" s="17"/>
      <c r="PYW1098" s="17"/>
      <c r="PYX1098" s="17"/>
      <c r="PYY1098" s="17"/>
      <c r="PYZ1098" s="17"/>
      <c r="PZA1098" s="17"/>
      <c r="PZB1098" s="17"/>
      <c r="PZC1098" s="17"/>
      <c r="PZD1098" s="17"/>
      <c r="PZE1098" s="17"/>
      <c r="PZF1098" s="17"/>
      <c r="PZG1098" s="17"/>
      <c r="PZH1098" s="17"/>
      <c r="PZI1098" s="17"/>
      <c r="PZJ1098" s="17"/>
      <c r="PZK1098" s="17"/>
      <c r="PZL1098" s="17"/>
      <c r="PZM1098" s="17"/>
      <c r="PZN1098" s="17"/>
      <c r="PZO1098" s="17"/>
      <c r="PZP1098" s="17"/>
      <c r="PZQ1098" s="17"/>
      <c r="PZR1098" s="17"/>
      <c r="PZS1098" s="17"/>
      <c r="PZT1098" s="17"/>
      <c r="PZU1098" s="17"/>
      <c r="PZV1098" s="17"/>
      <c r="PZW1098" s="17"/>
      <c r="PZX1098" s="17"/>
      <c r="PZY1098" s="17"/>
      <c r="PZZ1098" s="17"/>
      <c r="QAA1098" s="17"/>
      <c r="QAB1098" s="17"/>
      <c r="QAC1098" s="17"/>
      <c r="QAD1098" s="17"/>
      <c r="QAE1098" s="17"/>
      <c r="QAF1098" s="17"/>
      <c r="QAG1098" s="17"/>
      <c r="QAH1098" s="17"/>
      <c r="QAI1098" s="17"/>
      <c r="QAJ1098" s="17"/>
      <c r="QAK1098" s="17"/>
      <c r="QAL1098" s="17"/>
      <c r="QAM1098" s="17"/>
      <c r="QAN1098" s="17"/>
      <c r="QAO1098" s="17"/>
      <c r="QAP1098" s="17"/>
      <c r="QAQ1098" s="17"/>
      <c r="QAR1098" s="17"/>
      <c r="QAS1098" s="17"/>
      <c r="QAT1098" s="17"/>
      <c r="QAU1098" s="17"/>
      <c r="QAV1098" s="17"/>
      <c r="QAW1098" s="17"/>
      <c r="QAX1098" s="17"/>
      <c r="QAY1098" s="17"/>
      <c r="QAZ1098" s="17"/>
      <c r="QBA1098" s="17"/>
      <c r="QBB1098" s="17"/>
      <c r="QBC1098" s="17"/>
      <c r="QBD1098" s="17"/>
      <c r="QBE1098" s="17"/>
      <c r="QBF1098" s="17"/>
      <c r="QBG1098" s="17"/>
      <c r="QBH1098" s="17"/>
      <c r="QBI1098" s="17"/>
      <c r="QBJ1098" s="17"/>
      <c r="QBK1098" s="17"/>
      <c r="QBL1098" s="17"/>
      <c r="QBM1098" s="17"/>
      <c r="QBN1098" s="17"/>
      <c r="QBO1098" s="17"/>
      <c r="QBP1098" s="17"/>
      <c r="QBQ1098" s="17"/>
      <c r="QBR1098" s="17"/>
      <c r="QBS1098" s="17"/>
      <c r="QBT1098" s="17"/>
      <c r="QBU1098" s="17"/>
      <c r="QBV1098" s="17"/>
      <c r="QBW1098" s="17"/>
      <c r="QBX1098" s="17"/>
      <c r="QBY1098" s="17"/>
      <c r="QBZ1098" s="17"/>
      <c r="QCA1098" s="17"/>
      <c r="QCB1098" s="17"/>
      <c r="QCC1098" s="17"/>
      <c r="QCD1098" s="17"/>
      <c r="QCE1098" s="17"/>
      <c r="QCF1098" s="17"/>
      <c r="QCG1098" s="17"/>
      <c r="QCH1098" s="17"/>
      <c r="QCI1098" s="17"/>
      <c r="QCJ1098" s="17"/>
      <c r="QCK1098" s="17"/>
      <c r="QCL1098" s="17"/>
      <c r="QCM1098" s="17"/>
      <c r="QCN1098" s="17"/>
      <c r="QCO1098" s="17"/>
      <c r="QCP1098" s="17"/>
      <c r="QCQ1098" s="17"/>
      <c r="QCR1098" s="17"/>
      <c r="QCS1098" s="17"/>
      <c r="QCT1098" s="17"/>
      <c r="QCU1098" s="17"/>
      <c r="QCV1098" s="17"/>
      <c r="QCW1098" s="17"/>
      <c r="QCX1098" s="17"/>
      <c r="QCY1098" s="17"/>
      <c r="QCZ1098" s="17"/>
      <c r="QDA1098" s="17"/>
      <c r="QDB1098" s="17"/>
      <c r="QDC1098" s="17"/>
      <c r="QDD1098" s="17"/>
      <c r="QDE1098" s="17"/>
      <c r="QDF1098" s="17"/>
      <c r="QDG1098" s="17"/>
      <c r="QDH1098" s="17"/>
      <c r="QDI1098" s="17"/>
      <c r="QDJ1098" s="17"/>
      <c r="QDK1098" s="17"/>
      <c r="QDL1098" s="17"/>
      <c r="QDM1098" s="17"/>
      <c r="QDN1098" s="17"/>
      <c r="QDO1098" s="17"/>
      <c r="QDP1098" s="17"/>
      <c r="QDQ1098" s="17"/>
      <c r="QDR1098" s="17"/>
      <c r="QDS1098" s="17"/>
      <c r="QDT1098" s="17"/>
      <c r="QDU1098" s="17"/>
      <c r="QDV1098" s="17"/>
      <c r="QDW1098" s="17"/>
      <c r="QDX1098" s="17"/>
      <c r="QDY1098" s="17"/>
      <c r="QDZ1098" s="17"/>
      <c r="QEA1098" s="17"/>
      <c r="QEB1098" s="17"/>
      <c r="QEC1098" s="17"/>
      <c r="QED1098" s="17"/>
      <c r="QEE1098" s="17"/>
      <c r="QEF1098" s="17"/>
      <c r="QEG1098" s="17"/>
      <c r="QEH1098" s="17"/>
      <c r="QEI1098" s="17"/>
      <c r="QEJ1098" s="17"/>
      <c r="QEK1098" s="17"/>
      <c r="QEL1098" s="17"/>
      <c r="QEM1098" s="17"/>
      <c r="QEN1098" s="17"/>
      <c r="QEO1098" s="17"/>
      <c r="QEP1098" s="17"/>
      <c r="QEQ1098" s="17"/>
      <c r="QER1098" s="17"/>
      <c r="QES1098" s="17"/>
      <c r="QET1098" s="17"/>
      <c r="QEU1098" s="17"/>
      <c r="QEV1098" s="17"/>
      <c r="QEW1098" s="17"/>
      <c r="QEX1098" s="17"/>
      <c r="QEY1098" s="17"/>
      <c r="QEZ1098" s="17"/>
      <c r="QFA1098" s="17"/>
      <c r="QFB1098" s="17"/>
      <c r="QFC1098" s="17"/>
      <c r="QFD1098" s="17"/>
      <c r="QFE1098" s="17"/>
      <c r="QFF1098" s="17"/>
      <c r="QFG1098" s="17"/>
      <c r="QFH1098" s="17"/>
      <c r="QFI1098" s="17"/>
      <c r="QFJ1098" s="17"/>
      <c r="QFK1098" s="17"/>
      <c r="QFL1098" s="17"/>
      <c r="QFM1098" s="17"/>
      <c r="QFN1098" s="17"/>
      <c r="QFO1098" s="17"/>
      <c r="QFP1098" s="17"/>
      <c r="QFQ1098" s="17"/>
      <c r="QFR1098" s="17"/>
      <c r="QFS1098" s="17"/>
      <c r="QFT1098" s="17"/>
      <c r="QFU1098" s="17"/>
      <c r="QFV1098" s="17"/>
      <c r="QFW1098" s="17"/>
      <c r="QFX1098" s="17"/>
      <c r="QFY1098" s="17"/>
      <c r="QFZ1098" s="17"/>
      <c r="QGA1098" s="17"/>
      <c r="QGB1098" s="17"/>
      <c r="QGC1098" s="17"/>
      <c r="QGD1098" s="17"/>
      <c r="QGE1098" s="17"/>
      <c r="QGF1098" s="17"/>
      <c r="QGG1098" s="17"/>
      <c r="QGH1098" s="17"/>
      <c r="QGI1098" s="17"/>
      <c r="QGJ1098" s="17"/>
      <c r="QGK1098" s="17"/>
      <c r="QGL1098" s="17"/>
      <c r="QGM1098" s="17"/>
      <c r="QGN1098" s="17"/>
      <c r="QGO1098" s="17"/>
      <c r="QGP1098" s="17"/>
      <c r="QGQ1098" s="17"/>
      <c r="QGR1098" s="17"/>
      <c r="QGS1098" s="17"/>
      <c r="QGT1098" s="17"/>
      <c r="QGU1098" s="17"/>
      <c r="QGV1098" s="17"/>
      <c r="QGW1098" s="17"/>
      <c r="QGX1098" s="17"/>
      <c r="QGY1098" s="17"/>
      <c r="QGZ1098" s="17"/>
      <c r="QHA1098" s="17"/>
      <c r="QHB1098" s="17"/>
      <c r="QHC1098" s="17"/>
      <c r="QHD1098" s="17"/>
      <c r="QHE1098" s="17"/>
      <c r="QHF1098" s="17"/>
      <c r="QHG1098" s="17"/>
      <c r="QHH1098" s="17"/>
      <c r="QHI1098" s="17"/>
      <c r="QHJ1098" s="17"/>
      <c r="QHK1098" s="17"/>
      <c r="QHL1098" s="17"/>
      <c r="QHM1098" s="17"/>
      <c r="QHN1098" s="17"/>
      <c r="QHO1098" s="17"/>
      <c r="QHP1098" s="17"/>
      <c r="QHQ1098" s="17"/>
      <c r="QHR1098" s="17"/>
      <c r="QHS1098" s="17"/>
      <c r="QHT1098" s="17"/>
      <c r="QHU1098" s="17"/>
      <c r="QHV1098" s="17"/>
      <c r="QHW1098" s="17"/>
      <c r="QHX1098" s="17"/>
      <c r="QHY1098" s="17"/>
      <c r="QHZ1098" s="17"/>
      <c r="QIA1098" s="17"/>
      <c r="QIB1098" s="17"/>
      <c r="QIC1098" s="17"/>
      <c r="QID1098" s="17"/>
      <c r="QIE1098" s="17"/>
      <c r="QIF1098" s="17"/>
      <c r="QIG1098" s="17"/>
      <c r="QIH1098" s="17"/>
      <c r="QII1098" s="17"/>
      <c r="QIJ1098" s="17"/>
      <c r="QIK1098" s="17"/>
      <c r="QIL1098" s="17"/>
      <c r="QIM1098" s="17"/>
      <c r="QIN1098" s="17"/>
      <c r="QIO1098" s="17"/>
      <c r="QIP1098" s="17"/>
      <c r="QIQ1098" s="17"/>
      <c r="QIR1098" s="17"/>
      <c r="QIS1098" s="17"/>
      <c r="QIT1098" s="17"/>
      <c r="QIU1098" s="17"/>
      <c r="QIV1098" s="17"/>
      <c r="QIW1098" s="17"/>
      <c r="QIX1098" s="17"/>
      <c r="QIY1098" s="17"/>
      <c r="QIZ1098" s="17"/>
      <c r="QJA1098" s="17"/>
      <c r="QJB1098" s="17"/>
      <c r="QJC1098" s="17"/>
      <c r="QJD1098" s="17"/>
      <c r="QJE1098" s="17"/>
      <c r="QJF1098" s="17"/>
      <c r="QJG1098" s="17"/>
      <c r="QJH1098" s="17"/>
      <c r="QJI1098" s="17"/>
      <c r="QJJ1098" s="17"/>
      <c r="QJK1098" s="17"/>
      <c r="QJL1098" s="17"/>
      <c r="QJM1098" s="17"/>
      <c r="QJN1098" s="17"/>
      <c r="QJO1098" s="17"/>
      <c r="QJP1098" s="17"/>
      <c r="QJQ1098" s="17"/>
      <c r="QJR1098" s="17"/>
      <c r="QJS1098" s="17"/>
      <c r="QJT1098" s="17"/>
      <c r="QJU1098" s="17"/>
      <c r="QJV1098" s="17"/>
      <c r="QJW1098" s="17"/>
      <c r="QJX1098" s="17"/>
      <c r="QJY1098" s="17"/>
      <c r="QJZ1098" s="17"/>
      <c r="QKA1098" s="17"/>
      <c r="QKB1098" s="17"/>
      <c r="QKC1098" s="17"/>
      <c r="QKD1098" s="17"/>
      <c r="QKE1098" s="17"/>
      <c r="QKF1098" s="17"/>
      <c r="QKG1098" s="17"/>
      <c r="QKH1098" s="17"/>
      <c r="QKI1098" s="17"/>
      <c r="QKJ1098" s="17"/>
      <c r="QKK1098" s="17"/>
      <c r="QKL1098" s="17"/>
      <c r="QKM1098" s="17"/>
      <c r="QKN1098" s="17"/>
      <c r="QKO1098" s="17"/>
      <c r="QKP1098" s="17"/>
      <c r="QKQ1098" s="17"/>
      <c r="QKR1098" s="17"/>
      <c r="QKS1098" s="17"/>
      <c r="QKT1098" s="17"/>
      <c r="QKU1098" s="17"/>
      <c r="QKV1098" s="17"/>
      <c r="QKW1098" s="17"/>
      <c r="QKX1098" s="17"/>
      <c r="QKY1098" s="17"/>
      <c r="QKZ1098" s="17"/>
      <c r="QLA1098" s="17"/>
      <c r="QLB1098" s="17"/>
      <c r="QLC1098" s="17"/>
      <c r="QLD1098" s="17"/>
      <c r="QLE1098" s="17"/>
      <c r="QLF1098" s="17"/>
      <c r="QLG1098" s="17"/>
      <c r="QLH1098" s="17"/>
      <c r="QLI1098" s="17"/>
      <c r="QLJ1098" s="17"/>
      <c r="QLK1098" s="17"/>
      <c r="QLL1098" s="17"/>
      <c r="QLM1098" s="17"/>
      <c r="QLN1098" s="17"/>
      <c r="QLO1098" s="17"/>
      <c r="QLP1098" s="17"/>
      <c r="QLQ1098" s="17"/>
      <c r="QLR1098" s="17"/>
      <c r="QLS1098" s="17"/>
      <c r="QLT1098" s="17"/>
      <c r="QLU1098" s="17"/>
      <c r="QLV1098" s="17"/>
      <c r="QLW1098" s="17"/>
      <c r="QLX1098" s="17"/>
      <c r="QLY1098" s="17"/>
      <c r="QLZ1098" s="17"/>
      <c r="QMA1098" s="17"/>
      <c r="QMB1098" s="17"/>
      <c r="QMC1098" s="17"/>
      <c r="QMD1098" s="17"/>
      <c r="QME1098" s="17"/>
      <c r="QMF1098" s="17"/>
      <c r="QMG1098" s="17"/>
      <c r="QMH1098" s="17"/>
      <c r="QMI1098" s="17"/>
      <c r="QMJ1098" s="17"/>
      <c r="QMK1098" s="17"/>
      <c r="QML1098" s="17"/>
      <c r="QMM1098" s="17"/>
      <c r="QMN1098" s="17"/>
      <c r="QMO1098" s="17"/>
      <c r="QMP1098" s="17"/>
      <c r="QMQ1098" s="17"/>
      <c r="QMR1098" s="17"/>
      <c r="QMS1098" s="17"/>
      <c r="QMT1098" s="17"/>
      <c r="QMU1098" s="17"/>
      <c r="QMV1098" s="17"/>
      <c r="QMW1098" s="17"/>
      <c r="QMX1098" s="17"/>
      <c r="QMY1098" s="17"/>
      <c r="QMZ1098" s="17"/>
      <c r="QNA1098" s="17"/>
      <c r="QNB1098" s="17"/>
      <c r="QNC1098" s="17"/>
      <c r="QND1098" s="17"/>
      <c r="QNE1098" s="17"/>
      <c r="QNF1098" s="17"/>
      <c r="QNG1098" s="17"/>
      <c r="QNH1098" s="17"/>
      <c r="QNI1098" s="17"/>
      <c r="QNJ1098" s="17"/>
      <c r="QNK1098" s="17"/>
      <c r="QNL1098" s="17"/>
      <c r="QNM1098" s="17"/>
      <c r="QNN1098" s="17"/>
      <c r="QNO1098" s="17"/>
      <c r="QNP1098" s="17"/>
      <c r="QNQ1098" s="17"/>
      <c r="QNR1098" s="17"/>
      <c r="QNS1098" s="17"/>
      <c r="QNT1098" s="17"/>
      <c r="QNU1098" s="17"/>
      <c r="QNV1098" s="17"/>
      <c r="QNW1098" s="17"/>
      <c r="QNX1098" s="17"/>
      <c r="QNY1098" s="17"/>
      <c r="QNZ1098" s="17"/>
      <c r="QOA1098" s="17"/>
      <c r="QOB1098" s="17"/>
      <c r="QOC1098" s="17"/>
      <c r="QOD1098" s="17"/>
      <c r="QOE1098" s="17"/>
      <c r="QOF1098" s="17"/>
      <c r="QOG1098" s="17"/>
      <c r="QOH1098" s="17"/>
      <c r="QOI1098" s="17"/>
      <c r="QOJ1098" s="17"/>
      <c r="QOK1098" s="17"/>
      <c r="QOL1098" s="17"/>
      <c r="QOM1098" s="17"/>
      <c r="QON1098" s="17"/>
      <c r="QOO1098" s="17"/>
      <c r="QOP1098" s="17"/>
      <c r="QOQ1098" s="17"/>
      <c r="QOR1098" s="17"/>
      <c r="QOS1098" s="17"/>
      <c r="QOT1098" s="17"/>
      <c r="QOU1098" s="17"/>
      <c r="QOV1098" s="17"/>
      <c r="QOW1098" s="17"/>
      <c r="QOX1098" s="17"/>
      <c r="QOY1098" s="17"/>
      <c r="QOZ1098" s="17"/>
      <c r="QPA1098" s="17"/>
      <c r="QPB1098" s="17"/>
      <c r="QPC1098" s="17"/>
      <c r="QPD1098" s="17"/>
      <c r="QPE1098" s="17"/>
      <c r="QPF1098" s="17"/>
      <c r="QPG1098" s="17"/>
      <c r="QPH1098" s="17"/>
      <c r="QPI1098" s="17"/>
      <c r="QPJ1098" s="17"/>
      <c r="QPK1098" s="17"/>
      <c r="QPL1098" s="17"/>
      <c r="QPM1098" s="17"/>
      <c r="QPN1098" s="17"/>
      <c r="QPO1098" s="17"/>
      <c r="QPP1098" s="17"/>
      <c r="QPQ1098" s="17"/>
      <c r="QPR1098" s="17"/>
      <c r="QPS1098" s="17"/>
      <c r="QPT1098" s="17"/>
      <c r="QPU1098" s="17"/>
      <c r="QPV1098" s="17"/>
      <c r="QPW1098" s="17"/>
      <c r="QPX1098" s="17"/>
      <c r="QPY1098" s="17"/>
      <c r="QPZ1098" s="17"/>
      <c r="QQA1098" s="17"/>
      <c r="QQB1098" s="17"/>
      <c r="QQC1098" s="17"/>
      <c r="QQD1098" s="17"/>
      <c r="QQE1098" s="17"/>
      <c r="QQF1098" s="17"/>
      <c r="QQG1098" s="17"/>
      <c r="QQH1098" s="17"/>
      <c r="QQI1098" s="17"/>
      <c r="QQJ1098" s="17"/>
      <c r="QQK1098" s="17"/>
      <c r="QQL1098" s="17"/>
      <c r="QQM1098" s="17"/>
      <c r="QQN1098" s="17"/>
      <c r="QQO1098" s="17"/>
      <c r="QQP1098" s="17"/>
      <c r="QQQ1098" s="17"/>
      <c r="QQR1098" s="17"/>
      <c r="QQS1098" s="17"/>
      <c r="QQT1098" s="17"/>
      <c r="QQU1098" s="17"/>
      <c r="QQV1098" s="17"/>
      <c r="QQW1098" s="17"/>
      <c r="QQX1098" s="17"/>
      <c r="QQY1098" s="17"/>
      <c r="QQZ1098" s="17"/>
      <c r="QRA1098" s="17"/>
      <c r="QRB1098" s="17"/>
      <c r="QRC1098" s="17"/>
      <c r="QRD1098" s="17"/>
      <c r="QRE1098" s="17"/>
      <c r="QRF1098" s="17"/>
      <c r="QRG1098" s="17"/>
      <c r="QRH1098" s="17"/>
      <c r="QRI1098" s="17"/>
      <c r="QRJ1098" s="17"/>
      <c r="QRK1098" s="17"/>
      <c r="QRL1098" s="17"/>
      <c r="QRM1098" s="17"/>
      <c r="QRN1098" s="17"/>
      <c r="QRO1098" s="17"/>
      <c r="QRP1098" s="17"/>
      <c r="QRQ1098" s="17"/>
      <c r="QRR1098" s="17"/>
      <c r="QRS1098" s="17"/>
      <c r="QRT1098" s="17"/>
      <c r="QRU1098" s="17"/>
      <c r="QRV1098" s="17"/>
      <c r="QRW1098" s="17"/>
      <c r="QRX1098" s="17"/>
      <c r="QRY1098" s="17"/>
      <c r="QRZ1098" s="17"/>
      <c r="QSA1098" s="17"/>
      <c r="QSB1098" s="17"/>
      <c r="QSC1098" s="17"/>
      <c r="QSD1098" s="17"/>
      <c r="QSE1098" s="17"/>
      <c r="QSF1098" s="17"/>
      <c r="QSG1098" s="17"/>
      <c r="QSH1098" s="17"/>
      <c r="QSI1098" s="17"/>
      <c r="QSJ1098" s="17"/>
      <c r="QSK1098" s="17"/>
      <c r="QSL1098" s="17"/>
      <c r="QSM1098" s="17"/>
      <c r="QSN1098" s="17"/>
      <c r="QSO1098" s="17"/>
      <c r="QSP1098" s="17"/>
      <c r="QSQ1098" s="17"/>
      <c r="QSR1098" s="17"/>
      <c r="QSS1098" s="17"/>
      <c r="QST1098" s="17"/>
      <c r="QSU1098" s="17"/>
      <c r="QSV1098" s="17"/>
      <c r="QSW1098" s="17"/>
      <c r="QSX1098" s="17"/>
      <c r="QSY1098" s="17"/>
      <c r="QSZ1098" s="17"/>
      <c r="QTA1098" s="17"/>
      <c r="QTB1098" s="17"/>
      <c r="QTC1098" s="17"/>
      <c r="QTD1098" s="17"/>
      <c r="QTE1098" s="17"/>
      <c r="QTF1098" s="17"/>
      <c r="QTG1098" s="17"/>
      <c r="QTH1098" s="17"/>
      <c r="QTI1098" s="17"/>
      <c r="QTJ1098" s="17"/>
      <c r="QTK1098" s="17"/>
      <c r="QTL1098" s="17"/>
      <c r="QTM1098" s="17"/>
      <c r="QTN1098" s="17"/>
      <c r="QTO1098" s="17"/>
      <c r="QTP1098" s="17"/>
      <c r="QTQ1098" s="17"/>
      <c r="QTR1098" s="17"/>
      <c r="QTS1098" s="17"/>
      <c r="QTT1098" s="17"/>
      <c r="QTU1098" s="17"/>
      <c r="QTV1098" s="17"/>
      <c r="QTW1098" s="17"/>
      <c r="QTX1098" s="17"/>
      <c r="QTY1098" s="17"/>
      <c r="QTZ1098" s="17"/>
      <c r="QUA1098" s="17"/>
      <c r="QUB1098" s="17"/>
      <c r="QUC1098" s="17"/>
      <c r="QUD1098" s="17"/>
      <c r="QUE1098" s="17"/>
      <c r="QUF1098" s="17"/>
      <c r="QUG1098" s="17"/>
      <c r="QUH1098" s="17"/>
      <c r="QUI1098" s="17"/>
      <c r="QUJ1098" s="17"/>
      <c r="QUK1098" s="17"/>
      <c r="QUL1098" s="17"/>
      <c r="QUM1098" s="17"/>
      <c r="QUN1098" s="17"/>
      <c r="QUO1098" s="17"/>
      <c r="QUP1098" s="17"/>
      <c r="QUQ1098" s="17"/>
      <c r="QUR1098" s="17"/>
      <c r="QUS1098" s="17"/>
      <c r="QUT1098" s="17"/>
      <c r="QUU1098" s="17"/>
      <c r="QUV1098" s="17"/>
      <c r="QUW1098" s="17"/>
      <c r="QUX1098" s="17"/>
      <c r="QUY1098" s="17"/>
      <c r="QUZ1098" s="17"/>
      <c r="QVA1098" s="17"/>
      <c r="QVB1098" s="17"/>
      <c r="QVC1098" s="17"/>
      <c r="QVD1098" s="17"/>
      <c r="QVE1098" s="17"/>
      <c r="QVF1098" s="17"/>
      <c r="QVG1098" s="17"/>
      <c r="QVH1098" s="17"/>
      <c r="QVI1098" s="17"/>
      <c r="QVJ1098" s="17"/>
      <c r="QVK1098" s="17"/>
      <c r="QVL1098" s="17"/>
      <c r="QVM1098" s="17"/>
      <c r="QVN1098" s="17"/>
      <c r="QVO1098" s="17"/>
      <c r="QVP1098" s="17"/>
      <c r="QVQ1098" s="17"/>
      <c r="QVR1098" s="17"/>
      <c r="QVS1098" s="17"/>
      <c r="QVT1098" s="17"/>
      <c r="QVU1098" s="17"/>
      <c r="QVV1098" s="17"/>
      <c r="QVW1098" s="17"/>
      <c r="QVX1098" s="17"/>
      <c r="QVY1098" s="17"/>
      <c r="QVZ1098" s="17"/>
      <c r="QWA1098" s="17"/>
      <c r="QWB1098" s="17"/>
      <c r="QWC1098" s="17"/>
      <c r="QWD1098" s="17"/>
      <c r="QWE1098" s="17"/>
      <c r="QWF1098" s="17"/>
      <c r="QWG1098" s="17"/>
      <c r="QWH1098" s="17"/>
      <c r="QWI1098" s="17"/>
      <c r="QWJ1098" s="17"/>
      <c r="QWK1098" s="17"/>
      <c r="QWL1098" s="17"/>
      <c r="QWM1098" s="17"/>
      <c r="QWN1098" s="17"/>
      <c r="QWO1098" s="17"/>
      <c r="QWP1098" s="17"/>
      <c r="QWQ1098" s="17"/>
      <c r="QWR1098" s="17"/>
      <c r="QWS1098" s="17"/>
      <c r="QWT1098" s="17"/>
      <c r="QWU1098" s="17"/>
      <c r="QWV1098" s="17"/>
      <c r="QWW1098" s="17"/>
      <c r="QWX1098" s="17"/>
      <c r="QWY1098" s="17"/>
      <c r="QWZ1098" s="17"/>
      <c r="QXA1098" s="17"/>
      <c r="QXB1098" s="17"/>
      <c r="QXC1098" s="17"/>
      <c r="QXD1098" s="17"/>
      <c r="QXE1098" s="17"/>
      <c r="QXF1098" s="17"/>
      <c r="QXG1098" s="17"/>
      <c r="QXH1098" s="17"/>
      <c r="QXI1098" s="17"/>
      <c r="QXJ1098" s="17"/>
      <c r="QXK1098" s="17"/>
      <c r="QXL1098" s="17"/>
      <c r="QXM1098" s="17"/>
      <c r="QXN1098" s="17"/>
      <c r="QXO1098" s="17"/>
      <c r="QXP1098" s="17"/>
      <c r="QXQ1098" s="17"/>
      <c r="QXR1098" s="17"/>
      <c r="QXS1098" s="17"/>
      <c r="QXT1098" s="17"/>
      <c r="QXU1098" s="17"/>
      <c r="QXV1098" s="17"/>
      <c r="QXW1098" s="17"/>
      <c r="QXX1098" s="17"/>
      <c r="QXY1098" s="17"/>
      <c r="QXZ1098" s="17"/>
      <c r="QYA1098" s="17"/>
      <c r="QYB1098" s="17"/>
      <c r="QYC1098" s="17"/>
      <c r="QYD1098" s="17"/>
      <c r="QYE1098" s="17"/>
      <c r="QYF1098" s="17"/>
      <c r="QYG1098" s="17"/>
      <c r="QYH1098" s="17"/>
      <c r="QYI1098" s="17"/>
      <c r="QYJ1098" s="17"/>
      <c r="QYK1098" s="17"/>
      <c r="QYL1098" s="17"/>
      <c r="QYM1098" s="17"/>
      <c r="QYN1098" s="17"/>
      <c r="QYO1098" s="17"/>
      <c r="QYP1098" s="17"/>
      <c r="QYQ1098" s="17"/>
      <c r="QYR1098" s="17"/>
      <c r="QYS1098" s="17"/>
      <c r="QYT1098" s="17"/>
      <c r="QYU1098" s="17"/>
      <c r="QYV1098" s="17"/>
      <c r="QYW1098" s="17"/>
      <c r="QYX1098" s="17"/>
      <c r="QYY1098" s="17"/>
      <c r="QYZ1098" s="17"/>
      <c r="QZA1098" s="17"/>
      <c r="QZB1098" s="17"/>
      <c r="QZC1098" s="17"/>
      <c r="QZD1098" s="17"/>
      <c r="QZE1098" s="17"/>
      <c r="QZF1098" s="17"/>
      <c r="QZG1098" s="17"/>
      <c r="QZH1098" s="17"/>
      <c r="QZI1098" s="17"/>
      <c r="QZJ1098" s="17"/>
      <c r="QZK1098" s="17"/>
      <c r="QZL1098" s="17"/>
      <c r="QZM1098" s="17"/>
      <c r="QZN1098" s="17"/>
      <c r="QZO1098" s="17"/>
      <c r="QZP1098" s="17"/>
      <c r="QZQ1098" s="17"/>
      <c r="QZR1098" s="17"/>
      <c r="QZS1098" s="17"/>
      <c r="QZT1098" s="17"/>
      <c r="QZU1098" s="17"/>
      <c r="QZV1098" s="17"/>
      <c r="QZW1098" s="17"/>
      <c r="QZX1098" s="17"/>
      <c r="QZY1098" s="17"/>
      <c r="QZZ1098" s="17"/>
      <c r="RAA1098" s="17"/>
      <c r="RAB1098" s="17"/>
      <c r="RAC1098" s="17"/>
      <c r="RAD1098" s="17"/>
      <c r="RAE1098" s="17"/>
      <c r="RAF1098" s="17"/>
      <c r="RAG1098" s="17"/>
      <c r="RAH1098" s="17"/>
      <c r="RAI1098" s="17"/>
      <c r="RAJ1098" s="17"/>
      <c r="RAK1098" s="17"/>
      <c r="RAL1098" s="17"/>
      <c r="RAM1098" s="17"/>
      <c r="RAN1098" s="17"/>
      <c r="RAO1098" s="17"/>
      <c r="RAP1098" s="17"/>
      <c r="RAQ1098" s="17"/>
      <c r="RAR1098" s="17"/>
      <c r="RAS1098" s="17"/>
      <c r="RAT1098" s="17"/>
      <c r="RAU1098" s="17"/>
      <c r="RAV1098" s="17"/>
      <c r="RAW1098" s="17"/>
      <c r="RAX1098" s="17"/>
      <c r="RAY1098" s="17"/>
      <c r="RAZ1098" s="17"/>
      <c r="RBA1098" s="17"/>
      <c r="RBB1098" s="17"/>
      <c r="RBC1098" s="17"/>
      <c r="RBD1098" s="17"/>
      <c r="RBE1098" s="17"/>
      <c r="RBF1098" s="17"/>
      <c r="RBG1098" s="17"/>
      <c r="RBH1098" s="17"/>
      <c r="RBI1098" s="17"/>
      <c r="RBJ1098" s="17"/>
      <c r="RBK1098" s="17"/>
      <c r="RBL1098" s="17"/>
      <c r="RBM1098" s="17"/>
      <c r="RBN1098" s="17"/>
      <c r="RBO1098" s="17"/>
      <c r="RBP1098" s="17"/>
      <c r="RBQ1098" s="17"/>
      <c r="RBR1098" s="17"/>
      <c r="RBS1098" s="17"/>
      <c r="RBT1098" s="17"/>
      <c r="RBU1098" s="17"/>
      <c r="RBV1098" s="17"/>
      <c r="RBW1098" s="17"/>
      <c r="RBX1098" s="17"/>
      <c r="RBY1098" s="17"/>
      <c r="RBZ1098" s="17"/>
      <c r="RCA1098" s="17"/>
      <c r="RCB1098" s="17"/>
      <c r="RCC1098" s="17"/>
      <c r="RCD1098" s="17"/>
      <c r="RCE1098" s="17"/>
      <c r="RCF1098" s="17"/>
      <c r="RCG1098" s="17"/>
      <c r="RCH1098" s="17"/>
      <c r="RCI1098" s="17"/>
      <c r="RCJ1098" s="17"/>
      <c r="RCK1098" s="17"/>
      <c r="RCL1098" s="17"/>
      <c r="RCM1098" s="17"/>
      <c r="RCN1098" s="17"/>
      <c r="RCO1098" s="17"/>
      <c r="RCP1098" s="17"/>
      <c r="RCQ1098" s="17"/>
      <c r="RCR1098" s="17"/>
      <c r="RCS1098" s="17"/>
      <c r="RCT1098" s="17"/>
      <c r="RCU1098" s="17"/>
      <c r="RCV1098" s="17"/>
      <c r="RCW1098" s="17"/>
      <c r="RCX1098" s="17"/>
      <c r="RCY1098" s="17"/>
      <c r="RCZ1098" s="17"/>
      <c r="RDA1098" s="17"/>
      <c r="RDB1098" s="17"/>
      <c r="RDC1098" s="17"/>
      <c r="RDD1098" s="17"/>
      <c r="RDE1098" s="17"/>
      <c r="RDF1098" s="17"/>
      <c r="RDG1098" s="17"/>
      <c r="RDH1098" s="17"/>
      <c r="RDI1098" s="17"/>
      <c r="RDJ1098" s="17"/>
      <c r="RDK1098" s="17"/>
      <c r="RDL1098" s="17"/>
      <c r="RDM1098" s="17"/>
      <c r="RDN1098" s="17"/>
      <c r="RDO1098" s="17"/>
      <c r="RDP1098" s="17"/>
      <c r="RDQ1098" s="17"/>
      <c r="RDR1098" s="17"/>
      <c r="RDS1098" s="17"/>
      <c r="RDT1098" s="17"/>
      <c r="RDU1098" s="17"/>
      <c r="RDV1098" s="17"/>
      <c r="RDW1098" s="17"/>
      <c r="RDX1098" s="17"/>
      <c r="RDY1098" s="17"/>
      <c r="RDZ1098" s="17"/>
      <c r="REA1098" s="17"/>
      <c r="REB1098" s="17"/>
      <c r="REC1098" s="17"/>
      <c r="RED1098" s="17"/>
      <c r="REE1098" s="17"/>
      <c r="REF1098" s="17"/>
      <c r="REG1098" s="17"/>
      <c r="REH1098" s="17"/>
      <c r="REI1098" s="17"/>
      <c r="REJ1098" s="17"/>
      <c r="REK1098" s="17"/>
      <c r="REL1098" s="17"/>
      <c r="REM1098" s="17"/>
      <c r="REN1098" s="17"/>
      <c r="REO1098" s="17"/>
      <c r="REP1098" s="17"/>
      <c r="REQ1098" s="17"/>
      <c r="RER1098" s="17"/>
      <c r="RES1098" s="17"/>
      <c r="RET1098" s="17"/>
      <c r="REU1098" s="17"/>
      <c r="REV1098" s="17"/>
      <c r="REW1098" s="17"/>
      <c r="REX1098" s="17"/>
      <c r="REY1098" s="17"/>
      <c r="REZ1098" s="17"/>
      <c r="RFA1098" s="17"/>
      <c r="RFB1098" s="17"/>
      <c r="RFC1098" s="17"/>
      <c r="RFD1098" s="17"/>
      <c r="RFE1098" s="17"/>
      <c r="RFF1098" s="17"/>
      <c r="RFG1098" s="17"/>
      <c r="RFH1098" s="17"/>
      <c r="RFI1098" s="17"/>
      <c r="RFJ1098" s="17"/>
      <c r="RFK1098" s="17"/>
      <c r="RFL1098" s="17"/>
      <c r="RFM1098" s="17"/>
      <c r="RFN1098" s="17"/>
      <c r="RFO1098" s="17"/>
      <c r="RFP1098" s="17"/>
      <c r="RFQ1098" s="17"/>
      <c r="RFR1098" s="17"/>
      <c r="RFS1098" s="17"/>
      <c r="RFT1098" s="17"/>
      <c r="RFU1098" s="17"/>
      <c r="RFV1098" s="17"/>
      <c r="RFW1098" s="17"/>
      <c r="RFX1098" s="17"/>
      <c r="RFY1098" s="17"/>
      <c r="RFZ1098" s="17"/>
      <c r="RGA1098" s="17"/>
      <c r="RGB1098" s="17"/>
      <c r="RGC1098" s="17"/>
      <c r="RGD1098" s="17"/>
      <c r="RGE1098" s="17"/>
      <c r="RGF1098" s="17"/>
      <c r="RGG1098" s="17"/>
      <c r="RGH1098" s="17"/>
      <c r="RGI1098" s="17"/>
      <c r="RGJ1098" s="17"/>
      <c r="RGK1098" s="17"/>
      <c r="RGL1098" s="17"/>
      <c r="RGM1098" s="17"/>
      <c r="RGN1098" s="17"/>
      <c r="RGO1098" s="17"/>
      <c r="RGP1098" s="17"/>
      <c r="RGQ1098" s="17"/>
      <c r="RGR1098" s="17"/>
      <c r="RGS1098" s="17"/>
      <c r="RGT1098" s="17"/>
      <c r="RGU1098" s="17"/>
      <c r="RGV1098" s="17"/>
      <c r="RGW1098" s="17"/>
      <c r="RGX1098" s="17"/>
      <c r="RGY1098" s="17"/>
      <c r="RGZ1098" s="17"/>
      <c r="RHA1098" s="17"/>
      <c r="RHB1098" s="17"/>
      <c r="RHC1098" s="17"/>
      <c r="RHD1098" s="17"/>
      <c r="RHE1098" s="17"/>
      <c r="RHF1098" s="17"/>
      <c r="RHG1098" s="17"/>
      <c r="RHH1098" s="17"/>
      <c r="RHI1098" s="17"/>
      <c r="RHJ1098" s="17"/>
      <c r="RHK1098" s="17"/>
      <c r="RHL1098" s="17"/>
      <c r="RHM1098" s="17"/>
      <c r="RHN1098" s="17"/>
      <c r="RHO1098" s="17"/>
      <c r="RHP1098" s="17"/>
      <c r="RHQ1098" s="17"/>
      <c r="RHR1098" s="17"/>
      <c r="RHS1098" s="17"/>
      <c r="RHT1098" s="17"/>
      <c r="RHU1098" s="17"/>
      <c r="RHV1098" s="17"/>
      <c r="RHW1098" s="17"/>
      <c r="RHX1098" s="17"/>
      <c r="RHY1098" s="17"/>
      <c r="RHZ1098" s="17"/>
      <c r="RIA1098" s="17"/>
      <c r="RIB1098" s="17"/>
      <c r="RIC1098" s="17"/>
      <c r="RID1098" s="17"/>
      <c r="RIE1098" s="17"/>
      <c r="RIF1098" s="17"/>
      <c r="RIG1098" s="17"/>
      <c r="RIH1098" s="17"/>
      <c r="RII1098" s="17"/>
      <c r="RIJ1098" s="17"/>
      <c r="RIK1098" s="17"/>
      <c r="RIL1098" s="17"/>
      <c r="RIM1098" s="17"/>
      <c r="RIN1098" s="17"/>
      <c r="RIO1098" s="17"/>
      <c r="RIP1098" s="17"/>
      <c r="RIQ1098" s="17"/>
      <c r="RIR1098" s="17"/>
      <c r="RIS1098" s="17"/>
      <c r="RIT1098" s="17"/>
      <c r="RIU1098" s="17"/>
      <c r="RIV1098" s="17"/>
      <c r="RIW1098" s="17"/>
      <c r="RIX1098" s="17"/>
      <c r="RIY1098" s="17"/>
      <c r="RIZ1098" s="17"/>
      <c r="RJA1098" s="17"/>
      <c r="RJB1098" s="17"/>
      <c r="RJC1098" s="17"/>
      <c r="RJD1098" s="17"/>
      <c r="RJE1098" s="17"/>
      <c r="RJF1098" s="17"/>
      <c r="RJG1098" s="17"/>
      <c r="RJH1098" s="17"/>
      <c r="RJI1098" s="17"/>
      <c r="RJJ1098" s="17"/>
      <c r="RJK1098" s="17"/>
      <c r="RJL1098" s="17"/>
      <c r="RJM1098" s="17"/>
      <c r="RJN1098" s="17"/>
      <c r="RJO1098" s="17"/>
      <c r="RJP1098" s="17"/>
      <c r="RJQ1098" s="17"/>
      <c r="RJR1098" s="17"/>
      <c r="RJS1098" s="17"/>
      <c r="RJT1098" s="17"/>
      <c r="RJU1098" s="17"/>
      <c r="RJV1098" s="17"/>
      <c r="RJW1098" s="17"/>
      <c r="RJX1098" s="17"/>
      <c r="RJY1098" s="17"/>
      <c r="RJZ1098" s="17"/>
      <c r="RKA1098" s="17"/>
      <c r="RKB1098" s="17"/>
      <c r="RKC1098" s="17"/>
      <c r="RKD1098" s="17"/>
      <c r="RKE1098" s="17"/>
      <c r="RKF1098" s="17"/>
      <c r="RKG1098" s="17"/>
      <c r="RKH1098" s="17"/>
      <c r="RKI1098" s="17"/>
      <c r="RKJ1098" s="17"/>
      <c r="RKK1098" s="17"/>
      <c r="RKL1098" s="17"/>
      <c r="RKM1098" s="17"/>
      <c r="RKN1098" s="17"/>
      <c r="RKO1098" s="17"/>
      <c r="RKP1098" s="17"/>
      <c r="RKQ1098" s="17"/>
      <c r="RKR1098" s="17"/>
      <c r="RKS1098" s="17"/>
      <c r="RKT1098" s="17"/>
      <c r="RKU1098" s="17"/>
      <c r="RKV1098" s="17"/>
      <c r="RKW1098" s="17"/>
      <c r="RKX1098" s="17"/>
      <c r="RKY1098" s="17"/>
      <c r="RKZ1098" s="17"/>
      <c r="RLA1098" s="17"/>
      <c r="RLB1098" s="17"/>
      <c r="RLC1098" s="17"/>
      <c r="RLD1098" s="17"/>
      <c r="RLE1098" s="17"/>
      <c r="RLF1098" s="17"/>
      <c r="RLG1098" s="17"/>
      <c r="RLH1098" s="17"/>
      <c r="RLI1098" s="17"/>
      <c r="RLJ1098" s="17"/>
      <c r="RLK1098" s="17"/>
      <c r="RLL1098" s="17"/>
      <c r="RLM1098" s="17"/>
      <c r="RLN1098" s="17"/>
      <c r="RLO1098" s="17"/>
      <c r="RLP1098" s="17"/>
      <c r="RLQ1098" s="17"/>
      <c r="RLR1098" s="17"/>
      <c r="RLS1098" s="17"/>
      <c r="RLT1098" s="17"/>
      <c r="RLU1098" s="17"/>
      <c r="RLV1098" s="17"/>
      <c r="RLW1098" s="17"/>
      <c r="RLX1098" s="17"/>
      <c r="RLY1098" s="17"/>
      <c r="RLZ1098" s="17"/>
      <c r="RMA1098" s="17"/>
      <c r="RMB1098" s="17"/>
      <c r="RMC1098" s="17"/>
      <c r="RMD1098" s="17"/>
      <c r="RME1098" s="17"/>
      <c r="RMF1098" s="17"/>
      <c r="RMG1098" s="17"/>
      <c r="RMH1098" s="17"/>
      <c r="RMI1098" s="17"/>
      <c r="RMJ1098" s="17"/>
      <c r="RMK1098" s="17"/>
      <c r="RML1098" s="17"/>
      <c r="RMM1098" s="17"/>
      <c r="RMN1098" s="17"/>
      <c r="RMO1098" s="17"/>
      <c r="RMP1098" s="17"/>
      <c r="RMQ1098" s="17"/>
      <c r="RMR1098" s="17"/>
      <c r="RMS1098" s="17"/>
      <c r="RMT1098" s="17"/>
      <c r="RMU1098" s="17"/>
      <c r="RMV1098" s="17"/>
      <c r="RMW1098" s="17"/>
      <c r="RMX1098" s="17"/>
      <c r="RMY1098" s="17"/>
      <c r="RMZ1098" s="17"/>
      <c r="RNA1098" s="17"/>
      <c r="RNB1098" s="17"/>
      <c r="RNC1098" s="17"/>
      <c r="RND1098" s="17"/>
      <c r="RNE1098" s="17"/>
      <c r="RNF1098" s="17"/>
      <c r="RNG1098" s="17"/>
      <c r="RNH1098" s="17"/>
      <c r="RNI1098" s="17"/>
      <c r="RNJ1098" s="17"/>
      <c r="RNK1098" s="17"/>
      <c r="RNL1098" s="17"/>
      <c r="RNM1098" s="17"/>
      <c r="RNN1098" s="17"/>
      <c r="RNO1098" s="17"/>
      <c r="RNP1098" s="17"/>
      <c r="RNQ1098" s="17"/>
      <c r="RNR1098" s="17"/>
      <c r="RNS1098" s="17"/>
      <c r="RNT1098" s="17"/>
      <c r="RNU1098" s="17"/>
      <c r="RNV1098" s="17"/>
      <c r="RNW1098" s="17"/>
      <c r="RNX1098" s="17"/>
      <c r="RNY1098" s="17"/>
      <c r="RNZ1098" s="17"/>
      <c r="ROA1098" s="17"/>
      <c r="ROB1098" s="17"/>
      <c r="ROC1098" s="17"/>
      <c r="ROD1098" s="17"/>
      <c r="ROE1098" s="17"/>
      <c r="ROF1098" s="17"/>
      <c r="ROG1098" s="17"/>
      <c r="ROH1098" s="17"/>
      <c r="ROI1098" s="17"/>
      <c r="ROJ1098" s="17"/>
      <c r="ROK1098" s="17"/>
      <c r="ROL1098" s="17"/>
      <c r="ROM1098" s="17"/>
      <c r="RON1098" s="17"/>
      <c r="ROO1098" s="17"/>
      <c r="ROP1098" s="17"/>
      <c r="ROQ1098" s="17"/>
      <c r="ROR1098" s="17"/>
      <c r="ROS1098" s="17"/>
      <c r="ROT1098" s="17"/>
      <c r="ROU1098" s="17"/>
      <c r="ROV1098" s="17"/>
      <c r="ROW1098" s="17"/>
      <c r="ROX1098" s="17"/>
      <c r="ROY1098" s="17"/>
      <c r="ROZ1098" s="17"/>
      <c r="RPA1098" s="17"/>
      <c r="RPB1098" s="17"/>
      <c r="RPC1098" s="17"/>
      <c r="RPD1098" s="17"/>
      <c r="RPE1098" s="17"/>
      <c r="RPF1098" s="17"/>
      <c r="RPG1098" s="17"/>
      <c r="RPH1098" s="17"/>
      <c r="RPI1098" s="17"/>
      <c r="RPJ1098" s="17"/>
      <c r="RPK1098" s="17"/>
      <c r="RPL1098" s="17"/>
      <c r="RPM1098" s="17"/>
      <c r="RPN1098" s="17"/>
      <c r="RPO1098" s="17"/>
      <c r="RPP1098" s="17"/>
      <c r="RPQ1098" s="17"/>
      <c r="RPR1098" s="17"/>
      <c r="RPS1098" s="17"/>
      <c r="RPT1098" s="17"/>
      <c r="RPU1098" s="17"/>
      <c r="RPV1098" s="17"/>
      <c r="RPW1098" s="17"/>
      <c r="RPX1098" s="17"/>
      <c r="RPY1098" s="17"/>
      <c r="RPZ1098" s="17"/>
      <c r="RQA1098" s="17"/>
      <c r="RQB1098" s="17"/>
      <c r="RQC1098" s="17"/>
      <c r="RQD1098" s="17"/>
      <c r="RQE1098" s="17"/>
      <c r="RQF1098" s="17"/>
      <c r="RQG1098" s="17"/>
      <c r="RQH1098" s="17"/>
      <c r="RQI1098" s="17"/>
      <c r="RQJ1098" s="17"/>
      <c r="RQK1098" s="17"/>
      <c r="RQL1098" s="17"/>
      <c r="RQM1098" s="17"/>
      <c r="RQN1098" s="17"/>
      <c r="RQO1098" s="17"/>
      <c r="RQP1098" s="17"/>
      <c r="RQQ1098" s="17"/>
      <c r="RQR1098" s="17"/>
      <c r="RQS1098" s="17"/>
      <c r="RQT1098" s="17"/>
      <c r="RQU1098" s="17"/>
      <c r="RQV1098" s="17"/>
      <c r="RQW1098" s="17"/>
      <c r="RQX1098" s="17"/>
      <c r="RQY1098" s="17"/>
      <c r="RQZ1098" s="17"/>
      <c r="RRA1098" s="17"/>
      <c r="RRB1098" s="17"/>
      <c r="RRC1098" s="17"/>
      <c r="RRD1098" s="17"/>
      <c r="RRE1098" s="17"/>
      <c r="RRF1098" s="17"/>
      <c r="RRG1098" s="17"/>
      <c r="RRH1098" s="17"/>
      <c r="RRI1098" s="17"/>
      <c r="RRJ1098" s="17"/>
      <c r="RRK1098" s="17"/>
      <c r="RRL1098" s="17"/>
      <c r="RRM1098" s="17"/>
      <c r="RRN1098" s="17"/>
      <c r="RRO1098" s="17"/>
      <c r="RRP1098" s="17"/>
      <c r="RRQ1098" s="17"/>
      <c r="RRR1098" s="17"/>
      <c r="RRS1098" s="17"/>
      <c r="RRT1098" s="17"/>
      <c r="RRU1098" s="17"/>
      <c r="RRV1098" s="17"/>
      <c r="RRW1098" s="17"/>
      <c r="RRX1098" s="17"/>
      <c r="RRY1098" s="17"/>
      <c r="RRZ1098" s="17"/>
      <c r="RSA1098" s="17"/>
      <c r="RSB1098" s="17"/>
      <c r="RSC1098" s="17"/>
      <c r="RSD1098" s="17"/>
      <c r="RSE1098" s="17"/>
      <c r="RSF1098" s="17"/>
      <c r="RSG1098" s="17"/>
      <c r="RSH1098" s="17"/>
      <c r="RSI1098" s="17"/>
      <c r="RSJ1098" s="17"/>
      <c r="RSK1098" s="17"/>
      <c r="RSL1098" s="17"/>
      <c r="RSM1098" s="17"/>
      <c r="RSN1098" s="17"/>
      <c r="RSO1098" s="17"/>
      <c r="RSP1098" s="17"/>
      <c r="RSQ1098" s="17"/>
      <c r="RSR1098" s="17"/>
      <c r="RSS1098" s="17"/>
      <c r="RST1098" s="17"/>
      <c r="RSU1098" s="17"/>
      <c r="RSV1098" s="17"/>
      <c r="RSW1098" s="17"/>
      <c r="RSX1098" s="17"/>
      <c r="RSY1098" s="17"/>
      <c r="RSZ1098" s="17"/>
      <c r="RTA1098" s="17"/>
      <c r="RTB1098" s="17"/>
      <c r="RTC1098" s="17"/>
      <c r="RTD1098" s="17"/>
      <c r="RTE1098" s="17"/>
      <c r="RTF1098" s="17"/>
      <c r="RTG1098" s="17"/>
      <c r="RTH1098" s="17"/>
      <c r="RTI1098" s="17"/>
      <c r="RTJ1098" s="17"/>
      <c r="RTK1098" s="17"/>
      <c r="RTL1098" s="17"/>
      <c r="RTM1098" s="17"/>
      <c r="RTN1098" s="17"/>
      <c r="RTO1098" s="17"/>
      <c r="RTP1098" s="17"/>
      <c r="RTQ1098" s="17"/>
      <c r="RTR1098" s="17"/>
      <c r="RTS1098" s="17"/>
      <c r="RTT1098" s="17"/>
      <c r="RTU1098" s="17"/>
      <c r="RTV1098" s="17"/>
      <c r="RTW1098" s="17"/>
      <c r="RTX1098" s="17"/>
      <c r="RTY1098" s="17"/>
      <c r="RTZ1098" s="17"/>
      <c r="RUA1098" s="17"/>
      <c r="RUB1098" s="17"/>
      <c r="RUC1098" s="17"/>
      <c r="RUD1098" s="17"/>
      <c r="RUE1098" s="17"/>
      <c r="RUF1098" s="17"/>
      <c r="RUG1098" s="17"/>
      <c r="RUH1098" s="17"/>
      <c r="RUI1098" s="17"/>
      <c r="RUJ1098" s="17"/>
      <c r="RUK1098" s="17"/>
      <c r="RUL1098" s="17"/>
      <c r="RUM1098" s="17"/>
      <c r="RUN1098" s="17"/>
      <c r="RUO1098" s="17"/>
      <c r="RUP1098" s="17"/>
      <c r="RUQ1098" s="17"/>
      <c r="RUR1098" s="17"/>
      <c r="RUS1098" s="17"/>
      <c r="RUT1098" s="17"/>
      <c r="RUU1098" s="17"/>
      <c r="RUV1098" s="17"/>
      <c r="RUW1098" s="17"/>
      <c r="RUX1098" s="17"/>
      <c r="RUY1098" s="17"/>
      <c r="RUZ1098" s="17"/>
      <c r="RVA1098" s="17"/>
      <c r="RVB1098" s="17"/>
      <c r="RVC1098" s="17"/>
      <c r="RVD1098" s="17"/>
      <c r="RVE1098" s="17"/>
      <c r="RVF1098" s="17"/>
      <c r="RVG1098" s="17"/>
      <c r="RVH1098" s="17"/>
      <c r="RVI1098" s="17"/>
      <c r="RVJ1098" s="17"/>
      <c r="RVK1098" s="17"/>
      <c r="RVL1098" s="17"/>
      <c r="RVM1098" s="17"/>
      <c r="RVN1098" s="17"/>
      <c r="RVO1098" s="17"/>
      <c r="RVP1098" s="17"/>
      <c r="RVQ1098" s="17"/>
      <c r="RVR1098" s="17"/>
      <c r="RVS1098" s="17"/>
      <c r="RVT1098" s="17"/>
      <c r="RVU1098" s="17"/>
      <c r="RVV1098" s="17"/>
      <c r="RVW1098" s="17"/>
      <c r="RVX1098" s="17"/>
      <c r="RVY1098" s="17"/>
      <c r="RVZ1098" s="17"/>
      <c r="RWA1098" s="17"/>
      <c r="RWB1098" s="17"/>
      <c r="RWC1098" s="17"/>
      <c r="RWD1098" s="17"/>
      <c r="RWE1098" s="17"/>
      <c r="RWF1098" s="17"/>
      <c r="RWG1098" s="17"/>
      <c r="RWH1098" s="17"/>
      <c r="RWI1098" s="17"/>
      <c r="RWJ1098" s="17"/>
      <c r="RWK1098" s="17"/>
      <c r="RWL1098" s="17"/>
      <c r="RWM1098" s="17"/>
      <c r="RWN1098" s="17"/>
      <c r="RWO1098" s="17"/>
      <c r="RWP1098" s="17"/>
      <c r="RWQ1098" s="17"/>
      <c r="RWR1098" s="17"/>
      <c r="RWS1098" s="17"/>
      <c r="RWT1098" s="17"/>
      <c r="RWU1098" s="17"/>
      <c r="RWV1098" s="17"/>
      <c r="RWW1098" s="17"/>
      <c r="RWX1098" s="17"/>
      <c r="RWY1098" s="17"/>
      <c r="RWZ1098" s="17"/>
      <c r="RXA1098" s="17"/>
      <c r="RXB1098" s="17"/>
      <c r="RXC1098" s="17"/>
      <c r="RXD1098" s="17"/>
      <c r="RXE1098" s="17"/>
      <c r="RXF1098" s="17"/>
      <c r="RXG1098" s="17"/>
      <c r="RXH1098" s="17"/>
      <c r="RXI1098" s="17"/>
      <c r="RXJ1098" s="17"/>
      <c r="RXK1098" s="17"/>
      <c r="RXL1098" s="17"/>
      <c r="RXM1098" s="17"/>
      <c r="RXN1098" s="17"/>
      <c r="RXO1098" s="17"/>
      <c r="RXP1098" s="17"/>
      <c r="RXQ1098" s="17"/>
      <c r="RXR1098" s="17"/>
      <c r="RXS1098" s="17"/>
      <c r="RXT1098" s="17"/>
      <c r="RXU1098" s="17"/>
      <c r="RXV1098" s="17"/>
      <c r="RXW1098" s="17"/>
      <c r="RXX1098" s="17"/>
      <c r="RXY1098" s="17"/>
      <c r="RXZ1098" s="17"/>
      <c r="RYA1098" s="17"/>
      <c r="RYB1098" s="17"/>
      <c r="RYC1098" s="17"/>
      <c r="RYD1098" s="17"/>
      <c r="RYE1098" s="17"/>
      <c r="RYF1098" s="17"/>
      <c r="RYG1098" s="17"/>
      <c r="RYH1098" s="17"/>
      <c r="RYI1098" s="17"/>
      <c r="RYJ1098" s="17"/>
      <c r="RYK1098" s="17"/>
      <c r="RYL1098" s="17"/>
      <c r="RYM1098" s="17"/>
      <c r="RYN1098" s="17"/>
      <c r="RYO1098" s="17"/>
      <c r="RYP1098" s="17"/>
      <c r="RYQ1098" s="17"/>
      <c r="RYR1098" s="17"/>
      <c r="RYS1098" s="17"/>
      <c r="RYT1098" s="17"/>
      <c r="RYU1098" s="17"/>
      <c r="RYV1098" s="17"/>
      <c r="RYW1098" s="17"/>
      <c r="RYX1098" s="17"/>
      <c r="RYY1098" s="17"/>
      <c r="RYZ1098" s="17"/>
      <c r="RZA1098" s="17"/>
      <c r="RZB1098" s="17"/>
      <c r="RZC1098" s="17"/>
      <c r="RZD1098" s="17"/>
      <c r="RZE1098" s="17"/>
      <c r="RZF1098" s="17"/>
      <c r="RZG1098" s="17"/>
      <c r="RZH1098" s="17"/>
      <c r="RZI1098" s="17"/>
      <c r="RZJ1098" s="17"/>
      <c r="RZK1098" s="17"/>
      <c r="RZL1098" s="17"/>
      <c r="RZM1098" s="17"/>
      <c r="RZN1098" s="17"/>
      <c r="RZO1098" s="17"/>
      <c r="RZP1098" s="17"/>
      <c r="RZQ1098" s="17"/>
      <c r="RZR1098" s="17"/>
      <c r="RZS1098" s="17"/>
      <c r="RZT1098" s="17"/>
      <c r="RZU1098" s="17"/>
      <c r="RZV1098" s="17"/>
      <c r="RZW1098" s="17"/>
      <c r="RZX1098" s="17"/>
      <c r="RZY1098" s="17"/>
      <c r="RZZ1098" s="17"/>
      <c r="SAA1098" s="17"/>
      <c r="SAB1098" s="17"/>
      <c r="SAC1098" s="17"/>
      <c r="SAD1098" s="17"/>
      <c r="SAE1098" s="17"/>
      <c r="SAF1098" s="17"/>
      <c r="SAG1098" s="17"/>
      <c r="SAH1098" s="17"/>
      <c r="SAI1098" s="17"/>
      <c r="SAJ1098" s="17"/>
      <c r="SAK1098" s="17"/>
      <c r="SAL1098" s="17"/>
      <c r="SAM1098" s="17"/>
      <c r="SAN1098" s="17"/>
      <c r="SAO1098" s="17"/>
      <c r="SAP1098" s="17"/>
      <c r="SAQ1098" s="17"/>
      <c r="SAR1098" s="17"/>
      <c r="SAS1098" s="17"/>
      <c r="SAT1098" s="17"/>
      <c r="SAU1098" s="17"/>
      <c r="SAV1098" s="17"/>
      <c r="SAW1098" s="17"/>
      <c r="SAX1098" s="17"/>
      <c r="SAY1098" s="17"/>
      <c r="SAZ1098" s="17"/>
      <c r="SBA1098" s="17"/>
      <c r="SBB1098" s="17"/>
      <c r="SBC1098" s="17"/>
      <c r="SBD1098" s="17"/>
      <c r="SBE1098" s="17"/>
      <c r="SBF1098" s="17"/>
      <c r="SBG1098" s="17"/>
      <c r="SBH1098" s="17"/>
      <c r="SBI1098" s="17"/>
      <c r="SBJ1098" s="17"/>
      <c r="SBK1098" s="17"/>
      <c r="SBL1098" s="17"/>
      <c r="SBM1098" s="17"/>
      <c r="SBN1098" s="17"/>
      <c r="SBO1098" s="17"/>
      <c r="SBP1098" s="17"/>
      <c r="SBQ1098" s="17"/>
      <c r="SBR1098" s="17"/>
      <c r="SBS1098" s="17"/>
      <c r="SBT1098" s="17"/>
      <c r="SBU1098" s="17"/>
      <c r="SBV1098" s="17"/>
      <c r="SBW1098" s="17"/>
      <c r="SBX1098" s="17"/>
      <c r="SBY1098" s="17"/>
      <c r="SBZ1098" s="17"/>
      <c r="SCA1098" s="17"/>
      <c r="SCB1098" s="17"/>
      <c r="SCC1098" s="17"/>
      <c r="SCD1098" s="17"/>
      <c r="SCE1098" s="17"/>
      <c r="SCF1098" s="17"/>
      <c r="SCG1098" s="17"/>
      <c r="SCH1098" s="17"/>
      <c r="SCI1098" s="17"/>
      <c r="SCJ1098" s="17"/>
      <c r="SCK1098" s="17"/>
      <c r="SCL1098" s="17"/>
      <c r="SCM1098" s="17"/>
      <c r="SCN1098" s="17"/>
      <c r="SCO1098" s="17"/>
      <c r="SCP1098" s="17"/>
      <c r="SCQ1098" s="17"/>
      <c r="SCR1098" s="17"/>
      <c r="SCS1098" s="17"/>
      <c r="SCT1098" s="17"/>
      <c r="SCU1098" s="17"/>
      <c r="SCV1098" s="17"/>
      <c r="SCW1098" s="17"/>
      <c r="SCX1098" s="17"/>
      <c r="SCY1098" s="17"/>
      <c r="SCZ1098" s="17"/>
      <c r="SDA1098" s="17"/>
      <c r="SDB1098" s="17"/>
      <c r="SDC1098" s="17"/>
      <c r="SDD1098" s="17"/>
      <c r="SDE1098" s="17"/>
      <c r="SDF1098" s="17"/>
      <c r="SDG1098" s="17"/>
      <c r="SDH1098" s="17"/>
      <c r="SDI1098" s="17"/>
      <c r="SDJ1098" s="17"/>
      <c r="SDK1098" s="17"/>
      <c r="SDL1098" s="17"/>
      <c r="SDM1098" s="17"/>
      <c r="SDN1098" s="17"/>
      <c r="SDO1098" s="17"/>
      <c r="SDP1098" s="17"/>
      <c r="SDQ1098" s="17"/>
      <c r="SDR1098" s="17"/>
      <c r="SDS1098" s="17"/>
      <c r="SDT1098" s="17"/>
      <c r="SDU1098" s="17"/>
      <c r="SDV1098" s="17"/>
      <c r="SDW1098" s="17"/>
      <c r="SDX1098" s="17"/>
      <c r="SDY1098" s="17"/>
      <c r="SDZ1098" s="17"/>
      <c r="SEA1098" s="17"/>
      <c r="SEB1098" s="17"/>
      <c r="SEC1098" s="17"/>
      <c r="SED1098" s="17"/>
      <c r="SEE1098" s="17"/>
      <c r="SEF1098" s="17"/>
      <c r="SEG1098" s="17"/>
      <c r="SEH1098" s="17"/>
      <c r="SEI1098" s="17"/>
      <c r="SEJ1098" s="17"/>
      <c r="SEK1098" s="17"/>
      <c r="SEL1098" s="17"/>
      <c r="SEM1098" s="17"/>
      <c r="SEN1098" s="17"/>
      <c r="SEO1098" s="17"/>
      <c r="SEP1098" s="17"/>
      <c r="SEQ1098" s="17"/>
      <c r="SER1098" s="17"/>
      <c r="SES1098" s="17"/>
      <c r="SET1098" s="17"/>
      <c r="SEU1098" s="17"/>
      <c r="SEV1098" s="17"/>
      <c r="SEW1098" s="17"/>
      <c r="SEX1098" s="17"/>
      <c r="SEY1098" s="17"/>
      <c r="SEZ1098" s="17"/>
      <c r="SFA1098" s="17"/>
      <c r="SFB1098" s="17"/>
      <c r="SFC1098" s="17"/>
      <c r="SFD1098" s="17"/>
      <c r="SFE1098" s="17"/>
      <c r="SFF1098" s="17"/>
      <c r="SFG1098" s="17"/>
      <c r="SFH1098" s="17"/>
      <c r="SFI1098" s="17"/>
      <c r="SFJ1098" s="17"/>
      <c r="SFK1098" s="17"/>
      <c r="SFL1098" s="17"/>
      <c r="SFM1098" s="17"/>
      <c r="SFN1098" s="17"/>
      <c r="SFO1098" s="17"/>
      <c r="SFP1098" s="17"/>
      <c r="SFQ1098" s="17"/>
      <c r="SFR1098" s="17"/>
      <c r="SFS1098" s="17"/>
      <c r="SFT1098" s="17"/>
      <c r="SFU1098" s="17"/>
      <c r="SFV1098" s="17"/>
      <c r="SFW1098" s="17"/>
      <c r="SFX1098" s="17"/>
      <c r="SFY1098" s="17"/>
      <c r="SFZ1098" s="17"/>
      <c r="SGA1098" s="17"/>
      <c r="SGB1098" s="17"/>
      <c r="SGC1098" s="17"/>
      <c r="SGD1098" s="17"/>
      <c r="SGE1098" s="17"/>
      <c r="SGF1098" s="17"/>
      <c r="SGG1098" s="17"/>
      <c r="SGH1098" s="17"/>
      <c r="SGI1098" s="17"/>
      <c r="SGJ1098" s="17"/>
      <c r="SGK1098" s="17"/>
      <c r="SGL1098" s="17"/>
      <c r="SGM1098" s="17"/>
      <c r="SGN1098" s="17"/>
      <c r="SGO1098" s="17"/>
      <c r="SGP1098" s="17"/>
      <c r="SGQ1098" s="17"/>
      <c r="SGR1098" s="17"/>
      <c r="SGS1098" s="17"/>
      <c r="SGT1098" s="17"/>
      <c r="SGU1098" s="17"/>
      <c r="SGV1098" s="17"/>
      <c r="SGW1098" s="17"/>
      <c r="SGX1098" s="17"/>
      <c r="SGY1098" s="17"/>
      <c r="SGZ1098" s="17"/>
      <c r="SHA1098" s="17"/>
      <c r="SHB1098" s="17"/>
      <c r="SHC1098" s="17"/>
      <c r="SHD1098" s="17"/>
      <c r="SHE1098" s="17"/>
      <c r="SHF1098" s="17"/>
      <c r="SHG1098" s="17"/>
      <c r="SHH1098" s="17"/>
      <c r="SHI1098" s="17"/>
      <c r="SHJ1098" s="17"/>
      <c r="SHK1098" s="17"/>
      <c r="SHL1098" s="17"/>
      <c r="SHM1098" s="17"/>
      <c r="SHN1098" s="17"/>
      <c r="SHO1098" s="17"/>
      <c r="SHP1098" s="17"/>
      <c r="SHQ1098" s="17"/>
      <c r="SHR1098" s="17"/>
      <c r="SHS1098" s="17"/>
      <c r="SHT1098" s="17"/>
      <c r="SHU1098" s="17"/>
      <c r="SHV1098" s="17"/>
      <c r="SHW1098" s="17"/>
      <c r="SHX1098" s="17"/>
      <c r="SHY1098" s="17"/>
      <c r="SHZ1098" s="17"/>
      <c r="SIA1098" s="17"/>
      <c r="SIB1098" s="17"/>
      <c r="SIC1098" s="17"/>
      <c r="SID1098" s="17"/>
      <c r="SIE1098" s="17"/>
      <c r="SIF1098" s="17"/>
      <c r="SIG1098" s="17"/>
      <c r="SIH1098" s="17"/>
      <c r="SII1098" s="17"/>
      <c r="SIJ1098" s="17"/>
      <c r="SIK1098" s="17"/>
      <c r="SIL1098" s="17"/>
      <c r="SIM1098" s="17"/>
      <c r="SIN1098" s="17"/>
      <c r="SIO1098" s="17"/>
      <c r="SIP1098" s="17"/>
      <c r="SIQ1098" s="17"/>
      <c r="SIR1098" s="17"/>
      <c r="SIS1098" s="17"/>
      <c r="SIT1098" s="17"/>
      <c r="SIU1098" s="17"/>
      <c r="SIV1098" s="17"/>
      <c r="SIW1098" s="17"/>
      <c r="SIX1098" s="17"/>
      <c r="SIY1098" s="17"/>
      <c r="SIZ1098" s="17"/>
      <c r="SJA1098" s="17"/>
      <c r="SJB1098" s="17"/>
      <c r="SJC1098" s="17"/>
      <c r="SJD1098" s="17"/>
      <c r="SJE1098" s="17"/>
      <c r="SJF1098" s="17"/>
      <c r="SJG1098" s="17"/>
      <c r="SJH1098" s="17"/>
      <c r="SJI1098" s="17"/>
      <c r="SJJ1098" s="17"/>
      <c r="SJK1098" s="17"/>
      <c r="SJL1098" s="17"/>
      <c r="SJM1098" s="17"/>
      <c r="SJN1098" s="17"/>
      <c r="SJO1098" s="17"/>
      <c r="SJP1098" s="17"/>
      <c r="SJQ1098" s="17"/>
      <c r="SJR1098" s="17"/>
      <c r="SJS1098" s="17"/>
      <c r="SJT1098" s="17"/>
      <c r="SJU1098" s="17"/>
      <c r="SJV1098" s="17"/>
      <c r="SJW1098" s="17"/>
      <c r="SJX1098" s="17"/>
      <c r="SJY1098" s="17"/>
      <c r="SJZ1098" s="17"/>
      <c r="SKA1098" s="17"/>
      <c r="SKB1098" s="17"/>
      <c r="SKC1098" s="17"/>
      <c r="SKD1098" s="17"/>
      <c r="SKE1098" s="17"/>
      <c r="SKF1098" s="17"/>
      <c r="SKG1098" s="17"/>
      <c r="SKH1098" s="17"/>
      <c r="SKI1098" s="17"/>
      <c r="SKJ1098" s="17"/>
      <c r="SKK1098" s="17"/>
      <c r="SKL1098" s="17"/>
      <c r="SKM1098" s="17"/>
      <c r="SKN1098" s="17"/>
      <c r="SKO1098" s="17"/>
      <c r="SKP1098" s="17"/>
      <c r="SKQ1098" s="17"/>
      <c r="SKR1098" s="17"/>
      <c r="SKS1098" s="17"/>
      <c r="SKT1098" s="17"/>
      <c r="SKU1098" s="17"/>
      <c r="SKV1098" s="17"/>
      <c r="SKW1098" s="17"/>
      <c r="SKX1098" s="17"/>
      <c r="SKY1098" s="17"/>
      <c r="SKZ1098" s="17"/>
      <c r="SLA1098" s="17"/>
      <c r="SLB1098" s="17"/>
      <c r="SLC1098" s="17"/>
      <c r="SLD1098" s="17"/>
      <c r="SLE1098" s="17"/>
      <c r="SLF1098" s="17"/>
      <c r="SLG1098" s="17"/>
      <c r="SLH1098" s="17"/>
      <c r="SLI1098" s="17"/>
      <c r="SLJ1098" s="17"/>
      <c r="SLK1098" s="17"/>
      <c r="SLL1098" s="17"/>
      <c r="SLM1098" s="17"/>
      <c r="SLN1098" s="17"/>
      <c r="SLO1098" s="17"/>
      <c r="SLP1098" s="17"/>
      <c r="SLQ1098" s="17"/>
      <c r="SLR1098" s="17"/>
      <c r="SLS1098" s="17"/>
      <c r="SLT1098" s="17"/>
      <c r="SLU1098" s="17"/>
      <c r="SLV1098" s="17"/>
      <c r="SLW1098" s="17"/>
      <c r="SLX1098" s="17"/>
      <c r="SLY1098" s="17"/>
      <c r="SLZ1098" s="17"/>
      <c r="SMA1098" s="17"/>
      <c r="SMB1098" s="17"/>
      <c r="SMC1098" s="17"/>
      <c r="SMD1098" s="17"/>
      <c r="SME1098" s="17"/>
      <c r="SMF1098" s="17"/>
      <c r="SMG1098" s="17"/>
      <c r="SMH1098" s="17"/>
      <c r="SMI1098" s="17"/>
      <c r="SMJ1098" s="17"/>
      <c r="SMK1098" s="17"/>
      <c r="SML1098" s="17"/>
      <c r="SMM1098" s="17"/>
      <c r="SMN1098" s="17"/>
      <c r="SMO1098" s="17"/>
      <c r="SMP1098" s="17"/>
      <c r="SMQ1098" s="17"/>
      <c r="SMR1098" s="17"/>
      <c r="SMS1098" s="17"/>
      <c r="SMT1098" s="17"/>
      <c r="SMU1098" s="17"/>
      <c r="SMV1098" s="17"/>
      <c r="SMW1098" s="17"/>
      <c r="SMX1098" s="17"/>
      <c r="SMY1098" s="17"/>
      <c r="SMZ1098" s="17"/>
      <c r="SNA1098" s="17"/>
      <c r="SNB1098" s="17"/>
      <c r="SNC1098" s="17"/>
      <c r="SND1098" s="17"/>
      <c r="SNE1098" s="17"/>
      <c r="SNF1098" s="17"/>
      <c r="SNG1098" s="17"/>
      <c r="SNH1098" s="17"/>
      <c r="SNI1098" s="17"/>
      <c r="SNJ1098" s="17"/>
      <c r="SNK1098" s="17"/>
      <c r="SNL1098" s="17"/>
      <c r="SNM1098" s="17"/>
      <c r="SNN1098" s="17"/>
      <c r="SNO1098" s="17"/>
      <c r="SNP1098" s="17"/>
      <c r="SNQ1098" s="17"/>
      <c r="SNR1098" s="17"/>
      <c r="SNS1098" s="17"/>
      <c r="SNT1098" s="17"/>
      <c r="SNU1098" s="17"/>
      <c r="SNV1098" s="17"/>
      <c r="SNW1098" s="17"/>
      <c r="SNX1098" s="17"/>
      <c r="SNY1098" s="17"/>
      <c r="SNZ1098" s="17"/>
      <c r="SOA1098" s="17"/>
      <c r="SOB1098" s="17"/>
      <c r="SOC1098" s="17"/>
      <c r="SOD1098" s="17"/>
      <c r="SOE1098" s="17"/>
      <c r="SOF1098" s="17"/>
      <c r="SOG1098" s="17"/>
      <c r="SOH1098" s="17"/>
      <c r="SOI1098" s="17"/>
      <c r="SOJ1098" s="17"/>
      <c r="SOK1098" s="17"/>
      <c r="SOL1098" s="17"/>
      <c r="SOM1098" s="17"/>
      <c r="SON1098" s="17"/>
      <c r="SOO1098" s="17"/>
      <c r="SOP1098" s="17"/>
      <c r="SOQ1098" s="17"/>
      <c r="SOR1098" s="17"/>
      <c r="SOS1098" s="17"/>
      <c r="SOT1098" s="17"/>
      <c r="SOU1098" s="17"/>
      <c r="SOV1098" s="17"/>
      <c r="SOW1098" s="17"/>
      <c r="SOX1098" s="17"/>
      <c r="SOY1098" s="17"/>
      <c r="SOZ1098" s="17"/>
      <c r="SPA1098" s="17"/>
      <c r="SPB1098" s="17"/>
      <c r="SPC1098" s="17"/>
      <c r="SPD1098" s="17"/>
      <c r="SPE1098" s="17"/>
      <c r="SPF1098" s="17"/>
      <c r="SPG1098" s="17"/>
      <c r="SPH1098" s="17"/>
      <c r="SPI1098" s="17"/>
      <c r="SPJ1098" s="17"/>
      <c r="SPK1098" s="17"/>
      <c r="SPL1098" s="17"/>
      <c r="SPM1098" s="17"/>
      <c r="SPN1098" s="17"/>
      <c r="SPO1098" s="17"/>
      <c r="SPP1098" s="17"/>
      <c r="SPQ1098" s="17"/>
      <c r="SPR1098" s="17"/>
      <c r="SPS1098" s="17"/>
      <c r="SPT1098" s="17"/>
      <c r="SPU1098" s="17"/>
      <c r="SPV1098" s="17"/>
      <c r="SPW1098" s="17"/>
      <c r="SPX1098" s="17"/>
      <c r="SPY1098" s="17"/>
      <c r="SPZ1098" s="17"/>
      <c r="SQA1098" s="17"/>
      <c r="SQB1098" s="17"/>
      <c r="SQC1098" s="17"/>
      <c r="SQD1098" s="17"/>
      <c r="SQE1098" s="17"/>
      <c r="SQF1098" s="17"/>
      <c r="SQG1098" s="17"/>
      <c r="SQH1098" s="17"/>
      <c r="SQI1098" s="17"/>
      <c r="SQJ1098" s="17"/>
      <c r="SQK1098" s="17"/>
      <c r="SQL1098" s="17"/>
      <c r="SQM1098" s="17"/>
      <c r="SQN1098" s="17"/>
      <c r="SQO1098" s="17"/>
      <c r="SQP1098" s="17"/>
      <c r="SQQ1098" s="17"/>
      <c r="SQR1098" s="17"/>
      <c r="SQS1098" s="17"/>
      <c r="SQT1098" s="17"/>
      <c r="SQU1098" s="17"/>
      <c r="SQV1098" s="17"/>
      <c r="SQW1098" s="17"/>
      <c r="SQX1098" s="17"/>
      <c r="SQY1098" s="17"/>
      <c r="SQZ1098" s="17"/>
      <c r="SRA1098" s="17"/>
      <c r="SRB1098" s="17"/>
      <c r="SRC1098" s="17"/>
      <c r="SRD1098" s="17"/>
      <c r="SRE1098" s="17"/>
      <c r="SRF1098" s="17"/>
      <c r="SRG1098" s="17"/>
      <c r="SRH1098" s="17"/>
      <c r="SRI1098" s="17"/>
      <c r="SRJ1098" s="17"/>
      <c r="SRK1098" s="17"/>
      <c r="SRL1098" s="17"/>
      <c r="SRM1098" s="17"/>
      <c r="SRN1098" s="17"/>
      <c r="SRO1098" s="17"/>
      <c r="SRP1098" s="17"/>
      <c r="SRQ1098" s="17"/>
      <c r="SRR1098" s="17"/>
      <c r="SRS1098" s="17"/>
      <c r="SRT1098" s="17"/>
      <c r="SRU1098" s="17"/>
      <c r="SRV1098" s="17"/>
      <c r="SRW1098" s="17"/>
      <c r="SRX1098" s="17"/>
      <c r="SRY1098" s="17"/>
      <c r="SRZ1098" s="17"/>
      <c r="SSA1098" s="17"/>
      <c r="SSB1098" s="17"/>
      <c r="SSC1098" s="17"/>
      <c r="SSD1098" s="17"/>
      <c r="SSE1098" s="17"/>
      <c r="SSF1098" s="17"/>
      <c r="SSG1098" s="17"/>
      <c r="SSH1098" s="17"/>
      <c r="SSI1098" s="17"/>
      <c r="SSJ1098" s="17"/>
      <c r="SSK1098" s="17"/>
      <c r="SSL1098" s="17"/>
      <c r="SSM1098" s="17"/>
      <c r="SSN1098" s="17"/>
      <c r="SSO1098" s="17"/>
      <c r="SSP1098" s="17"/>
      <c r="SSQ1098" s="17"/>
      <c r="SSR1098" s="17"/>
      <c r="SSS1098" s="17"/>
      <c r="SST1098" s="17"/>
      <c r="SSU1098" s="17"/>
      <c r="SSV1098" s="17"/>
      <c r="SSW1098" s="17"/>
      <c r="SSX1098" s="17"/>
      <c r="SSY1098" s="17"/>
      <c r="SSZ1098" s="17"/>
      <c r="STA1098" s="17"/>
      <c r="STB1098" s="17"/>
      <c r="STC1098" s="17"/>
      <c r="STD1098" s="17"/>
      <c r="STE1098" s="17"/>
      <c r="STF1098" s="17"/>
      <c r="STG1098" s="17"/>
      <c r="STH1098" s="17"/>
      <c r="STI1098" s="17"/>
      <c r="STJ1098" s="17"/>
      <c r="STK1098" s="17"/>
      <c r="STL1098" s="17"/>
      <c r="STM1098" s="17"/>
      <c r="STN1098" s="17"/>
      <c r="STO1098" s="17"/>
      <c r="STP1098" s="17"/>
      <c r="STQ1098" s="17"/>
      <c r="STR1098" s="17"/>
      <c r="STS1098" s="17"/>
      <c r="STT1098" s="17"/>
      <c r="STU1098" s="17"/>
      <c r="STV1098" s="17"/>
      <c r="STW1098" s="17"/>
      <c r="STX1098" s="17"/>
      <c r="STY1098" s="17"/>
      <c r="STZ1098" s="17"/>
      <c r="SUA1098" s="17"/>
      <c r="SUB1098" s="17"/>
      <c r="SUC1098" s="17"/>
      <c r="SUD1098" s="17"/>
      <c r="SUE1098" s="17"/>
      <c r="SUF1098" s="17"/>
      <c r="SUG1098" s="17"/>
      <c r="SUH1098" s="17"/>
      <c r="SUI1098" s="17"/>
      <c r="SUJ1098" s="17"/>
      <c r="SUK1098" s="17"/>
      <c r="SUL1098" s="17"/>
      <c r="SUM1098" s="17"/>
      <c r="SUN1098" s="17"/>
      <c r="SUO1098" s="17"/>
      <c r="SUP1098" s="17"/>
      <c r="SUQ1098" s="17"/>
      <c r="SUR1098" s="17"/>
      <c r="SUS1098" s="17"/>
      <c r="SUT1098" s="17"/>
      <c r="SUU1098" s="17"/>
      <c r="SUV1098" s="17"/>
      <c r="SUW1098" s="17"/>
      <c r="SUX1098" s="17"/>
      <c r="SUY1098" s="17"/>
      <c r="SUZ1098" s="17"/>
      <c r="SVA1098" s="17"/>
      <c r="SVB1098" s="17"/>
      <c r="SVC1098" s="17"/>
      <c r="SVD1098" s="17"/>
      <c r="SVE1098" s="17"/>
      <c r="SVF1098" s="17"/>
      <c r="SVG1098" s="17"/>
      <c r="SVH1098" s="17"/>
      <c r="SVI1098" s="17"/>
      <c r="SVJ1098" s="17"/>
      <c r="SVK1098" s="17"/>
      <c r="SVL1098" s="17"/>
      <c r="SVM1098" s="17"/>
      <c r="SVN1098" s="17"/>
      <c r="SVO1098" s="17"/>
      <c r="SVP1098" s="17"/>
      <c r="SVQ1098" s="17"/>
      <c r="SVR1098" s="17"/>
      <c r="SVS1098" s="17"/>
      <c r="SVT1098" s="17"/>
      <c r="SVU1098" s="17"/>
      <c r="SVV1098" s="17"/>
      <c r="SVW1098" s="17"/>
      <c r="SVX1098" s="17"/>
      <c r="SVY1098" s="17"/>
      <c r="SVZ1098" s="17"/>
      <c r="SWA1098" s="17"/>
      <c r="SWB1098" s="17"/>
      <c r="SWC1098" s="17"/>
      <c r="SWD1098" s="17"/>
      <c r="SWE1098" s="17"/>
      <c r="SWF1098" s="17"/>
      <c r="SWG1098" s="17"/>
      <c r="SWH1098" s="17"/>
      <c r="SWI1098" s="17"/>
      <c r="SWJ1098" s="17"/>
      <c r="SWK1098" s="17"/>
      <c r="SWL1098" s="17"/>
      <c r="SWM1098" s="17"/>
      <c r="SWN1098" s="17"/>
      <c r="SWO1098" s="17"/>
      <c r="SWP1098" s="17"/>
      <c r="SWQ1098" s="17"/>
      <c r="SWR1098" s="17"/>
      <c r="SWS1098" s="17"/>
      <c r="SWT1098" s="17"/>
      <c r="SWU1098" s="17"/>
      <c r="SWV1098" s="17"/>
      <c r="SWW1098" s="17"/>
      <c r="SWX1098" s="17"/>
      <c r="SWY1098" s="17"/>
      <c r="SWZ1098" s="17"/>
      <c r="SXA1098" s="17"/>
      <c r="SXB1098" s="17"/>
      <c r="SXC1098" s="17"/>
      <c r="SXD1098" s="17"/>
      <c r="SXE1098" s="17"/>
      <c r="SXF1098" s="17"/>
      <c r="SXG1098" s="17"/>
      <c r="SXH1098" s="17"/>
      <c r="SXI1098" s="17"/>
      <c r="SXJ1098" s="17"/>
      <c r="SXK1098" s="17"/>
      <c r="SXL1098" s="17"/>
      <c r="SXM1098" s="17"/>
      <c r="SXN1098" s="17"/>
      <c r="SXO1098" s="17"/>
      <c r="SXP1098" s="17"/>
      <c r="SXQ1098" s="17"/>
      <c r="SXR1098" s="17"/>
      <c r="SXS1098" s="17"/>
      <c r="SXT1098" s="17"/>
      <c r="SXU1098" s="17"/>
      <c r="SXV1098" s="17"/>
      <c r="SXW1098" s="17"/>
      <c r="SXX1098" s="17"/>
      <c r="SXY1098" s="17"/>
      <c r="SXZ1098" s="17"/>
      <c r="SYA1098" s="17"/>
      <c r="SYB1098" s="17"/>
      <c r="SYC1098" s="17"/>
      <c r="SYD1098" s="17"/>
      <c r="SYE1098" s="17"/>
      <c r="SYF1098" s="17"/>
      <c r="SYG1098" s="17"/>
      <c r="SYH1098" s="17"/>
      <c r="SYI1098" s="17"/>
      <c r="SYJ1098" s="17"/>
      <c r="SYK1098" s="17"/>
      <c r="SYL1098" s="17"/>
      <c r="SYM1098" s="17"/>
      <c r="SYN1098" s="17"/>
      <c r="SYO1098" s="17"/>
      <c r="SYP1098" s="17"/>
      <c r="SYQ1098" s="17"/>
      <c r="SYR1098" s="17"/>
      <c r="SYS1098" s="17"/>
      <c r="SYT1098" s="17"/>
      <c r="SYU1098" s="17"/>
      <c r="SYV1098" s="17"/>
      <c r="SYW1098" s="17"/>
      <c r="SYX1098" s="17"/>
      <c r="SYY1098" s="17"/>
      <c r="SYZ1098" s="17"/>
      <c r="SZA1098" s="17"/>
      <c r="SZB1098" s="17"/>
      <c r="SZC1098" s="17"/>
      <c r="SZD1098" s="17"/>
      <c r="SZE1098" s="17"/>
      <c r="SZF1098" s="17"/>
      <c r="SZG1098" s="17"/>
      <c r="SZH1098" s="17"/>
      <c r="SZI1098" s="17"/>
      <c r="SZJ1098" s="17"/>
      <c r="SZK1098" s="17"/>
      <c r="SZL1098" s="17"/>
      <c r="SZM1098" s="17"/>
      <c r="SZN1098" s="17"/>
      <c r="SZO1098" s="17"/>
      <c r="SZP1098" s="17"/>
      <c r="SZQ1098" s="17"/>
      <c r="SZR1098" s="17"/>
      <c r="SZS1098" s="17"/>
      <c r="SZT1098" s="17"/>
      <c r="SZU1098" s="17"/>
      <c r="SZV1098" s="17"/>
      <c r="SZW1098" s="17"/>
      <c r="SZX1098" s="17"/>
      <c r="SZY1098" s="17"/>
      <c r="SZZ1098" s="17"/>
      <c r="TAA1098" s="17"/>
      <c r="TAB1098" s="17"/>
      <c r="TAC1098" s="17"/>
      <c r="TAD1098" s="17"/>
      <c r="TAE1098" s="17"/>
      <c r="TAF1098" s="17"/>
      <c r="TAG1098" s="17"/>
      <c r="TAH1098" s="17"/>
      <c r="TAI1098" s="17"/>
      <c r="TAJ1098" s="17"/>
      <c r="TAK1098" s="17"/>
      <c r="TAL1098" s="17"/>
      <c r="TAM1098" s="17"/>
      <c r="TAN1098" s="17"/>
      <c r="TAO1098" s="17"/>
      <c r="TAP1098" s="17"/>
      <c r="TAQ1098" s="17"/>
      <c r="TAR1098" s="17"/>
      <c r="TAS1098" s="17"/>
      <c r="TAT1098" s="17"/>
      <c r="TAU1098" s="17"/>
      <c r="TAV1098" s="17"/>
      <c r="TAW1098" s="17"/>
      <c r="TAX1098" s="17"/>
      <c r="TAY1098" s="17"/>
      <c r="TAZ1098" s="17"/>
      <c r="TBA1098" s="17"/>
      <c r="TBB1098" s="17"/>
      <c r="TBC1098" s="17"/>
      <c r="TBD1098" s="17"/>
      <c r="TBE1098" s="17"/>
      <c r="TBF1098" s="17"/>
      <c r="TBG1098" s="17"/>
      <c r="TBH1098" s="17"/>
      <c r="TBI1098" s="17"/>
      <c r="TBJ1098" s="17"/>
      <c r="TBK1098" s="17"/>
      <c r="TBL1098" s="17"/>
      <c r="TBM1098" s="17"/>
      <c r="TBN1098" s="17"/>
      <c r="TBO1098" s="17"/>
      <c r="TBP1098" s="17"/>
      <c r="TBQ1098" s="17"/>
      <c r="TBR1098" s="17"/>
      <c r="TBS1098" s="17"/>
      <c r="TBT1098" s="17"/>
      <c r="TBU1098" s="17"/>
      <c r="TBV1098" s="17"/>
      <c r="TBW1098" s="17"/>
      <c r="TBX1098" s="17"/>
      <c r="TBY1098" s="17"/>
      <c r="TBZ1098" s="17"/>
      <c r="TCA1098" s="17"/>
      <c r="TCB1098" s="17"/>
      <c r="TCC1098" s="17"/>
      <c r="TCD1098" s="17"/>
      <c r="TCE1098" s="17"/>
      <c r="TCF1098" s="17"/>
      <c r="TCG1098" s="17"/>
      <c r="TCH1098" s="17"/>
      <c r="TCI1098" s="17"/>
      <c r="TCJ1098" s="17"/>
      <c r="TCK1098" s="17"/>
      <c r="TCL1098" s="17"/>
      <c r="TCM1098" s="17"/>
      <c r="TCN1098" s="17"/>
      <c r="TCO1098" s="17"/>
      <c r="TCP1098" s="17"/>
      <c r="TCQ1098" s="17"/>
      <c r="TCR1098" s="17"/>
      <c r="TCS1098" s="17"/>
      <c r="TCT1098" s="17"/>
      <c r="TCU1098" s="17"/>
      <c r="TCV1098" s="17"/>
      <c r="TCW1098" s="17"/>
      <c r="TCX1098" s="17"/>
      <c r="TCY1098" s="17"/>
      <c r="TCZ1098" s="17"/>
      <c r="TDA1098" s="17"/>
      <c r="TDB1098" s="17"/>
      <c r="TDC1098" s="17"/>
      <c r="TDD1098" s="17"/>
      <c r="TDE1098" s="17"/>
      <c r="TDF1098" s="17"/>
      <c r="TDG1098" s="17"/>
      <c r="TDH1098" s="17"/>
      <c r="TDI1098" s="17"/>
      <c r="TDJ1098" s="17"/>
      <c r="TDK1098" s="17"/>
      <c r="TDL1098" s="17"/>
      <c r="TDM1098" s="17"/>
      <c r="TDN1098" s="17"/>
      <c r="TDO1098" s="17"/>
      <c r="TDP1098" s="17"/>
      <c r="TDQ1098" s="17"/>
      <c r="TDR1098" s="17"/>
      <c r="TDS1098" s="17"/>
      <c r="TDT1098" s="17"/>
      <c r="TDU1098" s="17"/>
      <c r="TDV1098" s="17"/>
      <c r="TDW1098" s="17"/>
      <c r="TDX1098" s="17"/>
      <c r="TDY1098" s="17"/>
      <c r="TDZ1098" s="17"/>
      <c r="TEA1098" s="17"/>
      <c r="TEB1098" s="17"/>
      <c r="TEC1098" s="17"/>
      <c r="TED1098" s="17"/>
      <c r="TEE1098" s="17"/>
      <c r="TEF1098" s="17"/>
      <c r="TEG1098" s="17"/>
      <c r="TEH1098" s="17"/>
      <c r="TEI1098" s="17"/>
      <c r="TEJ1098" s="17"/>
      <c r="TEK1098" s="17"/>
      <c r="TEL1098" s="17"/>
      <c r="TEM1098" s="17"/>
      <c r="TEN1098" s="17"/>
      <c r="TEO1098" s="17"/>
      <c r="TEP1098" s="17"/>
      <c r="TEQ1098" s="17"/>
      <c r="TER1098" s="17"/>
      <c r="TES1098" s="17"/>
      <c r="TET1098" s="17"/>
      <c r="TEU1098" s="17"/>
      <c r="TEV1098" s="17"/>
      <c r="TEW1098" s="17"/>
      <c r="TEX1098" s="17"/>
      <c r="TEY1098" s="17"/>
      <c r="TEZ1098" s="17"/>
      <c r="TFA1098" s="17"/>
      <c r="TFB1098" s="17"/>
      <c r="TFC1098" s="17"/>
      <c r="TFD1098" s="17"/>
      <c r="TFE1098" s="17"/>
      <c r="TFF1098" s="17"/>
      <c r="TFG1098" s="17"/>
      <c r="TFH1098" s="17"/>
      <c r="TFI1098" s="17"/>
      <c r="TFJ1098" s="17"/>
      <c r="TFK1098" s="17"/>
      <c r="TFL1098" s="17"/>
      <c r="TFM1098" s="17"/>
      <c r="TFN1098" s="17"/>
      <c r="TFO1098" s="17"/>
      <c r="TFP1098" s="17"/>
      <c r="TFQ1098" s="17"/>
      <c r="TFR1098" s="17"/>
      <c r="TFS1098" s="17"/>
      <c r="TFT1098" s="17"/>
      <c r="TFU1098" s="17"/>
      <c r="TFV1098" s="17"/>
      <c r="TFW1098" s="17"/>
      <c r="TFX1098" s="17"/>
      <c r="TFY1098" s="17"/>
      <c r="TFZ1098" s="17"/>
      <c r="TGA1098" s="17"/>
      <c r="TGB1098" s="17"/>
      <c r="TGC1098" s="17"/>
      <c r="TGD1098" s="17"/>
      <c r="TGE1098" s="17"/>
      <c r="TGF1098" s="17"/>
      <c r="TGG1098" s="17"/>
      <c r="TGH1098" s="17"/>
      <c r="TGI1098" s="17"/>
      <c r="TGJ1098" s="17"/>
      <c r="TGK1098" s="17"/>
      <c r="TGL1098" s="17"/>
      <c r="TGM1098" s="17"/>
      <c r="TGN1098" s="17"/>
      <c r="TGO1098" s="17"/>
      <c r="TGP1098" s="17"/>
      <c r="TGQ1098" s="17"/>
      <c r="TGR1098" s="17"/>
      <c r="TGS1098" s="17"/>
      <c r="TGT1098" s="17"/>
      <c r="TGU1098" s="17"/>
      <c r="TGV1098" s="17"/>
      <c r="TGW1098" s="17"/>
      <c r="TGX1098" s="17"/>
      <c r="TGY1098" s="17"/>
      <c r="TGZ1098" s="17"/>
      <c r="THA1098" s="17"/>
      <c r="THB1098" s="17"/>
      <c r="THC1098" s="17"/>
      <c r="THD1098" s="17"/>
      <c r="THE1098" s="17"/>
      <c r="THF1098" s="17"/>
      <c r="THG1098" s="17"/>
      <c r="THH1098" s="17"/>
      <c r="THI1098" s="17"/>
      <c r="THJ1098" s="17"/>
      <c r="THK1098" s="17"/>
      <c r="THL1098" s="17"/>
      <c r="THM1098" s="17"/>
      <c r="THN1098" s="17"/>
      <c r="THO1098" s="17"/>
      <c r="THP1098" s="17"/>
      <c r="THQ1098" s="17"/>
      <c r="THR1098" s="17"/>
      <c r="THS1098" s="17"/>
      <c r="THT1098" s="17"/>
      <c r="THU1098" s="17"/>
      <c r="THV1098" s="17"/>
      <c r="THW1098" s="17"/>
      <c r="THX1098" s="17"/>
      <c r="THY1098" s="17"/>
      <c r="THZ1098" s="17"/>
      <c r="TIA1098" s="17"/>
      <c r="TIB1098" s="17"/>
      <c r="TIC1098" s="17"/>
      <c r="TID1098" s="17"/>
      <c r="TIE1098" s="17"/>
      <c r="TIF1098" s="17"/>
      <c r="TIG1098" s="17"/>
      <c r="TIH1098" s="17"/>
      <c r="TII1098" s="17"/>
      <c r="TIJ1098" s="17"/>
      <c r="TIK1098" s="17"/>
      <c r="TIL1098" s="17"/>
      <c r="TIM1098" s="17"/>
      <c r="TIN1098" s="17"/>
      <c r="TIO1098" s="17"/>
      <c r="TIP1098" s="17"/>
      <c r="TIQ1098" s="17"/>
      <c r="TIR1098" s="17"/>
      <c r="TIS1098" s="17"/>
      <c r="TIT1098" s="17"/>
      <c r="TIU1098" s="17"/>
      <c r="TIV1098" s="17"/>
      <c r="TIW1098" s="17"/>
      <c r="TIX1098" s="17"/>
      <c r="TIY1098" s="17"/>
      <c r="TIZ1098" s="17"/>
      <c r="TJA1098" s="17"/>
      <c r="TJB1098" s="17"/>
      <c r="TJC1098" s="17"/>
      <c r="TJD1098" s="17"/>
      <c r="TJE1098" s="17"/>
      <c r="TJF1098" s="17"/>
      <c r="TJG1098" s="17"/>
      <c r="TJH1098" s="17"/>
      <c r="TJI1098" s="17"/>
      <c r="TJJ1098" s="17"/>
      <c r="TJK1098" s="17"/>
      <c r="TJL1098" s="17"/>
      <c r="TJM1098" s="17"/>
      <c r="TJN1098" s="17"/>
      <c r="TJO1098" s="17"/>
      <c r="TJP1098" s="17"/>
      <c r="TJQ1098" s="17"/>
      <c r="TJR1098" s="17"/>
      <c r="TJS1098" s="17"/>
      <c r="TJT1098" s="17"/>
      <c r="TJU1098" s="17"/>
      <c r="TJV1098" s="17"/>
      <c r="TJW1098" s="17"/>
      <c r="TJX1098" s="17"/>
      <c r="TJY1098" s="17"/>
      <c r="TJZ1098" s="17"/>
      <c r="TKA1098" s="17"/>
      <c r="TKB1098" s="17"/>
      <c r="TKC1098" s="17"/>
      <c r="TKD1098" s="17"/>
      <c r="TKE1098" s="17"/>
      <c r="TKF1098" s="17"/>
      <c r="TKG1098" s="17"/>
      <c r="TKH1098" s="17"/>
      <c r="TKI1098" s="17"/>
      <c r="TKJ1098" s="17"/>
      <c r="TKK1098" s="17"/>
      <c r="TKL1098" s="17"/>
      <c r="TKM1098" s="17"/>
      <c r="TKN1098" s="17"/>
      <c r="TKO1098" s="17"/>
      <c r="TKP1098" s="17"/>
      <c r="TKQ1098" s="17"/>
      <c r="TKR1098" s="17"/>
      <c r="TKS1098" s="17"/>
      <c r="TKT1098" s="17"/>
      <c r="TKU1098" s="17"/>
      <c r="TKV1098" s="17"/>
      <c r="TKW1098" s="17"/>
      <c r="TKX1098" s="17"/>
      <c r="TKY1098" s="17"/>
      <c r="TKZ1098" s="17"/>
      <c r="TLA1098" s="17"/>
      <c r="TLB1098" s="17"/>
      <c r="TLC1098" s="17"/>
      <c r="TLD1098" s="17"/>
      <c r="TLE1098" s="17"/>
      <c r="TLF1098" s="17"/>
      <c r="TLG1098" s="17"/>
      <c r="TLH1098" s="17"/>
      <c r="TLI1098" s="17"/>
      <c r="TLJ1098" s="17"/>
      <c r="TLK1098" s="17"/>
      <c r="TLL1098" s="17"/>
      <c r="TLM1098" s="17"/>
      <c r="TLN1098" s="17"/>
      <c r="TLO1098" s="17"/>
      <c r="TLP1098" s="17"/>
      <c r="TLQ1098" s="17"/>
      <c r="TLR1098" s="17"/>
      <c r="TLS1098" s="17"/>
      <c r="TLT1098" s="17"/>
      <c r="TLU1098" s="17"/>
      <c r="TLV1098" s="17"/>
      <c r="TLW1098" s="17"/>
      <c r="TLX1098" s="17"/>
      <c r="TLY1098" s="17"/>
      <c r="TLZ1098" s="17"/>
      <c r="TMA1098" s="17"/>
      <c r="TMB1098" s="17"/>
      <c r="TMC1098" s="17"/>
      <c r="TMD1098" s="17"/>
      <c r="TME1098" s="17"/>
      <c r="TMF1098" s="17"/>
      <c r="TMG1098" s="17"/>
      <c r="TMH1098" s="17"/>
      <c r="TMI1098" s="17"/>
      <c r="TMJ1098" s="17"/>
      <c r="TMK1098" s="17"/>
      <c r="TML1098" s="17"/>
      <c r="TMM1098" s="17"/>
      <c r="TMN1098" s="17"/>
      <c r="TMO1098" s="17"/>
      <c r="TMP1098" s="17"/>
      <c r="TMQ1098" s="17"/>
      <c r="TMR1098" s="17"/>
      <c r="TMS1098" s="17"/>
      <c r="TMT1098" s="17"/>
      <c r="TMU1098" s="17"/>
      <c r="TMV1098" s="17"/>
      <c r="TMW1098" s="17"/>
      <c r="TMX1098" s="17"/>
      <c r="TMY1098" s="17"/>
      <c r="TMZ1098" s="17"/>
      <c r="TNA1098" s="17"/>
      <c r="TNB1098" s="17"/>
      <c r="TNC1098" s="17"/>
      <c r="TND1098" s="17"/>
      <c r="TNE1098" s="17"/>
      <c r="TNF1098" s="17"/>
      <c r="TNG1098" s="17"/>
      <c r="TNH1098" s="17"/>
      <c r="TNI1098" s="17"/>
      <c r="TNJ1098" s="17"/>
      <c r="TNK1098" s="17"/>
      <c r="TNL1098" s="17"/>
      <c r="TNM1098" s="17"/>
      <c r="TNN1098" s="17"/>
      <c r="TNO1098" s="17"/>
      <c r="TNP1098" s="17"/>
      <c r="TNQ1098" s="17"/>
      <c r="TNR1098" s="17"/>
      <c r="TNS1098" s="17"/>
      <c r="TNT1098" s="17"/>
      <c r="TNU1098" s="17"/>
      <c r="TNV1098" s="17"/>
      <c r="TNW1098" s="17"/>
      <c r="TNX1098" s="17"/>
      <c r="TNY1098" s="17"/>
      <c r="TNZ1098" s="17"/>
      <c r="TOA1098" s="17"/>
      <c r="TOB1098" s="17"/>
      <c r="TOC1098" s="17"/>
      <c r="TOD1098" s="17"/>
      <c r="TOE1098" s="17"/>
      <c r="TOF1098" s="17"/>
      <c r="TOG1098" s="17"/>
      <c r="TOH1098" s="17"/>
      <c r="TOI1098" s="17"/>
      <c r="TOJ1098" s="17"/>
      <c r="TOK1098" s="17"/>
      <c r="TOL1098" s="17"/>
      <c r="TOM1098" s="17"/>
      <c r="TON1098" s="17"/>
      <c r="TOO1098" s="17"/>
      <c r="TOP1098" s="17"/>
      <c r="TOQ1098" s="17"/>
      <c r="TOR1098" s="17"/>
      <c r="TOS1098" s="17"/>
      <c r="TOT1098" s="17"/>
      <c r="TOU1098" s="17"/>
      <c r="TOV1098" s="17"/>
      <c r="TOW1098" s="17"/>
      <c r="TOX1098" s="17"/>
      <c r="TOY1098" s="17"/>
      <c r="TOZ1098" s="17"/>
      <c r="TPA1098" s="17"/>
      <c r="TPB1098" s="17"/>
      <c r="TPC1098" s="17"/>
      <c r="TPD1098" s="17"/>
      <c r="TPE1098" s="17"/>
      <c r="TPF1098" s="17"/>
      <c r="TPG1098" s="17"/>
      <c r="TPH1098" s="17"/>
      <c r="TPI1098" s="17"/>
      <c r="TPJ1098" s="17"/>
      <c r="TPK1098" s="17"/>
      <c r="TPL1098" s="17"/>
      <c r="TPM1098" s="17"/>
      <c r="TPN1098" s="17"/>
      <c r="TPO1098" s="17"/>
      <c r="TPP1098" s="17"/>
      <c r="TPQ1098" s="17"/>
      <c r="TPR1098" s="17"/>
      <c r="TPS1098" s="17"/>
      <c r="TPT1098" s="17"/>
      <c r="TPU1098" s="17"/>
      <c r="TPV1098" s="17"/>
      <c r="TPW1098" s="17"/>
      <c r="TPX1098" s="17"/>
      <c r="TPY1098" s="17"/>
      <c r="TPZ1098" s="17"/>
      <c r="TQA1098" s="17"/>
      <c r="TQB1098" s="17"/>
      <c r="TQC1098" s="17"/>
      <c r="TQD1098" s="17"/>
      <c r="TQE1098" s="17"/>
      <c r="TQF1098" s="17"/>
      <c r="TQG1098" s="17"/>
      <c r="TQH1098" s="17"/>
      <c r="TQI1098" s="17"/>
      <c r="TQJ1098" s="17"/>
      <c r="TQK1098" s="17"/>
      <c r="TQL1098" s="17"/>
      <c r="TQM1098" s="17"/>
      <c r="TQN1098" s="17"/>
      <c r="TQO1098" s="17"/>
      <c r="TQP1098" s="17"/>
      <c r="TQQ1098" s="17"/>
      <c r="TQR1098" s="17"/>
      <c r="TQS1098" s="17"/>
      <c r="TQT1098" s="17"/>
      <c r="TQU1098" s="17"/>
      <c r="TQV1098" s="17"/>
      <c r="TQW1098" s="17"/>
      <c r="TQX1098" s="17"/>
      <c r="TQY1098" s="17"/>
      <c r="TQZ1098" s="17"/>
      <c r="TRA1098" s="17"/>
      <c r="TRB1098" s="17"/>
      <c r="TRC1098" s="17"/>
      <c r="TRD1098" s="17"/>
      <c r="TRE1098" s="17"/>
      <c r="TRF1098" s="17"/>
      <c r="TRG1098" s="17"/>
      <c r="TRH1098" s="17"/>
      <c r="TRI1098" s="17"/>
      <c r="TRJ1098" s="17"/>
      <c r="TRK1098" s="17"/>
      <c r="TRL1098" s="17"/>
      <c r="TRM1098" s="17"/>
      <c r="TRN1098" s="17"/>
      <c r="TRO1098" s="17"/>
      <c r="TRP1098" s="17"/>
      <c r="TRQ1098" s="17"/>
      <c r="TRR1098" s="17"/>
      <c r="TRS1098" s="17"/>
      <c r="TRT1098" s="17"/>
      <c r="TRU1098" s="17"/>
      <c r="TRV1098" s="17"/>
      <c r="TRW1098" s="17"/>
      <c r="TRX1098" s="17"/>
      <c r="TRY1098" s="17"/>
      <c r="TRZ1098" s="17"/>
      <c r="TSA1098" s="17"/>
      <c r="TSB1098" s="17"/>
      <c r="TSC1098" s="17"/>
      <c r="TSD1098" s="17"/>
      <c r="TSE1098" s="17"/>
      <c r="TSF1098" s="17"/>
      <c r="TSG1098" s="17"/>
      <c r="TSH1098" s="17"/>
      <c r="TSI1098" s="17"/>
      <c r="TSJ1098" s="17"/>
      <c r="TSK1098" s="17"/>
      <c r="TSL1098" s="17"/>
      <c r="TSM1098" s="17"/>
      <c r="TSN1098" s="17"/>
      <c r="TSO1098" s="17"/>
      <c r="TSP1098" s="17"/>
      <c r="TSQ1098" s="17"/>
      <c r="TSR1098" s="17"/>
      <c r="TSS1098" s="17"/>
      <c r="TST1098" s="17"/>
      <c r="TSU1098" s="17"/>
      <c r="TSV1098" s="17"/>
      <c r="TSW1098" s="17"/>
      <c r="TSX1098" s="17"/>
      <c r="TSY1098" s="17"/>
      <c r="TSZ1098" s="17"/>
      <c r="TTA1098" s="17"/>
      <c r="TTB1098" s="17"/>
      <c r="TTC1098" s="17"/>
      <c r="TTD1098" s="17"/>
      <c r="TTE1098" s="17"/>
      <c r="TTF1098" s="17"/>
      <c r="TTG1098" s="17"/>
      <c r="TTH1098" s="17"/>
      <c r="TTI1098" s="17"/>
      <c r="TTJ1098" s="17"/>
      <c r="TTK1098" s="17"/>
      <c r="TTL1098" s="17"/>
      <c r="TTM1098" s="17"/>
      <c r="TTN1098" s="17"/>
      <c r="TTO1098" s="17"/>
      <c r="TTP1098" s="17"/>
      <c r="TTQ1098" s="17"/>
      <c r="TTR1098" s="17"/>
      <c r="TTS1098" s="17"/>
      <c r="TTT1098" s="17"/>
      <c r="TTU1098" s="17"/>
      <c r="TTV1098" s="17"/>
      <c r="TTW1098" s="17"/>
      <c r="TTX1098" s="17"/>
      <c r="TTY1098" s="17"/>
      <c r="TTZ1098" s="17"/>
      <c r="TUA1098" s="17"/>
      <c r="TUB1098" s="17"/>
      <c r="TUC1098" s="17"/>
      <c r="TUD1098" s="17"/>
      <c r="TUE1098" s="17"/>
      <c r="TUF1098" s="17"/>
      <c r="TUG1098" s="17"/>
      <c r="TUH1098" s="17"/>
      <c r="TUI1098" s="17"/>
      <c r="TUJ1098" s="17"/>
      <c r="TUK1098" s="17"/>
      <c r="TUL1098" s="17"/>
      <c r="TUM1098" s="17"/>
      <c r="TUN1098" s="17"/>
      <c r="TUO1098" s="17"/>
      <c r="TUP1098" s="17"/>
      <c r="TUQ1098" s="17"/>
      <c r="TUR1098" s="17"/>
      <c r="TUS1098" s="17"/>
      <c r="TUT1098" s="17"/>
      <c r="TUU1098" s="17"/>
      <c r="TUV1098" s="17"/>
      <c r="TUW1098" s="17"/>
      <c r="TUX1098" s="17"/>
      <c r="TUY1098" s="17"/>
      <c r="TUZ1098" s="17"/>
      <c r="TVA1098" s="17"/>
      <c r="TVB1098" s="17"/>
      <c r="TVC1098" s="17"/>
      <c r="TVD1098" s="17"/>
      <c r="TVE1098" s="17"/>
      <c r="TVF1098" s="17"/>
      <c r="TVG1098" s="17"/>
      <c r="TVH1098" s="17"/>
      <c r="TVI1098" s="17"/>
      <c r="TVJ1098" s="17"/>
      <c r="TVK1098" s="17"/>
      <c r="TVL1098" s="17"/>
      <c r="TVM1098" s="17"/>
      <c r="TVN1098" s="17"/>
      <c r="TVO1098" s="17"/>
      <c r="TVP1098" s="17"/>
      <c r="TVQ1098" s="17"/>
      <c r="TVR1098" s="17"/>
      <c r="TVS1098" s="17"/>
      <c r="TVT1098" s="17"/>
      <c r="TVU1098" s="17"/>
      <c r="TVV1098" s="17"/>
      <c r="TVW1098" s="17"/>
      <c r="TVX1098" s="17"/>
      <c r="TVY1098" s="17"/>
      <c r="TVZ1098" s="17"/>
      <c r="TWA1098" s="17"/>
      <c r="TWB1098" s="17"/>
      <c r="TWC1098" s="17"/>
      <c r="TWD1098" s="17"/>
      <c r="TWE1098" s="17"/>
      <c r="TWF1098" s="17"/>
      <c r="TWG1098" s="17"/>
      <c r="TWH1098" s="17"/>
      <c r="TWI1098" s="17"/>
      <c r="TWJ1098" s="17"/>
      <c r="TWK1098" s="17"/>
      <c r="TWL1098" s="17"/>
      <c r="TWM1098" s="17"/>
      <c r="TWN1098" s="17"/>
      <c r="TWO1098" s="17"/>
      <c r="TWP1098" s="17"/>
      <c r="TWQ1098" s="17"/>
      <c r="TWR1098" s="17"/>
      <c r="TWS1098" s="17"/>
      <c r="TWT1098" s="17"/>
      <c r="TWU1098" s="17"/>
      <c r="TWV1098" s="17"/>
      <c r="TWW1098" s="17"/>
      <c r="TWX1098" s="17"/>
      <c r="TWY1098" s="17"/>
      <c r="TWZ1098" s="17"/>
      <c r="TXA1098" s="17"/>
      <c r="TXB1098" s="17"/>
      <c r="TXC1098" s="17"/>
      <c r="TXD1098" s="17"/>
      <c r="TXE1098" s="17"/>
      <c r="TXF1098" s="17"/>
      <c r="TXG1098" s="17"/>
      <c r="TXH1098" s="17"/>
      <c r="TXI1098" s="17"/>
      <c r="TXJ1098" s="17"/>
      <c r="TXK1098" s="17"/>
      <c r="TXL1098" s="17"/>
      <c r="TXM1098" s="17"/>
      <c r="TXN1098" s="17"/>
      <c r="TXO1098" s="17"/>
      <c r="TXP1098" s="17"/>
      <c r="TXQ1098" s="17"/>
      <c r="TXR1098" s="17"/>
      <c r="TXS1098" s="17"/>
      <c r="TXT1098" s="17"/>
      <c r="TXU1098" s="17"/>
      <c r="TXV1098" s="17"/>
      <c r="TXW1098" s="17"/>
      <c r="TXX1098" s="17"/>
      <c r="TXY1098" s="17"/>
      <c r="TXZ1098" s="17"/>
      <c r="TYA1098" s="17"/>
      <c r="TYB1098" s="17"/>
      <c r="TYC1098" s="17"/>
      <c r="TYD1098" s="17"/>
      <c r="TYE1098" s="17"/>
      <c r="TYF1098" s="17"/>
      <c r="TYG1098" s="17"/>
      <c r="TYH1098" s="17"/>
      <c r="TYI1098" s="17"/>
      <c r="TYJ1098" s="17"/>
      <c r="TYK1098" s="17"/>
      <c r="TYL1098" s="17"/>
      <c r="TYM1098" s="17"/>
      <c r="TYN1098" s="17"/>
      <c r="TYO1098" s="17"/>
      <c r="TYP1098" s="17"/>
      <c r="TYQ1098" s="17"/>
      <c r="TYR1098" s="17"/>
      <c r="TYS1098" s="17"/>
      <c r="TYT1098" s="17"/>
      <c r="TYU1098" s="17"/>
      <c r="TYV1098" s="17"/>
      <c r="TYW1098" s="17"/>
      <c r="TYX1098" s="17"/>
      <c r="TYY1098" s="17"/>
      <c r="TYZ1098" s="17"/>
      <c r="TZA1098" s="17"/>
      <c r="TZB1098" s="17"/>
      <c r="TZC1098" s="17"/>
      <c r="TZD1098" s="17"/>
      <c r="TZE1098" s="17"/>
      <c r="TZF1098" s="17"/>
      <c r="TZG1098" s="17"/>
      <c r="TZH1098" s="17"/>
      <c r="TZI1098" s="17"/>
      <c r="TZJ1098" s="17"/>
      <c r="TZK1098" s="17"/>
      <c r="TZL1098" s="17"/>
      <c r="TZM1098" s="17"/>
      <c r="TZN1098" s="17"/>
      <c r="TZO1098" s="17"/>
      <c r="TZP1098" s="17"/>
      <c r="TZQ1098" s="17"/>
      <c r="TZR1098" s="17"/>
      <c r="TZS1098" s="17"/>
      <c r="TZT1098" s="17"/>
      <c r="TZU1098" s="17"/>
      <c r="TZV1098" s="17"/>
      <c r="TZW1098" s="17"/>
      <c r="TZX1098" s="17"/>
      <c r="TZY1098" s="17"/>
      <c r="TZZ1098" s="17"/>
      <c r="UAA1098" s="17"/>
      <c r="UAB1098" s="17"/>
      <c r="UAC1098" s="17"/>
      <c r="UAD1098" s="17"/>
      <c r="UAE1098" s="17"/>
      <c r="UAF1098" s="17"/>
      <c r="UAG1098" s="17"/>
      <c r="UAH1098" s="17"/>
      <c r="UAI1098" s="17"/>
      <c r="UAJ1098" s="17"/>
      <c r="UAK1098" s="17"/>
      <c r="UAL1098" s="17"/>
      <c r="UAM1098" s="17"/>
      <c r="UAN1098" s="17"/>
      <c r="UAO1098" s="17"/>
      <c r="UAP1098" s="17"/>
      <c r="UAQ1098" s="17"/>
      <c r="UAR1098" s="17"/>
      <c r="UAS1098" s="17"/>
      <c r="UAT1098" s="17"/>
      <c r="UAU1098" s="17"/>
      <c r="UAV1098" s="17"/>
      <c r="UAW1098" s="17"/>
      <c r="UAX1098" s="17"/>
      <c r="UAY1098" s="17"/>
      <c r="UAZ1098" s="17"/>
      <c r="UBA1098" s="17"/>
      <c r="UBB1098" s="17"/>
      <c r="UBC1098" s="17"/>
      <c r="UBD1098" s="17"/>
      <c r="UBE1098" s="17"/>
      <c r="UBF1098" s="17"/>
      <c r="UBG1098" s="17"/>
      <c r="UBH1098" s="17"/>
      <c r="UBI1098" s="17"/>
      <c r="UBJ1098" s="17"/>
      <c r="UBK1098" s="17"/>
      <c r="UBL1098" s="17"/>
      <c r="UBM1098" s="17"/>
      <c r="UBN1098" s="17"/>
      <c r="UBO1098" s="17"/>
      <c r="UBP1098" s="17"/>
      <c r="UBQ1098" s="17"/>
      <c r="UBR1098" s="17"/>
      <c r="UBS1098" s="17"/>
      <c r="UBT1098" s="17"/>
      <c r="UBU1098" s="17"/>
      <c r="UBV1098" s="17"/>
      <c r="UBW1098" s="17"/>
      <c r="UBX1098" s="17"/>
      <c r="UBY1098" s="17"/>
      <c r="UBZ1098" s="17"/>
      <c r="UCA1098" s="17"/>
      <c r="UCB1098" s="17"/>
      <c r="UCC1098" s="17"/>
      <c r="UCD1098" s="17"/>
      <c r="UCE1098" s="17"/>
      <c r="UCF1098" s="17"/>
      <c r="UCG1098" s="17"/>
      <c r="UCH1098" s="17"/>
      <c r="UCI1098" s="17"/>
      <c r="UCJ1098" s="17"/>
      <c r="UCK1098" s="17"/>
      <c r="UCL1098" s="17"/>
      <c r="UCM1098" s="17"/>
      <c r="UCN1098" s="17"/>
      <c r="UCO1098" s="17"/>
      <c r="UCP1098" s="17"/>
      <c r="UCQ1098" s="17"/>
      <c r="UCR1098" s="17"/>
      <c r="UCS1098" s="17"/>
      <c r="UCT1098" s="17"/>
      <c r="UCU1098" s="17"/>
      <c r="UCV1098" s="17"/>
      <c r="UCW1098" s="17"/>
      <c r="UCX1098" s="17"/>
      <c r="UCY1098" s="17"/>
      <c r="UCZ1098" s="17"/>
      <c r="UDA1098" s="17"/>
      <c r="UDB1098" s="17"/>
      <c r="UDC1098" s="17"/>
      <c r="UDD1098" s="17"/>
      <c r="UDE1098" s="17"/>
      <c r="UDF1098" s="17"/>
      <c r="UDG1098" s="17"/>
      <c r="UDH1098" s="17"/>
      <c r="UDI1098" s="17"/>
      <c r="UDJ1098" s="17"/>
      <c r="UDK1098" s="17"/>
      <c r="UDL1098" s="17"/>
      <c r="UDM1098" s="17"/>
      <c r="UDN1098" s="17"/>
      <c r="UDO1098" s="17"/>
      <c r="UDP1098" s="17"/>
      <c r="UDQ1098" s="17"/>
      <c r="UDR1098" s="17"/>
      <c r="UDS1098" s="17"/>
      <c r="UDT1098" s="17"/>
      <c r="UDU1098" s="17"/>
      <c r="UDV1098" s="17"/>
      <c r="UDW1098" s="17"/>
      <c r="UDX1098" s="17"/>
      <c r="UDY1098" s="17"/>
      <c r="UDZ1098" s="17"/>
      <c r="UEA1098" s="17"/>
      <c r="UEB1098" s="17"/>
      <c r="UEC1098" s="17"/>
      <c r="UED1098" s="17"/>
      <c r="UEE1098" s="17"/>
      <c r="UEF1098" s="17"/>
      <c r="UEG1098" s="17"/>
      <c r="UEH1098" s="17"/>
      <c r="UEI1098" s="17"/>
      <c r="UEJ1098" s="17"/>
      <c r="UEK1098" s="17"/>
      <c r="UEL1098" s="17"/>
      <c r="UEM1098" s="17"/>
      <c r="UEN1098" s="17"/>
      <c r="UEO1098" s="17"/>
      <c r="UEP1098" s="17"/>
      <c r="UEQ1098" s="17"/>
      <c r="UER1098" s="17"/>
      <c r="UES1098" s="17"/>
      <c r="UET1098" s="17"/>
      <c r="UEU1098" s="17"/>
      <c r="UEV1098" s="17"/>
      <c r="UEW1098" s="17"/>
      <c r="UEX1098" s="17"/>
      <c r="UEY1098" s="17"/>
      <c r="UEZ1098" s="17"/>
      <c r="UFA1098" s="17"/>
      <c r="UFB1098" s="17"/>
      <c r="UFC1098" s="17"/>
      <c r="UFD1098" s="17"/>
      <c r="UFE1098" s="17"/>
      <c r="UFF1098" s="17"/>
      <c r="UFG1098" s="17"/>
      <c r="UFH1098" s="17"/>
      <c r="UFI1098" s="17"/>
      <c r="UFJ1098" s="17"/>
      <c r="UFK1098" s="17"/>
      <c r="UFL1098" s="17"/>
      <c r="UFM1098" s="17"/>
      <c r="UFN1098" s="17"/>
      <c r="UFO1098" s="17"/>
      <c r="UFP1098" s="17"/>
      <c r="UFQ1098" s="17"/>
      <c r="UFR1098" s="17"/>
      <c r="UFS1098" s="17"/>
      <c r="UFT1098" s="17"/>
      <c r="UFU1098" s="17"/>
      <c r="UFV1098" s="17"/>
      <c r="UFW1098" s="17"/>
      <c r="UFX1098" s="17"/>
      <c r="UFY1098" s="17"/>
      <c r="UFZ1098" s="17"/>
      <c r="UGA1098" s="17"/>
      <c r="UGB1098" s="17"/>
      <c r="UGC1098" s="17"/>
      <c r="UGD1098" s="17"/>
      <c r="UGE1098" s="17"/>
      <c r="UGF1098" s="17"/>
      <c r="UGG1098" s="17"/>
      <c r="UGH1098" s="17"/>
      <c r="UGI1098" s="17"/>
      <c r="UGJ1098" s="17"/>
      <c r="UGK1098" s="17"/>
      <c r="UGL1098" s="17"/>
      <c r="UGM1098" s="17"/>
      <c r="UGN1098" s="17"/>
      <c r="UGO1098" s="17"/>
      <c r="UGP1098" s="17"/>
      <c r="UGQ1098" s="17"/>
      <c r="UGR1098" s="17"/>
      <c r="UGS1098" s="17"/>
      <c r="UGT1098" s="17"/>
      <c r="UGU1098" s="17"/>
      <c r="UGV1098" s="17"/>
      <c r="UGW1098" s="17"/>
      <c r="UGX1098" s="17"/>
      <c r="UGY1098" s="17"/>
      <c r="UGZ1098" s="17"/>
      <c r="UHA1098" s="17"/>
      <c r="UHB1098" s="17"/>
      <c r="UHC1098" s="17"/>
      <c r="UHD1098" s="17"/>
      <c r="UHE1098" s="17"/>
      <c r="UHF1098" s="17"/>
      <c r="UHG1098" s="17"/>
      <c r="UHH1098" s="17"/>
      <c r="UHI1098" s="17"/>
      <c r="UHJ1098" s="17"/>
      <c r="UHK1098" s="17"/>
      <c r="UHL1098" s="17"/>
      <c r="UHM1098" s="17"/>
      <c r="UHN1098" s="17"/>
      <c r="UHO1098" s="17"/>
      <c r="UHP1098" s="17"/>
      <c r="UHQ1098" s="17"/>
      <c r="UHR1098" s="17"/>
      <c r="UHS1098" s="17"/>
      <c r="UHT1098" s="17"/>
      <c r="UHU1098" s="17"/>
      <c r="UHV1098" s="17"/>
      <c r="UHW1098" s="17"/>
      <c r="UHX1098" s="17"/>
      <c r="UHY1098" s="17"/>
      <c r="UHZ1098" s="17"/>
      <c r="UIA1098" s="17"/>
      <c r="UIB1098" s="17"/>
      <c r="UIC1098" s="17"/>
      <c r="UID1098" s="17"/>
      <c r="UIE1098" s="17"/>
      <c r="UIF1098" s="17"/>
      <c r="UIG1098" s="17"/>
      <c r="UIH1098" s="17"/>
      <c r="UII1098" s="17"/>
      <c r="UIJ1098" s="17"/>
      <c r="UIK1098" s="17"/>
      <c r="UIL1098" s="17"/>
      <c r="UIM1098" s="17"/>
      <c r="UIN1098" s="17"/>
      <c r="UIO1098" s="17"/>
      <c r="UIP1098" s="17"/>
      <c r="UIQ1098" s="17"/>
      <c r="UIR1098" s="17"/>
      <c r="UIS1098" s="17"/>
      <c r="UIT1098" s="17"/>
      <c r="UIU1098" s="17"/>
      <c r="UIV1098" s="17"/>
      <c r="UIW1098" s="17"/>
      <c r="UIX1098" s="17"/>
      <c r="UIY1098" s="17"/>
      <c r="UIZ1098" s="17"/>
      <c r="UJA1098" s="17"/>
      <c r="UJB1098" s="17"/>
      <c r="UJC1098" s="17"/>
      <c r="UJD1098" s="17"/>
      <c r="UJE1098" s="17"/>
      <c r="UJF1098" s="17"/>
      <c r="UJG1098" s="17"/>
      <c r="UJH1098" s="17"/>
      <c r="UJI1098" s="17"/>
      <c r="UJJ1098" s="17"/>
      <c r="UJK1098" s="17"/>
      <c r="UJL1098" s="17"/>
      <c r="UJM1098" s="17"/>
      <c r="UJN1098" s="17"/>
      <c r="UJO1098" s="17"/>
      <c r="UJP1098" s="17"/>
      <c r="UJQ1098" s="17"/>
      <c r="UJR1098" s="17"/>
      <c r="UJS1098" s="17"/>
      <c r="UJT1098" s="17"/>
      <c r="UJU1098" s="17"/>
      <c r="UJV1098" s="17"/>
      <c r="UJW1098" s="17"/>
      <c r="UJX1098" s="17"/>
      <c r="UJY1098" s="17"/>
      <c r="UJZ1098" s="17"/>
      <c r="UKA1098" s="17"/>
      <c r="UKB1098" s="17"/>
      <c r="UKC1098" s="17"/>
      <c r="UKD1098" s="17"/>
      <c r="UKE1098" s="17"/>
      <c r="UKF1098" s="17"/>
      <c r="UKG1098" s="17"/>
      <c r="UKH1098" s="17"/>
      <c r="UKI1098" s="17"/>
      <c r="UKJ1098" s="17"/>
      <c r="UKK1098" s="17"/>
      <c r="UKL1098" s="17"/>
      <c r="UKM1098" s="17"/>
      <c r="UKN1098" s="17"/>
      <c r="UKO1098" s="17"/>
      <c r="UKP1098" s="17"/>
      <c r="UKQ1098" s="17"/>
      <c r="UKR1098" s="17"/>
      <c r="UKS1098" s="17"/>
      <c r="UKT1098" s="17"/>
      <c r="UKU1098" s="17"/>
      <c r="UKV1098" s="17"/>
      <c r="UKW1098" s="17"/>
      <c r="UKX1098" s="17"/>
      <c r="UKY1098" s="17"/>
      <c r="UKZ1098" s="17"/>
      <c r="ULA1098" s="17"/>
      <c r="ULB1098" s="17"/>
      <c r="ULC1098" s="17"/>
      <c r="ULD1098" s="17"/>
      <c r="ULE1098" s="17"/>
      <c r="ULF1098" s="17"/>
      <c r="ULG1098" s="17"/>
      <c r="ULH1098" s="17"/>
      <c r="ULI1098" s="17"/>
      <c r="ULJ1098" s="17"/>
      <c r="ULK1098" s="17"/>
      <c r="ULL1098" s="17"/>
      <c r="ULM1098" s="17"/>
      <c r="ULN1098" s="17"/>
      <c r="ULO1098" s="17"/>
      <c r="ULP1098" s="17"/>
      <c r="ULQ1098" s="17"/>
      <c r="ULR1098" s="17"/>
      <c r="ULS1098" s="17"/>
      <c r="ULT1098" s="17"/>
      <c r="ULU1098" s="17"/>
      <c r="ULV1098" s="17"/>
      <c r="ULW1098" s="17"/>
      <c r="ULX1098" s="17"/>
      <c r="ULY1098" s="17"/>
      <c r="ULZ1098" s="17"/>
      <c r="UMA1098" s="17"/>
      <c r="UMB1098" s="17"/>
      <c r="UMC1098" s="17"/>
      <c r="UMD1098" s="17"/>
      <c r="UME1098" s="17"/>
      <c r="UMF1098" s="17"/>
      <c r="UMG1098" s="17"/>
      <c r="UMH1098" s="17"/>
      <c r="UMI1098" s="17"/>
      <c r="UMJ1098" s="17"/>
      <c r="UMK1098" s="17"/>
      <c r="UML1098" s="17"/>
      <c r="UMM1098" s="17"/>
      <c r="UMN1098" s="17"/>
      <c r="UMO1098" s="17"/>
      <c r="UMP1098" s="17"/>
      <c r="UMQ1098" s="17"/>
      <c r="UMR1098" s="17"/>
      <c r="UMS1098" s="17"/>
      <c r="UMT1098" s="17"/>
      <c r="UMU1098" s="17"/>
      <c r="UMV1098" s="17"/>
      <c r="UMW1098" s="17"/>
      <c r="UMX1098" s="17"/>
      <c r="UMY1098" s="17"/>
      <c r="UMZ1098" s="17"/>
      <c r="UNA1098" s="17"/>
      <c r="UNB1098" s="17"/>
      <c r="UNC1098" s="17"/>
      <c r="UND1098" s="17"/>
      <c r="UNE1098" s="17"/>
      <c r="UNF1098" s="17"/>
      <c r="UNG1098" s="17"/>
      <c r="UNH1098" s="17"/>
      <c r="UNI1098" s="17"/>
      <c r="UNJ1098" s="17"/>
      <c r="UNK1098" s="17"/>
      <c r="UNL1098" s="17"/>
      <c r="UNM1098" s="17"/>
      <c r="UNN1098" s="17"/>
      <c r="UNO1098" s="17"/>
      <c r="UNP1098" s="17"/>
      <c r="UNQ1098" s="17"/>
      <c r="UNR1098" s="17"/>
      <c r="UNS1098" s="17"/>
      <c r="UNT1098" s="17"/>
      <c r="UNU1098" s="17"/>
      <c r="UNV1098" s="17"/>
      <c r="UNW1098" s="17"/>
      <c r="UNX1098" s="17"/>
      <c r="UNY1098" s="17"/>
      <c r="UNZ1098" s="17"/>
      <c r="UOA1098" s="17"/>
      <c r="UOB1098" s="17"/>
      <c r="UOC1098" s="17"/>
      <c r="UOD1098" s="17"/>
      <c r="UOE1098" s="17"/>
      <c r="UOF1098" s="17"/>
      <c r="UOG1098" s="17"/>
      <c r="UOH1098" s="17"/>
      <c r="UOI1098" s="17"/>
      <c r="UOJ1098" s="17"/>
      <c r="UOK1098" s="17"/>
      <c r="UOL1098" s="17"/>
      <c r="UOM1098" s="17"/>
      <c r="UON1098" s="17"/>
      <c r="UOO1098" s="17"/>
      <c r="UOP1098" s="17"/>
      <c r="UOQ1098" s="17"/>
      <c r="UOR1098" s="17"/>
      <c r="UOS1098" s="17"/>
      <c r="UOT1098" s="17"/>
      <c r="UOU1098" s="17"/>
      <c r="UOV1098" s="17"/>
      <c r="UOW1098" s="17"/>
      <c r="UOX1098" s="17"/>
      <c r="UOY1098" s="17"/>
      <c r="UOZ1098" s="17"/>
      <c r="UPA1098" s="17"/>
      <c r="UPB1098" s="17"/>
      <c r="UPC1098" s="17"/>
      <c r="UPD1098" s="17"/>
      <c r="UPE1098" s="17"/>
      <c r="UPF1098" s="17"/>
      <c r="UPG1098" s="17"/>
      <c r="UPH1098" s="17"/>
      <c r="UPI1098" s="17"/>
      <c r="UPJ1098" s="17"/>
      <c r="UPK1098" s="17"/>
      <c r="UPL1098" s="17"/>
      <c r="UPM1098" s="17"/>
      <c r="UPN1098" s="17"/>
      <c r="UPO1098" s="17"/>
      <c r="UPP1098" s="17"/>
      <c r="UPQ1098" s="17"/>
      <c r="UPR1098" s="17"/>
      <c r="UPS1098" s="17"/>
      <c r="UPT1098" s="17"/>
      <c r="UPU1098" s="17"/>
      <c r="UPV1098" s="17"/>
      <c r="UPW1098" s="17"/>
      <c r="UPX1098" s="17"/>
      <c r="UPY1098" s="17"/>
      <c r="UPZ1098" s="17"/>
      <c r="UQA1098" s="17"/>
      <c r="UQB1098" s="17"/>
      <c r="UQC1098" s="17"/>
      <c r="UQD1098" s="17"/>
      <c r="UQE1098" s="17"/>
      <c r="UQF1098" s="17"/>
      <c r="UQG1098" s="17"/>
      <c r="UQH1098" s="17"/>
      <c r="UQI1098" s="17"/>
      <c r="UQJ1098" s="17"/>
      <c r="UQK1098" s="17"/>
      <c r="UQL1098" s="17"/>
      <c r="UQM1098" s="17"/>
      <c r="UQN1098" s="17"/>
      <c r="UQO1098" s="17"/>
      <c r="UQP1098" s="17"/>
      <c r="UQQ1098" s="17"/>
      <c r="UQR1098" s="17"/>
      <c r="UQS1098" s="17"/>
      <c r="UQT1098" s="17"/>
      <c r="UQU1098" s="17"/>
      <c r="UQV1098" s="17"/>
      <c r="UQW1098" s="17"/>
      <c r="UQX1098" s="17"/>
      <c r="UQY1098" s="17"/>
      <c r="UQZ1098" s="17"/>
      <c r="URA1098" s="17"/>
      <c r="URB1098" s="17"/>
      <c r="URC1098" s="17"/>
      <c r="URD1098" s="17"/>
      <c r="URE1098" s="17"/>
      <c r="URF1098" s="17"/>
      <c r="URG1098" s="17"/>
      <c r="URH1098" s="17"/>
      <c r="URI1098" s="17"/>
      <c r="URJ1098" s="17"/>
      <c r="URK1098" s="17"/>
      <c r="URL1098" s="17"/>
      <c r="URM1098" s="17"/>
      <c r="URN1098" s="17"/>
      <c r="URO1098" s="17"/>
      <c r="URP1098" s="17"/>
      <c r="URQ1098" s="17"/>
      <c r="URR1098" s="17"/>
      <c r="URS1098" s="17"/>
      <c r="URT1098" s="17"/>
      <c r="URU1098" s="17"/>
      <c r="URV1098" s="17"/>
      <c r="URW1098" s="17"/>
      <c r="URX1098" s="17"/>
      <c r="URY1098" s="17"/>
      <c r="URZ1098" s="17"/>
      <c r="USA1098" s="17"/>
      <c r="USB1098" s="17"/>
      <c r="USC1098" s="17"/>
      <c r="USD1098" s="17"/>
      <c r="USE1098" s="17"/>
      <c r="USF1098" s="17"/>
      <c r="USG1098" s="17"/>
      <c r="USH1098" s="17"/>
      <c r="USI1098" s="17"/>
      <c r="USJ1098" s="17"/>
      <c r="USK1098" s="17"/>
      <c r="USL1098" s="17"/>
      <c r="USM1098" s="17"/>
      <c r="USN1098" s="17"/>
      <c r="USO1098" s="17"/>
      <c r="USP1098" s="17"/>
      <c r="USQ1098" s="17"/>
      <c r="USR1098" s="17"/>
      <c r="USS1098" s="17"/>
      <c r="UST1098" s="17"/>
      <c r="USU1098" s="17"/>
      <c r="USV1098" s="17"/>
      <c r="USW1098" s="17"/>
      <c r="USX1098" s="17"/>
      <c r="USY1098" s="17"/>
      <c r="USZ1098" s="17"/>
      <c r="UTA1098" s="17"/>
      <c r="UTB1098" s="17"/>
      <c r="UTC1098" s="17"/>
      <c r="UTD1098" s="17"/>
      <c r="UTE1098" s="17"/>
      <c r="UTF1098" s="17"/>
      <c r="UTG1098" s="17"/>
      <c r="UTH1098" s="17"/>
      <c r="UTI1098" s="17"/>
      <c r="UTJ1098" s="17"/>
      <c r="UTK1098" s="17"/>
      <c r="UTL1098" s="17"/>
      <c r="UTM1098" s="17"/>
      <c r="UTN1098" s="17"/>
      <c r="UTO1098" s="17"/>
      <c r="UTP1098" s="17"/>
      <c r="UTQ1098" s="17"/>
      <c r="UTR1098" s="17"/>
      <c r="UTS1098" s="17"/>
      <c r="UTT1098" s="17"/>
      <c r="UTU1098" s="17"/>
      <c r="UTV1098" s="17"/>
      <c r="UTW1098" s="17"/>
      <c r="UTX1098" s="17"/>
      <c r="UTY1098" s="17"/>
      <c r="UTZ1098" s="17"/>
      <c r="UUA1098" s="17"/>
      <c r="UUB1098" s="17"/>
      <c r="UUC1098" s="17"/>
      <c r="UUD1098" s="17"/>
      <c r="UUE1098" s="17"/>
      <c r="UUF1098" s="17"/>
      <c r="UUG1098" s="17"/>
      <c r="UUH1098" s="17"/>
      <c r="UUI1098" s="17"/>
      <c r="UUJ1098" s="17"/>
      <c r="UUK1098" s="17"/>
      <c r="UUL1098" s="17"/>
      <c r="UUM1098" s="17"/>
      <c r="UUN1098" s="17"/>
      <c r="UUO1098" s="17"/>
      <c r="UUP1098" s="17"/>
      <c r="UUQ1098" s="17"/>
      <c r="UUR1098" s="17"/>
      <c r="UUS1098" s="17"/>
      <c r="UUT1098" s="17"/>
      <c r="UUU1098" s="17"/>
      <c r="UUV1098" s="17"/>
      <c r="UUW1098" s="17"/>
      <c r="UUX1098" s="17"/>
      <c r="UUY1098" s="17"/>
      <c r="UUZ1098" s="17"/>
      <c r="UVA1098" s="17"/>
      <c r="UVB1098" s="17"/>
      <c r="UVC1098" s="17"/>
      <c r="UVD1098" s="17"/>
      <c r="UVE1098" s="17"/>
      <c r="UVF1098" s="17"/>
      <c r="UVG1098" s="17"/>
      <c r="UVH1098" s="17"/>
      <c r="UVI1098" s="17"/>
      <c r="UVJ1098" s="17"/>
      <c r="UVK1098" s="17"/>
      <c r="UVL1098" s="17"/>
      <c r="UVM1098" s="17"/>
      <c r="UVN1098" s="17"/>
      <c r="UVO1098" s="17"/>
      <c r="UVP1098" s="17"/>
      <c r="UVQ1098" s="17"/>
      <c r="UVR1098" s="17"/>
      <c r="UVS1098" s="17"/>
      <c r="UVT1098" s="17"/>
      <c r="UVU1098" s="17"/>
      <c r="UVV1098" s="17"/>
      <c r="UVW1098" s="17"/>
      <c r="UVX1098" s="17"/>
      <c r="UVY1098" s="17"/>
      <c r="UVZ1098" s="17"/>
      <c r="UWA1098" s="17"/>
      <c r="UWB1098" s="17"/>
      <c r="UWC1098" s="17"/>
      <c r="UWD1098" s="17"/>
      <c r="UWE1098" s="17"/>
      <c r="UWF1098" s="17"/>
      <c r="UWG1098" s="17"/>
      <c r="UWH1098" s="17"/>
      <c r="UWI1098" s="17"/>
      <c r="UWJ1098" s="17"/>
      <c r="UWK1098" s="17"/>
      <c r="UWL1098" s="17"/>
      <c r="UWM1098" s="17"/>
      <c r="UWN1098" s="17"/>
      <c r="UWO1098" s="17"/>
      <c r="UWP1098" s="17"/>
      <c r="UWQ1098" s="17"/>
      <c r="UWR1098" s="17"/>
      <c r="UWS1098" s="17"/>
      <c r="UWT1098" s="17"/>
      <c r="UWU1098" s="17"/>
      <c r="UWV1098" s="17"/>
      <c r="UWW1098" s="17"/>
      <c r="UWX1098" s="17"/>
      <c r="UWY1098" s="17"/>
      <c r="UWZ1098" s="17"/>
      <c r="UXA1098" s="17"/>
      <c r="UXB1098" s="17"/>
      <c r="UXC1098" s="17"/>
      <c r="UXD1098" s="17"/>
      <c r="UXE1098" s="17"/>
      <c r="UXF1098" s="17"/>
      <c r="UXG1098" s="17"/>
      <c r="UXH1098" s="17"/>
      <c r="UXI1098" s="17"/>
      <c r="UXJ1098" s="17"/>
      <c r="UXK1098" s="17"/>
      <c r="UXL1098" s="17"/>
      <c r="UXM1098" s="17"/>
      <c r="UXN1098" s="17"/>
      <c r="UXO1098" s="17"/>
      <c r="UXP1098" s="17"/>
      <c r="UXQ1098" s="17"/>
      <c r="UXR1098" s="17"/>
      <c r="UXS1098" s="17"/>
      <c r="UXT1098" s="17"/>
      <c r="UXU1098" s="17"/>
      <c r="UXV1098" s="17"/>
      <c r="UXW1098" s="17"/>
      <c r="UXX1098" s="17"/>
      <c r="UXY1098" s="17"/>
      <c r="UXZ1098" s="17"/>
      <c r="UYA1098" s="17"/>
      <c r="UYB1098" s="17"/>
      <c r="UYC1098" s="17"/>
      <c r="UYD1098" s="17"/>
      <c r="UYE1098" s="17"/>
      <c r="UYF1098" s="17"/>
      <c r="UYG1098" s="17"/>
      <c r="UYH1098" s="17"/>
      <c r="UYI1098" s="17"/>
      <c r="UYJ1098" s="17"/>
      <c r="UYK1098" s="17"/>
      <c r="UYL1098" s="17"/>
      <c r="UYM1098" s="17"/>
      <c r="UYN1098" s="17"/>
      <c r="UYO1098" s="17"/>
      <c r="UYP1098" s="17"/>
      <c r="UYQ1098" s="17"/>
      <c r="UYR1098" s="17"/>
      <c r="UYS1098" s="17"/>
      <c r="UYT1098" s="17"/>
      <c r="UYU1098" s="17"/>
      <c r="UYV1098" s="17"/>
      <c r="UYW1098" s="17"/>
      <c r="UYX1098" s="17"/>
      <c r="UYY1098" s="17"/>
      <c r="UYZ1098" s="17"/>
      <c r="UZA1098" s="17"/>
      <c r="UZB1098" s="17"/>
      <c r="UZC1098" s="17"/>
      <c r="UZD1098" s="17"/>
      <c r="UZE1098" s="17"/>
      <c r="UZF1098" s="17"/>
      <c r="UZG1098" s="17"/>
      <c r="UZH1098" s="17"/>
      <c r="UZI1098" s="17"/>
      <c r="UZJ1098" s="17"/>
      <c r="UZK1098" s="17"/>
      <c r="UZL1098" s="17"/>
      <c r="UZM1098" s="17"/>
      <c r="UZN1098" s="17"/>
      <c r="UZO1098" s="17"/>
      <c r="UZP1098" s="17"/>
      <c r="UZQ1098" s="17"/>
      <c r="UZR1098" s="17"/>
      <c r="UZS1098" s="17"/>
      <c r="UZT1098" s="17"/>
      <c r="UZU1098" s="17"/>
      <c r="UZV1098" s="17"/>
      <c r="UZW1098" s="17"/>
      <c r="UZX1098" s="17"/>
      <c r="UZY1098" s="17"/>
      <c r="UZZ1098" s="17"/>
      <c r="VAA1098" s="17"/>
      <c r="VAB1098" s="17"/>
      <c r="VAC1098" s="17"/>
      <c r="VAD1098" s="17"/>
      <c r="VAE1098" s="17"/>
      <c r="VAF1098" s="17"/>
      <c r="VAG1098" s="17"/>
      <c r="VAH1098" s="17"/>
      <c r="VAI1098" s="17"/>
      <c r="VAJ1098" s="17"/>
      <c r="VAK1098" s="17"/>
      <c r="VAL1098" s="17"/>
      <c r="VAM1098" s="17"/>
      <c r="VAN1098" s="17"/>
      <c r="VAO1098" s="17"/>
      <c r="VAP1098" s="17"/>
      <c r="VAQ1098" s="17"/>
      <c r="VAR1098" s="17"/>
      <c r="VAS1098" s="17"/>
      <c r="VAT1098" s="17"/>
      <c r="VAU1098" s="17"/>
      <c r="VAV1098" s="17"/>
      <c r="VAW1098" s="17"/>
      <c r="VAX1098" s="17"/>
      <c r="VAY1098" s="17"/>
      <c r="VAZ1098" s="17"/>
      <c r="VBA1098" s="17"/>
      <c r="VBB1098" s="17"/>
      <c r="VBC1098" s="17"/>
      <c r="VBD1098" s="17"/>
      <c r="VBE1098" s="17"/>
      <c r="VBF1098" s="17"/>
      <c r="VBG1098" s="17"/>
      <c r="VBH1098" s="17"/>
      <c r="VBI1098" s="17"/>
      <c r="VBJ1098" s="17"/>
      <c r="VBK1098" s="17"/>
      <c r="VBL1098" s="17"/>
      <c r="VBM1098" s="17"/>
      <c r="VBN1098" s="17"/>
      <c r="VBO1098" s="17"/>
      <c r="VBP1098" s="17"/>
      <c r="VBQ1098" s="17"/>
      <c r="VBR1098" s="17"/>
      <c r="VBS1098" s="17"/>
      <c r="VBT1098" s="17"/>
      <c r="VBU1098" s="17"/>
      <c r="VBV1098" s="17"/>
      <c r="VBW1098" s="17"/>
      <c r="VBX1098" s="17"/>
      <c r="VBY1098" s="17"/>
      <c r="VBZ1098" s="17"/>
      <c r="VCA1098" s="17"/>
      <c r="VCB1098" s="17"/>
      <c r="VCC1098" s="17"/>
      <c r="VCD1098" s="17"/>
      <c r="VCE1098" s="17"/>
      <c r="VCF1098" s="17"/>
      <c r="VCG1098" s="17"/>
      <c r="VCH1098" s="17"/>
      <c r="VCI1098" s="17"/>
      <c r="VCJ1098" s="17"/>
      <c r="VCK1098" s="17"/>
      <c r="VCL1098" s="17"/>
      <c r="VCM1098" s="17"/>
      <c r="VCN1098" s="17"/>
      <c r="VCO1098" s="17"/>
      <c r="VCP1098" s="17"/>
      <c r="VCQ1098" s="17"/>
      <c r="VCR1098" s="17"/>
      <c r="VCS1098" s="17"/>
      <c r="VCT1098" s="17"/>
      <c r="VCU1098" s="17"/>
      <c r="VCV1098" s="17"/>
      <c r="VCW1098" s="17"/>
      <c r="VCX1098" s="17"/>
      <c r="VCY1098" s="17"/>
      <c r="VCZ1098" s="17"/>
      <c r="VDA1098" s="17"/>
      <c r="VDB1098" s="17"/>
      <c r="VDC1098" s="17"/>
      <c r="VDD1098" s="17"/>
      <c r="VDE1098" s="17"/>
      <c r="VDF1098" s="17"/>
      <c r="VDG1098" s="17"/>
      <c r="VDH1098" s="17"/>
      <c r="VDI1098" s="17"/>
      <c r="VDJ1098" s="17"/>
      <c r="VDK1098" s="17"/>
      <c r="VDL1098" s="17"/>
      <c r="VDM1098" s="17"/>
      <c r="VDN1098" s="17"/>
      <c r="VDO1098" s="17"/>
      <c r="VDP1098" s="17"/>
      <c r="VDQ1098" s="17"/>
      <c r="VDR1098" s="17"/>
      <c r="VDS1098" s="17"/>
      <c r="VDT1098" s="17"/>
      <c r="VDU1098" s="17"/>
      <c r="VDV1098" s="17"/>
      <c r="VDW1098" s="17"/>
      <c r="VDX1098" s="17"/>
      <c r="VDY1098" s="17"/>
      <c r="VDZ1098" s="17"/>
      <c r="VEA1098" s="17"/>
      <c r="VEB1098" s="17"/>
      <c r="VEC1098" s="17"/>
      <c r="VED1098" s="17"/>
      <c r="VEE1098" s="17"/>
      <c r="VEF1098" s="17"/>
      <c r="VEG1098" s="17"/>
      <c r="VEH1098" s="17"/>
      <c r="VEI1098" s="17"/>
      <c r="VEJ1098" s="17"/>
      <c r="VEK1098" s="17"/>
      <c r="VEL1098" s="17"/>
      <c r="VEM1098" s="17"/>
      <c r="VEN1098" s="17"/>
      <c r="VEO1098" s="17"/>
      <c r="VEP1098" s="17"/>
      <c r="VEQ1098" s="17"/>
      <c r="VER1098" s="17"/>
      <c r="VES1098" s="17"/>
      <c r="VET1098" s="17"/>
      <c r="VEU1098" s="17"/>
      <c r="VEV1098" s="17"/>
      <c r="VEW1098" s="17"/>
      <c r="VEX1098" s="17"/>
      <c r="VEY1098" s="17"/>
      <c r="VEZ1098" s="17"/>
      <c r="VFA1098" s="17"/>
      <c r="VFB1098" s="17"/>
      <c r="VFC1098" s="17"/>
      <c r="VFD1098" s="17"/>
      <c r="VFE1098" s="17"/>
      <c r="VFF1098" s="17"/>
      <c r="VFG1098" s="17"/>
      <c r="VFH1098" s="17"/>
      <c r="VFI1098" s="17"/>
      <c r="VFJ1098" s="17"/>
      <c r="VFK1098" s="17"/>
      <c r="VFL1098" s="17"/>
      <c r="VFM1098" s="17"/>
      <c r="VFN1098" s="17"/>
      <c r="VFO1098" s="17"/>
      <c r="VFP1098" s="17"/>
      <c r="VFQ1098" s="17"/>
      <c r="VFR1098" s="17"/>
      <c r="VFS1098" s="17"/>
      <c r="VFT1098" s="17"/>
      <c r="VFU1098" s="17"/>
      <c r="VFV1098" s="17"/>
      <c r="VFW1098" s="17"/>
      <c r="VFX1098" s="17"/>
      <c r="VFY1098" s="17"/>
      <c r="VFZ1098" s="17"/>
      <c r="VGA1098" s="17"/>
      <c r="VGB1098" s="17"/>
      <c r="VGC1098" s="17"/>
      <c r="VGD1098" s="17"/>
      <c r="VGE1098" s="17"/>
      <c r="VGF1098" s="17"/>
      <c r="VGG1098" s="17"/>
      <c r="VGH1098" s="17"/>
      <c r="VGI1098" s="17"/>
      <c r="VGJ1098" s="17"/>
      <c r="VGK1098" s="17"/>
      <c r="VGL1098" s="17"/>
      <c r="VGM1098" s="17"/>
      <c r="VGN1098" s="17"/>
      <c r="VGO1098" s="17"/>
      <c r="VGP1098" s="17"/>
      <c r="VGQ1098" s="17"/>
      <c r="VGR1098" s="17"/>
      <c r="VGS1098" s="17"/>
      <c r="VGT1098" s="17"/>
      <c r="VGU1098" s="17"/>
      <c r="VGV1098" s="17"/>
      <c r="VGW1098" s="17"/>
      <c r="VGX1098" s="17"/>
      <c r="VGY1098" s="17"/>
      <c r="VGZ1098" s="17"/>
      <c r="VHA1098" s="17"/>
      <c r="VHB1098" s="17"/>
      <c r="VHC1098" s="17"/>
      <c r="VHD1098" s="17"/>
      <c r="VHE1098" s="17"/>
      <c r="VHF1098" s="17"/>
      <c r="VHG1098" s="17"/>
      <c r="VHH1098" s="17"/>
      <c r="VHI1098" s="17"/>
      <c r="VHJ1098" s="17"/>
      <c r="VHK1098" s="17"/>
      <c r="VHL1098" s="17"/>
      <c r="VHM1098" s="17"/>
      <c r="VHN1098" s="17"/>
      <c r="VHO1098" s="17"/>
      <c r="VHP1098" s="17"/>
      <c r="VHQ1098" s="17"/>
      <c r="VHR1098" s="17"/>
      <c r="VHS1098" s="17"/>
      <c r="VHT1098" s="17"/>
      <c r="VHU1098" s="17"/>
      <c r="VHV1098" s="17"/>
      <c r="VHW1098" s="17"/>
      <c r="VHX1098" s="17"/>
      <c r="VHY1098" s="17"/>
      <c r="VHZ1098" s="17"/>
      <c r="VIA1098" s="17"/>
      <c r="VIB1098" s="17"/>
      <c r="VIC1098" s="17"/>
      <c r="VID1098" s="17"/>
      <c r="VIE1098" s="17"/>
      <c r="VIF1098" s="17"/>
      <c r="VIG1098" s="17"/>
      <c r="VIH1098" s="17"/>
      <c r="VII1098" s="17"/>
      <c r="VIJ1098" s="17"/>
      <c r="VIK1098" s="17"/>
      <c r="VIL1098" s="17"/>
      <c r="VIM1098" s="17"/>
      <c r="VIN1098" s="17"/>
      <c r="VIO1098" s="17"/>
      <c r="VIP1098" s="17"/>
      <c r="VIQ1098" s="17"/>
      <c r="VIR1098" s="17"/>
      <c r="VIS1098" s="17"/>
      <c r="VIT1098" s="17"/>
      <c r="VIU1098" s="17"/>
      <c r="VIV1098" s="17"/>
      <c r="VIW1098" s="17"/>
      <c r="VIX1098" s="17"/>
      <c r="VIY1098" s="17"/>
      <c r="VIZ1098" s="17"/>
      <c r="VJA1098" s="17"/>
      <c r="VJB1098" s="17"/>
      <c r="VJC1098" s="17"/>
      <c r="VJD1098" s="17"/>
      <c r="VJE1098" s="17"/>
      <c r="VJF1098" s="17"/>
      <c r="VJG1098" s="17"/>
      <c r="VJH1098" s="17"/>
      <c r="VJI1098" s="17"/>
      <c r="VJJ1098" s="17"/>
      <c r="VJK1098" s="17"/>
      <c r="VJL1098" s="17"/>
      <c r="VJM1098" s="17"/>
      <c r="VJN1098" s="17"/>
      <c r="VJO1098" s="17"/>
      <c r="VJP1098" s="17"/>
      <c r="VJQ1098" s="17"/>
      <c r="VJR1098" s="17"/>
      <c r="VJS1098" s="17"/>
      <c r="VJT1098" s="17"/>
      <c r="VJU1098" s="17"/>
      <c r="VJV1098" s="17"/>
      <c r="VJW1098" s="17"/>
      <c r="VJX1098" s="17"/>
      <c r="VJY1098" s="17"/>
      <c r="VJZ1098" s="17"/>
      <c r="VKA1098" s="17"/>
      <c r="VKB1098" s="17"/>
      <c r="VKC1098" s="17"/>
      <c r="VKD1098" s="17"/>
      <c r="VKE1098" s="17"/>
      <c r="VKF1098" s="17"/>
      <c r="VKG1098" s="17"/>
      <c r="VKH1098" s="17"/>
      <c r="VKI1098" s="17"/>
      <c r="VKJ1098" s="17"/>
      <c r="VKK1098" s="17"/>
      <c r="VKL1098" s="17"/>
      <c r="VKM1098" s="17"/>
      <c r="VKN1098" s="17"/>
      <c r="VKO1098" s="17"/>
      <c r="VKP1098" s="17"/>
      <c r="VKQ1098" s="17"/>
      <c r="VKR1098" s="17"/>
      <c r="VKS1098" s="17"/>
      <c r="VKT1098" s="17"/>
      <c r="VKU1098" s="17"/>
      <c r="VKV1098" s="17"/>
      <c r="VKW1098" s="17"/>
      <c r="VKX1098" s="17"/>
      <c r="VKY1098" s="17"/>
      <c r="VKZ1098" s="17"/>
      <c r="VLA1098" s="17"/>
      <c r="VLB1098" s="17"/>
      <c r="VLC1098" s="17"/>
      <c r="VLD1098" s="17"/>
      <c r="VLE1098" s="17"/>
      <c r="VLF1098" s="17"/>
      <c r="VLG1098" s="17"/>
      <c r="VLH1098" s="17"/>
      <c r="VLI1098" s="17"/>
      <c r="VLJ1098" s="17"/>
      <c r="VLK1098" s="17"/>
      <c r="VLL1098" s="17"/>
      <c r="VLM1098" s="17"/>
      <c r="VLN1098" s="17"/>
      <c r="VLO1098" s="17"/>
      <c r="VLP1098" s="17"/>
      <c r="VLQ1098" s="17"/>
      <c r="VLR1098" s="17"/>
      <c r="VLS1098" s="17"/>
      <c r="VLT1098" s="17"/>
      <c r="VLU1098" s="17"/>
      <c r="VLV1098" s="17"/>
      <c r="VLW1098" s="17"/>
      <c r="VLX1098" s="17"/>
      <c r="VLY1098" s="17"/>
      <c r="VLZ1098" s="17"/>
      <c r="VMA1098" s="17"/>
      <c r="VMB1098" s="17"/>
      <c r="VMC1098" s="17"/>
      <c r="VMD1098" s="17"/>
      <c r="VME1098" s="17"/>
      <c r="VMF1098" s="17"/>
      <c r="VMG1098" s="17"/>
      <c r="VMH1098" s="17"/>
      <c r="VMI1098" s="17"/>
      <c r="VMJ1098" s="17"/>
      <c r="VMK1098" s="17"/>
      <c r="VML1098" s="17"/>
      <c r="VMM1098" s="17"/>
      <c r="VMN1098" s="17"/>
      <c r="VMO1098" s="17"/>
      <c r="VMP1098" s="17"/>
      <c r="VMQ1098" s="17"/>
      <c r="VMR1098" s="17"/>
      <c r="VMS1098" s="17"/>
      <c r="VMT1098" s="17"/>
      <c r="VMU1098" s="17"/>
      <c r="VMV1098" s="17"/>
      <c r="VMW1098" s="17"/>
      <c r="VMX1098" s="17"/>
      <c r="VMY1098" s="17"/>
      <c r="VMZ1098" s="17"/>
      <c r="VNA1098" s="17"/>
      <c r="VNB1098" s="17"/>
      <c r="VNC1098" s="17"/>
      <c r="VND1098" s="17"/>
      <c r="VNE1098" s="17"/>
      <c r="VNF1098" s="17"/>
      <c r="VNG1098" s="17"/>
      <c r="VNH1098" s="17"/>
      <c r="VNI1098" s="17"/>
      <c r="VNJ1098" s="17"/>
      <c r="VNK1098" s="17"/>
      <c r="VNL1098" s="17"/>
      <c r="VNM1098" s="17"/>
      <c r="VNN1098" s="17"/>
      <c r="VNO1098" s="17"/>
      <c r="VNP1098" s="17"/>
      <c r="VNQ1098" s="17"/>
      <c r="VNR1098" s="17"/>
      <c r="VNS1098" s="17"/>
      <c r="VNT1098" s="17"/>
      <c r="VNU1098" s="17"/>
      <c r="VNV1098" s="17"/>
      <c r="VNW1098" s="17"/>
      <c r="VNX1098" s="17"/>
      <c r="VNY1098" s="17"/>
      <c r="VNZ1098" s="17"/>
      <c r="VOA1098" s="17"/>
      <c r="VOB1098" s="17"/>
      <c r="VOC1098" s="17"/>
      <c r="VOD1098" s="17"/>
      <c r="VOE1098" s="17"/>
      <c r="VOF1098" s="17"/>
      <c r="VOG1098" s="17"/>
      <c r="VOH1098" s="17"/>
      <c r="VOI1098" s="17"/>
      <c r="VOJ1098" s="17"/>
      <c r="VOK1098" s="17"/>
      <c r="VOL1098" s="17"/>
      <c r="VOM1098" s="17"/>
      <c r="VON1098" s="17"/>
      <c r="VOO1098" s="17"/>
      <c r="VOP1098" s="17"/>
      <c r="VOQ1098" s="17"/>
      <c r="VOR1098" s="17"/>
      <c r="VOS1098" s="17"/>
      <c r="VOT1098" s="17"/>
      <c r="VOU1098" s="17"/>
      <c r="VOV1098" s="17"/>
      <c r="VOW1098" s="17"/>
      <c r="VOX1098" s="17"/>
      <c r="VOY1098" s="17"/>
      <c r="VOZ1098" s="17"/>
      <c r="VPA1098" s="17"/>
      <c r="VPB1098" s="17"/>
      <c r="VPC1098" s="17"/>
      <c r="VPD1098" s="17"/>
      <c r="VPE1098" s="17"/>
      <c r="VPF1098" s="17"/>
      <c r="VPG1098" s="17"/>
      <c r="VPH1098" s="17"/>
      <c r="VPI1098" s="17"/>
      <c r="VPJ1098" s="17"/>
      <c r="VPK1098" s="17"/>
      <c r="VPL1098" s="17"/>
      <c r="VPM1098" s="17"/>
      <c r="VPN1098" s="17"/>
      <c r="VPO1098" s="17"/>
      <c r="VPP1098" s="17"/>
      <c r="VPQ1098" s="17"/>
      <c r="VPR1098" s="17"/>
      <c r="VPS1098" s="17"/>
      <c r="VPT1098" s="17"/>
      <c r="VPU1098" s="17"/>
      <c r="VPV1098" s="17"/>
      <c r="VPW1098" s="17"/>
      <c r="VPX1098" s="17"/>
      <c r="VPY1098" s="17"/>
      <c r="VPZ1098" s="17"/>
      <c r="VQA1098" s="17"/>
      <c r="VQB1098" s="17"/>
      <c r="VQC1098" s="17"/>
      <c r="VQD1098" s="17"/>
      <c r="VQE1098" s="17"/>
      <c r="VQF1098" s="17"/>
      <c r="VQG1098" s="17"/>
      <c r="VQH1098" s="17"/>
      <c r="VQI1098" s="17"/>
      <c r="VQJ1098" s="17"/>
      <c r="VQK1098" s="17"/>
      <c r="VQL1098" s="17"/>
      <c r="VQM1098" s="17"/>
      <c r="VQN1098" s="17"/>
      <c r="VQO1098" s="17"/>
      <c r="VQP1098" s="17"/>
      <c r="VQQ1098" s="17"/>
      <c r="VQR1098" s="17"/>
      <c r="VQS1098" s="17"/>
      <c r="VQT1098" s="17"/>
      <c r="VQU1098" s="17"/>
      <c r="VQV1098" s="17"/>
      <c r="VQW1098" s="17"/>
      <c r="VQX1098" s="17"/>
      <c r="VQY1098" s="17"/>
      <c r="VQZ1098" s="17"/>
      <c r="VRA1098" s="17"/>
      <c r="VRB1098" s="17"/>
      <c r="VRC1098" s="17"/>
      <c r="VRD1098" s="17"/>
      <c r="VRE1098" s="17"/>
      <c r="VRF1098" s="17"/>
      <c r="VRG1098" s="17"/>
      <c r="VRH1098" s="17"/>
      <c r="VRI1098" s="17"/>
      <c r="VRJ1098" s="17"/>
      <c r="VRK1098" s="17"/>
      <c r="VRL1098" s="17"/>
      <c r="VRM1098" s="17"/>
      <c r="VRN1098" s="17"/>
      <c r="VRO1098" s="17"/>
      <c r="VRP1098" s="17"/>
      <c r="VRQ1098" s="17"/>
      <c r="VRR1098" s="17"/>
      <c r="VRS1098" s="17"/>
      <c r="VRT1098" s="17"/>
      <c r="VRU1098" s="17"/>
      <c r="VRV1098" s="17"/>
      <c r="VRW1098" s="17"/>
      <c r="VRX1098" s="17"/>
      <c r="VRY1098" s="17"/>
      <c r="VRZ1098" s="17"/>
      <c r="VSA1098" s="17"/>
      <c r="VSB1098" s="17"/>
      <c r="VSC1098" s="17"/>
      <c r="VSD1098" s="17"/>
      <c r="VSE1098" s="17"/>
      <c r="VSF1098" s="17"/>
      <c r="VSG1098" s="17"/>
      <c r="VSH1098" s="17"/>
      <c r="VSI1098" s="17"/>
      <c r="VSJ1098" s="17"/>
      <c r="VSK1098" s="17"/>
      <c r="VSL1098" s="17"/>
      <c r="VSM1098" s="17"/>
      <c r="VSN1098" s="17"/>
      <c r="VSO1098" s="17"/>
      <c r="VSP1098" s="17"/>
      <c r="VSQ1098" s="17"/>
      <c r="VSR1098" s="17"/>
      <c r="VSS1098" s="17"/>
      <c r="VST1098" s="17"/>
      <c r="VSU1098" s="17"/>
      <c r="VSV1098" s="17"/>
      <c r="VSW1098" s="17"/>
      <c r="VSX1098" s="17"/>
      <c r="VSY1098" s="17"/>
      <c r="VSZ1098" s="17"/>
      <c r="VTA1098" s="17"/>
      <c r="VTB1098" s="17"/>
      <c r="VTC1098" s="17"/>
      <c r="VTD1098" s="17"/>
      <c r="VTE1098" s="17"/>
      <c r="VTF1098" s="17"/>
      <c r="VTG1098" s="17"/>
      <c r="VTH1098" s="17"/>
      <c r="VTI1098" s="17"/>
      <c r="VTJ1098" s="17"/>
      <c r="VTK1098" s="17"/>
      <c r="VTL1098" s="17"/>
      <c r="VTM1098" s="17"/>
      <c r="VTN1098" s="17"/>
      <c r="VTO1098" s="17"/>
      <c r="VTP1098" s="17"/>
      <c r="VTQ1098" s="17"/>
      <c r="VTR1098" s="17"/>
      <c r="VTS1098" s="17"/>
      <c r="VTT1098" s="17"/>
      <c r="VTU1098" s="17"/>
      <c r="VTV1098" s="17"/>
      <c r="VTW1098" s="17"/>
      <c r="VTX1098" s="17"/>
      <c r="VTY1098" s="17"/>
      <c r="VTZ1098" s="17"/>
      <c r="VUA1098" s="17"/>
      <c r="VUB1098" s="17"/>
      <c r="VUC1098" s="17"/>
      <c r="VUD1098" s="17"/>
      <c r="VUE1098" s="17"/>
      <c r="VUF1098" s="17"/>
      <c r="VUG1098" s="17"/>
      <c r="VUH1098" s="17"/>
      <c r="VUI1098" s="17"/>
      <c r="VUJ1098" s="17"/>
      <c r="VUK1098" s="17"/>
      <c r="VUL1098" s="17"/>
      <c r="VUM1098" s="17"/>
      <c r="VUN1098" s="17"/>
      <c r="VUO1098" s="17"/>
      <c r="VUP1098" s="17"/>
      <c r="VUQ1098" s="17"/>
      <c r="VUR1098" s="17"/>
      <c r="VUS1098" s="17"/>
      <c r="VUT1098" s="17"/>
      <c r="VUU1098" s="17"/>
      <c r="VUV1098" s="17"/>
      <c r="VUW1098" s="17"/>
      <c r="VUX1098" s="17"/>
      <c r="VUY1098" s="17"/>
      <c r="VUZ1098" s="17"/>
      <c r="VVA1098" s="17"/>
      <c r="VVB1098" s="17"/>
      <c r="VVC1098" s="17"/>
      <c r="VVD1098" s="17"/>
      <c r="VVE1098" s="17"/>
      <c r="VVF1098" s="17"/>
      <c r="VVG1098" s="17"/>
      <c r="VVH1098" s="17"/>
      <c r="VVI1098" s="17"/>
      <c r="VVJ1098" s="17"/>
      <c r="VVK1098" s="17"/>
      <c r="VVL1098" s="17"/>
      <c r="VVM1098" s="17"/>
      <c r="VVN1098" s="17"/>
      <c r="VVO1098" s="17"/>
      <c r="VVP1098" s="17"/>
      <c r="VVQ1098" s="17"/>
      <c r="VVR1098" s="17"/>
      <c r="VVS1098" s="17"/>
      <c r="VVT1098" s="17"/>
      <c r="VVU1098" s="17"/>
      <c r="VVV1098" s="17"/>
      <c r="VVW1098" s="17"/>
      <c r="VVX1098" s="17"/>
      <c r="VVY1098" s="17"/>
      <c r="VVZ1098" s="17"/>
      <c r="VWA1098" s="17"/>
      <c r="VWB1098" s="17"/>
      <c r="VWC1098" s="17"/>
      <c r="VWD1098" s="17"/>
      <c r="VWE1098" s="17"/>
      <c r="VWF1098" s="17"/>
      <c r="VWG1098" s="17"/>
      <c r="VWH1098" s="17"/>
      <c r="VWI1098" s="17"/>
      <c r="VWJ1098" s="17"/>
      <c r="VWK1098" s="17"/>
      <c r="VWL1098" s="17"/>
      <c r="VWM1098" s="17"/>
      <c r="VWN1098" s="17"/>
      <c r="VWO1098" s="17"/>
      <c r="VWP1098" s="17"/>
      <c r="VWQ1098" s="17"/>
      <c r="VWR1098" s="17"/>
      <c r="VWS1098" s="17"/>
      <c r="VWT1098" s="17"/>
      <c r="VWU1098" s="17"/>
      <c r="VWV1098" s="17"/>
      <c r="VWW1098" s="17"/>
      <c r="VWX1098" s="17"/>
      <c r="VWY1098" s="17"/>
      <c r="VWZ1098" s="17"/>
      <c r="VXA1098" s="17"/>
      <c r="VXB1098" s="17"/>
      <c r="VXC1098" s="17"/>
      <c r="VXD1098" s="17"/>
      <c r="VXE1098" s="17"/>
      <c r="VXF1098" s="17"/>
      <c r="VXG1098" s="17"/>
      <c r="VXH1098" s="17"/>
      <c r="VXI1098" s="17"/>
      <c r="VXJ1098" s="17"/>
      <c r="VXK1098" s="17"/>
      <c r="VXL1098" s="17"/>
      <c r="VXM1098" s="17"/>
      <c r="VXN1098" s="17"/>
      <c r="VXO1098" s="17"/>
      <c r="VXP1098" s="17"/>
      <c r="VXQ1098" s="17"/>
      <c r="VXR1098" s="17"/>
      <c r="VXS1098" s="17"/>
      <c r="VXT1098" s="17"/>
      <c r="VXU1098" s="17"/>
      <c r="VXV1098" s="17"/>
      <c r="VXW1098" s="17"/>
      <c r="VXX1098" s="17"/>
      <c r="VXY1098" s="17"/>
      <c r="VXZ1098" s="17"/>
      <c r="VYA1098" s="17"/>
      <c r="VYB1098" s="17"/>
      <c r="VYC1098" s="17"/>
      <c r="VYD1098" s="17"/>
      <c r="VYE1098" s="17"/>
      <c r="VYF1098" s="17"/>
      <c r="VYG1098" s="17"/>
      <c r="VYH1098" s="17"/>
      <c r="VYI1098" s="17"/>
      <c r="VYJ1098" s="17"/>
      <c r="VYK1098" s="17"/>
      <c r="VYL1098" s="17"/>
      <c r="VYM1098" s="17"/>
      <c r="VYN1098" s="17"/>
      <c r="VYO1098" s="17"/>
      <c r="VYP1098" s="17"/>
      <c r="VYQ1098" s="17"/>
      <c r="VYR1098" s="17"/>
      <c r="VYS1098" s="17"/>
      <c r="VYT1098" s="17"/>
      <c r="VYU1098" s="17"/>
      <c r="VYV1098" s="17"/>
      <c r="VYW1098" s="17"/>
      <c r="VYX1098" s="17"/>
      <c r="VYY1098" s="17"/>
      <c r="VYZ1098" s="17"/>
      <c r="VZA1098" s="17"/>
      <c r="VZB1098" s="17"/>
      <c r="VZC1098" s="17"/>
      <c r="VZD1098" s="17"/>
      <c r="VZE1098" s="17"/>
      <c r="VZF1098" s="17"/>
      <c r="VZG1098" s="17"/>
      <c r="VZH1098" s="17"/>
      <c r="VZI1098" s="17"/>
      <c r="VZJ1098" s="17"/>
      <c r="VZK1098" s="17"/>
      <c r="VZL1098" s="17"/>
      <c r="VZM1098" s="17"/>
      <c r="VZN1098" s="17"/>
      <c r="VZO1098" s="17"/>
      <c r="VZP1098" s="17"/>
      <c r="VZQ1098" s="17"/>
      <c r="VZR1098" s="17"/>
      <c r="VZS1098" s="17"/>
      <c r="VZT1098" s="17"/>
      <c r="VZU1098" s="17"/>
      <c r="VZV1098" s="17"/>
      <c r="VZW1098" s="17"/>
      <c r="VZX1098" s="17"/>
      <c r="VZY1098" s="17"/>
      <c r="VZZ1098" s="17"/>
      <c r="WAA1098" s="17"/>
      <c r="WAB1098" s="17"/>
      <c r="WAC1098" s="17"/>
      <c r="WAD1098" s="17"/>
      <c r="WAE1098" s="17"/>
      <c r="WAF1098" s="17"/>
      <c r="WAG1098" s="17"/>
      <c r="WAH1098" s="17"/>
      <c r="WAI1098" s="17"/>
      <c r="WAJ1098" s="17"/>
      <c r="WAK1098" s="17"/>
      <c r="WAL1098" s="17"/>
      <c r="WAM1098" s="17"/>
      <c r="WAN1098" s="17"/>
      <c r="WAO1098" s="17"/>
      <c r="WAP1098" s="17"/>
      <c r="WAQ1098" s="17"/>
      <c r="WAR1098" s="17"/>
      <c r="WAS1098" s="17"/>
      <c r="WAT1098" s="17"/>
      <c r="WAU1098" s="17"/>
      <c r="WAV1098" s="17"/>
      <c r="WAW1098" s="17"/>
      <c r="WAX1098" s="17"/>
      <c r="WAY1098" s="17"/>
      <c r="WAZ1098" s="17"/>
      <c r="WBA1098" s="17"/>
      <c r="WBB1098" s="17"/>
      <c r="WBC1098" s="17"/>
      <c r="WBD1098" s="17"/>
      <c r="WBE1098" s="17"/>
      <c r="WBF1098" s="17"/>
      <c r="WBG1098" s="17"/>
      <c r="WBH1098" s="17"/>
      <c r="WBI1098" s="17"/>
      <c r="WBJ1098" s="17"/>
      <c r="WBK1098" s="17"/>
      <c r="WBL1098" s="17"/>
      <c r="WBM1098" s="17"/>
      <c r="WBN1098" s="17"/>
      <c r="WBO1098" s="17"/>
      <c r="WBP1098" s="17"/>
      <c r="WBQ1098" s="17"/>
      <c r="WBR1098" s="17"/>
      <c r="WBS1098" s="17"/>
      <c r="WBT1098" s="17"/>
      <c r="WBU1098" s="17"/>
      <c r="WBV1098" s="17"/>
      <c r="WBW1098" s="17"/>
      <c r="WBX1098" s="17"/>
      <c r="WBY1098" s="17"/>
      <c r="WBZ1098" s="17"/>
      <c r="WCA1098" s="17"/>
      <c r="WCB1098" s="17"/>
      <c r="WCC1098" s="17"/>
      <c r="WCD1098" s="17"/>
      <c r="WCE1098" s="17"/>
      <c r="WCF1098" s="17"/>
      <c r="WCG1098" s="17"/>
      <c r="WCH1098" s="17"/>
      <c r="WCI1098" s="17"/>
      <c r="WCJ1098" s="17"/>
      <c r="WCK1098" s="17"/>
      <c r="WCL1098" s="17"/>
      <c r="WCM1098" s="17"/>
      <c r="WCN1098" s="17"/>
      <c r="WCO1098" s="17"/>
      <c r="WCP1098" s="17"/>
      <c r="WCQ1098" s="17"/>
      <c r="WCR1098" s="17"/>
      <c r="WCS1098" s="17"/>
      <c r="WCT1098" s="17"/>
      <c r="WCU1098" s="17"/>
      <c r="WCV1098" s="17"/>
      <c r="WCW1098" s="17"/>
      <c r="WCX1098" s="17"/>
      <c r="WCY1098" s="17"/>
      <c r="WCZ1098" s="17"/>
      <c r="WDA1098" s="17"/>
      <c r="WDB1098" s="17"/>
      <c r="WDC1098" s="17"/>
      <c r="WDD1098" s="17"/>
      <c r="WDE1098" s="17"/>
      <c r="WDF1098" s="17"/>
      <c r="WDG1098" s="17"/>
      <c r="WDH1098" s="17"/>
      <c r="WDI1098" s="17"/>
      <c r="WDJ1098" s="17"/>
      <c r="WDK1098" s="17"/>
      <c r="WDL1098" s="17"/>
      <c r="WDM1098" s="17"/>
      <c r="WDN1098" s="17"/>
      <c r="WDO1098" s="17"/>
      <c r="WDP1098" s="17"/>
      <c r="WDQ1098" s="17"/>
      <c r="WDR1098" s="17"/>
      <c r="WDS1098" s="17"/>
      <c r="WDT1098" s="17"/>
      <c r="WDU1098" s="17"/>
      <c r="WDV1098" s="17"/>
      <c r="WDW1098" s="17"/>
      <c r="WDX1098" s="17"/>
      <c r="WDY1098" s="17"/>
      <c r="WDZ1098" s="17"/>
      <c r="WEA1098" s="17"/>
      <c r="WEB1098" s="17"/>
      <c r="WEC1098" s="17"/>
      <c r="WED1098" s="17"/>
      <c r="WEE1098" s="17"/>
      <c r="WEF1098" s="17"/>
      <c r="WEG1098" s="17"/>
      <c r="WEH1098" s="17"/>
      <c r="WEI1098" s="17"/>
      <c r="WEJ1098" s="17"/>
      <c r="WEK1098" s="17"/>
      <c r="WEL1098" s="17"/>
      <c r="WEM1098" s="17"/>
      <c r="WEN1098" s="17"/>
      <c r="WEO1098" s="17"/>
      <c r="WEP1098" s="17"/>
      <c r="WEQ1098" s="17"/>
      <c r="WER1098" s="17"/>
      <c r="WES1098" s="17"/>
      <c r="WET1098" s="17"/>
      <c r="WEU1098" s="17"/>
      <c r="WEV1098" s="17"/>
      <c r="WEW1098" s="17"/>
      <c r="WEX1098" s="17"/>
      <c r="WEY1098" s="17"/>
      <c r="WEZ1098" s="17"/>
      <c r="WFA1098" s="17"/>
      <c r="WFB1098" s="17"/>
      <c r="WFC1098" s="17"/>
      <c r="WFD1098" s="17"/>
      <c r="WFE1098" s="17"/>
      <c r="WFF1098" s="17"/>
      <c r="WFG1098" s="17"/>
      <c r="WFH1098" s="17"/>
      <c r="WFI1098" s="17"/>
      <c r="WFJ1098" s="17"/>
      <c r="WFK1098" s="17"/>
      <c r="WFL1098" s="17"/>
      <c r="WFM1098" s="17"/>
      <c r="WFN1098" s="17"/>
      <c r="WFO1098" s="17"/>
      <c r="WFP1098" s="17"/>
      <c r="WFQ1098" s="17"/>
      <c r="WFR1098" s="17"/>
      <c r="WFS1098" s="17"/>
      <c r="WFT1098" s="17"/>
      <c r="WFU1098" s="17"/>
      <c r="WFV1098" s="17"/>
      <c r="WFW1098" s="17"/>
      <c r="WFX1098" s="17"/>
      <c r="WFY1098" s="17"/>
      <c r="WFZ1098" s="17"/>
      <c r="WGA1098" s="17"/>
      <c r="WGB1098" s="17"/>
      <c r="WGC1098" s="17"/>
      <c r="WGD1098" s="17"/>
      <c r="WGE1098" s="17"/>
      <c r="WGF1098" s="17"/>
      <c r="WGG1098" s="17"/>
      <c r="WGH1098" s="17"/>
      <c r="WGI1098" s="17"/>
      <c r="WGJ1098" s="17"/>
      <c r="WGK1098" s="17"/>
      <c r="WGL1098" s="17"/>
      <c r="WGM1098" s="17"/>
      <c r="WGN1098" s="17"/>
      <c r="WGO1098" s="17"/>
      <c r="WGP1098" s="17"/>
      <c r="WGQ1098" s="17"/>
      <c r="WGR1098" s="17"/>
      <c r="WGS1098" s="17"/>
      <c r="WGT1098" s="17"/>
      <c r="WGU1098" s="17"/>
      <c r="WGV1098" s="17"/>
      <c r="WGW1098" s="17"/>
      <c r="WGX1098" s="17"/>
      <c r="WGY1098" s="17"/>
      <c r="WGZ1098" s="17"/>
      <c r="WHA1098" s="17"/>
      <c r="WHB1098" s="17"/>
      <c r="WHC1098" s="17"/>
      <c r="WHD1098" s="17"/>
      <c r="WHE1098" s="17"/>
      <c r="WHF1098" s="17"/>
      <c r="WHG1098" s="17"/>
      <c r="WHH1098" s="17"/>
      <c r="WHI1098" s="17"/>
      <c r="WHJ1098" s="17"/>
      <c r="WHK1098" s="17"/>
      <c r="WHL1098" s="17"/>
      <c r="WHM1098" s="17"/>
      <c r="WHN1098" s="17"/>
      <c r="WHO1098" s="17"/>
      <c r="WHP1098" s="17"/>
      <c r="WHQ1098" s="17"/>
      <c r="WHR1098" s="17"/>
      <c r="WHS1098" s="17"/>
      <c r="WHT1098" s="17"/>
      <c r="WHU1098" s="17"/>
      <c r="WHV1098" s="17"/>
      <c r="WHW1098" s="17"/>
      <c r="WHX1098" s="17"/>
      <c r="WHY1098" s="17"/>
      <c r="WHZ1098" s="17"/>
      <c r="WIA1098" s="17"/>
      <c r="WIB1098" s="17"/>
      <c r="WIC1098" s="17"/>
      <c r="WID1098" s="17"/>
      <c r="WIE1098" s="17"/>
      <c r="WIF1098" s="17"/>
      <c r="WIG1098" s="17"/>
      <c r="WIH1098" s="17"/>
      <c r="WII1098" s="17"/>
      <c r="WIJ1098" s="17"/>
      <c r="WIK1098" s="17"/>
      <c r="WIL1098" s="17"/>
      <c r="WIM1098" s="17"/>
      <c r="WIN1098" s="17"/>
      <c r="WIO1098" s="17"/>
      <c r="WIP1098" s="17"/>
      <c r="WIQ1098" s="17"/>
      <c r="WIR1098" s="17"/>
      <c r="WIS1098" s="17"/>
      <c r="WIT1098" s="17"/>
      <c r="WIU1098" s="17"/>
      <c r="WIV1098" s="17"/>
      <c r="WIW1098" s="17"/>
      <c r="WIX1098" s="17"/>
      <c r="WIY1098" s="17"/>
      <c r="WIZ1098" s="17"/>
      <c r="WJA1098" s="17"/>
      <c r="WJB1098" s="17"/>
      <c r="WJC1098" s="17"/>
      <c r="WJD1098" s="17"/>
      <c r="WJE1098" s="17"/>
      <c r="WJF1098" s="17"/>
      <c r="WJG1098" s="17"/>
      <c r="WJH1098" s="17"/>
      <c r="WJI1098" s="17"/>
      <c r="WJJ1098" s="17"/>
      <c r="WJK1098" s="17"/>
      <c r="WJL1098" s="17"/>
      <c r="WJM1098" s="17"/>
      <c r="WJN1098" s="17"/>
      <c r="WJO1098" s="17"/>
      <c r="WJP1098" s="17"/>
      <c r="WJQ1098" s="17"/>
      <c r="WJR1098" s="17"/>
      <c r="WJS1098" s="17"/>
      <c r="WJT1098" s="17"/>
      <c r="WJU1098" s="17"/>
      <c r="WJV1098" s="17"/>
      <c r="WJW1098" s="17"/>
      <c r="WJX1098" s="17"/>
      <c r="WJY1098" s="17"/>
      <c r="WJZ1098" s="17"/>
      <c r="WKA1098" s="17"/>
      <c r="WKB1098" s="17"/>
      <c r="WKC1098" s="17"/>
      <c r="WKD1098" s="17"/>
      <c r="WKE1098" s="17"/>
      <c r="WKF1098" s="17"/>
      <c r="WKG1098" s="17"/>
      <c r="WKH1098" s="17"/>
      <c r="WKI1098" s="17"/>
      <c r="WKJ1098" s="17"/>
      <c r="WKK1098" s="17"/>
      <c r="WKL1098" s="17"/>
      <c r="WKM1098" s="17"/>
      <c r="WKN1098" s="17"/>
      <c r="WKO1098" s="17"/>
      <c r="WKP1098" s="17"/>
      <c r="WKQ1098" s="17"/>
      <c r="WKR1098" s="17"/>
      <c r="WKS1098" s="17"/>
      <c r="WKT1098" s="17"/>
      <c r="WKU1098" s="17"/>
      <c r="WKV1098" s="17"/>
      <c r="WKW1098" s="17"/>
      <c r="WKX1098" s="17"/>
      <c r="WKY1098" s="17"/>
      <c r="WKZ1098" s="17"/>
      <c r="WLA1098" s="17"/>
      <c r="WLB1098" s="17"/>
      <c r="WLC1098" s="17"/>
      <c r="WLD1098" s="17"/>
      <c r="WLE1098" s="17"/>
      <c r="WLF1098" s="17"/>
      <c r="WLG1098" s="17"/>
      <c r="WLH1098" s="17"/>
      <c r="WLI1098" s="17"/>
      <c r="WLJ1098" s="17"/>
      <c r="WLK1098" s="17"/>
      <c r="WLL1098" s="17"/>
      <c r="WLM1098" s="17"/>
      <c r="WLN1098" s="17"/>
      <c r="WLO1098" s="17"/>
      <c r="WLP1098" s="17"/>
      <c r="WLQ1098" s="17"/>
      <c r="WLR1098" s="17"/>
      <c r="WLS1098" s="17"/>
      <c r="WLT1098" s="17"/>
      <c r="WLU1098" s="17"/>
      <c r="WLV1098" s="17"/>
      <c r="WLW1098" s="17"/>
      <c r="WLX1098" s="17"/>
      <c r="WLY1098" s="17"/>
      <c r="WLZ1098" s="17"/>
      <c r="WMA1098" s="17"/>
      <c r="WMB1098" s="17"/>
      <c r="WMC1098" s="17"/>
      <c r="WMD1098" s="17"/>
      <c r="WME1098" s="17"/>
      <c r="WMF1098" s="17"/>
      <c r="WMG1098" s="17"/>
      <c r="WMH1098" s="17"/>
      <c r="WMI1098" s="17"/>
      <c r="WMJ1098" s="17"/>
      <c r="WMK1098" s="17"/>
      <c r="WML1098" s="17"/>
      <c r="WMM1098" s="17"/>
      <c r="WMN1098" s="17"/>
      <c r="WMO1098" s="17"/>
      <c r="WMP1098" s="17"/>
      <c r="WMQ1098" s="17"/>
      <c r="WMR1098" s="17"/>
      <c r="WMS1098" s="17"/>
      <c r="WMT1098" s="17"/>
      <c r="WMU1098" s="17"/>
      <c r="WMV1098" s="17"/>
      <c r="WMW1098" s="17"/>
      <c r="WMX1098" s="17"/>
      <c r="WMY1098" s="17"/>
      <c r="WMZ1098" s="17"/>
      <c r="WNA1098" s="17"/>
      <c r="WNB1098" s="17"/>
      <c r="WNC1098" s="17"/>
      <c r="WND1098" s="17"/>
      <c r="WNE1098" s="17"/>
      <c r="WNF1098" s="17"/>
      <c r="WNG1098" s="17"/>
      <c r="WNH1098" s="17"/>
      <c r="WNI1098" s="17"/>
      <c r="WNJ1098" s="17"/>
      <c r="WNK1098" s="17"/>
      <c r="WNL1098" s="17"/>
      <c r="WNM1098" s="17"/>
      <c r="WNN1098" s="17"/>
      <c r="WNO1098" s="17"/>
      <c r="WNP1098" s="17"/>
      <c r="WNQ1098" s="17"/>
      <c r="WNR1098" s="17"/>
      <c r="WNS1098" s="17"/>
      <c r="WNT1098" s="17"/>
      <c r="WNU1098" s="17"/>
      <c r="WNV1098" s="17"/>
      <c r="WNW1098" s="17"/>
      <c r="WNX1098" s="17"/>
      <c r="WNY1098" s="17"/>
      <c r="WNZ1098" s="17"/>
      <c r="WOA1098" s="17"/>
      <c r="WOB1098" s="17"/>
      <c r="WOC1098" s="17"/>
      <c r="WOD1098" s="17"/>
      <c r="WOE1098" s="17"/>
      <c r="WOF1098" s="17"/>
      <c r="WOG1098" s="17"/>
      <c r="WOH1098" s="17"/>
      <c r="WOI1098" s="17"/>
      <c r="WOJ1098" s="17"/>
      <c r="WOK1098" s="17"/>
      <c r="WOL1098" s="17"/>
      <c r="WOM1098" s="17"/>
      <c r="WON1098" s="17"/>
      <c r="WOO1098" s="17"/>
      <c r="WOP1098" s="17"/>
      <c r="WOQ1098" s="17"/>
      <c r="WOR1098" s="17"/>
      <c r="WOS1098" s="17"/>
      <c r="WOT1098" s="17"/>
      <c r="WOU1098" s="17"/>
      <c r="WOV1098" s="17"/>
      <c r="WOW1098" s="17"/>
      <c r="WOX1098" s="17"/>
      <c r="WOY1098" s="17"/>
      <c r="WOZ1098" s="17"/>
      <c r="WPA1098" s="17"/>
      <c r="WPB1098" s="17"/>
      <c r="WPC1098" s="17"/>
      <c r="WPD1098" s="17"/>
      <c r="WPE1098" s="17"/>
      <c r="WPF1098" s="17"/>
      <c r="WPG1098" s="17"/>
      <c r="WPH1098" s="17"/>
      <c r="WPI1098" s="17"/>
      <c r="WPJ1098" s="17"/>
      <c r="WPK1098" s="17"/>
      <c r="WPL1098" s="17"/>
      <c r="WPM1098" s="17"/>
      <c r="WPN1098" s="17"/>
      <c r="WPO1098" s="17"/>
      <c r="WPP1098" s="17"/>
      <c r="WPQ1098" s="17"/>
      <c r="WPR1098" s="17"/>
      <c r="WPS1098" s="17"/>
      <c r="WPT1098" s="17"/>
      <c r="WPU1098" s="17"/>
      <c r="WPV1098" s="17"/>
      <c r="WPW1098" s="17"/>
      <c r="WPX1098" s="17"/>
      <c r="WPY1098" s="17"/>
      <c r="WPZ1098" s="17"/>
      <c r="WQA1098" s="17"/>
      <c r="WQB1098" s="17"/>
      <c r="WQC1098" s="17"/>
      <c r="WQD1098" s="17"/>
      <c r="WQE1098" s="17"/>
      <c r="WQF1098" s="17"/>
      <c r="WQG1098" s="17"/>
      <c r="WQH1098" s="17"/>
      <c r="WQI1098" s="17"/>
      <c r="WQJ1098" s="17"/>
      <c r="WQK1098" s="17"/>
      <c r="WQL1098" s="17"/>
      <c r="WQM1098" s="17"/>
      <c r="WQN1098" s="17"/>
      <c r="WQO1098" s="17"/>
      <c r="WQP1098" s="17"/>
      <c r="WQQ1098" s="17"/>
      <c r="WQR1098" s="17"/>
      <c r="WQS1098" s="17"/>
      <c r="WQT1098" s="17"/>
      <c r="WQU1098" s="17"/>
      <c r="WQV1098" s="17"/>
      <c r="WQW1098" s="17"/>
      <c r="WQX1098" s="17"/>
      <c r="WQY1098" s="17"/>
      <c r="WQZ1098" s="17"/>
      <c r="WRA1098" s="17"/>
      <c r="WRB1098" s="17"/>
      <c r="WRC1098" s="17"/>
      <c r="WRD1098" s="17"/>
      <c r="WRE1098" s="17"/>
      <c r="WRF1098" s="17"/>
      <c r="WRG1098" s="17"/>
      <c r="WRH1098" s="17"/>
      <c r="WRI1098" s="17"/>
      <c r="WRJ1098" s="17"/>
      <c r="WRK1098" s="17"/>
      <c r="WRL1098" s="17"/>
      <c r="WRM1098" s="17"/>
      <c r="WRN1098" s="17"/>
      <c r="WRO1098" s="17"/>
      <c r="WRP1098" s="17"/>
      <c r="WRQ1098" s="17"/>
      <c r="WRR1098" s="17"/>
      <c r="WRS1098" s="17"/>
      <c r="WRT1098" s="17"/>
      <c r="WRU1098" s="17"/>
      <c r="WRV1098" s="17"/>
      <c r="WRW1098" s="17"/>
      <c r="WRX1098" s="17"/>
      <c r="WRY1098" s="17"/>
      <c r="WRZ1098" s="17"/>
      <c r="WSA1098" s="17"/>
      <c r="WSB1098" s="17"/>
      <c r="WSC1098" s="17"/>
      <c r="WSD1098" s="17"/>
      <c r="WSE1098" s="17"/>
      <c r="WSF1098" s="17"/>
      <c r="WSG1098" s="17"/>
      <c r="WSH1098" s="17"/>
      <c r="WSI1098" s="17"/>
      <c r="WSJ1098" s="17"/>
      <c r="WSK1098" s="17"/>
      <c r="WSL1098" s="17"/>
      <c r="WSM1098" s="17"/>
      <c r="WSN1098" s="17"/>
      <c r="WSO1098" s="17"/>
      <c r="WSP1098" s="17"/>
      <c r="WSQ1098" s="17"/>
      <c r="WSR1098" s="17"/>
      <c r="WSS1098" s="17"/>
      <c r="WST1098" s="17"/>
      <c r="WSU1098" s="17"/>
      <c r="WSV1098" s="17"/>
      <c r="WSW1098" s="17"/>
      <c r="WSX1098" s="17"/>
      <c r="WSY1098" s="17"/>
      <c r="WSZ1098" s="17"/>
      <c r="WTA1098" s="17"/>
      <c r="WTB1098" s="17"/>
      <c r="WTC1098" s="17"/>
      <c r="WTD1098" s="17"/>
      <c r="WTE1098" s="17"/>
      <c r="WTF1098" s="17"/>
      <c r="WTG1098" s="17"/>
      <c r="WTH1098" s="17"/>
      <c r="WTI1098" s="17"/>
      <c r="WTJ1098" s="17"/>
      <c r="WTK1098" s="17"/>
      <c r="WTL1098" s="17"/>
      <c r="WTM1098" s="17"/>
      <c r="WTN1098" s="17"/>
      <c r="WTO1098" s="17"/>
      <c r="WTP1098" s="17"/>
      <c r="WTQ1098" s="17"/>
      <c r="WTR1098" s="17"/>
      <c r="WTS1098" s="17"/>
      <c r="WTT1098" s="17"/>
      <c r="WTU1098" s="17"/>
      <c r="WTV1098" s="17"/>
      <c r="WTW1098" s="17"/>
      <c r="WTX1098" s="17"/>
      <c r="WTY1098" s="17"/>
      <c r="WTZ1098" s="17"/>
      <c r="WUA1098" s="17"/>
      <c r="WUB1098" s="17"/>
      <c r="WUC1098" s="17"/>
      <c r="WUD1098" s="17"/>
      <c r="WUE1098" s="17"/>
      <c r="WUF1098" s="17"/>
      <c r="WUG1098" s="17"/>
      <c r="WUH1098" s="17"/>
      <c r="WUI1098" s="17"/>
      <c r="WUJ1098" s="17"/>
      <c r="WUK1098" s="17"/>
      <c r="WUL1098" s="17"/>
      <c r="WUM1098" s="17"/>
      <c r="WUN1098" s="17"/>
      <c r="WUO1098" s="17"/>
    </row>
    <row r="1099" spans="1:16109" ht="61.5">
      <c r="A1099" s="17">
        <v>1</v>
      </c>
      <c r="B1099" s="52">
        <v>67</v>
      </c>
      <c r="C1099" s="20" t="s">
        <v>1854</v>
      </c>
      <c r="D1099" s="26">
        <v>4474632.67</v>
      </c>
      <c r="E1099" s="26">
        <v>0</v>
      </c>
      <c r="F1099" s="26">
        <v>0</v>
      </c>
      <c r="G1099" s="26">
        <v>0</v>
      </c>
      <c r="H1099" s="26">
        <v>0</v>
      </c>
      <c r="I1099" s="26">
        <v>0</v>
      </c>
      <c r="J1099" s="26">
        <v>0</v>
      </c>
      <c r="K1099" s="58">
        <v>0</v>
      </c>
      <c r="L1099" s="26">
        <v>0</v>
      </c>
      <c r="M1099" s="26">
        <v>960</v>
      </c>
      <c r="N1099" s="26">
        <v>4310000</v>
      </c>
      <c r="O1099" s="26">
        <v>0</v>
      </c>
      <c r="P1099" s="26">
        <v>0</v>
      </c>
      <c r="Q1099" s="26">
        <v>0</v>
      </c>
      <c r="R1099" s="26">
        <v>0</v>
      </c>
      <c r="S1099" s="26">
        <v>0</v>
      </c>
      <c r="T1099" s="26">
        <v>0</v>
      </c>
      <c r="U1099" s="26">
        <v>0</v>
      </c>
      <c r="V1099" s="26">
        <v>0</v>
      </c>
      <c r="W1099" s="26">
        <v>0</v>
      </c>
      <c r="X1099" s="26">
        <v>0</v>
      </c>
      <c r="Y1099" s="26">
        <v>0</v>
      </c>
      <c r="Z1099" s="26">
        <v>0</v>
      </c>
      <c r="AA1099" s="26">
        <v>0</v>
      </c>
      <c r="AB1099" s="26">
        <v>0</v>
      </c>
      <c r="AC1099" s="26">
        <v>64650</v>
      </c>
      <c r="AD1099" s="26">
        <v>99982.67</v>
      </c>
      <c r="AE1099" s="26">
        <v>0</v>
      </c>
      <c r="AF1099" s="29">
        <v>2022</v>
      </c>
      <c r="AG1099" s="29">
        <v>2022</v>
      </c>
      <c r="AH1099" s="30">
        <v>2022</v>
      </c>
    </row>
    <row r="1100" spans="1:16109" ht="61.5">
      <c r="A1100" s="17">
        <v>1</v>
      </c>
      <c r="B1100" s="52">
        <v>68</v>
      </c>
      <c r="C1100" s="20" t="s">
        <v>1336</v>
      </c>
      <c r="D1100" s="26">
        <v>3334742.09</v>
      </c>
      <c r="E1100" s="26">
        <v>0</v>
      </c>
      <c r="F1100" s="26">
        <v>0</v>
      </c>
      <c r="G1100" s="26">
        <v>0</v>
      </c>
      <c r="H1100" s="26">
        <v>0</v>
      </c>
      <c r="I1100" s="26">
        <v>0</v>
      </c>
      <c r="J1100" s="26">
        <v>0</v>
      </c>
      <c r="K1100" s="58">
        <v>0</v>
      </c>
      <c r="L1100" s="26">
        <v>0</v>
      </c>
      <c r="M1100" s="26">
        <v>630</v>
      </c>
      <c r="N1100" s="26">
        <v>3285460.19</v>
      </c>
      <c r="O1100" s="26">
        <v>0</v>
      </c>
      <c r="P1100" s="26">
        <v>0</v>
      </c>
      <c r="Q1100" s="26">
        <v>0</v>
      </c>
      <c r="R1100" s="26">
        <v>0</v>
      </c>
      <c r="S1100" s="26">
        <v>0</v>
      </c>
      <c r="T1100" s="26">
        <v>0</v>
      </c>
      <c r="U1100" s="26">
        <v>0</v>
      </c>
      <c r="V1100" s="26">
        <v>0</v>
      </c>
      <c r="W1100" s="26">
        <v>0</v>
      </c>
      <c r="X1100" s="26">
        <v>0</v>
      </c>
      <c r="Y1100" s="26">
        <v>0</v>
      </c>
      <c r="Z1100" s="26">
        <v>0</v>
      </c>
      <c r="AA1100" s="26">
        <v>0</v>
      </c>
      <c r="AB1100" s="26">
        <v>0</v>
      </c>
      <c r="AC1100" s="26">
        <v>49281.9</v>
      </c>
      <c r="AD1100" s="26">
        <v>0</v>
      </c>
      <c r="AE1100" s="26">
        <v>0</v>
      </c>
      <c r="AF1100" s="29" t="s">
        <v>263</v>
      </c>
      <c r="AG1100" s="29">
        <v>2022</v>
      </c>
      <c r="AH1100" s="30">
        <v>2022</v>
      </c>
    </row>
    <row r="1101" spans="1:16109" ht="61.5">
      <c r="A1101" s="17">
        <v>1</v>
      </c>
      <c r="B1101" s="52">
        <v>69</v>
      </c>
      <c r="C1101" s="20" t="s">
        <v>563</v>
      </c>
      <c r="D1101" s="26">
        <v>2547497.35</v>
      </c>
      <c r="E1101" s="26">
        <v>0</v>
      </c>
      <c r="F1101" s="26">
        <v>0</v>
      </c>
      <c r="G1101" s="26">
        <v>0</v>
      </c>
      <c r="H1101" s="26">
        <v>0</v>
      </c>
      <c r="I1101" s="26">
        <v>0</v>
      </c>
      <c r="J1101" s="26">
        <v>0</v>
      </c>
      <c r="K1101" s="58">
        <v>0</v>
      </c>
      <c r="L1101" s="26">
        <v>0</v>
      </c>
      <c r="M1101" s="26">
        <v>557</v>
      </c>
      <c r="N1101" s="26">
        <v>2509849.61</v>
      </c>
      <c r="O1101" s="26">
        <v>0</v>
      </c>
      <c r="P1101" s="26">
        <v>0</v>
      </c>
      <c r="Q1101" s="26">
        <v>0</v>
      </c>
      <c r="R1101" s="26">
        <v>0</v>
      </c>
      <c r="S1101" s="26">
        <v>0</v>
      </c>
      <c r="T1101" s="26">
        <v>0</v>
      </c>
      <c r="U1101" s="26">
        <v>0</v>
      </c>
      <c r="V1101" s="26">
        <v>0</v>
      </c>
      <c r="W1101" s="26">
        <v>0</v>
      </c>
      <c r="X1101" s="26">
        <v>0</v>
      </c>
      <c r="Y1101" s="26">
        <v>0</v>
      </c>
      <c r="Z1101" s="26">
        <v>0</v>
      </c>
      <c r="AA1101" s="26">
        <v>0</v>
      </c>
      <c r="AB1101" s="26">
        <v>0</v>
      </c>
      <c r="AC1101" s="26">
        <v>37647.74</v>
      </c>
      <c r="AD1101" s="26">
        <v>0</v>
      </c>
      <c r="AE1101" s="26">
        <v>0</v>
      </c>
      <c r="AF1101" s="29" t="s">
        <v>263</v>
      </c>
      <c r="AG1101" s="29">
        <v>2022</v>
      </c>
      <c r="AH1101" s="30">
        <v>2022</v>
      </c>
    </row>
    <row r="1102" spans="1:16109" ht="61.5">
      <c r="A1102" s="17">
        <v>1</v>
      </c>
      <c r="B1102" s="52">
        <v>70</v>
      </c>
      <c r="C1102" s="20" t="s">
        <v>483</v>
      </c>
      <c r="D1102" s="26">
        <v>2158372.3199999998</v>
      </c>
      <c r="E1102" s="26">
        <v>0</v>
      </c>
      <c r="F1102" s="26">
        <v>0</v>
      </c>
      <c r="G1102" s="26">
        <v>0</v>
      </c>
      <c r="H1102" s="26">
        <v>0</v>
      </c>
      <c r="I1102" s="26">
        <v>0</v>
      </c>
      <c r="J1102" s="26">
        <v>0</v>
      </c>
      <c r="K1102" s="58">
        <v>0</v>
      </c>
      <c r="L1102" s="26">
        <v>0</v>
      </c>
      <c r="M1102" s="26">
        <v>1020</v>
      </c>
      <c r="N1102" s="26">
        <v>2126475.19</v>
      </c>
      <c r="O1102" s="26">
        <v>0</v>
      </c>
      <c r="P1102" s="26">
        <v>0</v>
      </c>
      <c r="Q1102" s="26">
        <v>0</v>
      </c>
      <c r="R1102" s="26">
        <v>0</v>
      </c>
      <c r="S1102" s="26">
        <v>0</v>
      </c>
      <c r="T1102" s="26">
        <v>0</v>
      </c>
      <c r="U1102" s="26">
        <v>0</v>
      </c>
      <c r="V1102" s="26">
        <v>0</v>
      </c>
      <c r="W1102" s="26">
        <v>0</v>
      </c>
      <c r="X1102" s="26">
        <v>0</v>
      </c>
      <c r="Y1102" s="26">
        <v>0</v>
      </c>
      <c r="Z1102" s="26">
        <v>0</v>
      </c>
      <c r="AA1102" s="26">
        <v>0</v>
      </c>
      <c r="AB1102" s="26">
        <v>0</v>
      </c>
      <c r="AC1102" s="26">
        <v>31897.13</v>
      </c>
      <c r="AD1102" s="26">
        <v>0</v>
      </c>
      <c r="AE1102" s="26">
        <v>0</v>
      </c>
      <c r="AF1102" s="29" t="s">
        <v>263</v>
      </c>
      <c r="AG1102" s="29">
        <v>2022</v>
      </c>
      <c r="AH1102" s="30">
        <v>2022</v>
      </c>
    </row>
    <row r="1103" spans="1:16109" ht="61.5">
      <c r="A1103" s="17">
        <v>1</v>
      </c>
      <c r="B1103" s="52">
        <v>71</v>
      </c>
      <c r="C1103" s="20" t="s">
        <v>484</v>
      </c>
      <c r="D1103" s="26">
        <v>1135747.27</v>
      </c>
      <c r="E1103" s="26">
        <v>0</v>
      </c>
      <c r="F1103" s="26">
        <v>0</v>
      </c>
      <c r="G1103" s="26">
        <v>0</v>
      </c>
      <c r="H1103" s="26">
        <v>0</v>
      </c>
      <c r="I1103" s="26">
        <v>0</v>
      </c>
      <c r="J1103" s="26">
        <v>0</v>
      </c>
      <c r="K1103" s="58">
        <v>0</v>
      </c>
      <c r="L1103" s="26">
        <v>0</v>
      </c>
      <c r="M1103" s="26">
        <v>350</v>
      </c>
      <c r="N1103" s="26">
        <v>1118962.83</v>
      </c>
      <c r="O1103" s="26">
        <v>0</v>
      </c>
      <c r="P1103" s="26">
        <v>0</v>
      </c>
      <c r="Q1103" s="26">
        <v>0</v>
      </c>
      <c r="R1103" s="26">
        <v>0</v>
      </c>
      <c r="S1103" s="26">
        <v>0</v>
      </c>
      <c r="T1103" s="26">
        <v>0</v>
      </c>
      <c r="U1103" s="26">
        <v>0</v>
      </c>
      <c r="V1103" s="26">
        <v>0</v>
      </c>
      <c r="W1103" s="26">
        <v>0</v>
      </c>
      <c r="X1103" s="26">
        <v>0</v>
      </c>
      <c r="Y1103" s="26">
        <v>0</v>
      </c>
      <c r="Z1103" s="26">
        <v>0</v>
      </c>
      <c r="AA1103" s="26">
        <v>0</v>
      </c>
      <c r="AB1103" s="26">
        <v>0</v>
      </c>
      <c r="AC1103" s="26">
        <v>16784.439999999999</v>
      </c>
      <c r="AD1103" s="26">
        <v>0</v>
      </c>
      <c r="AE1103" s="26">
        <v>0</v>
      </c>
      <c r="AF1103" s="29" t="s">
        <v>263</v>
      </c>
      <c r="AG1103" s="29">
        <v>2022</v>
      </c>
      <c r="AH1103" s="30">
        <v>2022</v>
      </c>
    </row>
    <row r="1104" spans="1:16109" ht="61.5">
      <c r="A1104" s="17">
        <v>1</v>
      </c>
      <c r="B1104" s="52">
        <v>72</v>
      </c>
      <c r="C1104" s="20" t="s">
        <v>1332</v>
      </c>
      <c r="D1104" s="26">
        <v>3922975</v>
      </c>
      <c r="E1104" s="26">
        <v>0</v>
      </c>
      <c r="F1104" s="26">
        <v>0</v>
      </c>
      <c r="G1104" s="26">
        <v>0</v>
      </c>
      <c r="H1104" s="26">
        <v>0</v>
      </c>
      <c r="I1104" s="26">
        <v>0</v>
      </c>
      <c r="J1104" s="26">
        <v>0</v>
      </c>
      <c r="K1104" s="58">
        <v>0</v>
      </c>
      <c r="L1104" s="26">
        <v>0</v>
      </c>
      <c r="M1104" s="26">
        <v>756</v>
      </c>
      <c r="N1104" s="26">
        <v>3865000</v>
      </c>
      <c r="O1104" s="26">
        <v>0</v>
      </c>
      <c r="P1104" s="26">
        <v>0</v>
      </c>
      <c r="Q1104" s="26">
        <v>0</v>
      </c>
      <c r="R1104" s="26">
        <v>0</v>
      </c>
      <c r="S1104" s="26">
        <v>0</v>
      </c>
      <c r="T1104" s="26">
        <v>0</v>
      </c>
      <c r="U1104" s="26">
        <v>0</v>
      </c>
      <c r="V1104" s="26">
        <v>0</v>
      </c>
      <c r="W1104" s="26">
        <v>0</v>
      </c>
      <c r="X1104" s="26">
        <v>0</v>
      </c>
      <c r="Y1104" s="26">
        <v>0</v>
      </c>
      <c r="Z1104" s="26">
        <v>0</v>
      </c>
      <c r="AA1104" s="26">
        <v>0</v>
      </c>
      <c r="AB1104" s="26">
        <v>0</v>
      </c>
      <c r="AC1104" s="26">
        <v>57975</v>
      </c>
      <c r="AD1104" s="26">
        <v>0</v>
      </c>
      <c r="AE1104" s="26">
        <v>0</v>
      </c>
      <c r="AF1104" s="29" t="s">
        <v>263</v>
      </c>
      <c r="AG1104" s="29">
        <v>2022</v>
      </c>
      <c r="AH1104" s="30">
        <v>2022</v>
      </c>
    </row>
    <row r="1105" spans="1:34" ht="61.5">
      <c r="A1105" s="17">
        <v>1</v>
      </c>
      <c r="B1105" s="52">
        <v>73</v>
      </c>
      <c r="C1105" s="20" t="s">
        <v>1567</v>
      </c>
      <c r="D1105" s="26">
        <v>3158279.48</v>
      </c>
      <c r="E1105" s="26">
        <v>0</v>
      </c>
      <c r="F1105" s="26">
        <v>0</v>
      </c>
      <c r="G1105" s="26">
        <v>0</v>
      </c>
      <c r="H1105" s="26">
        <v>0</v>
      </c>
      <c r="I1105" s="26">
        <v>0</v>
      </c>
      <c r="J1105" s="26">
        <v>0</v>
      </c>
      <c r="K1105" s="58">
        <v>0</v>
      </c>
      <c r="L1105" s="26">
        <v>0</v>
      </c>
      <c r="M1105" s="26">
        <v>0</v>
      </c>
      <c r="N1105" s="26">
        <v>0</v>
      </c>
      <c r="O1105" s="26">
        <v>0</v>
      </c>
      <c r="P1105" s="26">
        <v>0</v>
      </c>
      <c r="Q1105" s="26">
        <v>1343.2</v>
      </c>
      <c r="R1105" s="26">
        <v>3013086.71</v>
      </c>
      <c r="S1105" s="26">
        <v>0</v>
      </c>
      <c r="T1105" s="26">
        <v>0</v>
      </c>
      <c r="U1105" s="26">
        <v>0</v>
      </c>
      <c r="V1105" s="26">
        <v>0</v>
      </c>
      <c r="W1105" s="26">
        <v>0</v>
      </c>
      <c r="X1105" s="26">
        <v>0</v>
      </c>
      <c r="Y1105" s="26">
        <v>0</v>
      </c>
      <c r="Z1105" s="26">
        <v>0</v>
      </c>
      <c r="AA1105" s="26">
        <v>0</v>
      </c>
      <c r="AB1105" s="26">
        <v>0</v>
      </c>
      <c r="AC1105" s="26">
        <v>45196.3</v>
      </c>
      <c r="AD1105" s="26">
        <v>99996.47</v>
      </c>
      <c r="AE1105" s="26">
        <v>0</v>
      </c>
      <c r="AF1105" s="29">
        <v>2022</v>
      </c>
      <c r="AG1105" s="29">
        <v>2022</v>
      </c>
      <c r="AH1105" s="30">
        <v>2022</v>
      </c>
    </row>
    <row r="1106" spans="1:34" ht="61.5">
      <c r="A1106" s="17">
        <v>1</v>
      </c>
      <c r="B1106" s="52">
        <v>74</v>
      </c>
      <c r="C1106" s="20" t="s">
        <v>767</v>
      </c>
      <c r="D1106" s="26">
        <v>5592383.7199999997</v>
      </c>
      <c r="E1106" s="26">
        <v>0</v>
      </c>
      <c r="F1106" s="26">
        <v>0</v>
      </c>
      <c r="G1106" s="26">
        <v>0</v>
      </c>
      <c r="H1106" s="26">
        <v>0</v>
      </c>
      <c r="I1106" s="26">
        <v>0</v>
      </c>
      <c r="J1106" s="26">
        <v>0</v>
      </c>
      <c r="K1106" s="58">
        <v>0</v>
      </c>
      <c r="L1106" s="26">
        <v>0</v>
      </c>
      <c r="M1106" s="26">
        <v>1391</v>
      </c>
      <c r="N1106" s="26">
        <v>5401222.3600000003</v>
      </c>
      <c r="O1106" s="26">
        <v>0</v>
      </c>
      <c r="P1106" s="26">
        <v>0</v>
      </c>
      <c r="Q1106" s="26">
        <v>0</v>
      </c>
      <c r="R1106" s="26">
        <v>0</v>
      </c>
      <c r="S1106" s="26">
        <v>0</v>
      </c>
      <c r="T1106" s="26">
        <v>0</v>
      </c>
      <c r="U1106" s="26">
        <v>0</v>
      </c>
      <c r="V1106" s="26">
        <v>0</v>
      </c>
      <c r="W1106" s="26">
        <v>0</v>
      </c>
      <c r="X1106" s="26">
        <v>0</v>
      </c>
      <c r="Y1106" s="26">
        <v>0</v>
      </c>
      <c r="Z1106" s="26">
        <v>0</v>
      </c>
      <c r="AA1106" s="26">
        <v>0</v>
      </c>
      <c r="AB1106" s="26">
        <v>0</v>
      </c>
      <c r="AC1106" s="26">
        <v>81018.34</v>
      </c>
      <c r="AD1106" s="122">
        <v>110143.02</v>
      </c>
      <c r="AE1106" s="26">
        <v>0</v>
      </c>
      <c r="AF1106" s="29">
        <v>2022</v>
      </c>
      <c r="AG1106" s="29">
        <v>2022</v>
      </c>
      <c r="AH1106" s="30">
        <v>2022</v>
      </c>
    </row>
    <row r="1107" spans="1:34" ht="61.5">
      <c r="A1107" s="17">
        <v>1</v>
      </c>
      <c r="B1107" s="52">
        <v>75</v>
      </c>
      <c r="C1107" s="20" t="s">
        <v>571</v>
      </c>
      <c r="D1107" s="26">
        <v>2834067.58</v>
      </c>
      <c r="E1107" s="26">
        <v>0</v>
      </c>
      <c r="F1107" s="26">
        <v>0</v>
      </c>
      <c r="G1107" s="26">
        <v>0</v>
      </c>
      <c r="H1107" s="26">
        <v>0</v>
      </c>
      <c r="I1107" s="26">
        <v>0</v>
      </c>
      <c r="J1107" s="26">
        <v>0</v>
      </c>
      <c r="K1107" s="58">
        <v>0</v>
      </c>
      <c r="L1107" s="26">
        <v>0</v>
      </c>
      <c r="M1107" s="26">
        <v>621.5</v>
      </c>
      <c r="N1107" s="26">
        <v>2792184.81</v>
      </c>
      <c r="O1107" s="26">
        <v>0</v>
      </c>
      <c r="P1107" s="26">
        <v>0</v>
      </c>
      <c r="Q1107" s="26">
        <v>0</v>
      </c>
      <c r="R1107" s="26">
        <v>0</v>
      </c>
      <c r="S1107" s="26">
        <v>0</v>
      </c>
      <c r="T1107" s="26">
        <v>0</v>
      </c>
      <c r="U1107" s="26">
        <v>0</v>
      </c>
      <c r="V1107" s="26">
        <v>0</v>
      </c>
      <c r="W1107" s="26">
        <v>0</v>
      </c>
      <c r="X1107" s="26">
        <v>0</v>
      </c>
      <c r="Y1107" s="26">
        <v>0</v>
      </c>
      <c r="Z1107" s="26">
        <v>0</v>
      </c>
      <c r="AA1107" s="26">
        <v>0</v>
      </c>
      <c r="AB1107" s="26">
        <v>0</v>
      </c>
      <c r="AC1107" s="26">
        <v>41882.769999999997</v>
      </c>
      <c r="AD1107" s="26">
        <v>0</v>
      </c>
      <c r="AE1107" s="26">
        <v>0</v>
      </c>
      <c r="AF1107" s="29" t="s">
        <v>263</v>
      </c>
      <c r="AG1107" s="29">
        <v>2022</v>
      </c>
      <c r="AH1107" s="30">
        <v>2022</v>
      </c>
    </row>
    <row r="1108" spans="1:34" ht="61.5">
      <c r="A1108" s="17">
        <v>1</v>
      </c>
      <c r="B1108" s="52">
        <v>76</v>
      </c>
      <c r="C1108" s="20" t="s">
        <v>537</v>
      </c>
      <c r="D1108" s="26">
        <v>3905106.45</v>
      </c>
      <c r="E1108" s="26">
        <v>0</v>
      </c>
      <c r="F1108" s="26">
        <v>0</v>
      </c>
      <c r="G1108" s="26">
        <v>0</v>
      </c>
      <c r="H1108" s="26">
        <v>0</v>
      </c>
      <c r="I1108" s="26">
        <v>0</v>
      </c>
      <c r="J1108" s="26">
        <v>0</v>
      </c>
      <c r="K1108" s="58">
        <v>0</v>
      </c>
      <c r="L1108" s="26">
        <v>0</v>
      </c>
      <c r="M1108" s="26">
        <v>822</v>
      </c>
      <c r="N1108" s="26">
        <v>3847395.52</v>
      </c>
      <c r="O1108" s="26">
        <v>0</v>
      </c>
      <c r="P1108" s="26">
        <v>0</v>
      </c>
      <c r="Q1108" s="26">
        <v>0</v>
      </c>
      <c r="R1108" s="26">
        <v>0</v>
      </c>
      <c r="S1108" s="26">
        <v>0</v>
      </c>
      <c r="T1108" s="26">
        <v>0</v>
      </c>
      <c r="U1108" s="26">
        <v>0</v>
      </c>
      <c r="V1108" s="26">
        <v>0</v>
      </c>
      <c r="W1108" s="26">
        <v>0</v>
      </c>
      <c r="X1108" s="26">
        <v>0</v>
      </c>
      <c r="Y1108" s="26">
        <v>0</v>
      </c>
      <c r="Z1108" s="26">
        <v>0</v>
      </c>
      <c r="AA1108" s="26">
        <v>0</v>
      </c>
      <c r="AB1108" s="26">
        <v>0</v>
      </c>
      <c r="AC1108" s="26">
        <v>57710.93</v>
      </c>
      <c r="AD1108" s="26">
        <v>0</v>
      </c>
      <c r="AE1108" s="26">
        <v>0</v>
      </c>
      <c r="AF1108" s="29" t="s">
        <v>263</v>
      </c>
      <c r="AG1108" s="29">
        <v>2022</v>
      </c>
      <c r="AH1108" s="30">
        <v>2022</v>
      </c>
    </row>
    <row r="1109" spans="1:34" ht="61.5">
      <c r="A1109" s="17">
        <v>1</v>
      </c>
      <c r="B1109" s="52">
        <v>77</v>
      </c>
      <c r="C1109" s="20" t="s">
        <v>575</v>
      </c>
      <c r="D1109" s="26">
        <v>2571262.73</v>
      </c>
      <c r="E1109" s="26">
        <v>0</v>
      </c>
      <c r="F1109" s="26">
        <v>0</v>
      </c>
      <c r="G1109" s="26">
        <v>0</v>
      </c>
      <c r="H1109" s="26">
        <v>0</v>
      </c>
      <c r="I1109" s="26">
        <v>0</v>
      </c>
      <c r="J1109" s="26">
        <v>0</v>
      </c>
      <c r="K1109" s="58">
        <v>0</v>
      </c>
      <c r="L1109" s="26">
        <v>0</v>
      </c>
      <c r="M1109" s="26">
        <v>562</v>
      </c>
      <c r="N1109" s="26">
        <v>2533263.77</v>
      </c>
      <c r="O1109" s="26">
        <v>0</v>
      </c>
      <c r="P1109" s="26">
        <v>0</v>
      </c>
      <c r="Q1109" s="26">
        <v>0</v>
      </c>
      <c r="R1109" s="26">
        <v>0</v>
      </c>
      <c r="S1109" s="26">
        <v>0</v>
      </c>
      <c r="T1109" s="26">
        <v>0</v>
      </c>
      <c r="U1109" s="26">
        <v>0</v>
      </c>
      <c r="V1109" s="26">
        <v>0</v>
      </c>
      <c r="W1109" s="26">
        <v>0</v>
      </c>
      <c r="X1109" s="26">
        <v>0</v>
      </c>
      <c r="Y1109" s="26">
        <v>0</v>
      </c>
      <c r="Z1109" s="26">
        <v>0</v>
      </c>
      <c r="AA1109" s="26">
        <v>0</v>
      </c>
      <c r="AB1109" s="26">
        <v>0</v>
      </c>
      <c r="AC1109" s="26">
        <v>37998.959999999999</v>
      </c>
      <c r="AD1109" s="26">
        <v>0</v>
      </c>
      <c r="AE1109" s="26">
        <v>0</v>
      </c>
      <c r="AF1109" s="29" t="s">
        <v>263</v>
      </c>
      <c r="AG1109" s="29">
        <v>2022</v>
      </c>
      <c r="AH1109" s="30">
        <v>2022</v>
      </c>
    </row>
    <row r="1110" spans="1:34" ht="61.5">
      <c r="A1110" s="17">
        <v>1</v>
      </c>
      <c r="B1110" s="52">
        <v>78</v>
      </c>
      <c r="C1110" s="20" t="s">
        <v>1328</v>
      </c>
      <c r="D1110" s="26">
        <v>1040953.78</v>
      </c>
      <c r="E1110" s="26">
        <v>0</v>
      </c>
      <c r="F1110" s="26">
        <v>0</v>
      </c>
      <c r="G1110" s="26">
        <v>0</v>
      </c>
      <c r="H1110" s="26">
        <v>0</v>
      </c>
      <c r="I1110" s="26">
        <v>0</v>
      </c>
      <c r="J1110" s="26">
        <v>0</v>
      </c>
      <c r="K1110" s="58">
        <v>0</v>
      </c>
      <c r="L1110" s="26">
        <v>0</v>
      </c>
      <c r="M1110" s="26">
        <v>0</v>
      </c>
      <c r="N1110" s="26">
        <v>0</v>
      </c>
      <c r="O1110" s="26">
        <v>0</v>
      </c>
      <c r="P1110" s="26">
        <v>0</v>
      </c>
      <c r="Q1110" s="26">
        <v>554</v>
      </c>
      <c r="R1110" s="26">
        <v>1025570.23</v>
      </c>
      <c r="S1110" s="26">
        <v>0</v>
      </c>
      <c r="T1110" s="26">
        <v>0</v>
      </c>
      <c r="U1110" s="26">
        <v>0</v>
      </c>
      <c r="V1110" s="26">
        <v>0</v>
      </c>
      <c r="W1110" s="26">
        <v>0</v>
      </c>
      <c r="X1110" s="26">
        <v>0</v>
      </c>
      <c r="Y1110" s="26">
        <v>0</v>
      </c>
      <c r="Z1110" s="26">
        <v>0</v>
      </c>
      <c r="AA1110" s="26">
        <v>0</v>
      </c>
      <c r="AB1110" s="26">
        <v>0</v>
      </c>
      <c r="AC1110" s="26">
        <v>15383.55</v>
      </c>
      <c r="AD1110" s="26">
        <v>0</v>
      </c>
      <c r="AE1110" s="26">
        <v>0</v>
      </c>
      <c r="AF1110" s="29" t="s">
        <v>263</v>
      </c>
      <c r="AG1110" s="29">
        <v>2022</v>
      </c>
      <c r="AH1110" s="30">
        <v>2022</v>
      </c>
    </row>
    <row r="1111" spans="1:34" ht="61.5">
      <c r="A1111" s="17">
        <v>1</v>
      </c>
      <c r="B1111" s="52">
        <v>79</v>
      </c>
      <c r="C1111" s="20" t="s">
        <v>542</v>
      </c>
      <c r="D1111" s="26">
        <v>2185133.9699999997</v>
      </c>
      <c r="E1111" s="26">
        <v>0</v>
      </c>
      <c r="F1111" s="26">
        <v>0</v>
      </c>
      <c r="G1111" s="26">
        <v>0</v>
      </c>
      <c r="H1111" s="26">
        <v>0</v>
      </c>
      <c r="I1111" s="26">
        <v>0</v>
      </c>
      <c r="J1111" s="26">
        <v>0</v>
      </c>
      <c r="K1111" s="58">
        <v>0</v>
      </c>
      <c r="L1111" s="26">
        <v>0</v>
      </c>
      <c r="M1111" s="26">
        <v>432.6</v>
      </c>
      <c r="N1111" s="26">
        <v>2070720.36</v>
      </c>
      <c r="O1111" s="26">
        <v>0</v>
      </c>
      <c r="P1111" s="26">
        <v>0</v>
      </c>
      <c r="Q1111" s="26">
        <v>0</v>
      </c>
      <c r="R1111" s="26">
        <v>0</v>
      </c>
      <c r="S1111" s="26">
        <v>0</v>
      </c>
      <c r="T1111" s="26">
        <v>0</v>
      </c>
      <c r="U1111" s="26">
        <v>0</v>
      </c>
      <c r="V1111" s="26">
        <v>0</v>
      </c>
      <c r="W1111" s="26">
        <v>0</v>
      </c>
      <c r="X1111" s="26">
        <v>0</v>
      </c>
      <c r="Y1111" s="26">
        <v>0</v>
      </c>
      <c r="Z1111" s="26">
        <v>0</v>
      </c>
      <c r="AA1111" s="26">
        <v>0</v>
      </c>
      <c r="AB1111" s="26">
        <v>0</v>
      </c>
      <c r="AC1111" s="26">
        <v>31060.81</v>
      </c>
      <c r="AD1111" s="122">
        <v>83352.800000000003</v>
      </c>
      <c r="AE1111" s="26">
        <v>0</v>
      </c>
      <c r="AF1111" s="29">
        <v>2022</v>
      </c>
      <c r="AG1111" s="29">
        <v>2022</v>
      </c>
      <c r="AH1111" s="30">
        <v>2022</v>
      </c>
    </row>
    <row r="1112" spans="1:34" ht="61.5">
      <c r="A1112" s="17">
        <v>1</v>
      </c>
      <c r="B1112" s="52">
        <v>80</v>
      </c>
      <c r="C1112" s="20" t="s">
        <v>548</v>
      </c>
      <c r="D1112" s="26">
        <v>3877535.8</v>
      </c>
      <c r="E1112" s="26">
        <v>0</v>
      </c>
      <c r="F1112" s="26">
        <v>0</v>
      </c>
      <c r="G1112" s="26">
        <v>0</v>
      </c>
      <c r="H1112" s="26">
        <v>0</v>
      </c>
      <c r="I1112" s="26">
        <v>0</v>
      </c>
      <c r="J1112" s="26">
        <v>0</v>
      </c>
      <c r="K1112" s="58">
        <v>0</v>
      </c>
      <c r="L1112" s="26">
        <v>0</v>
      </c>
      <c r="M1112" s="26">
        <v>651</v>
      </c>
      <c r="N1112" s="26">
        <v>3820232.32</v>
      </c>
      <c r="O1112" s="26">
        <v>0</v>
      </c>
      <c r="P1112" s="26">
        <v>0</v>
      </c>
      <c r="Q1112" s="26">
        <v>0</v>
      </c>
      <c r="R1112" s="26">
        <v>0</v>
      </c>
      <c r="S1112" s="26">
        <v>0</v>
      </c>
      <c r="T1112" s="26">
        <v>0</v>
      </c>
      <c r="U1112" s="26">
        <v>0</v>
      </c>
      <c r="V1112" s="26">
        <v>0</v>
      </c>
      <c r="W1112" s="26">
        <v>0</v>
      </c>
      <c r="X1112" s="26">
        <v>0</v>
      </c>
      <c r="Y1112" s="26">
        <v>0</v>
      </c>
      <c r="Z1112" s="26">
        <v>0</v>
      </c>
      <c r="AA1112" s="26">
        <v>0</v>
      </c>
      <c r="AB1112" s="26">
        <v>0</v>
      </c>
      <c r="AC1112" s="26">
        <v>57303.48</v>
      </c>
      <c r="AD1112" s="26">
        <v>0</v>
      </c>
      <c r="AE1112" s="26">
        <v>0</v>
      </c>
      <c r="AF1112" s="29" t="s">
        <v>263</v>
      </c>
      <c r="AG1112" s="29">
        <v>2022</v>
      </c>
      <c r="AH1112" s="30">
        <v>2022</v>
      </c>
    </row>
    <row r="1113" spans="1:34" ht="61.5">
      <c r="A1113" s="17">
        <v>1</v>
      </c>
      <c r="B1113" s="52">
        <v>81</v>
      </c>
      <c r="C1113" s="20" t="s">
        <v>2391</v>
      </c>
      <c r="D1113" s="26">
        <v>4287245.8</v>
      </c>
      <c r="E1113" s="26">
        <v>0</v>
      </c>
      <c r="F1113" s="26">
        <v>0</v>
      </c>
      <c r="G1113" s="26">
        <v>0</v>
      </c>
      <c r="H1113" s="26">
        <v>0</v>
      </c>
      <c r="I1113" s="26">
        <v>0</v>
      </c>
      <c r="J1113" s="26">
        <v>0</v>
      </c>
      <c r="K1113" s="58">
        <v>0</v>
      </c>
      <c r="L1113" s="26">
        <v>0</v>
      </c>
      <c r="M1113" s="26">
        <v>879</v>
      </c>
      <c r="N1113" s="26">
        <v>4223887.49</v>
      </c>
      <c r="O1113" s="26">
        <v>0</v>
      </c>
      <c r="P1113" s="26">
        <v>0</v>
      </c>
      <c r="Q1113" s="26">
        <v>0</v>
      </c>
      <c r="R1113" s="26">
        <v>0</v>
      </c>
      <c r="S1113" s="26">
        <v>0</v>
      </c>
      <c r="T1113" s="26">
        <v>0</v>
      </c>
      <c r="U1113" s="26">
        <v>0</v>
      </c>
      <c r="V1113" s="26">
        <v>0</v>
      </c>
      <c r="W1113" s="26">
        <v>0</v>
      </c>
      <c r="X1113" s="26">
        <v>0</v>
      </c>
      <c r="Y1113" s="26">
        <v>0</v>
      </c>
      <c r="Z1113" s="26">
        <v>0</v>
      </c>
      <c r="AA1113" s="26">
        <v>0</v>
      </c>
      <c r="AB1113" s="26">
        <v>0</v>
      </c>
      <c r="AC1113" s="26">
        <v>63358.31</v>
      </c>
      <c r="AD1113" s="26">
        <v>0</v>
      </c>
      <c r="AE1113" s="26">
        <v>0</v>
      </c>
      <c r="AF1113" s="29" t="s">
        <v>263</v>
      </c>
      <c r="AG1113" s="29">
        <v>2022</v>
      </c>
      <c r="AH1113" s="30">
        <v>2022</v>
      </c>
    </row>
    <row r="1114" spans="1:34" ht="61.5">
      <c r="A1114" s="17">
        <v>1</v>
      </c>
      <c r="B1114" s="52">
        <v>82</v>
      </c>
      <c r="C1114" s="20" t="s">
        <v>1333</v>
      </c>
      <c r="D1114" s="26">
        <v>3114943.65</v>
      </c>
      <c r="E1114" s="26">
        <v>0</v>
      </c>
      <c r="F1114" s="26">
        <v>0</v>
      </c>
      <c r="G1114" s="26">
        <v>0</v>
      </c>
      <c r="H1114" s="26">
        <v>0</v>
      </c>
      <c r="I1114" s="26">
        <v>0</v>
      </c>
      <c r="J1114" s="26">
        <v>0</v>
      </c>
      <c r="K1114" s="58">
        <v>0</v>
      </c>
      <c r="L1114" s="26">
        <v>0</v>
      </c>
      <c r="M1114" s="26">
        <v>670</v>
      </c>
      <c r="N1114" s="26">
        <v>3068910</v>
      </c>
      <c r="O1114" s="26">
        <v>0</v>
      </c>
      <c r="P1114" s="26">
        <v>0</v>
      </c>
      <c r="Q1114" s="26">
        <v>0</v>
      </c>
      <c r="R1114" s="26">
        <v>0</v>
      </c>
      <c r="S1114" s="26">
        <v>0</v>
      </c>
      <c r="T1114" s="26">
        <v>0</v>
      </c>
      <c r="U1114" s="26">
        <v>0</v>
      </c>
      <c r="V1114" s="26">
        <v>0</v>
      </c>
      <c r="W1114" s="26">
        <v>0</v>
      </c>
      <c r="X1114" s="26">
        <v>0</v>
      </c>
      <c r="Y1114" s="26">
        <v>0</v>
      </c>
      <c r="Z1114" s="26">
        <v>0</v>
      </c>
      <c r="AA1114" s="26">
        <v>0</v>
      </c>
      <c r="AB1114" s="26">
        <v>0</v>
      </c>
      <c r="AC1114" s="26">
        <v>46033.65</v>
      </c>
      <c r="AD1114" s="26">
        <v>0</v>
      </c>
      <c r="AE1114" s="26">
        <v>0</v>
      </c>
      <c r="AF1114" s="29" t="s">
        <v>263</v>
      </c>
      <c r="AG1114" s="29">
        <v>2022</v>
      </c>
      <c r="AH1114" s="30">
        <v>2022</v>
      </c>
    </row>
    <row r="1115" spans="1:34" ht="61.5">
      <c r="A1115" s="17">
        <v>1</v>
      </c>
      <c r="B1115" s="52">
        <v>83</v>
      </c>
      <c r="C1115" s="20" t="s">
        <v>551</v>
      </c>
      <c r="D1115" s="26">
        <v>5340026.92</v>
      </c>
      <c r="E1115" s="26">
        <v>0</v>
      </c>
      <c r="F1115" s="26">
        <v>0</v>
      </c>
      <c r="G1115" s="26">
        <v>0</v>
      </c>
      <c r="H1115" s="26">
        <v>0</v>
      </c>
      <c r="I1115" s="26">
        <v>0</v>
      </c>
      <c r="J1115" s="26">
        <v>0</v>
      </c>
      <c r="K1115" s="58">
        <v>0</v>
      </c>
      <c r="L1115" s="26">
        <v>0</v>
      </c>
      <c r="M1115" s="26">
        <v>1688</v>
      </c>
      <c r="N1115" s="26">
        <v>5261110.2699999996</v>
      </c>
      <c r="O1115" s="26">
        <v>0</v>
      </c>
      <c r="P1115" s="26">
        <v>0</v>
      </c>
      <c r="Q1115" s="26">
        <v>0</v>
      </c>
      <c r="R1115" s="26">
        <v>0</v>
      </c>
      <c r="S1115" s="26">
        <v>0</v>
      </c>
      <c r="T1115" s="26">
        <v>0</v>
      </c>
      <c r="U1115" s="26">
        <v>0</v>
      </c>
      <c r="V1115" s="26">
        <v>0</v>
      </c>
      <c r="W1115" s="26">
        <v>0</v>
      </c>
      <c r="X1115" s="26">
        <v>0</v>
      </c>
      <c r="Y1115" s="26">
        <v>0</v>
      </c>
      <c r="Z1115" s="26">
        <v>0</v>
      </c>
      <c r="AA1115" s="26">
        <v>0</v>
      </c>
      <c r="AB1115" s="26">
        <v>0</v>
      </c>
      <c r="AC1115" s="26">
        <v>78916.649999999994</v>
      </c>
      <c r="AD1115" s="26">
        <v>0</v>
      </c>
      <c r="AE1115" s="26">
        <v>0</v>
      </c>
      <c r="AF1115" s="29" t="s">
        <v>263</v>
      </c>
      <c r="AG1115" s="29">
        <v>2022</v>
      </c>
      <c r="AH1115" s="30">
        <v>2022</v>
      </c>
    </row>
    <row r="1116" spans="1:34" ht="61.5">
      <c r="A1116" s="17">
        <v>1</v>
      </c>
      <c r="B1116" s="52">
        <v>84</v>
      </c>
      <c r="C1116" s="20" t="s">
        <v>1337</v>
      </c>
      <c r="D1116" s="26">
        <v>15076461.75</v>
      </c>
      <c r="E1116" s="26">
        <v>0</v>
      </c>
      <c r="F1116" s="26">
        <v>0</v>
      </c>
      <c r="G1116" s="26">
        <v>0</v>
      </c>
      <c r="H1116" s="26">
        <v>0</v>
      </c>
      <c r="I1116" s="26">
        <v>0</v>
      </c>
      <c r="J1116" s="26">
        <v>0</v>
      </c>
      <c r="K1116" s="58">
        <v>0</v>
      </c>
      <c r="L1116" s="26">
        <v>0</v>
      </c>
      <c r="M1116" s="26">
        <v>4035.7</v>
      </c>
      <c r="N1116" s="26">
        <v>14609715.58</v>
      </c>
      <c r="O1116" s="26">
        <v>0</v>
      </c>
      <c r="P1116" s="26">
        <v>0</v>
      </c>
      <c r="Q1116" s="26">
        <v>0</v>
      </c>
      <c r="R1116" s="26">
        <v>0</v>
      </c>
      <c r="S1116" s="26">
        <v>0</v>
      </c>
      <c r="T1116" s="26">
        <v>0</v>
      </c>
      <c r="U1116" s="26">
        <v>0</v>
      </c>
      <c r="V1116" s="26">
        <v>0</v>
      </c>
      <c r="W1116" s="26">
        <v>0</v>
      </c>
      <c r="X1116" s="26">
        <v>0</v>
      </c>
      <c r="Y1116" s="26">
        <v>0</v>
      </c>
      <c r="Z1116" s="26">
        <v>0</v>
      </c>
      <c r="AA1116" s="26">
        <v>0</v>
      </c>
      <c r="AB1116" s="26">
        <v>0</v>
      </c>
      <c r="AC1116" s="26">
        <v>219145.73</v>
      </c>
      <c r="AD1116" s="26">
        <v>247600.44</v>
      </c>
      <c r="AE1116" s="26">
        <v>0</v>
      </c>
      <c r="AF1116" s="29">
        <v>2022</v>
      </c>
      <c r="AG1116" s="29">
        <v>2022</v>
      </c>
      <c r="AH1116" s="30">
        <v>2022</v>
      </c>
    </row>
    <row r="1117" spans="1:34" ht="61.5">
      <c r="A1117" s="17">
        <v>1</v>
      </c>
      <c r="B1117" s="52">
        <v>85</v>
      </c>
      <c r="C1117" s="20" t="s">
        <v>522</v>
      </c>
      <c r="D1117" s="26">
        <v>4161500</v>
      </c>
      <c r="E1117" s="26">
        <v>0</v>
      </c>
      <c r="F1117" s="26">
        <v>0</v>
      </c>
      <c r="G1117" s="26">
        <v>0</v>
      </c>
      <c r="H1117" s="26">
        <v>0</v>
      </c>
      <c r="I1117" s="26">
        <v>0</v>
      </c>
      <c r="J1117" s="26">
        <v>0</v>
      </c>
      <c r="K1117" s="58">
        <v>0</v>
      </c>
      <c r="L1117" s="26">
        <v>0</v>
      </c>
      <c r="M1117" s="26">
        <v>508.47</v>
      </c>
      <c r="N1117" s="26">
        <v>4100000</v>
      </c>
      <c r="O1117" s="26">
        <v>0</v>
      </c>
      <c r="P1117" s="26">
        <v>0</v>
      </c>
      <c r="Q1117" s="26">
        <v>0</v>
      </c>
      <c r="R1117" s="26">
        <v>0</v>
      </c>
      <c r="S1117" s="26">
        <v>0</v>
      </c>
      <c r="T1117" s="26">
        <v>0</v>
      </c>
      <c r="U1117" s="26">
        <v>0</v>
      </c>
      <c r="V1117" s="26">
        <v>0</v>
      </c>
      <c r="W1117" s="26">
        <v>0</v>
      </c>
      <c r="X1117" s="26">
        <v>0</v>
      </c>
      <c r="Y1117" s="26">
        <v>0</v>
      </c>
      <c r="Z1117" s="26">
        <v>0</v>
      </c>
      <c r="AA1117" s="26">
        <v>0</v>
      </c>
      <c r="AB1117" s="26">
        <v>0</v>
      </c>
      <c r="AC1117" s="26">
        <v>61500</v>
      </c>
      <c r="AD1117" s="26">
        <v>0</v>
      </c>
      <c r="AE1117" s="26">
        <v>0</v>
      </c>
      <c r="AF1117" s="29" t="s">
        <v>263</v>
      </c>
      <c r="AG1117" s="29">
        <v>2022</v>
      </c>
      <c r="AH1117" s="30">
        <v>2022</v>
      </c>
    </row>
    <row r="1118" spans="1:34" ht="61.5">
      <c r="A1118" s="17">
        <v>1</v>
      </c>
      <c r="B1118" s="52">
        <v>86</v>
      </c>
      <c r="C1118" s="20" t="s">
        <v>764</v>
      </c>
      <c r="D1118" s="26">
        <v>4161500</v>
      </c>
      <c r="E1118" s="26">
        <v>0</v>
      </c>
      <c r="F1118" s="26">
        <v>0</v>
      </c>
      <c r="G1118" s="26">
        <v>0</v>
      </c>
      <c r="H1118" s="26">
        <v>0</v>
      </c>
      <c r="I1118" s="26">
        <v>0</v>
      </c>
      <c r="J1118" s="26">
        <v>0</v>
      </c>
      <c r="K1118" s="58">
        <v>0</v>
      </c>
      <c r="L1118" s="26">
        <v>0</v>
      </c>
      <c r="M1118" s="26">
        <v>517.5</v>
      </c>
      <c r="N1118" s="26">
        <v>4100000</v>
      </c>
      <c r="O1118" s="26">
        <v>0</v>
      </c>
      <c r="P1118" s="26">
        <v>0</v>
      </c>
      <c r="Q1118" s="26">
        <v>0</v>
      </c>
      <c r="R1118" s="26">
        <v>0</v>
      </c>
      <c r="S1118" s="26">
        <v>0</v>
      </c>
      <c r="T1118" s="26">
        <v>0</v>
      </c>
      <c r="U1118" s="26">
        <v>0</v>
      </c>
      <c r="V1118" s="26">
        <v>0</v>
      </c>
      <c r="W1118" s="26">
        <v>0</v>
      </c>
      <c r="X1118" s="26">
        <v>0</v>
      </c>
      <c r="Y1118" s="26">
        <v>0</v>
      </c>
      <c r="Z1118" s="26">
        <v>0</v>
      </c>
      <c r="AA1118" s="26">
        <v>0</v>
      </c>
      <c r="AB1118" s="26">
        <v>0</v>
      </c>
      <c r="AC1118" s="26">
        <v>61500</v>
      </c>
      <c r="AD1118" s="26">
        <v>0</v>
      </c>
      <c r="AE1118" s="26">
        <v>0</v>
      </c>
      <c r="AF1118" s="29" t="s">
        <v>263</v>
      </c>
      <c r="AG1118" s="29">
        <v>2022</v>
      </c>
      <c r="AH1118" s="30">
        <v>2022</v>
      </c>
    </row>
    <row r="1119" spans="1:34" ht="61.5">
      <c r="A1119" s="17">
        <v>1</v>
      </c>
      <c r="B1119" s="52">
        <v>87</v>
      </c>
      <c r="C1119" s="20" t="s">
        <v>540</v>
      </c>
      <c r="D1119" s="26">
        <v>5146392.51</v>
      </c>
      <c r="E1119" s="26">
        <v>0</v>
      </c>
      <c r="F1119" s="26">
        <v>0</v>
      </c>
      <c r="G1119" s="26">
        <v>0</v>
      </c>
      <c r="H1119" s="26">
        <v>0</v>
      </c>
      <c r="I1119" s="26">
        <v>0</v>
      </c>
      <c r="J1119" s="26">
        <v>0</v>
      </c>
      <c r="K1119" s="58">
        <v>0</v>
      </c>
      <c r="L1119" s="26">
        <v>0</v>
      </c>
      <c r="M1119" s="26">
        <v>606</v>
      </c>
      <c r="N1119" s="26">
        <v>4969200</v>
      </c>
      <c r="O1119" s="26">
        <v>0</v>
      </c>
      <c r="P1119" s="26">
        <v>0</v>
      </c>
      <c r="Q1119" s="26">
        <v>0</v>
      </c>
      <c r="R1119" s="26">
        <v>0</v>
      </c>
      <c r="S1119" s="26">
        <v>0</v>
      </c>
      <c r="T1119" s="26">
        <v>0</v>
      </c>
      <c r="U1119" s="26">
        <v>0</v>
      </c>
      <c r="V1119" s="26">
        <v>0</v>
      </c>
      <c r="W1119" s="26">
        <v>0</v>
      </c>
      <c r="X1119" s="26">
        <v>0</v>
      </c>
      <c r="Y1119" s="26">
        <v>0</v>
      </c>
      <c r="Z1119" s="26">
        <v>0</v>
      </c>
      <c r="AA1119" s="26">
        <v>0</v>
      </c>
      <c r="AB1119" s="26">
        <v>0</v>
      </c>
      <c r="AC1119" s="26">
        <v>74538</v>
      </c>
      <c r="AD1119" s="26">
        <v>102654.51</v>
      </c>
      <c r="AE1119" s="26">
        <v>0</v>
      </c>
      <c r="AF1119" s="29">
        <v>2022</v>
      </c>
      <c r="AG1119" s="29">
        <v>2022</v>
      </c>
      <c r="AH1119" s="30">
        <v>2022</v>
      </c>
    </row>
    <row r="1120" spans="1:34" ht="61.5">
      <c r="A1120" s="17">
        <v>1</v>
      </c>
      <c r="B1120" s="52">
        <v>88</v>
      </c>
      <c r="C1120" s="20" t="s">
        <v>1066</v>
      </c>
      <c r="D1120" s="26">
        <v>3336923.37</v>
      </c>
      <c r="E1120" s="26">
        <v>0</v>
      </c>
      <c r="F1120" s="26">
        <v>0</v>
      </c>
      <c r="G1120" s="26">
        <v>0</v>
      </c>
      <c r="H1120" s="26">
        <v>0</v>
      </c>
      <c r="I1120" s="26">
        <v>0</v>
      </c>
      <c r="J1120" s="26">
        <v>0</v>
      </c>
      <c r="K1120" s="58">
        <v>0</v>
      </c>
      <c r="L1120" s="26">
        <v>0</v>
      </c>
      <c r="M1120" s="26">
        <v>0</v>
      </c>
      <c r="N1120" s="26">
        <v>0</v>
      </c>
      <c r="O1120" s="26">
        <v>0</v>
      </c>
      <c r="P1120" s="26">
        <v>0</v>
      </c>
      <c r="Q1120" s="26">
        <v>1524.32</v>
      </c>
      <c r="R1120" s="26">
        <v>3287609.23</v>
      </c>
      <c r="S1120" s="26">
        <v>0</v>
      </c>
      <c r="T1120" s="26">
        <v>0</v>
      </c>
      <c r="U1120" s="26">
        <v>0</v>
      </c>
      <c r="V1120" s="26">
        <v>0</v>
      </c>
      <c r="W1120" s="26">
        <v>0</v>
      </c>
      <c r="X1120" s="26">
        <v>0</v>
      </c>
      <c r="Y1120" s="26">
        <v>0</v>
      </c>
      <c r="Z1120" s="26">
        <v>0</v>
      </c>
      <c r="AA1120" s="26">
        <v>0</v>
      </c>
      <c r="AB1120" s="26">
        <v>0</v>
      </c>
      <c r="AC1120" s="26">
        <v>49314.14</v>
      </c>
      <c r="AD1120" s="26">
        <v>0</v>
      </c>
      <c r="AE1120" s="26">
        <v>0</v>
      </c>
      <c r="AF1120" s="29" t="s">
        <v>263</v>
      </c>
      <c r="AG1120" s="29">
        <v>2022</v>
      </c>
      <c r="AH1120" s="29">
        <v>2022</v>
      </c>
    </row>
    <row r="1121" spans="1:34" ht="61.5">
      <c r="A1121" s="17">
        <v>1</v>
      </c>
      <c r="B1121" s="52">
        <v>89</v>
      </c>
      <c r="C1121" s="20" t="s">
        <v>765</v>
      </c>
      <c r="D1121" s="26">
        <v>4636000</v>
      </c>
      <c r="E1121" s="26">
        <v>0</v>
      </c>
      <c r="F1121" s="26">
        <v>0</v>
      </c>
      <c r="G1121" s="26">
        <v>0</v>
      </c>
      <c r="H1121" s="26">
        <v>0</v>
      </c>
      <c r="I1121" s="26">
        <v>0</v>
      </c>
      <c r="J1121" s="26">
        <v>0</v>
      </c>
      <c r="K1121" s="58">
        <v>0</v>
      </c>
      <c r="L1121" s="26">
        <v>0</v>
      </c>
      <c r="M1121" s="26">
        <v>550</v>
      </c>
      <c r="N1121" s="26">
        <v>4400000</v>
      </c>
      <c r="O1121" s="26">
        <v>0</v>
      </c>
      <c r="P1121" s="26">
        <v>0</v>
      </c>
      <c r="Q1121" s="26">
        <v>0</v>
      </c>
      <c r="R1121" s="26">
        <v>0</v>
      </c>
      <c r="S1121" s="26">
        <v>0</v>
      </c>
      <c r="T1121" s="26">
        <v>0</v>
      </c>
      <c r="U1121" s="26">
        <v>0</v>
      </c>
      <c r="V1121" s="26">
        <v>0</v>
      </c>
      <c r="W1121" s="26">
        <v>0</v>
      </c>
      <c r="X1121" s="26">
        <v>0</v>
      </c>
      <c r="Y1121" s="26">
        <v>0</v>
      </c>
      <c r="Z1121" s="26">
        <v>0</v>
      </c>
      <c r="AA1121" s="26">
        <v>0</v>
      </c>
      <c r="AB1121" s="26">
        <v>0</v>
      </c>
      <c r="AC1121" s="26">
        <v>66000</v>
      </c>
      <c r="AD1121" s="26">
        <v>170000</v>
      </c>
      <c r="AE1121" s="26">
        <v>0</v>
      </c>
      <c r="AF1121" s="29">
        <v>2022</v>
      </c>
      <c r="AG1121" s="29">
        <v>2022</v>
      </c>
      <c r="AH1121" s="30">
        <v>2022</v>
      </c>
    </row>
    <row r="1122" spans="1:34" ht="61.5">
      <c r="A1122" s="17">
        <v>1</v>
      </c>
      <c r="B1122" s="52">
        <v>90</v>
      </c>
      <c r="C1122" s="20" t="s">
        <v>543</v>
      </c>
      <c r="D1122" s="26">
        <v>5343366</v>
      </c>
      <c r="E1122" s="26">
        <v>0</v>
      </c>
      <c r="F1122" s="26">
        <v>0</v>
      </c>
      <c r="G1122" s="26">
        <v>0</v>
      </c>
      <c r="H1122" s="26">
        <v>0</v>
      </c>
      <c r="I1122" s="26">
        <v>0</v>
      </c>
      <c r="J1122" s="26">
        <v>0</v>
      </c>
      <c r="K1122" s="58">
        <v>0</v>
      </c>
      <c r="L1122" s="26">
        <v>0</v>
      </c>
      <c r="M1122" s="26">
        <v>642</v>
      </c>
      <c r="N1122" s="26">
        <v>5264400</v>
      </c>
      <c r="O1122" s="26">
        <v>0</v>
      </c>
      <c r="P1122" s="26">
        <v>0</v>
      </c>
      <c r="Q1122" s="26">
        <v>0</v>
      </c>
      <c r="R1122" s="26">
        <v>0</v>
      </c>
      <c r="S1122" s="26">
        <v>0</v>
      </c>
      <c r="T1122" s="26">
        <v>0</v>
      </c>
      <c r="U1122" s="26">
        <v>0</v>
      </c>
      <c r="V1122" s="26">
        <v>0</v>
      </c>
      <c r="W1122" s="26">
        <v>0</v>
      </c>
      <c r="X1122" s="26">
        <v>0</v>
      </c>
      <c r="Y1122" s="26">
        <v>0</v>
      </c>
      <c r="Z1122" s="26">
        <v>0</v>
      </c>
      <c r="AA1122" s="26">
        <v>0</v>
      </c>
      <c r="AB1122" s="26">
        <v>0</v>
      </c>
      <c r="AC1122" s="26">
        <v>78966</v>
      </c>
      <c r="AD1122" s="26">
        <v>0</v>
      </c>
      <c r="AE1122" s="26">
        <v>0</v>
      </c>
      <c r="AF1122" s="29" t="s">
        <v>263</v>
      </c>
      <c r="AG1122" s="29">
        <v>2022</v>
      </c>
      <c r="AH1122" s="30">
        <v>2022</v>
      </c>
    </row>
    <row r="1123" spans="1:34" ht="61.5">
      <c r="A1123" s="17">
        <v>1</v>
      </c>
      <c r="B1123" s="52">
        <v>91</v>
      </c>
      <c r="C1123" s="20" t="s">
        <v>1564</v>
      </c>
      <c r="D1123" s="26">
        <v>19142900</v>
      </c>
      <c r="E1123" s="26">
        <v>0</v>
      </c>
      <c r="F1123" s="26">
        <v>0</v>
      </c>
      <c r="G1123" s="26">
        <v>0</v>
      </c>
      <c r="H1123" s="26">
        <v>0</v>
      </c>
      <c r="I1123" s="26">
        <v>0</v>
      </c>
      <c r="J1123" s="26">
        <v>0</v>
      </c>
      <c r="K1123" s="58">
        <v>0</v>
      </c>
      <c r="L1123" s="26">
        <v>0</v>
      </c>
      <c r="M1123" s="26">
        <v>2300</v>
      </c>
      <c r="N1123" s="26">
        <v>18860000</v>
      </c>
      <c r="O1123" s="26">
        <v>0</v>
      </c>
      <c r="P1123" s="26">
        <v>0</v>
      </c>
      <c r="Q1123" s="26">
        <v>0</v>
      </c>
      <c r="R1123" s="26">
        <v>0</v>
      </c>
      <c r="S1123" s="26">
        <v>0</v>
      </c>
      <c r="T1123" s="26">
        <v>0</v>
      </c>
      <c r="U1123" s="26">
        <v>0</v>
      </c>
      <c r="V1123" s="26">
        <v>0</v>
      </c>
      <c r="W1123" s="26">
        <v>0</v>
      </c>
      <c r="X1123" s="26">
        <v>0</v>
      </c>
      <c r="Y1123" s="26">
        <v>0</v>
      </c>
      <c r="Z1123" s="26">
        <v>0</v>
      </c>
      <c r="AA1123" s="26">
        <v>0</v>
      </c>
      <c r="AB1123" s="26">
        <v>0</v>
      </c>
      <c r="AC1123" s="26">
        <v>282900</v>
      </c>
      <c r="AD1123" s="26">
        <v>0</v>
      </c>
      <c r="AE1123" s="26">
        <v>0</v>
      </c>
      <c r="AF1123" s="29" t="s">
        <v>263</v>
      </c>
      <c r="AG1123" s="29">
        <v>2022</v>
      </c>
      <c r="AH1123" s="30">
        <v>2022</v>
      </c>
    </row>
    <row r="1124" spans="1:34" ht="61.5">
      <c r="A1124" s="17">
        <v>1</v>
      </c>
      <c r="B1124" s="52">
        <v>92</v>
      </c>
      <c r="C1124" s="20" t="s">
        <v>486</v>
      </c>
      <c r="D1124" s="26">
        <v>5709375</v>
      </c>
      <c r="E1124" s="26">
        <v>0</v>
      </c>
      <c r="F1124" s="26">
        <v>0</v>
      </c>
      <c r="G1124" s="26">
        <v>0</v>
      </c>
      <c r="H1124" s="26">
        <v>0</v>
      </c>
      <c r="I1124" s="26">
        <v>0</v>
      </c>
      <c r="J1124" s="26">
        <v>0</v>
      </c>
      <c r="K1124" s="58">
        <v>0</v>
      </c>
      <c r="L1124" s="26">
        <v>0</v>
      </c>
      <c r="M1124" s="26">
        <v>0</v>
      </c>
      <c r="N1124" s="26">
        <v>0</v>
      </c>
      <c r="O1124" s="26">
        <v>0</v>
      </c>
      <c r="P1124" s="26">
        <v>0</v>
      </c>
      <c r="Q1124" s="26">
        <v>2002</v>
      </c>
      <c r="R1124" s="26">
        <v>5625000</v>
      </c>
      <c r="S1124" s="26">
        <v>0</v>
      </c>
      <c r="T1124" s="26">
        <v>0</v>
      </c>
      <c r="U1124" s="26">
        <v>0</v>
      </c>
      <c r="V1124" s="26">
        <v>0</v>
      </c>
      <c r="W1124" s="26">
        <v>0</v>
      </c>
      <c r="X1124" s="26">
        <v>0</v>
      </c>
      <c r="Y1124" s="26">
        <v>0</v>
      </c>
      <c r="Z1124" s="26">
        <v>0</v>
      </c>
      <c r="AA1124" s="26">
        <v>0</v>
      </c>
      <c r="AB1124" s="26">
        <v>0</v>
      </c>
      <c r="AC1124" s="26">
        <v>84375</v>
      </c>
      <c r="AD1124" s="26">
        <v>0</v>
      </c>
      <c r="AE1124" s="26">
        <v>0</v>
      </c>
      <c r="AF1124" s="29" t="s">
        <v>263</v>
      </c>
      <c r="AG1124" s="29">
        <v>2022</v>
      </c>
      <c r="AH1124" s="30">
        <v>2022</v>
      </c>
    </row>
    <row r="1125" spans="1:34" ht="61.5">
      <c r="A1125" s="17">
        <v>1</v>
      </c>
      <c r="B1125" s="52">
        <v>93</v>
      </c>
      <c r="C1125" s="20" t="s">
        <v>1082</v>
      </c>
      <c r="D1125" s="26">
        <v>3246985.8699999996</v>
      </c>
      <c r="E1125" s="26">
        <v>0</v>
      </c>
      <c r="F1125" s="26">
        <v>0</v>
      </c>
      <c r="G1125" s="26">
        <v>0</v>
      </c>
      <c r="H1125" s="26">
        <v>0</v>
      </c>
      <c r="I1125" s="26">
        <v>0</v>
      </c>
      <c r="J1125" s="26">
        <v>0</v>
      </c>
      <c r="K1125" s="58">
        <v>0</v>
      </c>
      <c r="L1125" s="26">
        <v>0</v>
      </c>
      <c r="M1125" s="26">
        <v>1093</v>
      </c>
      <c r="N1125" s="26">
        <v>3199000.86</v>
      </c>
      <c r="O1125" s="26">
        <v>0</v>
      </c>
      <c r="P1125" s="26">
        <v>0</v>
      </c>
      <c r="Q1125" s="26">
        <v>0</v>
      </c>
      <c r="R1125" s="26">
        <v>0</v>
      </c>
      <c r="S1125" s="26">
        <v>0</v>
      </c>
      <c r="T1125" s="26">
        <v>0</v>
      </c>
      <c r="U1125" s="26">
        <v>0</v>
      </c>
      <c r="V1125" s="26">
        <v>0</v>
      </c>
      <c r="W1125" s="26">
        <v>0</v>
      </c>
      <c r="X1125" s="26">
        <v>0</v>
      </c>
      <c r="Y1125" s="26">
        <v>0</v>
      </c>
      <c r="Z1125" s="26">
        <v>0</v>
      </c>
      <c r="AA1125" s="26">
        <v>0</v>
      </c>
      <c r="AB1125" s="26">
        <v>0</v>
      </c>
      <c r="AC1125" s="26">
        <v>47985.01</v>
      </c>
      <c r="AD1125" s="26">
        <v>0</v>
      </c>
      <c r="AE1125" s="26">
        <v>0</v>
      </c>
      <c r="AF1125" s="29" t="s">
        <v>263</v>
      </c>
      <c r="AG1125" s="29">
        <v>2022</v>
      </c>
      <c r="AH1125" s="30">
        <v>2022</v>
      </c>
    </row>
    <row r="1126" spans="1:34" ht="61.5">
      <c r="A1126" s="17">
        <v>1</v>
      </c>
      <c r="B1126" s="52">
        <v>94</v>
      </c>
      <c r="C1126" s="20" t="s">
        <v>1093</v>
      </c>
      <c r="D1126" s="26">
        <v>3504389</v>
      </c>
      <c r="E1126" s="26">
        <v>0</v>
      </c>
      <c r="F1126" s="26">
        <v>0</v>
      </c>
      <c r="G1126" s="26">
        <v>0</v>
      </c>
      <c r="H1126" s="26">
        <v>0</v>
      </c>
      <c r="I1126" s="26">
        <v>0</v>
      </c>
      <c r="J1126" s="26">
        <v>0</v>
      </c>
      <c r="K1126" s="58">
        <v>0</v>
      </c>
      <c r="L1126" s="26">
        <v>0</v>
      </c>
      <c r="M1126" s="26">
        <v>536.45000000000005</v>
      </c>
      <c r="N1126" s="26">
        <v>3452600</v>
      </c>
      <c r="O1126" s="26">
        <v>0</v>
      </c>
      <c r="P1126" s="26">
        <v>0</v>
      </c>
      <c r="Q1126" s="26">
        <v>0</v>
      </c>
      <c r="R1126" s="26">
        <v>0</v>
      </c>
      <c r="S1126" s="26">
        <v>0</v>
      </c>
      <c r="T1126" s="26">
        <v>0</v>
      </c>
      <c r="U1126" s="26">
        <v>0</v>
      </c>
      <c r="V1126" s="26">
        <v>0</v>
      </c>
      <c r="W1126" s="26">
        <v>0</v>
      </c>
      <c r="X1126" s="26">
        <v>0</v>
      </c>
      <c r="Y1126" s="26">
        <v>0</v>
      </c>
      <c r="Z1126" s="26">
        <v>0</v>
      </c>
      <c r="AA1126" s="26">
        <v>0</v>
      </c>
      <c r="AB1126" s="26">
        <v>0</v>
      </c>
      <c r="AC1126" s="26">
        <v>51789</v>
      </c>
      <c r="AD1126" s="26">
        <v>0</v>
      </c>
      <c r="AE1126" s="26">
        <v>0</v>
      </c>
      <c r="AF1126" s="29" t="s">
        <v>263</v>
      </c>
      <c r="AG1126" s="29">
        <v>2022</v>
      </c>
      <c r="AH1126" s="30">
        <v>2022</v>
      </c>
    </row>
    <row r="1127" spans="1:34" ht="61.5">
      <c r="A1127" s="17">
        <v>1</v>
      </c>
      <c r="B1127" s="52">
        <v>95</v>
      </c>
      <c r="C1127" s="20" t="s">
        <v>1094</v>
      </c>
      <c r="D1127" s="26">
        <v>4436565</v>
      </c>
      <c r="E1127" s="26">
        <v>0</v>
      </c>
      <c r="F1127" s="26">
        <v>0</v>
      </c>
      <c r="G1127" s="26">
        <v>0</v>
      </c>
      <c r="H1127" s="26">
        <v>0</v>
      </c>
      <c r="I1127" s="26">
        <v>0</v>
      </c>
      <c r="J1127" s="26">
        <v>0</v>
      </c>
      <c r="K1127" s="58">
        <v>0</v>
      </c>
      <c r="L1127" s="26">
        <v>0</v>
      </c>
      <c r="M1127" s="26">
        <v>555.54999999999995</v>
      </c>
      <c r="N1127" s="26">
        <v>4371000</v>
      </c>
      <c r="O1127" s="26">
        <v>0</v>
      </c>
      <c r="P1127" s="26">
        <v>0</v>
      </c>
      <c r="Q1127" s="26">
        <v>0</v>
      </c>
      <c r="R1127" s="26">
        <v>0</v>
      </c>
      <c r="S1127" s="26">
        <v>0</v>
      </c>
      <c r="T1127" s="26">
        <v>0</v>
      </c>
      <c r="U1127" s="26">
        <v>0</v>
      </c>
      <c r="V1127" s="26">
        <v>0</v>
      </c>
      <c r="W1127" s="26">
        <v>0</v>
      </c>
      <c r="X1127" s="26">
        <v>0</v>
      </c>
      <c r="Y1127" s="26">
        <v>0</v>
      </c>
      <c r="Z1127" s="26">
        <v>0</v>
      </c>
      <c r="AA1127" s="26">
        <v>0</v>
      </c>
      <c r="AB1127" s="26">
        <v>0</v>
      </c>
      <c r="AC1127" s="26">
        <v>65565</v>
      </c>
      <c r="AD1127" s="26">
        <v>0</v>
      </c>
      <c r="AE1127" s="26">
        <v>0</v>
      </c>
      <c r="AF1127" s="29" t="s">
        <v>263</v>
      </c>
      <c r="AG1127" s="29">
        <v>2022</v>
      </c>
      <c r="AH1127" s="30">
        <v>2022</v>
      </c>
    </row>
    <row r="1128" spans="1:34" ht="61.5">
      <c r="A1128" s="17">
        <v>1</v>
      </c>
      <c r="B1128" s="52">
        <v>96</v>
      </c>
      <c r="C1128" s="20" t="s">
        <v>545</v>
      </c>
      <c r="D1128" s="26">
        <v>4775482.93</v>
      </c>
      <c r="E1128" s="26">
        <v>0</v>
      </c>
      <c r="F1128" s="26">
        <v>0</v>
      </c>
      <c r="G1128" s="26">
        <v>0</v>
      </c>
      <c r="H1128" s="26">
        <v>0</v>
      </c>
      <c r="I1128" s="26">
        <v>0</v>
      </c>
      <c r="J1128" s="26">
        <v>0</v>
      </c>
      <c r="K1128" s="58">
        <v>0</v>
      </c>
      <c r="L1128" s="26">
        <v>0</v>
      </c>
      <c r="M1128" s="26">
        <v>570</v>
      </c>
      <c r="N1128" s="26">
        <v>4606387.12</v>
      </c>
      <c r="O1128" s="26">
        <v>0</v>
      </c>
      <c r="P1128" s="26">
        <v>0</v>
      </c>
      <c r="Q1128" s="26">
        <v>0</v>
      </c>
      <c r="R1128" s="26">
        <v>0</v>
      </c>
      <c r="S1128" s="26">
        <v>0</v>
      </c>
      <c r="T1128" s="26">
        <v>0</v>
      </c>
      <c r="U1128" s="26">
        <v>0</v>
      </c>
      <c r="V1128" s="26">
        <v>0</v>
      </c>
      <c r="W1128" s="26">
        <v>0</v>
      </c>
      <c r="X1128" s="26">
        <v>0</v>
      </c>
      <c r="Y1128" s="26">
        <v>0</v>
      </c>
      <c r="Z1128" s="26">
        <v>0</v>
      </c>
      <c r="AA1128" s="26">
        <v>0</v>
      </c>
      <c r="AB1128" s="26">
        <v>0</v>
      </c>
      <c r="AC1128" s="26">
        <v>69095.81</v>
      </c>
      <c r="AD1128" s="26">
        <v>100000</v>
      </c>
      <c r="AE1128" s="26">
        <v>0</v>
      </c>
      <c r="AF1128" s="29">
        <v>2022</v>
      </c>
      <c r="AG1128" s="29">
        <v>2022</v>
      </c>
      <c r="AH1128" s="30">
        <v>2022</v>
      </c>
    </row>
    <row r="1129" spans="1:34" ht="61.5">
      <c r="A1129" s="17">
        <v>1</v>
      </c>
      <c r="B1129" s="52">
        <v>97</v>
      </c>
      <c r="C1129" s="20" t="s">
        <v>1334</v>
      </c>
      <c r="D1129" s="26">
        <v>2334272.15</v>
      </c>
      <c r="E1129" s="26">
        <v>0</v>
      </c>
      <c r="F1129" s="26">
        <v>0</v>
      </c>
      <c r="G1129" s="26">
        <v>0</v>
      </c>
      <c r="H1129" s="26">
        <v>0</v>
      </c>
      <c r="I1129" s="26">
        <v>0</v>
      </c>
      <c r="J1129" s="26">
        <v>0</v>
      </c>
      <c r="K1129" s="58">
        <v>0</v>
      </c>
      <c r="L1129" s="26">
        <v>0</v>
      </c>
      <c r="M1129" s="26">
        <v>272.05</v>
      </c>
      <c r="N1129" s="26">
        <v>2230810</v>
      </c>
      <c r="O1129" s="26">
        <v>0</v>
      </c>
      <c r="P1129" s="26">
        <v>0</v>
      </c>
      <c r="Q1129" s="26">
        <v>0</v>
      </c>
      <c r="R1129" s="26">
        <v>0</v>
      </c>
      <c r="S1129" s="26">
        <v>0</v>
      </c>
      <c r="T1129" s="26">
        <v>0</v>
      </c>
      <c r="U1129" s="26">
        <v>0</v>
      </c>
      <c r="V1129" s="26">
        <v>0</v>
      </c>
      <c r="W1129" s="26">
        <v>0</v>
      </c>
      <c r="X1129" s="26">
        <v>0</v>
      </c>
      <c r="Y1129" s="26">
        <v>0</v>
      </c>
      <c r="Z1129" s="26">
        <v>0</v>
      </c>
      <c r="AA1129" s="26">
        <v>0</v>
      </c>
      <c r="AB1129" s="26">
        <v>0</v>
      </c>
      <c r="AC1129" s="26">
        <v>33462.15</v>
      </c>
      <c r="AD1129" s="26">
        <v>70000</v>
      </c>
      <c r="AE1129" s="26">
        <v>0</v>
      </c>
      <c r="AF1129" s="29">
        <v>2022</v>
      </c>
      <c r="AG1129" s="29">
        <v>2022</v>
      </c>
      <c r="AH1129" s="30">
        <v>2022</v>
      </c>
    </row>
    <row r="1130" spans="1:34" ht="61.5">
      <c r="A1130" s="17">
        <v>1</v>
      </c>
      <c r="B1130" s="52">
        <v>98</v>
      </c>
      <c r="C1130" s="20" t="s">
        <v>468</v>
      </c>
      <c r="D1130" s="26">
        <v>5169879.34</v>
      </c>
      <c r="E1130" s="26">
        <v>0</v>
      </c>
      <c r="F1130" s="26">
        <v>0</v>
      </c>
      <c r="G1130" s="26">
        <v>0</v>
      </c>
      <c r="H1130" s="26">
        <v>0</v>
      </c>
      <c r="I1130" s="26">
        <v>0</v>
      </c>
      <c r="J1130" s="26">
        <v>0</v>
      </c>
      <c r="K1130" s="58">
        <v>0</v>
      </c>
      <c r="L1130" s="26">
        <v>0</v>
      </c>
      <c r="M1130" s="26">
        <v>600</v>
      </c>
      <c r="N1130" s="26">
        <v>4996115.1899999995</v>
      </c>
      <c r="O1130" s="26">
        <v>0</v>
      </c>
      <c r="P1130" s="26">
        <v>0</v>
      </c>
      <c r="Q1130" s="26">
        <v>0</v>
      </c>
      <c r="R1130" s="26">
        <v>0</v>
      </c>
      <c r="S1130" s="26">
        <v>0</v>
      </c>
      <c r="T1130" s="26">
        <v>0</v>
      </c>
      <c r="U1130" s="26">
        <v>0</v>
      </c>
      <c r="V1130" s="26">
        <v>0</v>
      </c>
      <c r="W1130" s="26">
        <v>0</v>
      </c>
      <c r="X1130" s="26">
        <v>0</v>
      </c>
      <c r="Y1130" s="26">
        <v>0</v>
      </c>
      <c r="Z1130" s="26">
        <v>0</v>
      </c>
      <c r="AA1130" s="26">
        <v>0</v>
      </c>
      <c r="AB1130" s="26">
        <v>0</v>
      </c>
      <c r="AC1130" s="26">
        <v>73800</v>
      </c>
      <c r="AD1130" s="26">
        <v>99964.15</v>
      </c>
      <c r="AE1130" s="26">
        <v>0</v>
      </c>
      <c r="AF1130" s="29">
        <v>2022</v>
      </c>
      <c r="AG1130" s="29">
        <v>2022</v>
      </c>
      <c r="AH1130" s="29">
        <v>2022</v>
      </c>
    </row>
    <row r="1131" spans="1:34" ht="61.5">
      <c r="A1131" s="17">
        <v>1</v>
      </c>
      <c r="B1131" s="52">
        <v>99</v>
      </c>
      <c r="C1131" s="20" t="s">
        <v>1091</v>
      </c>
      <c r="D1131" s="26">
        <v>3381968.05</v>
      </c>
      <c r="E1131" s="26">
        <v>0</v>
      </c>
      <c r="F1131" s="26">
        <v>0</v>
      </c>
      <c r="G1131" s="26">
        <v>0</v>
      </c>
      <c r="H1131" s="26">
        <v>0</v>
      </c>
      <c r="I1131" s="26">
        <v>0</v>
      </c>
      <c r="J1131" s="26">
        <v>0</v>
      </c>
      <c r="K1131" s="58">
        <v>0</v>
      </c>
      <c r="L1131" s="26">
        <v>0</v>
      </c>
      <c r="M1131" s="26">
        <v>0</v>
      </c>
      <c r="N1131" s="26">
        <v>0</v>
      </c>
      <c r="O1131" s="26">
        <v>780</v>
      </c>
      <c r="P1131" s="26">
        <v>3331988.23</v>
      </c>
      <c r="Q1131" s="26">
        <v>0</v>
      </c>
      <c r="R1131" s="26">
        <v>0</v>
      </c>
      <c r="S1131" s="26">
        <v>0</v>
      </c>
      <c r="T1131" s="26">
        <v>0</v>
      </c>
      <c r="U1131" s="26">
        <v>0</v>
      </c>
      <c r="V1131" s="26">
        <v>0</v>
      </c>
      <c r="W1131" s="26">
        <v>0</v>
      </c>
      <c r="X1131" s="26">
        <v>0</v>
      </c>
      <c r="Y1131" s="26">
        <v>0</v>
      </c>
      <c r="Z1131" s="26">
        <v>0</v>
      </c>
      <c r="AA1131" s="26">
        <v>0</v>
      </c>
      <c r="AB1131" s="26">
        <v>0</v>
      </c>
      <c r="AC1131" s="26">
        <v>49979.82</v>
      </c>
      <c r="AD1131" s="26">
        <v>0</v>
      </c>
      <c r="AE1131" s="26">
        <v>0</v>
      </c>
      <c r="AF1131" s="29" t="s">
        <v>263</v>
      </c>
      <c r="AG1131" s="29">
        <v>2022</v>
      </c>
      <c r="AH1131" s="29">
        <v>2022</v>
      </c>
    </row>
    <row r="1132" spans="1:34" ht="61.5">
      <c r="A1132" s="17">
        <v>1</v>
      </c>
      <c r="B1132" s="52">
        <v>100</v>
      </c>
      <c r="C1132" s="20" t="s">
        <v>512</v>
      </c>
      <c r="D1132" s="26">
        <v>3949680.45</v>
      </c>
      <c r="E1132" s="26">
        <v>0</v>
      </c>
      <c r="F1132" s="26">
        <v>0</v>
      </c>
      <c r="G1132" s="26">
        <v>0</v>
      </c>
      <c r="H1132" s="26">
        <v>0</v>
      </c>
      <c r="I1132" s="26">
        <v>0</v>
      </c>
      <c r="J1132" s="26">
        <v>0</v>
      </c>
      <c r="K1132" s="58">
        <v>0</v>
      </c>
      <c r="L1132" s="26">
        <v>0</v>
      </c>
      <c r="M1132" s="26">
        <v>904</v>
      </c>
      <c r="N1132" s="26">
        <v>3891310.79</v>
      </c>
      <c r="O1132" s="26">
        <v>0</v>
      </c>
      <c r="P1132" s="26">
        <v>0</v>
      </c>
      <c r="Q1132" s="26">
        <v>0</v>
      </c>
      <c r="R1132" s="26">
        <v>0</v>
      </c>
      <c r="S1132" s="26">
        <v>0</v>
      </c>
      <c r="T1132" s="26">
        <v>0</v>
      </c>
      <c r="U1132" s="26">
        <v>0</v>
      </c>
      <c r="V1132" s="26">
        <v>0</v>
      </c>
      <c r="W1132" s="26">
        <v>0</v>
      </c>
      <c r="X1132" s="26">
        <v>0</v>
      </c>
      <c r="Y1132" s="26">
        <v>0</v>
      </c>
      <c r="Z1132" s="26">
        <v>0</v>
      </c>
      <c r="AA1132" s="26">
        <v>0</v>
      </c>
      <c r="AB1132" s="26">
        <v>0</v>
      </c>
      <c r="AC1132" s="26">
        <v>58369.66</v>
      </c>
      <c r="AD1132" s="26">
        <v>0</v>
      </c>
      <c r="AE1132" s="26">
        <v>0</v>
      </c>
      <c r="AF1132" s="29" t="s">
        <v>263</v>
      </c>
      <c r="AG1132" s="29">
        <v>2022</v>
      </c>
      <c r="AH1132" s="29">
        <v>2022</v>
      </c>
    </row>
    <row r="1133" spans="1:34" ht="61.5">
      <c r="A1133" s="17">
        <v>1</v>
      </c>
      <c r="B1133" s="52">
        <v>101</v>
      </c>
      <c r="C1133" s="20" t="s">
        <v>2992</v>
      </c>
      <c r="D1133" s="26">
        <v>7667296</v>
      </c>
      <c r="E1133" s="26">
        <v>0</v>
      </c>
      <c r="F1133" s="26">
        <v>0</v>
      </c>
      <c r="G1133" s="26">
        <v>0</v>
      </c>
      <c r="H1133" s="26">
        <v>0</v>
      </c>
      <c r="I1133" s="26">
        <v>0</v>
      </c>
      <c r="J1133" s="26">
        <v>0</v>
      </c>
      <c r="K1133" s="58">
        <v>0</v>
      </c>
      <c r="L1133" s="26">
        <v>0</v>
      </c>
      <c r="M1133" s="26">
        <v>910</v>
      </c>
      <c r="N1133" s="26">
        <v>7435759.6100000003</v>
      </c>
      <c r="O1133" s="26">
        <v>0</v>
      </c>
      <c r="P1133" s="26">
        <v>0</v>
      </c>
      <c r="Q1133" s="26">
        <v>0</v>
      </c>
      <c r="R1133" s="26">
        <v>0</v>
      </c>
      <c r="S1133" s="26">
        <v>0</v>
      </c>
      <c r="T1133" s="26">
        <v>0</v>
      </c>
      <c r="U1133" s="26">
        <v>0</v>
      </c>
      <c r="V1133" s="26">
        <v>0</v>
      </c>
      <c r="W1133" s="26">
        <v>0</v>
      </c>
      <c r="X1133" s="26">
        <v>0</v>
      </c>
      <c r="Y1133" s="26">
        <v>0</v>
      </c>
      <c r="Z1133" s="26">
        <v>0</v>
      </c>
      <c r="AA1133" s="26">
        <v>0</v>
      </c>
      <c r="AB1133" s="26">
        <v>0</v>
      </c>
      <c r="AC1133" s="26">
        <v>111536.39</v>
      </c>
      <c r="AD1133" s="26">
        <v>120000</v>
      </c>
      <c r="AE1133" s="26">
        <v>0</v>
      </c>
      <c r="AF1133" s="29">
        <v>2022</v>
      </c>
      <c r="AG1133" s="29">
        <v>2022</v>
      </c>
      <c r="AH1133" s="30">
        <v>2022</v>
      </c>
    </row>
    <row r="1134" spans="1:34" ht="61.5">
      <c r="A1134" s="17">
        <v>1</v>
      </c>
      <c r="B1134" s="52">
        <v>102</v>
      </c>
      <c r="C1134" s="20" t="s">
        <v>2993</v>
      </c>
      <c r="D1134" s="26">
        <v>6152757.6000000006</v>
      </c>
      <c r="E1134" s="26">
        <v>0</v>
      </c>
      <c r="F1134" s="26">
        <v>0</v>
      </c>
      <c r="G1134" s="26">
        <v>0</v>
      </c>
      <c r="H1134" s="26">
        <v>0</v>
      </c>
      <c r="I1134" s="26">
        <v>0</v>
      </c>
      <c r="J1134" s="26">
        <v>0</v>
      </c>
      <c r="K1134" s="58">
        <v>0</v>
      </c>
      <c r="L1134" s="26">
        <v>0</v>
      </c>
      <c r="M1134" s="26">
        <v>690</v>
      </c>
      <c r="N1134" s="26">
        <v>5884499.29</v>
      </c>
      <c r="O1134" s="26">
        <v>0</v>
      </c>
      <c r="P1134" s="26">
        <v>0</v>
      </c>
      <c r="Q1134" s="26">
        <v>0</v>
      </c>
      <c r="R1134" s="26">
        <v>0</v>
      </c>
      <c r="S1134" s="26">
        <v>0</v>
      </c>
      <c r="T1134" s="26">
        <v>0</v>
      </c>
      <c r="U1134" s="26">
        <v>0</v>
      </c>
      <c r="V1134" s="26">
        <v>0</v>
      </c>
      <c r="W1134" s="26">
        <v>0</v>
      </c>
      <c r="X1134" s="26">
        <v>0</v>
      </c>
      <c r="Y1134" s="26">
        <v>0</v>
      </c>
      <c r="Z1134" s="26">
        <v>0</v>
      </c>
      <c r="AA1134" s="26">
        <v>0</v>
      </c>
      <c r="AB1134" s="26">
        <v>0</v>
      </c>
      <c r="AC1134" s="26">
        <v>88267.49</v>
      </c>
      <c r="AD1134" s="122">
        <v>179990.82</v>
      </c>
      <c r="AE1134" s="26">
        <v>0</v>
      </c>
      <c r="AF1134" s="29">
        <v>2022</v>
      </c>
      <c r="AG1134" s="29">
        <v>2022</v>
      </c>
      <c r="AH1134" s="30">
        <v>2022</v>
      </c>
    </row>
    <row r="1135" spans="1:34" ht="61.5">
      <c r="A1135" s="17">
        <v>1</v>
      </c>
      <c r="B1135" s="52">
        <v>103</v>
      </c>
      <c r="C1135" s="20" t="s">
        <v>2994</v>
      </c>
      <c r="D1135" s="26">
        <v>3862402.64</v>
      </c>
      <c r="E1135" s="26">
        <v>0</v>
      </c>
      <c r="F1135" s="26">
        <v>0</v>
      </c>
      <c r="G1135" s="26">
        <v>0</v>
      </c>
      <c r="H1135" s="26">
        <v>0</v>
      </c>
      <c r="I1135" s="26">
        <v>0</v>
      </c>
      <c r="J1135" s="26">
        <v>0</v>
      </c>
      <c r="K1135" s="58">
        <v>0</v>
      </c>
      <c r="L1135" s="26">
        <v>0</v>
      </c>
      <c r="M1135" s="26">
        <v>0</v>
      </c>
      <c r="N1135" s="26">
        <v>0</v>
      </c>
      <c r="O1135" s="26">
        <v>0</v>
      </c>
      <c r="P1135" s="26">
        <v>0</v>
      </c>
      <c r="Q1135" s="26">
        <v>548</v>
      </c>
      <c r="R1135" s="26">
        <v>3677243.98</v>
      </c>
      <c r="S1135" s="26">
        <v>0</v>
      </c>
      <c r="T1135" s="26">
        <v>0</v>
      </c>
      <c r="U1135" s="26">
        <v>0</v>
      </c>
      <c r="V1135" s="26">
        <v>0</v>
      </c>
      <c r="W1135" s="26">
        <v>0</v>
      </c>
      <c r="X1135" s="26">
        <v>0</v>
      </c>
      <c r="Y1135" s="26">
        <v>0</v>
      </c>
      <c r="Z1135" s="26">
        <v>0</v>
      </c>
      <c r="AA1135" s="26">
        <v>0</v>
      </c>
      <c r="AB1135" s="26">
        <v>0</v>
      </c>
      <c r="AC1135" s="26">
        <v>55158.66</v>
      </c>
      <c r="AD1135" s="26">
        <v>130000</v>
      </c>
      <c r="AE1135" s="26">
        <v>0</v>
      </c>
      <c r="AF1135" s="29">
        <v>2022</v>
      </c>
      <c r="AG1135" s="29">
        <v>2022</v>
      </c>
      <c r="AH1135" s="29">
        <v>2022</v>
      </c>
    </row>
    <row r="1136" spans="1:34" ht="61.5">
      <c r="A1136" s="17">
        <v>1</v>
      </c>
      <c r="B1136" s="52">
        <v>104</v>
      </c>
      <c r="C1136" s="20" t="s">
        <v>2995</v>
      </c>
      <c r="D1136" s="26">
        <v>4836294.4000000004</v>
      </c>
      <c r="E1136" s="26">
        <v>0</v>
      </c>
      <c r="F1136" s="26">
        <v>0</v>
      </c>
      <c r="G1136" s="26">
        <v>0</v>
      </c>
      <c r="H1136" s="26">
        <v>0</v>
      </c>
      <c r="I1136" s="26">
        <v>0</v>
      </c>
      <c r="J1136" s="26">
        <v>0</v>
      </c>
      <c r="K1136" s="58">
        <v>0</v>
      </c>
      <c r="L1136" s="26">
        <v>0</v>
      </c>
      <c r="M1136" s="26">
        <v>574</v>
      </c>
      <c r="N1136" s="26">
        <v>4636743.25</v>
      </c>
      <c r="O1136" s="26">
        <v>0</v>
      </c>
      <c r="P1136" s="26">
        <v>0</v>
      </c>
      <c r="Q1136" s="26">
        <v>0</v>
      </c>
      <c r="R1136" s="26">
        <v>0</v>
      </c>
      <c r="S1136" s="26">
        <v>0</v>
      </c>
      <c r="T1136" s="26">
        <v>0</v>
      </c>
      <c r="U1136" s="26">
        <v>0</v>
      </c>
      <c r="V1136" s="26">
        <v>0</v>
      </c>
      <c r="W1136" s="26">
        <v>0</v>
      </c>
      <c r="X1136" s="26">
        <v>0</v>
      </c>
      <c r="Y1136" s="26">
        <v>0</v>
      </c>
      <c r="Z1136" s="26">
        <v>0</v>
      </c>
      <c r="AA1136" s="26">
        <v>0</v>
      </c>
      <c r="AB1136" s="26">
        <v>0</v>
      </c>
      <c r="AC1136" s="26">
        <v>69551.149999999994</v>
      </c>
      <c r="AD1136" s="26">
        <v>130000</v>
      </c>
      <c r="AE1136" s="26">
        <v>0</v>
      </c>
      <c r="AF1136" s="29">
        <v>2022</v>
      </c>
      <c r="AG1136" s="29">
        <v>2022</v>
      </c>
      <c r="AH1136" s="29">
        <v>2022</v>
      </c>
    </row>
    <row r="1137" spans="1:34" ht="61.5">
      <c r="A1137" s="17">
        <v>1</v>
      </c>
      <c r="B1137" s="52">
        <v>105</v>
      </c>
      <c r="C1137" s="20" t="s">
        <v>2996</v>
      </c>
      <c r="D1137" s="26">
        <v>4794166.3999999994</v>
      </c>
      <c r="E1137" s="26">
        <v>0</v>
      </c>
      <c r="F1137" s="26">
        <v>0</v>
      </c>
      <c r="G1137" s="26">
        <v>0</v>
      </c>
      <c r="H1137" s="26">
        <v>0</v>
      </c>
      <c r="I1137" s="26">
        <v>0</v>
      </c>
      <c r="J1137" s="26">
        <v>0</v>
      </c>
      <c r="K1137" s="58">
        <v>0</v>
      </c>
      <c r="L1137" s="26">
        <v>0</v>
      </c>
      <c r="M1137" s="26">
        <v>569</v>
      </c>
      <c r="N1137" s="26">
        <v>4614942.2699999996</v>
      </c>
      <c r="O1137" s="26">
        <v>0</v>
      </c>
      <c r="P1137" s="26">
        <v>0</v>
      </c>
      <c r="Q1137" s="26">
        <v>0</v>
      </c>
      <c r="R1137" s="26">
        <v>0</v>
      </c>
      <c r="S1137" s="26">
        <v>0</v>
      </c>
      <c r="T1137" s="26">
        <v>0</v>
      </c>
      <c r="U1137" s="26">
        <v>0</v>
      </c>
      <c r="V1137" s="26">
        <v>0</v>
      </c>
      <c r="W1137" s="26">
        <v>0</v>
      </c>
      <c r="X1137" s="26">
        <v>0</v>
      </c>
      <c r="Y1137" s="26">
        <v>0</v>
      </c>
      <c r="Z1137" s="26">
        <v>0</v>
      </c>
      <c r="AA1137" s="26">
        <v>0</v>
      </c>
      <c r="AB1137" s="26">
        <v>0</v>
      </c>
      <c r="AC1137" s="26">
        <v>69224.13</v>
      </c>
      <c r="AD1137" s="26">
        <v>110000</v>
      </c>
      <c r="AE1137" s="26">
        <v>0</v>
      </c>
      <c r="AF1137" s="29">
        <v>2022</v>
      </c>
      <c r="AG1137" s="29">
        <v>2022</v>
      </c>
      <c r="AH1137" s="29">
        <v>2022</v>
      </c>
    </row>
    <row r="1138" spans="1:34" ht="61.5">
      <c r="B1138" s="20" t="s">
        <v>725</v>
      </c>
      <c r="C1138" s="163"/>
      <c r="D1138" s="167">
        <v>99605018.190000013</v>
      </c>
      <c r="E1138" s="26">
        <v>0</v>
      </c>
      <c r="F1138" s="26">
        <v>0</v>
      </c>
      <c r="G1138" s="26">
        <v>3470474.8500000006</v>
      </c>
      <c r="H1138" s="26">
        <v>650000</v>
      </c>
      <c r="I1138" s="26">
        <v>0</v>
      </c>
      <c r="J1138" s="26">
        <v>0</v>
      </c>
      <c r="K1138" s="28">
        <v>0</v>
      </c>
      <c r="L1138" s="26">
        <v>0</v>
      </c>
      <c r="M1138" s="26">
        <v>11704.31</v>
      </c>
      <c r="N1138" s="26">
        <v>90421001.069999993</v>
      </c>
      <c r="O1138" s="26">
        <v>0</v>
      </c>
      <c r="P1138" s="26">
        <v>0</v>
      </c>
      <c r="Q1138" s="26">
        <v>450.1</v>
      </c>
      <c r="R1138" s="26">
        <v>1824009.29</v>
      </c>
      <c r="S1138" s="26">
        <v>0</v>
      </c>
      <c r="T1138" s="26">
        <v>0</v>
      </c>
      <c r="U1138" s="26">
        <v>0</v>
      </c>
      <c r="V1138" s="26">
        <v>0</v>
      </c>
      <c r="W1138" s="26">
        <v>0</v>
      </c>
      <c r="X1138" s="26">
        <v>0</v>
      </c>
      <c r="Y1138" s="26">
        <v>0</v>
      </c>
      <c r="Z1138" s="26">
        <v>0</v>
      </c>
      <c r="AA1138" s="26">
        <v>0</v>
      </c>
      <c r="AB1138" s="26">
        <v>0</v>
      </c>
      <c r="AC1138" s="26">
        <v>1445482.2799999998</v>
      </c>
      <c r="AD1138" s="26">
        <v>1674050.7</v>
      </c>
      <c r="AE1138" s="26">
        <v>120000</v>
      </c>
      <c r="AF1138" s="56" t="s">
        <v>720</v>
      </c>
      <c r="AG1138" s="56" t="s">
        <v>720</v>
      </c>
      <c r="AH1138" s="70" t="s">
        <v>720</v>
      </c>
    </row>
    <row r="1139" spans="1:34" ht="61.5">
      <c r="A1139" s="17">
        <v>1</v>
      </c>
      <c r="B1139" s="52">
        <v>106</v>
      </c>
      <c r="C1139" s="20" t="s">
        <v>453</v>
      </c>
      <c r="D1139" s="26">
        <v>5463159.04</v>
      </c>
      <c r="E1139" s="27">
        <v>0</v>
      </c>
      <c r="F1139" s="27">
        <v>0</v>
      </c>
      <c r="G1139" s="27">
        <v>0</v>
      </c>
      <c r="H1139" s="27">
        <v>0</v>
      </c>
      <c r="I1139" s="27">
        <v>0</v>
      </c>
      <c r="J1139" s="27">
        <v>0</v>
      </c>
      <c r="K1139" s="67">
        <v>0</v>
      </c>
      <c r="L1139" s="27">
        <v>0</v>
      </c>
      <c r="M1139" s="26">
        <v>648.4</v>
      </c>
      <c r="N1139" s="26">
        <v>5283900.53</v>
      </c>
      <c r="O1139" s="27">
        <v>0</v>
      </c>
      <c r="P1139" s="27">
        <v>0</v>
      </c>
      <c r="Q1139" s="27">
        <v>0</v>
      </c>
      <c r="R1139" s="27">
        <v>0</v>
      </c>
      <c r="S1139" s="27">
        <v>0</v>
      </c>
      <c r="T1139" s="27">
        <v>0</v>
      </c>
      <c r="U1139" s="27">
        <v>0</v>
      </c>
      <c r="V1139" s="27">
        <v>0</v>
      </c>
      <c r="W1139" s="27">
        <v>0</v>
      </c>
      <c r="X1139" s="27">
        <v>0</v>
      </c>
      <c r="Y1139" s="27">
        <v>0</v>
      </c>
      <c r="Z1139" s="27">
        <v>0</v>
      </c>
      <c r="AA1139" s="26">
        <v>0</v>
      </c>
      <c r="AB1139" s="26">
        <v>0</v>
      </c>
      <c r="AC1139" s="26">
        <v>79258.509999999995</v>
      </c>
      <c r="AD1139" s="26">
        <v>100000</v>
      </c>
      <c r="AE1139" s="26">
        <v>0</v>
      </c>
      <c r="AF1139" s="29">
        <v>2022</v>
      </c>
      <c r="AG1139" s="29">
        <v>2022</v>
      </c>
      <c r="AH1139" s="30">
        <v>2022</v>
      </c>
    </row>
    <row r="1140" spans="1:34" ht="61.5">
      <c r="A1140" s="17">
        <v>1</v>
      </c>
      <c r="B1140" s="52">
        <v>107</v>
      </c>
      <c r="C1140" s="20" t="s">
        <v>454</v>
      </c>
      <c r="D1140" s="26">
        <v>4608803.1999999993</v>
      </c>
      <c r="E1140" s="27">
        <v>0</v>
      </c>
      <c r="F1140" s="27">
        <v>0</v>
      </c>
      <c r="G1140" s="27">
        <v>0</v>
      </c>
      <c r="H1140" s="27">
        <v>0</v>
      </c>
      <c r="I1140" s="27">
        <v>0</v>
      </c>
      <c r="J1140" s="27">
        <v>0</v>
      </c>
      <c r="K1140" s="67">
        <v>0</v>
      </c>
      <c r="L1140" s="27">
        <v>0</v>
      </c>
      <c r="M1140" s="26">
        <v>547</v>
      </c>
      <c r="N1140" s="26">
        <v>4442170.6399999997</v>
      </c>
      <c r="O1140" s="27">
        <v>0</v>
      </c>
      <c r="P1140" s="27">
        <v>0</v>
      </c>
      <c r="Q1140" s="27">
        <v>0</v>
      </c>
      <c r="R1140" s="27">
        <v>0</v>
      </c>
      <c r="S1140" s="27">
        <v>0</v>
      </c>
      <c r="T1140" s="27">
        <v>0</v>
      </c>
      <c r="U1140" s="27">
        <v>0</v>
      </c>
      <c r="V1140" s="27">
        <v>0</v>
      </c>
      <c r="W1140" s="27">
        <v>0</v>
      </c>
      <c r="X1140" s="27">
        <v>0</v>
      </c>
      <c r="Y1140" s="27">
        <v>0</v>
      </c>
      <c r="Z1140" s="27">
        <v>0</v>
      </c>
      <c r="AA1140" s="26">
        <v>0</v>
      </c>
      <c r="AB1140" s="26">
        <v>0</v>
      </c>
      <c r="AC1140" s="26">
        <v>66632.56</v>
      </c>
      <c r="AD1140" s="26">
        <v>100000</v>
      </c>
      <c r="AE1140" s="26">
        <v>0</v>
      </c>
      <c r="AF1140" s="29">
        <v>2022</v>
      </c>
      <c r="AG1140" s="29">
        <v>2022</v>
      </c>
      <c r="AH1140" s="30">
        <v>2022</v>
      </c>
    </row>
    <row r="1141" spans="1:34" ht="61.5">
      <c r="A1141" s="17">
        <v>1</v>
      </c>
      <c r="B1141" s="52">
        <v>108</v>
      </c>
      <c r="C1141" s="20" t="s">
        <v>455</v>
      </c>
      <c r="D1141" s="26">
        <v>4155505.92</v>
      </c>
      <c r="E1141" s="27">
        <v>0</v>
      </c>
      <c r="F1141" s="27">
        <v>0</v>
      </c>
      <c r="G1141" s="27">
        <v>0</v>
      </c>
      <c r="H1141" s="27">
        <v>0</v>
      </c>
      <c r="I1141" s="27">
        <v>0</v>
      </c>
      <c r="J1141" s="27">
        <v>0</v>
      </c>
      <c r="K1141" s="67">
        <v>0</v>
      </c>
      <c r="L1141" s="27">
        <v>0</v>
      </c>
      <c r="M1141" s="26">
        <v>493.2</v>
      </c>
      <c r="N1141" s="26">
        <v>4015276.77</v>
      </c>
      <c r="O1141" s="27">
        <v>0</v>
      </c>
      <c r="P1141" s="27">
        <v>0</v>
      </c>
      <c r="Q1141" s="27">
        <v>0</v>
      </c>
      <c r="R1141" s="27">
        <v>0</v>
      </c>
      <c r="S1141" s="27">
        <v>0</v>
      </c>
      <c r="T1141" s="27">
        <v>0</v>
      </c>
      <c r="U1141" s="27">
        <v>0</v>
      </c>
      <c r="V1141" s="27">
        <v>0</v>
      </c>
      <c r="W1141" s="27">
        <v>0</v>
      </c>
      <c r="X1141" s="27">
        <v>0</v>
      </c>
      <c r="Y1141" s="27">
        <v>0</v>
      </c>
      <c r="Z1141" s="27">
        <v>0</v>
      </c>
      <c r="AA1141" s="26">
        <v>0</v>
      </c>
      <c r="AB1141" s="26">
        <v>0</v>
      </c>
      <c r="AC1141" s="26">
        <v>60229.15</v>
      </c>
      <c r="AD1141" s="26">
        <v>80000</v>
      </c>
      <c r="AE1141" s="26">
        <v>0</v>
      </c>
      <c r="AF1141" s="29">
        <v>2022</v>
      </c>
      <c r="AG1141" s="29">
        <v>2022</v>
      </c>
      <c r="AH1141" s="30">
        <v>2022</v>
      </c>
    </row>
    <row r="1142" spans="1:34" ht="61.5">
      <c r="A1142" s="17">
        <v>1</v>
      </c>
      <c r="B1142" s="52">
        <v>109</v>
      </c>
      <c r="C1142" s="20" t="s">
        <v>456</v>
      </c>
      <c r="D1142" s="26">
        <v>9520928</v>
      </c>
      <c r="E1142" s="27">
        <v>0</v>
      </c>
      <c r="F1142" s="27">
        <v>0</v>
      </c>
      <c r="G1142" s="27">
        <v>0</v>
      </c>
      <c r="H1142" s="27">
        <v>0</v>
      </c>
      <c r="I1142" s="27">
        <v>0</v>
      </c>
      <c r="J1142" s="27">
        <v>0</v>
      </c>
      <c r="K1142" s="67">
        <v>0</v>
      </c>
      <c r="L1142" s="27">
        <v>0</v>
      </c>
      <c r="M1142" s="26">
        <v>1130</v>
      </c>
      <c r="N1142" s="26">
        <v>9183180.3000000007</v>
      </c>
      <c r="O1142" s="27">
        <v>0</v>
      </c>
      <c r="P1142" s="27">
        <v>0</v>
      </c>
      <c r="Q1142" s="27">
        <v>0</v>
      </c>
      <c r="R1142" s="27">
        <v>0</v>
      </c>
      <c r="S1142" s="27">
        <v>0</v>
      </c>
      <c r="T1142" s="27">
        <v>0</v>
      </c>
      <c r="U1142" s="27">
        <v>0</v>
      </c>
      <c r="V1142" s="27">
        <v>0</v>
      </c>
      <c r="W1142" s="27">
        <v>0</v>
      </c>
      <c r="X1142" s="27">
        <v>0</v>
      </c>
      <c r="Y1142" s="27">
        <v>0</v>
      </c>
      <c r="Z1142" s="27">
        <v>0</v>
      </c>
      <c r="AA1142" s="26">
        <v>0</v>
      </c>
      <c r="AB1142" s="26">
        <v>0</v>
      </c>
      <c r="AC1142" s="26">
        <v>137747.70000000001</v>
      </c>
      <c r="AD1142" s="26">
        <v>200000</v>
      </c>
      <c r="AE1142" s="26">
        <v>0</v>
      </c>
      <c r="AF1142" s="29">
        <v>2022</v>
      </c>
      <c r="AG1142" s="29">
        <v>2022</v>
      </c>
      <c r="AH1142" s="30">
        <v>2022</v>
      </c>
    </row>
    <row r="1143" spans="1:34" ht="61.5">
      <c r="A1143" s="17">
        <v>1</v>
      </c>
      <c r="B1143" s="52">
        <v>110</v>
      </c>
      <c r="C1143" s="20" t="s">
        <v>457</v>
      </c>
      <c r="D1143" s="26">
        <v>7279718.3999999994</v>
      </c>
      <c r="E1143" s="27">
        <v>0</v>
      </c>
      <c r="F1143" s="27">
        <v>0</v>
      </c>
      <c r="G1143" s="27">
        <v>0</v>
      </c>
      <c r="H1143" s="27">
        <v>0</v>
      </c>
      <c r="I1143" s="27">
        <v>0</v>
      </c>
      <c r="J1143" s="27">
        <v>0</v>
      </c>
      <c r="K1143" s="67">
        <v>0</v>
      </c>
      <c r="L1143" s="27">
        <v>0</v>
      </c>
      <c r="M1143" s="26">
        <v>864</v>
      </c>
      <c r="N1143" s="26">
        <v>6975092.0199999996</v>
      </c>
      <c r="O1143" s="27">
        <v>0</v>
      </c>
      <c r="P1143" s="27">
        <v>0</v>
      </c>
      <c r="Q1143" s="27">
        <v>0</v>
      </c>
      <c r="R1143" s="27">
        <v>0</v>
      </c>
      <c r="S1143" s="27">
        <v>0</v>
      </c>
      <c r="T1143" s="27">
        <v>0</v>
      </c>
      <c r="U1143" s="27">
        <v>0</v>
      </c>
      <c r="V1143" s="27">
        <v>0</v>
      </c>
      <c r="W1143" s="27">
        <v>0</v>
      </c>
      <c r="X1143" s="27">
        <v>0</v>
      </c>
      <c r="Y1143" s="27">
        <v>0</v>
      </c>
      <c r="Z1143" s="27">
        <v>0</v>
      </c>
      <c r="AA1143" s="26">
        <v>0</v>
      </c>
      <c r="AB1143" s="26">
        <v>0</v>
      </c>
      <c r="AC1143" s="26">
        <v>104626.38</v>
      </c>
      <c r="AD1143" s="26">
        <v>200000</v>
      </c>
      <c r="AE1143" s="26">
        <v>0</v>
      </c>
      <c r="AF1143" s="29">
        <v>2022</v>
      </c>
      <c r="AG1143" s="29">
        <v>2022</v>
      </c>
      <c r="AH1143" s="30">
        <v>2022</v>
      </c>
    </row>
    <row r="1144" spans="1:34" ht="61.5">
      <c r="A1144" s="17">
        <v>1</v>
      </c>
      <c r="B1144" s="52">
        <v>111</v>
      </c>
      <c r="C1144" s="20" t="s">
        <v>458</v>
      </c>
      <c r="D1144" s="26">
        <v>739750</v>
      </c>
      <c r="E1144" s="27">
        <v>0</v>
      </c>
      <c r="F1144" s="27">
        <v>0</v>
      </c>
      <c r="G1144" s="27">
        <v>0</v>
      </c>
      <c r="H1144" s="26">
        <v>650000</v>
      </c>
      <c r="I1144" s="27">
        <v>0</v>
      </c>
      <c r="J1144" s="27">
        <v>0</v>
      </c>
      <c r="K1144" s="67">
        <v>0</v>
      </c>
      <c r="L1144" s="27">
        <v>0</v>
      </c>
      <c r="M1144" s="26">
        <v>0</v>
      </c>
      <c r="N1144" s="26">
        <v>0</v>
      </c>
      <c r="O1144" s="27">
        <v>0</v>
      </c>
      <c r="P1144" s="27">
        <v>0</v>
      </c>
      <c r="Q1144" s="27">
        <v>0</v>
      </c>
      <c r="R1144" s="27">
        <v>0</v>
      </c>
      <c r="S1144" s="27">
        <v>0</v>
      </c>
      <c r="T1144" s="27">
        <v>0</v>
      </c>
      <c r="U1144" s="27">
        <v>0</v>
      </c>
      <c r="V1144" s="27">
        <v>0</v>
      </c>
      <c r="W1144" s="27">
        <v>0</v>
      </c>
      <c r="X1144" s="27">
        <v>0</v>
      </c>
      <c r="Y1144" s="27">
        <v>0</v>
      </c>
      <c r="Z1144" s="27">
        <v>0</v>
      </c>
      <c r="AA1144" s="26">
        <v>0</v>
      </c>
      <c r="AB1144" s="26">
        <v>0</v>
      </c>
      <c r="AC1144" s="26">
        <v>9750</v>
      </c>
      <c r="AD1144" s="26">
        <v>80000</v>
      </c>
      <c r="AE1144" s="26">
        <v>0</v>
      </c>
      <c r="AF1144" s="29">
        <v>2022</v>
      </c>
      <c r="AG1144" s="29">
        <v>2022</v>
      </c>
      <c r="AH1144" s="30">
        <v>2022</v>
      </c>
    </row>
    <row r="1145" spans="1:34" ht="61.5">
      <c r="A1145" s="17">
        <v>1</v>
      </c>
      <c r="B1145" s="52">
        <v>112</v>
      </c>
      <c r="C1145" s="20" t="s">
        <v>459</v>
      </c>
      <c r="D1145" s="26">
        <v>5259765.0600000005</v>
      </c>
      <c r="E1145" s="27">
        <v>0</v>
      </c>
      <c r="F1145" s="27">
        <v>0</v>
      </c>
      <c r="G1145" s="27">
        <v>0</v>
      </c>
      <c r="H1145" s="27">
        <v>0</v>
      </c>
      <c r="I1145" s="27">
        <v>0</v>
      </c>
      <c r="J1145" s="27">
        <v>0</v>
      </c>
      <c r="K1145" s="67">
        <v>0</v>
      </c>
      <c r="L1145" s="27">
        <v>0</v>
      </c>
      <c r="M1145" s="26">
        <v>624.26</v>
      </c>
      <c r="N1145" s="26">
        <v>5083512.37</v>
      </c>
      <c r="O1145" s="27">
        <v>0</v>
      </c>
      <c r="P1145" s="27">
        <v>0</v>
      </c>
      <c r="Q1145" s="27">
        <v>0</v>
      </c>
      <c r="R1145" s="27">
        <v>0</v>
      </c>
      <c r="S1145" s="27">
        <v>0</v>
      </c>
      <c r="T1145" s="27">
        <v>0</v>
      </c>
      <c r="U1145" s="27">
        <v>0</v>
      </c>
      <c r="V1145" s="27">
        <v>0</v>
      </c>
      <c r="W1145" s="27">
        <v>0</v>
      </c>
      <c r="X1145" s="27">
        <v>0</v>
      </c>
      <c r="Y1145" s="27">
        <v>0</v>
      </c>
      <c r="Z1145" s="27">
        <v>0</v>
      </c>
      <c r="AA1145" s="26">
        <v>0</v>
      </c>
      <c r="AB1145" s="26">
        <v>0</v>
      </c>
      <c r="AC1145" s="26">
        <v>76252.69</v>
      </c>
      <c r="AD1145" s="26">
        <v>100000</v>
      </c>
      <c r="AE1145" s="26">
        <v>0</v>
      </c>
      <c r="AF1145" s="29">
        <v>2022</v>
      </c>
      <c r="AG1145" s="29">
        <v>2022</v>
      </c>
      <c r="AH1145" s="30">
        <v>2022</v>
      </c>
    </row>
    <row r="1146" spans="1:34" ht="61.5">
      <c r="A1146" s="17">
        <v>1</v>
      </c>
      <c r="B1146" s="52">
        <v>113</v>
      </c>
      <c r="C1146" s="20" t="s">
        <v>460</v>
      </c>
      <c r="D1146" s="26">
        <v>4438606.09</v>
      </c>
      <c r="E1146" s="27">
        <v>0</v>
      </c>
      <c r="F1146" s="27">
        <v>0</v>
      </c>
      <c r="G1146" s="27">
        <v>0</v>
      </c>
      <c r="H1146" s="27">
        <v>0</v>
      </c>
      <c r="I1146" s="27">
        <v>0</v>
      </c>
      <c r="J1146" s="27">
        <v>0</v>
      </c>
      <c r="K1146" s="67">
        <v>0</v>
      </c>
      <c r="L1146" s="27">
        <v>0</v>
      </c>
      <c r="M1146" s="26">
        <v>526.79999999999995</v>
      </c>
      <c r="N1146" s="26">
        <v>4274488.76</v>
      </c>
      <c r="O1146" s="27">
        <v>0</v>
      </c>
      <c r="P1146" s="27">
        <v>0</v>
      </c>
      <c r="Q1146" s="27">
        <v>0</v>
      </c>
      <c r="R1146" s="27">
        <v>0</v>
      </c>
      <c r="S1146" s="27">
        <v>0</v>
      </c>
      <c r="T1146" s="27">
        <v>0</v>
      </c>
      <c r="U1146" s="27">
        <v>0</v>
      </c>
      <c r="V1146" s="27">
        <v>0</v>
      </c>
      <c r="W1146" s="27">
        <v>0</v>
      </c>
      <c r="X1146" s="27">
        <v>0</v>
      </c>
      <c r="Y1146" s="27">
        <v>0</v>
      </c>
      <c r="Z1146" s="27">
        <v>0</v>
      </c>
      <c r="AA1146" s="26">
        <v>0</v>
      </c>
      <c r="AB1146" s="26">
        <v>0</v>
      </c>
      <c r="AC1146" s="26">
        <v>64117.33</v>
      </c>
      <c r="AD1146" s="26">
        <v>100000</v>
      </c>
      <c r="AE1146" s="26">
        <v>0</v>
      </c>
      <c r="AF1146" s="29">
        <v>2022</v>
      </c>
      <c r="AG1146" s="29">
        <v>2022</v>
      </c>
      <c r="AH1146" s="30">
        <v>2022</v>
      </c>
    </row>
    <row r="1147" spans="1:34" ht="61.5">
      <c r="A1147" s="17">
        <v>1</v>
      </c>
      <c r="B1147" s="52">
        <v>114</v>
      </c>
      <c r="C1147" s="20" t="s">
        <v>461</v>
      </c>
      <c r="D1147" s="26">
        <v>5259765.0600000005</v>
      </c>
      <c r="E1147" s="27">
        <v>0</v>
      </c>
      <c r="F1147" s="27">
        <v>0</v>
      </c>
      <c r="G1147" s="27">
        <v>0</v>
      </c>
      <c r="H1147" s="27">
        <v>0</v>
      </c>
      <c r="I1147" s="27">
        <v>0</v>
      </c>
      <c r="J1147" s="27">
        <v>0</v>
      </c>
      <c r="K1147" s="67">
        <v>0</v>
      </c>
      <c r="L1147" s="27">
        <v>0</v>
      </c>
      <c r="M1147" s="26">
        <v>624.26</v>
      </c>
      <c r="N1147" s="26">
        <v>5083512.37</v>
      </c>
      <c r="O1147" s="27">
        <v>0</v>
      </c>
      <c r="P1147" s="27">
        <v>0</v>
      </c>
      <c r="Q1147" s="27">
        <v>0</v>
      </c>
      <c r="R1147" s="27">
        <v>0</v>
      </c>
      <c r="S1147" s="27">
        <v>0</v>
      </c>
      <c r="T1147" s="27">
        <v>0</v>
      </c>
      <c r="U1147" s="27">
        <v>0</v>
      </c>
      <c r="V1147" s="27">
        <v>0</v>
      </c>
      <c r="W1147" s="27">
        <v>0</v>
      </c>
      <c r="X1147" s="27">
        <v>0</v>
      </c>
      <c r="Y1147" s="27">
        <v>0</v>
      </c>
      <c r="Z1147" s="27">
        <v>0</v>
      </c>
      <c r="AA1147" s="26">
        <v>0</v>
      </c>
      <c r="AB1147" s="26">
        <v>0</v>
      </c>
      <c r="AC1147" s="26">
        <v>76252.69</v>
      </c>
      <c r="AD1147" s="26">
        <v>100000</v>
      </c>
      <c r="AE1147" s="26">
        <v>0</v>
      </c>
      <c r="AF1147" s="29">
        <v>2022</v>
      </c>
      <c r="AG1147" s="29">
        <v>2022</v>
      </c>
      <c r="AH1147" s="30">
        <v>2022</v>
      </c>
    </row>
    <row r="1148" spans="1:34" ht="61.5">
      <c r="A1148" s="17">
        <v>1</v>
      </c>
      <c r="B1148" s="52">
        <v>115</v>
      </c>
      <c r="C1148" s="20" t="s">
        <v>462</v>
      </c>
      <c r="D1148" s="26">
        <v>4590688.1599999992</v>
      </c>
      <c r="E1148" s="27">
        <v>0</v>
      </c>
      <c r="F1148" s="27">
        <v>0</v>
      </c>
      <c r="G1148" s="27">
        <v>0</v>
      </c>
      <c r="H1148" s="27">
        <v>0</v>
      </c>
      <c r="I1148" s="27">
        <v>0</v>
      </c>
      <c r="J1148" s="27">
        <v>0</v>
      </c>
      <c r="K1148" s="67">
        <v>0</v>
      </c>
      <c r="L1148" s="27">
        <v>0</v>
      </c>
      <c r="M1148" s="26">
        <v>544.85</v>
      </c>
      <c r="N1148" s="26">
        <v>4424323.3099999996</v>
      </c>
      <c r="O1148" s="27">
        <v>0</v>
      </c>
      <c r="P1148" s="27">
        <v>0</v>
      </c>
      <c r="Q1148" s="27">
        <v>0</v>
      </c>
      <c r="R1148" s="27">
        <v>0</v>
      </c>
      <c r="S1148" s="27">
        <v>0</v>
      </c>
      <c r="T1148" s="27">
        <v>0</v>
      </c>
      <c r="U1148" s="27">
        <v>0</v>
      </c>
      <c r="V1148" s="27">
        <v>0</v>
      </c>
      <c r="W1148" s="27">
        <v>0</v>
      </c>
      <c r="X1148" s="27">
        <v>0</v>
      </c>
      <c r="Y1148" s="27">
        <v>0</v>
      </c>
      <c r="Z1148" s="27">
        <v>0</v>
      </c>
      <c r="AA1148" s="26">
        <v>0</v>
      </c>
      <c r="AB1148" s="26">
        <v>0</v>
      </c>
      <c r="AC1148" s="26">
        <v>66364.850000000006</v>
      </c>
      <c r="AD1148" s="26">
        <v>100000</v>
      </c>
      <c r="AE1148" s="26">
        <v>0</v>
      </c>
      <c r="AF1148" s="29">
        <v>2022</v>
      </c>
      <c r="AG1148" s="29">
        <v>2022</v>
      </c>
      <c r="AH1148" s="30">
        <v>2022</v>
      </c>
    </row>
    <row r="1149" spans="1:34" ht="61.5">
      <c r="A1149" s="17">
        <v>1</v>
      </c>
      <c r="B1149" s="52">
        <v>116</v>
      </c>
      <c r="C1149" s="20" t="s">
        <v>1637</v>
      </c>
      <c r="D1149" s="26">
        <v>3159600</v>
      </c>
      <c r="E1149" s="25">
        <v>0</v>
      </c>
      <c r="F1149" s="27">
        <v>0</v>
      </c>
      <c r="G1149" s="25">
        <v>0</v>
      </c>
      <c r="H1149" s="27">
        <v>0</v>
      </c>
      <c r="I1149" s="27">
        <v>0</v>
      </c>
      <c r="J1149" s="27">
        <v>0</v>
      </c>
      <c r="K1149" s="67">
        <v>0</v>
      </c>
      <c r="L1149" s="27">
        <v>0</v>
      </c>
      <c r="M1149" s="26">
        <v>375</v>
      </c>
      <c r="N1149" s="26">
        <v>3034088.67</v>
      </c>
      <c r="O1149" s="27">
        <v>0</v>
      </c>
      <c r="P1149" s="27">
        <v>0</v>
      </c>
      <c r="Q1149" s="27">
        <v>0</v>
      </c>
      <c r="R1149" s="27">
        <v>0</v>
      </c>
      <c r="S1149" s="27">
        <v>0</v>
      </c>
      <c r="T1149" s="27">
        <v>0</v>
      </c>
      <c r="U1149" s="27">
        <v>0</v>
      </c>
      <c r="V1149" s="27">
        <v>0</v>
      </c>
      <c r="W1149" s="27">
        <v>0</v>
      </c>
      <c r="X1149" s="27">
        <v>0</v>
      </c>
      <c r="Y1149" s="27">
        <v>0</v>
      </c>
      <c r="Z1149" s="27">
        <v>0</v>
      </c>
      <c r="AA1149" s="26">
        <v>0</v>
      </c>
      <c r="AB1149" s="26">
        <v>0</v>
      </c>
      <c r="AC1149" s="26">
        <v>45511.33</v>
      </c>
      <c r="AD1149" s="26">
        <v>80000</v>
      </c>
      <c r="AE1149" s="26">
        <v>0</v>
      </c>
      <c r="AF1149" s="29">
        <v>2022</v>
      </c>
      <c r="AG1149" s="29">
        <v>2022</v>
      </c>
      <c r="AH1149" s="30">
        <v>2022</v>
      </c>
    </row>
    <row r="1150" spans="1:34" ht="61.5">
      <c r="A1150" s="17">
        <v>1</v>
      </c>
      <c r="B1150" s="52">
        <v>117</v>
      </c>
      <c r="C1150" s="20" t="s">
        <v>464</v>
      </c>
      <c r="D1150" s="26">
        <v>4608803.2</v>
      </c>
      <c r="E1150" s="27">
        <v>0</v>
      </c>
      <c r="F1150" s="27">
        <v>0</v>
      </c>
      <c r="G1150" s="27">
        <v>0</v>
      </c>
      <c r="H1150" s="27">
        <v>0</v>
      </c>
      <c r="I1150" s="27">
        <v>0</v>
      </c>
      <c r="J1150" s="27">
        <v>0</v>
      </c>
      <c r="K1150" s="67">
        <v>0</v>
      </c>
      <c r="L1150" s="27">
        <v>0</v>
      </c>
      <c r="M1150" s="26">
        <v>547</v>
      </c>
      <c r="N1150" s="26">
        <v>4343648.47</v>
      </c>
      <c r="O1150" s="27">
        <v>0</v>
      </c>
      <c r="P1150" s="27">
        <v>0</v>
      </c>
      <c r="Q1150" s="27">
        <v>0</v>
      </c>
      <c r="R1150" s="27">
        <v>0</v>
      </c>
      <c r="S1150" s="27">
        <v>0</v>
      </c>
      <c r="T1150" s="26">
        <v>0</v>
      </c>
      <c r="U1150" s="27">
        <v>0</v>
      </c>
      <c r="V1150" s="27">
        <v>0</v>
      </c>
      <c r="W1150" s="27">
        <v>0</v>
      </c>
      <c r="X1150" s="27">
        <v>0</v>
      </c>
      <c r="Y1150" s="27">
        <v>0</v>
      </c>
      <c r="Z1150" s="27">
        <v>0</v>
      </c>
      <c r="AA1150" s="26">
        <v>0</v>
      </c>
      <c r="AB1150" s="26">
        <v>0</v>
      </c>
      <c r="AC1150" s="26">
        <v>65154.73</v>
      </c>
      <c r="AD1150" s="26">
        <v>200000</v>
      </c>
      <c r="AE1150" s="26">
        <v>0</v>
      </c>
      <c r="AF1150" s="29">
        <v>2022</v>
      </c>
      <c r="AG1150" s="29">
        <v>2022</v>
      </c>
      <c r="AH1150" s="30">
        <v>2022</v>
      </c>
    </row>
    <row r="1151" spans="1:34" ht="61.5">
      <c r="A1151" s="17">
        <v>1</v>
      </c>
      <c r="B1151" s="52">
        <v>118</v>
      </c>
      <c r="C1151" s="20" t="s">
        <v>465</v>
      </c>
      <c r="D1151" s="26">
        <v>3357096.07</v>
      </c>
      <c r="E1151" s="27">
        <v>0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67">
        <v>0</v>
      </c>
      <c r="L1151" s="27">
        <v>0</v>
      </c>
      <c r="M1151" s="26">
        <v>398.44</v>
      </c>
      <c r="N1151" s="26">
        <v>3228666.0799999996</v>
      </c>
      <c r="O1151" s="27">
        <v>0</v>
      </c>
      <c r="P1151" s="27">
        <v>0</v>
      </c>
      <c r="Q1151" s="27">
        <v>0</v>
      </c>
      <c r="R1151" s="27">
        <v>0</v>
      </c>
      <c r="S1151" s="27">
        <v>0</v>
      </c>
      <c r="T1151" s="27">
        <v>0</v>
      </c>
      <c r="U1151" s="27">
        <v>0</v>
      </c>
      <c r="V1151" s="27">
        <v>0</v>
      </c>
      <c r="W1151" s="27">
        <v>0</v>
      </c>
      <c r="X1151" s="27">
        <v>0</v>
      </c>
      <c r="Y1151" s="27">
        <v>0</v>
      </c>
      <c r="Z1151" s="27">
        <v>0</v>
      </c>
      <c r="AA1151" s="26">
        <v>0</v>
      </c>
      <c r="AB1151" s="26">
        <v>0</v>
      </c>
      <c r="AC1151" s="26">
        <v>48429.99</v>
      </c>
      <c r="AD1151" s="26">
        <v>80000</v>
      </c>
      <c r="AE1151" s="26">
        <v>0</v>
      </c>
      <c r="AF1151" s="29">
        <v>2022</v>
      </c>
      <c r="AG1151" s="29">
        <v>2022</v>
      </c>
      <c r="AH1151" s="30">
        <v>2022</v>
      </c>
    </row>
    <row r="1152" spans="1:34" ht="61.5">
      <c r="A1152" s="17">
        <v>1</v>
      </c>
      <c r="B1152" s="52">
        <v>119</v>
      </c>
      <c r="C1152" s="20" t="s">
        <v>1544</v>
      </c>
      <c r="D1152" s="26">
        <v>3405627.52</v>
      </c>
      <c r="E1152" s="27">
        <v>0</v>
      </c>
      <c r="F1152" s="27">
        <v>0</v>
      </c>
      <c r="G1152" s="27">
        <v>0</v>
      </c>
      <c r="H1152" s="27">
        <v>0</v>
      </c>
      <c r="I1152" s="27">
        <v>0</v>
      </c>
      <c r="J1152" s="27">
        <v>0</v>
      </c>
      <c r="K1152" s="67">
        <v>0</v>
      </c>
      <c r="L1152" s="27">
        <v>0</v>
      </c>
      <c r="M1152" s="26">
        <v>404.2</v>
      </c>
      <c r="N1152" s="26">
        <v>3286332.53</v>
      </c>
      <c r="O1152" s="27">
        <v>0</v>
      </c>
      <c r="P1152" s="27">
        <v>0</v>
      </c>
      <c r="Q1152" s="27">
        <v>0</v>
      </c>
      <c r="R1152" s="27">
        <v>0</v>
      </c>
      <c r="S1152" s="27">
        <v>0</v>
      </c>
      <c r="T1152" s="27">
        <v>0</v>
      </c>
      <c r="U1152" s="27">
        <v>0</v>
      </c>
      <c r="V1152" s="27">
        <v>0</v>
      </c>
      <c r="W1152" s="27">
        <v>0</v>
      </c>
      <c r="X1152" s="27">
        <v>0</v>
      </c>
      <c r="Y1152" s="27">
        <v>0</v>
      </c>
      <c r="Z1152" s="27">
        <v>0</v>
      </c>
      <c r="AA1152" s="26">
        <v>0</v>
      </c>
      <c r="AB1152" s="26">
        <v>0</v>
      </c>
      <c r="AC1152" s="26">
        <v>49294.99</v>
      </c>
      <c r="AD1152" s="26">
        <v>70000</v>
      </c>
      <c r="AE1152" s="26">
        <v>0</v>
      </c>
      <c r="AF1152" s="29">
        <v>2022</v>
      </c>
      <c r="AG1152" s="29">
        <v>2022</v>
      </c>
      <c r="AH1152" s="30">
        <v>2022</v>
      </c>
    </row>
    <row r="1153" spans="1:16109" ht="61.5">
      <c r="A1153" s="17">
        <v>1</v>
      </c>
      <c r="B1153" s="52">
        <v>120</v>
      </c>
      <c r="C1153" s="20" t="s">
        <v>1858</v>
      </c>
      <c r="D1153" s="26">
        <v>9119463.129999999</v>
      </c>
      <c r="E1153" s="26">
        <v>0</v>
      </c>
      <c r="F1153" s="26">
        <v>0</v>
      </c>
      <c r="G1153" s="26">
        <v>0</v>
      </c>
      <c r="H1153" s="26">
        <v>0</v>
      </c>
      <c r="I1153" s="26">
        <v>0</v>
      </c>
      <c r="J1153" s="26">
        <v>0</v>
      </c>
      <c r="K1153" s="58">
        <v>0</v>
      </c>
      <c r="L1153" s="26">
        <v>0</v>
      </c>
      <c r="M1153" s="26">
        <v>1261</v>
      </c>
      <c r="N1153" s="26">
        <v>8984692.7399999984</v>
      </c>
      <c r="O1153" s="26">
        <v>0</v>
      </c>
      <c r="P1153" s="26">
        <v>0</v>
      </c>
      <c r="Q1153" s="26">
        <v>0</v>
      </c>
      <c r="R1153" s="26">
        <v>0</v>
      </c>
      <c r="S1153" s="26">
        <v>0</v>
      </c>
      <c r="T1153" s="26">
        <v>0</v>
      </c>
      <c r="U1153" s="26">
        <v>0</v>
      </c>
      <c r="V1153" s="26">
        <v>0</v>
      </c>
      <c r="W1153" s="26">
        <v>0</v>
      </c>
      <c r="X1153" s="26">
        <v>0</v>
      </c>
      <c r="Y1153" s="26">
        <v>0</v>
      </c>
      <c r="Z1153" s="26">
        <v>0</v>
      </c>
      <c r="AA1153" s="26">
        <v>0</v>
      </c>
      <c r="AB1153" s="26">
        <v>0</v>
      </c>
      <c r="AC1153" s="26">
        <v>134770.39000000001</v>
      </c>
      <c r="AD1153" s="26">
        <v>0</v>
      </c>
      <c r="AE1153" s="26">
        <v>0</v>
      </c>
      <c r="AF1153" s="29" t="s">
        <v>263</v>
      </c>
      <c r="AG1153" s="29">
        <v>2022</v>
      </c>
      <c r="AH1153" s="30">
        <v>2022</v>
      </c>
    </row>
    <row r="1154" spans="1:16109" ht="61.5">
      <c r="A1154" s="17">
        <v>1</v>
      </c>
      <c r="B1154" s="52">
        <v>121</v>
      </c>
      <c r="C1154" s="20" t="s">
        <v>444</v>
      </c>
      <c r="D1154" s="26">
        <v>6477841.29</v>
      </c>
      <c r="E1154" s="26">
        <v>0</v>
      </c>
      <c r="F1154" s="26">
        <v>0</v>
      </c>
      <c r="G1154" s="26">
        <v>0</v>
      </c>
      <c r="H1154" s="26">
        <v>0</v>
      </c>
      <c r="I1154" s="26">
        <v>0</v>
      </c>
      <c r="J1154" s="26">
        <v>0</v>
      </c>
      <c r="K1154" s="58">
        <v>0</v>
      </c>
      <c r="L1154" s="26">
        <v>0</v>
      </c>
      <c r="M1154" s="26">
        <v>886</v>
      </c>
      <c r="N1154" s="26">
        <v>6382109.6500000004</v>
      </c>
      <c r="O1154" s="26">
        <v>0</v>
      </c>
      <c r="P1154" s="26">
        <v>0</v>
      </c>
      <c r="Q1154" s="26">
        <v>0</v>
      </c>
      <c r="R1154" s="26">
        <v>0</v>
      </c>
      <c r="S1154" s="26">
        <v>0</v>
      </c>
      <c r="T1154" s="26">
        <v>0</v>
      </c>
      <c r="U1154" s="26">
        <v>0</v>
      </c>
      <c r="V1154" s="26">
        <v>0</v>
      </c>
      <c r="W1154" s="26">
        <v>0</v>
      </c>
      <c r="X1154" s="26">
        <v>0</v>
      </c>
      <c r="Y1154" s="26">
        <v>0</v>
      </c>
      <c r="Z1154" s="26">
        <v>0</v>
      </c>
      <c r="AA1154" s="26">
        <v>0</v>
      </c>
      <c r="AB1154" s="26">
        <v>0</v>
      </c>
      <c r="AC1154" s="26">
        <v>95731.64</v>
      </c>
      <c r="AD1154" s="26">
        <v>0</v>
      </c>
      <c r="AE1154" s="26">
        <v>0</v>
      </c>
      <c r="AF1154" s="29" t="s">
        <v>263</v>
      </c>
      <c r="AG1154" s="29">
        <v>2022</v>
      </c>
      <c r="AH1154" s="30">
        <v>2022</v>
      </c>
    </row>
    <row r="1155" spans="1:16109" s="123" customFormat="1" ht="61.5">
      <c r="A1155" s="17">
        <v>1</v>
      </c>
      <c r="B1155" s="52">
        <v>122</v>
      </c>
      <c r="C1155" s="20" t="s">
        <v>2228</v>
      </c>
      <c r="D1155" s="26">
        <v>5317218.0900000008</v>
      </c>
      <c r="E1155" s="31">
        <v>0</v>
      </c>
      <c r="F1155" s="31">
        <v>0</v>
      </c>
      <c r="G1155" s="31">
        <v>0</v>
      </c>
      <c r="H1155" s="31">
        <v>0</v>
      </c>
      <c r="I1155" s="31">
        <v>0</v>
      </c>
      <c r="J1155" s="31">
        <v>0</v>
      </c>
      <c r="K1155" s="58">
        <v>0</v>
      </c>
      <c r="L1155" s="26">
        <v>0</v>
      </c>
      <c r="M1155" s="26">
        <v>621.9</v>
      </c>
      <c r="N1155" s="26">
        <v>5155829.9400000004</v>
      </c>
      <c r="O1155" s="26">
        <v>0</v>
      </c>
      <c r="P1155" s="26">
        <v>0</v>
      </c>
      <c r="Q1155" s="26">
        <v>0</v>
      </c>
      <c r="R1155" s="26">
        <v>0</v>
      </c>
      <c r="S1155" s="26">
        <v>0</v>
      </c>
      <c r="T1155" s="26">
        <v>0</v>
      </c>
      <c r="U1155" s="26">
        <v>0</v>
      </c>
      <c r="V1155" s="26">
        <v>0</v>
      </c>
      <c r="W1155" s="26">
        <v>0</v>
      </c>
      <c r="X1155" s="26">
        <v>0</v>
      </c>
      <c r="Y1155" s="26">
        <v>0</v>
      </c>
      <c r="Z1155" s="26">
        <v>0</v>
      </c>
      <c r="AA1155" s="26">
        <v>0</v>
      </c>
      <c r="AB1155" s="26">
        <v>0</v>
      </c>
      <c r="AC1155" s="26">
        <v>77337.45</v>
      </c>
      <c r="AD1155" s="34">
        <v>84050.7</v>
      </c>
      <c r="AE1155" s="26">
        <v>0</v>
      </c>
      <c r="AF1155" s="29">
        <v>2022</v>
      </c>
      <c r="AG1155" s="29">
        <v>2022</v>
      </c>
      <c r="AH1155" s="30">
        <v>2022</v>
      </c>
      <c r="AI1155" s="17"/>
      <c r="AJ1155" s="17"/>
      <c r="AK1155" s="17"/>
      <c r="AL1155" s="17"/>
      <c r="AM1155" s="17"/>
      <c r="AN1155" s="17"/>
      <c r="AO1155" s="17"/>
      <c r="AP1155" s="17"/>
      <c r="AQ1155" s="17"/>
      <c r="AR1155" s="17"/>
      <c r="AS1155" s="17"/>
      <c r="AT1155" s="17"/>
      <c r="AU1155" s="17"/>
      <c r="AV1155" s="17"/>
      <c r="AW1155" s="17"/>
      <c r="AX1155" s="17"/>
      <c r="AY1155" s="17"/>
      <c r="AZ1155" s="17"/>
      <c r="BA1155" s="17"/>
      <c r="BB1155" s="17"/>
      <c r="BC1155" s="17"/>
      <c r="BD1155" s="17"/>
      <c r="BE1155" s="17"/>
      <c r="BF1155" s="17"/>
      <c r="BG1155" s="17"/>
      <c r="BH1155" s="17"/>
      <c r="BI1155" s="17"/>
      <c r="BJ1155" s="17"/>
      <c r="BK1155" s="17"/>
      <c r="BL1155" s="17"/>
      <c r="BM1155" s="17"/>
      <c r="BN1155" s="17"/>
      <c r="BO1155" s="17"/>
      <c r="BP1155" s="17"/>
      <c r="BQ1155" s="17"/>
      <c r="BR1155" s="17"/>
      <c r="BS1155" s="17"/>
      <c r="BT1155" s="17"/>
      <c r="BU1155" s="17"/>
      <c r="BV1155" s="17"/>
      <c r="BW1155" s="17"/>
      <c r="BX1155" s="17"/>
      <c r="BY1155" s="17"/>
      <c r="BZ1155" s="17"/>
      <c r="CA1155" s="17"/>
      <c r="CB1155" s="17"/>
      <c r="CC1155" s="17"/>
      <c r="CD1155" s="17"/>
      <c r="CE1155" s="17"/>
      <c r="CF1155" s="17"/>
      <c r="CG1155" s="17"/>
      <c r="CH1155" s="17"/>
      <c r="CI1155" s="17"/>
      <c r="CJ1155" s="17"/>
      <c r="CK1155" s="17"/>
      <c r="CL1155" s="17"/>
      <c r="CM1155" s="17"/>
      <c r="CN1155" s="17"/>
      <c r="CO1155" s="17"/>
      <c r="CP1155" s="17"/>
      <c r="CQ1155" s="17"/>
      <c r="CR1155" s="17"/>
      <c r="CS1155" s="17"/>
      <c r="CT1155" s="17"/>
      <c r="CU1155" s="17"/>
      <c r="CV1155" s="17"/>
      <c r="CW1155" s="17"/>
      <c r="CX1155" s="17"/>
      <c r="CY1155" s="17"/>
      <c r="CZ1155" s="17"/>
      <c r="DA1155" s="17"/>
      <c r="DB1155" s="17"/>
      <c r="DC1155" s="17"/>
      <c r="DD1155" s="17"/>
      <c r="DE1155" s="17"/>
      <c r="DF1155" s="17"/>
      <c r="DG1155" s="17"/>
      <c r="DH1155" s="17"/>
      <c r="DI1155" s="17"/>
      <c r="DJ1155" s="17"/>
      <c r="DK1155" s="17"/>
      <c r="DL1155" s="17"/>
      <c r="DM1155" s="17"/>
      <c r="DN1155" s="17"/>
      <c r="DO1155" s="17"/>
      <c r="DP1155" s="17"/>
      <c r="DQ1155" s="17"/>
      <c r="DR1155" s="17"/>
      <c r="DS1155" s="17"/>
      <c r="DT1155" s="17"/>
      <c r="DU1155" s="17"/>
      <c r="DV1155" s="17"/>
      <c r="DW1155" s="17"/>
      <c r="DX1155" s="17"/>
      <c r="DY1155" s="17"/>
      <c r="DZ1155" s="17"/>
      <c r="EA1155" s="17"/>
      <c r="EB1155" s="17"/>
      <c r="EC1155" s="17"/>
      <c r="ED1155" s="17"/>
      <c r="EE1155" s="17"/>
      <c r="EF1155" s="17"/>
      <c r="EG1155" s="17"/>
      <c r="EH1155" s="17"/>
      <c r="EI1155" s="17"/>
      <c r="EJ1155" s="17"/>
      <c r="EK1155" s="17"/>
      <c r="EL1155" s="17"/>
      <c r="EM1155" s="17"/>
      <c r="EN1155" s="17"/>
      <c r="EO1155" s="17"/>
      <c r="EP1155" s="17"/>
      <c r="EQ1155" s="17"/>
      <c r="ER1155" s="17"/>
      <c r="ES1155" s="17"/>
      <c r="ET1155" s="17"/>
      <c r="EU1155" s="17"/>
      <c r="EV1155" s="17"/>
      <c r="EW1155" s="17"/>
      <c r="EX1155" s="17"/>
      <c r="EY1155" s="17"/>
      <c r="EZ1155" s="17"/>
      <c r="FA1155" s="17"/>
      <c r="FB1155" s="17"/>
      <c r="FC1155" s="17"/>
      <c r="FD1155" s="17"/>
      <c r="FE1155" s="17"/>
      <c r="FF1155" s="17"/>
      <c r="FG1155" s="17"/>
      <c r="FH1155" s="17"/>
      <c r="FI1155" s="17"/>
      <c r="FJ1155" s="17"/>
      <c r="FK1155" s="17"/>
      <c r="FL1155" s="17"/>
      <c r="FM1155" s="17"/>
      <c r="FN1155" s="17"/>
      <c r="FO1155" s="17"/>
      <c r="FP1155" s="17"/>
      <c r="FQ1155" s="17"/>
      <c r="FR1155" s="17"/>
      <c r="FS1155" s="17"/>
      <c r="FT1155" s="17"/>
      <c r="FU1155" s="17"/>
      <c r="FV1155" s="17"/>
      <c r="FW1155" s="17"/>
      <c r="FX1155" s="17"/>
      <c r="FY1155" s="17"/>
      <c r="FZ1155" s="17"/>
      <c r="GA1155" s="17"/>
      <c r="GB1155" s="17"/>
      <c r="GC1155" s="17"/>
      <c r="GD1155" s="17"/>
      <c r="GE1155" s="17"/>
      <c r="GF1155" s="17"/>
      <c r="GG1155" s="17"/>
      <c r="GH1155" s="17"/>
      <c r="GI1155" s="17"/>
      <c r="GJ1155" s="17"/>
      <c r="GK1155" s="17"/>
      <c r="GL1155" s="17"/>
      <c r="GM1155" s="17"/>
      <c r="GN1155" s="17"/>
      <c r="GO1155" s="17"/>
      <c r="GP1155" s="17"/>
      <c r="GQ1155" s="17"/>
      <c r="GR1155" s="17"/>
      <c r="GS1155" s="17"/>
      <c r="GT1155" s="17"/>
      <c r="GU1155" s="17"/>
      <c r="GV1155" s="17"/>
      <c r="GW1155" s="17"/>
      <c r="GX1155" s="17"/>
      <c r="GY1155" s="17"/>
      <c r="GZ1155" s="17"/>
      <c r="HA1155" s="17"/>
      <c r="HB1155" s="17"/>
      <c r="HC1155" s="17"/>
      <c r="HD1155" s="17"/>
      <c r="HE1155" s="17"/>
      <c r="HF1155" s="17"/>
      <c r="HG1155" s="17"/>
      <c r="HH1155" s="17"/>
      <c r="HI1155" s="17"/>
      <c r="HJ1155" s="17"/>
      <c r="HK1155" s="17"/>
      <c r="HL1155" s="17"/>
      <c r="HM1155" s="17"/>
      <c r="HN1155" s="17"/>
      <c r="HO1155" s="17"/>
      <c r="HP1155" s="17"/>
      <c r="HQ1155" s="17"/>
      <c r="HR1155" s="17"/>
      <c r="HS1155" s="17"/>
      <c r="HT1155" s="17"/>
      <c r="HU1155" s="17"/>
      <c r="HV1155" s="17"/>
      <c r="HW1155" s="17"/>
      <c r="HX1155" s="17"/>
      <c r="HY1155" s="17"/>
      <c r="HZ1155" s="17"/>
      <c r="IA1155" s="17"/>
      <c r="IB1155" s="17"/>
      <c r="IC1155" s="17"/>
      <c r="ID1155" s="17"/>
      <c r="IE1155" s="17"/>
      <c r="IF1155" s="17"/>
      <c r="IG1155" s="17"/>
      <c r="IH1155" s="17"/>
      <c r="II1155" s="17"/>
      <c r="IJ1155" s="17"/>
      <c r="IK1155" s="17"/>
      <c r="IL1155" s="17"/>
      <c r="IM1155" s="17"/>
      <c r="IN1155" s="17"/>
      <c r="IO1155" s="17"/>
      <c r="IP1155" s="17"/>
      <c r="IQ1155" s="17"/>
      <c r="IR1155" s="17"/>
      <c r="IS1155" s="17"/>
      <c r="IT1155" s="17"/>
      <c r="IU1155" s="17"/>
      <c r="IV1155" s="17"/>
      <c r="IW1155" s="17"/>
      <c r="IX1155" s="17"/>
      <c r="IY1155" s="17"/>
      <c r="IZ1155" s="17"/>
      <c r="JA1155" s="17"/>
      <c r="JB1155" s="17"/>
      <c r="JC1155" s="17"/>
      <c r="JD1155" s="17"/>
      <c r="JE1155" s="17"/>
      <c r="JF1155" s="17"/>
      <c r="JG1155" s="17"/>
      <c r="JH1155" s="17"/>
      <c r="JI1155" s="17"/>
      <c r="JJ1155" s="17"/>
      <c r="JK1155" s="17"/>
      <c r="JL1155" s="17"/>
      <c r="JM1155" s="17"/>
      <c r="JN1155" s="17"/>
      <c r="JO1155" s="17"/>
      <c r="JP1155" s="17"/>
      <c r="JQ1155" s="17"/>
      <c r="JR1155" s="17"/>
      <c r="JS1155" s="17"/>
      <c r="JT1155" s="17"/>
      <c r="JU1155" s="17"/>
      <c r="JV1155" s="17"/>
      <c r="JW1155" s="17"/>
      <c r="JX1155" s="17"/>
      <c r="JY1155" s="17"/>
      <c r="JZ1155" s="17"/>
      <c r="KA1155" s="17"/>
      <c r="KB1155" s="17"/>
      <c r="KC1155" s="17"/>
      <c r="KD1155" s="17"/>
      <c r="KE1155" s="17"/>
      <c r="KF1155" s="17"/>
      <c r="KG1155" s="17"/>
      <c r="KH1155" s="17"/>
      <c r="KI1155" s="17"/>
      <c r="KJ1155" s="17"/>
      <c r="KK1155" s="17"/>
      <c r="KL1155" s="17"/>
      <c r="KM1155" s="17"/>
      <c r="KN1155" s="17"/>
      <c r="KO1155" s="17"/>
      <c r="KP1155" s="17"/>
      <c r="KQ1155" s="17"/>
      <c r="KR1155" s="17"/>
      <c r="KS1155" s="17"/>
      <c r="KT1155" s="17"/>
      <c r="KU1155" s="17"/>
      <c r="KV1155" s="17"/>
      <c r="KW1155" s="17"/>
      <c r="KX1155" s="17"/>
      <c r="KY1155" s="17"/>
      <c r="KZ1155" s="17"/>
      <c r="LA1155" s="17"/>
      <c r="LB1155" s="17"/>
      <c r="LC1155" s="17"/>
      <c r="LD1155" s="17"/>
      <c r="LE1155" s="17"/>
      <c r="LF1155" s="17"/>
      <c r="LG1155" s="17"/>
      <c r="LH1155" s="17"/>
      <c r="LI1155" s="17"/>
      <c r="LJ1155" s="17"/>
      <c r="LK1155" s="17"/>
      <c r="LL1155" s="17"/>
      <c r="LM1155" s="17"/>
      <c r="LN1155" s="17"/>
      <c r="LO1155" s="17"/>
      <c r="LP1155" s="17"/>
      <c r="LQ1155" s="17"/>
      <c r="LR1155" s="17"/>
      <c r="LS1155" s="17"/>
      <c r="LT1155" s="17"/>
      <c r="LU1155" s="17"/>
      <c r="LV1155" s="17"/>
      <c r="LW1155" s="17"/>
      <c r="LX1155" s="17"/>
      <c r="LY1155" s="17"/>
      <c r="LZ1155" s="17"/>
      <c r="MA1155" s="17"/>
      <c r="MB1155" s="17"/>
      <c r="MC1155" s="17"/>
      <c r="MD1155" s="17"/>
      <c r="ME1155" s="17"/>
      <c r="MF1155" s="17"/>
      <c r="MG1155" s="17"/>
      <c r="MH1155" s="17"/>
      <c r="MI1155" s="17"/>
      <c r="MJ1155" s="17"/>
      <c r="MK1155" s="17"/>
      <c r="ML1155" s="17"/>
      <c r="MM1155" s="17"/>
      <c r="MN1155" s="17"/>
      <c r="MO1155" s="17"/>
      <c r="MP1155" s="17"/>
      <c r="MQ1155" s="17"/>
      <c r="MR1155" s="17"/>
      <c r="MS1155" s="17"/>
      <c r="MT1155" s="17"/>
      <c r="MU1155" s="17"/>
      <c r="MV1155" s="17"/>
      <c r="MW1155" s="17"/>
      <c r="MX1155" s="17"/>
      <c r="MY1155" s="17"/>
      <c r="MZ1155" s="17"/>
      <c r="NA1155" s="17"/>
      <c r="NB1155" s="17"/>
      <c r="NC1155" s="17"/>
      <c r="ND1155" s="17"/>
      <c r="NE1155" s="17"/>
      <c r="NF1155" s="17"/>
      <c r="NG1155" s="17"/>
      <c r="NH1155" s="17"/>
      <c r="NI1155" s="17"/>
      <c r="NJ1155" s="17"/>
      <c r="NK1155" s="17"/>
      <c r="NL1155" s="17"/>
      <c r="NM1155" s="17"/>
      <c r="NN1155" s="17"/>
      <c r="NO1155" s="17"/>
      <c r="NP1155" s="17"/>
      <c r="NQ1155" s="17"/>
      <c r="NR1155" s="17"/>
      <c r="NS1155" s="17"/>
      <c r="NT1155" s="17"/>
      <c r="NU1155" s="17"/>
      <c r="NV1155" s="17"/>
      <c r="NW1155" s="17"/>
      <c r="NX1155" s="17"/>
      <c r="NY1155" s="17"/>
      <c r="NZ1155" s="17"/>
      <c r="OA1155" s="17"/>
      <c r="OB1155" s="17"/>
      <c r="OC1155" s="17"/>
      <c r="OD1155" s="17"/>
      <c r="OE1155" s="17"/>
      <c r="OF1155" s="17"/>
      <c r="OG1155" s="17"/>
      <c r="OH1155" s="17"/>
      <c r="OI1155" s="17"/>
      <c r="OJ1155" s="17"/>
      <c r="OK1155" s="17"/>
      <c r="OL1155" s="17"/>
      <c r="OM1155" s="17"/>
      <c r="ON1155" s="17"/>
      <c r="OO1155" s="17"/>
      <c r="OP1155" s="17"/>
      <c r="OQ1155" s="17"/>
      <c r="OR1155" s="17"/>
      <c r="OS1155" s="17"/>
      <c r="OT1155" s="17"/>
      <c r="OU1155" s="17"/>
      <c r="OV1155" s="17"/>
      <c r="OW1155" s="17"/>
      <c r="OX1155" s="17"/>
      <c r="OY1155" s="17"/>
      <c r="OZ1155" s="17"/>
      <c r="PA1155" s="17"/>
      <c r="PB1155" s="17"/>
      <c r="PC1155" s="17"/>
      <c r="PD1155" s="17"/>
      <c r="PE1155" s="17"/>
      <c r="PF1155" s="17"/>
      <c r="PG1155" s="17"/>
      <c r="PH1155" s="17"/>
      <c r="PI1155" s="17"/>
      <c r="PJ1155" s="17"/>
      <c r="PK1155" s="17"/>
      <c r="PL1155" s="17"/>
      <c r="PM1155" s="17"/>
      <c r="PN1155" s="17"/>
      <c r="PO1155" s="17"/>
      <c r="PP1155" s="17"/>
      <c r="PQ1155" s="17"/>
      <c r="PR1155" s="17"/>
      <c r="PS1155" s="17"/>
      <c r="PT1155" s="17"/>
      <c r="PU1155" s="17"/>
      <c r="PV1155" s="17"/>
      <c r="PW1155" s="17"/>
      <c r="PX1155" s="17"/>
      <c r="PY1155" s="17"/>
      <c r="PZ1155" s="17"/>
      <c r="QA1155" s="17"/>
      <c r="QB1155" s="17"/>
      <c r="QC1155" s="17"/>
      <c r="QD1155" s="17"/>
      <c r="QE1155" s="17"/>
      <c r="QF1155" s="17"/>
      <c r="QG1155" s="17"/>
      <c r="QH1155" s="17"/>
      <c r="QI1155" s="17"/>
      <c r="QJ1155" s="17"/>
      <c r="QK1155" s="17"/>
      <c r="QL1155" s="17"/>
      <c r="QM1155" s="17"/>
      <c r="QN1155" s="17"/>
      <c r="QO1155" s="17"/>
      <c r="QP1155" s="17"/>
      <c r="QQ1155" s="17"/>
      <c r="QR1155" s="17"/>
      <c r="QS1155" s="17"/>
      <c r="QT1155" s="17"/>
      <c r="QU1155" s="17"/>
      <c r="QV1155" s="17"/>
      <c r="QW1155" s="17"/>
      <c r="QX1155" s="17"/>
      <c r="QY1155" s="17"/>
      <c r="QZ1155" s="17"/>
      <c r="RA1155" s="17"/>
      <c r="RB1155" s="17"/>
      <c r="RC1155" s="17"/>
      <c r="RD1155" s="17"/>
      <c r="RE1155" s="17"/>
      <c r="RF1155" s="17"/>
      <c r="RG1155" s="17"/>
      <c r="RH1155" s="17"/>
      <c r="RI1155" s="17"/>
      <c r="RJ1155" s="17"/>
      <c r="RK1155" s="17"/>
      <c r="RL1155" s="17"/>
      <c r="RM1155" s="17"/>
      <c r="RN1155" s="17"/>
      <c r="RO1155" s="17"/>
      <c r="RP1155" s="17"/>
      <c r="RQ1155" s="17"/>
      <c r="RR1155" s="17"/>
      <c r="RS1155" s="17"/>
      <c r="RT1155" s="17"/>
      <c r="RU1155" s="17"/>
      <c r="RV1155" s="17"/>
      <c r="RW1155" s="17"/>
      <c r="RX1155" s="17"/>
      <c r="RY1155" s="17"/>
      <c r="RZ1155" s="17"/>
      <c r="SA1155" s="17"/>
      <c r="SB1155" s="17"/>
      <c r="SC1155" s="17"/>
      <c r="SD1155" s="17"/>
      <c r="SE1155" s="17"/>
      <c r="SF1155" s="17"/>
      <c r="SG1155" s="17"/>
      <c r="SH1155" s="17"/>
      <c r="SI1155" s="17"/>
      <c r="SJ1155" s="17"/>
      <c r="SK1155" s="17"/>
      <c r="SL1155" s="17"/>
      <c r="SM1155" s="17"/>
      <c r="SN1155" s="17"/>
      <c r="SO1155" s="17"/>
      <c r="SP1155" s="17"/>
      <c r="SQ1155" s="17"/>
      <c r="SR1155" s="17"/>
      <c r="SS1155" s="17"/>
      <c r="ST1155" s="17"/>
      <c r="SU1155" s="17"/>
      <c r="SV1155" s="17"/>
      <c r="SW1155" s="17"/>
      <c r="SX1155" s="17"/>
      <c r="SY1155" s="17"/>
      <c r="SZ1155" s="17"/>
      <c r="TA1155" s="17"/>
      <c r="TB1155" s="17"/>
      <c r="TC1155" s="17"/>
      <c r="TD1155" s="17"/>
      <c r="TE1155" s="17"/>
      <c r="TF1155" s="17"/>
      <c r="TG1155" s="17"/>
      <c r="TH1155" s="17"/>
      <c r="TI1155" s="17"/>
      <c r="TJ1155" s="17"/>
      <c r="TK1155" s="17"/>
      <c r="TL1155" s="17"/>
      <c r="TM1155" s="17"/>
      <c r="TN1155" s="17"/>
      <c r="TO1155" s="17"/>
      <c r="TP1155" s="17"/>
      <c r="TQ1155" s="17"/>
      <c r="TR1155" s="17"/>
      <c r="TS1155" s="17"/>
      <c r="TT1155" s="17"/>
      <c r="TU1155" s="17"/>
      <c r="TV1155" s="17"/>
      <c r="TW1155" s="17"/>
      <c r="TX1155" s="17"/>
      <c r="TY1155" s="17"/>
      <c r="TZ1155" s="17"/>
      <c r="UA1155" s="17"/>
      <c r="UB1155" s="17"/>
      <c r="UC1155" s="17"/>
      <c r="UD1155" s="17"/>
      <c r="UE1155" s="17"/>
      <c r="UF1155" s="17"/>
      <c r="UG1155" s="17"/>
      <c r="UH1155" s="17"/>
      <c r="UI1155" s="17"/>
      <c r="UJ1155" s="17"/>
      <c r="UK1155" s="17"/>
      <c r="UL1155" s="17"/>
      <c r="UM1155" s="17"/>
      <c r="UN1155" s="17"/>
      <c r="UO1155" s="17"/>
      <c r="UP1155" s="17"/>
      <c r="UQ1155" s="17"/>
      <c r="UR1155" s="17"/>
      <c r="US1155" s="17"/>
      <c r="UT1155" s="17"/>
      <c r="UU1155" s="17"/>
      <c r="UV1155" s="17"/>
      <c r="UW1155" s="17"/>
      <c r="UX1155" s="17"/>
      <c r="UY1155" s="17"/>
      <c r="UZ1155" s="17"/>
      <c r="VA1155" s="17"/>
      <c r="VB1155" s="17"/>
      <c r="VC1155" s="17"/>
      <c r="VD1155" s="17"/>
      <c r="VE1155" s="17"/>
      <c r="VF1155" s="17"/>
      <c r="VG1155" s="17"/>
      <c r="VH1155" s="17"/>
      <c r="VI1155" s="17"/>
      <c r="VJ1155" s="17"/>
      <c r="VK1155" s="17"/>
      <c r="VL1155" s="17"/>
      <c r="VM1155" s="17"/>
      <c r="VN1155" s="17"/>
      <c r="VO1155" s="17"/>
      <c r="VP1155" s="17"/>
      <c r="VQ1155" s="17"/>
      <c r="VR1155" s="17"/>
      <c r="VS1155" s="17"/>
      <c r="VT1155" s="17"/>
      <c r="VU1155" s="17"/>
      <c r="VV1155" s="17"/>
      <c r="VW1155" s="17"/>
      <c r="VX1155" s="17"/>
      <c r="VY1155" s="17"/>
      <c r="VZ1155" s="17"/>
      <c r="WA1155" s="17"/>
      <c r="WB1155" s="17"/>
      <c r="WC1155" s="17"/>
      <c r="WD1155" s="17"/>
      <c r="WE1155" s="17"/>
      <c r="WF1155" s="17"/>
      <c r="WG1155" s="17"/>
      <c r="WH1155" s="17"/>
      <c r="WI1155" s="17"/>
      <c r="WJ1155" s="17"/>
      <c r="WK1155" s="17"/>
      <c r="WL1155" s="17"/>
      <c r="WM1155" s="17"/>
      <c r="WN1155" s="17"/>
      <c r="WO1155" s="17"/>
      <c r="WP1155" s="17"/>
      <c r="WQ1155" s="17"/>
      <c r="WR1155" s="17"/>
      <c r="WS1155" s="17"/>
      <c r="WT1155" s="17"/>
      <c r="WU1155" s="17"/>
      <c r="WV1155" s="17"/>
      <c r="WW1155" s="17"/>
      <c r="WX1155" s="17"/>
      <c r="WY1155" s="17"/>
      <c r="WZ1155" s="17"/>
      <c r="XA1155" s="17"/>
      <c r="XB1155" s="17"/>
      <c r="XC1155" s="17"/>
      <c r="XD1155" s="17"/>
      <c r="XE1155" s="17"/>
      <c r="XF1155" s="17"/>
      <c r="XG1155" s="17"/>
      <c r="XH1155" s="17"/>
      <c r="XI1155" s="17"/>
      <c r="XJ1155" s="17"/>
      <c r="XK1155" s="17"/>
      <c r="XL1155" s="17"/>
      <c r="XM1155" s="17"/>
      <c r="XN1155" s="17"/>
      <c r="XO1155" s="17"/>
      <c r="XP1155" s="17"/>
      <c r="XQ1155" s="17"/>
      <c r="XR1155" s="17"/>
      <c r="XS1155" s="17"/>
      <c r="XT1155" s="17"/>
      <c r="XU1155" s="17"/>
      <c r="XV1155" s="17"/>
      <c r="XW1155" s="17"/>
      <c r="XX1155" s="17"/>
      <c r="XY1155" s="17"/>
      <c r="XZ1155" s="17"/>
      <c r="YA1155" s="17"/>
      <c r="YB1155" s="17"/>
      <c r="YC1155" s="17"/>
      <c r="YD1155" s="17"/>
      <c r="YE1155" s="17"/>
      <c r="YF1155" s="17"/>
      <c r="YG1155" s="17"/>
      <c r="YH1155" s="17"/>
      <c r="YI1155" s="17"/>
      <c r="YJ1155" s="17"/>
      <c r="YK1155" s="17"/>
      <c r="YL1155" s="17"/>
      <c r="YM1155" s="17"/>
      <c r="YN1155" s="17"/>
      <c r="YO1155" s="17"/>
      <c r="YP1155" s="17"/>
      <c r="YQ1155" s="17"/>
      <c r="YR1155" s="17"/>
      <c r="YS1155" s="17"/>
      <c r="YT1155" s="17"/>
      <c r="YU1155" s="17"/>
      <c r="YV1155" s="17"/>
      <c r="YW1155" s="17"/>
      <c r="YX1155" s="17"/>
      <c r="YY1155" s="17"/>
      <c r="YZ1155" s="17"/>
      <c r="ZA1155" s="17"/>
      <c r="ZB1155" s="17"/>
      <c r="ZC1155" s="17"/>
      <c r="ZD1155" s="17"/>
      <c r="ZE1155" s="17"/>
      <c r="ZF1155" s="17"/>
      <c r="ZG1155" s="17"/>
      <c r="ZH1155" s="17"/>
      <c r="ZI1155" s="17"/>
      <c r="ZJ1155" s="17"/>
      <c r="ZK1155" s="17"/>
      <c r="ZL1155" s="17"/>
      <c r="ZM1155" s="17"/>
      <c r="ZN1155" s="17"/>
      <c r="ZO1155" s="17"/>
      <c r="ZP1155" s="17"/>
      <c r="ZQ1155" s="17"/>
      <c r="ZR1155" s="17"/>
      <c r="ZS1155" s="17"/>
      <c r="ZT1155" s="17"/>
      <c r="ZU1155" s="17"/>
      <c r="ZV1155" s="17"/>
      <c r="ZW1155" s="17"/>
      <c r="ZX1155" s="17"/>
      <c r="ZY1155" s="17"/>
      <c r="ZZ1155" s="17"/>
      <c r="AAA1155" s="17"/>
      <c r="AAB1155" s="17"/>
      <c r="AAC1155" s="17"/>
      <c r="AAD1155" s="17"/>
      <c r="AAE1155" s="17"/>
      <c r="AAF1155" s="17"/>
      <c r="AAG1155" s="17"/>
      <c r="AAH1155" s="17"/>
      <c r="AAI1155" s="17"/>
      <c r="AAJ1155" s="17"/>
      <c r="AAK1155" s="17"/>
      <c r="AAL1155" s="17"/>
      <c r="AAM1155" s="17"/>
      <c r="AAN1155" s="17"/>
      <c r="AAO1155" s="17"/>
      <c r="AAP1155" s="17"/>
      <c r="AAQ1155" s="17"/>
      <c r="AAR1155" s="17"/>
      <c r="AAS1155" s="17"/>
      <c r="AAT1155" s="17"/>
      <c r="AAU1155" s="17"/>
      <c r="AAV1155" s="17"/>
      <c r="AAW1155" s="17"/>
      <c r="AAX1155" s="17"/>
      <c r="AAY1155" s="17"/>
      <c r="AAZ1155" s="17"/>
      <c r="ABA1155" s="17"/>
      <c r="ABB1155" s="17"/>
      <c r="ABC1155" s="17"/>
      <c r="ABD1155" s="17"/>
      <c r="ABE1155" s="17"/>
      <c r="ABF1155" s="17"/>
      <c r="ABG1155" s="17"/>
      <c r="ABH1155" s="17"/>
      <c r="ABI1155" s="17"/>
      <c r="ABJ1155" s="17"/>
      <c r="ABK1155" s="17"/>
      <c r="ABL1155" s="17"/>
      <c r="ABM1155" s="17"/>
      <c r="ABN1155" s="17"/>
      <c r="ABO1155" s="17"/>
      <c r="ABP1155" s="17"/>
      <c r="ABQ1155" s="17"/>
      <c r="ABR1155" s="17"/>
      <c r="ABS1155" s="17"/>
      <c r="ABT1155" s="17"/>
      <c r="ABU1155" s="17"/>
      <c r="ABV1155" s="17"/>
      <c r="ABW1155" s="17"/>
      <c r="ABX1155" s="17"/>
      <c r="ABY1155" s="17"/>
      <c r="ABZ1155" s="17"/>
      <c r="ACA1155" s="17"/>
      <c r="ACB1155" s="17"/>
      <c r="ACC1155" s="17"/>
      <c r="ACD1155" s="17"/>
      <c r="ACE1155" s="17"/>
      <c r="ACF1155" s="17"/>
      <c r="ACG1155" s="17"/>
      <c r="ACH1155" s="17"/>
      <c r="ACI1155" s="17"/>
      <c r="ACJ1155" s="17"/>
      <c r="ACK1155" s="17"/>
      <c r="ACL1155" s="17"/>
      <c r="ACM1155" s="17"/>
      <c r="ACN1155" s="17"/>
      <c r="ACO1155" s="17"/>
      <c r="ACP1155" s="17"/>
      <c r="ACQ1155" s="17"/>
      <c r="ACR1155" s="17"/>
      <c r="ACS1155" s="17"/>
      <c r="ACT1155" s="17"/>
      <c r="ACU1155" s="17"/>
      <c r="ACV1155" s="17"/>
      <c r="ACW1155" s="17"/>
      <c r="ACX1155" s="17"/>
      <c r="ACY1155" s="17"/>
      <c r="ACZ1155" s="17"/>
      <c r="ADA1155" s="17"/>
      <c r="ADB1155" s="17"/>
      <c r="ADC1155" s="17"/>
      <c r="ADD1155" s="17"/>
      <c r="ADE1155" s="17"/>
      <c r="ADF1155" s="17"/>
      <c r="ADG1155" s="17"/>
      <c r="ADH1155" s="17"/>
      <c r="ADI1155" s="17"/>
      <c r="ADJ1155" s="17"/>
      <c r="ADK1155" s="17"/>
      <c r="ADL1155" s="17"/>
      <c r="ADM1155" s="17"/>
      <c r="ADN1155" s="17"/>
      <c r="ADO1155" s="17"/>
      <c r="ADP1155" s="17"/>
      <c r="ADQ1155" s="17"/>
      <c r="ADR1155" s="17"/>
      <c r="ADS1155" s="17"/>
      <c r="ADT1155" s="17"/>
      <c r="ADU1155" s="17"/>
      <c r="ADV1155" s="17"/>
      <c r="ADW1155" s="17"/>
      <c r="ADX1155" s="17"/>
      <c r="ADY1155" s="17"/>
      <c r="ADZ1155" s="17"/>
      <c r="AEA1155" s="17"/>
      <c r="AEB1155" s="17"/>
      <c r="AEC1155" s="17"/>
      <c r="AED1155" s="17"/>
      <c r="AEE1155" s="17"/>
      <c r="AEF1155" s="17"/>
      <c r="AEG1155" s="17"/>
      <c r="AEH1155" s="17"/>
      <c r="AEI1155" s="17"/>
      <c r="AEJ1155" s="17"/>
      <c r="AEK1155" s="17"/>
      <c r="AEL1155" s="17"/>
      <c r="AEM1155" s="17"/>
      <c r="AEN1155" s="17"/>
      <c r="AEO1155" s="17"/>
      <c r="AEP1155" s="17"/>
      <c r="AEQ1155" s="17"/>
      <c r="AER1155" s="17"/>
      <c r="AES1155" s="17"/>
      <c r="AET1155" s="17"/>
      <c r="AEU1155" s="17"/>
      <c r="AEV1155" s="17"/>
      <c r="AEW1155" s="17"/>
      <c r="AEX1155" s="17"/>
      <c r="AEY1155" s="17"/>
      <c r="AEZ1155" s="17"/>
      <c r="AFA1155" s="17"/>
      <c r="AFB1155" s="17"/>
      <c r="AFC1155" s="17"/>
      <c r="AFD1155" s="17"/>
      <c r="AFE1155" s="17"/>
      <c r="AFF1155" s="17"/>
      <c r="AFG1155" s="17"/>
      <c r="AFH1155" s="17"/>
      <c r="AFI1155" s="17"/>
      <c r="AFJ1155" s="17"/>
      <c r="AFK1155" s="17"/>
      <c r="AFL1155" s="17"/>
      <c r="AFM1155" s="17"/>
      <c r="AFN1155" s="17"/>
      <c r="AFO1155" s="17"/>
      <c r="AFP1155" s="17"/>
      <c r="AFQ1155" s="17"/>
      <c r="AFR1155" s="17"/>
      <c r="AFS1155" s="17"/>
      <c r="AFT1155" s="17"/>
      <c r="AFU1155" s="17"/>
      <c r="AFV1155" s="17"/>
      <c r="AFW1155" s="17"/>
      <c r="AFX1155" s="17"/>
      <c r="AFY1155" s="17"/>
      <c r="AFZ1155" s="17"/>
      <c r="AGA1155" s="17"/>
      <c r="AGB1155" s="17"/>
      <c r="AGC1155" s="17"/>
      <c r="AGD1155" s="17"/>
      <c r="AGE1155" s="17"/>
      <c r="AGF1155" s="17"/>
      <c r="AGG1155" s="17"/>
      <c r="AGH1155" s="17"/>
      <c r="AGI1155" s="17"/>
      <c r="AGJ1155" s="17"/>
      <c r="AGK1155" s="17"/>
      <c r="AGL1155" s="17"/>
      <c r="AGM1155" s="17"/>
      <c r="AGN1155" s="17"/>
      <c r="AGO1155" s="17"/>
      <c r="AGP1155" s="17"/>
      <c r="AGQ1155" s="17"/>
      <c r="AGR1155" s="17"/>
      <c r="AGS1155" s="17"/>
      <c r="AGT1155" s="17"/>
      <c r="AGU1155" s="17"/>
      <c r="AGV1155" s="17"/>
      <c r="AGW1155" s="17"/>
      <c r="AGX1155" s="17"/>
      <c r="AGY1155" s="17"/>
      <c r="AGZ1155" s="17"/>
      <c r="AHA1155" s="17"/>
      <c r="AHB1155" s="17"/>
      <c r="AHC1155" s="17"/>
      <c r="AHD1155" s="17"/>
      <c r="AHE1155" s="17"/>
      <c r="AHF1155" s="17"/>
      <c r="AHG1155" s="17"/>
      <c r="AHH1155" s="17"/>
      <c r="AHI1155" s="17"/>
      <c r="AHJ1155" s="17"/>
      <c r="AHK1155" s="17"/>
      <c r="AHL1155" s="17"/>
      <c r="AHM1155" s="17"/>
      <c r="AHN1155" s="17"/>
      <c r="AHO1155" s="17"/>
      <c r="AHP1155" s="17"/>
      <c r="AHQ1155" s="17"/>
      <c r="AHR1155" s="17"/>
      <c r="AHS1155" s="17"/>
      <c r="AHT1155" s="17"/>
      <c r="AHU1155" s="17"/>
      <c r="AHV1155" s="17"/>
      <c r="AHW1155" s="17"/>
      <c r="AHX1155" s="17"/>
      <c r="AHY1155" s="17"/>
      <c r="AHZ1155" s="17"/>
      <c r="AIA1155" s="17"/>
      <c r="AIB1155" s="17"/>
      <c r="AIC1155" s="17"/>
      <c r="AID1155" s="17"/>
      <c r="AIE1155" s="17"/>
      <c r="AIF1155" s="17"/>
      <c r="AIG1155" s="17"/>
      <c r="AIH1155" s="17"/>
      <c r="AII1155" s="17"/>
      <c r="AIJ1155" s="17"/>
      <c r="AIK1155" s="17"/>
      <c r="AIL1155" s="17"/>
      <c r="AIM1155" s="17"/>
      <c r="AIN1155" s="17"/>
      <c r="AIO1155" s="17"/>
      <c r="AIP1155" s="17"/>
      <c r="AIQ1155" s="17"/>
      <c r="AIR1155" s="17"/>
      <c r="AIS1155" s="17"/>
      <c r="AIT1155" s="17"/>
      <c r="AIU1155" s="17"/>
      <c r="AIV1155" s="17"/>
      <c r="AIW1155" s="17"/>
      <c r="AIX1155" s="17"/>
      <c r="AIY1155" s="17"/>
      <c r="AIZ1155" s="17"/>
      <c r="AJA1155" s="17"/>
      <c r="AJB1155" s="17"/>
      <c r="AJC1155" s="17"/>
      <c r="AJD1155" s="17"/>
      <c r="AJE1155" s="17"/>
      <c r="AJF1155" s="17"/>
      <c r="AJG1155" s="17"/>
      <c r="AJH1155" s="17"/>
      <c r="AJI1155" s="17"/>
      <c r="AJJ1155" s="17"/>
      <c r="AJK1155" s="17"/>
      <c r="AJL1155" s="17"/>
      <c r="AJM1155" s="17"/>
      <c r="AJN1155" s="17"/>
      <c r="AJO1155" s="17"/>
      <c r="AJP1155" s="17"/>
      <c r="AJQ1155" s="17"/>
      <c r="AJR1155" s="17"/>
      <c r="AJS1155" s="17"/>
      <c r="AJT1155" s="17"/>
      <c r="AJU1155" s="17"/>
      <c r="AJV1155" s="17"/>
      <c r="AJW1155" s="17"/>
      <c r="AJX1155" s="17"/>
      <c r="AJY1155" s="17"/>
      <c r="AJZ1155" s="17"/>
      <c r="AKA1155" s="17"/>
      <c r="AKB1155" s="17"/>
      <c r="AKC1155" s="17"/>
      <c r="AKD1155" s="17"/>
      <c r="AKE1155" s="17"/>
      <c r="AKF1155" s="17"/>
      <c r="AKG1155" s="17"/>
      <c r="AKH1155" s="17"/>
      <c r="AKI1155" s="17"/>
      <c r="AKJ1155" s="17"/>
      <c r="AKK1155" s="17"/>
      <c r="AKL1155" s="17"/>
      <c r="AKM1155" s="17"/>
      <c r="AKN1155" s="17"/>
      <c r="AKO1155" s="17"/>
      <c r="AKP1155" s="17"/>
      <c r="AKQ1155" s="17"/>
      <c r="AKR1155" s="17"/>
      <c r="AKS1155" s="17"/>
      <c r="AKT1155" s="17"/>
      <c r="AKU1155" s="17"/>
      <c r="AKV1155" s="17"/>
      <c r="AKW1155" s="17"/>
      <c r="AKX1155" s="17"/>
      <c r="AKY1155" s="17"/>
      <c r="AKZ1155" s="17"/>
      <c r="ALA1155" s="17"/>
      <c r="ALB1155" s="17"/>
      <c r="ALC1155" s="17"/>
      <c r="ALD1155" s="17"/>
      <c r="ALE1155" s="17"/>
      <c r="ALF1155" s="17"/>
      <c r="ALG1155" s="17"/>
      <c r="ALH1155" s="17"/>
      <c r="ALI1155" s="17"/>
      <c r="ALJ1155" s="17"/>
      <c r="ALK1155" s="17"/>
      <c r="ALL1155" s="17"/>
      <c r="ALM1155" s="17"/>
      <c r="ALN1155" s="17"/>
      <c r="ALO1155" s="17"/>
      <c r="ALP1155" s="17"/>
      <c r="ALQ1155" s="17"/>
      <c r="ALR1155" s="17"/>
      <c r="ALS1155" s="17"/>
      <c r="ALT1155" s="17"/>
      <c r="ALU1155" s="17"/>
      <c r="ALV1155" s="17"/>
      <c r="ALW1155" s="17"/>
      <c r="ALX1155" s="17"/>
      <c r="ALY1155" s="17"/>
      <c r="ALZ1155" s="17"/>
      <c r="AMA1155" s="17"/>
      <c r="AMB1155" s="17"/>
      <c r="AMC1155" s="17"/>
      <c r="AMD1155" s="17"/>
      <c r="AME1155" s="17"/>
      <c r="AMF1155" s="17"/>
      <c r="AMG1155" s="17"/>
      <c r="AMH1155" s="17"/>
      <c r="AMI1155" s="17"/>
      <c r="AMJ1155" s="17"/>
      <c r="AMK1155" s="17"/>
      <c r="AML1155" s="17"/>
      <c r="AMM1155" s="17"/>
      <c r="AMN1155" s="17"/>
      <c r="AMO1155" s="17"/>
      <c r="AMP1155" s="17"/>
      <c r="AMQ1155" s="17"/>
      <c r="AMR1155" s="17"/>
      <c r="AMS1155" s="17"/>
      <c r="AMT1155" s="17"/>
      <c r="AMU1155" s="17"/>
      <c r="AMV1155" s="17"/>
      <c r="AMW1155" s="17"/>
      <c r="AMX1155" s="17"/>
      <c r="AMY1155" s="17"/>
      <c r="AMZ1155" s="17"/>
      <c r="ANA1155" s="17"/>
      <c r="ANB1155" s="17"/>
      <c r="ANC1155" s="17"/>
      <c r="AND1155" s="17"/>
      <c r="ANE1155" s="17"/>
      <c r="ANF1155" s="17"/>
      <c r="ANG1155" s="17"/>
      <c r="ANH1155" s="17"/>
      <c r="ANI1155" s="17"/>
      <c r="ANJ1155" s="17"/>
      <c r="ANK1155" s="17"/>
      <c r="ANL1155" s="17"/>
      <c r="ANM1155" s="17"/>
      <c r="ANN1155" s="17"/>
      <c r="ANO1155" s="17"/>
      <c r="ANP1155" s="17"/>
      <c r="ANQ1155" s="17"/>
      <c r="ANR1155" s="17"/>
      <c r="ANS1155" s="17"/>
      <c r="ANT1155" s="17"/>
      <c r="ANU1155" s="17"/>
      <c r="ANV1155" s="17"/>
      <c r="ANW1155" s="17"/>
      <c r="ANX1155" s="17"/>
      <c r="ANY1155" s="17"/>
      <c r="ANZ1155" s="17"/>
      <c r="AOA1155" s="17"/>
      <c r="AOB1155" s="17"/>
      <c r="AOC1155" s="17"/>
      <c r="AOD1155" s="17"/>
      <c r="AOE1155" s="17"/>
      <c r="AOF1155" s="17"/>
      <c r="AOG1155" s="17"/>
      <c r="AOH1155" s="17"/>
      <c r="AOI1155" s="17"/>
      <c r="AOJ1155" s="17"/>
      <c r="AOK1155" s="17"/>
      <c r="AOL1155" s="17"/>
      <c r="AOM1155" s="17"/>
      <c r="AON1155" s="17"/>
      <c r="AOO1155" s="17"/>
      <c r="AOP1155" s="17"/>
      <c r="AOQ1155" s="17"/>
      <c r="AOR1155" s="17"/>
      <c r="AOS1155" s="17"/>
      <c r="AOT1155" s="17"/>
      <c r="AOU1155" s="17"/>
      <c r="AOV1155" s="17"/>
      <c r="AOW1155" s="17"/>
      <c r="AOX1155" s="17"/>
      <c r="AOY1155" s="17"/>
      <c r="AOZ1155" s="17"/>
      <c r="APA1155" s="17"/>
      <c r="APB1155" s="17"/>
      <c r="APC1155" s="17"/>
      <c r="APD1155" s="17"/>
      <c r="APE1155" s="17"/>
      <c r="APF1155" s="17"/>
      <c r="APG1155" s="17"/>
      <c r="APH1155" s="17"/>
      <c r="API1155" s="17"/>
      <c r="APJ1155" s="17"/>
      <c r="APK1155" s="17"/>
      <c r="APL1155" s="17"/>
      <c r="APM1155" s="17"/>
      <c r="APN1155" s="17"/>
      <c r="APO1155" s="17"/>
      <c r="APP1155" s="17"/>
      <c r="APQ1155" s="17"/>
      <c r="APR1155" s="17"/>
      <c r="APS1155" s="17"/>
      <c r="APT1155" s="17"/>
      <c r="APU1155" s="17"/>
      <c r="APV1155" s="17"/>
      <c r="APW1155" s="17"/>
      <c r="APX1155" s="17"/>
      <c r="APY1155" s="17"/>
      <c r="APZ1155" s="17"/>
      <c r="AQA1155" s="17"/>
      <c r="AQB1155" s="17"/>
      <c r="AQC1155" s="17"/>
      <c r="AQD1155" s="17"/>
      <c r="AQE1155" s="17"/>
      <c r="AQF1155" s="17"/>
      <c r="AQG1155" s="17"/>
      <c r="AQH1155" s="17"/>
      <c r="AQI1155" s="17"/>
      <c r="AQJ1155" s="17"/>
      <c r="AQK1155" s="17"/>
      <c r="AQL1155" s="17"/>
      <c r="AQM1155" s="17"/>
      <c r="AQN1155" s="17"/>
      <c r="AQO1155" s="17"/>
      <c r="AQP1155" s="17"/>
      <c r="AQQ1155" s="17"/>
      <c r="AQR1155" s="17"/>
      <c r="AQS1155" s="17"/>
      <c r="AQT1155" s="17"/>
      <c r="AQU1155" s="17"/>
      <c r="AQV1155" s="17"/>
      <c r="AQW1155" s="17"/>
      <c r="AQX1155" s="17"/>
      <c r="AQY1155" s="17"/>
      <c r="AQZ1155" s="17"/>
      <c r="ARA1155" s="17"/>
      <c r="ARB1155" s="17"/>
      <c r="ARC1155" s="17"/>
      <c r="ARD1155" s="17"/>
      <c r="ARE1155" s="17"/>
      <c r="ARF1155" s="17"/>
      <c r="ARG1155" s="17"/>
      <c r="ARH1155" s="17"/>
      <c r="ARI1155" s="17"/>
      <c r="ARJ1155" s="17"/>
      <c r="ARK1155" s="17"/>
      <c r="ARL1155" s="17"/>
      <c r="ARM1155" s="17"/>
      <c r="ARN1155" s="17"/>
      <c r="ARO1155" s="17"/>
      <c r="ARP1155" s="17"/>
      <c r="ARQ1155" s="17"/>
      <c r="ARR1155" s="17"/>
      <c r="ARS1155" s="17"/>
      <c r="ART1155" s="17"/>
      <c r="ARU1155" s="17"/>
      <c r="ARV1155" s="17"/>
      <c r="ARW1155" s="17"/>
      <c r="ARX1155" s="17"/>
      <c r="ARY1155" s="17"/>
      <c r="ARZ1155" s="17"/>
      <c r="ASA1155" s="17"/>
      <c r="ASB1155" s="17"/>
      <c r="ASC1155" s="17"/>
      <c r="ASD1155" s="17"/>
      <c r="ASE1155" s="17"/>
      <c r="ASF1155" s="17"/>
      <c r="ASG1155" s="17"/>
      <c r="ASH1155" s="17"/>
      <c r="ASI1155" s="17"/>
      <c r="ASJ1155" s="17"/>
      <c r="ASK1155" s="17"/>
      <c r="ASL1155" s="17"/>
      <c r="ASM1155" s="17"/>
      <c r="ASN1155" s="17"/>
      <c r="ASO1155" s="17"/>
      <c r="ASP1155" s="17"/>
      <c r="ASQ1155" s="17"/>
      <c r="ASR1155" s="17"/>
      <c r="ASS1155" s="17"/>
      <c r="AST1155" s="17"/>
      <c r="ASU1155" s="17"/>
      <c r="ASV1155" s="17"/>
      <c r="ASW1155" s="17"/>
      <c r="ASX1155" s="17"/>
      <c r="ASY1155" s="17"/>
      <c r="ASZ1155" s="17"/>
      <c r="ATA1155" s="17"/>
      <c r="ATB1155" s="17"/>
      <c r="ATC1155" s="17"/>
      <c r="ATD1155" s="17"/>
      <c r="ATE1155" s="17"/>
      <c r="ATF1155" s="17"/>
      <c r="ATG1155" s="17"/>
      <c r="ATH1155" s="17"/>
      <c r="ATI1155" s="17"/>
      <c r="ATJ1155" s="17"/>
      <c r="ATK1155" s="17"/>
      <c r="ATL1155" s="17"/>
      <c r="ATM1155" s="17"/>
      <c r="ATN1155" s="17"/>
      <c r="ATO1155" s="17"/>
      <c r="ATP1155" s="17"/>
      <c r="ATQ1155" s="17"/>
      <c r="ATR1155" s="17"/>
      <c r="ATS1155" s="17"/>
      <c r="ATT1155" s="17"/>
      <c r="ATU1155" s="17"/>
      <c r="ATV1155" s="17"/>
      <c r="ATW1155" s="17"/>
      <c r="ATX1155" s="17"/>
      <c r="ATY1155" s="17"/>
      <c r="ATZ1155" s="17"/>
      <c r="AUA1155" s="17"/>
      <c r="AUB1155" s="17"/>
      <c r="AUC1155" s="17"/>
      <c r="AUD1155" s="17"/>
      <c r="AUE1155" s="17"/>
      <c r="AUF1155" s="17"/>
      <c r="AUG1155" s="17"/>
      <c r="AUH1155" s="17"/>
      <c r="AUI1155" s="17"/>
      <c r="AUJ1155" s="17"/>
      <c r="AUK1155" s="17"/>
      <c r="AUL1155" s="17"/>
      <c r="AUM1155" s="17"/>
      <c r="AUN1155" s="17"/>
      <c r="AUO1155" s="17"/>
      <c r="AUP1155" s="17"/>
      <c r="AUQ1155" s="17"/>
      <c r="AUR1155" s="17"/>
      <c r="AUS1155" s="17"/>
      <c r="AUT1155" s="17"/>
      <c r="AUU1155" s="17"/>
      <c r="AUV1155" s="17"/>
      <c r="AUW1155" s="17"/>
      <c r="AUX1155" s="17"/>
      <c r="AUY1155" s="17"/>
      <c r="AUZ1155" s="17"/>
      <c r="AVA1155" s="17"/>
      <c r="AVB1155" s="17"/>
      <c r="AVC1155" s="17"/>
      <c r="AVD1155" s="17"/>
      <c r="AVE1155" s="17"/>
      <c r="AVF1155" s="17"/>
      <c r="AVG1155" s="17"/>
      <c r="AVH1155" s="17"/>
      <c r="AVI1155" s="17"/>
      <c r="AVJ1155" s="17"/>
      <c r="AVK1155" s="17"/>
      <c r="AVL1155" s="17"/>
      <c r="AVM1155" s="17"/>
      <c r="AVN1155" s="17"/>
      <c r="AVO1155" s="17"/>
      <c r="AVP1155" s="17"/>
      <c r="AVQ1155" s="17"/>
      <c r="AVR1155" s="17"/>
      <c r="AVS1155" s="17"/>
      <c r="AVT1155" s="17"/>
      <c r="AVU1155" s="17"/>
      <c r="AVV1155" s="17"/>
      <c r="AVW1155" s="17"/>
      <c r="AVX1155" s="17"/>
      <c r="AVY1155" s="17"/>
      <c r="AVZ1155" s="17"/>
      <c r="AWA1155" s="17"/>
      <c r="AWB1155" s="17"/>
      <c r="AWC1155" s="17"/>
      <c r="AWD1155" s="17"/>
      <c r="AWE1155" s="17"/>
      <c r="AWF1155" s="17"/>
      <c r="AWG1155" s="17"/>
      <c r="AWH1155" s="17"/>
      <c r="AWI1155" s="17"/>
      <c r="AWJ1155" s="17"/>
      <c r="AWK1155" s="17"/>
      <c r="AWL1155" s="17"/>
      <c r="AWM1155" s="17"/>
      <c r="AWN1155" s="17"/>
      <c r="AWO1155" s="17"/>
      <c r="AWP1155" s="17"/>
      <c r="AWQ1155" s="17"/>
      <c r="AWR1155" s="17"/>
      <c r="AWS1155" s="17"/>
      <c r="AWT1155" s="17"/>
      <c r="AWU1155" s="17"/>
      <c r="AWV1155" s="17"/>
      <c r="AWW1155" s="17"/>
      <c r="AWX1155" s="17"/>
      <c r="AWY1155" s="17"/>
      <c r="AWZ1155" s="17"/>
      <c r="AXA1155" s="17"/>
      <c r="AXB1155" s="17"/>
      <c r="AXC1155" s="17"/>
      <c r="AXD1155" s="17"/>
      <c r="AXE1155" s="17"/>
      <c r="AXF1155" s="17"/>
      <c r="AXG1155" s="17"/>
      <c r="AXH1155" s="17"/>
      <c r="AXI1155" s="17"/>
      <c r="AXJ1155" s="17"/>
      <c r="AXK1155" s="17"/>
      <c r="AXL1155" s="17"/>
      <c r="AXM1155" s="17"/>
      <c r="AXN1155" s="17"/>
      <c r="AXO1155" s="17"/>
      <c r="AXP1155" s="17"/>
      <c r="AXQ1155" s="17"/>
      <c r="AXR1155" s="17"/>
      <c r="AXS1155" s="17"/>
      <c r="AXT1155" s="17"/>
      <c r="AXU1155" s="17"/>
      <c r="AXV1155" s="17"/>
      <c r="AXW1155" s="17"/>
      <c r="AXX1155" s="17"/>
      <c r="AXY1155" s="17"/>
      <c r="AXZ1155" s="17"/>
      <c r="AYA1155" s="17"/>
      <c r="AYB1155" s="17"/>
      <c r="AYC1155" s="17"/>
      <c r="AYD1155" s="17"/>
      <c r="AYE1155" s="17"/>
      <c r="AYF1155" s="17"/>
      <c r="AYG1155" s="17"/>
      <c r="AYH1155" s="17"/>
      <c r="AYI1155" s="17"/>
      <c r="AYJ1155" s="17"/>
      <c r="AYK1155" s="17"/>
      <c r="AYL1155" s="17"/>
      <c r="AYM1155" s="17"/>
      <c r="AYN1155" s="17"/>
      <c r="AYO1155" s="17"/>
      <c r="AYP1155" s="17"/>
      <c r="AYQ1155" s="17"/>
      <c r="AYR1155" s="17"/>
      <c r="AYS1155" s="17"/>
      <c r="AYT1155" s="17"/>
      <c r="AYU1155" s="17"/>
      <c r="AYV1155" s="17"/>
      <c r="AYW1155" s="17"/>
      <c r="AYX1155" s="17"/>
      <c r="AYY1155" s="17"/>
      <c r="AYZ1155" s="17"/>
      <c r="AZA1155" s="17"/>
      <c r="AZB1155" s="17"/>
      <c r="AZC1155" s="17"/>
      <c r="AZD1155" s="17"/>
      <c r="AZE1155" s="17"/>
      <c r="AZF1155" s="17"/>
      <c r="AZG1155" s="17"/>
      <c r="AZH1155" s="17"/>
      <c r="AZI1155" s="17"/>
      <c r="AZJ1155" s="17"/>
      <c r="AZK1155" s="17"/>
      <c r="AZL1155" s="17"/>
      <c r="AZM1155" s="17"/>
      <c r="AZN1155" s="17"/>
      <c r="AZO1155" s="17"/>
      <c r="AZP1155" s="17"/>
      <c r="AZQ1155" s="17"/>
      <c r="AZR1155" s="17"/>
      <c r="AZS1155" s="17"/>
      <c r="AZT1155" s="17"/>
      <c r="AZU1155" s="17"/>
      <c r="AZV1155" s="17"/>
      <c r="AZW1155" s="17"/>
      <c r="AZX1155" s="17"/>
      <c r="AZY1155" s="17"/>
      <c r="AZZ1155" s="17"/>
      <c r="BAA1155" s="17"/>
      <c r="BAB1155" s="17"/>
      <c r="BAC1155" s="17"/>
      <c r="BAD1155" s="17"/>
      <c r="BAE1155" s="17"/>
      <c r="BAF1155" s="17"/>
      <c r="BAG1155" s="17"/>
      <c r="BAH1155" s="17"/>
      <c r="BAI1155" s="17"/>
      <c r="BAJ1155" s="17"/>
      <c r="BAK1155" s="17"/>
      <c r="BAL1155" s="17"/>
      <c r="BAM1155" s="17"/>
      <c r="BAN1155" s="17"/>
      <c r="BAO1155" s="17"/>
      <c r="BAP1155" s="17"/>
      <c r="BAQ1155" s="17"/>
      <c r="BAR1155" s="17"/>
      <c r="BAS1155" s="17"/>
      <c r="BAT1155" s="17"/>
      <c r="BAU1155" s="17"/>
      <c r="BAV1155" s="17"/>
      <c r="BAW1155" s="17"/>
      <c r="BAX1155" s="17"/>
      <c r="BAY1155" s="17"/>
      <c r="BAZ1155" s="17"/>
      <c r="BBA1155" s="17"/>
      <c r="BBB1155" s="17"/>
      <c r="BBC1155" s="17"/>
      <c r="BBD1155" s="17"/>
      <c r="BBE1155" s="17"/>
      <c r="BBF1155" s="17"/>
      <c r="BBG1155" s="17"/>
      <c r="BBH1155" s="17"/>
      <c r="BBI1155" s="17"/>
      <c r="BBJ1155" s="17"/>
      <c r="BBK1155" s="17"/>
      <c r="BBL1155" s="17"/>
      <c r="BBM1155" s="17"/>
      <c r="BBN1155" s="17"/>
      <c r="BBO1155" s="17"/>
      <c r="BBP1155" s="17"/>
      <c r="BBQ1155" s="17"/>
      <c r="BBR1155" s="17"/>
      <c r="BBS1155" s="17"/>
      <c r="BBT1155" s="17"/>
      <c r="BBU1155" s="17"/>
      <c r="BBV1155" s="17"/>
      <c r="BBW1155" s="17"/>
      <c r="BBX1155" s="17"/>
      <c r="BBY1155" s="17"/>
      <c r="BBZ1155" s="17"/>
      <c r="BCA1155" s="17"/>
      <c r="BCB1155" s="17"/>
      <c r="BCC1155" s="17"/>
      <c r="BCD1155" s="17"/>
      <c r="BCE1155" s="17"/>
      <c r="BCF1155" s="17"/>
      <c r="BCG1155" s="17"/>
      <c r="BCH1155" s="17"/>
      <c r="BCI1155" s="17"/>
      <c r="BCJ1155" s="17"/>
      <c r="BCK1155" s="17"/>
      <c r="BCL1155" s="17"/>
      <c r="BCM1155" s="17"/>
      <c r="BCN1155" s="17"/>
      <c r="BCO1155" s="17"/>
      <c r="BCP1155" s="17"/>
      <c r="BCQ1155" s="17"/>
      <c r="BCR1155" s="17"/>
      <c r="BCS1155" s="17"/>
      <c r="BCT1155" s="17"/>
      <c r="BCU1155" s="17"/>
      <c r="BCV1155" s="17"/>
      <c r="BCW1155" s="17"/>
      <c r="BCX1155" s="17"/>
      <c r="BCY1155" s="17"/>
      <c r="BCZ1155" s="17"/>
      <c r="BDA1155" s="17"/>
      <c r="BDB1155" s="17"/>
      <c r="BDC1155" s="17"/>
      <c r="BDD1155" s="17"/>
      <c r="BDE1155" s="17"/>
      <c r="BDF1155" s="17"/>
      <c r="BDG1155" s="17"/>
      <c r="BDH1155" s="17"/>
      <c r="BDI1155" s="17"/>
      <c r="BDJ1155" s="17"/>
      <c r="BDK1155" s="17"/>
      <c r="BDL1155" s="17"/>
      <c r="BDM1155" s="17"/>
      <c r="BDN1155" s="17"/>
      <c r="BDO1155" s="17"/>
      <c r="BDP1155" s="17"/>
      <c r="BDQ1155" s="17"/>
      <c r="BDR1155" s="17"/>
      <c r="BDS1155" s="17"/>
      <c r="BDT1155" s="17"/>
      <c r="BDU1155" s="17"/>
      <c r="BDV1155" s="17"/>
      <c r="BDW1155" s="17"/>
      <c r="BDX1155" s="17"/>
      <c r="BDY1155" s="17"/>
      <c r="BDZ1155" s="17"/>
      <c r="BEA1155" s="17"/>
      <c r="BEB1155" s="17"/>
      <c r="BEC1155" s="17"/>
      <c r="BED1155" s="17"/>
      <c r="BEE1155" s="17"/>
      <c r="BEF1155" s="17"/>
      <c r="BEG1155" s="17"/>
      <c r="BEH1155" s="17"/>
      <c r="BEI1155" s="17"/>
      <c r="BEJ1155" s="17"/>
      <c r="BEK1155" s="17"/>
      <c r="BEL1155" s="17"/>
      <c r="BEM1155" s="17"/>
      <c r="BEN1155" s="17"/>
      <c r="BEO1155" s="17"/>
      <c r="BEP1155" s="17"/>
      <c r="BEQ1155" s="17"/>
      <c r="BER1155" s="17"/>
      <c r="BES1155" s="17"/>
      <c r="BET1155" s="17"/>
      <c r="BEU1155" s="17"/>
      <c r="BEV1155" s="17"/>
      <c r="BEW1155" s="17"/>
      <c r="BEX1155" s="17"/>
      <c r="BEY1155" s="17"/>
      <c r="BEZ1155" s="17"/>
      <c r="BFA1155" s="17"/>
      <c r="BFB1155" s="17"/>
      <c r="BFC1155" s="17"/>
      <c r="BFD1155" s="17"/>
      <c r="BFE1155" s="17"/>
      <c r="BFF1155" s="17"/>
      <c r="BFG1155" s="17"/>
      <c r="BFH1155" s="17"/>
      <c r="BFI1155" s="17"/>
      <c r="BFJ1155" s="17"/>
      <c r="BFK1155" s="17"/>
      <c r="BFL1155" s="17"/>
      <c r="BFM1155" s="17"/>
      <c r="BFN1155" s="17"/>
      <c r="BFO1155" s="17"/>
      <c r="BFP1155" s="17"/>
      <c r="BFQ1155" s="17"/>
      <c r="BFR1155" s="17"/>
      <c r="BFS1155" s="17"/>
      <c r="BFT1155" s="17"/>
      <c r="BFU1155" s="17"/>
      <c r="BFV1155" s="17"/>
      <c r="BFW1155" s="17"/>
      <c r="BFX1155" s="17"/>
      <c r="BFY1155" s="17"/>
      <c r="BFZ1155" s="17"/>
      <c r="BGA1155" s="17"/>
      <c r="BGB1155" s="17"/>
      <c r="BGC1155" s="17"/>
      <c r="BGD1155" s="17"/>
      <c r="BGE1155" s="17"/>
      <c r="BGF1155" s="17"/>
      <c r="BGG1155" s="17"/>
      <c r="BGH1155" s="17"/>
      <c r="BGI1155" s="17"/>
      <c r="BGJ1155" s="17"/>
      <c r="BGK1155" s="17"/>
      <c r="BGL1155" s="17"/>
      <c r="BGM1155" s="17"/>
      <c r="BGN1155" s="17"/>
      <c r="BGO1155" s="17"/>
      <c r="BGP1155" s="17"/>
      <c r="BGQ1155" s="17"/>
      <c r="BGR1155" s="17"/>
      <c r="BGS1155" s="17"/>
      <c r="BGT1155" s="17"/>
      <c r="BGU1155" s="17"/>
      <c r="BGV1155" s="17"/>
      <c r="BGW1155" s="17"/>
      <c r="BGX1155" s="17"/>
      <c r="BGY1155" s="17"/>
      <c r="BGZ1155" s="17"/>
      <c r="BHA1155" s="17"/>
      <c r="BHB1155" s="17"/>
      <c r="BHC1155" s="17"/>
      <c r="BHD1155" s="17"/>
      <c r="BHE1155" s="17"/>
      <c r="BHF1155" s="17"/>
      <c r="BHG1155" s="17"/>
      <c r="BHH1155" s="17"/>
      <c r="BHI1155" s="17"/>
      <c r="BHJ1155" s="17"/>
      <c r="BHK1155" s="17"/>
      <c r="BHL1155" s="17"/>
      <c r="BHM1155" s="17"/>
      <c r="BHN1155" s="17"/>
      <c r="BHO1155" s="17"/>
      <c r="BHP1155" s="17"/>
      <c r="BHQ1155" s="17"/>
      <c r="BHR1155" s="17"/>
      <c r="BHS1155" s="17"/>
      <c r="BHT1155" s="17"/>
      <c r="BHU1155" s="17"/>
      <c r="BHV1155" s="17"/>
      <c r="BHW1155" s="17"/>
      <c r="BHX1155" s="17"/>
      <c r="BHY1155" s="17"/>
      <c r="BHZ1155" s="17"/>
      <c r="BIA1155" s="17"/>
      <c r="BIB1155" s="17"/>
      <c r="BIC1155" s="17"/>
      <c r="BID1155" s="17"/>
      <c r="BIE1155" s="17"/>
      <c r="BIF1155" s="17"/>
      <c r="BIG1155" s="17"/>
      <c r="BIH1155" s="17"/>
      <c r="BII1155" s="17"/>
      <c r="BIJ1155" s="17"/>
      <c r="BIK1155" s="17"/>
      <c r="BIL1155" s="17"/>
      <c r="BIM1155" s="17"/>
      <c r="BIN1155" s="17"/>
      <c r="BIO1155" s="17"/>
      <c r="BIP1155" s="17"/>
      <c r="BIQ1155" s="17"/>
      <c r="BIR1155" s="17"/>
      <c r="BIS1155" s="17"/>
      <c r="BIT1155" s="17"/>
      <c r="BIU1155" s="17"/>
      <c r="BIV1155" s="17"/>
      <c r="BIW1155" s="17"/>
      <c r="BIX1155" s="17"/>
      <c r="BIY1155" s="17"/>
      <c r="BIZ1155" s="17"/>
      <c r="BJA1155" s="17"/>
      <c r="BJB1155" s="17"/>
      <c r="BJC1155" s="17"/>
      <c r="BJD1155" s="17"/>
      <c r="BJE1155" s="17"/>
      <c r="BJF1155" s="17"/>
      <c r="BJG1155" s="17"/>
      <c r="BJH1155" s="17"/>
      <c r="BJI1155" s="17"/>
      <c r="BJJ1155" s="17"/>
      <c r="BJK1155" s="17"/>
      <c r="BJL1155" s="17"/>
      <c r="BJM1155" s="17"/>
      <c r="BJN1155" s="17"/>
      <c r="BJO1155" s="17"/>
      <c r="BJP1155" s="17"/>
      <c r="BJQ1155" s="17"/>
      <c r="BJR1155" s="17"/>
      <c r="BJS1155" s="17"/>
      <c r="BJT1155" s="17"/>
      <c r="BJU1155" s="17"/>
      <c r="BJV1155" s="17"/>
      <c r="BJW1155" s="17"/>
      <c r="BJX1155" s="17"/>
      <c r="BJY1155" s="17"/>
      <c r="BJZ1155" s="17"/>
      <c r="BKA1155" s="17"/>
      <c r="BKB1155" s="17"/>
      <c r="BKC1155" s="17"/>
      <c r="BKD1155" s="17"/>
      <c r="BKE1155" s="17"/>
      <c r="BKF1155" s="17"/>
      <c r="BKG1155" s="17"/>
      <c r="BKH1155" s="17"/>
      <c r="BKI1155" s="17"/>
      <c r="BKJ1155" s="17"/>
      <c r="BKK1155" s="17"/>
      <c r="BKL1155" s="17"/>
      <c r="BKM1155" s="17"/>
      <c r="BKN1155" s="17"/>
      <c r="BKO1155" s="17"/>
      <c r="BKP1155" s="17"/>
      <c r="BKQ1155" s="17"/>
      <c r="BKR1155" s="17"/>
      <c r="BKS1155" s="17"/>
      <c r="BKT1155" s="17"/>
      <c r="BKU1155" s="17"/>
      <c r="BKV1155" s="17"/>
      <c r="BKW1155" s="17"/>
      <c r="BKX1155" s="17"/>
      <c r="BKY1155" s="17"/>
      <c r="BKZ1155" s="17"/>
      <c r="BLA1155" s="17"/>
      <c r="BLB1155" s="17"/>
      <c r="BLC1155" s="17"/>
      <c r="BLD1155" s="17"/>
      <c r="BLE1155" s="17"/>
      <c r="BLF1155" s="17"/>
      <c r="BLG1155" s="17"/>
      <c r="BLH1155" s="17"/>
      <c r="BLI1155" s="17"/>
      <c r="BLJ1155" s="17"/>
      <c r="BLK1155" s="17"/>
      <c r="BLL1155" s="17"/>
      <c r="BLM1155" s="17"/>
      <c r="BLN1155" s="17"/>
      <c r="BLO1155" s="17"/>
      <c r="BLP1155" s="17"/>
      <c r="BLQ1155" s="17"/>
      <c r="BLR1155" s="17"/>
      <c r="BLS1155" s="17"/>
      <c r="BLT1155" s="17"/>
      <c r="BLU1155" s="17"/>
      <c r="BLV1155" s="17"/>
      <c r="BLW1155" s="17"/>
      <c r="BLX1155" s="17"/>
      <c r="BLY1155" s="17"/>
      <c r="BLZ1155" s="17"/>
      <c r="BMA1155" s="17"/>
      <c r="BMB1155" s="17"/>
      <c r="BMC1155" s="17"/>
      <c r="BMD1155" s="17"/>
      <c r="BME1155" s="17"/>
      <c r="BMF1155" s="17"/>
      <c r="BMG1155" s="17"/>
      <c r="BMH1155" s="17"/>
      <c r="BMI1155" s="17"/>
      <c r="BMJ1155" s="17"/>
      <c r="BMK1155" s="17"/>
      <c r="BML1155" s="17"/>
      <c r="BMM1155" s="17"/>
      <c r="BMN1155" s="17"/>
      <c r="BMO1155" s="17"/>
      <c r="BMP1155" s="17"/>
      <c r="BMQ1155" s="17"/>
      <c r="BMR1155" s="17"/>
      <c r="BMS1155" s="17"/>
      <c r="BMT1155" s="17"/>
      <c r="BMU1155" s="17"/>
      <c r="BMV1155" s="17"/>
      <c r="BMW1155" s="17"/>
      <c r="BMX1155" s="17"/>
      <c r="BMY1155" s="17"/>
      <c r="BMZ1155" s="17"/>
      <c r="BNA1155" s="17"/>
      <c r="BNB1155" s="17"/>
      <c r="BNC1155" s="17"/>
      <c r="BND1155" s="17"/>
      <c r="BNE1155" s="17"/>
      <c r="BNF1155" s="17"/>
      <c r="BNG1155" s="17"/>
      <c r="BNH1155" s="17"/>
      <c r="BNI1155" s="17"/>
      <c r="BNJ1155" s="17"/>
      <c r="BNK1155" s="17"/>
      <c r="BNL1155" s="17"/>
      <c r="BNM1155" s="17"/>
      <c r="BNN1155" s="17"/>
      <c r="BNO1155" s="17"/>
      <c r="BNP1155" s="17"/>
      <c r="BNQ1155" s="17"/>
      <c r="BNR1155" s="17"/>
      <c r="BNS1155" s="17"/>
      <c r="BNT1155" s="17"/>
      <c r="BNU1155" s="17"/>
      <c r="BNV1155" s="17"/>
      <c r="BNW1155" s="17"/>
      <c r="BNX1155" s="17"/>
      <c r="BNY1155" s="17"/>
      <c r="BNZ1155" s="17"/>
      <c r="BOA1155" s="17"/>
      <c r="BOB1155" s="17"/>
      <c r="BOC1155" s="17"/>
      <c r="BOD1155" s="17"/>
      <c r="BOE1155" s="17"/>
      <c r="BOF1155" s="17"/>
      <c r="BOG1155" s="17"/>
      <c r="BOH1155" s="17"/>
      <c r="BOI1155" s="17"/>
      <c r="BOJ1155" s="17"/>
      <c r="BOK1155" s="17"/>
      <c r="BOL1155" s="17"/>
      <c r="BOM1155" s="17"/>
      <c r="BON1155" s="17"/>
      <c r="BOO1155" s="17"/>
      <c r="BOP1155" s="17"/>
      <c r="BOQ1155" s="17"/>
      <c r="BOR1155" s="17"/>
      <c r="BOS1155" s="17"/>
      <c r="BOT1155" s="17"/>
      <c r="BOU1155" s="17"/>
      <c r="BOV1155" s="17"/>
      <c r="BOW1155" s="17"/>
      <c r="BOX1155" s="17"/>
      <c r="BOY1155" s="17"/>
      <c r="BOZ1155" s="17"/>
      <c r="BPA1155" s="17"/>
      <c r="BPB1155" s="17"/>
      <c r="BPC1155" s="17"/>
      <c r="BPD1155" s="17"/>
      <c r="BPE1155" s="17"/>
      <c r="BPF1155" s="17"/>
      <c r="BPG1155" s="17"/>
      <c r="BPH1155" s="17"/>
      <c r="BPI1155" s="17"/>
      <c r="BPJ1155" s="17"/>
      <c r="BPK1155" s="17"/>
      <c r="BPL1155" s="17"/>
      <c r="BPM1155" s="17"/>
      <c r="BPN1155" s="17"/>
      <c r="BPO1155" s="17"/>
      <c r="BPP1155" s="17"/>
      <c r="BPQ1155" s="17"/>
      <c r="BPR1155" s="17"/>
      <c r="BPS1155" s="17"/>
      <c r="BPT1155" s="17"/>
      <c r="BPU1155" s="17"/>
      <c r="BPV1155" s="17"/>
      <c r="BPW1155" s="17"/>
      <c r="BPX1155" s="17"/>
      <c r="BPY1155" s="17"/>
      <c r="BPZ1155" s="17"/>
      <c r="BQA1155" s="17"/>
      <c r="BQB1155" s="17"/>
      <c r="BQC1155" s="17"/>
      <c r="BQD1155" s="17"/>
      <c r="BQE1155" s="17"/>
      <c r="BQF1155" s="17"/>
      <c r="BQG1155" s="17"/>
      <c r="BQH1155" s="17"/>
      <c r="BQI1155" s="17"/>
      <c r="BQJ1155" s="17"/>
      <c r="BQK1155" s="17"/>
      <c r="BQL1155" s="17"/>
      <c r="BQM1155" s="17"/>
      <c r="BQN1155" s="17"/>
      <c r="BQO1155" s="17"/>
      <c r="BQP1155" s="17"/>
      <c r="BQQ1155" s="17"/>
      <c r="BQR1155" s="17"/>
      <c r="BQS1155" s="17"/>
      <c r="BQT1155" s="17"/>
      <c r="BQU1155" s="17"/>
      <c r="BQV1155" s="17"/>
      <c r="BQW1155" s="17"/>
      <c r="BQX1155" s="17"/>
      <c r="BQY1155" s="17"/>
      <c r="BQZ1155" s="17"/>
      <c r="BRA1155" s="17"/>
      <c r="BRB1155" s="17"/>
      <c r="BRC1155" s="17"/>
      <c r="BRD1155" s="17"/>
      <c r="BRE1155" s="17"/>
      <c r="BRF1155" s="17"/>
      <c r="BRG1155" s="17"/>
      <c r="BRH1155" s="17"/>
      <c r="BRI1155" s="17"/>
      <c r="BRJ1155" s="17"/>
      <c r="BRK1155" s="17"/>
      <c r="BRL1155" s="17"/>
      <c r="BRM1155" s="17"/>
      <c r="BRN1155" s="17"/>
      <c r="BRO1155" s="17"/>
      <c r="BRP1155" s="17"/>
      <c r="BRQ1155" s="17"/>
      <c r="BRR1155" s="17"/>
      <c r="BRS1155" s="17"/>
      <c r="BRT1155" s="17"/>
      <c r="BRU1155" s="17"/>
      <c r="BRV1155" s="17"/>
      <c r="BRW1155" s="17"/>
      <c r="BRX1155" s="17"/>
      <c r="BRY1155" s="17"/>
      <c r="BRZ1155" s="17"/>
      <c r="BSA1155" s="17"/>
      <c r="BSB1155" s="17"/>
      <c r="BSC1155" s="17"/>
      <c r="BSD1155" s="17"/>
      <c r="BSE1155" s="17"/>
      <c r="BSF1155" s="17"/>
      <c r="BSG1155" s="17"/>
      <c r="BSH1155" s="17"/>
      <c r="BSI1155" s="17"/>
      <c r="BSJ1155" s="17"/>
      <c r="BSK1155" s="17"/>
      <c r="BSL1155" s="17"/>
      <c r="BSM1155" s="17"/>
      <c r="BSN1155" s="17"/>
      <c r="BSO1155" s="17"/>
      <c r="BSP1155" s="17"/>
      <c r="BSQ1155" s="17"/>
      <c r="BSR1155" s="17"/>
      <c r="BSS1155" s="17"/>
      <c r="BST1155" s="17"/>
      <c r="BSU1155" s="17"/>
      <c r="BSV1155" s="17"/>
      <c r="BSW1155" s="17"/>
      <c r="BSX1155" s="17"/>
      <c r="BSY1155" s="17"/>
      <c r="BSZ1155" s="17"/>
      <c r="BTA1155" s="17"/>
      <c r="BTB1155" s="17"/>
      <c r="BTC1155" s="17"/>
      <c r="BTD1155" s="17"/>
      <c r="BTE1155" s="17"/>
      <c r="BTF1155" s="17"/>
      <c r="BTG1155" s="17"/>
      <c r="BTH1155" s="17"/>
      <c r="BTI1155" s="17"/>
      <c r="BTJ1155" s="17"/>
      <c r="BTK1155" s="17"/>
      <c r="BTL1155" s="17"/>
      <c r="BTM1155" s="17"/>
      <c r="BTN1155" s="17"/>
      <c r="BTO1155" s="17"/>
      <c r="BTP1155" s="17"/>
      <c r="BTQ1155" s="17"/>
      <c r="BTR1155" s="17"/>
      <c r="BTS1155" s="17"/>
      <c r="BTT1155" s="17"/>
      <c r="BTU1155" s="17"/>
      <c r="BTV1155" s="17"/>
      <c r="BTW1155" s="17"/>
      <c r="BTX1155" s="17"/>
      <c r="BTY1155" s="17"/>
      <c r="BTZ1155" s="17"/>
      <c r="BUA1155" s="17"/>
      <c r="BUB1155" s="17"/>
      <c r="BUC1155" s="17"/>
      <c r="BUD1155" s="17"/>
      <c r="BUE1155" s="17"/>
      <c r="BUF1155" s="17"/>
      <c r="BUG1155" s="17"/>
      <c r="BUH1155" s="17"/>
      <c r="BUI1155" s="17"/>
      <c r="BUJ1155" s="17"/>
      <c r="BUK1155" s="17"/>
      <c r="BUL1155" s="17"/>
      <c r="BUM1155" s="17"/>
      <c r="BUN1155" s="17"/>
      <c r="BUO1155" s="17"/>
      <c r="BUP1155" s="17"/>
      <c r="BUQ1155" s="17"/>
      <c r="BUR1155" s="17"/>
      <c r="BUS1155" s="17"/>
      <c r="BUT1155" s="17"/>
      <c r="BUU1155" s="17"/>
      <c r="BUV1155" s="17"/>
      <c r="BUW1155" s="17"/>
      <c r="BUX1155" s="17"/>
      <c r="BUY1155" s="17"/>
      <c r="BUZ1155" s="17"/>
      <c r="BVA1155" s="17"/>
      <c r="BVB1155" s="17"/>
      <c r="BVC1155" s="17"/>
      <c r="BVD1155" s="17"/>
      <c r="BVE1155" s="17"/>
      <c r="BVF1155" s="17"/>
      <c r="BVG1155" s="17"/>
      <c r="BVH1155" s="17"/>
      <c r="BVI1155" s="17"/>
      <c r="BVJ1155" s="17"/>
      <c r="BVK1155" s="17"/>
      <c r="BVL1155" s="17"/>
      <c r="BVM1155" s="17"/>
      <c r="BVN1155" s="17"/>
      <c r="BVO1155" s="17"/>
      <c r="BVP1155" s="17"/>
      <c r="BVQ1155" s="17"/>
      <c r="BVR1155" s="17"/>
      <c r="BVS1155" s="17"/>
      <c r="BVT1155" s="17"/>
      <c r="BVU1155" s="17"/>
      <c r="BVV1155" s="17"/>
      <c r="BVW1155" s="17"/>
      <c r="BVX1155" s="17"/>
      <c r="BVY1155" s="17"/>
      <c r="BVZ1155" s="17"/>
      <c r="BWA1155" s="17"/>
      <c r="BWB1155" s="17"/>
      <c r="BWC1155" s="17"/>
      <c r="BWD1155" s="17"/>
      <c r="BWE1155" s="17"/>
      <c r="BWF1155" s="17"/>
      <c r="BWG1155" s="17"/>
      <c r="BWH1155" s="17"/>
      <c r="BWI1155" s="17"/>
      <c r="BWJ1155" s="17"/>
      <c r="BWK1155" s="17"/>
      <c r="BWL1155" s="17"/>
      <c r="BWM1155" s="17"/>
      <c r="BWN1155" s="17"/>
      <c r="BWO1155" s="17"/>
      <c r="BWP1155" s="17"/>
      <c r="BWQ1155" s="17"/>
      <c r="BWR1155" s="17"/>
      <c r="BWS1155" s="17"/>
      <c r="BWT1155" s="17"/>
      <c r="BWU1155" s="17"/>
      <c r="BWV1155" s="17"/>
      <c r="BWW1155" s="17"/>
      <c r="BWX1155" s="17"/>
      <c r="BWY1155" s="17"/>
      <c r="BWZ1155" s="17"/>
      <c r="BXA1155" s="17"/>
      <c r="BXB1155" s="17"/>
      <c r="BXC1155" s="17"/>
      <c r="BXD1155" s="17"/>
      <c r="BXE1155" s="17"/>
      <c r="BXF1155" s="17"/>
      <c r="BXG1155" s="17"/>
      <c r="BXH1155" s="17"/>
      <c r="BXI1155" s="17"/>
      <c r="BXJ1155" s="17"/>
      <c r="BXK1155" s="17"/>
      <c r="BXL1155" s="17"/>
      <c r="BXM1155" s="17"/>
      <c r="BXN1155" s="17"/>
      <c r="BXO1155" s="17"/>
      <c r="BXP1155" s="17"/>
      <c r="BXQ1155" s="17"/>
      <c r="BXR1155" s="17"/>
      <c r="BXS1155" s="17"/>
      <c r="BXT1155" s="17"/>
      <c r="BXU1155" s="17"/>
      <c r="BXV1155" s="17"/>
      <c r="BXW1155" s="17"/>
      <c r="BXX1155" s="17"/>
      <c r="BXY1155" s="17"/>
      <c r="BXZ1155" s="17"/>
      <c r="BYA1155" s="17"/>
      <c r="BYB1155" s="17"/>
      <c r="BYC1155" s="17"/>
      <c r="BYD1155" s="17"/>
      <c r="BYE1155" s="17"/>
      <c r="BYF1155" s="17"/>
      <c r="BYG1155" s="17"/>
      <c r="BYH1155" s="17"/>
      <c r="BYI1155" s="17"/>
      <c r="BYJ1155" s="17"/>
      <c r="BYK1155" s="17"/>
      <c r="BYL1155" s="17"/>
      <c r="BYM1155" s="17"/>
      <c r="BYN1155" s="17"/>
      <c r="BYO1155" s="17"/>
      <c r="BYP1155" s="17"/>
      <c r="BYQ1155" s="17"/>
      <c r="BYR1155" s="17"/>
      <c r="BYS1155" s="17"/>
      <c r="BYT1155" s="17"/>
      <c r="BYU1155" s="17"/>
      <c r="BYV1155" s="17"/>
      <c r="BYW1155" s="17"/>
      <c r="BYX1155" s="17"/>
      <c r="BYY1155" s="17"/>
      <c r="BYZ1155" s="17"/>
      <c r="BZA1155" s="17"/>
      <c r="BZB1155" s="17"/>
      <c r="BZC1155" s="17"/>
      <c r="BZD1155" s="17"/>
      <c r="BZE1155" s="17"/>
      <c r="BZF1155" s="17"/>
      <c r="BZG1155" s="17"/>
      <c r="BZH1155" s="17"/>
      <c r="BZI1155" s="17"/>
      <c r="BZJ1155" s="17"/>
      <c r="BZK1155" s="17"/>
      <c r="BZL1155" s="17"/>
      <c r="BZM1155" s="17"/>
      <c r="BZN1155" s="17"/>
      <c r="BZO1155" s="17"/>
      <c r="BZP1155" s="17"/>
      <c r="BZQ1155" s="17"/>
      <c r="BZR1155" s="17"/>
      <c r="BZS1155" s="17"/>
      <c r="BZT1155" s="17"/>
      <c r="BZU1155" s="17"/>
      <c r="BZV1155" s="17"/>
      <c r="BZW1155" s="17"/>
      <c r="BZX1155" s="17"/>
      <c r="BZY1155" s="17"/>
      <c r="BZZ1155" s="17"/>
      <c r="CAA1155" s="17"/>
      <c r="CAB1155" s="17"/>
      <c r="CAC1155" s="17"/>
      <c r="CAD1155" s="17"/>
      <c r="CAE1155" s="17"/>
      <c r="CAF1155" s="17"/>
      <c r="CAG1155" s="17"/>
      <c r="CAH1155" s="17"/>
      <c r="CAI1155" s="17"/>
      <c r="CAJ1155" s="17"/>
      <c r="CAK1155" s="17"/>
      <c r="CAL1155" s="17"/>
      <c r="CAM1155" s="17"/>
      <c r="CAN1155" s="17"/>
      <c r="CAO1155" s="17"/>
      <c r="CAP1155" s="17"/>
      <c r="CAQ1155" s="17"/>
      <c r="CAR1155" s="17"/>
      <c r="CAS1155" s="17"/>
      <c r="CAT1155" s="17"/>
      <c r="CAU1155" s="17"/>
      <c r="CAV1155" s="17"/>
      <c r="CAW1155" s="17"/>
      <c r="CAX1155" s="17"/>
      <c r="CAY1155" s="17"/>
      <c r="CAZ1155" s="17"/>
      <c r="CBA1155" s="17"/>
      <c r="CBB1155" s="17"/>
      <c r="CBC1155" s="17"/>
      <c r="CBD1155" s="17"/>
      <c r="CBE1155" s="17"/>
      <c r="CBF1155" s="17"/>
      <c r="CBG1155" s="17"/>
      <c r="CBH1155" s="17"/>
      <c r="CBI1155" s="17"/>
      <c r="CBJ1155" s="17"/>
      <c r="CBK1155" s="17"/>
      <c r="CBL1155" s="17"/>
      <c r="CBM1155" s="17"/>
      <c r="CBN1155" s="17"/>
      <c r="CBO1155" s="17"/>
      <c r="CBP1155" s="17"/>
      <c r="CBQ1155" s="17"/>
      <c r="CBR1155" s="17"/>
      <c r="CBS1155" s="17"/>
      <c r="CBT1155" s="17"/>
      <c r="CBU1155" s="17"/>
      <c r="CBV1155" s="17"/>
      <c r="CBW1155" s="17"/>
      <c r="CBX1155" s="17"/>
      <c r="CBY1155" s="17"/>
      <c r="CBZ1155" s="17"/>
      <c r="CCA1155" s="17"/>
      <c r="CCB1155" s="17"/>
      <c r="CCC1155" s="17"/>
      <c r="CCD1155" s="17"/>
      <c r="CCE1155" s="17"/>
      <c r="CCF1155" s="17"/>
      <c r="CCG1155" s="17"/>
      <c r="CCH1155" s="17"/>
      <c r="CCI1155" s="17"/>
      <c r="CCJ1155" s="17"/>
      <c r="CCK1155" s="17"/>
      <c r="CCL1155" s="17"/>
      <c r="CCM1155" s="17"/>
      <c r="CCN1155" s="17"/>
      <c r="CCO1155" s="17"/>
      <c r="CCP1155" s="17"/>
      <c r="CCQ1155" s="17"/>
      <c r="CCR1155" s="17"/>
      <c r="CCS1155" s="17"/>
      <c r="CCT1155" s="17"/>
      <c r="CCU1155" s="17"/>
      <c r="CCV1155" s="17"/>
      <c r="CCW1155" s="17"/>
      <c r="CCX1155" s="17"/>
      <c r="CCY1155" s="17"/>
      <c r="CCZ1155" s="17"/>
      <c r="CDA1155" s="17"/>
      <c r="CDB1155" s="17"/>
      <c r="CDC1155" s="17"/>
      <c r="CDD1155" s="17"/>
      <c r="CDE1155" s="17"/>
      <c r="CDF1155" s="17"/>
      <c r="CDG1155" s="17"/>
      <c r="CDH1155" s="17"/>
      <c r="CDI1155" s="17"/>
      <c r="CDJ1155" s="17"/>
      <c r="CDK1155" s="17"/>
      <c r="CDL1155" s="17"/>
      <c r="CDM1155" s="17"/>
      <c r="CDN1155" s="17"/>
      <c r="CDO1155" s="17"/>
      <c r="CDP1155" s="17"/>
      <c r="CDQ1155" s="17"/>
      <c r="CDR1155" s="17"/>
      <c r="CDS1155" s="17"/>
      <c r="CDT1155" s="17"/>
      <c r="CDU1155" s="17"/>
      <c r="CDV1155" s="17"/>
      <c r="CDW1155" s="17"/>
      <c r="CDX1155" s="17"/>
      <c r="CDY1155" s="17"/>
      <c r="CDZ1155" s="17"/>
      <c r="CEA1155" s="17"/>
      <c r="CEB1155" s="17"/>
      <c r="CEC1155" s="17"/>
      <c r="CED1155" s="17"/>
      <c r="CEE1155" s="17"/>
      <c r="CEF1155" s="17"/>
      <c r="CEG1155" s="17"/>
      <c r="CEH1155" s="17"/>
      <c r="CEI1155" s="17"/>
      <c r="CEJ1155" s="17"/>
      <c r="CEK1155" s="17"/>
      <c r="CEL1155" s="17"/>
      <c r="CEM1155" s="17"/>
      <c r="CEN1155" s="17"/>
      <c r="CEO1155" s="17"/>
      <c r="CEP1155" s="17"/>
      <c r="CEQ1155" s="17"/>
      <c r="CER1155" s="17"/>
      <c r="CES1155" s="17"/>
      <c r="CET1155" s="17"/>
      <c r="CEU1155" s="17"/>
      <c r="CEV1155" s="17"/>
      <c r="CEW1155" s="17"/>
      <c r="CEX1155" s="17"/>
      <c r="CEY1155" s="17"/>
      <c r="CEZ1155" s="17"/>
      <c r="CFA1155" s="17"/>
      <c r="CFB1155" s="17"/>
      <c r="CFC1155" s="17"/>
      <c r="CFD1155" s="17"/>
      <c r="CFE1155" s="17"/>
      <c r="CFF1155" s="17"/>
      <c r="CFG1155" s="17"/>
      <c r="CFH1155" s="17"/>
      <c r="CFI1155" s="17"/>
      <c r="CFJ1155" s="17"/>
      <c r="CFK1155" s="17"/>
      <c r="CFL1155" s="17"/>
      <c r="CFM1155" s="17"/>
      <c r="CFN1155" s="17"/>
      <c r="CFO1155" s="17"/>
      <c r="CFP1155" s="17"/>
      <c r="CFQ1155" s="17"/>
      <c r="CFR1155" s="17"/>
      <c r="CFS1155" s="17"/>
      <c r="CFT1155" s="17"/>
      <c r="CFU1155" s="17"/>
      <c r="CFV1155" s="17"/>
      <c r="CFW1155" s="17"/>
      <c r="CFX1155" s="17"/>
      <c r="CFY1155" s="17"/>
      <c r="CFZ1155" s="17"/>
      <c r="CGA1155" s="17"/>
      <c r="CGB1155" s="17"/>
      <c r="CGC1155" s="17"/>
      <c r="CGD1155" s="17"/>
      <c r="CGE1155" s="17"/>
      <c r="CGF1155" s="17"/>
      <c r="CGG1155" s="17"/>
      <c r="CGH1155" s="17"/>
      <c r="CGI1155" s="17"/>
      <c r="CGJ1155" s="17"/>
      <c r="CGK1155" s="17"/>
      <c r="CGL1155" s="17"/>
      <c r="CGM1155" s="17"/>
      <c r="CGN1155" s="17"/>
      <c r="CGO1155" s="17"/>
      <c r="CGP1155" s="17"/>
      <c r="CGQ1155" s="17"/>
      <c r="CGR1155" s="17"/>
      <c r="CGS1155" s="17"/>
      <c r="CGT1155" s="17"/>
      <c r="CGU1155" s="17"/>
      <c r="CGV1155" s="17"/>
      <c r="CGW1155" s="17"/>
      <c r="CGX1155" s="17"/>
      <c r="CGY1155" s="17"/>
      <c r="CGZ1155" s="17"/>
      <c r="CHA1155" s="17"/>
      <c r="CHB1155" s="17"/>
      <c r="CHC1155" s="17"/>
      <c r="CHD1155" s="17"/>
      <c r="CHE1155" s="17"/>
      <c r="CHF1155" s="17"/>
      <c r="CHG1155" s="17"/>
      <c r="CHH1155" s="17"/>
      <c r="CHI1155" s="17"/>
      <c r="CHJ1155" s="17"/>
      <c r="CHK1155" s="17"/>
      <c r="CHL1155" s="17"/>
      <c r="CHM1155" s="17"/>
      <c r="CHN1155" s="17"/>
      <c r="CHO1155" s="17"/>
      <c r="CHP1155" s="17"/>
      <c r="CHQ1155" s="17"/>
      <c r="CHR1155" s="17"/>
      <c r="CHS1155" s="17"/>
      <c r="CHT1155" s="17"/>
      <c r="CHU1155" s="17"/>
      <c r="CHV1155" s="17"/>
      <c r="CHW1155" s="17"/>
      <c r="CHX1155" s="17"/>
      <c r="CHY1155" s="17"/>
      <c r="CHZ1155" s="17"/>
      <c r="CIA1155" s="17"/>
      <c r="CIB1155" s="17"/>
      <c r="CIC1155" s="17"/>
      <c r="CID1155" s="17"/>
      <c r="CIE1155" s="17"/>
      <c r="CIF1155" s="17"/>
      <c r="CIG1155" s="17"/>
      <c r="CIH1155" s="17"/>
      <c r="CII1155" s="17"/>
      <c r="CIJ1155" s="17"/>
      <c r="CIK1155" s="17"/>
      <c r="CIL1155" s="17"/>
      <c r="CIM1155" s="17"/>
      <c r="CIN1155" s="17"/>
      <c r="CIO1155" s="17"/>
      <c r="CIP1155" s="17"/>
      <c r="CIQ1155" s="17"/>
      <c r="CIR1155" s="17"/>
      <c r="CIS1155" s="17"/>
      <c r="CIT1155" s="17"/>
      <c r="CIU1155" s="17"/>
      <c r="CIV1155" s="17"/>
      <c r="CIW1155" s="17"/>
      <c r="CIX1155" s="17"/>
      <c r="CIY1155" s="17"/>
      <c r="CIZ1155" s="17"/>
      <c r="CJA1155" s="17"/>
      <c r="CJB1155" s="17"/>
      <c r="CJC1155" s="17"/>
      <c r="CJD1155" s="17"/>
      <c r="CJE1155" s="17"/>
      <c r="CJF1155" s="17"/>
      <c r="CJG1155" s="17"/>
      <c r="CJH1155" s="17"/>
      <c r="CJI1155" s="17"/>
      <c r="CJJ1155" s="17"/>
      <c r="CJK1155" s="17"/>
      <c r="CJL1155" s="17"/>
      <c r="CJM1155" s="17"/>
      <c r="CJN1155" s="17"/>
      <c r="CJO1155" s="17"/>
      <c r="CJP1155" s="17"/>
      <c r="CJQ1155" s="17"/>
      <c r="CJR1155" s="17"/>
      <c r="CJS1155" s="17"/>
      <c r="CJT1155" s="17"/>
      <c r="CJU1155" s="17"/>
      <c r="CJV1155" s="17"/>
      <c r="CJW1155" s="17"/>
      <c r="CJX1155" s="17"/>
      <c r="CJY1155" s="17"/>
      <c r="CJZ1155" s="17"/>
      <c r="CKA1155" s="17"/>
      <c r="CKB1155" s="17"/>
      <c r="CKC1155" s="17"/>
      <c r="CKD1155" s="17"/>
      <c r="CKE1155" s="17"/>
      <c r="CKF1155" s="17"/>
      <c r="CKG1155" s="17"/>
      <c r="CKH1155" s="17"/>
      <c r="CKI1155" s="17"/>
      <c r="CKJ1155" s="17"/>
      <c r="CKK1155" s="17"/>
      <c r="CKL1155" s="17"/>
      <c r="CKM1155" s="17"/>
      <c r="CKN1155" s="17"/>
      <c r="CKO1155" s="17"/>
      <c r="CKP1155" s="17"/>
      <c r="CKQ1155" s="17"/>
      <c r="CKR1155" s="17"/>
      <c r="CKS1155" s="17"/>
      <c r="CKT1155" s="17"/>
      <c r="CKU1155" s="17"/>
      <c r="CKV1155" s="17"/>
      <c r="CKW1155" s="17"/>
      <c r="CKX1155" s="17"/>
      <c r="CKY1155" s="17"/>
      <c r="CKZ1155" s="17"/>
      <c r="CLA1155" s="17"/>
      <c r="CLB1155" s="17"/>
      <c r="CLC1155" s="17"/>
      <c r="CLD1155" s="17"/>
      <c r="CLE1155" s="17"/>
      <c r="CLF1155" s="17"/>
      <c r="CLG1155" s="17"/>
      <c r="CLH1155" s="17"/>
      <c r="CLI1155" s="17"/>
      <c r="CLJ1155" s="17"/>
      <c r="CLK1155" s="17"/>
      <c r="CLL1155" s="17"/>
      <c r="CLM1155" s="17"/>
      <c r="CLN1155" s="17"/>
      <c r="CLO1155" s="17"/>
      <c r="CLP1155" s="17"/>
      <c r="CLQ1155" s="17"/>
      <c r="CLR1155" s="17"/>
      <c r="CLS1155" s="17"/>
      <c r="CLT1155" s="17"/>
      <c r="CLU1155" s="17"/>
      <c r="CLV1155" s="17"/>
      <c r="CLW1155" s="17"/>
      <c r="CLX1155" s="17"/>
      <c r="CLY1155" s="17"/>
      <c r="CLZ1155" s="17"/>
      <c r="CMA1155" s="17"/>
      <c r="CMB1155" s="17"/>
      <c r="CMC1155" s="17"/>
      <c r="CMD1155" s="17"/>
      <c r="CME1155" s="17"/>
      <c r="CMF1155" s="17"/>
      <c r="CMG1155" s="17"/>
      <c r="CMH1155" s="17"/>
      <c r="CMI1155" s="17"/>
      <c r="CMJ1155" s="17"/>
      <c r="CMK1155" s="17"/>
      <c r="CML1155" s="17"/>
      <c r="CMM1155" s="17"/>
      <c r="CMN1155" s="17"/>
      <c r="CMO1155" s="17"/>
      <c r="CMP1155" s="17"/>
      <c r="CMQ1155" s="17"/>
      <c r="CMR1155" s="17"/>
      <c r="CMS1155" s="17"/>
      <c r="CMT1155" s="17"/>
      <c r="CMU1155" s="17"/>
      <c r="CMV1155" s="17"/>
      <c r="CMW1155" s="17"/>
      <c r="CMX1155" s="17"/>
      <c r="CMY1155" s="17"/>
      <c r="CMZ1155" s="17"/>
      <c r="CNA1155" s="17"/>
      <c r="CNB1155" s="17"/>
      <c r="CNC1155" s="17"/>
      <c r="CND1155" s="17"/>
      <c r="CNE1155" s="17"/>
      <c r="CNF1155" s="17"/>
      <c r="CNG1155" s="17"/>
      <c r="CNH1155" s="17"/>
      <c r="CNI1155" s="17"/>
      <c r="CNJ1155" s="17"/>
      <c r="CNK1155" s="17"/>
      <c r="CNL1155" s="17"/>
      <c r="CNM1155" s="17"/>
      <c r="CNN1155" s="17"/>
      <c r="CNO1155" s="17"/>
      <c r="CNP1155" s="17"/>
      <c r="CNQ1155" s="17"/>
      <c r="CNR1155" s="17"/>
      <c r="CNS1155" s="17"/>
      <c r="CNT1155" s="17"/>
      <c r="CNU1155" s="17"/>
      <c r="CNV1155" s="17"/>
      <c r="CNW1155" s="17"/>
      <c r="CNX1155" s="17"/>
      <c r="CNY1155" s="17"/>
      <c r="CNZ1155" s="17"/>
      <c r="COA1155" s="17"/>
      <c r="COB1155" s="17"/>
      <c r="COC1155" s="17"/>
      <c r="COD1155" s="17"/>
      <c r="COE1155" s="17"/>
      <c r="COF1155" s="17"/>
      <c r="COG1155" s="17"/>
      <c r="COH1155" s="17"/>
      <c r="COI1155" s="17"/>
      <c r="COJ1155" s="17"/>
      <c r="COK1155" s="17"/>
      <c r="COL1155" s="17"/>
      <c r="COM1155" s="17"/>
      <c r="CON1155" s="17"/>
      <c r="COO1155" s="17"/>
      <c r="COP1155" s="17"/>
      <c r="COQ1155" s="17"/>
      <c r="COR1155" s="17"/>
      <c r="COS1155" s="17"/>
      <c r="COT1155" s="17"/>
      <c r="COU1155" s="17"/>
      <c r="COV1155" s="17"/>
      <c r="COW1155" s="17"/>
      <c r="COX1155" s="17"/>
      <c r="COY1155" s="17"/>
      <c r="COZ1155" s="17"/>
      <c r="CPA1155" s="17"/>
      <c r="CPB1155" s="17"/>
      <c r="CPC1155" s="17"/>
      <c r="CPD1155" s="17"/>
      <c r="CPE1155" s="17"/>
      <c r="CPF1155" s="17"/>
      <c r="CPG1155" s="17"/>
      <c r="CPH1155" s="17"/>
      <c r="CPI1155" s="17"/>
      <c r="CPJ1155" s="17"/>
      <c r="CPK1155" s="17"/>
      <c r="CPL1155" s="17"/>
      <c r="CPM1155" s="17"/>
      <c r="CPN1155" s="17"/>
      <c r="CPO1155" s="17"/>
      <c r="CPP1155" s="17"/>
      <c r="CPQ1155" s="17"/>
      <c r="CPR1155" s="17"/>
      <c r="CPS1155" s="17"/>
      <c r="CPT1155" s="17"/>
      <c r="CPU1155" s="17"/>
      <c r="CPV1155" s="17"/>
      <c r="CPW1155" s="17"/>
      <c r="CPX1155" s="17"/>
      <c r="CPY1155" s="17"/>
      <c r="CPZ1155" s="17"/>
      <c r="CQA1155" s="17"/>
      <c r="CQB1155" s="17"/>
      <c r="CQC1155" s="17"/>
      <c r="CQD1155" s="17"/>
      <c r="CQE1155" s="17"/>
      <c r="CQF1155" s="17"/>
      <c r="CQG1155" s="17"/>
      <c r="CQH1155" s="17"/>
      <c r="CQI1155" s="17"/>
      <c r="CQJ1155" s="17"/>
      <c r="CQK1155" s="17"/>
      <c r="CQL1155" s="17"/>
      <c r="CQM1155" s="17"/>
      <c r="CQN1155" s="17"/>
      <c r="CQO1155" s="17"/>
      <c r="CQP1155" s="17"/>
      <c r="CQQ1155" s="17"/>
      <c r="CQR1155" s="17"/>
      <c r="CQS1155" s="17"/>
      <c r="CQT1155" s="17"/>
      <c r="CQU1155" s="17"/>
      <c r="CQV1155" s="17"/>
      <c r="CQW1155" s="17"/>
      <c r="CQX1155" s="17"/>
      <c r="CQY1155" s="17"/>
      <c r="CQZ1155" s="17"/>
      <c r="CRA1155" s="17"/>
      <c r="CRB1155" s="17"/>
      <c r="CRC1155" s="17"/>
      <c r="CRD1155" s="17"/>
      <c r="CRE1155" s="17"/>
      <c r="CRF1155" s="17"/>
      <c r="CRG1155" s="17"/>
      <c r="CRH1155" s="17"/>
      <c r="CRI1155" s="17"/>
      <c r="CRJ1155" s="17"/>
      <c r="CRK1155" s="17"/>
      <c r="CRL1155" s="17"/>
      <c r="CRM1155" s="17"/>
      <c r="CRN1155" s="17"/>
      <c r="CRO1155" s="17"/>
      <c r="CRP1155" s="17"/>
      <c r="CRQ1155" s="17"/>
      <c r="CRR1155" s="17"/>
      <c r="CRS1155" s="17"/>
      <c r="CRT1155" s="17"/>
      <c r="CRU1155" s="17"/>
      <c r="CRV1155" s="17"/>
      <c r="CRW1155" s="17"/>
      <c r="CRX1155" s="17"/>
      <c r="CRY1155" s="17"/>
      <c r="CRZ1155" s="17"/>
      <c r="CSA1155" s="17"/>
      <c r="CSB1155" s="17"/>
      <c r="CSC1155" s="17"/>
      <c r="CSD1155" s="17"/>
      <c r="CSE1155" s="17"/>
      <c r="CSF1155" s="17"/>
      <c r="CSG1155" s="17"/>
      <c r="CSH1155" s="17"/>
      <c r="CSI1155" s="17"/>
      <c r="CSJ1155" s="17"/>
      <c r="CSK1155" s="17"/>
      <c r="CSL1155" s="17"/>
      <c r="CSM1155" s="17"/>
      <c r="CSN1155" s="17"/>
      <c r="CSO1155" s="17"/>
      <c r="CSP1155" s="17"/>
      <c r="CSQ1155" s="17"/>
      <c r="CSR1155" s="17"/>
      <c r="CSS1155" s="17"/>
      <c r="CST1155" s="17"/>
      <c r="CSU1155" s="17"/>
      <c r="CSV1155" s="17"/>
      <c r="CSW1155" s="17"/>
      <c r="CSX1155" s="17"/>
      <c r="CSY1155" s="17"/>
      <c r="CSZ1155" s="17"/>
      <c r="CTA1155" s="17"/>
      <c r="CTB1155" s="17"/>
      <c r="CTC1155" s="17"/>
      <c r="CTD1155" s="17"/>
      <c r="CTE1155" s="17"/>
      <c r="CTF1155" s="17"/>
      <c r="CTG1155" s="17"/>
      <c r="CTH1155" s="17"/>
      <c r="CTI1155" s="17"/>
      <c r="CTJ1155" s="17"/>
      <c r="CTK1155" s="17"/>
      <c r="CTL1155" s="17"/>
      <c r="CTM1155" s="17"/>
      <c r="CTN1155" s="17"/>
      <c r="CTO1155" s="17"/>
      <c r="CTP1155" s="17"/>
      <c r="CTQ1155" s="17"/>
      <c r="CTR1155" s="17"/>
      <c r="CTS1155" s="17"/>
      <c r="CTT1155" s="17"/>
      <c r="CTU1155" s="17"/>
      <c r="CTV1155" s="17"/>
      <c r="CTW1155" s="17"/>
      <c r="CTX1155" s="17"/>
      <c r="CTY1155" s="17"/>
      <c r="CTZ1155" s="17"/>
      <c r="CUA1155" s="17"/>
      <c r="CUB1155" s="17"/>
      <c r="CUC1155" s="17"/>
      <c r="CUD1155" s="17"/>
      <c r="CUE1155" s="17"/>
      <c r="CUF1155" s="17"/>
      <c r="CUG1155" s="17"/>
      <c r="CUH1155" s="17"/>
      <c r="CUI1155" s="17"/>
      <c r="CUJ1155" s="17"/>
      <c r="CUK1155" s="17"/>
      <c r="CUL1155" s="17"/>
      <c r="CUM1155" s="17"/>
      <c r="CUN1155" s="17"/>
      <c r="CUO1155" s="17"/>
      <c r="CUP1155" s="17"/>
      <c r="CUQ1155" s="17"/>
      <c r="CUR1155" s="17"/>
      <c r="CUS1155" s="17"/>
      <c r="CUT1155" s="17"/>
      <c r="CUU1155" s="17"/>
      <c r="CUV1155" s="17"/>
      <c r="CUW1155" s="17"/>
      <c r="CUX1155" s="17"/>
      <c r="CUY1155" s="17"/>
      <c r="CUZ1155" s="17"/>
      <c r="CVA1155" s="17"/>
      <c r="CVB1155" s="17"/>
      <c r="CVC1155" s="17"/>
      <c r="CVD1155" s="17"/>
      <c r="CVE1155" s="17"/>
      <c r="CVF1155" s="17"/>
      <c r="CVG1155" s="17"/>
      <c r="CVH1155" s="17"/>
      <c r="CVI1155" s="17"/>
      <c r="CVJ1155" s="17"/>
      <c r="CVK1155" s="17"/>
      <c r="CVL1155" s="17"/>
      <c r="CVM1155" s="17"/>
      <c r="CVN1155" s="17"/>
      <c r="CVO1155" s="17"/>
      <c r="CVP1155" s="17"/>
      <c r="CVQ1155" s="17"/>
      <c r="CVR1155" s="17"/>
      <c r="CVS1155" s="17"/>
      <c r="CVT1155" s="17"/>
      <c r="CVU1155" s="17"/>
      <c r="CVV1155" s="17"/>
      <c r="CVW1155" s="17"/>
      <c r="CVX1155" s="17"/>
      <c r="CVY1155" s="17"/>
      <c r="CVZ1155" s="17"/>
      <c r="CWA1155" s="17"/>
      <c r="CWB1155" s="17"/>
      <c r="CWC1155" s="17"/>
      <c r="CWD1155" s="17"/>
      <c r="CWE1155" s="17"/>
      <c r="CWF1155" s="17"/>
      <c r="CWG1155" s="17"/>
      <c r="CWH1155" s="17"/>
      <c r="CWI1155" s="17"/>
      <c r="CWJ1155" s="17"/>
      <c r="CWK1155" s="17"/>
      <c r="CWL1155" s="17"/>
      <c r="CWM1155" s="17"/>
      <c r="CWN1155" s="17"/>
      <c r="CWO1155" s="17"/>
      <c r="CWP1155" s="17"/>
      <c r="CWQ1155" s="17"/>
      <c r="CWR1155" s="17"/>
      <c r="CWS1155" s="17"/>
      <c r="CWT1155" s="17"/>
      <c r="CWU1155" s="17"/>
      <c r="CWV1155" s="17"/>
      <c r="CWW1155" s="17"/>
      <c r="CWX1155" s="17"/>
      <c r="CWY1155" s="17"/>
      <c r="CWZ1155" s="17"/>
      <c r="CXA1155" s="17"/>
      <c r="CXB1155" s="17"/>
      <c r="CXC1155" s="17"/>
      <c r="CXD1155" s="17"/>
      <c r="CXE1155" s="17"/>
      <c r="CXF1155" s="17"/>
      <c r="CXG1155" s="17"/>
      <c r="CXH1155" s="17"/>
      <c r="CXI1155" s="17"/>
      <c r="CXJ1155" s="17"/>
      <c r="CXK1155" s="17"/>
      <c r="CXL1155" s="17"/>
      <c r="CXM1155" s="17"/>
      <c r="CXN1155" s="17"/>
      <c r="CXO1155" s="17"/>
      <c r="CXP1155" s="17"/>
      <c r="CXQ1155" s="17"/>
      <c r="CXR1155" s="17"/>
      <c r="CXS1155" s="17"/>
      <c r="CXT1155" s="17"/>
      <c r="CXU1155" s="17"/>
      <c r="CXV1155" s="17"/>
      <c r="CXW1155" s="17"/>
      <c r="CXX1155" s="17"/>
      <c r="CXY1155" s="17"/>
      <c r="CXZ1155" s="17"/>
      <c r="CYA1155" s="17"/>
      <c r="CYB1155" s="17"/>
      <c r="CYC1155" s="17"/>
      <c r="CYD1155" s="17"/>
      <c r="CYE1155" s="17"/>
      <c r="CYF1155" s="17"/>
      <c r="CYG1155" s="17"/>
      <c r="CYH1155" s="17"/>
      <c r="CYI1155" s="17"/>
      <c r="CYJ1155" s="17"/>
      <c r="CYK1155" s="17"/>
      <c r="CYL1155" s="17"/>
      <c r="CYM1155" s="17"/>
      <c r="CYN1155" s="17"/>
      <c r="CYO1155" s="17"/>
      <c r="CYP1155" s="17"/>
      <c r="CYQ1155" s="17"/>
      <c r="CYR1155" s="17"/>
      <c r="CYS1155" s="17"/>
      <c r="CYT1155" s="17"/>
      <c r="CYU1155" s="17"/>
      <c r="CYV1155" s="17"/>
      <c r="CYW1155" s="17"/>
      <c r="CYX1155" s="17"/>
      <c r="CYY1155" s="17"/>
      <c r="CYZ1155" s="17"/>
      <c r="CZA1155" s="17"/>
      <c r="CZB1155" s="17"/>
      <c r="CZC1155" s="17"/>
      <c r="CZD1155" s="17"/>
      <c r="CZE1155" s="17"/>
      <c r="CZF1155" s="17"/>
      <c r="CZG1155" s="17"/>
      <c r="CZH1155" s="17"/>
      <c r="CZI1155" s="17"/>
      <c r="CZJ1155" s="17"/>
      <c r="CZK1155" s="17"/>
      <c r="CZL1155" s="17"/>
      <c r="CZM1155" s="17"/>
      <c r="CZN1155" s="17"/>
      <c r="CZO1155" s="17"/>
      <c r="CZP1155" s="17"/>
      <c r="CZQ1155" s="17"/>
      <c r="CZR1155" s="17"/>
      <c r="CZS1155" s="17"/>
      <c r="CZT1155" s="17"/>
      <c r="CZU1155" s="17"/>
      <c r="CZV1155" s="17"/>
      <c r="CZW1155" s="17"/>
      <c r="CZX1155" s="17"/>
      <c r="CZY1155" s="17"/>
      <c r="CZZ1155" s="17"/>
      <c r="DAA1155" s="17"/>
      <c r="DAB1155" s="17"/>
      <c r="DAC1155" s="17"/>
      <c r="DAD1155" s="17"/>
      <c r="DAE1155" s="17"/>
      <c r="DAF1155" s="17"/>
      <c r="DAG1155" s="17"/>
      <c r="DAH1155" s="17"/>
      <c r="DAI1155" s="17"/>
      <c r="DAJ1155" s="17"/>
      <c r="DAK1155" s="17"/>
      <c r="DAL1155" s="17"/>
      <c r="DAM1155" s="17"/>
      <c r="DAN1155" s="17"/>
      <c r="DAO1155" s="17"/>
      <c r="DAP1155" s="17"/>
      <c r="DAQ1155" s="17"/>
      <c r="DAR1155" s="17"/>
      <c r="DAS1155" s="17"/>
      <c r="DAT1155" s="17"/>
      <c r="DAU1155" s="17"/>
      <c r="DAV1155" s="17"/>
      <c r="DAW1155" s="17"/>
      <c r="DAX1155" s="17"/>
      <c r="DAY1155" s="17"/>
      <c r="DAZ1155" s="17"/>
      <c r="DBA1155" s="17"/>
      <c r="DBB1155" s="17"/>
      <c r="DBC1155" s="17"/>
      <c r="DBD1155" s="17"/>
      <c r="DBE1155" s="17"/>
      <c r="DBF1155" s="17"/>
      <c r="DBG1155" s="17"/>
      <c r="DBH1155" s="17"/>
      <c r="DBI1155" s="17"/>
      <c r="DBJ1155" s="17"/>
      <c r="DBK1155" s="17"/>
      <c r="DBL1155" s="17"/>
      <c r="DBM1155" s="17"/>
      <c r="DBN1155" s="17"/>
      <c r="DBO1155" s="17"/>
      <c r="DBP1155" s="17"/>
      <c r="DBQ1155" s="17"/>
      <c r="DBR1155" s="17"/>
      <c r="DBS1155" s="17"/>
      <c r="DBT1155" s="17"/>
      <c r="DBU1155" s="17"/>
      <c r="DBV1155" s="17"/>
      <c r="DBW1155" s="17"/>
      <c r="DBX1155" s="17"/>
      <c r="DBY1155" s="17"/>
      <c r="DBZ1155" s="17"/>
      <c r="DCA1155" s="17"/>
      <c r="DCB1155" s="17"/>
      <c r="DCC1155" s="17"/>
      <c r="DCD1155" s="17"/>
      <c r="DCE1155" s="17"/>
      <c r="DCF1155" s="17"/>
      <c r="DCG1155" s="17"/>
      <c r="DCH1155" s="17"/>
      <c r="DCI1155" s="17"/>
      <c r="DCJ1155" s="17"/>
      <c r="DCK1155" s="17"/>
      <c r="DCL1155" s="17"/>
      <c r="DCM1155" s="17"/>
      <c r="DCN1155" s="17"/>
      <c r="DCO1155" s="17"/>
      <c r="DCP1155" s="17"/>
      <c r="DCQ1155" s="17"/>
      <c r="DCR1155" s="17"/>
      <c r="DCS1155" s="17"/>
      <c r="DCT1155" s="17"/>
      <c r="DCU1155" s="17"/>
      <c r="DCV1155" s="17"/>
      <c r="DCW1155" s="17"/>
      <c r="DCX1155" s="17"/>
      <c r="DCY1155" s="17"/>
      <c r="DCZ1155" s="17"/>
      <c r="DDA1155" s="17"/>
      <c r="DDB1155" s="17"/>
      <c r="DDC1155" s="17"/>
      <c r="DDD1155" s="17"/>
      <c r="DDE1155" s="17"/>
      <c r="DDF1155" s="17"/>
      <c r="DDG1155" s="17"/>
      <c r="DDH1155" s="17"/>
      <c r="DDI1155" s="17"/>
      <c r="DDJ1155" s="17"/>
      <c r="DDK1155" s="17"/>
      <c r="DDL1155" s="17"/>
      <c r="DDM1155" s="17"/>
      <c r="DDN1155" s="17"/>
      <c r="DDO1155" s="17"/>
      <c r="DDP1155" s="17"/>
      <c r="DDQ1155" s="17"/>
      <c r="DDR1155" s="17"/>
      <c r="DDS1155" s="17"/>
      <c r="DDT1155" s="17"/>
      <c r="DDU1155" s="17"/>
      <c r="DDV1155" s="17"/>
      <c r="DDW1155" s="17"/>
      <c r="DDX1155" s="17"/>
      <c r="DDY1155" s="17"/>
      <c r="DDZ1155" s="17"/>
      <c r="DEA1155" s="17"/>
      <c r="DEB1155" s="17"/>
      <c r="DEC1155" s="17"/>
      <c r="DED1155" s="17"/>
      <c r="DEE1155" s="17"/>
      <c r="DEF1155" s="17"/>
      <c r="DEG1155" s="17"/>
      <c r="DEH1155" s="17"/>
      <c r="DEI1155" s="17"/>
      <c r="DEJ1155" s="17"/>
      <c r="DEK1155" s="17"/>
      <c r="DEL1155" s="17"/>
      <c r="DEM1155" s="17"/>
      <c r="DEN1155" s="17"/>
      <c r="DEO1155" s="17"/>
      <c r="DEP1155" s="17"/>
      <c r="DEQ1155" s="17"/>
      <c r="DER1155" s="17"/>
      <c r="DES1155" s="17"/>
      <c r="DET1155" s="17"/>
      <c r="DEU1155" s="17"/>
      <c r="DEV1155" s="17"/>
      <c r="DEW1155" s="17"/>
      <c r="DEX1155" s="17"/>
      <c r="DEY1155" s="17"/>
      <c r="DEZ1155" s="17"/>
      <c r="DFA1155" s="17"/>
      <c r="DFB1155" s="17"/>
      <c r="DFC1155" s="17"/>
      <c r="DFD1155" s="17"/>
      <c r="DFE1155" s="17"/>
      <c r="DFF1155" s="17"/>
      <c r="DFG1155" s="17"/>
      <c r="DFH1155" s="17"/>
      <c r="DFI1155" s="17"/>
      <c r="DFJ1155" s="17"/>
      <c r="DFK1155" s="17"/>
      <c r="DFL1155" s="17"/>
      <c r="DFM1155" s="17"/>
      <c r="DFN1155" s="17"/>
      <c r="DFO1155" s="17"/>
      <c r="DFP1155" s="17"/>
      <c r="DFQ1155" s="17"/>
      <c r="DFR1155" s="17"/>
      <c r="DFS1155" s="17"/>
      <c r="DFT1155" s="17"/>
      <c r="DFU1155" s="17"/>
      <c r="DFV1155" s="17"/>
      <c r="DFW1155" s="17"/>
      <c r="DFX1155" s="17"/>
      <c r="DFY1155" s="17"/>
      <c r="DFZ1155" s="17"/>
      <c r="DGA1155" s="17"/>
      <c r="DGB1155" s="17"/>
      <c r="DGC1155" s="17"/>
      <c r="DGD1155" s="17"/>
      <c r="DGE1155" s="17"/>
      <c r="DGF1155" s="17"/>
      <c r="DGG1155" s="17"/>
      <c r="DGH1155" s="17"/>
      <c r="DGI1155" s="17"/>
      <c r="DGJ1155" s="17"/>
      <c r="DGK1155" s="17"/>
      <c r="DGL1155" s="17"/>
      <c r="DGM1155" s="17"/>
      <c r="DGN1155" s="17"/>
      <c r="DGO1155" s="17"/>
      <c r="DGP1155" s="17"/>
      <c r="DGQ1155" s="17"/>
      <c r="DGR1155" s="17"/>
      <c r="DGS1155" s="17"/>
      <c r="DGT1155" s="17"/>
      <c r="DGU1155" s="17"/>
      <c r="DGV1155" s="17"/>
      <c r="DGW1155" s="17"/>
      <c r="DGX1155" s="17"/>
      <c r="DGY1155" s="17"/>
      <c r="DGZ1155" s="17"/>
      <c r="DHA1155" s="17"/>
      <c r="DHB1155" s="17"/>
      <c r="DHC1155" s="17"/>
      <c r="DHD1155" s="17"/>
      <c r="DHE1155" s="17"/>
      <c r="DHF1155" s="17"/>
      <c r="DHG1155" s="17"/>
      <c r="DHH1155" s="17"/>
      <c r="DHI1155" s="17"/>
      <c r="DHJ1155" s="17"/>
      <c r="DHK1155" s="17"/>
      <c r="DHL1155" s="17"/>
      <c r="DHM1155" s="17"/>
      <c r="DHN1155" s="17"/>
      <c r="DHO1155" s="17"/>
      <c r="DHP1155" s="17"/>
      <c r="DHQ1155" s="17"/>
      <c r="DHR1155" s="17"/>
      <c r="DHS1155" s="17"/>
      <c r="DHT1155" s="17"/>
      <c r="DHU1155" s="17"/>
      <c r="DHV1155" s="17"/>
      <c r="DHW1155" s="17"/>
      <c r="DHX1155" s="17"/>
      <c r="DHY1155" s="17"/>
      <c r="DHZ1155" s="17"/>
      <c r="DIA1155" s="17"/>
      <c r="DIB1155" s="17"/>
      <c r="DIC1155" s="17"/>
      <c r="DID1155" s="17"/>
      <c r="DIE1155" s="17"/>
      <c r="DIF1155" s="17"/>
      <c r="DIG1155" s="17"/>
      <c r="DIH1155" s="17"/>
      <c r="DII1155" s="17"/>
      <c r="DIJ1155" s="17"/>
      <c r="DIK1155" s="17"/>
      <c r="DIL1155" s="17"/>
      <c r="DIM1155" s="17"/>
      <c r="DIN1155" s="17"/>
      <c r="DIO1155" s="17"/>
      <c r="DIP1155" s="17"/>
      <c r="DIQ1155" s="17"/>
      <c r="DIR1155" s="17"/>
      <c r="DIS1155" s="17"/>
      <c r="DIT1155" s="17"/>
      <c r="DIU1155" s="17"/>
      <c r="DIV1155" s="17"/>
      <c r="DIW1155" s="17"/>
      <c r="DIX1155" s="17"/>
      <c r="DIY1155" s="17"/>
      <c r="DIZ1155" s="17"/>
      <c r="DJA1155" s="17"/>
      <c r="DJB1155" s="17"/>
      <c r="DJC1155" s="17"/>
      <c r="DJD1155" s="17"/>
      <c r="DJE1155" s="17"/>
      <c r="DJF1155" s="17"/>
      <c r="DJG1155" s="17"/>
      <c r="DJH1155" s="17"/>
      <c r="DJI1155" s="17"/>
      <c r="DJJ1155" s="17"/>
      <c r="DJK1155" s="17"/>
      <c r="DJL1155" s="17"/>
      <c r="DJM1155" s="17"/>
      <c r="DJN1155" s="17"/>
      <c r="DJO1155" s="17"/>
      <c r="DJP1155" s="17"/>
      <c r="DJQ1155" s="17"/>
      <c r="DJR1155" s="17"/>
      <c r="DJS1155" s="17"/>
      <c r="DJT1155" s="17"/>
      <c r="DJU1155" s="17"/>
      <c r="DJV1155" s="17"/>
      <c r="DJW1155" s="17"/>
      <c r="DJX1155" s="17"/>
      <c r="DJY1155" s="17"/>
      <c r="DJZ1155" s="17"/>
      <c r="DKA1155" s="17"/>
      <c r="DKB1155" s="17"/>
      <c r="DKC1155" s="17"/>
      <c r="DKD1155" s="17"/>
      <c r="DKE1155" s="17"/>
      <c r="DKF1155" s="17"/>
      <c r="DKG1155" s="17"/>
      <c r="DKH1155" s="17"/>
      <c r="DKI1155" s="17"/>
      <c r="DKJ1155" s="17"/>
      <c r="DKK1155" s="17"/>
      <c r="DKL1155" s="17"/>
      <c r="DKM1155" s="17"/>
      <c r="DKN1155" s="17"/>
      <c r="DKO1155" s="17"/>
      <c r="DKP1155" s="17"/>
      <c r="DKQ1155" s="17"/>
      <c r="DKR1155" s="17"/>
      <c r="DKS1155" s="17"/>
      <c r="DKT1155" s="17"/>
      <c r="DKU1155" s="17"/>
      <c r="DKV1155" s="17"/>
      <c r="DKW1155" s="17"/>
      <c r="DKX1155" s="17"/>
      <c r="DKY1155" s="17"/>
      <c r="DKZ1155" s="17"/>
      <c r="DLA1155" s="17"/>
      <c r="DLB1155" s="17"/>
      <c r="DLC1155" s="17"/>
      <c r="DLD1155" s="17"/>
      <c r="DLE1155" s="17"/>
      <c r="DLF1155" s="17"/>
      <c r="DLG1155" s="17"/>
      <c r="DLH1155" s="17"/>
      <c r="DLI1155" s="17"/>
      <c r="DLJ1155" s="17"/>
      <c r="DLK1155" s="17"/>
      <c r="DLL1155" s="17"/>
      <c r="DLM1155" s="17"/>
      <c r="DLN1155" s="17"/>
      <c r="DLO1155" s="17"/>
      <c r="DLP1155" s="17"/>
      <c r="DLQ1155" s="17"/>
      <c r="DLR1155" s="17"/>
      <c r="DLS1155" s="17"/>
      <c r="DLT1155" s="17"/>
      <c r="DLU1155" s="17"/>
      <c r="DLV1155" s="17"/>
      <c r="DLW1155" s="17"/>
      <c r="DLX1155" s="17"/>
      <c r="DLY1155" s="17"/>
      <c r="DLZ1155" s="17"/>
      <c r="DMA1155" s="17"/>
      <c r="DMB1155" s="17"/>
      <c r="DMC1155" s="17"/>
      <c r="DMD1155" s="17"/>
      <c r="DME1155" s="17"/>
      <c r="DMF1155" s="17"/>
      <c r="DMG1155" s="17"/>
      <c r="DMH1155" s="17"/>
      <c r="DMI1155" s="17"/>
      <c r="DMJ1155" s="17"/>
      <c r="DMK1155" s="17"/>
      <c r="DML1155" s="17"/>
      <c r="DMM1155" s="17"/>
      <c r="DMN1155" s="17"/>
      <c r="DMO1155" s="17"/>
      <c r="DMP1155" s="17"/>
      <c r="DMQ1155" s="17"/>
      <c r="DMR1155" s="17"/>
      <c r="DMS1155" s="17"/>
      <c r="DMT1155" s="17"/>
      <c r="DMU1155" s="17"/>
      <c r="DMV1155" s="17"/>
      <c r="DMW1155" s="17"/>
      <c r="DMX1155" s="17"/>
      <c r="DMY1155" s="17"/>
      <c r="DMZ1155" s="17"/>
      <c r="DNA1155" s="17"/>
      <c r="DNB1155" s="17"/>
      <c r="DNC1155" s="17"/>
      <c r="DND1155" s="17"/>
      <c r="DNE1155" s="17"/>
      <c r="DNF1155" s="17"/>
      <c r="DNG1155" s="17"/>
      <c r="DNH1155" s="17"/>
      <c r="DNI1155" s="17"/>
      <c r="DNJ1155" s="17"/>
      <c r="DNK1155" s="17"/>
      <c r="DNL1155" s="17"/>
      <c r="DNM1155" s="17"/>
      <c r="DNN1155" s="17"/>
      <c r="DNO1155" s="17"/>
      <c r="DNP1155" s="17"/>
      <c r="DNQ1155" s="17"/>
      <c r="DNR1155" s="17"/>
      <c r="DNS1155" s="17"/>
      <c r="DNT1155" s="17"/>
      <c r="DNU1155" s="17"/>
      <c r="DNV1155" s="17"/>
      <c r="DNW1155" s="17"/>
      <c r="DNX1155" s="17"/>
      <c r="DNY1155" s="17"/>
      <c r="DNZ1155" s="17"/>
      <c r="DOA1155" s="17"/>
      <c r="DOB1155" s="17"/>
      <c r="DOC1155" s="17"/>
      <c r="DOD1155" s="17"/>
      <c r="DOE1155" s="17"/>
      <c r="DOF1155" s="17"/>
      <c r="DOG1155" s="17"/>
      <c r="DOH1155" s="17"/>
      <c r="DOI1155" s="17"/>
      <c r="DOJ1155" s="17"/>
      <c r="DOK1155" s="17"/>
      <c r="DOL1155" s="17"/>
      <c r="DOM1155" s="17"/>
      <c r="DON1155" s="17"/>
      <c r="DOO1155" s="17"/>
      <c r="DOP1155" s="17"/>
      <c r="DOQ1155" s="17"/>
      <c r="DOR1155" s="17"/>
      <c r="DOS1155" s="17"/>
      <c r="DOT1155" s="17"/>
      <c r="DOU1155" s="17"/>
      <c r="DOV1155" s="17"/>
      <c r="DOW1155" s="17"/>
      <c r="DOX1155" s="17"/>
      <c r="DOY1155" s="17"/>
      <c r="DOZ1155" s="17"/>
      <c r="DPA1155" s="17"/>
      <c r="DPB1155" s="17"/>
      <c r="DPC1155" s="17"/>
      <c r="DPD1155" s="17"/>
      <c r="DPE1155" s="17"/>
      <c r="DPF1155" s="17"/>
      <c r="DPG1155" s="17"/>
      <c r="DPH1155" s="17"/>
      <c r="DPI1155" s="17"/>
      <c r="DPJ1155" s="17"/>
      <c r="DPK1155" s="17"/>
      <c r="DPL1155" s="17"/>
      <c r="DPM1155" s="17"/>
      <c r="DPN1155" s="17"/>
      <c r="DPO1155" s="17"/>
      <c r="DPP1155" s="17"/>
      <c r="DPQ1155" s="17"/>
      <c r="DPR1155" s="17"/>
      <c r="DPS1155" s="17"/>
      <c r="DPT1155" s="17"/>
      <c r="DPU1155" s="17"/>
      <c r="DPV1155" s="17"/>
      <c r="DPW1155" s="17"/>
      <c r="DPX1155" s="17"/>
      <c r="DPY1155" s="17"/>
      <c r="DPZ1155" s="17"/>
      <c r="DQA1155" s="17"/>
      <c r="DQB1155" s="17"/>
      <c r="DQC1155" s="17"/>
      <c r="DQD1155" s="17"/>
      <c r="DQE1155" s="17"/>
      <c r="DQF1155" s="17"/>
      <c r="DQG1155" s="17"/>
      <c r="DQH1155" s="17"/>
      <c r="DQI1155" s="17"/>
      <c r="DQJ1155" s="17"/>
      <c r="DQK1155" s="17"/>
      <c r="DQL1155" s="17"/>
      <c r="DQM1155" s="17"/>
      <c r="DQN1155" s="17"/>
      <c r="DQO1155" s="17"/>
      <c r="DQP1155" s="17"/>
      <c r="DQQ1155" s="17"/>
      <c r="DQR1155" s="17"/>
      <c r="DQS1155" s="17"/>
      <c r="DQT1155" s="17"/>
      <c r="DQU1155" s="17"/>
      <c r="DQV1155" s="17"/>
      <c r="DQW1155" s="17"/>
      <c r="DQX1155" s="17"/>
      <c r="DQY1155" s="17"/>
      <c r="DQZ1155" s="17"/>
      <c r="DRA1155" s="17"/>
      <c r="DRB1155" s="17"/>
      <c r="DRC1155" s="17"/>
      <c r="DRD1155" s="17"/>
      <c r="DRE1155" s="17"/>
      <c r="DRF1155" s="17"/>
      <c r="DRG1155" s="17"/>
      <c r="DRH1155" s="17"/>
      <c r="DRI1155" s="17"/>
      <c r="DRJ1155" s="17"/>
      <c r="DRK1155" s="17"/>
      <c r="DRL1155" s="17"/>
      <c r="DRM1155" s="17"/>
      <c r="DRN1155" s="17"/>
      <c r="DRO1155" s="17"/>
      <c r="DRP1155" s="17"/>
      <c r="DRQ1155" s="17"/>
      <c r="DRR1155" s="17"/>
      <c r="DRS1155" s="17"/>
      <c r="DRT1155" s="17"/>
      <c r="DRU1155" s="17"/>
      <c r="DRV1155" s="17"/>
      <c r="DRW1155" s="17"/>
      <c r="DRX1155" s="17"/>
      <c r="DRY1155" s="17"/>
      <c r="DRZ1155" s="17"/>
      <c r="DSA1155" s="17"/>
      <c r="DSB1155" s="17"/>
      <c r="DSC1155" s="17"/>
      <c r="DSD1155" s="17"/>
      <c r="DSE1155" s="17"/>
      <c r="DSF1155" s="17"/>
      <c r="DSG1155" s="17"/>
      <c r="DSH1155" s="17"/>
      <c r="DSI1155" s="17"/>
      <c r="DSJ1155" s="17"/>
      <c r="DSK1155" s="17"/>
      <c r="DSL1155" s="17"/>
      <c r="DSM1155" s="17"/>
      <c r="DSN1155" s="17"/>
      <c r="DSO1155" s="17"/>
      <c r="DSP1155" s="17"/>
      <c r="DSQ1155" s="17"/>
      <c r="DSR1155" s="17"/>
      <c r="DSS1155" s="17"/>
      <c r="DST1155" s="17"/>
      <c r="DSU1155" s="17"/>
      <c r="DSV1155" s="17"/>
      <c r="DSW1155" s="17"/>
      <c r="DSX1155" s="17"/>
      <c r="DSY1155" s="17"/>
      <c r="DSZ1155" s="17"/>
      <c r="DTA1155" s="17"/>
      <c r="DTB1155" s="17"/>
      <c r="DTC1155" s="17"/>
      <c r="DTD1155" s="17"/>
      <c r="DTE1155" s="17"/>
      <c r="DTF1155" s="17"/>
      <c r="DTG1155" s="17"/>
      <c r="DTH1155" s="17"/>
      <c r="DTI1155" s="17"/>
      <c r="DTJ1155" s="17"/>
      <c r="DTK1155" s="17"/>
      <c r="DTL1155" s="17"/>
      <c r="DTM1155" s="17"/>
      <c r="DTN1155" s="17"/>
      <c r="DTO1155" s="17"/>
      <c r="DTP1155" s="17"/>
      <c r="DTQ1155" s="17"/>
      <c r="DTR1155" s="17"/>
      <c r="DTS1155" s="17"/>
      <c r="DTT1155" s="17"/>
      <c r="DTU1155" s="17"/>
      <c r="DTV1155" s="17"/>
      <c r="DTW1155" s="17"/>
      <c r="DTX1155" s="17"/>
      <c r="DTY1155" s="17"/>
      <c r="DTZ1155" s="17"/>
      <c r="DUA1155" s="17"/>
      <c r="DUB1155" s="17"/>
      <c r="DUC1155" s="17"/>
      <c r="DUD1155" s="17"/>
      <c r="DUE1155" s="17"/>
      <c r="DUF1155" s="17"/>
      <c r="DUG1155" s="17"/>
      <c r="DUH1155" s="17"/>
      <c r="DUI1155" s="17"/>
      <c r="DUJ1155" s="17"/>
      <c r="DUK1155" s="17"/>
      <c r="DUL1155" s="17"/>
      <c r="DUM1155" s="17"/>
      <c r="DUN1155" s="17"/>
      <c r="DUO1155" s="17"/>
      <c r="DUP1155" s="17"/>
      <c r="DUQ1155" s="17"/>
      <c r="DUR1155" s="17"/>
      <c r="DUS1155" s="17"/>
      <c r="DUT1155" s="17"/>
      <c r="DUU1155" s="17"/>
      <c r="DUV1155" s="17"/>
      <c r="DUW1155" s="17"/>
      <c r="DUX1155" s="17"/>
      <c r="DUY1155" s="17"/>
      <c r="DUZ1155" s="17"/>
      <c r="DVA1155" s="17"/>
      <c r="DVB1155" s="17"/>
      <c r="DVC1155" s="17"/>
      <c r="DVD1155" s="17"/>
      <c r="DVE1155" s="17"/>
      <c r="DVF1155" s="17"/>
      <c r="DVG1155" s="17"/>
      <c r="DVH1155" s="17"/>
      <c r="DVI1155" s="17"/>
      <c r="DVJ1155" s="17"/>
      <c r="DVK1155" s="17"/>
      <c r="DVL1155" s="17"/>
      <c r="DVM1155" s="17"/>
      <c r="DVN1155" s="17"/>
      <c r="DVO1155" s="17"/>
      <c r="DVP1155" s="17"/>
      <c r="DVQ1155" s="17"/>
      <c r="DVR1155" s="17"/>
      <c r="DVS1155" s="17"/>
      <c r="DVT1155" s="17"/>
      <c r="DVU1155" s="17"/>
      <c r="DVV1155" s="17"/>
      <c r="DVW1155" s="17"/>
      <c r="DVX1155" s="17"/>
      <c r="DVY1155" s="17"/>
      <c r="DVZ1155" s="17"/>
      <c r="DWA1155" s="17"/>
      <c r="DWB1155" s="17"/>
      <c r="DWC1155" s="17"/>
      <c r="DWD1155" s="17"/>
      <c r="DWE1155" s="17"/>
      <c r="DWF1155" s="17"/>
      <c r="DWG1155" s="17"/>
      <c r="DWH1155" s="17"/>
      <c r="DWI1155" s="17"/>
      <c r="DWJ1155" s="17"/>
      <c r="DWK1155" s="17"/>
      <c r="DWL1155" s="17"/>
      <c r="DWM1155" s="17"/>
      <c r="DWN1155" s="17"/>
      <c r="DWO1155" s="17"/>
      <c r="DWP1155" s="17"/>
      <c r="DWQ1155" s="17"/>
      <c r="DWR1155" s="17"/>
      <c r="DWS1155" s="17"/>
      <c r="DWT1155" s="17"/>
      <c r="DWU1155" s="17"/>
      <c r="DWV1155" s="17"/>
      <c r="DWW1155" s="17"/>
      <c r="DWX1155" s="17"/>
      <c r="DWY1155" s="17"/>
      <c r="DWZ1155" s="17"/>
      <c r="DXA1155" s="17"/>
      <c r="DXB1155" s="17"/>
      <c r="DXC1155" s="17"/>
      <c r="DXD1155" s="17"/>
      <c r="DXE1155" s="17"/>
      <c r="DXF1155" s="17"/>
      <c r="DXG1155" s="17"/>
      <c r="DXH1155" s="17"/>
      <c r="DXI1155" s="17"/>
      <c r="DXJ1155" s="17"/>
      <c r="DXK1155" s="17"/>
      <c r="DXL1155" s="17"/>
      <c r="DXM1155" s="17"/>
      <c r="DXN1155" s="17"/>
      <c r="DXO1155" s="17"/>
      <c r="DXP1155" s="17"/>
      <c r="DXQ1155" s="17"/>
      <c r="DXR1155" s="17"/>
      <c r="DXS1155" s="17"/>
      <c r="DXT1155" s="17"/>
      <c r="DXU1155" s="17"/>
      <c r="DXV1155" s="17"/>
      <c r="DXW1155" s="17"/>
      <c r="DXX1155" s="17"/>
      <c r="DXY1155" s="17"/>
      <c r="DXZ1155" s="17"/>
      <c r="DYA1155" s="17"/>
      <c r="DYB1155" s="17"/>
      <c r="DYC1155" s="17"/>
      <c r="DYD1155" s="17"/>
      <c r="DYE1155" s="17"/>
      <c r="DYF1155" s="17"/>
      <c r="DYG1155" s="17"/>
      <c r="DYH1155" s="17"/>
      <c r="DYI1155" s="17"/>
      <c r="DYJ1155" s="17"/>
      <c r="DYK1155" s="17"/>
      <c r="DYL1155" s="17"/>
      <c r="DYM1155" s="17"/>
      <c r="DYN1155" s="17"/>
      <c r="DYO1155" s="17"/>
      <c r="DYP1155" s="17"/>
      <c r="DYQ1155" s="17"/>
      <c r="DYR1155" s="17"/>
      <c r="DYS1155" s="17"/>
      <c r="DYT1155" s="17"/>
      <c r="DYU1155" s="17"/>
      <c r="DYV1155" s="17"/>
      <c r="DYW1155" s="17"/>
      <c r="DYX1155" s="17"/>
      <c r="DYY1155" s="17"/>
      <c r="DYZ1155" s="17"/>
      <c r="DZA1155" s="17"/>
      <c r="DZB1155" s="17"/>
      <c r="DZC1155" s="17"/>
      <c r="DZD1155" s="17"/>
      <c r="DZE1155" s="17"/>
      <c r="DZF1155" s="17"/>
      <c r="DZG1155" s="17"/>
      <c r="DZH1155" s="17"/>
      <c r="DZI1155" s="17"/>
      <c r="DZJ1155" s="17"/>
      <c r="DZK1155" s="17"/>
      <c r="DZL1155" s="17"/>
      <c r="DZM1155" s="17"/>
      <c r="DZN1155" s="17"/>
      <c r="DZO1155" s="17"/>
      <c r="DZP1155" s="17"/>
      <c r="DZQ1155" s="17"/>
      <c r="DZR1155" s="17"/>
      <c r="DZS1155" s="17"/>
      <c r="DZT1155" s="17"/>
      <c r="DZU1155" s="17"/>
      <c r="DZV1155" s="17"/>
      <c r="DZW1155" s="17"/>
      <c r="DZX1155" s="17"/>
      <c r="DZY1155" s="17"/>
      <c r="DZZ1155" s="17"/>
      <c r="EAA1155" s="17"/>
      <c r="EAB1155" s="17"/>
      <c r="EAC1155" s="17"/>
      <c r="EAD1155" s="17"/>
      <c r="EAE1155" s="17"/>
      <c r="EAF1155" s="17"/>
      <c r="EAG1155" s="17"/>
      <c r="EAH1155" s="17"/>
      <c r="EAI1155" s="17"/>
      <c r="EAJ1155" s="17"/>
      <c r="EAK1155" s="17"/>
      <c r="EAL1155" s="17"/>
      <c r="EAM1155" s="17"/>
      <c r="EAN1155" s="17"/>
      <c r="EAO1155" s="17"/>
      <c r="EAP1155" s="17"/>
      <c r="EAQ1155" s="17"/>
      <c r="EAR1155" s="17"/>
      <c r="EAS1155" s="17"/>
      <c r="EAT1155" s="17"/>
      <c r="EAU1155" s="17"/>
      <c r="EAV1155" s="17"/>
      <c r="EAW1155" s="17"/>
      <c r="EAX1155" s="17"/>
      <c r="EAY1155" s="17"/>
      <c r="EAZ1155" s="17"/>
      <c r="EBA1155" s="17"/>
      <c r="EBB1155" s="17"/>
      <c r="EBC1155" s="17"/>
      <c r="EBD1155" s="17"/>
      <c r="EBE1155" s="17"/>
      <c r="EBF1155" s="17"/>
      <c r="EBG1155" s="17"/>
      <c r="EBH1155" s="17"/>
      <c r="EBI1155" s="17"/>
      <c r="EBJ1155" s="17"/>
      <c r="EBK1155" s="17"/>
      <c r="EBL1155" s="17"/>
      <c r="EBM1155" s="17"/>
      <c r="EBN1155" s="17"/>
      <c r="EBO1155" s="17"/>
      <c r="EBP1155" s="17"/>
      <c r="EBQ1155" s="17"/>
      <c r="EBR1155" s="17"/>
      <c r="EBS1155" s="17"/>
      <c r="EBT1155" s="17"/>
      <c r="EBU1155" s="17"/>
      <c r="EBV1155" s="17"/>
      <c r="EBW1155" s="17"/>
      <c r="EBX1155" s="17"/>
      <c r="EBY1155" s="17"/>
      <c r="EBZ1155" s="17"/>
      <c r="ECA1155" s="17"/>
      <c r="ECB1155" s="17"/>
      <c r="ECC1155" s="17"/>
      <c r="ECD1155" s="17"/>
      <c r="ECE1155" s="17"/>
      <c r="ECF1155" s="17"/>
      <c r="ECG1155" s="17"/>
      <c r="ECH1155" s="17"/>
      <c r="ECI1155" s="17"/>
      <c r="ECJ1155" s="17"/>
      <c r="ECK1155" s="17"/>
      <c r="ECL1155" s="17"/>
      <c r="ECM1155" s="17"/>
      <c r="ECN1155" s="17"/>
      <c r="ECO1155" s="17"/>
      <c r="ECP1155" s="17"/>
      <c r="ECQ1155" s="17"/>
      <c r="ECR1155" s="17"/>
      <c r="ECS1155" s="17"/>
      <c r="ECT1155" s="17"/>
      <c r="ECU1155" s="17"/>
      <c r="ECV1155" s="17"/>
      <c r="ECW1155" s="17"/>
      <c r="ECX1155" s="17"/>
      <c r="ECY1155" s="17"/>
      <c r="ECZ1155" s="17"/>
      <c r="EDA1155" s="17"/>
      <c r="EDB1155" s="17"/>
      <c r="EDC1155" s="17"/>
      <c r="EDD1155" s="17"/>
      <c r="EDE1155" s="17"/>
      <c r="EDF1155" s="17"/>
      <c r="EDG1155" s="17"/>
      <c r="EDH1155" s="17"/>
      <c r="EDI1155" s="17"/>
      <c r="EDJ1155" s="17"/>
      <c r="EDK1155" s="17"/>
      <c r="EDL1155" s="17"/>
      <c r="EDM1155" s="17"/>
      <c r="EDN1155" s="17"/>
      <c r="EDO1155" s="17"/>
      <c r="EDP1155" s="17"/>
      <c r="EDQ1155" s="17"/>
      <c r="EDR1155" s="17"/>
      <c r="EDS1155" s="17"/>
      <c r="EDT1155" s="17"/>
      <c r="EDU1155" s="17"/>
      <c r="EDV1155" s="17"/>
      <c r="EDW1155" s="17"/>
      <c r="EDX1155" s="17"/>
      <c r="EDY1155" s="17"/>
      <c r="EDZ1155" s="17"/>
      <c r="EEA1155" s="17"/>
      <c r="EEB1155" s="17"/>
      <c r="EEC1155" s="17"/>
      <c r="EED1155" s="17"/>
      <c r="EEE1155" s="17"/>
      <c r="EEF1155" s="17"/>
      <c r="EEG1155" s="17"/>
      <c r="EEH1155" s="17"/>
      <c r="EEI1155" s="17"/>
      <c r="EEJ1155" s="17"/>
      <c r="EEK1155" s="17"/>
      <c r="EEL1155" s="17"/>
      <c r="EEM1155" s="17"/>
      <c r="EEN1155" s="17"/>
      <c r="EEO1155" s="17"/>
      <c r="EEP1155" s="17"/>
      <c r="EEQ1155" s="17"/>
      <c r="EER1155" s="17"/>
      <c r="EES1155" s="17"/>
      <c r="EET1155" s="17"/>
      <c r="EEU1155" s="17"/>
      <c r="EEV1155" s="17"/>
      <c r="EEW1155" s="17"/>
      <c r="EEX1155" s="17"/>
      <c r="EEY1155" s="17"/>
      <c r="EEZ1155" s="17"/>
      <c r="EFA1155" s="17"/>
      <c r="EFB1155" s="17"/>
      <c r="EFC1155" s="17"/>
      <c r="EFD1155" s="17"/>
      <c r="EFE1155" s="17"/>
      <c r="EFF1155" s="17"/>
      <c r="EFG1155" s="17"/>
      <c r="EFH1155" s="17"/>
      <c r="EFI1155" s="17"/>
      <c r="EFJ1155" s="17"/>
      <c r="EFK1155" s="17"/>
      <c r="EFL1155" s="17"/>
      <c r="EFM1155" s="17"/>
      <c r="EFN1155" s="17"/>
      <c r="EFO1155" s="17"/>
      <c r="EFP1155" s="17"/>
      <c r="EFQ1155" s="17"/>
      <c r="EFR1155" s="17"/>
      <c r="EFS1155" s="17"/>
      <c r="EFT1155" s="17"/>
      <c r="EFU1155" s="17"/>
      <c r="EFV1155" s="17"/>
      <c r="EFW1155" s="17"/>
      <c r="EFX1155" s="17"/>
      <c r="EFY1155" s="17"/>
      <c r="EFZ1155" s="17"/>
      <c r="EGA1155" s="17"/>
      <c r="EGB1155" s="17"/>
      <c r="EGC1155" s="17"/>
      <c r="EGD1155" s="17"/>
      <c r="EGE1155" s="17"/>
      <c r="EGF1155" s="17"/>
      <c r="EGG1155" s="17"/>
      <c r="EGH1155" s="17"/>
      <c r="EGI1155" s="17"/>
      <c r="EGJ1155" s="17"/>
      <c r="EGK1155" s="17"/>
      <c r="EGL1155" s="17"/>
      <c r="EGM1155" s="17"/>
      <c r="EGN1155" s="17"/>
      <c r="EGO1155" s="17"/>
      <c r="EGP1155" s="17"/>
      <c r="EGQ1155" s="17"/>
      <c r="EGR1155" s="17"/>
      <c r="EGS1155" s="17"/>
      <c r="EGT1155" s="17"/>
      <c r="EGU1155" s="17"/>
      <c r="EGV1155" s="17"/>
      <c r="EGW1155" s="17"/>
      <c r="EGX1155" s="17"/>
      <c r="EGY1155" s="17"/>
      <c r="EGZ1155" s="17"/>
      <c r="EHA1155" s="17"/>
      <c r="EHB1155" s="17"/>
      <c r="EHC1155" s="17"/>
      <c r="EHD1155" s="17"/>
      <c r="EHE1155" s="17"/>
      <c r="EHF1155" s="17"/>
      <c r="EHG1155" s="17"/>
      <c r="EHH1155" s="17"/>
      <c r="EHI1155" s="17"/>
      <c r="EHJ1155" s="17"/>
      <c r="EHK1155" s="17"/>
      <c r="EHL1155" s="17"/>
      <c r="EHM1155" s="17"/>
      <c r="EHN1155" s="17"/>
      <c r="EHO1155" s="17"/>
      <c r="EHP1155" s="17"/>
      <c r="EHQ1155" s="17"/>
      <c r="EHR1155" s="17"/>
      <c r="EHS1155" s="17"/>
      <c r="EHT1155" s="17"/>
      <c r="EHU1155" s="17"/>
      <c r="EHV1155" s="17"/>
      <c r="EHW1155" s="17"/>
      <c r="EHX1155" s="17"/>
      <c r="EHY1155" s="17"/>
      <c r="EHZ1155" s="17"/>
      <c r="EIA1155" s="17"/>
      <c r="EIB1155" s="17"/>
      <c r="EIC1155" s="17"/>
      <c r="EID1155" s="17"/>
      <c r="EIE1155" s="17"/>
      <c r="EIF1155" s="17"/>
      <c r="EIG1155" s="17"/>
      <c r="EIH1155" s="17"/>
      <c r="EII1155" s="17"/>
      <c r="EIJ1155" s="17"/>
      <c r="EIK1155" s="17"/>
      <c r="EIL1155" s="17"/>
      <c r="EIM1155" s="17"/>
      <c r="EIN1155" s="17"/>
      <c r="EIO1155" s="17"/>
      <c r="EIP1155" s="17"/>
      <c r="EIQ1155" s="17"/>
      <c r="EIR1155" s="17"/>
      <c r="EIS1155" s="17"/>
      <c r="EIT1155" s="17"/>
      <c r="EIU1155" s="17"/>
      <c r="EIV1155" s="17"/>
      <c r="EIW1155" s="17"/>
      <c r="EIX1155" s="17"/>
      <c r="EIY1155" s="17"/>
      <c r="EIZ1155" s="17"/>
      <c r="EJA1155" s="17"/>
      <c r="EJB1155" s="17"/>
      <c r="EJC1155" s="17"/>
      <c r="EJD1155" s="17"/>
      <c r="EJE1155" s="17"/>
      <c r="EJF1155" s="17"/>
      <c r="EJG1155" s="17"/>
      <c r="EJH1155" s="17"/>
      <c r="EJI1155" s="17"/>
      <c r="EJJ1155" s="17"/>
      <c r="EJK1155" s="17"/>
      <c r="EJL1155" s="17"/>
      <c r="EJM1155" s="17"/>
      <c r="EJN1155" s="17"/>
      <c r="EJO1155" s="17"/>
      <c r="EJP1155" s="17"/>
      <c r="EJQ1155" s="17"/>
      <c r="EJR1155" s="17"/>
      <c r="EJS1155" s="17"/>
      <c r="EJT1155" s="17"/>
      <c r="EJU1155" s="17"/>
      <c r="EJV1155" s="17"/>
      <c r="EJW1155" s="17"/>
      <c r="EJX1155" s="17"/>
      <c r="EJY1155" s="17"/>
      <c r="EJZ1155" s="17"/>
      <c r="EKA1155" s="17"/>
      <c r="EKB1155" s="17"/>
      <c r="EKC1155" s="17"/>
      <c r="EKD1155" s="17"/>
      <c r="EKE1155" s="17"/>
      <c r="EKF1155" s="17"/>
      <c r="EKG1155" s="17"/>
      <c r="EKH1155" s="17"/>
      <c r="EKI1155" s="17"/>
      <c r="EKJ1155" s="17"/>
      <c r="EKK1155" s="17"/>
      <c r="EKL1155" s="17"/>
      <c r="EKM1155" s="17"/>
      <c r="EKN1155" s="17"/>
      <c r="EKO1155" s="17"/>
      <c r="EKP1155" s="17"/>
      <c r="EKQ1155" s="17"/>
      <c r="EKR1155" s="17"/>
      <c r="EKS1155" s="17"/>
      <c r="EKT1155" s="17"/>
      <c r="EKU1155" s="17"/>
      <c r="EKV1155" s="17"/>
      <c r="EKW1155" s="17"/>
      <c r="EKX1155" s="17"/>
      <c r="EKY1155" s="17"/>
      <c r="EKZ1155" s="17"/>
      <c r="ELA1155" s="17"/>
      <c r="ELB1155" s="17"/>
      <c r="ELC1155" s="17"/>
      <c r="ELD1155" s="17"/>
      <c r="ELE1155" s="17"/>
      <c r="ELF1155" s="17"/>
      <c r="ELG1155" s="17"/>
      <c r="ELH1155" s="17"/>
      <c r="ELI1155" s="17"/>
      <c r="ELJ1155" s="17"/>
      <c r="ELK1155" s="17"/>
      <c r="ELL1155" s="17"/>
      <c r="ELM1155" s="17"/>
      <c r="ELN1155" s="17"/>
      <c r="ELO1155" s="17"/>
      <c r="ELP1155" s="17"/>
      <c r="ELQ1155" s="17"/>
      <c r="ELR1155" s="17"/>
      <c r="ELS1155" s="17"/>
      <c r="ELT1155" s="17"/>
      <c r="ELU1155" s="17"/>
      <c r="ELV1155" s="17"/>
      <c r="ELW1155" s="17"/>
      <c r="ELX1155" s="17"/>
      <c r="ELY1155" s="17"/>
      <c r="ELZ1155" s="17"/>
      <c r="EMA1155" s="17"/>
      <c r="EMB1155" s="17"/>
      <c r="EMC1155" s="17"/>
      <c r="EMD1155" s="17"/>
      <c r="EME1155" s="17"/>
      <c r="EMF1155" s="17"/>
      <c r="EMG1155" s="17"/>
      <c r="EMH1155" s="17"/>
      <c r="EMI1155" s="17"/>
      <c r="EMJ1155" s="17"/>
      <c r="EMK1155" s="17"/>
      <c r="EML1155" s="17"/>
      <c r="EMM1155" s="17"/>
      <c r="EMN1155" s="17"/>
      <c r="EMO1155" s="17"/>
      <c r="EMP1155" s="17"/>
      <c r="EMQ1155" s="17"/>
      <c r="EMR1155" s="17"/>
      <c r="EMS1155" s="17"/>
      <c r="EMT1155" s="17"/>
      <c r="EMU1155" s="17"/>
      <c r="EMV1155" s="17"/>
      <c r="EMW1155" s="17"/>
      <c r="EMX1155" s="17"/>
      <c r="EMY1155" s="17"/>
      <c r="EMZ1155" s="17"/>
      <c r="ENA1155" s="17"/>
      <c r="ENB1155" s="17"/>
      <c r="ENC1155" s="17"/>
      <c r="END1155" s="17"/>
      <c r="ENE1155" s="17"/>
      <c r="ENF1155" s="17"/>
      <c r="ENG1155" s="17"/>
      <c r="ENH1155" s="17"/>
      <c r="ENI1155" s="17"/>
      <c r="ENJ1155" s="17"/>
      <c r="ENK1155" s="17"/>
      <c r="ENL1155" s="17"/>
      <c r="ENM1155" s="17"/>
      <c r="ENN1155" s="17"/>
      <c r="ENO1155" s="17"/>
      <c r="ENP1155" s="17"/>
      <c r="ENQ1155" s="17"/>
      <c r="ENR1155" s="17"/>
      <c r="ENS1155" s="17"/>
      <c r="ENT1155" s="17"/>
      <c r="ENU1155" s="17"/>
      <c r="ENV1155" s="17"/>
      <c r="ENW1155" s="17"/>
      <c r="ENX1155" s="17"/>
      <c r="ENY1155" s="17"/>
      <c r="ENZ1155" s="17"/>
      <c r="EOA1155" s="17"/>
      <c r="EOB1155" s="17"/>
      <c r="EOC1155" s="17"/>
      <c r="EOD1155" s="17"/>
      <c r="EOE1155" s="17"/>
      <c r="EOF1155" s="17"/>
      <c r="EOG1155" s="17"/>
      <c r="EOH1155" s="17"/>
      <c r="EOI1155" s="17"/>
      <c r="EOJ1155" s="17"/>
      <c r="EOK1155" s="17"/>
      <c r="EOL1155" s="17"/>
      <c r="EOM1155" s="17"/>
      <c r="EON1155" s="17"/>
      <c r="EOO1155" s="17"/>
      <c r="EOP1155" s="17"/>
      <c r="EOQ1155" s="17"/>
      <c r="EOR1155" s="17"/>
      <c r="EOS1155" s="17"/>
      <c r="EOT1155" s="17"/>
      <c r="EOU1155" s="17"/>
      <c r="EOV1155" s="17"/>
      <c r="EOW1155" s="17"/>
      <c r="EOX1155" s="17"/>
      <c r="EOY1155" s="17"/>
      <c r="EOZ1155" s="17"/>
      <c r="EPA1155" s="17"/>
      <c r="EPB1155" s="17"/>
      <c r="EPC1155" s="17"/>
      <c r="EPD1155" s="17"/>
      <c r="EPE1155" s="17"/>
      <c r="EPF1155" s="17"/>
      <c r="EPG1155" s="17"/>
      <c r="EPH1155" s="17"/>
      <c r="EPI1155" s="17"/>
      <c r="EPJ1155" s="17"/>
      <c r="EPK1155" s="17"/>
      <c r="EPL1155" s="17"/>
      <c r="EPM1155" s="17"/>
      <c r="EPN1155" s="17"/>
      <c r="EPO1155" s="17"/>
      <c r="EPP1155" s="17"/>
      <c r="EPQ1155" s="17"/>
      <c r="EPR1155" s="17"/>
      <c r="EPS1155" s="17"/>
      <c r="EPT1155" s="17"/>
      <c r="EPU1155" s="17"/>
      <c r="EPV1155" s="17"/>
      <c r="EPW1155" s="17"/>
      <c r="EPX1155" s="17"/>
      <c r="EPY1155" s="17"/>
      <c r="EPZ1155" s="17"/>
      <c r="EQA1155" s="17"/>
      <c r="EQB1155" s="17"/>
      <c r="EQC1155" s="17"/>
      <c r="EQD1155" s="17"/>
      <c r="EQE1155" s="17"/>
      <c r="EQF1155" s="17"/>
      <c r="EQG1155" s="17"/>
      <c r="EQH1155" s="17"/>
      <c r="EQI1155" s="17"/>
      <c r="EQJ1155" s="17"/>
      <c r="EQK1155" s="17"/>
      <c r="EQL1155" s="17"/>
      <c r="EQM1155" s="17"/>
      <c r="EQN1155" s="17"/>
      <c r="EQO1155" s="17"/>
      <c r="EQP1155" s="17"/>
      <c r="EQQ1155" s="17"/>
      <c r="EQR1155" s="17"/>
      <c r="EQS1155" s="17"/>
      <c r="EQT1155" s="17"/>
      <c r="EQU1155" s="17"/>
      <c r="EQV1155" s="17"/>
      <c r="EQW1155" s="17"/>
      <c r="EQX1155" s="17"/>
      <c r="EQY1155" s="17"/>
      <c r="EQZ1155" s="17"/>
      <c r="ERA1155" s="17"/>
      <c r="ERB1155" s="17"/>
      <c r="ERC1155" s="17"/>
      <c r="ERD1155" s="17"/>
      <c r="ERE1155" s="17"/>
      <c r="ERF1155" s="17"/>
      <c r="ERG1155" s="17"/>
      <c r="ERH1155" s="17"/>
      <c r="ERI1155" s="17"/>
      <c r="ERJ1155" s="17"/>
      <c r="ERK1155" s="17"/>
      <c r="ERL1155" s="17"/>
      <c r="ERM1155" s="17"/>
      <c r="ERN1155" s="17"/>
      <c r="ERO1155" s="17"/>
      <c r="ERP1155" s="17"/>
      <c r="ERQ1155" s="17"/>
      <c r="ERR1155" s="17"/>
      <c r="ERS1155" s="17"/>
      <c r="ERT1155" s="17"/>
      <c r="ERU1155" s="17"/>
      <c r="ERV1155" s="17"/>
      <c r="ERW1155" s="17"/>
      <c r="ERX1155" s="17"/>
      <c r="ERY1155" s="17"/>
      <c r="ERZ1155" s="17"/>
      <c r="ESA1155" s="17"/>
      <c r="ESB1155" s="17"/>
      <c r="ESC1155" s="17"/>
      <c r="ESD1155" s="17"/>
      <c r="ESE1155" s="17"/>
      <c r="ESF1155" s="17"/>
      <c r="ESG1155" s="17"/>
      <c r="ESH1155" s="17"/>
      <c r="ESI1155" s="17"/>
      <c r="ESJ1155" s="17"/>
      <c r="ESK1155" s="17"/>
      <c r="ESL1155" s="17"/>
      <c r="ESM1155" s="17"/>
      <c r="ESN1155" s="17"/>
      <c r="ESO1155" s="17"/>
      <c r="ESP1155" s="17"/>
      <c r="ESQ1155" s="17"/>
      <c r="ESR1155" s="17"/>
      <c r="ESS1155" s="17"/>
      <c r="EST1155" s="17"/>
      <c r="ESU1155" s="17"/>
      <c r="ESV1155" s="17"/>
      <c r="ESW1155" s="17"/>
      <c r="ESX1155" s="17"/>
      <c r="ESY1155" s="17"/>
      <c r="ESZ1155" s="17"/>
      <c r="ETA1155" s="17"/>
      <c r="ETB1155" s="17"/>
      <c r="ETC1155" s="17"/>
      <c r="ETD1155" s="17"/>
      <c r="ETE1155" s="17"/>
      <c r="ETF1155" s="17"/>
      <c r="ETG1155" s="17"/>
      <c r="ETH1155" s="17"/>
      <c r="ETI1155" s="17"/>
      <c r="ETJ1155" s="17"/>
      <c r="ETK1155" s="17"/>
      <c r="ETL1155" s="17"/>
      <c r="ETM1155" s="17"/>
      <c r="ETN1155" s="17"/>
      <c r="ETO1155" s="17"/>
      <c r="ETP1155" s="17"/>
      <c r="ETQ1155" s="17"/>
      <c r="ETR1155" s="17"/>
      <c r="ETS1155" s="17"/>
      <c r="ETT1155" s="17"/>
      <c r="ETU1155" s="17"/>
      <c r="ETV1155" s="17"/>
      <c r="ETW1155" s="17"/>
      <c r="ETX1155" s="17"/>
      <c r="ETY1155" s="17"/>
      <c r="ETZ1155" s="17"/>
      <c r="EUA1155" s="17"/>
      <c r="EUB1155" s="17"/>
      <c r="EUC1155" s="17"/>
      <c r="EUD1155" s="17"/>
      <c r="EUE1155" s="17"/>
      <c r="EUF1155" s="17"/>
      <c r="EUG1155" s="17"/>
      <c r="EUH1155" s="17"/>
      <c r="EUI1155" s="17"/>
      <c r="EUJ1155" s="17"/>
      <c r="EUK1155" s="17"/>
      <c r="EUL1155" s="17"/>
      <c r="EUM1155" s="17"/>
      <c r="EUN1155" s="17"/>
      <c r="EUO1155" s="17"/>
      <c r="EUP1155" s="17"/>
      <c r="EUQ1155" s="17"/>
      <c r="EUR1155" s="17"/>
      <c r="EUS1155" s="17"/>
      <c r="EUT1155" s="17"/>
      <c r="EUU1155" s="17"/>
      <c r="EUV1155" s="17"/>
      <c r="EUW1155" s="17"/>
      <c r="EUX1155" s="17"/>
      <c r="EUY1155" s="17"/>
      <c r="EUZ1155" s="17"/>
      <c r="EVA1155" s="17"/>
      <c r="EVB1155" s="17"/>
      <c r="EVC1155" s="17"/>
      <c r="EVD1155" s="17"/>
      <c r="EVE1155" s="17"/>
      <c r="EVF1155" s="17"/>
      <c r="EVG1155" s="17"/>
      <c r="EVH1155" s="17"/>
      <c r="EVI1155" s="17"/>
      <c r="EVJ1155" s="17"/>
      <c r="EVK1155" s="17"/>
      <c r="EVL1155" s="17"/>
      <c r="EVM1155" s="17"/>
      <c r="EVN1155" s="17"/>
      <c r="EVO1155" s="17"/>
      <c r="EVP1155" s="17"/>
      <c r="EVQ1155" s="17"/>
      <c r="EVR1155" s="17"/>
      <c r="EVS1155" s="17"/>
      <c r="EVT1155" s="17"/>
      <c r="EVU1155" s="17"/>
      <c r="EVV1155" s="17"/>
      <c r="EVW1155" s="17"/>
      <c r="EVX1155" s="17"/>
      <c r="EVY1155" s="17"/>
      <c r="EVZ1155" s="17"/>
      <c r="EWA1155" s="17"/>
      <c r="EWB1155" s="17"/>
      <c r="EWC1155" s="17"/>
      <c r="EWD1155" s="17"/>
      <c r="EWE1155" s="17"/>
      <c r="EWF1155" s="17"/>
      <c r="EWG1155" s="17"/>
      <c r="EWH1155" s="17"/>
      <c r="EWI1155" s="17"/>
      <c r="EWJ1155" s="17"/>
      <c r="EWK1155" s="17"/>
      <c r="EWL1155" s="17"/>
      <c r="EWM1155" s="17"/>
      <c r="EWN1155" s="17"/>
      <c r="EWO1155" s="17"/>
      <c r="EWP1155" s="17"/>
      <c r="EWQ1155" s="17"/>
      <c r="EWR1155" s="17"/>
      <c r="EWS1155" s="17"/>
      <c r="EWT1155" s="17"/>
      <c r="EWU1155" s="17"/>
      <c r="EWV1155" s="17"/>
      <c r="EWW1155" s="17"/>
      <c r="EWX1155" s="17"/>
      <c r="EWY1155" s="17"/>
      <c r="EWZ1155" s="17"/>
      <c r="EXA1155" s="17"/>
      <c r="EXB1155" s="17"/>
      <c r="EXC1155" s="17"/>
      <c r="EXD1155" s="17"/>
      <c r="EXE1155" s="17"/>
      <c r="EXF1155" s="17"/>
      <c r="EXG1155" s="17"/>
      <c r="EXH1155" s="17"/>
      <c r="EXI1155" s="17"/>
      <c r="EXJ1155" s="17"/>
      <c r="EXK1155" s="17"/>
      <c r="EXL1155" s="17"/>
      <c r="EXM1155" s="17"/>
      <c r="EXN1155" s="17"/>
      <c r="EXO1155" s="17"/>
      <c r="EXP1155" s="17"/>
      <c r="EXQ1155" s="17"/>
      <c r="EXR1155" s="17"/>
      <c r="EXS1155" s="17"/>
      <c r="EXT1155" s="17"/>
      <c r="EXU1155" s="17"/>
      <c r="EXV1155" s="17"/>
      <c r="EXW1155" s="17"/>
      <c r="EXX1155" s="17"/>
      <c r="EXY1155" s="17"/>
      <c r="EXZ1155" s="17"/>
      <c r="EYA1155" s="17"/>
      <c r="EYB1155" s="17"/>
      <c r="EYC1155" s="17"/>
      <c r="EYD1155" s="17"/>
      <c r="EYE1155" s="17"/>
      <c r="EYF1155" s="17"/>
      <c r="EYG1155" s="17"/>
      <c r="EYH1155" s="17"/>
      <c r="EYI1155" s="17"/>
      <c r="EYJ1155" s="17"/>
      <c r="EYK1155" s="17"/>
      <c r="EYL1155" s="17"/>
      <c r="EYM1155" s="17"/>
      <c r="EYN1155" s="17"/>
      <c r="EYO1155" s="17"/>
      <c r="EYP1155" s="17"/>
      <c r="EYQ1155" s="17"/>
      <c r="EYR1155" s="17"/>
      <c r="EYS1155" s="17"/>
      <c r="EYT1155" s="17"/>
      <c r="EYU1155" s="17"/>
      <c r="EYV1155" s="17"/>
      <c r="EYW1155" s="17"/>
      <c r="EYX1155" s="17"/>
      <c r="EYY1155" s="17"/>
      <c r="EYZ1155" s="17"/>
      <c r="EZA1155" s="17"/>
      <c r="EZB1155" s="17"/>
      <c r="EZC1155" s="17"/>
      <c r="EZD1155" s="17"/>
      <c r="EZE1155" s="17"/>
      <c r="EZF1155" s="17"/>
      <c r="EZG1155" s="17"/>
      <c r="EZH1155" s="17"/>
      <c r="EZI1155" s="17"/>
      <c r="EZJ1155" s="17"/>
      <c r="EZK1155" s="17"/>
      <c r="EZL1155" s="17"/>
      <c r="EZM1155" s="17"/>
      <c r="EZN1155" s="17"/>
      <c r="EZO1155" s="17"/>
      <c r="EZP1155" s="17"/>
      <c r="EZQ1155" s="17"/>
      <c r="EZR1155" s="17"/>
      <c r="EZS1155" s="17"/>
      <c r="EZT1155" s="17"/>
      <c r="EZU1155" s="17"/>
      <c r="EZV1155" s="17"/>
      <c r="EZW1155" s="17"/>
      <c r="EZX1155" s="17"/>
      <c r="EZY1155" s="17"/>
      <c r="EZZ1155" s="17"/>
      <c r="FAA1155" s="17"/>
      <c r="FAB1155" s="17"/>
      <c r="FAC1155" s="17"/>
      <c r="FAD1155" s="17"/>
      <c r="FAE1155" s="17"/>
      <c r="FAF1155" s="17"/>
      <c r="FAG1155" s="17"/>
      <c r="FAH1155" s="17"/>
      <c r="FAI1155" s="17"/>
      <c r="FAJ1155" s="17"/>
      <c r="FAK1155" s="17"/>
      <c r="FAL1155" s="17"/>
      <c r="FAM1155" s="17"/>
      <c r="FAN1155" s="17"/>
      <c r="FAO1155" s="17"/>
      <c r="FAP1155" s="17"/>
      <c r="FAQ1155" s="17"/>
      <c r="FAR1155" s="17"/>
      <c r="FAS1155" s="17"/>
      <c r="FAT1155" s="17"/>
      <c r="FAU1155" s="17"/>
      <c r="FAV1155" s="17"/>
      <c r="FAW1155" s="17"/>
      <c r="FAX1155" s="17"/>
      <c r="FAY1155" s="17"/>
      <c r="FAZ1155" s="17"/>
      <c r="FBA1155" s="17"/>
      <c r="FBB1155" s="17"/>
      <c r="FBC1155" s="17"/>
      <c r="FBD1155" s="17"/>
      <c r="FBE1155" s="17"/>
      <c r="FBF1155" s="17"/>
      <c r="FBG1155" s="17"/>
      <c r="FBH1155" s="17"/>
      <c r="FBI1155" s="17"/>
      <c r="FBJ1155" s="17"/>
      <c r="FBK1155" s="17"/>
      <c r="FBL1155" s="17"/>
      <c r="FBM1155" s="17"/>
      <c r="FBN1155" s="17"/>
      <c r="FBO1155" s="17"/>
      <c r="FBP1155" s="17"/>
      <c r="FBQ1155" s="17"/>
      <c r="FBR1155" s="17"/>
      <c r="FBS1155" s="17"/>
      <c r="FBT1155" s="17"/>
      <c r="FBU1155" s="17"/>
      <c r="FBV1155" s="17"/>
      <c r="FBW1155" s="17"/>
      <c r="FBX1155" s="17"/>
      <c r="FBY1155" s="17"/>
      <c r="FBZ1155" s="17"/>
      <c r="FCA1155" s="17"/>
      <c r="FCB1155" s="17"/>
      <c r="FCC1155" s="17"/>
      <c r="FCD1155" s="17"/>
      <c r="FCE1155" s="17"/>
      <c r="FCF1155" s="17"/>
      <c r="FCG1155" s="17"/>
      <c r="FCH1155" s="17"/>
      <c r="FCI1155" s="17"/>
      <c r="FCJ1155" s="17"/>
      <c r="FCK1155" s="17"/>
      <c r="FCL1155" s="17"/>
      <c r="FCM1155" s="17"/>
      <c r="FCN1155" s="17"/>
      <c r="FCO1155" s="17"/>
      <c r="FCP1155" s="17"/>
      <c r="FCQ1155" s="17"/>
      <c r="FCR1155" s="17"/>
      <c r="FCS1155" s="17"/>
      <c r="FCT1155" s="17"/>
      <c r="FCU1155" s="17"/>
      <c r="FCV1155" s="17"/>
      <c r="FCW1155" s="17"/>
      <c r="FCX1155" s="17"/>
      <c r="FCY1155" s="17"/>
      <c r="FCZ1155" s="17"/>
      <c r="FDA1155" s="17"/>
      <c r="FDB1155" s="17"/>
      <c r="FDC1155" s="17"/>
      <c r="FDD1155" s="17"/>
      <c r="FDE1155" s="17"/>
      <c r="FDF1155" s="17"/>
      <c r="FDG1155" s="17"/>
      <c r="FDH1155" s="17"/>
      <c r="FDI1155" s="17"/>
      <c r="FDJ1155" s="17"/>
      <c r="FDK1155" s="17"/>
      <c r="FDL1155" s="17"/>
      <c r="FDM1155" s="17"/>
      <c r="FDN1155" s="17"/>
      <c r="FDO1155" s="17"/>
      <c r="FDP1155" s="17"/>
      <c r="FDQ1155" s="17"/>
      <c r="FDR1155" s="17"/>
      <c r="FDS1155" s="17"/>
      <c r="FDT1155" s="17"/>
      <c r="FDU1155" s="17"/>
      <c r="FDV1155" s="17"/>
      <c r="FDW1155" s="17"/>
      <c r="FDX1155" s="17"/>
      <c r="FDY1155" s="17"/>
      <c r="FDZ1155" s="17"/>
      <c r="FEA1155" s="17"/>
      <c r="FEB1155" s="17"/>
      <c r="FEC1155" s="17"/>
      <c r="FED1155" s="17"/>
      <c r="FEE1155" s="17"/>
      <c r="FEF1155" s="17"/>
      <c r="FEG1155" s="17"/>
      <c r="FEH1155" s="17"/>
      <c r="FEI1155" s="17"/>
      <c r="FEJ1155" s="17"/>
      <c r="FEK1155" s="17"/>
      <c r="FEL1155" s="17"/>
      <c r="FEM1155" s="17"/>
      <c r="FEN1155" s="17"/>
      <c r="FEO1155" s="17"/>
      <c r="FEP1155" s="17"/>
      <c r="FEQ1155" s="17"/>
      <c r="FER1155" s="17"/>
      <c r="FES1155" s="17"/>
      <c r="FET1155" s="17"/>
      <c r="FEU1155" s="17"/>
      <c r="FEV1155" s="17"/>
      <c r="FEW1155" s="17"/>
      <c r="FEX1155" s="17"/>
      <c r="FEY1155" s="17"/>
      <c r="FEZ1155" s="17"/>
      <c r="FFA1155" s="17"/>
      <c r="FFB1155" s="17"/>
      <c r="FFC1155" s="17"/>
      <c r="FFD1155" s="17"/>
      <c r="FFE1155" s="17"/>
      <c r="FFF1155" s="17"/>
      <c r="FFG1155" s="17"/>
      <c r="FFH1155" s="17"/>
      <c r="FFI1155" s="17"/>
      <c r="FFJ1155" s="17"/>
      <c r="FFK1155" s="17"/>
      <c r="FFL1155" s="17"/>
      <c r="FFM1155" s="17"/>
      <c r="FFN1155" s="17"/>
      <c r="FFO1155" s="17"/>
      <c r="FFP1155" s="17"/>
      <c r="FFQ1155" s="17"/>
      <c r="FFR1155" s="17"/>
      <c r="FFS1155" s="17"/>
      <c r="FFT1155" s="17"/>
      <c r="FFU1155" s="17"/>
      <c r="FFV1155" s="17"/>
      <c r="FFW1155" s="17"/>
      <c r="FFX1155" s="17"/>
      <c r="FFY1155" s="17"/>
      <c r="FFZ1155" s="17"/>
      <c r="FGA1155" s="17"/>
      <c r="FGB1155" s="17"/>
      <c r="FGC1155" s="17"/>
      <c r="FGD1155" s="17"/>
      <c r="FGE1155" s="17"/>
      <c r="FGF1155" s="17"/>
      <c r="FGG1155" s="17"/>
      <c r="FGH1155" s="17"/>
      <c r="FGI1155" s="17"/>
      <c r="FGJ1155" s="17"/>
      <c r="FGK1155" s="17"/>
      <c r="FGL1155" s="17"/>
      <c r="FGM1155" s="17"/>
      <c r="FGN1155" s="17"/>
      <c r="FGO1155" s="17"/>
      <c r="FGP1155" s="17"/>
      <c r="FGQ1155" s="17"/>
      <c r="FGR1155" s="17"/>
      <c r="FGS1155" s="17"/>
      <c r="FGT1155" s="17"/>
      <c r="FGU1155" s="17"/>
      <c r="FGV1155" s="17"/>
      <c r="FGW1155" s="17"/>
      <c r="FGX1155" s="17"/>
      <c r="FGY1155" s="17"/>
      <c r="FGZ1155" s="17"/>
      <c r="FHA1155" s="17"/>
      <c r="FHB1155" s="17"/>
      <c r="FHC1155" s="17"/>
      <c r="FHD1155" s="17"/>
      <c r="FHE1155" s="17"/>
      <c r="FHF1155" s="17"/>
      <c r="FHG1155" s="17"/>
      <c r="FHH1155" s="17"/>
      <c r="FHI1155" s="17"/>
      <c r="FHJ1155" s="17"/>
      <c r="FHK1155" s="17"/>
      <c r="FHL1155" s="17"/>
      <c r="FHM1155" s="17"/>
      <c r="FHN1155" s="17"/>
      <c r="FHO1155" s="17"/>
      <c r="FHP1155" s="17"/>
      <c r="FHQ1155" s="17"/>
      <c r="FHR1155" s="17"/>
      <c r="FHS1155" s="17"/>
      <c r="FHT1155" s="17"/>
      <c r="FHU1155" s="17"/>
      <c r="FHV1155" s="17"/>
      <c r="FHW1155" s="17"/>
      <c r="FHX1155" s="17"/>
      <c r="FHY1155" s="17"/>
      <c r="FHZ1155" s="17"/>
      <c r="FIA1155" s="17"/>
      <c r="FIB1155" s="17"/>
      <c r="FIC1155" s="17"/>
      <c r="FID1155" s="17"/>
      <c r="FIE1155" s="17"/>
      <c r="FIF1155" s="17"/>
      <c r="FIG1155" s="17"/>
      <c r="FIH1155" s="17"/>
      <c r="FII1155" s="17"/>
      <c r="FIJ1155" s="17"/>
      <c r="FIK1155" s="17"/>
      <c r="FIL1155" s="17"/>
      <c r="FIM1155" s="17"/>
      <c r="FIN1155" s="17"/>
      <c r="FIO1155" s="17"/>
      <c r="FIP1155" s="17"/>
      <c r="FIQ1155" s="17"/>
      <c r="FIR1155" s="17"/>
      <c r="FIS1155" s="17"/>
      <c r="FIT1155" s="17"/>
      <c r="FIU1155" s="17"/>
      <c r="FIV1155" s="17"/>
      <c r="FIW1155" s="17"/>
      <c r="FIX1155" s="17"/>
      <c r="FIY1155" s="17"/>
      <c r="FIZ1155" s="17"/>
      <c r="FJA1155" s="17"/>
      <c r="FJB1155" s="17"/>
      <c r="FJC1155" s="17"/>
      <c r="FJD1155" s="17"/>
      <c r="FJE1155" s="17"/>
      <c r="FJF1155" s="17"/>
      <c r="FJG1155" s="17"/>
      <c r="FJH1155" s="17"/>
      <c r="FJI1155" s="17"/>
      <c r="FJJ1155" s="17"/>
      <c r="FJK1155" s="17"/>
      <c r="FJL1155" s="17"/>
      <c r="FJM1155" s="17"/>
      <c r="FJN1155" s="17"/>
      <c r="FJO1155" s="17"/>
      <c r="FJP1155" s="17"/>
      <c r="FJQ1155" s="17"/>
      <c r="FJR1155" s="17"/>
      <c r="FJS1155" s="17"/>
      <c r="FJT1155" s="17"/>
      <c r="FJU1155" s="17"/>
      <c r="FJV1155" s="17"/>
      <c r="FJW1155" s="17"/>
      <c r="FJX1155" s="17"/>
      <c r="FJY1155" s="17"/>
      <c r="FJZ1155" s="17"/>
      <c r="FKA1155" s="17"/>
      <c r="FKB1155" s="17"/>
      <c r="FKC1155" s="17"/>
      <c r="FKD1155" s="17"/>
      <c r="FKE1155" s="17"/>
      <c r="FKF1155" s="17"/>
      <c r="FKG1155" s="17"/>
      <c r="FKH1155" s="17"/>
      <c r="FKI1155" s="17"/>
      <c r="FKJ1155" s="17"/>
      <c r="FKK1155" s="17"/>
      <c r="FKL1155" s="17"/>
      <c r="FKM1155" s="17"/>
      <c r="FKN1155" s="17"/>
      <c r="FKO1155" s="17"/>
      <c r="FKP1155" s="17"/>
      <c r="FKQ1155" s="17"/>
      <c r="FKR1155" s="17"/>
      <c r="FKS1155" s="17"/>
      <c r="FKT1155" s="17"/>
      <c r="FKU1155" s="17"/>
      <c r="FKV1155" s="17"/>
      <c r="FKW1155" s="17"/>
      <c r="FKX1155" s="17"/>
      <c r="FKY1155" s="17"/>
      <c r="FKZ1155" s="17"/>
      <c r="FLA1155" s="17"/>
      <c r="FLB1155" s="17"/>
      <c r="FLC1155" s="17"/>
      <c r="FLD1155" s="17"/>
      <c r="FLE1155" s="17"/>
      <c r="FLF1155" s="17"/>
      <c r="FLG1155" s="17"/>
      <c r="FLH1155" s="17"/>
      <c r="FLI1155" s="17"/>
      <c r="FLJ1155" s="17"/>
      <c r="FLK1155" s="17"/>
      <c r="FLL1155" s="17"/>
      <c r="FLM1155" s="17"/>
      <c r="FLN1155" s="17"/>
      <c r="FLO1155" s="17"/>
      <c r="FLP1155" s="17"/>
      <c r="FLQ1155" s="17"/>
      <c r="FLR1155" s="17"/>
      <c r="FLS1155" s="17"/>
      <c r="FLT1155" s="17"/>
      <c r="FLU1155" s="17"/>
      <c r="FLV1155" s="17"/>
      <c r="FLW1155" s="17"/>
      <c r="FLX1155" s="17"/>
      <c r="FLY1155" s="17"/>
      <c r="FLZ1155" s="17"/>
      <c r="FMA1155" s="17"/>
      <c r="FMB1155" s="17"/>
      <c r="FMC1155" s="17"/>
      <c r="FMD1155" s="17"/>
      <c r="FME1155" s="17"/>
      <c r="FMF1155" s="17"/>
      <c r="FMG1155" s="17"/>
      <c r="FMH1155" s="17"/>
      <c r="FMI1155" s="17"/>
      <c r="FMJ1155" s="17"/>
      <c r="FMK1155" s="17"/>
      <c r="FML1155" s="17"/>
      <c r="FMM1155" s="17"/>
      <c r="FMN1155" s="17"/>
      <c r="FMO1155" s="17"/>
      <c r="FMP1155" s="17"/>
      <c r="FMQ1155" s="17"/>
      <c r="FMR1155" s="17"/>
      <c r="FMS1155" s="17"/>
      <c r="FMT1155" s="17"/>
      <c r="FMU1155" s="17"/>
      <c r="FMV1155" s="17"/>
      <c r="FMW1155" s="17"/>
      <c r="FMX1155" s="17"/>
      <c r="FMY1155" s="17"/>
      <c r="FMZ1155" s="17"/>
      <c r="FNA1155" s="17"/>
      <c r="FNB1155" s="17"/>
      <c r="FNC1155" s="17"/>
      <c r="FND1155" s="17"/>
      <c r="FNE1155" s="17"/>
      <c r="FNF1155" s="17"/>
      <c r="FNG1155" s="17"/>
      <c r="FNH1155" s="17"/>
      <c r="FNI1155" s="17"/>
      <c r="FNJ1155" s="17"/>
      <c r="FNK1155" s="17"/>
      <c r="FNL1155" s="17"/>
      <c r="FNM1155" s="17"/>
      <c r="FNN1155" s="17"/>
      <c r="FNO1155" s="17"/>
      <c r="FNP1155" s="17"/>
      <c r="FNQ1155" s="17"/>
      <c r="FNR1155" s="17"/>
      <c r="FNS1155" s="17"/>
      <c r="FNT1155" s="17"/>
      <c r="FNU1155" s="17"/>
      <c r="FNV1155" s="17"/>
      <c r="FNW1155" s="17"/>
      <c r="FNX1155" s="17"/>
      <c r="FNY1155" s="17"/>
      <c r="FNZ1155" s="17"/>
      <c r="FOA1155" s="17"/>
      <c r="FOB1155" s="17"/>
      <c r="FOC1155" s="17"/>
      <c r="FOD1155" s="17"/>
      <c r="FOE1155" s="17"/>
      <c r="FOF1155" s="17"/>
      <c r="FOG1155" s="17"/>
      <c r="FOH1155" s="17"/>
      <c r="FOI1155" s="17"/>
      <c r="FOJ1155" s="17"/>
      <c r="FOK1155" s="17"/>
      <c r="FOL1155" s="17"/>
      <c r="FOM1155" s="17"/>
      <c r="FON1155" s="17"/>
      <c r="FOO1155" s="17"/>
      <c r="FOP1155" s="17"/>
      <c r="FOQ1155" s="17"/>
      <c r="FOR1155" s="17"/>
      <c r="FOS1155" s="17"/>
      <c r="FOT1155" s="17"/>
      <c r="FOU1155" s="17"/>
      <c r="FOV1155" s="17"/>
      <c r="FOW1155" s="17"/>
      <c r="FOX1155" s="17"/>
      <c r="FOY1155" s="17"/>
      <c r="FOZ1155" s="17"/>
      <c r="FPA1155" s="17"/>
      <c r="FPB1155" s="17"/>
      <c r="FPC1155" s="17"/>
      <c r="FPD1155" s="17"/>
      <c r="FPE1155" s="17"/>
      <c r="FPF1155" s="17"/>
      <c r="FPG1155" s="17"/>
      <c r="FPH1155" s="17"/>
      <c r="FPI1155" s="17"/>
      <c r="FPJ1155" s="17"/>
      <c r="FPK1155" s="17"/>
      <c r="FPL1155" s="17"/>
      <c r="FPM1155" s="17"/>
      <c r="FPN1155" s="17"/>
      <c r="FPO1155" s="17"/>
      <c r="FPP1155" s="17"/>
      <c r="FPQ1155" s="17"/>
      <c r="FPR1155" s="17"/>
      <c r="FPS1155" s="17"/>
      <c r="FPT1155" s="17"/>
      <c r="FPU1155" s="17"/>
      <c r="FPV1155" s="17"/>
      <c r="FPW1155" s="17"/>
      <c r="FPX1155" s="17"/>
      <c r="FPY1155" s="17"/>
      <c r="FPZ1155" s="17"/>
      <c r="FQA1155" s="17"/>
      <c r="FQB1155" s="17"/>
      <c r="FQC1155" s="17"/>
      <c r="FQD1155" s="17"/>
      <c r="FQE1155" s="17"/>
      <c r="FQF1155" s="17"/>
      <c r="FQG1155" s="17"/>
      <c r="FQH1155" s="17"/>
      <c r="FQI1155" s="17"/>
      <c r="FQJ1155" s="17"/>
      <c r="FQK1155" s="17"/>
      <c r="FQL1155" s="17"/>
      <c r="FQM1155" s="17"/>
      <c r="FQN1155" s="17"/>
      <c r="FQO1155" s="17"/>
      <c r="FQP1155" s="17"/>
      <c r="FQQ1155" s="17"/>
      <c r="FQR1155" s="17"/>
      <c r="FQS1155" s="17"/>
      <c r="FQT1155" s="17"/>
      <c r="FQU1155" s="17"/>
      <c r="FQV1155" s="17"/>
      <c r="FQW1155" s="17"/>
      <c r="FQX1155" s="17"/>
      <c r="FQY1155" s="17"/>
      <c r="FQZ1155" s="17"/>
      <c r="FRA1155" s="17"/>
      <c r="FRB1155" s="17"/>
      <c r="FRC1155" s="17"/>
      <c r="FRD1155" s="17"/>
      <c r="FRE1155" s="17"/>
      <c r="FRF1155" s="17"/>
      <c r="FRG1155" s="17"/>
      <c r="FRH1155" s="17"/>
      <c r="FRI1155" s="17"/>
      <c r="FRJ1155" s="17"/>
      <c r="FRK1155" s="17"/>
      <c r="FRL1155" s="17"/>
      <c r="FRM1155" s="17"/>
      <c r="FRN1155" s="17"/>
      <c r="FRO1155" s="17"/>
      <c r="FRP1155" s="17"/>
      <c r="FRQ1155" s="17"/>
      <c r="FRR1155" s="17"/>
      <c r="FRS1155" s="17"/>
      <c r="FRT1155" s="17"/>
      <c r="FRU1155" s="17"/>
      <c r="FRV1155" s="17"/>
      <c r="FRW1155" s="17"/>
      <c r="FRX1155" s="17"/>
      <c r="FRY1155" s="17"/>
      <c r="FRZ1155" s="17"/>
      <c r="FSA1155" s="17"/>
      <c r="FSB1155" s="17"/>
      <c r="FSC1155" s="17"/>
      <c r="FSD1155" s="17"/>
      <c r="FSE1155" s="17"/>
      <c r="FSF1155" s="17"/>
      <c r="FSG1155" s="17"/>
      <c r="FSH1155" s="17"/>
      <c r="FSI1155" s="17"/>
      <c r="FSJ1155" s="17"/>
      <c r="FSK1155" s="17"/>
      <c r="FSL1155" s="17"/>
      <c r="FSM1155" s="17"/>
      <c r="FSN1155" s="17"/>
      <c r="FSO1155" s="17"/>
      <c r="FSP1155" s="17"/>
      <c r="FSQ1155" s="17"/>
      <c r="FSR1155" s="17"/>
      <c r="FSS1155" s="17"/>
      <c r="FST1155" s="17"/>
      <c r="FSU1155" s="17"/>
      <c r="FSV1155" s="17"/>
      <c r="FSW1155" s="17"/>
      <c r="FSX1155" s="17"/>
      <c r="FSY1155" s="17"/>
      <c r="FSZ1155" s="17"/>
      <c r="FTA1155" s="17"/>
      <c r="FTB1155" s="17"/>
      <c r="FTC1155" s="17"/>
      <c r="FTD1155" s="17"/>
      <c r="FTE1155" s="17"/>
      <c r="FTF1155" s="17"/>
      <c r="FTG1155" s="17"/>
      <c r="FTH1155" s="17"/>
      <c r="FTI1155" s="17"/>
      <c r="FTJ1155" s="17"/>
      <c r="FTK1155" s="17"/>
      <c r="FTL1155" s="17"/>
      <c r="FTM1155" s="17"/>
      <c r="FTN1155" s="17"/>
      <c r="FTO1155" s="17"/>
      <c r="FTP1155" s="17"/>
      <c r="FTQ1155" s="17"/>
      <c r="FTR1155" s="17"/>
      <c r="FTS1155" s="17"/>
      <c r="FTT1155" s="17"/>
      <c r="FTU1155" s="17"/>
      <c r="FTV1155" s="17"/>
      <c r="FTW1155" s="17"/>
      <c r="FTX1155" s="17"/>
      <c r="FTY1155" s="17"/>
      <c r="FTZ1155" s="17"/>
      <c r="FUA1155" s="17"/>
      <c r="FUB1155" s="17"/>
      <c r="FUC1155" s="17"/>
      <c r="FUD1155" s="17"/>
      <c r="FUE1155" s="17"/>
      <c r="FUF1155" s="17"/>
      <c r="FUG1155" s="17"/>
      <c r="FUH1155" s="17"/>
      <c r="FUI1155" s="17"/>
      <c r="FUJ1155" s="17"/>
      <c r="FUK1155" s="17"/>
      <c r="FUL1155" s="17"/>
      <c r="FUM1155" s="17"/>
      <c r="FUN1155" s="17"/>
      <c r="FUO1155" s="17"/>
      <c r="FUP1155" s="17"/>
      <c r="FUQ1155" s="17"/>
      <c r="FUR1155" s="17"/>
      <c r="FUS1155" s="17"/>
      <c r="FUT1155" s="17"/>
      <c r="FUU1155" s="17"/>
      <c r="FUV1155" s="17"/>
      <c r="FUW1155" s="17"/>
      <c r="FUX1155" s="17"/>
      <c r="FUY1155" s="17"/>
      <c r="FUZ1155" s="17"/>
      <c r="FVA1155" s="17"/>
      <c r="FVB1155" s="17"/>
      <c r="FVC1155" s="17"/>
      <c r="FVD1155" s="17"/>
      <c r="FVE1155" s="17"/>
      <c r="FVF1155" s="17"/>
      <c r="FVG1155" s="17"/>
      <c r="FVH1155" s="17"/>
      <c r="FVI1155" s="17"/>
      <c r="FVJ1155" s="17"/>
      <c r="FVK1155" s="17"/>
      <c r="FVL1155" s="17"/>
      <c r="FVM1155" s="17"/>
      <c r="FVN1155" s="17"/>
      <c r="FVO1155" s="17"/>
      <c r="FVP1155" s="17"/>
      <c r="FVQ1155" s="17"/>
      <c r="FVR1155" s="17"/>
      <c r="FVS1155" s="17"/>
      <c r="FVT1155" s="17"/>
      <c r="FVU1155" s="17"/>
      <c r="FVV1155" s="17"/>
      <c r="FVW1155" s="17"/>
      <c r="FVX1155" s="17"/>
      <c r="FVY1155" s="17"/>
      <c r="FVZ1155" s="17"/>
      <c r="FWA1155" s="17"/>
      <c r="FWB1155" s="17"/>
      <c r="FWC1155" s="17"/>
      <c r="FWD1155" s="17"/>
      <c r="FWE1155" s="17"/>
      <c r="FWF1155" s="17"/>
      <c r="FWG1155" s="17"/>
      <c r="FWH1155" s="17"/>
      <c r="FWI1155" s="17"/>
      <c r="FWJ1155" s="17"/>
      <c r="FWK1155" s="17"/>
      <c r="FWL1155" s="17"/>
      <c r="FWM1155" s="17"/>
      <c r="FWN1155" s="17"/>
      <c r="FWO1155" s="17"/>
      <c r="FWP1155" s="17"/>
      <c r="FWQ1155" s="17"/>
      <c r="FWR1155" s="17"/>
      <c r="FWS1155" s="17"/>
      <c r="FWT1155" s="17"/>
      <c r="FWU1155" s="17"/>
      <c r="FWV1155" s="17"/>
      <c r="FWW1155" s="17"/>
      <c r="FWX1155" s="17"/>
      <c r="FWY1155" s="17"/>
      <c r="FWZ1155" s="17"/>
      <c r="FXA1155" s="17"/>
      <c r="FXB1155" s="17"/>
      <c r="FXC1155" s="17"/>
      <c r="FXD1155" s="17"/>
      <c r="FXE1155" s="17"/>
      <c r="FXF1155" s="17"/>
      <c r="FXG1155" s="17"/>
      <c r="FXH1155" s="17"/>
      <c r="FXI1155" s="17"/>
      <c r="FXJ1155" s="17"/>
      <c r="FXK1155" s="17"/>
      <c r="FXL1155" s="17"/>
      <c r="FXM1155" s="17"/>
      <c r="FXN1155" s="17"/>
      <c r="FXO1155" s="17"/>
      <c r="FXP1155" s="17"/>
      <c r="FXQ1155" s="17"/>
      <c r="FXR1155" s="17"/>
      <c r="FXS1155" s="17"/>
      <c r="FXT1155" s="17"/>
      <c r="FXU1155" s="17"/>
      <c r="FXV1155" s="17"/>
      <c r="FXW1155" s="17"/>
      <c r="FXX1155" s="17"/>
      <c r="FXY1155" s="17"/>
      <c r="FXZ1155" s="17"/>
      <c r="FYA1155" s="17"/>
      <c r="FYB1155" s="17"/>
      <c r="FYC1155" s="17"/>
      <c r="FYD1155" s="17"/>
      <c r="FYE1155" s="17"/>
      <c r="FYF1155" s="17"/>
      <c r="FYG1155" s="17"/>
      <c r="FYH1155" s="17"/>
      <c r="FYI1155" s="17"/>
      <c r="FYJ1155" s="17"/>
      <c r="FYK1155" s="17"/>
      <c r="FYL1155" s="17"/>
      <c r="FYM1155" s="17"/>
      <c r="FYN1155" s="17"/>
      <c r="FYO1155" s="17"/>
      <c r="FYP1155" s="17"/>
      <c r="FYQ1155" s="17"/>
      <c r="FYR1155" s="17"/>
      <c r="FYS1155" s="17"/>
      <c r="FYT1155" s="17"/>
      <c r="FYU1155" s="17"/>
      <c r="FYV1155" s="17"/>
      <c r="FYW1155" s="17"/>
      <c r="FYX1155" s="17"/>
      <c r="FYY1155" s="17"/>
      <c r="FYZ1155" s="17"/>
      <c r="FZA1155" s="17"/>
      <c r="FZB1155" s="17"/>
      <c r="FZC1155" s="17"/>
      <c r="FZD1155" s="17"/>
      <c r="FZE1155" s="17"/>
      <c r="FZF1155" s="17"/>
      <c r="FZG1155" s="17"/>
      <c r="FZH1155" s="17"/>
      <c r="FZI1155" s="17"/>
      <c r="FZJ1155" s="17"/>
      <c r="FZK1155" s="17"/>
      <c r="FZL1155" s="17"/>
      <c r="FZM1155" s="17"/>
      <c r="FZN1155" s="17"/>
      <c r="FZO1155" s="17"/>
      <c r="FZP1155" s="17"/>
      <c r="FZQ1155" s="17"/>
      <c r="FZR1155" s="17"/>
      <c r="FZS1155" s="17"/>
      <c r="FZT1155" s="17"/>
      <c r="FZU1155" s="17"/>
      <c r="FZV1155" s="17"/>
      <c r="FZW1155" s="17"/>
      <c r="FZX1155" s="17"/>
      <c r="FZY1155" s="17"/>
      <c r="FZZ1155" s="17"/>
      <c r="GAA1155" s="17"/>
      <c r="GAB1155" s="17"/>
      <c r="GAC1155" s="17"/>
      <c r="GAD1155" s="17"/>
      <c r="GAE1155" s="17"/>
      <c r="GAF1155" s="17"/>
      <c r="GAG1155" s="17"/>
      <c r="GAH1155" s="17"/>
      <c r="GAI1155" s="17"/>
      <c r="GAJ1155" s="17"/>
      <c r="GAK1155" s="17"/>
      <c r="GAL1155" s="17"/>
      <c r="GAM1155" s="17"/>
      <c r="GAN1155" s="17"/>
      <c r="GAO1155" s="17"/>
      <c r="GAP1155" s="17"/>
      <c r="GAQ1155" s="17"/>
      <c r="GAR1155" s="17"/>
      <c r="GAS1155" s="17"/>
      <c r="GAT1155" s="17"/>
      <c r="GAU1155" s="17"/>
      <c r="GAV1155" s="17"/>
      <c r="GAW1155" s="17"/>
      <c r="GAX1155" s="17"/>
      <c r="GAY1155" s="17"/>
      <c r="GAZ1155" s="17"/>
      <c r="GBA1155" s="17"/>
      <c r="GBB1155" s="17"/>
      <c r="GBC1155" s="17"/>
      <c r="GBD1155" s="17"/>
      <c r="GBE1155" s="17"/>
      <c r="GBF1155" s="17"/>
      <c r="GBG1155" s="17"/>
      <c r="GBH1155" s="17"/>
      <c r="GBI1155" s="17"/>
      <c r="GBJ1155" s="17"/>
      <c r="GBK1155" s="17"/>
      <c r="GBL1155" s="17"/>
      <c r="GBM1155" s="17"/>
      <c r="GBN1155" s="17"/>
      <c r="GBO1155" s="17"/>
      <c r="GBP1155" s="17"/>
      <c r="GBQ1155" s="17"/>
      <c r="GBR1155" s="17"/>
      <c r="GBS1155" s="17"/>
      <c r="GBT1155" s="17"/>
      <c r="GBU1155" s="17"/>
      <c r="GBV1155" s="17"/>
      <c r="GBW1155" s="17"/>
      <c r="GBX1155" s="17"/>
      <c r="GBY1155" s="17"/>
      <c r="GBZ1155" s="17"/>
      <c r="GCA1155" s="17"/>
      <c r="GCB1155" s="17"/>
      <c r="GCC1155" s="17"/>
      <c r="GCD1155" s="17"/>
      <c r="GCE1155" s="17"/>
      <c r="GCF1155" s="17"/>
      <c r="GCG1155" s="17"/>
      <c r="GCH1155" s="17"/>
      <c r="GCI1155" s="17"/>
      <c r="GCJ1155" s="17"/>
      <c r="GCK1155" s="17"/>
      <c r="GCL1155" s="17"/>
      <c r="GCM1155" s="17"/>
      <c r="GCN1155" s="17"/>
      <c r="GCO1155" s="17"/>
      <c r="GCP1155" s="17"/>
      <c r="GCQ1155" s="17"/>
      <c r="GCR1155" s="17"/>
      <c r="GCS1155" s="17"/>
      <c r="GCT1155" s="17"/>
      <c r="GCU1155" s="17"/>
      <c r="GCV1155" s="17"/>
      <c r="GCW1155" s="17"/>
      <c r="GCX1155" s="17"/>
      <c r="GCY1155" s="17"/>
      <c r="GCZ1155" s="17"/>
      <c r="GDA1155" s="17"/>
      <c r="GDB1155" s="17"/>
      <c r="GDC1155" s="17"/>
      <c r="GDD1155" s="17"/>
      <c r="GDE1155" s="17"/>
      <c r="GDF1155" s="17"/>
      <c r="GDG1155" s="17"/>
      <c r="GDH1155" s="17"/>
      <c r="GDI1155" s="17"/>
      <c r="GDJ1155" s="17"/>
      <c r="GDK1155" s="17"/>
      <c r="GDL1155" s="17"/>
      <c r="GDM1155" s="17"/>
      <c r="GDN1155" s="17"/>
      <c r="GDO1155" s="17"/>
      <c r="GDP1155" s="17"/>
      <c r="GDQ1155" s="17"/>
      <c r="GDR1155" s="17"/>
      <c r="GDS1155" s="17"/>
      <c r="GDT1155" s="17"/>
      <c r="GDU1155" s="17"/>
      <c r="GDV1155" s="17"/>
      <c r="GDW1155" s="17"/>
      <c r="GDX1155" s="17"/>
      <c r="GDY1155" s="17"/>
      <c r="GDZ1155" s="17"/>
      <c r="GEA1155" s="17"/>
      <c r="GEB1155" s="17"/>
      <c r="GEC1155" s="17"/>
      <c r="GED1155" s="17"/>
      <c r="GEE1155" s="17"/>
      <c r="GEF1155" s="17"/>
      <c r="GEG1155" s="17"/>
      <c r="GEH1155" s="17"/>
      <c r="GEI1155" s="17"/>
      <c r="GEJ1155" s="17"/>
      <c r="GEK1155" s="17"/>
      <c r="GEL1155" s="17"/>
      <c r="GEM1155" s="17"/>
      <c r="GEN1155" s="17"/>
      <c r="GEO1155" s="17"/>
      <c r="GEP1155" s="17"/>
      <c r="GEQ1155" s="17"/>
      <c r="GER1155" s="17"/>
      <c r="GES1155" s="17"/>
      <c r="GET1155" s="17"/>
      <c r="GEU1155" s="17"/>
      <c r="GEV1155" s="17"/>
      <c r="GEW1155" s="17"/>
      <c r="GEX1155" s="17"/>
      <c r="GEY1155" s="17"/>
      <c r="GEZ1155" s="17"/>
      <c r="GFA1155" s="17"/>
      <c r="GFB1155" s="17"/>
      <c r="GFC1155" s="17"/>
      <c r="GFD1155" s="17"/>
      <c r="GFE1155" s="17"/>
      <c r="GFF1155" s="17"/>
      <c r="GFG1155" s="17"/>
      <c r="GFH1155" s="17"/>
      <c r="GFI1155" s="17"/>
      <c r="GFJ1155" s="17"/>
      <c r="GFK1155" s="17"/>
      <c r="GFL1155" s="17"/>
      <c r="GFM1155" s="17"/>
      <c r="GFN1155" s="17"/>
      <c r="GFO1155" s="17"/>
      <c r="GFP1155" s="17"/>
      <c r="GFQ1155" s="17"/>
      <c r="GFR1155" s="17"/>
      <c r="GFS1155" s="17"/>
      <c r="GFT1155" s="17"/>
      <c r="GFU1155" s="17"/>
      <c r="GFV1155" s="17"/>
      <c r="GFW1155" s="17"/>
      <c r="GFX1155" s="17"/>
      <c r="GFY1155" s="17"/>
      <c r="GFZ1155" s="17"/>
      <c r="GGA1155" s="17"/>
      <c r="GGB1155" s="17"/>
      <c r="GGC1155" s="17"/>
      <c r="GGD1155" s="17"/>
      <c r="GGE1155" s="17"/>
      <c r="GGF1155" s="17"/>
      <c r="GGG1155" s="17"/>
      <c r="GGH1155" s="17"/>
      <c r="GGI1155" s="17"/>
      <c r="GGJ1155" s="17"/>
      <c r="GGK1155" s="17"/>
      <c r="GGL1155" s="17"/>
      <c r="GGM1155" s="17"/>
      <c r="GGN1155" s="17"/>
      <c r="GGO1155" s="17"/>
      <c r="GGP1155" s="17"/>
      <c r="GGQ1155" s="17"/>
      <c r="GGR1155" s="17"/>
      <c r="GGS1155" s="17"/>
      <c r="GGT1155" s="17"/>
      <c r="GGU1155" s="17"/>
      <c r="GGV1155" s="17"/>
      <c r="GGW1155" s="17"/>
      <c r="GGX1155" s="17"/>
      <c r="GGY1155" s="17"/>
      <c r="GGZ1155" s="17"/>
      <c r="GHA1155" s="17"/>
      <c r="GHB1155" s="17"/>
      <c r="GHC1155" s="17"/>
      <c r="GHD1155" s="17"/>
      <c r="GHE1155" s="17"/>
      <c r="GHF1155" s="17"/>
      <c r="GHG1155" s="17"/>
      <c r="GHH1155" s="17"/>
      <c r="GHI1155" s="17"/>
      <c r="GHJ1155" s="17"/>
      <c r="GHK1155" s="17"/>
      <c r="GHL1155" s="17"/>
      <c r="GHM1155" s="17"/>
      <c r="GHN1155" s="17"/>
      <c r="GHO1155" s="17"/>
      <c r="GHP1155" s="17"/>
      <c r="GHQ1155" s="17"/>
      <c r="GHR1155" s="17"/>
      <c r="GHS1155" s="17"/>
      <c r="GHT1155" s="17"/>
      <c r="GHU1155" s="17"/>
      <c r="GHV1155" s="17"/>
      <c r="GHW1155" s="17"/>
      <c r="GHX1155" s="17"/>
      <c r="GHY1155" s="17"/>
      <c r="GHZ1155" s="17"/>
      <c r="GIA1155" s="17"/>
      <c r="GIB1155" s="17"/>
      <c r="GIC1155" s="17"/>
      <c r="GID1155" s="17"/>
      <c r="GIE1155" s="17"/>
      <c r="GIF1155" s="17"/>
      <c r="GIG1155" s="17"/>
      <c r="GIH1155" s="17"/>
      <c r="GII1155" s="17"/>
      <c r="GIJ1155" s="17"/>
      <c r="GIK1155" s="17"/>
      <c r="GIL1155" s="17"/>
      <c r="GIM1155" s="17"/>
      <c r="GIN1155" s="17"/>
      <c r="GIO1155" s="17"/>
      <c r="GIP1155" s="17"/>
      <c r="GIQ1155" s="17"/>
      <c r="GIR1155" s="17"/>
      <c r="GIS1155" s="17"/>
      <c r="GIT1155" s="17"/>
      <c r="GIU1155" s="17"/>
      <c r="GIV1155" s="17"/>
      <c r="GIW1155" s="17"/>
      <c r="GIX1155" s="17"/>
      <c r="GIY1155" s="17"/>
      <c r="GIZ1155" s="17"/>
      <c r="GJA1155" s="17"/>
      <c r="GJB1155" s="17"/>
      <c r="GJC1155" s="17"/>
      <c r="GJD1155" s="17"/>
      <c r="GJE1155" s="17"/>
      <c r="GJF1155" s="17"/>
      <c r="GJG1155" s="17"/>
      <c r="GJH1155" s="17"/>
      <c r="GJI1155" s="17"/>
      <c r="GJJ1155" s="17"/>
      <c r="GJK1155" s="17"/>
      <c r="GJL1155" s="17"/>
      <c r="GJM1155" s="17"/>
      <c r="GJN1155" s="17"/>
      <c r="GJO1155" s="17"/>
      <c r="GJP1155" s="17"/>
      <c r="GJQ1155" s="17"/>
      <c r="GJR1155" s="17"/>
      <c r="GJS1155" s="17"/>
      <c r="GJT1155" s="17"/>
      <c r="GJU1155" s="17"/>
      <c r="GJV1155" s="17"/>
      <c r="GJW1155" s="17"/>
      <c r="GJX1155" s="17"/>
      <c r="GJY1155" s="17"/>
      <c r="GJZ1155" s="17"/>
      <c r="GKA1155" s="17"/>
      <c r="GKB1155" s="17"/>
      <c r="GKC1155" s="17"/>
      <c r="GKD1155" s="17"/>
      <c r="GKE1155" s="17"/>
      <c r="GKF1155" s="17"/>
      <c r="GKG1155" s="17"/>
      <c r="GKH1155" s="17"/>
      <c r="GKI1155" s="17"/>
      <c r="GKJ1155" s="17"/>
      <c r="GKK1155" s="17"/>
      <c r="GKL1155" s="17"/>
      <c r="GKM1155" s="17"/>
      <c r="GKN1155" s="17"/>
      <c r="GKO1155" s="17"/>
      <c r="GKP1155" s="17"/>
      <c r="GKQ1155" s="17"/>
      <c r="GKR1155" s="17"/>
      <c r="GKS1155" s="17"/>
      <c r="GKT1155" s="17"/>
      <c r="GKU1155" s="17"/>
      <c r="GKV1155" s="17"/>
      <c r="GKW1155" s="17"/>
      <c r="GKX1155" s="17"/>
      <c r="GKY1155" s="17"/>
      <c r="GKZ1155" s="17"/>
      <c r="GLA1155" s="17"/>
      <c r="GLB1155" s="17"/>
      <c r="GLC1155" s="17"/>
      <c r="GLD1155" s="17"/>
      <c r="GLE1155" s="17"/>
      <c r="GLF1155" s="17"/>
      <c r="GLG1155" s="17"/>
      <c r="GLH1155" s="17"/>
      <c r="GLI1155" s="17"/>
      <c r="GLJ1155" s="17"/>
      <c r="GLK1155" s="17"/>
      <c r="GLL1155" s="17"/>
      <c r="GLM1155" s="17"/>
      <c r="GLN1155" s="17"/>
      <c r="GLO1155" s="17"/>
      <c r="GLP1155" s="17"/>
      <c r="GLQ1155" s="17"/>
      <c r="GLR1155" s="17"/>
      <c r="GLS1155" s="17"/>
      <c r="GLT1155" s="17"/>
      <c r="GLU1155" s="17"/>
      <c r="GLV1155" s="17"/>
      <c r="GLW1155" s="17"/>
      <c r="GLX1155" s="17"/>
      <c r="GLY1155" s="17"/>
      <c r="GLZ1155" s="17"/>
      <c r="GMA1155" s="17"/>
      <c r="GMB1155" s="17"/>
      <c r="GMC1155" s="17"/>
      <c r="GMD1155" s="17"/>
      <c r="GME1155" s="17"/>
      <c r="GMF1155" s="17"/>
      <c r="GMG1155" s="17"/>
      <c r="GMH1155" s="17"/>
      <c r="GMI1155" s="17"/>
      <c r="GMJ1155" s="17"/>
      <c r="GMK1155" s="17"/>
      <c r="GML1155" s="17"/>
      <c r="GMM1155" s="17"/>
      <c r="GMN1155" s="17"/>
      <c r="GMO1155" s="17"/>
      <c r="GMP1155" s="17"/>
      <c r="GMQ1155" s="17"/>
      <c r="GMR1155" s="17"/>
      <c r="GMS1155" s="17"/>
      <c r="GMT1155" s="17"/>
      <c r="GMU1155" s="17"/>
      <c r="GMV1155" s="17"/>
      <c r="GMW1155" s="17"/>
      <c r="GMX1155" s="17"/>
      <c r="GMY1155" s="17"/>
      <c r="GMZ1155" s="17"/>
      <c r="GNA1155" s="17"/>
      <c r="GNB1155" s="17"/>
      <c r="GNC1155" s="17"/>
      <c r="GND1155" s="17"/>
      <c r="GNE1155" s="17"/>
      <c r="GNF1155" s="17"/>
      <c r="GNG1155" s="17"/>
      <c r="GNH1155" s="17"/>
      <c r="GNI1155" s="17"/>
      <c r="GNJ1155" s="17"/>
      <c r="GNK1155" s="17"/>
      <c r="GNL1155" s="17"/>
      <c r="GNM1155" s="17"/>
      <c r="GNN1155" s="17"/>
      <c r="GNO1155" s="17"/>
      <c r="GNP1155" s="17"/>
      <c r="GNQ1155" s="17"/>
      <c r="GNR1155" s="17"/>
      <c r="GNS1155" s="17"/>
      <c r="GNT1155" s="17"/>
      <c r="GNU1155" s="17"/>
      <c r="GNV1155" s="17"/>
      <c r="GNW1155" s="17"/>
      <c r="GNX1155" s="17"/>
      <c r="GNY1155" s="17"/>
      <c r="GNZ1155" s="17"/>
      <c r="GOA1155" s="17"/>
      <c r="GOB1155" s="17"/>
      <c r="GOC1155" s="17"/>
      <c r="GOD1155" s="17"/>
      <c r="GOE1155" s="17"/>
      <c r="GOF1155" s="17"/>
      <c r="GOG1155" s="17"/>
      <c r="GOH1155" s="17"/>
      <c r="GOI1155" s="17"/>
      <c r="GOJ1155" s="17"/>
      <c r="GOK1155" s="17"/>
      <c r="GOL1155" s="17"/>
      <c r="GOM1155" s="17"/>
      <c r="GON1155" s="17"/>
      <c r="GOO1155" s="17"/>
      <c r="GOP1155" s="17"/>
      <c r="GOQ1155" s="17"/>
      <c r="GOR1155" s="17"/>
      <c r="GOS1155" s="17"/>
      <c r="GOT1155" s="17"/>
      <c r="GOU1155" s="17"/>
      <c r="GOV1155" s="17"/>
      <c r="GOW1155" s="17"/>
      <c r="GOX1155" s="17"/>
      <c r="GOY1155" s="17"/>
      <c r="GOZ1155" s="17"/>
      <c r="GPA1155" s="17"/>
      <c r="GPB1155" s="17"/>
      <c r="GPC1155" s="17"/>
      <c r="GPD1155" s="17"/>
      <c r="GPE1155" s="17"/>
      <c r="GPF1155" s="17"/>
      <c r="GPG1155" s="17"/>
      <c r="GPH1155" s="17"/>
      <c r="GPI1155" s="17"/>
      <c r="GPJ1155" s="17"/>
      <c r="GPK1155" s="17"/>
      <c r="GPL1155" s="17"/>
      <c r="GPM1155" s="17"/>
      <c r="GPN1155" s="17"/>
      <c r="GPO1155" s="17"/>
      <c r="GPP1155" s="17"/>
      <c r="GPQ1155" s="17"/>
      <c r="GPR1155" s="17"/>
      <c r="GPS1155" s="17"/>
      <c r="GPT1155" s="17"/>
      <c r="GPU1155" s="17"/>
      <c r="GPV1155" s="17"/>
      <c r="GPW1155" s="17"/>
      <c r="GPX1155" s="17"/>
      <c r="GPY1155" s="17"/>
      <c r="GPZ1155" s="17"/>
      <c r="GQA1155" s="17"/>
      <c r="GQB1155" s="17"/>
      <c r="GQC1155" s="17"/>
      <c r="GQD1155" s="17"/>
      <c r="GQE1155" s="17"/>
      <c r="GQF1155" s="17"/>
      <c r="GQG1155" s="17"/>
      <c r="GQH1155" s="17"/>
      <c r="GQI1155" s="17"/>
      <c r="GQJ1155" s="17"/>
      <c r="GQK1155" s="17"/>
      <c r="GQL1155" s="17"/>
      <c r="GQM1155" s="17"/>
      <c r="GQN1155" s="17"/>
      <c r="GQO1155" s="17"/>
      <c r="GQP1155" s="17"/>
      <c r="GQQ1155" s="17"/>
      <c r="GQR1155" s="17"/>
      <c r="GQS1155" s="17"/>
      <c r="GQT1155" s="17"/>
      <c r="GQU1155" s="17"/>
      <c r="GQV1155" s="17"/>
      <c r="GQW1155" s="17"/>
      <c r="GQX1155" s="17"/>
      <c r="GQY1155" s="17"/>
      <c r="GQZ1155" s="17"/>
      <c r="GRA1155" s="17"/>
      <c r="GRB1155" s="17"/>
      <c r="GRC1155" s="17"/>
      <c r="GRD1155" s="17"/>
      <c r="GRE1155" s="17"/>
      <c r="GRF1155" s="17"/>
      <c r="GRG1155" s="17"/>
      <c r="GRH1155" s="17"/>
      <c r="GRI1155" s="17"/>
      <c r="GRJ1155" s="17"/>
      <c r="GRK1155" s="17"/>
      <c r="GRL1155" s="17"/>
      <c r="GRM1155" s="17"/>
      <c r="GRN1155" s="17"/>
      <c r="GRO1155" s="17"/>
      <c r="GRP1155" s="17"/>
      <c r="GRQ1155" s="17"/>
      <c r="GRR1155" s="17"/>
      <c r="GRS1155" s="17"/>
      <c r="GRT1155" s="17"/>
      <c r="GRU1155" s="17"/>
      <c r="GRV1155" s="17"/>
      <c r="GRW1155" s="17"/>
      <c r="GRX1155" s="17"/>
      <c r="GRY1155" s="17"/>
      <c r="GRZ1155" s="17"/>
      <c r="GSA1155" s="17"/>
      <c r="GSB1155" s="17"/>
      <c r="GSC1155" s="17"/>
      <c r="GSD1155" s="17"/>
      <c r="GSE1155" s="17"/>
      <c r="GSF1155" s="17"/>
      <c r="GSG1155" s="17"/>
      <c r="GSH1155" s="17"/>
      <c r="GSI1155" s="17"/>
      <c r="GSJ1155" s="17"/>
      <c r="GSK1155" s="17"/>
      <c r="GSL1155" s="17"/>
      <c r="GSM1155" s="17"/>
      <c r="GSN1155" s="17"/>
      <c r="GSO1155" s="17"/>
      <c r="GSP1155" s="17"/>
      <c r="GSQ1155" s="17"/>
      <c r="GSR1155" s="17"/>
      <c r="GSS1155" s="17"/>
      <c r="GST1155" s="17"/>
      <c r="GSU1155" s="17"/>
      <c r="GSV1155" s="17"/>
      <c r="GSW1155" s="17"/>
      <c r="GSX1155" s="17"/>
      <c r="GSY1155" s="17"/>
      <c r="GSZ1155" s="17"/>
      <c r="GTA1155" s="17"/>
      <c r="GTB1155" s="17"/>
      <c r="GTC1155" s="17"/>
      <c r="GTD1155" s="17"/>
      <c r="GTE1155" s="17"/>
      <c r="GTF1155" s="17"/>
      <c r="GTG1155" s="17"/>
      <c r="GTH1155" s="17"/>
      <c r="GTI1155" s="17"/>
      <c r="GTJ1155" s="17"/>
      <c r="GTK1155" s="17"/>
      <c r="GTL1155" s="17"/>
      <c r="GTM1155" s="17"/>
      <c r="GTN1155" s="17"/>
      <c r="GTO1155" s="17"/>
      <c r="GTP1155" s="17"/>
      <c r="GTQ1155" s="17"/>
      <c r="GTR1155" s="17"/>
      <c r="GTS1155" s="17"/>
      <c r="GTT1155" s="17"/>
      <c r="GTU1155" s="17"/>
      <c r="GTV1155" s="17"/>
      <c r="GTW1155" s="17"/>
      <c r="GTX1155" s="17"/>
      <c r="GTY1155" s="17"/>
      <c r="GTZ1155" s="17"/>
      <c r="GUA1155" s="17"/>
      <c r="GUB1155" s="17"/>
      <c r="GUC1155" s="17"/>
      <c r="GUD1155" s="17"/>
      <c r="GUE1155" s="17"/>
      <c r="GUF1155" s="17"/>
      <c r="GUG1155" s="17"/>
      <c r="GUH1155" s="17"/>
      <c r="GUI1155" s="17"/>
      <c r="GUJ1155" s="17"/>
      <c r="GUK1155" s="17"/>
      <c r="GUL1155" s="17"/>
      <c r="GUM1155" s="17"/>
      <c r="GUN1155" s="17"/>
      <c r="GUO1155" s="17"/>
      <c r="GUP1155" s="17"/>
      <c r="GUQ1155" s="17"/>
      <c r="GUR1155" s="17"/>
      <c r="GUS1155" s="17"/>
      <c r="GUT1155" s="17"/>
      <c r="GUU1155" s="17"/>
      <c r="GUV1155" s="17"/>
      <c r="GUW1155" s="17"/>
      <c r="GUX1155" s="17"/>
      <c r="GUY1155" s="17"/>
      <c r="GUZ1155" s="17"/>
      <c r="GVA1155" s="17"/>
      <c r="GVB1155" s="17"/>
      <c r="GVC1155" s="17"/>
      <c r="GVD1155" s="17"/>
      <c r="GVE1155" s="17"/>
      <c r="GVF1155" s="17"/>
      <c r="GVG1155" s="17"/>
      <c r="GVH1155" s="17"/>
      <c r="GVI1155" s="17"/>
      <c r="GVJ1155" s="17"/>
      <c r="GVK1155" s="17"/>
      <c r="GVL1155" s="17"/>
      <c r="GVM1155" s="17"/>
      <c r="GVN1155" s="17"/>
      <c r="GVO1155" s="17"/>
      <c r="GVP1155" s="17"/>
      <c r="GVQ1155" s="17"/>
      <c r="GVR1155" s="17"/>
      <c r="GVS1155" s="17"/>
      <c r="GVT1155" s="17"/>
      <c r="GVU1155" s="17"/>
      <c r="GVV1155" s="17"/>
      <c r="GVW1155" s="17"/>
      <c r="GVX1155" s="17"/>
      <c r="GVY1155" s="17"/>
      <c r="GVZ1155" s="17"/>
      <c r="GWA1155" s="17"/>
      <c r="GWB1155" s="17"/>
      <c r="GWC1155" s="17"/>
      <c r="GWD1155" s="17"/>
      <c r="GWE1155" s="17"/>
      <c r="GWF1155" s="17"/>
      <c r="GWG1155" s="17"/>
      <c r="GWH1155" s="17"/>
      <c r="GWI1155" s="17"/>
      <c r="GWJ1155" s="17"/>
      <c r="GWK1155" s="17"/>
      <c r="GWL1155" s="17"/>
      <c r="GWM1155" s="17"/>
      <c r="GWN1155" s="17"/>
      <c r="GWO1155" s="17"/>
      <c r="GWP1155" s="17"/>
      <c r="GWQ1155" s="17"/>
      <c r="GWR1155" s="17"/>
      <c r="GWS1155" s="17"/>
      <c r="GWT1155" s="17"/>
      <c r="GWU1155" s="17"/>
      <c r="GWV1155" s="17"/>
      <c r="GWW1155" s="17"/>
      <c r="GWX1155" s="17"/>
      <c r="GWY1155" s="17"/>
      <c r="GWZ1155" s="17"/>
      <c r="GXA1155" s="17"/>
      <c r="GXB1155" s="17"/>
      <c r="GXC1155" s="17"/>
      <c r="GXD1155" s="17"/>
      <c r="GXE1155" s="17"/>
      <c r="GXF1155" s="17"/>
      <c r="GXG1155" s="17"/>
      <c r="GXH1155" s="17"/>
      <c r="GXI1155" s="17"/>
      <c r="GXJ1155" s="17"/>
      <c r="GXK1155" s="17"/>
      <c r="GXL1155" s="17"/>
      <c r="GXM1155" s="17"/>
      <c r="GXN1155" s="17"/>
      <c r="GXO1155" s="17"/>
      <c r="GXP1155" s="17"/>
      <c r="GXQ1155" s="17"/>
      <c r="GXR1155" s="17"/>
      <c r="GXS1155" s="17"/>
      <c r="GXT1155" s="17"/>
      <c r="GXU1155" s="17"/>
      <c r="GXV1155" s="17"/>
      <c r="GXW1155" s="17"/>
      <c r="GXX1155" s="17"/>
      <c r="GXY1155" s="17"/>
      <c r="GXZ1155" s="17"/>
      <c r="GYA1155" s="17"/>
      <c r="GYB1155" s="17"/>
      <c r="GYC1155" s="17"/>
      <c r="GYD1155" s="17"/>
      <c r="GYE1155" s="17"/>
      <c r="GYF1155" s="17"/>
      <c r="GYG1155" s="17"/>
      <c r="GYH1155" s="17"/>
      <c r="GYI1155" s="17"/>
      <c r="GYJ1155" s="17"/>
      <c r="GYK1155" s="17"/>
      <c r="GYL1155" s="17"/>
      <c r="GYM1155" s="17"/>
      <c r="GYN1155" s="17"/>
      <c r="GYO1155" s="17"/>
      <c r="GYP1155" s="17"/>
      <c r="GYQ1155" s="17"/>
      <c r="GYR1155" s="17"/>
      <c r="GYS1155" s="17"/>
      <c r="GYT1155" s="17"/>
      <c r="GYU1155" s="17"/>
      <c r="GYV1155" s="17"/>
      <c r="GYW1155" s="17"/>
      <c r="GYX1155" s="17"/>
      <c r="GYY1155" s="17"/>
      <c r="GYZ1155" s="17"/>
      <c r="GZA1155" s="17"/>
      <c r="GZB1155" s="17"/>
      <c r="GZC1155" s="17"/>
      <c r="GZD1155" s="17"/>
      <c r="GZE1155" s="17"/>
      <c r="GZF1155" s="17"/>
      <c r="GZG1155" s="17"/>
      <c r="GZH1155" s="17"/>
      <c r="GZI1155" s="17"/>
      <c r="GZJ1155" s="17"/>
      <c r="GZK1155" s="17"/>
      <c r="GZL1155" s="17"/>
      <c r="GZM1155" s="17"/>
      <c r="GZN1155" s="17"/>
      <c r="GZO1155" s="17"/>
      <c r="GZP1155" s="17"/>
      <c r="GZQ1155" s="17"/>
      <c r="GZR1155" s="17"/>
      <c r="GZS1155" s="17"/>
      <c r="GZT1155" s="17"/>
      <c r="GZU1155" s="17"/>
      <c r="GZV1155" s="17"/>
      <c r="GZW1155" s="17"/>
      <c r="GZX1155" s="17"/>
      <c r="GZY1155" s="17"/>
      <c r="GZZ1155" s="17"/>
      <c r="HAA1155" s="17"/>
      <c r="HAB1155" s="17"/>
      <c r="HAC1155" s="17"/>
      <c r="HAD1155" s="17"/>
      <c r="HAE1155" s="17"/>
      <c r="HAF1155" s="17"/>
      <c r="HAG1155" s="17"/>
      <c r="HAH1155" s="17"/>
      <c r="HAI1155" s="17"/>
      <c r="HAJ1155" s="17"/>
      <c r="HAK1155" s="17"/>
      <c r="HAL1155" s="17"/>
      <c r="HAM1155" s="17"/>
      <c r="HAN1155" s="17"/>
      <c r="HAO1155" s="17"/>
      <c r="HAP1155" s="17"/>
      <c r="HAQ1155" s="17"/>
      <c r="HAR1155" s="17"/>
      <c r="HAS1155" s="17"/>
      <c r="HAT1155" s="17"/>
      <c r="HAU1155" s="17"/>
      <c r="HAV1155" s="17"/>
      <c r="HAW1155" s="17"/>
      <c r="HAX1155" s="17"/>
      <c r="HAY1155" s="17"/>
      <c r="HAZ1155" s="17"/>
      <c r="HBA1155" s="17"/>
      <c r="HBB1155" s="17"/>
      <c r="HBC1155" s="17"/>
      <c r="HBD1155" s="17"/>
      <c r="HBE1155" s="17"/>
      <c r="HBF1155" s="17"/>
      <c r="HBG1155" s="17"/>
      <c r="HBH1155" s="17"/>
      <c r="HBI1155" s="17"/>
      <c r="HBJ1155" s="17"/>
      <c r="HBK1155" s="17"/>
      <c r="HBL1155" s="17"/>
      <c r="HBM1155" s="17"/>
      <c r="HBN1155" s="17"/>
      <c r="HBO1155" s="17"/>
      <c r="HBP1155" s="17"/>
      <c r="HBQ1155" s="17"/>
      <c r="HBR1155" s="17"/>
      <c r="HBS1155" s="17"/>
      <c r="HBT1155" s="17"/>
      <c r="HBU1155" s="17"/>
      <c r="HBV1155" s="17"/>
      <c r="HBW1155" s="17"/>
      <c r="HBX1155" s="17"/>
      <c r="HBY1155" s="17"/>
      <c r="HBZ1155" s="17"/>
      <c r="HCA1155" s="17"/>
      <c r="HCB1155" s="17"/>
      <c r="HCC1155" s="17"/>
      <c r="HCD1155" s="17"/>
      <c r="HCE1155" s="17"/>
      <c r="HCF1155" s="17"/>
      <c r="HCG1155" s="17"/>
      <c r="HCH1155" s="17"/>
      <c r="HCI1155" s="17"/>
      <c r="HCJ1155" s="17"/>
      <c r="HCK1155" s="17"/>
      <c r="HCL1155" s="17"/>
      <c r="HCM1155" s="17"/>
      <c r="HCN1155" s="17"/>
      <c r="HCO1155" s="17"/>
      <c r="HCP1155" s="17"/>
      <c r="HCQ1155" s="17"/>
      <c r="HCR1155" s="17"/>
      <c r="HCS1155" s="17"/>
      <c r="HCT1155" s="17"/>
      <c r="HCU1155" s="17"/>
      <c r="HCV1155" s="17"/>
      <c r="HCW1155" s="17"/>
      <c r="HCX1155" s="17"/>
      <c r="HCY1155" s="17"/>
      <c r="HCZ1155" s="17"/>
      <c r="HDA1155" s="17"/>
      <c r="HDB1155" s="17"/>
      <c r="HDC1155" s="17"/>
      <c r="HDD1155" s="17"/>
      <c r="HDE1155" s="17"/>
      <c r="HDF1155" s="17"/>
      <c r="HDG1155" s="17"/>
      <c r="HDH1155" s="17"/>
      <c r="HDI1155" s="17"/>
      <c r="HDJ1155" s="17"/>
      <c r="HDK1155" s="17"/>
      <c r="HDL1155" s="17"/>
      <c r="HDM1155" s="17"/>
      <c r="HDN1155" s="17"/>
      <c r="HDO1155" s="17"/>
      <c r="HDP1155" s="17"/>
      <c r="HDQ1155" s="17"/>
      <c r="HDR1155" s="17"/>
      <c r="HDS1155" s="17"/>
      <c r="HDT1155" s="17"/>
      <c r="HDU1155" s="17"/>
      <c r="HDV1155" s="17"/>
      <c r="HDW1155" s="17"/>
      <c r="HDX1155" s="17"/>
      <c r="HDY1155" s="17"/>
      <c r="HDZ1155" s="17"/>
      <c r="HEA1155" s="17"/>
      <c r="HEB1155" s="17"/>
      <c r="HEC1155" s="17"/>
      <c r="HED1155" s="17"/>
      <c r="HEE1155" s="17"/>
      <c r="HEF1155" s="17"/>
      <c r="HEG1155" s="17"/>
      <c r="HEH1155" s="17"/>
      <c r="HEI1155" s="17"/>
      <c r="HEJ1155" s="17"/>
      <c r="HEK1155" s="17"/>
      <c r="HEL1155" s="17"/>
      <c r="HEM1155" s="17"/>
      <c r="HEN1155" s="17"/>
      <c r="HEO1155" s="17"/>
      <c r="HEP1155" s="17"/>
      <c r="HEQ1155" s="17"/>
      <c r="HER1155" s="17"/>
      <c r="HES1155" s="17"/>
      <c r="HET1155" s="17"/>
      <c r="HEU1155" s="17"/>
      <c r="HEV1155" s="17"/>
      <c r="HEW1155" s="17"/>
      <c r="HEX1155" s="17"/>
      <c r="HEY1155" s="17"/>
      <c r="HEZ1155" s="17"/>
      <c r="HFA1155" s="17"/>
      <c r="HFB1155" s="17"/>
      <c r="HFC1155" s="17"/>
      <c r="HFD1155" s="17"/>
      <c r="HFE1155" s="17"/>
      <c r="HFF1155" s="17"/>
      <c r="HFG1155" s="17"/>
      <c r="HFH1155" s="17"/>
      <c r="HFI1155" s="17"/>
      <c r="HFJ1155" s="17"/>
      <c r="HFK1155" s="17"/>
      <c r="HFL1155" s="17"/>
      <c r="HFM1155" s="17"/>
      <c r="HFN1155" s="17"/>
      <c r="HFO1155" s="17"/>
      <c r="HFP1155" s="17"/>
      <c r="HFQ1155" s="17"/>
      <c r="HFR1155" s="17"/>
      <c r="HFS1155" s="17"/>
      <c r="HFT1155" s="17"/>
      <c r="HFU1155" s="17"/>
      <c r="HFV1155" s="17"/>
      <c r="HFW1155" s="17"/>
      <c r="HFX1155" s="17"/>
      <c r="HFY1155" s="17"/>
      <c r="HFZ1155" s="17"/>
      <c r="HGA1155" s="17"/>
      <c r="HGB1155" s="17"/>
      <c r="HGC1155" s="17"/>
      <c r="HGD1155" s="17"/>
      <c r="HGE1155" s="17"/>
      <c r="HGF1155" s="17"/>
      <c r="HGG1155" s="17"/>
      <c r="HGH1155" s="17"/>
      <c r="HGI1155" s="17"/>
      <c r="HGJ1155" s="17"/>
      <c r="HGK1155" s="17"/>
      <c r="HGL1155" s="17"/>
      <c r="HGM1155" s="17"/>
      <c r="HGN1155" s="17"/>
      <c r="HGO1155" s="17"/>
      <c r="HGP1155" s="17"/>
      <c r="HGQ1155" s="17"/>
      <c r="HGR1155" s="17"/>
      <c r="HGS1155" s="17"/>
      <c r="HGT1155" s="17"/>
      <c r="HGU1155" s="17"/>
      <c r="HGV1155" s="17"/>
      <c r="HGW1155" s="17"/>
      <c r="HGX1155" s="17"/>
      <c r="HGY1155" s="17"/>
      <c r="HGZ1155" s="17"/>
      <c r="HHA1155" s="17"/>
      <c r="HHB1155" s="17"/>
      <c r="HHC1155" s="17"/>
      <c r="HHD1155" s="17"/>
      <c r="HHE1155" s="17"/>
      <c r="HHF1155" s="17"/>
      <c r="HHG1155" s="17"/>
      <c r="HHH1155" s="17"/>
      <c r="HHI1155" s="17"/>
      <c r="HHJ1155" s="17"/>
      <c r="HHK1155" s="17"/>
      <c r="HHL1155" s="17"/>
      <c r="HHM1155" s="17"/>
      <c r="HHN1155" s="17"/>
      <c r="HHO1155" s="17"/>
      <c r="HHP1155" s="17"/>
      <c r="HHQ1155" s="17"/>
      <c r="HHR1155" s="17"/>
      <c r="HHS1155" s="17"/>
      <c r="HHT1155" s="17"/>
      <c r="HHU1155" s="17"/>
      <c r="HHV1155" s="17"/>
      <c r="HHW1155" s="17"/>
      <c r="HHX1155" s="17"/>
      <c r="HHY1155" s="17"/>
      <c r="HHZ1155" s="17"/>
      <c r="HIA1155" s="17"/>
      <c r="HIB1155" s="17"/>
      <c r="HIC1155" s="17"/>
      <c r="HID1155" s="17"/>
      <c r="HIE1155" s="17"/>
      <c r="HIF1155" s="17"/>
      <c r="HIG1155" s="17"/>
      <c r="HIH1155" s="17"/>
      <c r="HII1155" s="17"/>
      <c r="HIJ1155" s="17"/>
      <c r="HIK1155" s="17"/>
      <c r="HIL1155" s="17"/>
      <c r="HIM1155" s="17"/>
      <c r="HIN1155" s="17"/>
      <c r="HIO1155" s="17"/>
      <c r="HIP1155" s="17"/>
      <c r="HIQ1155" s="17"/>
      <c r="HIR1155" s="17"/>
      <c r="HIS1155" s="17"/>
      <c r="HIT1155" s="17"/>
      <c r="HIU1155" s="17"/>
      <c r="HIV1155" s="17"/>
      <c r="HIW1155" s="17"/>
      <c r="HIX1155" s="17"/>
      <c r="HIY1155" s="17"/>
      <c r="HIZ1155" s="17"/>
      <c r="HJA1155" s="17"/>
      <c r="HJB1155" s="17"/>
      <c r="HJC1155" s="17"/>
      <c r="HJD1155" s="17"/>
      <c r="HJE1155" s="17"/>
      <c r="HJF1155" s="17"/>
      <c r="HJG1155" s="17"/>
      <c r="HJH1155" s="17"/>
      <c r="HJI1155" s="17"/>
      <c r="HJJ1155" s="17"/>
      <c r="HJK1155" s="17"/>
      <c r="HJL1155" s="17"/>
      <c r="HJM1155" s="17"/>
      <c r="HJN1155" s="17"/>
      <c r="HJO1155" s="17"/>
      <c r="HJP1155" s="17"/>
      <c r="HJQ1155" s="17"/>
      <c r="HJR1155" s="17"/>
      <c r="HJS1155" s="17"/>
      <c r="HJT1155" s="17"/>
      <c r="HJU1155" s="17"/>
      <c r="HJV1155" s="17"/>
      <c r="HJW1155" s="17"/>
      <c r="HJX1155" s="17"/>
      <c r="HJY1155" s="17"/>
      <c r="HJZ1155" s="17"/>
      <c r="HKA1155" s="17"/>
      <c r="HKB1155" s="17"/>
      <c r="HKC1155" s="17"/>
      <c r="HKD1155" s="17"/>
      <c r="HKE1155" s="17"/>
      <c r="HKF1155" s="17"/>
      <c r="HKG1155" s="17"/>
      <c r="HKH1155" s="17"/>
      <c r="HKI1155" s="17"/>
      <c r="HKJ1155" s="17"/>
      <c r="HKK1155" s="17"/>
      <c r="HKL1155" s="17"/>
      <c r="HKM1155" s="17"/>
      <c r="HKN1155" s="17"/>
      <c r="HKO1155" s="17"/>
      <c r="HKP1155" s="17"/>
      <c r="HKQ1155" s="17"/>
      <c r="HKR1155" s="17"/>
      <c r="HKS1155" s="17"/>
      <c r="HKT1155" s="17"/>
      <c r="HKU1155" s="17"/>
      <c r="HKV1155" s="17"/>
      <c r="HKW1155" s="17"/>
      <c r="HKX1155" s="17"/>
      <c r="HKY1155" s="17"/>
      <c r="HKZ1155" s="17"/>
      <c r="HLA1155" s="17"/>
      <c r="HLB1155" s="17"/>
      <c r="HLC1155" s="17"/>
      <c r="HLD1155" s="17"/>
      <c r="HLE1155" s="17"/>
      <c r="HLF1155" s="17"/>
      <c r="HLG1155" s="17"/>
      <c r="HLH1155" s="17"/>
      <c r="HLI1155" s="17"/>
      <c r="HLJ1155" s="17"/>
      <c r="HLK1155" s="17"/>
      <c r="HLL1155" s="17"/>
      <c r="HLM1155" s="17"/>
      <c r="HLN1155" s="17"/>
      <c r="HLO1155" s="17"/>
      <c r="HLP1155" s="17"/>
      <c r="HLQ1155" s="17"/>
      <c r="HLR1155" s="17"/>
      <c r="HLS1155" s="17"/>
      <c r="HLT1155" s="17"/>
      <c r="HLU1155" s="17"/>
      <c r="HLV1155" s="17"/>
      <c r="HLW1155" s="17"/>
      <c r="HLX1155" s="17"/>
      <c r="HLY1155" s="17"/>
      <c r="HLZ1155" s="17"/>
      <c r="HMA1155" s="17"/>
      <c r="HMB1155" s="17"/>
      <c r="HMC1155" s="17"/>
      <c r="HMD1155" s="17"/>
      <c r="HME1155" s="17"/>
      <c r="HMF1155" s="17"/>
      <c r="HMG1155" s="17"/>
      <c r="HMH1155" s="17"/>
      <c r="HMI1155" s="17"/>
      <c r="HMJ1155" s="17"/>
      <c r="HMK1155" s="17"/>
      <c r="HML1155" s="17"/>
      <c r="HMM1155" s="17"/>
      <c r="HMN1155" s="17"/>
      <c r="HMO1155" s="17"/>
      <c r="HMP1155" s="17"/>
      <c r="HMQ1155" s="17"/>
      <c r="HMR1155" s="17"/>
      <c r="HMS1155" s="17"/>
      <c r="HMT1155" s="17"/>
      <c r="HMU1155" s="17"/>
      <c r="HMV1155" s="17"/>
      <c r="HMW1155" s="17"/>
      <c r="HMX1155" s="17"/>
      <c r="HMY1155" s="17"/>
      <c r="HMZ1155" s="17"/>
      <c r="HNA1155" s="17"/>
      <c r="HNB1155" s="17"/>
      <c r="HNC1155" s="17"/>
      <c r="HND1155" s="17"/>
      <c r="HNE1155" s="17"/>
      <c r="HNF1155" s="17"/>
      <c r="HNG1155" s="17"/>
      <c r="HNH1155" s="17"/>
      <c r="HNI1155" s="17"/>
      <c r="HNJ1155" s="17"/>
      <c r="HNK1155" s="17"/>
      <c r="HNL1155" s="17"/>
      <c r="HNM1155" s="17"/>
      <c r="HNN1155" s="17"/>
      <c r="HNO1155" s="17"/>
      <c r="HNP1155" s="17"/>
      <c r="HNQ1155" s="17"/>
      <c r="HNR1155" s="17"/>
      <c r="HNS1155" s="17"/>
      <c r="HNT1155" s="17"/>
      <c r="HNU1155" s="17"/>
      <c r="HNV1155" s="17"/>
      <c r="HNW1155" s="17"/>
      <c r="HNX1155" s="17"/>
      <c r="HNY1155" s="17"/>
      <c r="HNZ1155" s="17"/>
      <c r="HOA1155" s="17"/>
      <c r="HOB1155" s="17"/>
      <c r="HOC1155" s="17"/>
      <c r="HOD1155" s="17"/>
      <c r="HOE1155" s="17"/>
      <c r="HOF1155" s="17"/>
      <c r="HOG1155" s="17"/>
      <c r="HOH1155" s="17"/>
      <c r="HOI1155" s="17"/>
      <c r="HOJ1155" s="17"/>
      <c r="HOK1155" s="17"/>
      <c r="HOL1155" s="17"/>
      <c r="HOM1155" s="17"/>
      <c r="HON1155" s="17"/>
      <c r="HOO1155" s="17"/>
      <c r="HOP1155" s="17"/>
      <c r="HOQ1155" s="17"/>
      <c r="HOR1155" s="17"/>
      <c r="HOS1155" s="17"/>
      <c r="HOT1155" s="17"/>
      <c r="HOU1155" s="17"/>
      <c r="HOV1155" s="17"/>
      <c r="HOW1155" s="17"/>
      <c r="HOX1155" s="17"/>
      <c r="HOY1155" s="17"/>
      <c r="HOZ1155" s="17"/>
      <c r="HPA1155" s="17"/>
      <c r="HPB1155" s="17"/>
      <c r="HPC1155" s="17"/>
      <c r="HPD1155" s="17"/>
      <c r="HPE1155" s="17"/>
      <c r="HPF1155" s="17"/>
      <c r="HPG1155" s="17"/>
      <c r="HPH1155" s="17"/>
      <c r="HPI1155" s="17"/>
      <c r="HPJ1155" s="17"/>
      <c r="HPK1155" s="17"/>
      <c r="HPL1155" s="17"/>
      <c r="HPM1155" s="17"/>
      <c r="HPN1155" s="17"/>
      <c r="HPO1155" s="17"/>
      <c r="HPP1155" s="17"/>
      <c r="HPQ1155" s="17"/>
      <c r="HPR1155" s="17"/>
      <c r="HPS1155" s="17"/>
      <c r="HPT1155" s="17"/>
      <c r="HPU1155" s="17"/>
      <c r="HPV1155" s="17"/>
      <c r="HPW1155" s="17"/>
      <c r="HPX1155" s="17"/>
      <c r="HPY1155" s="17"/>
      <c r="HPZ1155" s="17"/>
      <c r="HQA1155" s="17"/>
      <c r="HQB1155" s="17"/>
      <c r="HQC1155" s="17"/>
      <c r="HQD1155" s="17"/>
      <c r="HQE1155" s="17"/>
      <c r="HQF1155" s="17"/>
      <c r="HQG1155" s="17"/>
      <c r="HQH1155" s="17"/>
      <c r="HQI1155" s="17"/>
      <c r="HQJ1155" s="17"/>
      <c r="HQK1155" s="17"/>
      <c r="HQL1155" s="17"/>
      <c r="HQM1155" s="17"/>
      <c r="HQN1155" s="17"/>
      <c r="HQO1155" s="17"/>
      <c r="HQP1155" s="17"/>
      <c r="HQQ1155" s="17"/>
      <c r="HQR1155" s="17"/>
      <c r="HQS1155" s="17"/>
      <c r="HQT1155" s="17"/>
      <c r="HQU1155" s="17"/>
      <c r="HQV1155" s="17"/>
      <c r="HQW1155" s="17"/>
      <c r="HQX1155" s="17"/>
      <c r="HQY1155" s="17"/>
      <c r="HQZ1155" s="17"/>
      <c r="HRA1155" s="17"/>
      <c r="HRB1155" s="17"/>
      <c r="HRC1155" s="17"/>
      <c r="HRD1155" s="17"/>
      <c r="HRE1155" s="17"/>
      <c r="HRF1155" s="17"/>
      <c r="HRG1155" s="17"/>
      <c r="HRH1155" s="17"/>
      <c r="HRI1155" s="17"/>
      <c r="HRJ1155" s="17"/>
      <c r="HRK1155" s="17"/>
      <c r="HRL1155" s="17"/>
      <c r="HRM1155" s="17"/>
      <c r="HRN1155" s="17"/>
      <c r="HRO1155" s="17"/>
      <c r="HRP1155" s="17"/>
      <c r="HRQ1155" s="17"/>
      <c r="HRR1155" s="17"/>
      <c r="HRS1155" s="17"/>
      <c r="HRT1155" s="17"/>
      <c r="HRU1155" s="17"/>
      <c r="HRV1155" s="17"/>
      <c r="HRW1155" s="17"/>
      <c r="HRX1155" s="17"/>
      <c r="HRY1155" s="17"/>
      <c r="HRZ1155" s="17"/>
      <c r="HSA1155" s="17"/>
      <c r="HSB1155" s="17"/>
      <c r="HSC1155" s="17"/>
      <c r="HSD1155" s="17"/>
      <c r="HSE1155" s="17"/>
      <c r="HSF1155" s="17"/>
      <c r="HSG1155" s="17"/>
      <c r="HSH1155" s="17"/>
      <c r="HSI1155" s="17"/>
      <c r="HSJ1155" s="17"/>
      <c r="HSK1155" s="17"/>
      <c r="HSL1155" s="17"/>
      <c r="HSM1155" s="17"/>
      <c r="HSN1155" s="17"/>
      <c r="HSO1155" s="17"/>
      <c r="HSP1155" s="17"/>
      <c r="HSQ1155" s="17"/>
      <c r="HSR1155" s="17"/>
      <c r="HSS1155" s="17"/>
      <c r="HST1155" s="17"/>
      <c r="HSU1155" s="17"/>
      <c r="HSV1155" s="17"/>
      <c r="HSW1155" s="17"/>
      <c r="HSX1155" s="17"/>
      <c r="HSY1155" s="17"/>
      <c r="HSZ1155" s="17"/>
      <c r="HTA1155" s="17"/>
      <c r="HTB1155" s="17"/>
      <c r="HTC1155" s="17"/>
      <c r="HTD1155" s="17"/>
      <c r="HTE1155" s="17"/>
      <c r="HTF1155" s="17"/>
      <c r="HTG1155" s="17"/>
      <c r="HTH1155" s="17"/>
      <c r="HTI1155" s="17"/>
      <c r="HTJ1155" s="17"/>
      <c r="HTK1155" s="17"/>
      <c r="HTL1155" s="17"/>
      <c r="HTM1155" s="17"/>
      <c r="HTN1155" s="17"/>
      <c r="HTO1155" s="17"/>
      <c r="HTP1155" s="17"/>
      <c r="HTQ1155" s="17"/>
      <c r="HTR1155" s="17"/>
      <c r="HTS1155" s="17"/>
      <c r="HTT1155" s="17"/>
      <c r="HTU1155" s="17"/>
      <c r="HTV1155" s="17"/>
      <c r="HTW1155" s="17"/>
      <c r="HTX1155" s="17"/>
      <c r="HTY1155" s="17"/>
      <c r="HTZ1155" s="17"/>
      <c r="HUA1155" s="17"/>
      <c r="HUB1155" s="17"/>
      <c r="HUC1155" s="17"/>
      <c r="HUD1155" s="17"/>
      <c r="HUE1155" s="17"/>
      <c r="HUF1155" s="17"/>
      <c r="HUG1155" s="17"/>
      <c r="HUH1155" s="17"/>
      <c r="HUI1155" s="17"/>
      <c r="HUJ1155" s="17"/>
      <c r="HUK1155" s="17"/>
      <c r="HUL1155" s="17"/>
      <c r="HUM1155" s="17"/>
      <c r="HUN1155" s="17"/>
      <c r="HUO1155" s="17"/>
      <c r="HUP1155" s="17"/>
      <c r="HUQ1155" s="17"/>
      <c r="HUR1155" s="17"/>
      <c r="HUS1155" s="17"/>
      <c r="HUT1155" s="17"/>
      <c r="HUU1155" s="17"/>
      <c r="HUV1155" s="17"/>
      <c r="HUW1155" s="17"/>
      <c r="HUX1155" s="17"/>
      <c r="HUY1155" s="17"/>
      <c r="HUZ1155" s="17"/>
      <c r="HVA1155" s="17"/>
      <c r="HVB1155" s="17"/>
      <c r="HVC1155" s="17"/>
      <c r="HVD1155" s="17"/>
      <c r="HVE1155" s="17"/>
      <c r="HVF1155" s="17"/>
      <c r="HVG1155" s="17"/>
      <c r="HVH1155" s="17"/>
      <c r="HVI1155" s="17"/>
      <c r="HVJ1155" s="17"/>
      <c r="HVK1155" s="17"/>
      <c r="HVL1155" s="17"/>
      <c r="HVM1155" s="17"/>
      <c r="HVN1155" s="17"/>
      <c r="HVO1155" s="17"/>
      <c r="HVP1155" s="17"/>
      <c r="HVQ1155" s="17"/>
      <c r="HVR1155" s="17"/>
      <c r="HVS1155" s="17"/>
      <c r="HVT1155" s="17"/>
      <c r="HVU1155" s="17"/>
      <c r="HVV1155" s="17"/>
      <c r="HVW1155" s="17"/>
      <c r="HVX1155" s="17"/>
      <c r="HVY1155" s="17"/>
      <c r="HVZ1155" s="17"/>
      <c r="HWA1155" s="17"/>
      <c r="HWB1155" s="17"/>
      <c r="HWC1155" s="17"/>
      <c r="HWD1155" s="17"/>
      <c r="HWE1155" s="17"/>
      <c r="HWF1155" s="17"/>
      <c r="HWG1155" s="17"/>
      <c r="HWH1155" s="17"/>
      <c r="HWI1155" s="17"/>
      <c r="HWJ1155" s="17"/>
      <c r="HWK1155" s="17"/>
      <c r="HWL1155" s="17"/>
      <c r="HWM1155" s="17"/>
      <c r="HWN1155" s="17"/>
      <c r="HWO1155" s="17"/>
      <c r="HWP1155" s="17"/>
      <c r="HWQ1155" s="17"/>
      <c r="HWR1155" s="17"/>
      <c r="HWS1155" s="17"/>
      <c r="HWT1155" s="17"/>
      <c r="HWU1155" s="17"/>
      <c r="HWV1155" s="17"/>
      <c r="HWW1155" s="17"/>
      <c r="HWX1155" s="17"/>
      <c r="HWY1155" s="17"/>
      <c r="HWZ1155" s="17"/>
      <c r="HXA1155" s="17"/>
      <c r="HXB1155" s="17"/>
      <c r="HXC1155" s="17"/>
      <c r="HXD1155" s="17"/>
      <c r="HXE1155" s="17"/>
      <c r="HXF1155" s="17"/>
      <c r="HXG1155" s="17"/>
      <c r="HXH1155" s="17"/>
      <c r="HXI1155" s="17"/>
      <c r="HXJ1155" s="17"/>
      <c r="HXK1155" s="17"/>
      <c r="HXL1155" s="17"/>
      <c r="HXM1155" s="17"/>
      <c r="HXN1155" s="17"/>
      <c r="HXO1155" s="17"/>
      <c r="HXP1155" s="17"/>
      <c r="HXQ1155" s="17"/>
      <c r="HXR1155" s="17"/>
      <c r="HXS1155" s="17"/>
      <c r="HXT1155" s="17"/>
      <c r="HXU1155" s="17"/>
      <c r="HXV1155" s="17"/>
      <c r="HXW1155" s="17"/>
      <c r="HXX1155" s="17"/>
      <c r="HXY1155" s="17"/>
      <c r="HXZ1155" s="17"/>
      <c r="HYA1155" s="17"/>
      <c r="HYB1155" s="17"/>
      <c r="HYC1155" s="17"/>
      <c r="HYD1155" s="17"/>
      <c r="HYE1155" s="17"/>
      <c r="HYF1155" s="17"/>
      <c r="HYG1155" s="17"/>
      <c r="HYH1155" s="17"/>
      <c r="HYI1155" s="17"/>
      <c r="HYJ1155" s="17"/>
      <c r="HYK1155" s="17"/>
      <c r="HYL1155" s="17"/>
      <c r="HYM1155" s="17"/>
      <c r="HYN1155" s="17"/>
      <c r="HYO1155" s="17"/>
      <c r="HYP1155" s="17"/>
      <c r="HYQ1155" s="17"/>
      <c r="HYR1155" s="17"/>
      <c r="HYS1155" s="17"/>
      <c r="HYT1155" s="17"/>
      <c r="HYU1155" s="17"/>
      <c r="HYV1155" s="17"/>
      <c r="HYW1155" s="17"/>
      <c r="HYX1155" s="17"/>
      <c r="HYY1155" s="17"/>
      <c r="HYZ1155" s="17"/>
      <c r="HZA1155" s="17"/>
      <c r="HZB1155" s="17"/>
      <c r="HZC1155" s="17"/>
      <c r="HZD1155" s="17"/>
      <c r="HZE1155" s="17"/>
      <c r="HZF1155" s="17"/>
      <c r="HZG1155" s="17"/>
      <c r="HZH1155" s="17"/>
      <c r="HZI1155" s="17"/>
      <c r="HZJ1155" s="17"/>
      <c r="HZK1155" s="17"/>
      <c r="HZL1155" s="17"/>
      <c r="HZM1155" s="17"/>
      <c r="HZN1155" s="17"/>
      <c r="HZO1155" s="17"/>
      <c r="HZP1155" s="17"/>
      <c r="HZQ1155" s="17"/>
      <c r="HZR1155" s="17"/>
      <c r="HZS1155" s="17"/>
      <c r="HZT1155" s="17"/>
      <c r="HZU1155" s="17"/>
      <c r="HZV1155" s="17"/>
      <c r="HZW1155" s="17"/>
      <c r="HZX1155" s="17"/>
      <c r="HZY1155" s="17"/>
      <c r="HZZ1155" s="17"/>
      <c r="IAA1155" s="17"/>
      <c r="IAB1155" s="17"/>
      <c r="IAC1155" s="17"/>
      <c r="IAD1155" s="17"/>
      <c r="IAE1155" s="17"/>
      <c r="IAF1155" s="17"/>
      <c r="IAG1155" s="17"/>
      <c r="IAH1155" s="17"/>
      <c r="IAI1155" s="17"/>
      <c r="IAJ1155" s="17"/>
      <c r="IAK1155" s="17"/>
      <c r="IAL1155" s="17"/>
      <c r="IAM1155" s="17"/>
      <c r="IAN1155" s="17"/>
      <c r="IAO1155" s="17"/>
      <c r="IAP1155" s="17"/>
      <c r="IAQ1155" s="17"/>
      <c r="IAR1155" s="17"/>
      <c r="IAS1155" s="17"/>
      <c r="IAT1155" s="17"/>
      <c r="IAU1155" s="17"/>
      <c r="IAV1155" s="17"/>
      <c r="IAW1155" s="17"/>
      <c r="IAX1155" s="17"/>
      <c r="IAY1155" s="17"/>
      <c r="IAZ1155" s="17"/>
      <c r="IBA1155" s="17"/>
      <c r="IBB1155" s="17"/>
      <c r="IBC1155" s="17"/>
      <c r="IBD1155" s="17"/>
      <c r="IBE1155" s="17"/>
      <c r="IBF1155" s="17"/>
      <c r="IBG1155" s="17"/>
      <c r="IBH1155" s="17"/>
      <c r="IBI1155" s="17"/>
      <c r="IBJ1155" s="17"/>
      <c r="IBK1155" s="17"/>
      <c r="IBL1155" s="17"/>
      <c r="IBM1155" s="17"/>
      <c r="IBN1155" s="17"/>
      <c r="IBO1155" s="17"/>
      <c r="IBP1155" s="17"/>
      <c r="IBQ1155" s="17"/>
      <c r="IBR1155" s="17"/>
      <c r="IBS1155" s="17"/>
      <c r="IBT1155" s="17"/>
      <c r="IBU1155" s="17"/>
      <c r="IBV1155" s="17"/>
      <c r="IBW1155" s="17"/>
      <c r="IBX1155" s="17"/>
      <c r="IBY1155" s="17"/>
      <c r="IBZ1155" s="17"/>
      <c r="ICA1155" s="17"/>
      <c r="ICB1155" s="17"/>
      <c r="ICC1155" s="17"/>
      <c r="ICD1155" s="17"/>
      <c r="ICE1155" s="17"/>
      <c r="ICF1155" s="17"/>
      <c r="ICG1155" s="17"/>
      <c r="ICH1155" s="17"/>
      <c r="ICI1155" s="17"/>
      <c r="ICJ1155" s="17"/>
      <c r="ICK1155" s="17"/>
      <c r="ICL1155" s="17"/>
      <c r="ICM1155" s="17"/>
      <c r="ICN1155" s="17"/>
      <c r="ICO1155" s="17"/>
      <c r="ICP1155" s="17"/>
      <c r="ICQ1155" s="17"/>
      <c r="ICR1155" s="17"/>
      <c r="ICS1155" s="17"/>
      <c r="ICT1155" s="17"/>
      <c r="ICU1155" s="17"/>
      <c r="ICV1155" s="17"/>
      <c r="ICW1155" s="17"/>
      <c r="ICX1155" s="17"/>
      <c r="ICY1155" s="17"/>
      <c r="ICZ1155" s="17"/>
      <c r="IDA1155" s="17"/>
      <c r="IDB1155" s="17"/>
      <c r="IDC1155" s="17"/>
      <c r="IDD1155" s="17"/>
      <c r="IDE1155" s="17"/>
      <c r="IDF1155" s="17"/>
      <c r="IDG1155" s="17"/>
      <c r="IDH1155" s="17"/>
      <c r="IDI1155" s="17"/>
      <c r="IDJ1155" s="17"/>
      <c r="IDK1155" s="17"/>
      <c r="IDL1155" s="17"/>
      <c r="IDM1155" s="17"/>
      <c r="IDN1155" s="17"/>
      <c r="IDO1155" s="17"/>
      <c r="IDP1155" s="17"/>
      <c r="IDQ1155" s="17"/>
      <c r="IDR1155" s="17"/>
      <c r="IDS1155" s="17"/>
      <c r="IDT1155" s="17"/>
      <c r="IDU1155" s="17"/>
      <c r="IDV1155" s="17"/>
      <c r="IDW1155" s="17"/>
      <c r="IDX1155" s="17"/>
      <c r="IDY1155" s="17"/>
      <c r="IDZ1155" s="17"/>
      <c r="IEA1155" s="17"/>
      <c r="IEB1155" s="17"/>
      <c r="IEC1155" s="17"/>
      <c r="IED1155" s="17"/>
      <c r="IEE1155" s="17"/>
      <c r="IEF1155" s="17"/>
      <c r="IEG1155" s="17"/>
      <c r="IEH1155" s="17"/>
      <c r="IEI1155" s="17"/>
      <c r="IEJ1155" s="17"/>
      <c r="IEK1155" s="17"/>
      <c r="IEL1155" s="17"/>
      <c r="IEM1155" s="17"/>
      <c r="IEN1155" s="17"/>
      <c r="IEO1155" s="17"/>
      <c r="IEP1155" s="17"/>
      <c r="IEQ1155" s="17"/>
      <c r="IER1155" s="17"/>
      <c r="IES1155" s="17"/>
      <c r="IET1155" s="17"/>
      <c r="IEU1155" s="17"/>
      <c r="IEV1155" s="17"/>
      <c r="IEW1155" s="17"/>
      <c r="IEX1155" s="17"/>
      <c r="IEY1155" s="17"/>
      <c r="IEZ1155" s="17"/>
      <c r="IFA1155" s="17"/>
      <c r="IFB1155" s="17"/>
      <c r="IFC1155" s="17"/>
      <c r="IFD1155" s="17"/>
      <c r="IFE1155" s="17"/>
      <c r="IFF1155" s="17"/>
      <c r="IFG1155" s="17"/>
      <c r="IFH1155" s="17"/>
      <c r="IFI1155" s="17"/>
      <c r="IFJ1155" s="17"/>
      <c r="IFK1155" s="17"/>
      <c r="IFL1155" s="17"/>
      <c r="IFM1155" s="17"/>
      <c r="IFN1155" s="17"/>
      <c r="IFO1155" s="17"/>
      <c r="IFP1155" s="17"/>
      <c r="IFQ1155" s="17"/>
      <c r="IFR1155" s="17"/>
      <c r="IFS1155" s="17"/>
      <c r="IFT1155" s="17"/>
      <c r="IFU1155" s="17"/>
      <c r="IFV1155" s="17"/>
      <c r="IFW1155" s="17"/>
      <c r="IFX1155" s="17"/>
      <c r="IFY1155" s="17"/>
      <c r="IFZ1155" s="17"/>
      <c r="IGA1155" s="17"/>
      <c r="IGB1155" s="17"/>
      <c r="IGC1155" s="17"/>
      <c r="IGD1155" s="17"/>
      <c r="IGE1155" s="17"/>
      <c r="IGF1155" s="17"/>
      <c r="IGG1155" s="17"/>
      <c r="IGH1155" s="17"/>
      <c r="IGI1155" s="17"/>
      <c r="IGJ1155" s="17"/>
      <c r="IGK1155" s="17"/>
      <c r="IGL1155" s="17"/>
      <c r="IGM1155" s="17"/>
      <c r="IGN1155" s="17"/>
      <c r="IGO1155" s="17"/>
      <c r="IGP1155" s="17"/>
      <c r="IGQ1155" s="17"/>
      <c r="IGR1155" s="17"/>
      <c r="IGS1155" s="17"/>
      <c r="IGT1155" s="17"/>
      <c r="IGU1155" s="17"/>
      <c r="IGV1155" s="17"/>
      <c r="IGW1155" s="17"/>
      <c r="IGX1155" s="17"/>
      <c r="IGY1155" s="17"/>
      <c r="IGZ1155" s="17"/>
      <c r="IHA1155" s="17"/>
      <c r="IHB1155" s="17"/>
      <c r="IHC1155" s="17"/>
      <c r="IHD1155" s="17"/>
      <c r="IHE1155" s="17"/>
      <c r="IHF1155" s="17"/>
      <c r="IHG1155" s="17"/>
      <c r="IHH1155" s="17"/>
      <c r="IHI1155" s="17"/>
      <c r="IHJ1155" s="17"/>
      <c r="IHK1155" s="17"/>
      <c r="IHL1155" s="17"/>
      <c r="IHM1155" s="17"/>
      <c r="IHN1155" s="17"/>
      <c r="IHO1155" s="17"/>
      <c r="IHP1155" s="17"/>
      <c r="IHQ1155" s="17"/>
      <c r="IHR1155" s="17"/>
      <c r="IHS1155" s="17"/>
      <c r="IHT1155" s="17"/>
      <c r="IHU1155" s="17"/>
      <c r="IHV1155" s="17"/>
      <c r="IHW1155" s="17"/>
      <c r="IHX1155" s="17"/>
      <c r="IHY1155" s="17"/>
      <c r="IHZ1155" s="17"/>
      <c r="IIA1155" s="17"/>
      <c r="IIB1155" s="17"/>
      <c r="IIC1155" s="17"/>
      <c r="IID1155" s="17"/>
      <c r="IIE1155" s="17"/>
      <c r="IIF1155" s="17"/>
      <c r="IIG1155" s="17"/>
      <c r="IIH1155" s="17"/>
      <c r="III1155" s="17"/>
      <c r="IIJ1155" s="17"/>
      <c r="IIK1155" s="17"/>
      <c r="IIL1155" s="17"/>
      <c r="IIM1155" s="17"/>
      <c r="IIN1155" s="17"/>
      <c r="IIO1155" s="17"/>
      <c r="IIP1155" s="17"/>
      <c r="IIQ1155" s="17"/>
      <c r="IIR1155" s="17"/>
      <c r="IIS1155" s="17"/>
      <c r="IIT1155" s="17"/>
      <c r="IIU1155" s="17"/>
      <c r="IIV1155" s="17"/>
      <c r="IIW1155" s="17"/>
      <c r="IIX1155" s="17"/>
      <c r="IIY1155" s="17"/>
      <c r="IIZ1155" s="17"/>
      <c r="IJA1155" s="17"/>
      <c r="IJB1155" s="17"/>
      <c r="IJC1155" s="17"/>
      <c r="IJD1155" s="17"/>
      <c r="IJE1155" s="17"/>
      <c r="IJF1155" s="17"/>
      <c r="IJG1155" s="17"/>
      <c r="IJH1155" s="17"/>
      <c r="IJI1155" s="17"/>
      <c r="IJJ1155" s="17"/>
      <c r="IJK1155" s="17"/>
      <c r="IJL1155" s="17"/>
      <c r="IJM1155" s="17"/>
      <c r="IJN1155" s="17"/>
      <c r="IJO1155" s="17"/>
      <c r="IJP1155" s="17"/>
      <c r="IJQ1155" s="17"/>
      <c r="IJR1155" s="17"/>
      <c r="IJS1155" s="17"/>
      <c r="IJT1155" s="17"/>
      <c r="IJU1155" s="17"/>
      <c r="IJV1155" s="17"/>
      <c r="IJW1155" s="17"/>
      <c r="IJX1155" s="17"/>
      <c r="IJY1155" s="17"/>
      <c r="IJZ1155" s="17"/>
      <c r="IKA1155" s="17"/>
      <c r="IKB1155" s="17"/>
      <c r="IKC1155" s="17"/>
      <c r="IKD1155" s="17"/>
      <c r="IKE1155" s="17"/>
      <c r="IKF1155" s="17"/>
      <c r="IKG1155" s="17"/>
      <c r="IKH1155" s="17"/>
      <c r="IKI1155" s="17"/>
      <c r="IKJ1155" s="17"/>
      <c r="IKK1155" s="17"/>
      <c r="IKL1155" s="17"/>
      <c r="IKM1155" s="17"/>
      <c r="IKN1155" s="17"/>
      <c r="IKO1155" s="17"/>
      <c r="IKP1155" s="17"/>
      <c r="IKQ1155" s="17"/>
      <c r="IKR1155" s="17"/>
      <c r="IKS1155" s="17"/>
      <c r="IKT1155" s="17"/>
      <c r="IKU1155" s="17"/>
      <c r="IKV1155" s="17"/>
      <c r="IKW1155" s="17"/>
      <c r="IKX1155" s="17"/>
      <c r="IKY1155" s="17"/>
      <c r="IKZ1155" s="17"/>
      <c r="ILA1155" s="17"/>
      <c r="ILB1155" s="17"/>
      <c r="ILC1155" s="17"/>
      <c r="ILD1155" s="17"/>
      <c r="ILE1155" s="17"/>
      <c r="ILF1155" s="17"/>
      <c r="ILG1155" s="17"/>
      <c r="ILH1155" s="17"/>
      <c r="ILI1155" s="17"/>
      <c r="ILJ1155" s="17"/>
      <c r="ILK1155" s="17"/>
      <c r="ILL1155" s="17"/>
      <c r="ILM1155" s="17"/>
      <c r="ILN1155" s="17"/>
      <c r="ILO1155" s="17"/>
      <c r="ILP1155" s="17"/>
      <c r="ILQ1155" s="17"/>
      <c r="ILR1155" s="17"/>
      <c r="ILS1155" s="17"/>
      <c r="ILT1155" s="17"/>
      <c r="ILU1155" s="17"/>
      <c r="ILV1155" s="17"/>
      <c r="ILW1155" s="17"/>
      <c r="ILX1155" s="17"/>
      <c r="ILY1155" s="17"/>
      <c r="ILZ1155" s="17"/>
      <c r="IMA1155" s="17"/>
      <c r="IMB1155" s="17"/>
      <c r="IMC1155" s="17"/>
      <c r="IMD1155" s="17"/>
      <c r="IME1155" s="17"/>
      <c r="IMF1155" s="17"/>
      <c r="IMG1155" s="17"/>
      <c r="IMH1155" s="17"/>
      <c r="IMI1155" s="17"/>
      <c r="IMJ1155" s="17"/>
      <c r="IMK1155" s="17"/>
      <c r="IML1155" s="17"/>
      <c r="IMM1155" s="17"/>
      <c r="IMN1155" s="17"/>
      <c r="IMO1155" s="17"/>
      <c r="IMP1155" s="17"/>
      <c r="IMQ1155" s="17"/>
      <c r="IMR1155" s="17"/>
      <c r="IMS1155" s="17"/>
      <c r="IMT1155" s="17"/>
      <c r="IMU1155" s="17"/>
      <c r="IMV1155" s="17"/>
      <c r="IMW1155" s="17"/>
      <c r="IMX1155" s="17"/>
      <c r="IMY1155" s="17"/>
      <c r="IMZ1155" s="17"/>
      <c r="INA1155" s="17"/>
      <c r="INB1155" s="17"/>
      <c r="INC1155" s="17"/>
      <c r="IND1155" s="17"/>
      <c r="INE1155" s="17"/>
      <c r="INF1155" s="17"/>
      <c r="ING1155" s="17"/>
      <c r="INH1155" s="17"/>
      <c r="INI1155" s="17"/>
      <c r="INJ1155" s="17"/>
      <c r="INK1155" s="17"/>
      <c r="INL1155" s="17"/>
      <c r="INM1155" s="17"/>
      <c r="INN1155" s="17"/>
      <c r="INO1155" s="17"/>
      <c r="INP1155" s="17"/>
      <c r="INQ1155" s="17"/>
      <c r="INR1155" s="17"/>
      <c r="INS1155" s="17"/>
      <c r="INT1155" s="17"/>
      <c r="INU1155" s="17"/>
      <c r="INV1155" s="17"/>
      <c r="INW1155" s="17"/>
      <c r="INX1155" s="17"/>
      <c r="INY1155" s="17"/>
      <c r="INZ1155" s="17"/>
      <c r="IOA1155" s="17"/>
      <c r="IOB1155" s="17"/>
      <c r="IOC1155" s="17"/>
      <c r="IOD1155" s="17"/>
      <c r="IOE1155" s="17"/>
      <c r="IOF1155" s="17"/>
      <c r="IOG1155" s="17"/>
      <c r="IOH1155" s="17"/>
      <c r="IOI1155" s="17"/>
      <c r="IOJ1155" s="17"/>
      <c r="IOK1155" s="17"/>
      <c r="IOL1155" s="17"/>
      <c r="IOM1155" s="17"/>
      <c r="ION1155" s="17"/>
      <c r="IOO1155" s="17"/>
      <c r="IOP1155" s="17"/>
      <c r="IOQ1155" s="17"/>
      <c r="IOR1155" s="17"/>
      <c r="IOS1155" s="17"/>
      <c r="IOT1155" s="17"/>
      <c r="IOU1155" s="17"/>
      <c r="IOV1155" s="17"/>
      <c r="IOW1155" s="17"/>
      <c r="IOX1155" s="17"/>
      <c r="IOY1155" s="17"/>
      <c r="IOZ1155" s="17"/>
      <c r="IPA1155" s="17"/>
      <c r="IPB1155" s="17"/>
      <c r="IPC1155" s="17"/>
      <c r="IPD1155" s="17"/>
      <c r="IPE1155" s="17"/>
      <c r="IPF1155" s="17"/>
      <c r="IPG1155" s="17"/>
      <c r="IPH1155" s="17"/>
      <c r="IPI1155" s="17"/>
      <c r="IPJ1155" s="17"/>
      <c r="IPK1155" s="17"/>
      <c r="IPL1155" s="17"/>
      <c r="IPM1155" s="17"/>
      <c r="IPN1155" s="17"/>
      <c r="IPO1155" s="17"/>
      <c r="IPP1155" s="17"/>
      <c r="IPQ1155" s="17"/>
      <c r="IPR1155" s="17"/>
      <c r="IPS1155" s="17"/>
      <c r="IPT1155" s="17"/>
      <c r="IPU1155" s="17"/>
      <c r="IPV1155" s="17"/>
      <c r="IPW1155" s="17"/>
      <c r="IPX1155" s="17"/>
      <c r="IPY1155" s="17"/>
      <c r="IPZ1155" s="17"/>
      <c r="IQA1155" s="17"/>
      <c r="IQB1155" s="17"/>
      <c r="IQC1155" s="17"/>
      <c r="IQD1155" s="17"/>
      <c r="IQE1155" s="17"/>
      <c r="IQF1155" s="17"/>
      <c r="IQG1155" s="17"/>
      <c r="IQH1155" s="17"/>
      <c r="IQI1155" s="17"/>
      <c r="IQJ1155" s="17"/>
      <c r="IQK1155" s="17"/>
      <c r="IQL1155" s="17"/>
      <c r="IQM1155" s="17"/>
      <c r="IQN1155" s="17"/>
      <c r="IQO1155" s="17"/>
      <c r="IQP1155" s="17"/>
      <c r="IQQ1155" s="17"/>
      <c r="IQR1155" s="17"/>
      <c r="IQS1155" s="17"/>
      <c r="IQT1155" s="17"/>
      <c r="IQU1155" s="17"/>
      <c r="IQV1155" s="17"/>
      <c r="IQW1155" s="17"/>
      <c r="IQX1155" s="17"/>
      <c r="IQY1155" s="17"/>
      <c r="IQZ1155" s="17"/>
      <c r="IRA1155" s="17"/>
      <c r="IRB1155" s="17"/>
      <c r="IRC1155" s="17"/>
      <c r="IRD1155" s="17"/>
      <c r="IRE1155" s="17"/>
      <c r="IRF1155" s="17"/>
      <c r="IRG1155" s="17"/>
      <c r="IRH1155" s="17"/>
      <c r="IRI1155" s="17"/>
      <c r="IRJ1155" s="17"/>
      <c r="IRK1155" s="17"/>
      <c r="IRL1155" s="17"/>
      <c r="IRM1155" s="17"/>
      <c r="IRN1155" s="17"/>
      <c r="IRO1155" s="17"/>
      <c r="IRP1155" s="17"/>
      <c r="IRQ1155" s="17"/>
      <c r="IRR1155" s="17"/>
      <c r="IRS1155" s="17"/>
      <c r="IRT1155" s="17"/>
      <c r="IRU1155" s="17"/>
      <c r="IRV1155" s="17"/>
      <c r="IRW1155" s="17"/>
      <c r="IRX1155" s="17"/>
      <c r="IRY1155" s="17"/>
      <c r="IRZ1155" s="17"/>
      <c r="ISA1155" s="17"/>
      <c r="ISB1155" s="17"/>
      <c r="ISC1155" s="17"/>
      <c r="ISD1155" s="17"/>
      <c r="ISE1155" s="17"/>
      <c r="ISF1155" s="17"/>
      <c r="ISG1155" s="17"/>
      <c r="ISH1155" s="17"/>
      <c r="ISI1155" s="17"/>
      <c r="ISJ1155" s="17"/>
      <c r="ISK1155" s="17"/>
      <c r="ISL1155" s="17"/>
      <c r="ISM1155" s="17"/>
      <c r="ISN1155" s="17"/>
      <c r="ISO1155" s="17"/>
      <c r="ISP1155" s="17"/>
      <c r="ISQ1155" s="17"/>
      <c r="ISR1155" s="17"/>
      <c r="ISS1155" s="17"/>
      <c r="IST1155" s="17"/>
      <c r="ISU1155" s="17"/>
      <c r="ISV1155" s="17"/>
      <c r="ISW1155" s="17"/>
      <c r="ISX1155" s="17"/>
      <c r="ISY1155" s="17"/>
      <c r="ISZ1155" s="17"/>
      <c r="ITA1155" s="17"/>
      <c r="ITB1155" s="17"/>
      <c r="ITC1155" s="17"/>
      <c r="ITD1155" s="17"/>
      <c r="ITE1155" s="17"/>
      <c r="ITF1155" s="17"/>
      <c r="ITG1155" s="17"/>
      <c r="ITH1155" s="17"/>
      <c r="ITI1155" s="17"/>
      <c r="ITJ1155" s="17"/>
      <c r="ITK1155" s="17"/>
      <c r="ITL1155" s="17"/>
      <c r="ITM1155" s="17"/>
      <c r="ITN1155" s="17"/>
      <c r="ITO1155" s="17"/>
      <c r="ITP1155" s="17"/>
      <c r="ITQ1155" s="17"/>
      <c r="ITR1155" s="17"/>
      <c r="ITS1155" s="17"/>
      <c r="ITT1155" s="17"/>
      <c r="ITU1155" s="17"/>
      <c r="ITV1155" s="17"/>
      <c r="ITW1155" s="17"/>
      <c r="ITX1155" s="17"/>
      <c r="ITY1155" s="17"/>
      <c r="ITZ1155" s="17"/>
      <c r="IUA1155" s="17"/>
      <c r="IUB1155" s="17"/>
      <c r="IUC1155" s="17"/>
      <c r="IUD1155" s="17"/>
      <c r="IUE1155" s="17"/>
      <c r="IUF1155" s="17"/>
      <c r="IUG1155" s="17"/>
      <c r="IUH1155" s="17"/>
      <c r="IUI1155" s="17"/>
      <c r="IUJ1155" s="17"/>
      <c r="IUK1155" s="17"/>
      <c r="IUL1155" s="17"/>
      <c r="IUM1155" s="17"/>
      <c r="IUN1155" s="17"/>
      <c r="IUO1155" s="17"/>
      <c r="IUP1155" s="17"/>
      <c r="IUQ1155" s="17"/>
      <c r="IUR1155" s="17"/>
      <c r="IUS1155" s="17"/>
      <c r="IUT1155" s="17"/>
      <c r="IUU1155" s="17"/>
      <c r="IUV1155" s="17"/>
      <c r="IUW1155" s="17"/>
      <c r="IUX1155" s="17"/>
      <c r="IUY1155" s="17"/>
      <c r="IUZ1155" s="17"/>
      <c r="IVA1155" s="17"/>
      <c r="IVB1155" s="17"/>
      <c r="IVC1155" s="17"/>
      <c r="IVD1155" s="17"/>
      <c r="IVE1155" s="17"/>
      <c r="IVF1155" s="17"/>
      <c r="IVG1155" s="17"/>
      <c r="IVH1155" s="17"/>
      <c r="IVI1155" s="17"/>
      <c r="IVJ1155" s="17"/>
      <c r="IVK1155" s="17"/>
      <c r="IVL1155" s="17"/>
      <c r="IVM1155" s="17"/>
      <c r="IVN1155" s="17"/>
      <c r="IVO1155" s="17"/>
      <c r="IVP1155" s="17"/>
      <c r="IVQ1155" s="17"/>
      <c r="IVR1155" s="17"/>
      <c r="IVS1155" s="17"/>
      <c r="IVT1155" s="17"/>
      <c r="IVU1155" s="17"/>
      <c r="IVV1155" s="17"/>
      <c r="IVW1155" s="17"/>
      <c r="IVX1155" s="17"/>
      <c r="IVY1155" s="17"/>
      <c r="IVZ1155" s="17"/>
      <c r="IWA1155" s="17"/>
      <c r="IWB1155" s="17"/>
      <c r="IWC1155" s="17"/>
      <c r="IWD1155" s="17"/>
      <c r="IWE1155" s="17"/>
      <c r="IWF1155" s="17"/>
      <c r="IWG1155" s="17"/>
      <c r="IWH1155" s="17"/>
      <c r="IWI1155" s="17"/>
      <c r="IWJ1155" s="17"/>
      <c r="IWK1155" s="17"/>
      <c r="IWL1155" s="17"/>
      <c r="IWM1155" s="17"/>
      <c r="IWN1155" s="17"/>
      <c r="IWO1155" s="17"/>
      <c r="IWP1155" s="17"/>
      <c r="IWQ1155" s="17"/>
      <c r="IWR1155" s="17"/>
      <c r="IWS1155" s="17"/>
      <c r="IWT1155" s="17"/>
      <c r="IWU1155" s="17"/>
      <c r="IWV1155" s="17"/>
      <c r="IWW1155" s="17"/>
      <c r="IWX1155" s="17"/>
      <c r="IWY1155" s="17"/>
      <c r="IWZ1155" s="17"/>
      <c r="IXA1155" s="17"/>
      <c r="IXB1155" s="17"/>
      <c r="IXC1155" s="17"/>
      <c r="IXD1155" s="17"/>
      <c r="IXE1155" s="17"/>
      <c r="IXF1155" s="17"/>
      <c r="IXG1155" s="17"/>
      <c r="IXH1155" s="17"/>
      <c r="IXI1155" s="17"/>
      <c r="IXJ1155" s="17"/>
      <c r="IXK1155" s="17"/>
      <c r="IXL1155" s="17"/>
      <c r="IXM1155" s="17"/>
      <c r="IXN1155" s="17"/>
      <c r="IXO1155" s="17"/>
      <c r="IXP1155" s="17"/>
      <c r="IXQ1155" s="17"/>
      <c r="IXR1155" s="17"/>
      <c r="IXS1155" s="17"/>
      <c r="IXT1155" s="17"/>
      <c r="IXU1155" s="17"/>
      <c r="IXV1155" s="17"/>
      <c r="IXW1155" s="17"/>
      <c r="IXX1155" s="17"/>
      <c r="IXY1155" s="17"/>
      <c r="IXZ1155" s="17"/>
      <c r="IYA1155" s="17"/>
      <c r="IYB1155" s="17"/>
      <c r="IYC1155" s="17"/>
      <c r="IYD1155" s="17"/>
      <c r="IYE1155" s="17"/>
      <c r="IYF1155" s="17"/>
      <c r="IYG1155" s="17"/>
      <c r="IYH1155" s="17"/>
      <c r="IYI1155" s="17"/>
      <c r="IYJ1155" s="17"/>
      <c r="IYK1155" s="17"/>
      <c r="IYL1155" s="17"/>
      <c r="IYM1155" s="17"/>
      <c r="IYN1155" s="17"/>
      <c r="IYO1155" s="17"/>
      <c r="IYP1155" s="17"/>
      <c r="IYQ1155" s="17"/>
      <c r="IYR1155" s="17"/>
      <c r="IYS1155" s="17"/>
      <c r="IYT1155" s="17"/>
      <c r="IYU1155" s="17"/>
      <c r="IYV1155" s="17"/>
      <c r="IYW1155" s="17"/>
      <c r="IYX1155" s="17"/>
      <c r="IYY1155" s="17"/>
      <c r="IYZ1155" s="17"/>
      <c r="IZA1155" s="17"/>
      <c r="IZB1155" s="17"/>
      <c r="IZC1155" s="17"/>
      <c r="IZD1155" s="17"/>
      <c r="IZE1155" s="17"/>
      <c r="IZF1155" s="17"/>
      <c r="IZG1155" s="17"/>
      <c r="IZH1155" s="17"/>
      <c r="IZI1155" s="17"/>
      <c r="IZJ1155" s="17"/>
      <c r="IZK1155" s="17"/>
      <c r="IZL1155" s="17"/>
      <c r="IZM1155" s="17"/>
      <c r="IZN1155" s="17"/>
      <c r="IZO1155" s="17"/>
      <c r="IZP1155" s="17"/>
      <c r="IZQ1155" s="17"/>
      <c r="IZR1155" s="17"/>
      <c r="IZS1155" s="17"/>
      <c r="IZT1155" s="17"/>
      <c r="IZU1155" s="17"/>
      <c r="IZV1155" s="17"/>
      <c r="IZW1155" s="17"/>
      <c r="IZX1155" s="17"/>
      <c r="IZY1155" s="17"/>
      <c r="IZZ1155" s="17"/>
      <c r="JAA1155" s="17"/>
      <c r="JAB1155" s="17"/>
      <c r="JAC1155" s="17"/>
      <c r="JAD1155" s="17"/>
      <c r="JAE1155" s="17"/>
      <c r="JAF1155" s="17"/>
      <c r="JAG1155" s="17"/>
      <c r="JAH1155" s="17"/>
      <c r="JAI1155" s="17"/>
      <c r="JAJ1155" s="17"/>
      <c r="JAK1155" s="17"/>
      <c r="JAL1155" s="17"/>
      <c r="JAM1155" s="17"/>
      <c r="JAN1155" s="17"/>
      <c r="JAO1155" s="17"/>
      <c r="JAP1155" s="17"/>
      <c r="JAQ1155" s="17"/>
      <c r="JAR1155" s="17"/>
      <c r="JAS1155" s="17"/>
      <c r="JAT1155" s="17"/>
      <c r="JAU1155" s="17"/>
      <c r="JAV1155" s="17"/>
      <c r="JAW1155" s="17"/>
      <c r="JAX1155" s="17"/>
      <c r="JAY1155" s="17"/>
      <c r="JAZ1155" s="17"/>
      <c r="JBA1155" s="17"/>
      <c r="JBB1155" s="17"/>
      <c r="JBC1155" s="17"/>
      <c r="JBD1155" s="17"/>
      <c r="JBE1155" s="17"/>
      <c r="JBF1155" s="17"/>
      <c r="JBG1155" s="17"/>
      <c r="JBH1155" s="17"/>
      <c r="JBI1155" s="17"/>
      <c r="JBJ1155" s="17"/>
      <c r="JBK1155" s="17"/>
      <c r="JBL1155" s="17"/>
      <c r="JBM1155" s="17"/>
      <c r="JBN1155" s="17"/>
      <c r="JBO1155" s="17"/>
      <c r="JBP1155" s="17"/>
      <c r="JBQ1155" s="17"/>
      <c r="JBR1155" s="17"/>
      <c r="JBS1155" s="17"/>
      <c r="JBT1155" s="17"/>
      <c r="JBU1155" s="17"/>
      <c r="JBV1155" s="17"/>
      <c r="JBW1155" s="17"/>
      <c r="JBX1155" s="17"/>
      <c r="JBY1155" s="17"/>
      <c r="JBZ1155" s="17"/>
      <c r="JCA1155" s="17"/>
      <c r="JCB1155" s="17"/>
      <c r="JCC1155" s="17"/>
      <c r="JCD1155" s="17"/>
      <c r="JCE1155" s="17"/>
      <c r="JCF1155" s="17"/>
      <c r="JCG1155" s="17"/>
      <c r="JCH1155" s="17"/>
      <c r="JCI1155" s="17"/>
      <c r="JCJ1155" s="17"/>
      <c r="JCK1155" s="17"/>
      <c r="JCL1155" s="17"/>
      <c r="JCM1155" s="17"/>
      <c r="JCN1155" s="17"/>
      <c r="JCO1155" s="17"/>
      <c r="JCP1155" s="17"/>
      <c r="JCQ1155" s="17"/>
      <c r="JCR1155" s="17"/>
      <c r="JCS1155" s="17"/>
      <c r="JCT1155" s="17"/>
      <c r="JCU1155" s="17"/>
      <c r="JCV1155" s="17"/>
      <c r="JCW1155" s="17"/>
      <c r="JCX1155" s="17"/>
      <c r="JCY1155" s="17"/>
      <c r="JCZ1155" s="17"/>
      <c r="JDA1155" s="17"/>
      <c r="JDB1155" s="17"/>
      <c r="JDC1155" s="17"/>
      <c r="JDD1155" s="17"/>
      <c r="JDE1155" s="17"/>
      <c r="JDF1155" s="17"/>
      <c r="JDG1155" s="17"/>
      <c r="JDH1155" s="17"/>
      <c r="JDI1155" s="17"/>
      <c r="JDJ1155" s="17"/>
      <c r="JDK1155" s="17"/>
      <c r="JDL1155" s="17"/>
      <c r="JDM1155" s="17"/>
      <c r="JDN1155" s="17"/>
      <c r="JDO1155" s="17"/>
      <c r="JDP1155" s="17"/>
      <c r="JDQ1155" s="17"/>
      <c r="JDR1155" s="17"/>
      <c r="JDS1155" s="17"/>
      <c r="JDT1155" s="17"/>
      <c r="JDU1155" s="17"/>
      <c r="JDV1155" s="17"/>
      <c r="JDW1155" s="17"/>
      <c r="JDX1155" s="17"/>
      <c r="JDY1155" s="17"/>
      <c r="JDZ1155" s="17"/>
      <c r="JEA1155" s="17"/>
      <c r="JEB1155" s="17"/>
      <c r="JEC1155" s="17"/>
      <c r="JED1155" s="17"/>
      <c r="JEE1155" s="17"/>
      <c r="JEF1155" s="17"/>
      <c r="JEG1155" s="17"/>
      <c r="JEH1155" s="17"/>
      <c r="JEI1155" s="17"/>
      <c r="JEJ1155" s="17"/>
      <c r="JEK1155" s="17"/>
      <c r="JEL1155" s="17"/>
      <c r="JEM1155" s="17"/>
      <c r="JEN1155" s="17"/>
      <c r="JEO1155" s="17"/>
      <c r="JEP1155" s="17"/>
      <c r="JEQ1155" s="17"/>
      <c r="JER1155" s="17"/>
      <c r="JES1155" s="17"/>
      <c r="JET1155" s="17"/>
      <c r="JEU1155" s="17"/>
      <c r="JEV1155" s="17"/>
      <c r="JEW1155" s="17"/>
      <c r="JEX1155" s="17"/>
      <c r="JEY1155" s="17"/>
      <c r="JEZ1155" s="17"/>
      <c r="JFA1155" s="17"/>
      <c r="JFB1155" s="17"/>
      <c r="JFC1155" s="17"/>
      <c r="JFD1155" s="17"/>
      <c r="JFE1155" s="17"/>
      <c r="JFF1155" s="17"/>
      <c r="JFG1155" s="17"/>
      <c r="JFH1155" s="17"/>
      <c r="JFI1155" s="17"/>
      <c r="JFJ1155" s="17"/>
      <c r="JFK1155" s="17"/>
      <c r="JFL1155" s="17"/>
      <c r="JFM1155" s="17"/>
      <c r="JFN1155" s="17"/>
      <c r="JFO1155" s="17"/>
      <c r="JFP1155" s="17"/>
      <c r="JFQ1155" s="17"/>
      <c r="JFR1155" s="17"/>
      <c r="JFS1155" s="17"/>
      <c r="JFT1155" s="17"/>
      <c r="JFU1155" s="17"/>
      <c r="JFV1155" s="17"/>
      <c r="JFW1155" s="17"/>
      <c r="JFX1155" s="17"/>
      <c r="JFY1155" s="17"/>
      <c r="JFZ1155" s="17"/>
      <c r="JGA1155" s="17"/>
      <c r="JGB1155" s="17"/>
      <c r="JGC1155" s="17"/>
      <c r="JGD1155" s="17"/>
      <c r="JGE1155" s="17"/>
      <c r="JGF1155" s="17"/>
      <c r="JGG1155" s="17"/>
      <c r="JGH1155" s="17"/>
      <c r="JGI1155" s="17"/>
      <c r="JGJ1155" s="17"/>
      <c r="JGK1155" s="17"/>
      <c r="JGL1155" s="17"/>
      <c r="JGM1155" s="17"/>
      <c r="JGN1155" s="17"/>
      <c r="JGO1155" s="17"/>
      <c r="JGP1155" s="17"/>
      <c r="JGQ1155" s="17"/>
      <c r="JGR1155" s="17"/>
      <c r="JGS1155" s="17"/>
      <c r="JGT1155" s="17"/>
      <c r="JGU1155" s="17"/>
      <c r="JGV1155" s="17"/>
      <c r="JGW1155" s="17"/>
      <c r="JGX1155" s="17"/>
      <c r="JGY1155" s="17"/>
      <c r="JGZ1155" s="17"/>
      <c r="JHA1155" s="17"/>
      <c r="JHB1155" s="17"/>
      <c r="JHC1155" s="17"/>
      <c r="JHD1155" s="17"/>
      <c r="JHE1155" s="17"/>
      <c r="JHF1155" s="17"/>
      <c r="JHG1155" s="17"/>
      <c r="JHH1155" s="17"/>
      <c r="JHI1155" s="17"/>
      <c r="JHJ1155" s="17"/>
      <c r="JHK1155" s="17"/>
      <c r="JHL1155" s="17"/>
      <c r="JHM1155" s="17"/>
      <c r="JHN1155" s="17"/>
      <c r="JHO1155" s="17"/>
      <c r="JHP1155" s="17"/>
      <c r="JHQ1155" s="17"/>
      <c r="JHR1155" s="17"/>
      <c r="JHS1155" s="17"/>
      <c r="JHT1155" s="17"/>
      <c r="JHU1155" s="17"/>
      <c r="JHV1155" s="17"/>
      <c r="JHW1155" s="17"/>
      <c r="JHX1155" s="17"/>
      <c r="JHY1155" s="17"/>
      <c r="JHZ1155" s="17"/>
      <c r="JIA1155" s="17"/>
      <c r="JIB1155" s="17"/>
      <c r="JIC1155" s="17"/>
      <c r="JID1155" s="17"/>
      <c r="JIE1155" s="17"/>
      <c r="JIF1155" s="17"/>
      <c r="JIG1155" s="17"/>
      <c r="JIH1155" s="17"/>
      <c r="JII1155" s="17"/>
      <c r="JIJ1155" s="17"/>
      <c r="JIK1155" s="17"/>
      <c r="JIL1155" s="17"/>
      <c r="JIM1155" s="17"/>
      <c r="JIN1155" s="17"/>
      <c r="JIO1155" s="17"/>
      <c r="JIP1155" s="17"/>
      <c r="JIQ1155" s="17"/>
      <c r="JIR1155" s="17"/>
      <c r="JIS1155" s="17"/>
      <c r="JIT1155" s="17"/>
      <c r="JIU1155" s="17"/>
      <c r="JIV1155" s="17"/>
      <c r="JIW1155" s="17"/>
      <c r="JIX1155" s="17"/>
      <c r="JIY1155" s="17"/>
      <c r="JIZ1155" s="17"/>
      <c r="JJA1155" s="17"/>
      <c r="JJB1155" s="17"/>
      <c r="JJC1155" s="17"/>
      <c r="JJD1155" s="17"/>
      <c r="JJE1155" s="17"/>
      <c r="JJF1155" s="17"/>
      <c r="JJG1155" s="17"/>
      <c r="JJH1155" s="17"/>
      <c r="JJI1155" s="17"/>
      <c r="JJJ1155" s="17"/>
      <c r="JJK1155" s="17"/>
      <c r="JJL1155" s="17"/>
      <c r="JJM1155" s="17"/>
      <c r="JJN1155" s="17"/>
      <c r="JJO1155" s="17"/>
      <c r="JJP1155" s="17"/>
      <c r="JJQ1155" s="17"/>
      <c r="JJR1155" s="17"/>
      <c r="JJS1155" s="17"/>
      <c r="JJT1155" s="17"/>
      <c r="JJU1155" s="17"/>
      <c r="JJV1155" s="17"/>
      <c r="JJW1155" s="17"/>
      <c r="JJX1155" s="17"/>
      <c r="JJY1155" s="17"/>
      <c r="JJZ1155" s="17"/>
      <c r="JKA1155" s="17"/>
      <c r="JKB1155" s="17"/>
      <c r="JKC1155" s="17"/>
      <c r="JKD1155" s="17"/>
      <c r="JKE1155" s="17"/>
      <c r="JKF1155" s="17"/>
      <c r="JKG1155" s="17"/>
      <c r="JKH1155" s="17"/>
      <c r="JKI1155" s="17"/>
      <c r="JKJ1155" s="17"/>
      <c r="JKK1155" s="17"/>
      <c r="JKL1155" s="17"/>
      <c r="JKM1155" s="17"/>
      <c r="JKN1155" s="17"/>
      <c r="JKO1155" s="17"/>
      <c r="JKP1155" s="17"/>
      <c r="JKQ1155" s="17"/>
      <c r="JKR1155" s="17"/>
      <c r="JKS1155" s="17"/>
      <c r="JKT1155" s="17"/>
      <c r="JKU1155" s="17"/>
      <c r="JKV1155" s="17"/>
      <c r="JKW1155" s="17"/>
      <c r="JKX1155" s="17"/>
      <c r="JKY1155" s="17"/>
      <c r="JKZ1155" s="17"/>
      <c r="JLA1155" s="17"/>
      <c r="JLB1155" s="17"/>
      <c r="JLC1155" s="17"/>
      <c r="JLD1155" s="17"/>
      <c r="JLE1155" s="17"/>
      <c r="JLF1155" s="17"/>
      <c r="JLG1155" s="17"/>
      <c r="JLH1155" s="17"/>
      <c r="JLI1155" s="17"/>
      <c r="JLJ1155" s="17"/>
      <c r="JLK1155" s="17"/>
      <c r="JLL1155" s="17"/>
      <c r="JLM1155" s="17"/>
      <c r="JLN1155" s="17"/>
      <c r="JLO1155" s="17"/>
      <c r="JLP1155" s="17"/>
      <c r="JLQ1155" s="17"/>
      <c r="JLR1155" s="17"/>
      <c r="JLS1155" s="17"/>
      <c r="JLT1155" s="17"/>
      <c r="JLU1155" s="17"/>
      <c r="JLV1155" s="17"/>
      <c r="JLW1155" s="17"/>
      <c r="JLX1155" s="17"/>
      <c r="JLY1155" s="17"/>
      <c r="JLZ1155" s="17"/>
      <c r="JMA1155" s="17"/>
      <c r="JMB1155" s="17"/>
      <c r="JMC1155" s="17"/>
      <c r="JMD1155" s="17"/>
      <c r="JME1155" s="17"/>
      <c r="JMF1155" s="17"/>
      <c r="JMG1155" s="17"/>
      <c r="JMH1155" s="17"/>
      <c r="JMI1155" s="17"/>
      <c r="JMJ1155" s="17"/>
      <c r="JMK1155" s="17"/>
      <c r="JML1155" s="17"/>
      <c r="JMM1155" s="17"/>
      <c r="JMN1155" s="17"/>
      <c r="JMO1155" s="17"/>
      <c r="JMP1155" s="17"/>
      <c r="JMQ1155" s="17"/>
      <c r="JMR1155" s="17"/>
      <c r="JMS1155" s="17"/>
      <c r="JMT1155" s="17"/>
      <c r="JMU1155" s="17"/>
      <c r="JMV1155" s="17"/>
      <c r="JMW1155" s="17"/>
      <c r="JMX1155" s="17"/>
      <c r="JMY1155" s="17"/>
      <c r="JMZ1155" s="17"/>
      <c r="JNA1155" s="17"/>
      <c r="JNB1155" s="17"/>
      <c r="JNC1155" s="17"/>
      <c r="JND1155" s="17"/>
      <c r="JNE1155" s="17"/>
      <c r="JNF1155" s="17"/>
      <c r="JNG1155" s="17"/>
      <c r="JNH1155" s="17"/>
      <c r="JNI1155" s="17"/>
      <c r="JNJ1155" s="17"/>
      <c r="JNK1155" s="17"/>
      <c r="JNL1155" s="17"/>
      <c r="JNM1155" s="17"/>
      <c r="JNN1155" s="17"/>
      <c r="JNO1155" s="17"/>
      <c r="JNP1155" s="17"/>
      <c r="JNQ1155" s="17"/>
      <c r="JNR1155" s="17"/>
      <c r="JNS1155" s="17"/>
      <c r="JNT1155" s="17"/>
      <c r="JNU1155" s="17"/>
      <c r="JNV1155" s="17"/>
      <c r="JNW1155" s="17"/>
      <c r="JNX1155" s="17"/>
      <c r="JNY1155" s="17"/>
      <c r="JNZ1155" s="17"/>
      <c r="JOA1155" s="17"/>
      <c r="JOB1155" s="17"/>
      <c r="JOC1155" s="17"/>
      <c r="JOD1155" s="17"/>
      <c r="JOE1155" s="17"/>
      <c r="JOF1155" s="17"/>
      <c r="JOG1155" s="17"/>
      <c r="JOH1155" s="17"/>
      <c r="JOI1155" s="17"/>
      <c r="JOJ1155" s="17"/>
      <c r="JOK1155" s="17"/>
      <c r="JOL1155" s="17"/>
      <c r="JOM1155" s="17"/>
      <c r="JON1155" s="17"/>
      <c r="JOO1155" s="17"/>
      <c r="JOP1155" s="17"/>
      <c r="JOQ1155" s="17"/>
      <c r="JOR1155" s="17"/>
      <c r="JOS1155" s="17"/>
      <c r="JOT1155" s="17"/>
      <c r="JOU1155" s="17"/>
      <c r="JOV1155" s="17"/>
      <c r="JOW1155" s="17"/>
      <c r="JOX1155" s="17"/>
      <c r="JOY1155" s="17"/>
      <c r="JOZ1155" s="17"/>
      <c r="JPA1155" s="17"/>
      <c r="JPB1155" s="17"/>
      <c r="JPC1155" s="17"/>
      <c r="JPD1155" s="17"/>
      <c r="JPE1155" s="17"/>
      <c r="JPF1155" s="17"/>
      <c r="JPG1155" s="17"/>
      <c r="JPH1155" s="17"/>
      <c r="JPI1155" s="17"/>
      <c r="JPJ1155" s="17"/>
      <c r="JPK1155" s="17"/>
      <c r="JPL1155" s="17"/>
      <c r="JPM1155" s="17"/>
      <c r="JPN1155" s="17"/>
      <c r="JPO1155" s="17"/>
      <c r="JPP1155" s="17"/>
      <c r="JPQ1155" s="17"/>
      <c r="JPR1155" s="17"/>
      <c r="JPS1155" s="17"/>
      <c r="JPT1155" s="17"/>
      <c r="JPU1155" s="17"/>
      <c r="JPV1155" s="17"/>
      <c r="JPW1155" s="17"/>
      <c r="JPX1155" s="17"/>
      <c r="JPY1155" s="17"/>
      <c r="JPZ1155" s="17"/>
      <c r="JQA1155" s="17"/>
      <c r="JQB1155" s="17"/>
      <c r="JQC1155" s="17"/>
      <c r="JQD1155" s="17"/>
      <c r="JQE1155" s="17"/>
      <c r="JQF1155" s="17"/>
      <c r="JQG1155" s="17"/>
      <c r="JQH1155" s="17"/>
      <c r="JQI1155" s="17"/>
      <c r="JQJ1155" s="17"/>
      <c r="JQK1155" s="17"/>
      <c r="JQL1155" s="17"/>
      <c r="JQM1155" s="17"/>
      <c r="JQN1155" s="17"/>
      <c r="JQO1155" s="17"/>
      <c r="JQP1155" s="17"/>
      <c r="JQQ1155" s="17"/>
      <c r="JQR1155" s="17"/>
      <c r="JQS1155" s="17"/>
      <c r="JQT1155" s="17"/>
      <c r="JQU1155" s="17"/>
      <c r="JQV1155" s="17"/>
      <c r="JQW1155" s="17"/>
      <c r="JQX1155" s="17"/>
      <c r="JQY1155" s="17"/>
      <c r="JQZ1155" s="17"/>
      <c r="JRA1155" s="17"/>
      <c r="JRB1155" s="17"/>
      <c r="JRC1155" s="17"/>
      <c r="JRD1155" s="17"/>
      <c r="JRE1155" s="17"/>
      <c r="JRF1155" s="17"/>
      <c r="JRG1155" s="17"/>
      <c r="JRH1155" s="17"/>
      <c r="JRI1155" s="17"/>
      <c r="JRJ1155" s="17"/>
      <c r="JRK1155" s="17"/>
      <c r="JRL1155" s="17"/>
      <c r="JRM1155" s="17"/>
      <c r="JRN1155" s="17"/>
      <c r="JRO1155" s="17"/>
      <c r="JRP1155" s="17"/>
      <c r="JRQ1155" s="17"/>
      <c r="JRR1155" s="17"/>
      <c r="JRS1155" s="17"/>
      <c r="JRT1155" s="17"/>
      <c r="JRU1155" s="17"/>
      <c r="JRV1155" s="17"/>
      <c r="JRW1155" s="17"/>
      <c r="JRX1155" s="17"/>
      <c r="JRY1155" s="17"/>
      <c r="JRZ1155" s="17"/>
      <c r="JSA1155" s="17"/>
      <c r="JSB1155" s="17"/>
      <c r="JSC1155" s="17"/>
      <c r="JSD1155" s="17"/>
      <c r="JSE1155" s="17"/>
      <c r="JSF1155" s="17"/>
      <c r="JSG1155" s="17"/>
      <c r="JSH1155" s="17"/>
      <c r="JSI1155" s="17"/>
      <c r="JSJ1155" s="17"/>
      <c r="JSK1155" s="17"/>
      <c r="JSL1155" s="17"/>
      <c r="JSM1155" s="17"/>
      <c r="JSN1155" s="17"/>
      <c r="JSO1155" s="17"/>
      <c r="JSP1155" s="17"/>
      <c r="JSQ1155" s="17"/>
      <c r="JSR1155" s="17"/>
      <c r="JSS1155" s="17"/>
      <c r="JST1155" s="17"/>
      <c r="JSU1155" s="17"/>
      <c r="JSV1155" s="17"/>
      <c r="JSW1155" s="17"/>
      <c r="JSX1155" s="17"/>
      <c r="JSY1155" s="17"/>
      <c r="JSZ1155" s="17"/>
      <c r="JTA1155" s="17"/>
      <c r="JTB1155" s="17"/>
      <c r="JTC1155" s="17"/>
      <c r="JTD1155" s="17"/>
      <c r="JTE1155" s="17"/>
      <c r="JTF1155" s="17"/>
      <c r="JTG1155" s="17"/>
      <c r="JTH1155" s="17"/>
      <c r="JTI1155" s="17"/>
      <c r="JTJ1155" s="17"/>
      <c r="JTK1155" s="17"/>
      <c r="JTL1155" s="17"/>
      <c r="JTM1155" s="17"/>
      <c r="JTN1155" s="17"/>
      <c r="JTO1155" s="17"/>
      <c r="JTP1155" s="17"/>
      <c r="JTQ1155" s="17"/>
      <c r="JTR1155" s="17"/>
      <c r="JTS1155" s="17"/>
      <c r="JTT1155" s="17"/>
      <c r="JTU1155" s="17"/>
      <c r="JTV1155" s="17"/>
      <c r="JTW1155" s="17"/>
      <c r="JTX1155" s="17"/>
      <c r="JTY1155" s="17"/>
      <c r="JTZ1155" s="17"/>
      <c r="JUA1155" s="17"/>
      <c r="JUB1155" s="17"/>
      <c r="JUC1155" s="17"/>
      <c r="JUD1155" s="17"/>
      <c r="JUE1155" s="17"/>
      <c r="JUF1155" s="17"/>
      <c r="JUG1155" s="17"/>
      <c r="JUH1155" s="17"/>
      <c r="JUI1155" s="17"/>
      <c r="JUJ1155" s="17"/>
      <c r="JUK1155" s="17"/>
      <c r="JUL1155" s="17"/>
      <c r="JUM1155" s="17"/>
      <c r="JUN1155" s="17"/>
      <c r="JUO1155" s="17"/>
      <c r="JUP1155" s="17"/>
      <c r="JUQ1155" s="17"/>
      <c r="JUR1155" s="17"/>
      <c r="JUS1155" s="17"/>
      <c r="JUT1155" s="17"/>
      <c r="JUU1155" s="17"/>
      <c r="JUV1155" s="17"/>
      <c r="JUW1155" s="17"/>
      <c r="JUX1155" s="17"/>
      <c r="JUY1155" s="17"/>
      <c r="JUZ1155" s="17"/>
      <c r="JVA1155" s="17"/>
      <c r="JVB1155" s="17"/>
      <c r="JVC1155" s="17"/>
      <c r="JVD1155" s="17"/>
      <c r="JVE1155" s="17"/>
      <c r="JVF1155" s="17"/>
      <c r="JVG1155" s="17"/>
      <c r="JVH1155" s="17"/>
      <c r="JVI1155" s="17"/>
      <c r="JVJ1155" s="17"/>
      <c r="JVK1155" s="17"/>
      <c r="JVL1155" s="17"/>
      <c r="JVM1155" s="17"/>
      <c r="JVN1155" s="17"/>
      <c r="JVO1155" s="17"/>
      <c r="JVP1155" s="17"/>
      <c r="JVQ1155" s="17"/>
      <c r="JVR1155" s="17"/>
      <c r="JVS1155" s="17"/>
      <c r="JVT1155" s="17"/>
      <c r="JVU1155" s="17"/>
      <c r="JVV1155" s="17"/>
      <c r="JVW1155" s="17"/>
      <c r="JVX1155" s="17"/>
      <c r="JVY1155" s="17"/>
      <c r="JVZ1155" s="17"/>
      <c r="JWA1155" s="17"/>
      <c r="JWB1155" s="17"/>
      <c r="JWC1155" s="17"/>
      <c r="JWD1155" s="17"/>
      <c r="JWE1155" s="17"/>
      <c r="JWF1155" s="17"/>
      <c r="JWG1155" s="17"/>
      <c r="JWH1155" s="17"/>
      <c r="JWI1155" s="17"/>
      <c r="JWJ1155" s="17"/>
      <c r="JWK1155" s="17"/>
      <c r="JWL1155" s="17"/>
      <c r="JWM1155" s="17"/>
      <c r="JWN1155" s="17"/>
      <c r="JWO1155" s="17"/>
      <c r="JWP1155" s="17"/>
      <c r="JWQ1155" s="17"/>
      <c r="JWR1155" s="17"/>
      <c r="JWS1155" s="17"/>
      <c r="JWT1155" s="17"/>
      <c r="JWU1155" s="17"/>
      <c r="JWV1155" s="17"/>
      <c r="JWW1155" s="17"/>
      <c r="JWX1155" s="17"/>
      <c r="JWY1155" s="17"/>
      <c r="JWZ1155" s="17"/>
      <c r="JXA1155" s="17"/>
      <c r="JXB1155" s="17"/>
      <c r="JXC1155" s="17"/>
      <c r="JXD1155" s="17"/>
      <c r="JXE1155" s="17"/>
      <c r="JXF1155" s="17"/>
      <c r="JXG1155" s="17"/>
      <c r="JXH1155" s="17"/>
      <c r="JXI1155" s="17"/>
      <c r="JXJ1155" s="17"/>
      <c r="JXK1155" s="17"/>
      <c r="JXL1155" s="17"/>
      <c r="JXM1155" s="17"/>
      <c r="JXN1155" s="17"/>
      <c r="JXO1155" s="17"/>
      <c r="JXP1155" s="17"/>
      <c r="JXQ1155" s="17"/>
      <c r="JXR1155" s="17"/>
      <c r="JXS1155" s="17"/>
      <c r="JXT1155" s="17"/>
      <c r="JXU1155" s="17"/>
      <c r="JXV1155" s="17"/>
      <c r="JXW1155" s="17"/>
      <c r="JXX1155" s="17"/>
      <c r="JXY1155" s="17"/>
      <c r="JXZ1155" s="17"/>
      <c r="JYA1155" s="17"/>
      <c r="JYB1155" s="17"/>
      <c r="JYC1155" s="17"/>
      <c r="JYD1155" s="17"/>
      <c r="JYE1155" s="17"/>
      <c r="JYF1155" s="17"/>
      <c r="JYG1155" s="17"/>
      <c r="JYH1155" s="17"/>
      <c r="JYI1155" s="17"/>
      <c r="JYJ1155" s="17"/>
      <c r="JYK1155" s="17"/>
      <c r="JYL1155" s="17"/>
      <c r="JYM1155" s="17"/>
      <c r="JYN1155" s="17"/>
      <c r="JYO1155" s="17"/>
      <c r="JYP1155" s="17"/>
      <c r="JYQ1155" s="17"/>
      <c r="JYR1155" s="17"/>
      <c r="JYS1155" s="17"/>
      <c r="JYT1155" s="17"/>
      <c r="JYU1155" s="17"/>
      <c r="JYV1155" s="17"/>
      <c r="JYW1155" s="17"/>
      <c r="JYX1155" s="17"/>
      <c r="JYY1155" s="17"/>
      <c r="JYZ1155" s="17"/>
      <c r="JZA1155" s="17"/>
      <c r="JZB1155" s="17"/>
      <c r="JZC1155" s="17"/>
      <c r="JZD1155" s="17"/>
      <c r="JZE1155" s="17"/>
      <c r="JZF1155" s="17"/>
      <c r="JZG1155" s="17"/>
      <c r="JZH1155" s="17"/>
      <c r="JZI1155" s="17"/>
      <c r="JZJ1155" s="17"/>
      <c r="JZK1155" s="17"/>
      <c r="JZL1155" s="17"/>
      <c r="JZM1155" s="17"/>
      <c r="JZN1155" s="17"/>
      <c r="JZO1155" s="17"/>
      <c r="JZP1155" s="17"/>
      <c r="JZQ1155" s="17"/>
      <c r="JZR1155" s="17"/>
      <c r="JZS1155" s="17"/>
      <c r="JZT1155" s="17"/>
      <c r="JZU1155" s="17"/>
      <c r="JZV1155" s="17"/>
      <c r="JZW1155" s="17"/>
      <c r="JZX1155" s="17"/>
      <c r="JZY1155" s="17"/>
      <c r="JZZ1155" s="17"/>
      <c r="KAA1155" s="17"/>
      <c r="KAB1155" s="17"/>
      <c r="KAC1155" s="17"/>
      <c r="KAD1155" s="17"/>
      <c r="KAE1155" s="17"/>
      <c r="KAF1155" s="17"/>
      <c r="KAG1155" s="17"/>
      <c r="KAH1155" s="17"/>
      <c r="KAI1155" s="17"/>
      <c r="KAJ1155" s="17"/>
      <c r="KAK1155" s="17"/>
      <c r="KAL1155" s="17"/>
      <c r="KAM1155" s="17"/>
      <c r="KAN1155" s="17"/>
      <c r="KAO1155" s="17"/>
      <c r="KAP1155" s="17"/>
      <c r="KAQ1155" s="17"/>
      <c r="KAR1155" s="17"/>
      <c r="KAS1155" s="17"/>
      <c r="KAT1155" s="17"/>
      <c r="KAU1155" s="17"/>
      <c r="KAV1155" s="17"/>
      <c r="KAW1155" s="17"/>
      <c r="KAX1155" s="17"/>
      <c r="KAY1155" s="17"/>
      <c r="KAZ1155" s="17"/>
      <c r="KBA1155" s="17"/>
      <c r="KBB1155" s="17"/>
      <c r="KBC1155" s="17"/>
      <c r="KBD1155" s="17"/>
      <c r="KBE1155" s="17"/>
      <c r="KBF1155" s="17"/>
      <c r="KBG1155" s="17"/>
      <c r="KBH1155" s="17"/>
      <c r="KBI1155" s="17"/>
      <c r="KBJ1155" s="17"/>
      <c r="KBK1155" s="17"/>
      <c r="KBL1155" s="17"/>
      <c r="KBM1155" s="17"/>
      <c r="KBN1155" s="17"/>
      <c r="KBO1155" s="17"/>
      <c r="KBP1155" s="17"/>
      <c r="KBQ1155" s="17"/>
      <c r="KBR1155" s="17"/>
      <c r="KBS1155" s="17"/>
      <c r="KBT1155" s="17"/>
      <c r="KBU1155" s="17"/>
      <c r="KBV1155" s="17"/>
      <c r="KBW1155" s="17"/>
      <c r="KBX1155" s="17"/>
      <c r="KBY1155" s="17"/>
      <c r="KBZ1155" s="17"/>
      <c r="KCA1155" s="17"/>
      <c r="KCB1155" s="17"/>
      <c r="KCC1155" s="17"/>
      <c r="KCD1155" s="17"/>
      <c r="KCE1155" s="17"/>
      <c r="KCF1155" s="17"/>
      <c r="KCG1155" s="17"/>
      <c r="KCH1155" s="17"/>
      <c r="KCI1155" s="17"/>
      <c r="KCJ1155" s="17"/>
      <c r="KCK1155" s="17"/>
      <c r="KCL1155" s="17"/>
      <c r="KCM1155" s="17"/>
      <c r="KCN1155" s="17"/>
      <c r="KCO1155" s="17"/>
      <c r="KCP1155" s="17"/>
      <c r="KCQ1155" s="17"/>
      <c r="KCR1155" s="17"/>
      <c r="KCS1155" s="17"/>
      <c r="KCT1155" s="17"/>
      <c r="KCU1155" s="17"/>
      <c r="KCV1155" s="17"/>
      <c r="KCW1155" s="17"/>
      <c r="KCX1155" s="17"/>
      <c r="KCY1155" s="17"/>
      <c r="KCZ1155" s="17"/>
      <c r="KDA1155" s="17"/>
      <c r="KDB1155" s="17"/>
      <c r="KDC1155" s="17"/>
      <c r="KDD1155" s="17"/>
      <c r="KDE1155" s="17"/>
      <c r="KDF1155" s="17"/>
      <c r="KDG1155" s="17"/>
      <c r="KDH1155" s="17"/>
      <c r="KDI1155" s="17"/>
      <c r="KDJ1155" s="17"/>
      <c r="KDK1155" s="17"/>
      <c r="KDL1155" s="17"/>
      <c r="KDM1155" s="17"/>
      <c r="KDN1155" s="17"/>
      <c r="KDO1155" s="17"/>
      <c r="KDP1155" s="17"/>
      <c r="KDQ1155" s="17"/>
      <c r="KDR1155" s="17"/>
      <c r="KDS1155" s="17"/>
      <c r="KDT1155" s="17"/>
      <c r="KDU1155" s="17"/>
      <c r="KDV1155" s="17"/>
      <c r="KDW1155" s="17"/>
      <c r="KDX1155" s="17"/>
      <c r="KDY1155" s="17"/>
      <c r="KDZ1155" s="17"/>
      <c r="KEA1155" s="17"/>
      <c r="KEB1155" s="17"/>
      <c r="KEC1155" s="17"/>
      <c r="KED1155" s="17"/>
      <c r="KEE1155" s="17"/>
      <c r="KEF1155" s="17"/>
      <c r="KEG1155" s="17"/>
      <c r="KEH1155" s="17"/>
      <c r="KEI1155" s="17"/>
      <c r="KEJ1155" s="17"/>
      <c r="KEK1155" s="17"/>
      <c r="KEL1155" s="17"/>
      <c r="KEM1155" s="17"/>
      <c r="KEN1155" s="17"/>
      <c r="KEO1155" s="17"/>
      <c r="KEP1155" s="17"/>
      <c r="KEQ1155" s="17"/>
      <c r="KER1155" s="17"/>
      <c r="KES1155" s="17"/>
      <c r="KET1155" s="17"/>
      <c r="KEU1155" s="17"/>
      <c r="KEV1155" s="17"/>
      <c r="KEW1155" s="17"/>
      <c r="KEX1155" s="17"/>
      <c r="KEY1155" s="17"/>
      <c r="KEZ1155" s="17"/>
      <c r="KFA1155" s="17"/>
      <c r="KFB1155" s="17"/>
      <c r="KFC1155" s="17"/>
      <c r="KFD1155" s="17"/>
      <c r="KFE1155" s="17"/>
      <c r="KFF1155" s="17"/>
      <c r="KFG1155" s="17"/>
      <c r="KFH1155" s="17"/>
      <c r="KFI1155" s="17"/>
      <c r="KFJ1155" s="17"/>
      <c r="KFK1155" s="17"/>
      <c r="KFL1155" s="17"/>
      <c r="KFM1155" s="17"/>
      <c r="KFN1155" s="17"/>
      <c r="KFO1155" s="17"/>
      <c r="KFP1155" s="17"/>
      <c r="KFQ1155" s="17"/>
      <c r="KFR1155" s="17"/>
      <c r="KFS1155" s="17"/>
      <c r="KFT1155" s="17"/>
      <c r="KFU1155" s="17"/>
      <c r="KFV1155" s="17"/>
      <c r="KFW1155" s="17"/>
      <c r="KFX1155" s="17"/>
      <c r="KFY1155" s="17"/>
      <c r="KFZ1155" s="17"/>
      <c r="KGA1155" s="17"/>
      <c r="KGB1155" s="17"/>
      <c r="KGC1155" s="17"/>
      <c r="KGD1155" s="17"/>
      <c r="KGE1155" s="17"/>
      <c r="KGF1155" s="17"/>
      <c r="KGG1155" s="17"/>
      <c r="KGH1155" s="17"/>
      <c r="KGI1155" s="17"/>
      <c r="KGJ1155" s="17"/>
      <c r="KGK1155" s="17"/>
      <c r="KGL1155" s="17"/>
      <c r="KGM1155" s="17"/>
      <c r="KGN1155" s="17"/>
      <c r="KGO1155" s="17"/>
      <c r="KGP1155" s="17"/>
      <c r="KGQ1155" s="17"/>
      <c r="KGR1155" s="17"/>
      <c r="KGS1155" s="17"/>
      <c r="KGT1155" s="17"/>
      <c r="KGU1155" s="17"/>
      <c r="KGV1155" s="17"/>
      <c r="KGW1155" s="17"/>
      <c r="KGX1155" s="17"/>
      <c r="KGY1155" s="17"/>
      <c r="KGZ1155" s="17"/>
      <c r="KHA1155" s="17"/>
      <c r="KHB1155" s="17"/>
      <c r="KHC1155" s="17"/>
      <c r="KHD1155" s="17"/>
      <c r="KHE1155" s="17"/>
      <c r="KHF1155" s="17"/>
      <c r="KHG1155" s="17"/>
      <c r="KHH1155" s="17"/>
      <c r="KHI1155" s="17"/>
      <c r="KHJ1155" s="17"/>
      <c r="KHK1155" s="17"/>
      <c r="KHL1155" s="17"/>
      <c r="KHM1155" s="17"/>
      <c r="KHN1155" s="17"/>
      <c r="KHO1155" s="17"/>
      <c r="KHP1155" s="17"/>
      <c r="KHQ1155" s="17"/>
      <c r="KHR1155" s="17"/>
      <c r="KHS1155" s="17"/>
      <c r="KHT1155" s="17"/>
      <c r="KHU1155" s="17"/>
      <c r="KHV1155" s="17"/>
      <c r="KHW1155" s="17"/>
      <c r="KHX1155" s="17"/>
      <c r="KHY1155" s="17"/>
      <c r="KHZ1155" s="17"/>
      <c r="KIA1155" s="17"/>
      <c r="KIB1155" s="17"/>
      <c r="KIC1155" s="17"/>
      <c r="KID1155" s="17"/>
      <c r="KIE1155" s="17"/>
      <c r="KIF1155" s="17"/>
      <c r="KIG1155" s="17"/>
      <c r="KIH1155" s="17"/>
      <c r="KII1155" s="17"/>
      <c r="KIJ1155" s="17"/>
      <c r="KIK1155" s="17"/>
      <c r="KIL1155" s="17"/>
      <c r="KIM1155" s="17"/>
      <c r="KIN1155" s="17"/>
      <c r="KIO1155" s="17"/>
      <c r="KIP1155" s="17"/>
      <c r="KIQ1155" s="17"/>
      <c r="KIR1155" s="17"/>
      <c r="KIS1155" s="17"/>
      <c r="KIT1155" s="17"/>
      <c r="KIU1155" s="17"/>
      <c r="KIV1155" s="17"/>
      <c r="KIW1155" s="17"/>
      <c r="KIX1155" s="17"/>
      <c r="KIY1155" s="17"/>
      <c r="KIZ1155" s="17"/>
      <c r="KJA1155" s="17"/>
      <c r="KJB1155" s="17"/>
      <c r="KJC1155" s="17"/>
      <c r="KJD1155" s="17"/>
      <c r="KJE1155" s="17"/>
      <c r="KJF1155" s="17"/>
      <c r="KJG1155" s="17"/>
      <c r="KJH1155" s="17"/>
      <c r="KJI1155" s="17"/>
      <c r="KJJ1155" s="17"/>
      <c r="KJK1155" s="17"/>
      <c r="KJL1155" s="17"/>
      <c r="KJM1155" s="17"/>
      <c r="KJN1155" s="17"/>
      <c r="KJO1155" s="17"/>
      <c r="KJP1155" s="17"/>
      <c r="KJQ1155" s="17"/>
      <c r="KJR1155" s="17"/>
      <c r="KJS1155" s="17"/>
      <c r="KJT1155" s="17"/>
      <c r="KJU1155" s="17"/>
      <c r="KJV1155" s="17"/>
      <c r="KJW1155" s="17"/>
      <c r="KJX1155" s="17"/>
      <c r="KJY1155" s="17"/>
      <c r="KJZ1155" s="17"/>
      <c r="KKA1155" s="17"/>
      <c r="KKB1155" s="17"/>
      <c r="KKC1155" s="17"/>
      <c r="KKD1155" s="17"/>
      <c r="KKE1155" s="17"/>
      <c r="KKF1155" s="17"/>
      <c r="KKG1155" s="17"/>
      <c r="KKH1155" s="17"/>
      <c r="KKI1155" s="17"/>
      <c r="KKJ1155" s="17"/>
      <c r="KKK1155" s="17"/>
      <c r="KKL1155" s="17"/>
      <c r="KKM1155" s="17"/>
      <c r="KKN1155" s="17"/>
      <c r="KKO1155" s="17"/>
      <c r="KKP1155" s="17"/>
      <c r="KKQ1155" s="17"/>
      <c r="KKR1155" s="17"/>
      <c r="KKS1155" s="17"/>
      <c r="KKT1155" s="17"/>
      <c r="KKU1155" s="17"/>
      <c r="KKV1155" s="17"/>
      <c r="KKW1155" s="17"/>
      <c r="KKX1155" s="17"/>
      <c r="KKY1155" s="17"/>
      <c r="KKZ1155" s="17"/>
      <c r="KLA1155" s="17"/>
      <c r="KLB1155" s="17"/>
      <c r="KLC1155" s="17"/>
      <c r="KLD1155" s="17"/>
      <c r="KLE1155" s="17"/>
      <c r="KLF1155" s="17"/>
      <c r="KLG1155" s="17"/>
      <c r="KLH1155" s="17"/>
      <c r="KLI1155" s="17"/>
      <c r="KLJ1155" s="17"/>
      <c r="KLK1155" s="17"/>
      <c r="KLL1155" s="17"/>
      <c r="KLM1155" s="17"/>
      <c r="KLN1155" s="17"/>
      <c r="KLO1155" s="17"/>
      <c r="KLP1155" s="17"/>
      <c r="KLQ1155" s="17"/>
      <c r="KLR1155" s="17"/>
      <c r="KLS1155" s="17"/>
      <c r="KLT1155" s="17"/>
      <c r="KLU1155" s="17"/>
      <c r="KLV1155" s="17"/>
      <c r="KLW1155" s="17"/>
      <c r="KLX1155" s="17"/>
      <c r="KLY1155" s="17"/>
      <c r="KLZ1155" s="17"/>
      <c r="KMA1155" s="17"/>
      <c r="KMB1155" s="17"/>
      <c r="KMC1155" s="17"/>
      <c r="KMD1155" s="17"/>
      <c r="KME1155" s="17"/>
      <c r="KMF1155" s="17"/>
      <c r="KMG1155" s="17"/>
      <c r="KMH1155" s="17"/>
      <c r="KMI1155" s="17"/>
      <c r="KMJ1155" s="17"/>
      <c r="KMK1155" s="17"/>
      <c r="KML1155" s="17"/>
      <c r="KMM1155" s="17"/>
      <c r="KMN1155" s="17"/>
      <c r="KMO1155" s="17"/>
      <c r="KMP1155" s="17"/>
      <c r="KMQ1155" s="17"/>
      <c r="KMR1155" s="17"/>
      <c r="KMS1155" s="17"/>
      <c r="KMT1155" s="17"/>
      <c r="KMU1155" s="17"/>
      <c r="KMV1155" s="17"/>
      <c r="KMW1155" s="17"/>
      <c r="KMX1155" s="17"/>
      <c r="KMY1155" s="17"/>
      <c r="KMZ1155" s="17"/>
      <c r="KNA1155" s="17"/>
      <c r="KNB1155" s="17"/>
      <c r="KNC1155" s="17"/>
      <c r="KND1155" s="17"/>
      <c r="KNE1155" s="17"/>
      <c r="KNF1155" s="17"/>
      <c r="KNG1155" s="17"/>
      <c r="KNH1155" s="17"/>
      <c r="KNI1155" s="17"/>
      <c r="KNJ1155" s="17"/>
      <c r="KNK1155" s="17"/>
      <c r="KNL1155" s="17"/>
      <c r="KNM1155" s="17"/>
      <c r="KNN1155" s="17"/>
      <c r="KNO1155" s="17"/>
      <c r="KNP1155" s="17"/>
      <c r="KNQ1155" s="17"/>
      <c r="KNR1155" s="17"/>
      <c r="KNS1155" s="17"/>
      <c r="KNT1155" s="17"/>
      <c r="KNU1155" s="17"/>
      <c r="KNV1155" s="17"/>
      <c r="KNW1155" s="17"/>
      <c r="KNX1155" s="17"/>
      <c r="KNY1155" s="17"/>
      <c r="KNZ1155" s="17"/>
      <c r="KOA1155" s="17"/>
      <c r="KOB1155" s="17"/>
      <c r="KOC1155" s="17"/>
      <c r="KOD1155" s="17"/>
      <c r="KOE1155" s="17"/>
      <c r="KOF1155" s="17"/>
      <c r="KOG1155" s="17"/>
      <c r="KOH1155" s="17"/>
      <c r="KOI1155" s="17"/>
      <c r="KOJ1155" s="17"/>
      <c r="KOK1155" s="17"/>
      <c r="KOL1155" s="17"/>
      <c r="KOM1155" s="17"/>
      <c r="KON1155" s="17"/>
      <c r="KOO1155" s="17"/>
      <c r="KOP1155" s="17"/>
      <c r="KOQ1155" s="17"/>
      <c r="KOR1155" s="17"/>
      <c r="KOS1155" s="17"/>
      <c r="KOT1155" s="17"/>
      <c r="KOU1155" s="17"/>
      <c r="KOV1155" s="17"/>
      <c r="KOW1155" s="17"/>
      <c r="KOX1155" s="17"/>
      <c r="KOY1155" s="17"/>
      <c r="KOZ1155" s="17"/>
      <c r="KPA1155" s="17"/>
      <c r="KPB1155" s="17"/>
      <c r="KPC1155" s="17"/>
      <c r="KPD1155" s="17"/>
      <c r="KPE1155" s="17"/>
      <c r="KPF1155" s="17"/>
      <c r="KPG1155" s="17"/>
      <c r="KPH1155" s="17"/>
      <c r="KPI1155" s="17"/>
      <c r="KPJ1155" s="17"/>
      <c r="KPK1155" s="17"/>
      <c r="KPL1155" s="17"/>
      <c r="KPM1155" s="17"/>
      <c r="KPN1155" s="17"/>
      <c r="KPO1155" s="17"/>
      <c r="KPP1155" s="17"/>
      <c r="KPQ1155" s="17"/>
      <c r="KPR1155" s="17"/>
      <c r="KPS1155" s="17"/>
      <c r="KPT1155" s="17"/>
      <c r="KPU1155" s="17"/>
      <c r="KPV1155" s="17"/>
      <c r="KPW1155" s="17"/>
      <c r="KPX1155" s="17"/>
      <c r="KPY1155" s="17"/>
      <c r="KPZ1155" s="17"/>
      <c r="KQA1155" s="17"/>
      <c r="KQB1155" s="17"/>
      <c r="KQC1155" s="17"/>
      <c r="KQD1155" s="17"/>
      <c r="KQE1155" s="17"/>
      <c r="KQF1155" s="17"/>
      <c r="KQG1155" s="17"/>
      <c r="KQH1155" s="17"/>
      <c r="KQI1155" s="17"/>
      <c r="KQJ1155" s="17"/>
      <c r="KQK1155" s="17"/>
      <c r="KQL1155" s="17"/>
      <c r="KQM1155" s="17"/>
      <c r="KQN1155" s="17"/>
      <c r="KQO1155" s="17"/>
      <c r="KQP1155" s="17"/>
      <c r="KQQ1155" s="17"/>
      <c r="KQR1155" s="17"/>
      <c r="KQS1155" s="17"/>
      <c r="KQT1155" s="17"/>
      <c r="KQU1155" s="17"/>
      <c r="KQV1155" s="17"/>
      <c r="KQW1155" s="17"/>
      <c r="KQX1155" s="17"/>
      <c r="KQY1155" s="17"/>
      <c r="KQZ1155" s="17"/>
      <c r="KRA1155" s="17"/>
      <c r="KRB1155" s="17"/>
      <c r="KRC1155" s="17"/>
      <c r="KRD1155" s="17"/>
      <c r="KRE1155" s="17"/>
      <c r="KRF1155" s="17"/>
      <c r="KRG1155" s="17"/>
      <c r="KRH1155" s="17"/>
      <c r="KRI1155" s="17"/>
      <c r="KRJ1155" s="17"/>
      <c r="KRK1155" s="17"/>
      <c r="KRL1155" s="17"/>
      <c r="KRM1155" s="17"/>
      <c r="KRN1155" s="17"/>
      <c r="KRO1155" s="17"/>
      <c r="KRP1155" s="17"/>
      <c r="KRQ1155" s="17"/>
      <c r="KRR1155" s="17"/>
      <c r="KRS1155" s="17"/>
      <c r="KRT1155" s="17"/>
      <c r="KRU1155" s="17"/>
      <c r="KRV1155" s="17"/>
      <c r="KRW1155" s="17"/>
      <c r="KRX1155" s="17"/>
      <c r="KRY1155" s="17"/>
      <c r="KRZ1155" s="17"/>
      <c r="KSA1155" s="17"/>
      <c r="KSB1155" s="17"/>
      <c r="KSC1155" s="17"/>
      <c r="KSD1155" s="17"/>
      <c r="KSE1155" s="17"/>
      <c r="KSF1155" s="17"/>
      <c r="KSG1155" s="17"/>
      <c r="KSH1155" s="17"/>
      <c r="KSI1155" s="17"/>
      <c r="KSJ1155" s="17"/>
      <c r="KSK1155" s="17"/>
      <c r="KSL1155" s="17"/>
      <c r="KSM1155" s="17"/>
      <c r="KSN1155" s="17"/>
      <c r="KSO1155" s="17"/>
      <c r="KSP1155" s="17"/>
      <c r="KSQ1155" s="17"/>
      <c r="KSR1155" s="17"/>
      <c r="KSS1155" s="17"/>
      <c r="KST1155" s="17"/>
      <c r="KSU1155" s="17"/>
      <c r="KSV1155" s="17"/>
      <c r="KSW1155" s="17"/>
      <c r="KSX1155" s="17"/>
      <c r="KSY1155" s="17"/>
      <c r="KSZ1155" s="17"/>
      <c r="KTA1155" s="17"/>
      <c r="KTB1155" s="17"/>
      <c r="KTC1155" s="17"/>
      <c r="KTD1155" s="17"/>
      <c r="KTE1155" s="17"/>
      <c r="KTF1155" s="17"/>
      <c r="KTG1155" s="17"/>
      <c r="KTH1155" s="17"/>
      <c r="KTI1155" s="17"/>
      <c r="KTJ1155" s="17"/>
      <c r="KTK1155" s="17"/>
      <c r="KTL1155" s="17"/>
      <c r="KTM1155" s="17"/>
      <c r="KTN1155" s="17"/>
      <c r="KTO1155" s="17"/>
      <c r="KTP1155" s="17"/>
      <c r="KTQ1155" s="17"/>
      <c r="KTR1155" s="17"/>
      <c r="KTS1155" s="17"/>
      <c r="KTT1155" s="17"/>
      <c r="KTU1155" s="17"/>
      <c r="KTV1155" s="17"/>
      <c r="KTW1155" s="17"/>
      <c r="KTX1155" s="17"/>
      <c r="KTY1155" s="17"/>
      <c r="KTZ1155" s="17"/>
      <c r="KUA1155" s="17"/>
      <c r="KUB1155" s="17"/>
      <c r="KUC1155" s="17"/>
      <c r="KUD1155" s="17"/>
      <c r="KUE1155" s="17"/>
      <c r="KUF1155" s="17"/>
      <c r="KUG1155" s="17"/>
      <c r="KUH1155" s="17"/>
      <c r="KUI1155" s="17"/>
      <c r="KUJ1155" s="17"/>
      <c r="KUK1155" s="17"/>
      <c r="KUL1155" s="17"/>
      <c r="KUM1155" s="17"/>
      <c r="KUN1155" s="17"/>
      <c r="KUO1155" s="17"/>
      <c r="KUP1155" s="17"/>
      <c r="KUQ1155" s="17"/>
      <c r="KUR1155" s="17"/>
      <c r="KUS1155" s="17"/>
      <c r="KUT1155" s="17"/>
      <c r="KUU1155" s="17"/>
      <c r="KUV1155" s="17"/>
      <c r="KUW1155" s="17"/>
      <c r="KUX1155" s="17"/>
      <c r="KUY1155" s="17"/>
      <c r="KUZ1155" s="17"/>
      <c r="KVA1155" s="17"/>
      <c r="KVB1155" s="17"/>
      <c r="KVC1155" s="17"/>
      <c r="KVD1155" s="17"/>
      <c r="KVE1155" s="17"/>
      <c r="KVF1155" s="17"/>
      <c r="KVG1155" s="17"/>
      <c r="KVH1155" s="17"/>
      <c r="KVI1155" s="17"/>
      <c r="KVJ1155" s="17"/>
      <c r="KVK1155" s="17"/>
      <c r="KVL1155" s="17"/>
      <c r="KVM1155" s="17"/>
      <c r="KVN1155" s="17"/>
      <c r="KVO1155" s="17"/>
      <c r="KVP1155" s="17"/>
      <c r="KVQ1155" s="17"/>
      <c r="KVR1155" s="17"/>
      <c r="KVS1155" s="17"/>
      <c r="KVT1155" s="17"/>
      <c r="KVU1155" s="17"/>
      <c r="KVV1155" s="17"/>
      <c r="KVW1155" s="17"/>
      <c r="KVX1155" s="17"/>
      <c r="KVY1155" s="17"/>
      <c r="KVZ1155" s="17"/>
      <c r="KWA1155" s="17"/>
      <c r="KWB1155" s="17"/>
      <c r="KWC1155" s="17"/>
      <c r="KWD1155" s="17"/>
      <c r="KWE1155" s="17"/>
      <c r="KWF1155" s="17"/>
      <c r="KWG1155" s="17"/>
      <c r="KWH1155" s="17"/>
      <c r="KWI1155" s="17"/>
      <c r="KWJ1155" s="17"/>
      <c r="KWK1155" s="17"/>
      <c r="KWL1155" s="17"/>
      <c r="KWM1155" s="17"/>
      <c r="KWN1155" s="17"/>
      <c r="KWO1155" s="17"/>
      <c r="KWP1155" s="17"/>
      <c r="KWQ1155" s="17"/>
      <c r="KWR1155" s="17"/>
      <c r="KWS1155" s="17"/>
      <c r="KWT1155" s="17"/>
      <c r="KWU1155" s="17"/>
      <c r="KWV1155" s="17"/>
      <c r="KWW1155" s="17"/>
      <c r="KWX1155" s="17"/>
      <c r="KWY1155" s="17"/>
      <c r="KWZ1155" s="17"/>
      <c r="KXA1155" s="17"/>
      <c r="KXB1155" s="17"/>
      <c r="KXC1155" s="17"/>
      <c r="KXD1155" s="17"/>
      <c r="KXE1155" s="17"/>
      <c r="KXF1155" s="17"/>
      <c r="KXG1155" s="17"/>
      <c r="KXH1155" s="17"/>
      <c r="KXI1155" s="17"/>
      <c r="KXJ1155" s="17"/>
      <c r="KXK1155" s="17"/>
      <c r="KXL1155" s="17"/>
      <c r="KXM1155" s="17"/>
      <c r="KXN1155" s="17"/>
      <c r="KXO1155" s="17"/>
      <c r="KXP1155" s="17"/>
      <c r="KXQ1155" s="17"/>
      <c r="KXR1155" s="17"/>
      <c r="KXS1155" s="17"/>
      <c r="KXT1155" s="17"/>
      <c r="KXU1155" s="17"/>
      <c r="KXV1155" s="17"/>
      <c r="KXW1155" s="17"/>
      <c r="KXX1155" s="17"/>
      <c r="KXY1155" s="17"/>
      <c r="KXZ1155" s="17"/>
      <c r="KYA1155" s="17"/>
      <c r="KYB1155" s="17"/>
      <c r="KYC1155" s="17"/>
      <c r="KYD1155" s="17"/>
      <c r="KYE1155" s="17"/>
      <c r="KYF1155" s="17"/>
      <c r="KYG1155" s="17"/>
      <c r="KYH1155" s="17"/>
      <c r="KYI1155" s="17"/>
      <c r="KYJ1155" s="17"/>
      <c r="KYK1155" s="17"/>
      <c r="KYL1155" s="17"/>
      <c r="KYM1155" s="17"/>
      <c r="KYN1155" s="17"/>
      <c r="KYO1155" s="17"/>
      <c r="KYP1155" s="17"/>
      <c r="KYQ1155" s="17"/>
      <c r="KYR1155" s="17"/>
      <c r="KYS1155" s="17"/>
      <c r="KYT1155" s="17"/>
      <c r="KYU1155" s="17"/>
      <c r="KYV1155" s="17"/>
      <c r="KYW1155" s="17"/>
      <c r="KYX1155" s="17"/>
      <c r="KYY1155" s="17"/>
      <c r="KYZ1155" s="17"/>
      <c r="KZA1155" s="17"/>
      <c r="KZB1155" s="17"/>
      <c r="KZC1155" s="17"/>
      <c r="KZD1155" s="17"/>
      <c r="KZE1155" s="17"/>
      <c r="KZF1155" s="17"/>
      <c r="KZG1155" s="17"/>
      <c r="KZH1155" s="17"/>
      <c r="KZI1155" s="17"/>
      <c r="KZJ1155" s="17"/>
      <c r="KZK1155" s="17"/>
      <c r="KZL1155" s="17"/>
      <c r="KZM1155" s="17"/>
      <c r="KZN1155" s="17"/>
      <c r="KZO1155" s="17"/>
      <c r="KZP1155" s="17"/>
      <c r="KZQ1155" s="17"/>
      <c r="KZR1155" s="17"/>
      <c r="KZS1155" s="17"/>
      <c r="KZT1155" s="17"/>
      <c r="KZU1155" s="17"/>
      <c r="KZV1155" s="17"/>
      <c r="KZW1155" s="17"/>
      <c r="KZX1155" s="17"/>
      <c r="KZY1155" s="17"/>
      <c r="KZZ1155" s="17"/>
      <c r="LAA1155" s="17"/>
      <c r="LAB1155" s="17"/>
      <c r="LAC1155" s="17"/>
      <c r="LAD1155" s="17"/>
      <c r="LAE1155" s="17"/>
      <c r="LAF1155" s="17"/>
      <c r="LAG1155" s="17"/>
      <c r="LAH1155" s="17"/>
      <c r="LAI1155" s="17"/>
      <c r="LAJ1155" s="17"/>
      <c r="LAK1155" s="17"/>
      <c r="LAL1155" s="17"/>
      <c r="LAM1155" s="17"/>
      <c r="LAN1155" s="17"/>
      <c r="LAO1155" s="17"/>
      <c r="LAP1155" s="17"/>
      <c r="LAQ1155" s="17"/>
      <c r="LAR1155" s="17"/>
      <c r="LAS1155" s="17"/>
      <c r="LAT1155" s="17"/>
      <c r="LAU1155" s="17"/>
      <c r="LAV1155" s="17"/>
      <c r="LAW1155" s="17"/>
      <c r="LAX1155" s="17"/>
      <c r="LAY1155" s="17"/>
      <c r="LAZ1155" s="17"/>
      <c r="LBA1155" s="17"/>
      <c r="LBB1155" s="17"/>
      <c r="LBC1155" s="17"/>
      <c r="LBD1155" s="17"/>
      <c r="LBE1155" s="17"/>
      <c r="LBF1155" s="17"/>
      <c r="LBG1155" s="17"/>
      <c r="LBH1155" s="17"/>
      <c r="LBI1155" s="17"/>
      <c r="LBJ1155" s="17"/>
      <c r="LBK1155" s="17"/>
      <c r="LBL1155" s="17"/>
      <c r="LBM1155" s="17"/>
      <c r="LBN1155" s="17"/>
      <c r="LBO1155" s="17"/>
      <c r="LBP1155" s="17"/>
      <c r="LBQ1155" s="17"/>
      <c r="LBR1155" s="17"/>
      <c r="LBS1155" s="17"/>
      <c r="LBT1155" s="17"/>
      <c r="LBU1155" s="17"/>
      <c r="LBV1155" s="17"/>
      <c r="LBW1155" s="17"/>
      <c r="LBX1155" s="17"/>
      <c r="LBY1155" s="17"/>
      <c r="LBZ1155" s="17"/>
      <c r="LCA1155" s="17"/>
      <c r="LCB1155" s="17"/>
      <c r="LCC1155" s="17"/>
      <c r="LCD1155" s="17"/>
      <c r="LCE1155" s="17"/>
      <c r="LCF1155" s="17"/>
      <c r="LCG1155" s="17"/>
      <c r="LCH1155" s="17"/>
      <c r="LCI1155" s="17"/>
      <c r="LCJ1155" s="17"/>
      <c r="LCK1155" s="17"/>
      <c r="LCL1155" s="17"/>
      <c r="LCM1155" s="17"/>
      <c r="LCN1155" s="17"/>
      <c r="LCO1155" s="17"/>
      <c r="LCP1155" s="17"/>
      <c r="LCQ1155" s="17"/>
      <c r="LCR1155" s="17"/>
      <c r="LCS1155" s="17"/>
      <c r="LCT1155" s="17"/>
      <c r="LCU1155" s="17"/>
      <c r="LCV1155" s="17"/>
      <c r="LCW1155" s="17"/>
      <c r="LCX1155" s="17"/>
      <c r="LCY1155" s="17"/>
      <c r="LCZ1155" s="17"/>
      <c r="LDA1155" s="17"/>
      <c r="LDB1155" s="17"/>
      <c r="LDC1155" s="17"/>
      <c r="LDD1155" s="17"/>
      <c r="LDE1155" s="17"/>
      <c r="LDF1155" s="17"/>
      <c r="LDG1155" s="17"/>
      <c r="LDH1155" s="17"/>
      <c r="LDI1155" s="17"/>
      <c r="LDJ1155" s="17"/>
      <c r="LDK1155" s="17"/>
      <c r="LDL1155" s="17"/>
      <c r="LDM1155" s="17"/>
      <c r="LDN1155" s="17"/>
      <c r="LDO1155" s="17"/>
      <c r="LDP1155" s="17"/>
      <c r="LDQ1155" s="17"/>
      <c r="LDR1155" s="17"/>
      <c r="LDS1155" s="17"/>
      <c r="LDT1155" s="17"/>
      <c r="LDU1155" s="17"/>
      <c r="LDV1155" s="17"/>
      <c r="LDW1155" s="17"/>
      <c r="LDX1155" s="17"/>
      <c r="LDY1155" s="17"/>
      <c r="LDZ1155" s="17"/>
      <c r="LEA1155" s="17"/>
      <c r="LEB1155" s="17"/>
      <c r="LEC1155" s="17"/>
      <c r="LED1155" s="17"/>
      <c r="LEE1155" s="17"/>
      <c r="LEF1155" s="17"/>
      <c r="LEG1155" s="17"/>
      <c r="LEH1155" s="17"/>
      <c r="LEI1155" s="17"/>
      <c r="LEJ1155" s="17"/>
      <c r="LEK1155" s="17"/>
      <c r="LEL1155" s="17"/>
      <c r="LEM1155" s="17"/>
      <c r="LEN1155" s="17"/>
      <c r="LEO1155" s="17"/>
      <c r="LEP1155" s="17"/>
      <c r="LEQ1155" s="17"/>
      <c r="LER1155" s="17"/>
      <c r="LES1155" s="17"/>
      <c r="LET1155" s="17"/>
      <c r="LEU1155" s="17"/>
      <c r="LEV1155" s="17"/>
      <c r="LEW1155" s="17"/>
      <c r="LEX1155" s="17"/>
      <c r="LEY1155" s="17"/>
      <c r="LEZ1155" s="17"/>
      <c r="LFA1155" s="17"/>
      <c r="LFB1155" s="17"/>
      <c r="LFC1155" s="17"/>
      <c r="LFD1155" s="17"/>
      <c r="LFE1155" s="17"/>
      <c r="LFF1155" s="17"/>
      <c r="LFG1155" s="17"/>
      <c r="LFH1155" s="17"/>
      <c r="LFI1155" s="17"/>
      <c r="LFJ1155" s="17"/>
      <c r="LFK1155" s="17"/>
      <c r="LFL1155" s="17"/>
      <c r="LFM1155" s="17"/>
      <c r="LFN1155" s="17"/>
      <c r="LFO1155" s="17"/>
      <c r="LFP1155" s="17"/>
      <c r="LFQ1155" s="17"/>
      <c r="LFR1155" s="17"/>
      <c r="LFS1155" s="17"/>
      <c r="LFT1155" s="17"/>
      <c r="LFU1155" s="17"/>
      <c r="LFV1155" s="17"/>
      <c r="LFW1155" s="17"/>
      <c r="LFX1155" s="17"/>
      <c r="LFY1155" s="17"/>
      <c r="LFZ1155" s="17"/>
      <c r="LGA1155" s="17"/>
      <c r="LGB1155" s="17"/>
      <c r="LGC1155" s="17"/>
      <c r="LGD1155" s="17"/>
      <c r="LGE1155" s="17"/>
      <c r="LGF1155" s="17"/>
      <c r="LGG1155" s="17"/>
      <c r="LGH1155" s="17"/>
      <c r="LGI1155" s="17"/>
      <c r="LGJ1155" s="17"/>
      <c r="LGK1155" s="17"/>
      <c r="LGL1155" s="17"/>
      <c r="LGM1155" s="17"/>
      <c r="LGN1155" s="17"/>
      <c r="LGO1155" s="17"/>
      <c r="LGP1155" s="17"/>
      <c r="LGQ1155" s="17"/>
      <c r="LGR1155" s="17"/>
      <c r="LGS1155" s="17"/>
      <c r="LGT1155" s="17"/>
      <c r="LGU1155" s="17"/>
      <c r="LGV1155" s="17"/>
      <c r="LGW1155" s="17"/>
      <c r="LGX1155" s="17"/>
      <c r="LGY1155" s="17"/>
      <c r="LGZ1155" s="17"/>
      <c r="LHA1155" s="17"/>
      <c r="LHB1155" s="17"/>
      <c r="LHC1155" s="17"/>
      <c r="LHD1155" s="17"/>
      <c r="LHE1155" s="17"/>
      <c r="LHF1155" s="17"/>
      <c r="LHG1155" s="17"/>
      <c r="LHH1155" s="17"/>
      <c r="LHI1155" s="17"/>
      <c r="LHJ1155" s="17"/>
      <c r="LHK1155" s="17"/>
      <c r="LHL1155" s="17"/>
      <c r="LHM1155" s="17"/>
      <c r="LHN1155" s="17"/>
      <c r="LHO1155" s="17"/>
      <c r="LHP1155" s="17"/>
      <c r="LHQ1155" s="17"/>
      <c r="LHR1155" s="17"/>
      <c r="LHS1155" s="17"/>
      <c r="LHT1155" s="17"/>
      <c r="LHU1155" s="17"/>
      <c r="LHV1155" s="17"/>
      <c r="LHW1155" s="17"/>
      <c r="LHX1155" s="17"/>
      <c r="LHY1155" s="17"/>
      <c r="LHZ1155" s="17"/>
      <c r="LIA1155" s="17"/>
      <c r="LIB1155" s="17"/>
      <c r="LIC1155" s="17"/>
      <c r="LID1155" s="17"/>
      <c r="LIE1155" s="17"/>
      <c r="LIF1155" s="17"/>
      <c r="LIG1155" s="17"/>
      <c r="LIH1155" s="17"/>
      <c r="LII1155" s="17"/>
      <c r="LIJ1155" s="17"/>
      <c r="LIK1155" s="17"/>
      <c r="LIL1155" s="17"/>
      <c r="LIM1155" s="17"/>
      <c r="LIN1155" s="17"/>
      <c r="LIO1155" s="17"/>
      <c r="LIP1155" s="17"/>
      <c r="LIQ1155" s="17"/>
      <c r="LIR1155" s="17"/>
      <c r="LIS1155" s="17"/>
      <c r="LIT1155" s="17"/>
      <c r="LIU1155" s="17"/>
      <c r="LIV1155" s="17"/>
      <c r="LIW1155" s="17"/>
      <c r="LIX1155" s="17"/>
      <c r="LIY1155" s="17"/>
      <c r="LIZ1155" s="17"/>
      <c r="LJA1155" s="17"/>
      <c r="LJB1155" s="17"/>
      <c r="LJC1155" s="17"/>
      <c r="LJD1155" s="17"/>
      <c r="LJE1155" s="17"/>
      <c r="LJF1155" s="17"/>
      <c r="LJG1155" s="17"/>
      <c r="LJH1155" s="17"/>
      <c r="LJI1155" s="17"/>
      <c r="LJJ1155" s="17"/>
      <c r="LJK1155" s="17"/>
      <c r="LJL1155" s="17"/>
      <c r="LJM1155" s="17"/>
      <c r="LJN1155" s="17"/>
      <c r="LJO1155" s="17"/>
      <c r="LJP1155" s="17"/>
      <c r="LJQ1155" s="17"/>
      <c r="LJR1155" s="17"/>
      <c r="LJS1155" s="17"/>
      <c r="LJT1155" s="17"/>
      <c r="LJU1155" s="17"/>
      <c r="LJV1155" s="17"/>
      <c r="LJW1155" s="17"/>
      <c r="LJX1155" s="17"/>
      <c r="LJY1155" s="17"/>
      <c r="LJZ1155" s="17"/>
      <c r="LKA1155" s="17"/>
      <c r="LKB1155" s="17"/>
      <c r="LKC1155" s="17"/>
      <c r="LKD1155" s="17"/>
      <c r="LKE1155" s="17"/>
      <c r="LKF1155" s="17"/>
      <c r="LKG1155" s="17"/>
      <c r="LKH1155" s="17"/>
      <c r="LKI1155" s="17"/>
      <c r="LKJ1155" s="17"/>
      <c r="LKK1155" s="17"/>
      <c r="LKL1155" s="17"/>
      <c r="LKM1155" s="17"/>
      <c r="LKN1155" s="17"/>
      <c r="LKO1155" s="17"/>
      <c r="LKP1155" s="17"/>
      <c r="LKQ1155" s="17"/>
      <c r="LKR1155" s="17"/>
      <c r="LKS1155" s="17"/>
      <c r="LKT1155" s="17"/>
      <c r="LKU1155" s="17"/>
      <c r="LKV1155" s="17"/>
      <c r="LKW1155" s="17"/>
      <c r="LKX1155" s="17"/>
      <c r="LKY1155" s="17"/>
      <c r="LKZ1155" s="17"/>
      <c r="LLA1155" s="17"/>
      <c r="LLB1155" s="17"/>
      <c r="LLC1155" s="17"/>
      <c r="LLD1155" s="17"/>
      <c r="LLE1155" s="17"/>
      <c r="LLF1155" s="17"/>
      <c r="LLG1155" s="17"/>
      <c r="LLH1155" s="17"/>
      <c r="LLI1155" s="17"/>
      <c r="LLJ1155" s="17"/>
      <c r="LLK1155" s="17"/>
      <c r="LLL1155" s="17"/>
      <c r="LLM1155" s="17"/>
      <c r="LLN1155" s="17"/>
      <c r="LLO1155" s="17"/>
      <c r="LLP1155" s="17"/>
      <c r="LLQ1155" s="17"/>
      <c r="LLR1155" s="17"/>
      <c r="LLS1155" s="17"/>
      <c r="LLT1155" s="17"/>
      <c r="LLU1155" s="17"/>
      <c r="LLV1155" s="17"/>
      <c r="LLW1155" s="17"/>
      <c r="LLX1155" s="17"/>
      <c r="LLY1155" s="17"/>
      <c r="LLZ1155" s="17"/>
      <c r="LMA1155" s="17"/>
      <c r="LMB1155" s="17"/>
      <c r="LMC1155" s="17"/>
      <c r="LMD1155" s="17"/>
      <c r="LME1155" s="17"/>
      <c r="LMF1155" s="17"/>
      <c r="LMG1155" s="17"/>
      <c r="LMH1155" s="17"/>
      <c r="LMI1155" s="17"/>
      <c r="LMJ1155" s="17"/>
      <c r="LMK1155" s="17"/>
      <c r="LML1155" s="17"/>
      <c r="LMM1155" s="17"/>
      <c r="LMN1155" s="17"/>
      <c r="LMO1155" s="17"/>
      <c r="LMP1155" s="17"/>
      <c r="LMQ1155" s="17"/>
      <c r="LMR1155" s="17"/>
      <c r="LMS1155" s="17"/>
      <c r="LMT1155" s="17"/>
      <c r="LMU1155" s="17"/>
      <c r="LMV1155" s="17"/>
      <c r="LMW1155" s="17"/>
      <c r="LMX1155" s="17"/>
      <c r="LMY1155" s="17"/>
      <c r="LMZ1155" s="17"/>
      <c r="LNA1155" s="17"/>
      <c r="LNB1155" s="17"/>
      <c r="LNC1155" s="17"/>
      <c r="LND1155" s="17"/>
      <c r="LNE1155" s="17"/>
      <c r="LNF1155" s="17"/>
      <c r="LNG1155" s="17"/>
      <c r="LNH1155" s="17"/>
      <c r="LNI1155" s="17"/>
      <c r="LNJ1155" s="17"/>
      <c r="LNK1155" s="17"/>
      <c r="LNL1155" s="17"/>
      <c r="LNM1155" s="17"/>
      <c r="LNN1155" s="17"/>
      <c r="LNO1155" s="17"/>
      <c r="LNP1155" s="17"/>
      <c r="LNQ1155" s="17"/>
      <c r="LNR1155" s="17"/>
      <c r="LNS1155" s="17"/>
      <c r="LNT1155" s="17"/>
      <c r="LNU1155" s="17"/>
      <c r="LNV1155" s="17"/>
      <c r="LNW1155" s="17"/>
      <c r="LNX1155" s="17"/>
      <c r="LNY1155" s="17"/>
      <c r="LNZ1155" s="17"/>
      <c r="LOA1155" s="17"/>
      <c r="LOB1155" s="17"/>
      <c r="LOC1155" s="17"/>
      <c r="LOD1155" s="17"/>
      <c r="LOE1155" s="17"/>
      <c r="LOF1155" s="17"/>
      <c r="LOG1155" s="17"/>
      <c r="LOH1155" s="17"/>
      <c r="LOI1155" s="17"/>
      <c r="LOJ1155" s="17"/>
      <c r="LOK1155" s="17"/>
      <c r="LOL1155" s="17"/>
      <c r="LOM1155" s="17"/>
      <c r="LON1155" s="17"/>
      <c r="LOO1155" s="17"/>
      <c r="LOP1155" s="17"/>
      <c r="LOQ1155" s="17"/>
      <c r="LOR1155" s="17"/>
      <c r="LOS1155" s="17"/>
      <c r="LOT1155" s="17"/>
      <c r="LOU1155" s="17"/>
      <c r="LOV1155" s="17"/>
      <c r="LOW1155" s="17"/>
      <c r="LOX1155" s="17"/>
      <c r="LOY1155" s="17"/>
      <c r="LOZ1155" s="17"/>
      <c r="LPA1155" s="17"/>
      <c r="LPB1155" s="17"/>
      <c r="LPC1155" s="17"/>
      <c r="LPD1155" s="17"/>
      <c r="LPE1155" s="17"/>
      <c r="LPF1155" s="17"/>
      <c r="LPG1155" s="17"/>
      <c r="LPH1155" s="17"/>
      <c r="LPI1155" s="17"/>
      <c r="LPJ1155" s="17"/>
      <c r="LPK1155" s="17"/>
      <c r="LPL1155" s="17"/>
      <c r="LPM1155" s="17"/>
      <c r="LPN1155" s="17"/>
      <c r="LPO1155" s="17"/>
      <c r="LPP1155" s="17"/>
      <c r="LPQ1155" s="17"/>
      <c r="LPR1155" s="17"/>
      <c r="LPS1155" s="17"/>
      <c r="LPT1155" s="17"/>
      <c r="LPU1155" s="17"/>
      <c r="LPV1155" s="17"/>
      <c r="LPW1155" s="17"/>
      <c r="LPX1155" s="17"/>
      <c r="LPY1155" s="17"/>
      <c r="LPZ1155" s="17"/>
      <c r="LQA1155" s="17"/>
      <c r="LQB1155" s="17"/>
      <c r="LQC1155" s="17"/>
      <c r="LQD1155" s="17"/>
      <c r="LQE1155" s="17"/>
      <c r="LQF1155" s="17"/>
      <c r="LQG1155" s="17"/>
      <c r="LQH1155" s="17"/>
      <c r="LQI1155" s="17"/>
      <c r="LQJ1155" s="17"/>
      <c r="LQK1155" s="17"/>
      <c r="LQL1155" s="17"/>
      <c r="LQM1155" s="17"/>
      <c r="LQN1155" s="17"/>
      <c r="LQO1155" s="17"/>
      <c r="LQP1155" s="17"/>
      <c r="LQQ1155" s="17"/>
      <c r="LQR1155" s="17"/>
      <c r="LQS1155" s="17"/>
      <c r="LQT1155" s="17"/>
      <c r="LQU1155" s="17"/>
      <c r="LQV1155" s="17"/>
      <c r="LQW1155" s="17"/>
      <c r="LQX1155" s="17"/>
      <c r="LQY1155" s="17"/>
      <c r="LQZ1155" s="17"/>
      <c r="LRA1155" s="17"/>
      <c r="LRB1155" s="17"/>
      <c r="LRC1155" s="17"/>
      <c r="LRD1155" s="17"/>
      <c r="LRE1155" s="17"/>
      <c r="LRF1155" s="17"/>
      <c r="LRG1155" s="17"/>
      <c r="LRH1155" s="17"/>
      <c r="LRI1155" s="17"/>
      <c r="LRJ1155" s="17"/>
      <c r="LRK1155" s="17"/>
      <c r="LRL1155" s="17"/>
      <c r="LRM1155" s="17"/>
      <c r="LRN1155" s="17"/>
      <c r="LRO1155" s="17"/>
      <c r="LRP1155" s="17"/>
      <c r="LRQ1155" s="17"/>
      <c r="LRR1155" s="17"/>
      <c r="LRS1155" s="17"/>
      <c r="LRT1155" s="17"/>
      <c r="LRU1155" s="17"/>
      <c r="LRV1155" s="17"/>
      <c r="LRW1155" s="17"/>
      <c r="LRX1155" s="17"/>
      <c r="LRY1155" s="17"/>
      <c r="LRZ1155" s="17"/>
      <c r="LSA1155" s="17"/>
      <c r="LSB1155" s="17"/>
      <c r="LSC1155" s="17"/>
      <c r="LSD1155" s="17"/>
      <c r="LSE1155" s="17"/>
      <c r="LSF1155" s="17"/>
      <c r="LSG1155" s="17"/>
      <c r="LSH1155" s="17"/>
      <c r="LSI1155" s="17"/>
      <c r="LSJ1155" s="17"/>
      <c r="LSK1155" s="17"/>
      <c r="LSL1155" s="17"/>
      <c r="LSM1155" s="17"/>
      <c r="LSN1155" s="17"/>
      <c r="LSO1155" s="17"/>
      <c r="LSP1155" s="17"/>
      <c r="LSQ1155" s="17"/>
      <c r="LSR1155" s="17"/>
      <c r="LSS1155" s="17"/>
      <c r="LST1155" s="17"/>
      <c r="LSU1155" s="17"/>
      <c r="LSV1155" s="17"/>
      <c r="LSW1155" s="17"/>
      <c r="LSX1155" s="17"/>
      <c r="LSY1155" s="17"/>
      <c r="LSZ1155" s="17"/>
      <c r="LTA1155" s="17"/>
      <c r="LTB1155" s="17"/>
      <c r="LTC1155" s="17"/>
      <c r="LTD1155" s="17"/>
      <c r="LTE1155" s="17"/>
      <c r="LTF1155" s="17"/>
      <c r="LTG1155" s="17"/>
      <c r="LTH1155" s="17"/>
      <c r="LTI1155" s="17"/>
      <c r="LTJ1155" s="17"/>
      <c r="LTK1155" s="17"/>
      <c r="LTL1155" s="17"/>
      <c r="LTM1155" s="17"/>
      <c r="LTN1155" s="17"/>
      <c r="LTO1155" s="17"/>
      <c r="LTP1155" s="17"/>
      <c r="LTQ1155" s="17"/>
      <c r="LTR1155" s="17"/>
      <c r="LTS1155" s="17"/>
      <c r="LTT1155" s="17"/>
      <c r="LTU1155" s="17"/>
      <c r="LTV1155" s="17"/>
      <c r="LTW1155" s="17"/>
      <c r="LTX1155" s="17"/>
      <c r="LTY1155" s="17"/>
      <c r="LTZ1155" s="17"/>
      <c r="LUA1155" s="17"/>
      <c r="LUB1155" s="17"/>
      <c r="LUC1155" s="17"/>
      <c r="LUD1155" s="17"/>
      <c r="LUE1155" s="17"/>
      <c r="LUF1155" s="17"/>
      <c r="LUG1155" s="17"/>
      <c r="LUH1155" s="17"/>
      <c r="LUI1155" s="17"/>
      <c r="LUJ1155" s="17"/>
      <c r="LUK1155" s="17"/>
      <c r="LUL1155" s="17"/>
      <c r="LUM1155" s="17"/>
      <c r="LUN1155" s="17"/>
      <c r="LUO1155" s="17"/>
      <c r="LUP1155" s="17"/>
      <c r="LUQ1155" s="17"/>
      <c r="LUR1155" s="17"/>
      <c r="LUS1155" s="17"/>
      <c r="LUT1155" s="17"/>
      <c r="LUU1155" s="17"/>
      <c r="LUV1155" s="17"/>
      <c r="LUW1155" s="17"/>
      <c r="LUX1155" s="17"/>
      <c r="LUY1155" s="17"/>
      <c r="LUZ1155" s="17"/>
      <c r="LVA1155" s="17"/>
      <c r="LVB1155" s="17"/>
      <c r="LVC1155" s="17"/>
      <c r="LVD1155" s="17"/>
      <c r="LVE1155" s="17"/>
      <c r="LVF1155" s="17"/>
      <c r="LVG1155" s="17"/>
      <c r="LVH1155" s="17"/>
      <c r="LVI1155" s="17"/>
      <c r="LVJ1155" s="17"/>
      <c r="LVK1155" s="17"/>
      <c r="LVL1155" s="17"/>
      <c r="LVM1155" s="17"/>
      <c r="LVN1155" s="17"/>
      <c r="LVO1155" s="17"/>
      <c r="LVP1155" s="17"/>
      <c r="LVQ1155" s="17"/>
      <c r="LVR1155" s="17"/>
      <c r="LVS1155" s="17"/>
      <c r="LVT1155" s="17"/>
      <c r="LVU1155" s="17"/>
      <c r="LVV1155" s="17"/>
      <c r="LVW1155" s="17"/>
      <c r="LVX1155" s="17"/>
      <c r="LVY1155" s="17"/>
      <c r="LVZ1155" s="17"/>
      <c r="LWA1155" s="17"/>
      <c r="LWB1155" s="17"/>
      <c r="LWC1155" s="17"/>
      <c r="LWD1155" s="17"/>
      <c r="LWE1155" s="17"/>
      <c r="LWF1155" s="17"/>
      <c r="LWG1155" s="17"/>
      <c r="LWH1155" s="17"/>
      <c r="LWI1155" s="17"/>
      <c r="LWJ1155" s="17"/>
      <c r="LWK1155" s="17"/>
      <c r="LWL1155" s="17"/>
      <c r="LWM1155" s="17"/>
      <c r="LWN1155" s="17"/>
      <c r="LWO1155" s="17"/>
      <c r="LWP1155" s="17"/>
      <c r="LWQ1155" s="17"/>
      <c r="LWR1155" s="17"/>
      <c r="LWS1155" s="17"/>
      <c r="LWT1155" s="17"/>
      <c r="LWU1155" s="17"/>
      <c r="LWV1155" s="17"/>
      <c r="LWW1155" s="17"/>
      <c r="LWX1155" s="17"/>
      <c r="LWY1155" s="17"/>
      <c r="LWZ1155" s="17"/>
      <c r="LXA1155" s="17"/>
      <c r="LXB1155" s="17"/>
      <c r="LXC1155" s="17"/>
      <c r="LXD1155" s="17"/>
      <c r="LXE1155" s="17"/>
      <c r="LXF1155" s="17"/>
      <c r="LXG1155" s="17"/>
      <c r="LXH1155" s="17"/>
      <c r="LXI1155" s="17"/>
      <c r="LXJ1155" s="17"/>
      <c r="LXK1155" s="17"/>
      <c r="LXL1155" s="17"/>
      <c r="LXM1155" s="17"/>
      <c r="LXN1155" s="17"/>
      <c r="LXO1155" s="17"/>
      <c r="LXP1155" s="17"/>
      <c r="LXQ1155" s="17"/>
      <c r="LXR1155" s="17"/>
      <c r="LXS1155" s="17"/>
      <c r="LXT1155" s="17"/>
      <c r="LXU1155" s="17"/>
      <c r="LXV1155" s="17"/>
      <c r="LXW1155" s="17"/>
      <c r="LXX1155" s="17"/>
      <c r="LXY1155" s="17"/>
      <c r="LXZ1155" s="17"/>
      <c r="LYA1155" s="17"/>
      <c r="LYB1155" s="17"/>
      <c r="LYC1155" s="17"/>
      <c r="LYD1155" s="17"/>
      <c r="LYE1155" s="17"/>
      <c r="LYF1155" s="17"/>
      <c r="LYG1155" s="17"/>
      <c r="LYH1155" s="17"/>
      <c r="LYI1155" s="17"/>
      <c r="LYJ1155" s="17"/>
      <c r="LYK1155" s="17"/>
      <c r="LYL1155" s="17"/>
      <c r="LYM1155" s="17"/>
      <c r="LYN1155" s="17"/>
      <c r="LYO1155" s="17"/>
      <c r="LYP1155" s="17"/>
      <c r="LYQ1155" s="17"/>
      <c r="LYR1155" s="17"/>
      <c r="LYS1155" s="17"/>
      <c r="LYT1155" s="17"/>
      <c r="LYU1155" s="17"/>
      <c r="LYV1155" s="17"/>
      <c r="LYW1155" s="17"/>
      <c r="LYX1155" s="17"/>
      <c r="LYY1155" s="17"/>
      <c r="LYZ1155" s="17"/>
      <c r="LZA1155" s="17"/>
      <c r="LZB1155" s="17"/>
      <c r="LZC1155" s="17"/>
      <c r="LZD1155" s="17"/>
      <c r="LZE1155" s="17"/>
      <c r="LZF1155" s="17"/>
      <c r="LZG1155" s="17"/>
      <c r="LZH1155" s="17"/>
      <c r="LZI1155" s="17"/>
      <c r="LZJ1155" s="17"/>
      <c r="LZK1155" s="17"/>
      <c r="LZL1155" s="17"/>
      <c r="LZM1155" s="17"/>
      <c r="LZN1155" s="17"/>
      <c r="LZO1155" s="17"/>
      <c r="LZP1155" s="17"/>
      <c r="LZQ1155" s="17"/>
      <c r="LZR1155" s="17"/>
      <c r="LZS1155" s="17"/>
      <c r="LZT1155" s="17"/>
      <c r="LZU1155" s="17"/>
      <c r="LZV1155" s="17"/>
      <c r="LZW1155" s="17"/>
      <c r="LZX1155" s="17"/>
      <c r="LZY1155" s="17"/>
      <c r="LZZ1155" s="17"/>
      <c r="MAA1155" s="17"/>
      <c r="MAB1155" s="17"/>
      <c r="MAC1155" s="17"/>
      <c r="MAD1155" s="17"/>
      <c r="MAE1155" s="17"/>
      <c r="MAF1155" s="17"/>
      <c r="MAG1155" s="17"/>
      <c r="MAH1155" s="17"/>
      <c r="MAI1155" s="17"/>
      <c r="MAJ1155" s="17"/>
      <c r="MAK1155" s="17"/>
      <c r="MAL1155" s="17"/>
      <c r="MAM1155" s="17"/>
      <c r="MAN1155" s="17"/>
      <c r="MAO1155" s="17"/>
      <c r="MAP1155" s="17"/>
      <c r="MAQ1155" s="17"/>
      <c r="MAR1155" s="17"/>
      <c r="MAS1155" s="17"/>
      <c r="MAT1155" s="17"/>
      <c r="MAU1155" s="17"/>
      <c r="MAV1155" s="17"/>
      <c r="MAW1155" s="17"/>
      <c r="MAX1155" s="17"/>
      <c r="MAY1155" s="17"/>
      <c r="MAZ1155" s="17"/>
      <c r="MBA1155" s="17"/>
      <c r="MBB1155" s="17"/>
      <c r="MBC1155" s="17"/>
      <c r="MBD1155" s="17"/>
      <c r="MBE1155" s="17"/>
      <c r="MBF1155" s="17"/>
      <c r="MBG1155" s="17"/>
      <c r="MBH1155" s="17"/>
      <c r="MBI1155" s="17"/>
      <c r="MBJ1155" s="17"/>
      <c r="MBK1155" s="17"/>
      <c r="MBL1155" s="17"/>
      <c r="MBM1155" s="17"/>
      <c r="MBN1155" s="17"/>
      <c r="MBO1155" s="17"/>
      <c r="MBP1155" s="17"/>
      <c r="MBQ1155" s="17"/>
      <c r="MBR1155" s="17"/>
      <c r="MBS1155" s="17"/>
      <c r="MBT1155" s="17"/>
      <c r="MBU1155" s="17"/>
      <c r="MBV1155" s="17"/>
      <c r="MBW1155" s="17"/>
      <c r="MBX1155" s="17"/>
      <c r="MBY1155" s="17"/>
      <c r="MBZ1155" s="17"/>
      <c r="MCA1155" s="17"/>
      <c r="MCB1155" s="17"/>
      <c r="MCC1155" s="17"/>
      <c r="MCD1155" s="17"/>
      <c r="MCE1155" s="17"/>
      <c r="MCF1155" s="17"/>
      <c r="MCG1155" s="17"/>
      <c r="MCH1155" s="17"/>
      <c r="MCI1155" s="17"/>
      <c r="MCJ1155" s="17"/>
      <c r="MCK1155" s="17"/>
      <c r="MCL1155" s="17"/>
      <c r="MCM1155" s="17"/>
      <c r="MCN1155" s="17"/>
      <c r="MCO1155" s="17"/>
      <c r="MCP1155" s="17"/>
      <c r="MCQ1155" s="17"/>
      <c r="MCR1155" s="17"/>
      <c r="MCS1155" s="17"/>
      <c r="MCT1155" s="17"/>
      <c r="MCU1155" s="17"/>
      <c r="MCV1155" s="17"/>
      <c r="MCW1155" s="17"/>
      <c r="MCX1155" s="17"/>
      <c r="MCY1155" s="17"/>
      <c r="MCZ1155" s="17"/>
      <c r="MDA1155" s="17"/>
      <c r="MDB1155" s="17"/>
      <c r="MDC1155" s="17"/>
      <c r="MDD1155" s="17"/>
      <c r="MDE1155" s="17"/>
      <c r="MDF1155" s="17"/>
      <c r="MDG1155" s="17"/>
      <c r="MDH1155" s="17"/>
      <c r="MDI1155" s="17"/>
      <c r="MDJ1155" s="17"/>
      <c r="MDK1155" s="17"/>
      <c r="MDL1155" s="17"/>
      <c r="MDM1155" s="17"/>
      <c r="MDN1155" s="17"/>
      <c r="MDO1155" s="17"/>
      <c r="MDP1155" s="17"/>
      <c r="MDQ1155" s="17"/>
      <c r="MDR1155" s="17"/>
      <c r="MDS1155" s="17"/>
      <c r="MDT1155" s="17"/>
      <c r="MDU1155" s="17"/>
      <c r="MDV1155" s="17"/>
      <c r="MDW1155" s="17"/>
      <c r="MDX1155" s="17"/>
      <c r="MDY1155" s="17"/>
      <c r="MDZ1155" s="17"/>
      <c r="MEA1155" s="17"/>
      <c r="MEB1155" s="17"/>
      <c r="MEC1155" s="17"/>
      <c r="MED1155" s="17"/>
      <c r="MEE1155" s="17"/>
      <c r="MEF1155" s="17"/>
      <c r="MEG1155" s="17"/>
      <c r="MEH1155" s="17"/>
      <c r="MEI1155" s="17"/>
      <c r="MEJ1155" s="17"/>
      <c r="MEK1155" s="17"/>
      <c r="MEL1155" s="17"/>
      <c r="MEM1155" s="17"/>
      <c r="MEN1155" s="17"/>
      <c r="MEO1155" s="17"/>
      <c r="MEP1155" s="17"/>
      <c r="MEQ1155" s="17"/>
      <c r="MER1155" s="17"/>
      <c r="MES1155" s="17"/>
      <c r="MET1155" s="17"/>
      <c r="MEU1155" s="17"/>
      <c r="MEV1155" s="17"/>
      <c r="MEW1155" s="17"/>
      <c r="MEX1155" s="17"/>
      <c r="MEY1155" s="17"/>
      <c r="MEZ1155" s="17"/>
      <c r="MFA1155" s="17"/>
      <c r="MFB1155" s="17"/>
      <c r="MFC1155" s="17"/>
      <c r="MFD1155" s="17"/>
      <c r="MFE1155" s="17"/>
      <c r="MFF1155" s="17"/>
      <c r="MFG1155" s="17"/>
      <c r="MFH1155" s="17"/>
      <c r="MFI1155" s="17"/>
      <c r="MFJ1155" s="17"/>
      <c r="MFK1155" s="17"/>
      <c r="MFL1155" s="17"/>
      <c r="MFM1155" s="17"/>
      <c r="MFN1155" s="17"/>
      <c r="MFO1155" s="17"/>
      <c r="MFP1155" s="17"/>
      <c r="MFQ1155" s="17"/>
      <c r="MFR1155" s="17"/>
      <c r="MFS1155" s="17"/>
      <c r="MFT1155" s="17"/>
      <c r="MFU1155" s="17"/>
      <c r="MFV1155" s="17"/>
      <c r="MFW1155" s="17"/>
      <c r="MFX1155" s="17"/>
      <c r="MFY1155" s="17"/>
      <c r="MFZ1155" s="17"/>
      <c r="MGA1155" s="17"/>
      <c r="MGB1155" s="17"/>
      <c r="MGC1155" s="17"/>
      <c r="MGD1155" s="17"/>
      <c r="MGE1155" s="17"/>
      <c r="MGF1155" s="17"/>
      <c r="MGG1155" s="17"/>
      <c r="MGH1155" s="17"/>
      <c r="MGI1155" s="17"/>
      <c r="MGJ1155" s="17"/>
      <c r="MGK1155" s="17"/>
      <c r="MGL1155" s="17"/>
      <c r="MGM1155" s="17"/>
      <c r="MGN1155" s="17"/>
      <c r="MGO1155" s="17"/>
      <c r="MGP1155" s="17"/>
      <c r="MGQ1155" s="17"/>
      <c r="MGR1155" s="17"/>
      <c r="MGS1155" s="17"/>
      <c r="MGT1155" s="17"/>
      <c r="MGU1155" s="17"/>
      <c r="MGV1155" s="17"/>
      <c r="MGW1155" s="17"/>
      <c r="MGX1155" s="17"/>
      <c r="MGY1155" s="17"/>
      <c r="MGZ1155" s="17"/>
      <c r="MHA1155" s="17"/>
      <c r="MHB1155" s="17"/>
      <c r="MHC1155" s="17"/>
      <c r="MHD1155" s="17"/>
      <c r="MHE1155" s="17"/>
      <c r="MHF1155" s="17"/>
      <c r="MHG1155" s="17"/>
      <c r="MHH1155" s="17"/>
      <c r="MHI1155" s="17"/>
      <c r="MHJ1155" s="17"/>
      <c r="MHK1155" s="17"/>
      <c r="MHL1155" s="17"/>
      <c r="MHM1155" s="17"/>
      <c r="MHN1155" s="17"/>
      <c r="MHO1155" s="17"/>
      <c r="MHP1155" s="17"/>
      <c r="MHQ1155" s="17"/>
      <c r="MHR1155" s="17"/>
      <c r="MHS1155" s="17"/>
      <c r="MHT1155" s="17"/>
      <c r="MHU1155" s="17"/>
      <c r="MHV1155" s="17"/>
      <c r="MHW1155" s="17"/>
      <c r="MHX1155" s="17"/>
      <c r="MHY1155" s="17"/>
      <c r="MHZ1155" s="17"/>
      <c r="MIA1155" s="17"/>
      <c r="MIB1155" s="17"/>
      <c r="MIC1155" s="17"/>
      <c r="MID1155" s="17"/>
      <c r="MIE1155" s="17"/>
      <c r="MIF1155" s="17"/>
      <c r="MIG1155" s="17"/>
      <c r="MIH1155" s="17"/>
      <c r="MII1155" s="17"/>
      <c r="MIJ1155" s="17"/>
      <c r="MIK1155" s="17"/>
      <c r="MIL1155" s="17"/>
      <c r="MIM1155" s="17"/>
      <c r="MIN1155" s="17"/>
      <c r="MIO1155" s="17"/>
      <c r="MIP1155" s="17"/>
      <c r="MIQ1155" s="17"/>
      <c r="MIR1155" s="17"/>
      <c r="MIS1155" s="17"/>
      <c r="MIT1155" s="17"/>
      <c r="MIU1155" s="17"/>
      <c r="MIV1155" s="17"/>
      <c r="MIW1155" s="17"/>
      <c r="MIX1155" s="17"/>
      <c r="MIY1155" s="17"/>
      <c r="MIZ1155" s="17"/>
      <c r="MJA1155" s="17"/>
      <c r="MJB1155" s="17"/>
      <c r="MJC1155" s="17"/>
      <c r="MJD1155" s="17"/>
      <c r="MJE1155" s="17"/>
      <c r="MJF1155" s="17"/>
      <c r="MJG1155" s="17"/>
      <c r="MJH1155" s="17"/>
      <c r="MJI1155" s="17"/>
      <c r="MJJ1155" s="17"/>
      <c r="MJK1155" s="17"/>
      <c r="MJL1155" s="17"/>
      <c r="MJM1155" s="17"/>
      <c r="MJN1155" s="17"/>
      <c r="MJO1155" s="17"/>
      <c r="MJP1155" s="17"/>
      <c r="MJQ1155" s="17"/>
      <c r="MJR1155" s="17"/>
      <c r="MJS1155" s="17"/>
      <c r="MJT1155" s="17"/>
      <c r="MJU1155" s="17"/>
      <c r="MJV1155" s="17"/>
      <c r="MJW1155" s="17"/>
      <c r="MJX1155" s="17"/>
      <c r="MJY1155" s="17"/>
      <c r="MJZ1155" s="17"/>
      <c r="MKA1155" s="17"/>
      <c r="MKB1155" s="17"/>
      <c r="MKC1155" s="17"/>
      <c r="MKD1155" s="17"/>
      <c r="MKE1155" s="17"/>
      <c r="MKF1155" s="17"/>
      <c r="MKG1155" s="17"/>
      <c r="MKH1155" s="17"/>
      <c r="MKI1155" s="17"/>
      <c r="MKJ1155" s="17"/>
      <c r="MKK1155" s="17"/>
      <c r="MKL1155" s="17"/>
      <c r="MKM1155" s="17"/>
      <c r="MKN1155" s="17"/>
      <c r="MKO1155" s="17"/>
      <c r="MKP1155" s="17"/>
      <c r="MKQ1155" s="17"/>
      <c r="MKR1155" s="17"/>
      <c r="MKS1155" s="17"/>
      <c r="MKT1155" s="17"/>
      <c r="MKU1155" s="17"/>
      <c r="MKV1155" s="17"/>
      <c r="MKW1155" s="17"/>
      <c r="MKX1155" s="17"/>
      <c r="MKY1155" s="17"/>
      <c r="MKZ1155" s="17"/>
      <c r="MLA1155" s="17"/>
      <c r="MLB1155" s="17"/>
      <c r="MLC1155" s="17"/>
      <c r="MLD1155" s="17"/>
      <c r="MLE1155" s="17"/>
      <c r="MLF1155" s="17"/>
      <c r="MLG1155" s="17"/>
      <c r="MLH1155" s="17"/>
      <c r="MLI1155" s="17"/>
      <c r="MLJ1155" s="17"/>
      <c r="MLK1155" s="17"/>
      <c r="MLL1155" s="17"/>
      <c r="MLM1155" s="17"/>
      <c r="MLN1155" s="17"/>
      <c r="MLO1155" s="17"/>
      <c r="MLP1155" s="17"/>
      <c r="MLQ1155" s="17"/>
      <c r="MLR1155" s="17"/>
      <c r="MLS1155" s="17"/>
      <c r="MLT1155" s="17"/>
      <c r="MLU1155" s="17"/>
      <c r="MLV1155" s="17"/>
      <c r="MLW1155" s="17"/>
      <c r="MLX1155" s="17"/>
      <c r="MLY1155" s="17"/>
      <c r="MLZ1155" s="17"/>
      <c r="MMA1155" s="17"/>
      <c r="MMB1155" s="17"/>
      <c r="MMC1155" s="17"/>
      <c r="MMD1155" s="17"/>
      <c r="MME1155" s="17"/>
      <c r="MMF1155" s="17"/>
      <c r="MMG1155" s="17"/>
      <c r="MMH1155" s="17"/>
      <c r="MMI1155" s="17"/>
      <c r="MMJ1155" s="17"/>
      <c r="MMK1155" s="17"/>
      <c r="MML1155" s="17"/>
      <c r="MMM1155" s="17"/>
      <c r="MMN1155" s="17"/>
      <c r="MMO1155" s="17"/>
      <c r="MMP1155" s="17"/>
      <c r="MMQ1155" s="17"/>
      <c r="MMR1155" s="17"/>
      <c r="MMS1155" s="17"/>
      <c r="MMT1155" s="17"/>
      <c r="MMU1155" s="17"/>
      <c r="MMV1155" s="17"/>
      <c r="MMW1155" s="17"/>
      <c r="MMX1155" s="17"/>
      <c r="MMY1155" s="17"/>
      <c r="MMZ1155" s="17"/>
      <c r="MNA1155" s="17"/>
      <c r="MNB1155" s="17"/>
      <c r="MNC1155" s="17"/>
      <c r="MND1155" s="17"/>
      <c r="MNE1155" s="17"/>
      <c r="MNF1155" s="17"/>
      <c r="MNG1155" s="17"/>
      <c r="MNH1155" s="17"/>
      <c r="MNI1155" s="17"/>
      <c r="MNJ1155" s="17"/>
      <c r="MNK1155" s="17"/>
      <c r="MNL1155" s="17"/>
      <c r="MNM1155" s="17"/>
      <c r="MNN1155" s="17"/>
      <c r="MNO1155" s="17"/>
      <c r="MNP1155" s="17"/>
      <c r="MNQ1155" s="17"/>
      <c r="MNR1155" s="17"/>
      <c r="MNS1155" s="17"/>
      <c r="MNT1155" s="17"/>
      <c r="MNU1155" s="17"/>
      <c r="MNV1155" s="17"/>
      <c r="MNW1155" s="17"/>
      <c r="MNX1155" s="17"/>
      <c r="MNY1155" s="17"/>
      <c r="MNZ1155" s="17"/>
      <c r="MOA1155" s="17"/>
      <c r="MOB1155" s="17"/>
      <c r="MOC1155" s="17"/>
      <c r="MOD1155" s="17"/>
      <c r="MOE1155" s="17"/>
      <c r="MOF1155" s="17"/>
      <c r="MOG1155" s="17"/>
      <c r="MOH1155" s="17"/>
      <c r="MOI1155" s="17"/>
      <c r="MOJ1155" s="17"/>
      <c r="MOK1155" s="17"/>
      <c r="MOL1155" s="17"/>
      <c r="MOM1155" s="17"/>
      <c r="MON1155" s="17"/>
      <c r="MOO1155" s="17"/>
      <c r="MOP1155" s="17"/>
      <c r="MOQ1155" s="17"/>
      <c r="MOR1155" s="17"/>
      <c r="MOS1155" s="17"/>
      <c r="MOT1155" s="17"/>
      <c r="MOU1155" s="17"/>
      <c r="MOV1155" s="17"/>
      <c r="MOW1155" s="17"/>
      <c r="MOX1155" s="17"/>
      <c r="MOY1155" s="17"/>
      <c r="MOZ1155" s="17"/>
      <c r="MPA1155" s="17"/>
      <c r="MPB1155" s="17"/>
      <c r="MPC1155" s="17"/>
      <c r="MPD1155" s="17"/>
      <c r="MPE1155" s="17"/>
      <c r="MPF1155" s="17"/>
      <c r="MPG1155" s="17"/>
      <c r="MPH1155" s="17"/>
      <c r="MPI1155" s="17"/>
      <c r="MPJ1155" s="17"/>
      <c r="MPK1155" s="17"/>
      <c r="MPL1155" s="17"/>
      <c r="MPM1155" s="17"/>
      <c r="MPN1155" s="17"/>
      <c r="MPO1155" s="17"/>
      <c r="MPP1155" s="17"/>
      <c r="MPQ1155" s="17"/>
      <c r="MPR1155" s="17"/>
      <c r="MPS1155" s="17"/>
      <c r="MPT1155" s="17"/>
      <c r="MPU1155" s="17"/>
      <c r="MPV1155" s="17"/>
      <c r="MPW1155" s="17"/>
      <c r="MPX1155" s="17"/>
      <c r="MPY1155" s="17"/>
      <c r="MPZ1155" s="17"/>
      <c r="MQA1155" s="17"/>
      <c r="MQB1155" s="17"/>
      <c r="MQC1155" s="17"/>
      <c r="MQD1155" s="17"/>
      <c r="MQE1155" s="17"/>
      <c r="MQF1155" s="17"/>
      <c r="MQG1155" s="17"/>
      <c r="MQH1155" s="17"/>
      <c r="MQI1155" s="17"/>
      <c r="MQJ1155" s="17"/>
      <c r="MQK1155" s="17"/>
      <c r="MQL1155" s="17"/>
      <c r="MQM1155" s="17"/>
      <c r="MQN1155" s="17"/>
      <c r="MQO1155" s="17"/>
      <c r="MQP1155" s="17"/>
      <c r="MQQ1155" s="17"/>
      <c r="MQR1155" s="17"/>
      <c r="MQS1155" s="17"/>
      <c r="MQT1155" s="17"/>
      <c r="MQU1155" s="17"/>
      <c r="MQV1155" s="17"/>
      <c r="MQW1155" s="17"/>
      <c r="MQX1155" s="17"/>
      <c r="MQY1155" s="17"/>
      <c r="MQZ1155" s="17"/>
      <c r="MRA1155" s="17"/>
      <c r="MRB1155" s="17"/>
      <c r="MRC1155" s="17"/>
      <c r="MRD1155" s="17"/>
      <c r="MRE1155" s="17"/>
      <c r="MRF1155" s="17"/>
      <c r="MRG1155" s="17"/>
      <c r="MRH1155" s="17"/>
      <c r="MRI1155" s="17"/>
      <c r="MRJ1155" s="17"/>
      <c r="MRK1155" s="17"/>
      <c r="MRL1155" s="17"/>
      <c r="MRM1155" s="17"/>
      <c r="MRN1155" s="17"/>
      <c r="MRO1155" s="17"/>
      <c r="MRP1155" s="17"/>
      <c r="MRQ1155" s="17"/>
      <c r="MRR1155" s="17"/>
      <c r="MRS1155" s="17"/>
      <c r="MRT1155" s="17"/>
      <c r="MRU1155" s="17"/>
      <c r="MRV1155" s="17"/>
      <c r="MRW1155" s="17"/>
      <c r="MRX1155" s="17"/>
      <c r="MRY1155" s="17"/>
      <c r="MRZ1155" s="17"/>
      <c r="MSA1155" s="17"/>
      <c r="MSB1155" s="17"/>
      <c r="MSC1155" s="17"/>
      <c r="MSD1155" s="17"/>
      <c r="MSE1155" s="17"/>
      <c r="MSF1155" s="17"/>
      <c r="MSG1155" s="17"/>
      <c r="MSH1155" s="17"/>
      <c r="MSI1155" s="17"/>
      <c r="MSJ1155" s="17"/>
      <c r="MSK1155" s="17"/>
      <c r="MSL1155" s="17"/>
      <c r="MSM1155" s="17"/>
      <c r="MSN1155" s="17"/>
      <c r="MSO1155" s="17"/>
      <c r="MSP1155" s="17"/>
      <c r="MSQ1155" s="17"/>
      <c r="MSR1155" s="17"/>
      <c r="MSS1155" s="17"/>
      <c r="MST1155" s="17"/>
      <c r="MSU1155" s="17"/>
      <c r="MSV1155" s="17"/>
      <c r="MSW1155" s="17"/>
      <c r="MSX1155" s="17"/>
      <c r="MSY1155" s="17"/>
      <c r="MSZ1155" s="17"/>
      <c r="MTA1155" s="17"/>
      <c r="MTB1155" s="17"/>
      <c r="MTC1155" s="17"/>
      <c r="MTD1155" s="17"/>
      <c r="MTE1155" s="17"/>
      <c r="MTF1155" s="17"/>
      <c r="MTG1155" s="17"/>
      <c r="MTH1155" s="17"/>
      <c r="MTI1155" s="17"/>
      <c r="MTJ1155" s="17"/>
      <c r="MTK1155" s="17"/>
      <c r="MTL1155" s="17"/>
      <c r="MTM1155" s="17"/>
      <c r="MTN1155" s="17"/>
      <c r="MTO1155" s="17"/>
      <c r="MTP1155" s="17"/>
      <c r="MTQ1155" s="17"/>
      <c r="MTR1155" s="17"/>
      <c r="MTS1155" s="17"/>
      <c r="MTT1155" s="17"/>
      <c r="MTU1155" s="17"/>
      <c r="MTV1155" s="17"/>
      <c r="MTW1155" s="17"/>
      <c r="MTX1155" s="17"/>
      <c r="MTY1155" s="17"/>
      <c r="MTZ1155" s="17"/>
      <c r="MUA1155" s="17"/>
      <c r="MUB1155" s="17"/>
      <c r="MUC1155" s="17"/>
      <c r="MUD1155" s="17"/>
      <c r="MUE1155" s="17"/>
      <c r="MUF1155" s="17"/>
      <c r="MUG1155" s="17"/>
      <c r="MUH1155" s="17"/>
      <c r="MUI1155" s="17"/>
      <c r="MUJ1155" s="17"/>
      <c r="MUK1155" s="17"/>
      <c r="MUL1155" s="17"/>
      <c r="MUM1155" s="17"/>
      <c r="MUN1155" s="17"/>
      <c r="MUO1155" s="17"/>
      <c r="MUP1155" s="17"/>
      <c r="MUQ1155" s="17"/>
      <c r="MUR1155" s="17"/>
      <c r="MUS1155" s="17"/>
      <c r="MUT1155" s="17"/>
      <c r="MUU1155" s="17"/>
      <c r="MUV1155" s="17"/>
      <c r="MUW1155" s="17"/>
      <c r="MUX1155" s="17"/>
      <c r="MUY1155" s="17"/>
      <c r="MUZ1155" s="17"/>
      <c r="MVA1155" s="17"/>
      <c r="MVB1155" s="17"/>
      <c r="MVC1155" s="17"/>
      <c r="MVD1155" s="17"/>
      <c r="MVE1155" s="17"/>
      <c r="MVF1155" s="17"/>
      <c r="MVG1155" s="17"/>
      <c r="MVH1155" s="17"/>
      <c r="MVI1155" s="17"/>
      <c r="MVJ1155" s="17"/>
      <c r="MVK1155" s="17"/>
      <c r="MVL1155" s="17"/>
      <c r="MVM1155" s="17"/>
      <c r="MVN1155" s="17"/>
      <c r="MVO1155" s="17"/>
      <c r="MVP1155" s="17"/>
      <c r="MVQ1155" s="17"/>
      <c r="MVR1155" s="17"/>
      <c r="MVS1155" s="17"/>
      <c r="MVT1155" s="17"/>
      <c r="MVU1155" s="17"/>
      <c r="MVV1155" s="17"/>
      <c r="MVW1155" s="17"/>
      <c r="MVX1155" s="17"/>
      <c r="MVY1155" s="17"/>
      <c r="MVZ1155" s="17"/>
      <c r="MWA1155" s="17"/>
      <c r="MWB1155" s="17"/>
      <c r="MWC1155" s="17"/>
      <c r="MWD1155" s="17"/>
      <c r="MWE1155" s="17"/>
      <c r="MWF1155" s="17"/>
      <c r="MWG1155" s="17"/>
      <c r="MWH1155" s="17"/>
      <c r="MWI1155" s="17"/>
      <c r="MWJ1155" s="17"/>
      <c r="MWK1155" s="17"/>
      <c r="MWL1155" s="17"/>
      <c r="MWM1155" s="17"/>
      <c r="MWN1155" s="17"/>
      <c r="MWO1155" s="17"/>
      <c r="MWP1155" s="17"/>
      <c r="MWQ1155" s="17"/>
      <c r="MWR1155" s="17"/>
      <c r="MWS1155" s="17"/>
      <c r="MWT1155" s="17"/>
      <c r="MWU1155" s="17"/>
      <c r="MWV1155" s="17"/>
      <c r="MWW1155" s="17"/>
      <c r="MWX1155" s="17"/>
      <c r="MWY1155" s="17"/>
      <c r="MWZ1155" s="17"/>
      <c r="MXA1155" s="17"/>
      <c r="MXB1155" s="17"/>
      <c r="MXC1155" s="17"/>
      <c r="MXD1155" s="17"/>
      <c r="MXE1155" s="17"/>
      <c r="MXF1155" s="17"/>
      <c r="MXG1155" s="17"/>
      <c r="MXH1155" s="17"/>
      <c r="MXI1155" s="17"/>
      <c r="MXJ1155" s="17"/>
      <c r="MXK1155" s="17"/>
      <c r="MXL1155" s="17"/>
      <c r="MXM1155" s="17"/>
      <c r="MXN1155" s="17"/>
      <c r="MXO1155" s="17"/>
      <c r="MXP1155" s="17"/>
      <c r="MXQ1155" s="17"/>
      <c r="MXR1155" s="17"/>
      <c r="MXS1155" s="17"/>
      <c r="MXT1155" s="17"/>
      <c r="MXU1155" s="17"/>
      <c r="MXV1155" s="17"/>
      <c r="MXW1155" s="17"/>
      <c r="MXX1155" s="17"/>
      <c r="MXY1155" s="17"/>
      <c r="MXZ1155" s="17"/>
      <c r="MYA1155" s="17"/>
      <c r="MYB1155" s="17"/>
      <c r="MYC1155" s="17"/>
      <c r="MYD1155" s="17"/>
      <c r="MYE1155" s="17"/>
      <c r="MYF1155" s="17"/>
      <c r="MYG1155" s="17"/>
      <c r="MYH1155" s="17"/>
      <c r="MYI1155" s="17"/>
      <c r="MYJ1155" s="17"/>
      <c r="MYK1155" s="17"/>
      <c r="MYL1155" s="17"/>
      <c r="MYM1155" s="17"/>
      <c r="MYN1155" s="17"/>
      <c r="MYO1155" s="17"/>
      <c r="MYP1155" s="17"/>
      <c r="MYQ1155" s="17"/>
      <c r="MYR1155" s="17"/>
      <c r="MYS1155" s="17"/>
      <c r="MYT1155" s="17"/>
      <c r="MYU1155" s="17"/>
      <c r="MYV1155" s="17"/>
      <c r="MYW1155" s="17"/>
      <c r="MYX1155" s="17"/>
      <c r="MYY1155" s="17"/>
      <c r="MYZ1155" s="17"/>
      <c r="MZA1155" s="17"/>
      <c r="MZB1155" s="17"/>
      <c r="MZC1155" s="17"/>
      <c r="MZD1155" s="17"/>
      <c r="MZE1155" s="17"/>
      <c r="MZF1155" s="17"/>
      <c r="MZG1155" s="17"/>
      <c r="MZH1155" s="17"/>
      <c r="MZI1155" s="17"/>
      <c r="MZJ1155" s="17"/>
      <c r="MZK1155" s="17"/>
      <c r="MZL1155" s="17"/>
      <c r="MZM1155" s="17"/>
      <c r="MZN1155" s="17"/>
      <c r="MZO1155" s="17"/>
      <c r="MZP1155" s="17"/>
      <c r="MZQ1155" s="17"/>
      <c r="MZR1155" s="17"/>
      <c r="MZS1155" s="17"/>
      <c r="MZT1155" s="17"/>
      <c r="MZU1155" s="17"/>
      <c r="MZV1155" s="17"/>
      <c r="MZW1155" s="17"/>
      <c r="MZX1155" s="17"/>
      <c r="MZY1155" s="17"/>
      <c r="MZZ1155" s="17"/>
      <c r="NAA1155" s="17"/>
      <c r="NAB1155" s="17"/>
      <c r="NAC1155" s="17"/>
      <c r="NAD1155" s="17"/>
      <c r="NAE1155" s="17"/>
      <c r="NAF1155" s="17"/>
      <c r="NAG1155" s="17"/>
      <c r="NAH1155" s="17"/>
      <c r="NAI1155" s="17"/>
      <c r="NAJ1155" s="17"/>
      <c r="NAK1155" s="17"/>
      <c r="NAL1155" s="17"/>
      <c r="NAM1155" s="17"/>
      <c r="NAN1155" s="17"/>
      <c r="NAO1155" s="17"/>
      <c r="NAP1155" s="17"/>
      <c r="NAQ1155" s="17"/>
      <c r="NAR1155" s="17"/>
      <c r="NAS1155" s="17"/>
      <c r="NAT1155" s="17"/>
      <c r="NAU1155" s="17"/>
      <c r="NAV1155" s="17"/>
      <c r="NAW1155" s="17"/>
      <c r="NAX1155" s="17"/>
      <c r="NAY1155" s="17"/>
      <c r="NAZ1155" s="17"/>
      <c r="NBA1155" s="17"/>
      <c r="NBB1155" s="17"/>
      <c r="NBC1155" s="17"/>
      <c r="NBD1155" s="17"/>
      <c r="NBE1155" s="17"/>
      <c r="NBF1155" s="17"/>
      <c r="NBG1155" s="17"/>
      <c r="NBH1155" s="17"/>
      <c r="NBI1155" s="17"/>
      <c r="NBJ1155" s="17"/>
      <c r="NBK1155" s="17"/>
      <c r="NBL1155" s="17"/>
      <c r="NBM1155" s="17"/>
      <c r="NBN1155" s="17"/>
      <c r="NBO1155" s="17"/>
      <c r="NBP1155" s="17"/>
      <c r="NBQ1155" s="17"/>
      <c r="NBR1155" s="17"/>
      <c r="NBS1155" s="17"/>
      <c r="NBT1155" s="17"/>
      <c r="NBU1155" s="17"/>
      <c r="NBV1155" s="17"/>
      <c r="NBW1155" s="17"/>
      <c r="NBX1155" s="17"/>
      <c r="NBY1155" s="17"/>
      <c r="NBZ1155" s="17"/>
      <c r="NCA1155" s="17"/>
      <c r="NCB1155" s="17"/>
      <c r="NCC1155" s="17"/>
      <c r="NCD1155" s="17"/>
      <c r="NCE1155" s="17"/>
      <c r="NCF1155" s="17"/>
      <c r="NCG1155" s="17"/>
      <c r="NCH1155" s="17"/>
      <c r="NCI1155" s="17"/>
      <c r="NCJ1155" s="17"/>
      <c r="NCK1155" s="17"/>
      <c r="NCL1155" s="17"/>
      <c r="NCM1155" s="17"/>
      <c r="NCN1155" s="17"/>
      <c r="NCO1155" s="17"/>
      <c r="NCP1155" s="17"/>
      <c r="NCQ1155" s="17"/>
      <c r="NCR1155" s="17"/>
      <c r="NCS1155" s="17"/>
      <c r="NCT1155" s="17"/>
      <c r="NCU1155" s="17"/>
      <c r="NCV1155" s="17"/>
      <c r="NCW1155" s="17"/>
      <c r="NCX1155" s="17"/>
      <c r="NCY1155" s="17"/>
      <c r="NCZ1155" s="17"/>
      <c r="NDA1155" s="17"/>
      <c r="NDB1155" s="17"/>
      <c r="NDC1155" s="17"/>
      <c r="NDD1155" s="17"/>
      <c r="NDE1155" s="17"/>
      <c r="NDF1155" s="17"/>
      <c r="NDG1155" s="17"/>
      <c r="NDH1155" s="17"/>
      <c r="NDI1155" s="17"/>
      <c r="NDJ1155" s="17"/>
      <c r="NDK1155" s="17"/>
      <c r="NDL1155" s="17"/>
      <c r="NDM1155" s="17"/>
      <c r="NDN1155" s="17"/>
      <c r="NDO1155" s="17"/>
      <c r="NDP1155" s="17"/>
      <c r="NDQ1155" s="17"/>
      <c r="NDR1155" s="17"/>
      <c r="NDS1155" s="17"/>
      <c r="NDT1155" s="17"/>
      <c r="NDU1155" s="17"/>
      <c r="NDV1155" s="17"/>
      <c r="NDW1155" s="17"/>
      <c r="NDX1155" s="17"/>
      <c r="NDY1155" s="17"/>
      <c r="NDZ1155" s="17"/>
      <c r="NEA1155" s="17"/>
      <c r="NEB1155" s="17"/>
      <c r="NEC1155" s="17"/>
      <c r="NED1155" s="17"/>
      <c r="NEE1155" s="17"/>
      <c r="NEF1155" s="17"/>
      <c r="NEG1155" s="17"/>
      <c r="NEH1155" s="17"/>
      <c r="NEI1155" s="17"/>
      <c r="NEJ1155" s="17"/>
      <c r="NEK1155" s="17"/>
      <c r="NEL1155" s="17"/>
      <c r="NEM1155" s="17"/>
      <c r="NEN1155" s="17"/>
      <c r="NEO1155" s="17"/>
      <c r="NEP1155" s="17"/>
      <c r="NEQ1155" s="17"/>
      <c r="NER1155" s="17"/>
      <c r="NES1155" s="17"/>
      <c r="NET1155" s="17"/>
      <c r="NEU1155" s="17"/>
      <c r="NEV1155" s="17"/>
      <c r="NEW1155" s="17"/>
      <c r="NEX1155" s="17"/>
      <c r="NEY1155" s="17"/>
      <c r="NEZ1155" s="17"/>
      <c r="NFA1155" s="17"/>
      <c r="NFB1155" s="17"/>
      <c r="NFC1155" s="17"/>
      <c r="NFD1155" s="17"/>
      <c r="NFE1155" s="17"/>
      <c r="NFF1155" s="17"/>
      <c r="NFG1155" s="17"/>
      <c r="NFH1155" s="17"/>
      <c r="NFI1155" s="17"/>
      <c r="NFJ1155" s="17"/>
      <c r="NFK1155" s="17"/>
      <c r="NFL1155" s="17"/>
      <c r="NFM1155" s="17"/>
      <c r="NFN1155" s="17"/>
      <c r="NFO1155" s="17"/>
      <c r="NFP1155" s="17"/>
      <c r="NFQ1155" s="17"/>
      <c r="NFR1155" s="17"/>
      <c r="NFS1155" s="17"/>
      <c r="NFT1155" s="17"/>
      <c r="NFU1155" s="17"/>
      <c r="NFV1155" s="17"/>
      <c r="NFW1155" s="17"/>
      <c r="NFX1155" s="17"/>
      <c r="NFY1155" s="17"/>
      <c r="NFZ1155" s="17"/>
      <c r="NGA1155" s="17"/>
      <c r="NGB1155" s="17"/>
      <c r="NGC1155" s="17"/>
      <c r="NGD1155" s="17"/>
      <c r="NGE1155" s="17"/>
      <c r="NGF1155" s="17"/>
      <c r="NGG1155" s="17"/>
      <c r="NGH1155" s="17"/>
      <c r="NGI1155" s="17"/>
      <c r="NGJ1155" s="17"/>
      <c r="NGK1155" s="17"/>
      <c r="NGL1155" s="17"/>
      <c r="NGM1155" s="17"/>
      <c r="NGN1155" s="17"/>
      <c r="NGO1155" s="17"/>
      <c r="NGP1155" s="17"/>
      <c r="NGQ1155" s="17"/>
      <c r="NGR1155" s="17"/>
      <c r="NGS1155" s="17"/>
      <c r="NGT1155" s="17"/>
      <c r="NGU1155" s="17"/>
      <c r="NGV1155" s="17"/>
      <c r="NGW1155" s="17"/>
      <c r="NGX1155" s="17"/>
      <c r="NGY1155" s="17"/>
      <c r="NGZ1155" s="17"/>
      <c r="NHA1155" s="17"/>
      <c r="NHB1155" s="17"/>
      <c r="NHC1155" s="17"/>
      <c r="NHD1155" s="17"/>
      <c r="NHE1155" s="17"/>
      <c r="NHF1155" s="17"/>
      <c r="NHG1155" s="17"/>
      <c r="NHH1155" s="17"/>
      <c r="NHI1155" s="17"/>
      <c r="NHJ1155" s="17"/>
      <c r="NHK1155" s="17"/>
      <c r="NHL1155" s="17"/>
      <c r="NHM1155" s="17"/>
      <c r="NHN1155" s="17"/>
      <c r="NHO1155" s="17"/>
      <c r="NHP1155" s="17"/>
      <c r="NHQ1155" s="17"/>
      <c r="NHR1155" s="17"/>
      <c r="NHS1155" s="17"/>
      <c r="NHT1155" s="17"/>
      <c r="NHU1155" s="17"/>
      <c r="NHV1155" s="17"/>
      <c r="NHW1155" s="17"/>
      <c r="NHX1155" s="17"/>
      <c r="NHY1155" s="17"/>
      <c r="NHZ1155" s="17"/>
      <c r="NIA1155" s="17"/>
      <c r="NIB1155" s="17"/>
      <c r="NIC1155" s="17"/>
      <c r="NID1155" s="17"/>
      <c r="NIE1155" s="17"/>
      <c r="NIF1155" s="17"/>
      <c r="NIG1155" s="17"/>
      <c r="NIH1155" s="17"/>
      <c r="NII1155" s="17"/>
      <c r="NIJ1155" s="17"/>
      <c r="NIK1155" s="17"/>
      <c r="NIL1155" s="17"/>
      <c r="NIM1155" s="17"/>
      <c r="NIN1155" s="17"/>
      <c r="NIO1155" s="17"/>
      <c r="NIP1155" s="17"/>
      <c r="NIQ1155" s="17"/>
      <c r="NIR1155" s="17"/>
      <c r="NIS1155" s="17"/>
      <c r="NIT1155" s="17"/>
      <c r="NIU1155" s="17"/>
      <c r="NIV1155" s="17"/>
      <c r="NIW1155" s="17"/>
      <c r="NIX1155" s="17"/>
      <c r="NIY1155" s="17"/>
      <c r="NIZ1155" s="17"/>
      <c r="NJA1155" s="17"/>
      <c r="NJB1155" s="17"/>
      <c r="NJC1155" s="17"/>
      <c r="NJD1155" s="17"/>
      <c r="NJE1155" s="17"/>
      <c r="NJF1155" s="17"/>
      <c r="NJG1155" s="17"/>
      <c r="NJH1155" s="17"/>
      <c r="NJI1155" s="17"/>
      <c r="NJJ1155" s="17"/>
      <c r="NJK1155" s="17"/>
      <c r="NJL1155" s="17"/>
      <c r="NJM1155" s="17"/>
      <c r="NJN1155" s="17"/>
      <c r="NJO1155" s="17"/>
      <c r="NJP1155" s="17"/>
      <c r="NJQ1155" s="17"/>
      <c r="NJR1155" s="17"/>
      <c r="NJS1155" s="17"/>
      <c r="NJT1155" s="17"/>
      <c r="NJU1155" s="17"/>
      <c r="NJV1155" s="17"/>
      <c r="NJW1155" s="17"/>
      <c r="NJX1155" s="17"/>
      <c r="NJY1155" s="17"/>
      <c r="NJZ1155" s="17"/>
      <c r="NKA1155" s="17"/>
      <c r="NKB1155" s="17"/>
      <c r="NKC1155" s="17"/>
      <c r="NKD1155" s="17"/>
      <c r="NKE1155" s="17"/>
      <c r="NKF1155" s="17"/>
      <c r="NKG1155" s="17"/>
      <c r="NKH1155" s="17"/>
      <c r="NKI1155" s="17"/>
      <c r="NKJ1155" s="17"/>
      <c r="NKK1155" s="17"/>
      <c r="NKL1155" s="17"/>
      <c r="NKM1155" s="17"/>
      <c r="NKN1155" s="17"/>
      <c r="NKO1155" s="17"/>
      <c r="NKP1155" s="17"/>
      <c r="NKQ1155" s="17"/>
      <c r="NKR1155" s="17"/>
      <c r="NKS1155" s="17"/>
      <c r="NKT1155" s="17"/>
      <c r="NKU1155" s="17"/>
      <c r="NKV1155" s="17"/>
      <c r="NKW1155" s="17"/>
      <c r="NKX1155" s="17"/>
      <c r="NKY1155" s="17"/>
      <c r="NKZ1155" s="17"/>
      <c r="NLA1155" s="17"/>
      <c r="NLB1155" s="17"/>
      <c r="NLC1155" s="17"/>
      <c r="NLD1155" s="17"/>
      <c r="NLE1155" s="17"/>
      <c r="NLF1155" s="17"/>
      <c r="NLG1155" s="17"/>
      <c r="NLH1155" s="17"/>
      <c r="NLI1155" s="17"/>
      <c r="NLJ1155" s="17"/>
      <c r="NLK1155" s="17"/>
      <c r="NLL1155" s="17"/>
      <c r="NLM1155" s="17"/>
      <c r="NLN1155" s="17"/>
      <c r="NLO1155" s="17"/>
      <c r="NLP1155" s="17"/>
      <c r="NLQ1155" s="17"/>
      <c r="NLR1155" s="17"/>
      <c r="NLS1155" s="17"/>
      <c r="NLT1155" s="17"/>
      <c r="NLU1155" s="17"/>
      <c r="NLV1155" s="17"/>
      <c r="NLW1155" s="17"/>
      <c r="NLX1155" s="17"/>
      <c r="NLY1155" s="17"/>
      <c r="NLZ1155" s="17"/>
      <c r="NMA1155" s="17"/>
      <c r="NMB1155" s="17"/>
      <c r="NMC1155" s="17"/>
      <c r="NMD1155" s="17"/>
      <c r="NME1155" s="17"/>
      <c r="NMF1155" s="17"/>
      <c r="NMG1155" s="17"/>
      <c r="NMH1155" s="17"/>
      <c r="NMI1155" s="17"/>
      <c r="NMJ1155" s="17"/>
      <c r="NMK1155" s="17"/>
      <c r="NML1155" s="17"/>
      <c r="NMM1155" s="17"/>
      <c r="NMN1155" s="17"/>
      <c r="NMO1155" s="17"/>
      <c r="NMP1155" s="17"/>
      <c r="NMQ1155" s="17"/>
      <c r="NMR1155" s="17"/>
      <c r="NMS1155" s="17"/>
      <c r="NMT1155" s="17"/>
      <c r="NMU1155" s="17"/>
      <c r="NMV1155" s="17"/>
      <c r="NMW1155" s="17"/>
      <c r="NMX1155" s="17"/>
      <c r="NMY1155" s="17"/>
      <c r="NMZ1155" s="17"/>
      <c r="NNA1155" s="17"/>
      <c r="NNB1155" s="17"/>
      <c r="NNC1155" s="17"/>
      <c r="NND1155" s="17"/>
      <c r="NNE1155" s="17"/>
      <c r="NNF1155" s="17"/>
      <c r="NNG1155" s="17"/>
      <c r="NNH1155" s="17"/>
      <c r="NNI1155" s="17"/>
      <c r="NNJ1155" s="17"/>
      <c r="NNK1155" s="17"/>
      <c r="NNL1155" s="17"/>
      <c r="NNM1155" s="17"/>
      <c r="NNN1155" s="17"/>
      <c r="NNO1155" s="17"/>
      <c r="NNP1155" s="17"/>
      <c r="NNQ1155" s="17"/>
      <c r="NNR1155" s="17"/>
      <c r="NNS1155" s="17"/>
      <c r="NNT1155" s="17"/>
      <c r="NNU1155" s="17"/>
      <c r="NNV1155" s="17"/>
      <c r="NNW1155" s="17"/>
      <c r="NNX1155" s="17"/>
      <c r="NNY1155" s="17"/>
      <c r="NNZ1155" s="17"/>
      <c r="NOA1155" s="17"/>
      <c r="NOB1155" s="17"/>
      <c r="NOC1155" s="17"/>
      <c r="NOD1155" s="17"/>
      <c r="NOE1155" s="17"/>
      <c r="NOF1155" s="17"/>
      <c r="NOG1155" s="17"/>
      <c r="NOH1155" s="17"/>
      <c r="NOI1155" s="17"/>
      <c r="NOJ1155" s="17"/>
      <c r="NOK1155" s="17"/>
      <c r="NOL1155" s="17"/>
      <c r="NOM1155" s="17"/>
      <c r="NON1155" s="17"/>
      <c r="NOO1155" s="17"/>
      <c r="NOP1155" s="17"/>
      <c r="NOQ1155" s="17"/>
      <c r="NOR1155" s="17"/>
      <c r="NOS1155" s="17"/>
      <c r="NOT1155" s="17"/>
      <c r="NOU1155" s="17"/>
      <c r="NOV1155" s="17"/>
      <c r="NOW1155" s="17"/>
      <c r="NOX1155" s="17"/>
      <c r="NOY1155" s="17"/>
      <c r="NOZ1155" s="17"/>
      <c r="NPA1155" s="17"/>
      <c r="NPB1155" s="17"/>
      <c r="NPC1155" s="17"/>
      <c r="NPD1155" s="17"/>
      <c r="NPE1155" s="17"/>
      <c r="NPF1155" s="17"/>
      <c r="NPG1155" s="17"/>
      <c r="NPH1155" s="17"/>
      <c r="NPI1155" s="17"/>
      <c r="NPJ1155" s="17"/>
      <c r="NPK1155" s="17"/>
      <c r="NPL1155" s="17"/>
      <c r="NPM1155" s="17"/>
      <c r="NPN1155" s="17"/>
      <c r="NPO1155" s="17"/>
      <c r="NPP1155" s="17"/>
      <c r="NPQ1155" s="17"/>
      <c r="NPR1155" s="17"/>
      <c r="NPS1155" s="17"/>
      <c r="NPT1155" s="17"/>
      <c r="NPU1155" s="17"/>
      <c r="NPV1155" s="17"/>
      <c r="NPW1155" s="17"/>
      <c r="NPX1155" s="17"/>
      <c r="NPY1155" s="17"/>
      <c r="NPZ1155" s="17"/>
      <c r="NQA1155" s="17"/>
      <c r="NQB1155" s="17"/>
      <c r="NQC1155" s="17"/>
      <c r="NQD1155" s="17"/>
      <c r="NQE1155" s="17"/>
      <c r="NQF1155" s="17"/>
      <c r="NQG1155" s="17"/>
      <c r="NQH1155" s="17"/>
      <c r="NQI1155" s="17"/>
      <c r="NQJ1155" s="17"/>
      <c r="NQK1155" s="17"/>
      <c r="NQL1155" s="17"/>
      <c r="NQM1155" s="17"/>
      <c r="NQN1155" s="17"/>
      <c r="NQO1155" s="17"/>
      <c r="NQP1155" s="17"/>
      <c r="NQQ1155" s="17"/>
      <c r="NQR1155" s="17"/>
      <c r="NQS1155" s="17"/>
      <c r="NQT1155" s="17"/>
      <c r="NQU1155" s="17"/>
      <c r="NQV1155" s="17"/>
      <c r="NQW1155" s="17"/>
      <c r="NQX1155" s="17"/>
      <c r="NQY1155" s="17"/>
      <c r="NQZ1155" s="17"/>
      <c r="NRA1155" s="17"/>
      <c r="NRB1155" s="17"/>
      <c r="NRC1155" s="17"/>
      <c r="NRD1155" s="17"/>
      <c r="NRE1155" s="17"/>
      <c r="NRF1155" s="17"/>
      <c r="NRG1155" s="17"/>
      <c r="NRH1155" s="17"/>
      <c r="NRI1155" s="17"/>
      <c r="NRJ1155" s="17"/>
      <c r="NRK1155" s="17"/>
      <c r="NRL1155" s="17"/>
      <c r="NRM1155" s="17"/>
      <c r="NRN1155" s="17"/>
      <c r="NRO1155" s="17"/>
      <c r="NRP1155" s="17"/>
      <c r="NRQ1155" s="17"/>
      <c r="NRR1155" s="17"/>
      <c r="NRS1155" s="17"/>
      <c r="NRT1155" s="17"/>
      <c r="NRU1155" s="17"/>
      <c r="NRV1155" s="17"/>
      <c r="NRW1155" s="17"/>
      <c r="NRX1155" s="17"/>
      <c r="NRY1155" s="17"/>
      <c r="NRZ1155" s="17"/>
      <c r="NSA1155" s="17"/>
      <c r="NSB1155" s="17"/>
      <c r="NSC1155" s="17"/>
      <c r="NSD1155" s="17"/>
      <c r="NSE1155" s="17"/>
      <c r="NSF1155" s="17"/>
      <c r="NSG1155" s="17"/>
      <c r="NSH1155" s="17"/>
      <c r="NSI1155" s="17"/>
      <c r="NSJ1155" s="17"/>
      <c r="NSK1155" s="17"/>
      <c r="NSL1155" s="17"/>
      <c r="NSM1155" s="17"/>
      <c r="NSN1155" s="17"/>
      <c r="NSO1155" s="17"/>
      <c r="NSP1155" s="17"/>
      <c r="NSQ1155" s="17"/>
      <c r="NSR1155" s="17"/>
      <c r="NSS1155" s="17"/>
      <c r="NST1155" s="17"/>
      <c r="NSU1155" s="17"/>
      <c r="NSV1155" s="17"/>
      <c r="NSW1155" s="17"/>
      <c r="NSX1155" s="17"/>
      <c r="NSY1155" s="17"/>
      <c r="NSZ1155" s="17"/>
      <c r="NTA1155" s="17"/>
      <c r="NTB1155" s="17"/>
      <c r="NTC1155" s="17"/>
      <c r="NTD1155" s="17"/>
      <c r="NTE1155" s="17"/>
      <c r="NTF1155" s="17"/>
      <c r="NTG1155" s="17"/>
      <c r="NTH1155" s="17"/>
      <c r="NTI1155" s="17"/>
      <c r="NTJ1155" s="17"/>
      <c r="NTK1155" s="17"/>
      <c r="NTL1155" s="17"/>
      <c r="NTM1155" s="17"/>
      <c r="NTN1155" s="17"/>
      <c r="NTO1155" s="17"/>
      <c r="NTP1155" s="17"/>
      <c r="NTQ1155" s="17"/>
      <c r="NTR1155" s="17"/>
      <c r="NTS1155" s="17"/>
      <c r="NTT1155" s="17"/>
      <c r="NTU1155" s="17"/>
      <c r="NTV1155" s="17"/>
      <c r="NTW1155" s="17"/>
      <c r="NTX1155" s="17"/>
      <c r="NTY1155" s="17"/>
      <c r="NTZ1155" s="17"/>
      <c r="NUA1155" s="17"/>
      <c r="NUB1155" s="17"/>
      <c r="NUC1155" s="17"/>
      <c r="NUD1155" s="17"/>
      <c r="NUE1155" s="17"/>
      <c r="NUF1155" s="17"/>
      <c r="NUG1155" s="17"/>
      <c r="NUH1155" s="17"/>
      <c r="NUI1155" s="17"/>
      <c r="NUJ1155" s="17"/>
      <c r="NUK1155" s="17"/>
      <c r="NUL1155" s="17"/>
      <c r="NUM1155" s="17"/>
      <c r="NUN1155" s="17"/>
      <c r="NUO1155" s="17"/>
      <c r="NUP1155" s="17"/>
      <c r="NUQ1155" s="17"/>
      <c r="NUR1155" s="17"/>
      <c r="NUS1155" s="17"/>
      <c r="NUT1155" s="17"/>
      <c r="NUU1155" s="17"/>
      <c r="NUV1155" s="17"/>
      <c r="NUW1155" s="17"/>
      <c r="NUX1155" s="17"/>
      <c r="NUY1155" s="17"/>
      <c r="NUZ1155" s="17"/>
      <c r="NVA1155" s="17"/>
      <c r="NVB1155" s="17"/>
      <c r="NVC1155" s="17"/>
      <c r="NVD1155" s="17"/>
      <c r="NVE1155" s="17"/>
      <c r="NVF1155" s="17"/>
      <c r="NVG1155" s="17"/>
      <c r="NVH1155" s="17"/>
      <c r="NVI1155" s="17"/>
      <c r="NVJ1155" s="17"/>
      <c r="NVK1155" s="17"/>
      <c r="NVL1155" s="17"/>
      <c r="NVM1155" s="17"/>
      <c r="NVN1155" s="17"/>
      <c r="NVO1155" s="17"/>
      <c r="NVP1155" s="17"/>
      <c r="NVQ1155" s="17"/>
      <c r="NVR1155" s="17"/>
      <c r="NVS1155" s="17"/>
      <c r="NVT1155" s="17"/>
      <c r="NVU1155" s="17"/>
      <c r="NVV1155" s="17"/>
      <c r="NVW1155" s="17"/>
      <c r="NVX1155" s="17"/>
      <c r="NVY1155" s="17"/>
      <c r="NVZ1155" s="17"/>
      <c r="NWA1155" s="17"/>
      <c r="NWB1155" s="17"/>
      <c r="NWC1155" s="17"/>
      <c r="NWD1155" s="17"/>
      <c r="NWE1155" s="17"/>
      <c r="NWF1155" s="17"/>
      <c r="NWG1155" s="17"/>
      <c r="NWH1155" s="17"/>
      <c r="NWI1155" s="17"/>
      <c r="NWJ1155" s="17"/>
      <c r="NWK1155" s="17"/>
      <c r="NWL1155" s="17"/>
      <c r="NWM1155" s="17"/>
      <c r="NWN1155" s="17"/>
      <c r="NWO1155" s="17"/>
      <c r="NWP1155" s="17"/>
      <c r="NWQ1155" s="17"/>
      <c r="NWR1155" s="17"/>
      <c r="NWS1155" s="17"/>
      <c r="NWT1155" s="17"/>
      <c r="NWU1155" s="17"/>
      <c r="NWV1155" s="17"/>
      <c r="NWW1155" s="17"/>
      <c r="NWX1155" s="17"/>
      <c r="NWY1155" s="17"/>
      <c r="NWZ1155" s="17"/>
      <c r="NXA1155" s="17"/>
      <c r="NXB1155" s="17"/>
      <c r="NXC1155" s="17"/>
      <c r="NXD1155" s="17"/>
      <c r="NXE1155" s="17"/>
      <c r="NXF1155" s="17"/>
      <c r="NXG1155" s="17"/>
      <c r="NXH1155" s="17"/>
      <c r="NXI1155" s="17"/>
      <c r="NXJ1155" s="17"/>
      <c r="NXK1155" s="17"/>
      <c r="NXL1155" s="17"/>
      <c r="NXM1155" s="17"/>
      <c r="NXN1155" s="17"/>
      <c r="NXO1155" s="17"/>
      <c r="NXP1155" s="17"/>
      <c r="NXQ1155" s="17"/>
      <c r="NXR1155" s="17"/>
      <c r="NXS1155" s="17"/>
      <c r="NXT1155" s="17"/>
      <c r="NXU1155" s="17"/>
      <c r="NXV1155" s="17"/>
      <c r="NXW1155" s="17"/>
      <c r="NXX1155" s="17"/>
      <c r="NXY1155" s="17"/>
      <c r="NXZ1155" s="17"/>
      <c r="NYA1155" s="17"/>
      <c r="NYB1155" s="17"/>
      <c r="NYC1155" s="17"/>
      <c r="NYD1155" s="17"/>
      <c r="NYE1155" s="17"/>
      <c r="NYF1155" s="17"/>
      <c r="NYG1155" s="17"/>
      <c r="NYH1155" s="17"/>
      <c r="NYI1155" s="17"/>
      <c r="NYJ1155" s="17"/>
      <c r="NYK1155" s="17"/>
      <c r="NYL1155" s="17"/>
      <c r="NYM1155" s="17"/>
      <c r="NYN1155" s="17"/>
      <c r="NYO1155" s="17"/>
      <c r="NYP1155" s="17"/>
      <c r="NYQ1155" s="17"/>
      <c r="NYR1155" s="17"/>
      <c r="NYS1155" s="17"/>
      <c r="NYT1155" s="17"/>
      <c r="NYU1155" s="17"/>
      <c r="NYV1155" s="17"/>
      <c r="NYW1155" s="17"/>
      <c r="NYX1155" s="17"/>
      <c r="NYY1155" s="17"/>
      <c r="NYZ1155" s="17"/>
      <c r="NZA1155" s="17"/>
      <c r="NZB1155" s="17"/>
      <c r="NZC1155" s="17"/>
      <c r="NZD1155" s="17"/>
      <c r="NZE1155" s="17"/>
      <c r="NZF1155" s="17"/>
      <c r="NZG1155" s="17"/>
      <c r="NZH1155" s="17"/>
      <c r="NZI1155" s="17"/>
      <c r="NZJ1155" s="17"/>
      <c r="NZK1155" s="17"/>
      <c r="NZL1155" s="17"/>
      <c r="NZM1155" s="17"/>
      <c r="NZN1155" s="17"/>
      <c r="NZO1155" s="17"/>
      <c r="NZP1155" s="17"/>
      <c r="NZQ1155" s="17"/>
      <c r="NZR1155" s="17"/>
      <c r="NZS1155" s="17"/>
      <c r="NZT1155" s="17"/>
      <c r="NZU1155" s="17"/>
      <c r="NZV1155" s="17"/>
      <c r="NZW1155" s="17"/>
      <c r="NZX1155" s="17"/>
      <c r="NZY1155" s="17"/>
      <c r="NZZ1155" s="17"/>
      <c r="OAA1155" s="17"/>
      <c r="OAB1155" s="17"/>
      <c r="OAC1155" s="17"/>
      <c r="OAD1155" s="17"/>
      <c r="OAE1155" s="17"/>
      <c r="OAF1155" s="17"/>
      <c r="OAG1155" s="17"/>
      <c r="OAH1155" s="17"/>
      <c r="OAI1155" s="17"/>
      <c r="OAJ1155" s="17"/>
      <c r="OAK1155" s="17"/>
      <c r="OAL1155" s="17"/>
      <c r="OAM1155" s="17"/>
      <c r="OAN1155" s="17"/>
      <c r="OAO1155" s="17"/>
      <c r="OAP1155" s="17"/>
      <c r="OAQ1155" s="17"/>
      <c r="OAR1155" s="17"/>
      <c r="OAS1155" s="17"/>
      <c r="OAT1155" s="17"/>
      <c r="OAU1155" s="17"/>
      <c r="OAV1155" s="17"/>
      <c r="OAW1155" s="17"/>
      <c r="OAX1155" s="17"/>
      <c r="OAY1155" s="17"/>
      <c r="OAZ1155" s="17"/>
      <c r="OBA1155" s="17"/>
      <c r="OBB1155" s="17"/>
      <c r="OBC1155" s="17"/>
      <c r="OBD1155" s="17"/>
      <c r="OBE1155" s="17"/>
      <c r="OBF1155" s="17"/>
      <c r="OBG1155" s="17"/>
      <c r="OBH1155" s="17"/>
      <c r="OBI1155" s="17"/>
      <c r="OBJ1155" s="17"/>
      <c r="OBK1155" s="17"/>
      <c r="OBL1155" s="17"/>
      <c r="OBM1155" s="17"/>
      <c r="OBN1155" s="17"/>
      <c r="OBO1155" s="17"/>
      <c r="OBP1155" s="17"/>
      <c r="OBQ1155" s="17"/>
      <c r="OBR1155" s="17"/>
      <c r="OBS1155" s="17"/>
      <c r="OBT1155" s="17"/>
      <c r="OBU1155" s="17"/>
      <c r="OBV1155" s="17"/>
      <c r="OBW1155" s="17"/>
      <c r="OBX1155" s="17"/>
      <c r="OBY1155" s="17"/>
      <c r="OBZ1155" s="17"/>
      <c r="OCA1155" s="17"/>
      <c r="OCB1155" s="17"/>
      <c r="OCC1155" s="17"/>
      <c r="OCD1155" s="17"/>
      <c r="OCE1155" s="17"/>
      <c r="OCF1155" s="17"/>
      <c r="OCG1155" s="17"/>
      <c r="OCH1155" s="17"/>
      <c r="OCI1155" s="17"/>
      <c r="OCJ1155" s="17"/>
      <c r="OCK1155" s="17"/>
      <c r="OCL1155" s="17"/>
      <c r="OCM1155" s="17"/>
      <c r="OCN1155" s="17"/>
      <c r="OCO1155" s="17"/>
      <c r="OCP1155" s="17"/>
      <c r="OCQ1155" s="17"/>
      <c r="OCR1155" s="17"/>
      <c r="OCS1155" s="17"/>
      <c r="OCT1155" s="17"/>
      <c r="OCU1155" s="17"/>
      <c r="OCV1155" s="17"/>
      <c r="OCW1155" s="17"/>
      <c r="OCX1155" s="17"/>
      <c r="OCY1155" s="17"/>
      <c r="OCZ1155" s="17"/>
      <c r="ODA1155" s="17"/>
      <c r="ODB1155" s="17"/>
      <c r="ODC1155" s="17"/>
      <c r="ODD1155" s="17"/>
      <c r="ODE1155" s="17"/>
      <c r="ODF1155" s="17"/>
      <c r="ODG1155" s="17"/>
      <c r="ODH1155" s="17"/>
      <c r="ODI1155" s="17"/>
      <c r="ODJ1155" s="17"/>
      <c r="ODK1155" s="17"/>
      <c r="ODL1155" s="17"/>
      <c r="ODM1155" s="17"/>
      <c r="ODN1155" s="17"/>
      <c r="ODO1155" s="17"/>
      <c r="ODP1155" s="17"/>
      <c r="ODQ1155" s="17"/>
      <c r="ODR1155" s="17"/>
      <c r="ODS1155" s="17"/>
      <c r="ODT1155" s="17"/>
      <c r="ODU1155" s="17"/>
      <c r="ODV1155" s="17"/>
      <c r="ODW1155" s="17"/>
      <c r="ODX1155" s="17"/>
      <c r="ODY1155" s="17"/>
      <c r="ODZ1155" s="17"/>
      <c r="OEA1155" s="17"/>
      <c r="OEB1155" s="17"/>
      <c r="OEC1155" s="17"/>
      <c r="OED1155" s="17"/>
      <c r="OEE1155" s="17"/>
      <c r="OEF1155" s="17"/>
      <c r="OEG1155" s="17"/>
      <c r="OEH1155" s="17"/>
      <c r="OEI1155" s="17"/>
      <c r="OEJ1155" s="17"/>
      <c r="OEK1155" s="17"/>
      <c r="OEL1155" s="17"/>
      <c r="OEM1155" s="17"/>
      <c r="OEN1155" s="17"/>
      <c r="OEO1155" s="17"/>
      <c r="OEP1155" s="17"/>
      <c r="OEQ1155" s="17"/>
      <c r="OER1155" s="17"/>
      <c r="OES1155" s="17"/>
      <c r="OET1155" s="17"/>
      <c r="OEU1155" s="17"/>
      <c r="OEV1155" s="17"/>
      <c r="OEW1155" s="17"/>
      <c r="OEX1155" s="17"/>
      <c r="OEY1155" s="17"/>
      <c r="OEZ1155" s="17"/>
      <c r="OFA1155" s="17"/>
      <c r="OFB1155" s="17"/>
      <c r="OFC1155" s="17"/>
      <c r="OFD1155" s="17"/>
      <c r="OFE1155" s="17"/>
      <c r="OFF1155" s="17"/>
      <c r="OFG1155" s="17"/>
      <c r="OFH1155" s="17"/>
      <c r="OFI1155" s="17"/>
      <c r="OFJ1155" s="17"/>
      <c r="OFK1155" s="17"/>
      <c r="OFL1155" s="17"/>
      <c r="OFM1155" s="17"/>
      <c r="OFN1155" s="17"/>
      <c r="OFO1155" s="17"/>
      <c r="OFP1155" s="17"/>
      <c r="OFQ1155" s="17"/>
      <c r="OFR1155" s="17"/>
      <c r="OFS1155" s="17"/>
      <c r="OFT1155" s="17"/>
      <c r="OFU1155" s="17"/>
      <c r="OFV1155" s="17"/>
      <c r="OFW1155" s="17"/>
      <c r="OFX1155" s="17"/>
      <c r="OFY1155" s="17"/>
      <c r="OFZ1155" s="17"/>
      <c r="OGA1155" s="17"/>
      <c r="OGB1155" s="17"/>
      <c r="OGC1155" s="17"/>
      <c r="OGD1155" s="17"/>
      <c r="OGE1155" s="17"/>
      <c r="OGF1155" s="17"/>
      <c r="OGG1155" s="17"/>
      <c r="OGH1155" s="17"/>
      <c r="OGI1155" s="17"/>
      <c r="OGJ1155" s="17"/>
      <c r="OGK1155" s="17"/>
      <c r="OGL1155" s="17"/>
      <c r="OGM1155" s="17"/>
      <c r="OGN1155" s="17"/>
      <c r="OGO1155" s="17"/>
      <c r="OGP1155" s="17"/>
      <c r="OGQ1155" s="17"/>
      <c r="OGR1155" s="17"/>
      <c r="OGS1155" s="17"/>
      <c r="OGT1155" s="17"/>
      <c r="OGU1155" s="17"/>
      <c r="OGV1155" s="17"/>
      <c r="OGW1155" s="17"/>
      <c r="OGX1155" s="17"/>
      <c r="OGY1155" s="17"/>
      <c r="OGZ1155" s="17"/>
      <c r="OHA1155" s="17"/>
      <c r="OHB1155" s="17"/>
      <c r="OHC1155" s="17"/>
      <c r="OHD1155" s="17"/>
      <c r="OHE1155" s="17"/>
      <c r="OHF1155" s="17"/>
      <c r="OHG1155" s="17"/>
      <c r="OHH1155" s="17"/>
      <c r="OHI1155" s="17"/>
      <c r="OHJ1155" s="17"/>
      <c r="OHK1155" s="17"/>
      <c r="OHL1155" s="17"/>
      <c r="OHM1155" s="17"/>
      <c r="OHN1155" s="17"/>
      <c r="OHO1155" s="17"/>
      <c r="OHP1155" s="17"/>
      <c r="OHQ1155" s="17"/>
      <c r="OHR1155" s="17"/>
      <c r="OHS1155" s="17"/>
      <c r="OHT1155" s="17"/>
      <c r="OHU1155" s="17"/>
      <c r="OHV1155" s="17"/>
      <c r="OHW1155" s="17"/>
      <c r="OHX1155" s="17"/>
      <c r="OHY1155" s="17"/>
      <c r="OHZ1155" s="17"/>
      <c r="OIA1155" s="17"/>
      <c r="OIB1155" s="17"/>
      <c r="OIC1155" s="17"/>
      <c r="OID1155" s="17"/>
      <c r="OIE1155" s="17"/>
      <c r="OIF1155" s="17"/>
      <c r="OIG1155" s="17"/>
      <c r="OIH1155" s="17"/>
      <c r="OII1155" s="17"/>
      <c r="OIJ1155" s="17"/>
      <c r="OIK1155" s="17"/>
      <c r="OIL1155" s="17"/>
      <c r="OIM1155" s="17"/>
      <c r="OIN1155" s="17"/>
      <c r="OIO1155" s="17"/>
      <c r="OIP1155" s="17"/>
      <c r="OIQ1155" s="17"/>
      <c r="OIR1155" s="17"/>
      <c r="OIS1155" s="17"/>
      <c r="OIT1155" s="17"/>
      <c r="OIU1155" s="17"/>
      <c r="OIV1155" s="17"/>
      <c r="OIW1155" s="17"/>
      <c r="OIX1155" s="17"/>
      <c r="OIY1155" s="17"/>
      <c r="OIZ1155" s="17"/>
      <c r="OJA1155" s="17"/>
      <c r="OJB1155" s="17"/>
      <c r="OJC1155" s="17"/>
      <c r="OJD1155" s="17"/>
      <c r="OJE1155" s="17"/>
      <c r="OJF1155" s="17"/>
      <c r="OJG1155" s="17"/>
      <c r="OJH1155" s="17"/>
      <c r="OJI1155" s="17"/>
      <c r="OJJ1155" s="17"/>
      <c r="OJK1155" s="17"/>
      <c r="OJL1155" s="17"/>
      <c r="OJM1155" s="17"/>
      <c r="OJN1155" s="17"/>
      <c r="OJO1155" s="17"/>
      <c r="OJP1155" s="17"/>
      <c r="OJQ1155" s="17"/>
      <c r="OJR1155" s="17"/>
      <c r="OJS1155" s="17"/>
      <c r="OJT1155" s="17"/>
      <c r="OJU1155" s="17"/>
      <c r="OJV1155" s="17"/>
      <c r="OJW1155" s="17"/>
      <c r="OJX1155" s="17"/>
      <c r="OJY1155" s="17"/>
      <c r="OJZ1155" s="17"/>
      <c r="OKA1155" s="17"/>
      <c r="OKB1155" s="17"/>
      <c r="OKC1155" s="17"/>
      <c r="OKD1155" s="17"/>
      <c r="OKE1155" s="17"/>
      <c r="OKF1155" s="17"/>
      <c r="OKG1155" s="17"/>
      <c r="OKH1155" s="17"/>
      <c r="OKI1155" s="17"/>
      <c r="OKJ1155" s="17"/>
      <c r="OKK1155" s="17"/>
      <c r="OKL1155" s="17"/>
      <c r="OKM1155" s="17"/>
      <c r="OKN1155" s="17"/>
      <c r="OKO1155" s="17"/>
      <c r="OKP1155" s="17"/>
      <c r="OKQ1155" s="17"/>
      <c r="OKR1155" s="17"/>
      <c r="OKS1155" s="17"/>
      <c r="OKT1155" s="17"/>
      <c r="OKU1155" s="17"/>
      <c r="OKV1155" s="17"/>
      <c r="OKW1155" s="17"/>
      <c r="OKX1155" s="17"/>
      <c r="OKY1155" s="17"/>
      <c r="OKZ1155" s="17"/>
      <c r="OLA1155" s="17"/>
      <c r="OLB1155" s="17"/>
      <c r="OLC1155" s="17"/>
      <c r="OLD1155" s="17"/>
      <c r="OLE1155" s="17"/>
      <c r="OLF1155" s="17"/>
      <c r="OLG1155" s="17"/>
      <c r="OLH1155" s="17"/>
      <c r="OLI1155" s="17"/>
      <c r="OLJ1155" s="17"/>
      <c r="OLK1155" s="17"/>
      <c r="OLL1155" s="17"/>
      <c r="OLM1155" s="17"/>
      <c r="OLN1155" s="17"/>
      <c r="OLO1155" s="17"/>
      <c r="OLP1155" s="17"/>
      <c r="OLQ1155" s="17"/>
      <c r="OLR1155" s="17"/>
      <c r="OLS1155" s="17"/>
      <c r="OLT1155" s="17"/>
      <c r="OLU1155" s="17"/>
      <c r="OLV1155" s="17"/>
      <c r="OLW1155" s="17"/>
      <c r="OLX1155" s="17"/>
      <c r="OLY1155" s="17"/>
      <c r="OLZ1155" s="17"/>
      <c r="OMA1155" s="17"/>
      <c r="OMB1155" s="17"/>
      <c r="OMC1155" s="17"/>
      <c r="OMD1155" s="17"/>
      <c r="OME1155" s="17"/>
      <c r="OMF1155" s="17"/>
      <c r="OMG1155" s="17"/>
      <c r="OMH1155" s="17"/>
      <c r="OMI1155" s="17"/>
      <c r="OMJ1155" s="17"/>
      <c r="OMK1155" s="17"/>
      <c r="OML1155" s="17"/>
      <c r="OMM1155" s="17"/>
      <c r="OMN1155" s="17"/>
      <c r="OMO1155" s="17"/>
      <c r="OMP1155" s="17"/>
      <c r="OMQ1155" s="17"/>
      <c r="OMR1155" s="17"/>
      <c r="OMS1155" s="17"/>
      <c r="OMT1155" s="17"/>
      <c r="OMU1155" s="17"/>
      <c r="OMV1155" s="17"/>
      <c r="OMW1155" s="17"/>
      <c r="OMX1155" s="17"/>
      <c r="OMY1155" s="17"/>
      <c r="OMZ1155" s="17"/>
      <c r="ONA1155" s="17"/>
      <c r="ONB1155" s="17"/>
      <c r="ONC1155" s="17"/>
      <c r="OND1155" s="17"/>
      <c r="ONE1155" s="17"/>
      <c r="ONF1155" s="17"/>
      <c r="ONG1155" s="17"/>
      <c r="ONH1155" s="17"/>
      <c r="ONI1155" s="17"/>
      <c r="ONJ1155" s="17"/>
      <c r="ONK1155" s="17"/>
      <c r="ONL1155" s="17"/>
      <c r="ONM1155" s="17"/>
      <c r="ONN1155" s="17"/>
      <c r="ONO1155" s="17"/>
      <c r="ONP1155" s="17"/>
      <c r="ONQ1155" s="17"/>
      <c r="ONR1155" s="17"/>
      <c r="ONS1155" s="17"/>
      <c r="ONT1155" s="17"/>
      <c r="ONU1155" s="17"/>
      <c r="ONV1155" s="17"/>
      <c r="ONW1155" s="17"/>
      <c r="ONX1155" s="17"/>
      <c r="ONY1155" s="17"/>
      <c r="ONZ1155" s="17"/>
      <c r="OOA1155" s="17"/>
      <c r="OOB1155" s="17"/>
      <c r="OOC1155" s="17"/>
      <c r="OOD1155" s="17"/>
      <c r="OOE1155" s="17"/>
      <c r="OOF1155" s="17"/>
      <c r="OOG1155" s="17"/>
      <c r="OOH1155" s="17"/>
      <c r="OOI1155" s="17"/>
      <c r="OOJ1155" s="17"/>
      <c r="OOK1155" s="17"/>
      <c r="OOL1155" s="17"/>
      <c r="OOM1155" s="17"/>
      <c r="OON1155" s="17"/>
      <c r="OOO1155" s="17"/>
      <c r="OOP1155" s="17"/>
      <c r="OOQ1155" s="17"/>
      <c r="OOR1155" s="17"/>
      <c r="OOS1155" s="17"/>
      <c r="OOT1155" s="17"/>
      <c r="OOU1155" s="17"/>
      <c r="OOV1155" s="17"/>
      <c r="OOW1155" s="17"/>
      <c r="OOX1155" s="17"/>
      <c r="OOY1155" s="17"/>
      <c r="OOZ1155" s="17"/>
      <c r="OPA1155" s="17"/>
      <c r="OPB1155" s="17"/>
      <c r="OPC1155" s="17"/>
      <c r="OPD1155" s="17"/>
      <c r="OPE1155" s="17"/>
      <c r="OPF1155" s="17"/>
      <c r="OPG1155" s="17"/>
      <c r="OPH1155" s="17"/>
      <c r="OPI1155" s="17"/>
      <c r="OPJ1155" s="17"/>
      <c r="OPK1155" s="17"/>
      <c r="OPL1155" s="17"/>
      <c r="OPM1155" s="17"/>
      <c r="OPN1155" s="17"/>
      <c r="OPO1155" s="17"/>
      <c r="OPP1155" s="17"/>
      <c r="OPQ1155" s="17"/>
      <c r="OPR1155" s="17"/>
      <c r="OPS1155" s="17"/>
      <c r="OPT1155" s="17"/>
      <c r="OPU1155" s="17"/>
      <c r="OPV1155" s="17"/>
      <c r="OPW1155" s="17"/>
      <c r="OPX1155" s="17"/>
      <c r="OPY1155" s="17"/>
      <c r="OPZ1155" s="17"/>
      <c r="OQA1155" s="17"/>
      <c r="OQB1155" s="17"/>
      <c r="OQC1155" s="17"/>
      <c r="OQD1155" s="17"/>
      <c r="OQE1155" s="17"/>
      <c r="OQF1155" s="17"/>
      <c r="OQG1155" s="17"/>
      <c r="OQH1155" s="17"/>
      <c r="OQI1155" s="17"/>
      <c r="OQJ1155" s="17"/>
      <c r="OQK1155" s="17"/>
      <c r="OQL1155" s="17"/>
      <c r="OQM1155" s="17"/>
      <c r="OQN1155" s="17"/>
      <c r="OQO1155" s="17"/>
      <c r="OQP1155" s="17"/>
      <c r="OQQ1155" s="17"/>
      <c r="OQR1155" s="17"/>
      <c r="OQS1155" s="17"/>
      <c r="OQT1155" s="17"/>
      <c r="OQU1155" s="17"/>
      <c r="OQV1155" s="17"/>
      <c r="OQW1155" s="17"/>
      <c r="OQX1155" s="17"/>
      <c r="OQY1155" s="17"/>
      <c r="OQZ1155" s="17"/>
      <c r="ORA1155" s="17"/>
      <c r="ORB1155" s="17"/>
      <c r="ORC1155" s="17"/>
      <c r="ORD1155" s="17"/>
      <c r="ORE1155" s="17"/>
      <c r="ORF1155" s="17"/>
      <c r="ORG1155" s="17"/>
      <c r="ORH1155" s="17"/>
      <c r="ORI1155" s="17"/>
      <c r="ORJ1155" s="17"/>
      <c r="ORK1155" s="17"/>
      <c r="ORL1155" s="17"/>
      <c r="ORM1155" s="17"/>
      <c r="ORN1155" s="17"/>
      <c r="ORO1155" s="17"/>
      <c r="ORP1155" s="17"/>
      <c r="ORQ1155" s="17"/>
      <c r="ORR1155" s="17"/>
      <c r="ORS1155" s="17"/>
      <c r="ORT1155" s="17"/>
      <c r="ORU1155" s="17"/>
      <c r="ORV1155" s="17"/>
      <c r="ORW1155" s="17"/>
      <c r="ORX1155" s="17"/>
      <c r="ORY1155" s="17"/>
      <c r="ORZ1155" s="17"/>
      <c r="OSA1155" s="17"/>
      <c r="OSB1155" s="17"/>
      <c r="OSC1155" s="17"/>
      <c r="OSD1155" s="17"/>
      <c r="OSE1155" s="17"/>
      <c r="OSF1155" s="17"/>
      <c r="OSG1155" s="17"/>
      <c r="OSH1155" s="17"/>
      <c r="OSI1155" s="17"/>
      <c r="OSJ1155" s="17"/>
      <c r="OSK1155" s="17"/>
      <c r="OSL1155" s="17"/>
      <c r="OSM1155" s="17"/>
      <c r="OSN1155" s="17"/>
      <c r="OSO1155" s="17"/>
      <c r="OSP1155" s="17"/>
      <c r="OSQ1155" s="17"/>
      <c r="OSR1155" s="17"/>
      <c r="OSS1155" s="17"/>
      <c r="OST1155" s="17"/>
      <c r="OSU1155" s="17"/>
      <c r="OSV1155" s="17"/>
      <c r="OSW1155" s="17"/>
      <c r="OSX1155" s="17"/>
      <c r="OSY1155" s="17"/>
      <c r="OSZ1155" s="17"/>
      <c r="OTA1155" s="17"/>
      <c r="OTB1155" s="17"/>
      <c r="OTC1155" s="17"/>
      <c r="OTD1155" s="17"/>
      <c r="OTE1155" s="17"/>
      <c r="OTF1155" s="17"/>
      <c r="OTG1155" s="17"/>
      <c r="OTH1155" s="17"/>
      <c r="OTI1155" s="17"/>
      <c r="OTJ1155" s="17"/>
      <c r="OTK1155" s="17"/>
      <c r="OTL1155" s="17"/>
      <c r="OTM1155" s="17"/>
      <c r="OTN1155" s="17"/>
      <c r="OTO1155" s="17"/>
      <c r="OTP1155" s="17"/>
      <c r="OTQ1155" s="17"/>
      <c r="OTR1155" s="17"/>
      <c r="OTS1155" s="17"/>
      <c r="OTT1155" s="17"/>
      <c r="OTU1155" s="17"/>
      <c r="OTV1155" s="17"/>
      <c r="OTW1155" s="17"/>
      <c r="OTX1155" s="17"/>
      <c r="OTY1155" s="17"/>
      <c r="OTZ1155" s="17"/>
      <c r="OUA1155" s="17"/>
      <c r="OUB1155" s="17"/>
      <c r="OUC1155" s="17"/>
      <c r="OUD1155" s="17"/>
      <c r="OUE1155" s="17"/>
      <c r="OUF1155" s="17"/>
      <c r="OUG1155" s="17"/>
      <c r="OUH1155" s="17"/>
      <c r="OUI1155" s="17"/>
      <c r="OUJ1155" s="17"/>
      <c r="OUK1155" s="17"/>
      <c r="OUL1155" s="17"/>
      <c r="OUM1155" s="17"/>
      <c r="OUN1155" s="17"/>
      <c r="OUO1155" s="17"/>
      <c r="OUP1155" s="17"/>
      <c r="OUQ1155" s="17"/>
      <c r="OUR1155" s="17"/>
      <c r="OUS1155" s="17"/>
      <c r="OUT1155" s="17"/>
      <c r="OUU1155" s="17"/>
      <c r="OUV1155" s="17"/>
      <c r="OUW1155" s="17"/>
      <c r="OUX1155" s="17"/>
      <c r="OUY1155" s="17"/>
      <c r="OUZ1155" s="17"/>
      <c r="OVA1155" s="17"/>
      <c r="OVB1155" s="17"/>
      <c r="OVC1155" s="17"/>
      <c r="OVD1155" s="17"/>
      <c r="OVE1155" s="17"/>
      <c r="OVF1155" s="17"/>
      <c r="OVG1155" s="17"/>
      <c r="OVH1155" s="17"/>
      <c r="OVI1155" s="17"/>
      <c r="OVJ1155" s="17"/>
      <c r="OVK1155" s="17"/>
      <c r="OVL1155" s="17"/>
      <c r="OVM1155" s="17"/>
      <c r="OVN1155" s="17"/>
      <c r="OVO1155" s="17"/>
      <c r="OVP1155" s="17"/>
      <c r="OVQ1155" s="17"/>
      <c r="OVR1155" s="17"/>
      <c r="OVS1155" s="17"/>
      <c r="OVT1155" s="17"/>
      <c r="OVU1155" s="17"/>
      <c r="OVV1155" s="17"/>
      <c r="OVW1155" s="17"/>
      <c r="OVX1155" s="17"/>
      <c r="OVY1155" s="17"/>
      <c r="OVZ1155" s="17"/>
      <c r="OWA1155" s="17"/>
      <c r="OWB1155" s="17"/>
      <c r="OWC1155" s="17"/>
      <c r="OWD1155" s="17"/>
      <c r="OWE1155" s="17"/>
      <c r="OWF1155" s="17"/>
      <c r="OWG1155" s="17"/>
      <c r="OWH1155" s="17"/>
      <c r="OWI1155" s="17"/>
      <c r="OWJ1155" s="17"/>
      <c r="OWK1155" s="17"/>
      <c r="OWL1155" s="17"/>
      <c r="OWM1155" s="17"/>
      <c r="OWN1155" s="17"/>
      <c r="OWO1155" s="17"/>
      <c r="OWP1155" s="17"/>
      <c r="OWQ1155" s="17"/>
      <c r="OWR1155" s="17"/>
      <c r="OWS1155" s="17"/>
      <c r="OWT1155" s="17"/>
      <c r="OWU1155" s="17"/>
      <c r="OWV1155" s="17"/>
      <c r="OWW1155" s="17"/>
      <c r="OWX1155" s="17"/>
      <c r="OWY1155" s="17"/>
      <c r="OWZ1155" s="17"/>
      <c r="OXA1155" s="17"/>
      <c r="OXB1155" s="17"/>
      <c r="OXC1155" s="17"/>
      <c r="OXD1155" s="17"/>
      <c r="OXE1155" s="17"/>
      <c r="OXF1155" s="17"/>
      <c r="OXG1155" s="17"/>
      <c r="OXH1155" s="17"/>
      <c r="OXI1155" s="17"/>
      <c r="OXJ1155" s="17"/>
      <c r="OXK1155" s="17"/>
      <c r="OXL1155" s="17"/>
      <c r="OXM1155" s="17"/>
      <c r="OXN1155" s="17"/>
      <c r="OXO1155" s="17"/>
      <c r="OXP1155" s="17"/>
      <c r="OXQ1155" s="17"/>
      <c r="OXR1155" s="17"/>
      <c r="OXS1155" s="17"/>
      <c r="OXT1155" s="17"/>
      <c r="OXU1155" s="17"/>
      <c r="OXV1155" s="17"/>
      <c r="OXW1155" s="17"/>
      <c r="OXX1155" s="17"/>
      <c r="OXY1155" s="17"/>
      <c r="OXZ1155" s="17"/>
      <c r="OYA1155" s="17"/>
      <c r="OYB1155" s="17"/>
      <c r="OYC1155" s="17"/>
      <c r="OYD1155" s="17"/>
      <c r="OYE1155" s="17"/>
      <c r="OYF1155" s="17"/>
      <c r="OYG1155" s="17"/>
      <c r="OYH1155" s="17"/>
      <c r="OYI1155" s="17"/>
      <c r="OYJ1155" s="17"/>
      <c r="OYK1155" s="17"/>
      <c r="OYL1155" s="17"/>
      <c r="OYM1155" s="17"/>
      <c r="OYN1155" s="17"/>
      <c r="OYO1155" s="17"/>
      <c r="OYP1155" s="17"/>
      <c r="OYQ1155" s="17"/>
      <c r="OYR1155" s="17"/>
      <c r="OYS1155" s="17"/>
      <c r="OYT1155" s="17"/>
      <c r="OYU1155" s="17"/>
      <c r="OYV1155" s="17"/>
      <c r="OYW1155" s="17"/>
      <c r="OYX1155" s="17"/>
      <c r="OYY1155" s="17"/>
      <c r="OYZ1155" s="17"/>
      <c r="OZA1155" s="17"/>
      <c r="OZB1155" s="17"/>
      <c r="OZC1155" s="17"/>
      <c r="OZD1155" s="17"/>
      <c r="OZE1155" s="17"/>
      <c r="OZF1155" s="17"/>
      <c r="OZG1155" s="17"/>
      <c r="OZH1155" s="17"/>
      <c r="OZI1155" s="17"/>
      <c r="OZJ1155" s="17"/>
      <c r="OZK1155" s="17"/>
      <c r="OZL1155" s="17"/>
      <c r="OZM1155" s="17"/>
      <c r="OZN1155" s="17"/>
      <c r="OZO1155" s="17"/>
      <c r="OZP1155" s="17"/>
      <c r="OZQ1155" s="17"/>
      <c r="OZR1155" s="17"/>
      <c r="OZS1155" s="17"/>
      <c r="OZT1155" s="17"/>
      <c r="OZU1155" s="17"/>
      <c r="OZV1155" s="17"/>
      <c r="OZW1155" s="17"/>
      <c r="OZX1155" s="17"/>
      <c r="OZY1155" s="17"/>
      <c r="OZZ1155" s="17"/>
      <c r="PAA1155" s="17"/>
      <c r="PAB1155" s="17"/>
      <c r="PAC1155" s="17"/>
      <c r="PAD1155" s="17"/>
      <c r="PAE1155" s="17"/>
      <c r="PAF1155" s="17"/>
      <c r="PAG1155" s="17"/>
      <c r="PAH1155" s="17"/>
      <c r="PAI1155" s="17"/>
      <c r="PAJ1155" s="17"/>
      <c r="PAK1155" s="17"/>
      <c r="PAL1155" s="17"/>
      <c r="PAM1155" s="17"/>
      <c r="PAN1155" s="17"/>
      <c r="PAO1155" s="17"/>
      <c r="PAP1155" s="17"/>
      <c r="PAQ1155" s="17"/>
      <c r="PAR1155" s="17"/>
      <c r="PAS1155" s="17"/>
      <c r="PAT1155" s="17"/>
      <c r="PAU1155" s="17"/>
      <c r="PAV1155" s="17"/>
      <c r="PAW1155" s="17"/>
      <c r="PAX1155" s="17"/>
      <c r="PAY1155" s="17"/>
      <c r="PAZ1155" s="17"/>
      <c r="PBA1155" s="17"/>
      <c r="PBB1155" s="17"/>
      <c r="PBC1155" s="17"/>
      <c r="PBD1155" s="17"/>
      <c r="PBE1155" s="17"/>
      <c r="PBF1155" s="17"/>
      <c r="PBG1155" s="17"/>
      <c r="PBH1155" s="17"/>
      <c r="PBI1155" s="17"/>
      <c r="PBJ1155" s="17"/>
      <c r="PBK1155" s="17"/>
      <c r="PBL1155" s="17"/>
      <c r="PBM1155" s="17"/>
      <c r="PBN1155" s="17"/>
      <c r="PBO1155" s="17"/>
      <c r="PBP1155" s="17"/>
      <c r="PBQ1155" s="17"/>
      <c r="PBR1155" s="17"/>
      <c r="PBS1155" s="17"/>
      <c r="PBT1155" s="17"/>
      <c r="PBU1155" s="17"/>
      <c r="PBV1155" s="17"/>
      <c r="PBW1155" s="17"/>
      <c r="PBX1155" s="17"/>
      <c r="PBY1155" s="17"/>
      <c r="PBZ1155" s="17"/>
      <c r="PCA1155" s="17"/>
      <c r="PCB1155" s="17"/>
      <c r="PCC1155" s="17"/>
      <c r="PCD1155" s="17"/>
      <c r="PCE1155" s="17"/>
      <c r="PCF1155" s="17"/>
      <c r="PCG1155" s="17"/>
      <c r="PCH1155" s="17"/>
      <c r="PCI1155" s="17"/>
      <c r="PCJ1155" s="17"/>
      <c r="PCK1155" s="17"/>
      <c r="PCL1155" s="17"/>
      <c r="PCM1155" s="17"/>
      <c r="PCN1155" s="17"/>
      <c r="PCO1155" s="17"/>
      <c r="PCP1155" s="17"/>
      <c r="PCQ1155" s="17"/>
      <c r="PCR1155" s="17"/>
      <c r="PCS1155" s="17"/>
      <c r="PCT1155" s="17"/>
      <c r="PCU1155" s="17"/>
      <c r="PCV1155" s="17"/>
      <c r="PCW1155" s="17"/>
      <c r="PCX1155" s="17"/>
      <c r="PCY1155" s="17"/>
      <c r="PCZ1155" s="17"/>
      <c r="PDA1155" s="17"/>
      <c r="PDB1155" s="17"/>
      <c r="PDC1155" s="17"/>
      <c r="PDD1155" s="17"/>
      <c r="PDE1155" s="17"/>
      <c r="PDF1155" s="17"/>
      <c r="PDG1155" s="17"/>
      <c r="PDH1155" s="17"/>
      <c r="PDI1155" s="17"/>
      <c r="PDJ1155" s="17"/>
      <c r="PDK1155" s="17"/>
      <c r="PDL1155" s="17"/>
      <c r="PDM1155" s="17"/>
      <c r="PDN1155" s="17"/>
      <c r="PDO1155" s="17"/>
      <c r="PDP1155" s="17"/>
      <c r="PDQ1155" s="17"/>
      <c r="PDR1155" s="17"/>
      <c r="PDS1155" s="17"/>
      <c r="PDT1155" s="17"/>
      <c r="PDU1155" s="17"/>
      <c r="PDV1155" s="17"/>
      <c r="PDW1155" s="17"/>
      <c r="PDX1155" s="17"/>
      <c r="PDY1155" s="17"/>
      <c r="PDZ1155" s="17"/>
      <c r="PEA1155" s="17"/>
      <c r="PEB1155" s="17"/>
      <c r="PEC1155" s="17"/>
      <c r="PED1155" s="17"/>
      <c r="PEE1155" s="17"/>
      <c r="PEF1155" s="17"/>
      <c r="PEG1155" s="17"/>
      <c r="PEH1155" s="17"/>
      <c r="PEI1155" s="17"/>
      <c r="PEJ1155" s="17"/>
      <c r="PEK1155" s="17"/>
      <c r="PEL1155" s="17"/>
      <c r="PEM1155" s="17"/>
      <c r="PEN1155" s="17"/>
      <c r="PEO1155" s="17"/>
      <c r="PEP1155" s="17"/>
      <c r="PEQ1155" s="17"/>
      <c r="PER1155" s="17"/>
      <c r="PES1155" s="17"/>
      <c r="PET1155" s="17"/>
      <c r="PEU1155" s="17"/>
      <c r="PEV1155" s="17"/>
      <c r="PEW1155" s="17"/>
      <c r="PEX1155" s="17"/>
      <c r="PEY1155" s="17"/>
      <c r="PEZ1155" s="17"/>
      <c r="PFA1155" s="17"/>
      <c r="PFB1155" s="17"/>
      <c r="PFC1155" s="17"/>
      <c r="PFD1155" s="17"/>
      <c r="PFE1155" s="17"/>
      <c r="PFF1155" s="17"/>
      <c r="PFG1155" s="17"/>
      <c r="PFH1155" s="17"/>
      <c r="PFI1155" s="17"/>
      <c r="PFJ1155" s="17"/>
      <c r="PFK1155" s="17"/>
      <c r="PFL1155" s="17"/>
      <c r="PFM1155" s="17"/>
      <c r="PFN1155" s="17"/>
      <c r="PFO1155" s="17"/>
      <c r="PFP1155" s="17"/>
      <c r="PFQ1155" s="17"/>
      <c r="PFR1155" s="17"/>
      <c r="PFS1155" s="17"/>
      <c r="PFT1155" s="17"/>
      <c r="PFU1155" s="17"/>
      <c r="PFV1155" s="17"/>
      <c r="PFW1155" s="17"/>
      <c r="PFX1155" s="17"/>
      <c r="PFY1155" s="17"/>
      <c r="PFZ1155" s="17"/>
      <c r="PGA1155" s="17"/>
      <c r="PGB1155" s="17"/>
      <c r="PGC1155" s="17"/>
      <c r="PGD1155" s="17"/>
      <c r="PGE1155" s="17"/>
      <c r="PGF1155" s="17"/>
      <c r="PGG1155" s="17"/>
      <c r="PGH1155" s="17"/>
      <c r="PGI1155" s="17"/>
      <c r="PGJ1155" s="17"/>
      <c r="PGK1155" s="17"/>
      <c r="PGL1155" s="17"/>
      <c r="PGM1155" s="17"/>
      <c r="PGN1155" s="17"/>
      <c r="PGO1155" s="17"/>
      <c r="PGP1155" s="17"/>
      <c r="PGQ1155" s="17"/>
      <c r="PGR1155" s="17"/>
      <c r="PGS1155" s="17"/>
      <c r="PGT1155" s="17"/>
      <c r="PGU1155" s="17"/>
      <c r="PGV1155" s="17"/>
      <c r="PGW1155" s="17"/>
      <c r="PGX1155" s="17"/>
      <c r="PGY1155" s="17"/>
      <c r="PGZ1155" s="17"/>
      <c r="PHA1155" s="17"/>
      <c r="PHB1155" s="17"/>
      <c r="PHC1155" s="17"/>
      <c r="PHD1155" s="17"/>
      <c r="PHE1155" s="17"/>
      <c r="PHF1155" s="17"/>
      <c r="PHG1155" s="17"/>
      <c r="PHH1155" s="17"/>
      <c r="PHI1155" s="17"/>
      <c r="PHJ1155" s="17"/>
      <c r="PHK1155" s="17"/>
      <c r="PHL1155" s="17"/>
      <c r="PHM1155" s="17"/>
      <c r="PHN1155" s="17"/>
      <c r="PHO1155" s="17"/>
      <c r="PHP1155" s="17"/>
      <c r="PHQ1155" s="17"/>
      <c r="PHR1155" s="17"/>
      <c r="PHS1155" s="17"/>
      <c r="PHT1155" s="17"/>
      <c r="PHU1155" s="17"/>
      <c r="PHV1155" s="17"/>
      <c r="PHW1155" s="17"/>
      <c r="PHX1155" s="17"/>
      <c r="PHY1155" s="17"/>
      <c r="PHZ1155" s="17"/>
      <c r="PIA1155" s="17"/>
      <c r="PIB1155" s="17"/>
      <c r="PIC1155" s="17"/>
      <c r="PID1155" s="17"/>
      <c r="PIE1155" s="17"/>
      <c r="PIF1155" s="17"/>
      <c r="PIG1155" s="17"/>
      <c r="PIH1155" s="17"/>
      <c r="PII1155" s="17"/>
      <c r="PIJ1155" s="17"/>
      <c r="PIK1155" s="17"/>
      <c r="PIL1155" s="17"/>
      <c r="PIM1155" s="17"/>
      <c r="PIN1155" s="17"/>
      <c r="PIO1155" s="17"/>
      <c r="PIP1155" s="17"/>
      <c r="PIQ1155" s="17"/>
      <c r="PIR1155" s="17"/>
      <c r="PIS1155" s="17"/>
      <c r="PIT1155" s="17"/>
      <c r="PIU1155" s="17"/>
      <c r="PIV1155" s="17"/>
      <c r="PIW1155" s="17"/>
      <c r="PIX1155" s="17"/>
      <c r="PIY1155" s="17"/>
      <c r="PIZ1155" s="17"/>
      <c r="PJA1155" s="17"/>
      <c r="PJB1155" s="17"/>
      <c r="PJC1155" s="17"/>
      <c r="PJD1155" s="17"/>
      <c r="PJE1155" s="17"/>
      <c r="PJF1155" s="17"/>
      <c r="PJG1155" s="17"/>
      <c r="PJH1155" s="17"/>
      <c r="PJI1155" s="17"/>
      <c r="PJJ1155" s="17"/>
      <c r="PJK1155" s="17"/>
      <c r="PJL1155" s="17"/>
      <c r="PJM1155" s="17"/>
      <c r="PJN1155" s="17"/>
      <c r="PJO1155" s="17"/>
      <c r="PJP1155" s="17"/>
      <c r="PJQ1155" s="17"/>
      <c r="PJR1155" s="17"/>
      <c r="PJS1155" s="17"/>
      <c r="PJT1155" s="17"/>
      <c r="PJU1155" s="17"/>
      <c r="PJV1155" s="17"/>
      <c r="PJW1155" s="17"/>
      <c r="PJX1155" s="17"/>
      <c r="PJY1155" s="17"/>
      <c r="PJZ1155" s="17"/>
      <c r="PKA1155" s="17"/>
      <c r="PKB1155" s="17"/>
      <c r="PKC1155" s="17"/>
      <c r="PKD1155" s="17"/>
      <c r="PKE1155" s="17"/>
      <c r="PKF1155" s="17"/>
      <c r="PKG1155" s="17"/>
      <c r="PKH1155" s="17"/>
      <c r="PKI1155" s="17"/>
      <c r="PKJ1155" s="17"/>
      <c r="PKK1155" s="17"/>
      <c r="PKL1155" s="17"/>
      <c r="PKM1155" s="17"/>
      <c r="PKN1155" s="17"/>
      <c r="PKO1155" s="17"/>
      <c r="PKP1155" s="17"/>
      <c r="PKQ1155" s="17"/>
      <c r="PKR1155" s="17"/>
      <c r="PKS1155" s="17"/>
      <c r="PKT1155" s="17"/>
      <c r="PKU1155" s="17"/>
      <c r="PKV1155" s="17"/>
      <c r="PKW1155" s="17"/>
      <c r="PKX1155" s="17"/>
      <c r="PKY1155" s="17"/>
      <c r="PKZ1155" s="17"/>
      <c r="PLA1155" s="17"/>
      <c r="PLB1155" s="17"/>
      <c r="PLC1155" s="17"/>
      <c r="PLD1155" s="17"/>
      <c r="PLE1155" s="17"/>
      <c r="PLF1155" s="17"/>
      <c r="PLG1155" s="17"/>
      <c r="PLH1155" s="17"/>
      <c r="PLI1155" s="17"/>
      <c r="PLJ1155" s="17"/>
      <c r="PLK1155" s="17"/>
      <c r="PLL1155" s="17"/>
      <c r="PLM1155" s="17"/>
      <c r="PLN1155" s="17"/>
      <c r="PLO1155" s="17"/>
      <c r="PLP1155" s="17"/>
      <c r="PLQ1155" s="17"/>
      <c r="PLR1155" s="17"/>
      <c r="PLS1155" s="17"/>
      <c r="PLT1155" s="17"/>
      <c r="PLU1155" s="17"/>
      <c r="PLV1155" s="17"/>
      <c r="PLW1155" s="17"/>
      <c r="PLX1155" s="17"/>
      <c r="PLY1155" s="17"/>
      <c r="PLZ1155" s="17"/>
      <c r="PMA1155" s="17"/>
      <c r="PMB1155" s="17"/>
      <c r="PMC1155" s="17"/>
      <c r="PMD1155" s="17"/>
      <c r="PME1155" s="17"/>
      <c r="PMF1155" s="17"/>
      <c r="PMG1155" s="17"/>
      <c r="PMH1155" s="17"/>
      <c r="PMI1155" s="17"/>
      <c r="PMJ1155" s="17"/>
      <c r="PMK1155" s="17"/>
      <c r="PML1155" s="17"/>
      <c r="PMM1155" s="17"/>
      <c r="PMN1155" s="17"/>
      <c r="PMO1155" s="17"/>
      <c r="PMP1155" s="17"/>
      <c r="PMQ1155" s="17"/>
      <c r="PMR1155" s="17"/>
      <c r="PMS1155" s="17"/>
      <c r="PMT1155" s="17"/>
      <c r="PMU1155" s="17"/>
      <c r="PMV1155" s="17"/>
      <c r="PMW1155" s="17"/>
      <c r="PMX1155" s="17"/>
      <c r="PMY1155" s="17"/>
      <c r="PMZ1155" s="17"/>
      <c r="PNA1155" s="17"/>
      <c r="PNB1155" s="17"/>
      <c r="PNC1155" s="17"/>
      <c r="PND1155" s="17"/>
      <c r="PNE1155" s="17"/>
      <c r="PNF1155" s="17"/>
      <c r="PNG1155" s="17"/>
      <c r="PNH1155" s="17"/>
      <c r="PNI1155" s="17"/>
      <c r="PNJ1155" s="17"/>
      <c r="PNK1155" s="17"/>
      <c r="PNL1155" s="17"/>
      <c r="PNM1155" s="17"/>
      <c r="PNN1155" s="17"/>
      <c r="PNO1155" s="17"/>
      <c r="PNP1155" s="17"/>
      <c r="PNQ1155" s="17"/>
      <c r="PNR1155" s="17"/>
      <c r="PNS1155" s="17"/>
      <c r="PNT1155" s="17"/>
      <c r="PNU1155" s="17"/>
      <c r="PNV1155" s="17"/>
      <c r="PNW1155" s="17"/>
      <c r="PNX1155" s="17"/>
      <c r="PNY1155" s="17"/>
      <c r="PNZ1155" s="17"/>
      <c r="POA1155" s="17"/>
      <c r="POB1155" s="17"/>
      <c r="POC1155" s="17"/>
      <c r="POD1155" s="17"/>
      <c r="POE1155" s="17"/>
      <c r="POF1155" s="17"/>
      <c r="POG1155" s="17"/>
      <c r="POH1155" s="17"/>
      <c r="POI1155" s="17"/>
      <c r="POJ1155" s="17"/>
      <c r="POK1155" s="17"/>
      <c r="POL1155" s="17"/>
      <c r="POM1155" s="17"/>
      <c r="PON1155" s="17"/>
      <c r="POO1155" s="17"/>
      <c r="POP1155" s="17"/>
      <c r="POQ1155" s="17"/>
      <c r="POR1155" s="17"/>
      <c r="POS1155" s="17"/>
      <c r="POT1155" s="17"/>
      <c r="POU1155" s="17"/>
      <c r="POV1155" s="17"/>
      <c r="POW1155" s="17"/>
      <c r="POX1155" s="17"/>
      <c r="POY1155" s="17"/>
      <c r="POZ1155" s="17"/>
      <c r="PPA1155" s="17"/>
      <c r="PPB1155" s="17"/>
      <c r="PPC1155" s="17"/>
      <c r="PPD1155" s="17"/>
      <c r="PPE1155" s="17"/>
      <c r="PPF1155" s="17"/>
      <c r="PPG1155" s="17"/>
      <c r="PPH1155" s="17"/>
      <c r="PPI1155" s="17"/>
      <c r="PPJ1155" s="17"/>
      <c r="PPK1155" s="17"/>
      <c r="PPL1155" s="17"/>
      <c r="PPM1155" s="17"/>
      <c r="PPN1155" s="17"/>
      <c r="PPO1155" s="17"/>
      <c r="PPP1155" s="17"/>
      <c r="PPQ1155" s="17"/>
      <c r="PPR1155" s="17"/>
      <c r="PPS1155" s="17"/>
      <c r="PPT1155" s="17"/>
      <c r="PPU1155" s="17"/>
      <c r="PPV1155" s="17"/>
      <c r="PPW1155" s="17"/>
      <c r="PPX1155" s="17"/>
      <c r="PPY1155" s="17"/>
      <c r="PPZ1155" s="17"/>
      <c r="PQA1155" s="17"/>
      <c r="PQB1155" s="17"/>
      <c r="PQC1155" s="17"/>
      <c r="PQD1155" s="17"/>
      <c r="PQE1155" s="17"/>
      <c r="PQF1155" s="17"/>
      <c r="PQG1155" s="17"/>
      <c r="PQH1155" s="17"/>
      <c r="PQI1155" s="17"/>
      <c r="PQJ1155" s="17"/>
      <c r="PQK1155" s="17"/>
      <c r="PQL1155" s="17"/>
      <c r="PQM1155" s="17"/>
      <c r="PQN1155" s="17"/>
      <c r="PQO1155" s="17"/>
      <c r="PQP1155" s="17"/>
      <c r="PQQ1155" s="17"/>
      <c r="PQR1155" s="17"/>
      <c r="PQS1155" s="17"/>
      <c r="PQT1155" s="17"/>
      <c r="PQU1155" s="17"/>
      <c r="PQV1155" s="17"/>
      <c r="PQW1155" s="17"/>
      <c r="PQX1155" s="17"/>
      <c r="PQY1155" s="17"/>
      <c r="PQZ1155" s="17"/>
      <c r="PRA1155" s="17"/>
      <c r="PRB1155" s="17"/>
      <c r="PRC1155" s="17"/>
      <c r="PRD1155" s="17"/>
      <c r="PRE1155" s="17"/>
      <c r="PRF1155" s="17"/>
      <c r="PRG1155" s="17"/>
      <c r="PRH1155" s="17"/>
      <c r="PRI1155" s="17"/>
      <c r="PRJ1155" s="17"/>
      <c r="PRK1155" s="17"/>
      <c r="PRL1155" s="17"/>
      <c r="PRM1155" s="17"/>
      <c r="PRN1155" s="17"/>
      <c r="PRO1155" s="17"/>
      <c r="PRP1155" s="17"/>
      <c r="PRQ1155" s="17"/>
      <c r="PRR1155" s="17"/>
      <c r="PRS1155" s="17"/>
      <c r="PRT1155" s="17"/>
      <c r="PRU1155" s="17"/>
      <c r="PRV1155" s="17"/>
      <c r="PRW1155" s="17"/>
      <c r="PRX1155" s="17"/>
      <c r="PRY1155" s="17"/>
      <c r="PRZ1155" s="17"/>
      <c r="PSA1155" s="17"/>
      <c r="PSB1155" s="17"/>
      <c r="PSC1155" s="17"/>
      <c r="PSD1155" s="17"/>
      <c r="PSE1155" s="17"/>
      <c r="PSF1155" s="17"/>
      <c r="PSG1155" s="17"/>
      <c r="PSH1155" s="17"/>
      <c r="PSI1155" s="17"/>
      <c r="PSJ1155" s="17"/>
      <c r="PSK1155" s="17"/>
      <c r="PSL1155" s="17"/>
      <c r="PSM1155" s="17"/>
      <c r="PSN1155" s="17"/>
      <c r="PSO1155" s="17"/>
      <c r="PSP1155" s="17"/>
      <c r="PSQ1155" s="17"/>
      <c r="PSR1155" s="17"/>
      <c r="PSS1155" s="17"/>
      <c r="PST1155" s="17"/>
      <c r="PSU1155" s="17"/>
      <c r="PSV1155" s="17"/>
      <c r="PSW1155" s="17"/>
      <c r="PSX1155" s="17"/>
      <c r="PSY1155" s="17"/>
      <c r="PSZ1155" s="17"/>
      <c r="PTA1155" s="17"/>
      <c r="PTB1155" s="17"/>
      <c r="PTC1155" s="17"/>
      <c r="PTD1155" s="17"/>
      <c r="PTE1155" s="17"/>
      <c r="PTF1155" s="17"/>
      <c r="PTG1155" s="17"/>
      <c r="PTH1155" s="17"/>
      <c r="PTI1155" s="17"/>
      <c r="PTJ1155" s="17"/>
      <c r="PTK1155" s="17"/>
      <c r="PTL1155" s="17"/>
      <c r="PTM1155" s="17"/>
      <c r="PTN1155" s="17"/>
      <c r="PTO1155" s="17"/>
      <c r="PTP1155" s="17"/>
      <c r="PTQ1155" s="17"/>
      <c r="PTR1155" s="17"/>
      <c r="PTS1155" s="17"/>
      <c r="PTT1155" s="17"/>
      <c r="PTU1155" s="17"/>
      <c r="PTV1155" s="17"/>
      <c r="PTW1155" s="17"/>
      <c r="PTX1155" s="17"/>
      <c r="PTY1155" s="17"/>
      <c r="PTZ1155" s="17"/>
      <c r="PUA1155" s="17"/>
      <c r="PUB1155" s="17"/>
      <c r="PUC1155" s="17"/>
      <c r="PUD1155" s="17"/>
      <c r="PUE1155" s="17"/>
      <c r="PUF1155" s="17"/>
      <c r="PUG1155" s="17"/>
      <c r="PUH1155" s="17"/>
      <c r="PUI1155" s="17"/>
      <c r="PUJ1155" s="17"/>
      <c r="PUK1155" s="17"/>
      <c r="PUL1155" s="17"/>
      <c r="PUM1155" s="17"/>
      <c r="PUN1155" s="17"/>
      <c r="PUO1155" s="17"/>
      <c r="PUP1155" s="17"/>
      <c r="PUQ1155" s="17"/>
      <c r="PUR1155" s="17"/>
      <c r="PUS1155" s="17"/>
      <c r="PUT1155" s="17"/>
      <c r="PUU1155" s="17"/>
      <c r="PUV1155" s="17"/>
      <c r="PUW1155" s="17"/>
      <c r="PUX1155" s="17"/>
      <c r="PUY1155" s="17"/>
      <c r="PUZ1155" s="17"/>
      <c r="PVA1155" s="17"/>
      <c r="PVB1155" s="17"/>
      <c r="PVC1155" s="17"/>
      <c r="PVD1155" s="17"/>
      <c r="PVE1155" s="17"/>
      <c r="PVF1155" s="17"/>
      <c r="PVG1155" s="17"/>
      <c r="PVH1155" s="17"/>
      <c r="PVI1155" s="17"/>
      <c r="PVJ1155" s="17"/>
      <c r="PVK1155" s="17"/>
      <c r="PVL1155" s="17"/>
      <c r="PVM1155" s="17"/>
      <c r="PVN1155" s="17"/>
      <c r="PVO1155" s="17"/>
      <c r="PVP1155" s="17"/>
      <c r="PVQ1155" s="17"/>
      <c r="PVR1155" s="17"/>
      <c r="PVS1155" s="17"/>
      <c r="PVT1155" s="17"/>
      <c r="PVU1155" s="17"/>
      <c r="PVV1155" s="17"/>
      <c r="PVW1155" s="17"/>
      <c r="PVX1155" s="17"/>
      <c r="PVY1155" s="17"/>
      <c r="PVZ1155" s="17"/>
      <c r="PWA1155" s="17"/>
      <c r="PWB1155" s="17"/>
      <c r="PWC1155" s="17"/>
      <c r="PWD1155" s="17"/>
      <c r="PWE1155" s="17"/>
      <c r="PWF1155" s="17"/>
      <c r="PWG1155" s="17"/>
      <c r="PWH1155" s="17"/>
      <c r="PWI1155" s="17"/>
      <c r="PWJ1155" s="17"/>
      <c r="PWK1155" s="17"/>
      <c r="PWL1155" s="17"/>
      <c r="PWM1155" s="17"/>
      <c r="PWN1155" s="17"/>
      <c r="PWO1155" s="17"/>
      <c r="PWP1155" s="17"/>
      <c r="PWQ1155" s="17"/>
      <c r="PWR1155" s="17"/>
      <c r="PWS1155" s="17"/>
      <c r="PWT1155" s="17"/>
      <c r="PWU1155" s="17"/>
      <c r="PWV1155" s="17"/>
      <c r="PWW1155" s="17"/>
      <c r="PWX1155" s="17"/>
      <c r="PWY1155" s="17"/>
      <c r="PWZ1155" s="17"/>
      <c r="PXA1155" s="17"/>
      <c r="PXB1155" s="17"/>
      <c r="PXC1155" s="17"/>
      <c r="PXD1155" s="17"/>
      <c r="PXE1155" s="17"/>
      <c r="PXF1155" s="17"/>
      <c r="PXG1155" s="17"/>
      <c r="PXH1155" s="17"/>
      <c r="PXI1155" s="17"/>
      <c r="PXJ1155" s="17"/>
      <c r="PXK1155" s="17"/>
      <c r="PXL1155" s="17"/>
      <c r="PXM1155" s="17"/>
      <c r="PXN1155" s="17"/>
      <c r="PXO1155" s="17"/>
      <c r="PXP1155" s="17"/>
      <c r="PXQ1155" s="17"/>
      <c r="PXR1155" s="17"/>
      <c r="PXS1155" s="17"/>
      <c r="PXT1155" s="17"/>
      <c r="PXU1155" s="17"/>
      <c r="PXV1155" s="17"/>
      <c r="PXW1155" s="17"/>
      <c r="PXX1155" s="17"/>
      <c r="PXY1155" s="17"/>
      <c r="PXZ1155" s="17"/>
      <c r="PYA1155" s="17"/>
      <c r="PYB1155" s="17"/>
      <c r="PYC1155" s="17"/>
      <c r="PYD1155" s="17"/>
      <c r="PYE1155" s="17"/>
      <c r="PYF1155" s="17"/>
      <c r="PYG1155" s="17"/>
      <c r="PYH1155" s="17"/>
      <c r="PYI1155" s="17"/>
      <c r="PYJ1155" s="17"/>
      <c r="PYK1155" s="17"/>
      <c r="PYL1155" s="17"/>
      <c r="PYM1155" s="17"/>
      <c r="PYN1155" s="17"/>
      <c r="PYO1155" s="17"/>
      <c r="PYP1155" s="17"/>
      <c r="PYQ1155" s="17"/>
      <c r="PYR1155" s="17"/>
      <c r="PYS1155" s="17"/>
      <c r="PYT1155" s="17"/>
      <c r="PYU1155" s="17"/>
      <c r="PYV1155" s="17"/>
      <c r="PYW1155" s="17"/>
      <c r="PYX1155" s="17"/>
      <c r="PYY1155" s="17"/>
      <c r="PYZ1155" s="17"/>
      <c r="PZA1155" s="17"/>
      <c r="PZB1155" s="17"/>
      <c r="PZC1155" s="17"/>
      <c r="PZD1155" s="17"/>
      <c r="PZE1155" s="17"/>
      <c r="PZF1155" s="17"/>
      <c r="PZG1155" s="17"/>
      <c r="PZH1155" s="17"/>
      <c r="PZI1155" s="17"/>
      <c r="PZJ1155" s="17"/>
      <c r="PZK1155" s="17"/>
      <c r="PZL1155" s="17"/>
      <c r="PZM1155" s="17"/>
      <c r="PZN1155" s="17"/>
      <c r="PZO1155" s="17"/>
      <c r="PZP1155" s="17"/>
      <c r="PZQ1155" s="17"/>
      <c r="PZR1155" s="17"/>
      <c r="PZS1155" s="17"/>
      <c r="PZT1155" s="17"/>
      <c r="PZU1155" s="17"/>
      <c r="PZV1155" s="17"/>
      <c r="PZW1155" s="17"/>
      <c r="PZX1155" s="17"/>
      <c r="PZY1155" s="17"/>
      <c r="PZZ1155" s="17"/>
      <c r="QAA1155" s="17"/>
      <c r="QAB1155" s="17"/>
      <c r="QAC1155" s="17"/>
      <c r="QAD1155" s="17"/>
      <c r="QAE1155" s="17"/>
      <c r="QAF1155" s="17"/>
      <c r="QAG1155" s="17"/>
      <c r="QAH1155" s="17"/>
      <c r="QAI1155" s="17"/>
      <c r="QAJ1155" s="17"/>
      <c r="QAK1155" s="17"/>
      <c r="QAL1155" s="17"/>
      <c r="QAM1155" s="17"/>
      <c r="QAN1155" s="17"/>
      <c r="QAO1155" s="17"/>
      <c r="QAP1155" s="17"/>
      <c r="QAQ1155" s="17"/>
      <c r="QAR1155" s="17"/>
      <c r="QAS1155" s="17"/>
      <c r="QAT1155" s="17"/>
      <c r="QAU1155" s="17"/>
      <c r="QAV1155" s="17"/>
      <c r="QAW1155" s="17"/>
      <c r="QAX1155" s="17"/>
      <c r="QAY1155" s="17"/>
      <c r="QAZ1155" s="17"/>
      <c r="QBA1155" s="17"/>
      <c r="QBB1155" s="17"/>
      <c r="QBC1155" s="17"/>
      <c r="QBD1155" s="17"/>
      <c r="QBE1155" s="17"/>
      <c r="QBF1155" s="17"/>
      <c r="QBG1155" s="17"/>
      <c r="QBH1155" s="17"/>
      <c r="QBI1155" s="17"/>
      <c r="QBJ1155" s="17"/>
      <c r="QBK1155" s="17"/>
      <c r="QBL1155" s="17"/>
      <c r="QBM1155" s="17"/>
      <c r="QBN1155" s="17"/>
      <c r="QBO1155" s="17"/>
      <c r="QBP1155" s="17"/>
      <c r="QBQ1155" s="17"/>
      <c r="QBR1155" s="17"/>
      <c r="QBS1155" s="17"/>
      <c r="QBT1155" s="17"/>
      <c r="QBU1155" s="17"/>
      <c r="QBV1155" s="17"/>
      <c r="QBW1155" s="17"/>
      <c r="QBX1155" s="17"/>
      <c r="QBY1155" s="17"/>
      <c r="QBZ1155" s="17"/>
      <c r="QCA1155" s="17"/>
      <c r="QCB1155" s="17"/>
      <c r="QCC1155" s="17"/>
      <c r="QCD1155" s="17"/>
      <c r="QCE1155" s="17"/>
      <c r="QCF1155" s="17"/>
      <c r="QCG1155" s="17"/>
      <c r="QCH1155" s="17"/>
      <c r="QCI1155" s="17"/>
      <c r="QCJ1155" s="17"/>
      <c r="QCK1155" s="17"/>
      <c r="QCL1155" s="17"/>
      <c r="QCM1155" s="17"/>
      <c r="QCN1155" s="17"/>
      <c r="QCO1155" s="17"/>
      <c r="QCP1155" s="17"/>
      <c r="QCQ1155" s="17"/>
      <c r="QCR1155" s="17"/>
      <c r="QCS1155" s="17"/>
      <c r="QCT1155" s="17"/>
      <c r="QCU1155" s="17"/>
      <c r="QCV1155" s="17"/>
      <c r="QCW1155" s="17"/>
      <c r="QCX1155" s="17"/>
      <c r="QCY1155" s="17"/>
      <c r="QCZ1155" s="17"/>
      <c r="QDA1155" s="17"/>
      <c r="QDB1155" s="17"/>
      <c r="QDC1155" s="17"/>
      <c r="QDD1155" s="17"/>
      <c r="QDE1155" s="17"/>
      <c r="QDF1155" s="17"/>
      <c r="QDG1155" s="17"/>
      <c r="QDH1155" s="17"/>
      <c r="QDI1155" s="17"/>
      <c r="QDJ1155" s="17"/>
      <c r="QDK1155" s="17"/>
      <c r="QDL1155" s="17"/>
      <c r="QDM1155" s="17"/>
      <c r="QDN1155" s="17"/>
      <c r="QDO1155" s="17"/>
      <c r="QDP1155" s="17"/>
      <c r="QDQ1155" s="17"/>
      <c r="QDR1155" s="17"/>
      <c r="QDS1155" s="17"/>
      <c r="QDT1155" s="17"/>
      <c r="QDU1155" s="17"/>
      <c r="QDV1155" s="17"/>
      <c r="QDW1155" s="17"/>
      <c r="QDX1155" s="17"/>
      <c r="QDY1155" s="17"/>
      <c r="QDZ1155" s="17"/>
      <c r="QEA1155" s="17"/>
      <c r="QEB1155" s="17"/>
      <c r="QEC1155" s="17"/>
      <c r="QED1155" s="17"/>
      <c r="QEE1155" s="17"/>
      <c r="QEF1155" s="17"/>
      <c r="QEG1155" s="17"/>
      <c r="QEH1155" s="17"/>
      <c r="QEI1155" s="17"/>
      <c r="QEJ1155" s="17"/>
      <c r="QEK1155" s="17"/>
      <c r="QEL1155" s="17"/>
      <c r="QEM1155" s="17"/>
      <c r="QEN1155" s="17"/>
      <c r="QEO1155" s="17"/>
      <c r="QEP1155" s="17"/>
      <c r="QEQ1155" s="17"/>
      <c r="QER1155" s="17"/>
      <c r="QES1155" s="17"/>
      <c r="QET1155" s="17"/>
      <c r="QEU1155" s="17"/>
      <c r="QEV1155" s="17"/>
      <c r="QEW1155" s="17"/>
      <c r="QEX1155" s="17"/>
      <c r="QEY1155" s="17"/>
      <c r="QEZ1155" s="17"/>
      <c r="QFA1155" s="17"/>
      <c r="QFB1155" s="17"/>
      <c r="QFC1155" s="17"/>
      <c r="QFD1155" s="17"/>
      <c r="QFE1155" s="17"/>
      <c r="QFF1155" s="17"/>
      <c r="QFG1155" s="17"/>
      <c r="QFH1155" s="17"/>
      <c r="QFI1155" s="17"/>
      <c r="QFJ1155" s="17"/>
      <c r="QFK1155" s="17"/>
      <c r="QFL1155" s="17"/>
      <c r="QFM1155" s="17"/>
      <c r="QFN1155" s="17"/>
      <c r="QFO1155" s="17"/>
      <c r="QFP1155" s="17"/>
      <c r="QFQ1155" s="17"/>
      <c r="QFR1155" s="17"/>
      <c r="QFS1155" s="17"/>
      <c r="QFT1155" s="17"/>
      <c r="QFU1155" s="17"/>
      <c r="QFV1155" s="17"/>
      <c r="QFW1155" s="17"/>
      <c r="QFX1155" s="17"/>
      <c r="QFY1155" s="17"/>
      <c r="QFZ1155" s="17"/>
      <c r="QGA1155" s="17"/>
      <c r="QGB1155" s="17"/>
      <c r="QGC1155" s="17"/>
      <c r="QGD1155" s="17"/>
      <c r="QGE1155" s="17"/>
      <c r="QGF1155" s="17"/>
      <c r="QGG1155" s="17"/>
      <c r="QGH1155" s="17"/>
      <c r="QGI1155" s="17"/>
      <c r="QGJ1155" s="17"/>
      <c r="QGK1155" s="17"/>
      <c r="QGL1155" s="17"/>
      <c r="QGM1155" s="17"/>
      <c r="QGN1155" s="17"/>
      <c r="QGO1155" s="17"/>
      <c r="QGP1155" s="17"/>
      <c r="QGQ1155" s="17"/>
      <c r="QGR1155" s="17"/>
      <c r="QGS1155" s="17"/>
      <c r="QGT1155" s="17"/>
      <c r="QGU1155" s="17"/>
      <c r="QGV1155" s="17"/>
      <c r="QGW1155" s="17"/>
      <c r="QGX1155" s="17"/>
      <c r="QGY1155" s="17"/>
      <c r="QGZ1155" s="17"/>
      <c r="QHA1155" s="17"/>
      <c r="QHB1155" s="17"/>
      <c r="QHC1155" s="17"/>
      <c r="QHD1155" s="17"/>
      <c r="QHE1155" s="17"/>
      <c r="QHF1155" s="17"/>
      <c r="QHG1155" s="17"/>
      <c r="QHH1155" s="17"/>
      <c r="QHI1155" s="17"/>
      <c r="QHJ1155" s="17"/>
      <c r="QHK1155" s="17"/>
      <c r="QHL1155" s="17"/>
      <c r="QHM1155" s="17"/>
      <c r="QHN1155" s="17"/>
      <c r="QHO1155" s="17"/>
      <c r="QHP1155" s="17"/>
      <c r="QHQ1155" s="17"/>
      <c r="QHR1155" s="17"/>
      <c r="QHS1155" s="17"/>
      <c r="QHT1155" s="17"/>
      <c r="QHU1155" s="17"/>
      <c r="QHV1155" s="17"/>
      <c r="QHW1155" s="17"/>
      <c r="QHX1155" s="17"/>
      <c r="QHY1155" s="17"/>
      <c r="QHZ1155" s="17"/>
      <c r="QIA1155" s="17"/>
      <c r="QIB1155" s="17"/>
      <c r="QIC1155" s="17"/>
      <c r="QID1155" s="17"/>
      <c r="QIE1155" s="17"/>
      <c r="QIF1155" s="17"/>
      <c r="QIG1155" s="17"/>
      <c r="QIH1155" s="17"/>
      <c r="QII1155" s="17"/>
      <c r="QIJ1155" s="17"/>
      <c r="QIK1155" s="17"/>
      <c r="QIL1155" s="17"/>
      <c r="QIM1155" s="17"/>
      <c r="QIN1155" s="17"/>
      <c r="QIO1155" s="17"/>
      <c r="QIP1155" s="17"/>
      <c r="QIQ1155" s="17"/>
      <c r="QIR1155" s="17"/>
      <c r="QIS1155" s="17"/>
      <c r="QIT1155" s="17"/>
      <c r="QIU1155" s="17"/>
      <c r="QIV1155" s="17"/>
      <c r="QIW1155" s="17"/>
      <c r="QIX1155" s="17"/>
      <c r="QIY1155" s="17"/>
      <c r="QIZ1155" s="17"/>
      <c r="QJA1155" s="17"/>
      <c r="QJB1155" s="17"/>
      <c r="QJC1155" s="17"/>
      <c r="QJD1155" s="17"/>
      <c r="QJE1155" s="17"/>
      <c r="QJF1155" s="17"/>
      <c r="QJG1155" s="17"/>
      <c r="QJH1155" s="17"/>
      <c r="QJI1155" s="17"/>
      <c r="QJJ1155" s="17"/>
      <c r="QJK1155" s="17"/>
      <c r="QJL1155" s="17"/>
      <c r="QJM1155" s="17"/>
      <c r="QJN1155" s="17"/>
      <c r="QJO1155" s="17"/>
      <c r="QJP1155" s="17"/>
      <c r="QJQ1155" s="17"/>
      <c r="QJR1155" s="17"/>
      <c r="QJS1155" s="17"/>
      <c r="QJT1155" s="17"/>
      <c r="QJU1155" s="17"/>
      <c r="QJV1155" s="17"/>
      <c r="QJW1155" s="17"/>
      <c r="QJX1155" s="17"/>
      <c r="QJY1155" s="17"/>
      <c r="QJZ1155" s="17"/>
      <c r="QKA1155" s="17"/>
      <c r="QKB1155" s="17"/>
      <c r="QKC1155" s="17"/>
      <c r="QKD1155" s="17"/>
      <c r="QKE1155" s="17"/>
      <c r="QKF1155" s="17"/>
      <c r="QKG1155" s="17"/>
      <c r="QKH1155" s="17"/>
      <c r="QKI1155" s="17"/>
      <c r="QKJ1155" s="17"/>
      <c r="QKK1155" s="17"/>
      <c r="QKL1155" s="17"/>
      <c r="QKM1155" s="17"/>
      <c r="QKN1155" s="17"/>
      <c r="QKO1155" s="17"/>
      <c r="QKP1155" s="17"/>
      <c r="QKQ1155" s="17"/>
      <c r="QKR1155" s="17"/>
      <c r="QKS1155" s="17"/>
      <c r="QKT1155" s="17"/>
      <c r="QKU1155" s="17"/>
      <c r="QKV1155" s="17"/>
      <c r="QKW1155" s="17"/>
      <c r="QKX1155" s="17"/>
      <c r="QKY1155" s="17"/>
      <c r="QKZ1155" s="17"/>
      <c r="QLA1155" s="17"/>
      <c r="QLB1155" s="17"/>
      <c r="QLC1155" s="17"/>
      <c r="QLD1155" s="17"/>
      <c r="QLE1155" s="17"/>
      <c r="QLF1155" s="17"/>
      <c r="QLG1155" s="17"/>
      <c r="QLH1155" s="17"/>
      <c r="QLI1155" s="17"/>
      <c r="QLJ1155" s="17"/>
      <c r="QLK1155" s="17"/>
      <c r="QLL1155" s="17"/>
      <c r="QLM1155" s="17"/>
      <c r="QLN1155" s="17"/>
      <c r="QLO1155" s="17"/>
      <c r="QLP1155" s="17"/>
      <c r="QLQ1155" s="17"/>
      <c r="QLR1155" s="17"/>
      <c r="QLS1155" s="17"/>
      <c r="QLT1155" s="17"/>
      <c r="QLU1155" s="17"/>
      <c r="QLV1155" s="17"/>
      <c r="QLW1155" s="17"/>
      <c r="QLX1155" s="17"/>
      <c r="QLY1155" s="17"/>
      <c r="QLZ1155" s="17"/>
      <c r="QMA1155" s="17"/>
      <c r="QMB1155" s="17"/>
      <c r="QMC1155" s="17"/>
      <c r="QMD1155" s="17"/>
      <c r="QME1155" s="17"/>
      <c r="QMF1155" s="17"/>
      <c r="QMG1155" s="17"/>
      <c r="QMH1155" s="17"/>
      <c r="QMI1155" s="17"/>
      <c r="QMJ1155" s="17"/>
      <c r="QMK1155" s="17"/>
      <c r="QML1155" s="17"/>
      <c r="QMM1155" s="17"/>
      <c r="QMN1155" s="17"/>
      <c r="QMO1155" s="17"/>
      <c r="QMP1155" s="17"/>
      <c r="QMQ1155" s="17"/>
      <c r="QMR1155" s="17"/>
      <c r="QMS1155" s="17"/>
      <c r="QMT1155" s="17"/>
      <c r="QMU1155" s="17"/>
      <c r="QMV1155" s="17"/>
      <c r="QMW1155" s="17"/>
      <c r="QMX1155" s="17"/>
      <c r="QMY1155" s="17"/>
      <c r="QMZ1155" s="17"/>
      <c r="QNA1155" s="17"/>
      <c r="QNB1155" s="17"/>
      <c r="QNC1155" s="17"/>
      <c r="QND1155" s="17"/>
      <c r="QNE1155" s="17"/>
      <c r="QNF1155" s="17"/>
      <c r="QNG1155" s="17"/>
      <c r="QNH1155" s="17"/>
      <c r="QNI1155" s="17"/>
      <c r="QNJ1155" s="17"/>
      <c r="QNK1155" s="17"/>
      <c r="QNL1155" s="17"/>
      <c r="QNM1155" s="17"/>
      <c r="QNN1155" s="17"/>
      <c r="QNO1155" s="17"/>
      <c r="QNP1155" s="17"/>
      <c r="QNQ1155" s="17"/>
      <c r="QNR1155" s="17"/>
      <c r="QNS1155" s="17"/>
      <c r="QNT1155" s="17"/>
      <c r="QNU1155" s="17"/>
      <c r="QNV1155" s="17"/>
      <c r="QNW1155" s="17"/>
      <c r="QNX1155" s="17"/>
      <c r="QNY1155" s="17"/>
      <c r="QNZ1155" s="17"/>
      <c r="QOA1155" s="17"/>
      <c r="QOB1155" s="17"/>
      <c r="QOC1155" s="17"/>
      <c r="QOD1155" s="17"/>
      <c r="QOE1155" s="17"/>
      <c r="QOF1155" s="17"/>
      <c r="QOG1155" s="17"/>
      <c r="QOH1155" s="17"/>
      <c r="QOI1155" s="17"/>
      <c r="QOJ1155" s="17"/>
      <c r="QOK1155" s="17"/>
      <c r="QOL1155" s="17"/>
      <c r="QOM1155" s="17"/>
      <c r="QON1155" s="17"/>
      <c r="QOO1155" s="17"/>
      <c r="QOP1155" s="17"/>
      <c r="QOQ1155" s="17"/>
      <c r="QOR1155" s="17"/>
      <c r="QOS1155" s="17"/>
      <c r="QOT1155" s="17"/>
      <c r="QOU1155" s="17"/>
      <c r="QOV1155" s="17"/>
      <c r="QOW1155" s="17"/>
      <c r="QOX1155" s="17"/>
      <c r="QOY1155" s="17"/>
      <c r="QOZ1155" s="17"/>
      <c r="QPA1155" s="17"/>
      <c r="QPB1155" s="17"/>
      <c r="QPC1155" s="17"/>
      <c r="QPD1155" s="17"/>
      <c r="QPE1155" s="17"/>
      <c r="QPF1155" s="17"/>
      <c r="QPG1155" s="17"/>
      <c r="QPH1155" s="17"/>
      <c r="QPI1155" s="17"/>
      <c r="QPJ1155" s="17"/>
      <c r="QPK1155" s="17"/>
      <c r="QPL1155" s="17"/>
      <c r="QPM1155" s="17"/>
      <c r="QPN1155" s="17"/>
      <c r="QPO1155" s="17"/>
      <c r="QPP1155" s="17"/>
      <c r="QPQ1155" s="17"/>
      <c r="QPR1155" s="17"/>
      <c r="QPS1155" s="17"/>
      <c r="QPT1155" s="17"/>
      <c r="QPU1155" s="17"/>
      <c r="QPV1155" s="17"/>
      <c r="QPW1155" s="17"/>
      <c r="QPX1155" s="17"/>
      <c r="QPY1155" s="17"/>
      <c r="QPZ1155" s="17"/>
      <c r="QQA1155" s="17"/>
      <c r="QQB1155" s="17"/>
      <c r="QQC1155" s="17"/>
      <c r="QQD1155" s="17"/>
      <c r="QQE1155" s="17"/>
      <c r="QQF1155" s="17"/>
      <c r="QQG1155" s="17"/>
      <c r="QQH1155" s="17"/>
      <c r="QQI1155" s="17"/>
      <c r="QQJ1155" s="17"/>
      <c r="QQK1155" s="17"/>
      <c r="QQL1155" s="17"/>
      <c r="QQM1155" s="17"/>
      <c r="QQN1155" s="17"/>
      <c r="QQO1155" s="17"/>
      <c r="QQP1155" s="17"/>
      <c r="QQQ1155" s="17"/>
      <c r="QQR1155" s="17"/>
      <c r="QQS1155" s="17"/>
      <c r="QQT1155" s="17"/>
      <c r="QQU1155" s="17"/>
      <c r="QQV1155" s="17"/>
      <c r="QQW1155" s="17"/>
      <c r="QQX1155" s="17"/>
      <c r="QQY1155" s="17"/>
      <c r="QQZ1155" s="17"/>
      <c r="QRA1155" s="17"/>
      <c r="QRB1155" s="17"/>
      <c r="QRC1155" s="17"/>
      <c r="QRD1155" s="17"/>
      <c r="QRE1155" s="17"/>
      <c r="QRF1155" s="17"/>
      <c r="QRG1155" s="17"/>
      <c r="QRH1155" s="17"/>
      <c r="QRI1155" s="17"/>
      <c r="QRJ1155" s="17"/>
      <c r="QRK1155" s="17"/>
      <c r="QRL1155" s="17"/>
      <c r="QRM1155" s="17"/>
      <c r="QRN1155" s="17"/>
      <c r="QRO1155" s="17"/>
      <c r="QRP1155" s="17"/>
      <c r="QRQ1155" s="17"/>
      <c r="QRR1155" s="17"/>
      <c r="QRS1155" s="17"/>
      <c r="QRT1155" s="17"/>
      <c r="QRU1155" s="17"/>
      <c r="QRV1155" s="17"/>
      <c r="QRW1155" s="17"/>
      <c r="QRX1155" s="17"/>
      <c r="QRY1155" s="17"/>
      <c r="QRZ1155" s="17"/>
      <c r="QSA1155" s="17"/>
      <c r="QSB1155" s="17"/>
      <c r="QSC1155" s="17"/>
      <c r="QSD1155" s="17"/>
      <c r="QSE1155" s="17"/>
      <c r="QSF1155" s="17"/>
      <c r="QSG1155" s="17"/>
      <c r="QSH1155" s="17"/>
      <c r="QSI1155" s="17"/>
      <c r="QSJ1155" s="17"/>
      <c r="QSK1155" s="17"/>
      <c r="QSL1155" s="17"/>
      <c r="QSM1155" s="17"/>
      <c r="QSN1155" s="17"/>
      <c r="QSO1155" s="17"/>
      <c r="QSP1155" s="17"/>
      <c r="QSQ1155" s="17"/>
      <c r="QSR1155" s="17"/>
      <c r="QSS1155" s="17"/>
      <c r="QST1155" s="17"/>
      <c r="QSU1155" s="17"/>
      <c r="QSV1155" s="17"/>
      <c r="QSW1155" s="17"/>
      <c r="QSX1155" s="17"/>
      <c r="QSY1155" s="17"/>
      <c r="QSZ1155" s="17"/>
      <c r="QTA1155" s="17"/>
      <c r="QTB1155" s="17"/>
      <c r="QTC1155" s="17"/>
      <c r="QTD1155" s="17"/>
      <c r="QTE1155" s="17"/>
      <c r="QTF1155" s="17"/>
      <c r="QTG1155" s="17"/>
      <c r="QTH1155" s="17"/>
      <c r="QTI1155" s="17"/>
      <c r="QTJ1155" s="17"/>
      <c r="QTK1155" s="17"/>
      <c r="QTL1155" s="17"/>
      <c r="QTM1155" s="17"/>
      <c r="QTN1155" s="17"/>
      <c r="QTO1155" s="17"/>
      <c r="QTP1155" s="17"/>
      <c r="QTQ1155" s="17"/>
      <c r="QTR1155" s="17"/>
      <c r="QTS1155" s="17"/>
      <c r="QTT1155" s="17"/>
      <c r="QTU1155" s="17"/>
      <c r="QTV1155" s="17"/>
      <c r="QTW1155" s="17"/>
      <c r="QTX1155" s="17"/>
      <c r="QTY1155" s="17"/>
      <c r="QTZ1155" s="17"/>
      <c r="QUA1155" s="17"/>
      <c r="QUB1155" s="17"/>
      <c r="QUC1155" s="17"/>
      <c r="QUD1155" s="17"/>
      <c r="QUE1155" s="17"/>
      <c r="QUF1155" s="17"/>
      <c r="QUG1155" s="17"/>
      <c r="QUH1155" s="17"/>
      <c r="QUI1155" s="17"/>
      <c r="QUJ1155" s="17"/>
      <c r="QUK1155" s="17"/>
      <c r="QUL1155" s="17"/>
      <c r="QUM1155" s="17"/>
      <c r="QUN1155" s="17"/>
      <c r="QUO1155" s="17"/>
      <c r="QUP1155" s="17"/>
      <c r="QUQ1155" s="17"/>
      <c r="QUR1155" s="17"/>
      <c r="QUS1155" s="17"/>
      <c r="QUT1155" s="17"/>
      <c r="QUU1155" s="17"/>
      <c r="QUV1155" s="17"/>
      <c r="QUW1155" s="17"/>
      <c r="QUX1155" s="17"/>
      <c r="QUY1155" s="17"/>
      <c r="QUZ1155" s="17"/>
      <c r="QVA1155" s="17"/>
      <c r="QVB1155" s="17"/>
      <c r="QVC1155" s="17"/>
      <c r="QVD1155" s="17"/>
      <c r="QVE1155" s="17"/>
      <c r="QVF1155" s="17"/>
      <c r="QVG1155" s="17"/>
      <c r="QVH1155" s="17"/>
      <c r="QVI1155" s="17"/>
      <c r="QVJ1155" s="17"/>
      <c r="QVK1155" s="17"/>
      <c r="QVL1155" s="17"/>
      <c r="QVM1155" s="17"/>
      <c r="QVN1155" s="17"/>
      <c r="QVO1155" s="17"/>
      <c r="QVP1155" s="17"/>
      <c r="QVQ1155" s="17"/>
      <c r="QVR1155" s="17"/>
      <c r="QVS1155" s="17"/>
      <c r="QVT1155" s="17"/>
      <c r="QVU1155" s="17"/>
      <c r="QVV1155" s="17"/>
      <c r="QVW1155" s="17"/>
      <c r="QVX1155" s="17"/>
      <c r="QVY1155" s="17"/>
      <c r="QVZ1155" s="17"/>
      <c r="QWA1155" s="17"/>
      <c r="QWB1155" s="17"/>
      <c r="QWC1155" s="17"/>
      <c r="QWD1155" s="17"/>
      <c r="QWE1155" s="17"/>
      <c r="QWF1155" s="17"/>
      <c r="QWG1155" s="17"/>
      <c r="QWH1155" s="17"/>
      <c r="QWI1155" s="17"/>
      <c r="QWJ1155" s="17"/>
      <c r="QWK1155" s="17"/>
      <c r="QWL1155" s="17"/>
      <c r="QWM1155" s="17"/>
      <c r="QWN1155" s="17"/>
      <c r="QWO1155" s="17"/>
      <c r="QWP1155" s="17"/>
      <c r="QWQ1155" s="17"/>
      <c r="QWR1155" s="17"/>
      <c r="QWS1155" s="17"/>
      <c r="QWT1155" s="17"/>
      <c r="QWU1155" s="17"/>
      <c r="QWV1155" s="17"/>
      <c r="QWW1155" s="17"/>
      <c r="QWX1155" s="17"/>
      <c r="QWY1155" s="17"/>
      <c r="QWZ1155" s="17"/>
      <c r="QXA1155" s="17"/>
      <c r="QXB1155" s="17"/>
      <c r="QXC1155" s="17"/>
      <c r="QXD1155" s="17"/>
      <c r="QXE1155" s="17"/>
      <c r="QXF1155" s="17"/>
      <c r="QXG1155" s="17"/>
      <c r="QXH1155" s="17"/>
      <c r="QXI1155" s="17"/>
      <c r="QXJ1155" s="17"/>
      <c r="QXK1155" s="17"/>
      <c r="QXL1155" s="17"/>
      <c r="QXM1155" s="17"/>
      <c r="QXN1155" s="17"/>
      <c r="QXO1155" s="17"/>
      <c r="QXP1155" s="17"/>
      <c r="QXQ1155" s="17"/>
      <c r="QXR1155" s="17"/>
      <c r="QXS1155" s="17"/>
      <c r="QXT1155" s="17"/>
      <c r="QXU1155" s="17"/>
      <c r="QXV1155" s="17"/>
      <c r="QXW1155" s="17"/>
      <c r="QXX1155" s="17"/>
      <c r="QXY1155" s="17"/>
      <c r="QXZ1155" s="17"/>
      <c r="QYA1155" s="17"/>
      <c r="QYB1155" s="17"/>
      <c r="QYC1155" s="17"/>
      <c r="QYD1155" s="17"/>
      <c r="QYE1155" s="17"/>
      <c r="QYF1155" s="17"/>
      <c r="QYG1155" s="17"/>
      <c r="QYH1155" s="17"/>
      <c r="QYI1155" s="17"/>
      <c r="QYJ1155" s="17"/>
      <c r="QYK1155" s="17"/>
      <c r="QYL1155" s="17"/>
      <c r="QYM1155" s="17"/>
      <c r="QYN1155" s="17"/>
      <c r="QYO1155" s="17"/>
      <c r="QYP1155" s="17"/>
      <c r="QYQ1155" s="17"/>
      <c r="QYR1155" s="17"/>
      <c r="QYS1155" s="17"/>
      <c r="QYT1155" s="17"/>
      <c r="QYU1155" s="17"/>
      <c r="QYV1155" s="17"/>
      <c r="QYW1155" s="17"/>
      <c r="QYX1155" s="17"/>
      <c r="QYY1155" s="17"/>
      <c r="QYZ1155" s="17"/>
      <c r="QZA1155" s="17"/>
      <c r="QZB1155" s="17"/>
      <c r="QZC1155" s="17"/>
      <c r="QZD1155" s="17"/>
      <c r="QZE1155" s="17"/>
      <c r="QZF1155" s="17"/>
      <c r="QZG1155" s="17"/>
      <c r="QZH1155" s="17"/>
      <c r="QZI1155" s="17"/>
      <c r="QZJ1155" s="17"/>
      <c r="QZK1155" s="17"/>
      <c r="QZL1155" s="17"/>
      <c r="QZM1155" s="17"/>
      <c r="QZN1155" s="17"/>
      <c r="QZO1155" s="17"/>
      <c r="QZP1155" s="17"/>
      <c r="QZQ1155" s="17"/>
      <c r="QZR1155" s="17"/>
      <c r="QZS1155" s="17"/>
      <c r="QZT1155" s="17"/>
      <c r="QZU1155" s="17"/>
      <c r="QZV1155" s="17"/>
      <c r="QZW1155" s="17"/>
      <c r="QZX1155" s="17"/>
      <c r="QZY1155" s="17"/>
      <c r="QZZ1155" s="17"/>
      <c r="RAA1155" s="17"/>
      <c r="RAB1155" s="17"/>
      <c r="RAC1155" s="17"/>
      <c r="RAD1155" s="17"/>
      <c r="RAE1155" s="17"/>
      <c r="RAF1155" s="17"/>
      <c r="RAG1155" s="17"/>
      <c r="RAH1155" s="17"/>
      <c r="RAI1155" s="17"/>
      <c r="RAJ1155" s="17"/>
      <c r="RAK1155" s="17"/>
      <c r="RAL1155" s="17"/>
      <c r="RAM1155" s="17"/>
      <c r="RAN1155" s="17"/>
      <c r="RAO1155" s="17"/>
      <c r="RAP1155" s="17"/>
      <c r="RAQ1155" s="17"/>
      <c r="RAR1155" s="17"/>
      <c r="RAS1155" s="17"/>
      <c r="RAT1155" s="17"/>
      <c r="RAU1155" s="17"/>
      <c r="RAV1155" s="17"/>
      <c r="RAW1155" s="17"/>
      <c r="RAX1155" s="17"/>
      <c r="RAY1155" s="17"/>
      <c r="RAZ1155" s="17"/>
      <c r="RBA1155" s="17"/>
      <c r="RBB1155" s="17"/>
      <c r="RBC1155" s="17"/>
      <c r="RBD1155" s="17"/>
      <c r="RBE1155" s="17"/>
      <c r="RBF1155" s="17"/>
      <c r="RBG1155" s="17"/>
      <c r="RBH1155" s="17"/>
      <c r="RBI1155" s="17"/>
      <c r="RBJ1155" s="17"/>
      <c r="RBK1155" s="17"/>
      <c r="RBL1155" s="17"/>
      <c r="RBM1155" s="17"/>
      <c r="RBN1155" s="17"/>
      <c r="RBO1155" s="17"/>
      <c r="RBP1155" s="17"/>
      <c r="RBQ1155" s="17"/>
      <c r="RBR1155" s="17"/>
      <c r="RBS1155" s="17"/>
      <c r="RBT1155" s="17"/>
      <c r="RBU1155" s="17"/>
      <c r="RBV1155" s="17"/>
      <c r="RBW1155" s="17"/>
      <c r="RBX1155" s="17"/>
      <c r="RBY1155" s="17"/>
      <c r="RBZ1155" s="17"/>
      <c r="RCA1155" s="17"/>
      <c r="RCB1155" s="17"/>
      <c r="RCC1155" s="17"/>
      <c r="RCD1155" s="17"/>
      <c r="RCE1155" s="17"/>
      <c r="RCF1155" s="17"/>
      <c r="RCG1155" s="17"/>
      <c r="RCH1155" s="17"/>
      <c r="RCI1155" s="17"/>
      <c r="RCJ1155" s="17"/>
      <c r="RCK1155" s="17"/>
      <c r="RCL1155" s="17"/>
      <c r="RCM1155" s="17"/>
      <c r="RCN1155" s="17"/>
      <c r="RCO1155" s="17"/>
      <c r="RCP1155" s="17"/>
      <c r="RCQ1155" s="17"/>
      <c r="RCR1155" s="17"/>
      <c r="RCS1155" s="17"/>
      <c r="RCT1155" s="17"/>
      <c r="RCU1155" s="17"/>
      <c r="RCV1155" s="17"/>
      <c r="RCW1155" s="17"/>
      <c r="RCX1155" s="17"/>
      <c r="RCY1155" s="17"/>
      <c r="RCZ1155" s="17"/>
      <c r="RDA1155" s="17"/>
      <c r="RDB1155" s="17"/>
      <c r="RDC1155" s="17"/>
      <c r="RDD1155" s="17"/>
      <c r="RDE1155" s="17"/>
      <c r="RDF1155" s="17"/>
      <c r="RDG1155" s="17"/>
      <c r="RDH1155" s="17"/>
      <c r="RDI1155" s="17"/>
      <c r="RDJ1155" s="17"/>
      <c r="RDK1155" s="17"/>
      <c r="RDL1155" s="17"/>
      <c r="RDM1155" s="17"/>
      <c r="RDN1155" s="17"/>
      <c r="RDO1155" s="17"/>
      <c r="RDP1155" s="17"/>
      <c r="RDQ1155" s="17"/>
      <c r="RDR1155" s="17"/>
      <c r="RDS1155" s="17"/>
      <c r="RDT1155" s="17"/>
      <c r="RDU1155" s="17"/>
      <c r="RDV1155" s="17"/>
      <c r="RDW1155" s="17"/>
      <c r="RDX1155" s="17"/>
      <c r="RDY1155" s="17"/>
      <c r="RDZ1155" s="17"/>
      <c r="REA1155" s="17"/>
      <c r="REB1155" s="17"/>
      <c r="REC1155" s="17"/>
      <c r="RED1155" s="17"/>
      <c r="REE1155" s="17"/>
      <c r="REF1155" s="17"/>
      <c r="REG1155" s="17"/>
      <c r="REH1155" s="17"/>
      <c r="REI1155" s="17"/>
      <c r="REJ1155" s="17"/>
      <c r="REK1155" s="17"/>
      <c r="REL1155" s="17"/>
      <c r="REM1155" s="17"/>
      <c r="REN1155" s="17"/>
      <c r="REO1155" s="17"/>
      <c r="REP1155" s="17"/>
      <c r="REQ1155" s="17"/>
      <c r="RER1155" s="17"/>
      <c r="RES1155" s="17"/>
      <c r="RET1155" s="17"/>
      <c r="REU1155" s="17"/>
      <c r="REV1155" s="17"/>
      <c r="REW1155" s="17"/>
      <c r="REX1155" s="17"/>
      <c r="REY1155" s="17"/>
      <c r="REZ1155" s="17"/>
      <c r="RFA1155" s="17"/>
      <c r="RFB1155" s="17"/>
      <c r="RFC1155" s="17"/>
      <c r="RFD1155" s="17"/>
      <c r="RFE1155" s="17"/>
      <c r="RFF1155" s="17"/>
      <c r="RFG1155" s="17"/>
      <c r="RFH1155" s="17"/>
      <c r="RFI1155" s="17"/>
      <c r="RFJ1155" s="17"/>
      <c r="RFK1155" s="17"/>
      <c r="RFL1155" s="17"/>
      <c r="RFM1155" s="17"/>
      <c r="RFN1155" s="17"/>
      <c r="RFO1155" s="17"/>
      <c r="RFP1155" s="17"/>
      <c r="RFQ1155" s="17"/>
      <c r="RFR1155" s="17"/>
      <c r="RFS1155" s="17"/>
      <c r="RFT1155" s="17"/>
      <c r="RFU1155" s="17"/>
      <c r="RFV1155" s="17"/>
      <c r="RFW1155" s="17"/>
      <c r="RFX1155" s="17"/>
      <c r="RFY1155" s="17"/>
      <c r="RFZ1155" s="17"/>
      <c r="RGA1155" s="17"/>
      <c r="RGB1155" s="17"/>
      <c r="RGC1155" s="17"/>
      <c r="RGD1155" s="17"/>
      <c r="RGE1155" s="17"/>
      <c r="RGF1155" s="17"/>
      <c r="RGG1155" s="17"/>
      <c r="RGH1155" s="17"/>
      <c r="RGI1155" s="17"/>
      <c r="RGJ1155" s="17"/>
      <c r="RGK1155" s="17"/>
      <c r="RGL1155" s="17"/>
      <c r="RGM1155" s="17"/>
      <c r="RGN1155" s="17"/>
      <c r="RGO1155" s="17"/>
      <c r="RGP1155" s="17"/>
      <c r="RGQ1155" s="17"/>
      <c r="RGR1155" s="17"/>
      <c r="RGS1155" s="17"/>
      <c r="RGT1155" s="17"/>
      <c r="RGU1155" s="17"/>
      <c r="RGV1155" s="17"/>
      <c r="RGW1155" s="17"/>
      <c r="RGX1155" s="17"/>
      <c r="RGY1155" s="17"/>
      <c r="RGZ1155" s="17"/>
      <c r="RHA1155" s="17"/>
      <c r="RHB1155" s="17"/>
      <c r="RHC1155" s="17"/>
      <c r="RHD1155" s="17"/>
      <c r="RHE1155" s="17"/>
      <c r="RHF1155" s="17"/>
      <c r="RHG1155" s="17"/>
      <c r="RHH1155" s="17"/>
      <c r="RHI1155" s="17"/>
      <c r="RHJ1155" s="17"/>
      <c r="RHK1155" s="17"/>
      <c r="RHL1155" s="17"/>
      <c r="RHM1155" s="17"/>
      <c r="RHN1155" s="17"/>
      <c r="RHO1155" s="17"/>
      <c r="RHP1155" s="17"/>
      <c r="RHQ1155" s="17"/>
      <c r="RHR1155" s="17"/>
      <c r="RHS1155" s="17"/>
      <c r="RHT1155" s="17"/>
      <c r="RHU1155" s="17"/>
      <c r="RHV1155" s="17"/>
      <c r="RHW1155" s="17"/>
      <c r="RHX1155" s="17"/>
      <c r="RHY1155" s="17"/>
      <c r="RHZ1155" s="17"/>
      <c r="RIA1155" s="17"/>
      <c r="RIB1155" s="17"/>
      <c r="RIC1155" s="17"/>
      <c r="RID1155" s="17"/>
      <c r="RIE1155" s="17"/>
      <c r="RIF1155" s="17"/>
      <c r="RIG1155" s="17"/>
      <c r="RIH1155" s="17"/>
      <c r="RII1155" s="17"/>
      <c r="RIJ1155" s="17"/>
      <c r="RIK1155" s="17"/>
      <c r="RIL1155" s="17"/>
      <c r="RIM1155" s="17"/>
      <c r="RIN1155" s="17"/>
      <c r="RIO1155" s="17"/>
      <c r="RIP1155" s="17"/>
      <c r="RIQ1155" s="17"/>
      <c r="RIR1155" s="17"/>
      <c r="RIS1155" s="17"/>
      <c r="RIT1155" s="17"/>
      <c r="RIU1155" s="17"/>
      <c r="RIV1155" s="17"/>
      <c r="RIW1155" s="17"/>
      <c r="RIX1155" s="17"/>
      <c r="RIY1155" s="17"/>
      <c r="RIZ1155" s="17"/>
      <c r="RJA1155" s="17"/>
      <c r="RJB1155" s="17"/>
      <c r="RJC1155" s="17"/>
      <c r="RJD1155" s="17"/>
      <c r="RJE1155" s="17"/>
      <c r="RJF1155" s="17"/>
      <c r="RJG1155" s="17"/>
      <c r="RJH1155" s="17"/>
      <c r="RJI1155" s="17"/>
      <c r="RJJ1155" s="17"/>
      <c r="RJK1155" s="17"/>
      <c r="RJL1155" s="17"/>
      <c r="RJM1155" s="17"/>
      <c r="RJN1155" s="17"/>
      <c r="RJO1155" s="17"/>
      <c r="RJP1155" s="17"/>
      <c r="RJQ1155" s="17"/>
      <c r="RJR1155" s="17"/>
      <c r="RJS1155" s="17"/>
      <c r="RJT1155" s="17"/>
      <c r="RJU1155" s="17"/>
      <c r="RJV1155" s="17"/>
      <c r="RJW1155" s="17"/>
      <c r="RJX1155" s="17"/>
      <c r="RJY1155" s="17"/>
      <c r="RJZ1155" s="17"/>
      <c r="RKA1155" s="17"/>
      <c r="RKB1155" s="17"/>
      <c r="RKC1155" s="17"/>
      <c r="RKD1155" s="17"/>
      <c r="RKE1155" s="17"/>
      <c r="RKF1155" s="17"/>
      <c r="RKG1155" s="17"/>
      <c r="RKH1155" s="17"/>
      <c r="RKI1155" s="17"/>
      <c r="RKJ1155" s="17"/>
      <c r="RKK1155" s="17"/>
      <c r="RKL1155" s="17"/>
      <c r="RKM1155" s="17"/>
      <c r="RKN1155" s="17"/>
      <c r="RKO1155" s="17"/>
      <c r="RKP1155" s="17"/>
      <c r="RKQ1155" s="17"/>
      <c r="RKR1155" s="17"/>
      <c r="RKS1155" s="17"/>
      <c r="RKT1155" s="17"/>
      <c r="RKU1155" s="17"/>
      <c r="RKV1155" s="17"/>
      <c r="RKW1155" s="17"/>
      <c r="RKX1155" s="17"/>
      <c r="RKY1155" s="17"/>
      <c r="RKZ1155" s="17"/>
      <c r="RLA1155" s="17"/>
      <c r="RLB1155" s="17"/>
      <c r="RLC1155" s="17"/>
      <c r="RLD1155" s="17"/>
      <c r="RLE1155" s="17"/>
      <c r="RLF1155" s="17"/>
      <c r="RLG1155" s="17"/>
      <c r="RLH1155" s="17"/>
      <c r="RLI1155" s="17"/>
      <c r="RLJ1155" s="17"/>
      <c r="RLK1155" s="17"/>
      <c r="RLL1155" s="17"/>
      <c r="RLM1155" s="17"/>
      <c r="RLN1155" s="17"/>
      <c r="RLO1155" s="17"/>
      <c r="RLP1155" s="17"/>
      <c r="RLQ1155" s="17"/>
      <c r="RLR1155" s="17"/>
      <c r="RLS1155" s="17"/>
      <c r="RLT1155" s="17"/>
      <c r="RLU1155" s="17"/>
      <c r="RLV1155" s="17"/>
      <c r="RLW1155" s="17"/>
      <c r="RLX1155" s="17"/>
      <c r="RLY1155" s="17"/>
      <c r="RLZ1155" s="17"/>
      <c r="RMA1155" s="17"/>
      <c r="RMB1155" s="17"/>
      <c r="RMC1155" s="17"/>
      <c r="RMD1155" s="17"/>
      <c r="RME1155" s="17"/>
      <c r="RMF1155" s="17"/>
      <c r="RMG1155" s="17"/>
      <c r="RMH1155" s="17"/>
      <c r="RMI1155" s="17"/>
      <c r="RMJ1155" s="17"/>
      <c r="RMK1155" s="17"/>
      <c r="RML1155" s="17"/>
      <c r="RMM1155" s="17"/>
      <c r="RMN1155" s="17"/>
      <c r="RMO1155" s="17"/>
      <c r="RMP1155" s="17"/>
      <c r="RMQ1155" s="17"/>
      <c r="RMR1155" s="17"/>
      <c r="RMS1155" s="17"/>
      <c r="RMT1155" s="17"/>
      <c r="RMU1155" s="17"/>
      <c r="RMV1155" s="17"/>
      <c r="RMW1155" s="17"/>
      <c r="RMX1155" s="17"/>
      <c r="RMY1155" s="17"/>
      <c r="RMZ1155" s="17"/>
      <c r="RNA1155" s="17"/>
      <c r="RNB1155" s="17"/>
      <c r="RNC1155" s="17"/>
      <c r="RND1155" s="17"/>
      <c r="RNE1155" s="17"/>
      <c r="RNF1155" s="17"/>
      <c r="RNG1155" s="17"/>
      <c r="RNH1155" s="17"/>
      <c r="RNI1155" s="17"/>
      <c r="RNJ1155" s="17"/>
      <c r="RNK1155" s="17"/>
      <c r="RNL1155" s="17"/>
      <c r="RNM1155" s="17"/>
      <c r="RNN1155" s="17"/>
      <c r="RNO1155" s="17"/>
      <c r="RNP1155" s="17"/>
      <c r="RNQ1155" s="17"/>
      <c r="RNR1155" s="17"/>
      <c r="RNS1155" s="17"/>
      <c r="RNT1155" s="17"/>
      <c r="RNU1155" s="17"/>
      <c r="RNV1155" s="17"/>
      <c r="RNW1155" s="17"/>
      <c r="RNX1155" s="17"/>
      <c r="RNY1155" s="17"/>
      <c r="RNZ1155" s="17"/>
      <c r="ROA1155" s="17"/>
      <c r="ROB1155" s="17"/>
      <c r="ROC1155" s="17"/>
      <c r="ROD1155" s="17"/>
      <c r="ROE1155" s="17"/>
      <c r="ROF1155" s="17"/>
      <c r="ROG1155" s="17"/>
      <c r="ROH1155" s="17"/>
      <c r="ROI1155" s="17"/>
      <c r="ROJ1155" s="17"/>
      <c r="ROK1155" s="17"/>
      <c r="ROL1155" s="17"/>
      <c r="ROM1155" s="17"/>
      <c r="RON1155" s="17"/>
      <c r="ROO1155" s="17"/>
      <c r="ROP1155" s="17"/>
      <c r="ROQ1155" s="17"/>
      <c r="ROR1155" s="17"/>
      <c r="ROS1155" s="17"/>
      <c r="ROT1155" s="17"/>
      <c r="ROU1155" s="17"/>
      <c r="ROV1155" s="17"/>
      <c r="ROW1155" s="17"/>
      <c r="ROX1155" s="17"/>
      <c r="ROY1155" s="17"/>
      <c r="ROZ1155" s="17"/>
      <c r="RPA1155" s="17"/>
      <c r="RPB1155" s="17"/>
      <c r="RPC1155" s="17"/>
      <c r="RPD1155" s="17"/>
      <c r="RPE1155" s="17"/>
      <c r="RPF1155" s="17"/>
      <c r="RPG1155" s="17"/>
      <c r="RPH1155" s="17"/>
      <c r="RPI1155" s="17"/>
      <c r="RPJ1155" s="17"/>
      <c r="RPK1155" s="17"/>
      <c r="RPL1155" s="17"/>
      <c r="RPM1155" s="17"/>
      <c r="RPN1155" s="17"/>
      <c r="RPO1155" s="17"/>
      <c r="RPP1155" s="17"/>
      <c r="RPQ1155" s="17"/>
      <c r="RPR1155" s="17"/>
      <c r="RPS1155" s="17"/>
      <c r="RPT1155" s="17"/>
      <c r="RPU1155" s="17"/>
      <c r="RPV1155" s="17"/>
      <c r="RPW1155" s="17"/>
      <c r="RPX1155" s="17"/>
      <c r="RPY1155" s="17"/>
      <c r="RPZ1155" s="17"/>
      <c r="RQA1155" s="17"/>
      <c r="RQB1155" s="17"/>
      <c r="RQC1155" s="17"/>
      <c r="RQD1155" s="17"/>
      <c r="RQE1155" s="17"/>
      <c r="RQF1155" s="17"/>
      <c r="RQG1155" s="17"/>
      <c r="RQH1155" s="17"/>
      <c r="RQI1155" s="17"/>
      <c r="RQJ1155" s="17"/>
      <c r="RQK1155" s="17"/>
      <c r="RQL1155" s="17"/>
      <c r="RQM1155" s="17"/>
      <c r="RQN1155" s="17"/>
      <c r="RQO1155" s="17"/>
      <c r="RQP1155" s="17"/>
      <c r="RQQ1155" s="17"/>
      <c r="RQR1155" s="17"/>
      <c r="RQS1155" s="17"/>
      <c r="RQT1155" s="17"/>
      <c r="RQU1155" s="17"/>
      <c r="RQV1155" s="17"/>
      <c r="RQW1155" s="17"/>
      <c r="RQX1155" s="17"/>
      <c r="RQY1155" s="17"/>
      <c r="RQZ1155" s="17"/>
      <c r="RRA1155" s="17"/>
      <c r="RRB1155" s="17"/>
      <c r="RRC1155" s="17"/>
      <c r="RRD1155" s="17"/>
      <c r="RRE1155" s="17"/>
      <c r="RRF1155" s="17"/>
      <c r="RRG1155" s="17"/>
      <c r="RRH1155" s="17"/>
      <c r="RRI1155" s="17"/>
      <c r="RRJ1155" s="17"/>
      <c r="RRK1155" s="17"/>
      <c r="RRL1155" s="17"/>
      <c r="RRM1155" s="17"/>
      <c r="RRN1155" s="17"/>
      <c r="RRO1155" s="17"/>
      <c r="RRP1155" s="17"/>
      <c r="RRQ1155" s="17"/>
      <c r="RRR1155" s="17"/>
      <c r="RRS1155" s="17"/>
      <c r="RRT1155" s="17"/>
      <c r="RRU1155" s="17"/>
      <c r="RRV1155" s="17"/>
      <c r="RRW1155" s="17"/>
      <c r="RRX1155" s="17"/>
      <c r="RRY1155" s="17"/>
      <c r="RRZ1155" s="17"/>
      <c r="RSA1155" s="17"/>
      <c r="RSB1155" s="17"/>
      <c r="RSC1155" s="17"/>
      <c r="RSD1155" s="17"/>
      <c r="RSE1155" s="17"/>
      <c r="RSF1155" s="17"/>
      <c r="RSG1155" s="17"/>
      <c r="RSH1155" s="17"/>
      <c r="RSI1155" s="17"/>
      <c r="RSJ1155" s="17"/>
      <c r="RSK1155" s="17"/>
      <c r="RSL1155" s="17"/>
      <c r="RSM1155" s="17"/>
      <c r="RSN1155" s="17"/>
      <c r="RSO1155" s="17"/>
      <c r="RSP1155" s="17"/>
      <c r="RSQ1155" s="17"/>
      <c r="RSR1155" s="17"/>
      <c r="RSS1155" s="17"/>
      <c r="RST1155" s="17"/>
      <c r="RSU1155" s="17"/>
      <c r="RSV1155" s="17"/>
      <c r="RSW1155" s="17"/>
      <c r="RSX1155" s="17"/>
      <c r="RSY1155" s="17"/>
      <c r="RSZ1155" s="17"/>
      <c r="RTA1155" s="17"/>
      <c r="RTB1155" s="17"/>
      <c r="RTC1155" s="17"/>
      <c r="RTD1155" s="17"/>
      <c r="RTE1155" s="17"/>
      <c r="RTF1155" s="17"/>
      <c r="RTG1155" s="17"/>
      <c r="RTH1155" s="17"/>
      <c r="RTI1155" s="17"/>
      <c r="RTJ1155" s="17"/>
      <c r="RTK1155" s="17"/>
      <c r="RTL1155" s="17"/>
      <c r="RTM1155" s="17"/>
      <c r="RTN1155" s="17"/>
      <c r="RTO1155" s="17"/>
      <c r="RTP1155" s="17"/>
      <c r="RTQ1155" s="17"/>
      <c r="RTR1155" s="17"/>
      <c r="RTS1155" s="17"/>
      <c r="RTT1155" s="17"/>
      <c r="RTU1155" s="17"/>
      <c r="RTV1155" s="17"/>
      <c r="RTW1155" s="17"/>
      <c r="RTX1155" s="17"/>
      <c r="RTY1155" s="17"/>
      <c r="RTZ1155" s="17"/>
      <c r="RUA1155" s="17"/>
      <c r="RUB1155" s="17"/>
      <c r="RUC1155" s="17"/>
      <c r="RUD1155" s="17"/>
      <c r="RUE1155" s="17"/>
      <c r="RUF1155" s="17"/>
      <c r="RUG1155" s="17"/>
      <c r="RUH1155" s="17"/>
      <c r="RUI1155" s="17"/>
      <c r="RUJ1155" s="17"/>
      <c r="RUK1155" s="17"/>
      <c r="RUL1155" s="17"/>
      <c r="RUM1155" s="17"/>
      <c r="RUN1155" s="17"/>
      <c r="RUO1155" s="17"/>
      <c r="RUP1155" s="17"/>
      <c r="RUQ1155" s="17"/>
      <c r="RUR1155" s="17"/>
      <c r="RUS1155" s="17"/>
      <c r="RUT1155" s="17"/>
      <c r="RUU1155" s="17"/>
      <c r="RUV1155" s="17"/>
      <c r="RUW1155" s="17"/>
      <c r="RUX1155" s="17"/>
      <c r="RUY1155" s="17"/>
      <c r="RUZ1155" s="17"/>
      <c r="RVA1155" s="17"/>
      <c r="RVB1155" s="17"/>
      <c r="RVC1155" s="17"/>
      <c r="RVD1155" s="17"/>
      <c r="RVE1155" s="17"/>
      <c r="RVF1155" s="17"/>
      <c r="RVG1155" s="17"/>
      <c r="RVH1155" s="17"/>
      <c r="RVI1155" s="17"/>
      <c r="RVJ1155" s="17"/>
      <c r="RVK1155" s="17"/>
      <c r="RVL1155" s="17"/>
      <c r="RVM1155" s="17"/>
      <c r="RVN1155" s="17"/>
      <c r="RVO1155" s="17"/>
      <c r="RVP1155" s="17"/>
      <c r="RVQ1155" s="17"/>
      <c r="RVR1155" s="17"/>
      <c r="RVS1155" s="17"/>
      <c r="RVT1155" s="17"/>
      <c r="RVU1155" s="17"/>
      <c r="RVV1155" s="17"/>
      <c r="RVW1155" s="17"/>
      <c r="RVX1155" s="17"/>
      <c r="RVY1155" s="17"/>
      <c r="RVZ1155" s="17"/>
      <c r="RWA1155" s="17"/>
      <c r="RWB1155" s="17"/>
      <c r="RWC1155" s="17"/>
      <c r="RWD1155" s="17"/>
      <c r="RWE1155" s="17"/>
      <c r="RWF1155" s="17"/>
      <c r="RWG1155" s="17"/>
      <c r="RWH1155" s="17"/>
      <c r="RWI1155" s="17"/>
      <c r="RWJ1155" s="17"/>
      <c r="RWK1155" s="17"/>
      <c r="RWL1155" s="17"/>
      <c r="RWM1155" s="17"/>
      <c r="RWN1155" s="17"/>
      <c r="RWO1155" s="17"/>
      <c r="RWP1155" s="17"/>
      <c r="RWQ1155" s="17"/>
      <c r="RWR1155" s="17"/>
      <c r="RWS1155" s="17"/>
      <c r="RWT1155" s="17"/>
      <c r="RWU1155" s="17"/>
      <c r="RWV1155" s="17"/>
      <c r="RWW1155" s="17"/>
      <c r="RWX1155" s="17"/>
      <c r="RWY1155" s="17"/>
      <c r="RWZ1155" s="17"/>
      <c r="RXA1155" s="17"/>
      <c r="RXB1155" s="17"/>
      <c r="RXC1155" s="17"/>
      <c r="RXD1155" s="17"/>
      <c r="RXE1155" s="17"/>
      <c r="RXF1155" s="17"/>
      <c r="RXG1155" s="17"/>
      <c r="RXH1155" s="17"/>
      <c r="RXI1155" s="17"/>
      <c r="RXJ1155" s="17"/>
      <c r="RXK1155" s="17"/>
      <c r="RXL1155" s="17"/>
      <c r="RXM1155" s="17"/>
      <c r="RXN1155" s="17"/>
      <c r="RXO1155" s="17"/>
      <c r="RXP1155" s="17"/>
      <c r="RXQ1155" s="17"/>
      <c r="RXR1155" s="17"/>
      <c r="RXS1155" s="17"/>
      <c r="RXT1155" s="17"/>
      <c r="RXU1155" s="17"/>
      <c r="RXV1155" s="17"/>
      <c r="RXW1155" s="17"/>
      <c r="RXX1155" s="17"/>
      <c r="RXY1155" s="17"/>
      <c r="RXZ1155" s="17"/>
      <c r="RYA1155" s="17"/>
      <c r="RYB1155" s="17"/>
      <c r="RYC1155" s="17"/>
      <c r="RYD1155" s="17"/>
      <c r="RYE1155" s="17"/>
      <c r="RYF1155" s="17"/>
      <c r="RYG1155" s="17"/>
      <c r="RYH1155" s="17"/>
      <c r="RYI1155" s="17"/>
      <c r="RYJ1155" s="17"/>
      <c r="RYK1155" s="17"/>
      <c r="RYL1155" s="17"/>
      <c r="RYM1155" s="17"/>
      <c r="RYN1155" s="17"/>
      <c r="RYO1155" s="17"/>
      <c r="RYP1155" s="17"/>
      <c r="RYQ1155" s="17"/>
      <c r="RYR1155" s="17"/>
      <c r="RYS1155" s="17"/>
      <c r="RYT1155" s="17"/>
      <c r="RYU1155" s="17"/>
      <c r="RYV1155" s="17"/>
      <c r="RYW1155" s="17"/>
      <c r="RYX1155" s="17"/>
      <c r="RYY1155" s="17"/>
      <c r="RYZ1155" s="17"/>
      <c r="RZA1155" s="17"/>
      <c r="RZB1155" s="17"/>
      <c r="RZC1155" s="17"/>
      <c r="RZD1155" s="17"/>
      <c r="RZE1155" s="17"/>
      <c r="RZF1155" s="17"/>
      <c r="RZG1155" s="17"/>
      <c r="RZH1155" s="17"/>
      <c r="RZI1155" s="17"/>
      <c r="RZJ1155" s="17"/>
      <c r="RZK1155" s="17"/>
      <c r="RZL1155" s="17"/>
      <c r="RZM1155" s="17"/>
      <c r="RZN1155" s="17"/>
      <c r="RZO1155" s="17"/>
      <c r="RZP1155" s="17"/>
      <c r="RZQ1155" s="17"/>
      <c r="RZR1155" s="17"/>
      <c r="RZS1155" s="17"/>
      <c r="RZT1155" s="17"/>
      <c r="RZU1155" s="17"/>
      <c r="RZV1155" s="17"/>
      <c r="RZW1155" s="17"/>
      <c r="RZX1155" s="17"/>
      <c r="RZY1155" s="17"/>
      <c r="RZZ1155" s="17"/>
      <c r="SAA1155" s="17"/>
      <c r="SAB1155" s="17"/>
      <c r="SAC1155" s="17"/>
      <c r="SAD1155" s="17"/>
      <c r="SAE1155" s="17"/>
      <c r="SAF1155" s="17"/>
      <c r="SAG1155" s="17"/>
      <c r="SAH1155" s="17"/>
      <c r="SAI1155" s="17"/>
      <c r="SAJ1155" s="17"/>
      <c r="SAK1155" s="17"/>
      <c r="SAL1155" s="17"/>
      <c r="SAM1155" s="17"/>
      <c r="SAN1155" s="17"/>
      <c r="SAO1155" s="17"/>
      <c r="SAP1155" s="17"/>
      <c r="SAQ1155" s="17"/>
      <c r="SAR1155" s="17"/>
      <c r="SAS1155" s="17"/>
      <c r="SAT1155" s="17"/>
      <c r="SAU1155" s="17"/>
      <c r="SAV1155" s="17"/>
      <c r="SAW1155" s="17"/>
      <c r="SAX1155" s="17"/>
      <c r="SAY1155" s="17"/>
      <c r="SAZ1155" s="17"/>
      <c r="SBA1155" s="17"/>
      <c r="SBB1155" s="17"/>
      <c r="SBC1155" s="17"/>
      <c r="SBD1155" s="17"/>
      <c r="SBE1155" s="17"/>
      <c r="SBF1155" s="17"/>
      <c r="SBG1155" s="17"/>
      <c r="SBH1155" s="17"/>
      <c r="SBI1155" s="17"/>
      <c r="SBJ1155" s="17"/>
      <c r="SBK1155" s="17"/>
      <c r="SBL1155" s="17"/>
      <c r="SBM1155" s="17"/>
      <c r="SBN1155" s="17"/>
      <c r="SBO1155" s="17"/>
      <c r="SBP1155" s="17"/>
      <c r="SBQ1155" s="17"/>
      <c r="SBR1155" s="17"/>
      <c r="SBS1155" s="17"/>
      <c r="SBT1155" s="17"/>
      <c r="SBU1155" s="17"/>
      <c r="SBV1155" s="17"/>
      <c r="SBW1155" s="17"/>
      <c r="SBX1155" s="17"/>
      <c r="SBY1155" s="17"/>
      <c r="SBZ1155" s="17"/>
      <c r="SCA1155" s="17"/>
      <c r="SCB1155" s="17"/>
      <c r="SCC1155" s="17"/>
      <c r="SCD1155" s="17"/>
      <c r="SCE1155" s="17"/>
      <c r="SCF1155" s="17"/>
      <c r="SCG1155" s="17"/>
      <c r="SCH1155" s="17"/>
      <c r="SCI1155" s="17"/>
      <c r="SCJ1155" s="17"/>
      <c r="SCK1155" s="17"/>
      <c r="SCL1155" s="17"/>
      <c r="SCM1155" s="17"/>
      <c r="SCN1155" s="17"/>
      <c r="SCO1155" s="17"/>
      <c r="SCP1155" s="17"/>
      <c r="SCQ1155" s="17"/>
      <c r="SCR1155" s="17"/>
      <c r="SCS1155" s="17"/>
      <c r="SCT1155" s="17"/>
      <c r="SCU1155" s="17"/>
      <c r="SCV1155" s="17"/>
      <c r="SCW1155" s="17"/>
      <c r="SCX1155" s="17"/>
      <c r="SCY1155" s="17"/>
      <c r="SCZ1155" s="17"/>
      <c r="SDA1155" s="17"/>
      <c r="SDB1155" s="17"/>
      <c r="SDC1155" s="17"/>
      <c r="SDD1155" s="17"/>
      <c r="SDE1155" s="17"/>
      <c r="SDF1155" s="17"/>
      <c r="SDG1155" s="17"/>
      <c r="SDH1155" s="17"/>
      <c r="SDI1155" s="17"/>
      <c r="SDJ1155" s="17"/>
      <c r="SDK1155" s="17"/>
      <c r="SDL1155" s="17"/>
      <c r="SDM1155" s="17"/>
      <c r="SDN1155" s="17"/>
      <c r="SDO1155" s="17"/>
      <c r="SDP1155" s="17"/>
      <c r="SDQ1155" s="17"/>
      <c r="SDR1155" s="17"/>
      <c r="SDS1155" s="17"/>
      <c r="SDT1155" s="17"/>
      <c r="SDU1155" s="17"/>
      <c r="SDV1155" s="17"/>
      <c r="SDW1155" s="17"/>
      <c r="SDX1155" s="17"/>
      <c r="SDY1155" s="17"/>
      <c r="SDZ1155" s="17"/>
      <c r="SEA1155" s="17"/>
      <c r="SEB1155" s="17"/>
      <c r="SEC1155" s="17"/>
      <c r="SED1155" s="17"/>
      <c r="SEE1155" s="17"/>
      <c r="SEF1155" s="17"/>
      <c r="SEG1155" s="17"/>
      <c r="SEH1155" s="17"/>
      <c r="SEI1155" s="17"/>
      <c r="SEJ1155" s="17"/>
      <c r="SEK1155" s="17"/>
      <c r="SEL1155" s="17"/>
      <c r="SEM1155" s="17"/>
      <c r="SEN1155" s="17"/>
      <c r="SEO1155" s="17"/>
      <c r="SEP1155" s="17"/>
      <c r="SEQ1155" s="17"/>
      <c r="SER1155" s="17"/>
      <c r="SES1155" s="17"/>
      <c r="SET1155" s="17"/>
      <c r="SEU1155" s="17"/>
      <c r="SEV1155" s="17"/>
      <c r="SEW1155" s="17"/>
      <c r="SEX1155" s="17"/>
      <c r="SEY1155" s="17"/>
      <c r="SEZ1155" s="17"/>
      <c r="SFA1155" s="17"/>
      <c r="SFB1155" s="17"/>
      <c r="SFC1155" s="17"/>
      <c r="SFD1155" s="17"/>
      <c r="SFE1155" s="17"/>
      <c r="SFF1155" s="17"/>
      <c r="SFG1155" s="17"/>
      <c r="SFH1155" s="17"/>
      <c r="SFI1155" s="17"/>
      <c r="SFJ1155" s="17"/>
      <c r="SFK1155" s="17"/>
      <c r="SFL1155" s="17"/>
      <c r="SFM1155" s="17"/>
      <c r="SFN1155" s="17"/>
      <c r="SFO1155" s="17"/>
      <c r="SFP1155" s="17"/>
      <c r="SFQ1155" s="17"/>
      <c r="SFR1155" s="17"/>
      <c r="SFS1155" s="17"/>
      <c r="SFT1155" s="17"/>
      <c r="SFU1155" s="17"/>
      <c r="SFV1155" s="17"/>
      <c r="SFW1155" s="17"/>
      <c r="SFX1155" s="17"/>
      <c r="SFY1155" s="17"/>
      <c r="SFZ1155" s="17"/>
      <c r="SGA1155" s="17"/>
      <c r="SGB1155" s="17"/>
      <c r="SGC1155" s="17"/>
      <c r="SGD1155" s="17"/>
      <c r="SGE1155" s="17"/>
      <c r="SGF1155" s="17"/>
      <c r="SGG1155" s="17"/>
      <c r="SGH1155" s="17"/>
      <c r="SGI1155" s="17"/>
      <c r="SGJ1155" s="17"/>
      <c r="SGK1155" s="17"/>
      <c r="SGL1155" s="17"/>
      <c r="SGM1155" s="17"/>
      <c r="SGN1155" s="17"/>
      <c r="SGO1155" s="17"/>
      <c r="SGP1155" s="17"/>
      <c r="SGQ1155" s="17"/>
      <c r="SGR1155" s="17"/>
      <c r="SGS1155" s="17"/>
      <c r="SGT1155" s="17"/>
      <c r="SGU1155" s="17"/>
      <c r="SGV1155" s="17"/>
      <c r="SGW1155" s="17"/>
      <c r="SGX1155" s="17"/>
      <c r="SGY1155" s="17"/>
      <c r="SGZ1155" s="17"/>
      <c r="SHA1155" s="17"/>
      <c r="SHB1155" s="17"/>
      <c r="SHC1155" s="17"/>
      <c r="SHD1155" s="17"/>
      <c r="SHE1155" s="17"/>
      <c r="SHF1155" s="17"/>
      <c r="SHG1155" s="17"/>
      <c r="SHH1155" s="17"/>
      <c r="SHI1155" s="17"/>
      <c r="SHJ1155" s="17"/>
      <c r="SHK1155" s="17"/>
      <c r="SHL1155" s="17"/>
      <c r="SHM1155" s="17"/>
      <c r="SHN1155" s="17"/>
      <c r="SHO1155" s="17"/>
      <c r="SHP1155" s="17"/>
      <c r="SHQ1155" s="17"/>
      <c r="SHR1155" s="17"/>
      <c r="SHS1155" s="17"/>
      <c r="SHT1155" s="17"/>
      <c r="SHU1155" s="17"/>
      <c r="SHV1155" s="17"/>
      <c r="SHW1155" s="17"/>
      <c r="SHX1155" s="17"/>
      <c r="SHY1155" s="17"/>
      <c r="SHZ1155" s="17"/>
      <c r="SIA1155" s="17"/>
      <c r="SIB1155" s="17"/>
      <c r="SIC1155" s="17"/>
      <c r="SID1155" s="17"/>
      <c r="SIE1155" s="17"/>
      <c r="SIF1155" s="17"/>
      <c r="SIG1155" s="17"/>
      <c r="SIH1155" s="17"/>
      <c r="SII1155" s="17"/>
      <c r="SIJ1155" s="17"/>
      <c r="SIK1155" s="17"/>
      <c r="SIL1155" s="17"/>
      <c r="SIM1155" s="17"/>
      <c r="SIN1155" s="17"/>
      <c r="SIO1155" s="17"/>
      <c r="SIP1155" s="17"/>
      <c r="SIQ1155" s="17"/>
      <c r="SIR1155" s="17"/>
      <c r="SIS1155" s="17"/>
      <c r="SIT1155" s="17"/>
      <c r="SIU1155" s="17"/>
      <c r="SIV1155" s="17"/>
      <c r="SIW1155" s="17"/>
      <c r="SIX1155" s="17"/>
      <c r="SIY1155" s="17"/>
      <c r="SIZ1155" s="17"/>
      <c r="SJA1155" s="17"/>
      <c r="SJB1155" s="17"/>
      <c r="SJC1155" s="17"/>
      <c r="SJD1155" s="17"/>
      <c r="SJE1155" s="17"/>
      <c r="SJF1155" s="17"/>
      <c r="SJG1155" s="17"/>
      <c r="SJH1155" s="17"/>
      <c r="SJI1155" s="17"/>
      <c r="SJJ1155" s="17"/>
      <c r="SJK1155" s="17"/>
      <c r="SJL1155" s="17"/>
      <c r="SJM1155" s="17"/>
      <c r="SJN1155" s="17"/>
      <c r="SJO1155" s="17"/>
      <c r="SJP1155" s="17"/>
      <c r="SJQ1155" s="17"/>
      <c r="SJR1155" s="17"/>
      <c r="SJS1155" s="17"/>
      <c r="SJT1155" s="17"/>
      <c r="SJU1155" s="17"/>
      <c r="SJV1155" s="17"/>
      <c r="SJW1155" s="17"/>
      <c r="SJX1155" s="17"/>
      <c r="SJY1155" s="17"/>
      <c r="SJZ1155" s="17"/>
      <c r="SKA1155" s="17"/>
      <c r="SKB1155" s="17"/>
      <c r="SKC1155" s="17"/>
      <c r="SKD1155" s="17"/>
      <c r="SKE1155" s="17"/>
      <c r="SKF1155" s="17"/>
      <c r="SKG1155" s="17"/>
      <c r="SKH1155" s="17"/>
      <c r="SKI1155" s="17"/>
      <c r="SKJ1155" s="17"/>
      <c r="SKK1155" s="17"/>
      <c r="SKL1155" s="17"/>
      <c r="SKM1155" s="17"/>
      <c r="SKN1155" s="17"/>
      <c r="SKO1155" s="17"/>
      <c r="SKP1155" s="17"/>
      <c r="SKQ1155" s="17"/>
      <c r="SKR1155" s="17"/>
      <c r="SKS1155" s="17"/>
      <c r="SKT1155" s="17"/>
      <c r="SKU1155" s="17"/>
      <c r="SKV1155" s="17"/>
      <c r="SKW1155" s="17"/>
      <c r="SKX1155" s="17"/>
      <c r="SKY1155" s="17"/>
      <c r="SKZ1155" s="17"/>
      <c r="SLA1155" s="17"/>
      <c r="SLB1155" s="17"/>
      <c r="SLC1155" s="17"/>
      <c r="SLD1155" s="17"/>
      <c r="SLE1155" s="17"/>
      <c r="SLF1155" s="17"/>
      <c r="SLG1155" s="17"/>
      <c r="SLH1155" s="17"/>
      <c r="SLI1155" s="17"/>
      <c r="SLJ1155" s="17"/>
      <c r="SLK1155" s="17"/>
      <c r="SLL1155" s="17"/>
      <c r="SLM1155" s="17"/>
      <c r="SLN1155" s="17"/>
      <c r="SLO1155" s="17"/>
      <c r="SLP1155" s="17"/>
      <c r="SLQ1155" s="17"/>
      <c r="SLR1155" s="17"/>
      <c r="SLS1155" s="17"/>
      <c r="SLT1155" s="17"/>
      <c r="SLU1155" s="17"/>
      <c r="SLV1155" s="17"/>
      <c r="SLW1155" s="17"/>
      <c r="SLX1155" s="17"/>
      <c r="SLY1155" s="17"/>
      <c r="SLZ1155" s="17"/>
      <c r="SMA1155" s="17"/>
      <c r="SMB1155" s="17"/>
      <c r="SMC1155" s="17"/>
      <c r="SMD1155" s="17"/>
      <c r="SME1155" s="17"/>
      <c r="SMF1155" s="17"/>
      <c r="SMG1155" s="17"/>
      <c r="SMH1155" s="17"/>
      <c r="SMI1155" s="17"/>
      <c r="SMJ1155" s="17"/>
      <c r="SMK1155" s="17"/>
      <c r="SML1155" s="17"/>
      <c r="SMM1155" s="17"/>
      <c r="SMN1155" s="17"/>
      <c r="SMO1155" s="17"/>
      <c r="SMP1155" s="17"/>
      <c r="SMQ1155" s="17"/>
      <c r="SMR1155" s="17"/>
      <c r="SMS1155" s="17"/>
      <c r="SMT1155" s="17"/>
      <c r="SMU1155" s="17"/>
      <c r="SMV1155" s="17"/>
      <c r="SMW1155" s="17"/>
      <c r="SMX1155" s="17"/>
      <c r="SMY1155" s="17"/>
      <c r="SMZ1155" s="17"/>
      <c r="SNA1155" s="17"/>
      <c r="SNB1155" s="17"/>
      <c r="SNC1155" s="17"/>
      <c r="SND1155" s="17"/>
      <c r="SNE1155" s="17"/>
      <c r="SNF1155" s="17"/>
      <c r="SNG1155" s="17"/>
      <c r="SNH1155" s="17"/>
      <c r="SNI1155" s="17"/>
      <c r="SNJ1155" s="17"/>
      <c r="SNK1155" s="17"/>
      <c r="SNL1155" s="17"/>
      <c r="SNM1155" s="17"/>
      <c r="SNN1155" s="17"/>
      <c r="SNO1155" s="17"/>
      <c r="SNP1155" s="17"/>
      <c r="SNQ1155" s="17"/>
      <c r="SNR1155" s="17"/>
      <c r="SNS1155" s="17"/>
      <c r="SNT1155" s="17"/>
      <c r="SNU1155" s="17"/>
      <c r="SNV1155" s="17"/>
      <c r="SNW1155" s="17"/>
      <c r="SNX1155" s="17"/>
      <c r="SNY1155" s="17"/>
      <c r="SNZ1155" s="17"/>
      <c r="SOA1155" s="17"/>
      <c r="SOB1155" s="17"/>
      <c r="SOC1155" s="17"/>
      <c r="SOD1155" s="17"/>
      <c r="SOE1155" s="17"/>
      <c r="SOF1155" s="17"/>
      <c r="SOG1155" s="17"/>
      <c r="SOH1155" s="17"/>
      <c r="SOI1155" s="17"/>
      <c r="SOJ1155" s="17"/>
      <c r="SOK1155" s="17"/>
      <c r="SOL1155" s="17"/>
      <c r="SOM1155" s="17"/>
      <c r="SON1155" s="17"/>
      <c r="SOO1155" s="17"/>
      <c r="SOP1155" s="17"/>
      <c r="SOQ1155" s="17"/>
      <c r="SOR1155" s="17"/>
      <c r="SOS1155" s="17"/>
      <c r="SOT1155" s="17"/>
      <c r="SOU1155" s="17"/>
      <c r="SOV1155" s="17"/>
      <c r="SOW1155" s="17"/>
      <c r="SOX1155" s="17"/>
      <c r="SOY1155" s="17"/>
      <c r="SOZ1155" s="17"/>
      <c r="SPA1155" s="17"/>
      <c r="SPB1155" s="17"/>
      <c r="SPC1155" s="17"/>
      <c r="SPD1155" s="17"/>
      <c r="SPE1155" s="17"/>
      <c r="SPF1155" s="17"/>
      <c r="SPG1155" s="17"/>
      <c r="SPH1155" s="17"/>
      <c r="SPI1155" s="17"/>
      <c r="SPJ1155" s="17"/>
      <c r="SPK1155" s="17"/>
      <c r="SPL1155" s="17"/>
      <c r="SPM1155" s="17"/>
      <c r="SPN1155" s="17"/>
      <c r="SPO1155" s="17"/>
      <c r="SPP1155" s="17"/>
      <c r="SPQ1155" s="17"/>
      <c r="SPR1155" s="17"/>
      <c r="SPS1155" s="17"/>
      <c r="SPT1155" s="17"/>
      <c r="SPU1155" s="17"/>
      <c r="SPV1155" s="17"/>
      <c r="SPW1155" s="17"/>
      <c r="SPX1155" s="17"/>
      <c r="SPY1155" s="17"/>
      <c r="SPZ1155" s="17"/>
      <c r="SQA1155" s="17"/>
      <c r="SQB1155" s="17"/>
      <c r="SQC1155" s="17"/>
      <c r="SQD1155" s="17"/>
      <c r="SQE1155" s="17"/>
      <c r="SQF1155" s="17"/>
      <c r="SQG1155" s="17"/>
      <c r="SQH1155" s="17"/>
      <c r="SQI1155" s="17"/>
      <c r="SQJ1155" s="17"/>
      <c r="SQK1155" s="17"/>
      <c r="SQL1155" s="17"/>
      <c r="SQM1155" s="17"/>
      <c r="SQN1155" s="17"/>
      <c r="SQO1155" s="17"/>
      <c r="SQP1155" s="17"/>
      <c r="SQQ1155" s="17"/>
      <c r="SQR1155" s="17"/>
      <c r="SQS1155" s="17"/>
      <c r="SQT1155" s="17"/>
      <c r="SQU1155" s="17"/>
      <c r="SQV1155" s="17"/>
      <c r="SQW1155" s="17"/>
      <c r="SQX1155" s="17"/>
      <c r="SQY1155" s="17"/>
      <c r="SQZ1155" s="17"/>
      <c r="SRA1155" s="17"/>
      <c r="SRB1155" s="17"/>
      <c r="SRC1155" s="17"/>
      <c r="SRD1155" s="17"/>
      <c r="SRE1155" s="17"/>
      <c r="SRF1155" s="17"/>
      <c r="SRG1155" s="17"/>
      <c r="SRH1155" s="17"/>
      <c r="SRI1155" s="17"/>
      <c r="SRJ1155" s="17"/>
      <c r="SRK1155" s="17"/>
      <c r="SRL1155" s="17"/>
      <c r="SRM1155" s="17"/>
      <c r="SRN1155" s="17"/>
      <c r="SRO1155" s="17"/>
      <c r="SRP1155" s="17"/>
      <c r="SRQ1155" s="17"/>
      <c r="SRR1155" s="17"/>
      <c r="SRS1155" s="17"/>
      <c r="SRT1155" s="17"/>
      <c r="SRU1155" s="17"/>
      <c r="SRV1155" s="17"/>
      <c r="SRW1155" s="17"/>
      <c r="SRX1155" s="17"/>
      <c r="SRY1155" s="17"/>
      <c r="SRZ1155" s="17"/>
      <c r="SSA1155" s="17"/>
      <c r="SSB1155" s="17"/>
      <c r="SSC1155" s="17"/>
      <c r="SSD1155" s="17"/>
      <c r="SSE1155" s="17"/>
      <c r="SSF1155" s="17"/>
      <c r="SSG1155" s="17"/>
      <c r="SSH1155" s="17"/>
      <c r="SSI1155" s="17"/>
      <c r="SSJ1155" s="17"/>
      <c r="SSK1155" s="17"/>
      <c r="SSL1155" s="17"/>
      <c r="SSM1155" s="17"/>
      <c r="SSN1155" s="17"/>
      <c r="SSO1155" s="17"/>
      <c r="SSP1155" s="17"/>
      <c r="SSQ1155" s="17"/>
      <c r="SSR1155" s="17"/>
      <c r="SSS1155" s="17"/>
      <c r="SST1155" s="17"/>
      <c r="SSU1155" s="17"/>
      <c r="SSV1155" s="17"/>
      <c r="SSW1155" s="17"/>
      <c r="SSX1155" s="17"/>
      <c r="SSY1155" s="17"/>
      <c r="SSZ1155" s="17"/>
      <c r="STA1155" s="17"/>
      <c r="STB1155" s="17"/>
      <c r="STC1155" s="17"/>
      <c r="STD1155" s="17"/>
      <c r="STE1155" s="17"/>
      <c r="STF1155" s="17"/>
      <c r="STG1155" s="17"/>
      <c r="STH1155" s="17"/>
      <c r="STI1155" s="17"/>
      <c r="STJ1155" s="17"/>
      <c r="STK1155" s="17"/>
      <c r="STL1155" s="17"/>
      <c r="STM1155" s="17"/>
      <c r="STN1155" s="17"/>
      <c r="STO1155" s="17"/>
      <c r="STP1155" s="17"/>
      <c r="STQ1155" s="17"/>
      <c r="STR1155" s="17"/>
      <c r="STS1155" s="17"/>
      <c r="STT1155" s="17"/>
      <c r="STU1155" s="17"/>
      <c r="STV1155" s="17"/>
      <c r="STW1155" s="17"/>
      <c r="STX1155" s="17"/>
      <c r="STY1155" s="17"/>
      <c r="STZ1155" s="17"/>
      <c r="SUA1155" s="17"/>
      <c r="SUB1155" s="17"/>
      <c r="SUC1155" s="17"/>
      <c r="SUD1155" s="17"/>
      <c r="SUE1155" s="17"/>
      <c r="SUF1155" s="17"/>
      <c r="SUG1155" s="17"/>
      <c r="SUH1155" s="17"/>
      <c r="SUI1155" s="17"/>
      <c r="SUJ1155" s="17"/>
      <c r="SUK1155" s="17"/>
      <c r="SUL1155" s="17"/>
      <c r="SUM1155" s="17"/>
      <c r="SUN1155" s="17"/>
      <c r="SUO1155" s="17"/>
      <c r="SUP1155" s="17"/>
      <c r="SUQ1155" s="17"/>
      <c r="SUR1155" s="17"/>
      <c r="SUS1155" s="17"/>
      <c r="SUT1155" s="17"/>
      <c r="SUU1155" s="17"/>
      <c r="SUV1155" s="17"/>
      <c r="SUW1155" s="17"/>
      <c r="SUX1155" s="17"/>
      <c r="SUY1155" s="17"/>
      <c r="SUZ1155" s="17"/>
      <c r="SVA1155" s="17"/>
      <c r="SVB1155" s="17"/>
      <c r="SVC1155" s="17"/>
      <c r="SVD1155" s="17"/>
      <c r="SVE1155" s="17"/>
      <c r="SVF1155" s="17"/>
      <c r="SVG1155" s="17"/>
      <c r="SVH1155" s="17"/>
      <c r="SVI1155" s="17"/>
      <c r="SVJ1155" s="17"/>
      <c r="SVK1155" s="17"/>
      <c r="SVL1155" s="17"/>
      <c r="SVM1155" s="17"/>
      <c r="SVN1155" s="17"/>
      <c r="SVO1155" s="17"/>
      <c r="SVP1155" s="17"/>
      <c r="SVQ1155" s="17"/>
      <c r="SVR1155" s="17"/>
      <c r="SVS1155" s="17"/>
      <c r="SVT1155" s="17"/>
      <c r="SVU1155" s="17"/>
      <c r="SVV1155" s="17"/>
      <c r="SVW1155" s="17"/>
      <c r="SVX1155" s="17"/>
      <c r="SVY1155" s="17"/>
      <c r="SVZ1155" s="17"/>
      <c r="SWA1155" s="17"/>
      <c r="SWB1155" s="17"/>
      <c r="SWC1155" s="17"/>
      <c r="SWD1155" s="17"/>
      <c r="SWE1155" s="17"/>
      <c r="SWF1155" s="17"/>
      <c r="SWG1155" s="17"/>
      <c r="SWH1155" s="17"/>
      <c r="SWI1155" s="17"/>
      <c r="SWJ1155" s="17"/>
      <c r="SWK1155" s="17"/>
      <c r="SWL1155" s="17"/>
      <c r="SWM1155" s="17"/>
      <c r="SWN1155" s="17"/>
      <c r="SWO1155" s="17"/>
      <c r="SWP1155" s="17"/>
      <c r="SWQ1155" s="17"/>
      <c r="SWR1155" s="17"/>
      <c r="SWS1155" s="17"/>
      <c r="SWT1155" s="17"/>
      <c r="SWU1155" s="17"/>
      <c r="SWV1155" s="17"/>
      <c r="SWW1155" s="17"/>
      <c r="SWX1155" s="17"/>
      <c r="SWY1155" s="17"/>
      <c r="SWZ1155" s="17"/>
      <c r="SXA1155" s="17"/>
      <c r="SXB1155" s="17"/>
      <c r="SXC1155" s="17"/>
      <c r="SXD1155" s="17"/>
      <c r="SXE1155" s="17"/>
      <c r="SXF1155" s="17"/>
      <c r="SXG1155" s="17"/>
      <c r="SXH1155" s="17"/>
      <c r="SXI1155" s="17"/>
      <c r="SXJ1155" s="17"/>
      <c r="SXK1155" s="17"/>
      <c r="SXL1155" s="17"/>
      <c r="SXM1155" s="17"/>
      <c r="SXN1155" s="17"/>
      <c r="SXO1155" s="17"/>
      <c r="SXP1155" s="17"/>
      <c r="SXQ1155" s="17"/>
      <c r="SXR1155" s="17"/>
      <c r="SXS1155" s="17"/>
      <c r="SXT1155" s="17"/>
      <c r="SXU1155" s="17"/>
      <c r="SXV1155" s="17"/>
      <c r="SXW1155" s="17"/>
      <c r="SXX1155" s="17"/>
      <c r="SXY1155" s="17"/>
      <c r="SXZ1155" s="17"/>
      <c r="SYA1155" s="17"/>
      <c r="SYB1155" s="17"/>
      <c r="SYC1155" s="17"/>
      <c r="SYD1155" s="17"/>
      <c r="SYE1155" s="17"/>
      <c r="SYF1155" s="17"/>
      <c r="SYG1155" s="17"/>
      <c r="SYH1155" s="17"/>
      <c r="SYI1155" s="17"/>
      <c r="SYJ1155" s="17"/>
      <c r="SYK1155" s="17"/>
      <c r="SYL1155" s="17"/>
      <c r="SYM1155" s="17"/>
      <c r="SYN1155" s="17"/>
      <c r="SYO1155" s="17"/>
      <c r="SYP1155" s="17"/>
      <c r="SYQ1155" s="17"/>
      <c r="SYR1155" s="17"/>
      <c r="SYS1155" s="17"/>
      <c r="SYT1155" s="17"/>
      <c r="SYU1155" s="17"/>
      <c r="SYV1155" s="17"/>
      <c r="SYW1155" s="17"/>
      <c r="SYX1155" s="17"/>
      <c r="SYY1155" s="17"/>
      <c r="SYZ1155" s="17"/>
      <c r="SZA1155" s="17"/>
      <c r="SZB1155" s="17"/>
      <c r="SZC1155" s="17"/>
      <c r="SZD1155" s="17"/>
      <c r="SZE1155" s="17"/>
      <c r="SZF1155" s="17"/>
      <c r="SZG1155" s="17"/>
      <c r="SZH1155" s="17"/>
      <c r="SZI1155" s="17"/>
      <c r="SZJ1155" s="17"/>
      <c r="SZK1155" s="17"/>
      <c r="SZL1155" s="17"/>
      <c r="SZM1155" s="17"/>
      <c r="SZN1155" s="17"/>
      <c r="SZO1155" s="17"/>
      <c r="SZP1155" s="17"/>
      <c r="SZQ1155" s="17"/>
      <c r="SZR1155" s="17"/>
      <c r="SZS1155" s="17"/>
      <c r="SZT1155" s="17"/>
      <c r="SZU1155" s="17"/>
      <c r="SZV1155" s="17"/>
      <c r="SZW1155" s="17"/>
      <c r="SZX1155" s="17"/>
      <c r="SZY1155" s="17"/>
      <c r="SZZ1155" s="17"/>
      <c r="TAA1155" s="17"/>
      <c r="TAB1155" s="17"/>
      <c r="TAC1155" s="17"/>
      <c r="TAD1155" s="17"/>
      <c r="TAE1155" s="17"/>
      <c r="TAF1155" s="17"/>
      <c r="TAG1155" s="17"/>
      <c r="TAH1155" s="17"/>
      <c r="TAI1155" s="17"/>
      <c r="TAJ1155" s="17"/>
      <c r="TAK1155" s="17"/>
      <c r="TAL1155" s="17"/>
      <c r="TAM1155" s="17"/>
      <c r="TAN1155" s="17"/>
      <c r="TAO1155" s="17"/>
      <c r="TAP1155" s="17"/>
      <c r="TAQ1155" s="17"/>
      <c r="TAR1155" s="17"/>
      <c r="TAS1155" s="17"/>
      <c r="TAT1155" s="17"/>
      <c r="TAU1155" s="17"/>
      <c r="TAV1155" s="17"/>
      <c r="TAW1155" s="17"/>
      <c r="TAX1155" s="17"/>
      <c r="TAY1155" s="17"/>
      <c r="TAZ1155" s="17"/>
      <c r="TBA1155" s="17"/>
      <c r="TBB1155" s="17"/>
      <c r="TBC1155" s="17"/>
      <c r="TBD1155" s="17"/>
      <c r="TBE1155" s="17"/>
      <c r="TBF1155" s="17"/>
      <c r="TBG1155" s="17"/>
      <c r="TBH1155" s="17"/>
      <c r="TBI1155" s="17"/>
      <c r="TBJ1155" s="17"/>
      <c r="TBK1155" s="17"/>
      <c r="TBL1155" s="17"/>
      <c r="TBM1155" s="17"/>
      <c r="TBN1155" s="17"/>
      <c r="TBO1155" s="17"/>
      <c r="TBP1155" s="17"/>
      <c r="TBQ1155" s="17"/>
      <c r="TBR1155" s="17"/>
      <c r="TBS1155" s="17"/>
      <c r="TBT1155" s="17"/>
      <c r="TBU1155" s="17"/>
      <c r="TBV1155" s="17"/>
      <c r="TBW1155" s="17"/>
      <c r="TBX1155" s="17"/>
      <c r="TBY1155" s="17"/>
      <c r="TBZ1155" s="17"/>
      <c r="TCA1155" s="17"/>
      <c r="TCB1155" s="17"/>
      <c r="TCC1155" s="17"/>
      <c r="TCD1155" s="17"/>
      <c r="TCE1155" s="17"/>
      <c r="TCF1155" s="17"/>
      <c r="TCG1155" s="17"/>
      <c r="TCH1155" s="17"/>
      <c r="TCI1155" s="17"/>
      <c r="TCJ1155" s="17"/>
      <c r="TCK1155" s="17"/>
      <c r="TCL1155" s="17"/>
      <c r="TCM1155" s="17"/>
      <c r="TCN1155" s="17"/>
      <c r="TCO1155" s="17"/>
      <c r="TCP1155" s="17"/>
      <c r="TCQ1155" s="17"/>
      <c r="TCR1155" s="17"/>
      <c r="TCS1155" s="17"/>
      <c r="TCT1155" s="17"/>
      <c r="TCU1155" s="17"/>
      <c r="TCV1155" s="17"/>
      <c r="TCW1155" s="17"/>
      <c r="TCX1155" s="17"/>
      <c r="TCY1155" s="17"/>
      <c r="TCZ1155" s="17"/>
      <c r="TDA1155" s="17"/>
      <c r="TDB1155" s="17"/>
      <c r="TDC1155" s="17"/>
      <c r="TDD1155" s="17"/>
      <c r="TDE1155" s="17"/>
      <c r="TDF1155" s="17"/>
      <c r="TDG1155" s="17"/>
      <c r="TDH1155" s="17"/>
      <c r="TDI1155" s="17"/>
      <c r="TDJ1155" s="17"/>
      <c r="TDK1155" s="17"/>
      <c r="TDL1155" s="17"/>
      <c r="TDM1155" s="17"/>
      <c r="TDN1155" s="17"/>
      <c r="TDO1155" s="17"/>
      <c r="TDP1155" s="17"/>
      <c r="TDQ1155" s="17"/>
      <c r="TDR1155" s="17"/>
      <c r="TDS1155" s="17"/>
      <c r="TDT1155" s="17"/>
      <c r="TDU1155" s="17"/>
      <c r="TDV1155" s="17"/>
      <c r="TDW1155" s="17"/>
      <c r="TDX1155" s="17"/>
      <c r="TDY1155" s="17"/>
      <c r="TDZ1155" s="17"/>
      <c r="TEA1155" s="17"/>
      <c r="TEB1155" s="17"/>
      <c r="TEC1155" s="17"/>
      <c r="TED1155" s="17"/>
      <c r="TEE1155" s="17"/>
      <c r="TEF1155" s="17"/>
      <c r="TEG1155" s="17"/>
      <c r="TEH1155" s="17"/>
      <c r="TEI1155" s="17"/>
      <c r="TEJ1155" s="17"/>
      <c r="TEK1155" s="17"/>
      <c r="TEL1155" s="17"/>
      <c r="TEM1155" s="17"/>
      <c r="TEN1155" s="17"/>
      <c r="TEO1155" s="17"/>
      <c r="TEP1155" s="17"/>
      <c r="TEQ1155" s="17"/>
      <c r="TER1155" s="17"/>
      <c r="TES1155" s="17"/>
      <c r="TET1155" s="17"/>
      <c r="TEU1155" s="17"/>
      <c r="TEV1155" s="17"/>
      <c r="TEW1155" s="17"/>
      <c r="TEX1155" s="17"/>
      <c r="TEY1155" s="17"/>
      <c r="TEZ1155" s="17"/>
      <c r="TFA1155" s="17"/>
      <c r="TFB1155" s="17"/>
      <c r="TFC1155" s="17"/>
      <c r="TFD1155" s="17"/>
      <c r="TFE1155" s="17"/>
      <c r="TFF1155" s="17"/>
      <c r="TFG1155" s="17"/>
      <c r="TFH1155" s="17"/>
      <c r="TFI1155" s="17"/>
      <c r="TFJ1155" s="17"/>
      <c r="TFK1155" s="17"/>
      <c r="TFL1155" s="17"/>
      <c r="TFM1155" s="17"/>
      <c r="TFN1155" s="17"/>
      <c r="TFO1155" s="17"/>
      <c r="TFP1155" s="17"/>
      <c r="TFQ1155" s="17"/>
      <c r="TFR1155" s="17"/>
      <c r="TFS1155" s="17"/>
      <c r="TFT1155" s="17"/>
      <c r="TFU1155" s="17"/>
      <c r="TFV1155" s="17"/>
      <c r="TFW1155" s="17"/>
      <c r="TFX1155" s="17"/>
      <c r="TFY1155" s="17"/>
      <c r="TFZ1155" s="17"/>
      <c r="TGA1155" s="17"/>
      <c r="TGB1155" s="17"/>
      <c r="TGC1155" s="17"/>
      <c r="TGD1155" s="17"/>
      <c r="TGE1155" s="17"/>
      <c r="TGF1155" s="17"/>
      <c r="TGG1155" s="17"/>
      <c r="TGH1155" s="17"/>
      <c r="TGI1155" s="17"/>
      <c r="TGJ1155" s="17"/>
      <c r="TGK1155" s="17"/>
      <c r="TGL1155" s="17"/>
      <c r="TGM1155" s="17"/>
      <c r="TGN1155" s="17"/>
      <c r="TGO1155" s="17"/>
      <c r="TGP1155" s="17"/>
      <c r="TGQ1155" s="17"/>
      <c r="TGR1155" s="17"/>
      <c r="TGS1155" s="17"/>
      <c r="TGT1155" s="17"/>
      <c r="TGU1155" s="17"/>
      <c r="TGV1155" s="17"/>
      <c r="TGW1155" s="17"/>
      <c r="TGX1155" s="17"/>
      <c r="TGY1155" s="17"/>
      <c r="TGZ1155" s="17"/>
      <c r="THA1155" s="17"/>
      <c r="THB1155" s="17"/>
      <c r="THC1155" s="17"/>
      <c r="THD1155" s="17"/>
      <c r="THE1155" s="17"/>
      <c r="THF1155" s="17"/>
      <c r="THG1155" s="17"/>
      <c r="THH1155" s="17"/>
      <c r="THI1155" s="17"/>
      <c r="THJ1155" s="17"/>
      <c r="THK1155" s="17"/>
      <c r="THL1155" s="17"/>
      <c r="THM1155" s="17"/>
      <c r="THN1155" s="17"/>
      <c r="THO1155" s="17"/>
      <c r="THP1155" s="17"/>
      <c r="THQ1155" s="17"/>
      <c r="THR1155" s="17"/>
      <c r="THS1155" s="17"/>
      <c r="THT1155" s="17"/>
      <c r="THU1155" s="17"/>
      <c r="THV1155" s="17"/>
      <c r="THW1155" s="17"/>
      <c r="THX1155" s="17"/>
      <c r="THY1155" s="17"/>
      <c r="THZ1155" s="17"/>
      <c r="TIA1155" s="17"/>
      <c r="TIB1155" s="17"/>
      <c r="TIC1155" s="17"/>
      <c r="TID1155" s="17"/>
      <c r="TIE1155" s="17"/>
      <c r="TIF1155" s="17"/>
      <c r="TIG1155" s="17"/>
      <c r="TIH1155" s="17"/>
      <c r="TII1155" s="17"/>
      <c r="TIJ1155" s="17"/>
      <c r="TIK1155" s="17"/>
      <c r="TIL1155" s="17"/>
      <c r="TIM1155" s="17"/>
      <c r="TIN1155" s="17"/>
      <c r="TIO1155" s="17"/>
      <c r="TIP1155" s="17"/>
      <c r="TIQ1155" s="17"/>
      <c r="TIR1155" s="17"/>
      <c r="TIS1155" s="17"/>
      <c r="TIT1155" s="17"/>
      <c r="TIU1155" s="17"/>
      <c r="TIV1155" s="17"/>
      <c r="TIW1155" s="17"/>
      <c r="TIX1155" s="17"/>
      <c r="TIY1155" s="17"/>
      <c r="TIZ1155" s="17"/>
      <c r="TJA1155" s="17"/>
      <c r="TJB1155" s="17"/>
      <c r="TJC1155" s="17"/>
      <c r="TJD1155" s="17"/>
      <c r="TJE1155" s="17"/>
      <c r="TJF1155" s="17"/>
      <c r="TJG1155" s="17"/>
      <c r="TJH1155" s="17"/>
      <c r="TJI1155" s="17"/>
      <c r="TJJ1155" s="17"/>
      <c r="TJK1155" s="17"/>
      <c r="TJL1155" s="17"/>
      <c r="TJM1155" s="17"/>
      <c r="TJN1155" s="17"/>
      <c r="TJO1155" s="17"/>
      <c r="TJP1155" s="17"/>
      <c r="TJQ1155" s="17"/>
      <c r="TJR1155" s="17"/>
      <c r="TJS1155" s="17"/>
      <c r="TJT1155" s="17"/>
      <c r="TJU1155" s="17"/>
      <c r="TJV1155" s="17"/>
      <c r="TJW1155" s="17"/>
      <c r="TJX1155" s="17"/>
      <c r="TJY1155" s="17"/>
      <c r="TJZ1155" s="17"/>
      <c r="TKA1155" s="17"/>
      <c r="TKB1155" s="17"/>
      <c r="TKC1155" s="17"/>
      <c r="TKD1155" s="17"/>
      <c r="TKE1155" s="17"/>
      <c r="TKF1155" s="17"/>
      <c r="TKG1155" s="17"/>
      <c r="TKH1155" s="17"/>
      <c r="TKI1155" s="17"/>
      <c r="TKJ1155" s="17"/>
      <c r="TKK1155" s="17"/>
      <c r="TKL1155" s="17"/>
      <c r="TKM1155" s="17"/>
      <c r="TKN1155" s="17"/>
      <c r="TKO1155" s="17"/>
      <c r="TKP1155" s="17"/>
      <c r="TKQ1155" s="17"/>
      <c r="TKR1155" s="17"/>
      <c r="TKS1155" s="17"/>
      <c r="TKT1155" s="17"/>
      <c r="TKU1155" s="17"/>
      <c r="TKV1155" s="17"/>
      <c r="TKW1155" s="17"/>
      <c r="TKX1155" s="17"/>
      <c r="TKY1155" s="17"/>
      <c r="TKZ1155" s="17"/>
      <c r="TLA1155" s="17"/>
      <c r="TLB1155" s="17"/>
      <c r="TLC1155" s="17"/>
      <c r="TLD1155" s="17"/>
      <c r="TLE1155" s="17"/>
      <c r="TLF1155" s="17"/>
      <c r="TLG1155" s="17"/>
      <c r="TLH1155" s="17"/>
      <c r="TLI1155" s="17"/>
      <c r="TLJ1155" s="17"/>
      <c r="TLK1155" s="17"/>
      <c r="TLL1155" s="17"/>
      <c r="TLM1155" s="17"/>
      <c r="TLN1155" s="17"/>
      <c r="TLO1155" s="17"/>
      <c r="TLP1155" s="17"/>
      <c r="TLQ1155" s="17"/>
      <c r="TLR1155" s="17"/>
      <c r="TLS1155" s="17"/>
      <c r="TLT1155" s="17"/>
      <c r="TLU1155" s="17"/>
      <c r="TLV1155" s="17"/>
      <c r="TLW1155" s="17"/>
      <c r="TLX1155" s="17"/>
      <c r="TLY1155" s="17"/>
      <c r="TLZ1155" s="17"/>
      <c r="TMA1155" s="17"/>
      <c r="TMB1155" s="17"/>
      <c r="TMC1155" s="17"/>
      <c r="TMD1155" s="17"/>
      <c r="TME1155" s="17"/>
      <c r="TMF1155" s="17"/>
      <c r="TMG1155" s="17"/>
      <c r="TMH1155" s="17"/>
      <c r="TMI1155" s="17"/>
      <c r="TMJ1155" s="17"/>
      <c r="TMK1155" s="17"/>
      <c r="TML1155" s="17"/>
      <c r="TMM1155" s="17"/>
      <c r="TMN1155" s="17"/>
      <c r="TMO1155" s="17"/>
      <c r="TMP1155" s="17"/>
      <c r="TMQ1155" s="17"/>
      <c r="TMR1155" s="17"/>
      <c r="TMS1155" s="17"/>
      <c r="TMT1155" s="17"/>
      <c r="TMU1155" s="17"/>
      <c r="TMV1155" s="17"/>
      <c r="TMW1155" s="17"/>
      <c r="TMX1155" s="17"/>
      <c r="TMY1155" s="17"/>
      <c r="TMZ1155" s="17"/>
      <c r="TNA1155" s="17"/>
      <c r="TNB1155" s="17"/>
      <c r="TNC1155" s="17"/>
      <c r="TND1155" s="17"/>
      <c r="TNE1155" s="17"/>
      <c r="TNF1155" s="17"/>
      <c r="TNG1155" s="17"/>
      <c r="TNH1155" s="17"/>
      <c r="TNI1155" s="17"/>
      <c r="TNJ1155" s="17"/>
      <c r="TNK1155" s="17"/>
      <c r="TNL1155" s="17"/>
      <c r="TNM1155" s="17"/>
      <c r="TNN1155" s="17"/>
      <c r="TNO1155" s="17"/>
      <c r="TNP1155" s="17"/>
      <c r="TNQ1155" s="17"/>
      <c r="TNR1155" s="17"/>
      <c r="TNS1155" s="17"/>
      <c r="TNT1155" s="17"/>
      <c r="TNU1155" s="17"/>
      <c r="TNV1155" s="17"/>
      <c r="TNW1155" s="17"/>
      <c r="TNX1155" s="17"/>
      <c r="TNY1155" s="17"/>
      <c r="TNZ1155" s="17"/>
      <c r="TOA1155" s="17"/>
      <c r="TOB1155" s="17"/>
      <c r="TOC1155" s="17"/>
      <c r="TOD1155" s="17"/>
      <c r="TOE1155" s="17"/>
      <c r="TOF1155" s="17"/>
      <c r="TOG1155" s="17"/>
      <c r="TOH1155" s="17"/>
      <c r="TOI1155" s="17"/>
      <c r="TOJ1155" s="17"/>
      <c r="TOK1155" s="17"/>
      <c r="TOL1155" s="17"/>
      <c r="TOM1155" s="17"/>
      <c r="TON1155" s="17"/>
      <c r="TOO1155" s="17"/>
      <c r="TOP1155" s="17"/>
      <c r="TOQ1155" s="17"/>
      <c r="TOR1155" s="17"/>
      <c r="TOS1155" s="17"/>
      <c r="TOT1155" s="17"/>
      <c r="TOU1155" s="17"/>
      <c r="TOV1155" s="17"/>
      <c r="TOW1155" s="17"/>
      <c r="TOX1155" s="17"/>
      <c r="TOY1155" s="17"/>
      <c r="TOZ1155" s="17"/>
      <c r="TPA1155" s="17"/>
      <c r="TPB1155" s="17"/>
      <c r="TPC1155" s="17"/>
      <c r="TPD1155" s="17"/>
      <c r="TPE1155" s="17"/>
      <c r="TPF1155" s="17"/>
      <c r="TPG1155" s="17"/>
      <c r="TPH1155" s="17"/>
      <c r="TPI1155" s="17"/>
      <c r="TPJ1155" s="17"/>
      <c r="TPK1155" s="17"/>
      <c r="TPL1155" s="17"/>
      <c r="TPM1155" s="17"/>
      <c r="TPN1155" s="17"/>
      <c r="TPO1155" s="17"/>
      <c r="TPP1155" s="17"/>
      <c r="TPQ1155" s="17"/>
      <c r="TPR1155" s="17"/>
      <c r="TPS1155" s="17"/>
      <c r="TPT1155" s="17"/>
      <c r="TPU1155" s="17"/>
      <c r="TPV1155" s="17"/>
      <c r="TPW1155" s="17"/>
      <c r="TPX1155" s="17"/>
      <c r="TPY1155" s="17"/>
      <c r="TPZ1155" s="17"/>
      <c r="TQA1155" s="17"/>
      <c r="TQB1155" s="17"/>
      <c r="TQC1155" s="17"/>
      <c r="TQD1155" s="17"/>
      <c r="TQE1155" s="17"/>
      <c r="TQF1155" s="17"/>
      <c r="TQG1155" s="17"/>
      <c r="TQH1155" s="17"/>
      <c r="TQI1155" s="17"/>
      <c r="TQJ1155" s="17"/>
      <c r="TQK1155" s="17"/>
      <c r="TQL1155" s="17"/>
      <c r="TQM1155" s="17"/>
      <c r="TQN1155" s="17"/>
      <c r="TQO1155" s="17"/>
      <c r="TQP1155" s="17"/>
      <c r="TQQ1155" s="17"/>
      <c r="TQR1155" s="17"/>
      <c r="TQS1155" s="17"/>
      <c r="TQT1155" s="17"/>
      <c r="TQU1155" s="17"/>
      <c r="TQV1155" s="17"/>
      <c r="TQW1155" s="17"/>
      <c r="TQX1155" s="17"/>
      <c r="TQY1155" s="17"/>
      <c r="TQZ1155" s="17"/>
      <c r="TRA1155" s="17"/>
      <c r="TRB1155" s="17"/>
      <c r="TRC1155" s="17"/>
      <c r="TRD1155" s="17"/>
      <c r="TRE1155" s="17"/>
      <c r="TRF1155" s="17"/>
      <c r="TRG1155" s="17"/>
      <c r="TRH1155" s="17"/>
      <c r="TRI1155" s="17"/>
      <c r="TRJ1155" s="17"/>
      <c r="TRK1155" s="17"/>
      <c r="TRL1155" s="17"/>
      <c r="TRM1155" s="17"/>
      <c r="TRN1155" s="17"/>
      <c r="TRO1155" s="17"/>
      <c r="TRP1155" s="17"/>
      <c r="TRQ1155" s="17"/>
      <c r="TRR1155" s="17"/>
      <c r="TRS1155" s="17"/>
      <c r="TRT1155" s="17"/>
      <c r="TRU1155" s="17"/>
      <c r="TRV1155" s="17"/>
      <c r="TRW1155" s="17"/>
      <c r="TRX1155" s="17"/>
      <c r="TRY1155" s="17"/>
      <c r="TRZ1155" s="17"/>
      <c r="TSA1155" s="17"/>
      <c r="TSB1155" s="17"/>
      <c r="TSC1155" s="17"/>
      <c r="TSD1155" s="17"/>
      <c r="TSE1155" s="17"/>
      <c r="TSF1155" s="17"/>
      <c r="TSG1155" s="17"/>
      <c r="TSH1155" s="17"/>
      <c r="TSI1155" s="17"/>
      <c r="TSJ1155" s="17"/>
      <c r="TSK1155" s="17"/>
      <c r="TSL1155" s="17"/>
      <c r="TSM1155" s="17"/>
      <c r="TSN1155" s="17"/>
      <c r="TSO1155" s="17"/>
      <c r="TSP1155" s="17"/>
      <c r="TSQ1155" s="17"/>
      <c r="TSR1155" s="17"/>
      <c r="TSS1155" s="17"/>
      <c r="TST1155" s="17"/>
      <c r="TSU1155" s="17"/>
      <c r="TSV1155" s="17"/>
      <c r="TSW1155" s="17"/>
      <c r="TSX1155" s="17"/>
      <c r="TSY1155" s="17"/>
      <c r="TSZ1155" s="17"/>
      <c r="TTA1155" s="17"/>
      <c r="TTB1155" s="17"/>
      <c r="TTC1155" s="17"/>
      <c r="TTD1155" s="17"/>
      <c r="TTE1155" s="17"/>
      <c r="TTF1155" s="17"/>
      <c r="TTG1155" s="17"/>
      <c r="TTH1155" s="17"/>
      <c r="TTI1155" s="17"/>
      <c r="TTJ1155" s="17"/>
      <c r="TTK1155" s="17"/>
      <c r="TTL1155" s="17"/>
      <c r="TTM1155" s="17"/>
      <c r="TTN1155" s="17"/>
      <c r="TTO1155" s="17"/>
      <c r="TTP1155" s="17"/>
      <c r="TTQ1155" s="17"/>
      <c r="TTR1155" s="17"/>
      <c r="TTS1155" s="17"/>
      <c r="TTT1155" s="17"/>
      <c r="TTU1155" s="17"/>
      <c r="TTV1155" s="17"/>
      <c r="TTW1155" s="17"/>
      <c r="TTX1155" s="17"/>
      <c r="TTY1155" s="17"/>
      <c r="TTZ1155" s="17"/>
      <c r="TUA1155" s="17"/>
      <c r="TUB1155" s="17"/>
      <c r="TUC1155" s="17"/>
      <c r="TUD1155" s="17"/>
      <c r="TUE1155" s="17"/>
      <c r="TUF1155" s="17"/>
      <c r="TUG1155" s="17"/>
      <c r="TUH1155" s="17"/>
      <c r="TUI1155" s="17"/>
      <c r="TUJ1155" s="17"/>
      <c r="TUK1155" s="17"/>
      <c r="TUL1155" s="17"/>
      <c r="TUM1155" s="17"/>
      <c r="TUN1155" s="17"/>
      <c r="TUO1155" s="17"/>
      <c r="TUP1155" s="17"/>
      <c r="TUQ1155" s="17"/>
      <c r="TUR1155" s="17"/>
      <c r="TUS1155" s="17"/>
      <c r="TUT1155" s="17"/>
      <c r="TUU1155" s="17"/>
      <c r="TUV1155" s="17"/>
      <c r="TUW1155" s="17"/>
      <c r="TUX1155" s="17"/>
      <c r="TUY1155" s="17"/>
      <c r="TUZ1155" s="17"/>
      <c r="TVA1155" s="17"/>
      <c r="TVB1155" s="17"/>
      <c r="TVC1155" s="17"/>
      <c r="TVD1155" s="17"/>
      <c r="TVE1155" s="17"/>
      <c r="TVF1155" s="17"/>
      <c r="TVG1155" s="17"/>
      <c r="TVH1155" s="17"/>
      <c r="TVI1155" s="17"/>
      <c r="TVJ1155" s="17"/>
      <c r="TVK1155" s="17"/>
      <c r="TVL1155" s="17"/>
      <c r="TVM1155" s="17"/>
      <c r="TVN1155" s="17"/>
      <c r="TVO1155" s="17"/>
      <c r="TVP1155" s="17"/>
      <c r="TVQ1155" s="17"/>
      <c r="TVR1155" s="17"/>
      <c r="TVS1155" s="17"/>
      <c r="TVT1155" s="17"/>
      <c r="TVU1155" s="17"/>
      <c r="TVV1155" s="17"/>
      <c r="TVW1155" s="17"/>
      <c r="TVX1155" s="17"/>
      <c r="TVY1155" s="17"/>
      <c r="TVZ1155" s="17"/>
      <c r="TWA1155" s="17"/>
      <c r="TWB1155" s="17"/>
      <c r="TWC1155" s="17"/>
      <c r="TWD1155" s="17"/>
      <c r="TWE1155" s="17"/>
      <c r="TWF1155" s="17"/>
      <c r="TWG1155" s="17"/>
      <c r="TWH1155" s="17"/>
      <c r="TWI1155" s="17"/>
      <c r="TWJ1155" s="17"/>
      <c r="TWK1155" s="17"/>
      <c r="TWL1155" s="17"/>
      <c r="TWM1155" s="17"/>
      <c r="TWN1155" s="17"/>
      <c r="TWO1155" s="17"/>
      <c r="TWP1155" s="17"/>
      <c r="TWQ1155" s="17"/>
      <c r="TWR1155" s="17"/>
      <c r="TWS1155" s="17"/>
      <c r="TWT1155" s="17"/>
      <c r="TWU1155" s="17"/>
      <c r="TWV1155" s="17"/>
      <c r="TWW1155" s="17"/>
      <c r="TWX1155" s="17"/>
      <c r="TWY1155" s="17"/>
      <c r="TWZ1155" s="17"/>
      <c r="TXA1155" s="17"/>
      <c r="TXB1155" s="17"/>
      <c r="TXC1155" s="17"/>
      <c r="TXD1155" s="17"/>
      <c r="TXE1155" s="17"/>
      <c r="TXF1155" s="17"/>
      <c r="TXG1155" s="17"/>
      <c r="TXH1155" s="17"/>
      <c r="TXI1155" s="17"/>
      <c r="TXJ1155" s="17"/>
      <c r="TXK1155" s="17"/>
      <c r="TXL1155" s="17"/>
      <c r="TXM1155" s="17"/>
      <c r="TXN1155" s="17"/>
      <c r="TXO1155" s="17"/>
      <c r="TXP1155" s="17"/>
      <c r="TXQ1155" s="17"/>
      <c r="TXR1155" s="17"/>
      <c r="TXS1155" s="17"/>
      <c r="TXT1155" s="17"/>
      <c r="TXU1155" s="17"/>
      <c r="TXV1155" s="17"/>
      <c r="TXW1155" s="17"/>
      <c r="TXX1155" s="17"/>
      <c r="TXY1155" s="17"/>
      <c r="TXZ1155" s="17"/>
      <c r="TYA1155" s="17"/>
      <c r="TYB1155" s="17"/>
      <c r="TYC1155" s="17"/>
      <c r="TYD1155" s="17"/>
      <c r="TYE1155" s="17"/>
      <c r="TYF1155" s="17"/>
      <c r="TYG1155" s="17"/>
      <c r="TYH1155" s="17"/>
      <c r="TYI1155" s="17"/>
      <c r="TYJ1155" s="17"/>
      <c r="TYK1155" s="17"/>
      <c r="TYL1155" s="17"/>
      <c r="TYM1155" s="17"/>
      <c r="TYN1155" s="17"/>
      <c r="TYO1155" s="17"/>
      <c r="TYP1155" s="17"/>
      <c r="TYQ1155" s="17"/>
      <c r="TYR1155" s="17"/>
      <c r="TYS1155" s="17"/>
      <c r="TYT1155" s="17"/>
      <c r="TYU1155" s="17"/>
      <c r="TYV1155" s="17"/>
      <c r="TYW1155" s="17"/>
      <c r="TYX1155" s="17"/>
      <c r="TYY1155" s="17"/>
      <c r="TYZ1155" s="17"/>
      <c r="TZA1155" s="17"/>
      <c r="TZB1155" s="17"/>
      <c r="TZC1155" s="17"/>
      <c r="TZD1155" s="17"/>
      <c r="TZE1155" s="17"/>
      <c r="TZF1155" s="17"/>
      <c r="TZG1155" s="17"/>
      <c r="TZH1155" s="17"/>
      <c r="TZI1155" s="17"/>
      <c r="TZJ1155" s="17"/>
      <c r="TZK1155" s="17"/>
      <c r="TZL1155" s="17"/>
      <c r="TZM1155" s="17"/>
      <c r="TZN1155" s="17"/>
      <c r="TZO1155" s="17"/>
      <c r="TZP1155" s="17"/>
      <c r="TZQ1155" s="17"/>
      <c r="TZR1155" s="17"/>
      <c r="TZS1155" s="17"/>
      <c r="TZT1155" s="17"/>
      <c r="TZU1155" s="17"/>
      <c r="TZV1155" s="17"/>
      <c r="TZW1155" s="17"/>
      <c r="TZX1155" s="17"/>
      <c r="TZY1155" s="17"/>
      <c r="TZZ1155" s="17"/>
      <c r="UAA1155" s="17"/>
      <c r="UAB1155" s="17"/>
      <c r="UAC1155" s="17"/>
      <c r="UAD1155" s="17"/>
      <c r="UAE1155" s="17"/>
      <c r="UAF1155" s="17"/>
      <c r="UAG1155" s="17"/>
      <c r="UAH1155" s="17"/>
      <c r="UAI1155" s="17"/>
      <c r="UAJ1155" s="17"/>
      <c r="UAK1155" s="17"/>
      <c r="UAL1155" s="17"/>
      <c r="UAM1155" s="17"/>
      <c r="UAN1155" s="17"/>
      <c r="UAO1155" s="17"/>
      <c r="UAP1155" s="17"/>
      <c r="UAQ1155" s="17"/>
      <c r="UAR1155" s="17"/>
      <c r="UAS1155" s="17"/>
      <c r="UAT1155" s="17"/>
      <c r="UAU1155" s="17"/>
      <c r="UAV1155" s="17"/>
      <c r="UAW1155" s="17"/>
      <c r="UAX1155" s="17"/>
      <c r="UAY1155" s="17"/>
      <c r="UAZ1155" s="17"/>
      <c r="UBA1155" s="17"/>
      <c r="UBB1155" s="17"/>
      <c r="UBC1155" s="17"/>
      <c r="UBD1155" s="17"/>
      <c r="UBE1155" s="17"/>
      <c r="UBF1155" s="17"/>
      <c r="UBG1155" s="17"/>
      <c r="UBH1155" s="17"/>
      <c r="UBI1155" s="17"/>
      <c r="UBJ1155" s="17"/>
      <c r="UBK1155" s="17"/>
      <c r="UBL1155" s="17"/>
      <c r="UBM1155" s="17"/>
      <c r="UBN1155" s="17"/>
      <c r="UBO1155" s="17"/>
      <c r="UBP1155" s="17"/>
      <c r="UBQ1155" s="17"/>
      <c r="UBR1155" s="17"/>
      <c r="UBS1155" s="17"/>
      <c r="UBT1155" s="17"/>
      <c r="UBU1155" s="17"/>
      <c r="UBV1155" s="17"/>
      <c r="UBW1155" s="17"/>
      <c r="UBX1155" s="17"/>
      <c r="UBY1155" s="17"/>
      <c r="UBZ1155" s="17"/>
      <c r="UCA1155" s="17"/>
      <c r="UCB1155" s="17"/>
      <c r="UCC1155" s="17"/>
      <c r="UCD1155" s="17"/>
      <c r="UCE1155" s="17"/>
      <c r="UCF1155" s="17"/>
      <c r="UCG1155" s="17"/>
      <c r="UCH1155" s="17"/>
      <c r="UCI1155" s="17"/>
      <c r="UCJ1155" s="17"/>
      <c r="UCK1155" s="17"/>
      <c r="UCL1155" s="17"/>
      <c r="UCM1155" s="17"/>
      <c r="UCN1155" s="17"/>
      <c r="UCO1155" s="17"/>
      <c r="UCP1155" s="17"/>
      <c r="UCQ1155" s="17"/>
      <c r="UCR1155" s="17"/>
      <c r="UCS1155" s="17"/>
      <c r="UCT1155" s="17"/>
      <c r="UCU1155" s="17"/>
      <c r="UCV1155" s="17"/>
      <c r="UCW1155" s="17"/>
      <c r="UCX1155" s="17"/>
      <c r="UCY1155" s="17"/>
      <c r="UCZ1155" s="17"/>
      <c r="UDA1155" s="17"/>
      <c r="UDB1155" s="17"/>
      <c r="UDC1155" s="17"/>
      <c r="UDD1155" s="17"/>
      <c r="UDE1155" s="17"/>
      <c r="UDF1155" s="17"/>
      <c r="UDG1155" s="17"/>
      <c r="UDH1155" s="17"/>
      <c r="UDI1155" s="17"/>
      <c r="UDJ1155" s="17"/>
      <c r="UDK1155" s="17"/>
      <c r="UDL1155" s="17"/>
      <c r="UDM1155" s="17"/>
      <c r="UDN1155" s="17"/>
      <c r="UDO1155" s="17"/>
      <c r="UDP1155" s="17"/>
      <c r="UDQ1155" s="17"/>
      <c r="UDR1155" s="17"/>
      <c r="UDS1155" s="17"/>
      <c r="UDT1155" s="17"/>
      <c r="UDU1155" s="17"/>
      <c r="UDV1155" s="17"/>
      <c r="UDW1155" s="17"/>
      <c r="UDX1155" s="17"/>
      <c r="UDY1155" s="17"/>
      <c r="UDZ1155" s="17"/>
      <c r="UEA1155" s="17"/>
      <c r="UEB1155" s="17"/>
      <c r="UEC1155" s="17"/>
      <c r="UED1155" s="17"/>
      <c r="UEE1155" s="17"/>
      <c r="UEF1155" s="17"/>
      <c r="UEG1155" s="17"/>
      <c r="UEH1155" s="17"/>
      <c r="UEI1155" s="17"/>
      <c r="UEJ1155" s="17"/>
      <c r="UEK1155" s="17"/>
      <c r="UEL1155" s="17"/>
      <c r="UEM1155" s="17"/>
      <c r="UEN1155" s="17"/>
      <c r="UEO1155" s="17"/>
      <c r="UEP1155" s="17"/>
      <c r="UEQ1155" s="17"/>
      <c r="UER1155" s="17"/>
      <c r="UES1155" s="17"/>
      <c r="UET1155" s="17"/>
      <c r="UEU1155" s="17"/>
      <c r="UEV1155" s="17"/>
      <c r="UEW1155" s="17"/>
      <c r="UEX1155" s="17"/>
      <c r="UEY1155" s="17"/>
      <c r="UEZ1155" s="17"/>
      <c r="UFA1155" s="17"/>
      <c r="UFB1155" s="17"/>
      <c r="UFC1155" s="17"/>
      <c r="UFD1155" s="17"/>
      <c r="UFE1155" s="17"/>
      <c r="UFF1155" s="17"/>
      <c r="UFG1155" s="17"/>
      <c r="UFH1155" s="17"/>
      <c r="UFI1155" s="17"/>
      <c r="UFJ1155" s="17"/>
      <c r="UFK1155" s="17"/>
      <c r="UFL1155" s="17"/>
      <c r="UFM1155" s="17"/>
      <c r="UFN1155" s="17"/>
      <c r="UFO1155" s="17"/>
      <c r="UFP1155" s="17"/>
      <c r="UFQ1155" s="17"/>
      <c r="UFR1155" s="17"/>
      <c r="UFS1155" s="17"/>
      <c r="UFT1155" s="17"/>
      <c r="UFU1155" s="17"/>
      <c r="UFV1155" s="17"/>
      <c r="UFW1155" s="17"/>
      <c r="UFX1155" s="17"/>
      <c r="UFY1155" s="17"/>
      <c r="UFZ1155" s="17"/>
      <c r="UGA1155" s="17"/>
      <c r="UGB1155" s="17"/>
      <c r="UGC1155" s="17"/>
      <c r="UGD1155" s="17"/>
      <c r="UGE1155" s="17"/>
      <c r="UGF1155" s="17"/>
      <c r="UGG1155" s="17"/>
      <c r="UGH1155" s="17"/>
      <c r="UGI1155" s="17"/>
      <c r="UGJ1155" s="17"/>
      <c r="UGK1155" s="17"/>
      <c r="UGL1155" s="17"/>
      <c r="UGM1155" s="17"/>
      <c r="UGN1155" s="17"/>
      <c r="UGO1155" s="17"/>
      <c r="UGP1155" s="17"/>
      <c r="UGQ1155" s="17"/>
      <c r="UGR1155" s="17"/>
      <c r="UGS1155" s="17"/>
      <c r="UGT1155" s="17"/>
      <c r="UGU1155" s="17"/>
      <c r="UGV1155" s="17"/>
      <c r="UGW1155" s="17"/>
      <c r="UGX1155" s="17"/>
      <c r="UGY1155" s="17"/>
      <c r="UGZ1155" s="17"/>
      <c r="UHA1155" s="17"/>
      <c r="UHB1155" s="17"/>
      <c r="UHC1155" s="17"/>
      <c r="UHD1155" s="17"/>
      <c r="UHE1155" s="17"/>
      <c r="UHF1155" s="17"/>
      <c r="UHG1155" s="17"/>
      <c r="UHH1155" s="17"/>
      <c r="UHI1155" s="17"/>
      <c r="UHJ1155" s="17"/>
      <c r="UHK1155" s="17"/>
      <c r="UHL1155" s="17"/>
      <c r="UHM1155" s="17"/>
      <c r="UHN1155" s="17"/>
      <c r="UHO1155" s="17"/>
      <c r="UHP1155" s="17"/>
      <c r="UHQ1155" s="17"/>
      <c r="UHR1155" s="17"/>
      <c r="UHS1155" s="17"/>
      <c r="UHT1155" s="17"/>
      <c r="UHU1155" s="17"/>
      <c r="UHV1155" s="17"/>
      <c r="UHW1155" s="17"/>
      <c r="UHX1155" s="17"/>
      <c r="UHY1155" s="17"/>
      <c r="UHZ1155" s="17"/>
      <c r="UIA1155" s="17"/>
      <c r="UIB1155" s="17"/>
      <c r="UIC1155" s="17"/>
      <c r="UID1155" s="17"/>
      <c r="UIE1155" s="17"/>
      <c r="UIF1155" s="17"/>
      <c r="UIG1155" s="17"/>
      <c r="UIH1155" s="17"/>
      <c r="UII1155" s="17"/>
      <c r="UIJ1155" s="17"/>
      <c r="UIK1155" s="17"/>
      <c r="UIL1155" s="17"/>
      <c r="UIM1155" s="17"/>
      <c r="UIN1155" s="17"/>
      <c r="UIO1155" s="17"/>
      <c r="UIP1155" s="17"/>
      <c r="UIQ1155" s="17"/>
      <c r="UIR1155" s="17"/>
      <c r="UIS1155" s="17"/>
      <c r="UIT1155" s="17"/>
      <c r="UIU1155" s="17"/>
      <c r="UIV1155" s="17"/>
      <c r="UIW1155" s="17"/>
      <c r="UIX1155" s="17"/>
      <c r="UIY1155" s="17"/>
      <c r="UIZ1155" s="17"/>
      <c r="UJA1155" s="17"/>
      <c r="UJB1155" s="17"/>
      <c r="UJC1155" s="17"/>
      <c r="UJD1155" s="17"/>
      <c r="UJE1155" s="17"/>
      <c r="UJF1155" s="17"/>
      <c r="UJG1155" s="17"/>
      <c r="UJH1155" s="17"/>
      <c r="UJI1155" s="17"/>
      <c r="UJJ1155" s="17"/>
      <c r="UJK1155" s="17"/>
      <c r="UJL1155" s="17"/>
      <c r="UJM1155" s="17"/>
      <c r="UJN1155" s="17"/>
      <c r="UJO1155" s="17"/>
      <c r="UJP1155" s="17"/>
      <c r="UJQ1155" s="17"/>
      <c r="UJR1155" s="17"/>
      <c r="UJS1155" s="17"/>
      <c r="UJT1155" s="17"/>
      <c r="UJU1155" s="17"/>
      <c r="UJV1155" s="17"/>
      <c r="UJW1155" s="17"/>
      <c r="UJX1155" s="17"/>
      <c r="UJY1155" s="17"/>
      <c r="UJZ1155" s="17"/>
      <c r="UKA1155" s="17"/>
      <c r="UKB1155" s="17"/>
      <c r="UKC1155" s="17"/>
      <c r="UKD1155" s="17"/>
      <c r="UKE1155" s="17"/>
      <c r="UKF1155" s="17"/>
      <c r="UKG1155" s="17"/>
      <c r="UKH1155" s="17"/>
      <c r="UKI1155" s="17"/>
      <c r="UKJ1155" s="17"/>
      <c r="UKK1155" s="17"/>
      <c r="UKL1155" s="17"/>
      <c r="UKM1155" s="17"/>
      <c r="UKN1155" s="17"/>
      <c r="UKO1155" s="17"/>
      <c r="UKP1155" s="17"/>
      <c r="UKQ1155" s="17"/>
      <c r="UKR1155" s="17"/>
      <c r="UKS1155" s="17"/>
      <c r="UKT1155" s="17"/>
      <c r="UKU1155" s="17"/>
      <c r="UKV1155" s="17"/>
      <c r="UKW1155" s="17"/>
      <c r="UKX1155" s="17"/>
      <c r="UKY1155" s="17"/>
      <c r="UKZ1155" s="17"/>
      <c r="ULA1155" s="17"/>
      <c r="ULB1155" s="17"/>
      <c r="ULC1155" s="17"/>
      <c r="ULD1155" s="17"/>
      <c r="ULE1155" s="17"/>
      <c r="ULF1155" s="17"/>
      <c r="ULG1155" s="17"/>
      <c r="ULH1155" s="17"/>
      <c r="ULI1155" s="17"/>
      <c r="ULJ1155" s="17"/>
      <c r="ULK1155" s="17"/>
      <c r="ULL1155" s="17"/>
      <c r="ULM1155" s="17"/>
      <c r="ULN1155" s="17"/>
      <c r="ULO1155" s="17"/>
      <c r="ULP1155" s="17"/>
      <c r="ULQ1155" s="17"/>
      <c r="ULR1155" s="17"/>
      <c r="ULS1155" s="17"/>
      <c r="ULT1155" s="17"/>
      <c r="ULU1155" s="17"/>
      <c r="ULV1155" s="17"/>
      <c r="ULW1155" s="17"/>
      <c r="ULX1155" s="17"/>
      <c r="ULY1155" s="17"/>
      <c r="ULZ1155" s="17"/>
      <c r="UMA1155" s="17"/>
      <c r="UMB1155" s="17"/>
      <c r="UMC1155" s="17"/>
      <c r="UMD1155" s="17"/>
      <c r="UME1155" s="17"/>
      <c r="UMF1155" s="17"/>
      <c r="UMG1155" s="17"/>
      <c r="UMH1155" s="17"/>
      <c r="UMI1155" s="17"/>
      <c r="UMJ1155" s="17"/>
      <c r="UMK1155" s="17"/>
      <c r="UML1155" s="17"/>
      <c r="UMM1155" s="17"/>
      <c r="UMN1155" s="17"/>
      <c r="UMO1155" s="17"/>
      <c r="UMP1155" s="17"/>
      <c r="UMQ1155" s="17"/>
      <c r="UMR1155" s="17"/>
      <c r="UMS1155" s="17"/>
      <c r="UMT1155" s="17"/>
      <c r="UMU1155" s="17"/>
      <c r="UMV1155" s="17"/>
      <c r="UMW1155" s="17"/>
      <c r="UMX1155" s="17"/>
      <c r="UMY1155" s="17"/>
      <c r="UMZ1155" s="17"/>
      <c r="UNA1155" s="17"/>
      <c r="UNB1155" s="17"/>
      <c r="UNC1155" s="17"/>
      <c r="UND1155" s="17"/>
      <c r="UNE1155" s="17"/>
      <c r="UNF1155" s="17"/>
      <c r="UNG1155" s="17"/>
      <c r="UNH1155" s="17"/>
      <c r="UNI1155" s="17"/>
      <c r="UNJ1155" s="17"/>
      <c r="UNK1155" s="17"/>
      <c r="UNL1155" s="17"/>
      <c r="UNM1155" s="17"/>
      <c r="UNN1155" s="17"/>
      <c r="UNO1155" s="17"/>
      <c r="UNP1155" s="17"/>
      <c r="UNQ1155" s="17"/>
      <c r="UNR1155" s="17"/>
      <c r="UNS1155" s="17"/>
      <c r="UNT1155" s="17"/>
      <c r="UNU1155" s="17"/>
      <c r="UNV1155" s="17"/>
      <c r="UNW1155" s="17"/>
      <c r="UNX1155" s="17"/>
      <c r="UNY1155" s="17"/>
      <c r="UNZ1155" s="17"/>
      <c r="UOA1155" s="17"/>
      <c r="UOB1155" s="17"/>
      <c r="UOC1155" s="17"/>
      <c r="UOD1155" s="17"/>
      <c r="UOE1155" s="17"/>
      <c r="UOF1155" s="17"/>
      <c r="UOG1155" s="17"/>
      <c r="UOH1155" s="17"/>
      <c r="UOI1155" s="17"/>
      <c r="UOJ1155" s="17"/>
      <c r="UOK1155" s="17"/>
      <c r="UOL1155" s="17"/>
      <c r="UOM1155" s="17"/>
      <c r="UON1155" s="17"/>
      <c r="UOO1155" s="17"/>
      <c r="UOP1155" s="17"/>
      <c r="UOQ1155" s="17"/>
      <c r="UOR1155" s="17"/>
      <c r="UOS1155" s="17"/>
      <c r="UOT1155" s="17"/>
      <c r="UOU1155" s="17"/>
      <c r="UOV1155" s="17"/>
      <c r="UOW1155" s="17"/>
      <c r="UOX1155" s="17"/>
      <c r="UOY1155" s="17"/>
      <c r="UOZ1155" s="17"/>
      <c r="UPA1155" s="17"/>
      <c r="UPB1155" s="17"/>
      <c r="UPC1155" s="17"/>
      <c r="UPD1155" s="17"/>
      <c r="UPE1155" s="17"/>
      <c r="UPF1155" s="17"/>
      <c r="UPG1155" s="17"/>
      <c r="UPH1155" s="17"/>
      <c r="UPI1155" s="17"/>
      <c r="UPJ1155" s="17"/>
      <c r="UPK1155" s="17"/>
      <c r="UPL1155" s="17"/>
      <c r="UPM1155" s="17"/>
      <c r="UPN1155" s="17"/>
      <c r="UPO1155" s="17"/>
      <c r="UPP1155" s="17"/>
      <c r="UPQ1155" s="17"/>
      <c r="UPR1155" s="17"/>
      <c r="UPS1155" s="17"/>
      <c r="UPT1155" s="17"/>
      <c r="UPU1155" s="17"/>
      <c r="UPV1155" s="17"/>
      <c r="UPW1155" s="17"/>
      <c r="UPX1155" s="17"/>
      <c r="UPY1155" s="17"/>
      <c r="UPZ1155" s="17"/>
      <c r="UQA1155" s="17"/>
      <c r="UQB1155" s="17"/>
      <c r="UQC1155" s="17"/>
      <c r="UQD1155" s="17"/>
      <c r="UQE1155" s="17"/>
      <c r="UQF1155" s="17"/>
      <c r="UQG1155" s="17"/>
      <c r="UQH1155" s="17"/>
      <c r="UQI1155" s="17"/>
      <c r="UQJ1155" s="17"/>
      <c r="UQK1155" s="17"/>
      <c r="UQL1155" s="17"/>
      <c r="UQM1155" s="17"/>
      <c r="UQN1155" s="17"/>
      <c r="UQO1155" s="17"/>
      <c r="UQP1155" s="17"/>
      <c r="UQQ1155" s="17"/>
      <c r="UQR1155" s="17"/>
      <c r="UQS1155" s="17"/>
      <c r="UQT1155" s="17"/>
      <c r="UQU1155" s="17"/>
      <c r="UQV1155" s="17"/>
      <c r="UQW1155" s="17"/>
      <c r="UQX1155" s="17"/>
      <c r="UQY1155" s="17"/>
      <c r="UQZ1155" s="17"/>
      <c r="URA1155" s="17"/>
      <c r="URB1155" s="17"/>
      <c r="URC1155" s="17"/>
      <c r="URD1155" s="17"/>
      <c r="URE1155" s="17"/>
      <c r="URF1155" s="17"/>
      <c r="URG1155" s="17"/>
      <c r="URH1155" s="17"/>
      <c r="URI1155" s="17"/>
      <c r="URJ1155" s="17"/>
      <c r="URK1155" s="17"/>
      <c r="URL1155" s="17"/>
      <c r="URM1155" s="17"/>
      <c r="URN1155" s="17"/>
      <c r="URO1155" s="17"/>
      <c r="URP1155" s="17"/>
      <c r="URQ1155" s="17"/>
      <c r="URR1155" s="17"/>
      <c r="URS1155" s="17"/>
      <c r="URT1155" s="17"/>
      <c r="URU1155" s="17"/>
      <c r="URV1155" s="17"/>
      <c r="URW1155" s="17"/>
      <c r="URX1155" s="17"/>
      <c r="URY1155" s="17"/>
      <c r="URZ1155" s="17"/>
      <c r="USA1155" s="17"/>
      <c r="USB1155" s="17"/>
      <c r="USC1155" s="17"/>
      <c r="USD1155" s="17"/>
      <c r="USE1155" s="17"/>
      <c r="USF1155" s="17"/>
      <c r="USG1155" s="17"/>
      <c r="USH1155" s="17"/>
      <c r="USI1155" s="17"/>
      <c r="USJ1155" s="17"/>
      <c r="USK1155" s="17"/>
      <c r="USL1155" s="17"/>
      <c r="USM1155" s="17"/>
      <c r="USN1155" s="17"/>
      <c r="USO1155" s="17"/>
      <c r="USP1155" s="17"/>
      <c r="USQ1155" s="17"/>
      <c r="USR1155" s="17"/>
      <c r="USS1155" s="17"/>
      <c r="UST1155" s="17"/>
      <c r="USU1155" s="17"/>
      <c r="USV1155" s="17"/>
      <c r="USW1155" s="17"/>
      <c r="USX1155" s="17"/>
      <c r="USY1155" s="17"/>
      <c r="USZ1155" s="17"/>
      <c r="UTA1155" s="17"/>
      <c r="UTB1155" s="17"/>
      <c r="UTC1155" s="17"/>
      <c r="UTD1155" s="17"/>
      <c r="UTE1155" s="17"/>
      <c r="UTF1155" s="17"/>
      <c r="UTG1155" s="17"/>
      <c r="UTH1155" s="17"/>
      <c r="UTI1155" s="17"/>
      <c r="UTJ1155" s="17"/>
      <c r="UTK1155" s="17"/>
      <c r="UTL1155" s="17"/>
      <c r="UTM1155" s="17"/>
      <c r="UTN1155" s="17"/>
      <c r="UTO1155" s="17"/>
      <c r="UTP1155" s="17"/>
      <c r="UTQ1155" s="17"/>
      <c r="UTR1155" s="17"/>
      <c r="UTS1155" s="17"/>
      <c r="UTT1155" s="17"/>
      <c r="UTU1155" s="17"/>
      <c r="UTV1155" s="17"/>
      <c r="UTW1155" s="17"/>
      <c r="UTX1155" s="17"/>
      <c r="UTY1155" s="17"/>
      <c r="UTZ1155" s="17"/>
      <c r="UUA1155" s="17"/>
      <c r="UUB1155" s="17"/>
      <c r="UUC1155" s="17"/>
      <c r="UUD1155" s="17"/>
      <c r="UUE1155" s="17"/>
      <c r="UUF1155" s="17"/>
      <c r="UUG1155" s="17"/>
      <c r="UUH1155" s="17"/>
      <c r="UUI1155" s="17"/>
      <c r="UUJ1155" s="17"/>
      <c r="UUK1155" s="17"/>
      <c r="UUL1155" s="17"/>
      <c r="UUM1155" s="17"/>
      <c r="UUN1155" s="17"/>
      <c r="UUO1155" s="17"/>
      <c r="UUP1155" s="17"/>
      <c r="UUQ1155" s="17"/>
      <c r="UUR1155" s="17"/>
      <c r="UUS1155" s="17"/>
      <c r="UUT1155" s="17"/>
      <c r="UUU1155" s="17"/>
      <c r="UUV1155" s="17"/>
      <c r="UUW1155" s="17"/>
      <c r="UUX1155" s="17"/>
      <c r="UUY1155" s="17"/>
      <c r="UUZ1155" s="17"/>
      <c r="UVA1155" s="17"/>
      <c r="UVB1155" s="17"/>
      <c r="UVC1155" s="17"/>
      <c r="UVD1155" s="17"/>
      <c r="UVE1155" s="17"/>
      <c r="UVF1155" s="17"/>
      <c r="UVG1155" s="17"/>
      <c r="UVH1155" s="17"/>
      <c r="UVI1155" s="17"/>
      <c r="UVJ1155" s="17"/>
      <c r="UVK1155" s="17"/>
      <c r="UVL1155" s="17"/>
      <c r="UVM1155" s="17"/>
      <c r="UVN1155" s="17"/>
      <c r="UVO1155" s="17"/>
      <c r="UVP1155" s="17"/>
      <c r="UVQ1155" s="17"/>
      <c r="UVR1155" s="17"/>
      <c r="UVS1155" s="17"/>
      <c r="UVT1155" s="17"/>
      <c r="UVU1155" s="17"/>
      <c r="UVV1155" s="17"/>
      <c r="UVW1155" s="17"/>
      <c r="UVX1155" s="17"/>
      <c r="UVY1155" s="17"/>
      <c r="UVZ1155" s="17"/>
      <c r="UWA1155" s="17"/>
      <c r="UWB1155" s="17"/>
      <c r="UWC1155" s="17"/>
      <c r="UWD1155" s="17"/>
      <c r="UWE1155" s="17"/>
      <c r="UWF1155" s="17"/>
      <c r="UWG1155" s="17"/>
      <c r="UWH1155" s="17"/>
      <c r="UWI1155" s="17"/>
      <c r="UWJ1155" s="17"/>
      <c r="UWK1155" s="17"/>
      <c r="UWL1155" s="17"/>
      <c r="UWM1155" s="17"/>
      <c r="UWN1155" s="17"/>
      <c r="UWO1155" s="17"/>
      <c r="UWP1155" s="17"/>
      <c r="UWQ1155" s="17"/>
      <c r="UWR1155" s="17"/>
      <c r="UWS1155" s="17"/>
      <c r="UWT1155" s="17"/>
      <c r="UWU1155" s="17"/>
      <c r="UWV1155" s="17"/>
      <c r="UWW1155" s="17"/>
      <c r="UWX1155" s="17"/>
      <c r="UWY1155" s="17"/>
      <c r="UWZ1155" s="17"/>
      <c r="UXA1155" s="17"/>
      <c r="UXB1155" s="17"/>
      <c r="UXC1155" s="17"/>
      <c r="UXD1155" s="17"/>
      <c r="UXE1155" s="17"/>
      <c r="UXF1155" s="17"/>
      <c r="UXG1155" s="17"/>
      <c r="UXH1155" s="17"/>
      <c r="UXI1155" s="17"/>
      <c r="UXJ1155" s="17"/>
      <c r="UXK1155" s="17"/>
      <c r="UXL1155" s="17"/>
      <c r="UXM1155" s="17"/>
      <c r="UXN1155" s="17"/>
      <c r="UXO1155" s="17"/>
      <c r="UXP1155" s="17"/>
      <c r="UXQ1155" s="17"/>
      <c r="UXR1155" s="17"/>
      <c r="UXS1155" s="17"/>
      <c r="UXT1155" s="17"/>
      <c r="UXU1155" s="17"/>
      <c r="UXV1155" s="17"/>
      <c r="UXW1155" s="17"/>
      <c r="UXX1155" s="17"/>
      <c r="UXY1155" s="17"/>
      <c r="UXZ1155" s="17"/>
      <c r="UYA1155" s="17"/>
      <c r="UYB1155" s="17"/>
      <c r="UYC1155" s="17"/>
      <c r="UYD1155" s="17"/>
      <c r="UYE1155" s="17"/>
      <c r="UYF1155" s="17"/>
      <c r="UYG1155" s="17"/>
      <c r="UYH1155" s="17"/>
      <c r="UYI1155" s="17"/>
      <c r="UYJ1155" s="17"/>
      <c r="UYK1155" s="17"/>
      <c r="UYL1155" s="17"/>
      <c r="UYM1155" s="17"/>
      <c r="UYN1155" s="17"/>
      <c r="UYO1155" s="17"/>
      <c r="UYP1155" s="17"/>
      <c r="UYQ1155" s="17"/>
      <c r="UYR1155" s="17"/>
      <c r="UYS1155" s="17"/>
      <c r="UYT1155" s="17"/>
      <c r="UYU1155" s="17"/>
      <c r="UYV1155" s="17"/>
      <c r="UYW1155" s="17"/>
      <c r="UYX1155" s="17"/>
      <c r="UYY1155" s="17"/>
      <c r="UYZ1155" s="17"/>
      <c r="UZA1155" s="17"/>
      <c r="UZB1155" s="17"/>
      <c r="UZC1155" s="17"/>
      <c r="UZD1155" s="17"/>
      <c r="UZE1155" s="17"/>
      <c r="UZF1155" s="17"/>
      <c r="UZG1155" s="17"/>
      <c r="UZH1155" s="17"/>
      <c r="UZI1155" s="17"/>
      <c r="UZJ1155" s="17"/>
      <c r="UZK1155" s="17"/>
      <c r="UZL1155" s="17"/>
      <c r="UZM1155" s="17"/>
      <c r="UZN1155" s="17"/>
      <c r="UZO1155" s="17"/>
      <c r="UZP1155" s="17"/>
      <c r="UZQ1155" s="17"/>
      <c r="UZR1155" s="17"/>
      <c r="UZS1155" s="17"/>
      <c r="UZT1155" s="17"/>
      <c r="UZU1155" s="17"/>
      <c r="UZV1155" s="17"/>
      <c r="UZW1155" s="17"/>
      <c r="UZX1155" s="17"/>
      <c r="UZY1155" s="17"/>
      <c r="UZZ1155" s="17"/>
      <c r="VAA1155" s="17"/>
      <c r="VAB1155" s="17"/>
      <c r="VAC1155" s="17"/>
      <c r="VAD1155" s="17"/>
      <c r="VAE1155" s="17"/>
      <c r="VAF1155" s="17"/>
      <c r="VAG1155" s="17"/>
      <c r="VAH1155" s="17"/>
      <c r="VAI1155" s="17"/>
      <c r="VAJ1155" s="17"/>
      <c r="VAK1155" s="17"/>
      <c r="VAL1155" s="17"/>
      <c r="VAM1155" s="17"/>
      <c r="VAN1155" s="17"/>
      <c r="VAO1155" s="17"/>
      <c r="VAP1155" s="17"/>
      <c r="VAQ1155" s="17"/>
      <c r="VAR1155" s="17"/>
      <c r="VAS1155" s="17"/>
      <c r="VAT1155" s="17"/>
      <c r="VAU1155" s="17"/>
      <c r="VAV1155" s="17"/>
      <c r="VAW1155" s="17"/>
      <c r="VAX1155" s="17"/>
      <c r="VAY1155" s="17"/>
      <c r="VAZ1155" s="17"/>
      <c r="VBA1155" s="17"/>
      <c r="VBB1155" s="17"/>
      <c r="VBC1155" s="17"/>
      <c r="VBD1155" s="17"/>
      <c r="VBE1155" s="17"/>
      <c r="VBF1155" s="17"/>
      <c r="VBG1155" s="17"/>
      <c r="VBH1155" s="17"/>
      <c r="VBI1155" s="17"/>
      <c r="VBJ1155" s="17"/>
      <c r="VBK1155" s="17"/>
      <c r="VBL1155" s="17"/>
      <c r="VBM1155" s="17"/>
      <c r="VBN1155" s="17"/>
      <c r="VBO1155" s="17"/>
      <c r="VBP1155" s="17"/>
      <c r="VBQ1155" s="17"/>
      <c r="VBR1155" s="17"/>
      <c r="VBS1155" s="17"/>
      <c r="VBT1155" s="17"/>
      <c r="VBU1155" s="17"/>
      <c r="VBV1155" s="17"/>
      <c r="VBW1155" s="17"/>
      <c r="VBX1155" s="17"/>
      <c r="VBY1155" s="17"/>
      <c r="VBZ1155" s="17"/>
      <c r="VCA1155" s="17"/>
      <c r="VCB1155" s="17"/>
      <c r="VCC1155" s="17"/>
      <c r="VCD1155" s="17"/>
      <c r="VCE1155" s="17"/>
      <c r="VCF1155" s="17"/>
      <c r="VCG1155" s="17"/>
      <c r="VCH1155" s="17"/>
      <c r="VCI1155" s="17"/>
      <c r="VCJ1155" s="17"/>
      <c r="VCK1155" s="17"/>
      <c r="VCL1155" s="17"/>
      <c r="VCM1155" s="17"/>
      <c r="VCN1155" s="17"/>
      <c r="VCO1155" s="17"/>
      <c r="VCP1155" s="17"/>
      <c r="VCQ1155" s="17"/>
      <c r="VCR1155" s="17"/>
      <c r="VCS1155" s="17"/>
      <c r="VCT1155" s="17"/>
      <c r="VCU1155" s="17"/>
      <c r="VCV1155" s="17"/>
      <c r="VCW1155" s="17"/>
      <c r="VCX1155" s="17"/>
      <c r="VCY1155" s="17"/>
      <c r="VCZ1155" s="17"/>
      <c r="VDA1155" s="17"/>
      <c r="VDB1155" s="17"/>
      <c r="VDC1155" s="17"/>
      <c r="VDD1155" s="17"/>
      <c r="VDE1155" s="17"/>
      <c r="VDF1155" s="17"/>
      <c r="VDG1155" s="17"/>
      <c r="VDH1155" s="17"/>
      <c r="VDI1155" s="17"/>
      <c r="VDJ1155" s="17"/>
      <c r="VDK1155" s="17"/>
      <c r="VDL1155" s="17"/>
      <c r="VDM1155" s="17"/>
      <c r="VDN1155" s="17"/>
      <c r="VDO1155" s="17"/>
      <c r="VDP1155" s="17"/>
      <c r="VDQ1155" s="17"/>
      <c r="VDR1155" s="17"/>
      <c r="VDS1155" s="17"/>
      <c r="VDT1155" s="17"/>
      <c r="VDU1155" s="17"/>
      <c r="VDV1155" s="17"/>
      <c r="VDW1155" s="17"/>
      <c r="VDX1155" s="17"/>
      <c r="VDY1155" s="17"/>
      <c r="VDZ1155" s="17"/>
      <c r="VEA1155" s="17"/>
      <c r="VEB1155" s="17"/>
      <c r="VEC1155" s="17"/>
      <c r="VED1155" s="17"/>
      <c r="VEE1155" s="17"/>
      <c r="VEF1155" s="17"/>
      <c r="VEG1155" s="17"/>
      <c r="VEH1155" s="17"/>
      <c r="VEI1155" s="17"/>
      <c r="VEJ1155" s="17"/>
      <c r="VEK1155" s="17"/>
      <c r="VEL1155" s="17"/>
      <c r="VEM1155" s="17"/>
      <c r="VEN1155" s="17"/>
      <c r="VEO1155" s="17"/>
      <c r="VEP1155" s="17"/>
      <c r="VEQ1155" s="17"/>
      <c r="VER1155" s="17"/>
      <c r="VES1155" s="17"/>
      <c r="VET1155" s="17"/>
      <c r="VEU1155" s="17"/>
      <c r="VEV1155" s="17"/>
      <c r="VEW1155" s="17"/>
      <c r="VEX1155" s="17"/>
      <c r="VEY1155" s="17"/>
      <c r="VEZ1155" s="17"/>
      <c r="VFA1155" s="17"/>
      <c r="VFB1155" s="17"/>
      <c r="VFC1155" s="17"/>
      <c r="VFD1155" s="17"/>
      <c r="VFE1155" s="17"/>
      <c r="VFF1155" s="17"/>
      <c r="VFG1155" s="17"/>
      <c r="VFH1155" s="17"/>
      <c r="VFI1155" s="17"/>
      <c r="VFJ1155" s="17"/>
      <c r="VFK1155" s="17"/>
      <c r="VFL1155" s="17"/>
      <c r="VFM1155" s="17"/>
      <c r="VFN1155" s="17"/>
      <c r="VFO1155" s="17"/>
      <c r="VFP1155" s="17"/>
      <c r="VFQ1155" s="17"/>
      <c r="VFR1155" s="17"/>
      <c r="VFS1155" s="17"/>
      <c r="VFT1155" s="17"/>
      <c r="VFU1155" s="17"/>
      <c r="VFV1155" s="17"/>
      <c r="VFW1155" s="17"/>
      <c r="VFX1155" s="17"/>
      <c r="VFY1155" s="17"/>
      <c r="VFZ1155" s="17"/>
      <c r="VGA1155" s="17"/>
      <c r="VGB1155" s="17"/>
      <c r="VGC1155" s="17"/>
      <c r="VGD1155" s="17"/>
      <c r="VGE1155" s="17"/>
      <c r="VGF1155" s="17"/>
      <c r="VGG1155" s="17"/>
      <c r="VGH1155" s="17"/>
      <c r="VGI1155" s="17"/>
      <c r="VGJ1155" s="17"/>
      <c r="VGK1155" s="17"/>
      <c r="VGL1155" s="17"/>
      <c r="VGM1155" s="17"/>
      <c r="VGN1155" s="17"/>
      <c r="VGO1155" s="17"/>
      <c r="VGP1155" s="17"/>
      <c r="VGQ1155" s="17"/>
      <c r="VGR1155" s="17"/>
      <c r="VGS1155" s="17"/>
      <c r="VGT1155" s="17"/>
      <c r="VGU1155" s="17"/>
      <c r="VGV1155" s="17"/>
      <c r="VGW1155" s="17"/>
      <c r="VGX1155" s="17"/>
      <c r="VGY1155" s="17"/>
      <c r="VGZ1155" s="17"/>
      <c r="VHA1155" s="17"/>
      <c r="VHB1155" s="17"/>
      <c r="VHC1155" s="17"/>
      <c r="VHD1155" s="17"/>
      <c r="VHE1155" s="17"/>
      <c r="VHF1155" s="17"/>
      <c r="VHG1155" s="17"/>
      <c r="VHH1155" s="17"/>
      <c r="VHI1155" s="17"/>
      <c r="VHJ1155" s="17"/>
      <c r="VHK1155" s="17"/>
      <c r="VHL1155" s="17"/>
      <c r="VHM1155" s="17"/>
      <c r="VHN1155" s="17"/>
      <c r="VHO1155" s="17"/>
      <c r="VHP1155" s="17"/>
      <c r="VHQ1155" s="17"/>
      <c r="VHR1155" s="17"/>
      <c r="VHS1155" s="17"/>
      <c r="VHT1155" s="17"/>
      <c r="VHU1155" s="17"/>
      <c r="VHV1155" s="17"/>
      <c r="VHW1155" s="17"/>
      <c r="VHX1155" s="17"/>
      <c r="VHY1155" s="17"/>
      <c r="VHZ1155" s="17"/>
      <c r="VIA1155" s="17"/>
      <c r="VIB1155" s="17"/>
      <c r="VIC1155" s="17"/>
      <c r="VID1155" s="17"/>
      <c r="VIE1155" s="17"/>
      <c r="VIF1155" s="17"/>
      <c r="VIG1155" s="17"/>
      <c r="VIH1155" s="17"/>
      <c r="VII1155" s="17"/>
      <c r="VIJ1155" s="17"/>
      <c r="VIK1155" s="17"/>
      <c r="VIL1155" s="17"/>
      <c r="VIM1155" s="17"/>
      <c r="VIN1155" s="17"/>
      <c r="VIO1155" s="17"/>
      <c r="VIP1155" s="17"/>
      <c r="VIQ1155" s="17"/>
      <c r="VIR1155" s="17"/>
      <c r="VIS1155" s="17"/>
      <c r="VIT1155" s="17"/>
      <c r="VIU1155" s="17"/>
      <c r="VIV1155" s="17"/>
      <c r="VIW1155" s="17"/>
      <c r="VIX1155" s="17"/>
      <c r="VIY1155" s="17"/>
      <c r="VIZ1155" s="17"/>
      <c r="VJA1155" s="17"/>
      <c r="VJB1155" s="17"/>
      <c r="VJC1155" s="17"/>
      <c r="VJD1155" s="17"/>
      <c r="VJE1155" s="17"/>
      <c r="VJF1155" s="17"/>
      <c r="VJG1155" s="17"/>
      <c r="VJH1155" s="17"/>
      <c r="VJI1155" s="17"/>
      <c r="VJJ1155" s="17"/>
      <c r="VJK1155" s="17"/>
      <c r="VJL1155" s="17"/>
      <c r="VJM1155" s="17"/>
      <c r="VJN1155" s="17"/>
      <c r="VJO1155" s="17"/>
      <c r="VJP1155" s="17"/>
      <c r="VJQ1155" s="17"/>
      <c r="VJR1155" s="17"/>
      <c r="VJS1155" s="17"/>
      <c r="VJT1155" s="17"/>
      <c r="VJU1155" s="17"/>
      <c r="VJV1155" s="17"/>
      <c r="VJW1155" s="17"/>
      <c r="VJX1155" s="17"/>
      <c r="VJY1155" s="17"/>
      <c r="VJZ1155" s="17"/>
      <c r="VKA1155" s="17"/>
      <c r="VKB1155" s="17"/>
      <c r="VKC1155" s="17"/>
      <c r="VKD1155" s="17"/>
      <c r="VKE1155" s="17"/>
      <c r="VKF1155" s="17"/>
      <c r="VKG1155" s="17"/>
      <c r="VKH1155" s="17"/>
      <c r="VKI1155" s="17"/>
      <c r="VKJ1155" s="17"/>
      <c r="VKK1155" s="17"/>
      <c r="VKL1155" s="17"/>
      <c r="VKM1155" s="17"/>
      <c r="VKN1155" s="17"/>
      <c r="VKO1155" s="17"/>
      <c r="VKP1155" s="17"/>
      <c r="VKQ1155" s="17"/>
      <c r="VKR1155" s="17"/>
      <c r="VKS1155" s="17"/>
      <c r="VKT1155" s="17"/>
      <c r="VKU1155" s="17"/>
      <c r="VKV1155" s="17"/>
      <c r="VKW1155" s="17"/>
      <c r="VKX1155" s="17"/>
      <c r="VKY1155" s="17"/>
      <c r="VKZ1155" s="17"/>
      <c r="VLA1155" s="17"/>
      <c r="VLB1155" s="17"/>
      <c r="VLC1155" s="17"/>
      <c r="VLD1155" s="17"/>
      <c r="VLE1155" s="17"/>
      <c r="VLF1155" s="17"/>
      <c r="VLG1155" s="17"/>
      <c r="VLH1155" s="17"/>
      <c r="VLI1155" s="17"/>
      <c r="VLJ1155" s="17"/>
      <c r="VLK1155" s="17"/>
      <c r="VLL1155" s="17"/>
      <c r="VLM1155" s="17"/>
      <c r="VLN1155" s="17"/>
      <c r="VLO1155" s="17"/>
      <c r="VLP1155" s="17"/>
      <c r="VLQ1155" s="17"/>
      <c r="VLR1155" s="17"/>
      <c r="VLS1155" s="17"/>
      <c r="VLT1155" s="17"/>
      <c r="VLU1155" s="17"/>
      <c r="VLV1155" s="17"/>
      <c r="VLW1155" s="17"/>
      <c r="VLX1155" s="17"/>
      <c r="VLY1155" s="17"/>
      <c r="VLZ1155" s="17"/>
      <c r="VMA1155" s="17"/>
      <c r="VMB1155" s="17"/>
      <c r="VMC1155" s="17"/>
      <c r="VMD1155" s="17"/>
      <c r="VME1155" s="17"/>
      <c r="VMF1155" s="17"/>
      <c r="VMG1155" s="17"/>
      <c r="VMH1155" s="17"/>
      <c r="VMI1155" s="17"/>
      <c r="VMJ1155" s="17"/>
      <c r="VMK1155" s="17"/>
      <c r="VML1155" s="17"/>
      <c r="VMM1155" s="17"/>
      <c r="VMN1155" s="17"/>
      <c r="VMO1155" s="17"/>
      <c r="VMP1155" s="17"/>
      <c r="VMQ1155" s="17"/>
      <c r="VMR1155" s="17"/>
      <c r="VMS1155" s="17"/>
      <c r="VMT1155" s="17"/>
      <c r="VMU1155" s="17"/>
      <c r="VMV1155" s="17"/>
      <c r="VMW1155" s="17"/>
      <c r="VMX1155" s="17"/>
      <c r="VMY1155" s="17"/>
      <c r="VMZ1155" s="17"/>
      <c r="VNA1155" s="17"/>
      <c r="VNB1155" s="17"/>
      <c r="VNC1155" s="17"/>
      <c r="VND1155" s="17"/>
      <c r="VNE1155" s="17"/>
      <c r="VNF1155" s="17"/>
      <c r="VNG1155" s="17"/>
      <c r="VNH1155" s="17"/>
      <c r="VNI1155" s="17"/>
      <c r="VNJ1155" s="17"/>
      <c r="VNK1155" s="17"/>
      <c r="VNL1155" s="17"/>
      <c r="VNM1155" s="17"/>
      <c r="VNN1155" s="17"/>
      <c r="VNO1155" s="17"/>
      <c r="VNP1155" s="17"/>
      <c r="VNQ1155" s="17"/>
      <c r="VNR1155" s="17"/>
      <c r="VNS1155" s="17"/>
      <c r="VNT1155" s="17"/>
      <c r="VNU1155" s="17"/>
      <c r="VNV1155" s="17"/>
      <c r="VNW1155" s="17"/>
      <c r="VNX1155" s="17"/>
      <c r="VNY1155" s="17"/>
      <c r="VNZ1155" s="17"/>
      <c r="VOA1155" s="17"/>
      <c r="VOB1155" s="17"/>
      <c r="VOC1155" s="17"/>
      <c r="VOD1155" s="17"/>
      <c r="VOE1155" s="17"/>
      <c r="VOF1155" s="17"/>
      <c r="VOG1155" s="17"/>
      <c r="VOH1155" s="17"/>
      <c r="VOI1155" s="17"/>
      <c r="VOJ1155" s="17"/>
      <c r="VOK1155" s="17"/>
      <c r="VOL1155" s="17"/>
      <c r="VOM1155" s="17"/>
      <c r="VON1155" s="17"/>
      <c r="VOO1155" s="17"/>
      <c r="VOP1155" s="17"/>
      <c r="VOQ1155" s="17"/>
      <c r="VOR1155" s="17"/>
      <c r="VOS1155" s="17"/>
      <c r="VOT1155" s="17"/>
      <c r="VOU1155" s="17"/>
      <c r="VOV1155" s="17"/>
      <c r="VOW1155" s="17"/>
      <c r="VOX1155" s="17"/>
      <c r="VOY1155" s="17"/>
      <c r="VOZ1155" s="17"/>
      <c r="VPA1155" s="17"/>
      <c r="VPB1155" s="17"/>
      <c r="VPC1155" s="17"/>
      <c r="VPD1155" s="17"/>
      <c r="VPE1155" s="17"/>
      <c r="VPF1155" s="17"/>
      <c r="VPG1155" s="17"/>
      <c r="VPH1155" s="17"/>
      <c r="VPI1155" s="17"/>
      <c r="VPJ1155" s="17"/>
      <c r="VPK1155" s="17"/>
      <c r="VPL1155" s="17"/>
      <c r="VPM1155" s="17"/>
      <c r="VPN1155" s="17"/>
      <c r="VPO1155" s="17"/>
      <c r="VPP1155" s="17"/>
      <c r="VPQ1155" s="17"/>
      <c r="VPR1155" s="17"/>
      <c r="VPS1155" s="17"/>
      <c r="VPT1155" s="17"/>
      <c r="VPU1155" s="17"/>
      <c r="VPV1155" s="17"/>
      <c r="VPW1155" s="17"/>
      <c r="VPX1155" s="17"/>
      <c r="VPY1155" s="17"/>
      <c r="VPZ1155" s="17"/>
      <c r="VQA1155" s="17"/>
      <c r="VQB1155" s="17"/>
      <c r="VQC1155" s="17"/>
      <c r="VQD1155" s="17"/>
      <c r="VQE1155" s="17"/>
      <c r="VQF1155" s="17"/>
      <c r="VQG1155" s="17"/>
      <c r="VQH1155" s="17"/>
      <c r="VQI1155" s="17"/>
      <c r="VQJ1155" s="17"/>
      <c r="VQK1155" s="17"/>
      <c r="VQL1155" s="17"/>
      <c r="VQM1155" s="17"/>
      <c r="VQN1155" s="17"/>
      <c r="VQO1155" s="17"/>
      <c r="VQP1155" s="17"/>
      <c r="VQQ1155" s="17"/>
      <c r="VQR1155" s="17"/>
      <c r="VQS1155" s="17"/>
      <c r="VQT1155" s="17"/>
      <c r="VQU1155" s="17"/>
      <c r="VQV1155" s="17"/>
      <c r="VQW1155" s="17"/>
      <c r="VQX1155" s="17"/>
      <c r="VQY1155" s="17"/>
      <c r="VQZ1155" s="17"/>
      <c r="VRA1155" s="17"/>
      <c r="VRB1155" s="17"/>
      <c r="VRC1155" s="17"/>
      <c r="VRD1155" s="17"/>
      <c r="VRE1155" s="17"/>
      <c r="VRF1155" s="17"/>
      <c r="VRG1155" s="17"/>
      <c r="VRH1155" s="17"/>
      <c r="VRI1155" s="17"/>
      <c r="VRJ1155" s="17"/>
      <c r="VRK1155" s="17"/>
      <c r="VRL1155" s="17"/>
      <c r="VRM1155" s="17"/>
      <c r="VRN1155" s="17"/>
      <c r="VRO1155" s="17"/>
      <c r="VRP1155" s="17"/>
      <c r="VRQ1155" s="17"/>
      <c r="VRR1155" s="17"/>
      <c r="VRS1155" s="17"/>
      <c r="VRT1155" s="17"/>
      <c r="VRU1155" s="17"/>
      <c r="VRV1155" s="17"/>
      <c r="VRW1155" s="17"/>
      <c r="VRX1155" s="17"/>
      <c r="VRY1155" s="17"/>
      <c r="VRZ1155" s="17"/>
      <c r="VSA1155" s="17"/>
      <c r="VSB1155" s="17"/>
      <c r="VSC1155" s="17"/>
      <c r="VSD1155" s="17"/>
      <c r="VSE1155" s="17"/>
      <c r="VSF1155" s="17"/>
      <c r="VSG1155" s="17"/>
      <c r="VSH1155" s="17"/>
      <c r="VSI1155" s="17"/>
      <c r="VSJ1155" s="17"/>
      <c r="VSK1155" s="17"/>
      <c r="VSL1155" s="17"/>
      <c r="VSM1155" s="17"/>
      <c r="VSN1155" s="17"/>
      <c r="VSO1155" s="17"/>
      <c r="VSP1155" s="17"/>
      <c r="VSQ1155" s="17"/>
      <c r="VSR1155" s="17"/>
      <c r="VSS1155" s="17"/>
      <c r="VST1155" s="17"/>
      <c r="VSU1155" s="17"/>
      <c r="VSV1155" s="17"/>
      <c r="VSW1155" s="17"/>
      <c r="VSX1155" s="17"/>
      <c r="VSY1155" s="17"/>
      <c r="VSZ1155" s="17"/>
      <c r="VTA1155" s="17"/>
      <c r="VTB1155" s="17"/>
      <c r="VTC1155" s="17"/>
      <c r="VTD1155" s="17"/>
      <c r="VTE1155" s="17"/>
      <c r="VTF1155" s="17"/>
      <c r="VTG1155" s="17"/>
      <c r="VTH1155" s="17"/>
      <c r="VTI1155" s="17"/>
      <c r="VTJ1155" s="17"/>
      <c r="VTK1155" s="17"/>
      <c r="VTL1155" s="17"/>
      <c r="VTM1155" s="17"/>
      <c r="VTN1155" s="17"/>
      <c r="VTO1155" s="17"/>
      <c r="VTP1155" s="17"/>
      <c r="VTQ1155" s="17"/>
      <c r="VTR1155" s="17"/>
      <c r="VTS1155" s="17"/>
      <c r="VTT1155" s="17"/>
      <c r="VTU1155" s="17"/>
      <c r="VTV1155" s="17"/>
      <c r="VTW1155" s="17"/>
      <c r="VTX1155" s="17"/>
      <c r="VTY1155" s="17"/>
      <c r="VTZ1155" s="17"/>
      <c r="VUA1155" s="17"/>
      <c r="VUB1155" s="17"/>
      <c r="VUC1155" s="17"/>
      <c r="VUD1155" s="17"/>
      <c r="VUE1155" s="17"/>
      <c r="VUF1155" s="17"/>
      <c r="VUG1155" s="17"/>
      <c r="VUH1155" s="17"/>
      <c r="VUI1155" s="17"/>
      <c r="VUJ1155" s="17"/>
      <c r="VUK1155" s="17"/>
      <c r="VUL1155" s="17"/>
      <c r="VUM1155" s="17"/>
      <c r="VUN1155" s="17"/>
      <c r="VUO1155" s="17"/>
      <c r="VUP1155" s="17"/>
      <c r="VUQ1155" s="17"/>
      <c r="VUR1155" s="17"/>
      <c r="VUS1155" s="17"/>
      <c r="VUT1155" s="17"/>
      <c r="VUU1155" s="17"/>
      <c r="VUV1155" s="17"/>
      <c r="VUW1155" s="17"/>
      <c r="VUX1155" s="17"/>
      <c r="VUY1155" s="17"/>
      <c r="VUZ1155" s="17"/>
      <c r="VVA1155" s="17"/>
      <c r="VVB1155" s="17"/>
      <c r="VVC1155" s="17"/>
      <c r="VVD1155" s="17"/>
      <c r="VVE1155" s="17"/>
      <c r="VVF1155" s="17"/>
      <c r="VVG1155" s="17"/>
      <c r="VVH1155" s="17"/>
      <c r="VVI1155" s="17"/>
      <c r="VVJ1155" s="17"/>
      <c r="VVK1155" s="17"/>
      <c r="VVL1155" s="17"/>
      <c r="VVM1155" s="17"/>
      <c r="VVN1155" s="17"/>
      <c r="VVO1155" s="17"/>
      <c r="VVP1155" s="17"/>
      <c r="VVQ1155" s="17"/>
      <c r="VVR1155" s="17"/>
      <c r="VVS1155" s="17"/>
      <c r="VVT1155" s="17"/>
      <c r="VVU1155" s="17"/>
      <c r="VVV1155" s="17"/>
      <c r="VVW1155" s="17"/>
      <c r="VVX1155" s="17"/>
      <c r="VVY1155" s="17"/>
      <c r="VVZ1155" s="17"/>
      <c r="VWA1155" s="17"/>
      <c r="VWB1155" s="17"/>
      <c r="VWC1155" s="17"/>
      <c r="VWD1155" s="17"/>
      <c r="VWE1155" s="17"/>
      <c r="VWF1155" s="17"/>
      <c r="VWG1155" s="17"/>
      <c r="VWH1155" s="17"/>
      <c r="VWI1155" s="17"/>
      <c r="VWJ1155" s="17"/>
      <c r="VWK1155" s="17"/>
      <c r="VWL1155" s="17"/>
      <c r="VWM1155" s="17"/>
      <c r="VWN1155" s="17"/>
      <c r="VWO1155" s="17"/>
      <c r="VWP1155" s="17"/>
      <c r="VWQ1155" s="17"/>
      <c r="VWR1155" s="17"/>
      <c r="VWS1155" s="17"/>
      <c r="VWT1155" s="17"/>
      <c r="VWU1155" s="17"/>
      <c r="VWV1155" s="17"/>
      <c r="VWW1155" s="17"/>
      <c r="VWX1155" s="17"/>
      <c r="VWY1155" s="17"/>
      <c r="VWZ1155" s="17"/>
      <c r="VXA1155" s="17"/>
      <c r="VXB1155" s="17"/>
      <c r="VXC1155" s="17"/>
      <c r="VXD1155" s="17"/>
      <c r="VXE1155" s="17"/>
      <c r="VXF1155" s="17"/>
      <c r="VXG1155" s="17"/>
      <c r="VXH1155" s="17"/>
      <c r="VXI1155" s="17"/>
      <c r="VXJ1155" s="17"/>
      <c r="VXK1155" s="17"/>
      <c r="VXL1155" s="17"/>
      <c r="VXM1155" s="17"/>
      <c r="VXN1155" s="17"/>
      <c r="VXO1155" s="17"/>
      <c r="VXP1155" s="17"/>
      <c r="VXQ1155" s="17"/>
      <c r="VXR1155" s="17"/>
      <c r="VXS1155" s="17"/>
      <c r="VXT1155" s="17"/>
      <c r="VXU1155" s="17"/>
      <c r="VXV1155" s="17"/>
      <c r="VXW1155" s="17"/>
      <c r="VXX1155" s="17"/>
      <c r="VXY1155" s="17"/>
      <c r="VXZ1155" s="17"/>
      <c r="VYA1155" s="17"/>
      <c r="VYB1155" s="17"/>
      <c r="VYC1155" s="17"/>
      <c r="VYD1155" s="17"/>
      <c r="VYE1155" s="17"/>
      <c r="VYF1155" s="17"/>
      <c r="VYG1155" s="17"/>
      <c r="VYH1155" s="17"/>
      <c r="VYI1155" s="17"/>
      <c r="VYJ1155" s="17"/>
      <c r="VYK1155" s="17"/>
      <c r="VYL1155" s="17"/>
      <c r="VYM1155" s="17"/>
      <c r="VYN1155" s="17"/>
      <c r="VYO1155" s="17"/>
      <c r="VYP1155" s="17"/>
      <c r="VYQ1155" s="17"/>
      <c r="VYR1155" s="17"/>
      <c r="VYS1155" s="17"/>
      <c r="VYT1155" s="17"/>
      <c r="VYU1155" s="17"/>
      <c r="VYV1155" s="17"/>
      <c r="VYW1155" s="17"/>
      <c r="VYX1155" s="17"/>
      <c r="VYY1155" s="17"/>
      <c r="VYZ1155" s="17"/>
      <c r="VZA1155" s="17"/>
      <c r="VZB1155" s="17"/>
      <c r="VZC1155" s="17"/>
      <c r="VZD1155" s="17"/>
      <c r="VZE1155" s="17"/>
      <c r="VZF1155" s="17"/>
      <c r="VZG1155" s="17"/>
      <c r="VZH1155" s="17"/>
      <c r="VZI1155" s="17"/>
      <c r="VZJ1155" s="17"/>
      <c r="VZK1155" s="17"/>
      <c r="VZL1155" s="17"/>
      <c r="VZM1155" s="17"/>
      <c r="VZN1155" s="17"/>
      <c r="VZO1155" s="17"/>
      <c r="VZP1155" s="17"/>
      <c r="VZQ1155" s="17"/>
      <c r="VZR1155" s="17"/>
      <c r="VZS1155" s="17"/>
      <c r="VZT1155" s="17"/>
      <c r="VZU1155" s="17"/>
      <c r="VZV1155" s="17"/>
      <c r="VZW1155" s="17"/>
      <c r="VZX1155" s="17"/>
      <c r="VZY1155" s="17"/>
      <c r="VZZ1155" s="17"/>
      <c r="WAA1155" s="17"/>
      <c r="WAB1155" s="17"/>
      <c r="WAC1155" s="17"/>
      <c r="WAD1155" s="17"/>
      <c r="WAE1155" s="17"/>
      <c r="WAF1155" s="17"/>
      <c r="WAG1155" s="17"/>
      <c r="WAH1155" s="17"/>
      <c r="WAI1155" s="17"/>
      <c r="WAJ1155" s="17"/>
      <c r="WAK1155" s="17"/>
      <c r="WAL1155" s="17"/>
      <c r="WAM1155" s="17"/>
      <c r="WAN1155" s="17"/>
      <c r="WAO1155" s="17"/>
      <c r="WAP1155" s="17"/>
      <c r="WAQ1155" s="17"/>
      <c r="WAR1155" s="17"/>
      <c r="WAS1155" s="17"/>
      <c r="WAT1155" s="17"/>
      <c r="WAU1155" s="17"/>
      <c r="WAV1155" s="17"/>
      <c r="WAW1155" s="17"/>
      <c r="WAX1155" s="17"/>
      <c r="WAY1155" s="17"/>
      <c r="WAZ1155" s="17"/>
      <c r="WBA1155" s="17"/>
      <c r="WBB1155" s="17"/>
      <c r="WBC1155" s="17"/>
      <c r="WBD1155" s="17"/>
      <c r="WBE1155" s="17"/>
      <c r="WBF1155" s="17"/>
      <c r="WBG1155" s="17"/>
      <c r="WBH1155" s="17"/>
      <c r="WBI1155" s="17"/>
      <c r="WBJ1155" s="17"/>
      <c r="WBK1155" s="17"/>
      <c r="WBL1155" s="17"/>
      <c r="WBM1155" s="17"/>
      <c r="WBN1155" s="17"/>
      <c r="WBO1155" s="17"/>
      <c r="WBP1155" s="17"/>
      <c r="WBQ1155" s="17"/>
      <c r="WBR1155" s="17"/>
      <c r="WBS1155" s="17"/>
      <c r="WBT1155" s="17"/>
      <c r="WBU1155" s="17"/>
      <c r="WBV1155" s="17"/>
      <c r="WBW1155" s="17"/>
      <c r="WBX1155" s="17"/>
      <c r="WBY1155" s="17"/>
      <c r="WBZ1155" s="17"/>
      <c r="WCA1155" s="17"/>
      <c r="WCB1155" s="17"/>
      <c r="WCC1155" s="17"/>
      <c r="WCD1155" s="17"/>
      <c r="WCE1155" s="17"/>
      <c r="WCF1155" s="17"/>
      <c r="WCG1155" s="17"/>
      <c r="WCH1155" s="17"/>
      <c r="WCI1155" s="17"/>
      <c r="WCJ1155" s="17"/>
      <c r="WCK1155" s="17"/>
      <c r="WCL1155" s="17"/>
      <c r="WCM1155" s="17"/>
      <c r="WCN1155" s="17"/>
      <c r="WCO1155" s="17"/>
      <c r="WCP1155" s="17"/>
      <c r="WCQ1155" s="17"/>
      <c r="WCR1155" s="17"/>
      <c r="WCS1155" s="17"/>
      <c r="WCT1155" s="17"/>
      <c r="WCU1155" s="17"/>
      <c r="WCV1155" s="17"/>
      <c r="WCW1155" s="17"/>
      <c r="WCX1155" s="17"/>
      <c r="WCY1155" s="17"/>
      <c r="WCZ1155" s="17"/>
      <c r="WDA1155" s="17"/>
      <c r="WDB1155" s="17"/>
      <c r="WDC1155" s="17"/>
      <c r="WDD1155" s="17"/>
      <c r="WDE1155" s="17"/>
      <c r="WDF1155" s="17"/>
      <c r="WDG1155" s="17"/>
      <c r="WDH1155" s="17"/>
      <c r="WDI1155" s="17"/>
      <c r="WDJ1155" s="17"/>
      <c r="WDK1155" s="17"/>
      <c r="WDL1155" s="17"/>
      <c r="WDM1155" s="17"/>
      <c r="WDN1155" s="17"/>
      <c r="WDO1155" s="17"/>
      <c r="WDP1155" s="17"/>
      <c r="WDQ1155" s="17"/>
      <c r="WDR1155" s="17"/>
      <c r="WDS1155" s="17"/>
      <c r="WDT1155" s="17"/>
      <c r="WDU1155" s="17"/>
      <c r="WDV1155" s="17"/>
      <c r="WDW1155" s="17"/>
      <c r="WDX1155" s="17"/>
      <c r="WDY1155" s="17"/>
      <c r="WDZ1155" s="17"/>
      <c r="WEA1155" s="17"/>
      <c r="WEB1155" s="17"/>
      <c r="WEC1155" s="17"/>
      <c r="WED1155" s="17"/>
      <c r="WEE1155" s="17"/>
      <c r="WEF1155" s="17"/>
      <c r="WEG1155" s="17"/>
      <c r="WEH1155" s="17"/>
      <c r="WEI1155" s="17"/>
      <c r="WEJ1155" s="17"/>
      <c r="WEK1155" s="17"/>
      <c r="WEL1155" s="17"/>
      <c r="WEM1155" s="17"/>
      <c r="WEN1155" s="17"/>
      <c r="WEO1155" s="17"/>
      <c r="WEP1155" s="17"/>
      <c r="WEQ1155" s="17"/>
      <c r="WER1155" s="17"/>
      <c r="WES1155" s="17"/>
      <c r="WET1155" s="17"/>
      <c r="WEU1155" s="17"/>
      <c r="WEV1155" s="17"/>
      <c r="WEW1155" s="17"/>
      <c r="WEX1155" s="17"/>
      <c r="WEY1155" s="17"/>
      <c r="WEZ1155" s="17"/>
      <c r="WFA1155" s="17"/>
      <c r="WFB1155" s="17"/>
      <c r="WFC1155" s="17"/>
      <c r="WFD1155" s="17"/>
      <c r="WFE1155" s="17"/>
      <c r="WFF1155" s="17"/>
      <c r="WFG1155" s="17"/>
      <c r="WFH1155" s="17"/>
      <c r="WFI1155" s="17"/>
      <c r="WFJ1155" s="17"/>
      <c r="WFK1155" s="17"/>
      <c r="WFL1155" s="17"/>
      <c r="WFM1155" s="17"/>
      <c r="WFN1155" s="17"/>
      <c r="WFO1155" s="17"/>
      <c r="WFP1155" s="17"/>
      <c r="WFQ1155" s="17"/>
      <c r="WFR1155" s="17"/>
      <c r="WFS1155" s="17"/>
      <c r="WFT1155" s="17"/>
      <c r="WFU1155" s="17"/>
      <c r="WFV1155" s="17"/>
      <c r="WFW1155" s="17"/>
      <c r="WFX1155" s="17"/>
      <c r="WFY1155" s="17"/>
      <c r="WFZ1155" s="17"/>
      <c r="WGA1155" s="17"/>
      <c r="WGB1155" s="17"/>
      <c r="WGC1155" s="17"/>
      <c r="WGD1155" s="17"/>
      <c r="WGE1155" s="17"/>
      <c r="WGF1155" s="17"/>
      <c r="WGG1155" s="17"/>
      <c r="WGH1155" s="17"/>
      <c r="WGI1155" s="17"/>
      <c r="WGJ1155" s="17"/>
      <c r="WGK1155" s="17"/>
      <c r="WGL1155" s="17"/>
      <c r="WGM1155" s="17"/>
      <c r="WGN1155" s="17"/>
      <c r="WGO1155" s="17"/>
      <c r="WGP1155" s="17"/>
      <c r="WGQ1155" s="17"/>
      <c r="WGR1155" s="17"/>
      <c r="WGS1155" s="17"/>
      <c r="WGT1155" s="17"/>
      <c r="WGU1155" s="17"/>
      <c r="WGV1155" s="17"/>
      <c r="WGW1155" s="17"/>
      <c r="WGX1155" s="17"/>
      <c r="WGY1155" s="17"/>
      <c r="WGZ1155" s="17"/>
      <c r="WHA1155" s="17"/>
      <c r="WHB1155" s="17"/>
      <c r="WHC1155" s="17"/>
      <c r="WHD1155" s="17"/>
      <c r="WHE1155" s="17"/>
      <c r="WHF1155" s="17"/>
      <c r="WHG1155" s="17"/>
      <c r="WHH1155" s="17"/>
      <c r="WHI1155" s="17"/>
      <c r="WHJ1155" s="17"/>
      <c r="WHK1155" s="17"/>
      <c r="WHL1155" s="17"/>
      <c r="WHM1155" s="17"/>
      <c r="WHN1155" s="17"/>
      <c r="WHO1155" s="17"/>
      <c r="WHP1155" s="17"/>
      <c r="WHQ1155" s="17"/>
      <c r="WHR1155" s="17"/>
      <c r="WHS1155" s="17"/>
      <c r="WHT1155" s="17"/>
      <c r="WHU1155" s="17"/>
      <c r="WHV1155" s="17"/>
      <c r="WHW1155" s="17"/>
      <c r="WHX1155" s="17"/>
      <c r="WHY1155" s="17"/>
      <c r="WHZ1155" s="17"/>
      <c r="WIA1155" s="17"/>
      <c r="WIB1155" s="17"/>
      <c r="WIC1155" s="17"/>
      <c r="WID1155" s="17"/>
      <c r="WIE1155" s="17"/>
      <c r="WIF1155" s="17"/>
      <c r="WIG1155" s="17"/>
      <c r="WIH1155" s="17"/>
      <c r="WII1155" s="17"/>
      <c r="WIJ1155" s="17"/>
      <c r="WIK1155" s="17"/>
      <c r="WIL1155" s="17"/>
      <c r="WIM1155" s="17"/>
      <c r="WIN1155" s="17"/>
      <c r="WIO1155" s="17"/>
      <c r="WIP1155" s="17"/>
      <c r="WIQ1155" s="17"/>
      <c r="WIR1155" s="17"/>
      <c r="WIS1155" s="17"/>
      <c r="WIT1155" s="17"/>
      <c r="WIU1155" s="17"/>
      <c r="WIV1155" s="17"/>
      <c r="WIW1155" s="17"/>
      <c r="WIX1155" s="17"/>
      <c r="WIY1155" s="17"/>
      <c r="WIZ1155" s="17"/>
      <c r="WJA1155" s="17"/>
      <c r="WJB1155" s="17"/>
      <c r="WJC1155" s="17"/>
      <c r="WJD1155" s="17"/>
      <c r="WJE1155" s="17"/>
      <c r="WJF1155" s="17"/>
      <c r="WJG1155" s="17"/>
      <c r="WJH1155" s="17"/>
      <c r="WJI1155" s="17"/>
      <c r="WJJ1155" s="17"/>
      <c r="WJK1155" s="17"/>
      <c r="WJL1155" s="17"/>
      <c r="WJM1155" s="17"/>
      <c r="WJN1155" s="17"/>
      <c r="WJO1155" s="17"/>
      <c r="WJP1155" s="17"/>
      <c r="WJQ1155" s="17"/>
      <c r="WJR1155" s="17"/>
      <c r="WJS1155" s="17"/>
      <c r="WJT1155" s="17"/>
      <c r="WJU1155" s="17"/>
      <c r="WJV1155" s="17"/>
      <c r="WJW1155" s="17"/>
      <c r="WJX1155" s="17"/>
      <c r="WJY1155" s="17"/>
      <c r="WJZ1155" s="17"/>
      <c r="WKA1155" s="17"/>
      <c r="WKB1155" s="17"/>
      <c r="WKC1155" s="17"/>
      <c r="WKD1155" s="17"/>
      <c r="WKE1155" s="17"/>
      <c r="WKF1155" s="17"/>
      <c r="WKG1155" s="17"/>
      <c r="WKH1155" s="17"/>
      <c r="WKI1155" s="17"/>
      <c r="WKJ1155" s="17"/>
      <c r="WKK1155" s="17"/>
      <c r="WKL1155" s="17"/>
      <c r="WKM1155" s="17"/>
      <c r="WKN1155" s="17"/>
      <c r="WKO1155" s="17"/>
      <c r="WKP1155" s="17"/>
      <c r="WKQ1155" s="17"/>
      <c r="WKR1155" s="17"/>
      <c r="WKS1155" s="17"/>
      <c r="WKT1155" s="17"/>
      <c r="WKU1155" s="17"/>
      <c r="WKV1155" s="17"/>
      <c r="WKW1155" s="17"/>
      <c r="WKX1155" s="17"/>
      <c r="WKY1155" s="17"/>
      <c r="WKZ1155" s="17"/>
      <c r="WLA1155" s="17"/>
      <c r="WLB1155" s="17"/>
      <c r="WLC1155" s="17"/>
      <c r="WLD1155" s="17"/>
      <c r="WLE1155" s="17"/>
      <c r="WLF1155" s="17"/>
      <c r="WLG1155" s="17"/>
      <c r="WLH1155" s="17"/>
      <c r="WLI1155" s="17"/>
      <c r="WLJ1155" s="17"/>
      <c r="WLK1155" s="17"/>
      <c r="WLL1155" s="17"/>
      <c r="WLM1155" s="17"/>
      <c r="WLN1155" s="17"/>
      <c r="WLO1155" s="17"/>
      <c r="WLP1155" s="17"/>
      <c r="WLQ1155" s="17"/>
      <c r="WLR1155" s="17"/>
      <c r="WLS1155" s="17"/>
      <c r="WLT1155" s="17"/>
      <c r="WLU1155" s="17"/>
      <c r="WLV1155" s="17"/>
      <c r="WLW1155" s="17"/>
      <c r="WLX1155" s="17"/>
      <c r="WLY1155" s="17"/>
      <c r="WLZ1155" s="17"/>
      <c r="WMA1155" s="17"/>
      <c r="WMB1155" s="17"/>
      <c r="WMC1155" s="17"/>
      <c r="WMD1155" s="17"/>
      <c r="WME1155" s="17"/>
      <c r="WMF1155" s="17"/>
      <c r="WMG1155" s="17"/>
      <c r="WMH1155" s="17"/>
      <c r="WMI1155" s="17"/>
      <c r="WMJ1155" s="17"/>
      <c r="WMK1155" s="17"/>
      <c r="WML1155" s="17"/>
      <c r="WMM1155" s="17"/>
      <c r="WMN1155" s="17"/>
      <c r="WMO1155" s="17"/>
      <c r="WMP1155" s="17"/>
      <c r="WMQ1155" s="17"/>
      <c r="WMR1155" s="17"/>
      <c r="WMS1155" s="17"/>
      <c r="WMT1155" s="17"/>
      <c r="WMU1155" s="17"/>
      <c r="WMV1155" s="17"/>
      <c r="WMW1155" s="17"/>
      <c r="WMX1155" s="17"/>
      <c r="WMY1155" s="17"/>
      <c r="WMZ1155" s="17"/>
      <c r="WNA1155" s="17"/>
      <c r="WNB1155" s="17"/>
      <c r="WNC1155" s="17"/>
      <c r="WND1155" s="17"/>
      <c r="WNE1155" s="17"/>
      <c r="WNF1155" s="17"/>
      <c r="WNG1155" s="17"/>
      <c r="WNH1155" s="17"/>
      <c r="WNI1155" s="17"/>
      <c r="WNJ1155" s="17"/>
      <c r="WNK1155" s="17"/>
      <c r="WNL1155" s="17"/>
      <c r="WNM1155" s="17"/>
      <c r="WNN1155" s="17"/>
      <c r="WNO1155" s="17"/>
      <c r="WNP1155" s="17"/>
      <c r="WNQ1155" s="17"/>
      <c r="WNR1155" s="17"/>
      <c r="WNS1155" s="17"/>
      <c r="WNT1155" s="17"/>
      <c r="WNU1155" s="17"/>
      <c r="WNV1155" s="17"/>
      <c r="WNW1155" s="17"/>
      <c r="WNX1155" s="17"/>
      <c r="WNY1155" s="17"/>
      <c r="WNZ1155" s="17"/>
      <c r="WOA1155" s="17"/>
      <c r="WOB1155" s="17"/>
      <c r="WOC1155" s="17"/>
      <c r="WOD1155" s="17"/>
      <c r="WOE1155" s="17"/>
      <c r="WOF1155" s="17"/>
      <c r="WOG1155" s="17"/>
      <c r="WOH1155" s="17"/>
      <c r="WOI1155" s="17"/>
      <c r="WOJ1155" s="17"/>
      <c r="WOK1155" s="17"/>
      <c r="WOL1155" s="17"/>
      <c r="WOM1155" s="17"/>
      <c r="WON1155" s="17"/>
      <c r="WOO1155" s="17"/>
      <c r="WOP1155" s="17"/>
      <c r="WOQ1155" s="17"/>
      <c r="WOR1155" s="17"/>
      <c r="WOS1155" s="17"/>
      <c r="WOT1155" s="17"/>
      <c r="WOU1155" s="17"/>
      <c r="WOV1155" s="17"/>
      <c r="WOW1155" s="17"/>
      <c r="WOX1155" s="17"/>
      <c r="WOY1155" s="17"/>
      <c r="WOZ1155" s="17"/>
      <c r="WPA1155" s="17"/>
      <c r="WPB1155" s="17"/>
      <c r="WPC1155" s="17"/>
      <c r="WPD1155" s="17"/>
      <c r="WPE1155" s="17"/>
      <c r="WPF1155" s="17"/>
      <c r="WPG1155" s="17"/>
      <c r="WPH1155" s="17"/>
      <c r="WPI1155" s="17"/>
      <c r="WPJ1155" s="17"/>
      <c r="WPK1155" s="17"/>
      <c r="WPL1155" s="17"/>
      <c r="WPM1155" s="17"/>
      <c r="WPN1155" s="17"/>
      <c r="WPO1155" s="17"/>
      <c r="WPP1155" s="17"/>
      <c r="WPQ1155" s="17"/>
      <c r="WPR1155" s="17"/>
      <c r="WPS1155" s="17"/>
      <c r="WPT1155" s="17"/>
      <c r="WPU1155" s="17"/>
      <c r="WPV1155" s="17"/>
      <c r="WPW1155" s="17"/>
      <c r="WPX1155" s="17"/>
      <c r="WPY1155" s="17"/>
      <c r="WPZ1155" s="17"/>
      <c r="WQA1155" s="17"/>
      <c r="WQB1155" s="17"/>
      <c r="WQC1155" s="17"/>
      <c r="WQD1155" s="17"/>
      <c r="WQE1155" s="17"/>
      <c r="WQF1155" s="17"/>
      <c r="WQG1155" s="17"/>
      <c r="WQH1155" s="17"/>
      <c r="WQI1155" s="17"/>
      <c r="WQJ1155" s="17"/>
      <c r="WQK1155" s="17"/>
      <c r="WQL1155" s="17"/>
      <c r="WQM1155" s="17"/>
      <c r="WQN1155" s="17"/>
      <c r="WQO1155" s="17"/>
      <c r="WQP1155" s="17"/>
      <c r="WQQ1155" s="17"/>
      <c r="WQR1155" s="17"/>
      <c r="WQS1155" s="17"/>
      <c r="WQT1155" s="17"/>
      <c r="WQU1155" s="17"/>
      <c r="WQV1155" s="17"/>
      <c r="WQW1155" s="17"/>
      <c r="WQX1155" s="17"/>
      <c r="WQY1155" s="17"/>
      <c r="WQZ1155" s="17"/>
      <c r="WRA1155" s="17"/>
      <c r="WRB1155" s="17"/>
      <c r="WRC1155" s="17"/>
      <c r="WRD1155" s="17"/>
      <c r="WRE1155" s="17"/>
      <c r="WRF1155" s="17"/>
      <c r="WRG1155" s="17"/>
      <c r="WRH1155" s="17"/>
      <c r="WRI1155" s="17"/>
      <c r="WRJ1155" s="17"/>
      <c r="WRK1155" s="17"/>
      <c r="WRL1155" s="17"/>
      <c r="WRM1155" s="17"/>
      <c r="WRN1155" s="17"/>
      <c r="WRO1155" s="17"/>
      <c r="WRP1155" s="17"/>
      <c r="WRQ1155" s="17"/>
      <c r="WRR1155" s="17"/>
      <c r="WRS1155" s="17"/>
      <c r="WRT1155" s="17"/>
      <c r="WRU1155" s="17"/>
      <c r="WRV1155" s="17"/>
      <c r="WRW1155" s="17"/>
      <c r="WRX1155" s="17"/>
      <c r="WRY1155" s="17"/>
      <c r="WRZ1155" s="17"/>
      <c r="WSA1155" s="17"/>
      <c r="WSB1155" s="17"/>
      <c r="WSC1155" s="17"/>
      <c r="WSD1155" s="17"/>
      <c r="WSE1155" s="17"/>
      <c r="WSF1155" s="17"/>
      <c r="WSG1155" s="17"/>
      <c r="WSH1155" s="17"/>
      <c r="WSI1155" s="17"/>
      <c r="WSJ1155" s="17"/>
      <c r="WSK1155" s="17"/>
      <c r="WSL1155" s="17"/>
      <c r="WSM1155" s="17"/>
      <c r="WSN1155" s="17"/>
      <c r="WSO1155" s="17"/>
      <c r="WSP1155" s="17"/>
      <c r="WSQ1155" s="17"/>
      <c r="WSR1155" s="17"/>
      <c r="WSS1155" s="17"/>
      <c r="WST1155" s="17"/>
      <c r="WSU1155" s="17"/>
      <c r="WSV1155" s="17"/>
      <c r="WSW1155" s="17"/>
      <c r="WSX1155" s="17"/>
      <c r="WSY1155" s="17"/>
      <c r="WSZ1155" s="17"/>
      <c r="WTA1155" s="17"/>
      <c r="WTB1155" s="17"/>
      <c r="WTC1155" s="17"/>
      <c r="WTD1155" s="17"/>
      <c r="WTE1155" s="17"/>
      <c r="WTF1155" s="17"/>
      <c r="WTG1155" s="17"/>
      <c r="WTH1155" s="17"/>
      <c r="WTI1155" s="17"/>
      <c r="WTJ1155" s="17"/>
      <c r="WTK1155" s="17"/>
      <c r="WTL1155" s="17"/>
      <c r="WTM1155" s="17"/>
      <c r="WTN1155" s="17"/>
      <c r="WTO1155" s="17"/>
      <c r="WTP1155" s="17"/>
      <c r="WTQ1155" s="17"/>
      <c r="WTR1155" s="17"/>
      <c r="WTS1155" s="17"/>
      <c r="WTT1155" s="17"/>
      <c r="WTU1155" s="17"/>
      <c r="WTV1155" s="17"/>
      <c r="WTW1155" s="17"/>
      <c r="WTX1155" s="17"/>
      <c r="WTY1155" s="17"/>
      <c r="WTZ1155" s="17"/>
      <c r="WUA1155" s="17"/>
      <c r="WUB1155" s="17"/>
      <c r="WUC1155" s="17"/>
      <c r="WUD1155" s="17"/>
      <c r="WUE1155" s="17"/>
      <c r="WUF1155" s="17"/>
      <c r="WUG1155" s="17"/>
      <c r="WUH1155" s="17"/>
      <c r="WUI1155" s="17"/>
      <c r="WUJ1155" s="17"/>
      <c r="WUK1155" s="17"/>
      <c r="WUL1155" s="17"/>
      <c r="WUM1155" s="17"/>
      <c r="WUN1155" s="17"/>
      <c r="WUO1155" s="17"/>
    </row>
    <row r="1156" spans="1:16109" ht="61.5">
      <c r="A1156" s="17">
        <v>1</v>
      </c>
      <c r="B1156" s="52">
        <v>123</v>
      </c>
      <c r="C1156" s="20" t="s">
        <v>1098</v>
      </c>
      <c r="D1156" s="26">
        <v>2152387.4200000004</v>
      </c>
      <c r="E1156" s="26">
        <v>0</v>
      </c>
      <c r="F1156" s="26">
        <v>0</v>
      </c>
      <c r="G1156" s="90">
        <v>2120578.7400000002</v>
      </c>
      <c r="H1156" s="26">
        <v>0</v>
      </c>
      <c r="I1156" s="26">
        <v>0</v>
      </c>
      <c r="J1156" s="26">
        <v>0</v>
      </c>
      <c r="K1156" s="58">
        <v>0</v>
      </c>
      <c r="L1156" s="26">
        <v>0</v>
      </c>
      <c r="M1156" s="26">
        <v>0</v>
      </c>
      <c r="N1156" s="26">
        <v>0</v>
      </c>
      <c r="O1156" s="26">
        <v>0</v>
      </c>
      <c r="P1156" s="26">
        <v>0</v>
      </c>
      <c r="Q1156" s="26">
        <v>0</v>
      </c>
      <c r="R1156" s="26">
        <v>0</v>
      </c>
      <c r="S1156" s="26">
        <v>0</v>
      </c>
      <c r="T1156" s="26">
        <v>0</v>
      </c>
      <c r="U1156" s="26">
        <v>0</v>
      </c>
      <c r="V1156" s="26">
        <v>0</v>
      </c>
      <c r="W1156" s="26">
        <v>0</v>
      </c>
      <c r="X1156" s="26">
        <v>0</v>
      </c>
      <c r="Y1156" s="26">
        <v>0</v>
      </c>
      <c r="Z1156" s="26">
        <v>0</v>
      </c>
      <c r="AA1156" s="26">
        <v>0</v>
      </c>
      <c r="AB1156" s="26">
        <v>0</v>
      </c>
      <c r="AC1156" s="26">
        <v>31808.68</v>
      </c>
      <c r="AD1156" s="26">
        <v>0</v>
      </c>
      <c r="AE1156" s="26">
        <v>0</v>
      </c>
      <c r="AF1156" s="29" t="s">
        <v>263</v>
      </c>
      <c r="AG1156" s="29">
        <v>2022</v>
      </c>
      <c r="AH1156" s="30">
        <v>2022</v>
      </c>
    </row>
    <row r="1157" spans="1:16109" ht="61.5">
      <c r="A1157" s="17">
        <v>1</v>
      </c>
      <c r="B1157" s="52">
        <v>124</v>
      </c>
      <c r="C1157" s="20" t="s">
        <v>1108</v>
      </c>
      <c r="D1157" s="26">
        <v>1370144.55</v>
      </c>
      <c r="E1157" s="25">
        <v>0</v>
      </c>
      <c r="F1157" s="26">
        <v>0</v>
      </c>
      <c r="G1157" s="26">
        <v>1349896.11</v>
      </c>
      <c r="H1157" s="25">
        <v>0</v>
      </c>
      <c r="I1157" s="26">
        <v>0</v>
      </c>
      <c r="J1157" s="26">
        <v>0</v>
      </c>
      <c r="K1157" s="58">
        <v>0</v>
      </c>
      <c r="L1157" s="26">
        <v>0</v>
      </c>
      <c r="M1157" s="26">
        <v>0</v>
      </c>
      <c r="N1157" s="26">
        <v>0</v>
      </c>
      <c r="O1157" s="26">
        <v>0</v>
      </c>
      <c r="P1157" s="26">
        <v>0</v>
      </c>
      <c r="Q1157" s="26">
        <v>0</v>
      </c>
      <c r="R1157" s="26">
        <v>0</v>
      </c>
      <c r="S1157" s="26">
        <v>0</v>
      </c>
      <c r="T1157" s="26">
        <v>0</v>
      </c>
      <c r="U1157" s="26">
        <v>0</v>
      </c>
      <c r="V1157" s="26">
        <v>0</v>
      </c>
      <c r="W1157" s="26">
        <v>0</v>
      </c>
      <c r="X1157" s="26">
        <v>0</v>
      </c>
      <c r="Y1157" s="26">
        <v>0</v>
      </c>
      <c r="Z1157" s="26">
        <v>0</v>
      </c>
      <c r="AA1157" s="26">
        <v>0</v>
      </c>
      <c r="AB1157" s="26">
        <v>0</v>
      </c>
      <c r="AC1157" s="26">
        <v>20248.439999999999</v>
      </c>
      <c r="AD1157" s="26">
        <v>0</v>
      </c>
      <c r="AE1157" s="26">
        <v>0</v>
      </c>
      <c r="AF1157" s="29" t="s">
        <v>263</v>
      </c>
      <c r="AG1157" s="29">
        <v>2022</v>
      </c>
      <c r="AH1157" s="30">
        <v>2022</v>
      </c>
    </row>
    <row r="1158" spans="1:16109" ht="61.5">
      <c r="A1158" s="17">
        <v>1</v>
      </c>
      <c r="B1158" s="52">
        <v>125</v>
      </c>
      <c r="C1158" s="20" t="s">
        <v>445</v>
      </c>
      <c r="D1158" s="26">
        <v>3674389.28</v>
      </c>
      <c r="E1158" s="26">
        <v>0</v>
      </c>
      <c r="F1158" s="26">
        <v>0</v>
      </c>
      <c r="G1158" s="26">
        <v>0</v>
      </c>
      <c r="H1158" s="26">
        <v>0</v>
      </c>
      <c r="I1158" s="26">
        <v>0</v>
      </c>
      <c r="J1158" s="26">
        <v>0</v>
      </c>
      <c r="K1158" s="58">
        <v>0</v>
      </c>
      <c r="L1158" s="26">
        <v>0</v>
      </c>
      <c r="M1158" s="26">
        <v>604</v>
      </c>
      <c r="N1158" s="26">
        <v>3620087.96</v>
      </c>
      <c r="O1158" s="26">
        <v>0</v>
      </c>
      <c r="P1158" s="26">
        <v>0</v>
      </c>
      <c r="Q1158" s="26">
        <v>0</v>
      </c>
      <c r="R1158" s="26">
        <v>0</v>
      </c>
      <c r="S1158" s="26">
        <v>0</v>
      </c>
      <c r="T1158" s="26">
        <v>0</v>
      </c>
      <c r="U1158" s="26">
        <v>0</v>
      </c>
      <c r="V1158" s="26">
        <v>0</v>
      </c>
      <c r="W1158" s="26">
        <v>0</v>
      </c>
      <c r="X1158" s="26">
        <v>0</v>
      </c>
      <c r="Y1158" s="26">
        <v>0</v>
      </c>
      <c r="Z1158" s="26">
        <v>0</v>
      </c>
      <c r="AA1158" s="26">
        <v>0</v>
      </c>
      <c r="AB1158" s="26">
        <v>0</v>
      </c>
      <c r="AC1158" s="26">
        <v>54301.32</v>
      </c>
      <c r="AD1158" s="26">
        <v>0</v>
      </c>
      <c r="AE1158" s="26">
        <v>0</v>
      </c>
      <c r="AF1158" s="29" t="s">
        <v>263</v>
      </c>
      <c r="AG1158" s="29">
        <v>2022</v>
      </c>
      <c r="AH1158" s="30">
        <v>2022</v>
      </c>
    </row>
    <row r="1159" spans="1:16109" ht="61.5">
      <c r="A1159" s="17">
        <v>1</v>
      </c>
      <c r="B1159" s="52">
        <v>126</v>
      </c>
      <c r="C1159" s="20" t="s">
        <v>446</v>
      </c>
      <c r="D1159" s="26">
        <v>3674389.28</v>
      </c>
      <c r="E1159" s="26">
        <v>0</v>
      </c>
      <c r="F1159" s="26">
        <v>0</v>
      </c>
      <c r="G1159" s="26">
        <v>0</v>
      </c>
      <c r="H1159" s="26">
        <v>0</v>
      </c>
      <c r="I1159" s="26">
        <v>0</v>
      </c>
      <c r="J1159" s="26">
        <v>0</v>
      </c>
      <c r="K1159" s="58">
        <v>0</v>
      </c>
      <c r="L1159" s="26">
        <v>0</v>
      </c>
      <c r="M1159" s="26">
        <v>604</v>
      </c>
      <c r="N1159" s="26">
        <v>3620087.96</v>
      </c>
      <c r="O1159" s="26">
        <v>0</v>
      </c>
      <c r="P1159" s="26">
        <v>0</v>
      </c>
      <c r="Q1159" s="26">
        <v>0</v>
      </c>
      <c r="R1159" s="26">
        <v>0</v>
      </c>
      <c r="S1159" s="26">
        <v>0</v>
      </c>
      <c r="T1159" s="26">
        <v>0</v>
      </c>
      <c r="U1159" s="26">
        <v>0</v>
      </c>
      <c r="V1159" s="26">
        <v>0</v>
      </c>
      <c r="W1159" s="26">
        <v>0</v>
      </c>
      <c r="X1159" s="26">
        <v>0</v>
      </c>
      <c r="Y1159" s="26">
        <v>0</v>
      </c>
      <c r="Z1159" s="26">
        <v>0</v>
      </c>
      <c r="AA1159" s="26">
        <v>0</v>
      </c>
      <c r="AB1159" s="26">
        <v>0</v>
      </c>
      <c r="AC1159" s="26">
        <v>54301.32</v>
      </c>
      <c r="AD1159" s="26">
        <v>0</v>
      </c>
      <c r="AE1159" s="26">
        <v>0</v>
      </c>
      <c r="AF1159" s="29" t="s">
        <v>263</v>
      </c>
      <c r="AG1159" s="29">
        <v>2022</v>
      </c>
      <c r="AH1159" s="30">
        <v>2022</v>
      </c>
    </row>
    <row r="1160" spans="1:16109" ht="61.5">
      <c r="A1160" s="17">
        <v>1</v>
      </c>
      <c r="B1160" s="52">
        <v>127</v>
      </c>
      <c r="C1160" s="20" t="s">
        <v>1106</v>
      </c>
      <c r="D1160" s="26">
        <v>1971369.43</v>
      </c>
      <c r="E1160" s="26">
        <v>0</v>
      </c>
      <c r="F1160" s="26">
        <v>0</v>
      </c>
      <c r="G1160" s="26">
        <v>0</v>
      </c>
      <c r="H1160" s="26">
        <v>0</v>
      </c>
      <c r="I1160" s="26">
        <v>0</v>
      </c>
      <c r="J1160" s="26">
        <v>0</v>
      </c>
      <c r="K1160" s="58">
        <v>0</v>
      </c>
      <c r="L1160" s="26">
        <v>0</v>
      </c>
      <c r="M1160" s="26">
        <v>0</v>
      </c>
      <c r="N1160" s="26">
        <v>0</v>
      </c>
      <c r="O1160" s="26">
        <v>0</v>
      </c>
      <c r="P1160" s="26">
        <v>0</v>
      </c>
      <c r="Q1160" s="26">
        <v>450.1</v>
      </c>
      <c r="R1160" s="26">
        <v>1824009.29</v>
      </c>
      <c r="S1160" s="26">
        <v>0</v>
      </c>
      <c r="T1160" s="26">
        <v>0</v>
      </c>
      <c r="U1160" s="26">
        <v>0</v>
      </c>
      <c r="V1160" s="26">
        <v>0</v>
      </c>
      <c r="W1160" s="26">
        <v>0</v>
      </c>
      <c r="X1160" s="26">
        <v>0</v>
      </c>
      <c r="Y1160" s="26">
        <v>0</v>
      </c>
      <c r="Z1160" s="26">
        <v>0</v>
      </c>
      <c r="AA1160" s="26">
        <v>0</v>
      </c>
      <c r="AB1160" s="26">
        <v>0</v>
      </c>
      <c r="AC1160" s="26">
        <v>27360.14</v>
      </c>
      <c r="AD1160" s="26">
        <v>0</v>
      </c>
      <c r="AE1160" s="26">
        <v>120000</v>
      </c>
      <c r="AF1160" s="29" t="s">
        <v>263</v>
      </c>
      <c r="AG1160" s="29">
        <v>2022</v>
      </c>
      <c r="AH1160" s="30">
        <v>2022</v>
      </c>
    </row>
    <row r="1161" spans="1:16109" ht="61.5">
      <c r="B1161" s="20" t="s">
        <v>726</v>
      </c>
      <c r="C1161" s="163"/>
      <c r="D1161" s="167">
        <v>235881304.73999998</v>
      </c>
      <c r="E1161" s="26">
        <v>0</v>
      </c>
      <c r="F1161" s="26">
        <v>0</v>
      </c>
      <c r="G1161" s="26">
        <v>31300000</v>
      </c>
      <c r="H1161" s="26">
        <v>0</v>
      </c>
      <c r="I1161" s="26">
        <v>1074076.8500000001</v>
      </c>
      <c r="J1161" s="26">
        <v>0</v>
      </c>
      <c r="K1161" s="28">
        <v>5</v>
      </c>
      <c r="L1161" s="26">
        <v>11488765.199999999</v>
      </c>
      <c r="M1161" s="26">
        <v>19660.7</v>
      </c>
      <c r="N1161" s="26">
        <v>155096503.01999998</v>
      </c>
      <c r="O1161" s="26">
        <v>0</v>
      </c>
      <c r="P1161" s="26">
        <v>0</v>
      </c>
      <c r="Q1161" s="26">
        <v>1983</v>
      </c>
      <c r="R1161" s="26">
        <v>13937132.07</v>
      </c>
      <c r="S1161" s="26">
        <v>19.07</v>
      </c>
      <c r="T1161" s="26">
        <v>1424684.89</v>
      </c>
      <c r="U1161" s="26">
        <v>0</v>
      </c>
      <c r="V1161" s="26">
        <v>0</v>
      </c>
      <c r="W1161" s="26">
        <v>0</v>
      </c>
      <c r="X1161" s="26">
        <v>0</v>
      </c>
      <c r="Y1161" s="26">
        <v>0</v>
      </c>
      <c r="Z1161" s="26">
        <v>0</v>
      </c>
      <c r="AA1161" s="26">
        <v>0</v>
      </c>
      <c r="AB1161" s="26">
        <v>12000000</v>
      </c>
      <c r="AC1161" s="26">
        <v>3394817.4200000009</v>
      </c>
      <c r="AD1161" s="26">
        <v>5925325.290000001</v>
      </c>
      <c r="AE1161" s="26">
        <v>240000</v>
      </c>
      <c r="AF1161" s="56" t="s">
        <v>720</v>
      </c>
      <c r="AG1161" s="56" t="s">
        <v>720</v>
      </c>
      <c r="AH1161" s="70" t="s">
        <v>720</v>
      </c>
    </row>
    <row r="1162" spans="1:16109" ht="61.5">
      <c r="A1162" s="17">
        <v>1</v>
      </c>
      <c r="B1162" s="52">
        <v>128</v>
      </c>
      <c r="C1162" s="20" t="s">
        <v>414</v>
      </c>
      <c r="D1162" s="26">
        <v>9372063.4399999995</v>
      </c>
      <c r="E1162" s="26">
        <v>0</v>
      </c>
      <c r="F1162" s="26">
        <v>0</v>
      </c>
      <c r="G1162" s="26">
        <v>0</v>
      </c>
      <c r="H1162" s="26">
        <v>0</v>
      </c>
      <c r="I1162" s="26">
        <v>0</v>
      </c>
      <c r="J1162" s="26">
        <v>0</v>
      </c>
      <c r="K1162" s="28">
        <v>0</v>
      </c>
      <c r="L1162" s="26">
        <v>0</v>
      </c>
      <c r="M1162" s="26">
        <v>1118</v>
      </c>
      <c r="N1162" s="26">
        <v>9026663.4900000002</v>
      </c>
      <c r="O1162" s="26">
        <v>0</v>
      </c>
      <c r="P1162" s="26">
        <v>0</v>
      </c>
      <c r="Q1162" s="26">
        <v>0</v>
      </c>
      <c r="R1162" s="26">
        <v>0</v>
      </c>
      <c r="S1162" s="26">
        <v>0</v>
      </c>
      <c r="T1162" s="26">
        <v>0</v>
      </c>
      <c r="U1162" s="26">
        <v>0</v>
      </c>
      <c r="V1162" s="26">
        <v>0</v>
      </c>
      <c r="W1162" s="26">
        <v>0</v>
      </c>
      <c r="X1162" s="26">
        <v>0</v>
      </c>
      <c r="Y1162" s="26">
        <v>0</v>
      </c>
      <c r="Z1162" s="26">
        <v>0</v>
      </c>
      <c r="AA1162" s="26">
        <v>0</v>
      </c>
      <c r="AB1162" s="26">
        <v>0</v>
      </c>
      <c r="AC1162" s="26">
        <v>135399.95000000001</v>
      </c>
      <c r="AD1162" s="26">
        <v>210000</v>
      </c>
      <c r="AE1162" s="26">
        <v>0</v>
      </c>
      <c r="AF1162" s="29">
        <v>2022</v>
      </c>
      <c r="AG1162" s="29">
        <v>2022</v>
      </c>
      <c r="AH1162" s="30">
        <v>2022</v>
      </c>
    </row>
    <row r="1163" spans="1:16109" ht="61.5">
      <c r="A1163" s="17">
        <v>1</v>
      </c>
      <c r="B1163" s="52">
        <v>129</v>
      </c>
      <c r="C1163" s="20" t="s">
        <v>410</v>
      </c>
      <c r="D1163" s="26">
        <v>3195344</v>
      </c>
      <c r="E1163" s="26">
        <v>0</v>
      </c>
      <c r="F1163" s="26">
        <v>0</v>
      </c>
      <c r="G1163" s="26">
        <v>0</v>
      </c>
      <c r="H1163" s="26">
        <v>0</v>
      </c>
      <c r="I1163" s="26">
        <v>0</v>
      </c>
      <c r="J1163" s="26">
        <v>0</v>
      </c>
      <c r="K1163" s="58">
        <v>0</v>
      </c>
      <c r="L1163" s="26">
        <v>0</v>
      </c>
      <c r="M1163" s="26">
        <v>365</v>
      </c>
      <c r="N1163" s="26">
        <v>2882112.32</v>
      </c>
      <c r="O1163" s="26">
        <v>0</v>
      </c>
      <c r="P1163" s="26">
        <v>0</v>
      </c>
      <c r="Q1163" s="26">
        <v>0</v>
      </c>
      <c r="R1163" s="26">
        <v>0</v>
      </c>
      <c r="S1163" s="26">
        <v>0</v>
      </c>
      <c r="T1163" s="26">
        <v>0</v>
      </c>
      <c r="U1163" s="26">
        <v>0</v>
      </c>
      <c r="V1163" s="26">
        <v>0</v>
      </c>
      <c r="W1163" s="26">
        <v>0</v>
      </c>
      <c r="X1163" s="26">
        <v>0</v>
      </c>
      <c r="Y1163" s="26">
        <v>0</v>
      </c>
      <c r="Z1163" s="26">
        <v>0</v>
      </c>
      <c r="AA1163" s="26">
        <v>0</v>
      </c>
      <c r="AB1163" s="26">
        <v>0</v>
      </c>
      <c r="AC1163" s="26">
        <v>43231.68</v>
      </c>
      <c r="AD1163" s="26">
        <v>150000</v>
      </c>
      <c r="AE1163" s="26">
        <v>120000</v>
      </c>
      <c r="AF1163" s="29">
        <v>2022</v>
      </c>
      <c r="AG1163" s="29">
        <v>2022</v>
      </c>
      <c r="AH1163" s="29">
        <v>2022</v>
      </c>
    </row>
    <row r="1164" spans="1:16109" ht="61.5">
      <c r="A1164" s="17">
        <v>1</v>
      </c>
      <c r="B1164" s="52">
        <v>130</v>
      </c>
      <c r="C1164" s="20" t="s">
        <v>416</v>
      </c>
      <c r="D1164" s="26">
        <v>14352255.49</v>
      </c>
      <c r="E1164" s="26">
        <v>0</v>
      </c>
      <c r="F1164" s="26">
        <v>0</v>
      </c>
      <c r="G1164" s="26">
        <v>0</v>
      </c>
      <c r="H1164" s="26">
        <v>0</v>
      </c>
      <c r="I1164" s="26">
        <v>0</v>
      </c>
      <c r="J1164" s="26">
        <v>0</v>
      </c>
      <c r="K1164" s="28">
        <v>0</v>
      </c>
      <c r="L1164" s="26">
        <v>0</v>
      </c>
      <c r="M1164" s="26">
        <v>1714</v>
      </c>
      <c r="N1164" s="26">
        <v>13943108.859999999</v>
      </c>
      <c r="O1164" s="26">
        <v>0</v>
      </c>
      <c r="P1164" s="26">
        <v>0</v>
      </c>
      <c r="Q1164" s="26">
        <v>0</v>
      </c>
      <c r="R1164" s="26">
        <v>0</v>
      </c>
      <c r="S1164" s="26">
        <v>0</v>
      </c>
      <c r="T1164" s="26">
        <v>0</v>
      </c>
      <c r="U1164" s="26">
        <v>0</v>
      </c>
      <c r="V1164" s="26">
        <v>0</v>
      </c>
      <c r="W1164" s="26">
        <v>0</v>
      </c>
      <c r="X1164" s="26">
        <v>0</v>
      </c>
      <c r="Y1164" s="26">
        <v>0</v>
      </c>
      <c r="Z1164" s="26">
        <v>0</v>
      </c>
      <c r="AA1164" s="26">
        <v>0</v>
      </c>
      <c r="AB1164" s="26">
        <v>0</v>
      </c>
      <c r="AC1164" s="26">
        <v>209146.63</v>
      </c>
      <c r="AD1164" s="26">
        <v>200000</v>
      </c>
      <c r="AE1164" s="26">
        <v>0</v>
      </c>
      <c r="AF1164" s="29">
        <v>2022</v>
      </c>
      <c r="AG1164" s="29">
        <v>2022</v>
      </c>
      <c r="AH1164" s="30">
        <v>2022</v>
      </c>
    </row>
    <row r="1165" spans="1:16109" ht="61.5">
      <c r="A1165" s="17">
        <v>1</v>
      </c>
      <c r="B1165" s="52">
        <v>131</v>
      </c>
      <c r="C1165" s="20" t="s">
        <v>417</v>
      </c>
      <c r="D1165" s="26">
        <v>5135016.6800000006</v>
      </c>
      <c r="E1165" s="26">
        <v>0</v>
      </c>
      <c r="F1165" s="26">
        <v>0</v>
      </c>
      <c r="G1165" s="26">
        <v>0</v>
      </c>
      <c r="H1165" s="26">
        <v>0</v>
      </c>
      <c r="I1165" s="26">
        <v>0</v>
      </c>
      <c r="J1165" s="26">
        <v>0</v>
      </c>
      <c r="K1165" s="28">
        <v>0</v>
      </c>
      <c r="L1165" s="26">
        <v>0</v>
      </c>
      <c r="M1165" s="26">
        <v>600</v>
      </c>
      <c r="N1165" s="26">
        <v>4960607.57</v>
      </c>
      <c r="O1165" s="26">
        <v>0</v>
      </c>
      <c r="P1165" s="26">
        <v>0</v>
      </c>
      <c r="Q1165" s="26">
        <v>0</v>
      </c>
      <c r="R1165" s="26">
        <v>0</v>
      </c>
      <c r="S1165" s="26">
        <v>0</v>
      </c>
      <c r="T1165" s="26">
        <v>0</v>
      </c>
      <c r="U1165" s="26">
        <v>0</v>
      </c>
      <c r="V1165" s="26">
        <v>0</v>
      </c>
      <c r="W1165" s="26">
        <v>0</v>
      </c>
      <c r="X1165" s="26">
        <v>0</v>
      </c>
      <c r="Y1165" s="26">
        <v>0</v>
      </c>
      <c r="Z1165" s="26">
        <v>0</v>
      </c>
      <c r="AA1165" s="26">
        <v>0</v>
      </c>
      <c r="AB1165" s="26">
        <v>0</v>
      </c>
      <c r="AC1165" s="26">
        <v>74409.11</v>
      </c>
      <c r="AD1165" s="26">
        <v>100000</v>
      </c>
      <c r="AE1165" s="26">
        <v>0</v>
      </c>
      <c r="AF1165" s="29">
        <v>2022</v>
      </c>
      <c r="AG1165" s="29">
        <v>2022</v>
      </c>
      <c r="AH1165" s="30">
        <v>2022</v>
      </c>
    </row>
    <row r="1166" spans="1:16109" ht="61.5">
      <c r="A1166" s="17">
        <v>1</v>
      </c>
      <c r="B1166" s="52">
        <v>132</v>
      </c>
      <c r="C1166" s="20" t="s">
        <v>1639</v>
      </c>
      <c r="D1166" s="26">
        <v>2417238.8400000003</v>
      </c>
      <c r="E1166" s="26">
        <v>0</v>
      </c>
      <c r="F1166" s="26">
        <v>0</v>
      </c>
      <c r="G1166" s="26">
        <v>0</v>
      </c>
      <c r="H1166" s="26">
        <v>0</v>
      </c>
      <c r="I1166" s="26">
        <v>0</v>
      </c>
      <c r="J1166" s="26">
        <v>0</v>
      </c>
      <c r="K1166" s="28">
        <v>0</v>
      </c>
      <c r="L1166" s="26">
        <v>0</v>
      </c>
      <c r="M1166" s="26">
        <v>370</v>
      </c>
      <c r="N1166" s="26">
        <v>2381516.1</v>
      </c>
      <c r="O1166" s="26">
        <v>0</v>
      </c>
      <c r="P1166" s="26">
        <v>0</v>
      </c>
      <c r="Q1166" s="26">
        <v>0</v>
      </c>
      <c r="R1166" s="26">
        <v>0</v>
      </c>
      <c r="S1166" s="26">
        <v>0</v>
      </c>
      <c r="T1166" s="26">
        <v>0</v>
      </c>
      <c r="U1166" s="26">
        <v>0</v>
      </c>
      <c r="V1166" s="26">
        <v>0</v>
      </c>
      <c r="W1166" s="26">
        <v>0</v>
      </c>
      <c r="X1166" s="26">
        <v>0</v>
      </c>
      <c r="Y1166" s="26">
        <v>0</v>
      </c>
      <c r="Z1166" s="26">
        <v>0</v>
      </c>
      <c r="AA1166" s="26">
        <v>0</v>
      </c>
      <c r="AB1166" s="26">
        <v>0</v>
      </c>
      <c r="AC1166" s="26">
        <v>35722.74</v>
      </c>
      <c r="AD1166" s="26">
        <v>0</v>
      </c>
      <c r="AE1166" s="26">
        <v>0</v>
      </c>
      <c r="AF1166" s="29" t="s">
        <v>263</v>
      </c>
      <c r="AG1166" s="29">
        <v>2022</v>
      </c>
      <c r="AH1166" s="30">
        <v>2022</v>
      </c>
    </row>
    <row r="1167" spans="1:16109" ht="61.5">
      <c r="A1167" s="17">
        <v>1</v>
      </c>
      <c r="B1167" s="52">
        <v>133</v>
      </c>
      <c r="C1167" s="20" t="s">
        <v>201</v>
      </c>
      <c r="D1167" s="26">
        <v>527907</v>
      </c>
      <c r="E1167" s="26">
        <v>0</v>
      </c>
      <c r="F1167" s="26">
        <v>0</v>
      </c>
      <c r="G1167" s="26">
        <v>0</v>
      </c>
      <c r="H1167" s="26">
        <v>0</v>
      </c>
      <c r="I1167" s="26">
        <v>451139.9</v>
      </c>
      <c r="J1167" s="26">
        <v>0</v>
      </c>
      <c r="K1167" s="28">
        <v>0</v>
      </c>
      <c r="L1167" s="26">
        <v>0</v>
      </c>
      <c r="M1167" s="26">
        <v>0</v>
      </c>
      <c r="N1167" s="26">
        <v>0</v>
      </c>
      <c r="O1167" s="26">
        <v>0</v>
      </c>
      <c r="P1167" s="26">
        <v>0</v>
      </c>
      <c r="Q1167" s="26">
        <v>0</v>
      </c>
      <c r="R1167" s="26">
        <v>0</v>
      </c>
      <c r="S1167" s="26">
        <v>0</v>
      </c>
      <c r="T1167" s="26">
        <v>0</v>
      </c>
      <c r="U1167" s="26">
        <v>0</v>
      </c>
      <c r="V1167" s="26">
        <v>0</v>
      </c>
      <c r="W1167" s="26">
        <v>0</v>
      </c>
      <c r="X1167" s="26">
        <v>0</v>
      </c>
      <c r="Y1167" s="26">
        <v>0</v>
      </c>
      <c r="Z1167" s="26">
        <v>0</v>
      </c>
      <c r="AA1167" s="26">
        <v>0</v>
      </c>
      <c r="AB1167" s="26">
        <v>0</v>
      </c>
      <c r="AC1167" s="26">
        <v>6767.1</v>
      </c>
      <c r="AD1167" s="26">
        <v>70000</v>
      </c>
      <c r="AE1167" s="26">
        <v>0</v>
      </c>
      <c r="AF1167" s="29">
        <v>2022</v>
      </c>
      <c r="AG1167" s="29">
        <v>2022</v>
      </c>
      <c r="AH1167" s="30">
        <v>2022</v>
      </c>
    </row>
    <row r="1168" spans="1:16109" ht="61.5">
      <c r="A1168" s="17">
        <v>1</v>
      </c>
      <c r="B1168" s="52">
        <v>134</v>
      </c>
      <c r="C1168" s="20" t="s">
        <v>202</v>
      </c>
      <c r="D1168" s="26">
        <v>702281</v>
      </c>
      <c r="E1168" s="26">
        <v>0</v>
      </c>
      <c r="F1168" s="26">
        <v>0</v>
      </c>
      <c r="G1168" s="26">
        <v>0</v>
      </c>
      <c r="H1168" s="26">
        <v>0</v>
      </c>
      <c r="I1168" s="26">
        <v>622936.94999999995</v>
      </c>
      <c r="J1168" s="26">
        <v>0</v>
      </c>
      <c r="K1168" s="28">
        <v>0</v>
      </c>
      <c r="L1168" s="26">
        <v>0</v>
      </c>
      <c r="M1168" s="26">
        <v>0</v>
      </c>
      <c r="N1168" s="26">
        <v>0</v>
      </c>
      <c r="O1168" s="26">
        <v>0</v>
      </c>
      <c r="P1168" s="26">
        <v>0</v>
      </c>
      <c r="Q1168" s="26">
        <v>0</v>
      </c>
      <c r="R1168" s="26">
        <v>0</v>
      </c>
      <c r="S1168" s="26">
        <v>0</v>
      </c>
      <c r="T1168" s="26">
        <v>0</v>
      </c>
      <c r="U1168" s="26">
        <v>0</v>
      </c>
      <c r="V1168" s="26">
        <v>0</v>
      </c>
      <c r="W1168" s="26">
        <v>0</v>
      </c>
      <c r="X1168" s="26">
        <v>0</v>
      </c>
      <c r="Y1168" s="26">
        <v>0</v>
      </c>
      <c r="Z1168" s="26">
        <v>0</v>
      </c>
      <c r="AA1168" s="26">
        <v>0</v>
      </c>
      <c r="AB1168" s="26">
        <v>0</v>
      </c>
      <c r="AC1168" s="26">
        <v>9344.0499999999993</v>
      </c>
      <c r="AD1168" s="26">
        <v>70000</v>
      </c>
      <c r="AE1168" s="26">
        <v>0</v>
      </c>
      <c r="AF1168" s="29">
        <v>2022</v>
      </c>
      <c r="AG1168" s="29">
        <v>2022</v>
      </c>
      <c r="AH1168" s="30">
        <v>2022</v>
      </c>
    </row>
    <row r="1169" spans="1:34" ht="61.5">
      <c r="A1169" s="17">
        <v>1</v>
      </c>
      <c r="B1169" s="52">
        <v>135</v>
      </c>
      <c r="C1169" s="20" t="s">
        <v>203</v>
      </c>
      <c r="D1169" s="26">
        <v>1496055.16</v>
      </c>
      <c r="E1169" s="26">
        <v>0</v>
      </c>
      <c r="F1169" s="26">
        <v>0</v>
      </c>
      <c r="G1169" s="26">
        <v>0</v>
      </c>
      <c r="H1169" s="26">
        <v>0</v>
      </c>
      <c r="I1169" s="26">
        <v>0</v>
      </c>
      <c r="J1169" s="26">
        <v>0</v>
      </c>
      <c r="K1169" s="28">
        <v>0</v>
      </c>
      <c r="L1169" s="26">
        <v>0</v>
      </c>
      <c r="M1169" s="26">
        <v>0</v>
      </c>
      <c r="N1169" s="26">
        <v>0</v>
      </c>
      <c r="O1169" s="26">
        <v>0</v>
      </c>
      <c r="P1169" s="26">
        <v>0</v>
      </c>
      <c r="Q1169" s="26">
        <v>0</v>
      </c>
      <c r="R1169" s="26">
        <v>0</v>
      </c>
      <c r="S1169" s="26">
        <v>19.07</v>
      </c>
      <c r="T1169" s="26">
        <v>1424684.89</v>
      </c>
      <c r="U1169" s="26">
        <v>0</v>
      </c>
      <c r="V1169" s="26">
        <v>0</v>
      </c>
      <c r="W1169" s="26">
        <v>0</v>
      </c>
      <c r="X1169" s="26">
        <v>0</v>
      </c>
      <c r="Y1169" s="26">
        <v>0</v>
      </c>
      <c r="Z1169" s="26">
        <v>0</v>
      </c>
      <c r="AA1169" s="26">
        <v>0</v>
      </c>
      <c r="AB1169" s="26">
        <v>0</v>
      </c>
      <c r="AC1169" s="26">
        <v>21370.27</v>
      </c>
      <c r="AD1169" s="26">
        <v>50000</v>
      </c>
      <c r="AE1169" s="26">
        <v>0</v>
      </c>
      <c r="AF1169" s="29">
        <v>2022</v>
      </c>
      <c r="AG1169" s="29">
        <v>2022</v>
      </c>
      <c r="AH1169" s="30">
        <v>2022</v>
      </c>
    </row>
    <row r="1170" spans="1:34" ht="61.5">
      <c r="A1170" s="17">
        <v>1</v>
      </c>
      <c r="B1170" s="52">
        <v>136</v>
      </c>
      <c r="C1170" s="20" t="s">
        <v>418</v>
      </c>
      <c r="D1170" s="26">
        <v>8582177.3000000007</v>
      </c>
      <c r="E1170" s="26">
        <v>0</v>
      </c>
      <c r="F1170" s="26">
        <v>0</v>
      </c>
      <c r="G1170" s="26">
        <v>0</v>
      </c>
      <c r="H1170" s="26">
        <v>0</v>
      </c>
      <c r="I1170" s="26">
        <v>0</v>
      </c>
      <c r="J1170" s="26">
        <v>0</v>
      </c>
      <c r="K1170" s="28">
        <v>0</v>
      </c>
      <c r="L1170" s="26">
        <v>0</v>
      </c>
      <c r="M1170" s="26">
        <v>1024</v>
      </c>
      <c r="N1170" s="26">
        <v>8258302.7599999998</v>
      </c>
      <c r="O1170" s="26">
        <v>0</v>
      </c>
      <c r="P1170" s="26">
        <v>0</v>
      </c>
      <c r="Q1170" s="26">
        <v>0</v>
      </c>
      <c r="R1170" s="26">
        <v>0</v>
      </c>
      <c r="S1170" s="26">
        <v>0</v>
      </c>
      <c r="T1170" s="26">
        <v>0</v>
      </c>
      <c r="U1170" s="26">
        <v>0</v>
      </c>
      <c r="V1170" s="26">
        <v>0</v>
      </c>
      <c r="W1170" s="26">
        <v>0</v>
      </c>
      <c r="X1170" s="26">
        <v>0</v>
      </c>
      <c r="Y1170" s="26">
        <v>0</v>
      </c>
      <c r="Z1170" s="26">
        <v>0</v>
      </c>
      <c r="AA1170" s="26">
        <v>0</v>
      </c>
      <c r="AB1170" s="26">
        <v>0</v>
      </c>
      <c r="AC1170" s="26">
        <v>123874.54</v>
      </c>
      <c r="AD1170" s="26">
        <v>200000</v>
      </c>
      <c r="AE1170" s="26">
        <v>0</v>
      </c>
      <c r="AF1170" s="29">
        <v>2022</v>
      </c>
      <c r="AG1170" s="29">
        <v>2022</v>
      </c>
      <c r="AH1170" s="30">
        <v>2022</v>
      </c>
    </row>
    <row r="1171" spans="1:34" ht="61.5">
      <c r="A1171" s="17">
        <v>1</v>
      </c>
      <c r="B1171" s="52">
        <v>137</v>
      </c>
      <c r="C1171" s="20" t="s">
        <v>420</v>
      </c>
      <c r="D1171" s="26">
        <v>5130762.33</v>
      </c>
      <c r="E1171" s="26">
        <v>0</v>
      </c>
      <c r="F1171" s="26">
        <v>0</v>
      </c>
      <c r="G1171" s="26">
        <v>0</v>
      </c>
      <c r="H1171" s="26">
        <v>0</v>
      </c>
      <c r="I1171" s="26">
        <v>0</v>
      </c>
      <c r="J1171" s="26">
        <v>0</v>
      </c>
      <c r="K1171" s="28">
        <v>0</v>
      </c>
      <c r="L1171" s="26">
        <v>0</v>
      </c>
      <c r="M1171" s="26">
        <v>600</v>
      </c>
      <c r="N1171" s="26">
        <v>4956416.09</v>
      </c>
      <c r="O1171" s="26">
        <v>0</v>
      </c>
      <c r="P1171" s="26">
        <v>0</v>
      </c>
      <c r="Q1171" s="26">
        <v>0</v>
      </c>
      <c r="R1171" s="26">
        <v>0</v>
      </c>
      <c r="S1171" s="26">
        <v>0</v>
      </c>
      <c r="T1171" s="26">
        <v>0</v>
      </c>
      <c r="U1171" s="26">
        <v>0</v>
      </c>
      <c r="V1171" s="26">
        <v>0</v>
      </c>
      <c r="W1171" s="26">
        <v>0</v>
      </c>
      <c r="X1171" s="26">
        <v>0</v>
      </c>
      <c r="Y1171" s="26">
        <v>0</v>
      </c>
      <c r="Z1171" s="26">
        <v>0</v>
      </c>
      <c r="AA1171" s="26">
        <v>0</v>
      </c>
      <c r="AB1171" s="26">
        <v>0</v>
      </c>
      <c r="AC1171" s="26">
        <v>74346.240000000005</v>
      </c>
      <c r="AD1171" s="26">
        <v>100000</v>
      </c>
      <c r="AE1171" s="26">
        <v>0</v>
      </c>
      <c r="AF1171" s="29">
        <v>2022</v>
      </c>
      <c r="AG1171" s="29">
        <v>2022</v>
      </c>
      <c r="AH1171" s="30">
        <v>2022</v>
      </c>
    </row>
    <row r="1172" spans="1:34" ht="61.5">
      <c r="A1172" s="17">
        <v>1</v>
      </c>
      <c r="B1172" s="52">
        <v>138</v>
      </c>
      <c r="C1172" s="20" t="s">
        <v>421</v>
      </c>
      <c r="D1172" s="26">
        <v>4137776.27</v>
      </c>
      <c r="E1172" s="26">
        <v>0</v>
      </c>
      <c r="F1172" s="26">
        <v>0</v>
      </c>
      <c r="G1172" s="26">
        <v>0</v>
      </c>
      <c r="H1172" s="26">
        <v>0</v>
      </c>
      <c r="I1172" s="26">
        <v>0</v>
      </c>
      <c r="J1172" s="26">
        <v>0</v>
      </c>
      <c r="K1172" s="28">
        <v>0</v>
      </c>
      <c r="L1172" s="26">
        <v>0</v>
      </c>
      <c r="M1172" s="26">
        <v>483</v>
      </c>
      <c r="N1172" s="26">
        <v>3958400.27</v>
      </c>
      <c r="O1172" s="26">
        <v>0</v>
      </c>
      <c r="P1172" s="26">
        <v>0</v>
      </c>
      <c r="Q1172" s="26">
        <v>0</v>
      </c>
      <c r="R1172" s="26">
        <v>0</v>
      </c>
      <c r="S1172" s="26">
        <v>0</v>
      </c>
      <c r="T1172" s="26">
        <v>0</v>
      </c>
      <c r="U1172" s="26">
        <v>0</v>
      </c>
      <c r="V1172" s="26">
        <v>0</v>
      </c>
      <c r="W1172" s="26">
        <v>0</v>
      </c>
      <c r="X1172" s="26">
        <v>0</v>
      </c>
      <c r="Y1172" s="26">
        <v>0</v>
      </c>
      <c r="Z1172" s="26">
        <v>0</v>
      </c>
      <c r="AA1172" s="26">
        <v>0</v>
      </c>
      <c r="AB1172" s="26">
        <v>0</v>
      </c>
      <c r="AC1172" s="26">
        <v>59376</v>
      </c>
      <c r="AD1172" s="26">
        <v>120000</v>
      </c>
      <c r="AE1172" s="26">
        <v>0</v>
      </c>
      <c r="AF1172" s="29">
        <v>2022</v>
      </c>
      <c r="AG1172" s="29">
        <v>2022</v>
      </c>
      <c r="AH1172" s="30">
        <v>2022</v>
      </c>
    </row>
    <row r="1173" spans="1:34" ht="61.5">
      <c r="A1173" s="17">
        <v>1</v>
      </c>
      <c r="B1173" s="52">
        <v>139</v>
      </c>
      <c r="C1173" s="20" t="s">
        <v>422</v>
      </c>
      <c r="D1173" s="26">
        <v>12628859.399999999</v>
      </c>
      <c r="E1173" s="26">
        <v>0</v>
      </c>
      <c r="F1173" s="26">
        <v>0</v>
      </c>
      <c r="G1173" s="26">
        <v>0</v>
      </c>
      <c r="H1173" s="26">
        <v>0</v>
      </c>
      <c r="I1173" s="26">
        <v>0</v>
      </c>
      <c r="J1173" s="26">
        <v>0</v>
      </c>
      <c r="K1173" s="28">
        <v>0</v>
      </c>
      <c r="L1173" s="26">
        <v>0</v>
      </c>
      <c r="M1173" s="26">
        <v>1501</v>
      </c>
      <c r="N1173" s="26">
        <v>12186068.369999999</v>
      </c>
      <c r="O1173" s="26">
        <v>0</v>
      </c>
      <c r="P1173" s="26">
        <v>0</v>
      </c>
      <c r="Q1173" s="26">
        <v>0</v>
      </c>
      <c r="R1173" s="26">
        <v>0</v>
      </c>
      <c r="S1173" s="26">
        <v>0</v>
      </c>
      <c r="T1173" s="26">
        <v>0</v>
      </c>
      <c r="U1173" s="26">
        <v>0</v>
      </c>
      <c r="V1173" s="26">
        <v>0</v>
      </c>
      <c r="W1173" s="26">
        <v>0</v>
      </c>
      <c r="X1173" s="26">
        <v>0</v>
      </c>
      <c r="Y1173" s="26">
        <v>0</v>
      </c>
      <c r="Z1173" s="26">
        <v>0</v>
      </c>
      <c r="AA1173" s="26">
        <v>0</v>
      </c>
      <c r="AB1173" s="26">
        <v>0</v>
      </c>
      <c r="AC1173" s="26">
        <v>182791.03</v>
      </c>
      <c r="AD1173" s="26">
        <v>260000</v>
      </c>
      <c r="AE1173" s="26">
        <v>0</v>
      </c>
      <c r="AF1173" s="29">
        <v>2022</v>
      </c>
      <c r="AG1173" s="29">
        <v>2022</v>
      </c>
      <c r="AH1173" s="30">
        <v>2022</v>
      </c>
    </row>
    <row r="1174" spans="1:34" ht="61.5">
      <c r="A1174" s="17">
        <v>1</v>
      </c>
      <c r="B1174" s="52">
        <v>140</v>
      </c>
      <c r="C1174" s="20" t="s">
        <v>423</v>
      </c>
      <c r="D1174" s="26">
        <v>5136586.55</v>
      </c>
      <c r="E1174" s="26">
        <v>0</v>
      </c>
      <c r="F1174" s="26">
        <v>0</v>
      </c>
      <c r="G1174" s="26">
        <v>0</v>
      </c>
      <c r="H1174" s="26">
        <v>0</v>
      </c>
      <c r="I1174" s="26">
        <v>0</v>
      </c>
      <c r="J1174" s="26">
        <v>0</v>
      </c>
      <c r="K1174" s="28">
        <v>0</v>
      </c>
      <c r="L1174" s="26">
        <v>0</v>
      </c>
      <c r="M1174" s="26">
        <v>600</v>
      </c>
      <c r="N1174" s="26">
        <v>4952302.0199999996</v>
      </c>
      <c r="O1174" s="26">
        <v>0</v>
      </c>
      <c r="P1174" s="26">
        <v>0</v>
      </c>
      <c r="Q1174" s="26">
        <v>0</v>
      </c>
      <c r="R1174" s="26">
        <v>0</v>
      </c>
      <c r="S1174" s="26">
        <v>0</v>
      </c>
      <c r="T1174" s="26">
        <v>0</v>
      </c>
      <c r="U1174" s="26">
        <v>0</v>
      </c>
      <c r="V1174" s="26">
        <v>0</v>
      </c>
      <c r="W1174" s="26">
        <v>0</v>
      </c>
      <c r="X1174" s="26">
        <v>0</v>
      </c>
      <c r="Y1174" s="26">
        <v>0</v>
      </c>
      <c r="Z1174" s="26">
        <v>0</v>
      </c>
      <c r="AA1174" s="26">
        <v>0</v>
      </c>
      <c r="AB1174" s="26">
        <v>0</v>
      </c>
      <c r="AC1174" s="26">
        <v>74284.53</v>
      </c>
      <c r="AD1174" s="26">
        <v>110000</v>
      </c>
      <c r="AE1174" s="26">
        <v>0</v>
      </c>
      <c r="AF1174" s="29">
        <v>2022</v>
      </c>
      <c r="AG1174" s="29">
        <v>2022</v>
      </c>
      <c r="AH1174" s="30">
        <v>2022</v>
      </c>
    </row>
    <row r="1175" spans="1:34" ht="61.5">
      <c r="A1175" s="17">
        <v>1</v>
      </c>
      <c r="B1175" s="52">
        <v>141</v>
      </c>
      <c r="C1175" s="20" t="s">
        <v>424</v>
      </c>
      <c r="D1175" s="26">
        <v>3157300.37</v>
      </c>
      <c r="E1175" s="26">
        <v>0</v>
      </c>
      <c r="F1175" s="26">
        <v>0</v>
      </c>
      <c r="G1175" s="26">
        <v>0</v>
      </c>
      <c r="H1175" s="26">
        <v>0</v>
      </c>
      <c r="I1175" s="26">
        <v>0</v>
      </c>
      <c r="J1175" s="26">
        <v>0</v>
      </c>
      <c r="K1175" s="28">
        <v>0</v>
      </c>
      <c r="L1175" s="26">
        <v>0</v>
      </c>
      <c r="M1175" s="26">
        <v>369</v>
      </c>
      <c r="N1175" s="26">
        <v>3031823.02</v>
      </c>
      <c r="O1175" s="26">
        <v>0</v>
      </c>
      <c r="P1175" s="26">
        <v>0</v>
      </c>
      <c r="Q1175" s="26">
        <v>0</v>
      </c>
      <c r="R1175" s="26">
        <v>0</v>
      </c>
      <c r="S1175" s="26">
        <v>0</v>
      </c>
      <c r="T1175" s="26">
        <v>0</v>
      </c>
      <c r="U1175" s="26">
        <v>0</v>
      </c>
      <c r="V1175" s="26">
        <v>0</v>
      </c>
      <c r="W1175" s="26">
        <v>0</v>
      </c>
      <c r="X1175" s="26">
        <v>0</v>
      </c>
      <c r="Y1175" s="26">
        <v>0</v>
      </c>
      <c r="Z1175" s="26">
        <v>0</v>
      </c>
      <c r="AA1175" s="26">
        <v>0</v>
      </c>
      <c r="AB1175" s="26">
        <v>0</v>
      </c>
      <c r="AC1175" s="26">
        <v>45477.35</v>
      </c>
      <c r="AD1175" s="26">
        <v>80000</v>
      </c>
      <c r="AE1175" s="26">
        <v>0</v>
      </c>
      <c r="AF1175" s="29">
        <v>2022</v>
      </c>
      <c r="AG1175" s="29">
        <v>2022</v>
      </c>
      <c r="AH1175" s="30">
        <v>2022</v>
      </c>
    </row>
    <row r="1176" spans="1:34" ht="61.5">
      <c r="A1176" s="17">
        <v>1</v>
      </c>
      <c r="B1176" s="52">
        <v>142</v>
      </c>
      <c r="C1176" s="20" t="s">
        <v>204</v>
      </c>
      <c r="D1176" s="26">
        <v>5257928.6899999995</v>
      </c>
      <c r="E1176" s="26">
        <v>0</v>
      </c>
      <c r="F1176" s="26">
        <v>0</v>
      </c>
      <c r="G1176" s="26">
        <v>0</v>
      </c>
      <c r="H1176" s="26">
        <v>0</v>
      </c>
      <c r="I1176" s="26">
        <v>0</v>
      </c>
      <c r="J1176" s="26">
        <v>0</v>
      </c>
      <c r="K1176" s="28">
        <v>0</v>
      </c>
      <c r="L1176" s="26">
        <v>0</v>
      </c>
      <c r="M1176" s="26">
        <v>614</v>
      </c>
      <c r="N1176" s="26">
        <v>5081703.1399999997</v>
      </c>
      <c r="O1176" s="26">
        <v>0</v>
      </c>
      <c r="P1176" s="26">
        <v>0</v>
      </c>
      <c r="Q1176" s="26">
        <v>0</v>
      </c>
      <c r="R1176" s="26">
        <v>0</v>
      </c>
      <c r="S1176" s="26">
        <v>0</v>
      </c>
      <c r="T1176" s="26">
        <v>0</v>
      </c>
      <c r="U1176" s="26">
        <v>0</v>
      </c>
      <c r="V1176" s="26">
        <v>0</v>
      </c>
      <c r="W1176" s="26">
        <v>0</v>
      </c>
      <c r="X1176" s="26">
        <v>0</v>
      </c>
      <c r="Y1176" s="26">
        <v>0</v>
      </c>
      <c r="Z1176" s="26">
        <v>0</v>
      </c>
      <c r="AA1176" s="26">
        <v>0</v>
      </c>
      <c r="AB1176" s="26">
        <v>0</v>
      </c>
      <c r="AC1176" s="26">
        <v>76225.55</v>
      </c>
      <c r="AD1176" s="26">
        <v>100000</v>
      </c>
      <c r="AE1176" s="26">
        <v>0</v>
      </c>
      <c r="AF1176" s="29">
        <v>2022</v>
      </c>
      <c r="AG1176" s="29">
        <v>2022</v>
      </c>
      <c r="AH1176" s="30">
        <v>2022</v>
      </c>
    </row>
    <row r="1177" spans="1:34" ht="61.5">
      <c r="A1177" s="17">
        <v>1</v>
      </c>
      <c r="B1177" s="52">
        <v>143</v>
      </c>
      <c r="C1177" s="20" t="s">
        <v>426</v>
      </c>
      <c r="D1177" s="26">
        <v>3169671.0300000003</v>
      </c>
      <c r="E1177" s="26">
        <v>0</v>
      </c>
      <c r="F1177" s="26">
        <v>0</v>
      </c>
      <c r="G1177" s="26">
        <v>0</v>
      </c>
      <c r="H1177" s="26">
        <v>0</v>
      </c>
      <c r="I1177" s="26">
        <v>0</v>
      </c>
      <c r="J1177" s="26">
        <v>0</v>
      </c>
      <c r="K1177" s="28">
        <v>0</v>
      </c>
      <c r="L1177" s="26">
        <v>0</v>
      </c>
      <c r="M1177" s="26">
        <v>370</v>
      </c>
      <c r="N1177" s="26">
        <v>3053863.08</v>
      </c>
      <c r="O1177" s="26">
        <v>0</v>
      </c>
      <c r="P1177" s="26">
        <v>0</v>
      </c>
      <c r="Q1177" s="26">
        <v>0</v>
      </c>
      <c r="R1177" s="26">
        <v>0</v>
      </c>
      <c r="S1177" s="26">
        <v>0</v>
      </c>
      <c r="T1177" s="26">
        <v>0</v>
      </c>
      <c r="U1177" s="26">
        <v>0</v>
      </c>
      <c r="V1177" s="26">
        <v>0</v>
      </c>
      <c r="W1177" s="26">
        <v>0</v>
      </c>
      <c r="X1177" s="26">
        <v>0</v>
      </c>
      <c r="Y1177" s="26">
        <v>0</v>
      </c>
      <c r="Z1177" s="26">
        <v>0</v>
      </c>
      <c r="AA1177" s="26">
        <v>0</v>
      </c>
      <c r="AB1177" s="26">
        <v>0</v>
      </c>
      <c r="AC1177" s="26">
        <v>45807.95</v>
      </c>
      <c r="AD1177" s="26">
        <v>70000</v>
      </c>
      <c r="AE1177" s="26">
        <v>0</v>
      </c>
      <c r="AF1177" s="29">
        <v>2022</v>
      </c>
      <c r="AG1177" s="29">
        <v>2022</v>
      </c>
      <c r="AH1177" s="30">
        <v>2022</v>
      </c>
    </row>
    <row r="1178" spans="1:34" ht="61.5">
      <c r="A1178" s="17">
        <v>1</v>
      </c>
      <c r="B1178" s="52">
        <v>144</v>
      </c>
      <c r="C1178" s="20" t="s">
        <v>427</v>
      </c>
      <c r="D1178" s="26">
        <v>4534033.3900000006</v>
      </c>
      <c r="E1178" s="26">
        <v>0</v>
      </c>
      <c r="F1178" s="26">
        <v>0</v>
      </c>
      <c r="G1178" s="26">
        <v>0</v>
      </c>
      <c r="H1178" s="26">
        <v>0</v>
      </c>
      <c r="I1178" s="26">
        <v>0</v>
      </c>
      <c r="J1178" s="26">
        <v>0</v>
      </c>
      <c r="K1178" s="28">
        <v>0</v>
      </c>
      <c r="L1178" s="26">
        <v>0</v>
      </c>
      <c r="M1178" s="26">
        <v>530</v>
      </c>
      <c r="N1178" s="26">
        <v>4388210.24</v>
      </c>
      <c r="O1178" s="26">
        <v>0</v>
      </c>
      <c r="P1178" s="26">
        <v>0</v>
      </c>
      <c r="Q1178" s="26">
        <v>0</v>
      </c>
      <c r="R1178" s="26">
        <v>0</v>
      </c>
      <c r="S1178" s="26">
        <v>0</v>
      </c>
      <c r="T1178" s="26">
        <v>0</v>
      </c>
      <c r="U1178" s="26">
        <v>0</v>
      </c>
      <c r="V1178" s="26">
        <v>0</v>
      </c>
      <c r="W1178" s="26">
        <v>0</v>
      </c>
      <c r="X1178" s="26">
        <v>0</v>
      </c>
      <c r="Y1178" s="26">
        <v>0</v>
      </c>
      <c r="Z1178" s="26">
        <v>0</v>
      </c>
      <c r="AA1178" s="26">
        <v>0</v>
      </c>
      <c r="AB1178" s="26">
        <v>0</v>
      </c>
      <c r="AC1178" s="26">
        <v>65823.149999999994</v>
      </c>
      <c r="AD1178" s="26">
        <v>80000</v>
      </c>
      <c r="AE1178" s="26">
        <v>0</v>
      </c>
      <c r="AF1178" s="29">
        <v>2022</v>
      </c>
      <c r="AG1178" s="29">
        <v>2022</v>
      </c>
      <c r="AH1178" s="30">
        <v>2022</v>
      </c>
    </row>
    <row r="1179" spans="1:34" ht="61.5">
      <c r="A1179" s="17">
        <v>1</v>
      </c>
      <c r="B1179" s="52">
        <v>145</v>
      </c>
      <c r="C1179" s="20" t="s">
        <v>428</v>
      </c>
      <c r="D1179" s="26">
        <v>2737086.52</v>
      </c>
      <c r="E1179" s="26">
        <v>0</v>
      </c>
      <c r="F1179" s="26">
        <v>0</v>
      </c>
      <c r="G1179" s="26">
        <v>0</v>
      </c>
      <c r="H1179" s="26">
        <v>0</v>
      </c>
      <c r="I1179" s="26">
        <v>0</v>
      </c>
      <c r="J1179" s="26">
        <v>0</v>
      </c>
      <c r="K1179" s="28">
        <v>0</v>
      </c>
      <c r="L1179" s="26">
        <v>0</v>
      </c>
      <c r="M1179" s="26">
        <v>396</v>
      </c>
      <c r="N1179" s="26">
        <v>2548865.88</v>
      </c>
      <c r="O1179" s="26">
        <v>0</v>
      </c>
      <c r="P1179" s="26">
        <v>0</v>
      </c>
      <c r="Q1179" s="26">
        <v>0</v>
      </c>
      <c r="R1179" s="26">
        <v>0</v>
      </c>
      <c r="S1179" s="26">
        <v>0</v>
      </c>
      <c r="T1179" s="26">
        <v>0</v>
      </c>
      <c r="U1179" s="26">
        <v>0</v>
      </c>
      <c r="V1179" s="26">
        <v>0</v>
      </c>
      <c r="W1179" s="26">
        <v>0</v>
      </c>
      <c r="X1179" s="26">
        <v>0</v>
      </c>
      <c r="Y1179" s="26">
        <v>0</v>
      </c>
      <c r="Z1179" s="26">
        <v>0</v>
      </c>
      <c r="AA1179" s="26">
        <v>0</v>
      </c>
      <c r="AB1179" s="26">
        <v>0</v>
      </c>
      <c r="AC1179" s="26">
        <v>38232.99</v>
      </c>
      <c r="AD1179" s="26">
        <v>149987.65</v>
      </c>
      <c r="AE1179" s="26">
        <v>0</v>
      </c>
      <c r="AF1179" s="29">
        <v>2022</v>
      </c>
      <c r="AG1179" s="29">
        <v>2022</v>
      </c>
      <c r="AH1179" s="30">
        <v>2022</v>
      </c>
    </row>
    <row r="1180" spans="1:34" ht="61.5">
      <c r="A1180" s="17">
        <v>1</v>
      </c>
      <c r="B1180" s="52">
        <v>146</v>
      </c>
      <c r="C1180" s="20" t="s">
        <v>2656</v>
      </c>
      <c r="D1180" s="26">
        <v>26822948.010000002</v>
      </c>
      <c r="E1180" s="26">
        <v>0</v>
      </c>
      <c r="F1180" s="26">
        <v>0</v>
      </c>
      <c r="G1180" s="26">
        <v>0</v>
      </c>
      <c r="H1180" s="26">
        <v>0</v>
      </c>
      <c r="I1180" s="26">
        <v>0</v>
      </c>
      <c r="J1180" s="26">
        <v>0</v>
      </c>
      <c r="K1180" s="28">
        <v>0</v>
      </c>
      <c r="L1180" s="26">
        <v>0</v>
      </c>
      <c r="M1180" s="26">
        <v>1490</v>
      </c>
      <c r="N1180" s="26">
        <v>12095329.02</v>
      </c>
      <c r="O1180" s="26">
        <v>0</v>
      </c>
      <c r="P1180" s="26">
        <v>0</v>
      </c>
      <c r="Q1180" s="26">
        <v>1983</v>
      </c>
      <c r="R1180" s="26">
        <v>13937132.07</v>
      </c>
      <c r="S1180" s="26">
        <v>0</v>
      </c>
      <c r="T1180" s="26">
        <v>0</v>
      </c>
      <c r="U1180" s="26">
        <v>0</v>
      </c>
      <c r="V1180" s="26">
        <v>0</v>
      </c>
      <c r="W1180" s="26">
        <v>0</v>
      </c>
      <c r="X1180" s="26">
        <v>0</v>
      </c>
      <c r="Y1180" s="26">
        <v>0</v>
      </c>
      <c r="Z1180" s="26">
        <v>0</v>
      </c>
      <c r="AA1180" s="26">
        <v>0</v>
      </c>
      <c r="AB1180" s="26">
        <v>0</v>
      </c>
      <c r="AC1180" s="26">
        <v>390486.92</v>
      </c>
      <c r="AD1180" s="26">
        <v>400000</v>
      </c>
      <c r="AE1180" s="26">
        <v>0</v>
      </c>
      <c r="AF1180" s="29">
        <v>2022</v>
      </c>
      <c r="AG1180" s="29">
        <v>2022</v>
      </c>
      <c r="AH1180" s="30">
        <v>2022</v>
      </c>
    </row>
    <row r="1181" spans="1:34" ht="61.5">
      <c r="A1181" s="17">
        <v>1</v>
      </c>
      <c r="B1181" s="52">
        <v>147</v>
      </c>
      <c r="C1181" s="20" t="s">
        <v>2655</v>
      </c>
      <c r="D1181" s="26">
        <v>3141961.02</v>
      </c>
      <c r="E1181" s="26">
        <v>0</v>
      </c>
      <c r="F1181" s="26">
        <v>0</v>
      </c>
      <c r="G1181" s="26">
        <v>0</v>
      </c>
      <c r="H1181" s="26">
        <v>0</v>
      </c>
      <c r="I1181" s="26">
        <v>0</v>
      </c>
      <c r="J1181" s="26">
        <v>0</v>
      </c>
      <c r="K1181" s="28">
        <v>0</v>
      </c>
      <c r="L1181" s="26">
        <v>0</v>
      </c>
      <c r="M1181" s="26">
        <v>367</v>
      </c>
      <c r="N1181" s="26">
        <v>2967449.28</v>
      </c>
      <c r="O1181" s="26">
        <v>0</v>
      </c>
      <c r="P1181" s="26">
        <v>0</v>
      </c>
      <c r="Q1181" s="26">
        <v>0</v>
      </c>
      <c r="R1181" s="26">
        <v>0</v>
      </c>
      <c r="S1181" s="26">
        <v>0</v>
      </c>
      <c r="T1181" s="26">
        <v>0</v>
      </c>
      <c r="U1181" s="26">
        <v>0</v>
      </c>
      <c r="V1181" s="26">
        <v>0</v>
      </c>
      <c r="W1181" s="26">
        <v>0</v>
      </c>
      <c r="X1181" s="26">
        <v>0</v>
      </c>
      <c r="Y1181" s="26">
        <v>0</v>
      </c>
      <c r="Z1181" s="26">
        <v>0</v>
      </c>
      <c r="AA1181" s="26">
        <v>0</v>
      </c>
      <c r="AB1181" s="26">
        <v>0</v>
      </c>
      <c r="AC1181" s="26">
        <v>44511.74</v>
      </c>
      <c r="AD1181" s="26">
        <v>130000</v>
      </c>
      <c r="AE1181" s="26">
        <v>0</v>
      </c>
      <c r="AF1181" s="29">
        <v>2022</v>
      </c>
      <c r="AG1181" s="29">
        <v>2022</v>
      </c>
      <c r="AH1181" s="30">
        <v>2022</v>
      </c>
    </row>
    <row r="1182" spans="1:34" ht="61.5">
      <c r="A1182" s="17">
        <v>1</v>
      </c>
      <c r="B1182" s="52">
        <v>148</v>
      </c>
      <c r="C1182" s="20" t="s">
        <v>3057</v>
      </c>
      <c r="D1182" s="26">
        <v>11121792</v>
      </c>
      <c r="E1182" s="26">
        <v>0</v>
      </c>
      <c r="F1182" s="26">
        <v>0</v>
      </c>
      <c r="G1182" s="26">
        <v>0</v>
      </c>
      <c r="H1182" s="26">
        <v>0</v>
      </c>
      <c r="I1182" s="26">
        <v>0</v>
      </c>
      <c r="J1182" s="26">
        <v>0</v>
      </c>
      <c r="K1182" s="58">
        <v>0</v>
      </c>
      <c r="L1182" s="26">
        <v>0</v>
      </c>
      <c r="M1182" s="26">
        <v>1320</v>
      </c>
      <c r="N1182" s="26">
        <v>10760386.210000001</v>
      </c>
      <c r="O1182" s="26">
        <v>0</v>
      </c>
      <c r="P1182" s="26">
        <v>0</v>
      </c>
      <c r="Q1182" s="26">
        <v>0</v>
      </c>
      <c r="R1182" s="26">
        <v>0</v>
      </c>
      <c r="S1182" s="26">
        <v>0</v>
      </c>
      <c r="T1182" s="26">
        <v>0</v>
      </c>
      <c r="U1182" s="26">
        <v>0</v>
      </c>
      <c r="V1182" s="26">
        <v>0</v>
      </c>
      <c r="W1182" s="26">
        <v>0</v>
      </c>
      <c r="X1182" s="26">
        <v>0</v>
      </c>
      <c r="Y1182" s="26">
        <v>0</v>
      </c>
      <c r="Z1182" s="26">
        <v>0</v>
      </c>
      <c r="AA1182" s="26">
        <v>0</v>
      </c>
      <c r="AB1182" s="26">
        <v>0</v>
      </c>
      <c r="AC1182" s="26">
        <v>161405.79</v>
      </c>
      <c r="AD1182" s="26">
        <v>200000</v>
      </c>
      <c r="AE1182" s="26">
        <v>0</v>
      </c>
      <c r="AF1182" s="29">
        <v>2022</v>
      </c>
      <c r="AG1182" s="29">
        <v>2022</v>
      </c>
      <c r="AH1182" s="30">
        <v>2022</v>
      </c>
    </row>
    <row r="1183" spans="1:34" ht="61.5">
      <c r="A1183" s="17">
        <v>1</v>
      </c>
      <c r="B1183" s="52">
        <v>149</v>
      </c>
      <c r="C1183" s="20" t="s">
        <v>415</v>
      </c>
      <c r="D1183" s="26">
        <v>6034058.8700000001</v>
      </c>
      <c r="E1183" s="26">
        <v>0</v>
      </c>
      <c r="F1183" s="26">
        <v>0</v>
      </c>
      <c r="G1183" s="26">
        <v>0</v>
      </c>
      <c r="H1183" s="26">
        <v>0</v>
      </c>
      <c r="I1183" s="26">
        <v>0</v>
      </c>
      <c r="J1183" s="26">
        <v>0</v>
      </c>
      <c r="K1183" s="58">
        <v>0</v>
      </c>
      <c r="L1183" s="26">
        <v>0</v>
      </c>
      <c r="M1183" s="26">
        <v>734</v>
      </c>
      <c r="N1183" s="26">
        <v>5649319.0800000001</v>
      </c>
      <c r="O1183" s="26">
        <v>0</v>
      </c>
      <c r="P1183" s="26">
        <v>0</v>
      </c>
      <c r="Q1183" s="26">
        <v>0</v>
      </c>
      <c r="R1183" s="26">
        <v>0</v>
      </c>
      <c r="S1183" s="26">
        <v>0</v>
      </c>
      <c r="T1183" s="26">
        <v>0</v>
      </c>
      <c r="U1183" s="26">
        <v>0</v>
      </c>
      <c r="V1183" s="26">
        <v>0</v>
      </c>
      <c r="W1183" s="26">
        <v>0</v>
      </c>
      <c r="X1183" s="26">
        <v>0</v>
      </c>
      <c r="Y1183" s="26">
        <v>0</v>
      </c>
      <c r="Z1183" s="26">
        <v>0</v>
      </c>
      <c r="AA1183" s="26">
        <v>0</v>
      </c>
      <c r="AB1183" s="26">
        <v>0</v>
      </c>
      <c r="AC1183" s="26">
        <v>84739.79</v>
      </c>
      <c r="AD1183" s="26">
        <v>180000</v>
      </c>
      <c r="AE1183" s="26">
        <v>120000</v>
      </c>
      <c r="AF1183" s="29">
        <v>2022</v>
      </c>
      <c r="AG1183" s="29">
        <v>2022</v>
      </c>
      <c r="AH1183" s="30">
        <v>2022</v>
      </c>
    </row>
    <row r="1184" spans="1:34" ht="61.5">
      <c r="A1184" s="17">
        <v>1</v>
      </c>
      <c r="B1184" s="52">
        <v>150</v>
      </c>
      <c r="C1184" s="20" t="s">
        <v>3074</v>
      </c>
      <c r="D1184" s="26">
        <v>3677950</v>
      </c>
      <c r="E1184" s="26">
        <v>0</v>
      </c>
      <c r="F1184" s="26">
        <v>0</v>
      </c>
      <c r="G1184" s="26">
        <v>0</v>
      </c>
      <c r="H1184" s="26">
        <v>0</v>
      </c>
      <c r="I1184" s="26">
        <v>0</v>
      </c>
      <c r="J1184" s="26">
        <v>0</v>
      </c>
      <c r="K1184" s="58">
        <v>0</v>
      </c>
      <c r="L1184" s="26">
        <v>0</v>
      </c>
      <c r="M1184" s="26">
        <v>679</v>
      </c>
      <c r="N1184" s="26">
        <v>3495517.24</v>
      </c>
      <c r="O1184" s="26">
        <v>0</v>
      </c>
      <c r="P1184" s="26">
        <v>0</v>
      </c>
      <c r="Q1184" s="26">
        <v>0</v>
      </c>
      <c r="R1184" s="26">
        <v>0</v>
      </c>
      <c r="S1184" s="26">
        <v>0</v>
      </c>
      <c r="T1184" s="26">
        <v>0</v>
      </c>
      <c r="U1184" s="26">
        <v>0</v>
      </c>
      <c r="V1184" s="26">
        <v>0</v>
      </c>
      <c r="W1184" s="26">
        <v>0</v>
      </c>
      <c r="X1184" s="26">
        <v>0</v>
      </c>
      <c r="Y1184" s="26">
        <v>0</v>
      </c>
      <c r="Z1184" s="26">
        <v>0</v>
      </c>
      <c r="AA1184" s="26">
        <v>0</v>
      </c>
      <c r="AB1184" s="26">
        <v>0</v>
      </c>
      <c r="AC1184" s="26">
        <v>52432.76</v>
      </c>
      <c r="AD1184" s="26">
        <v>130000</v>
      </c>
      <c r="AE1184" s="26">
        <v>0</v>
      </c>
      <c r="AF1184" s="29">
        <v>2022</v>
      </c>
      <c r="AG1184" s="29">
        <v>2022</v>
      </c>
      <c r="AH1184" s="30">
        <v>2022</v>
      </c>
    </row>
    <row r="1185" spans="1:16109" ht="61.5">
      <c r="A1185" s="17">
        <v>1</v>
      </c>
      <c r="B1185" s="52">
        <v>151</v>
      </c>
      <c r="C1185" s="20" t="s">
        <v>199</v>
      </c>
      <c r="D1185" s="26">
        <v>3670000</v>
      </c>
      <c r="E1185" s="26">
        <v>0</v>
      </c>
      <c r="F1185" s="26">
        <v>0</v>
      </c>
      <c r="G1185" s="26">
        <v>0</v>
      </c>
      <c r="H1185" s="26">
        <v>0</v>
      </c>
      <c r="I1185" s="26">
        <v>0</v>
      </c>
      <c r="J1185" s="26">
        <v>0</v>
      </c>
      <c r="K1185" s="58">
        <v>0</v>
      </c>
      <c r="L1185" s="26">
        <v>0</v>
      </c>
      <c r="M1185" s="26">
        <v>639.20000000000005</v>
      </c>
      <c r="N1185" s="26">
        <v>3477832.51</v>
      </c>
      <c r="O1185" s="26">
        <v>0</v>
      </c>
      <c r="P1185" s="26">
        <v>0</v>
      </c>
      <c r="Q1185" s="26">
        <v>0</v>
      </c>
      <c r="R1185" s="26">
        <v>0</v>
      </c>
      <c r="S1185" s="26">
        <v>0</v>
      </c>
      <c r="T1185" s="26">
        <v>0</v>
      </c>
      <c r="U1185" s="26">
        <v>0</v>
      </c>
      <c r="V1185" s="26">
        <v>0</v>
      </c>
      <c r="W1185" s="26">
        <v>0</v>
      </c>
      <c r="X1185" s="26">
        <v>0</v>
      </c>
      <c r="Y1185" s="26">
        <v>0</v>
      </c>
      <c r="Z1185" s="26">
        <v>0</v>
      </c>
      <c r="AA1185" s="26">
        <v>0</v>
      </c>
      <c r="AB1185" s="26">
        <v>0</v>
      </c>
      <c r="AC1185" s="26">
        <v>52167.49</v>
      </c>
      <c r="AD1185" s="26">
        <v>140000</v>
      </c>
      <c r="AE1185" s="26">
        <v>0</v>
      </c>
      <c r="AF1185" s="29">
        <v>2022</v>
      </c>
      <c r="AG1185" s="29">
        <v>2022</v>
      </c>
      <c r="AH1185" s="30">
        <v>2022</v>
      </c>
    </row>
    <row r="1186" spans="1:16109" s="6" customFormat="1" ht="61.5">
      <c r="A1186" s="17">
        <v>1</v>
      </c>
      <c r="B1186" s="52">
        <v>152</v>
      </c>
      <c r="C1186" s="20" t="s">
        <v>392</v>
      </c>
      <c r="D1186" s="26">
        <v>3079199.78</v>
      </c>
      <c r="E1186" s="26">
        <v>0</v>
      </c>
      <c r="F1186" s="26">
        <v>0</v>
      </c>
      <c r="G1186" s="26">
        <v>2100000</v>
      </c>
      <c r="H1186" s="26">
        <v>0</v>
      </c>
      <c r="I1186" s="26">
        <v>0</v>
      </c>
      <c r="J1186" s="26">
        <v>0</v>
      </c>
      <c r="K1186" s="58">
        <v>0</v>
      </c>
      <c r="L1186" s="26">
        <v>0</v>
      </c>
      <c r="M1186" s="26">
        <v>0</v>
      </c>
      <c r="N1186" s="26">
        <v>0</v>
      </c>
      <c r="O1186" s="26">
        <v>0</v>
      </c>
      <c r="P1186" s="26">
        <v>0</v>
      </c>
      <c r="Q1186" s="26">
        <v>0</v>
      </c>
      <c r="R1186" s="26">
        <v>0</v>
      </c>
      <c r="S1186" s="26">
        <v>0</v>
      </c>
      <c r="T1186" s="26">
        <v>0</v>
      </c>
      <c r="U1186" s="26">
        <v>0</v>
      </c>
      <c r="V1186" s="26">
        <v>0</v>
      </c>
      <c r="W1186" s="26">
        <v>0</v>
      </c>
      <c r="X1186" s="26">
        <v>0</v>
      </c>
      <c r="Y1186" s="26">
        <v>0</v>
      </c>
      <c r="Z1186" s="26">
        <v>0</v>
      </c>
      <c r="AA1186" s="26">
        <v>0</v>
      </c>
      <c r="AB1186" s="26">
        <v>800000</v>
      </c>
      <c r="AC1186" s="26">
        <v>43500</v>
      </c>
      <c r="AD1186" s="26">
        <v>135699.78</v>
      </c>
      <c r="AE1186" s="26">
        <v>0</v>
      </c>
      <c r="AF1186" s="29">
        <v>2022</v>
      </c>
      <c r="AG1186" s="29">
        <v>2022</v>
      </c>
      <c r="AH1186" s="30">
        <v>2022</v>
      </c>
      <c r="AI1186" s="17"/>
      <c r="AJ1186" s="17"/>
      <c r="AK1186" s="17"/>
      <c r="AL1186" s="17"/>
      <c r="AM1186" s="17"/>
      <c r="AN1186" s="17"/>
      <c r="AO1186" s="17"/>
      <c r="AP1186" s="17"/>
      <c r="AQ1186" s="17"/>
      <c r="AR1186" s="17"/>
      <c r="AS1186" s="17"/>
      <c r="AT1186" s="17"/>
      <c r="AU1186" s="17"/>
      <c r="AV1186" s="17"/>
      <c r="AW1186" s="17"/>
      <c r="AX1186" s="17"/>
      <c r="AY1186" s="17"/>
      <c r="AZ1186" s="17"/>
      <c r="BA1186" s="17"/>
      <c r="BB1186" s="17"/>
      <c r="BC1186" s="17"/>
      <c r="BD1186" s="17"/>
      <c r="BE1186" s="17"/>
      <c r="BF1186" s="17"/>
      <c r="BG1186" s="17"/>
      <c r="BH1186" s="17"/>
      <c r="BI1186" s="17"/>
      <c r="BJ1186" s="17"/>
      <c r="BK1186" s="17"/>
      <c r="BL1186" s="17"/>
      <c r="BM1186" s="17"/>
      <c r="BN1186" s="17"/>
      <c r="BO1186" s="17"/>
      <c r="BP1186" s="17"/>
      <c r="BQ1186" s="17"/>
      <c r="BR1186" s="17"/>
      <c r="BS1186" s="17"/>
      <c r="BT1186" s="17"/>
      <c r="BU1186" s="17"/>
      <c r="BV1186" s="17"/>
      <c r="BW1186" s="17"/>
      <c r="BX1186" s="17"/>
      <c r="BY1186" s="17"/>
      <c r="BZ1186" s="17"/>
      <c r="CA1186" s="17"/>
      <c r="CB1186" s="17"/>
      <c r="CC1186" s="17"/>
      <c r="CD1186" s="17"/>
      <c r="CE1186" s="17"/>
      <c r="CF1186" s="17"/>
      <c r="CG1186" s="17"/>
      <c r="CH1186" s="17"/>
      <c r="CI1186" s="17"/>
      <c r="CJ1186" s="17"/>
      <c r="CK1186" s="17"/>
      <c r="CL1186" s="17"/>
      <c r="CM1186" s="17"/>
      <c r="CN1186" s="17"/>
      <c r="CO1186" s="17"/>
      <c r="CP1186" s="17"/>
      <c r="CQ1186" s="17"/>
      <c r="CR1186" s="17"/>
      <c r="CS1186" s="17"/>
      <c r="CT1186" s="17"/>
      <c r="CU1186" s="17"/>
      <c r="CV1186" s="17"/>
      <c r="CW1186" s="17"/>
      <c r="CX1186" s="17"/>
      <c r="CY1186" s="17"/>
      <c r="CZ1186" s="17"/>
      <c r="DA1186" s="17"/>
      <c r="DB1186" s="17"/>
      <c r="DC1186" s="17"/>
      <c r="DD1186" s="17"/>
      <c r="DE1186" s="17"/>
      <c r="DF1186" s="17"/>
      <c r="DG1186" s="17"/>
      <c r="DH1186" s="17"/>
      <c r="DI1186" s="17"/>
      <c r="DJ1186" s="17"/>
      <c r="DK1186" s="17"/>
      <c r="DL1186" s="17"/>
      <c r="DM1186" s="17"/>
      <c r="DN1186" s="17"/>
      <c r="DO1186" s="17"/>
      <c r="DP1186" s="17"/>
      <c r="DQ1186" s="17"/>
      <c r="DR1186" s="17"/>
      <c r="DS1186" s="17"/>
      <c r="DT1186" s="17"/>
      <c r="DU1186" s="17"/>
      <c r="DV1186" s="17"/>
      <c r="DW1186" s="17"/>
      <c r="DX1186" s="17"/>
      <c r="DY1186" s="17"/>
      <c r="DZ1186" s="17"/>
      <c r="EA1186" s="17"/>
      <c r="EB1186" s="17"/>
      <c r="EC1186" s="17"/>
      <c r="ED1186" s="17"/>
      <c r="EE1186" s="17"/>
      <c r="EF1186" s="17"/>
      <c r="EG1186" s="17"/>
      <c r="EH1186" s="17"/>
      <c r="EI1186" s="17"/>
      <c r="EJ1186" s="17"/>
      <c r="EK1186" s="17"/>
      <c r="EL1186" s="17"/>
      <c r="EM1186" s="17"/>
      <c r="EN1186" s="17"/>
      <c r="EO1186" s="17"/>
      <c r="EP1186" s="17"/>
      <c r="EQ1186" s="17"/>
      <c r="ER1186" s="17"/>
      <c r="ES1186" s="17"/>
      <c r="ET1186" s="17"/>
      <c r="EU1186" s="17"/>
      <c r="EV1186" s="17"/>
      <c r="EW1186" s="17"/>
      <c r="EX1186" s="17"/>
      <c r="EY1186" s="17"/>
      <c r="EZ1186" s="17"/>
      <c r="FA1186" s="17"/>
      <c r="FB1186" s="17"/>
      <c r="FC1186" s="17"/>
      <c r="FD1186" s="17"/>
      <c r="FE1186" s="17"/>
      <c r="FF1186" s="17"/>
      <c r="FG1186" s="17"/>
      <c r="FH1186" s="17"/>
      <c r="FI1186" s="17"/>
      <c r="FJ1186" s="17"/>
      <c r="FK1186" s="17"/>
      <c r="FL1186" s="17"/>
      <c r="FM1186" s="17"/>
      <c r="FN1186" s="17"/>
      <c r="FO1186" s="17"/>
      <c r="FP1186" s="17"/>
      <c r="FQ1186" s="17"/>
      <c r="FR1186" s="17"/>
      <c r="FS1186" s="17"/>
      <c r="FT1186" s="17"/>
      <c r="FU1186" s="17"/>
      <c r="FV1186" s="17"/>
      <c r="FW1186" s="17"/>
      <c r="FX1186" s="17"/>
      <c r="FY1186" s="17"/>
      <c r="FZ1186" s="17"/>
      <c r="GA1186" s="17"/>
      <c r="GB1186" s="17"/>
      <c r="GC1186" s="17"/>
      <c r="GD1186" s="17"/>
      <c r="GE1186" s="17"/>
      <c r="GF1186" s="17"/>
      <c r="GG1186" s="17"/>
      <c r="GH1186" s="17"/>
      <c r="GI1186" s="17"/>
      <c r="GJ1186" s="17"/>
      <c r="GK1186" s="17"/>
      <c r="GL1186" s="17"/>
      <c r="GM1186" s="17"/>
      <c r="GN1186" s="17"/>
      <c r="GO1186" s="17"/>
      <c r="GP1186" s="17"/>
      <c r="GQ1186" s="17"/>
      <c r="GR1186" s="17"/>
      <c r="GS1186" s="17"/>
      <c r="GT1186" s="17"/>
      <c r="GU1186" s="17"/>
      <c r="GV1186" s="17"/>
      <c r="GW1186" s="17"/>
      <c r="GX1186" s="17"/>
      <c r="GY1186" s="17"/>
      <c r="GZ1186" s="17"/>
      <c r="HA1186" s="17"/>
      <c r="HB1186" s="17"/>
      <c r="HC1186" s="17"/>
      <c r="HD1186" s="17"/>
      <c r="HE1186" s="17"/>
      <c r="HF1186" s="17"/>
      <c r="HG1186" s="17"/>
      <c r="HH1186" s="17"/>
      <c r="HI1186" s="17"/>
      <c r="HJ1186" s="17"/>
      <c r="HK1186" s="17"/>
      <c r="HL1186" s="17"/>
      <c r="HM1186" s="17"/>
      <c r="HN1186" s="17"/>
      <c r="HO1186" s="17"/>
      <c r="HP1186" s="17"/>
      <c r="HQ1186" s="17"/>
      <c r="HR1186" s="17"/>
      <c r="HS1186" s="17"/>
      <c r="HT1186" s="17"/>
      <c r="HU1186" s="17"/>
      <c r="HV1186" s="17"/>
      <c r="HW1186" s="17"/>
      <c r="HX1186" s="17"/>
      <c r="HY1186" s="17"/>
      <c r="HZ1186" s="17"/>
      <c r="IA1186" s="17"/>
      <c r="IB1186" s="17"/>
      <c r="IC1186" s="17"/>
      <c r="ID1186" s="17"/>
      <c r="IE1186" s="17"/>
      <c r="IF1186" s="17"/>
      <c r="IG1186" s="17"/>
      <c r="IH1186" s="17"/>
      <c r="II1186" s="17"/>
      <c r="IJ1186" s="17"/>
      <c r="IK1186" s="17"/>
      <c r="IL1186" s="17"/>
      <c r="IM1186" s="17"/>
      <c r="IN1186" s="17"/>
      <c r="IO1186" s="17"/>
      <c r="IP1186" s="17"/>
      <c r="IQ1186" s="17"/>
      <c r="IR1186" s="17"/>
      <c r="IS1186" s="17"/>
      <c r="IT1186" s="17"/>
      <c r="IU1186" s="17"/>
      <c r="IV1186" s="17"/>
      <c r="IW1186" s="17"/>
      <c r="IX1186" s="17"/>
      <c r="IY1186" s="17"/>
      <c r="IZ1186" s="17"/>
      <c r="JA1186" s="17"/>
      <c r="JB1186" s="17"/>
      <c r="JC1186" s="17"/>
      <c r="JD1186" s="17"/>
      <c r="JE1186" s="17"/>
      <c r="JF1186" s="17"/>
      <c r="JG1186" s="17"/>
      <c r="JH1186" s="17"/>
      <c r="JI1186" s="17"/>
      <c r="JJ1186" s="17"/>
      <c r="JK1186" s="17"/>
      <c r="JL1186" s="17"/>
      <c r="JM1186" s="17"/>
      <c r="JN1186" s="17"/>
      <c r="JO1186" s="17"/>
      <c r="JP1186" s="17"/>
      <c r="JQ1186" s="17"/>
      <c r="JR1186" s="17"/>
      <c r="JS1186" s="17"/>
      <c r="JT1186" s="17"/>
      <c r="JU1186" s="17"/>
      <c r="JV1186" s="17"/>
      <c r="JW1186" s="17"/>
      <c r="JX1186" s="17"/>
      <c r="JY1186" s="17"/>
      <c r="JZ1186" s="17"/>
      <c r="KA1186" s="17"/>
      <c r="KB1186" s="17"/>
      <c r="KC1186" s="17"/>
      <c r="KD1186" s="17"/>
      <c r="KE1186" s="17"/>
      <c r="KF1186" s="17"/>
      <c r="KG1186" s="17"/>
      <c r="KH1186" s="17"/>
      <c r="KI1186" s="17"/>
      <c r="KJ1186" s="17"/>
      <c r="KK1186" s="17"/>
      <c r="KL1186" s="17"/>
      <c r="KM1186" s="17"/>
      <c r="KN1186" s="17"/>
      <c r="KO1186" s="17"/>
      <c r="KP1186" s="17"/>
      <c r="KQ1186" s="17"/>
      <c r="KR1186" s="17"/>
      <c r="KS1186" s="17"/>
      <c r="KT1186" s="17"/>
      <c r="KU1186" s="17"/>
      <c r="KV1186" s="17"/>
      <c r="KW1186" s="17"/>
      <c r="KX1186" s="17"/>
      <c r="KY1186" s="17"/>
      <c r="KZ1186" s="17"/>
      <c r="LA1186" s="17"/>
      <c r="LB1186" s="17"/>
      <c r="LC1186" s="17"/>
      <c r="LD1186" s="17"/>
      <c r="LE1186" s="17"/>
      <c r="LF1186" s="17"/>
      <c r="LG1186" s="17"/>
      <c r="LH1186" s="17"/>
      <c r="LI1186" s="17"/>
      <c r="LJ1186" s="17"/>
      <c r="LK1186" s="17"/>
      <c r="LL1186" s="17"/>
      <c r="LM1186" s="17"/>
      <c r="LN1186" s="17"/>
      <c r="LO1186" s="17"/>
      <c r="LP1186" s="17"/>
      <c r="LQ1186" s="17"/>
      <c r="LR1186" s="17"/>
      <c r="LS1186" s="17"/>
      <c r="LT1186" s="17"/>
      <c r="LU1186" s="17"/>
      <c r="LV1186" s="17"/>
      <c r="LW1186" s="17"/>
      <c r="LX1186" s="17"/>
      <c r="LY1186" s="17"/>
      <c r="LZ1186" s="17"/>
      <c r="MA1186" s="17"/>
      <c r="MB1186" s="17"/>
      <c r="MC1186" s="17"/>
      <c r="MD1186" s="17"/>
      <c r="ME1186" s="17"/>
      <c r="MF1186" s="17"/>
      <c r="MG1186" s="17"/>
      <c r="MH1186" s="17"/>
      <c r="MI1186" s="17"/>
      <c r="MJ1186" s="17"/>
      <c r="MK1186" s="17"/>
      <c r="ML1186" s="17"/>
      <c r="MM1186" s="17"/>
      <c r="MN1186" s="17"/>
      <c r="MO1186" s="17"/>
      <c r="MP1186" s="17"/>
      <c r="MQ1186" s="17"/>
      <c r="MR1186" s="17"/>
      <c r="MS1186" s="17"/>
      <c r="MT1186" s="17"/>
      <c r="MU1186" s="17"/>
      <c r="MV1186" s="17"/>
      <c r="MW1186" s="17"/>
      <c r="MX1186" s="17"/>
      <c r="MY1186" s="17"/>
      <c r="MZ1186" s="17"/>
      <c r="NA1186" s="17"/>
      <c r="NB1186" s="17"/>
      <c r="NC1186" s="17"/>
      <c r="ND1186" s="17"/>
      <c r="NE1186" s="17"/>
      <c r="NF1186" s="17"/>
      <c r="NG1186" s="17"/>
      <c r="NH1186" s="17"/>
      <c r="NI1186" s="17"/>
      <c r="NJ1186" s="17"/>
      <c r="NK1186" s="17"/>
      <c r="NL1186" s="17"/>
      <c r="NM1186" s="17"/>
      <c r="NN1186" s="17"/>
      <c r="NO1186" s="17"/>
      <c r="NP1186" s="17"/>
      <c r="NQ1186" s="17"/>
      <c r="NR1186" s="17"/>
      <c r="NS1186" s="17"/>
      <c r="NT1186" s="17"/>
      <c r="NU1186" s="17"/>
      <c r="NV1186" s="17"/>
      <c r="NW1186" s="17"/>
      <c r="NX1186" s="17"/>
      <c r="NY1186" s="17"/>
      <c r="NZ1186" s="17"/>
      <c r="OA1186" s="17"/>
      <c r="OB1186" s="17"/>
      <c r="OC1186" s="17"/>
      <c r="OD1186" s="17"/>
      <c r="OE1186" s="17"/>
      <c r="OF1186" s="17"/>
      <c r="OG1186" s="17"/>
      <c r="OH1186" s="17"/>
      <c r="OI1186" s="17"/>
      <c r="OJ1186" s="17"/>
      <c r="OK1186" s="17"/>
      <c r="OL1186" s="17"/>
      <c r="OM1186" s="17"/>
      <c r="ON1186" s="17"/>
      <c r="OO1186" s="17"/>
      <c r="OP1186" s="17"/>
      <c r="OQ1186" s="17"/>
      <c r="OR1186" s="17"/>
      <c r="OS1186" s="17"/>
      <c r="OT1186" s="17"/>
      <c r="OU1186" s="17"/>
      <c r="OV1186" s="17"/>
      <c r="OW1186" s="17"/>
      <c r="OX1186" s="17"/>
      <c r="OY1186" s="17"/>
      <c r="OZ1186" s="17"/>
      <c r="PA1186" s="17"/>
      <c r="PB1186" s="17"/>
      <c r="PC1186" s="17"/>
      <c r="PD1186" s="17"/>
      <c r="PE1186" s="17"/>
      <c r="PF1186" s="17"/>
      <c r="PG1186" s="17"/>
      <c r="PH1186" s="17"/>
      <c r="PI1186" s="17"/>
      <c r="PJ1186" s="17"/>
      <c r="PK1186" s="17"/>
      <c r="PL1186" s="17"/>
      <c r="PM1186" s="17"/>
      <c r="PN1186" s="17"/>
      <c r="PO1186" s="17"/>
      <c r="PP1186" s="17"/>
      <c r="PQ1186" s="17"/>
      <c r="PR1186" s="17"/>
      <c r="PS1186" s="17"/>
      <c r="PT1186" s="17"/>
      <c r="PU1186" s="17"/>
      <c r="PV1186" s="17"/>
      <c r="PW1186" s="17"/>
      <c r="PX1186" s="17"/>
      <c r="PY1186" s="17"/>
      <c r="PZ1186" s="17"/>
      <c r="QA1186" s="17"/>
      <c r="QB1186" s="17"/>
      <c r="QC1186" s="17"/>
      <c r="QD1186" s="17"/>
      <c r="QE1186" s="17"/>
      <c r="QF1186" s="17"/>
      <c r="QG1186" s="17"/>
      <c r="QH1186" s="17"/>
      <c r="QI1186" s="17"/>
      <c r="QJ1186" s="17"/>
      <c r="QK1186" s="17"/>
      <c r="QL1186" s="17"/>
      <c r="QM1186" s="17"/>
      <c r="QN1186" s="17"/>
      <c r="QO1186" s="17"/>
      <c r="QP1186" s="17"/>
      <c r="QQ1186" s="17"/>
      <c r="QR1186" s="17"/>
      <c r="QS1186" s="17"/>
      <c r="QT1186" s="17"/>
      <c r="QU1186" s="17"/>
      <c r="QV1186" s="17"/>
      <c r="QW1186" s="17"/>
      <c r="QX1186" s="17"/>
      <c r="QY1186" s="17"/>
      <c r="QZ1186" s="17"/>
      <c r="RA1186" s="17"/>
      <c r="RB1186" s="17"/>
      <c r="RC1186" s="17"/>
      <c r="RD1186" s="17"/>
      <c r="RE1186" s="17"/>
      <c r="RF1186" s="17"/>
      <c r="RG1186" s="17"/>
      <c r="RH1186" s="17"/>
      <c r="RI1186" s="17"/>
      <c r="RJ1186" s="17"/>
      <c r="RK1186" s="17"/>
      <c r="RL1186" s="17"/>
      <c r="RM1186" s="17"/>
      <c r="RN1186" s="17"/>
      <c r="RO1186" s="17"/>
      <c r="RP1186" s="17"/>
      <c r="RQ1186" s="17"/>
      <c r="RR1186" s="17"/>
      <c r="RS1186" s="17"/>
      <c r="RT1186" s="17"/>
      <c r="RU1186" s="17"/>
      <c r="RV1186" s="17"/>
      <c r="RW1186" s="17"/>
      <c r="RX1186" s="17"/>
      <c r="RY1186" s="17"/>
      <c r="RZ1186" s="17"/>
      <c r="SA1186" s="17"/>
      <c r="SB1186" s="17"/>
      <c r="SC1186" s="17"/>
      <c r="SD1186" s="17"/>
      <c r="SE1186" s="17"/>
      <c r="SF1186" s="17"/>
      <c r="SG1186" s="17"/>
      <c r="SH1186" s="17"/>
      <c r="SI1186" s="17"/>
      <c r="SJ1186" s="17"/>
      <c r="SK1186" s="17"/>
      <c r="SL1186" s="17"/>
      <c r="SM1186" s="17"/>
      <c r="SN1186" s="17"/>
      <c r="SO1186" s="17"/>
      <c r="SP1186" s="17"/>
      <c r="SQ1186" s="17"/>
      <c r="SR1186" s="17"/>
      <c r="SS1186" s="17"/>
      <c r="ST1186" s="17"/>
      <c r="SU1186" s="17"/>
      <c r="SV1186" s="17"/>
      <c r="SW1186" s="17"/>
      <c r="SX1186" s="17"/>
      <c r="SY1186" s="17"/>
      <c r="SZ1186" s="17"/>
      <c r="TA1186" s="17"/>
      <c r="TB1186" s="17"/>
      <c r="TC1186" s="17"/>
      <c r="TD1186" s="17"/>
      <c r="TE1186" s="17"/>
      <c r="TF1186" s="17"/>
      <c r="TG1186" s="17"/>
      <c r="TH1186" s="17"/>
      <c r="TI1186" s="17"/>
      <c r="TJ1186" s="17"/>
      <c r="TK1186" s="17"/>
      <c r="TL1186" s="17"/>
      <c r="TM1186" s="17"/>
      <c r="TN1186" s="17"/>
      <c r="TO1186" s="17"/>
      <c r="TP1186" s="17"/>
      <c r="TQ1186" s="17"/>
      <c r="TR1186" s="17"/>
      <c r="TS1186" s="17"/>
      <c r="TT1186" s="17"/>
      <c r="TU1186" s="17"/>
      <c r="TV1186" s="17"/>
      <c r="TW1186" s="17"/>
      <c r="TX1186" s="17"/>
      <c r="TY1186" s="17"/>
      <c r="TZ1186" s="17"/>
      <c r="UA1186" s="17"/>
      <c r="UB1186" s="17"/>
      <c r="UC1186" s="17"/>
      <c r="UD1186" s="17"/>
      <c r="UE1186" s="17"/>
      <c r="UF1186" s="17"/>
      <c r="UG1186" s="17"/>
      <c r="UH1186" s="17"/>
      <c r="UI1186" s="17"/>
      <c r="UJ1186" s="17"/>
      <c r="UK1186" s="17"/>
      <c r="UL1186" s="17"/>
      <c r="UM1186" s="17"/>
      <c r="UN1186" s="17"/>
      <c r="UO1186" s="17"/>
      <c r="UP1186" s="17"/>
      <c r="UQ1186" s="17"/>
      <c r="UR1186" s="17"/>
      <c r="US1186" s="17"/>
      <c r="UT1186" s="17"/>
      <c r="UU1186" s="17"/>
      <c r="UV1186" s="17"/>
      <c r="UW1186" s="17"/>
      <c r="UX1186" s="17"/>
      <c r="UY1186" s="17"/>
      <c r="UZ1186" s="17"/>
      <c r="VA1186" s="17"/>
      <c r="VB1186" s="17"/>
      <c r="VC1186" s="17"/>
      <c r="VD1186" s="17"/>
      <c r="VE1186" s="17"/>
      <c r="VF1186" s="17"/>
      <c r="VG1186" s="17"/>
      <c r="VH1186" s="17"/>
      <c r="VI1186" s="17"/>
      <c r="VJ1186" s="17"/>
      <c r="VK1186" s="17"/>
      <c r="VL1186" s="17"/>
      <c r="VM1186" s="17"/>
      <c r="VN1186" s="17"/>
      <c r="VO1186" s="17"/>
      <c r="VP1186" s="17"/>
      <c r="VQ1186" s="17"/>
      <c r="VR1186" s="17"/>
      <c r="VS1186" s="17"/>
      <c r="VT1186" s="17"/>
      <c r="VU1186" s="17"/>
      <c r="VV1186" s="17"/>
      <c r="VW1186" s="17"/>
      <c r="VX1186" s="17"/>
      <c r="VY1186" s="17"/>
      <c r="VZ1186" s="17"/>
      <c r="WA1186" s="17"/>
      <c r="WB1186" s="17"/>
      <c r="WC1186" s="17"/>
      <c r="WD1186" s="17"/>
      <c r="WE1186" s="17"/>
      <c r="WF1186" s="17"/>
      <c r="WG1186" s="17"/>
      <c r="WH1186" s="17"/>
      <c r="WI1186" s="17"/>
      <c r="WJ1186" s="17"/>
      <c r="WK1186" s="17"/>
      <c r="WL1186" s="17"/>
      <c r="WM1186" s="17"/>
      <c r="WN1186" s="17"/>
      <c r="WO1186" s="17"/>
      <c r="WP1186" s="17"/>
      <c r="WQ1186" s="17"/>
      <c r="WR1186" s="17"/>
      <c r="WS1186" s="17"/>
      <c r="WT1186" s="17"/>
      <c r="WU1186" s="17"/>
      <c r="WV1186" s="17"/>
      <c r="WW1186" s="17"/>
      <c r="WX1186" s="17"/>
      <c r="WY1186" s="17"/>
      <c r="WZ1186" s="17"/>
      <c r="XA1186" s="17"/>
      <c r="XB1186" s="17"/>
      <c r="XC1186" s="17"/>
      <c r="XD1186" s="17"/>
      <c r="XE1186" s="17"/>
      <c r="XF1186" s="17"/>
      <c r="XG1186" s="17"/>
      <c r="XH1186" s="17"/>
      <c r="XI1186" s="17"/>
      <c r="XJ1186" s="17"/>
      <c r="XK1186" s="17"/>
      <c r="XL1186" s="17"/>
      <c r="XM1186" s="17"/>
      <c r="XN1186" s="17"/>
      <c r="XO1186" s="17"/>
      <c r="XP1186" s="17"/>
      <c r="XQ1186" s="17"/>
      <c r="XR1186" s="17"/>
      <c r="XS1186" s="17"/>
      <c r="XT1186" s="17"/>
      <c r="XU1186" s="17"/>
      <c r="XV1186" s="17"/>
      <c r="XW1186" s="17"/>
      <c r="XX1186" s="17"/>
      <c r="XY1186" s="17"/>
      <c r="XZ1186" s="17"/>
      <c r="YA1186" s="17"/>
      <c r="YB1186" s="17"/>
      <c r="YC1186" s="17"/>
      <c r="YD1186" s="17"/>
      <c r="YE1186" s="17"/>
      <c r="YF1186" s="17"/>
      <c r="YG1186" s="17"/>
      <c r="YH1186" s="17"/>
      <c r="YI1186" s="17"/>
      <c r="YJ1186" s="17"/>
      <c r="YK1186" s="17"/>
      <c r="YL1186" s="17"/>
      <c r="YM1186" s="17"/>
      <c r="YN1186" s="17"/>
      <c r="YO1186" s="17"/>
      <c r="YP1186" s="17"/>
      <c r="YQ1186" s="17"/>
      <c r="YR1186" s="17"/>
      <c r="YS1186" s="17"/>
      <c r="YT1186" s="17"/>
      <c r="YU1186" s="17"/>
      <c r="YV1186" s="17"/>
      <c r="YW1186" s="17"/>
      <c r="YX1186" s="17"/>
      <c r="YY1186" s="17"/>
      <c r="YZ1186" s="17"/>
      <c r="ZA1186" s="17"/>
      <c r="ZB1186" s="17"/>
      <c r="ZC1186" s="17"/>
      <c r="ZD1186" s="17"/>
      <c r="ZE1186" s="17"/>
      <c r="ZF1186" s="17"/>
      <c r="ZG1186" s="17"/>
      <c r="ZH1186" s="17"/>
      <c r="ZI1186" s="17"/>
      <c r="ZJ1186" s="17"/>
      <c r="ZK1186" s="17"/>
      <c r="ZL1186" s="17"/>
      <c r="ZM1186" s="17"/>
      <c r="ZN1186" s="17"/>
      <c r="ZO1186" s="17"/>
      <c r="ZP1186" s="17"/>
      <c r="ZQ1186" s="17"/>
      <c r="ZR1186" s="17"/>
      <c r="ZS1186" s="17"/>
      <c r="ZT1186" s="17"/>
      <c r="ZU1186" s="17"/>
      <c r="ZV1186" s="17"/>
      <c r="ZW1186" s="17"/>
      <c r="ZX1186" s="17"/>
      <c r="ZY1186" s="17"/>
      <c r="ZZ1186" s="17"/>
      <c r="AAA1186" s="17"/>
      <c r="AAB1186" s="17"/>
      <c r="AAC1186" s="17"/>
      <c r="AAD1186" s="17"/>
      <c r="AAE1186" s="17"/>
      <c r="AAF1186" s="17"/>
      <c r="AAG1186" s="17"/>
      <c r="AAH1186" s="17"/>
      <c r="AAI1186" s="17"/>
      <c r="AAJ1186" s="17"/>
      <c r="AAK1186" s="17"/>
      <c r="AAL1186" s="17"/>
      <c r="AAM1186" s="17"/>
      <c r="AAN1186" s="17"/>
      <c r="AAO1186" s="17"/>
      <c r="AAP1186" s="17"/>
      <c r="AAQ1186" s="17"/>
      <c r="AAR1186" s="17"/>
      <c r="AAS1186" s="17"/>
      <c r="AAT1186" s="17"/>
      <c r="AAU1186" s="17"/>
      <c r="AAV1186" s="17"/>
      <c r="AAW1186" s="17"/>
      <c r="AAX1186" s="17"/>
      <c r="AAY1186" s="17"/>
      <c r="AAZ1186" s="17"/>
      <c r="ABA1186" s="17"/>
      <c r="ABB1186" s="17"/>
      <c r="ABC1186" s="17"/>
      <c r="ABD1186" s="17"/>
      <c r="ABE1186" s="17"/>
      <c r="ABF1186" s="17"/>
      <c r="ABG1186" s="17"/>
      <c r="ABH1186" s="17"/>
      <c r="ABI1186" s="17"/>
      <c r="ABJ1186" s="17"/>
      <c r="ABK1186" s="17"/>
      <c r="ABL1186" s="17"/>
      <c r="ABM1186" s="17"/>
      <c r="ABN1186" s="17"/>
      <c r="ABO1186" s="17"/>
      <c r="ABP1186" s="17"/>
      <c r="ABQ1186" s="17"/>
      <c r="ABR1186" s="17"/>
      <c r="ABS1186" s="17"/>
      <c r="ABT1186" s="17"/>
      <c r="ABU1186" s="17"/>
      <c r="ABV1186" s="17"/>
      <c r="ABW1186" s="17"/>
      <c r="ABX1186" s="17"/>
      <c r="ABY1186" s="17"/>
      <c r="ABZ1186" s="17"/>
      <c r="ACA1186" s="17"/>
      <c r="ACB1186" s="17"/>
      <c r="ACC1186" s="17"/>
      <c r="ACD1186" s="17"/>
      <c r="ACE1186" s="17"/>
      <c r="ACF1186" s="17"/>
      <c r="ACG1186" s="17"/>
      <c r="ACH1186" s="17"/>
      <c r="ACI1186" s="17"/>
      <c r="ACJ1186" s="17"/>
      <c r="ACK1186" s="17"/>
      <c r="ACL1186" s="17"/>
      <c r="ACM1186" s="17"/>
      <c r="ACN1186" s="17"/>
      <c r="ACO1186" s="17"/>
      <c r="ACP1186" s="17"/>
      <c r="ACQ1186" s="17"/>
      <c r="ACR1186" s="17"/>
      <c r="ACS1186" s="17"/>
      <c r="ACT1186" s="17"/>
      <c r="ACU1186" s="17"/>
      <c r="ACV1186" s="17"/>
      <c r="ACW1186" s="17"/>
      <c r="ACX1186" s="17"/>
      <c r="ACY1186" s="17"/>
      <c r="ACZ1186" s="17"/>
      <c r="ADA1186" s="17"/>
      <c r="ADB1186" s="17"/>
      <c r="ADC1186" s="17"/>
      <c r="ADD1186" s="17"/>
      <c r="ADE1186" s="17"/>
      <c r="ADF1186" s="17"/>
      <c r="ADG1186" s="17"/>
      <c r="ADH1186" s="17"/>
      <c r="ADI1186" s="17"/>
      <c r="ADJ1186" s="17"/>
      <c r="ADK1186" s="17"/>
      <c r="ADL1186" s="17"/>
      <c r="ADM1186" s="17"/>
      <c r="ADN1186" s="17"/>
      <c r="ADO1186" s="17"/>
      <c r="ADP1186" s="17"/>
      <c r="ADQ1186" s="17"/>
      <c r="ADR1186" s="17"/>
      <c r="ADS1186" s="17"/>
      <c r="ADT1186" s="17"/>
      <c r="ADU1186" s="17"/>
      <c r="ADV1186" s="17"/>
      <c r="ADW1186" s="17"/>
      <c r="ADX1186" s="17"/>
      <c r="ADY1186" s="17"/>
      <c r="ADZ1186" s="17"/>
      <c r="AEA1186" s="17"/>
      <c r="AEB1186" s="17"/>
      <c r="AEC1186" s="17"/>
      <c r="AED1186" s="17"/>
      <c r="AEE1186" s="17"/>
      <c r="AEF1186" s="17"/>
      <c r="AEG1186" s="17"/>
      <c r="AEH1186" s="17"/>
      <c r="AEI1186" s="17"/>
      <c r="AEJ1186" s="17"/>
      <c r="AEK1186" s="17"/>
      <c r="AEL1186" s="17"/>
      <c r="AEM1186" s="17"/>
      <c r="AEN1186" s="17"/>
      <c r="AEO1186" s="17"/>
      <c r="AEP1186" s="17"/>
      <c r="AEQ1186" s="17"/>
      <c r="AER1186" s="17"/>
      <c r="AES1186" s="17"/>
      <c r="AET1186" s="17"/>
      <c r="AEU1186" s="17"/>
      <c r="AEV1186" s="17"/>
      <c r="AEW1186" s="17"/>
      <c r="AEX1186" s="17"/>
      <c r="AEY1186" s="17"/>
      <c r="AEZ1186" s="17"/>
      <c r="AFA1186" s="17"/>
      <c r="AFB1186" s="17"/>
      <c r="AFC1186" s="17"/>
      <c r="AFD1186" s="17"/>
      <c r="AFE1186" s="17"/>
      <c r="AFF1186" s="17"/>
      <c r="AFG1186" s="17"/>
      <c r="AFH1186" s="17"/>
      <c r="AFI1186" s="17"/>
      <c r="AFJ1186" s="17"/>
      <c r="AFK1186" s="17"/>
      <c r="AFL1186" s="17"/>
      <c r="AFM1186" s="17"/>
      <c r="AFN1186" s="17"/>
      <c r="AFO1186" s="17"/>
      <c r="AFP1186" s="17"/>
      <c r="AFQ1186" s="17"/>
      <c r="AFR1186" s="17"/>
      <c r="AFS1186" s="17"/>
      <c r="AFT1186" s="17"/>
      <c r="AFU1186" s="17"/>
      <c r="AFV1186" s="17"/>
      <c r="AFW1186" s="17"/>
      <c r="AFX1186" s="17"/>
      <c r="AFY1186" s="17"/>
      <c r="AFZ1186" s="17"/>
      <c r="AGA1186" s="17"/>
      <c r="AGB1186" s="17"/>
      <c r="AGC1186" s="17"/>
      <c r="AGD1186" s="17"/>
      <c r="AGE1186" s="17"/>
      <c r="AGF1186" s="17"/>
      <c r="AGG1186" s="17"/>
      <c r="AGH1186" s="17"/>
      <c r="AGI1186" s="17"/>
      <c r="AGJ1186" s="17"/>
      <c r="AGK1186" s="17"/>
      <c r="AGL1186" s="17"/>
      <c r="AGM1186" s="17"/>
      <c r="AGN1186" s="17"/>
      <c r="AGO1186" s="17"/>
      <c r="AGP1186" s="17"/>
      <c r="AGQ1186" s="17"/>
      <c r="AGR1186" s="17"/>
      <c r="AGS1186" s="17"/>
      <c r="AGT1186" s="17"/>
      <c r="AGU1186" s="17"/>
      <c r="AGV1186" s="17"/>
      <c r="AGW1186" s="17"/>
      <c r="AGX1186" s="17"/>
      <c r="AGY1186" s="17"/>
      <c r="AGZ1186" s="17"/>
      <c r="AHA1186" s="17"/>
      <c r="AHB1186" s="17"/>
      <c r="AHC1186" s="17"/>
      <c r="AHD1186" s="17"/>
      <c r="AHE1186" s="17"/>
      <c r="AHF1186" s="17"/>
      <c r="AHG1186" s="17"/>
      <c r="AHH1186" s="17"/>
      <c r="AHI1186" s="17"/>
      <c r="AHJ1186" s="17"/>
      <c r="AHK1186" s="17"/>
      <c r="AHL1186" s="17"/>
      <c r="AHM1186" s="17"/>
      <c r="AHN1186" s="17"/>
      <c r="AHO1186" s="17"/>
      <c r="AHP1186" s="17"/>
      <c r="AHQ1186" s="17"/>
      <c r="AHR1186" s="17"/>
      <c r="AHS1186" s="17"/>
      <c r="AHT1186" s="17"/>
      <c r="AHU1186" s="17"/>
      <c r="AHV1186" s="17"/>
      <c r="AHW1186" s="17"/>
      <c r="AHX1186" s="17"/>
      <c r="AHY1186" s="17"/>
      <c r="AHZ1186" s="17"/>
      <c r="AIA1186" s="17"/>
      <c r="AIB1186" s="17"/>
      <c r="AIC1186" s="17"/>
      <c r="AID1186" s="17"/>
      <c r="AIE1186" s="17"/>
      <c r="AIF1186" s="17"/>
      <c r="AIG1186" s="17"/>
      <c r="AIH1186" s="17"/>
      <c r="AII1186" s="17"/>
      <c r="AIJ1186" s="17"/>
      <c r="AIK1186" s="17"/>
      <c r="AIL1186" s="17"/>
      <c r="AIM1186" s="17"/>
      <c r="AIN1186" s="17"/>
      <c r="AIO1186" s="17"/>
      <c r="AIP1186" s="17"/>
      <c r="AIQ1186" s="17"/>
      <c r="AIR1186" s="17"/>
      <c r="AIS1186" s="17"/>
      <c r="AIT1186" s="17"/>
      <c r="AIU1186" s="17"/>
      <c r="AIV1186" s="17"/>
      <c r="AIW1186" s="17"/>
      <c r="AIX1186" s="17"/>
      <c r="AIY1186" s="17"/>
      <c r="AIZ1186" s="17"/>
      <c r="AJA1186" s="17"/>
      <c r="AJB1186" s="17"/>
      <c r="AJC1186" s="17"/>
      <c r="AJD1186" s="17"/>
      <c r="AJE1186" s="17"/>
      <c r="AJF1186" s="17"/>
      <c r="AJG1186" s="17"/>
      <c r="AJH1186" s="17"/>
      <c r="AJI1186" s="17"/>
      <c r="AJJ1186" s="17"/>
      <c r="AJK1186" s="17"/>
      <c r="AJL1186" s="17"/>
      <c r="AJM1186" s="17"/>
      <c r="AJN1186" s="17"/>
      <c r="AJO1186" s="17"/>
      <c r="AJP1186" s="17"/>
      <c r="AJQ1186" s="17"/>
      <c r="AJR1186" s="17"/>
      <c r="AJS1186" s="17"/>
      <c r="AJT1186" s="17"/>
      <c r="AJU1186" s="17"/>
      <c r="AJV1186" s="17"/>
      <c r="AJW1186" s="17"/>
      <c r="AJX1186" s="17"/>
      <c r="AJY1186" s="17"/>
      <c r="AJZ1186" s="17"/>
      <c r="AKA1186" s="17"/>
      <c r="AKB1186" s="17"/>
      <c r="AKC1186" s="17"/>
      <c r="AKD1186" s="17"/>
      <c r="AKE1186" s="17"/>
      <c r="AKF1186" s="17"/>
      <c r="AKG1186" s="17"/>
      <c r="AKH1186" s="17"/>
      <c r="AKI1186" s="17"/>
      <c r="AKJ1186" s="17"/>
      <c r="AKK1186" s="17"/>
      <c r="AKL1186" s="17"/>
      <c r="AKM1186" s="17"/>
      <c r="AKN1186" s="17"/>
      <c r="AKO1186" s="17"/>
      <c r="AKP1186" s="17"/>
      <c r="AKQ1186" s="17"/>
      <c r="AKR1186" s="17"/>
      <c r="AKS1186" s="17"/>
      <c r="AKT1186" s="17"/>
      <c r="AKU1186" s="17"/>
      <c r="AKV1186" s="17"/>
      <c r="AKW1186" s="17"/>
      <c r="AKX1186" s="17"/>
      <c r="AKY1186" s="17"/>
      <c r="AKZ1186" s="17"/>
      <c r="ALA1186" s="17"/>
      <c r="ALB1186" s="17"/>
      <c r="ALC1186" s="17"/>
      <c r="ALD1186" s="17"/>
      <c r="ALE1186" s="17"/>
      <c r="ALF1186" s="17"/>
      <c r="ALG1186" s="17"/>
      <c r="ALH1186" s="17"/>
      <c r="ALI1186" s="17"/>
      <c r="ALJ1186" s="17"/>
      <c r="ALK1186" s="17"/>
      <c r="ALL1186" s="17"/>
      <c r="ALM1186" s="17"/>
      <c r="ALN1186" s="17"/>
      <c r="ALO1186" s="17"/>
      <c r="ALP1186" s="17"/>
      <c r="ALQ1186" s="17"/>
      <c r="ALR1186" s="17"/>
      <c r="ALS1186" s="17"/>
      <c r="ALT1186" s="17"/>
      <c r="ALU1186" s="17"/>
      <c r="ALV1186" s="17"/>
      <c r="ALW1186" s="17"/>
      <c r="ALX1186" s="17"/>
      <c r="ALY1186" s="17"/>
      <c r="ALZ1186" s="17"/>
      <c r="AMA1186" s="17"/>
      <c r="AMB1186" s="17"/>
      <c r="AMC1186" s="17"/>
      <c r="AMD1186" s="17"/>
      <c r="AME1186" s="17"/>
      <c r="AMF1186" s="17"/>
      <c r="AMG1186" s="17"/>
      <c r="AMH1186" s="17"/>
      <c r="AMI1186" s="17"/>
      <c r="AMJ1186" s="17"/>
      <c r="AMK1186" s="17"/>
      <c r="AML1186" s="17"/>
      <c r="AMM1186" s="17"/>
      <c r="AMN1186" s="17"/>
      <c r="AMO1186" s="17"/>
      <c r="AMP1186" s="17"/>
      <c r="AMQ1186" s="17"/>
      <c r="AMR1186" s="17"/>
      <c r="AMS1186" s="17"/>
      <c r="AMT1186" s="17"/>
      <c r="AMU1186" s="17"/>
      <c r="AMV1186" s="17"/>
      <c r="AMW1186" s="17"/>
      <c r="AMX1186" s="17"/>
      <c r="AMY1186" s="17"/>
      <c r="AMZ1186" s="17"/>
      <c r="ANA1186" s="17"/>
      <c r="ANB1186" s="17"/>
      <c r="ANC1186" s="17"/>
      <c r="AND1186" s="17"/>
      <c r="ANE1186" s="17"/>
      <c r="ANF1186" s="17"/>
      <c r="ANG1186" s="17"/>
      <c r="ANH1186" s="17"/>
      <c r="ANI1186" s="17"/>
      <c r="ANJ1186" s="17"/>
      <c r="ANK1186" s="17"/>
      <c r="ANL1186" s="17"/>
      <c r="ANM1186" s="17"/>
      <c r="ANN1186" s="17"/>
      <c r="ANO1186" s="17"/>
      <c r="ANP1186" s="17"/>
      <c r="ANQ1186" s="17"/>
      <c r="ANR1186" s="17"/>
      <c r="ANS1186" s="17"/>
      <c r="ANT1186" s="17"/>
      <c r="ANU1186" s="17"/>
      <c r="ANV1186" s="17"/>
      <c r="ANW1186" s="17"/>
      <c r="ANX1186" s="17"/>
      <c r="ANY1186" s="17"/>
      <c r="ANZ1186" s="17"/>
      <c r="AOA1186" s="17"/>
      <c r="AOB1186" s="17"/>
      <c r="AOC1186" s="17"/>
      <c r="AOD1186" s="17"/>
      <c r="AOE1186" s="17"/>
      <c r="AOF1186" s="17"/>
      <c r="AOG1186" s="17"/>
      <c r="AOH1186" s="17"/>
      <c r="AOI1186" s="17"/>
      <c r="AOJ1186" s="17"/>
      <c r="AOK1186" s="17"/>
      <c r="AOL1186" s="17"/>
      <c r="AOM1186" s="17"/>
      <c r="AON1186" s="17"/>
      <c r="AOO1186" s="17"/>
      <c r="AOP1186" s="17"/>
      <c r="AOQ1186" s="17"/>
      <c r="AOR1186" s="17"/>
      <c r="AOS1186" s="17"/>
      <c r="AOT1186" s="17"/>
      <c r="AOU1186" s="17"/>
      <c r="AOV1186" s="17"/>
      <c r="AOW1186" s="17"/>
      <c r="AOX1186" s="17"/>
      <c r="AOY1186" s="17"/>
      <c r="AOZ1186" s="17"/>
      <c r="APA1186" s="17"/>
      <c r="APB1186" s="17"/>
      <c r="APC1186" s="17"/>
      <c r="APD1186" s="17"/>
      <c r="APE1186" s="17"/>
      <c r="APF1186" s="17"/>
      <c r="APG1186" s="17"/>
      <c r="APH1186" s="17"/>
      <c r="API1186" s="17"/>
      <c r="APJ1186" s="17"/>
      <c r="APK1186" s="17"/>
      <c r="APL1186" s="17"/>
      <c r="APM1186" s="17"/>
      <c r="APN1186" s="17"/>
      <c r="APO1186" s="17"/>
      <c r="APP1186" s="17"/>
      <c r="APQ1186" s="17"/>
      <c r="APR1186" s="17"/>
      <c r="APS1186" s="17"/>
      <c r="APT1186" s="17"/>
      <c r="APU1186" s="17"/>
      <c r="APV1186" s="17"/>
      <c r="APW1186" s="17"/>
      <c r="APX1186" s="17"/>
      <c r="APY1186" s="17"/>
      <c r="APZ1186" s="17"/>
      <c r="AQA1186" s="17"/>
      <c r="AQB1186" s="17"/>
      <c r="AQC1186" s="17"/>
      <c r="AQD1186" s="17"/>
      <c r="AQE1186" s="17"/>
      <c r="AQF1186" s="17"/>
      <c r="AQG1186" s="17"/>
      <c r="AQH1186" s="17"/>
      <c r="AQI1186" s="17"/>
      <c r="AQJ1186" s="17"/>
      <c r="AQK1186" s="17"/>
      <c r="AQL1186" s="17"/>
      <c r="AQM1186" s="17"/>
      <c r="AQN1186" s="17"/>
      <c r="AQO1186" s="17"/>
      <c r="AQP1186" s="17"/>
      <c r="AQQ1186" s="17"/>
      <c r="AQR1186" s="17"/>
      <c r="AQS1186" s="17"/>
      <c r="AQT1186" s="17"/>
      <c r="AQU1186" s="17"/>
      <c r="AQV1186" s="17"/>
      <c r="AQW1186" s="17"/>
      <c r="AQX1186" s="17"/>
      <c r="AQY1186" s="17"/>
      <c r="AQZ1186" s="17"/>
      <c r="ARA1186" s="17"/>
      <c r="ARB1186" s="17"/>
      <c r="ARC1186" s="17"/>
      <c r="ARD1186" s="17"/>
      <c r="ARE1186" s="17"/>
      <c r="ARF1186" s="17"/>
      <c r="ARG1186" s="17"/>
      <c r="ARH1186" s="17"/>
      <c r="ARI1186" s="17"/>
      <c r="ARJ1186" s="17"/>
      <c r="ARK1186" s="17"/>
      <c r="ARL1186" s="17"/>
      <c r="ARM1186" s="17"/>
      <c r="ARN1186" s="17"/>
      <c r="ARO1186" s="17"/>
      <c r="ARP1186" s="17"/>
      <c r="ARQ1186" s="17"/>
      <c r="ARR1186" s="17"/>
      <c r="ARS1186" s="17"/>
      <c r="ART1186" s="17"/>
      <c r="ARU1186" s="17"/>
      <c r="ARV1186" s="17"/>
      <c r="ARW1186" s="17"/>
      <c r="ARX1186" s="17"/>
      <c r="ARY1186" s="17"/>
      <c r="ARZ1186" s="17"/>
      <c r="ASA1186" s="17"/>
      <c r="ASB1186" s="17"/>
      <c r="ASC1186" s="17"/>
      <c r="ASD1186" s="17"/>
      <c r="ASE1186" s="17"/>
      <c r="ASF1186" s="17"/>
      <c r="ASG1186" s="17"/>
      <c r="ASH1186" s="17"/>
      <c r="ASI1186" s="17"/>
      <c r="ASJ1186" s="17"/>
      <c r="ASK1186" s="17"/>
      <c r="ASL1186" s="17"/>
      <c r="ASM1186" s="17"/>
      <c r="ASN1186" s="17"/>
      <c r="ASO1186" s="17"/>
      <c r="ASP1186" s="17"/>
      <c r="ASQ1186" s="17"/>
      <c r="ASR1186" s="17"/>
      <c r="ASS1186" s="17"/>
      <c r="AST1186" s="17"/>
      <c r="ASU1186" s="17"/>
      <c r="ASV1186" s="17"/>
      <c r="ASW1186" s="17"/>
      <c r="ASX1186" s="17"/>
      <c r="ASY1186" s="17"/>
      <c r="ASZ1186" s="17"/>
      <c r="ATA1186" s="17"/>
      <c r="ATB1186" s="17"/>
      <c r="ATC1186" s="17"/>
      <c r="ATD1186" s="17"/>
      <c r="ATE1186" s="17"/>
      <c r="ATF1186" s="17"/>
      <c r="ATG1186" s="17"/>
      <c r="ATH1186" s="17"/>
      <c r="ATI1186" s="17"/>
      <c r="ATJ1186" s="17"/>
      <c r="ATK1186" s="17"/>
      <c r="ATL1186" s="17"/>
      <c r="ATM1186" s="17"/>
      <c r="ATN1186" s="17"/>
      <c r="ATO1186" s="17"/>
      <c r="ATP1186" s="17"/>
      <c r="ATQ1186" s="17"/>
      <c r="ATR1186" s="17"/>
      <c r="ATS1186" s="17"/>
      <c r="ATT1186" s="17"/>
      <c r="ATU1186" s="17"/>
      <c r="ATV1186" s="17"/>
      <c r="ATW1186" s="17"/>
      <c r="ATX1186" s="17"/>
      <c r="ATY1186" s="17"/>
      <c r="ATZ1186" s="17"/>
      <c r="AUA1186" s="17"/>
      <c r="AUB1186" s="17"/>
      <c r="AUC1186" s="17"/>
      <c r="AUD1186" s="17"/>
      <c r="AUE1186" s="17"/>
      <c r="AUF1186" s="17"/>
      <c r="AUG1186" s="17"/>
      <c r="AUH1186" s="17"/>
      <c r="AUI1186" s="17"/>
      <c r="AUJ1186" s="17"/>
      <c r="AUK1186" s="17"/>
      <c r="AUL1186" s="17"/>
      <c r="AUM1186" s="17"/>
      <c r="AUN1186" s="17"/>
      <c r="AUO1186" s="17"/>
      <c r="AUP1186" s="17"/>
      <c r="AUQ1186" s="17"/>
      <c r="AUR1186" s="17"/>
      <c r="AUS1186" s="17"/>
      <c r="AUT1186" s="17"/>
      <c r="AUU1186" s="17"/>
      <c r="AUV1186" s="17"/>
      <c r="AUW1186" s="17"/>
      <c r="AUX1186" s="17"/>
      <c r="AUY1186" s="17"/>
      <c r="AUZ1186" s="17"/>
      <c r="AVA1186" s="17"/>
      <c r="AVB1186" s="17"/>
      <c r="AVC1186" s="17"/>
      <c r="AVD1186" s="17"/>
      <c r="AVE1186" s="17"/>
      <c r="AVF1186" s="17"/>
      <c r="AVG1186" s="17"/>
      <c r="AVH1186" s="17"/>
      <c r="AVI1186" s="17"/>
      <c r="AVJ1186" s="17"/>
      <c r="AVK1186" s="17"/>
      <c r="AVL1186" s="17"/>
      <c r="AVM1186" s="17"/>
      <c r="AVN1186" s="17"/>
      <c r="AVO1186" s="17"/>
      <c r="AVP1186" s="17"/>
      <c r="AVQ1186" s="17"/>
      <c r="AVR1186" s="17"/>
      <c r="AVS1186" s="17"/>
      <c r="AVT1186" s="17"/>
      <c r="AVU1186" s="17"/>
      <c r="AVV1186" s="17"/>
      <c r="AVW1186" s="17"/>
      <c r="AVX1186" s="17"/>
      <c r="AVY1186" s="17"/>
      <c r="AVZ1186" s="17"/>
      <c r="AWA1186" s="17"/>
      <c r="AWB1186" s="17"/>
      <c r="AWC1186" s="17"/>
      <c r="AWD1186" s="17"/>
      <c r="AWE1186" s="17"/>
      <c r="AWF1186" s="17"/>
      <c r="AWG1186" s="17"/>
      <c r="AWH1186" s="17"/>
      <c r="AWI1186" s="17"/>
      <c r="AWJ1186" s="17"/>
      <c r="AWK1186" s="17"/>
      <c r="AWL1186" s="17"/>
      <c r="AWM1186" s="17"/>
      <c r="AWN1186" s="17"/>
      <c r="AWO1186" s="17"/>
      <c r="AWP1186" s="17"/>
      <c r="AWQ1186" s="17"/>
      <c r="AWR1186" s="17"/>
      <c r="AWS1186" s="17"/>
      <c r="AWT1186" s="17"/>
      <c r="AWU1186" s="17"/>
      <c r="AWV1186" s="17"/>
      <c r="AWW1186" s="17"/>
      <c r="AWX1186" s="17"/>
      <c r="AWY1186" s="17"/>
      <c r="AWZ1186" s="17"/>
      <c r="AXA1186" s="17"/>
      <c r="AXB1186" s="17"/>
      <c r="AXC1186" s="17"/>
      <c r="AXD1186" s="17"/>
      <c r="AXE1186" s="17"/>
      <c r="AXF1186" s="17"/>
      <c r="AXG1186" s="17"/>
      <c r="AXH1186" s="17"/>
      <c r="AXI1186" s="17"/>
      <c r="AXJ1186" s="17"/>
      <c r="AXK1186" s="17"/>
      <c r="AXL1186" s="17"/>
      <c r="AXM1186" s="17"/>
      <c r="AXN1186" s="17"/>
      <c r="AXO1186" s="17"/>
      <c r="AXP1186" s="17"/>
      <c r="AXQ1186" s="17"/>
      <c r="AXR1186" s="17"/>
      <c r="AXS1186" s="17"/>
      <c r="AXT1186" s="17"/>
      <c r="AXU1186" s="17"/>
      <c r="AXV1186" s="17"/>
      <c r="AXW1186" s="17"/>
      <c r="AXX1186" s="17"/>
      <c r="AXY1186" s="17"/>
      <c r="AXZ1186" s="17"/>
      <c r="AYA1186" s="17"/>
      <c r="AYB1186" s="17"/>
      <c r="AYC1186" s="17"/>
      <c r="AYD1186" s="17"/>
      <c r="AYE1186" s="17"/>
      <c r="AYF1186" s="17"/>
      <c r="AYG1186" s="17"/>
      <c r="AYH1186" s="17"/>
      <c r="AYI1186" s="17"/>
      <c r="AYJ1186" s="17"/>
      <c r="AYK1186" s="17"/>
      <c r="AYL1186" s="17"/>
      <c r="AYM1186" s="17"/>
      <c r="AYN1186" s="17"/>
      <c r="AYO1186" s="17"/>
      <c r="AYP1186" s="17"/>
      <c r="AYQ1186" s="17"/>
      <c r="AYR1186" s="17"/>
      <c r="AYS1186" s="17"/>
      <c r="AYT1186" s="17"/>
      <c r="AYU1186" s="17"/>
      <c r="AYV1186" s="17"/>
      <c r="AYW1186" s="17"/>
      <c r="AYX1186" s="17"/>
      <c r="AYY1186" s="17"/>
      <c r="AYZ1186" s="17"/>
      <c r="AZA1186" s="17"/>
      <c r="AZB1186" s="17"/>
      <c r="AZC1186" s="17"/>
      <c r="AZD1186" s="17"/>
      <c r="AZE1186" s="17"/>
      <c r="AZF1186" s="17"/>
      <c r="AZG1186" s="17"/>
      <c r="AZH1186" s="17"/>
      <c r="AZI1186" s="17"/>
      <c r="AZJ1186" s="17"/>
      <c r="AZK1186" s="17"/>
      <c r="AZL1186" s="17"/>
      <c r="AZM1186" s="17"/>
      <c r="AZN1186" s="17"/>
      <c r="AZO1186" s="17"/>
      <c r="AZP1186" s="17"/>
      <c r="AZQ1186" s="17"/>
      <c r="AZR1186" s="17"/>
      <c r="AZS1186" s="17"/>
      <c r="AZT1186" s="17"/>
      <c r="AZU1186" s="17"/>
      <c r="AZV1186" s="17"/>
      <c r="AZW1186" s="17"/>
      <c r="AZX1186" s="17"/>
      <c r="AZY1186" s="17"/>
      <c r="AZZ1186" s="17"/>
      <c r="BAA1186" s="17"/>
      <c r="BAB1186" s="17"/>
      <c r="BAC1186" s="17"/>
      <c r="BAD1186" s="17"/>
      <c r="BAE1186" s="17"/>
      <c r="BAF1186" s="17"/>
      <c r="BAG1186" s="17"/>
      <c r="BAH1186" s="17"/>
      <c r="BAI1186" s="17"/>
      <c r="BAJ1186" s="17"/>
      <c r="BAK1186" s="17"/>
      <c r="BAL1186" s="17"/>
      <c r="BAM1186" s="17"/>
      <c r="BAN1186" s="17"/>
      <c r="BAO1186" s="17"/>
      <c r="BAP1186" s="17"/>
      <c r="BAQ1186" s="17"/>
      <c r="BAR1186" s="17"/>
      <c r="BAS1186" s="17"/>
      <c r="BAT1186" s="17"/>
      <c r="BAU1186" s="17"/>
      <c r="BAV1186" s="17"/>
      <c r="BAW1186" s="17"/>
      <c r="BAX1186" s="17"/>
      <c r="BAY1186" s="17"/>
      <c r="BAZ1186" s="17"/>
      <c r="BBA1186" s="17"/>
      <c r="BBB1186" s="17"/>
      <c r="BBC1186" s="17"/>
      <c r="BBD1186" s="17"/>
      <c r="BBE1186" s="17"/>
      <c r="BBF1186" s="17"/>
      <c r="BBG1186" s="17"/>
      <c r="BBH1186" s="17"/>
      <c r="BBI1186" s="17"/>
      <c r="BBJ1186" s="17"/>
      <c r="BBK1186" s="17"/>
      <c r="BBL1186" s="17"/>
      <c r="BBM1186" s="17"/>
      <c r="BBN1186" s="17"/>
      <c r="BBO1186" s="17"/>
      <c r="BBP1186" s="17"/>
      <c r="BBQ1186" s="17"/>
      <c r="BBR1186" s="17"/>
      <c r="BBS1186" s="17"/>
      <c r="BBT1186" s="17"/>
      <c r="BBU1186" s="17"/>
      <c r="BBV1186" s="17"/>
      <c r="BBW1186" s="17"/>
      <c r="BBX1186" s="17"/>
      <c r="BBY1186" s="17"/>
      <c r="BBZ1186" s="17"/>
      <c r="BCA1186" s="17"/>
      <c r="BCB1186" s="17"/>
      <c r="BCC1186" s="17"/>
      <c r="BCD1186" s="17"/>
      <c r="BCE1186" s="17"/>
      <c r="BCF1186" s="17"/>
      <c r="BCG1186" s="17"/>
      <c r="BCH1186" s="17"/>
      <c r="BCI1186" s="17"/>
      <c r="BCJ1186" s="17"/>
      <c r="BCK1186" s="17"/>
      <c r="BCL1186" s="17"/>
      <c r="BCM1186" s="17"/>
      <c r="BCN1186" s="17"/>
      <c r="BCO1186" s="17"/>
      <c r="BCP1186" s="17"/>
      <c r="BCQ1186" s="17"/>
      <c r="BCR1186" s="17"/>
      <c r="BCS1186" s="17"/>
      <c r="BCT1186" s="17"/>
      <c r="BCU1186" s="17"/>
      <c r="BCV1186" s="17"/>
      <c r="BCW1186" s="17"/>
      <c r="BCX1186" s="17"/>
      <c r="BCY1186" s="17"/>
      <c r="BCZ1186" s="17"/>
      <c r="BDA1186" s="17"/>
      <c r="BDB1186" s="17"/>
      <c r="BDC1186" s="17"/>
      <c r="BDD1186" s="17"/>
      <c r="BDE1186" s="17"/>
      <c r="BDF1186" s="17"/>
      <c r="BDG1186" s="17"/>
      <c r="BDH1186" s="17"/>
      <c r="BDI1186" s="17"/>
      <c r="BDJ1186" s="17"/>
      <c r="BDK1186" s="17"/>
      <c r="BDL1186" s="17"/>
      <c r="BDM1186" s="17"/>
      <c r="BDN1186" s="17"/>
      <c r="BDO1186" s="17"/>
      <c r="BDP1186" s="17"/>
      <c r="BDQ1186" s="17"/>
      <c r="BDR1186" s="17"/>
      <c r="BDS1186" s="17"/>
      <c r="BDT1186" s="17"/>
      <c r="BDU1186" s="17"/>
      <c r="BDV1186" s="17"/>
      <c r="BDW1186" s="17"/>
      <c r="BDX1186" s="17"/>
      <c r="BDY1186" s="17"/>
      <c r="BDZ1186" s="17"/>
      <c r="BEA1186" s="17"/>
      <c r="BEB1186" s="17"/>
      <c r="BEC1186" s="17"/>
      <c r="BED1186" s="17"/>
      <c r="BEE1186" s="17"/>
      <c r="BEF1186" s="17"/>
      <c r="BEG1186" s="17"/>
      <c r="BEH1186" s="17"/>
      <c r="BEI1186" s="17"/>
      <c r="BEJ1186" s="17"/>
      <c r="BEK1186" s="17"/>
      <c r="BEL1186" s="17"/>
      <c r="BEM1186" s="17"/>
      <c r="BEN1186" s="17"/>
      <c r="BEO1186" s="17"/>
      <c r="BEP1186" s="17"/>
      <c r="BEQ1186" s="17"/>
      <c r="BER1186" s="17"/>
      <c r="BES1186" s="17"/>
      <c r="BET1186" s="17"/>
      <c r="BEU1186" s="17"/>
      <c r="BEV1186" s="17"/>
      <c r="BEW1186" s="17"/>
      <c r="BEX1186" s="17"/>
      <c r="BEY1186" s="17"/>
      <c r="BEZ1186" s="17"/>
      <c r="BFA1186" s="17"/>
      <c r="BFB1186" s="17"/>
      <c r="BFC1186" s="17"/>
      <c r="BFD1186" s="17"/>
      <c r="BFE1186" s="17"/>
      <c r="BFF1186" s="17"/>
      <c r="BFG1186" s="17"/>
      <c r="BFH1186" s="17"/>
      <c r="BFI1186" s="17"/>
      <c r="BFJ1186" s="17"/>
      <c r="BFK1186" s="17"/>
      <c r="BFL1186" s="17"/>
      <c r="BFM1186" s="17"/>
      <c r="BFN1186" s="17"/>
      <c r="BFO1186" s="17"/>
      <c r="BFP1186" s="17"/>
      <c r="BFQ1186" s="17"/>
      <c r="BFR1186" s="17"/>
      <c r="BFS1186" s="17"/>
      <c r="BFT1186" s="17"/>
      <c r="BFU1186" s="17"/>
      <c r="BFV1186" s="17"/>
      <c r="BFW1186" s="17"/>
      <c r="BFX1186" s="17"/>
      <c r="BFY1186" s="17"/>
      <c r="BFZ1186" s="17"/>
      <c r="BGA1186" s="17"/>
      <c r="BGB1186" s="17"/>
      <c r="BGC1186" s="17"/>
      <c r="BGD1186" s="17"/>
      <c r="BGE1186" s="17"/>
      <c r="BGF1186" s="17"/>
      <c r="BGG1186" s="17"/>
      <c r="BGH1186" s="17"/>
      <c r="BGI1186" s="17"/>
      <c r="BGJ1186" s="17"/>
      <c r="BGK1186" s="17"/>
      <c r="BGL1186" s="17"/>
      <c r="BGM1186" s="17"/>
      <c r="BGN1186" s="17"/>
      <c r="BGO1186" s="17"/>
      <c r="BGP1186" s="17"/>
      <c r="BGQ1186" s="17"/>
      <c r="BGR1186" s="17"/>
      <c r="BGS1186" s="17"/>
      <c r="BGT1186" s="17"/>
      <c r="BGU1186" s="17"/>
      <c r="BGV1186" s="17"/>
      <c r="BGW1186" s="17"/>
      <c r="BGX1186" s="17"/>
      <c r="BGY1186" s="17"/>
      <c r="BGZ1186" s="17"/>
      <c r="BHA1186" s="17"/>
      <c r="BHB1186" s="17"/>
      <c r="BHC1186" s="17"/>
      <c r="BHD1186" s="17"/>
      <c r="BHE1186" s="17"/>
      <c r="BHF1186" s="17"/>
      <c r="BHG1186" s="17"/>
      <c r="BHH1186" s="17"/>
      <c r="BHI1186" s="17"/>
      <c r="BHJ1186" s="17"/>
      <c r="BHK1186" s="17"/>
      <c r="BHL1186" s="17"/>
      <c r="BHM1186" s="17"/>
      <c r="BHN1186" s="17"/>
      <c r="BHO1186" s="17"/>
      <c r="BHP1186" s="17"/>
      <c r="BHQ1186" s="17"/>
      <c r="BHR1186" s="17"/>
      <c r="BHS1186" s="17"/>
      <c r="BHT1186" s="17"/>
      <c r="BHU1186" s="17"/>
      <c r="BHV1186" s="17"/>
      <c r="BHW1186" s="17"/>
      <c r="BHX1186" s="17"/>
      <c r="BHY1186" s="17"/>
      <c r="BHZ1186" s="17"/>
      <c r="BIA1186" s="17"/>
      <c r="BIB1186" s="17"/>
      <c r="BIC1186" s="17"/>
      <c r="BID1186" s="17"/>
      <c r="BIE1186" s="17"/>
      <c r="BIF1186" s="17"/>
      <c r="BIG1186" s="17"/>
      <c r="BIH1186" s="17"/>
      <c r="BII1186" s="17"/>
      <c r="BIJ1186" s="17"/>
      <c r="BIK1186" s="17"/>
      <c r="BIL1186" s="17"/>
      <c r="BIM1186" s="17"/>
      <c r="BIN1186" s="17"/>
      <c r="BIO1186" s="17"/>
      <c r="BIP1186" s="17"/>
      <c r="BIQ1186" s="17"/>
      <c r="BIR1186" s="17"/>
      <c r="BIS1186" s="17"/>
      <c r="BIT1186" s="17"/>
      <c r="BIU1186" s="17"/>
      <c r="BIV1186" s="17"/>
      <c r="BIW1186" s="17"/>
      <c r="BIX1186" s="17"/>
      <c r="BIY1186" s="17"/>
      <c r="BIZ1186" s="17"/>
      <c r="BJA1186" s="17"/>
      <c r="BJB1186" s="17"/>
      <c r="BJC1186" s="17"/>
      <c r="BJD1186" s="17"/>
      <c r="BJE1186" s="17"/>
      <c r="BJF1186" s="17"/>
      <c r="BJG1186" s="17"/>
      <c r="BJH1186" s="17"/>
      <c r="BJI1186" s="17"/>
      <c r="BJJ1186" s="17"/>
      <c r="BJK1186" s="17"/>
      <c r="BJL1186" s="17"/>
      <c r="BJM1186" s="17"/>
      <c r="BJN1186" s="17"/>
      <c r="BJO1186" s="17"/>
      <c r="BJP1186" s="17"/>
      <c r="BJQ1186" s="17"/>
      <c r="BJR1186" s="17"/>
      <c r="BJS1186" s="17"/>
      <c r="BJT1186" s="17"/>
      <c r="BJU1186" s="17"/>
      <c r="BJV1186" s="17"/>
      <c r="BJW1186" s="17"/>
      <c r="BJX1186" s="17"/>
      <c r="BJY1186" s="17"/>
      <c r="BJZ1186" s="17"/>
      <c r="BKA1186" s="17"/>
      <c r="BKB1186" s="17"/>
      <c r="BKC1186" s="17"/>
      <c r="BKD1186" s="17"/>
      <c r="BKE1186" s="17"/>
      <c r="BKF1186" s="17"/>
      <c r="BKG1186" s="17"/>
      <c r="BKH1186" s="17"/>
      <c r="BKI1186" s="17"/>
      <c r="BKJ1186" s="17"/>
      <c r="BKK1186" s="17"/>
      <c r="BKL1186" s="17"/>
      <c r="BKM1186" s="17"/>
      <c r="BKN1186" s="17"/>
      <c r="BKO1186" s="17"/>
      <c r="BKP1186" s="17"/>
      <c r="BKQ1186" s="17"/>
      <c r="BKR1186" s="17"/>
      <c r="BKS1186" s="17"/>
      <c r="BKT1186" s="17"/>
      <c r="BKU1186" s="17"/>
      <c r="BKV1186" s="17"/>
      <c r="BKW1186" s="17"/>
      <c r="BKX1186" s="17"/>
      <c r="BKY1186" s="17"/>
      <c r="BKZ1186" s="17"/>
      <c r="BLA1186" s="17"/>
      <c r="BLB1186" s="17"/>
      <c r="BLC1186" s="17"/>
      <c r="BLD1186" s="17"/>
      <c r="BLE1186" s="17"/>
      <c r="BLF1186" s="17"/>
      <c r="BLG1186" s="17"/>
      <c r="BLH1186" s="17"/>
      <c r="BLI1186" s="17"/>
      <c r="BLJ1186" s="17"/>
      <c r="BLK1186" s="17"/>
      <c r="BLL1186" s="17"/>
      <c r="BLM1186" s="17"/>
      <c r="BLN1186" s="17"/>
      <c r="BLO1186" s="17"/>
      <c r="BLP1186" s="17"/>
      <c r="BLQ1186" s="17"/>
      <c r="BLR1186" s="17"/>
      <c r="BLS1186" s="17"/>
      <c r="BLT1186" s="17"/>
      <c r="BLU1186" s="17"/>
      <c r="BLV1186" s="17"/>
      <c r="BLW1186" s="17"/>
      <c r="BLX1186" s="17"/>
      <c r="BLY1186" s="17"/>
      <c r="BLZ1186" s="17"/>
      <c r="BMA1186" s="17"/>
      <c r="BMB1186" s="17"/>
      <c r="BMC1186" s="17"/>
      <c r="BMD1186" s="17"/>
      <c r="BME1186" s="17"/>
      <c r="BMF1186" s="17"/>
      <c r="BMG1186" s="17"/>
      <c r="BMH1186" s="17"/>
      <c r="BMI1186" s="17"/>
      <c r="BMJ1186" s="17"/>
      <c r="BMK1186" s="17"/>
      <c r="BML1186" s="17"/>
      <c r="BMM1186" s="17"/>
      <c r="BMN1186" s="17"/>
      <c r="BMO1186" s="17"/>
      <c r="BMP1186" s="17"/>
      <c r="BMQ1186" s="17"/>
      <c r="BMR1186" s="17"/>
      <c r="BMS1186" s="17"/>
      <c r="BMT1186" s="17"/>
      <c r="BMU1186" s="17"/>
      <c r="BMV1186" s="17"/>
      <c r="BMW1186" s="17"/>
      <c r="BMX1186" s="17"/>
      <c r="BMY1186" s="17"/>
      <c r="BMZ1186" s="17"/>
      <c r="BNA1186" s="17"/>
      <c r="BNB1186" s="17"/>
      <c r="BNC1186" s="17"/>
      <c r="BND1186" s="17"/>
      <c r="BNE1186" s="17"/>
      <c r="BNF1186" s="17"/>
      <c r="BNG1186" s="17"/>
      <c r="BNH1186" s="17"/>
      <c r="BNI1186" s="17"/>
      <c r="BNJ1186" s="17"/>
      <c r="BNK1186" s="17"/>
      <c r="BNL1186" s="17"/>
      <c r="BNM1186" s="17"/>
      <c r="BNN1186" s="17"/>
      <c r="BNO1186" s="17"/>
      <c r="BNP1186" s="17"/>
      <c r="BNQ1186" s="17"/>
      <c r="BNR1186" s="17"/>
      <c r="BNS1186" s="17"/>
      <c r="BNT1186" s="17"/>
      <c r="BNU1186" s="17"/>
      <c r="BNV1186" s="17"/>
      <c r="BNW1186" s="17"/>
      <c r="BNX1186" s="17"/>
      <c r="BNY1186" s="17"/>
      <c r="BNZ1186" s="17"/>
      <c r="BOA1186" s="17"/>
      <c r="BOB1186" s="17"/>
      <c r="BOC1186" s="17"/>
      <c r="BOD1186" s="17"/>
      <c r="BOE1186" s="17"/>
      <c r="BOF1186" s="17"/>
      <c r="BOG1186" s="17"/>
      <c r="BOH1186" s="17"/>
      <c r="BOI1186" s="17"/>
      <c r="BOJ1186" s="17"/>
      <c r="BOK1186" s="17"/>
      <c r="BOL1186" s="17"/>
      <c r="BOM1186" s="17"/>
      <c r="BON1186" s="17"/>
      <c r="BOO1186" s="17"/>
      <c r="BOP1186" s="17"/>
      <c r="BOQ1186" s="17"/>
      <c r="BOR1186" s="17"/>
      <c r="BOS1186" s="17"/>
      <c r="BOT1186" s="17"/>
      <c r="BOU1186" s="17"/>
      <c r="BOV1186" s="17"/>
      <c r="BOW1186" s="17"/>
      <c r="BOX1186" s="17"/>
      <c r="BOY1186" s="17"/>
      <c r="BOZ1186" s="17"/>
      <c r="BPA1186" s="17"/>
      <c r="BPB1186" s="17"/>
      <c r="BPC1186" s="17"/>
      <c r="BPD1186" s="17"/>
      <c r="BPE1186" s="17"/>
      <c r="BPF1186" s="17"/>
      <c r="BPG1186" s="17"/>
      <c r="BPH1186" s="17"/>
      <c r="BPI1186" s="17"/>
      <c r="BPJ1186" s="17"/>
      <c r="BPK1186" s="17"/>
      <c r="BPL1186" s="17"/>
      <c r="BPM1186" s="17"/>
      <c r="BPN1186" s="17"/>
      <c r="BPO1186" s="17"/>
      <c r="BPP1186" s="17"/>
      <c r="BPQ1186" s="17"/>
      <c r="BPR1186" s="17"/>
      <c r="BPS1186" s="17"/>
      <c r="BPT1186" s="17"/>
      <c r="BPU1186" s="17"/>
      <c r="BPV1186" s="17"/>
      <c r="BPW1186" s="17"/>
      <c r="BPX1186" s="17"/>
      <c r="BPY1186" s="17"/>
      <c r="BPZ1186" s="17"/>
      <c r="BQA1186" s="17"/>
      <c r="BQB1186" s="17"/>
      <c r="BQC1186" s="17"/>
      <c r="BQD1186" s="17"/>
      <c r="BQE1186" s="17"/>
      <c r="BQF1186" s="17"/>
      <c r="BQG1186" s="17"/>
      <c r="BQH1186" s="17"/>
      <c r="BQI1186" s="17"/>
      <c r="BQJ1186" s="17"/>
      <c r="BQK1186" s="17"/>
      <c r="BQL1186" s="17"/>
      <c r="BQM1186" s="17"/>
      <c r="BQN1186" s="17"/>
      <c r="BQO1186" s="17"/>
      <c r="BQP1186" s="17"/>
      <c r="BQQ1186" s="17"/>
      <c r="BQR1186" s="17"/>
      <c r="BQS1186" s="17"/>
      <c r="BQT1186" s="17"/>
      <c r="BQU1186" s="17"/>
      <c r="BQV1186" s="17"/>
      <c r="BQW1186" s="17"/>
      <c r="BQX1186" s="17"/>
      <c r="BQY1186" s="17"/>
      <c r="BQZ1186" s="17"/>
      <c r="BRA1186" s="17"/>
      <c r="BRB1186" s="17"/>
      <c r="BRC1186" s="17"/>
      <c r="BRD1186" s="17"/>
      <c r="BRE1186" s="17"/>
      <c r="BRF1186" s="17"/>
      <c r="BRG1186" s="17"/>
      <c r="BRH1186" s="17"/>
      <c r="BRI1186" s="17"/>
      <c r="BRJ1186" s="17"/>
      <c r="BRK1186" s="17"/>
      <c r="BRL1186" s="17"/>
      <c r="BRM1186" s="17"/>
      <c r="BRN1186" s="17"/>
      <c r="BRO1186" s="17"/>
      <c r="BRP1186" s="17"/>
      <c r="BRQ1186" s="17"/>
      <c r="BRR1186" s="17"/>
      <c r="BRS1186" s="17"/>
      <c r="BRT1186" s="17"/>
      <c r="BRU1186" s="17"/>
      <c r="BRV1186" s="17"/>
      <c r="BRW1186" s="17"/>
      <c r="BRX1186" s="17"/>
      <c r="BRY1186" s="17"/>
      <c r="BRZ1186" s="17"/>
      <c r="BSA1186" s="17"/>
      <c r="BSB1186" s="17"/>
      <c r="BSC1186" s="17"/>
      <c r="BSD1186" s="17"/>
      <c r="BSE1186" s="17"/>
      <c r="BSF1186" s="17"/>
      <c r="BSG1186" s="17"/>
      <c r="BSH1186" s="17"/>
      <c r="BSI1186" s="17"/>
      <c r="BSJ1186" s="17"/>
      <c r="BSK1186" s="17"/>
      <c r="BSL1186" s="17"/>
      <c r="BSM1186" s="17"/>
      <c r="BSN1186" s="17"/>
      <c r="BSO1186" s="17"/>
      <c r="BSP1186" s="17"/>
      <c r="BSQ1186" s="17"/>
      <c r="BSR1186" s="17"/>
      <c r="BSS1186" s="17"/>
      <c r="BST1186" s="17"/>
      <c r="BSU1186" s="17"/>
      <c r="BSV1186" s="17"/>
      <c r="BSW1186" s="17"/>
      <c r="BSX1186" s="17"/>
      <c r="BSY1186" s="17"/>
      <c r="BSZ1186" s="17"/>
      <c r="BTA1186" s="17"/>
      <c r="BTB1186" s="17"/>
      <c r="BTC1186" s="17"/>
      <c r="BTD1186" s="17"/>
      <c r="BTE1186" s="17"/>
      <c r="BTF1186" s="17"/>
      <c r="BTG1186" s="17"/>
      <c r="BTH1186" s="17"/>
      <c r="BTI1186" s="17"/>
      <c r="BTJ1186" s="17"/>
      <c r="BTK1186" s="17"/>
      <c r="BTL1186" s="17"/>
      <c r="BTM1186" s="17"/>
      <c r="BTN1186" s="17"/>
      <c r="BTO1186" s="17"/>
      <c r="BTP1186" s="17"/>
      <c r="BTQ1186" s="17"/>
      <c r="BTR1186" s="17"/>
      <c r="BTS1186" s="17"/>
      <c r="BTT1186" s="17"/>
      <c r="BTU1186" s="17"/>
      <c r="BTV1186" s="17"/>
      <c r="BTW1186" s="17"/>
      <c r="BTX1186" s="17"/>
      <c r="BTY1186" s="17"/>
      <c r="BTZ1186" s="17"/>
      <c r="BUA1186" s="17"/>
      <c r="BUB1186" s="17"/>
      <c r="BUC1186" s="17"/>
      <c r="BUD1186" s="17"/>
      <c r="BUE1186" s="17"/>
      <c r="BUF1186" s="17"/>
      <c r="BUG1186" s="17"/>
      <c r="BUH1186" s="17"/>
      <c r="BUI1186" s="17"/>
      <c r="BUJ1186" s="17"/>
      <c r="BUK1186" s="17"/>
      <c r="BUL1186" s="17"/>
      <c r="BUM1186" s="17"/>
      <c r="BUN1186" s="17"/>
      <c r="BUO1186" s="17"/>
      <c r="BUP1186" s="17"/>
      <c r="BUQ1186" s="17"/>
      <c r="BUR1186" s="17"/>
      <c r="BUS1186" s="17"/>
      <c r="BUT1186" s="17"/>
      <c r="BUU1186" s="17"/>
      <c r="BUV1186" s="17"/>
      <c r="BUW1186" s="17"/>
      <c r="BUX1186" s="17"/>
      <c r="BUY1186" s="17"/>
      <c r="BUZ1186" s="17"/>
      <c r="BVA1186" s="17"/>
      <c r="BVB1186" s="17"/>
      <c r="BVC1186" s="17"/>
      <c r="BVD1186" s="17"/>
      <c r="BVE1186" s="17"/>
      <c r="BVF1186" s="17"/>
      <c r="BVG1186" s="17"/>
      <c r="BVH1186" s="17"/>
      <c r="BVI1186" s="17"/>
      <c r="BVJ1186" s="17"/>
      <c r="BVK1186" s="17"/>
      <c r="BVL1186" s="17"/>
      <c r="BVM1186" s="17"/>
      <c r="BVN1186" s="17"/>
      <c r="BVO1186" s="17"/>
      <c r="BVP1186" s="17"/>
      <c r="BVQ1186" s="17"/>
      <c r="BVR1186" s="17"/>
      <c r="BVS1186" s="17"/>
      <c r="BVT1186" s="17"/>
      <c r="BVU1186" s="17"/>
      <c r="BVV1186" s="17"/>
      <c r="BVW1186" s="17"/>
      <c r="BVX1186" s="17"/>
      <c r="BVY1186" s="17"/>
      <c r="BVZ1186" s="17"/>
      <c r="BWA1186" s="17"/>
      <c r="BWB1186" s="17"/>
      <c r="BWC1186" s="17"/>
      <c r="BWD1186" s="17"/>
      <c r="BWE1186" s="17"/>
      <c r="BWF1186" s="17"/>
      <c r="BWG1186" s="17"/>
      <c r="BWH1186" s="17"/>
      <c r="BWI1186" s="17"/>
      <c r="BWJ1186" s="17"/>
      <c r="BWK1186" s="17"/>
      <c r="BWL1186" s="17"/>
      <c r="BWM1186" s="17"/>
      <c r="BWN1186" s="17"/>
      <c r="BWO1186" s="17"/>
      <c r="BWP1186" s="17"/>
      <c r="BWQ1186" s="17"/>
      <c r="BWR1186" s="17"/>
      <c r="BWS1186" s="17"/>
      <c r="BWT1186" s="17"/>
      <c r="BWU1186" s="17"/>
      <c r="BWV1186" s="17"/>
      <c r="BWW1186" s="17"/>
      <c r="BWX1186" s="17"/>
      <c r="BWY1186" s="17"/>
      <c r="BWZ1186" s="17"/>
      <c r="BXA1186" s="17"/>
      <c r="BXB1186" s="17"/>
      <c r="BXC1186" s="17"/>
      <c r="BXD1186" s="17"/>
      <c r="BXE1186" s="17"/>
      <c r="BXF1186" s="17"/>
      <c r="BXG1186" s="17"/>
      <c r="BXH1186" s="17"/>
      <c r="BXI1186" s="17"/>
      <c r="BXJ1186" s="17"/>
      <c r="BXK1186" s="17"/>
      <c r="BXL1186" s="17"/>
      <c r="BXM1186" s="17"/>
      <c r="BXN1186" s="17"/>
      <c r="BXO1186" s="17"/>
      <c r="BXP1186" s="17"/>
      <c r="BXQ1186" s="17"/>
      <c r="BXR1186" s="17"/>
      <c r="BXS1186" s="17"/>
      <c r="BXT1186" s="17"/>
      <c r="BXU1186" s="17"/>
      <c r="BXV1186" s="17"/>
      <c r="BXW1186" s="17"/>
      <c r="BXX1186" s="17"/>
      <c r="BXY1186" s="17"/>
      <c r="BXZ1186" s="17"/>
      <c r="BYA1186" s="17"/>
      <c r="BYB1186" s="17"/>
      <c r="BYC1186" s="17"/>
      <c r="BYD1186" s="17"/>
      <c r="BYE1186" s="17"/>
      <c r="BYF1186" s="17"/>
      <c r="BYG1186" s="17"/>
      <c r="BYH1186" s="17"/>
      <c r="BYI1186" s="17"/>
      <c r="BYJ1186" s="17"/>
      <c r="BYK1186" s="17"/>
      <c r="BYL1186" s="17"/>
      <c r="BYM1186" s="17"/>
      <c r="BYN1186" s="17"/>
      <c r="BYO1186" s="17"/>
      <c r="BYP1186" s="17"/>
      <c r="BYQ1186" s="17"/>
      <c r="BYR1186" s="17"/>
      <c r="BYS1186" s="17"/>
      <c r="BYT1186" s="17"/>
      <c r="BYU1186" s="17"/>
      <c r="BYV1186" s="17"/>
      <c r="BYW1186" s="17"/>
      <c r="BYX1186" s="17"/>
      <c r="BYY1186" s="17"/>
      <c r="BYZ1186" s="17"/>
      <c r="BZA1186" s="17"/>
      <c r="BZB1186" s="17"/>
      <c r="BZC1186" s="17"/>
      <c r="BZD1186" s="17"/>
      <c r="BZE1186" s="17"/>
      <c r="BZF1186" s="17"/>
      <c r="BZG1186" s="17"/>
      <c r="BZH1186" s="17"/>
      <c r="BZI1186" s="17"/>
      <c r="BZJ1186" s="17"/>
      <c r="BZK1186" s="17"/>
      <c r="BZL1186" s="17"/>
      <c r="BZM1186" s="17"/>
      <c r="BZN1186" s="17"/>
      <c r="BZO1186" s="17"/>
      <c r="BZP1186" s="17"/>
      <c r="BZQ1186" s="17"/>
      <c r="BZR1186" s="17"/>
      <c r="BZS1186" s="17"/>
      <c r="BZT1186" s="17"/>
      <c r="BZU1186" s="17"/>
      <c r="BZV1186" s="17"/>
      <c r="BZW1186" s="17"/>
      <c r="BZX1186" s="17"/>
      <c r="BZY1186" s="17"/>
      <c r="BZZ1186" s="17"/>
      <c r="CAA1186" s="17"/>
      <c r="CAB1186" s="17"/>
      <c r="CAC1186" s="17"/>
      <c r="CAD1186" s="17"/>
      <c r="CAE1186" s="17"/>
      <c r="CAF1186" s="17"/>
      <c r="CAG1186" s="17"/>
      <c r="CAH1186" s="17"/>
      <c r="CAI1186" s="17"/>
      <c r="CAJ1186" s="17"/>
      <c r="CAK1186" s="17"/>
      <c r="CAL1186" s="17"/>
      <c r="CAM1186" s="17"/>
      <c r="CAN1186" s="17"/>
      <c r="CAO1186" s="17"/>
      <c r="CAP1186" s="17"/>
      <c r="CAQ1186" s="17"/>
      <c r="CAR1186" s="17"/>
      <c r="CAS1186" s="17"/>
      <c r="CAT1186" s="17"/>
      <c r="CAU1186" s="17"/>
      <c r="CAV1186" s="17"/>
      <c r="CAW1186" s="17"/>
      <c r="CAX1186" s="17"/>
      <c r="CAY1186" s="17"/>
      <c r="CAZ1186" s="17"/>
      <c r="CBA1186" s="17"/>
      <c r="CBB1186" s="17"/>
      <c r="CBC1186" s="17"/>
      <c r="CBD1186" s="17"/>
      <c r="CBE1186" s="17"/>
      <c r="CBF1186" s="17"/>
      <c r="CBG1186" s="17"/>
      <c r="CBH1186" s="17"/>
      <c r="CBI1186" s="17"/>
      <c r="CBJ1186" s="17"/>
      <c r="CBK1186" s="17"/>
      <c r="CBL1186" s="17"/>
      <c r="CBM1186" s="17"/>
      <c r="CBN1186" s="17"/>
      <c r="CBO1186" s="17"/>
      <c r="CBP1186" s="17"/>
      <c r="CBQ1186" s="17"/>
      <c r="CBR1186" s="17"/>
      <c r="CBS1186" s="17"/>
      <c r="CBT1186" s="17"/>
      <c r="CBU1186" s="17"/>
      <c r="CBV1186" s="17"/>
      <c r="CBW1186" s="17"/>
      <c r="CBX1186" s="17"/>
      <c r="CBY1186" s="17"/>
      <c r="CBZ1186" s="17"/>
      <c r="CCA1186" s="17"/>
      <c r="CCB1186" s="17"/>
      <c r="CCC1186" s="17"/>
      <c r="CCD1186" s="17"/>
      <c r="CCE1186" s="17"/>
      <c r="CCF1186" s="17"/>
      <c r="CCG1186" s="17"/>
      <c r="CCH1186" s="17"/>
      <c r="CCI1186" s="17"/>
      <c r="CCJ1186" s="17"/>
      <c r="CCK1186" s="17"/>
      <c r="CCL1186" s="17"/>
      <c r="CCM1186" s="17"/>
      <c r="CCN1186" s="17"/>
      <c r="CCO1186" s="17"/>
      <c r="CCP1186" s="17"/>
      <c r="CCQ1186" s="17"/>
      <c r="CCR1186" s="17"/>
      <c r="CCS1186" s="17"/>
      <c r="CCT1186" s="17"/>
      <c r="CCU1186" s="17"/>
      <c r="CCV1186" s="17"/>
      <c r="CCW1186" s="17"/>
      <c r="CCX1186" s="17"/>
      <c r="CCY1186" s="17"/>
      <c r="CCZ1186" s="17"/>
      <c r="CDA1186" s="17"/>
      <c r="CDB1186" s="17"/>
      <c r="CDC1186" s="17"/>
      <c r="CDD1186" s="17"/>
      <c r="CDE1186" s="17"/>
      <c r="CDF1186" s="17"/>
      <c r="CDG1186" s="17"/>
      <c r="CDH1186" s="17"/>
      <c r="CDI1186" s="17"/>
      <c r="CDJ1186" s="17"/>
      <c r="CDK1186" s="17"/>
      <c r="CDL1186" s="17"/>
      <c r="CDM1186" s="17"/>
      <c r="CDN1186" s="17"/>
      <c r="CDO1186" s="17"/>
      <c r="CDP1186" s="17"/>
      <c r="CDQ1186" s="17"/>
      <c r="CDR1186" s="17"/>
      <c r="CDS1186" s="17"/>
      <c r="CDT1186" s="17"/>
      <c r="CDU1186" s="17"/>
      <c r="CDV1186" s="17"/>
      <c r="CDW1186" s="17"/>
      <c r="CDX1186" s="17"/>
      <c r="CDY1186" s="17"/>
      <c r="CDZ1186" s="17"/>
      <c r="CEA1186" s="17"/>
      <c r="CEB1186" s="17"/>
      <c r="CEC1186" s="17"/>
      <c r="CED1186" s="17"/>
      <c r="CEE1186" s="17"/>
      <c r="CEF1186" s="17"/>
      <c r="CEG1186" s="17"/>
      <c r="CEH1186" s="17"/>
      <c r="CEI1186" s="17"/>
      <c r="CEJ1186" s="17"/>
      <c r="CEK1186" s="17"/>
      <c r="CEL1186" s="17"/>
      <c r="CEM1186" s="17"/>
      <c r="CEN1186" s="17"/>
      <c r="CEO1186" s="17"/>
      <c r="CEP1186" s="17"/>
      <c r="CEQ1186" s="17"/>
      <c r="CER1186" s="17"/>
      <c r="CES1186" s="17"/>
      <c r="CET1186" s="17"/>
      <c r="CEU1186" s="17"/>
      <c r="CEV1186" s="17"/>
      <c r="CEW1186" s="17"/>
      <c r="CEX1186" s="17"/>
      <c r="CEY1186" s="17"/>
      <c r="CEZ1186" s="17"/>
      <c r="CFA1186" s="17"/>
      <c r="CFB1186" s="17"/>
      <c r="CFC1186" s="17"/>
      <c r="CFD1186" s="17"/>
      <c r="CFE1186" s="17"/>
      <c r="CFF1186" s="17"/>
      <c r="CFG1186" s="17"/>
      <c r="CFH1186" s="17"/>
      <c r="CFI1186" s="17"/>
      <c r="CFJ1186" s="17"/>
      <c r="CFK1186" s="17"/>
      <c r="CFL1186" s="17"/>
      <c r="CFM1186" s="17"/>
      <c r="CFN1186" s="17"/>
      <c r="CFO1186" s="17"/>
      <c r="CFP1186" s="17"/>
      <c r="CFQ1186" s="17"/>
      <c r="CFR1186" s="17"/>
      <c r="CFS1186" s="17"/>
      <c r="CFT1186" s="17"/>
      <c r="CFU1186" s="17"/>
      <c r="CFV1186" s="17"/>
      <c r="CFW1186" s="17"/>
      <c r="CFX1186" s="17"/>
      <c r="CFY1186" s="17"/>
      <c r="CFZ1186" s="17"/>
      <c r="CGA1186" s="17"/>
      <c r="CGB1186" s="17"/>
      <c r="CGC1186" s="17"/>
      <c r="CGD1186" s="17"/>
      <c r="CGE1186" s="17"/>
      <c r="CGF1186" s="17"/>
      <c r="CGG1186" s="17"/>
      <c r="CGH1186" s="17"/>
      <c r="CGI1186" s="17"/>
      <c r="CGJ1186" s="17"/>
      <c r="CGK1186" s="17"/>
      <c r="CGL1186" s="17"/>
      <c r="CGM1186" s="17"/>
      <c r="CGN1186" s="17"/>
      <c r="CGO1186" s="17"/>
      <c r="CGP1186" s="17"/>
      <c r="CGQ1186" s="17"/>
      <c r="CGR1186" s="17"/>
      <c r="CGS1186" s="17"/>
      <c r="CGT1186" s="17"/>
      <c r="CGU1186" s="17"/>
      <c r="CGV1186" s="17"/>
      <c r="CGW1186" s="17"/>
      <c r="CGX1186" s="17"/>
      <c r="CGY1186" s="17"/>
      <c r="CGZ1186" s="17"/>
      <c r="CHA1186" s="17"/>
      <c r="CHB1186" s="17"/>
      <c r="CHC1186" s="17"/>
      <c r="CHD1186" s="17"/>
      <c r="CHE1186" s="17"/>
      <c r="CHF1186" s="17"/>
      <c r="CHG1186" s="17"/>
      <c r="CHH1186" s="17"/>
      <c r="CHI1186" s="17"/>
      <c r="CHJ1186" s="17"/>
      <c r="CHK1186" s="17"/>
      <c r="CHL1186" s="17"/>
      <c r="CHM1186" s="17"/>
      <c r="CHN1186" s="17"/>
      <c r="CHO1186" s="17"/>
      <c r="CHP1186" s="17"/>
      <c r="CHQ1186" s="17"/>
      <c r="CHR1186" s="17"/>
      <c r="CHS1186" s="17"/>
      <c r="CHT1186" s="17"/>
      <c r="CHU1186" s="17"/>
      <c r="CHV1186" s="17"/>
      <c r="CHW1186" s="17"/>
      <c r="CHX1186" s="17"/>
      <c r="CHY1186" s="17"/>
      <c r="CHZ1186" s="17"/>
      <c r="CIA1186" s="17"/>
      <c r="CIB1186" s="17"/>
      <c r="CIC1186" s="17"/>
      <c r="CID1186" s="17"/>
      <c r="CIE1186" s="17"/>
      <c r="CIF1186" s="17"/>
      <c r="CIG1186" s="17"/>
      <c r="CIH1186" s="17"/>
      <c r="CII1186" s="17"/>
      <c r="CIJ1186" s="17"/>
      <c r="CIK1186" s="17"/>
      <c r="CIL1186" s="17"/>
      <c r="CIM1186" s="17"/>
      <c r="CIN1186" s="17"/>
      <c r="CIO1186" s="17"/>
      <c r="CIP1186" s="17"/>
      <c r="CIQ1186" s="17"/>
      <c r="CIR1186" s="17"/>
      <c r="CIS1186" s="17"/>
      <c r="CIT1186" s="17"/>
      <c r="CIU1186" s="17"/>
      <c r="CIV1186" s="17"/>
      <c r="CIW1186" s="17"/>
      <c r="CIX1186" s="17"/>
      <c r="CIY1186" s="17"/>
      <c r="CIZ1186" s="17"/>
      <c r="CJA1186" s="17"/>
      <c r="CJB1186" s="17"/>
      <c r="CJC1186" s="17"/>
      <c r="CJD1186" s="17"/>
      <c r="CJE1186" s="17"/>
      <c r="CJF1186" s="17"/>
      <c r="CJG1186" s="17"/>
      <c r="CJH1186" s="17"/>
      <c r="CJI1186" s="17"/>
      <c r="CJJ1186" s="17"/>
      <c r="CJK1186" s="17"/>
      <c r="CJL1186" s="17"/>
      <c r="CJM1186" s="17"/>
      <c r="CJN1186" s="17"/>
      <c r="CJO1186" s="17"/>
      <c r="CJP1186" s="17"/>
      <c r="CJQ1186" s="17"/>
      <c r="CJR1186" s="17"/>
      <c r="CJS1186" s="17"/>
      <c r="CJT1186" s="17"/>
      <c r="CJU1186" s="17"/>
      <c r="CJV1186" s="17"/>
      <c r="CJW1186" s="17"/>
      <c r="CJX1186" s="17"/>
      <c r="CJY1186" s="17"/>
      <c r="CJZ1186" s="17"/>
      <c r="CKA1186" s="17"/>
      <c r="CKB1186" s="17"/>
      <c r="CKC1186" s="17"/>
      <c r="CKD1186" s="17"/>
      <c r="CKE1186" s="17"/>
      <c r="CKF1186" s="17"/>
      <c r="CKG1186" s="17"/>
      <c r="CKH1186" s="17"/>
      <c r="CKI1186" s="17"/>
      <c r="CKJ1186" s="17"/>
      <c r="CKK1186" s="17"/>
      <c r="CKL1186" s="17"/>
      <c r="CKM1186" s="17"/>
      <c r="CKN1186" s="17"/>
      <c r="CKO1186" s="17"/>
      <c r="CKP1186" s="17"/>
      <c r="CKQ1186" s="17"/>
      <c r="CKR1186" s="17"/>
      <c r="CKS1186" s="17"/>
      <c r="CKT1186" s="17"/>
      <c r="CKU1186" s="17"/>
      <c r="CKV1186" s="17"/>
      <c r="CKW1186" s="17"/>
      <c r="CKX1186" s="17"/>
      <c r="CKY1186" s="17"/>
      <c r="CKZ1186" s="17"/>
      <c r="CLA1186" s="17"/>
      <c r="CLB1186" s="17"/>
      <c r="CLC1186" s="17"/>
      <c r="CLD1186" s="17"/>
      <c r="CLE1186" s="17"/>
      <c r="CLF1186" s="17"/>
      <c r="CLG1186" s="17"/>
      <c r="CLH1186" s="17"/>
      <c r="CLI1186" s="17"/>
      <c r="CLJ1186" s="17"/>
      <c r="CLK1186" s="17"/>
      <c r="CLL1186" s="17"/>
      <c r="CLM1186" s="17"/>
      <c r="CLN1186" s="17"/>
      <c r="CLO1186" s="17"/>
      <c r="CLP1186" s="17"/>
      <c r="CLQ1186" s="17"/>
      <c r="CLR1186" s="17"/>
      <c r="CLS1186" s="17"/>
      <c r="CLT1186" s="17"/>
      <c r="CLU1186" s="17"/>
      <c r="CLV1186" s="17"/>
      <c r="CLW1186" s="17"/>
      <c r="CLX1186" s="17"/>
      <c r="CLY1186" s="17"/>
      <c r="CLZ1186" s="17"/>
      <c r="CMA1186" s="17"/>
      <c r="CMB1186" s="17"/>
      <c r="CMC1186" s="17"/>
      <c r="CMD1186" s="17"/>
      <c r="CME1186" s="17"/>
      <c r="CMF1186" s="17"/>
      <c r="CMG1186" s="17"/>
      <c r="CMH1186" s="17"/>
      <c r="CMI1186" s="17"/>
      <c r="CMJ1186" s="17"/>
      <c r="CMK1186" s="17"/>
      <c r="CML1186" s="17"/>
      <c r="CMM1186" s="17"/>
      <c r="CMN1186" s="17"/>
      <c r="CMO1186" s="17"/>
      <c r="CMP1186" s="17"/>
      <c r="CMQ1186" s="17"/>
      <c r="CMR1186" s="17"/>
      <c r="CMS1186" s="17"/>
      <c r="CMT1186" s="17"/>
      <c r="CMU1186" s="17"/>
      <c r="CMV1186" s="17"/>
      <c r="CMW1186" s="17"/>
      <c r="CMX1186" s="17"/>
      <c r="CMY1186" s="17"/>
      <c r="CMZ1186" s="17"/>
      <c r="CNA1186" s="17"/>
      <c r="CNB1186" s="17"/>
      <c r="CNC1186" s="17"/>
      <c r="CND1186" s="17"/>
      <c r="CNE1186" s="17"/>
      <c r="CNF1186" s="17"/>
      <c r="CNG1186" s="17"/>
      <c r="CNH1186" s="17"/>
      <c r="CNI1186" s="17"/>
      <c r="CNJ1186" s="17"/>
      <c r="CNK1186" s="17"/>
      <c r="CNL1186" s="17"/>
      <c r="CNM1186" s="17"/>
      <c r="CNN1186" s="17"/>
      <c r="CNO1186" s="17"/>
      <c r="CNP1186" s="17"/>
      <c r="CNQ1186" s="17"/>
      <c r="CNR1186" s="17"/>
      <c r="CNS1186" s="17"/>
      <c r="CNT1186" s="17"/>
      <c r="CNU1186" s="17"/>
      <c r="CNV1186" s="17"/>
      <c r="CNW1186" s="17"/>
      <c r="CNX1186" s="17"/>
      <c r="CNY1186" s="17"/>
      <c r="CNZ1186" s="17"/>
      <c r="COA1186" s="17"/>
      <c r="COB1186" s="17"/>
      <c r="COC1186" s="17"/>
      <c r="COD1186" s="17"/>
      <c r="COE1186" s="17"/>
      <c r="COF1186" s="17"/>
      <c r="COG1186" s="17"/>
      <c r="COH1186" s="17"/>
      <c r="COI1186" s="17"/>
      <c r="COJ1186" s="17"/>
      <c r="COK1186" s="17"/>
      <c r="COL1186" s="17"/>
      <c r="COM1186" s="17"/>
      <c r="CON1186" s="17"/>
      <c r="COO1186" s="17"/>
      <c r="COP1186" s="17"/>
      <c r="COQ1186" s="17"/>
      <c r="COR1186" s="17"/>
      <c r="COS1186" s="17"/>
      <c r="COT1186" s="17"/>
      <c r="COU1186" s="17"/>
      <c r="COV1186" s="17"/>
      <c r="COW1186" s="17"/>
      <c r="COX1186" s="17"/>
      <c r="COY1186" s="17"/>
      <c r="COZ1186" s="17"/>
      <c r="CPA1186" s="17"/>
      <c r="CPB1186" s="17"/>
      <c r="CPC1186" s="17"/>
      <c r="CPD1186" s="17"/>
      <c r="CPE1186" s="17"/>
      <c r="CPF1186" s="17"/>
      <c r="CPG1186" s="17"/>
      <c r="CPH1186" s="17"/>
      <c r="CPI1186" s="17"/>
      <c r="CPJ1186" s="17"/>
      <c r="CPK1186" s="17"/>
      <c r="CPL1186" s="17"/>
      <c r="CPM1186" s="17"/>
      <c r="CPN1186" s="17"/>
      <c r="CPO1186" s="17"/>
      <c r="CPP1186" s="17"/>
      <c r="CPQ1186" s="17"/>
      <c r="CPR1186" s="17"/>
      <c r="CPS1186" s="17"/>
      <c r="CPT1186" s="17"/>
      <c r="CPU1186" s="17"/>
      <c r="CPV1186" s="17"/>
      <c r="CPW1186" s="17"/>
      <c r="CPX1186" s="17"/>
      <c r="CPY1186" s="17"/>
      <c r="CPZ1186" s="17"/>
      <c r="CQA1186" s="17"/>
      <c r="CQB1186" s="17"/>
      <c r="CQC1186" s="17"/>
      <c r="CQD1186" s="17"/>
      <c r="CQE1186" s="17"/>
      <c r="CQF1186" s="17"/>
      <c r="CQG1186" s="17"/>
      <c r="CQH1186" s="17"/>
      <c r="CQI1186" s="17"/>
      <c r="CQJ1186" s="17"/>
      <c r="CQK1186" s="17"/>
      <c r="CQL1186" s="17"/>
      <c r="CQM1186" s="17"/>
      <c r="CQN1186" s="17"/>
      <c r="CQO1186" s="17"/>
      <c r="CQP1186" s="17"/>
      <c r="CQQ1186" s="17"/>
      <c r="CQR1186" s="17"/>
      <c r="CQS1186" s="17"/>
      <c r="CQT1186" s="17"/>
      <c r="CQU1186" s="17"/>
      <c r="CQV1186" s="17"/>
      <c r="CQW1186" s="17"/>
      <c r="CQX1186" s="17"/>
      <c r="CQY1186" s="17"/>
      <c r="CQZ1186" s="17"/>
      <c r="CRA1186" s="17"/>
      <c r="CRB1186" s="17"/>
      <c r="CRC1186" s="17"/>
      <c r="CRD1186" s="17"/>
      <c r="CRE1186" s="17"/>
      <c r="CRF1186" s="17"/>
      <c r="CRG1186" s="17"/>
      <c r="CRH1186" s="17"/>
      <c r="CRI1186" s="17"/>
      <c r="CRJ1186" s="17"/>
      <c r="CRK1186" s="17"/>
      <c r="CRL1186" s="17"/>
      <c r="CRM1186" s="17"/>
      <c r="CRN1186" s="17"/>
      <c r="CRO1186" s="17"/>
      <c r="CRP1186" s="17"/>
      <c r="CRQ1186" s="17"/>
      <c r="CRR1186" s="17"/>
      <c r="CRS1186" s="17"/>
      <c r="CRT1186" s="17"/>
      <c r="CRU1186" s="17"/>
      <c r="CRV1186" s="17"/>
      <c r="CRW1186" s="17"/>
      <c r="CRX1186" s="17"/>
      <c r="CRY1186" s="17"/>
      <c r="CRZ1186" s="17"/>
      <c r="CSA1186" s="17"/>
      <c r="CSB1186" s="17"/>
      <c r="CSC1186" s="17"/>
      <c r="CSD1186" s="17"/>
      <c r="CSE1186" s="17"/>
      <c r="CSF1186" s="17"/>
      <c r="CSG1186" s="17"/>
      <c r="CSH1186" s="17"/>
      <c r="CSI1186" s="17"/>
      <c r="CSJ1186" s="17"/>
      <c r="CSK1186" s="17"/>
      <c r="CSL1186" s="17"/>
      <c r="CSM1186" s="17"/>
      <c r="CSN1186" s="17"/>
      <c r="CSO1186" s="17"/>
      <c r="CSP1186" s="17"/>
      <c r="CSQ1186" s="17"/>
      <c r="CSR1186" s="17"/>
      <c r="CSS1186" s="17"/>
      <c r="CST1186" s="17"/>
      <c r="CSU1186" s="17"/>
      <c r="CSV1186" s="17"/>
      <c r="CSW1186" s="17"/>
      <c r="CSX1186" s="17"/>
      <c r="CSY1186" s="17"/>
      <c r="CSZ1186" s="17"/>
      <c r="CTA1186" s="17"/>
      <c r="CTB1186" s="17"/>
      <c r="CTC1186" s="17"/>
      <c r="CTD1186" s="17"/>
      <c r="CTE1186" s="17"/>
      <c r="CTF1186" s="17"/>
      <c r="CTG1186" s="17"/>
      <c r="CTH1186" s="17"/>
      <c r="CTI1186" s="17"/>
      <c r="CTJ1186" s="17"/>
      <c r="CTK1186" s="17"/>
      <c r="CTL1186" s="17"/>
      <c r="CTM1186" s="17"/>
      <c r="CTN1186" s="17"/>
      <c r="CTO1186" s="17"/>
      <c r="CTP1186" s="17"/>
      <c r="CTQ1186" s="17"/>
      <c r="CTR1186" s="17"/>
      <c r="CTS1186" s="17"/>
      <c r="CTT1186" s="17"/>
      <c r="CTU1186" s="17"/>
      <c r="CTV1186" s="17"/>
      <c r="CTW1186" s="17"/>
      <c r="CTX1186" s="17"/>
      <c r="CTY1186" s="17"/>
      <c r="CTZ1186" s="17"/>
      <c r="CUA1186" s="17"/>
      <c r="CUB1186" s="17"/>
      <c r="CUC1186" s="17"/>
      <c r="CUD1186" s="17"/>
      <c r="CUE1186" s="17"/>
      <c r="CUF1186" s="17"/>
      <c r="CUG1186" s="17"/>
      <c r="CUH1186" s="17"/>
      <c r="CUI1186" s="17"/>
      <c r="CUJ1186" s="17"/>
      <c r="CUK1186" s="17"/>
      <c r="CUL1186" s="17"/>
      <c r="CUM1186" s="17"/>
      <c r="CUN1186" s="17"/>
      <c r="CUO1186" s="17"/>
      <c r="CUP1186" s="17"/>
      <c r="CUQ1186" s="17"/>
      <c r="CUR1186" s="17"/>
      <c r="CUS1186" s="17"/>
      <c r="CUT1186" s="17"/>
      <c r="CUU1186" s="17"/>
      <c r="CUV1186" s="17"/>
      <c r="CUW1186" s="17"/>
      <c r="CUX1186" s="17"/>
      <c r="CUY1186" s="17"/>
      <c r="CUZ1186" s="17"/>
      <c r="CVA1186" s="17"/>
      <c r="CVB1186" s="17"/>
      <c r="CVC1186" s="17"/>
      <c r="CVD1186" s="17"/>
      <c r="CVE1186" s="17"/>
      <c r="CVF1186" s="17"/>
      <c r="CVG1186" s="17"/>
      <c r="CVH1186" s="17"/>
      <c r="CVI1186" s="17"/>
      <c r="CVJ1186" s="17"/>
      <c r="CVK1186" s="17"/>
      <c r="CVL1186" s="17"/>
      <c r="CVM1186" s="17"/>
      <c r="CVN1186" s="17"/>
      <c r="CVO1186" s="17"/>
      <c r="CVP1186" s="17"/>
      <c r="CVQ1186" s="17"/>
      <c r="CVR1186" s="17"/>
      <c r="CVS1186" s="17"/>
      <c r="CVT1186" s="17"/>
      <c r="CVU1186" s="17"/>
      <c r="CVV1186" s="17"/>
      <c r="CVW1186" s="17"/>
      <c r="CVX1186" s="17"/>
      <c r="CVY1186" s="17"/>
      <c r="CVZ1186" s="17"/>
      <c r="CWA1186" s="17"/>
      <c r="CWB1186" s="17"/>
      <c r="CWC1186" s="17"/>
      <c r="CWD1186" s="17"/>
      <c r="CWE1186" s="17"/>
      <c r="CWF1186" s="17"/>
      <c r="CWG1186" s="17"/>
      <c r="CWH1186" s="17"/>
      <c r="CWI1186" s="17"/>
      <c r="CWJ1186" s="17"/>
      <c r="CWK1186" s="17"/>
      <c r="CWL1186" s="17"/>
      <c r="CWM1186" s="17"/>
      <c r="CWN1186" s="17"/>
      <c r="CWO1186" s="17"/>
      <c r="CWP1186" s="17"/>
      <c r="CWQ1186" s="17"/>
      <c r="CWR1186" s="17"/>
      <c r="CWS1186" s="17"/>
      <c r="CWT1186" s="17"/>
      <c r="CWU1186" s="17"/>
      <c r="CWV1186" s="17"/>
      <c r="CWW1186" s="17"/>
      <c r="CWX1186" s="17"/>
      <c r="CWY1186" s="17"/>
      <c r="CWZ1186" s="17"/>
      <c r="CXA1186" s="17"/>
      <c r="CXB1186" s="17"/>
      <c r="CXC1186" s="17"/>
      <c r="CXD1186" s="17"/>
      <c r="CXE1186" s="17"/>
      <c r="CXF1186" s="17"/>
      <c r="CXG1186" s="17"/>
      <c r="CXH1186" s="17"/>
      <c r="CXI1186" s="17"/>
      <c r="CXJ1186" s="17"/>
      <c r="CXK1186" s="17"/>
      <c r="CXL1186" s="17"/>
      <c r="CXM1186" s="17"/>
      <c r="CXN1186" s="17"/>
      <c r="CXO1186" s="17"/>
      <c r="CXP1186" s="17"/>
      <c r="CXQ1186" s="17"/>
      <c r="CXR1186" s="17"/>
      <c r="CXS1186" s="17"/>
      <c r="CXT1186" s="17"/>
      <c r="CXU1186" s="17"/>
      <c r="CXV1186" s="17"/>
      <c r="CXW1186" s="17"/>
      <c r="CXX1186" s="17"/>
      <c r="CXY1186" s="17"/>
      <c r="CXZ1186" s="17"/>
      <c r="CYA1186" s="17"/>
      <c r="CYB1186" s="17"/>
      <c r="CYC1186" s="17"/>
      <c r="CYD1186" s="17"/>
      <c r="CYE1186" s="17"/>
      <c r="CYF1186" s="17"/>
      <c r="CYG1186" s="17"/>
      <c r="CYH1186" s="17"/>
      <c r="CYI1186" s="17"/>
      <c r="CYJ1186" s="17"/>
      <c r="CYK1186" s="17"/>
      <c r="CYL1186" s="17"/>
      <c r="CYM1186" s="17"/>
      <c r="CYN1186" s="17"/>
      <c r="CYO1186" s="17"/>
      <c r="CYP1186" s="17"/>
      <c r="CYQ1186" s="17"/>
      <c r="CYR1186" s="17"/>
      <c r="CYS1186" s="17"/>
      <c r="CYT1186" s="17"/>
      <c r="CYU1186" s="17"/>
      <c r="CYV1186" s="17"/>
      <c r="CYW1186" s="17"/>
      <c r="CYX1186" s="17"/>
      <c r="CYY1186" s="17"/>
      <c r="CYZ1186" s="17"/>
      <c r="CZA1186" s="17"/>
      <c r="CZB1186" s="17"/>
      <c r="CZC1186" s="17"/>
      <c r="CZD1186" s="17"/>
      <c r="CZE1186" s="17"/>
      <c r="CZF1186" s="17"/>
      <c r="CZG1186" s="17"/>
      <c r="CZH1186" s="17"/>
      <c r="CZI1186" s="17"/>
      <c r="CZJ1186" s="17"/>
      <c r="CZK1186" s="17"/>
      <c r="CZL1186" s="17"/>
      <c r="CZM1186" s="17"/>
      <c r="CZN1186" s="17"/>
      <c r="CZO1186" s="17"/>
      <c r="CZP1186" s="17"/>
      <c r="CZQ1186" s="17"/>
      <c r="CZR1186" s="17"/>
      <c r="CZS1186" s="17"/>
      <c r="CZT1186" s="17"/>
      <c r="CZU1186" s="17"/>
      <c r="CZV1186" s="17"/>
      <c r="CZW1186" s="17"/>
      <c r="CZX1186" s="17"/>
      <c r="CZY1186" s="17"/>
      <c r="CZZ1186" s="17"/>
      <c r="DAA1186" s="17"/>
      <c r="DAB1186" s="17"/>
      <c r="DAC1186" s="17"/>
      <c r="DAD1186" s="17"/>
      <c r="DAE1186" s="17"/>
      <c r="DAF1186" s="17"/>
      <c r="DAG1186" s="17"/>
      <c r="DAH1186" s="17"/>
      <c r="DAI1186" s="17"/>
      <c r="DAJ1186" s="17"/>
      <c r="DAK1186" s="17"/>
      <c r="DAL1186" s="17"/>
      <c r="DAM1186" s="17"/>
      <c r="DAN1186" s="17"/>
      <c r="DAO1186" s="17"/>
      <c r="DAP1186" s="17"/>
      <c r="DAQ1186" s="17"/>
      <c r="DAR1186" s="17"/>
      <c r="DAS1186" s="17"/>
      <c r="DAT1186" s="17"/>
      <c r="DAU1186" s="17"/>
      <c r="DAV1186" s="17"/>
      <c r="DAW1186" s="17"/>
      <c r="DAX1186" s="17"/>
      <c r="DAY1186" s="17"/>
      <c r="DAZ1186" s="17"/>
      <c r="DBA1186" s="17"/>
      <c r="DBB1186" s="17"/>
      <c r="DBC1186" s="17"/>
      <c r="DBD1186" s="17"/>
      <c r="DBE1186" s="17"/>
      <c r="DBF1186" s="17"/>
      <c r="DBG1186" s="17"/>
      <c r="DBH1186" s="17"/>
      <c r="DBI1186" s="17"/>
      <c r="DBJ1186" s="17"/>
      <c r="DBK1186" s="17"/>
      <c r="DBL1186" s="17"/>
      <c r="DBM1186" s="17"/>
      <c r="DBN1186" s="17"/>
      <c r="DBO1186" s="17"/>
      <c r="DBP1186" s="17"/>
      <c r="DBQ1186" s="17"/>
      <c r="DBR1186" s="17"/>
      <c r="DBS1186" s="17"/>
      <c r="DBT1186" s="17"/>
      <c r="DBU1186" s="17"/>
      <c r="DBV1186" s="17"/>
      <c r="DBW1186" s="17"/>
      <c r="DBX1186" s="17"/>
      <c r="DBY1186" s="17"/>
      <c r="DBZ1186" s="17"/>
      <c r="DCA1186" s="17"/>
      <c r="DCB1186" s="17"/>
      <c r="DCC1186" s="17"/>
      <c r="DCD1186" s="17"/>
      <c r="DCE1186" s="17"/>
      <c r="DCF1186" s="17"/>
      <c r="DCG1186" s="17"/>
      <c r="DCH1186" s="17"/>
      <c r="DCI1186" s="17"/>
      <c r="DCJ1186" s="17"/>
      <c r="DCK1186" s="17"/>
      <c r="DCL1186" s="17"/>
      <c r="DCM1186" s="17"/>
      <c r="DCN1186" s="17"/>
      <c r="DCO1186" s="17"/>
      <c r="DCP1186" s="17"/>
      <c r="DCQ1186" s="17"/>
      <c r="DCR1186" s="17"/>
      <c r="DCS1186" s="17"/>
      <c r="DCT1186" s="17"/>
      <c r="DCU1186" s="17"/>
      <c r="DCV1186" s="17"/>
      <c r="DCW1186" s="17"/>
      <c r="DCX1186" s="17"/>
      <c r="DCY1186" s="17"/>
      <c r="DCZ1186" s="17"/>
      <c r="DDA1186" s="17"/>
      <c r="DDB1186" s="17"/>
      <c r="DDC1186" s="17"/>
      <c r="DDD1186" s="17"/>
      <c r="DDE1186" s="17"/>
      <c r="DDF1186" s="17"/>
      <c r="DDG1186" s="17"/>
      <c r="DDH1186" s="17"/>
      <c r="DDI1186" s="17"/>
      <c r="DDJ1186" s="17"/>
      <c r="DDK1186" s="17"/>
      <c r="DDL1186" s="17"/>
      <c r="DDM1186" s="17"/>
      <c r="DDN1186" s="17"/>
      <c r="DDO1186" s="17"/>
      <c r="DDP1186" s="17"/>
      <c r="DDQ1186" s="17"/>
      <c r="DDR1186" s="17"/>
      <c r="DDS1186" s="17"/>
      <c r="DDT1186" s="17"/>
      <c r="DDU1186" s="17"/>
      <c r="DDV1186" s="17"/>
      <c r="DDW1186" s="17"/>
      <c r="DDX1186" s="17"/>
      <c r="DDY1186" s="17"/>
      <c r="DDZ1186" s="17"/>
      <c r="DEA1186" s="17"/>
      <c r="DEB1186" s="17"/>
      <c r="DEC1186" s="17"/>
      <c r="DED1186" s="17"/>
      <c r="DEE1186" s="17"/>
      <c r="DEF1186" s="17"/>
      <c r="DEG1186" s="17"/>
      <c r="DEH1186" s="17"/>
      <c r="DEI1186" s="17"/>
      <c r="DEJ1186" s="17"/>
      <c r="DEK1186" s="17"/>
      <c r="DEL1186" s="17"/>
      <c r="DEM1186" s="17"/>
      <c r="DEN1186" s="17"/>
      <c r="DEO1186" s="17"/>
      <c r="DEP1186" s="17"/>
      <c r="DEQ1186" s="17"/>
      <c r="DER1186" s="17"/>
      <c r="DES1186" s="17"/>
      <c r="DET1186" s="17"/>
      <c r="DEU1186" s="17"/>
      <c r="DEV1186" s="17"/>
      <c r="DEW1186" s="17"/>
      <c r="DEX1186" s="17"/>
      <c r="DEY1186" s="17"/>
      <c r="DEZ1186" s="17"/>
      <c r="DFA1186" s="17"/>
      <c r="DFB1186" s="17"/>
      <c r="DFC1186" s="17"/>
      <c r="DFD1186" s="17"/>
      <c r="DFE1186" s="17"/>
      <c r="DFF1186" s="17"/>
      <c r="DFG1186" s="17"/>
      <c r="DFH1186" s="17"/>
      <c r="DFI1186" s="17"/>
      <c r="DFJ1186" s="17"/>
      <c r="DFK1186" s="17"/>
      <c r="DFL1186" s="17"/>
      <c r="DFM1186" s="17"/>
      <c r="DFN1186" s="17"/>
      <c r="DFO1186" s="17"/>
      <c r="DFP1186" s="17"/>
      <c r="DFQ1186" s="17"/>
      <c r="DFR1186" s="17"/>
      <c r="DFS1186" s="17"/>
      <c r="DFT1186" s="17"/>
      <c r="DFU1186" s="17"/>
      <c r="DFV1186" s="17"/>
      <c r="DFW1186" s="17"/>
      <c r="DFX1186" s="17"/>
      <c r="DFY1186" s="17"/>
      <c r="DFZ1186" s="17"/>
      <c r="DGA1186" s="17"/>
      <c r="DGB1186" s="17"/>
      <c r="DGC1186" s="17"/>
      <c r="DGD1186" s="17"/>
      <c r="DGE1186" s="17"/>
      <c r="DGF1186" s="17"/>
      <c r="DGG1186" s="17"/>
      <c r="DGH1186" s="17"/>
      <c r="DGI1186" s="17"/>
      <c r="DGJ1186" s="17"/>
      <c r="DGK1186" s="17"/>
      <c r="DGL1186" s="17"/>
      <c r="DGM1186" s="17"/>
      <c r="DGN1186" s="17"/>
      <c r="DGO1186" s="17"/>
      <c r="DGP1186" s="17"/>
      <c r="DGQ1186" s="17"/>
      <c r="DGR1186" s="17"/>
      <c r="DGS1186" s="17"/>
      <c r="DGT1186" s="17"/>
      <c r="DGU1186" s="17"/>
      <c r="DGV1186" s="17"/>
      <c r="DGW1186" s="17"/>
      <c r="DGX1186" s="17"/>
      <c r="DGY1186" s="17"/>
      <c r="DGZ1186" s="17"/>
      <c r="DHA1186" s="17"/>
      <c r="DHB1186" s="17"/>
      <c r="DHC1186" s="17"/>
      <c r="DHD1186" s="17"/>
      <c r="DHE1186" s="17"/>
      <c r="DHF1186" s="17"/>
      <c r="DHG1186" s="17"/>
      <c r="DHH1186" s="17"/>
      <c r="DHI1186" s="17"/>
      <c r="DHJ1186" s="17"/>
      <c r="DHK1186" s="17"/>
      <c r="DHL1186" s="17"/>
      <c r="DHM1186" s="17"/>
      <c r="DHN1186" s="17"/>
      <c r="DHO1186" s="17"/>
      <c r="DHP1186" s="17"/>
      <c r="DHQ1186" s="17"/>
      <c r="DHR1186" s="17"/>
      <c r="DHS1186" s="17"/>
      <c r="DHT1186" s="17"/>
      <c r="DHU1186" s="17"/>
      <c r="DHV1186" s="17"/>
      <c r="DHW1186" s="17"/>
      <c r="DHX1186" s="17"/>
      <c r="DHY1186" s="17"/>
      <c r="DHZ1186" s="17"/>
      <c r="DIA1186" s="17"/>
      <c r="DIB1186" s="17"/>
      <c r="DIC1186" s="17"/>
      <c r="DID1186" s="17"/>
      <c r="DIE1186" s="17"/>
      <c r="DIF1186" s="17"/>
      <c r="DIG1186" s="17"/>
      <c r="DIH1186" s="17"/>
      <c r="DII1186" s="17"/>
      <c r="DIJ1186" s="17"/>
      <c r="DIK1186" s="17"/>
      <c r="DIL1186" s="17"/>
      <c r="DIM1186" s="17"/>
      <c r="DIN1186" s="17"/>
      <c r="DIO1186" s="17"/>
      <c r="DIP1186" s="17"/>
      <c r="DIQ1186" s="17"/>
      <c r="DIR1186" s="17"/>
      <c r="DIS1186" s="17"/>
      <c r="DIT1186" s="17"/>
      <c r="DIU1186" s="17"/>
      <c r="DIV1186" s="17"/>
      <c r="DIW1186" s="17"/>
      <c r="DIX1186" s="17"/>
      <c r="DIY1186" s="17"/>
      <c r="DIZ1186" s="17"/>
      <c r="DJA1186" s="17"/>
      <c r="DJB1186" s="17"/>
      <c r="DJC1186" s="17"/>
      <c r="DJD1186" s="17"/>
      <c r="DJE1186" s="17"/>
      <c r="DJF1186" s="17"/>
      <c r="DJG1186" s="17"/>
      <c r="DJH1186" s="17"/>
      <c r="DJI1186" s="17"/>
      <c r="DJJ1186" s="17"/>
      <c r="DJK1186" s="17"/>
      <c r="DJL1186" s="17"/>
      <c r="DJM1186" s="17"/>
      <c r="DJN1186" s="17"/>
      <c r="DJO1186" s="17"/>
      <c r="DJP1186" s="17"/>
      <c r="DJQ1186" s="17"/>
      <c r="DJR1186" s="17"/>
      <c r="DJS1186" s="17"/>
      <c r="DJT1186" s="17"/>
      <c r="DJU1186" s="17"/>
      <c r="DJV1186" s="17"/>
      <c r="DJW1186" s="17"/>
      <c r="DJX1186" s="17"/>
      <c r="DJY1186" s="17"/>
      <c r="DJZ1186" s="17"/>
      <c r="DKA1186" s="17"/>
      <c r="DKB1186" s="17"/>
      <c r="DKC1186" s="17"/>
      <c r="DKD1186" s="17"/>
      <c r="DKE1186" s="17"/>
      <c r="DKF1186" s="17"/>
      <c r="DKG1186" s="17"/>
      <c r="DKH1186" s="17"/>
      <c r="DKI1186" s="17"/>
      <c r="DKJ1186" s="17"/>
      <c r="DKK1186" s="17"/>
      <c r="DKL1186" s="17"/>
      <c r="DKM1186" s="17"/>
      <c r="DKN1186" s="17"/>
      <c r="DKO1186" s="17"/>
      <c r="DKP1186" s="17"/>
      <c r="DKQ1186" s="17"/>
      <c r="DKR1186" s="17"/>
      <c r="DKS1186" s="17"/>
      <c r="DKT1186" s="17"/>
      <c r="DKU1186" s="17"/>
      <c r="DKV1186" s="17"/>
      <c r="DKW1186" s="17"/>
      <c r="DKX1186" s="17"/>
      <c r="DKY1186" s="17"/>
      <c r="DKZ1186" s="17"/>
      <c r="DLA1186" s="17"/>
      <c r="DLB1186" s="17"/>
      <c r="DLC1186" s="17"/>
      <c r="DLD1186" s="17"/>
      <c r="DLE1186" s="17"/>
      <c r="DLF1186" s="17"/>
      <c r="DLG1186" s="17"/>
      <c r="DLH1186" s="17"/>
      <c r="DLI1186" s="17"/>
      <c r="DLJ1186" s="17"/>
      <c r="DLK1186" s="17"/>
      <c r="DLL1186" s="17"/>
      <c r="DLM1186" s="17"/>
      <c r="DLN1186" s="17"/>
      <c r="DLO1186" s="17"/>
      <c r="DLP1186" s="17"/>
      <c r="DLQ1186" s="17"/>
      <c r="DLR1186" s="17"/>
      <c r="DLS1186" s="17"/>
      <c r="DLT1186" s="17"/>
      <c r="DLU1186" s="17"/>
      <c r="DLV1186" s="17"/>
      <c r="DLW1186" s="17"/>
      <c r="DLX1186" s="17"/>
      <c r="DLY1186" s="17"/>
      <c r="DLZ1186" s="17"/>
      <c r="DMA1186" s="17"/>
      <c r="DMB1186" s="17"/>
      <c r="DMC1186" s="17"/>
      <c r="DMD1186" s="17"/>
      <c r="DME1186" s="17"/>
      <c r="DMF1186" s="17"/>
      <c r="DMG1186" s="17"/>
      <c r="DMH1186" s="17"/>
      <c r="DMI1186" s="17"/>
      <c r="DMJ1186" s="17"/>
      <c r="DMK1186" s="17"/>
      <c r="DML1186" s="17"/>
      <c r="DMM1186" s="17"/>
      <c r="DMN1186" s="17"/>
      <c r="DMO1186" s="17"/>
      <c r="DMP1186" s="17"/>
      <c r="DMQ1186" s="17"/>
      <c r="DMR1186" s="17"/>
      <c r="DMS1186" s="17"/>
      <c r="DMT1186" s="17"/>
      <c r="DMU1186" s="17"/>
      <c r="DMV1186" s="17"/>
      <c r="DMW1186" s="17"/>
      <c r="DMX1186" s="17"/>
      <c r="DMY1186" s="17"/>
      <c r="DMZ1186" s="17"/>
      <c r="DNA1186" s="17"/>
      <c r="DNB1186" s="17"/>
      <c r="DNC1186" s="17"/>
      <c r="DND1186" s="17"/>
      <c r="DNE1186" s="17"/>
      <c r="DNF1186" s="17"/>
      <c r="DNG1186" s="17"/>
      <c r="DNH1186" s="17"/>
      <c r="DNI1186" s="17"/>
      <c r="DNJ1186" s="17"/>
      <c r="DNK1186" s="17"/>
      <c r="DNL1186" s="17"/>
      <c r="DNM1186" s="17"/>
      <c r="DNN1186" s="17"/>
      <c r="DNO1186" s="17"/>
      <c r="DNP1186" s="17"/>
      <c r="DNQ1186" s="17"/>
      <c r="DNR1186" s="17"/>
      <c r="DNS1186" s="17"/>
      <c r="DNT1186" s="17"/>
      <c r="DNU1186" s="17"/>
      <c r="DNV1186" s="17"/>
      <c r="DNW1186" s="17"/>
      <c r="DNX1186" s="17"/>
      <c r="DNY1186" s="17"/>
      <c r="DNZ1186" s="17"/>
      <c r="DOA1186" s="17"/>
      <c r="DOB1186" s="17"/>
      <c r="DOC1186" s="17"/>
      <c r="DOD1186" s="17"/>
      <c r="DOE1186" s="17"/>
      <c r="DOF1186" s="17"/>
      <c r="DOG1186" s="17"/>
      <c r="DOH1186" s="17"/>
      <c r="DOI1186" s="17"/>
      <c r="DOJ1186" s="17"/>
      <c r="DOK1186" s="17"/>
      <c r="DOL1186" s="17"/>
      <c r="DOM1186" s="17"/>
      <c r="DON1186" s="17"/>
      <c r="DOO1186" s="17"/>
      <c r="DOP1186" s="17"/>
      <c r="DOQ1186" s="17"/>
      <c r="DOR1186" s="17"/>
      <c r="DOS1186" s="17"/>
      <c r="DOT1186" s="17"/>
      <c r="DOU1186" s="17"/>
      <c r="DOV1186" s="17"/>
      <c r="DOW1186" s="17"/>
      <c r="DOX1186" s="17"/>
      <c r="DOY1186" s="17"/>
      <c r="DOZ1186" s="17"/>
      <c r="DPA1186" s="17"/>
      <c r="DPB1186" s="17"/>
      <c r="DPC1186" s="17"/>
      <c r="DPD1186" s="17"/>
      <c r="DPE1186" s="17"/>
      <c r="DPF1186" s="17"/>
      <c r="DPG1186" s="17"/>
      <c r="DPH1186" s="17"/>
      <c r="DPI1186" s="17"/>
      <c r="DPJ1186" s="17"/>
      <c r="DPK1186" s="17"/>
      <c r="DPL1186" s="17"/>
      <c r="DPM1186" s="17"/>
      <c r="DPN1186" s="17"/>
      <c r="DPO1186" s="17"/>
      <c r="DPP1186" s="17"/>
      <c r="DPQ1186" s="17"/>
      <c r="DPR1186" s="17"/>
      <c r="DPS1186" s="17"/>
      <c r="DPT1186" s="17"/>
      <c r="DPU1186" s="17"/>
      <c r="DPV1186" s="17"/>
      <c r="DPW1186" s="17"/>
      <c r="DPX1186" s="17"/>
      <c r="DPY1186" s="17"/>
      <c r="DPZ1186" s="17"/>
      <c r="DQA1186" s="17"/>
      <c r="DQB1186" s="17"/>
      <c r="DQC1186" s="17"/>
      <c r="DQD1186" s="17"/>
      <c r="DQE1186" s="17"/>
      <c r="DQF1186" s="17"/>
      <c r="DQG1186" s="17"/>
      <c r="DQH1186" s="17"/>
      <c r="DQI1186" s="17"/>
      <c r="DQJ1186" s="17"/>
      <c r="DQK1186" s="17"/>
      <c r="DQL1186" s="17"/>
      <c r="DQM1186" s="17"/>
      <c r="DQN1186" s="17"/>
      <c r="DQO1186" s="17"/>
      <c r="DQP1186" s="17"/>
      <c r="DQQ1186" s="17"/>
      <c r="DQR1186" s="17"/>
      <c r="DQS1186" s="17"/>
      <c r="DQT1186" s="17"/>
      <c r="DQU1186" s="17"/>
      <c r="DQV1186" s="17"/>
      <c r="DQW1186" s="17"/>
      <c r="DQX1186" s="17"/>
      <c r="DQY1186" s="17"/>
      <c r="DQZ1186" s="17"/>
      <c r="DRA1186" s="17"/>
      <c r="DRB1186" s="17"/>
      <c r="DRC1186" s="17"/>
      <c r="DRD1186" s="17"/>
      <c r="DRE1186" s="17"/>
      <c r="DRF1186" s="17"/>
      <c r="DRG1186" s="17"/>
      <c r="DRH1186" s="17"/>
      <c r="DRI1186" s="17"/>
      <c r="DRJ1186" s="17"/>
      <c r="DRK1186" s="17"/>
      <c r="DRL1186" s="17"/>
      <c r="DRM1186" s="17"/>
      <c r="DRN1186" s="17"/>
      <c r="DRO1186" s="17"/>
      <c r="DRP1186" s="17"/>
      <c r="DRQ1186" s="17"/>
      <c r="DRR1186" s="17"/>
      <c r="DRS1186" s="17"/>
      <c r="DRT1186" s="17"/>
      <c r="DRU1186" s="17"/>
      <c r="DRV1186" s="17"/>
      <c r="DRW1186" s="17"/>
      <c r="DRX1186" s="17"/>
      <c r="DRY1186" s="17"/>
      <c r="DRZ1186" s="17"/>
      <c r="DSA1186" s="17"/>
      <c r="DSB1186" s="17"/>
      <c r="DSC1186" s="17"/>
      <c r="DSD1186" s="17"/>
      <c r="DSE1186" s="17"/>
      <c r="DSF1186" s="17"/>
      <c r="DSG1186" s="17"/>
      <c r="DSH1186" s="17"/>
      <c r="DSI1186" s="17"/>
      <c r="DSJ1186" s="17"/>
      <c r="DSK1186" s="17"/>
      <c r="DSL1186" s="17"/>
      <c r="DSM1186" s="17"/>
      <c r="DSN1186" s="17"/>
      <c r="DSO1186" s="17"/>
      <c r="DSP1186" s="17"/>
      <c r="DSQ1186" s="17"/>
      <c r="DSR1186" s="17"/>
      <c r="DSS1186" s="17"/>
      <c r="DST1186" s="17"/>
      <c r="DSU1186" s="17"/>
      <c r="DSV1186" s="17"/>
      <c r="DSW1186" s="17"/>
      <c r="DSX1186" s="17"/>
      <c r="DSY1186" s="17"/>
      <c r="DSZ1186" s="17"/>
      <c r="DTA1186" s="17"/>
      <c r="DTB1186" s="17"/>
      <c r="DTC1186" s="17"/>
      <c r="DTD1186" s="17"/>
      <c r="DTE1186" s="17"/>
      <c r="DTF1186" s="17"/>
      <c r="DTG1186" s="17"/>
      <c r="DTH1186" s="17"/>
      <c r="DTI1186" s="17"/>
      <c r="DTJ1186" s="17"/>
      <c r="DTK1186" s="17"/>
      <c r="DTL1186" s="17"/>
      <c r="DTM1186" s="17"/>
      <c r="DTN1186" s="17"/>
      <c r="DTO1186" s="17"/>
      <c r="DTP1186" s="17"/>
      <c r="DTQ1186" s="17"/>
      <c r="DTR1186" s="17"/>
      <c r="DTS1186" s="17"/>
      <c r="DTT1186" s="17"/>
      <c r="DTU1186" s="17"/>
      <c r="DTV1186" s="17"/>
      <c r="DTW1186" s="17"/>
      <c r="DTX1186" s="17"/>
      <c r="DTY1186" s="17"/>
      <c r="DTZ1186" s="17"/>
      <c r="DUA1186" s="17"/>
      <c r="DUB1186" s="17"/>
      <c r="DUC1186" s="17"/>
      <c r="DUD1186" s="17"/>
      <c r="DUE1186" s="17"/>
      <c r="DUF1186" s="17"/>
      <c r="DUG1186" s="17"/>
      <c r="DUH1186" s="17"/>
      <c r="DUI1186" s="17"/>
      <c r="DUJ1186" s="17"/>
      <c r="DUK1186" s="17"/>
      <c r="DUL1186" s="17"/>
      <c r="DUM1186" s="17"/>
      <c r="DUN1186" s="17"/>
      <c r="DUO1186" s="17"/>
      <c r="DUP1186" s="17"/>
      <c r="DUQ1186" s="17"/>
      <c r="DUR1186" s="17"/>
      <c r="DUS1186" s="17"/>
      <c r="DUT1186" s="17"/>
      <c r="DUU1186" s="17"/>
      <c r="DUV1186" s="17"/>
      <c r="DUW1186" s="17"/>
      <c r="DUX1186" s="17"/>
      <c r="DUY1186" s="17"/>
      <c r="DUZ1186" s="17"/>
      <c r="DVA1186" s="17"/>
      <c r="DVB1186" s="17"/>
      <c r="DVC1186" s="17"/>
      <c r="DVD1186" s="17"/>
      <c r="DVE1186" s="17"/>
      <c r="DVF1186" s="17"/>
      <c r="DVG1186" s="17"/>
      <c r="DVH1186" s="17"/>
      <c r="DVI1186" s="17"/>
      <c r="DVJ1186" s="17"/>
      <c r="DVK1186" s="17"/>
      <c r="DVL1186" s="17"/>
      <c r="DVM1186" s="17"/>
      <c r="DVN1186" s="17"/>
      <c r="DVO1186" s="17"/>
      <c r="DVP1186" s="17"/>
      <c r="DVQ1186" s="17"/>
      <c r="DVR1186" s="17"/>
      <c r="DVS1186" s="17"/>
      <c r="DVT1186" s="17"/>
      <c r="DVU1186" s="17"/>
      <c r="DVV1186" s="17"/>
      <c r="DVW1186" s="17"/>
      <c r="DVX1186" s="17"/>
      <c r="DVY1186" s="17"/>
      <c r="DVZ1186" s="17"/>
      <c r="DWA1186" s="17"/>
      <c r="DWB1186" s="17"/>
      <c r="DWC1186" s="17"/>
      <c r="DWD1186" s="17"/>
      <c r="DWE1186" s="17"/>
      <c r="DWF1186" s="17"/>
      <c r="DWG1186" s="17"/>
      <c r="DWH1186" s="17"/>
      <c r="DWI1186" s="17"/>
      <c r="DWJ1186" s="17"/>
      <c r="DWK1186" s="17"/>
      <c r="DWL1186" s="17"/>
      <c r="DWM1186" s="17"/>
      <c r="DWN1186" s="17"/>
      <c r="DWO1186" s="17"/>
      <c r="DWP1186" s="17"/>
      <c r="DWQ1186" s="17"/>
      <c r="DWR1186" s="17"/>
      <c r="DWS1186" s="17"/>
      <c r="DWT1186" s="17"/>
      <c r="DWU1186" s="17"/>
      <c r="DWV1186" s="17"/>
      <c r="DWW1186" s="17"/>
      <c r="DWX1186" s="17"/>
      <c r="DWY1186" s="17"/>
      <c r="DWZ1186" s="17"/>
      <c r="DXA1186" s="17"/>
      <c r="DXB1186" s="17"/>
      <c r="DXC1186" s="17"/>
      <c r="DXD1186" s="17"/>
      <c r="DXE1186" s="17"/>
      <c r="DXF1186" s="17"/>
      <c r="DXG1186" s="17"/>
      <c r="DXH1186" s="17"/>
      <c r="DXI1186" s="17"/>
      <c r="DXJ1186" s="17"/>
      <c r="DXK1186" s="17"/>
      <c r="DXL1186" s="17"/>
      <c r="DXM1186" s="17"/>
      <c r="DXN1186" s="17"/>
      <c r="DXO1186" s="17"/>
      <c r="DXP1186" s="17"/>
      <c r="DXQ1186" s="17"/>
      <c r="DXR1186" s="17"/>
      <c r="DXS1186" s="17"/>
      <c r="DXT1186" s="17"/>
      <c r="DXU1186" s="17"/>
      <c r="DXV1186" s="17"/>
      <c r="DXW1186" s="17"/>
      <c r="DXX1186" s="17"/>
      <c r="DXY1186" s="17"/>
      <c r="DXZ1186" s="17"/>
      <c r="DYA1186" s="17"/>
      <c r="DYB1186" s="17"/>
      <c r="DYC1186" s="17"/>
      <c r="DYD1186" s="17"/>
      <c r="DYE1186" s="17"/>
      <c r="DYF1186" s="17"/>
      <c r="DYG1186" s="17"/>
      <c r="DYH1186" s="17"/>
      <c r="DYI1186" s="17"/>
      <c r="DYJ1186" s="17"/>
      <c r="DYK1186" s="17"/>
      <c r="DYL1186" s="17"/>
      <c r="DYM1186" s="17"/>
      <c r="DYN1186" s="17"/>
      <c r="DYO1186" s="17"/>
      <c r="DYP1186" s="17"/>
      <c r="DYQ1186" s="17"/>
      <c r="DYR1186" s="17"/>
      <c r="DYS1186" s="17"/>
      <c r="DYT1186" s="17"/>
      <c r="DYU1186" s="17"/>
      <c r="DYV1186" s="17"/>
      <c r="DYW1186" s="17"/>
      <c r="DYX1186" s="17"/>
      <c r="DYY1186" s="17"/>
      <c r="DYZ1186" s="17"/>
      <c r="DZA1186" s="17"/>
      <c r="DZB1186" s="17"/>
      <c r="DZC1186" s="17"/>
      <c r="DZD1186" s="17"/>
      <c r="DZE1186" s="17"/>
      <c r="DZF1186" s="17"/>
      <c r="DZG1186" s="17"/>
      <c r="DZH1186" s="17"/>
      <c r="DZI1186" s="17"/>
      <c r="DZJ1186" s="17"/>
      <c r="DZK1186" s="17"/>
      <c r="DZL1186" s="17"/>
      <c r="DZM1186" s="17"/>
      <c r="DZN1186" s="17"/>
      <c r="DZO1186" s="17"/>
      <c r="DZP1186" s="17"/>
      <c r="DZQ1186" s="17"/>
      <c r="DZR1186" s="17"/>
      <c r="DZS1186" s="17"/>
      <c r="DZT1186" s="17"/>
      <c r="DZU1186" s="17"/>
      <c r="DZV1186" s="17"/>
      <c r="DZW1186" s="17"/>
      <c r="DZX1186" s="17"/>
      <c r="DZY1186" s="17"/>
      <c r="DZZ1186" s="17"/>
      <c r="EAA1186" s="17"/>
      <c r="EAB1186" s="17"/>
      <c r="EAC1186" s="17"/>
      <c r="EAD1186" s="17"/>
      <c r="EAE1186" s="17"/>
      <c r="EAF1186" s="17"/>
      <c r="EAG1186" s="17"/>
      <c r="EAH1186" s="17"/>
      <c r="EAI1186" s="17"/>
      <c r="EAJ1186" s="17"/>
      <c r="EAK1186" s="17"/>
      <c r="EAL1186" s="17"/>
      <c r="EAM1186" s="17"/>
      <c r="EAN1186" s="17"/>
      <c r="EAO1186" s="17"/>
      <c r="EAP1186" s="17"/>
      <c r="EAQ1186" s="17"/>
      <c r="EAR1186" s="17"/>
      <c r="EAS1186" s="17"/>
      <c r="EAT1186" s="17"/>
      <c r="EAU1186" s="17"/>
      <c r="EAV1186" s="17"/>
      <c r="EAW1186" s="17"/>
      <c r="EAX1186" s="17"/>
      <c r="EAY1186" s="17"/>
      <c r="EAZ1186" s="17"/>
      <c r="EBA1186" s="17"/>
      <c r="EBB1186" s="17"/>
      <c r="EBC1186" s="17"/>
      <c r="EBD1186" s="17"/>
      <c r="EBE1186" s="17"/>
      <c r="EBF1186" s="17"/>
      <c r="EBG1186" s="17"/>
      <c r="EBH1186" s="17"/>
      <c r="EBI1186" s="17"/>
      <c r="EBJ1186" s="17"/>
      <c r="EBK1186" s="17"/>
      <c r="EBL1186" s="17"/>
      <c r="EBM1186" s="17"/>
      <c r="EBN1186" s="17"/>
      <c r="EBO1186" s="17"/>
      <c r="EBP1186" s="17"/>
      <c r="EBQ1186" s="17"/>
      <c r="EBR1186" s="17"/>
      <c r="EBS1186" s="17"/>
      <c r="EBT1186" s="17"/>
      <c r="EBU1186" s="17"/>
      <c r="EBV1186" s="17"/>
      <c r="EBW1186" s="17"/>
      <c r="EBX1186" s="17"/>
      <c r="EBY1186" s="17"/>
      <c r="EBZ1186" s="17"/>
      <c r="ECA1186" s="17"/>
      <c r="ECB1186" s="17"/>
      <c r="ECC1186" s="17"/>
      <c r="ECD1186" s="17"/>
      <c r="ECE1186" s="17"/>
      <c r="ECF1186" s="17"/>
      <c r="ECG1186" s="17"/>
      <c r="ECH1186" s="17"/>
      <c r="ECI1186" s="17"/>
      <c r="ECJ1186" s="17"/>
      <c r="ECK1186" s="17"/>
      <c r="ECL1186" s="17"/>
      <c r="ECM1186" s="17"/>
      <c r="ECN1186" s="17"/>
      <c r="ECO1186" s="17"/>
      <c r="ECP1186" s="17"/>
      <c r="ECQ1186" s="17"/>
      <c r="ECR1186" s="17"/>
      <c r="ECS1186" s="17"/>
      <c r="ECT1186" s="17"/>
      <c r="ECU1186" s="17"/>
      <c r="ECV1186" s="17"/>
      <c r="ECW1186" s="17"/>
      <c r="ECX1186" s="17"/>
      <c r="ECY1186" s="17"/>
      <c r="ECZ1186" s="17"/>
      <c r="EDA1186" s="17"/>
      <c r="EDB1186" s="17"/>
      <c r="EDC1186" s="17"/>
      <c r="EDD1186" s="17"/>
      <c r="EDE1186" s="17"/>
      <c r="EDF1186" s="17"/>
      <c r="EDG1186" s="17"/>
      <c r="EDH1186" s="17"/>
      <c r="EDI1186" s="17"/>
      <c r="EDJ1186" s="17"/>
      <c r="EDK1186" s="17"/>
      <c r="EDL1186" s="17"/>
      <c r="EDM1186" s="17"/>
      <c r="EDN1186" s="17"/>
      <c r="EDO1186" s="17"/>
      <c r="EDP1186" s="17"/>
      <c r="EDQ1186" s="17"/>
      <c r="EDR1186" s="17"/>
      <c r="EDS1186" s="17"/>
      <c r="EDT1186" s="17"/>
      <c r="EDU1186" s="17"/>
      <c r="EDV1186" s="17"/>
      <c r="EDW1186" s="17"/>
      <c r="EDX1186" s="17"/>
      <c r="EDY1186" s="17"/>
      <c r="EDZ1186" s="17"/>
      <c r="EEA1186" s="17"/>
      <c r="EEB1186" s="17"/>
      <c r="EEC1186" s="17"/>
      <c r="EED1186" s="17"/>
      <c r="EEE1186" s="17"/>
      <c r="EEF1186" s="17"/>
      <c r="EEG1186" s="17"/>
      <c r="EEH1186" s="17"/>
      <c r="EEI1186" s="17"/>
      <c r="EEJ1186" s="17"/>
      <c r="EEK1186" s="17"/>
      <c r="EEL1186" s="17"/>
      <c r="EEM1186" s="17"/>
      <c r="EEN1186" s="17"/>
      <c r="EEO1186" s="17"/>
      <c r="EEP1186" s="17"/>
      <c r="EEQ1186" s="17"/>
      <c r="EER1186" s="17"/>
      <c r="EES1186" s="17"/>
      <c r="EET1186" s="17"/>
      <c r="EEU1186" s="17"/>
      <c r="EEV1186" s="17"/>
      <c r="EEW1186" s="17"/>
      <c r="EEX1186" s="17"/>
      <c r="EEY1186" s="17"/>
      <c r="EEZ1186" s="17"/>
      <c r="EFA1186" s="17"/>
      <c r="EFB1186" s="17"/>
      <c r="EFC1186" s="17"/>
      <c r="EFD1186" s="17"/>
      <c r="EFE1186" s="17"/>
      <c r="EFF1186" s="17"/>
      <c r="EFG1186" s="17"/>
      <c r="EFH1186" s="17"/>
      <c r="EFI1186" s="17"/>
      <c r="EFJ1186" s="17"/>
      <c r="EFK1186" s="17"/>
      <c r="EFL1186" s="17"/>
      <c r="EFM1186" s="17"/>
      <c r="EFN1186" s="17"/>
      <c r="EFO1186" s="17"/>
      <c r="EFP1186" s="17"/>
      <c r="EFQ1186" s="17"/>
      <c r="EFR1186" s="17"/>
      <c r="EFS1186" s="17"/>
      <c r="EFT1186" s="17"/>
      <c r="EFU1186" s="17"/>
      <c r="EFV1186" s="17"/>
      <c r="EFW1186" s="17"/>
      <c r="EFX1186" s="17"/>
      <c r="EFY1186" s="17"/>
      <c r="EFZ1186" s="17"/>
      <c r="EGA1186" s="17"/>
      <c r="EGB1186" s="17"/>
      <c r="EGC1186" s="17"/>
      <c r="EGD1186" s="17"/>
      <c r="EGE1186" s="17"/>
      <c r="EGF1186" s="17"/>
      <c r="EGG1186" s="17"/>
      <c r="EGH1186" s="17"/>
      <c r="EGI1186" s="17"/>
      <c r="EGJ1186" s="17"/>
      <c r="EGK1186" s="17"/>
      <c r="EGL1186" s="17"/>
      <c r="EGM1186" s="17"/>
      <c r="EGN1186" s="17"/>
      <c r="EGO1186" s="17"/>
      <c r="EGP1186" s="17"/>
      <c r="EGQ1186" s="17"/>
      <c r="EGR1186" s="17"/>
      <c r="EGS1186" s="17"/>
      <c r="EGT1186" s="17"/>
      <c r="EGU1186" s="17"/>
      <c r="EGV1186" s="17"/>
      <c r="EGW1186" s="17"/>
      <c r="EGX1186" s="17"/>
      <c r="EGY1186" s="17"/>
      <c r="EGZ1186" s="17"/>
      <c r="EHA1186" s="17"/>
      <c r="EHB1186" s="17"/>
      <c r="EHC1186" s="17"/>
      <c r="EHD1186" s="17"/>
      <c r="EHE1186" s="17"/>
      <c r="EHF1186" s="17"/>
      <c r="EHG1186" s="17"/>
      <c r="EHH1186" s="17"/>
      <c r="EHI1186" s="17"/>
      <c r="EHJ1186" s="17"/>
      <c r="EHK1186" s="17"/>
      <c r="EHL1186" s="17"/>
      <c r="EHM1186" s="17"/>
      <c r="EHN1186" s="17"/>
      <c r="EHO1186" s="17"/>
      <c r="EHP1186" s="17"/>
      <c r="EHQ1186" s="17"/>
      <c r="EHR1186" s="17"/>
      <c r="EHS1186" s="17"/>
      <c r="EHT1186" s="17"/>
      <c r="EHU1186" s="17"/>
      <c r="EHV1186" s="17"/>
      <c r="EHW1186" s="17"/>
      <c r="EHX1186" s="17"/>
      <c r="EHY1186" s="17"/>
      <c r="EHZ1186" s="17"/>
      <c r="EIA1186" s="17"/>
      <c r="EIB1186" s="17"/>
      <c r="EIC1186" s="17"/>
      <c r="EID1186" s="17"/>
      <c r="EIE1186" s="17"/>
      <c r="EIF1186" s="17"/>
      <c r="EIG1186" s="17"/>
      <c r="EIH1186" s="17"/>
      <c r="EII1186" s="17"/>
      <c r="EIJ1186" s="17"/>
      <c r="EIK1186" s="17"/>
      <c r="EIL1186" s="17"/>
      <c r="EIM1186" s="17"/>
      <c r="EIN1186" s="17"/>
      <c r="EIO1186" s="17"/>
      <c r="EIP1186" s="17"/>
      <c r="EIQ1186" s="17"/>
      <c r="EIR1186" s="17"/>
      <c r="EIS1186" s="17"/>
      <c r="EIT1186" s="17"/>
      <c r="EIU1186" s="17"/>
      <c r="EIV1186" s="17"/>
      <c r="EIW1186" s="17"/>
      <c r="EIX1186" s="17"/>
      <c r="EIY1186" s="17"/>
      <c r="EIZ1186" s="17"/>
      <c r="EJA1186" s="17"/>
      <c r="EJB1186" s="17"/>
      <c r="EJC1186" s="17"/>
      <c r="EJD1186" s="17"/>
      <c r="EJE1186" s="17"/>
      <c r="EJF1186" s="17"/>
      <c r="EJG1186" s="17"/>
      <c r="EJH1186" s="17"/>
      <c r="EJI1186" s="17"/>
      <c r="EJJ1186" s="17"/>
      <c r="EJK1186" s="17"/>
      <c r="EJL1186" s="17"/>
      <c r="EJM1186" s="17"/>
      <c r="EJN1186" s="17"/>
      <c r="EJO1186" s="17"/>
      <c r="EJP1186" s="17"/>
      <c r="EJQ1186" s="17"/>
      <c r="EJR1186" s="17"/>
      <c r="EJS1186" s="17"/>
      <c r="EJT1186" s="17"/>
      <c r="EJU1186" s="17"/>
      <c r="EJV1186" s="17"/>
      <c r="EJW1186" s="17"/>
      <c r="EJX1186" s="17"/>
      <c r="EJY1186" s="17"/>
      <c r="EJZ1186" s="17"/>
      <c r="EKA1186" s="17"/>
      <c r="EKB1186" s="17"/>
      <c r="EKC1186" s="17"/>
      <c r="EKD1186" s="17"/>
      <c r="EKE1186" s="17"/>
      <c r="EKF1186" s="17"/>
      <c r="EKG1186" s="17"/>
      <c r="EKH1186" s="17"/>
      <c r="EKI1186" s="17"/>
      <c r="EKJ1186" s="17"/>
      <c r="EKK1186" s="17"/>
      <c r="EKL1186" s="17"/>
      <c r="EKM1186" s="17"/>
      <c r="EKN1186" s="17"/>
      <c r="EKO1186" s="17"/>
      <c r="EKP1186" s="17"/>
      <c r="EKQ1186" s="17"/>
      <c r="EKR1186" s="17"/>
      <c r="EKS1186" s="17"/>
      <c r="EKT1186" s="17"/>
      <c r="EKU1186" s="17"/>
      <c r="EKV1186" s="17"/>
      <c r="EKW1186" s="17"/>
      <c r="EKX1186" s="17"/>
      <c r="EKY1186" s="17"/>
      <c r="EKZ1186" s="17"/>
      <c r="ELA1186" s="17"/>
      <c r="ELB1186" s="17"/>
      <c r="ELC1186" s="17"/>
      <c r="ELD1186" s="17"/>
      <c r="ELE1186" s="17"/>
      <c r="ELF1186" s="17"/>
      <c r="ELG1186" s="17"/>
      <c r="ELH1186" s="17"/>
      <c r="ELI1186" s="17"/>
      <c r="ELJ1186" s="17"/>
      <c r="ELK1186" s="17"/>
      <c r="ELL1186" s="17"/>
      <c r="ELM1186" s="17"/>
      <c r="ELN1186" s="17"/>
      <c r="ELO1186" s="17"/>
      <c r="ELP1186" s="17"/>
      <c r="ELQ1186" s="17"/>
      <c r="ELR1186" s="17"/>
      <c r="ELS1186" s="17"/>
      <c r="ELT1186" s="17"/>
      <c r="ELU1186" s="17"/>
      <c r="ELV1186" s="17"/>
      <c r="ELW1186" s="17"/>
      <c r="ELX1186" s="17"/>
      <c r="ELY1186" s="17"/>
      <c r="ELZ1186" s="17"/>
      <c r="EMA1186" s="17"/>
      <c r="EMB1186" s="17"/>
      <c r="EMC1186" s="17"/>
      <c r="EMD1186" s="17"/>
      <c r="EME1186" s="17"/>
      <c r="EMF1186" s="17"/>
      <c r="EMG1186" s="17"/>
      <c r="EMH1186" s="17"/>
      <c r="EMI1186" s="17"/>
      <c r="EMJ1186" s="17"/>
      <c r="EMK1186" s="17"/>
      <c r="EML1186" s="17"/>
      <c r="EMM1186" s="17"/>
      <c r="EMN1186" s="17"/>
      <c r="EMO1186" s="17"/>
      <c r="EMP1186" s="17"/>
      <c r="EMQ1186" s="17"/>
      <c r="EMR1186" s="17"/>
      <c r="EMS1186" s="17"/>
      <c r="EMT1186" s="17"/>
      <c r="EMU1186" s="17"/>
      <c r="EMV1186" s="17"/>
      <c r="EMW1186" s="17"/>
      <c r="EMX1186" s="17"/>
      <c r="EMY1186" s="17"/>
      <c r="EMZ1186" s="17"/>
      <c r="ENA1186" s="17"/>
      <c r="ENB1186" s="17"/>
      <c r="ENC1186" s="17"/>
      <c r="END1186" s="17"/>
      <c r="ENE1186" s="17"/>
      <c r="ENF1186" s="17"/>
      <c r="ENG1186" s="17"/>
      <c r="ENH1186" s="17"/>
      <c r="ENI1186" s="17"/>
      <c r="ENJ1186" s="17"/>
      <c r="ENK1186" s="17"/>
      <c r="ENL1186" s="17"/>
      <c r="ENM1186" s="17"/>
      <c r="ENN1186" s="17"/>
      <c r="ENO1186" s="17"/>
      <c r="ENP1186" s="17"/>
      <c r="ENQ1186" s="17"/>
      <c r="ENR1186" s="17"/>
      <c r="ENS1186" s="17"/>
      <c r="ENT1186" s="17"/>
      <c r="ENU1186" s="17"/>
      <c r="ENV1186" s="17"/>
      <c r="ENW1186" s="17"/>
      <c r="ENX1186" s="17"/>
      <c r="ENY1186" s="17"/>
      <c r="ENZ1186" s="17"/>
      <c r="EOA1186" s="17"/>
      <c r="EOB1186" s="17"/>
      <c r="EOC1186" s="17"/>
      <c r="EOD1186" s="17"/>
      <c r="EOE1186" s="17"/>
      <c r="EOF1186" s="17"/>
      <c r="EOG1186" s="17"/>
      <c r="EOH1186" s="17"/>
      <c r="EOI1186" s="17"/>
      <c r="EOJ1186" s="17"/>
      <c r="EOK1186" s="17"/>
      <c r="EOL1186" s="17"/>
      <c r="EOM1186" s="17"/>
      <c r="EON1186" s="17"/>
      <c r="EOO1186" s="17"/>
      <c r="EOP1186" s="17"/>
      <c r="EOQ1186" s="17"/>
      <c r="EOR1186" s="17"/>
      <c r="EOS1186" s="17"/>
      <c r="EOT1186" s="17"/>
      <c r="EOU1186" s="17"/>
      <c r="EOV1186" s="17"/>
      <c r="EOW1186" s="17"/>
      <c r="EOX1186" s="17"/>
      <c r="EOY1186" s="17"/>
      <c r="EOZ1186" s="17"/>
      <c r="EPA1186" s="17"/>
      <c r="EPB1186" s="17"/>
      <c r="EPC1186" s="17"/>
      <c r="EPD1186" s="17"/>
      <c r="EPE1186" s="17"/>
      <c r="EPF1186" s="17"/>
      <c r="EPG1186" s="17"/>
      <c r="EPH1186" s="17"/>
      <c r="EPI1186" s="17"/>
      <c r="EPJ1186" s="17"/>
      <c r="EPK1186" s="17"/>
      <c r="EPL1186" s="17"/>
      <c r="EPM1186" s="17"/>
      <c r="EPN1186" s="17"/>
      <c r="EPO1186" s="17"/>
      <c r="EPP1186" s="17"/>
      <c r="EPQ1186" s="17"/>
      <c r="EPR1186" s="17"/>
      <c r="EPS1186" s="17"/>
      <c r="EPT1186" s="17"/>
      <c r="EPU1186" s="17"/>
      <c r="EPV1186" s="17"/>
      <c r="EPW1186" s="17"/>
      <c r="EPX1186" s="17"/>
      <c r="EPY1186" s="17"/>
      <c r="EPZ1186" s="17"/>
      <c r="EQA1186" s="17"/>
      <c r="EQB1186" s="17"/>
      <c r="EQC1186" s="17"/>
      <c r="EQD1186" s="17"/>
      <c r="EQE1186" s="17"/>
      <c r="EQF1186" s="17"/>
      <c r="EQG1186" s="17"/>
      <c r="EQH1186" s="17"/>
      <c r="EQI1186" s="17"/>
      <c r="EQJ1186" s="17"/>
      <c r="EQK1186" s="17"/>
      <c r="EQL1186" s="17"/>
      <c r="EQM1186" s="17"/>
      <c r="EQN1186" s="17"/>
      <c r="EQO1186" s="17"/>
      <c r="EQP1186" s="17"/>
      <c r="EQQ1186" s="17"/>
      <c r="EQR1186" s="17"/>
      <c r="EQS1186" s="17"/>
      <c r="EQT1186" s="17"/>
      <c r="EQU1186" s="17"/>
      <c r="EQV1186" s="17"/>
      <c r="EQW1186" s="17"/>
      <c r="EQX1186" s="17"/>
      <c r="EQY1186" s="17"/>
      <c r="EQZ1186" s="17"/>
      <c r="ERA1186" s="17"/>
      <c r="ERB1186" s="17"/>
      <c r="ERC1186" s="17"/>
      <c r="ERD1186" s="17"/>
      <c r="ERE1186" s="17"/>
      <c r="ERF1186" s="17"/>
      <c r="ERG1186" s="17"/>
      <c r="ERH1186" s="17"/>
      <c r="ERI1186" s="17"/>
      <c r="ERJ1186" s="17"/>
      <c r="ERK1186" s="17"/>
      <c r="ERL1186" s="17"/>
      <c r="ERM1186" s="17"/>
      <c r="ERN1186" s="17"/>
      <c r="ERO1186" s="17"/>
      <c r="ERP1186" s="17"/>
      <c r="ERQ1186" s="17"/>
      <c r="ERR1186" s="17"/>
      <c r="ERS1186" s="17"/>
      <c r="ERT1186" s="17"/>
      <c r="ERU1186" s="17"/>
      <c r="ERV1186" s="17"/>
      <c r="ERW1186" s="17"/>
      <c r="ERX1186" s="17"/>
      <c r="ERY1186" s="17"/>
      <c r="ERZ1186" s="17"/>
      <c r="ESA1186" s="17"/>
      <c r="ESB1186" s="17"/>
      <c r="ESC1186" s="17"/>
      <c r="ESD1186" s="17"/>
      <c r="ESE1186" s="17"/>
      <c r="ESF1186" s="17"/>
      <c r="ESG1186" s="17"/>
      <c r="ESH1186" s="17"/>
      <c r="ESI1186" s="17"/>
      <c r="ESJ1186" s="17"/>
      <c r="ESK1186" s="17"/>
      <c r="ESL1186" s="17"/>
      <c r="ESM1186" s="17"/>
      <c r="ESN1186" s="17"/>
      <c r="ESO1186" s="17"/>
      <c r="ESP1186" s="17"/>
      <c r="ESQ1186" s="17"/>
      <c r="ESR1186" s="17"/>
      <c r="ESS1186" s="17"/>
      <c r="EST1186" s="17"/>
      <c r="ESU1186" s="17"/>
      <c r="ESV1186" s="17"/>
      <c r="ESW1186" s="17"/>
      <c r="ESX1186" s="17"/>
      <c r="ESY1186" s="17"/>
      <c r="ESZ1186" s="17"/>
      <c r="ETA1186" s="17"/>
      <c r="ETB1186" s="17"/>
      <c r="ETC1186" s="17"/>
      <c r="ETD1186" s="17"/>
      <c r="ETE1186" s="17"/>
      <c r="ETF1186" s="17"/>
      <c r="ETG1186" s="17"/>
      <c r="ETH1186" s="17"/>
      <c r="ETI1186" s="17"/>
      <c r="ETJ1186" s="17"/>
      <c r="ETK1186" s="17"/>
      <c r="ETL1186" s="17"/>
      <c r="ETM1186" s="17"/>
      <c r="ETN1186" s="17"/>
      <c r="ETO1186" s="17"/>
      <c r="ETP1186" s="17"/>
      <c r="ETQ1186" s="17"/>
      <c r="ETR1186" s="17"/>
      <c r="ETS1186" s="17"/>
      <c r="ETT1186" s="17"/>
      <c r="ETU1186" s="17"/>
      <c r="ETV1186" s="17"/>
      <c r="ETW1186" s="17"/>
      <c r="ETX1186" s="17"/>
      <c r="ETY1186" s="17"/>
      <c r="ETZ1186" s="17"/>
      <c r="EUA1186" s="17"/>
      <c r="EUB1186" s="17"/>
      <c r="EUC1186" s="17"/>
      <c r="EUD1186" s="17"/>
      <c r="EUE1186" s="17"/>
      <c r="EUF1186" s="17"/>
      <c r="EUG1186" s="17"/>
      <c r="EUH1186" s="17"/>
      <c r="EUI1186" s="17"/>
      <c r="EUJ1186" s="17"/>
      <c r="EUK1186" s="17"/>
      <c r="EUL1186" s="17"/>
      <c r="EUM1186" s="17"/>
      <c r="EUN1186" s="17"/>
      <c r="EUO1186" s="17"/>
      <c r="EUP1186" s="17"/>
      <c r="EUQ1186" s="17"/>
      <c r="EUR1186" s="17"/>
      <c r="EUS1186" s="17"/>
      <c r="EUT1186" s="17"/>
      <c r="EUU1186" s="17"/>
      <c r="EUV1186" s="17"/>
      <c r="EUW1186" s="17"/>
      <c r="EUX1186" s="17"/>
      <c r="EUY1186" s="17"/>
      <c r="EUZ1186" s="17"/>
      <c r="EVA1186" s="17"/>
      <c r="EVB1186" s="17"/>
      <c r="EVC1186" s="17"/>
      <c r="EVD1186" s="17"/>
      <c r="EVE1186" s="17"/>
      <c r="EVF1186" s="17"/>
      <c r="EVG1186" s="17"/>
      <c r="EVH1186" s="17"/>
      <c r="EVI1186" s="17"/>
      <c r="EVJ1186" s="17"/>
      <c r="EVK1186" s="17"/>
      <c r="EVL1186" s="17"/>
      <c r="EVM1186" s="17"/>
      <c r="EVN1186" s="17"/>
      <c r="EVO1186" s="17"/>
      <c r="EVP1186" s="17"/>
      <c r="EVQ1186" s="17"/>
      <c r="EVR1186" s="17"/>
      <c r="EVS1186" s="17"/>
      <c r="EVT1186" s="17"/>
      <c r="EVU1186" s="17"/>
      <c r="EVV1186" s="17"/>
      <c r="EVW1186" s="17"/>
      <c r="EVX1186" s="17"/>
      <c r="EVY1186" s="17"/>
      <c r="EVZ1186" s="17"/>
      <c r="EWA1186" s="17"/>
      <c r="EWB1186" s="17"/>
      <c r="EWC1186" s="17"/>
      <c r="EWD1186" s="17"/>
      <c r="EWE1186" s="17"/>
      <c r="EWF1186" s="17"/>
      <c r="EWG1186" s="17"/>
      <c r="EWH1186" s="17"/>
      <c r="EWI1186" s="17"/>
      <c r="EWJ1186" s="17"/>
      <c r="EWK1186" s="17"/>
      <c r="EWL1186" s="17"/>
      <c r="EWM1186" s="17"/>
      <c r="EWN1186" s="17"/>
      <c r="EWO1186" s="17"/>
      <c r="EWP1186" s="17"/>
      <c r="EWQ1186" s="17"/>
      <c r="EWR1186" s="17"/>
      <c r="EWS1186" s="17"/>
      <c r="EWT1186" s="17"/>
      <c r="EWU1186" s="17"/>
      <c r="EWV1186" s="17"/>
      <c r="EWW1186" s="17"/>
      <c r="EWX1186" s="17"/>
      <c r="EWY1186" s="17"/>
      <c r="EWZ1186" s="17"/>
      <c r="EXA1186" s="17"/>
      <c r="EXB1186" s="17"/>
      <c r="EXC1186" s="17"/>
      <c r="EXD1186" s="17"/>
      <c r="EXE1186" s="17"/>
      <c r="EXF1186" s="17"/>
      <c r="EXG1186" s="17"/>
      <c r="EXH1186" s="17"/>
      <c r="EXI1186" s="17"/>
      <c r="EXJ1186" s="17"/>
      <c r="EXK1186" s="17"/>
      <c r="EXL1186" s="17"/>
      <c r="EXM1186" s="17"/>
      <c r="EXN1186" s="17"/>
      <c r="EXO1186" s="17"/>
      <c r="EXP1186" s="17"/>
      <c r="EXQ1186" s="17"/>
      <c r="EXR1186" s="17"/>
      <c r="EXS1186" s="17"/>
      <c r="EXT1186" s="17"/>
      <c r="EXU1186" s="17"/>
      <c r="EXV1186" s="17"/>
      <c r="EXW1186" s="17"/>
      <c r="EXX1186" s="17"/>
      <c r="EXY1186" s="17"/>
      <c r="EXZ1186" s="17"/>
      <c r="EYA1186" s="17"/>
      <c r="EYB1186" s="17"/>
      <c r="EYC1186" s="17"/>
      <c r="EYD1186" s="17"/>
      <c r="EYE1186" s="17"/>
      <c r="EYF1186" s="17"/>
      <c r="EYG1186" s="17"/>
      <c r="EYH1186" s="17"/>
      <c r="EYI1186" s="17"/>
      <c r="EYJ1186" s="17"/>
      <c r="EYK1186" s="17"/>
      <c r="EYL1186" s="17"/>
      <c r="EYM1186" s="17"/>
      <c r="EYN1186" s="17"/>
      <c r="EYO1186" s="17"/>
      <c r="EYP1186" s="17"/>
      <c r="EYQ1186" s="17"/>
      <c r="EYR1186" s="17"/>
      <c r="EYS1186" s="17"/>
      <c r="EYT1186" s="17"/>
      <c r="EYU1186" s="17"/>
      <c r="EYV1186" s="17"/>
      <c r="EYW1186" s="17"/>
      <c r="EYX1186" s="17"/>
      <c r="EYY1186" s="17"/>
      <c r="EYZ1186" s="17"/>
      <c r="EZA1186" s="17"/>
      <c r="EZB1186" s="17"/>
      <c r="EZC1186" s="17"/>
      <c r="EZD1186" s="17"/>
      <c r="EZE1186" s="17"/>
      <c r="EZF1186" s="17"/>
      <c r="EZG1186" s="17"/>
      <c r="EZH1186" s="17"/>
      <c r="EZI1186" s="17"/>
      <c r="EZJ1186" s="17"/>
      <c r="EZK1186" s="17"/>
      <c r="EZL1186" s="17"/>
      <c r="EZM1186" s="17"/>
      <c r="EZN1186" s="17"/>
      <c r="EZO1186" s="17"/>
      <c r="EZP1186" s="17"/>
      <c r="EZQ1186" s="17"/>
      <c r="EZR1186" s="17"/>
      <c r="EZS1186" s="17"/>
      <c r="EZT1186" s="17"/>
      <c r="EZU1186" s="17"/>
      <c r="EZV1186" s="17"/>
      <c r="EZW1186" s="17"/>
      <c r="EZX1186" s="17"/>
      <c r="EZY1186" s="17"/>
      <c r="EZZ1186" s="17"/>
      <c r="FAA1186" s="17"/>
      <c r="FAB1186" s="17"/>
      <c r="FAC1186" s="17"/>
      <c r="FAD1186" s="17"/>
      <c r="FAE1186" s="17"/>
      <c r="FAF1186" s="17"/>
      <c r="FAG1186" s="17"/>
      <c r="FAH1186" s="17"/>
      <c r="FAI1186" s="17"/>
      <c r="FAJ1186" s="17"/>
      <c r="FAK1186" s="17"/>
      <c r="FAL1186" s="17"/>
      <c r="FAM1186" s="17"/>
      <c r="FAN1186" s="17"/>
      <c r="FAO1186" s="17"/>
      <c r="FAP1186" s="17"/>
      <c r="FAQ1186" s="17"/>
      <c r="FAR1186" s="17"/>
      <c r="FAS1186" s="17"/>
      <c r="FAT1186" s="17"/>
      <c r="FAU1186" s="17"/>
      <c r="FAV1186" s="17"/>
      <c r="FAW1186" s="17"/>
      <c r="FAX1186" s="17"/>
      <c r="FAY1186" s="17"/>
      <c r="FAZ1186" s="17"/>
      <c r="FBA1186" s="17"/>
      <c r="FBB1186" s="17"/>
      <c r="FBC1186" s="17"/>
      <c r="FBD1186" s="17"/>
      <c r="FBE1186" s="17"/>
      <c r="FBF1186" s="17"/>
      <c r="FBG1186" s="17"/>
      <c r="FBH1186" s="17"/>
      <c r="FBI1186" s="17"/>
      <c r="FBJ1186" s="17"/>
      <c r="FBK1186" s="17"/>
      <c r="FBL1186" s="17"/>
      <c r="FBM1186" s="17"/>
      <c r="FBN1186" s="17"/>
      <c r="FBO1186" s="17"/>
      <c r="FBP1186" s="17"/>
      <c r="FBQ1186" s="17"/>
      <c r="FBR1186" s="17"/>
      <c r="FBS1186" s="17"/>
      <c r="FBT1186" s="17"/>
      <c r="FBU1186" s="17"/>
      <c r="FBV1186" s="17"/>
      <c r="FBW1186" s="17"/>
      <c r="FBX1186" s="17"/>
      <c r="FBY1186" s="17"/>
      <c r="FBZ1186" s="17"/>
      <c r="FCA1186" s="17"/>
      <c r="FCB1186" s="17"/>
      <c r="FCC1186" s="17"/>
      <c r="FCD1186" s="17"/>
      <c r="FCE1186" s="17"/>
      <c r="FCF1186" s="17"/>
      <c r="FCG1186" s="17"/>
      <c r="FCH1186" s="17"/>
      <c r="FCI1186" s="17"/>
      <c r="FCJ1186" s="17"/>
      <c r="FCK1186" s="17"/>
      <c r="FCL1186" s="17"/>
      <c r="FCM1186" s="17"/>
      <c r="FCN1186" s="17"/>
      <c r="FCO1186" s="17"/>
      <c r="FCP1186" s="17"/>
      <c r="FCQ1186" s="17"/>
      <c r="FCR1186" s="17"/>
      <c r="FCS1186" s="17"/>
      <c r="FCT1186" s="17"/>
      <c r="FCU1186" s="17"/>
      <c r="FCV1186" s="17"/>
      <c r="FCW1186" s="17"/>
      <c r="FCX1186" s="17"/>
      <c r="FCY1186" s="17"/>
      <c r="FCZ1186" s="17"/>
      <c r="FDA1186" s="17"/>
      <c r="FDB1186" s="17"/>
      <c r="FDC1186" s="17"/>
      <c r="FDD1186" s="17"/>
      <c r="FDE1186" s="17"/>
      <c r="FDF1186" s="17"/>
      <c r="FDG1186" s="17"/>
      <c r="FDH1186" s="17"/>
      <c r="FDI1186" s="17"/>
      <c r="FDJ1186" s="17"/>
      <c r="FDK1186" s="17"/>
      <c r="FDL1186" s="17"/>
      <c r="FDM1186" s="17"/>
      <c r="FDN1186" s="17"/>
      <c r="FDO1186" s="17"/>
      <c r="FDP1186" s="17"/>
      <c r="FDQ1186" s="17"/>
      <c r="FDR1186" s="17"/>
      <c r="FDS1186" s="17"/>
      <c r="FDT1186" s="17"/>
      <c r="FDU1186" s="17"/>
      <c r="FDV1186" s="17"/>
      <c r="FDW1186" s="17"/>
      <c r="FDX1186" s="17"/>
      <c r="FDY1186" s="17"/>
      <c r="FDZ1186" s="17"/>
      <c r="FEA1186" s="17"/>
      <c r="FEB1186" s="17"/>
      <c r="FEC1186" s="17"/>
      <c r="FED1186" s="17"/>
      <c r="FEE1186" s="17"/>
      <c r="FEF1186" s="17"/>
      <c r="FEG1186" s="17"/>
      <c r="FEH1186" s="17"/>
      <c r="FEI1186" s="17"/>
      <c r="FEJ1186" s="17"/>
      <c r="FEK1186" s="17"/>
      <c r="FEL1186" s="17"/>
      <c r="FEM1186" s="17"/>
      <c r="FEN1186" s="17"/>
      <c r="FEO1186" s="17"/>
      <c r="FEP1186" s="17"/>
      <c r="FEQ1186" s="17"/>
      <c r="FER1186" s="17"/>
      <c r="FES1186" s="17"/>
      <c r="FET1186" s="17"/>
      <c r="FEU1186" s="17"/>
      <c r="FEV1186" s="17"/>
      <c r="FEW1186" s="17"/>
      <c r="FEX1186" s="17"/>
      <c r="FEY1186" s="17"/>
      <c r="FEZ1186" s="17"/>
      <c r="FFA1186" s="17"/>
      <c r="FFB1186" s="17"/>
      <c r="FFC1186" s="17"/>
      <c r="FFD1186" s="17"/>
      <c r="FFE1186" s="17"/>
      <c r="FFF1186" s="17"/>
      <c r="FFG1186" s="17"/>
      <c r="FFH1186" s="17"/>
      <c r="FFI1186" s="17"/>
      <c r="FFJ1186" s="17"/>
      <c r="FFK1186" s="17"/>
      <c r="FFL1186" s="17"/>
      <c r="FFM1186" s="17"/>
      <c r="FFN1186" s="17"/>
      <c r="FFO1186" s="17"/>
      <c r="FFP1186" s="17"/>
      <c r="FFQ1186" s="17"/>
      <c r="FFR1186" s="17"/>
      <c r="FFS1186" s="17"/>
      <c r="FFT1186" s="17"/>
      <c r="FFU1186" s="17"/>
      <c r="FFV1186" s="17"/>
      <c r="FFW1186" s="17"/>
      <c r="FFX1186" s="17"/>
      <c r="FFY1186" s="17"/>
      <c r="FFZ1186" s="17"/>
      <c r="FGA1186" s="17"/>
      <c r="FGB1186" s="17"/>
      <c r="FGC1186" s="17"/>
      <c r="FGD1186" s="17"/>
      <c r="FGE1186" s="17"/>
      <c r="FGF1186" s="17"/>
      <c r="FGG1186" s="17"/>
      <c r="FGH1186" s="17"/>
      <c r="FGI1186" s="17"/>
      <c r="FGJ1186" s="17"/>
      <c r="FGK1186" s="17"/>
      <c r="FGL1186" s="17"/>
      <c r="FGM1186" s="17"/>
      <c r="FGN1186" s="17"/>
      <c r="FGO1186" s="17"/>
      <c r="FGP1186" s="17"/>
      <c r="FGQ1186" s="17"/>
      <c r="FGR1186" s="17"/>
      <c r="FGS1186" s="17"/>
      <c r="FGT1186" s="17"/>
      <c r="FGU1186" s="17"/>
      <c r="FGV1186" s="17"/>
      <c r="FGW1186" s="17"/>
      <c r="FGX1186" s="17"/>
      <c r="FGY1186" s="17"/>
      <c r="FGZ1186" s="17"/>
      <c r="FHA1186" s="17"/>
      <c r="FHB1186" s="17"/>
      <c r="FHC1186" s="17"/>
      <c r="FHD1186" s="17"/>
      <c r="FHE1186" s="17"/>
      <c r="FHF1186" s="17"/>
      <c r="FHG1186" s="17"/>
      <c r="FHH1186" s="17"/>
      <c r="FHI1186" s="17"/>
      <c r="FHJ1186" s="17"/>
      <c r="FHK1186" s="17"/>
      <c r="FHL1186" s="17"/>
      <c r="FHM1186" s="17"/>
      <c r="FHN1186" s="17"/>
      <c r="FHO1186" s="17"/>
      <c r="FHP1186" s="17"/>
      <c r="FHQ1186" s="17"/>
      <c r="FHR1186" s="17"/>
      <c r="FHS1186" s="17"/>
      <c r="FHT1186" s="17"/>
      <c r="FHU1186" s="17"/>
      <c r="FHV1186" s="17"/>
      <c r="FHW1186" s="17"/>
      <c r="FHX1186" s="17"/>
      <c r="FHY1186" s="17"/>
      <c r="FHZ1186" s="17"/>
      <c r="FIA1186" s="17"/>
      <c r="FIB1186" s="17"/>
      <c r="FIC1186" s="17"/>
      <c r="FID1186" s="17"/>
      <c r="FIE1186" s="17"/>
      <c r="FIF1186" s="17"/>
      <c r="FIG1186" s="17"/>
      <c r="FIH1186" s="17"/>
      <c r="FII1186" s="17"/>
      <c r="FIJ1186" s="17"/>
      <c r="FIK1186" s="17"/>
      <c r="FIL1186" s="17"/>
      <c r="FIM1186" s="17"/>
      <c r="FIN1186" s="17"/>
      <c r="FIO1186" s="17"/>
      <c r="FIP1186" s="17"/>
      <c r="FIQ1186" s="17"/>
      <c r="FIR1186" s="17"/>
      <c r="FIS1186" s="17"/>
      <c r="FIT1186" s="17"/>
      <c r="FIU1186" s="17"/>
      <c r="FIV1186" s="17"/>
      <c r="FIW1186" s="17"/>
      <c r="FIX1186" s="17"/>
      <c r="FIY1186" s="17"/>
      <c r="FIZ1186" s="17"/>
      <c r="FJA1186" s="17"/>
      <c r="FJB1186" s="17"/>
      <c r="FJC1186" s="17"/>
      <c r="FJD1186" s="17"/>
      <c r="FJE1186" s="17"/>
      <c r="FJF1186" s="17"/>
      <c r="FJG1186" s="17"/>
      <c r="FJH1186" s="17"/>
      <c r="FJI1186" s="17"/>
      <c r="FJJ1186" s="17"/>
      <c r="FJK1186" s="17"/>
      <c r="FJL1186" s="17"/>
      <c r="FJM1186" s="17"/>
      <c r="FJN1186" s="17"/>
      <c r="FJO1186" s="17"/>
      <c r="FJP1186" s="17"/>
      <c r="FJQ1186" s="17"/>
      <c r="FJR1186" s="17"/>
      <c r="FJS1186" s="17"/>
      <c r="FJT1186" s="17"/>
      <c r="FJU1186" s="17"/>
      <c r="FJV1186" s="17"/>
      <c r="FJW1186" s="17"/>
      <c r="FJX1186" s="17"/>
      <c r="FJY1186" s="17"/>
      <c r="FJZ1186" s="17"/>
      <c r="FKA1186" s="17"/>
      <c r="FKB1186" s="17"/>
      <c r="FKC1186" s="17"/>
      <c r="FKD1186" s="17"/>
      <c r="FKE1186" s="17"/>
      <c r="FKF1186" s="17"/>
      <c r="FKG1186" s="17"/>
      <c r="FKH1186" s="17"/>
      <c r="FKI1186" s="17"/>
      <c r="FKJ1186" s="17"/>
      <c r="FKK1186" s="17"/>
      <c r="FKL1186" s="17"/>
      <c r="FKM1186" s="17"/>
      <c r="FKN1186" s="17"/>
      <c r="FKO1186" s="17"/>
      <c r="FKP1186" s="17"/>
      <c r="FKQ1186" s="17"/>
      <c r="FKR1186" s="17"/>
      <c r="FKS1186" s="17"/>
      <c r="FKT1186" s="17"/>
      <c r="FKU1186" s="17"/>
      <c r="FKV1186" s="17"/>
      <c r="FKW1186" s="17"/>
      <c r="FKX1186" s="17"/>
      <c r="FKY1186" s="17"/>
      <c r="FKZ1186" s="17"/>
      <c r="FLA1186" s="17"/>
      <c r="FLB1186" s="17"/>
      <c r="FLC1186" s="17"/>
      <c r="FLD1186" s="17"/>
      <c r="FLE1186" s="17"/>
      <c r="FLF1186" s="17"/>
      <c r="FLG1186" s="17"/>
      <c r="FLH1186" s="17"/>
      <c r="FLI1186" s="17"/>
      <c r="FLJ1186" s="17"/>
      <c r="FLK1186" s="17"/>
      <c r="FLL1186" s="17"/>
      <c r="FLM1186" s="17"/>
      <c r="FLN1186" s="17"/>
      <c r="FLO1186" s="17"/>
      <c r="FLP1186" s="17"/>
      <c r="FLQ1186" s="17"/>
      <c r="FLR1186" s="17"/>
      <c r="FLS1186" s="17"/>
      <c r="FLT1186" s="17"/>
      <c r="FLU1186" s="17"/>
      <c r="FLV1186" s="17"/>
      <c r="FLW1186" s="17"/>
      <c r="FLX1186" s="17"/>
      <c r="FLY1186" s="17"/>
      <c r="FLZ1186" s="17"/>
      <c r="FMA1186" s="17"/>
      <c r="FMB1186" s="17"/>
      <c r="FMC1186" s="17"/>
      <c r="FMD1186" s="17"/>
      <c r="FME1186" s="17"/>
      <c r="FMF1186" s="17"/>
      <c r="FMG1186" s="17"/>
      <c r="FMH1186" s="17"/>
      <c r="FMI1186" s="17"/>
      <c r="FMJ1186" s="17"/>
      <c r="FMK1186" s="17"/>
      <c r="FML1186" s="17"/>
      <c r="FMM1186" s="17"/>
      <c r="FMN1186" s="17"/>
      <c r="FMO1186" s="17"/>
      <c r="FMP1186" s="17"/>
      <c r="FMQ1186" s="17"/>
      <c r="FMR1186" s="17"/>
      <c r="FMS1186" s="17"/>
      <c r="FMT1186" s="17"/>
      <c r="FMU1186" s="17"/>
      <c r="FMV1186" s="17"/>
      <c r="FMW1186" s="17"/>
      <c r="FMX1186" s="17"/>
      <c r="FMY1186" s="17"/>
      <c r="FMZ1186" s="17"/>
      <c r="FNA1186" s="17"/>
      <c r="FNB1186" s="17"/>
      <c r="FNC1186" s="17"/>
      <c r="FND1186" s="17"/>
      <c r="FNE1186" s="17"/>
      <c r="FNF1186" s="17"/>
      <c r="FNG1186" s="17"/>
      <c r="FNH1186" s="17"/>
      <c r="FNI1186" s="17"/>
      <c r="FNJ1186" s="17"/>
      <c r="FNK1186" s="17"/>
      <c r="FNL1186" s="17"/>
      <c r="FNM1186" s="17"/>
      <c r="FNN1186" s="17"/>
      <c r="FNO1186" s="17"/>
      <c r="FNP1186" s="17"/>
      <c r="FNQ1186" s="17"/>
      <c r="FNR1186" s="17"/>
      <c r="FNS1186" s="17"/>
      <c r="FNT1186" s="17"/>
      <c r="FNU1186" s="17"/>
      <c r="FNV1186" s="17"/>
      <c r="FNW1186" s="17"/>
      <c r="FNX1186" s="17"/>
      <c r="FNY1186" s="17"/>
      <c r="FNZ1186" s="17"/>
      <c r="FOA1186" s="17"/>
      <c r="FOB1186" s="17"/>
      <c r="FOC1186" s="17"/>
      <c r="FOD1186" s="17"/>
      <c r="FOE1186" s="17"/>
      <c r="FOF1186" s="17"/>
      <c r="FOG1186" s="17"/>
      <c r="FOH1186" s="17"/>
      <c r="FOI1186" s="17"/>
      <c r="FOJ1186" s="17"/>
      <c r="FOK1186" s="17"/>
      <c r="FOL1186" s="17"/>
      <c r="FOM1186" s="17"/>
      <c r="FON1186" s="17"/>
      <c r="FOO1186" s="17"/>
      <c r="FOP1186" s="17"/>
      <c r="FOQ1186" s="17"/>
      <c r="FOR1186" s="17"/>
      <c r="FOS1186" s="17"/>
      <c r="FOT1186" s="17"/>
      <c r="FOU1186" s="17"/>
      <c r="FOV1186" s="17"/>
      <c r="FOW1186" s="17"/>
      <c r="FOX1186" s="17"/>
      <c r="FOY1186" s="17"/>
      <c r="FOZ1186" s="17"/>
      <c r="FPA1186" s="17"/>
      <c r="FPB1186" s="17"/>
      <c r="FPC1186" s="17"/>
      <c r="FPD1186" s="17"/>
      <c r="FPE1186" s="17"/>
      <c r="FPF1186" s="17"/>
      <c r="FPG1186" s="17"/>
      <c r="FPH1186" s="17"/>
      <c r="FPI1186" s="17"/>
      <c r="FPJ1186" s="17"/>
      <c r="FPK1186" s="17"/>
      <c r="FPL1186" s="17"/>
      <c r="FPM1186" s="17"/>
      <c r="FPN1186" s="17"/>
      <c r="FPO1186" s="17"/>
      <c r="FPP1186" s="17"/>
      <c r="FPQ1186" s="17"/>
      <c r="FPR1186" s="17"/>
      <c r="FPS1186" s="17"/>
      <c r="FPT1186" s="17"/>
      <c r="FPU1186" s="17"/>
      <c r="FPV1186" s="17"/>
      <c r="FPW1186" s="17"/>
      <c r="FPX1186" s="17"/>
      <c r="FPY1186" s="17"/>
      <c r="FPZ1186" s="17"/>
      <c r="FQA1186" s="17"/>
      <c r="FQB1186" s="17"/>
      <c r="FQC1186" s="17"/>
      <c r="FQD1186" s="17"/>
      <c r="FQE1186" s="17"/>
      <c r="FQF1186" s="17"/>
      <c r="FQG1186" s="17"/>
      <c r="FQH1186" s="17"/>
      <c r="FQI1186" s="17"/>
      <c r="FQJ1186" s="17"/>
      <c r="FQK1186" s="17"/>
      <c r="FQL1186" s="17"/>
      <c r="FQM1186" s="17"/>
      <c r="FQN1186" s="17"/>
      <c r="FQO1186" s="17"/>
      <c r="FQP1186" s="17"/>
      <c r="FQQ1186" s="17"/>
      <c r="FQR1186" s="17"/>
      <c r="FQS1186" s="17"/>
      <c r="FQT1186" s="17"/>
      <c r="FQU1186" s="17"/>
      <c r="FQV1186" s="17"/>
      <c r="FQW1186" s="17"/>
      <c r="FQX1186" s="17"/>
      <c r="FQY1186" s="17"/>
      <c r="FQZ1186" s="17"/>
      <c r="FRA1186" s="17"/>
      <c r="FRB1186" s="17"/>
      <c r="FRC1186" s="17"/>
      <c r="FRD1186" s="17"/>
      <c r="FRE1186" s="17"/>
      <c r="FRF1186" s="17"/>
      <c r="FRG1186" s="17"/>
      <c r="FRH1186" s="17"/>
      <c r="FRI1186" s="17"/>
      <c r="FRJ1186" s="17"/>
      <c r="FRK1186" s="17"/>
      <c r="FRL1186" s="17"/>
      <c r="FRM1186" s="17"/>
      <c r="FRN1186" s="17"/>
      <c r="FRO1186" s="17"/>
      <c r="FRP1186" s="17"/>
      <c r="FRQ1186" s="17"/>
      <c r="FRR1186" s="17"/>
      <c r="FRS1186" s="17"/>
      <c r="FRT1186" s="17"/>
      <c r="FRU1186" s="17"/>
      <c r="FRV1186" s="17"/>
      <c r="FRW1186" s="17"/>
      <c r="FRX1186" s="17"/>
      <c r="FRY1186" s="17"/>
      <c r="FRZ1186" s="17"/>
      <c r="FSA1186" s="17"/>
      <c r="FSB1186" s="17"/>
      <c r="FSC1186" s="17"/>
      <c r="FSD1186" s="17"/>
      <c r="FSE1186" s="17"/>
      <c r="FSF1186" s="17"/>
      <c r="FSG1186" s="17"/>
      <c r="FSH1186" s="17"/>
      <c r="FSI1186" s="17"/>
      <c r="FSJ1186" s="17"/>
      <c r="FSK1186" s="17"/>
      <c r="FSL1186" s="17"/>
      <c r="FSM1186" s="17"/>
      <c r="FSN1186" s="17"/>
      <c r="FSO1186" s="17"/>
      <c r="FSP1186" s="17"/>
      <c r="FSQ1186" s="17"/>
      <c r="FSR1186" s="17"/>
      <c r="FSS1186" s="17"/>
      <c r="FST1186" s="17"/>
      <c r="FSU1186" s="17"/>
      <c r="FSV1186" s="17"/>
      <c r="FSW1186" s="17"/>
      <c r="FSX1186" s="17"/>
      <c r="FSY1186" s="17"/>
      <c r="FSZ1186" s="17"/>
      <c r="FTA1186" s="17"/>
      <c r="FTB1186" s="17"/>
      <c r="FTC1186" s="17"/>
      <c r="FTD1186" s="17"/>
      <c r="FTE1186" s="17"/>
      <c r="FTF1186" s="17"/>
      <c r="FTG1186" s="17"/>
      <c r="FTH1186" s="17"/>
      <c r="FTI1186" s="17"/>
      <c r="FTJ1186" s="17"/>
      <c r="FTK1186" s="17"/>
      <c r="FTL1186" s="17"/>
      <c r="FTM1186" s="17"/>
      <c r="FTN1186" s="17"/>
      <c r="FTO1186" s="17"/>
      <c r="FTP1186" s="17"/>
      <c r="FTQ1186" s="17"/>
      <c r="FTR1186" s="17"/>
      <c r="FTS1186" s="17"/>
      <c r="FTT1186" s="17"/>
      <c r="FTU1186" s="17"/>
      <c r="FTV1186" s="17"/>
      <c r="FTW1186" s="17"/>
      <c r="FTX1186" s="17"/>
      <c r="FTY1186" s="17"/>
      <c r="FTZ1186" s="17"/>
      <c r="FUA1186" s="17"/>
      <c r="FUB1186" s="17"/>
      <c r="FUC1186" s="17"/>
      <c r="FUD1186" s="17"/>
      <c r="FUE1186" s="17"/>
      <c r="FUF1186" s="17"/>
      <c r="FUG1186" s="17"/>
      <c r="FUH1186" s="17"/>
      <c r="FUI1186" s="17"/>
      <c r="FUJ1186" s="17"/>
      <c r="FUK1186" s="17"/>
      <c r="FUL1186" s="17"/>
      <c r="FUM1186" s="17"/>
      <c r="FUN1186" s="17"/>
      <c r="FUO1186" s="17"/>
      <c r="FUP1186" s="17"/>
      <c r="FUQ1186" s="17"/>
      <c r="FUR1186" s="17"/>
      <c r="FUS1186" s="17"/>
      <c r="FUT1186" s="17"/>
      <c r="FUU1186" s="17"/>
      <c r="FUV1186" s="17"/>
      <c r="FUW1186" s="17"/>
      <c r="FUX1186" s="17"/>
      <c r="FUY1186" s="17"/>
      <c r="FUZ1186" s="17"/>
      <c r="FVA1186" s="17"/>
      <c r="FVB1186" s="17"/>
      <c r="FVC1186" s="17"/>
      <c r="FVD1186" s="17"/>
      <c r="FVE1186" s="17"/>
      <c r="FVF1186" s="17"/>
      <c r="FVG1186" s="17"/>
      <c r="FVH1186" s="17"/>
      <c r="FVI1186" s="17"/>
      <c r="FVJ1186" s="17"/>
      <c r="FVK1186" s="17"/>
      <c r="FVL1186" s="17"/>
      <c r="FVM1186" s="17"/>
      <c r="FVN1186" s="17"/>
      <c r="FVO1186" s="17"/>
      <c r="FVP1186" s="17"/>
      <c r="FVQ1186" s="17"/>
      <c r="FVR1186" s="17"/>
      <c r="FVS1186" s="17"/>
      <c r="FVT1186" s="17"/>
      <c r="FVU1186" s="17"/>
      <c r="FVV1186" s="17"/>
      <c r="FVW1186" s="17"/>
      <c r="FVX1186" s="17"/>
      <c r="FVY1186" s="17"/>
      <c r="FVZ1186" s="17"/>
      <c r="FWA1186" s="17"/>
      <c r="FWB1186" s="17"/>
      <c r="FWC1186" s="17"/>
      <c r="FWD1186" s="17"/>
      <c r="FWE1186" s="17"/>
      <c r="FWF1186" s="17"/>
      <c r="FWG1186" s="17"/>
      <c r="FWH1186" s="17"/>
      <c r="FWI1186" s="17"/>
      <c r="FWJ1186" s="17"/>
      <c r="FWK1186" s="17"/>
      <c r="FWL1186" s="17"/>
      <c r="FWM1186" s="17"/>
      <c r="FWN1186" s="17"/>
      <c r="FWO1186" s="17"/>
      <c r="FWP1186" s="17"/>
      <c r="FWQ1186" s="17"/>
      <c r="FWR1186" s="17"/>
      <c r="FWS1186" s="17"/>
      <c r="FWT1186" s="17"/>
      <c r="FWU1186" s="17"/>
      <c r="FWV1186" s="17"/>
      <c r="FWW1186" s="17"/>
      <c r="FWX1186" s="17"/>
      <c r="FWY1186" s="17"/>
      <c r="FWZ1186" s="17"/>
      <c r="FXA1186" s="17"/>
      <c r="FXB1186" s="17"/>
      <c r="FXC1186" s="17"/>
      <c r="FXD1186" s="17"/>
      <c r="FXE1186" s="17"/>
      <c r="FXF1186" s="17"/>
      <c r="FXG1186" s="17"/>
      <c r="FXH1186" s="17"/>
      <c r="FXI1186" s="17"/>
      <c r="FXJ1186" s="17"/>
      <c r="FXK1186" s="17"/>
      <c r="FXL1186" s="17"/>
      <c r="FXM1186" s="17"/>
      <c r="FXN1186" s="17"/>
      <c r="FXO1186" s="17"/>
      <c r="FXP1186" s="17"/>
      <c r="FXQ1186" s="17"/>
      <c r="FXR1186" s="17"/>
      <c r="FXS1186" s="17"/>
      <c r="FXT1186" s="17"/>
      <c r="FXU1186" s="17"/>
      <c r="FXV1186" s="17"/>
      <c r="FXW1186" s="17"/>
      <c r="FXX1186" s="17"/>
      <c r="FXY1186" s="17"/>
      <c r="FXZ1186" s="17"/>
      <c r="FYA1186" s="17"/>
      <c r="FYB1186" s="17"/>
      <c r="FYC1186" s="17"/>
      <c r="FYD1186" s="17"/>
      <c r="FYE1186" s="17"/>
      <c r="FYF1186" s="17"/>
      <c r="FYG1186" s="17"/>
      <c r="FYH1186" s="17"/>
      <c r="FYI1186" s="17"/>
      <c r="FYJ1186" s="17"/>
      <c r="FYK1186" s="17"/>
      <c r="FYL1186" s="17"/>
      <c r="FYM1186" s="17"/>
      <c r="FYN1186" s="17"/>
      <c r="FYO1186" s="17"/>
      <c r="FYP1186" s="17"/>
      <c r="FYQ1186" s="17"/>
      <c r="FYR1186" s="17"/>
      <c r="FYS1186" s="17"/>
      <c r="FYT1186" s="17"/>
      <c r="FYU1186" s="17"/>
      <c r="FYV1186" s="17"/>
      <c r="FYW1186" s="17"/>
      <c r="FYX1186" s="17"/>
      <c r="FYY1186" s="17"/>
      <c r="FYZ1186" s="17"/>
      <c r="FZA1186" s="17"/>
      <c r="FZB1186" s="17"/>
      <c r="FZC1186" s="17"/>
      <c r="FZD1186" s="17"/>
      <c r="FZE1186" s="17"/>
      <c r="FZF1186" s="17"/>
      <c r="FZG1186" s="17"/>
      <c r="FZH1186" s="17"/>
      <c r="FZI1186" s="17"/>
      <c r="FZJ1186" s="17"/>
      <c r="FZK1186" s="17"/>
      <c r="FZL1186" s="17"/>
      <c r="FZM1186" s="17"/>
      <c r="FZN1186" s="17"/>
      <c r="FZO1186" s="17"/>
      <c r="FZP1186" s="17"/>
      <c r="FZQ1186" s="17"/>
      <c r="FZR1186" s="17"/>
      <c r="FZS1186" s="17"/>
      <c r="FZT1186" s="17"/>
      <c r="FZU1186" s="17"/>
      <c r="FZV1186" s="17"/>
      <c r="FZW1186" s="17"/>
      <c r="FZX1186" s="17"/>
      <c r="FZY1186" s="17"/>
      <c r="FZZ1186" s="17"/>
      <c r="GAA1186" s="17"/>
      <c r="GAB1186" s="17"/>
      <c r="GAC1186" s="17"/>
      <c r="GAD1186" s="17"/>
      <c r="GAE1186" s="17"/>
      <c r="GAF1186" s="17"/>
      <c r="GAG1186" s="17"/>
      <c r="GAH1186" s="17"/>
      <c r="GAI1186" s="17"/>
      <c r="GAJ1186" s="17"/>
      <c r="GAK1186" s="17"/>
      <c r="GAL1186" s="17"/>
      <c r="GAM1186" s="17"/>
      <c r="GAN1186" s="17"/>
      <c r="GAO1186" s="17"/>
      <c r="GAP1186" s="17"/>
      <c r="GAQ1186" s="17"/>
      <c r="GAR1186" s="17"/>
      <c r="GAS1186" s="17"/>
      <c r="GAT1186" s="17"/>
      <c r="GAU1186" s="17"/>
      <c r="GAV1186" s="17"/>
      <c r="GAW1186" s="17"/>
      <c r="GAX1186" s="17"/>
      <c r="GAY1186" s="17"/>
      <c r="GAZ1186" s="17"/>
      <c r="GBA1186" s="17"/>
      <c r="GBB1186" s="17"/>
      <c r="GBC1186" s="17"/>
      <c r="GBD1186" s="17"/>
      <c r="GBE1186" s="17"/>
      <c r="GBF1186" s="17"/>
      <c r="GBG1186" s="17"/>
      <c r="GBH1186" s="17"/>
      <c r="GBI1186" s="17"/>
      <c r="GBJ1186" s="17"/>
      <c r="GBK1186" s="17"/>
      <c r="GBL1186" s="17"/>
      <c r="GBM1186" s="17"/>
      <c r="GBN1186" s="17"/>
      <c r="GBO1186" s="17"/>
      <c r="GBP1186" s="17"/>
      <c r="GBQ1186" s="17"/>
      <c r="GBR1186" s="17"/>
      <c r="GBS1186" s="17"/>
      <c r="GBT1186" s="17"/>
      <c r="GBU1186" s="17"/>
      <c r="GBV1186" s="17"/>
      <c r="GBW1186" s="17"/>
      <c r="GBX1186" s="17"/>
      <c r="GBY1186" s="17"/>
      <c r="GBZ1186" s="17"/>
      <c r="GCA1186" s="17"/>
      <c r="GCB1186" s="17"/>
      <c r="GCC1186" s="17"/>
      <c r="GCD1186" s="17"/>
      <c r="GCE1186" s="17"/>
      <c r="GCF1186" s="17"/>
      <c r="GCG1186" s="17"/>
      <c r="GCH1186" s="17"/>
      <c r="GCI1186" s="17"/>
      <c r="GCJ1186" s="17"/>
      <c r="GCK1186" s="17"/>
      <c r="GCL1186" s="17"/>
      <c r="GCM1186" s="17"/>
      <c r="GCN1186" s="17"/>
      <c r="GCO1186" s="17"/>
      <c r="GCP1186" s="17"/>
      <c r="GCQ1186" s="17"/>
      <c r="GCR1186" s="17"/>
      <c r="GCS1186" s="17"/>
      <c r="GCT1186" s="17"/>
      <c r="GCU1186" s="17"/>
      <c r="GCV1186" s="17"/>
      <c r="GCW1186" s="17"/>
      <c r="GCX1186" s="17"/>
      <c r="GCY1186" s="17"/>
      <c r="GCZ1186" s="17"/>
      <c r="GDA1186" s="17"/>
      <c r="GDB1186" s="17"/>
      <c r="GDC1186" s="17"/>
      <c r="GDD1186" s="17"/>
      <c r="GDE1186" s="17"/>
      <c r="GDF1186" s="17"/>
      <c r="GDG1186" s="17"/>
      <c r="GDH1186" s="17"/>
      <c r="GDI1186" s="17"/>
      <c r="GDJ1186" s="17"/>
      <c r="GDK1186" s="17"/>
      <c r="GDL1186" s="17"/>
      <c r="GDM1186" s="17"/>
      <c r="GDN1186" s="17"/>
      <c r="GDO1186" s="17"/>
      <c r="GDP1186" s="17"/>
      <c r="GDQ1186" s="17"/>
      <c r="GDR1186" s="17"/>
      <c r="GDS1186" s="17"/>
      <c r="GDT1186" s="17"/>
      <c r="GDU1186" s="17"/>
      <c r="GDV1186" s="17"/>
      <c r="GDW1186" s="17"/>
      <c r="GDX1186" s="17"/>
      <c r="GDY1186" s="17"/>
      <c r="GDZ1186" s="17"/>
      <c r="GEA1186" s="17"/>
      <c r="GEB1186" s="17"/>
      <c r="GEC1186" s="17"/>
      <c r="GED1186" s="17"/>
      <c r="GEE1186" s="17"/>
      <c r="GEF1186" s="17"/>
      <c r="GEG1186" s="17"/>
      <c r="GEH1186" s="17"/>
      <c r="GEI1186" s="17"/>
      <c r="GEJ1186" s="17"/>
      <c r="GEK1186" s="17"/>
      <c r="GEL1186" s="17"/>
      <c r="GEM1186" s="17"/>
      <c r="GEN1186" s="17"/>
      <c r="GEO1186" s="17"/>
      <c r="GEP1186" s="17"/>
      <c r="GEQ1186" s="17"/>
      <c r="GER1186" s="17"/>
      <c r="GES1186" s="17"/>
      <c r="GET1186" s="17"/>
      <c r="GEU1186" s="17"/>
      <c r="GEV1186" s="17"/>
      <c r="GEW1186" s="17"/>
      <c r="GEX1186" s="17"/>
      <c r="GEY1186" s="17"/>
      <c r="GEZ1186" s="17"/>
      <c r="GFA1186" s="17"/>
      <c r="GFB1186" s="17"/>
      <c r="GFC1186" s="17"/>
      <c r="GFD1186" s="17"/>
      <c r="GFE1186" s="17"/>
      <c r="GFF1186" s="17"/>
      <c r="GFG1186" s="17"/>
      <c r="GFH1186" s="17"/>
      <c r="GFI1186" s="17"/>
      <c r="GFJ1186" s="17"/>
      <c r="GFK1186" s="17"/>
      <c r="GFL1186" s="17"/>
      <c r="GFM1186" s="17"/>
      <c r="GFN1186" s="17"/>
      <c r="GFO1186" s="17"/>
      <c r="GFP1186" s="17"/>
      <c r="GFQ1186" s="17"/>
      <c r="GFR1186" s="17"/>
      <c r="GFS1186" s="17"/>
      <c r="GFT1186" s="17"/>
      <c r="GFU1186" s="17"/>
      <c r="GFV1186" s="17"/>
      <c r="GFW1186" s="17"/>
      <c r="GFX1186" s="17"/>
      <c r="GFY1186" s="17"/>
      <c r="GFZ1186" s="17"/>
      <c r="GGA1186" s="17"/>
      <c r="GGB1186" s="17"/>
      <c r="GGC1186" s="17"/>
      <c r="GGD1186" s="17"/>
      <c r="GGE1186" s="17"/>
      <c r="GGF1186" s="17"/>
      <c r="GGG1186" s="17"/>
      <c r="GGH1186" s="17"/>
      <c r="GGI1186" s="17"/>
      <c r="GGJ1186" s="17"/>
      <c r="GGK1186" s="17"/>
      <c r="GGL1186" s="17"/>
      <c r="GGM1186" s="17"/>
      <c r="GGN1186" s="17"/>
      <c r="GGO1186" s="17"/>
      <c r="GGP1186" s="17"/>
      <c r="GGQ1186" s="17"/>
      <c r="GGR1186" s="17"/>
      <c r="GGS1186" s="17"/>
      <c r="GGT1186" s="17"/>
      <c r="GGU1186" s="17"/>
      <c r="GGV1186" s="17"/>
      <c r="GGW1186" s="17"/>
      <c r="GGX1186" s="17"/>
      <c r="GGY1186" s="17"/>
      <c r="GGZ1186" s="17"/>
      <c r="GHA1186" s="17"/>
      <c r="GHB1186" s="17"/>
      <c r="GHC1186" s="17"/>
      <c r="GHD1186" s="17"/>
      <c r="GHE1186" s="17"/>
      <c r="GHF1186" s="17"/>
      <c r="GHG1186" s="17"/>
      <c r="GHH1186" s="17"/>
      <c r="GHI1186" s="17"/>
      <c r="GHJ1186" s="17"/>
      <c r="GHK1186" s="17"/>
      <c r="GHL1186" s="17"/>
      <c r="GHM1186" s="17"/>
      <c r="GHN1186" s="17"/>
      <c r="GHO1186" s="17"/>
      <c r="GHP1186" s="17"/>
      <c r="GHQ1186" s="17"/>
      <c r="GHR1186" s="17"/>
      <c r="GHS1186" s="17"/>
      <c r="GHT1186" s="17"/>
      <c r="GHU1186" s="17"/>
      <c r="GHV1186" s="17"/>
      <c r="GHW1186" s="17"/>
      <c r="GHX1186" s="17"/>
      <c r="GHY1186" s="17"/>
      <c r="GHZ1186" s="17"/>
      <c r="GIA1186" s="17"/>
      <c r="GIB1186" s="17"/>
      <c r="GIC1186" s="17"/>
      <c r="GID1186" s="17"/>
      <c r="GIE1186" s="17"/>
      <c r="GIF1186" s="17"/>
      <c r="GIG1186" s="17"/>
      <c r="GIH1186" s="17"/>
      <c r="GII1186" s="17"/>
      <c r="GIJ1186" s="17"/>
      <c r="GIK1186" s="17"/>
      <c r="GIL1186" s="17"/>
      <c r="GIM1186" s="17"/>
      <c r="GIN1186" s="17"/>
      <c r="GIO1186" s="17"/>
      <c r="GIP1186" s="17"/>
      <c r="GIQ1186" s="17"/>
      <c r="GIR1186" s="17"/>
      <c r="GIS1186" s="17"/>
      <c r="GIT1186" s="17"/>
      <c r="GIU1186" s="17"/>
      <c r="GIV1186" s="17"/>
      <c r="GIW1186" s="17"/>
      <c r="GIX1186" s="17"/>
      <c r="GIY1186" s="17"/>
      <c r="GIZ1186" s="17"/>
      <c r="GJA1186" s="17"/>
      <c r="GJB1186" s="17"/>
      <c r="GJC1186" s="17"/>
      <c r="GJD1186" s="17"/>
      <c r="GJE1186" s="17"/>
      <c r="GJF1186" s="17"/>
      <c r="GJG1186" s="17"/>
      <c r="GJH1186" s="17"/>
      <c r="GJI1186" s="17"/>
      <c r="GJJ1186" s="17"/>
      <c r="GJK1186" s="17"/>
      <c r="GJL1186" s="17"/>
      <c r="GJM1186" s="17"/>
      <c r="GJN1186" s="17"/>
      <c r="GJO1186" s="17"/>
      <c r="GJP1186" s="17"/>
      <c r="GJQ1186" s="17"/>
      <c r="GJR1186" s="17"/>
      <c r="GJS1186" s="17"/>
      <c r="GJT1186" s="17"/>
      <c r="GJU1186" s="17"/>
      <c r="GJV1186" s="17"/>
      <c r="GJW1186" s="17"/>
      <c r="GJX1186" s="17"/>
      <c r="GJY1186" s="17"/>
      <c r="GJZ1186" s="17"/>
      <c r="GKA1186" s="17"/>
      <c r="GKB1186" s="17"/>
      <c r="GKC1186" s="17"/>
      <c r="GKD1186" s="17"/>
      <c r="GKE1186" s="17"/>
      <c r="GKF1186" s="17"/>
      <c r="GKG1186" s="17"/>
      <c r="GKH1186" s="17"/>
      <c r="GKI1186" s="17"/>
      <c r="GKJ1186" s="17"/>
      <c r="GKK1186" s="17"/>
      <c r="GKL1186" s="17"/>
      <c r="GKM1186" s="17"/>
      <c r="GKN1186" s="17"/>
      <c r="GKO1186" s="17"/>
      <c r="GKP1186" s="17"/>
      <c r="GKQ1186" s="17"/>
      <c r="GKR1186" s="17"/>
      <c r="GKS1186" s="17"/>
      <c r="GKT1186" s="17"/>
      <c r="GKU1186" s="17"/>
      <c r="GKV1186" s="17"/>
      <c r="GKW1186" s="17"/>
      <c r="GKX1186" s="17"/>
      <c r="GKY1186" s="17"/>
      <c r="GKZ1186" s="17"/>
      <c r="GLA1186" s="17"/>
      <c r="GLB1186" s="17"/>
      <c r="GLC1186" s="17"/>
      <c r="GLD1186" s="17"/>
      <c r="GLE1186" s="17"/>
      <c r="GLF1186" s="17"/>
      <c r="GLG1186" s="17"/>
      <c r="GLH1186" s="17"/>
      <c r="GLI1186" s="17"/>
      <c r="GLJ1186" s="17"/>
      <c r="GLK1186" s="17"/>
      <c r="GLL1186" s="17"/>
      <c r="GLM1186" s="17"/>
      <c r="GLN1186" s="17"/>
      <c r="GLO1186" s="17"/>
      <c r="GLP1186" s="17"/>
      <c r="GLQ1186" s="17"/>
      <c r="GLR1186" s="17"/>
      <c r="GLS1186" s="17"/>
      <c r="GLT1186" s="17"/>
      <c r="GLU1186" s="17"/>
      <c r="GLV1186" s="17"/>
      <c r="GLW1186" s="17"/>
      <c r="GLX1186" s="17"/>
      <c r="GLY1186" s="17"/>
      <c r="GLZ1186" s="17"/>
      <c r="GMA1186" s="17"/>
      <c r="GMB1186" s="17"/>
      <c r="GMC1186" s="17"/>
      <c r="GMD1186" s="17"/>
      <c r="GME1186" s="17"/>
      <c r="GMF1186" s="17"/>
      <c r="GMG1186" s="17"/>
      <c r="GMH1186" s="17"/>
      <c r="GMI1186" s="17"/>
      <c r="GMJ1186" s="17"/>
      <c r="GMK1186" s="17"/>
      <c r="GML1186" s="17"/>
      <c r="GMM1186" s="17"/>
      <c r="GMN1186" s="17"/>
      <c r="GMO1186" s="17"/>
      <c r="GMP1186" s="17"/>
      <c r="GMQ1186" s="17"/>
      <c r="GMR1186" s="17"/>
      <c r="GMS1186" s="17"/>
      <c r="GMT1186" s="17"/>
      <c r="GMU1186" s="17"/>
      <c r="GMV1186" s="17"/>
      <c r="GMW1186" s="17"/>
      <c r="GMX1186" s="17"/>
      <c r="GMY1186" s="17"/>
      <c r="GMZ1186" s="17"/>
      <c r="GNA1186" s="17"/>
      <c r="GNB1186" s="17"/>
      <c r="GNC1186" s="17"/>
      <c r="GND1186" s="17"/>
      <c r="GNE1186" s="17"/>
      <c r="GNF1186" s="17"/>
      <c r="GNG1186" s="17"/>
      <c r="GNH1186" s="17"/>
      <c r="GNI1186" s="17"/>
      <c r="GNJ1186" s="17"/>
      <c r="GNK1186" s="17"/>
      <c r="GNL1186" s="17"/>
      <c r="GNM1186" s="17"/>
      <c r="GNN1186" s="17"/>
      <c r="GNO1186" s="17"/>
      <c r="GNP1186" s="17"/>
      <c r="GNQ1186" s="17"/>
      <c r="GNR1186" s="17"/>
      <c r="GNS1186" s="17"/>
      <c r="GNT1186" s="17"/>
      <c r="GNU1186" s="17"/>
      <c r="GNV1186" s="17"/>
      <c r="GNW1186" s="17"/>
      <c r="GNX1186" s="17"/>
      <c r="GNY1186" s="17"/>
      <c r="GNZ1186" s="17"/>
      <c r="GOA1186" s="17"/>
      <c r="GOB1186" s="17"/>
      <c r="GOC1186" s="17"/>
      <c r="GOD1186" s="17"/>
      <c r="GOE1186" s="17"/>
      <c r="GOF1186" s="17"/>
      <c r="GOG1186" s="17"/>
      <c r="GOH1186" s="17"/>
      <c r="GOI1186" s="17"/>
      <c r="GOJ1186" s="17"/>
      <c r="GOK1186" s="17"/>
      <c r="GOL1186" s="17"/>
      <c r="GOM1186" s="17"/>
      <c r="GON1186" s="17"/>
      <c r="GOO1186" s="17"/>
      <c r="GOP1186" s="17"/>
      <c r="GOQ1186" s="17"/>
      <c r="GOR1186" s="17"/>
      <c r="GOS1186" s="17"/>
      <c r="GOT1186" s="17"/>
      <c r="GOU1186" s="17"/>
      <c r="GOV1186" s="17"/>
      <c r="GOW1186" s="17"/>
      <c r="GOX1186" s="17"/>
      <c r="GOY1186" s="17"/>
      <c r="GOZ1186" s="17"/>
      <c r="GPA1186" s="17"/>
      <c r="GPB1186" s="17"/>
      <c r="GPC1186" s="17"/>
      <c r="GPD1186" s="17"/>
      <c r="GPE1186" s="17"/>
      <c r="GPF1186" s="17"/>
      <c r="GPG1186" s="17"/>
      <c r="GPH1186" s="17"/>
      <c r="GPI1186" s="17"/>
      <c r="GPJ1186" s="17"/>
      <c r="GPK1186" s="17"/>
      <c r="GPL1186" s="17"/>
      <c r="GPM1186" s="17"/>
      <c r="GPN1186" s="17"/>
      <c r="GPO1186" s="17"/>
      <c r="GPP1186" s="17"/>
      <c r="GPQ1186" s="17"/>
      <c r="GPR1186" s="17"/>
      <c r="GPS1186" s="17"/>
      <c r="GPT1186" s="17"/>
      <c r="GPU1186" s="17"/>
      <c r="GPV1186" s="17"/>
      <c r="GPW1186" s="17"/>
      <c r="GPX1186" s="17"/>
      <c r="GPY1186" s="17"/>
      <c r="GPZ1186" s="17"/>
      <c r="GQA1186" s="17"/>
      <c r="GQB1186" s="17"/>
      <c r="GQC1186" s="17"/>
      <c r="GQD1186" s="17"/>
      <c r="GQE1186" s="17"/>
      <c r="GQF1186" s="17"/>
      <c r="GQG1186" s="17"/>
      <c r="GQH1186" s="17"/>
      <c r="GQI1186" s="17"/>
      <c r="GQJ1186" s="17"/>
      <c r="GQK1186" s="17"/>
      <c r="GQL1186" s="17"/>
      <c r="GQM1186" s="17"/>
      <c r="GQN1186" s="17"/>
      <c r="GQO1186" s="17"/>
      <c r="GQP1186" s="17"/>
      <c r="GQQ1186" s="17"/>
      <c r="GQR1186" s="17"/>
      <c r="GQS1186" s="17"/>
      <c r="GQT1186" s="17"/>
      <c r="GQU1186" s="17"/>
      <c r="GQV1186" s="17"/>
      <c r="GQW1186" s="17"/>
      <c r="GQX1186" s="17"/>
      <c r="GQY1186" s="17"/>
      <c r="GQZ1186" s="17"/>
      <c r="GRA1186" s="17"/>
      <c r="GRB1186" s="17"/>
      <c r="GRC1186" s="17"/>
      <c r="GRD1186" s="17"/>
      <c r="GRE1186" s="17"/>
      <c r="GRF1186" s="17"/>
      <c r="GRG1186" s="17"/>
      <c r="GRH1186" s="17"/>
      <c r="GRI1186" s="17"/>
      <c r="GRJ1186" s="17"/>
      <c r="GRK1186" s="17"/>
      <c r="GRL1186" s="17"/>
      <c r="GRM1186" s="17"/>
      <c r="GRN1186" s="17"/>
      <c r="GRO1186" s="17"/>
      <c r="GRP1186" s="17"/>
      <c r="GRQ1186" s="17"/>
      <c r="GRR1186" s="17"/>
      <c r="GRS1186" s="17"/>
      <c r="GRT1186" s="17"/>
      <c r="GRU1186" s="17"/>
      <c r="GRV1186" s="17"/>
      <c r="GRW1186" s="17"/>
      <c r="GRX1186" s="17"/>
      <c r="GRY1186" s="17"/>
      <c r="GRZ1186" s="17"/>
      <c r="GSA1186" s="17"/>
      <c r="GSB1186" s="17"/>
      <c r="GSC1186" s="17"/>
      <c r="GSD1186" s="17"/>
      <c r="GSE1186" s="17"/>
      <c r="GSF1186" s="17"/>
      <c r="GSG1186" s="17"/>
      <c r="GSH1186" s="17"/>
      <c r="GSI1186" s="17"/>
      <c r="GSJ1186" s="17"/>
      <c r="GSK1186" s="17"/>
      <c r="GSL1186" s="17"/>
      <c r="GSM1186" s="17"/>
      <c r="GSN1186" s="17"/>
      <c r="GSO1186" s="17"/>
      <c r="GSP1186" s="17"/>
      <c r="GSQ1186" s="17"/>
      <c r="GSR1186" s="17"/>
      <c r="GSS1186" s="17"/>
      <c r="GST1186" s="17"/>
      <c r="GSU1186" s="17"/>
      <c r="GSV1186" s="17"/>
      <c r="GSW1186" s="17"/>
      <c r="GSX1186" s="17"/>
      <c r="GSY1186" s="17"/>
      <c r="GSZ1186" s="17"/>
      <c r="GTA1186" s="17"/>
      <c r="GTB1186" s="17"/>
      <c r="GTC1186" s="17"/>
      <c r="GTD1186" s="17"/>
      <c r="GTE1186" s="17"/>
      <c r="GTF1186" s="17"/>
      <c r="GTG1186" s="17"/>
      <c r="GTH1186" s="17"/>
      <c r="GTI1186" s="17"/>
      <c r="GTJ1186" s="17"/>
      <c r="GTK1186" s="17"/>
      <c r="GTL1186" s="17"/>
      <c r="GTM1186" s="17"/>
      <c r="GTN1186" s="17"/>
      <c r="GTO1186" s="17"/>
      <c r="GTP1186" s="17"/>
      <c r="GTQ1186" s="17"/>
      <c r="GTR1186" s="17"/>
      <c r="GTS1186" s="17"/>
      <c r="GTT1186" s="17"/>
      <c r="GTU1186" s="17"/>
      <c r="GTV1186" s="17"/>
      <c r="GTW1186" s="17"/>
      <c r="GTX1186" s="17"/>
      <c r="GTY1186" s="17"/>
      <c r="GTZ1186" s="17"/>
      <c r="GUA1186" s="17"/>
      <c r="GUB1186" s="17"/>
      <c r="GUC1186" s="17"/>
      <c r="GUD1186" s="17"/>
      <c r="GUE1186" s="17"/>
      <c r="GUF1186" s="17"/>
      <c r="GUG1186" s="17"/>
      <c r="GUH1186" s="17"/>
      <c r="GUI1186" s="17"/>
      <c r="GUJ1186" s="17"/>
      <c r="GUK1186" s="17"/>
      <c r="GUL1186" s="17"/>
      <c r="GUM1186" s="17"/>
      <c r="GUN1186" s="17"/>
      <c r="GUO1186" s="17"/>
      <c r="GUP1186" s="17"/>
      <c r="GUQ1186" s="17"/>
      <c r="GUR1186" s="17"/>
      <c r="GUS1186" s="17"/>
      <c r="GUT1186" s="17"/>
      <c r="GUU1186" s="17"/>
      <c r="GUV1186" s="17"/>
      <c r="GUW1186" s="17"/>
      <c r="GUX1186" s="17"/>
      <c r="GUY1186" s="17"/>
      <c r="GUZ1186" s="17"/>
      <c r="GVA1186" s="17"/>
      <c r="GVB1186" s="17"/>
      <c r="GVC1186" s="17"/>
      <c r="GVD1186" s="17"/>
      <c r="GVE1186" s="17"/>
      <c r="GVF1186" s="17"/>
      <c r="GVG1186" s="17"/>
      <c r="GVH1186" s="17"/>
      <c r="GVI1186" s="17"/>
      <c r="GVJ1186" s="17"/>
      <c r="GVK1186" s="17"/>
      <c r="GVL1186" s="17"/>
      <c r="GVM1186" s="17"/>
      <c r="GVN1186" s="17"/>
      <c r="GVO1186" s="17"/>
      <c r="GVP1186" s="17"/>
      <c r="GVQ1186" s="17"/>
      <c r="GVR1186" s="17"/>
      <c r="GVS1186" s="17"/>
      <c r="GVT1186" s="17"/>
      <c r="GVU1186" s="17"/>
      <c r="GVV1186" s="17"/>
      <c r="GVW1186" s="17"/>
      <c r="GVX1186" s="17"/>
      <c r="GVY1186" s="17"/>
      <c r="GVZ1186" s="17"/>
      <c r="GWA1186" s="17"/>
      <c r="GWB1186" s="17"/>
      <c r="GWC1186" s="17"/>
      <c r="GWD1186" s="17"/>
      <c r="GWE1186" s="17"/>
      <c r="GWF1186" s="17"/>
      <c r="GWG1186" s="17"/>
      <c r="GWH1186" s="17"/>
      <c r="GWI1186" s="17"/>
      <c r="GWJ1186" s="17"/>
      <c r="GWK1186" s="17"/>
      <c r="GWL1186" s="17"/>
      <c r="GWM1186" s="17"/>
      <c r="GWN1186" s="17"/>
      <c r="GWO1186" s="17"/>
      <c r="GWP1186" s="17"/>
      <c r="GWQ1186" s="17"/>
      <c r="GWR1186" s="17"/>
      <c r="GWS1186" s="17"/>
      <c r="GWT1186" s="17"/>
      <c r="GWU1186" s="17"/>
      <c r="GWV1186" s="17"/>
      <c r="GWW1186" s="17"/>
      <c r="GWX1186" s="17"/>
      <c r="GWY1186" s="17"/>
      <c r="GWZ1186" s="17"/>
      <c r="GXA1186" s="17"/>
      <c r="GXB1186" s="17"/>
      <c r="GXC1186" s="17"/>
      <c r="GXD1186" s="17"/>
      <c r="GXE1186" s="17"/>
      <c r="GXF1186" s="17"/>
      <c r="GXG1186" s="17"/>
      <c r="GXH1186" s="17"/>
      <c r="GXI1186" s="17"/>
      <c r="GXJ1186" s="17"/>
      <c r="GXK1186" s="17"/>
      <c r="GXL1186" s="17"/>
      <c r="GXM1186" s="17"/>
      <c r="GXN1186" s="17"/>
      <c r="GXO1186" s="17"/>
      <c r="GXP1186" s="17"/>
      <c r="GXQ1186" s="17"/>
      <c r="GXR1186" s="17"/>
      <c r="GXS1186" s="17"/>
      <c r="GXT1186" s="17"/>
      <c r="GXU1186" s="17"/>
      <c r="GXV1186" s="17"/>
      <c r="GXW1186" s="17"/>
      <c r="GXX1186" s="17"/>
      <c r="GXY1186" s="17"/>
      <c r="GXZ1186" s="17"/>
      <c r="GYA1186" s="17"/>
      <c r="GYB1186" s="17"/>
      <c r="GYC1186" s="17"/>
      <c r="GYD1186" s="17"/>
      <c r="GYE1186" s="17"/>
      <c r="GYF1186" s="17"/>
      <c r="GYG1186" s="17"/>
      <c r="GYH1186" s="17"/>
      <c r="GYI1186" s="17"/>
      <c r="GYJ1186" s="17"/>
      <c r="GYK1186" s="17"/>
      <c r="GYL1186" s="17"/>
      <c r="GYM1186" s="17"/>
      <c r="GYN1186" s="17"/>
      <c r="GYO1186" s="17"/>
      <c r="GYP1186" s="17"/>
      <c r="GYQ1186" s="17"/>
      <c r="GYR1186" s="17"/>
      <c r="GYS1186" s="17"/>
      <c r="GYT1186" s="17"/>
      <c r="GYU1186" s="17"/>
      <c r="GYV1186" s="17"/>
      <c r="GYW1186" s="17"/>
      <c r="GYX1186" s="17"/>
      <c r="GYY1186" s="17"/>
      <c r="GYZ1186" s="17"/>
      <c r="GZA1186" s="17"/>
      <c r="GZB1186" s="17"/>
      <c r="GZC1186" s="17"/>
      <c r="GZD1186" s="17"/>
      <c r="GZE1186" s="17"/>
      <c r="GZF1186" s="17"/>
      <c r="GZG1186" s="17"/>
      <c r="GZH1186" s="17"/>
      <c r="GZI1186" s="17"/>
      <c r="GZJ1186" s="17"/>
      <c r="GZK1186" s="17"/>
      <c r="GZL1186" s="17"/>
      <c r="GZM1186" s="17"/>
      <c r="GZN1186" s="17"/>
      <c r="GZO1186" s="17"/>
      <c r="GZP1186" s="17"/>
      <c r="GZQ1186" s="17"/>
      <c r="GZR1186" s="17"/>
      <c r="GZS1186" s="17"/>
      <c r="GZT1186" s="17"/>
      <c r="GZU1186" s="17"/>
      <c r="GZV1186" s="17"/>
      <c r="GZW1186" s="17"/>
      <c r="GZX1186" s="17"/>
      <c r="GZY1186" s="17"/>
      <c r="GZZ1186" s="17"/>
      <c r="HAA1186" s="17"/>
      <c r="HAB1186" s="17"/>
      <c r="HAC1186" s="17"/>
      <c r="HAD1186" s="17"/>
      <c r="HAE1186" s="17"/>
      <c r="HAF1186" s="17"/>
      <c r="HAG1186" s="17"/>
      <c r="HAH1186" s="17"/>
      <c r="HAI1186" s="17"/>
      <c r="HAJ1186" s="17"/>
      <c r="HAK1186" s="17"/>
      <c r="HAL1186" s="17"/>
      <c r="HAM1186" s="17"/>
      <c r="HAN1186" s="17"/>
      <c r="HAO1186" s="17"/>
      <c r="HAP1186" s="17"/>
      <c r="HAQ1186" s="17"/>
      <c r="HAR1186" s="17"/>
      <c r="HAS1186" s="17"/>
      <c r="HAT1186" s="17"/>
      <c r="HAU1186" s="17"/>
      <c r="HAV1186" s="17"/>
      <c r="HAW1186" s="17"/>
      <c r="HAX1186" s="17"/>
      <c r="HAY1186" s="17"/>
      <c r="HAZ1186" s="17"/>
      <c r="HBA1186" s="17"/>
      <c r="HBB1186" s="17"/>
      <c r="HBC1186" s="17"/>
      <c r="HBD1186" s="17"/>
      <c r="HBE1186" s="17"/>
      <c r="HBF1186" s="17"/>
      <c r="HBG1186" s="17"/>
      <c r="HBH1186" s="17"/>
      <c r="HBI1186" s="17"/>
      <c r="HBJ1186" s="17"/>
      <c r="HBK1186" s="17"/>
      <c r="HBL1186" s="17"/>
      <c r="HBM1186" s="17"/>
      <c r="HBN1186" s="17"/>
      <c r="HBO1186" s="17"/>
      <c r="HBP1186" s="17"/>
      <c r="HBQ1186" s="17"/>
      <c r="HBR1186" s="17"/>
      <c r="HBS1186" s="17"/>
      <c r="HBT1186" s="17"/>
      <c r="HBU1186" s="17"/>
      <c r="HBV1186" s="17"/>
      <c r="HBW1186" s="17"/>
      <c r="HBX1186" s="17"/>
      <c r="HBY1186" s="17"/>
      <c r="HBZ1186" s="17"/>
      <c r="HCA1186" s="17"/>
      <c r="HCB1186" s="17"/>
      <c r="HCC1186" s="17"/>
      <c r="HCD1186" s="17"/>
      <c r="HCE1186" s="17"/>
      <c r="HCF1186" s="17"/>
      <c r="HCG1186" s="17"/>
      <c r="HCH1186" s="17"/>
      <c r="HCI1186" s="17"/>
      <c r="HCJ1186" s="17"/>
      <c r="HCK1186" s="17"/>
      <c r="HCL1186" s="17"/>
      <c r="HCM1186" s="17"/>
      <c r="HCN1186" s="17"/>
      <c r="HCO1186" s="17"/>
      <c r="HCP1186" s="17"/>
      <c r="HCQ1186" s="17"/>
      <c r="HCR1186" s="17"/>
      <c r="HCS1186" s="17"/>
      <c r="HCT1186" s="17"/>
      <c r="HCU1186" s="17"/>
      <c r="HCV1186" s="17"/>
      <c r="HCW1186" s="17"/>
      <c r="HCX1186" s="17"/>
      <c r="HCY1186" s="17"/>
      <c r="HCZ1186" s="17"/>
      <c r="HDA1186" s="17"/>
      <c r="HDB1186" s="17"/>
      <c r="HDC1186" s="17"/>
      <c r="HDD1186" s="17"/>
      <c r="HDE1186" s="17"/>
      <c r="HDF1186" s="17"/>
      <c r="HDG1186" s="17"/>
      <c r="HDH1186" s="17"/>
      <c r="HDI1186" s="17"/>
      <c r="HDJ1186" s="17"/>
      <c r="HDK1186" s="17"/>
      <c r="HDL1186" s="17"/>
      <c r="HDM1186" s="17"/>
      <c r="HDN1186" s="17"/>
      <c r="HDO1186" s="17"/>
      <c r="HDP1186" s="17"/>
      <c r="HDQ1186" s="17"/>
      <c r="HDR1186" s="17"/>
      <c r="HDS1186" s="17"/>
      <c r="HDT1186" s="17"/>
      <c r="HDU1186" s="17"/>
      <c r="HDV1186" s="17"/>
      <c r="HDW1186" s="17"/>
      <c r="HDX1186" s="17"/>
      <c r="HDY1186" s="17"/>
      <c r="HDZ1186" s="17"/>
      <c r="HEA1186" s="17"/>
      <c r="HEB1186" s="17"/>
      <c r="HEC1186" s="17"/>
      <c r="HED1186" s="17"/>
      <c r="HEE1186" s="17"/>
      <c r="HEF1186" s="17"/>
      <c r="HEG1186" s="17"/>
      <c r="HEH1186" s="17"/>
      <c r="HEI1186" s="17"/>
      <c r="HEJ1186" s="17"/>
      <c r="HEK1186" s="17"/>
      <c r="HEL1186" s="17"/>
      <c r="HEM1186" s="17"/>
      <c r="HEN1186" s="17"/>
      <c r="HEO1186" s="17"/>
      <c r="HEP1186" s="17"/>
      <c r="HEQ1186" s="17"/>
      <c r="HER1186" s="17"/>
      <c r="HES1186" s="17"/>
      <c r="HET1186" s="17"/>
      <c r="HEU1186" s="17"/>
      <c r="HEV1186" s="17"/>
      <c r="HEW1186" s="17"/>
      <c r="HEX1186" s="17"/>
      <c r="HEY1186" s="17"/>
      <c r="HEZ1186" s="17"/>
      <c r="HFA1186" s="17"/>
      <c r="HFB1186" s="17"/>
      <c r="HFC1186" s="17"/>
      <c r="HFD1186" s="17"/>
      <c r="HFE1186" s="17"/>
      <c r="HFF1186" s="17"/>
      <c r="HFG1186" s="17"/>
      <c r="HFH1186" s="17"/>
      <c r="HFI1186" s="17"/>
      <c r="HFJ1186" s="17"/>
      <c r="HFK1186" s="17"/>
      <c r="HFL1186" s="17"/>
      <c r="HFM1186" s="17"/>
      <c r="HFN1186" s="17"/>
      <c r="HFO1186" s="17"/>
      <c r="HFP1186" s="17"/>
      <c r="HFQ1186" s="17"/>
      <c r="HFR1186" s="17"/>
      <c r="HFS1186" s="17"/>
      <c r="HFT1186" s="17"/>
      <c r="HFU1186" s="17"/>
      <c r="HFV1186" s="17"/>
      <c r="HFW1186" s="17"/>
      <c r="HFX1186" s="17"/>
      <c r="HFY1186" s="17"/>
      <c r="HFZ1186" s="17"/>
      <c r="HGA1186" s="17"/>
      <c r="HGB1186" s="17"/>
      <c r="HGC1186" s="17"/>
      <c r="HGD1186" s="17"/>
      <c r="HGE1186" s="17"/>
      <c r="HGF1186" s="17"/>
      <c r="HGG1186" s="17"/>
      <c r="HGH1186" s="17"/>
      <c r="HGI1186" s="17"/>
      <c r="HGJ1186" s="17"/>
      <c r="HGK1186" s="17"/>
      <c r="HGL1186" s="17"/>
      <c r="HGM1186" s="17"/>
      <c r="HGN1186" s="17"/>
      <c r="HGO1186" s="17"/>
      <c r="HGP1186" s="17"/>
      <c r="HGQ1186" s="17"/>
      <c r="HGR1186" s="17"/>
      <c r="HGS1186" s="17"/>
      <c r="HGT1186" s="17"/>
      <c r="HGU1186" s="17"/>
      <c r="HGV1186" s="17"/>
      <c r="HGW1186" s="17"/>
      <c r="HGX1186" s="17"/>
      <c r="HGY1186" s="17"/>
      <c r="HGZ1186" s="17"/>
      <c r="HHA1186" s="17"/>
      <c r="HHB1186" s="17"/>
      <c r="HHC1186" s="17"/>
      <c r="HHD1186" s="17"/>
      <c r="HHE1186" s="17"/>
      <c r="HHF1186" s="17"/>
      <c r="HHG1186" s="17"/>
      <c r="HHH1186" s="17"/>
      <c r="HHI1186" s="17"/>
      <c r="HHJ1186" s="17"/>
      <c r="HHK1186" s="17"/>
      <c r="HHL1186" s="17"/>
      <c r="HHM1186" s="17"/>
      <c r="HHN1186" s="17"/>
      <c r="HHO1186" s="17"/>
      <c r="HHP1186" s="17"/>
      <c r="HHQ1186" s="17"/>
      <c r="HHR1186" s="17"/>
      <c r="HHS1186" s="17"/>
      <c r="HHT1186" s="17"/>
      <c r="HHU1186" s="17"/>
      <c r="HHV1186" s="17"/>
      <c r="HHW1186" s="17"/>
      <c r="HHX1186" s="17"/>
      <c r="HHY1186" s="17"/>
      <c r="HHZ1186" s="17"/>
      <c r="HIA1186" s="17"/>
      <c r="HIB1186" s="17"/>
      <c r="HIC1186" s="17"/>
      <c r="HID1186" s="17"/>
      <c r="HIE1186" s="17"/>
      <c r="HIF1186" s="17"/>
      <c r="HIG1186" s="17"/>
      <c r="HIH1186" s="17"/>
      <c r="HII1186" s="17"/>
      <c r="HIJ1186" s="17"/>
      <c r="HIK1186" s="17"/>
      <c r="HIL1186" s="17"/>
      <c r="HIM1186" s="17"/>
      <c r="HIN1186" s="17"/>
      <c r="HIO1186" s="17"/>
      <c r="HIP1186" s="17"/>
      <c r="HIQ1186" s="17"/>
      <c r="HIR1186" s="17"/>
      <c r="HIS1186" s="17"/>
      <c r="HIT1186" s="17"/>
      <c r="HIU1186" s="17"/>
      <c r="HIV1186" s="17"/>
      <c r="HIW1186" s="17"/>
      <c r="HIX1186" s="17"/>
      <c r="HIY1186" s="17"/>
      <c r="HIZ1186" s="17"/>
      <c r="HJA1186" s="17"/>
      <c r="HJB1186" s="17"/>
      <c r="HJC1186" s="17"/>
      <c r="HJD1186" s="17"/>
      <c r="HJE1186" s="17"/>
      <c r="HJF1186" s="17"/>
      <c r="HJG1186" s="17"/>
      <c r="HJH1186" s="17"/>
      <c r="HJI1186" s="17"/>
      <c r="HJJ1186" s="17"/>
      <c r="HJK1186" s="17"/>
      <c r="HJL1186" s="17"/>
      <c r="HJM1186" s="17"/>
      <c r="HJN1186" s="17"/>
      <c r="HJO1186" s="17"/>
      <c r="HJP1186" s="17"/>
      <c r="HJQ1186" s="17"/>
      <c r="HJR1186" s="17"/>
      <c r="HJS1186" s="17"/>
      <c r="HJT1186" s="17"/>
      <c r="HJU1186" s="17"/>
      <c r="HJV1186" s="17"/>
      <c r="HJW1186" s="17"/>
      <c r="HJX1186" s="17"/>
      <c r="HJY1186" s="17"/>
      <c r="HJZ1186" s="17"/>
      <c r="HKA1186" s="17"/>
      <c r="HKB1186" s="17"/>
      <c r="HKC1186" s="17"/>
      <c r="HKD1186" s="17"/>
      <c r="HKE1186" s="17"/>
      <c r="HKF1186" s="17"/>
      <c r="HKG1186" s="17"/>
      <c r="HKH1186" s="17"/>
      <c r="HKI1186" s="17"/>
      <c r="HKJ1186" s="17"/>
      <c r="HKK1186" s="17"/>
      <c r="HKL1186" s="17"/>
      <c r="HKM1186" s="17"/>
      <c r="HKN1186" s="17"/>
      <c r="HKO1186" s="17"/>
      <c r="HKP1186" s="17"/>
      <c r="HKQ1186" s="17"/>
      <c r="HKR1186" s="17"/>
      <c r="HKS1186" s="17"/>
      <c r="HKT1186" s="17"/>
      <c r="HKU1186" s="17"/>
      <c r="HKV1186" s="17"/>
      <c r="HKW1186" s="17"/>
      <c r="HKX1186" s="17"/>
      <c r="HKY1186" s="17"/>
      <c r="HKZ1186" s="17"/>
      <c r="HLA1186" s="17"/>
      <c r="HLB1186" s="17"/>
      <c r="HLC1186" s="17"/>
      <c r="HLD1186" s="17"/>
      <c r="HLE1186" s="17"/>
      <c r="HLF1186" s="17"/>
      <c r="HLG1186" s="17"/>
      <c r="HLH1186" s="17"/>
      <c r="HLI1186" s="17"/>
      <c r="HLJ1186" s="17"/>
      <c r="HLK1186" s="17"/>
      <c r="HLL1186" s="17"/>
      <c r="HLM1186" s="17"/>
      <c r="HLN1186" s="17"/>
      <c r="HLO1186" s="17"/>
      <c r="HLP1186" s="17"/>
      <c r="HLQ1186" s="17"/>
      <c r="HLR1186" s="17"/>
      <c r="HLS1186" s="17"/>
      <c r="HLT1186" s="17"/>
      <c r="HLU1186" s="17"/>
      <c r="HLV1186" s="17"/>
      <c r="HLW1186" s="17"/>
      <c r="HLX1186" s="17"/>
      <c r="HLY1186" s="17"/>
      <c r="HLZ1186" s="17"/>
      <c r="HMA1186" s="17"/>
      <c r="HMB1186" s="17"/>
      <c r="HMC1186" s="17"/>
      <c r="HMD1186" s="17"/>
      <c r="HME1186" s="17"/>
      <c r="HMF1186" s="17"/>
      <c r="HMG1186" s="17"/>
      <c r="HMH1186" s="17"/>
      <c r="HMI1186" s="17"/>
      <c r="HMJ1186" s="17"/>
      <c r="HMK1186" s="17"/>
      <c r="HML1186" s="17"/>
      <c r="HMM1186" s="17"/>
      <c r="HMN1186" s="17"/>
      <c r="HMO1186" s="17"/>
      <c r="HMP1186" s="17"/>
      <c r="HMQ1186" s="17"/>
      <c r="HMR1186" s="17"/>
      <c r="HMS1186" s="17"/>
      <c r="HMT1186" s="17"/>
      <c r="HMU1186" s="17"/>
      <c r="HMV1186" s="17"/>
      <c r="HMW1186" s="17"/>
      <c r="HMX1186" s="17"/>
      <c r="HMY1186" s="17"/>
      <c r="HMZ1186" s="17"/>
      <c r="HNA1186" s="17"/>
      <c r="HNB1186" s="17"/>
      <c r="HNC1186" s="17"/>
      <c r="HND1186" s="17"/>
      <c r="HNE1186" s="17"/>
      <c r="HNF1186" s="17"/>
      <c r="HNG1186" s="17"/>
      <c r="HNH1186" s="17"/>
      <c r="HNI1186" s="17"/>
      <c r="HNJ1186" s="17"/>
      <c r="HNK1186" s="17"/>
      <c r="HNL1186" s="17"/>
      <c r="HNM1186" s="17"/>
      <c r="HNN1186" s="17"/>
      <c r="HNO1186" s="17"/>
      <c r="HNP1186" s="17"/>
      <c r="HNQ1186" s="17"/>
      <c r="HNR1186" s="17"/>
      <c r="HNS1186" s="17"/>
      <c r="HNT1186" s="17"/>
      <c r="HNU1186" s="17"/>
      <c r="HNV1186" s="17"/>
      <c r="HNW1186" s="17"/>
      <c r="HNX1186" s="17"/>
      <c r="HNY1186" s="17"/>
      <c r="HNZ1186" s="17"/>
      <c r="HOA1186" s="17"/>
      <c r="HOB1186" s="17"/>
      <c r="HOC1186" s="17"/>
      <c r="HOD1186" s="17"/>
      <c r="HOE1186" s="17"/>
      <c r="HOF1186" s="17"/>
      <c r="HOG1186" s="17"/>
      <c r="HOH1186" s="17"/>
      <c r="HOI1186" s="17"/>
      <c r="HOJ1186" s="17"/>
      <c r="HOK1186" s="17"/>
      <c r="HOL1186" s="17"/>
      <c r="HOM1186" s="17"/>
      <c r="HON1186" s="17"/>
      <c r="HOO1186" s="17"/>
      <c r="HOP1186" s="17"/>
      <c r="HOQ1186" s="17"/>
      <c r="HOR1186" s="17"/>
      <c r="HOS1186" s="17"/>
      <c r="HOT1186" s="17"/>
      <c r="HOU1186" s="17"/>
      <c r="HOV1186" s="17"/>
      <c r="HOW1186" s="17"/>
      <c r="HOX1186" s="17"/>
      <c r="HOY1186" s="17"/>
      <c r="HOZ1186" s="17"/>
      <c r="HPA1186" s="17"/>
      <c r="HPB1186" s="17"/>
      <c r="HPC1186" s="17"/>
      <c r="HPD1186" s="17"/>
      <c r="HPE1186" s="17"/>
      <c r="HPF1186" s="17"/>
      <c r="HPG1186" s="17"/>
      <c r="HPH1186" s="17"/>
      <c r="HPI1186" s="17"/>
      <c r="HPJ1186" s="17"/>
      <c r="HPK1186" s="17"/>
      <c r="HPL1186" s="17"/>
      <c r="HPM1186" s="17"/>
      <c r="HPN1186" s="17"/>
      <c r="HPO1186" s="17"/>
      <c r="HPP1186" s="17"/>
      <c r="HPQ1186" s="17"/>
      <c r="HPR1186" s="17"/>
      <c r="HPS1186" s="17"/>
      <c r="HPT1186" s="17"/>
      <c r="HPU1186" s="17"/>
      <c r="HPV1186" s="17"/>
      <c r="HPW1186" s="17"/>
      <c r="HPX1186" s="17"/>
      <c r="HPY1186" s="17"/>
      <c r="HPZ1186" s="17"/>
      <c r="HQA1186" s="17"/>
      <c r="HQB1186" s="17"/>
      <c r="HQC1186" s="17"/>
      <c r="HQD1186" s="17"/>
      <c r="HQE1186" s="17"/>
      <c r="HQF1186" s="17"/>
      <c r="HQG1186" s="17"/>
      <c r="HQH1186" s="17"/>
      <c r="HQI1186" s="17"/>
      <c r="HQJ1186" s="17"/>
      <c r="HQK1186" s="17"/>
      <c r="HQL1186" s="17"/>
      <c r="HQM1186" s="17"/>
      <c r="HQN1186" s="17"/>
      <c r="HQO1186" s="17"/>
      <c r="HQP1186" s="17"/>
      <c r="HQQ1186" s="17"/>
      <c r="HQR1186" s="17"/>
      <c r="HQS1186" s="17"/>
      <c r="HQT1186" s="17"/>
      <c r="HQU1186" s="17"/>
      <c r="HQV1186" s="17"/>
      <c r="HQW1186" s="17"/>
      <c r="HQX1186" s="17"/>
      <c r="HQY1186" s="17"/>
      <c r="HQZ1186" s="17"/>
      <c r="HRA1186" s="17"/>
      <c r="HRB1186" s="17"/>
      <c r="HRC1186" s="17"/>
      <c r="HRD1186" s="17"/>
      <c r="HRE1186" s="17"/>
      <c r="HRF1186" s="17"/>
      <c r="HRG1186" s="17"/>
      <c r="HRH1186" s="17"/>
      <c r="HRI1186" s="17"/>
      <c r="HRJ1186" s="17"/>
      <c r="HRK1186" s="17"/>
      <c r="HRL1186" s="17"/>
      <c r="HRM1186" s="17"/>
      <c r="HRN1186" s="17"/>
      <c r="HRO1186" s="17"/>
      <c r="HRP1186" s="17"/>
      <c r="HRQ1186" s="17"/>
      <c r="HRR1186" s="17"/>
      <c r="HRS1186" s="17"/>
      <c r="HRT1186" s="17"/>
      <c r="HRU1186" s="17"/>
      <c r="HRV1186" s="17"/>
      <c r="HRW1186" s="17"/>
      <c r="HRX1186" s="17"/>
      <c r="HRY1186" s="17"/>
      <c r="HRZ1186" s="17"/>
      <c r="HSA1186" s="17"/>
      <c r="HSB1186" s="17"/>
      <c r="HSC1186" s="17"/>
      <c r="HSD1186" s="17"/>
      <c r="HSE1186" s="17"/>
      <c r="HSF1186" s="17"/>
      <c r="HSG1186" s="17"/>
      <c r="HSH1186" s="17"/>
      <c r="HSI1186" s="17"/>
      <c r="HSJ1186" s="17"/>
      <c r="HSK1186" s="17"/>
      <c r="HSL1186" s="17"/>
      <c r="HSM1186" s="17"/>
      <c r="HSN1186" s="17"/>
      <c r="HSO1186" s="17"/>
      <c r="HSP1186" s="17"/>
      <c r="HSQ1186" s="17"/>
      <c r="HSR1186" s="17"/>
      <c r="HSS1186" s="17"/>
      <c r="HST1186" s="17"/>
      <c r="HSU1186" s="17"/>
      <c r="HSV1186" s="17"/>
      <c r="HSW1186" s="17"/>
      <c r="HSX1186" s="17"/>
      <c r="HSY1186" s="17"/>
      <c r="HSZ1186" s="17"/>
      <c r="HTA1186" s="17"/>
      <c r="HTB1186" s="17"/>
      <c r="HTC1186" s="17"/>
      <c r="HTD1186" s="17"/>
      <c r="HTE1186" s="17"/>
      <c r="HTF1186" s="17"/>
      <c r="HTG1186" s="17"/>
      <c r="HTH1186" s="17"/>
      <c r="HTI1186" s="17"/>
      <c r="HTJ1186" s="17"/>
      <c r="HTK1186" s="17"/>
      <c r="HTL1186" s="17"/>
      <c r="HTM1186" s="17"/>
      <c r="HTN1186" s="17"/>
      <c r="HTO1186" s="17"/>
      <c r="HTP1186" s="17"/>
      <c r="HTQ1186" s="17"/>
      <c r="HTR1186" s="17"/>
      <c r="HTS1186" s="17"/>
      <c r="HTT1186" s="17"/>
      <c r="HTU1186" s="17"/>
      <c r="HTV1186" s="17"/>
      <c r="HTW1186" s="17"/>
      <c r="HTX1186" s="17"/>
      <c r="HTY1186" s="17"/>
      <c r="HTZ1186" s="17"/>
      <c r="HUA1186" s="17"/>
      <c r="HUB1186" s="17"/>
      <c r="HUC1186" s="17"/>
      <c r="HUD1186" s="17"/>
      <c r="HUE1186" s="17"/>
      <c r="HUF1186" s="17"/>
      <c r="HUG1186" s="17"/>
      <c r="HUH1186" s="17"/>
      <c r="HUI1186" s="17"/>
      <c r="HUJ1186" s="17"/>
      <c r="HUK1186" s="17"/>
      <c r="HUL1186" s="17"/>
      <c r="HUM1186" s="17"/>
      <c r="HUN1186" s="17"/>
      <c r="HUO1186" s="17"/>
      <c r="HUP1186" s="17"/>
      <c r="HUQ1186" s="17"/>
      <c r="HUR1186" s="17"/>
      <c r="HUS1186" s="17"/>
      <c r="HUT1186" s="17"/>
      <c r="HUU1186" s="17"/>
      <c r="HUV1186" s="17"/>
      <c r="HUW1186" s="17"/>
      <c r="HUX1186" s="17"/>
      <c r="HUY1186" s="17"/>
      <c r="HUZ1186" s="17"/>
      <c r="HVA1186" s="17"/>
      <c r="HVB1186" s="17"/>
      <c r="HVC1186" s="17"/>
      <c r="HVD1186" s="17"/>
      <c r="HVE1186" s="17"/>
      <c r="HVF1186" s="17"/>
      <c r="HVG1186" s="17"/>
      <c r="HVH1186" s="17"/>
      <c r="HVI1186" s="17"/>
      <c r="HVJ1186" s="17"/>
      <c r="HVK1186" s="17"/>
      <c r="HVL1186" s="17"/>
      <c r="HVM1186" s="17"/>
      <c r="HVN1186" s="17"/>
      <c r="HVO1186" s="17"/>
      <c r="HVP1186" s="17"/>
      <c r="HVQ1186" s="17"/>
      <c r="HVR1186" s="17"/>
      <c r="HVS1186" s="17"/>
      <c r="HVT1186" s="17"/>
      <c r="HVU1186" s="17"/>
      <c r="HVV1186" s="17"/>
      <c r="HVW1186" s="17"/>
      <c r="HVX1186" s="17"/>
      <c r="HVY1186" s="17"/>
      <c r="HVZ1186" s="17"/>
      <c r="HWA1186" s="17"/>
      <c r="HWB1186" s="17"/>
      <c r="HWC1186" s="17"/>
      <c r="HWD1186" s="17"/>
      <c r="HWE1186" s="17"/>
      <c r="HWF1186" s="17"/>
      <c r="HWG1186" s="17"/>
      <c r="HWH1186" s="17"/>
      <c r="HWI1186" s="17"/>
      <c r="HWJ1186" s="17"/>
      <c r="HWK1186" s="17"/>
      <c r="HWL1186" s="17"/>
      <c r="HWM1186" s="17"/>
      <c r="HWN1186" s="17"/>
      <c r="HWO1186" s="17"/>
      <c r="HWP1186" s="17"/>
      <c r="HWQ1186" s="17"/>
      <c r="HWR1186" s="17"/>
      <c r="HWS1186" s="17"/>
      <c r="HWT1186" s="17"/>
      <c r="HWU1186" s="17"/>
      <c r="HWV1186" s="17"/>
      <c r="HWW1186" s="17"/>
      <c r="HWX1186" s="17"/>
      <c r="HWY1186" s="17"/>
      <c r="HWZ1186" s="17"/>
      <c r="HXA1186" s="17"/>
      <c r="HXB1186" s="17"/>
      <c r="HXC1186" s="17"/>
      <c r="HXD1186" s="17"/>
      <c r="HXE1186" s="17"/>
      <c r="HXF1186" s="17"/>
      <c r="HXG1186" s="17"/>
      <c r="HXH1186" s="17"/>
      <c r="HXI1186" s="17"/>
      <c r="HXJ1186" s="17"/>
      <c r="HXK1186" s="17"/>
      <c r="HXL1186" s="17"/>
      <c r="HXM1186" s="17"/>
      <c r="HXN1186" s="17"/>
      <c r="HXO1186" s="17"/>
      <c r="HXP1186" s="17"/>
      <c r="HXQ1186" s="17"/>
      <c r="HXR1186" s="17"/>
      <c r="HXS1186" s="17"/>
      <c r="HXT1186" s="17"/>
      <c r="HXU1186" s="17"/>
      <c r="HXV1186" s="17"/>
      <c r="HXW1186" s="17"/>
      <c r="HXX1186" s="17"/>
      <c r="HXY1186" s="17"/>
      <c r="HXZ1186" s="17"/>
      <c r="HYA1186" s="17"/>
      <c r="HYB1186" s="17"/>
      <c r="HYC1186" s="17"/>
      <c r="HYD1186" s="17"/>
      <c r="HYE1186" s="17"/>
      <c r="HYF1186" s="17"/>
      <c r="HYG1186" s="17"/>
      <c r="HYH1186" s="17"/>
      <c r="HYI1186" s="17"/>
      <c r="HYJ1186" s="17"/>
      <c r="HYK1186" s="17"/>
      <c r="HYL1186" s="17"/>
      <c r="HYM1186" s="17"/>
      <c r="HYN1186" s="17"/>
      <c r="HYO1186" s="17"/>
      <c r="HYP1186" s="17"/>
      <c r="HYQ1186" s="17"/>
      <c r="HYR1186" s="17"/>
      <c r="HYS1186" s="17"/>
      <c r="HYT1186" s="17"/>
      <c r="HYU1186" s="17"/>
      <c r="HYV1186" s="17"/>
      <c r="HYW1186" s="17"/>
      <c r="HYX1186" s="17"/>
      <c r="HYY1186" s="17"/>
      <c r="HYZ1186" s="17"/>
      <c r="HZA1186" s="17"/>
      <c r="HZB1186" s="17"/>
      <c r="HZC1186" s="17"/>
      <c r="HZD1186" s="17"/>
      <c r="HZE1186" s="17"/>
      <c r="HZF1186" s="17"/>
      <c r="HZG1186" s="17"/>
      <c r="HZH1186" s="17"/>
      <c r="HZI1186" s="17"/>
      <c r="HZJ1186" s="17"/>
      <c r="HZK1186" s="17"/>
      <c r="HZL1186" s="17"/>
      <c r="HZM1186" s="17"/>
      <c r="HZN1186" s="17"/>
      <c r="HZO1186" s="17"/>
      <c r="HZP1186" s="17"/>
      <c r="HZQ1186" s="17"/>
      <c r="HZR1186" s="17"/>
      <c r="HZS1186" s="17"/>
      <c r="HZT1186" s="17"/>
      <c r="HZU1186" s="17"/>
      <c r="HZV1186" s="17"/>
      <c r="HZW1186" s="17"/>
      <c r="HZX1186" s="17"/>
      <c r="HZY1186" s="17"/>
      <c r="HZZ1186" s="17"/>
      <c r="IAA1186" s="17"/>
      <c r="IAB1186" s="17"/>
      <c r="IAC1186" s="17"/>
      <c r="IAD1186" s="17"/>
      <c r="IAE1186" s="17"/>
      <c r="IAF1186" s="17"/>
      <c r="IAG1186" s="17"/>
      <c r="IAH1186" s="17"/>
      <c r="IAI1186" s="17"/>
      <c r="IAJ1186" s="17"/>
      <c r="IAK1186" s="17"/>
      <c r="IAL1186" s="17"/>
      <c r="IAM1186" s="17"/>
      <c r="IAN1186" s="17"/>
      <c r="IAO1186" s="17"/>
      <c r="IAP1186" s="17"/>
      <c r="IAQ1186" s="17"/>
      <c r="IAR1186" s="17"/>
      <c r="IAS1186" s="17"/>
      <c r="IAT1186" s="17"/>
      <c r="IAU1186" s="17"/>
      <c r="IAV1186" s="17"/>
      <c r="IAW1186" s="17"/>
      <c r="IAX1186" s="17"/>
      <c r="IAY1186" s="17"/>
      <c r="IAZ1186" s="17"/>
      <c r="IBA1186" s="17"/>
      <c r="IBB1186" s="17"/>
      <c r="IBC1186" s="17"/>
      <c r="IBD1186" s="17"/>
      <c r="IBE1186" s="17"/>
      <c r="IBF1186" s="17"/>
      <c r="IBG1186" s="17"/>
      <c r="IBH1186" s="17"/>
      <c r="IBI1186" s="17"/>
      <c r="IBJ1186" s="17"/>
      <c r="IBK1186" s="17"/>
      <c r="IBL1186" s="17"/>
      <c r="IBM1186" s="17"/>
      <c r="IBN1186" s="17"/>
      <c r="IBO1186" s="17"/>
      <c r="IBP1186" s="17"/>
      <c r="IBQ1186" s="17"/>
      <c r="IBR1186" s="17"/>
      <c r="IBS1186" s="17"/>
      <c r="IBT1186" s="17"/>
      <c r="IBU1186" s="17"/>
      <c r="IBV1186" s="17"/>
      <c r="IBW1186" s="17"/>
      <c r="IBX1186" s="17"/>
      <c r="IBY1186" s="17"/>
      <c r="IBZ1186" s="17"/>
      <c r="ICA1186" s="17"/>
      <c r="ICB1186" s="17"/>
      <c r="ICC1186" s="17"/>
      <c r="ICD1186" s="17"/>
      <c r="ICE1186" s="17"/>
      <c r="ICF1186" s="17"/>
      <c r="ICG1186" s="17"/>
      <c r="ICH1186" s="17"/>
      <c r="ICI1186" s="17"/>
      <c r="ICJ1186" s="17"/>
      <c r="ICK1186" s="17"/>
      <c r="ICL1186" s="17"/>
      <c r="ICM1186" s="17"/>
      <c r="ICN1186" s="17"/>
      <c r="ICO1186" s="17"/>
      <c r="ICP1186" s="17"/>
      <c r="ICQ1186" s="17"/>
      <c r="ICR1186" s="17"/>
      <c r="ICS1186" s="17"/>
      <c r="ICT1186" s="17"/>
      <c r="ICU1186" s="17"/>
      <c r="ICV1186" s="17"/>
      <c r="ICW1186" s="17"/>
      <c r="ICX1186" s="17"/>
      <c r="ICY1186" s="17"/>
      <c r="ICZ1186" s="17"/>
      <c r="IDA1186" s="17"/>
      <c r="IDB1186" s="17"/>
      <c r="IDC1186" s="17"/>
      <c r="IDD1186" s="17"/>
      <c r="IDE1186" s="17"/>
      <c r="IDF1186" s="17"/>
      <c r="IDG1186" s="17"/>
      <c r="IDH1186" s="17"/>
      <c r="IDI1186" s="17"/>
      <c r="IDJ1186" s="17"/>
      <c r="IDK1186" s="17"/>
      <c r="IDL1186" s="17"/>
      <c r="IDM1186" s="17"/>
      <c r="IDN1186" s="17"/>
      <c r="IDO1186" s="17"/>
      <c r="IDP1186" s="17"/>
      <c r="IDQ1186" s="17"/>
      <c r="IDR1186" s="17"/>
      <c r="IDS1186" s="17"/>
      <c r="IDT1186" s="17"/>
      <c r="IDU1186" s="17"/>
      <c r="IDV1186" s="17"/>
      <c r="IDW1186" s="17"/>
      <c r="IDX1186" s="17"/>
      <c r="IDY1186" s="17"/>
      <c r="IDZ1186" s="17"/>
      <c r="IEA1186" s="17"/>
      <c r="IEB1186" s="17"/>
      <c r="IEC1186" s="17"/>
      <c r="IED1186" s="17"/>
      <c r="IEE1186" s="17"/>
      <c r="IEF1186" s="17"/>
      <c r="IEG1186" s="17"/>
      <c r="IEH1186" s="17"/>
      <c r="IEI1186" s="17"/>
      <c r="IEJ1186" s="17"/>
      <c r="IEK1186" s="17"/>
      <c r="IEL1186" s="17"/>
      <c r="IEM1186" s="17"/>
      <c r="IEN1186" s="17"/>
      <c r="IEO1186" s="17"/>
      <c r="IEP1186" s="17"/>
      <c r="IEQ1186" s="17"/>
      <c r="IER1186" s="17"/>
      <c r="IES1186" s="17"/>
      <c r="IET1186" s="17"/>
      <c r="IEU1186" s="17"/>
      <c r="IEV1186" s="17"/>
      <c r="IEW1186" s="17"/>
      <c r="IEX1186" s="17"/>
      <c r="IEY1186" s="17"/>
      <c r="IEZ1186" s="17"/>
      <c r="IFA1186" s="17"/>
      <c r="IFB1186" s="17"/>
      <c r="IFC1186" s="17"/>
      <c r="IFD1186" s="17"/>
      <c r="IFE1186" s="17"/>
      <c r="IFF1186" s="17"/>
      <c r="IFG1186" s="17"/>
      <c r="IFH1186" s="17"/>
      <c r="IFI1186" s="17"/>
      <c r="IFJ1186" s="17"/>
      <c r="IFK1186" s="17"/>
      <c r="IFL1186" s="17"/>
      <c r="IFM1186" s="17"/>
      <c r="IFN1186" s="17"/>
      <c r="IFO1186" s="17"/>
      <c r="IFP1186" s="17"/>
      <c r="IFQ1186" s="17"/>
      <c r="IFR1186" s="17"/>
      <c r="IFS1186" s="17"/>
      <c r="IFT1186" s="17"/>
      <c r="IFU1186" s="17"/>
      <c r="IFV1186" s="17"/>
      <c r="IFW1186" s="17"/>
      <c r="IFX1186" s="17"/>
      <c r="IFY1186" s="17"/>
      <c r="IFZ1186" s="17"/>
      <c r="IGA1186" s="17"/>
      <c r="IGB1186" s="17"/>
      <c r="IGC1186" s="17"/>
      <c r="IGD1186" s="17"/>
      <c r="IGE1186" s="17"/>
      <c r="IGF1186" s="17"/>
      <c r="IGG1186" s="17"/>
      <c r="IGH1186" s="17"/>
      <c r="IGI1186" s="17"/>
      <c r="IGJ1186" s="17"/>
      <c r="IGK1186" s="17"/>
      <c r="IGL1186" s="17"/>
      <c r="IGM1186" s="17"/>
      <c r="IGN1186" s="17"/>
      <c r="IGO1186" s="17"/>
      <c r="IGP1186" s="17"/>
      <c r="IGQ1186" s="17"/>
      <c r="IGR1186" s="17"/>
      <c r="IGS1186" s="17"/>
      <c r="IGT1186" s="17"/>
      <c r="IGU1186" s="17"/>
      <c r="IGV1186" s="17"/>
      <c r="IGW1186" s="17"/>
      <c r="IGX1186" s="17"/>
      <c r="IGY1186" s="17"/>
      <c r="IGZ1186" s="17"/>
      <c r="IHA1186" s="17"/>
      <c r="IHB1186" s="17"/>
      <c r="IHC1186" s="17"/>
      <c r="IHD1186" s="17"/>
      <c r="IHE1186" s="17"/>
      <c r="IHF1186" s="17"/>
      <c r="IHG1186" s="17"/>
      <c r="IHH1186" s="17"/>
      <c r="IHI1186" s="17"/>
      <c r="IHJ1186" s="17"/>
      <c r="IHK1186" s="17"/>
      <c r="IHL1186" s="17"/>
      <c r="IHM1186" s="17"/>
      <c r="IHN1186" s="17"/>
      <c r="IHO1186" s="17"/>
      <c r="IHP1186" s="17"/>
      <c r="IHQ1186" s="17"/>
      <c r="IHR1186" s="17"/>
      <c r="IHS1186" s="17"/>
      <c r="IHT1186" s="17"/>
      <c r="IHU1186" s="17"/>
      <c r="IHV1186" s="17"/>
      <c r="IHW1186" s="17"/>
      <c r="IHX1186" s="17"/>
      <c r="IHY1186" s="17"/>
      <c r="IHZ1186" s="17"/>
      <c r="IIA1186" s="17"/>
      <c r="IIB1186" s="17"/>
      <c r="IIC1186" s="17"/>
      <c r="IID1186" s="17"/>
      <c r="IIE1186" s="17"/>
      <c r="IIF1186" s="17"/>
      <c r="IIG1186" s="17"/>
      <c r="IIH1186" s="17"/>
      <c r="III1186" s="17"/>
      <c r="IIJ1186" s="17"/>
      <c r="IIK1186" s="17"/>
      <c r="IIL1186" s="17"/>
      <c r="IIM1186" s="17"/>
      <c r="IIN1186" s="17"/>
      <c r="IIO1186" s="17"/>
      <c r="IIP1186" s="17"/>
      <c r="IIQ1186" s="17"/>
      <c r="IIR1186" s="17"/>
      <c r="IIS1186" s="17"/>
      <c r="IIT1186" s="17"/>
      <c r="IIU1186" s="17"/>
      <c r="IIV1186" s="17"/>
      <c r="IIW1186" s="17"/>
      <c r="IIX1186" s="17"/>
      <c r="IIY1186" s="17"/>
      <c r="IIZ1186" s="17"/>
      <c r="IJA1186" s="17"/>
      <c r="IJB1186" s="17"/>
      <c r="IJC1186" s="17"/>
      <c r="IJD1186" s="17"/>
      <c r="IJE1186" s="17"/>
      <c r="IJF1186" s="17"/>
      <c r="IJG1186" s="17"/>
      <c r="IJH1186" s="17"/>
      <c r="IJI1186" s="17"/>
      <c r="IJJ1186" s="17"/>
      <c r="IJK1186" s="17"/>
      <c r="IJL1186" s="17"/>
      <c r="IJM1186" s="17"/>
      <c r="IJN1186" s="17"/>
      <c r="IJO1186" s="17"/>
      <c r="IJP1186" s="17"/>
      <c r="IJQ1186" s="17"/>
      <c r="IJR1186" s="17"/>
      <c r="IJS1186" s="17"/>
      <c r="IJT1186" s="17"/>
      <c r="IJU1186" s="17"/>
      <c r="IJV1186" s="17"/>
      <c r="IJW1186" s="17"/>
      <c r="IJX1186" s="17"/>
      <c r="IJY1186" s="17"/>
      <c r="IJZ1186" s="17"/>
      <c r="IKA1186" s="17"/>
      <c r="IKB1186" s="17"/>
      <c r="IKC1186" s="17"/>
      <c r="IKD1186" s="17"/>
      <c r="IKE1186" s="17"/>
      <c r="IKF1186" s="17"/>
      <c r="IKG1186" s="17"/>
      <c r="IKH1186" s="17"/>
      <c r="IKI1186" s="17"/>
      <c r="IKJ1186" s="17"/>
      <c r="IKK1186" s="17"/>
      <c r="IKL1186" s="17"/>
      <c r="IKM1186" s="17"/>
      <c r="IKN1186" s="17"/>
      <c r="IKO1186" s="17"/>
      <c r="IKP1186" s="17"/>
      <c r="IKQ1186" s="17"/>
      <c r="IKR1186" s="17"/>
      <c r="IKS1186" s="17"/>
      <c r="IKT1186" s="17"/>
      <c r="IKU1186" s="17"/>
      <c r="IKV1186" s="17"/>
      <c r="IKW1186" s="17"/>
      <c r="IKX1186" s="17"/>
      <c r="IKY1186" s="17"/>
      <c r="IKZ1186" s="17"/>
      <c r="ILA1186" s="17"/>
      <c r="ILB1186" s="17"/>
      <c r="ILC1186" s="17"/>
      <c r="ILD1186" s="17"/>
      <c r="ILE1186" s="17"/>
      <c r="ILF1186" s="17"/>
      <c r="ILG1186" s="17"/>
      <c r="ILH1186" s="17"/>
      <c r="ILI1186" s="17"/>
      <c r="ILJ1186" s="17"/>
      <c r="ILK1186" s="17"/>
      <c r="ILL1186" s="17"/>
      <c r="ILM1186" s="17"/>
      <c r="ILN1186" s="17"/>
      <c r="ILO1186" s="17"/>
      <c r="ILP1186" s="17"/>
      <c r="ILQ1186" s="17"/>
      <c r="ILR1186" s="17"/>
      <c r="ILS1186" s="17"/>
      <c r="ILT1186" s="17"/>
      <c r="ILU1186" s="17"/>
      <c r="ILV1186" s="17"/>
      <c r="ILW1186" s="17"/>
      <c r="ILX1186" s="17"/>
      <c r="ILY1186" s="17"/>
      <c r="ILZ1186" s="17"/>
      <c r="IMA1186" s="17"/>
      <c r="IMB1186" s="17"/>
      <c r="IMC1186" s="17"/>
      <c r="IMD1186" s="17"/>
      <c r="IME1186" s="17"/>
      <c r="IMF1186" s="17"/>
      <c r="IMG1186" s="17"/>
      <c r="IMH1186" s="17"/>
      <c r="IMI1186" s="17"/>
      <c r="IMJ1186" s="17"/>
      <c r="IMK1186" s="17"/>
      <c r="IML1186" s="17"/>
      <c r="IMM1186" s="17"/>
      <c r="IMN1186" s="17"/>
      <c r="IMO1186" s="17"/>
      <c r="IMP1186" s="17"/>
      <c r="IMQ1186" s="17"/>
      <c r="IMR1186" s="17"/>
      <c r="IMS1186" s="17"/>
      <c r="IMT1186" s="17"/>
      <c r="IMU1186" s="17"/>
      <c r="IMV1186" s="17"/>
      <c r="IMW1186" s="17"/>
      <c r="IMX1186" s="17"/>
      <c r="IMY1186" s="17"/>
      <c r="IMZ1186" s="17"/>
      <c r="INA1186" s="17"/>
      <c r="INB1186" s="17"/>
      <c r="INC1186" s="17"/>
      <c r="IND1186" s="17"/>
      <c r="INE1186" s="17"/>
      <c r="INF1186" s="17"/>
      <c r="ING1186" s="17"/>
      <c r="INH1186" s="17"/>
      <c r="INI1186" s="17"/>
      <c r="INJ1186" s="17"/>
      <c r="INK1186" s="17"/>
      <c r="INL1186" s="17"/>
      <c r="INM1186" s="17"/>
      <c r="INN1186" s="17"/>
      <c r="INO1186" s="17"/>
      <c r="INP1186" s="17"/>
      <c r="INQ1186" s="17"/>
      <c r="INR1186" s="17"/>
      <c r="INS1186" s="17"/>
      <c r="INT1186" s="17"/>
      <c r="INU1186" s="17"/>
      <c r="INV1186" s="17"/>
      <c r="INW1186" s="17"/>
      <c r="INX1186" s="17"/>
      <c r="INY1186" s="17"/>
      <c r="INZ1186" s="17"/>
      <c r="IOA1186" s="17"/>
      <c r="IOB1186" s="17"/>
      <c r="IOC1186" s="17"/>
      <c r="IOD1186" s="17"/>
      <c r="IOE1186" s="17"/>
      <c r="IOF1186" s="17"/>
      <c r="IOG1186" s="17"/>
      <c r="IOH1186" s="17"/>
      <c r="IOI1186" s="17"/>
      <c r="IOJ1186" s="17"/>
      <c r="IOK1186" s="17"/>
      <c r="IOL1186" s="17"/>
      <c r="IOM1186" s="17"/>
      <c r="ION1186" s="17"/>
      <c r="IOO1186" s="17"/>
      <c r="IOP1186" s="17"/>
      <c r="IOQ1186" s="17"/>
      <c r="IOR1186" s="17"/>
      <c r="IOS1186" s="17"/>
      <c r="IOT1186" s="17"/>
      <c r="IOU1186" s="17"/>
      <c r="IOV1186" s="17"/>
      <c r="IOW1186" s="17"/>
      <c r="IOX1186" s="17"/>
      <c r="IOY1186" s="17"/>
      <c r="IOZ1186" s="17"/>
      <c r="IPA1186" s="17"/>
      <c r="IPB1186" s="17"/>
      <c r="IPC1186" s="17"/>
      <c r="IPD1186" s="17"/>
      <c r="IPE1186" s="17"/>
      <c r="IPF1186" s="17"/>
      <c r="IPG1186" s="17"/>
      <c r="IPH1186" s="17"/>
      <c r="IPI1186" s="17"/>
      <c r="IPJ1186" s="17"/>
      <c r="IPK1186" s="17"/>
      <c r="IPL1186" s="17"/>
      <c r="IPM1186" s="17"/>
      <c r="IPN1186" s="17"/>
      <c r="IPO1186" s="17"/>
      <c r="IPP1186" s="17"/>
      <c r="IPQ1186" s="17"/>
      <c r="IPR1186" s="17"/>
      <c r="IPS1186" s="17"/>
      <c r="IPT1186" s="17"/>
      <c r="IPU1186" s="17"/>
      <c r="IPV1186" s="17"/>
      <c r="IPW1186" s="17"/>
      <c r="IPX1186" s="17"/>
      <c r="IPY1186" s="17"/>
      <c r="IPZ1186" s="17"/>
      <c r="IQA1186" s="17"/>
      <c r="IQB1186" s="17"/>
      <c r="IQC1186" s="17"/>
      <c r="IQD1186" s="17"/>
      <c r="IQE1186" s="17"/>
      <c r="IQF1186" s="17"/>
      <c r="IQG1186" s="17"/>
      <c r="IQH1186" s="17"/>
      <c r="IQI1186" s="17"/>
      <c r="IQJ1186" s="17"/>
      <c r="IQK1186" s="17"/>
      <c r="IQL1186" s="17"/>
      <c r="IQM1186" s="17"/>
      <c r="IQN1186" s="17"/>
      <c r="IQO1186" s="17"/>
      <c r="IQP1186" s="17"/>
      <c r="IQQ1186" s="17"/>
      <c r="IQR1186" s="17"/>
      <c r="IQS1186" s="17"/>
      <c r="IQT1186" s="17"/>
      <c r="IQU1186" s="17"/>
      <c r="IQV1186" s="17"/>
      <c r="IQW1186" s="17"/>
      <c r="IQX1186" s="17"/>
      <c r="IQY1186" s="17"/>
      <c r="IQZ1186" s="17"/>
      <c r="IRA1186" s="17"/>
      <c r="IRB1186" s="17"/>
      <c r="IRC1186" s="17"/>
      <c r="IRD1186" s="17"/>
      <c r="IRE1186" s="17"/>
      <c r="IRF1186" s="17"/>
      <c r="IRG1186" s="17"/>
      <c r="IRH1186" s="17"/>
      <c r="IRI1186" s="17"/>
      <c r="IRJ1186" s="17"/>
      <c r="IRK1186" s="17"/>
      <c r="IRL1186" s="17"/>
      <c r="IRM1186" s="17"/>
      <c r="IRN1186" s="17"/>
      <c r="IRO1186" s="17"/>
      <c r="IRP1186" s="17"/>
      <c r="IRQ1186" s="17"/>
      <c r="IRR1186" s="17"/>
      <c r="IRS1186" s="17"/>
      <c r="IRT1186" s="17"/>
      <c r="IRU1186" s="17"/>
      <c r="IRV1186" s="17"/>
      <c r="IRW1186" s="17"/>
      <c r="IRX1186" s="17"/>
      <c r="IRY1186" s="17"/>
      <c r="IRZ1186" s="17"/>
      <c r="ISA1186" s="17"/>
      <c r="ISB1186" s="17"/>
      <c r="ISC1186" s="17"/>
      <c r="ISD1186" s="17"/>
      <c r="ISE1186" s="17"/>
      <c r="ISF1186" s="17"/>
      <c r="ISG1186" s="17"/>
      <c r="ISH1186" s="17"/>
      <c r="ISI1186" s="17"/>
      <c r="ISJ1186" s="17"/>
      <c r="ISK1186" s="17"/>
      <c r="ISL1186" s="17"/>
      <c r="ISM1186" s="17"/>
      <c r="ISN1186" s="17"/>
      <c r="ISO1186" s="17"/>
      <c r="ISP1186" s="17"/>
      <c r="ISQ1186" s="17"/>
      <c r="ISR1186" s="17"/>
      <c r="ISS1186" s="17"/>
      <c r="IST1186" s="17"/>
      <c r="ISU1186" s="17"/>
      <c r="ISV1186" s="17"/>
      <c r="ISW1186" s="17"/>
      <c r="ISX1186" s="17"/>
      <c r="ISY1186" s="17"/>
      <c r="ISZ1186" s="17"/>
      <c r="ITA1186" s="17"/>
      <c r="ITB1186" s="17"/>
      <c r="ITC1186" s="17"/>
      <c r="ITD1186" s="17"/>
      <c r="ITE1186" s="17"/>
      <c r="ITF1186" s="17"/>
      <c r="ITG1186" s="17"/>
      <c r="ITH1186" s="17"/>
      <c r="ITI1186" s="17"/>
      <c r="ITJ1186" s="17"/>
      <c r="ITK1186" s="17"/>
      <c r="ITL1186" s="17"/>
      <c r="ITM1186" s="17"/>
      <c r="ITN1186" s="17"/>
      <c r="ITO1186" s="17"/>
      <c r="ITP1186" s="17"/>
      <c r="ITQ1186" s="17"/>
      <c r="ITR1186" s="17"/>
      <c r="ITS1186" s="17"/>
      <c r="ITT1186" s="17"/>
      <c r="ITU1186" s="17"/>
      <c r="ITV1186" s="17"/>
      <c r="ITW1186" s="17"/>
      <c r="ITX1186" s="17"/>
      <c r="ITY1186" s="17"/>
      <c r="ITZ1186" s="17"/>
      <c r="IUA1186" s="17"/>
      <c r="IUB1186" s="17"/>
      <c r="IUC1186" s="17"/>
      <c r="IUD1186" s="17"/>
      <c r="IUE1186" s="17"/>
      <c r="IUF1186" s="17"/>
      <c r="IUG1186" s="17"/>
      <c r="IUH1186" s="17"/>
      <c r="IUI1186" s="17"/>
      <c r="IUJ1186" s="17"/>
      <c r="IUK1186" s="17"/>
      <c r="IUL1186" s="17"/>
      <c r="IUM1186" s="17"/>
      <c r="IUN1186" s="17"/>
      <c r="IUO1186" s="17"/>
      <c r="IUP1186" s="17"/>
      <c r="IUQ1186" s="17"/>
      <c r="IUR1186" s="17"/>
      <c r="IUS1186" s="17"/>
      <c r="IUT1186" s="17"/>
      <c r="IUU1186" s="17"/>
      <c r="IUV1186" s="17"/>
      <c r="IUW1186" s="17"/>
      <c r="IUX1186" s="17"/>
      <c r="IUY1186" s="17"/>
      <c r="IUZ1186" s="17"/>
      <c r="IVA1186" s="17"/>
      <c r="IVB1186" s="17"/>
      <c r="IVC1186" s="17"/>
      <c r="IVD1186" s="17"/>
      <c r="IVE1186" s="17"/>
      <c r="IVF1186" s="17"/>
      <c r="IVG1186" s="17"/>
      <c r="IVH1186" s="17"/>
      <c r="IVI1186" s="17"/>
      <c r="IVJ1186" s="17"/>
      <c r="IVK1186" s="17"/>
      <c r="IVL1186" s="17"/>
      <c r="IVM1186" s="17"/>
      <c r="IVN1186" s="17"/>
      <c r="IVO1186" s="17"/>
      <c r="IVP1186" s="17"/>
      <c r="IVQ1186" s="17"/>
      <c r="IVR1186" s="17"/>
      <c r="IVS1186" s="17"/>
      <c r="IVT1186" s="17"/>
      <c r="IVU1186" s="17"/>
      <c r="IVV1186" s="17"/>
      <c r="IVW1186" s="17"/>
      <c r="IVX1186" s="17"/>
      <c r="IVY1186" s="17"/>
      <c r="IVZ1186" s="17"/>
      <c r="IWA1186" s="17"/>
      <c r="IWB1186" s="17"/>
      <c r="IWC1186" s="17"/>
      <c r="IWD1186" s="17"/>
      <c r="IWE1186" s="17"/>
      <c r="IWF1186" s="17"/>
      <c r="IWG1186" s="17"/>
      <c r="IWH1186" s="17"/>
      <c r="IWI1186" s="17"/>
      <c r="IWJ1186" s="17"/>
      <c r="IWK1186" s="17"/>
      <c r="IWL1186" s="17"/>
      <c r="IWM1186" s="17"/>
      <c r="IWN1186" s="17"/>
      <c r="IWO1186" s="17"/>
      <c r="IWP1186" s="17"/>
      <c r="IWQ1186" s="17"/>
      <c r="IWR1186" s="17"/>
      <c r="IWS1186" s="17"/>
      <c r="IWT1186" s="17"/>
      <c r="IWU1186" s="17"/>
      <c r="IWV1186" s="17"/>
      <c r="IWW1186" s="17"/>
      <c r="IWX1186" s="17"/>
      <c r="IWY1186" s="17"/>
      <c r="IWZ1186" s="17"/>
      <c r="IXA1186" s="17"/>
      <c r="IXB1186" s="17"/>
      <c r="IXC1186" s="17"/>
      <c r="IXD1186" s="17"/>
      <c r="IXE1186" s="17"/>
      <c r="IXF1186" s="17"/>
      <c r="IXG1186" s="17"/>
      <c r="IXH1186" s="17"/>
      <c r="IXI1186" s="17"/>
      <c r="IXJ1186" s="17"/>
      <c r="IXK1186" s="17"/>
      <c r="IXL1186" s="17"/>
      <c r="IXM1186" s="17"/>
      <c r="IXN1186" s="17"/>
      <c r="IXO1186" s="17"/>
      <c r="IXP1186" s="17"/>
      <c r="IXQ1186" s="17"/>
      <c r="IXR1186" s="17"/>
      <c r="IXS1186" s="17"/>
      <c r="IXT1186" s="17"/>
      <c r="IXU1186" s="17"/>
      <c r="IXV1186" s="17"/>
      <c r="IXW1186" s="17"/>
      <c r="IXX1186" s="17"/>
      <c r="IXY1186" s="17"/>
      <c r="IXZ1186" s="17"/>
      <c r="IYA1186" s="17"/>
      <c r="IYB1186" s="17"/>
      <c r="IYC1186" s="17"/>
      <c r="IYD1186" s="17"/>
      <c r="IYE1186" s="17"/>
      <c r="IYF1186" s="17"/>
      <c r="IYG1186" s="17"/>
      <c r="IYH1186" s="17"/>
      <c r="IYI1186" s="17"/>
      <c r="IYJ1186" s="17"/>
      <c r="IYK1186" s="17"/>
      <c r="IYL1186" s="17"/>
      <c r="IYM1186" s="17"/>
      <c r="IYN1186" s="17"/>
      <c r="IYO1186" s="17"/>
      <c r="IYP1186" s="17"/>
      <c r="IYQ1186" s="17"/>
      <c r="IYR1186" s="17"/>
      <c r="IYS1186" s="17"/>
      <c r="IYT1186" s="17"/>
      <c r="IYU1186" s="17"/>
      <c r="IYV1186" s="17"/>
      <c r="IYW1186" s="17"/>
      <c r="IYX1186" s="17"/>
      <c r="IYY1186" s="17"/>
      <c r="IYZ1186" s="17"/>
      <c r="IZA1186" s="17"/>
      <c r="IZB1186" s="17"/>
      <c r="IZC1186" s="17"/>
      <c r="IZD1186" s="17"/>
      <c r="IZE1186" s="17"/>
      <c r="IZF1186" s="17"/>
      <c r="IZG1186" s="17"/>
      <c r="IZH1186" s="17"/>
      <c r="IZI1186" s="17"/>
      <c r="IZJ1186" s="17"/>
      <c r="IZK1186" s="17"/>
      <c r="IZL1186" s="17"/>
      <c r="IZM1186" s="17"/>
      <c r="IZN1186" s="17"/>
      <c r="IZO1186" s="17"/>
      <c r="IZP1186" s="17"/>
      <c r="IZQ1186" s="17"/>
      <c r="IZR1186" s="17"/>
      <c r="IZS1186" s="17"/>
      <c r="IZT1186" s="17"/>
      <c r="IZU1186" s="17"/>
      <c r="IZV1186" s="17"/>
      <c r="IZW1186" s="17"/>
      <c r="IZX1186" s="17"/>
      <c r="IZY1186" s="17"/>
      <c r="IZZ1186" s="17"/>
      <c r="JAA1186" s="17"/>
      <c r="JAB1186" s="17"/>
      <c r="JAC1186" s="17"/>
      <c r="JAD1186" s="17"/>
      <c r="JAE1186" s="17"/>
      <c r="JAF1186" s="17"/>
      <c r="JAG1186" s="17"/>
      <c r="JAH1186" s="17"/>
      <c r="JAI1186" s="17"/>
      <c r="JAJ1186" s="17"/>
      <c r="JAK1186" s="17"/>
      <c r="JAL1186" s="17"/>
      <c r="JAM1186" s="17"/>
      <c r="JAN1186" s="17"/>
      <c r="JAO1186" s="17"/>
      <c r="JAP1186" s="17"/>
      <c r="JAQ1186" s="17"/>
      <c r="JAR1186" s="17"/>
      <c r="JAS1186" s="17"/>
      <c r="JAT1186" s="17"/>
      <c r="JAU1186" s="17"/>
      <c r="JAV1186" s="17"/>
      <c r="JAW1186" s="17"/>
      <c r="JAX1186" s="17"/>
      <c r="JAY1186" s="17"/>
      <c r="JAZ1186" s="17"/>
      <c r="JBA1186" s="17"/>
      <c r="JBB1186" s="17"/>
      <c r="JBC1186" s="17"/>
      <c r="JBD1186" s="17"/>
      <c r="JBE1186" s="17"/>
      <c r="JBF1186" s="17"/>
      <c r="JBG1186" s="17"/>
      <c r="JBH1186" s="17"/>
      <c r="JBI1186" s="17"/>
      <c r="JBJ1186" s="17"/>
      <c r="JBK1186" s="17"/>
      <c r="JBL1186" s="17"/>
      <c r="JBM1186" s="17"/>
      <c r="JBN1186" s="17"/>
      <c r="JBO1186" s="17"/>
      <c r="JBP1186" s="17"/>
      <c r="JBQ1186" s="17"/>
      <c r="JBR1186" s="17"/>
      <c r="JBS1186" s="17"/>
      <c r="JBT1186" s="17"/>
      <c r="JBU1186" s="17"/>
      <c r="JBV1186" s="17"/>
      <c r="JBW1186" s="17"/>
      <c r="JBX1186" s="17"/>
      <c r="JBY1186" s="17"/>
      <c r="JBZ1186" s="17"/>
      <c r="JCA1186" s="17"/>
      <c r="JCB1186" s="17"/>
      <c r="JCC1186" s="17"/>
      <c r="JCD1186" s="17"/>
      <c r="JCE1186" s="17"/>
      <c r="JCF1186" s="17"/>
      <c r="JCG1186" s="17"/>
      <c r="JCH1186" s="17"/>
      <c r="JCI1186" s="17"/>
      <c r="JCJ1186" s="17"/>
      <c r="JCK1186" s="17"/>
      <c r="JCL1186" s="17"/>
      <c r="JCM1186" s="17"/>
      <c r="JCN1186" s="17"/>
      <c r="JCO1186" s="17"/>
      <c r="JCP1186" s="17"/>
      <c r="JCQ1186" s="17"/>
      <c r="JCR1186" s="17"/>
      <c r="JCS1186" s="17"/>
      <c r="JCT1186" s="17"/>
      <c r="JCU1186" s="17"/>
      <c r="JCV1186" s="17"/>
      <c r="JCW1186" s="17"/>
      <c r="JCX1186" s="17"/>
      <c r="JCY1186" s="17"/>
      <c r="JCZ1186" s="17"/>
      <c r="JDA1186" s="17"/>
      <c r="JDB1186" s="17"/>
      <c r="JDC1186" s="17"/>
      <c r="JDD1186" s="17"/>
      <c r="JDE1186" s="17"/>
      <c r="JDF1186" s="17"/>
      <c r="JDG1186" s="17"/>
      <c r="JDH1186" s="17"/>
      <c r="JDI1186" s="17"/>
      <c r="JDJ1186" s="17"/>
      <c r="JDK1186" s="17"/>
      <c r="JDL1186" s="17"/>
      <c r="JDM1186" s="17"/>
      <c r="JDN1186" s="17"/>
      <c r="JDO1186" s="17"/>
      <c r="JDP1186" s="17"/>
      <c r="JDQ1186" s="17"/>
      <c r="JDR1186" s="17"/>
      <c r="JDS1186" s="17"/>
      <c r="JDT1186" s="17"/>
      <c r="JDU1186" s="17"/>
      <c r="JDV1186" s="17"/>
      <c r="JDW1186" s="17"/>
      <c r="JDX1186" s="17"/>
      <c r="JDY1186" s="17"/>
      <c r="JDZ1186" s="17"/>
      <c r="JEA1186" s="17"/>
      <c r="JEB1186" s="17"/>
      <c r="JEC1186" s="17"/>
      <c r="JED1186" s="17"/>
      <c r="JEE1186" s="17"/>
      <c r="JEF1186" s="17"/>
      <c r="JEG1186" s="17"/>
      <c r="JEH1186" s="17"/>
      <c r="JEI1186" s="17"/>
      <c r="JEJ1186" s="17"/>
      <c r="JEK1186" s="17"/>
      <c r="JEL1186" s="17"/>
      <c r="JEM1186" s="17"/>
      <c r="JEN1186" s="17"/>
      <c r="JEO1186" s="17"/>
      <c r="JEP1186" s="17"/>
      <c r="JEQ1186" s="17"/>
      <c r="JER1186" s="17"/>
      <c r="JES1186" s="17"/>
      <c r="JET1186" s="17"/>
      <c r="JEU1186" s="17"/>
      <c r="JEV1186" s="17"/>
      <c r="JEW1186" s="17"/>
      <c r="JEX1186" s="17"/>
      <c r="JEY1186" s="17"/>
      <c r="JEZ1186" s="17"/>
      <c r="JFA1186" s="17"/>
      <c r="JFB1186" s="17"/>
      <c r="JFC1186" s="17"/>
      <c r="JFD1186" s="17"/>
      <c r="JFE1186" s="17"/>
      <c r="JFF1186" s="17"/>
      <c r="JFG1186" s="17"/>
      <c r="JFH1186" s="17"/>
      <c r="JFI1186" s="17"/>
      <c r="JFJ1186" s="17"/>
      <c r="JFK1186" s="17"/>
      <c r="JFL1186" s="17"/>
      <c r="JFM1186" s="17"/>
      <c r="JFN1186" s="17"/>
      <c r="JFO1186" s="17"/>
      <c r="JFP1186" s="17"/>
      <c r="JFQ1186" s="17"/>
      <c r="JFR1186" s="17"/>
      <c r="JFS1186" s="17"/>
      <c r="JFT1186" s="17"/>
      <c r="JFU1186" s="17"/>
      <c r="JFV1186" s="17"/>
      <c r="JFW1186" s="17"/>
      <c r="JFX1186" s="17"/>
      <c r="JFY1186" s="17"/>
      <c r="JFZ1186" s="17"/>
      <c r="JGA1186" s="17"/>
      <c r="JGB1186" s="17"/>
      <c r="JGC1186" s="17"/>
      <c r="JGD1186" s="17"/>
      <c r="JGE1186" s="17"/>
      <c r="JGF1186" s="17"/>
      <c r="JGG1186" s="17"/>
      <c r="JGH1186" s="17"/>
      <c r="JGI1186" s="17"/>
      <c r="JGJ1186" s="17"/>
      <c r="JGK1186" s="17"/>
      <c r="JGL1186" s="17"/>
      <c r="JGM1186" s="17"/>
      <c r="JGN1186" s="17"/>
      <c r="JGO1186" s="17"/>
      <c r="JGP1186" s="17"/>
      <c r="JGQ1186" s="17"/>
      <c r="JGR1186" s="17"/>
      <c r="JGS1186" s="17"/>
      <c r="JGT1186" s="17"/>
      <c r="JGU1186" s="17"/>
      <c r="JGV1186" s="17"/>
      <c r="JGW1186" s="17"/>
      <c r="JGX1186" s="17"/>
      <c r="JGY1186" s="17"/>
      <c r="JGZ1186" s="17"/>
      <c r="JHA1186" s="17"/>
      <c r="JHB1186" s="17"/>
      <c r="JHC1186" s="17"/>
      <c r="JHD1186" s="17"/>
      <c r="JHE1186" s="17"/>
      <c r="JHF1186" s="17"/>
      <c r="JHG1186" s="17"/>
      <c r="JHH1186" s="17"/>
      <c r="JHI1186" s="17"/>
      <c r="JHJ1186" s="17"/>
      <c r="JHK1186" s="17"/>
      <c r="JHL1186" s="17"/>
      <c r="JHM1186" s="17"/>
      <c r="JHN1186" s="17"/>
      <c r="JHO1186" s="17"/>
      <c r="JHP1186" s="17"/>
      <c r="JHQ1186" s="17"/>
      <c r="JHR1186" s="17"/>
      <c r="JHS1186" s="17"/>
      <c r="JHT1186" s="17"/>
      <c r="JHU1186" s="17"/>
      <c r="JHV1186" s="17"/>
      <c r="JHW1186" s="17"/>
      <c r="JHX1186" s="17"/>
      <c r="JHY1186" s="17"/>
      <c r="JHZ1186" s="17"/>
      <c r="JIA1186" s="17"/>
      <c r="JIB1186" s="17"/>
      <c r="JIC1186" s="17"/>
      <c r="JID1186" s="17"/>
      <c r="JIE1186" s="17"/>
      <c r="JIF1186" s="17"/>
      <c r="JIG1186" s="17"/>
      <c r="JIH1186" s="17"/>
      <c r="JII1186" s="17"/>
      <c r="JIJ1186" s="17"/>
      <c r="JIK1186" s="17"/>
      <c r="JIL1186" s="17"/>
      <c r="JIM1186" s="17"/>
      <c r="JIN1186" s="17"/>
      <c r="JIO1186" s="17"/>
      <c r="JIP1186" s="17"/>
      <c r="JIQ1186" s="17"/>
      <c r="JIR1186" s="17"/>
      <c r="JIS1186" s="17"/>
      <c r="JIT1186" s="17"/>
      <c r="JIU1186" s="17"/>
      <c r="JIV1186" s="17"/>
      <c r="JIW1186" s="17"/>
      <c r="JIX1186" s="17"/>
      <c r="JIY1186" s="17"/>
      <c r="JIZ1186" s="17"/>
      <c r="JJA1186" s="17"/>
      <c r="JJB1186" s="17"/>
      <c r="JJC1186" s="17"/>
      <c r="JJD1186" s="17"/>
      <c r="JJE1186" s="17"/>
      <c r="JJF1186" s="17"/>
      <c r="JJG1186" s="17"/>
      <c r="JJH1186" s="17"/>
      <c r="JJI1186" s="17"/>
      <c r="JJJ1186" s="17"/>
      <c r="JJK1186" s="17"/>
      <c r="JJL1186" s="17"/>
      <c r="JJM1186" s="17"/>
      <c r="JJN1186" s="17"/>
      <c r="JJO1186" s="17"/>
      <c r="JJP1186" s="17"/>
      <c r="JJQ1186" s="17"/>
      <c r="JJR1186" s="17"/>
      <c r="JJS1186" s="17"/>
      <c r="JJT1186" s="17"/>
      <c r="JJU1186" s="17"/>
      <c r="JJV1186" s="17"/>
      <c r="JJW1186" s="17"/>
      <c r="JJX1186" s="17"/>
      <c r="JJY1186" s="17"/>
      <c r="JJZ1186" s="17"/>
      <c r="JKA1186" s="17"/>
      <c r="JKB1186" s="17"/>
      <c r="JKC1186" s="17"/>
      <c r="JKD1186" s="17"/>
      <c r="JKE1186" s="17"/>
      <c r="JKF1186" s="17"/>
      <c r="JKG1186" s="17"/>
      <c r="JKH1186" s="17"/>
      <c r="JKI1186" s="17"/>
      <c r="JKJ1186" s="17"/>
      <c r="JKK1186" s="17"/>
      <c r="JKL1186" s="17"/>
      <c r="JKM1186" s="17"/>
      <c r="JKN1186" s="17"/>
      <c r="JKO1186" s="17"/>
      <c r="JKP1186" s="17"/>
      <c r="JKQ1186" s="17"/>
      <c r="JKR1186" s="17"/>
      <c r="JKS1186" s="17"/>
      <c r="JKT1186" s="17"/>
      <c r="JKU1186" s="17"/>
      <c r="JKV1186" s="17"/>
      <c r="JKW1186" s="17"/>
      <c r="JKX1186" s="17"/>
      <c r="JKY1186" s="17"/>
      <c r="JKZ1186" s="17"/>
      <c r="JLA1186" s="17"/>
      <c r="JLB1186" s="17"/>
      <c r="JLC1186" s="17"/>
      <c r="JLD1186" s="17"/>
      <c r="JLE1186" s="17"/>
      <c r="JLF1186" s="17"/>
      <c r="JLG1186" s="17"/>
      <c r="JLH1186" s="17"/>
      <c r="JLI1186" s="17"/>
      <c r="JLJ1186" s="17"/>
      <c r="JLK1186" s="17"/>
      <c r="JLL1186" s="17"/>
      <c r="JLM1186" s="17"/>
      <c r="JLN1186" s="17"/>
      <c r="JLO1186" s="17"/>
      <c r="JLP1186" s="17"/>
      <c r="JLQ1186" s="17"/>
      <c r="JLR1186" s="17"/>
      <c r="JLS1186" s="17"/>
      <c r="JLT1186" s="17"/>
      <c r="JLU1186" s="17"/>
      <c r="JLV1186" s="17"/>
      <c r="JLW1186" s="17"/>
      <c r="JLX1186" s="17"/>
      <c r="JLY1186" s="17"/>
      <c r="JLZ1186" s="17"/>
      <c r="JMA1186" s="17"/>
      <c r="JMB1186" s="17"/>
      <c r="JMC1186" s="17"/>
      <c r="JMD1186" s="17"/>
      <c r="JME1186" s="17"/>
      <c r="JMF1186" s="17"/>
      <c r="JMG1186" s="17"/>
      <c r="JMH1186" s="17"/>
      <c r="JMI1186" s="17"/>
      <c r="JMJ1186" s="17"/>
      <c r="JMK1186" s="17"/>
      <c r="JML1186" s="17"/>
      <c r="JMM1186" s="17"/>
      <c r="JMN1186" s="17"/>
      <c r="JMO1186" s="17"/>
      <c r="JMP1186" s="17"/>
      <c r="JMQ1186" s="17"/>
      <c r="JMR1186" s="17"/>
      <c r="JMS1186" s="17"/>
      <c r="JMT1186" s="17"/>
      <c r="JMU1186" s="17"/>
      <c r="JMV1186" s="17"/>
      <c r="JMW1186" s="17"/>
      <c r="JMX1186" s="17"/>
      <c r="JMY1186" s="17"/>
      <c r="JMZ1186" s="17"/>
      <c r="JNA1186" s="17"/>
      <c r="JNB1186" s="17"/>
      <c r="JNC1186" s="17"/>
      <c r="JND1186" s="17"/>
      <c r="JNE1186" s="17"/>
      <c r="JNF1186" s="17"/>
      <c r="JNG1186" s="17"/>
      <c r="JNH1186" s="17"/>
      <c r="JNI1186" s="17"/>
      <c r="JNJ1186" s="17"/>
      <c r="JNK1186" s="17"/>
      <c r="JNL1186" s="17"/>
      <c r="JNM1186" s="17"/>
      <c r="JNN1186" s="17"/>
      <c r="JNO1186" s="17"/>
      <c r="JNP1186" s="17"/>
      <c r="JNQ1186" s="17"/>
      <c r="JNR1186" s="17"/>
      <c r="JNS1186" s="17"/>
      <c r="JNT1186" s="17"/>
      <c r="JNU1186" s="17"/>
      <c r="JNV1186" s="17"/>
      <c r="JNW1186" s="17"/>
      <c r="JNX1186" s="17"/>
      <c r="JNY1186" s="17"/>
      <c r="JNZ1186" s="17"/>
      <c r="JOA1186" s="17"/>
      <c r="JOB1186" s="17"/>
      <c r="JOC1186" s="17"/>
      <c r="JOD1186" s="17"/>
      <c r="JOE1186" s="17"/>
      <c r="JOF1186" s="17"/>
      <c r="JOG1186" s="17"/>
      <c r="JOH1186" s="17"/>
      <c r="JOI1186" s="17"/>
      <c r="JOJ1186" s="17"/>
      <c r="JOK1186" s="17"/>
      <c r="JOL1186" s="17"/>
      <c r="JOM1186" s="17"/>
      <c r="JON1186" s="17"/>
      <c r="JOO1186" s="17"/>
      <c r="JOP1186" s="17"/>
      <c r="JOQ1186" s="17"/>
      <c r="JOR1186" s="17"/>
      <c r="JOS1186" s="17"/>
      <c r="JOT1186" s="17"/>
      <c r="JOU1186" s="17"/>
      <c r="JOV1186" s="17"/>
      <c r="JOW1186" s="17"/>
      <c r="JOX1186" s="17"/>
      <c r="JOY1186" s="17"/>
      <c r="JOZ1186" s="17"/>
      <c r="JPA1186" s="17"/>
      <c r="JPB1186" s="17"/>
      <c r="JPC1186" s="17"/>
      <c r="JPD1186" s="17"/>
      <c r="JPE1186" s="17"/>
      <c r="JPF1186" s="17"/>
      <c r="JPG1186" s="17"/>
      <c r="JPH1186" s="17"/>
      <c r="JPI1186" s="17"/>
      <c r="JPJ1186" s="17"/>
      <c r="JPK1186" s="17"/>
      <c r="JPL1186" s="17"/>
      <c r="JPM1186" s="17"/>
      <c r="JPN1186" s="17"/>
      <c r="JPO1186" s="17"/>
      <c r="JPP1186" s="17"/>
      <c r="JPQ1186" s="17"/>
      <c r="JPR1186" s="17"/>
      <c r="JPS1186" s="17"/>
      <c r="JPT1186" s="17"/>
      <c r="JPU1186" s="17"/>
      <c r="JPV1186" s="17"/>
      <c r="JPW1186" s="17"/>
      <c r="JPX1186" s="17"/>
      <c r="JPY1186" s="17"/>
      <c r="JPZ1186" s="17"/>
      <c r="JQA1186" s="17"/>
      <c r="JQB1186" s="17"/>
      <c r="JQC1186" s="17"/>
      <c r="JQD1186" s="17"/>
      <c r="JQE1186" s="17"/>
      <c r="JQF1186" s="17"/>
      <c r="JQG1186" s="17"/>
      <c r="JQH1186" s="17"/>
      <c r="JQI1186" s="17"/>
      <c r="JQJ1186" s="17"/>
      <c r="JQK1186" s="17"/>
      <c r="JQL1186" s="17"/>
      <c r="JQM1186" s="17"/>
      <c r="JQN1186" s="17"/>
      <c r="JQO1186" s="17"/>
      <c r="JQP1186" s="17"/>
      <c r="JQQ1186" s="17"/>
      <c r="JQR1186" s="17"/>
      <c r="JQS1186" s="17"/>
      <c r="JQT1186" s="17"/>
      <c r="JQU1186" s="17"/>
      <c r="JQV1186" s="17"/>
      <c r="JQW1186" s="17"/>
      <c r="JQX1186" s="17"/>
      <c r="JQY1186" s="17"/>
      <c r="JQZ1186" s="17"/>
      <c r="JRA1186" s="17"/>
      <c r="JRB1186" s="17"/>
      <c r="JRC1186" s="17"/>
      <c r="JRD1186" s="17"/>
      <c r="JRE1186" s="17"/>
      <c r="JRF1186" s="17"/>
      <c r="JRG1186" s="17"/>
      <c r="JRH1186" s="17"/>
      <c r="JRI1186" s="17"/>
      <c r="JRJ1186" s="17"/>
      <c r="JRK1186" s="17"/>
      <c r="JRL1186" s="17"/>
      <c r="JRM1186" s="17"/>
      <c r="JRN1186" s="17"/>
      <c r="JRO1186" s="17"/>
      <c r="JRP1186" s="17"/>
      <c r="JRQ1186" s="17"/>
      <c r="JRR1186" s="17"/>
      <c r="JRS1186" s="17"/>
      <c r="JRT1186" s="17"/>
      <c r="JRU1186" s="17"/>
      <c r="JRV1186" s="17"/>
      <c r="JRW1186" s="17"/>
      <c r="JRX1186" s="17"/>
      <c r="JRY1186" s="17"/>
      <c r="JRZ1186" s="17"/>
      <c r="JSA1186" s="17"/>
      <c r="JSB1186" s="17"/>
      <c r="JSC1186" s="17"/>
      <c r="JSD1186" s="17"/>
      <c r="JSE1186" s="17"/>
      <c r="JSF1186" s="17"/>
      <c r="JSG1186" s="17"/>
      <c r="JSH1186" s="17"/>
      <c r="JSI1186" s="17"/>
      <c r="JSJ1186" s="17"/>
      <c r="JSK1186" s="17"/>
      <c r="JSL1186" s="17"/>
      <c r="JSM1186" s="17"/>
      <c r="JSN1186" s="17"/>
      <c r="JSO1186" s="17"/>
      <c r="JSP1186" s="17"/>
      <c r="JSQ1186" s="17"/>
      <c r="JSR1186" s="17"/>
      <c r="JSS1186" s="17"/>
      <c r="JST1186" s="17"/>
      <c r="JSU1186" s="17"/>
      <c r="JSV1186" s="17"/>
      <c r="JSW1186" s="17"/>
      <c r="JSX1186" s="17"/>
      <c r="JSY1186" s="17"/>
      <c r="JSZ1186" s="17"/>
      <c r="JTA1186" s="17"/>
      <c r="JTB1186" s="17"/>
      <c r="JTC1186" s="17"/>
      <c r="JTD1186" s="17"/>
      <c r="JTE1186" s="17"/>
      <c r="JTF1186" s="17"/>
      <c r="JTG1186" s="17"/>
      <c r="JTH1186" s="17"/>
      <c r="JTI1186" s="17"/>
      <c r="JTJ1186" s="17"/>
      <c r="JTK1186" s="17"/>
      <c r="JTL1186" s="17"/>
      <c r="JTM1186" s="17"/>
      <c r="JTN1186" s="17"/>
      <c r="JTO1186" s="17"/>
      <c r="JTP1186" s="17"/>
      <c r="JTQ1186" s="17"/>
      <c r="JTR1186" s="17"/>
      <c r="JTS1186" s="17"/>
      <c r="JTT1186" s="17"/>
      <c r="JTU1186" s="17"/>
      <c r="JTV1186" s="17"/>
      <c r="JTW1186" s="17"/>
      <c r="JTX1186" s="17"/>
      <c r="JTY1186" s="17"/>
      <c r="JTZ1186" s="17"/>
      <c r="JUA1186" s="17"/>
      <c r="JUB1186" s="17"/>
      <c r="JUC1186" s="17"/>
      <c r="JUD1186" s="17"/>
      <c r="JUE1186" s="17"/>
      <c r="JUF1186" s="17"/>
      <c r="JUG1186" s="17"/>
      <c r="JUH1186" s="17"/>
      <c r="JUI1186" s="17"/>
      <c r="JUJ1186" s="17"/>
      <c r="JUK1186" s="17"/>
      <c r="JUL1186" s="17"/>
      <c r="JUM1186" s="17"/>
      <c r="JUN1186" s="17"/>
      <c r="JUO1186" s="17"/>
      <c r="JUP1186" s="17"/>
      <c r="JUQ1186" s="17"/>
      <c r="JUR1186" s="17"/>
      <c r="JUS1186" s="17"/>
      <c r="JUT1186" s="17"/>
      <c r="JUU1186" s="17"/>
      <c r="JUV1186" s="17"/>
      <c r="JUW1186" s="17"/>
      <c r="JUX1186" s="17"/>
      <c r="JUY1186" s="17"/>
      <c r="JUZ1186" s="17"/>
      <c r="JVA1186" s="17"/>
      <c r="JVB1186" s="17"/>
      <c r="JVC1186" s="17"/>
      <c r="JVD1186" s="17"/>
      <c r="JVE1186" s="17"/>
      <c r="JVF1186" s="17"/>
      <c r="JVG1186" s="17"/>
      <c r="JVH1186" s="17"/>
      <c r="JVI1186" s="17"/>
      <c r="JVJ1186" s="17"/>
      <c r="JVK1186" s="17"/>
      <c r="JVL1186" s="17"/>
      <c r="JVM1186" s="17"/>
      <c r="JVN1186" s="17"/>
      <c r="JVO1186" s="17"/>
      <c r="JVP1186" s="17"/>
      <c r="JVQ1186" s="17"/>
      <c r="JVR1186" s="17"/>
      <c r="JVS1186" s="17"/>
      <c r="JVT1186" s="17"/>
      <c r="JVU1186" s="17"/>
      <c r="JVV1186" s="17"/>
      <c r="JVW1186" s="17"/>
      <c r="JVX1186" s="17"/>
      <c r="JVY1186" s="17"/>
      <c r="JVZ1186" s="17"/>
      <c r="JWA1186" s="17"/>
      <c r="JWB1186" s="17"/>
      <c r="JWC1186" s="17"/>
      <c r="JWD1186" s="17"/>
      <c r="JWE1186" s="17"/>
      <c r="JWF1186" s="17"/>
      <c r="JWG1186" s="17"/>
      <c r="JWH1186" s="17"/>
      <c r="JWI1186" s="17"/>
      <c r="JWJ1186" s="17"/>
      <c r="JWK1186" s="17"/>
      <c r="JWL1186" s="17"/>
      <c r="JWM1186" s="17"/>
      <c r="JWN1186" s="17"/>
      <c r="JWO1186" s="17"/>
      <c r="JWP1186" s="17"/>
      <c r="JWQ1186" s="17"/>
      <c r="JWR1186" s="17"/>
      <c r="JWS1186" s="17"/>
      <c r="JWT1186" s="17"/>
      <c r="JWU1186" s="17"/>
      <c r="JWV1186" s="17"/>
      <c r="JWW1186" s="17"/>
      <c r="JWX1186" s="17"/>
      <c r="JWY1186" s="17"/>
      <c r="JWZ1186" s="17"/>
      <c r="JXA1186" s="17"/>
      <c r="JXB1186" s="17"/>
      <c r="JXC1186" s="17"/>
      <c r="JXD1186" s="17"/>
      <c r="JXE1186" s="17"/>
      <c r="JXF1186" s="17"/>
      <c r="JXG1186" s="17"/>
      <c r="JXH1186" s="17"/>
      <c r="JXI1186" s="17"/>
      <c r="JXJ1186" s="17"/>
      <c r="JXK1186" s="17"/>
      <c r="JXL1186" s="17"/>
      <c r="JXM1186" s="17"/>
      <c r="JXN1186" s="17"/>
      <c r="JXO1186" s="17"/>
      <c r="JXP1186" s="17"/>
      <c r="JXQ1186" s="17"/>
      <c r="JXR1186" s="17"/>
      <c r="JXS1186" s="17"/>
      <c r="JXT1186" s="17"/>
      <c r="JXU1186" s="17"/>
      <c r="JXV1186" s="17"/>
      <c r="JXW1186" s="17"/>
      <c r="JXX1186" s="17"/>
      <c r="JXY1186" s="17"/>
      <c r="JXZ1186" s="17"/>
      <c r="JYA1186" s="17"/>
      <c r="JYB1186" s="17"/>
      <c r="JYC1186" s="17"/>
      <c r="JYD1186" s="17"/>
      <c r="JYE1186" s="17"/>
      <c r="JYF1186" s="17"/>
      <c r="JYG1186" s="17"/>
      <c r="JYH1186" s="17"/>
      <c r="JYI1186" s="17"/>
      <c r="JYJ1186" s="17"/>
      <c r="JYK1186" s="17"/>
      <c r="JYL1186" s="17"/>
      <c r="JYM1186" s="17"/>
      <c r="JYN1186" s="17"/>
      <c r="JYO1186" s="17"/>
      <c r="JYP1186" s="17"/>
      <c r="JYQ1186" s="17"/>
      <c r="JYR1186" s="17"/>
      <c r="JYS1186" s="17"/>
      <c r="JYT1186" s="17"/>
      <c r="JYU1186" s="17"/>
      <c r="JYV1186" s="17"/>
      <c r="JYW1186" s="17"/>
      <c r="JYX1186" s="17"/>
      <c r="JYY1186" s="17"/>
      <c r="JYZ1186" s="17"/>
      <c r="JZA1186" s="17"/>
      <c r="JZB1186" s="17"/>
      <c r="JZC1186" s="17"/>
      <c r="JZD1186" s="17"/>
      <c r="JZE1186" s="17"/>
      <c r="JZF1186" s="17"/>
      <c r="JZG1186" s="17"/>
      <c r="JZH1186" s="17"/>
      <c r="JZI1186" s="17"/>
      <c r="JZJ1186" s="17"/>
      <c r="JZK1186" s="17"/>
      <c r="JZL1186" s="17"/>
      <c r="JZM1186" s="17"/>
      <c r="JZN1186" s="17"/>
      <c r="JZO1186" s="17"/>
      <c r="JZP1186" s="17"/>
      <c r="JZQ1186" s="17"/>
      <c r="JZR1186" s="17"/>
      <c r="JZS1186" s="17"/>
      <c r="JZT1186" s="17"/>
      <c r="JZU1186" s="17"/>
      <c r="JZV1186" s="17"/>
      <c r="JZW1186" s="17"/>
      <c r="JZX1186" s="17"/>
      <c r="JZY1186" s="17"/>
      <c r="JZZ1186" s="17"/>
      <c r="KAA1186" s="17"/>
      <c r="KAB1186" s="17"/>
      <c r="KAC1186" s="17"/>
      <c r="KAD1186" s="17"/>
      <c r="KAE1186" s="17"/>
      <c r="KAF1186" s="17"/>
      <c r="KAG1186" s="17"/>
      <c r="KAH1186" s="17"/>
      <c r="KAI1186" s="17"/>
      <c r="KAJ1186" s="17"/>
      <c r="KAK1186" s="17"/>
      <c r="KAL1186" s="17"/>
      <c r="KAM1186" s="17"/>
      <c r="KAN1186" s="17"/>
      <c r="KAO1186" s="17"/>
      <c r="KAP1186" s="17"/>
      <c r="KAQ1186" s="17"/>
      <c r="KAR1186" s="17"/>
      <c r="KAS1186" s="17"/>
      <c r="KAT1186" s="17"/>
      <c r="KAU1186" s="17"/>
      <c r="KAV1186" s="17"/>
      <c r="KAW1186" s="17"/>
      <c r="KAX1186" s="17"/>
      <c r="KAY1186" s="17"/>
      <c r="KAZ1186" s="17"/>
      <c r="KBA1186" s="17"/>
      <c r="KBB1186" s="17"/>
      <c r="KBC1186" s="17"/>
      <c r="KBD1186" s="17"/>
      <c r="KBE1186" s="17"/>
      <c r="KBF1186" s="17"/>
      <c r="KBG1186" s="17"/>
      <c r="KBH1186" s="17"/>
      <c r="KBI1186" s="17"/>
      <c r="KBJ1186" s="17"/>
      <c r="KBK1186" s="17"/>
      <c r="KBL1186" s="17"/>
      <c r="KBM1186" s="17"/>
      <c r="KBN1186" s="17"/>
      <c r="KBO1186" s="17"/>
      <c r="KBP1186" s="17"/>
      <c r="KBQ1186" s="17"/>
      <c r="KBR1186" s="17"/>
      <c r="KBS1186" s="17"/>
      <c r="KBT1186" s="17"/>
      <c r="KBU1186" s="17"/>
      <c r="KBV1186" s="17"/>
      <c r="KBW1186" s="17"/>
      <c r="KBX1186" s="17"/>
      <c r="KBY1186" s="17"/>
      <c r="KBZ1186" s="17"/>
      <c r="KCA1186" s="17"/>
      <c r="KCB1186" s="17"/>
      <c r="KCC1186" s="17"/>
      <c r="KCD1186" s="17"/>
      <c r="KCE1186" s="17"/>
      <c r="KCF1186" s="17"/>
      <c r="KCG1186" s="17"/>
      <c r="KCH1186" s="17"/>
      <c r="KCI1186" s="17"/>
      <c r="KCJ1186" s="17"/>
      <c r="KCK1186" s="17"/>
      <c r="KCL1186" s="17"/>
      <c r="KCM1186" s="17"/>
      <c r="KCN1186" s="17"/>
      <c r="KCO1186" s="17"/>
      <c r="KCP1186" s="17"/>
      <c r="KCQ1186" s="17"/>
      <c r="KCR1186" s="17"/>
      <c r="KCS1186" s="17"/>
      <c r="KCT1186" s="17"/>
      <c r="KCU1186" s="17"/>
      <c r="KCV1186" s="17"/>
      <c r="KCW1186" s="17"/>
      <c r="KCX1186" s="17"/>
      <c r="KCY1186" s="17"/>
      <c r="KCZ1186" s="17"/>
      <c r="KDA1186" s="17"/>
      <c r="KDB1186" s="17"/>
      <c r="KDC1186" s="17"/>
      <c r="KDD1186" s="17"/>
      <c r="KDE1186" s="17"/>
      <c r="KDF1186" s="17"/>
      <c r="KDG1186" s="17"/>
      <c r="KDH1186" s="17"/>
      <c r="KDI1186" s="17"/>
      <c r="KDJ1186" s="17"/>
      <c r="KDK1186" s="17"/>
      <c r="KDL1186" s="17"/>
      <c r="KDM1186" s="17"/>
      <c r="KDN1186" s="17"/>
      <c r="KDO1186" s="17"/>
      <c r="KDP1186" s="17"/>
      <c r="KDQ1186" s="17"/>
      <c r="KDR1186" s="17"/>
      <c r="KDS1186" s="17"/>
      <c r="KDT1186" s="17"/>
      <c r="KDU1186" s="17"/>
      <c r="KDV1186" s="17"/>
      <c r="KDW1186" s="17"/>
      <c r="KDX1186" s="17"/>
      <c r="KDY1186" s="17"/>
      <c r="KDZ1186" s="17"/>
      <c r="KEA1186" s="17"/>
      <c r="KEB1186" s="17"/>
      <c r="KEC1186" s="17"/>
      <c r="KED1186" s="17"/>
      <c r="KEE1186" s="17"/>
      <c r="KEF1186" s="17"/>
      <c r="KEG1186" s="17"/>
      <c r="KEH1186" s="17"/>
      <c r="KEI1186" s="17"/>
      <c r="KEJ1186" s="17"/>
      <c r="KEK1186" s="17"/>
      <c r="KEL1186" s="17"/>
      <c r="KEM1186" s="17"/>
      <c r="KEN1186" s="17"/>
      <c r="KEO1186" s="17"/>
      <c r="KEP1186" s="17"/>
      <c r="KEQ1186" s="17"/>
      <c r="KER1186" s="17"/>
      <c r="KES1186" s="17"/>
      <c r="KET1186" s="17"/>
      <c r="KEU1186" s="17"/>
      <c r="KEV1186" s="17"/>
      <c r="KEW1186" s="17"/>
      <c r="KEX1186" s="17"/>
      <c r="KEY1186" s="17"/>
      <c r="KEZ1186" s="17"/>
      <c r="KFA1186" s="17"/>
      <c r="KFB1186" s="17"/>
      <c r="KFC1186" s="17"/>
      <c r="KFD1186" s="17"/>
      <c r="KFE1186" s="17"/>
      <c r="KFF1186" s="17"/>
      <c r="KFG1186" s="17"/>
      <c r="KFH1186" s="17"/>
      <c r="KFI1186" s="17"/>
      <c r="KFJ1186" s="17"/>
      <c r="KFK1186" s="17"/>
      <c r="KFL1186" s="17"/>
      <c r="KFM1186" s="17"/>
      <c r="KFN1186" s="17"/>
      <c r="KFO1186" s="17"/>
      <c r="KFP1186" s="17"/>
      <c r="KFQ1186" s="17"/>
      <c r="KFR1186" s="17"/>
      <c r="KFS1186" s="17"/>
      <c r="KFT1186" s="17"/>
      <c r="KFU1186" s="17"/>
      <c r="KFV1186" s="17"/>
      <c r="KFW1186" s="17"/>
      <c r="KFX1186" s="17"/>
      <c r="KFY1186" s="17"/>
      <c r="KFZ1186" s="17"/>
      <c r="KGA1186" s="17"/>
      <c r="KGB1186" s="17"/>
      <c r="KGC1186" s="17"/>
      <c r="KGD1186" s="17"/>
      <c r="KGE1186" s="17"/>
      <c r="KGF1186" s="17"/>
      <c r="KGG1186" s="17"/>
      <c r="KGH1186" s="17"/>
      <c r="KGI1186" s="17"/>
      <c r="KGJ1186" s="17"/>
      <c r="KGK1186" s="17"/>
      <c r="KGL1186" s="17"/>
      <c r="KGM1186" s="17"/>
      <c r="KGN1186" s="17"/>
      <c r="KGO1186" s="17"/>
      <c r="KGP1186" s="17"/>
      <c r="KGQ1186" s="17"/>
      <c r="KGR1186" s="17"/>
      <c r="KGS1186" s="17"/>
      <c r="KGT1186" s="17"/>
      <c r="KGU1186" s="17"/>
      <c r="KGV1186" s="17"/>
      <c r="KGW1186" s="17"/>
      <c r="KGX1186" s="17"/>
      <c r="KGY1186" s="17"/>
      <c r="KGZ1186" s="17"/>
      <c r="KHA1186" s="17"/>
      <c r="KHB1186" s="17"/>
      <c r="KHC1186" s="17"/>
      <c r="KHD1186" s="17"/>
      <c r="KHE1186" s="17"/>
      <c r="KHF1186" s="17"/>
      <c r="KHG1186" s="17"/>
      <c r="KHH1186" s="17"/>
      <c r="KHI1186" s="17"/>
      <c r="KHJ1186" s="17"/>
      <c r="KHK1186" s="17"/>
      <c r="KHL1186" s="17"/>
      <c r="KHM1186" s="17"/>
      <c r="KHN1186" s="17"/>
      <c r="KHO1186" s="17"/>
      <c r="KHP1186" s="17"/>
      <c r="KHQ1186" s="17"/>
      <c r="KHR1186" s="17"/>
      <c r="KHS1186" s="17"/>
      <c r="KHT1186" s="17"/>
      <c r="KHU1186" s="17"/>
      <c r="KHV1186" s="17"/>
      <c r="KHW1186" s="17"/>
      <c r="KHX1186" s="17"/>
      <c r="KHY1186" s="17"/>
      <c r="KHZ1186" s="17"/>
      <c r="KIA1186" s="17"/>
      <c r="KIB1186" s="17"/>
      <c r="KIC1186" s="17"/>
      <c r="KID1186" s="17"/>
      <c r="KIE1186" s="17"/>
      <c r="KIF1186" s="17"/>
      <c r="KIG1186" s="17"/>
      <c r="KIH1186" s="17"/>
      <c r="KII1186" s="17"/>
      <c r="KIJ1186" s="17"/>
      <c r="KIK1186" s="17"/>
      <c r="KIL1186" s="17"/>
      <c r="KIM1186" s="17"/>
      <c r="KIN1186" s="17"/>
      <c r="KIO1186" s="17"/>
      <c r="KIP1186" s="17"/>
      <c r="KIQ1186" s="17"/>
      <c r="KIR1186" s="17"/>
      <c r="KIS1186" s="17"/>
      <c r="KIT1186" s="17"/>
      <c r="KIU1186" s="17"/>
      <c r="KIV1186" s="17"/>
      <c r="KIW1186" s="17"/>
      <c r="KIX1186" s="17"/>
      <c r="KIY1186" s="17"/>
      <c r="KIZ1186" s="17"/>
      <c r="KJA1186" s="17"/>
      <c r="KJB1186" s="17"/>
      <c r="KJC1186" s="17"/>
      <c r="KJD1186" s="17"/>
      <c r="KJE1186" s="17"/>
      <c r="KJF1186" s="17"/>
      <c r="KJG1186" s="17"/>
      <c r="KJH1186" s="17"/>
      <c r="KJI1186" s="17"/>
      <c r="KJJ1186" s="17"/>
      <c r="KJK1186" s="17"/>
      <c r="KJL1186" s="17"/>
      <c r="KJM1186" s="17"/>
      <c r="KJN1186" s="17"/>
      <c r="KJO1186" s="17"/>
      <c r="KJP1186" s="17"/>
      <c r="KJQ1186" s="17"/>
      <c r="KJR1186" s="17"/>
      <c r="KJS1186" s="17"/>
      <c r="KJT1186" s="17"/>
      <c r="KJU1186" s="17"/>
      <c r="KJV1186" s="17"/>
      <c r="KJW1186" s="17"/>
      <c r="KJX1186" s="17"/>
      <c r="KJY1186" s="17"/>
      <c r="KJZ1186" s="17"/>
      <c r="KKA1186" s="17"/>
      <c r="KKB1186" s="17"/>
      <c r="KKC1186" s="17"/>
      <c r="KKD1186" s="17"/>
      <c r="KKE1186" s="17"/>
      <c r="KKF1186" s="17"/>
      <c r="KKG1186" s="17"/>
      <c r="KKH1186" s="17"/>
      <c r="KKI1186" s="17"/>
      <c r="KKJ1186" s="17"/>
      <c r="KKK1186" s="17"/>
      <c r="KKL1186" s="17"/>
      <c r="KKM1186" s="17"/>
      <c r="KKN1186" s="17"/>
      <c r="KKO1186" s="17"/>
      <c r="KKP1186" s="17"/>
      <c r="KKQ1186" s="17"/>
      <c r="KKR1186" s="17"/>
      <c r="KKS1186" s="17"/>
      <c r="KKT1186" s="17"/>
      <c r="KKU1186" s="17"/>
      <c r="KKV1186" s="17"/>
      <c r="KKW1186" s="17"/>
      <c r="KKX1186" s="17"/>
      <c r="KKY1186" s="17"/>
      <c r="KKZ1186" s="17"/>
      <c r="KLA1186" s="17"/>
      <c r="KLB1186" s="17"/>
      <c r="KLC1186" s="17"/>
      <c r="KLD1186" s="17"/>
      <c r="KLE1186" s="17"/>
      <c r="KLF1186" s="17"/>
      <c r="KLG1186" s="17"/>
      <c r="KLH1186" s="17"/>
      <c r="KLI1186" s="17"/>
      <c r="KLJ1186" s="17"/>
      <c r="KLK1186" s="17"/>
      <c r="KLL1186" s="17"/>
      <c r="KLM1186" s="17"/>
      <c r="KLN1186" s="17"/>
      <c r="KLO1186" s="17"/>
      <c r="KLP1186" s="17"/>
      <c r="KLQ1186" s="17"/>
      <c r="KLR1186" s="17"/>
      <c r="KLS1186" s="17"/>
      <c r="KLT1186" s="17"/>
      <c r="KLU1186" s="17"/>
      <c r="KLV1186" s="17"/>
      <c r="KLW1186" s="17"/>
      <c r="KLX1186" s="17"/>
      <c r="KLY1186" s="17"/>
      <c r="KLZ1186" s="17"/>
      <c r="KMA1186" s="17"/>
      <c r="KMB1186" s="17"/>
      <c r="KMC1186" s="17"/>
      <c r="KMD1186" s="17"/>
      <c r="KME1186" s="17"/>
      <c r="KMF1186" s="17"/>
      <c r="KMG1186" s="17"/>
      <c r="KMH1186" s="17"/>
      <c r="KMI1186" s="17"/>
      <c r="KMJ1186" s="17"/>
      <c r="KMK1186" s="17"/>
      <c r="KML1186" s="17"/>
      <c r="KMM1186" s="17"/>
      <c r="KMN1186" s="17"/>
      <c r="KMO1186" s="17"/>
      <c r="KMP1186" s="17"/>
      <c r="KMQ1186" s="17"/>
      <c r="KMR1186" s="17"/>
      <c r="KMS1186" s="17"/>
      <c r="KMT1186" s="17"/>
      <c r="KMU1186" s="17"/>
      <c r="KMV1186" s="17"/>
      <c r="KMW1186" s="17"/>
      <c r="KMX1186" s="17"/>
      <c r="KMY1186" s="17"/>
      <c r="KMZ1186" s="17"/>
      <c r="KNA1186" s="17"/>
      <c r="KNB1186" s="17"/>
      <c r="KNC1186" s="17"/>
      <c r="KND1186" s="17"/>
      <c r="KNE1186" s="17"/>
      <c r="KNF1186" s="17"/>
      <c r="KNG1186" s="17"/>
      <c r="KNH1186" s="17"/>
      <c r="KNI1186" s="17"/>
      <c r="KNJ1186" s="17"/>
      <c r="KNK1186" s="17"/>
      <c r="KNL1186" s="17"/>
      <c r="KNM1186" s="17"/>
      <c r="KNN1186" s="17"/>
      <c r="KNO1186" s="17"/>
      <c r="KNP1186" s="17"/>
      <c r="KNQ1186" s="17"/>
      <c r="KNR1186" s="17"/>
      <c r="KNS1186" s="17"/>
      <c r="KNT1186" s="17"/>
      <c r="KNU1186" s="17"/>
      <c r="KNV1186" s="17"/>
      <c r="KNW1186" s="17"/>
      <c r="KNX1186" s="17"/>
      <c r="KNY1186" s="17"/>
      <c r="KNZ1186" s="17"/>
      <c r="KOA1186" s="17"/>
      <c r="KOB1186" s="17"/>
      <c r="KOC1186" s="17"/>
      <c r="KOD1186" s="17"/>
      <c r="KOE1186" s="17"/>
      <c r="KOF1186" s="17"/>
      <c r="KOG1186" s="17"/>
      <c r="KOH1186" s="17"/>
      <c r="KOI1186" s="17"/>
      <c r="KOJ1186" s="17"/>
      <c r="KOK1186" s="17"/>
      <c r="KOL1186" s="17"/>
      <c r="KOM1186" s="17"/>
      <c r="KON1186" s="17"/>
      <c r="KOO1186" s="17"/>
      <c r="KOP1186" s="17"/>
      <c r="KOQ1186" s="17"/>
      <c r="KOR1186" s="17"/>
      <c r="KOS1186" s="17"/>
      <c r="KOT1186" s="17"/>
      <c r="KOU1186" s="17"/>
      <c r="KOV1186" s="17"/>
      <c r="KOW1186" s="17"/>
      <c r="KOX1186" s="17"/>
      <c r="KOY1186" s="17"/>
      <c r="KOZ1186" s="17"/>
      <c r="KPA1186" s="17"/>
      <c r="KPB1186" s="17"/>
      <c r="KPC1186" s="17"/>
      <c r="KPD1186" s="17"/>
      <c r="KPE1186" s="17"/>
      <c r="KPF1186" s="17"/>
      <c r="KPG1186" s="17"/>
      <c r="KPH1186" s="17"/>
      <c r="KPI1186" s="17"/>
      <c r="KPJ1186" s="17"/>
      <c r="KPK1186" s="17"/>
      <c r="KPL1186" s="17"/>
      <c r="KPM1186" s="17"/>
      <c r="KPN1186" s="17"/>
      <c r="KPO1186" s="17"/>
      <c r="KPP1186" s="17"/>
      <c r="KPQ1186" s="17"/>
      <c r="KPR1186" s="17"/>
      <c r="KPS1186" s="17"/>
      <c r="KPT1186" s="17"/>
      <c r="KPU1186" s="17"/>
      <c r="KPV1186" s="17"/>
      <c r="KPW1186" s="17"/>
      <c r="KPX1186" s="17"/>
      <c r="KPY1186" s="17"/>
      <c r="KPZ1186" s="17"/>
      <c r="KQA1186" s="17"/>
      <c r="KQB1186" s="17"/>
      <c r="KQC1186" s="17"/>
      <c r="KQD1186" s="17"/>
      <c r="KQE1186" s="17"/>
      <c r="KQF1186" s="17"/>
      <c r="KQG1186" s="17"/>
      <c r="KQH1186" s="17"/>
      <c r="KQI1186" s="17"/>
      <c r="KQJ1186" s="17"/>
      <c r="KQK1186" s="17"/>
      <c r="KQL1186" s="17"/>
      <c r="KQM1186" s="17"/>
      <c r="KQN1186" s="17"/>
      <c r="KQO1186" s="17"/>
      <c r="KQP1186" s="17"/>
      <c r="KQQ1186" s="17"/>
      <c r="KQR1186" s="17"/>
      <c r="KQS1186" s="17"/>
      <c r="KQT1186" s="17"/>
      <c r="KQU1186" s="17"/>
      <c r="KQV1186" s="17"/>
      <c r="KQW1186" s="17"/>
      <c r="KQX1186" s="17"/>
      <c r="KQY1186" s="17"/>
      <c r="KQZ1186" s="17"/>
      <c r="KRA1186" s="17"/>
      <c r="KRB1186" s="17"/>
      <c r="KRC1186" s="17"/>
      <c r="KRD1186" s="17"/>
      <c r="KRE1186" s="17"/>
      <c r="KRF1186" s="17"/>
      <c r="KRG1186" s="17"/>
      <c r="KRH1186" s="17"/>
      <c r="KRI1186" s="17"/>
      <c r="KRJ1186" s="17"/>
      <c r="KRK1186" s="17"/>
      <c r="KRL1186" s="17"/>
      <c r="KRM1186" s="17"/>
      <c r="KRN1186" s="17"/>
      <c r="KRO1186" s="17"/>
      <c r="KRP1186" s="17"/>
      <c r="KRQ1186" s="17"/>
      <c r="KRR1186" s="17"/>
      <c r="KRS1186" s="17"/>
      <c r="KRT1186" s="17"/>
      <c r="KRU1186" s="17"/>
      <c r="KRV1186" s="17"/>
      <c r="KRW1186" s="17"/>
      <c r="KRX1186" s="17"/>
      <c r="KRY1186" s="17"/>
      <c r="KRZ1186" s="17"/>
      <c r="KSA1186" s="17"/>
      <c r="KSB1186" s="17"/>
      <c r="KSC1186" s="17"/>
      <c r="KSD1186" s="17"/>
      <c r="KSE1186" s="17"/>
      <c r="KSF1186" s="17"/>
      <c r="KSG1186" s="17"/>
      <c r="KSH1186" s="17"/>
      <c r="KSI1186" s="17"/>
      <c r="KSJ1186" s="17"/>
      <c r="KSK1186" s="17"/>
      <c r="KSL1186" s="17"/>
      <c r="KSM1186" s="17"/>
      <c r="KSN1186" s="17"/>
      <c r="KSO1186" s="17"/>
      <c r="KSP1186" s="17"/>
      <c r="KSQ1186" s="17"/>
      <c r="KSR1186" s="17"/>
      <c r="KSS1186" s="17"/>
      <c r="KST1186" s="17"/>
      <c r="KSU1186" s="17"/>
      <c r="KSV1186" s="17"/>
      <c r="KSW1186" s="17"/>
      <c r="KSX1186" s="17"/>
      <c r="KSY1186" s="17"/>
      <c r="KSZ1186" s="17"/>
      <c r="KTA1186" s="17"/>
      <c r="KTB1186" s="17"/>
      <c r="KTC1186" s="17"/>
      <c r="KTD1186" s="17"/>
      <c r="KTE1186" s="17"/>
      <c r="KTF1186" s="17"/>
      <c r="KTG1186" s="17"/>
      <c r="KTH1186" s="17"/>
      <c r="KTI1186" s="17"/>
      <c r="KTJ1186" s="17"/>
      <c r="KTK1186" s="17"/>
      <c r="KTL1186" s="17"/>
      <c r="KTM1186" s="17"/>
      <c r="KTN1186" s="17"/>
      <c r="KTO1186" s="17"/>
      <c r="KTP1186" s="17"/>
      <c r="KTQ1186" s="17"/>
      <c r="KTR1186" s="17"/>
      <c r="KTS1186" s="17"/>
      <c r="KTT1186" s="17"/>
      <c r="KTU1186" s="17"/>
      <c r="KTV1186" s="17"/>
      <c r="KTW1186" s="17"/>
      <c r="KTX1186" s="17"/>
      <c r="KTY1186" s="17"/>
      <c r="KTZ1186" s="17"/>
      <c r="KUA1186" s="17"/>
      <c r="KUB1186" s="17"/>
      <c r="KUC1186" s="17"/>
      <c r="KUD1186" s="17"/>
      <c r="KUE1186" s="17"/>
      <c r="KUF1186" s="17"/>
      <c r="KUG1186" s="17"/>
      <c r="KUH1186" s="17"/>
      <c r="KUI1186" s="17"/>
      <c r="KUJ1186" s="17"/>
      <c r="KUK1186" s="17"/>
      <c r="KUL1186" s="17"/>
      <c r="KUM1186" s="17"/>
      <c r="KUN1186" s="17"/>
      <c r="KUO1186" s="17"/>
      <c r="KUP1186" s="17"/>
      <c r="KUQ1186" s="17"/>
      <c r="KUR1186" s="17"/>
      <c r="KUS1186" s="17"/>
      <c r="KUT1186" s="17"/>
      <c r="KUU1186" s="17"/>
      <c r="KUV1186" s="17"/>
      <c r="KUW1186" s="17"/>
      <c r="KUX1186" s="17"/>
      <c r="KUY1186" s="17"/>
      <c r="KUZ1186" s="17"/>
      <c r="KVA1186" s="17"/>
      <c r="KVB1186" s="17"/>
      <c r="KVC1186" s="17"/>
      <c r="KVD1186" s="17"/>
      <c r="KVE1186" s="17"/>
      <c r="KVF1186" s="17"/>
      <c r="KVG1186" s="17"/>
      <c r="KVH1186" s="17"/>
      <c r="KVI1186" s="17"/>
      <c r="KVJ1186" s="17"/>
      <c r="KVK1186" s="17"/>
      <c r="KVL1186" s="17"/>
      <c r="KVM1186" s="17"/>
      <c r="KVN1186" s="17"/>
      <c r="KVO1186" s="17"/>
      <c r="KVP1186" s="17"/>
      <c r="KVQ1186" s="17"/>
      <c r="KVR1186" s="17"/>
      <c r="KVS1186" s="17"/>
      <c r="KVT1186" s="17"/>
      <c r="KVU1186" s="17"/>
      <c r="KVV1186" s="17"/>
      <c r="KVW1186" s="17"/>
      <c r="KVX1186" s="17"/>
      <c r="KVY1186" s="17"/>
      <c r="KVZ1186" s="17"/>
      <c r="KWA1186" s="17"/>
      <c r="KWB1186" s="17"/>
      <c r="KWC1186" s="17"/>
      <c r="KWD1186" s="17"/>
      <c r="KWE1186" s="17"/>
      <c r="KWF1186" s="17"/>
      <c r="KWG1186" s="17"/>
      <c r="KWH1186" s="17"/>
      <c r="KWI1186" s="17"/>
      <c r="KWJ1186" s="17"/>
      <c r="KWK1186" s="17"/>
      <c r="KWL1186" s="17"/>
      <c r="KWM1186" s="17"/>
      <c r="KWN1186" s="17"/>
      <c r="KWO1186" s="17"/>
      <c r="KWP1186" s="17"/>
      <c r="KWQ1186" s="17"/>
      <c r="KWR1186" s="17"/>
      <c r="KWS1186" s="17"/>
      <c r="KWT1186" s="17"/>
      <c r="KWU1186" s="17"/>
      <c r="KWV1186" s="17"/>
      <c r="KWW1186" s="17"/>
      <c r="KWX1186" s="17"/>
      <c r="KWY1186" s="17"/>
      <c r="KWZ1186" s="17"/>
      <c r="KXA1186" s="17"/>
      <c r="KXB1186" s="17"/>
      <c r="KXC1186" s="17"/>
      <c r="KXD1186" s="17"/>
      <c r="KXE1186" s="17"/>
      <c r="KXF1186" s="17"/>
      <c r="KXG1186" s="17"/>
      <c r="KXH1186" s="17"/>
      <c r="KXI1186" s="17"/>
      <c r="KXJ1186" s="17"/>
      <c r="KXK1186" s="17"/>
      <c r="KXL1186" s="17"/>
      <c r="KXM1186" s="17"/>
      <c r="KXN1186" s="17"/>
      <c r="KXO1186" s="17"/>
      <c r="KXP1186" s="17"/>
      <c r="KXQ1186" s="17"/>
      <c r="KXR1186" s="17"/>
      <c r="KXS1186" s="17"/>
      <c r="KXT1186" s="17"/>
      <c r="KXU1186" s="17"/>
      <c r="KXV1186" s="17"/>
      <c r="KXW1186" s="17"/>
      <c r="KXX1186" s="17"/>
      <c r="KXY1186" s="17"/>
      <c r="KXZ1186" s="17"/>
      <c r="KYA1186" s="17"/>
      <c r="KYB1186" s="17"/>
      <c r="KYC1186" s="17"/>
      <c r="KYD1186" s="17"/>
      <c r="KYE1186" s="17"/>
      <c r="KYF1186" s="17"/>
      <c r="KYG1186" s="17"/>
      <c r="KYH1186" s="17"/>
      <c r="KYI1186" s="17"/>
      <c r="KYJ1186" s="17"/>
      <c r="KYK1186" s="17"/>
      <c r="KYL1186" s="17"/>
      <c r="KYM1186" s="17"/>
      <c r="KYN1186" s="17"/>
      <c r="KYO1186" s="17"/>
      <c r="KYP1186" s="17"/>
      <c r="KYQ1186" s="17"/>
      <c r="KYR1186" s="17"/>
      <c r="KYS1186" s="17"/>
      <c r="KYT1186" s="17"/>
      <c r="KYU1186" s="17"/>
      <c r="KYV1186" s="17"/>
      <c r="KYW1186" s="17"/>
      <c r="KYX1186" s="17"/>
      <c r="KYY1186" s="17"/>
      <c r="KYZ1186" s="17"/>
      <c r="KZA1186" s="17"/>
      <c r="KZB1186" s="17"/>
      <c r="KZC1186" s="17"/>
      <c r="KZD1186" s="17"/>
      <c r="KZE1186" s="17"/>
      <c r="KZF1186" s="17"/>
      <c r="KZG1186" s="17"/>
      <c r="KZH1186" s="17"/>
      <c r="KZI1186" s="17"/>
      <c r="KZJ1186" s="17"/>
      <c r="KZK1186" s="17"/>
      <c r="KZL1186" s="17"/>
      <c r="KZM1186" s="17"/>
      <c r="KZN1186" s="17"/>
      <c r="KZO1186" s="17"/>
      <c r="KZP1186" s="17"/>
      <c r="KZQ1186" s="17"/>
      <c r="KZR1186" s="17"/>
      <c r="KZS1186" s="17"/>
      <c r="KZT1186" s="17"/>
      <c r="KZU1186" s="17"/>
      <c r="KZV1186" s="17"/>
      <c r="KZW1186" s="17"/>
      <c r="KZX1186" s="17"/>
      <c r="KZY1186" s="17"/>
      <c r="KZZ1186" s="17"/>
      <c r="LAA1186" s="17"/>
      <c r="LAB1186" s="17"/>
      <c r="LAC1186" s="17"/>
      <c r="LAD1186" s="17"/>
      <c r="LAE1186" s="17"/>
      <c r="LAF1186" s="17"/>
      <c r="LAG1186" s="17"/>
      <c r="LAH1186" s="17"/>
      <c r="LAI1186" s="17"/>
      <c r="LAJ1186" s="17"/>
      <c r="LAK1186" s="17"/>
      <c r="LAL1186" s="17"/>
      <c r="LAM1186" s="17"/>
      <c r="LAN1186" s="17"/>
      <c r="LAO1186" s="17"/>
      <c r="LAP1186" s="17"/>
      <c r="LAQ1186" s="17"/>
      <c r="LAR1186" s="17"/>
      <c r="LAS1186" s="17"/>
      <c r="LAT1186" s="17"/>
      <c r="LAU1186" s="17"/>
      <c r="LAV1186" s="17"/>
      <c r="LAW1186" s="17"/>
      <c r="LAX1186" s="17"/>
      <c r="LAY1186" s="17"/>
      <c r="LAZ1186" s="17"/>
      <c r="LBA1186" s="17"/>
      <c r="LBB1186" s="17"/>
      <c r="LBC1186" s="17"/>
      <c r="LBD1186" s="17"/>
      <c r="LBE1186" s="17"/>
      <c r="LBF1186" s="17"/>
      <c r="LBG1186" s="17"/>
      <c r="LBH1186" s="17"/>
      <c r="LBI1186" s="17"/>
      <c r="LBJ1186" s="17"/>
      <c r="LBK1186" s="17"/>
      <c r="LBL1186" s="17"/>
      <c r="LBM1186" s="17"/>
      <c r="LBN1186" s="17"/>
      <c r="LBO1186" s="17"/>
      <c r="LBP1186" s="17"/>
      <c r="LBQ1186" s="17"/>
      <c r="LBR1186" s="17"/>
      <c r="LBS1186" s="17"/>
      <c r="LBT1186" s="17"/>
      <c r="LBU1186" s="17"/>
      <c r="LBV1186" s="17"/>
      <c r="LBW1186" s="17"/>
      <c r="LBX1186" s="17"/>
      <c r="LBY1186" s="17"/>
      <c r="LBZ1186" s="17"/>
      <c r="LCA1186" s="17"/>
      <c r="LCB1186" s="17"/>
      <c r="LCC1186" s="17"/>
      <c r="LCD1186" s="17"/>
      <c r="LCE1186" s="17"/>
      <c r="LCF1186" s="17"/>
      <c r="LCG1186" s="17"/>
      <c r="LCH1186" s="17"/>
      <c r="LCI1186" s="17"/>
      <c r="LCJ1186" s="17"/>
      <c r="LCK1186" s="17"/>
      <c r="LCL1186" s="17"/>
      <c r="LCM1186" s="17"/>
      <c r="LCN1186" s="17"/>
      <c r="LCO1186" s="17"/>
      <c r="LCP1186" s="17"/>
      <c r="LCQ1186" s="17"/>
      <c r="LCR1186" s="17"/>
      <c r="LCS1186" s="17"/>
      <c r="LCT1186" s="17"/>
      <c r="LCU1186" s="17"/>
      <c r="LCV1186" s="17"/>
      <c r="LCW1186" s="17"/>
      <c r="LCX1186" s="17"/>
      <c r="LCY1186" s="17"/>
      <c r="LCZ1186" s="17"/>
      <c r="LDA1186" s="17"/>
      <c r="LDB1186" s="17"/>
      <c r="LDC1186" s="17"/>
      <c r="LDD1186" s="17"/>
      <c r="LDE1186" s="17"/>
      <c r="LDF1186" s="17"/>
      <c r="LDG1186" s="17"/>
      <c r="LDH1186" s="17"/>
      <c r="LDI1186" s="17"/>
      <c r="LDJ1186" s="17"/>
      <c r="LDK1186" s="17"/>
      <c r="LDL1186" s="17"/>
      <c r="LDM1186" s="17"/>
      <c r="LDN1186" s="17"/>
      <c r="LDO1186" s="17"/>
      <c r="LDP1186" s="17"/>
      <c r="LDQ1186" s="17"/>
      <c r="LDR1186" s="17"/>
      <c r="LDS1186" s="17"/>
      <c r="LDT1186" s="17"/>
      <c r="LDU1186" s="17"/>
      <c r="LDV1186" s="17"/>
      <c r="LDW1186" s="17"/>
      <c r="LDX1186" s="17"/>
      <c r="LDY1186" s="17"/>
      <c r="LDZ1186" s="17"/>
      <c r="LEA1186" s="17"/>
      <c r="LEB1186" s="17"/>
      <c r="LEC1186" s="17"/>
      <c r="LED1186" s="17"/>
      <c r="LEE1186" s="17"/>
      <c r="LEF1186" s="17"/>
      <c r="LEG1186" s="17"/>
      <c r="LEH1186" s="17"/>
      <c r="LEI1186" s="17"/>
      <c r="LEJ1186" s="17"/>
      <c r="LEK1186" s="17"/>
      <c r="LEL1186" s="17"/>
      <c r="LEM1186" s="17"/>
      <c r="LEN1186" s="17"/>
      <c r="LEO1186" s="17"/>
      <c r="LEP1186" s="17"/>
      <c r="LEQ1186" s="17"/>
      <c r="LER1186" s="17"/>
      <c r="LES1186" s="17"/>
      <c r="LET1186" s="17"/>
      <c r="LEU1186" s="17"/>
      <c r="LEV1186" s="17"/>
      <c r="LEW1186" s="17"/>
      <c r="LEX1186" s="17"/>
      <c r="LEY1186" s="17"/>
      <c r="LEZ1186" s="17"/>
      <c r="LFA1186" s="17"/>
      <c r="LFB1186" s="17"/>
      <c r="LFC1186" s="17"/>
      <c r="LFD1186" s="17"/>
      <c r="LFE1186" s="17"/>
      <c r="LFF1186" s="17"/>
      <c r="LFG1186" s="17"/>
      <c r="LFH1186" s="17"/>
      <c r="LFI1186" s="17"/>
      <c r="LFJ1186" s="17"/>
      <c r="LFK1186" s="17"/>
      <c r="LFL1186" s="17"/>
      <c r="LFM1186" s="17"/>
      <c r="LFN1186" s="17"/>
      <c r="LFO1186" s="17"/>
      <c r="LFP1186" s="17"/>
      <c r="LFQ1186" s="17"/>
      <c r="LFR1186" s="17"/>
      <c r="LFS1186" s="17"/>
      <c r="LFT1186" s="17"/>
      <c r="LFU1186" s="17"/>
      <c r="LFV1186" s="17"/>
      <c r="LFW1186" s="17"/>
      <c r="LFX1186" s="17"/>
      <c r="LFY1186" s="17"/>
      <c r="LFZ1186" s="17"/>
      <c r="LGA1186" s="17"/>
      <c r="LGB1186" s="17"/>
      <c r="LGC1186" s="17"/>
      <c r="LGD1186" s="17"/>
      <c r="LGE1186" s="17"/>
      <c r="LGF1186" s="17"/>
      <c r="LGG1186" s="17"/>
      <c r="LGH1186" s="17"/>
      <c r="LGI1186" s="17"/>
      <c r="LGJ1186" s="17"/>
      <c r="LGK1186" s="17"/>
      <c r="LGL1186" s="17"/>
      <c r="LGM1186" s="17"/>
      <c r="LGN1186" s="17"/>
      <c r="LGO1186" s="17"/>
      <c r="LGP1186" s="17"/>
      <c r="LGQ1186" s="17"/>
      <c r="LGR1186" s="17"/>
      <c r="LGS1186" s="17"/>
      <c r="LGT1186" s="17"/>
      <c r="LGU1186" s="17"/>
      <c r="LGV1186" s="17"/>
      <c r="LGW1186" s="17"/>
      <c r="LGX1186" s="17"/>
      <c r="LGY1186" s="17"/>
      <c r="LGZ1186" s="17"/>
      <c r="LHA1186" s="17"/>
      <c r="LHB1186" s="17"/>
      <c r="LHC1186" s="17"/>
      <c r="LHD1186" s="17"/>
      <c r="LHE1186" s="17"/>
      <c r="LHF1186" s="17"/>
      <c r="LHG1186" s="17"/>
      <c r="LHH1186" s="17"/>
      <c r="LHI1186" s="17"/>
      <c r="LHJ1186" s="17"/>
      <c r="LHK1186" s="17"/>
      <c r="LHL1186" s="17"/>
      <c r="LHM1186" s="17"/>
      <c r="LHN1186" s="17"/>
      <c r="LHO1186" s="17"/>
      <c r="LHP1186" s="17"/>
      <c r="LHQ1186" s="17"/>
      <c r="LHR1186" s="17"/>
      <c r="LHS1186" s="17"/>
      <c r="LHT1186" s="17"/>
      <c r="LHU1186" s="17"/>
      <c r="LHV1186" s="17"/>
      <c r="LHW1186" s="17"/>
      <c r="LHX1186" s="17"/>
      <c r="LHY1186" s="17"/>
      <c r="LHZ1186" s="17"/>
      <c r="LIA1186" s="17"/>
      <c r="LIB1186" s="17"/>
      <c r="LIC1186" s="17"/>
      <c r="LID1186" s="17"/>
      <c r="LIE1186" s="17"/>
      <c r="LIF1186" s="17"/>
      <c r="LIG1186" s="17"/>
      <c r="LIH1186" s="17"/>
      <c r="LII1186" s="17"/>
      <c r="LIJ1186" s="17"/>
      <c r="LIK1186" s="17"/>
      <c r="LIL1186" s="17"/>
      <c r="LIM1186" s="17"/>
      <c r="LIN1186" s="17"/>
      <c r="LIO1186" s="17"/>
      <c r="LIP1186" s="17"/>
      <c r="LIQ1186" s="17"/>
      <c r="LIR1186" s="17"/>
      <c r="LIS1186" s="17"/>
      <c r="LIT1186" s="17"/>
      <c r="LIU1186" s="17"/>
      <c r="LIV1186" s="17"/>
      <c r="LIW1186" s="17"/>
      <c r="LIX1186" s="17"/>
      <c r="LIY1186" s="17"/>
      <c r="LIZ1186" s="17"/>
      <c r="LJA1186" s="17"/>
      <c r="LJB1186" s="17"/>
      <c r="LJC1186" s="17"/>
      <c r="LJD1186" s="17"/>
      <c r="LJE1186" s="17"/>
      <c r="LJF1186" s="17"/>
      <c r="LJG1186" s="17"/>
      <c r="LJH1186" s="17"/>
      <c r="LJI1186" s="17"/>
      <c r="LJJ1186" s="17"/>
      <c r="LJK1186" s="17"/>
      <c r="LJL1186" s="17"/>
      <c r="LJM1186" s="17"/>
      <c r="LJN1186" s="17"/>
      <c r="LJO1186" s="17"/>
      <c r="LJP1186" s="17"/>
      <c r="LJQ1186" s="17"/>
      <c r="LJR1186" s="17"/>
      <c r="LJS1186" s="17"/>
      <c r="LJT1186" s="17"/>
      <c r="LJU1186" s="17"/>
      <c r="LJV1186" s="17"/>
      <c r="LJW1186" s="17"/>
      <c r="LJX1186" s="17"/>
      <c r="LJY1186" s="17"/>
      <c r="LJZ1186" s="17"/>
      <c r="LKA1186" s="17"/>
      <c r="LKB1186" s="17"/>
      <c r="LKC1186" s="17"/>
      <c r="LKD1186" s="17"/>
      <c r="LKE1186" s="17"/>
      <c r="LKF1186" s="17"/>
      <c r="LKG1186" s="17"/>
      <c r="LKH1186" s="17"/>
      <c r="LKI1186" s="17"/>
      <c r="LKJ1186" s="17"/>
      <c r="LKK1186" s="17"/>
      <c r="LKL1186" s="17"/>
      <c r="LKM1186" s="17"/>
      <c r="LKN1186" s="17"/>
      <c r="LKO1186" s="17"/>
      <c r="LKP1186" s="17"/>
      <c r="LKQ1186" s="17"/>
      <c r="LKR1186" s="17"/>
      <c r="LKS1186" s="17"/>
      <c r="LKT1186" s="17"/>
      <c r="LKU1186" s="17"/>
      <c r="LKV1186" s="17"/>
      <c r="LKW1186" s="17"/>
      <c r="LKX1186" s="17"/>
      <c r="LKY1186" s="17"/>
      <c r="LKZ1186" s="17"/>
      <c r="LLA1186" s="17"/>
      <c r="LLB1186" s="17"/>
      <c r="LLC1186" s="17"/>
      <c r="LLD1186" s="17"/>
      <c r="LLE1186" s="17"/>
      <c r="LLF1186" s="17"/>
      <c r="LLG1186" s="17"/>
      <c r="LLH1186" s="17"/>
      <c r="LLI1186" s="17"/>
      <c r="LLJ1186" s="17"/>
      <c r="LLK1186" s="17"/>
      <c r="LLL1186" s="17"/>
      <c r="LLM1186" s="17"/>
      <c r="LLN1186" s="17"/>
      <c r="LLO1186" s="17"/>
      <c r="LLP1186" s="17"/>
      <c r="LLQ1186" s="17"/>
      <c r="LLR1186" s="17"/>
      <c r="LLS1186" s="17"/>
      <c r="LLT1186" s="17"/>
      <c r="LLU1186" s="17"/>
      <c r="LLV1186" s="17"/>
      <c r="LLW1186" s="17"/>
      <c r="LLX1186" s="17"/>
      <c r="LLY1186" s="17"/>
      <c r="LLZ1186" s="17"/>
      <c r="LMA1186" s="17"/>
      <c r="LMB1186" s="17"/>
      <c r="LMC1186" s="17"/>
      <c r="LMD1186" s="17"/>
      <c r="LME1186" s="17"/>
      <c r="LMF1186" s="17"/>
      <c r="LMG1186" s="17"/>
      <c r="LMH1186" s="17"/>
      <c r="LMI1186" s="17"/>
      <c r="LMJ1186" s="17"/>
      <c r="LMK1186" s="17"/>
      <c r="LML1186" s="17"/>
      <c r="LMM1186" s="17"/>
      <c r="LMN1186" s="17"/>
      <c r="LMO1186" s="17"/>
      <c r="LMP1186" s="17"/>
      <c r="LMQ1186" s="17"/>
      <c r="LMR1186" s="17"/>
      <c r="LMS1186" s="17"/>
      <c r="LMT1186" s="17"/>
      <c r="LMU1186" s="17"/>
      <c r="LMV1186" s="17"/>
      <c r="LMW1186" s="17"/>
      <c r="LMX1186" s="17"/>
      <c r="LMY1186" s="17"/>
      <c r="LMZ1186" s="17"/>
      <c r="LNA1186" s="17"/>
      <c r="LNB1186" s="17"/>
      <c r="LNC1186" s="17"/>
      <c r="LND1186" s="17"/>
      <c r="LNE1186" s="17"/>
      <c r="LNF1186" s="17"/>
      <c r="LNG1186" s="17"/>
      <c r="LNH1186" s="17"/>
      <c r="LNI1186" s="17"/>
      <c r="LNJ1186" s="17"/>
      <c r="LNK1186" s="17"/>
      <c r="LNL1186" s="17"/>
      <c r="LNM1186" s="17"/>
      <c r="LNN1186" s="17"/>
      <c r="LNO1186" s="17"/>
      <c r="LNP1186" s="17"/>
      <c r="LNQ1186" s="17"/>
      <c r="LNR1186" s="17"/>
      <c r="LNS1186" s="17"/>
      <c r="LNT1186" s="17"/>
      <c r="LNU1186" s="17"/>
      <c r="LNV1186" s="17"/>
      <c r="LNW1186" s="17"/>
      <c r="LNX1186" s="17"/>
      <c r="LNY1186" s="17"/>
      <c r="LNZ1186" s="17"/>
      <c r="LOA1186" s="17"/>
      <c r="LOB1186" s="17"/>
      <c r="LOC1186" s="17"/>
      <c r="LOD1186" s="17"/>
      <c r="LOE1186" s="17"/>
      <c r="LOF1186" s="17"/>
      <c r="LOG1186" s="17"/>
      <c r="LOH1186" s="17"/>
      <c r="LOI1186" s="17"/>
      <c r="LOJ1186" s="17"/>
      <c r="LOK1186" s="17"/>
      <c r="LOL1186" s="17"/>
      <c r="LOM1186" s="17"/>
      <c r="LON1186" s="17"/>
      <c r="LOO1186" s="17"/>
      <c r="LOP1186" s="17"/>
      <c r="LOQ1186" s="17"/>
      <c r="LOR1186" s="17"/>
      <c r="LOS1186" s="17"/>
      <c r="LOT1186" s="17"/>
      <c r="LOU1186" s="17"/>
      <c r="LOV1186" s="17"/>
      <c r="LOW1186" s="17"/>
      <c r="LOX1186" s="17"/>
      <c r="LOY1186" s="17"/>
      <c r="LOZ1186" s="17"/>
      <c r="LPA1186" s="17"/>
      <c r="LPB1186" s="17"/>
      <c r="LPC1186" s="17"/>
      <c r="LPD1186" s="17"/>
      <c r="LPE1186" s="17"/>
      <c r="LPF1186" s="17"/>
      <c r="LPG1186" s="17"/>
      <c r="LPH1186" s="17"/>
      <c r="LPI1186" s="17"/>
      <c r="LPJ1186" s="17"/>
      <c r="LPK1186" s="17"/>
      <c r="LPL1186" s="17"/>
      <c r="LPM1186" s="17"/>
      <c r="LPN1186" s="17"/>
      <c r="LPO1186" s="17"/>
      <c r="LPP1186" s="17"/>
      <c r="LPQ1186" s="17"/>
      <c r="LPR1186" s="17"/>
      <c r="LPS1186" s="17"/>
      <c r="LPT1186" s="17"/>
      <c r="LPU1186" s="17"/>
      <c r="LPV1186" s="17"/>
      <c r="LPW1186" s="17"/>
      <c r="LPX1186" s="17"/>
      <c r="LPY1186" s="17"/>
      <c r="LPZ1186" s="17"/>
      <c r="LQA1186" s="17"/>
      <c r="LQB1186" s="17"/>
      <c r="LQC1186" s="17"/>
      <c r="LQD1186" s="17"/>
      <c r="LQE1186" s="17"/>
      <c r="LQF1186" s="17"/>
      <c r="LQG1186" s="17"/>
      <c r="LQH1186" s="17"/>
      <c r="LQI1186" s="17"/>
      <c r="LQJ1186" s="17"/>
      <c r="LQK1186" s="17"/>
      <c r="LQL1186" s="17"/>
      <c r="LQM1186" s="17"/>
      <c r="LQN1186" s="17"/>
      <c r="LQO1186" s="17"/>
      <c r="LQP1186" s="17"/>
      <c r="LQQ1186" s="17"/>
      <c r="LQR1186" s="17"/>
      <c r="LQS1186" s="17"/>
      <c r="LQT1186" s="17"/>
      <c r="LQU1186" s="17"/>
      <c r="LQV1186" s="17"/>
      <c r="LQW1186" s="17"/>
      <c r="LQX1186" s="17"/>
      <c r="LQY1186" s="17"/>
      <c r="LQZ1186" s="17"/>
      <c r="LRA1186" s="17"/>
      <c r="LRB1186" s="17"/>
      <c r="LRC1186" s="17"/>
      <c r="LRD1186" s="17"/>
      <c r="LRE1186" s="17"/>
      <c r="LRF1186" s="17"/>
      <c r="LRG1186" s="17"/>
      <c r="LRH1186" s="17"/>
      <c r="LRI1186" s="17"/>
      <c r="LRJ1186" s="17"/>
      <c r="LRK1186" s="17"/>
      <c r="LRL1186" s="17"/>
      <c r="LRM1186" s="17"/>
      <c r="LRN1186" s="17"/>
      <c r="LRO1186" s="17"/>
      <c r="LRP1186" s="17"/>
      <c r="LRQ1186" s="17"/>
      <c r="LRR1186" s="17"/>
      <c r="LRS1186" s="17"/>
      <c r="LRT1186" s="17"/>
      <c r="LRU1186" s="17"/>
      <c r="LRV1186" s="17"/>
      <c r="LRW1186" s="17"/>
      <c r="LRX1186" s="17"/>
      <c r="LRY1186" s="17"/>
      <c r="LRZ1186" s="17"/>
      <c r="LSA1186" s="17"/>
      <c r="LSB1186" s="17"/>
      <c r="LSC1186" s="17"/>
      <c r="LSD1186" s="17"/>
      <c r="LSE1186" s="17"/>
      <c r="LSF1186" s="17"/>
      <c r="LSG1186" s="17"/>
      <c r="LSH1186" s="17"/>
      <c r="LSI1186" s="17"/>
      <c r="LSJ1186" s="17"/>
      <c r="LSK1186" s="17"/>
      <c r="LSL1186" s="17"/>
      <c r="LSM1186" s="17"/>
      <c r="LSN1186" s="17"/>
      <c r="LSO1186" s="17"/>
      <c r="LSP1186" s="17"/>
      <c r="LSQ1186" s="17"/>
      <c r="LSR1186" s="17"/>
      <c r="LSS1186" s="17"/>
      <c r="LST1186" s="17"/>
      <c r="LSU1186" s="17"/>
      <c r="LSV1186" s="17"/>
      <c r="LSW1186" s="17"/>
      <c r="LSX1186" s="17"/>
      <c r="LSY1186" s="17"/>
      <c r="LSZ1186" s="17"/>
      <c r="LTA1186" s="17"/>
      <c r="LTB1186" s="17"/>
      <c r="LTC1186" s="17"/>
      <c r="LTD1186" s="17"/>
      <c r="LTE1186" s="17"/>
      <c r="LTF1186" s="17"/>
      <c r="LTG1186" s="17"/>
      <c r="LTH1186" s="17"/>
      <c r="LTI1186" s="17"/>
      <c r="LTJ1186" s="17"/>
      <c r="LTK1186" s="17"/>
      <c r="LTL1186" s="17"/>
      <c r="LTM1186" s="17"/>
      <c r="LTN1186" s="17"/>
      <c r="LTO1186" s="17"/>
      <c r="LTP1186" s="17"/>
      <c r="LTQ1186" s="17"/>
      <c r="LTR1186" s="17"/>
      <c r="LTS1186" s="17"/>
      <c r="LTT1186" s="17"/>
      <c r="LTU1186" s="17"/>
      <c r="LTV1186" s="17"/>
      <c r="LTW1186" s="17"/>
      <c r="LTX1186" s="17"/>
      <c r="LTY1186" s="17"/>
      <c r="LTZ1186" s="17"/>
      <c r="LUA1186" s="17"/>
      <c r="LUB1186" s="17"/>
      <c r="LUC1186" s="17"/>
      <c r="LUD1186" s="17"/>
      <c r="LUE1186" s="17"/>
      <c r="LUF1186" s="17"/>
      <c r="LUG1186" s="17"/>
      <c r="LUH1186" s="17"/>
      <c r="LUI1186" s="17"/>
      <c r="LUJ1186" s="17"/>
      <c r="LUK1186" s="17"/>
      <c r="LUL1186" s="17"/>
      <c r="LUM1186" s="17"/>
      <c r="LUN1186" s="17"/>
      <c r="LUO1186" s="17"/>
      <c r="LUP1186" s="17"/>
      <c r="LUQ1186" s="17"/>
      <c r="LUR1186" s="17"/>
      <c r="LUS1186" s="17"/>
      <c r="LUT1186" s="17"/>
      <c r="LUU1186" s="17"/>
      <c r="LUV1186" s="17"/>
      <c r="LUW1186" s="17"/>
      <c r="LUX1186" s="17"/>
      <c r="LUY1186" s="17"/>
      <c r="LUZ1186" s="17"/>
      <c r="LVA1186" s="17"/>
      <c r="LVB1186" s="17"/>
      <c r="LVC1186" s="17"/>
      <c r="LVD1186" s="17"/>
      <c r="LVE1186" s="17"/>
      <c r="LVF1186" s="17"/>
      <c r="LVG1186" s="17"/>
      <c r="LVH1186" s="17"/>
      <c r="LVI1186" s="17"/>
      <c r="LVJ1186" s="17"/>
      <c r="LVK1186" s="17"/>
      <c r="LVL1186" s="17"/>
      <c r="LVM1186" s="17"/>
      <c r="LVN1186" s="17"/>
      <c r="LVO1186" s="17"/>
      <c r="LVP1186" s="17"/>
      <c r="LVQ1186" s="17"/>
      <c r="LVR1186" s="17"/>
      <c r="LVS1186" s="17"/>
      <c r="LVT1186" s="17"/>
      <c r="LVU1186" s="17"/>
      <c r="LVV1186" s="17"/>
      <c r="LVW1186" s="17"/>
      <c r="LVX1186" s="17"/>
      <c r="LVY1186" s="17"/>
      <c r="LVZ1186" s="17"/>
      <c r="LWA1186" s="17"/>
      <c r="LWB1186" s="17"/>
      <c r="LWC1186" s="17"/>
      <c r="LWD1186" s="17"/>
      <c r="LWE1186" s="17"/>
      <c r="LWF1186" s="17"/>
      <c r="LWG1186" s="17"/>
      <c r="LWH1186" s="17"/>
      <c r="LWI1186" s="17"/>
      <c r="LWJ1186" s="17"/>
      <c r="LWK1186" s="17"/>
      <c r="LWL1186" s="17"/>
      <c r="LWM1186" s="17"/>
      <c r="LWN1186" s="17"/>
      <c r="LWO1186" s="17"/>
      <c r="LWP1186" s="17"/>
      <c r="LWQ1186" s="17"/>
      <c r="LWR1186" s="17"/>
      <c r="LWS1186" s="17"/>
      <c r="LWT1186" s="17"/>
      <c r="LWU1186" s="17"/>
      <c r="LWV1186" s="17"/>
      <c r="LWW1186" s="17"/>
      <c r="LWX1186" s="17"/>
      <c r="LWY1186" s="17"/>
      <c r="LWZ1186" s="17"/>
      <c r="LXA1186" s="17"/>
      <c r="LXB1186" s="17"/>
      <c r="LXC1186" s="17"/>
      <c r="LXD1186" s="17"/>
      <c r="LXE1186" s="17"/>
      <c r="LXF1186" s="17"/>
      <c r="LXG1186" s="17"/>
      <c r="LXH1186" s="17"/>
      <c r="LXI1186" s="17"/>
      <c r="LXJ1186" s="17"/>
      <c r="LXK1186" s="17"/>
      <c r="LXL1186" s="17"/>
      <c r="LXM1186" s="17"/>
      <c r="LXN1186" s="17"/>
      <c r="LXO1186" s="17"/>
      <c r="LXP1186" s="17"/>
      <c r="LXQ1186" s="17"/>
      <c r="LXR1186" s="17"/>
      <c r="LXS1186" s="17"/>
      <c r="LXT1186" s="17"/>
      <c r="LXU1186" s="17"/>
      <c r="LXV1186" s="17"/>
      <c r="LXW1186" s="17"/>
      <c r="LXX1186" s="17"/>
      <c r="LXY1186" s="17"/>
      <c r="LXZ1186" s="17"/>
      <c r="LYA1186" s="17"/>
      <c r="LYB1186" s="17"/>
      <c r="LYC1186" s="17"/>
      <c r="LYD1186" s="17"/>
      <c r="LYE1186" s="17"/>
      <c r="LYF1186" s="17"/>
      <c r="LYG1186" s="17"/>
      <c r="LYH1186" s="17"/>
      <c r="LYI1186" s="17"/>
      <c r="LYJ1186" s="17"/>
      <c r="LYK1186" s="17"/>
      <c r="LYL1186" s="17"/>
      <c r="LYM1186" s="17"/>
      <c r="LYN1186" s="17"/>
      <c r="LYO1186" s="17"/>
      <c r="LYP1186" s="17"/>
      <c r="LYQ1186" s="17"/>
      <c r="LYR1186" s="17"/>
      <c r="LYS1186" s="17"/>
      <c r="LYT1186" s="17"/>
      <c r="LYU1186" s="17"/>
      <c r="LYV1186" s="17"/>
      <c r="LYW1186" s="17"/>
      <c r="LYX1186" s="17"/>
      <c r="LYY1186" s="17"/>
      <c r="LYZ1186" s="17"/>
      <c r="LZA1186" s="17"/>
      <c r="LZB1186" s="17"/>
      <c r="LZC1186" s="17"/>
      <c r="LZD1186" s="17"/>
      <c r="LZE1186" s="17"/>
      <c r="LZF1186" s="17"/>
      <c r="LZG1186" s="17"/>
      <c r="LZH1186" s="17"/>
      <c r="LZI1186" s="17"/>
      <c r="LZJ1186" s="17"/>
      <c r="LZK1186" s="17"/>
      <c r="LZL1186" s="17"/>
      <c r="LZM1186" s="17"/>
      <c r="LZN1186" s="17"/>
      <c r="LZO1186" s="17"/>
      <c r="LZP1186" s="17"/>
      <c r="LZQ1186" s="17"/>
      <c r="LZR1186" s="17"/>
      <c r="LZS1186" s="17"/>
      <c r="LZT1186" s="17"/>
      <c r="LZU1186" s="17"/>
      <c r="LZV1186" s="17"/>
      <c r="LZW1186" s="17"/>
      <c r="LZX1186" s="17"/>
      <c r="LZY1186" s="17"/>
      <c r="LZZ1186" s="17"/>
      <c r="MAA1186" s="17"/>
      <c r="MAB1186" s="17"/>
      <c r="MAC1186" s="17"/>
      <c r="MAD1186" s="17"/>
      <c r="MAE1186" s="17"/>
      <c r="MAF1186" s="17"/>
      <c r="MAG1186" s="17"/>
      <c r="MAH1186" s="17"/>
      <c r="MAI1186" s="17"/>
      <c r="MAJ1186" s="17"/>
      <c r="MAK1186" s="17"/>
      <c r="MAL1186" s="17"/>
      <c r="MAM1186" s="17"/>
      <c r="MAN1186" s="17"/>
      <c r="MAO1186" s="17"/>
      <c r="MAP1186" s="17"/>
      <c r="MAQ1186" s="17"/>
      <c r="MAR1186" s="17"/>
      <c r="MAS1186" s="17"/>
      <c r="MAT1186" s="17"/>
      <c r="MAU1186" s="17"/>
      <c r="MAV1186" s="17"/>
      <c r="MAW1186" s="17"/>
      <c r="MAX1186" s="17"/>
      <c r="MAY1186" s="17"/>
      <c r="MAZ1186" s="17"/>
      <c r="MBA1186" s="17"/>
      <c r="MBB1186" s="17"/>
      <c r="MBC1186" s="17"/>
      <c r="MBD1186" s="17"/>
      <c r="MBE1186" s="17"/>
      <c r="MBF1186" s="17"/>
      <c r="MBG1186" s="17"/>
      <c r="MBH1186" s="17"/>
      <c r="MBI1186" s="17"/>
      <c r="MBJ1186" s="17"/>
      <c r="MBK1186" s="17"/>
      <c r="MBL1186" s="17"/>
      <c r="MBM1186" s="17"/>
      <c r="MBN1186" s="17"/>
      <c r="MBO1186" s="17"/>
      <c r="MBP1186" s="17"/>
      <c r="MBQ1186" s="17"/>
      <c r="MBR1186" s="17"/>
      <c r="MBS1186" s="17"/>
      <c r="MBT1186" s="17"/>
      <c r="MBU1186" s="17"/>
      <c r="MBV1186" s="17"/>
      <c r="MBW1186" s="17"/>
      <c r="MBX1186" s="17"/>
      <c r="MBY1186" s="17"/>
      <c r="MBZ1186" s="17"/>
      <c r="MCA1186" s="17"/>
      <c r="MCB1186" s="17"/>
      <c r="MCC1186" s="17"/>
      <c r="MCD1186" s="17"/>
      <c r="MCE1186" s="17"/>
      <c r="MCF1186" s="17"/>
      <c r="MCG1186" s="17"/>
      <c r="MCH1186" s="17"/>
      <c r="MCI1186" s="17"/>
      <c r="MCJ1186" s="17"/>
      <c r="MCK1186" s="17"/>
      <c r="MCL1186" s="17"/>
      <c r="MCM1186" s="17"/>
      <c r="MCN1186" s="17"/>
      <c r="MCO1186" s="17"/>
      <c r="MCP1186" s="17"/>
      <c r="MCQ1186" s="17"/>
      <c r="MCR1186" s="17"/>
      <c r="MCS1186" s="17"/>
      <c r="MCT1186" s="17"/>
      <c r="MCU1186" s="17"/>
      <c r="MCV1186" s="17"/>
      <c r="MCW1186" s="17"/>
      <c r="MCX1186" s="17"/>
      <c r="MCY1186" s="17"/>
      <c r="MCZ1186" s="17"/>
      <c r="MDA1186" s="17"/>
      <c r="MDB1186" s="17"/>
      <c r="MDC1186" s="17"/>
      <c r="MDD1186" s="17"/>
      <c r="MDE1186" s="17"/>
      <c r="MDF1186" s="17"/>
      <c r="MDG1186" s="17"/>
      <c r="MDH1186" s="17"/>
      <c r="MDI1186" s="17"/>
      <c r="MDJ1186" s="17"/>
      <c r="MDK1186" s="17"/>
      <c r="MDL1186" s="17"/>
      <c r="MDM1186" s="17"/>
      <c r="MDN1186" s="17"/>
      <c r="MDO1186" s="17"/>
      <c r="MDP1186" s="17"/>
      <c r="MDQ1186" s="17"/>
      <c r="MDR1186" s="17"/>
      <c r="MDS1186" s="17"/>
      <c r="MDT1186" s="17"/>
      <c r="MDU1186" s="17"/>
      <c r="MDV1186" s="17"/>
      <c r="MDW1186" s="17"/>
      <c r="MDX1186" s="17"/>
      <c r="MDY1186" s="17"/>
      <c r="MDZ1186" s="17"/>
      <c r="MEA1186" s="17"/>
      <c r="MEB1186" s="17"/>
      <c r="MEC1186" s="17"/>
      <c r="MED1186" s="17"/>
      <c r="MEE1186" s="17"/>
      <c r="MEF1186" s="17"/>
      <c r="MEG1186" s="17"/>
      <c r="MEH1186" s="17"/>
      <c r="MEI1186" s="17"/>
      <c r="MEJ1186" s="17"/>
      <c r="MEK1186" s="17"/>
      <c r="MEL1186" s="17"/>
      <c r="MEM1186" s="17"/>
      <c r="MEN1186" s="17"/>
      <c r="MEO1186" s="17"/>
      <c r="MEP1186" s="17"/>
      <c r="MEQ1186" s="17"/>
      <c r="MER1186" s="17"/>
      <c r="MES1186" s="17"/>
      <c r="MET1186" s="17"/>
      <c r="MEU1186" s="17"/>
      <c r="MEV1186" s="17"/>
      <c r="MEW1186" s="17"/>
      <c r="MEX1186" s="17"/>
      <c r="MEY1186" s="17"/>
      <c r="MEZ1186" s="17"/>
      <c r="MFA1186" s="17"/>
      <c r="MFB1186" s="17"/>
      <c r="MFC1186" s="17"/>
      <c r="MFD1186" s="17"/>
      <c r="MFE1186" s="17"/>
      <c r="MFF1186" s="17"/>
      <c r="MFG1186" s="17"/>
      <c r="MFH1186" s="17"/>
      <c r="MFI1186" s="17"/>
      <c r="MFJ1186" s="17"/>
      <c r="MFK1186" s="17"/>
      <c r="MFL1186" s="17"/>
      <c r="MFM1186" s="17"/>
      <c r="MFN1186" s="17"/>
      <c r="MFO1186" s="17"/>
      <c r="MFP1186" s="17"/>
      <c r="MFQ1186" s="17"/>
      <c r="MFR1186" s="17"/>
      <c r="MFS1186" s="17"/>
      <c r="MFT1186" s="17"/>
      <c r="MFU1186" s="17"/>
      <c r="MFV1186" s="17"/>
      <c r="MFW1186" s="17"/>
      <c r="MFX1186" s="17"/>
      <c r="MFY1186" s="17"/>
      <c r="MFZ1186" s="17"/>
      <c r="MGA1186" s="17"/>
      <c r="MGB1186" s="17"/>
      <c r="MGC1186" s="17"/>
      <c r="MGD1186" s="17"/>
      <c r="MGE1186" s="17"/>
      <c r="MGF1186" s="17"/>
      <c r="MGG1186" s="17"/>
      <c r="MGH1186" s="17"/>
      <c r="MGI1186" s="17"/>
      <c r="MGJ1186" s="17"/>
      <c r="MGK1186" s="17"/>
      <c r="MGL1186" s="17"/>
      <c r="MGM1186" s="17"/>
      <c r="MGN1186" s="17"/>
      <c r="MGO1186" s="17"/>
      <c r="MGP1186" s="17"/>
      <c r="MGQ1186" s="17"/>
      <c r="MGR1186" s="17"/>
      <c r="MGS1186" s="17"/>
      <c r="MGT1186" s="17"/>
      <c r="MGU1186" s="17"/>
      <c r="MGV1186" s="17"/>
      <c r="MGW1186" s="17"/>
      <c r="MGX1186" s="17"/>
      <c r="MGY1186" s="17"/>
      <c r="MGZ1186" s="17"/>
      <c r="MHA1186" s="17"/>
      <c r="MHB1186" s="17"/>
      <c r="MHC1186" s="17"/>
      <c r="MHD1186" s="17"/>
      <c r="MHE1186" s="17"/>
      <c r="MHF1186" s="17"/>
      <c r="MHG1186" s="17"/>
      <c r="MHH1186" s="17"/>
      <c r="MHI1186" s="17"/>
      <c r="MHJ1186" s="17"/>
      <c r="MHK1186" s="17"/>
      <c r="MHL1186" s="17"/>
      <c r="MHM1186" s="17"/>
      <c r="MHN1186" s="17"/>
      <c r="MHO1186" s="17"/>
      <c r="MHP1186" s="17"/>
      <c r="MHQ1186" s="17"/>
      <c r="MHR1186" s="17"/>
      <c r="MHS1186" s="17"/>
      <c r="MHT1186" s="17"/>
      <c r="MHU1186" s="17"/>
      <c r="MHV1186" s="17"/>
      <c r="MHW1186" s="17"/>
      <c r="MHX1186" s="17"/>
      <c r="MHY1186" s="17"/>
      <c r="MHZ1186" s="17"/>
      <c r="MIA1186" s="17"/>
      <c r="MIB1186" s="17"/>
      <c r="MIC1186" s="17"/>
      <c r="MID1186" s="17"/>
      <c r="MIE1186" s="17"/>
      <c r="MIF1186" s="17"/>
      <c r="MIG1186" s="17"/>
      <c r="MIH1186" s="17"/>
      <c r="MII1186" s="17"/>
      <c r="MIJ1186" s="17"/>
      <c r="MIK1186" s="17"/>
      <c r="MIL1186" s="17"/>
      <c r="MIM1186" s="17"/>
      <c r="MIN1186" s="17"/>
      <c r="MIO1186" s="17"/>
      <c r="MIP1186" s="17"/>
      <c r="MIQ1186" s="17"/>
      <c r="MIR1186" s="17"/>
      <c r="MIS1186" s="17"/>
      <c r="MIT1186" s="17"/>
      <c r="MIU1186" s="17"/>
      <c r="MIV1186" s="17"/>
      <c r="MIW1186" s="17"/>
      <c r="MIX1186" s="17"/>
      <c r="MIY1186" s="17"/>
      <c r="MIZ1186" s="17"/>
      <c r="MJA1186" s="17"/>
      <c r="MJB1186" s="17"/>
      <c r="MJC1186" s="17"/>
      <c r="MJD1186" s="17"/>
      <c r="MJE1186" s="17"/>
      <c r="MJF1186" s="17"/>
      <c r="MJG1186" s="17"/>
      <c r="MJH1186" s="17"/>
      <c r="MJI1186" s="17"/>
      <c r="MJJ1186" s="17"/>
      <c r="MJK1186" s="17"/>
      <c r="MJL1186" s="17"/>
      <c r="MJM1186" s="17"/>
      <c r="MJN1186" s="17"/>
      <c r="MJO1186" s="17"/>
      <c r="MJP1186" s="17"/>
      <c r="MJQ1186" s="17"/>
      <c r="MJR1186" s="17"/>
      <c r="MJS1186" s="17"/>
      <c r="MJT1186" s="17"/>
      <c r="MJU1186" s="17"/>
      <c r="MJV1186" s="17"/>
      <c r="MJW1186" s="17"/>
      <c r="MJX1186" s="17"/>
      <c r="MJY1186" s="17"/>
      <c r="MJZ1186" s="17"/>
      <c r="MKA1186" s="17"/>
      <c r="MKB1186" s="17"/>
      <c r="MKC1186" s="17"/>
      <c r="MKD1186" s="17"/>
      <c r="MKE1186" s="17"/>
      <c r="MKF1186" s="17"/>
      <c r="MKG1186" s="17"/>
      <c r="MKH1186" s="17"/>
      <c r="MKI1186" s="17"/>
      <c r="MKJ1186" s="17"/>
      <c r="MKK1186" s="17"/>
      <c r="MKL1186" s="17"/>
      <c r="MKM1186" s="17"/>
      <c r="MKN1186" s="17"/>
      <c r="MKO1186" s="17"/>
      <c r="MKP1186" s="17"/>
      <c r="MKQ1186" s="17"/>
      <c r="MKR1186" s="17"/>
      <c r="MKS1186" s="17"/>
      <c r="MKT1186" s="17"/>
      <c r="MKU1186" s="17"/>
      <c r="MKV1186" s="17"/>
      <c r="MKW1186" s="17"/>
      <c r="MKX1186" s="17"/>
      <c r="MKY1186" s="17"/>
      <c r="MKZ1186" s="17"/>
      <c r="MLA1186" s="17"/>
      <c r="MLB1186" s="17"/>
      <c r="MLC1186" s="17"/>
      <c r="MLD1186" s="17"/>
      <c r="MLE1186" s="17"/>
      <c r="MLF1186" s="17"/>
      <c r="MLG1186" s="17"/>
      <c r="MLH1186" s="17"/>
      <c r="MLI1186" s="17"/>
      <c r="MLJ1186" s="17"/>
      <c r="MLK1186" s="17"/>
      <c r="MLL1186" s="17"/>
      <c r="MLM1186" s="17"/>
      <c r="MLN1186" s="17"/>
      <c r="MLO1186" s="17"/>
      <c r="MLP1186" s="17"/>
      <c r="MLQ1186" s="17"/>
      <c r="MLR1186" s="17"/>
      <c r="MLS1186" s="17"/>
      <c r="MLT1186" s="17"/>
      <c r="MLU1186" s="17"/>
      <c r="MLV1186" s="17"/>
      <c r="MLW1186" s="17"/>
      <c r="MLX1186" s="17"/>
      <c r="MLY1186" s="17"/>
      <c r="MLZ1186" s="17"/>
      <c r="MMA1186" s="17"/>
      <c r="MMB1186" s="17"/>
      <c r="MMC1186" s="17"/>
      <c r="MMD1186" s="17"/>
      <c r="MME1186" s="17"/>
      <c r="MMF1186" s="17"/>
      <c r="MMG1186" s="17"/>
      <c r="MMH1186" s="17"/>
      <c r="MMI1186" s="17"/>
      <c r="MMJ1186" s="17"/>
      <c r="MMK1186" s="17"/>
      <c r="MML1186" s="17"/>
      <c r="MMM1186" s="17"/>
      <c r="MMN1186" s="17"/>
      <c r="MMO1186" s="17"/>
      <c r="MMP1186" s="17"/>
      <c r="MMQ1186" s="17"/>
      <c r="MMR1186" s="17"/>
      <c r="MMS1186" s="17"/>
      <c r="MMT1186" s="17"/>
      <c r="MMU1186" s="17"/>
      <c r="MMV1186" s="17"/>
      <c r="MMW1186" s="17"/>
      <c r="MMX1186" s="17"/>
      <c r="MMY1186" s="17"/>
      <c r="MMZ1186" s="17"/>
      <c r="MNA1186" s="17"/>
      <c r="MNB1186" s="17"/>
      <c r="MNC1186" s="17"/>
      <c r="MND1186" s="17"/>
      <c r="MNE1186" s="17"/>
      <c r="MNF1186" s="17"/>
      <c r="MNG1186" s="17"/>
      <c r="MNH1186" s="17"/>
      <c r="MNI1186" s="17"/>
      <c r="MNJ1186" s="17"/>
      <c r="MNK1186" s="17"/>
      <c r="MNL1186" s="17"/>
      <c r="MNM1186" s="17"/>
      <c r="MNN1186" s="17"/>
      <c r="MNO1186" s="17"/>
      <c r="MNP1186" s="17"/>
      <c r="MNQ1186" s="17"/>
      <c r="MNR1186" s="17"/>
      <c r="MNS1186" s="17"/>
      <c r="MNT1186" s="17"/>
      <c r="MNU1186" s="17"/>
      <c r="MNV1186" s="17"/>
      <c r="MNW1186" s="17"/>
      <c r="MNX1186" s="17"/>
      <c r="MNY1186" s="17"/>
      <c r="MNZ1186" s="17"/>
      <c r="MOA1186" s="17"/>
      <c r="MOB1186" s="17"/>
      <c r="MOC1186" s="17"/>
      <c r="MOD1186" s="17"/>
      <c r="MOE1186" s="17"/>
      <c r="MOF1186" s="17"/>
      <c r="MOG1186" s="17"/>
      <c r="MOH1186" s="17"/>
      <c r="MOI1186" s="17"/>
      <c r="MOJ1186" s="17"/>
      <c r="MOK1186" s="17"/>
      <c r="MOL1186" s="17"/>
      <c r="MOM1186" s="17"/>
      <c r="MON1186" s="17"/>
      <c r="MOO1186" s="17"/>
      <c r="MOP1186" s="17"/>
      <c r="MOQ1186" s="17"/>
      <c r="MOR1186" s="17"/>
      <c r="MOS1186" s="17"/>
      <c r="MOT1186" s="17"/>
      <c r="MOU1186" s="17"/>
      <c r="MOV1186" s="17"/>
      <c r="MOW1186" s="17"/>
      <c r="MOX1186" s="17"/>
      <c r="MOY1186" s="17"/>
      <c r="MOZ1186" s="17"/>
      <c r="MPA1186" s="17"/>
      <c r="MPB1186" s="17"/>
      <c r="MPC1186" s="17"/>
      <c r="MPD1186" s="17"/>
      <c r="MPE1186" s="17"/>
      <c r="MPF1186" s="17"/>
      <c r="MPG1186" s="17"/>
      <c r="MPH1186" s="17"/>
      <c r="MPI1186" s="17"/>
      <c r="MPJ1186" s="17"/>
      <c r="MPK1186" s="17"/>
      <c r="MPL1186" s="17"/>
      <c r="MPM1186" s="17"/>
      <c r="MPN1186" s="17"/>
      <c r="MPO1186" s="17"/>
      <c r="MPP1186" s="17"/>
      <c r="MPQ1186" s="17"/>
      <c r="MPR1186" s="17"/>
      <c r="MPS1186" s="17"/>
      <c r="MPT1186" s="17"/>
      <c r="MPU1186" s="17"/>
      <c r="MPV1186" s="17"/>
      <c r="MPW1186" s="17"/>
      <c r="MPX1186" s="17"/>
      <c r="MPY1186" s="17"/>
      <c r="MPZ1186" s="17"/>
      <c r="MQA1186" s="17"/>
      <c r="MQB1186" s="17"/>
      <c r="MQC1186" s="17"/>
      <c r="MQD1186" s="17"/>
      <c r="MQE1186" s="17"/>
      <c r="MQF1186" s="17"/>
      <c r="MQG1186" s="17"/>
      <c r="MQH1186" s="17"/>
      <c r="MQI1186" s="17"/>
      <c r="MQJ1186" s="17"/>
      <c r="MQK1186" s="17"/>
      <c r="MQL1186" s="17"/>
      <c r="MQM1186" s="17"/>
      <c r="MQN1186" s="17"/>
      <c r="MQO1186" s="17"/>
      <c r="MQP1186" s="17"/>
      <c r="MQQ1186" s="17"/>
      <c r="MQR1186" s="17"/>
      <c r="MQS1186" s="17"/>
      <c r="MQT1186" s="17"/>
      <c r="MQU1186" s="17"/>
      <c r="MQV1186" s="17"/>
      <c r="MQW1186" s="17"/>
      <c r="MQX1186" s="17"/>
      <c r="MQY1186" s="17"/>
      <c r="MQZ1186" s="17"/>
      <c r="MRA1186" s="17"/>
      <c r="MRB1186" s="17"/>
      <c r="MRC1186" s="17"/>
      <c r="MRD1186" s="17"/>
      <c r="MRE1186" s="17"/>
      <c r="MRF1186" s="17"/>
      <c r="MRG1186" s="17"/>
      <c r="MRH1186" s="17"/>
      <c r="MRI1186" s="17"/>
      <c r="MRJ1186" s="17"/>
      <c r="MRK1186" s="17"/>
      <c r="MRL1186" s="17"/>
      <c r="MRM1186" s="17"/>
      <c r="MRN1186" s="17"/>
      <c r="MRO1186" s="17"/>
      <c r="MRP1186" s="17"/>
      <c r="MRQ1186" s="17"/>
      <c r="MRR1186" s="17"/>
      <c r="MRS1186" s="17"/>
      <c r="MRT1186" s="17"/>
      <c r="MRU1186" s="17"/>
      <c r="MRV1186" s="17"/>
      <c r="MRW1186" s="17"/>
      <c r="MRX1186" s="17"/>
      <c r="MRY1186" s="17"/>
      <c r="MRZ1186" s="17"/>
      <c r="MSA1186" s="17"/>
      <c r="MSB1186" s="17"/>
      <c r="MSC1186" s="17"/>
      <c r="MSD1186" s="17"/>
      <c r="MSE1186" s="17"/>
      <c r="MSF1186" s="17"/>
      <c r="MSG1186" s="17"/>
      <c r="MSH1186" s="17"/>
      <c r="MSI1186" s="17"/>
      <c r="MSJ1186" s="17"/>
      <c r="MSK1186" s="17"/>
      <c r="MSL1186" s="17"/>
      <c r="MSM1186" s="17"/>
      <c r="MSN1186" s="17"/>
      <c r="MSO1186" s="17"/>
      <c r="MSP1186" s="17"/>
      <c r="MSQ1186" s="17"/>
      <c r="MSR1186" s="17"/>
      <c r="MSS1186" s="17"/>
      <c r="MST1186" s="17"/>
      <c r="MSU1186" s="17"/>
      <c r="MSV1186" s="17"/>
      <c r="MSW1186" s="17"/>
      <c r="MSX1186" s="17"/>
      <c r="MSY1186" s="17"/>
      <c r="MSZ1186" s="17"/>
      <c r="MTA1186" s="17"/>
      <c r="MTB1186" s="17"/>
      <c r="MTC1186" s="17"/>
      <c r="MTD1186" s="17"/>
      <c r="MTE1186" s="17"/>
      <c r="MTF1186" s="17"/>
      <c r="MTG1186" s="17"/>
      <c r="MTH1186" s="17"/>
      <c r="MTI1186" s="17"/>
      <c r="MTJ1186" s="17"/>
      <c r="MTK1186" s="17"/>
      <c r="MTL1186" s="17"/>
      <c r="MTM1186" s="17"/>
      <c r="MTN1186" s="17"/>
      <c r="MTO1186" s="17"/>
      <c r="MTP1186" s="17"/>
      <c r="MTQ1186" s="17"/>
      <c r="MTR1186" s="17"/>
      <c r="MTS1186" s="17"/>
      <c r="MTT1186" s="17"/>
      <c r="MTU1186" s="17"/>
      <c r="MTV1186" s="17"/>
      <c r="MTW1186" s="17"/>
      <c r="MTX1186" s="17"/>
      <c r="MTY1186" s="17"/>
      <c r="MTZ1186" s="17"/>
      <c r="MUA1186" s="17"/>
      <c r="MUB1186" s="17"/>
      <c r="MUC1186" s="17"/>
      <c r="MUD1186" s="17"/>
      <c r="MUE1186" s="17"/>
      <c r="MUF1186" s="17"/>
      <c r="MUG1186" s="17"/>
      <c r="MUH1186" s="17"/>
      <c r="MUI1186" s="17"/>
      <c r="MUJ1186" s="17"/>
      <c r="MUK1186" s="17"/>
      <c r="MUL1186" s="17"/>
      <c r="MUM1186" s="17"/>
      <c r="MUN1186" s="17"/>
      <c r="MUO1186" s="17"/>
      <c r="MUP1186" s="17"/>
      <c r="MUQ1186" s="17"/>
      <c r="MUR1186" s="17"/>
      <c r="MUS1186" s="17"/>
      <c r="MUT1186" s="17"/>
      <c r="MUU1186" s="17"/>
      <c r="MUV1186" s="17"/>
      <c r="MUW1186" s="17"/>
      <c r="MUX1186" s="17"/>
      <c r="MUY1186" s="17"/>
      <c r="MUZ1186" s="17"/>
      <c r="MVA1186" s="17"/>
      <c r="MVB1186" s="17"/>
      <c r="MVC1186" s="17"/>
      <c r="MVD1186" s="17"/>
      <c r="MVE1186" s="17"/>
      <c r="MVF1186" s="17"/>
      <c r="MVG1186" s="17"/>
      <c r="MVH1186" s="17"/>
      <c r="MVI1186" s="17"/>
      <c r="MVJ1186" s="17"/>
      <c r="MVK1186" s="17"/>
      <c r="MVL1186" s="17"/>
      <c r="MVM1186" s="17"/>
      <c r="MVN1186" s="17"/>
      <c r="MVO1186" s="17"/>
      <c r="MVP1186" s="17"/>
      <c r="MVQ1186" s="17"/>
      <c r="MVR1186" s="17"/>
      <c r="MVS1186" s="17"/>
      <c r="MVT1186" s="17"/>
      <c r="MVU1186" s="17"/>
      <c r="MVV1186" s="17"/>
      <c r="MVW1186" s="17"/>
      <c r="MVX1186" s="17"/>
      <c r="MVY1186" s="17"/>
      <c r="MVZ1186" s="17"/>
      <c r="MWA1186" s="17"/>
      <c r="MWB1186" s="17"/>
      <c r="MWC1186" s="17"/>
      <c r="MWD1186" s="17"/>
      <c r="MWE1186" s="17"/>
      <c r="MWF1186" s="17"/>
      <c r="MWG1186" s="17"/>
      <c r="MWH1186" s="17"/>
      <c r="MWI1186" s="17"/>
      <c r="MWJ1186" s="17"/>
      <c r="MWK1186" s="17"/>
      <c r="MWL1186" s="17"/>
      <c r="MWM1186" s="17"/>
      <c r="MWN1186" s="17"/>
      <c r="MWO1186" s="17"/>
      <c r="MWP1186" s="17"/>
      <c r="MWQ1186" s="17"/>
      <c r="MWR1186" s="17"/>
      <c r="MWS1186" s="17"/>
      <c r="MWT1186" s="17"/>
      <c r="MWU1186" s="17"/>
      <c r="MWV1186" s="17"/>
      <c r="MWW1186" s="17"/>
      <c r="MWX1186" s="17"/>
      <c r="MWY1186" s="17"/>
      <c r="MWZ1186" s="17"/>
      <c r="MXA1186" s="17"/>
      <c r="MXB1186" s="17"/>
      <c r="MXC1186" s="17"/>
      <c r="MXD1186" s="17"/>
      <c r="MXE1186" s="17"/>
      <c r="MXF1186" s="17"/>
      <c r="MXG1186" s="17"/>
      <c r="MXH1186" s="17"/>
      <c r="MXI1186" s="17"/>
      <c r="MXJ1186" s="17"/>
      <c r="MXK1186" s="17"/>
      <c r="MXL1186" s="17"/>
      <c r="MXM1186" s="17"/>
      <c r="MXN1186" s="17"/>
      <c r="MXO1186" s="17"/>
      <c r="MXP1186" s="17"/>
      <c r="MXQ1186" s="17"/>
      <c r="MXR1186" s="17"/>
      <c r="MXS1186" s="17"/>
      <c r="MXT1186" s="17"/>
      <c r="MXU1186" s="17"/>
      <c r="MXV1186" s="17"/>
      <c r="MXW1186" s="17"/>
      <c r="MXX1186" s="17"/>
      <c r="MXY1186" s="17"/>
      <c r="MXZ1186" s="17"/>
      <c r="MYA1186" s="17"/>
      <c r="MYB1186" s="17"/>
      <c r="MYC1186" s="17"/>
      <c r="MYD1186" s="17"/>
      <c r="MYE1186" s="17"/>
      <c r="MYF1186" s="17"/>
      <c r="MYG1186" s="17"/>
      <c r="MYH1186" s="17"/>
      <c r="MYI1186" s="17"/>
      <c r="MYJ1186" s="17"/>
      <c r="MYK1186" s="17"/>
      <c r="MYL1186" s="17"/>
      <c r="MYM1186" s="17"/>
      <c r="MYN1186" s="17"/>
      <c r="MYO1186" s="17"/>
      <c r="MYP1186" s="17"/>
      <c r="MYQ1186" s="17"/>
      <c r="MYR1186" s="17"/>
      <c r="MYS1186" s="17"/>
      <c r="MYT1186" s="17"/>
      <c r="MYU1186" s="17"/>
      <c r="MYV1186" s="17"/>
      <c r="MYW1186" s="17"/>
      <c r="MYX1186" s="17"/>
      <c r="MYY1186" s="17"/>
      <c r="MYZ1186" s="17"/>
      <c r="MZA1186" s="17"/>
      <c r="MZB1186" s="17"/>
      <c r="MZC1186" s="17"/>
      <c r="MZD1186" s="17"/>
      <c r="MZE1186" s="17"/>
      <c r="MZF1186" s="17"/>
      <c r="MZG1186" s="17"/>
      <c r="MZH1186" s="17"/>
      <c r="MZI1186" s="17"/>
      <c r="MZJ1186" s="17"/>
      <c r="MZK1186" s="17"/>
      <c r="MZL1186" s="17"/>
      <c r="MZM1186" s="17"/>
      <c r="MZN1186" s="17"/>
      <c r="MZO1186" s="17"/>
      <c r="MZP1186" s="17"/>
      <c r="MZQ1186" s="17"/>
      <c r="MZR1186" s="17"/>
      <c r="MZS1186" s="17"/>
      <c r="MZT1186" s="17"/>
      <c r="MZU1186" s="17"/>
      <c r="MZV1186" s="17"/>
      <c r="MZW1186" s="17"/>
      <c r="MZX1186" s="17"/>
      <c r="MZY1186" s="17"/>
      <c r="MZZ1186" s="17"/>
      <c r="NAA1186" s="17"/>
      <c r="NAB1186" s="17"/>
      <c r="NAC1186" s="17"/>
      <c r="NAD1186" s="17"/>
      <c r="NAE1186" s="17"/>
      <c r="NAF1186" s="17"/>
      <c r="NAG1186" s="17"/>
      <c r="NAH1186" s="17"/>
      <c r="NAI1186" s="17"/>
      <c r="NAJ1186" s="17"/>
      <c r="NAK1186" s="17"/>
      <c r="NAL1186" s="17"/>
      <c r="NAM1186" s="17"/>
      <c r="NAN1186" s="17"/>
      <c r="NAO1186" s="17"/>
      <c r="NAP1186" s="17"/>
      <c r="NAQ1186" s="17"/>
      <c r="NAR1186" s="17"/>
      <c r="NAS1186" s="17"/>
      <c r="NAT1186" s="17"/>
      <c r="NAU1186" s="17"/>
      <c r="NAV1186" s="17"/>
      <c r="NAW1186" s="17"/>
      <c r="NAX1186" s="17"/>
      <c r="NAY1186" s="17"/>
      <c r="NAZ1186" s="17"/>
      <c r="NBA1186" s="17"/>
      <c r="NBB1186" s="17"/>
      <c r="NBC1186" s="17"/>
      <c r="NBD1186" s="17"/>
      <c r="NBE1186" s="17"/>
      <c r="NBF1186" s="17"/>
      <c r="NBG1186" s="17"/>
      <c r="NBH1186" s="17"/>
      <c r="NBI1186" s="17"/>
      <c r="NBJ1186" s="17"/>
      <c r="NBK1186" s="17"/>
      <c r="NBL1186" s="17"/>
      <c r="NBM1186" s="17"/>
      <c r="NBN1186" s="17"/>
      <c r="NBO1186" s="17"/>
      <c r="NBP1186" s="17"/>
      <c r="NBQ1186" s="17"/>
      <c r="NBR1186" s="17"/>
      <c r="NBS1186" s="17"/>
      <c r="NBT1186" s="17"/>
      <c r="NBU1186" s="17"/>
      <c r="NBV1186" s="17"/>
      <c r="NBW1186" s="17"/>
      <c r="NBX1186" s="17"/>
      <c r="NBY1186" s="17"/>
      <c r="NBZ1186" s="17"/>
      <c r="NCA1186" s="17"/>
      <c r="NCB1186" s="17"/>
      <c r="NCC1186" s="17"/>
      <c r="NCD1186" s="17"/>
      <c r="NCE1186" s="17"/>
      <c r="NCF1186" s="17"/>
      <c r="NCG1186" s="17"/>
      <c r="NCH1186" s="17"/>
      <c r="NCI1186" s="17"/>
      <c r="NCJ1186" s="17"/>
      <c r="NCK1186" s="17"/>
      <c r="NCL1186" s="17"/>
      <c r="NCM1186" s="17"/>
      <c r="NCN1186" s="17"/>
      <c r="NCO1186" s="17"/>
      <c r="NCP1186" s="17"/>
      <c r="NCQ1186" s="17"/>
      <c r="NCR1186" s="17"/>
      <c r="NCS1186" s="17"/>
      <c r="NCT1186" s="17"/>
      <c r="NCU1186" s="17"/>
      <c r="NCV1186" s="17"/>
      <c r="NCW1186" s="17"/>
      <c r="NCX1186" s="17"/>
      <c r="NCY1186" s="17"/>
      <c r="NCZ1186" s="17"/>
      <c r="NDA1186" s="17"/>
      <c r="NDB1186" s="17"/>
      <c r="NDC1186" s="17"/>
      <c r="NDD1186" s="17"/>
      <c r="NDE1186" s="17"/>
      <c r="NDF1186" s="17"/>
      <c r="NDG1186" s="17"/>
      <c r="NDH1186" s="17"/>
      <c r="NDI1186" s="17"/>
      <c r="NDJ1186" s="17"/>
      <c r="NDK1186" s="17"/>
      <c r="NDL1186" s="17"/>
      <c r="NDM1186" s="17"/>
      <c r="NDN1186" s="17"/>
      <c r="NDO1186" s="17"/>
      <c r="NDP1186" s="17"/>
      <c r="NDQ1186" s="17"/>
      <c r="NDR1186" s="17"/>
      <c r="NDS1186" s="17"/>
      <c r="NDT1186" s="17"/>
      <c r="NDU1186" s="17"/>
      <c r="NDV1186" s="17"/>
      <c r="NDW1186" s="17"/>
      <c r="NDX1186" s="17"/>
      <c r="NDY1186" s="17"/>
      <c r="NDZ1186" s="17"/>
      <c r="NEA1186" s="17"/>
      <c r="NEB1186" s="17"/>
      <c r="NEC1186" s="17"/>
      <c r="NED1186" s="17"/>
      <c r="NEE1186" s="17"/>
      <c r="NEF1186" s="17"/>
      <c r="NEG1186" s="17"/>
      <c r="NEH1186" s="17"/>
      <c r="NEI1186" s="17"/>
      <c r="NEJ1186" s="17"/>
      <c r="NEK1186" s="17"/>
      <c r="NEL1186" s="17"/>
      <c r="NEM1186" s="17"/>
      <c r="NEN1186" s="17"/>
      <c r="NEO1186" s="17"/>
      <c r="NEP1186" s="17"/>
      <c r="NEQ1186" s="17"/>
      <c r="NER1186" s="17"/>
      <c r="NES1186" s="17"/>
      <c r="NET1186" s="17"/>
      <c r="NEU1186" s="17"/>
      <c r="NEV1186" s="17"/>
      <c r="NEW1186" s="17"/>
      <c r="NEX1186" s="17"/>
      <c r="NEY1186" s="17"/>
      <c r="NEZ1186" s="17"/>
      <c r="NFA1186" s="17"/>
      <c r="NFB1186" s="17"/>
      <c r="NFC1186" s="17"/>
      <c r="NFD1186" s="17"/>
      <c r="NFE1186" s="17"/>
      <c r="NFF1186" s="17"/>
      <c r="NFG1186" s="17"/>
      <c r="NFH1186" s="17"/>
      <c r="NFI1186" s="17"/>
      <c r="NFJ1186" s="17"/>
      <c r="NFK1186" s="17"/>
      <c r="NFL1186" s="17"/>
      <c r="NFM1186" s="17"/>
      <c r="NFN1186" s="17"/>
      <c r="NFO1186" s="17"/>
      <c r="NFP1186" s="17"/>
      <c r="NFQ1186" s="17"/>
      <c r="NFR1186" s="17"/>
      <c r="NFS1186" s="17"/>
      <c r="NFT1186" s="17"/>
      <c r="NFU1186" s="17"/>
      <c r="NFV1186" s="17"/>
      <c r="NFW1186" s="17"/>
      <c r="NFX1186" s="17"/>
      <c r="NFY1186" s="17"/>
      <c r="NFZ1186" s="17"/>
      <c r="NGA1186" s="17"/>
      <c r="NGB1186" s="17"/>
      <c r="NGC1186" s="17"/>
      <c r="NGD1186" s="17"/>
      <c r="NGE1186" s="17"/>
      <c r="NGF1186" s="17"/>
      <c r="NGG1186" s="17"/>
      <c r="NGH1186" s="17"/>
      <c r="NGI1186" s="17"/>
      <c r="NGJ1186" s="17"/>
      <c r="NGK1186" s="17"/>
      <c r="NGL1186" s="17"/>
      <c r="NGM1186" s="17"/>
      <c r="NGN1186" s="17"/>
      <c r="NGO1186" s="17"/>
      <c r="NGP1186" s="17"/>
      <c r="NGQ1186" s="17"/>
      <c r="NGR1186" s="17"/>
      <c r="NGS1186" s="17"/>
      <c r="NGT1186" s="17"/>
      <c r="NGU1186" s="17"/>
      <c r="NGV1186" s="17"/>
      <c r="NGW1186" s="17"/>
      <c r="NGX1186" s="17"/>
      <c r="NGY1186" s="17"/>
      <c r="NGZ1186" s="17"/>
      <c r="NHA1186" s="17"/>
      <c r="NHB1186" s="17"/>
      <c r="NHC1186" s="17"/>
      <c r="NHD1186" s="17"/>
      <c r="NHE1186" s="17"/>
      <c r="NHF1186" s="17"/>
      <c r="NHG1186" s="17"/>
      <c r="NHH1186" s="17"/>
      <c r="NHI1186" s="17"/>
      <c r="NHJ1186" s="17"/>
      <c r="NHK1186" s="17"/>
      <c r="NHL1186" s="17"/>
      <c r="NHM1186" s="17"/>
      <c r="NHN1186" s="17"/>
      <c r="NHO1186" s="17"/>
      <c r="NHP1186" s="17"/>
      <c r="NHQ1186" s="17"/>
      <c r="NHR1186" s="17"/>
      <c r="NHS1186" s="17"/>
      <c r="NHT1186" s="17"/>
      <c r="NHU1186" s="17"/>
      <c r="NHV1186" s="17"/>
      <c r="NHW1186" s="17"/>
      <c r="NHX1186" s="17"/>
      <c r="NHY1186" s="17"/>
      <c r="NHZ1186" s="17"/>
      <c r="NIA1186" s="17"/>
      <c r="NIB1186" s="17"/>
      <c r="NIC1186" s="17"/>
      <c r="NID1186" s="17"/>
      <c r="NIE1186" s="17"/>
      <c r="NIF1186" s="17"/>
      <c r="NIG1186" s="17"/>
      <c r="NIH1186" s="17"/>
      <c r="NII1186" s="17"/>
      <c r="NIJ1186" s="17"/>
      <c r="NIK1186" s="17"/>
      <c r="NIL1186" s="17"/>
      <c r="NIM1186" s="17"/>
      <c r="NIN1186" s="17"/>
      <c r="NIO1186" s="17"/>
      <c r="NIP1186" s="17"/>
      <c r="NIQ1186" s="17"/>
      <c r="NIR1186" s="17"/>
      <c r="NIS1186" s="17"/>
      <c r="NIT1186" s="17"/>
      <c r="NIU1186" s="17"/>
      <c r="NIV1186" s="17"/>
      <c r="NIW1186" s="17"/>
      <c r="NIX1186" s="17"/>
      <c r="NIY1186" s="17"/>
      <c r="NIZ1186" s="17"/>
      <c r="NJA1186" s="17"/>
      <c r="NJB1186" s="17"/>
      <c r="NJC1186" s="17"/>
      <c r="NJD1186" s="17"/>
      <c r="NJE1186" s="17"/>
      <c r="NJF1186" s="17"/>
      <c r="NJG1186" s="17"/>
      <c r="NJH1186" s="17"/>
      <c r="NJI1186" s="17"/>
      <c r="NJJ1186" s="17"/>
      <c r="NJK1186" s="17"/>
      <c r="NJL1186" s="17"/>
      <c r="NJM1186" s="17"/>
      <c r="NJN1186" s="17"/>
      <c r="NJO1186" s="17"/>
      <c r="NJP1186" s="17"/>
      <c r="NJQ1186" s="17"/>
      <c r="NJR1186" s="17"/>
      <c r="NJS1186" s="17"/>
      <c r="NJT1186" s="17"/>
      <c r="NJU1186" s="17"/>
      <c r="NJV1186" s="17"/>
      <c r="NJW1186" s="17"/>
      <c r="NJX1186" s="17"/>
      <c r="NJY1186" s="17"/>
      <c r="NJZ1186" s="17"/>
      <c r="NKA1186" s="17"/>
      <c r="NKB1186" s="17"/>
      <c r="NKC1186" s="17"/>
      <c r="NKD1186" s="17"/>
      <c r="NKE1186" s="17"/>
      <c r="NKF1186" s="17"/>
      <c r="NKG1186" s="17"/>
      <c r="NKH1186" s="17"/>
      <c r="NKI1186" s="17"/>
      <c r="NKJ1186" s="17"/>
      <c r="NKK1186" s="17"/>
      <c r="NKL1186" s="17"/>
      <c r="NKM1186" s="17"/>
      <c r="NKN1186" s="17"/>
      <c r="NKO1186" s="17"/>
      <c r="NKP1186" s="17"/>
      <c r="NKQ1186" s="17"/>
      <c r="NKR1186" s="17"/>
      <c r="NKS1186" s="17"/>
      <c r="NKT1186" s="17"/>
      <c r="NKU1186" s="17"/>
      <c r="NKV1186" s="17"/>
      <c r="NKW1186" s="17"/>
      <c r="NKX1186" s="17"/>
      <c r="NKY1186" s="17"/>
      <c r="NKZ1186" s="17"/>
      <c r="NLA1186" s="17"/>
      <c r="NLB1186" s="17"/>
      <c r="NLC1186" s="17"/>
      <c r="NLD1186" s="17"/>
      <c r="NLE1186" s="17"/>
      <c r="NLF1186" s="17"/>
      <c r="NLG1186" s="17"/>
      <c r="NLH1186" s="17"/>
      <c r="NLI1186" s="17"/>
      <c r="NLJ1186" s="17"/>
      <c r="NLK1186" s="17"/>
      <c r="NLL1186" s="17"/>
      <c r="NLM1186" s="17"/>
      <c r="NLN1186" s="17"/>
      <c r="NLO1186" s="17"/>
      <c r="NLP1186" s="17"/>
      <c r="NLQ1186" s="17"/>
      <c r="NLR1186" s="17"/>
      <c r="NLS1186" s="17"/>
      <c r="NLT1186" s="17"/>
      <c r="NLU1186" s="17"/>
      <c r="NLV1186" s="17"/>
      <c r="NLW1186" s="17"/>
      <c r="NLX1186" s="17"/>
      <c r="NLY1186" s="17"/>
      <c r="NLZ1186" s="17"/>
      <c r="NMA1186" s="17"/>
      <c r="NMB1186" s="17"/>
      <c r="NMC1186" s="17"/>
      <c r="NMD1186" s="17"/>
      <c r="NME1186" s="17"/>
      <c r="NMF1186" s="17"/>
      <c r="NMG1186" s="17"/>
      <c r="NMH1186" s="17"/>
      <c r="NMI1186" s="17"/>
      <c r="NMJ1186" s="17"/>
      <c r="NMK1186" s="17"/>
      <c r="NML1186" s="17"/>
      <c r="NMM1186" s="17"/>
      <c r="NMN1186" s="17"/>
      <c r="NMO1186" s="17"/>
      <c r="NMP1186" s="17"/>
      <c r="NMQ1186" s="17"/>
      <c r="NMR1186" s="17"/>
      <c r="NMS1186" s="17"/>
      <c r="NMT1186" s="17"/>
      <c r="NMU1186" s="17"/>
      <c r="NMV1186" s="17"/>
      <c r="NMW1186" s="17"/>
      <c r="NMX1186" s="17"/>
      <c r="NMY1186" s="17"/>
      <c r="NMZ1186" s="17"/>
      <c r="NNA1186" s="17"/>
      <c r="NNB1186" s="17"/>
      <c r="NNC1186" s="17"/>
      <c r="NND1186" s="17"/>
      <c r="NNE1186" s="17"/>
      <c r="NNF1186" s="17"/>
      <c r="NNG1186" s="17"/>
      <c r="NNH1186" s="17"/>
      <c r="NNI1186" s="17"/>
      <c r="NNJ1186" s="17"/>
      <c r="NNK1186" s="17"/>
      <c r="NNL1186" s="17"/>
      <c r="NNM1186" s="17"/>
      <c r="NNN1186" s="17"/>
      <c r="NNO1186" s="17"/>
      <c r="NNP1186" s="17"/>
      <c r="NNQ1186" s="17"/>
      <c r="NNR1186" s="17"/>
      <c r="NNS1186" s="17"/>
      <c r="NNT1186" s="17"/>
      <c r="NNU1186" s="17"/>
      <c r="NNV1186" s="17"/>
      <c r="NNW1186" s="17"/>
      <c r="NNX1186" s="17"/>
      <c r="NNY1186" s="17"/>
      <c r="NNZ1186" s="17"/>
      <c r="NOA1186" s="17"/>
      <c r="NOB1186" s="17"/>
      <c r="NOC1186" s="17"/>
      <c r="NOD1186" s="17"/>
      <c r="NOE1186" s="17"/>
      <c r="NOF1186" s="17"/>
      <c r="NOG1186" s="17"/>
      <c r="NOH1186" s="17"/>
      <c r="NOI1186" s="17"/>
      <c r="NOJ1186" s="17"/>
      <c r="NOK1186" s="17"/>
      <c r="NOL1186" s="17"/>
      <c r="NOM1186" s="17"/>
      <c r="NON1186" s="17"/>
      <c r="NOO1186" s="17"/>
      <c r="NOP1186" s="17"/>
      <c r="NOQ1186" s="17"/>
      <c r="NOR1186" s="17"/>
      <c r="NOS1186" s="17"/>
      <c r="NOT1186" s="17"/>
      <c r="NOU1186" s="17"/>
      <c r="NOV1186" s="17"/>
      <c r="NOW1186" s="17"/>
      <c r="NOX1186" s="17"/>
      <c r="NOY1186" s="17"/>
      <c r="NOZ1186" s="17"/>
      <c r="NPA1186" s="17"/>
      <c r="NPB1186" s="17"/>
      <c r="NPC1186" s="17"/>
      <c r="NPD1186" s="17"/>
      <c r="NPE1186" s="17"/>
      <c r="NPF1186" s="17"/>
      <c r="NPG1186" s="17"/>
      <c r="NPH1186" s="17"/>
      <c r="NPI1186" s="17"/>
      <c r="NPJ1186" s="17"/>
      <c r="NPK1186" s="17"/>
      <c r="NPL1186" s="17"/>
      <c r="NPM1186" s="17"/>
      <c r="NPN1186" s="17"/>
      <c r="NPO1186" s="17"/>
      <c r="NPP1186" s="17"/>
      <c r="NPQ1186" s="17"/>
      <c r="NPR1186" s="17"/>
      <c r="NPS1186" s="17"/>
      <c r="NPT1186" s="17"/>
      <c r="NPU1186" s="17"/>
      <c r="NPV1186" s="17"/>
      <c r="NPW1186" s="17"/>
      <c r="NPX1186" s="17"/>
      <c r="NPY1186" s="17"/>
      <c r="NPZ1186" s="17"/>
      <c r="NQA1186" s="17"/>
      <c r="NQB1186" s="17"/>
      <c r="NQC1186" s="17"/>
      <c r="NQD1186" s="17"/>
      <c r="NQE1186" s="17"/>
      <c r="NQF1186" s="17"/>
      <c r="NQG1186" s="17"/>
      <c r="NQH1186" s="17"/>
      <c r="NQI1186" s="17"/>
      <c r="NQJ1186" s="17"/>
      <c r="NQK1186" s="17"/>
      <c r="NQL1186" s="17"/>
      <c r="NQM1186" s="17"/>
      <c r="NQN1186" s="17"/>
      <c r="NQO1186" s="17"/>
      <c r="NQP1186" s="17"/>
      <c r="NQQ1186" s="17"/>
      <c r="NQR1186" s="17"/>
      <c r="NQS1186" s="17"/>
      <c r="NQT1186" s="17"/>
      <c r="NQU1186" s="17"/>
      <c r="NQV1186" s="17"/>
      <c r="NQW1186" s="17"/>
      <c r="NQX1186" s="17"/>
      <c r="NQY1186" s="17"/>
      <c r="NQZ1186" s="17"/>
      <c r="NRA1186" s="17"/>
      <c r="NRB1186" s="17"/>
      <c r="NRC1186" s="17"/>
      <c r="NRD1186" s="17"/>
      <c r="NRE1186" s="17"/>
      <c r="NRF1186" s="17"/>
      <c r="NRG1186" s="17"/>
      <c r="NRH1186" s="17"/>
      <c r="NRI1186" s="17"/>
      <c r="NRJ1186" s="17"/>
      <c r="NRK1186" s="17"/>
      <c r="NRL1186" s="17"/>
      <c r="NRM1186" s="17"/>
      <c r="NRN1186" s="17"/>
      <c r="NRO1186" s="17"/>
      <c r="NRP1186" s="17"/>
      <c r="NRQ1186" s="17"/>
      <c r="NRR1186" s="17"/>
      <c r="NRS1186" s="17"/>
      <c r="NRT1186" s="17"/>
      <c r="NRU1186" s="17"/>
      <c r="NRV1186" s="17"/>
      <c r="NRW1186" s="17"/>
      <c r="NRX1186" s="17"/>
      <c r="NRY1186" s="17"/>
      <c r="NRZ1186" s="17"/>
      <c r="NSA1186" s="17"/>
      <c r="NSB1186" s="17"/>
      <c r="NSC1186" s="17"/>
      <c r="NSD1186" s="17"/>
      <c r="NSE1186" s="17"/>
      <c r="NSF1186" s="17"/>
      <c r="NSG1186" s="17"/>
      <c r="NSH1186" s="17"/>
      <c r="NSI1186" s="17"/>
      <c r="NSJ1186" s="17"/>
      <c r="NSK1186" s="17"/>
      <c r="NSL1186" s="17"/>
      <c r="NSM1186" s="17"/>
      <c r="NSN1186" s="17"/>
      <c r="NSO1186" s="17"/>
      <c r="NSP1186" s="17"/>
      <c r="NSQ1186" s="17"/>
      <c r="NSR1186" s="17"/>
      <c r="NSS1186" s="17"/>
      <c r="NST1186" s="17"/>
      <c r="NSU1186" s="17"/>
      <c r="NSV1186" s="17"/>
      <c r="NSW1186" s="17"/>
      <c r="NSX1186" s="17"/>
      <c r="NSY1186" s="17"/>
      <c r="NSZ1186" s="17"/>
      <c r="NTA1186" s="17"/>
      <c r="NTB1186" s="17"/>
      <c r="NTC1186" s="17"/>
      <c r="NTD1186" s="17"/>
      <c r="NTE1186" s="17"/>
      <c r="NTF1186" s="17"/>
      <c r="NTG1186" s="17"/>
      <c r="NTH1186" s="17"/>
      <c r="NTI1186" s="17"/>
      <c r="NTJ1186" s="17"/>
      <c r="NTK1186" s="17"/>
      <c r="NTL1186" s="17"/>
      <c r="NTM1186" s="17"/>
      <c r="NTN1186" s="17"/>
      <c r="NTO1186" s="17"/>
      <c r="NTP1186" s="17"/>
      <c r="NTQ1186" s="17"/>
      <c r="NTR1186" s="17"/>
      <c r="NTS1186" s="17"/>
      <c r="NTT1186" s="17"/>
      <c r="NTU1186" s="17"/>
      <c r="NTV1186" s="17"/>
      <c r="NTW1186" s="17"/>
      <c r="NTX1186" s="17"/>
      <c r="NTY1186" s="17"/>
      <c r="NTZ1186" s="17"/>
      <c r="NUA1186" s="17"/>
      <c r="NUB1186" s="17"/>
      <c r="NUC1186" s="17"/>
      <c r="NUD1186" s="17"/>
      <c r="NUE1186" s="17"/>
      <c r="NUF1186" s="17"/>
      <c r="NUG1186" s="17"/>
      <c r="NUH1186" s="17"/>
      <c r="NUI1186" s="17"/>
      <c r="NUJ1186" s="17"/>
      <c r="NUK1186" s="17"/>
      <c r="NUL1186" s="17"/>
      <c r="NUM1186" s="17"/>
      <c r="NUN1186" s="17"/>
      <c r="NUO1186" s="17"/>
      <c r="NUP1186" s="17"/>
      <c r="NUQ1186" s="17"/>
      <c r="NUR1186" s="17"/>
      <c r="NUS1186" s="17"/>
      <c r="NUT1186" s="17"/>
      <c r="NUU1186" s="17"/>
      <c r="NUV1186" s="17"/>
      <c r="NUW1186" s="17"/>
      <c r="NUX1186" s="17"/>
      <c r="NUY1186" s="17"/>
      <c r="NUZ1186" s="17"/>
      <c r="NVA1186" s="17"/>
      <c r="NVB1186" s="17"/>
      <c r="NVC1186" s="17"/>
      <c r="NVD1186" s="17"/>
      <c r="NVE1186" s="17"/>
      <c r="NVF1186" s="17"/>
      <c r="NVG1186" s="17"/>
      <c r="NVH1186" s="17"/>
      <c r="NVI1186" s="17"/>
      <c r="NVJ1186" s="17"/>
      <c r="NVK1186" s="17"/>
      <c r="NVL1186" s="17"/>
      <c r="NVM1186" s="17"/>
      <c r="NVN1186" s="17"/>
      <c r="NVO1186" s="17"/>
      <c r="NVP1186" s="17"/>
      <c r="NVQ1186" s="17"/>
      <c r="NVR1186" s="17"/>
      <c r="NVS1186" s="17"/>
      <c r="NVT1186" s="17"/>
      <c r="NVU1186" s="17"/>
      <c r="NVV1186" s="17"/>
      <c r="NVW1186" s="17"/>
      <c r="NVX1186" s="17"/>
      <c r="NVY1186" s="17"/>
      <c r="NVZ1186" s="17"/>
      <c r="NWA1186" s="17"/>
      <c r="NWB1186" s="17"/>
      <c r="NWC1186" s="17"/>
      <c r="NWD1186" s="17"/>
      <c r="NWE1186" s="17"/>
      <c r="NWF1186" s="17"/>
      <c r="NWG1186" s="17"/>
      <c r="NWH1186" s="17"/>
      <c r="NWI1186" s="17"/>
      <c r="NWJ1186" s="17"/>
      <c r="NWK1186" s="17"/>
      <c r="NWL1186" s="17"/>
      <c r="NWM1186" s="17"/>
      <c r="NWN1186" s="17"/>
      <c r="NWO1186" s="17"/>
      <c r="NWP1186" s="17"/>
      <c r="NWQ1186" s="17"/>
      <c r="NWR1186" s="17"/>
      <c r="NWS1186" s="17"/>
      <c r="NWT1186" s="17"/>
      <c r="NWU1186" s="17"/>
      <c r="NWV1186" s="17"/>
      <c r="NWW1186" s="17"/>
      <c r="NWX1186" s="17"/>
      <c r="NWY1186" s="17"/>
      <c r="NWZ1186" s="17"/>
      <c r="NXA1186" s="17"/>
      <c r="NXB1186" s="17"/>
      <c r="NXC1186" s="17"/>
      <c r="NXD1186" s="17"/>
      <c r="NXE1186" s="17"/>
      <c r="NXF1186" s="17"/>
      <c r="NXG1186" s="17"/>
      <c r="NXH1186" s="17"/>
      <c r="NXI1186" s="17"/>
      <c r="NXJ1186" s="17"/>
      <c r="NXK1186" s="17"/>
      <c r="NXL1186" s="17"/>
      <c r="NXM1186" s="17"/>
      <c r="NXN1186" s="17"/>
      <c r="NXO1186" s="17"/>
      <c r="NXP1186" s="17"/>
      <c r="NXQ1186" s="17"/>
      <c r="NXR1186" s="17"/>
      <c r="NXS1186" s="17"/>
      <c r="NXT1186" s="17"/>
      <c r="NXU1186" s="17"/>
      <c r="NXV1186" s="17"/>
      <c r="NXW1186" s="17"/>
      <c r="NXX1186" s="17"/>
      <c r="NXY1186" s="17"/>
      <c r="NXZ1186" s="17"/>
      <c r="NYA1186" s="17"/>
      <c r="NYB1186" s="17"/>
      <c r="NYC1186" s="17"/>
      <c r="NYD1186" s="17"/>
      <c r="NYE1186" s="17"/>
      <c r="NYF1186" s="17"/>
      <c r="NYG1186" s="17"/>
      <c r="NYH1186" s="17"/>
      <c r="NYI1186" s="17"/>
      <c r="NYJ1186" s="17"/>
      <c r="NYK1186" s="17"/>
      <c r="NYL1186" s="17"/>
      <c r="NYM1186" s="17"/>
      <c r="NYN1186" s="17"/>
      <c r="NYO1186" s="17"/>
      <c r="NYP1186" s="17"/>
      <c r="NYQ1186" s="17"/>
      <c r="NYR1186" s="17"/>
      <c r="NYS1186" s="17"/>
      <c r="NYT1186" s="17"/>
      <c r="NYU1186" s="17"/>
      <c r="NYV1186" s="17"/>
      <c r="NYW1186" s="17"/>
      <c r="NYX1186" s="17"/>
      <c r="NYY1186" s="17"/>
      <c r="NYZ1186" s="17"/>
      <c r="NZA1186" s="17"/>
      <c r="NZB1186" s="17"/>
      <c r="NZC1186" s="17"/>
      <c r="NZD1186" s="17"/>
      <c r="NZE1186" s="17"/>
      <c r="NZF1186" s="17"/>
      <c r="NZG1186" s="17"/>
      <c r="NZH1186" s="17"/>
      <c r="NZI1186" s="17"/>
      <c r="NZJ1186" s="17"/>
      <c r="NZK1186" s="17"/>
      <c r="NZL1186" s="17"/>
      <c r="NZM1186" s="17"/>
      <c r="NZN1186" s="17"/>
      <c r="NZO1186" s="17"/>
      <c r="NZP1186" s="17"/>
      <c r="NZQ1186" s="17"/>
      <c r="NZR1186" s="17"/>
      <c r="NZS1186" s="17"/>
      <c r="NZT1186" s="17"/>
      <c r="NZU1186" s="17"/>
      <c r="NZV1186" s="17"/>
      <c r="NZW1186" s="17"/>
      <c r="NZX1186" s="17"/>
      <c r="NZY1186" s="17"/>
      <c r="NZZ1186" s="17"/>
      <c r="OAA1186" s="17"/>
      <c r="OAB1186" s="17"/>
      <c r="OAC1186" s="17"/>
      <c r="OAD1186" s="17"/>
      <c r="OAE1186" s="17"/>
      <c r="OAF1186" s="17"/>
      <c r="OAG1186" s="17"/>
      <c r="OAH1186" s="17"/>
      <c r="OAI1186" s="17"/>
      <c r="OAJ1186" s="17"/>
      <c r="OAK1186" s="17"/>
      <c r="OAL1186" s="17"/>
      <c r="OAM1186" s="17"/>
      <c r="OAN1186" s="17"/>
      <c r="OAO1186" s="17"/>
      <c r="OAP1186" s="17"/>
      <c r="OAQ1186" s="17"/>
      <c r="OAR1186" s="17"/>
      <c r="OAS1186" s="17"/>
      <c r="OAT1186" s="17"/>
      <c r="OAU1186" s="17"/>
      <c r="OAV1186" s="17"/>
      <c r="OAW1186" s="17"/>
      <c r="OAX1186" s="17"/>
      <c r="OAY1186" s="17"/>
      <c r="OAZ1186" s="17"/>
      <c r="OBA1186" s="17"/>
      <c r="OBB1186" s="17"/>
      <c r="OBC1186" s="17"/>
      <c r="OBD1186" s="17"/>
      <c r="OBE1186" s="17"/>
      <c r="OBF1186" s="17"/>
      <c r="OBG1186" s="17"/>
      <c r="OBH1186" s="17"/>
      <c r="OBI1186" s="17"/>
      <c r="OBJ1186" s="17"/>
      <c r="OBK1186" s="17"/>
      <c r="OBL1186" s="17"/>
      <c r="OBM1186" s="17"/>
      <c r="OBN1186" s="17"/>
      <c r="OBO1186" s="17"/>
      <c r="OBP1186" s="17"/>
      <c r="OBQ1186" s="17"/>
      <c r="OBR1186" s="17"/>
      <c r="OBS1186" s="17"/>
      <c r="OBT1186" s="17"/>
      <c r="OBU1186" s="17"/>
      <c r="OBV1186" s="17"/>
      <c r="OBW1186" s="17"/>
      <c r="OBX1186" s="17"/>
      <c r="OBY1186" s="17"/>
      <c r="OBZ1186" s="17"/>
      <c r="OCA1186" s="17"/>
      <c r="OCB1186" s="17"/>
      <c r="OCC1186" s="17"/>
      <c r="OCD1186" s="17"/>
      <c r="OCE1186" s="17"/>
      <c r="OCF1186" s="17"/>
      <c r="OCG1186" s="17"/>
      <c r="OCH1186" s="17"/>
      <c r="OCI1186" s="17"/>
      <c r="OCJ1186" s="17"/>
      <c r="OCK1186" s="17"/>
      <c r="OCL1186" s="17"/>
      <c r="OCM1186" s="17"/>
      <c r="OCN1186" s="17"/>
      <c r="OCO1186" s="17"/>
      <c r="OCP1186" s="17"/>
      <c r="OCQ1186" s="17"/>
      <c r="OCR1186" s="17"/>
      <c r="OCS1186" s="17"/>
      <c r="OCT1186" s="17"/>
      <c r="OCU1186" s="17"/>
      <c r="OCV1186" s="17"/>
      <c r="OCW1186" s="17"/>
      <c r="OCX1186" s="17"/>
      <c r="OCY1186" s="17"/>
      <c r="OCZ1186" s="17"/>
      <c r="ODA1186" s="17"/>
      <c r="ODB1186" s="17"/>
      <c r="ODC1186" s="17"/>
      <c r="ODD1186" s="17"/>
      <c r="ODE1186" s="17"/>
      <c r="ODF1186" s="17"/>
      <c r="ODG1186" s="17"/>
      <c r="ODH1186" s="17"/>
      <c r="ODI1186" s="17"/>
      <c r="ODJ1186" s="17"/>
      <c r="ODK1186" s="17"/>
      <c r="ODL1186" s="17"/>
      <c r="ODM1186" s="17"/>
      <c r="ODN1186" s="17"/>
      <c r="ODO1186" s="17"/>
      <c r="ODP1186" s="17"/>
      <c r="ODQ1186" s="17"/>
      <c r="ODR1186" s="17"/>
      <c r="ODS1186" s="17"/>
      <c r="ODT1186" s="17"/>
      <c r="ODU1186" s="17"/>
      <c r="ODV1186" s="17"/>
      <c r="ODW1186" s="17"/>
      <c r="ODX1186" s="17"/>
      <c r="ODY1186" s="17"/>
      <c r="ODZ1186" s="17"/>
      <c r="OEA1186" s="17"/>
      <c r="OEB1186" s="17"/>
      <c r="OEC1186" s="17"/>
      <c r="OED1186" s="17"/>
      <c r="OEE1186" s="17"/>
      <c r="OEF1186" s="17"/>
      <c r="OEG1186" s="17"/>
      <c r="OEH1186" s="17"/>
      <c r="OEI1186" s="17"/>
      <c r="OEJ1186" s="17"/>
      <c r="OEK1186" s="17"/>
      <c r="OEL1186" s="17"/>
      <c r="OEM1186" s="17"/>
      <c r="OEN1186" s="17"/>
      <c r="OEO1186" s="17"/>
      <c r="OEP1186" s="17"/>
      <c r="OEQ1186" s="17"/>
      <c r="OER1186" s="17"/>
      <c r="OES1186" s="17"/>
      <c r="OET1186" s="17"/>
      <c r="OEU1186" s="17"/>
      <c r="OEV1186" s="17"/>
      <c r="OEW1186" s="17"/>
      <c r="OEX1186" s="17"/>
      <c r="OEY1186" s="17"/>
      <c r="OEZ1186" s="17"/>
      <c r="OFA1186" s="17"/>
      <c r="OFB1186" s="17"/>
      <c r="OFC1186" s="17"/>
      <c r="OFD1186" s="17"/>
      <c r="OFE1186" s="17"/>
      <c r="OFF1186" s="17"/>
      <c r="OFG1186" s="17"/>
      <c r="OFH1186" s="17"/>
      <c r="OFI1186" s="17"/>
      <c r="OFJ1186" s="17"/>
      <c r="OFK1186" s="17"/>
      <c r="OFL1186" s="17"/>
      <c r="OFM1186" s="17"/>
      <c r="OFN1186" s="17"/>
      <c r="OFO1186" s="17"/>
      <c r="OFP1186" s="17"/>
      <c r="OFQ1186" s="17"/>
      <c r="OFR1186" s="17"/>
      <c r="OFS1186" s="17"/>
      <c r="OFT1186" s="17"/>
      <c r="OFU1186" s="17"/>
      <c r="OFV1186" s="17"/>
      <c r="OFW1186" s="17"/>
      <c r="OFX1186" s="17"/>
      <c r="OFY1186" s="17"/>
      <c r="OFZ1186" s="17"/>
      <c r="OGA1186" s="17"/>
      <c r="OGB1186" s="17"/>
      <c r="OGC1186" s="17"/>
      <c r="OGD1186" s="17"/>
      <c r="OGE1186" s="17"/>
      <c r="OGF1186" s="17"/>
      <c r="OGG1186" s="17"/>
      <c r="OGH1186" s="17"/>
      <c r="OGI1186" s="17"/>
      <c r="OGJ1186" s="17"/>
      <c r="OGK1186" s="17"/>
      <c r="OGL1186" s="17"/>
      <c r="OGM1186" s="17"/>
      <c r="OGN1186" s="17"/>
      <c r="OGO1186" s="17"/>
      <c r="OGP1186" s="17"/>
      <c r="OGQ1186" s="17"/>
      <c r="OGR1186" s="17"/>
      <c r="OGS1186" s="17"/>
      <c r="OGT1186" s="17"/>
      <c r="OGU1186" s="17"/>
      <c r="OGV1186" s="17"/>
      <c r="OGW1186" s="17"/>
      <c r="OGX1186" s="17"/>
      <c r="OGY1186" s="17"/>
      <c r="OGZ1186" s="17"/>
      <c r="OHA1186" s="17"/>
      <c r="OHB1186" s="17"/>
      <c r="OHC1186" s="17"/>
      <c r="OHD1186" s="17"/>
      <c r="OHE1186" s="17"/>
      <c r="OHF1186" s="17"/>
      <c r="OHG1186" s="17"/>
      <c r="OHH1186" s="17"/>
      <c r="OHI1186" s="17"/>
      <c r="OHJ1186" s="17"/>
      <c r="OHK1186" s="17"/>
      <c r="OHL1186" s="17"/>
      <c r="OHM1186" s="17"/>
      <c r="OHN1186" s="17"/>
      <c r="OHO1186" s="17"/>
      <c r="OHP1186" s="17"/>
      <c r="OHQ1186" s="17"/>
      <c r="OHR1186" s="17"/>
      <c r="OHS1186" s="17"/>
      <c r="OHT1186" s="17"/>
      <c r="OHU1186" s="17"/>
      <c r="OHV1186" s="17"/>
      <c r="OHW1186" s="17"/>
      <c r="OHX1186" s="17"/>
      <c r="OHY1186" s="17"/>
      <c r="OHZ1186" s="17"/>
      <c r="OIA1186" s="17"/>
      <c r="OIB1186" s="17"/>
      <c r="OIC1186" s="17"/>
      <c r="OID1186" s="17"/>
      <c r="OIE1186" s="17"/>
      <c r="OIF1186" s="17"/>
      <c r="OIG1186" s="17"/>
      <c r="OIH1186" s="17"/>
      <c r="OII1186" s="17"/>
      <c r="OIJ1186" s="17"/>
      <c r="OIK1186" s="17"/>
      <c r="OIL1186" s="17"/>
      <c r="OIM1186" s="17"/>
      <c r="OIN1186" s="17"/>
      <c r="OIO1186" s="17"/>
      <c r="OIP1186" s="17"/>
      <c r="OIQ1186" s="17"/>
      <c r="OIR1186" s="17"/>
      <c r="OIS1186" s="17"/>
      <c r="OIT1186" s="17"/>
      <c r="OIU1186" s="17"/>
      <c r="OIV1186" s="17"/>
      <c r="OIW1186" s="17"/>
      <c r="OIX1186" s="17"/>
      <c r="OIY1186" s="17"/>
      <c r="OIZ1186" s="17"/>
      <c r="OJA1186" s="17"/>
      <c r="OJB1186" s="17"/>
      <c r="OJC1186" s="17"/>
      <c r="OJD1186" s="17"/>
      <c r="OJE1186" s="17"/>
      <c r="OJF1186" s="17"/>
      <c r="OJG1186" s="17"/>
      <c r="OJH1186" s="17"/>
      <c r="OJI1186" s="17"/>
      <c r="OJJ1186" s="17"/>
      <c r="OJK1186" s="17"/>
      <c r="OJL1186" s="17"/>
      <c r="OJM1186" s="17"/>
      <c r="OJN1186" s="17"/>
      <c r="OJO1186" s="17"/>
      <c r="OJP1186" s="17"/>
      <c r="OJQ1186" s="17"/>
      <c r="OJR1186" s="17"/>
      <c r="OJS1186" s="17"/>
      <c r="OJT1186" s="17"/>
      <c r="OJU1186" s="17"/>
      <c r="OJV1186" s="17"/>
      <c r="OJW1186" s="17"/>
      <c r="OJX1186" s="17"/>
      <c r="OJY1186" s="17"/>
      <c r="OJZ1186" s="17"/>
      <c r="OKA1186" s="17"/>
      <c r="OKB1186" s="17"/>
      <c r="OKC1186" s="17"/>
      <c r="OKD1186" s="17"/>
      <c r="OKE1186" s="17"/>
      <c r="OKF1186" s="17"/>
      <c r="OKG1186" s="17"/>
      <c r="OKH1186" s="17"/>
      <c r="OKI1186" s="17"/>
      <c r="OKJ1186" s="17"/>
      <c r="OKK1186" s="17"/>
      <c r="OKL1186" s="17"/>
      <c r="OKM1186" s="17"/>
      <c r="OKN1186" s="17"/>
      <c r="OKO1186" s="17"/>
      <c r="OKP1186" s="17"/>
      <c r="OKQ1186" s="17"/>
      <c r="OKR1186" s="17"/>
      <c r="OKS1186" s="17"/>
      <c r="OKT1186" s="17"/>
      <c r="OKU1186" s="17"/>
      <c r="OKV1186" s="17"/>
      <c r="OKW1186" s="17"/>
      <c r="OKX1186" s="17"/>
      <c r="OKY1186" s="17"/>
      <c r="OKZ1186" s="17"/>
      <c r="OLA1186" s="17"/>
      <c r="OLB1186" s="17"/>
      <c r="OLC1186" s="17"/>
      <c r="OLD1186" s="17"/>
      <c r="OLE1186" s="17"/>
      <c r="OLF1186" s="17"/>
      <c r="OLG1186" s="17"/>
      <c r="OLH1186" s="17"/>
      <c r="OLI1186" s="17"/>
      <c r="OLJ1186" s="17"/>
      <c r="OLK1186" s="17"/>
      <c r="OLL1186" s="17"/>
      <c r="OLM1186" s="17"/>
      <c r="OLN1186" s="17"/>
      <c r="OLO1186" s="17"/>
      <c r="OLP1186" s="17"/>
      <c r="OLQ1186" s="17"/>
      <c r="OLR1186" s="17"/>
      <c r="OLS1186" s="17"/>
      <c r="OLT1186" s="17"/>
      <c r="OLU1186" s="17"/>
      <c r="OLV1186" s="17"/>
      <c r="OLW1186" s="17"/>
      <c r="OLX1186" s="17"/>
      <c r="OLY1186" s="17"/>
      <c r="OLZ1186" s="17"/>
      <c r="OMA1186" s="17"/>
      <c r="OMB1186" s="17"/>
      <c r="OMC1186" s="17"/>
      <c r="OMD1186" s="17"/>
      <c r="OME1186" s="17"/>
      <c r="OMF1186" s="17"/>
      <c r="OMG1186" s="17"/>
      <c r="OMH1186" s="17"/>
      <c r="OMI1186" s="17"/>
      <c r="OMJ1186" s="17"/>
      <c r="OMK1186" s="17"/>
      <c r="OML1186" s="17"/>
      <c r="OMM1186" s="17"/>
      <c r="OMN1186" s="17"/>
      <c r="OMO1186" s="17"/>
      <c r="OMP1186" s="17"/>
      <c r="OMQ1186" s="17"/>
      <c r="OMR1186" s="17"/>
      <c r="OMS1186" s="17"/>
      <c r="OMT1186" s="17"/>
      <c r="OMU1186" s="17"/>
      <c r="OMV1186" s="17"/>
      <c r="OMW1186" s="17"/>
      <c r="OMX1186" s="17"/>
      <c r="OMY1186" s="17"/>
      <c r="OMZ1186" s="17"/>
      <c r="ONA1186" s="17"/>
      <c r="ONB1186" s="17"/>
      <c r="ONC1186" s="17"/>
      <c r="OND1186" s="17"/>
      <c r="ONE1186" s="17"/>
      <c r="ONF1186" s="17"/>
      <c r="ONG1186" s="17"/>
      <c r="ONH1186" s="17"/>
      <c r="ONI1186" s="17"/>
      <c r="ONJ1186" s="17"/>
      <c r="ONK1186" s="17"/>
      <c r="ONL1186" s="17"/>
      <c r="ONM1186" s="17"/>
      <c r="ONN1186" s="17"/>
      <c r="ONO1186" s="17"/>
      <c r="ONP1186" s="17"/>
      <c r="ONQ1186" s="17"/>
      <c r="ONR1186" s="17"/>
      <c r="ONS1186" s="17"/>
      <c r="ONT1186" s="17"/>
      <c r="ONU1186" s="17"/>
      <c r="ONV1186" s="17"/>
      <c r="ONW1186" s="17"/>
      <c r="ONX1186" s="17"/>
      <c r="ONY1186" s="17"/>
      <c r="ONZ1186" s="17"/>
      <c r="OOA1186" s="17"/>
      <c r="OOB1186" s="17"/>
      <c r="OOC1186" s="17"/>
      <c r="OOD1186" s="17"/>
      <c r="OOE1186" s="17"/>
      <c r="OOF1186" s="17"/>
      <c r="OOG1186" s="17"/>
      <c r="OOH1186" s="17"/>
      <c r="OOI1186" s="17"/>
      <c r="OOJ1186" s="17"/>
      <c r="OOK1186" s="17"/>
      <c r="OOL1186" s="17"/>
      <c r="OOM1186" s="17"/>
      <c r="OON1186" s="17"/>
      <c r="OOO1186" s="17"/>
      <c r="OOP1186" s="17"/>
      <c r="OOQ1186" s="17"/>
      <c r="OOR1186" s="17"/>
      <c r="OOS1186" s="17"/>
      <c r="OOT1186" s="17"/>
      <c r="OOU1186" s="17"/>
      <c r="OOV1186" s="17"/>
      <c r="OOW1186" s="17"/>
      <c r="OOX1186" s="17"/>
      <c r="OOY1186" s="17"/>
      <c r="OOZ1186" s="17"/>
      <c r="OPA1186" s="17"/>
      <c r="OPB1186" s="17"/>
      <c r="OPC1186" s="17"/>
      <c r="OPD1186" s="17"/>
      <c r="OPE1186" s="17"/>
      <c r="OPF1186" s="17"/>
      <c r="OPG1186" s="17"/>
      <c r="OPH1186" s="17"/>
      <c r="OPI1186" s="17"/>
      <c r="OPJ1186" s="17"/>
      <c r="OPK1186" s="17"/>
      <c r="OPL1186" s="17"/>
      <c r="OPM1186" s="17"/>
      <c r="OPN1186" s="17"/>
      <c r="OPO1186" s="17"/>
      <c r="OPP1186" s="17"/>
      <c r="OPQ1186" s="17"/>
      <c r="OPR1186" s="17"/>
      <c r="OPS1186" s="17"/>
      <c r="OPT1186" s="17"/>
      <c r="OPU1186" s="17"/>
      <c r="OPV1186" s="17"/>
      <c r="OPW1186" s="17"/>
      <c r="OPX1186" s="17"/>
      <c r="OPY1186" s="17"/>
      <c r="OPZ1186" s="17"/>
      <c r="OQA1186" s="17"/>
      <c r="OQB1186" s="17"/>
      <c r="OQC1186" s="17"/>
      <c r="OQD1186" s="17"/>
      <c r="OQE1186" s="17"/>
      <c r="OQF1186" s="17"/>
      <c r="OQG1186" s="17"/>
      <c r="OQH1186" s="17"/>
      <c r="OQI1186" s="17"/>
      <c r="OQJ1186" s="17"/>
      <c r="OQK1186" s="17"/>
      <c r="OQL1186" s="17"/>
      <c r="OQM1186" s="17"/>
      <c r="OQN1186" s="17"/>
      <c r="OQO1186" s="17"/>
      <c r="OQP1186" s="17"/>
      <c r="OQQ1186" s="17"/>
      <c r="OQR1186" s="17"/>
      <c r="OQS1186" s="17"/>
      <c r="OQT1186" s="17"/>
      <c r="OQU1186" s="17"/>
      <c r="OQV1186" s="17"/>
      <c r="OQW1186" s="17"/>
      <c r="OQX1186" s="17"/>
      <c r="OQY1186" s="17"/>
      <c r="OQZ1186" s="17"/>
      <c r="ORA1186" s="17"/>
      <c r="ORB1186" s="17"/>
      <c r="ORC1186" s="17"/>
      <c r="ORD1186" s="17"/>
      <c r="ORE1186" s="17"/>
      <c r="ORF1186" s="17"/>
      <c r="ORG1186" s="17"/>
      <c r="ORH1186" s="17"/>
      <c r="ORI1186" s="17"/>
      <c r="ORJ1186" s="17"/>
      <c r="ORK1186" s="17"/>
      <c r="ORL1186" s="17"/>
      <c r="ORM1186" s="17"/>
      <c r="ORN1186" s="17"/>
      <c r="ORO1186" s="17"/>
      <c r="ORP1186" s="17"/>
      <c r="ORQ1186" s="17"/>
      <c r="ORR1186" s="17"/>
      <c r="ORS1186" s="17"/>
      <c r="ORT1186" s="17"/>
      <c r="ORU1186" s="17"/>
      <c r="ORV1186" s="17"/>
      <c r="ORW1186" s="17"/>
      <c r="ORX1186" s="17"/>
      <c r="ORY1186" s="17"/>
      <c r="ORZ1186" s="17"/>
      <c r="OSA1186" s="17"/>
      <c r="OSB1186" s="17"/>
      <c r="OSC1186" s="17"/>
      <c r="OSD1186" s="17"/>
      <c r="OSE1186" s="17"/>
      <c r="OSF1186" s="17"/>
      <c r="OSG1186" s="17"/>
      <c r="OSH1186" s="17"/>
      <c r="OSI1186" s="17"/>
      <c r="OSJ1186" s="17"/>
      <c r="OSK1186" s="17"/>
      <c r="OSL1186" s="17"/>
      <c r="OSM1186" s="17"/>
      <c r="OSN1186" s="17"/>
      <c r="OSO1186" s="17"/>
      <c r="OSP1186" s="17"/>
      <c r="OSQ1186" s="17"/>
      <c r="OSR1186" s="17"/>
      <c r="OSS1186" s="17"/>
      <c r="OST1186" s="17"/>
      <c r="OSU1186" s="17"/>
      <c r="OSV1186" s="17"/>
      <c r="OSW1186" s="17"/>
      <c r="OSX1186" s="17"/>
      <c r="OSY1186" s="17"/>
      <c r="OSZ1186" s="17"/>
      <c r="OTA1186" s="17"/>
      <c r="OTB1186" s="17"/>
      <c r="OTC1186" s="17"/>
      <c r="OTD1186" s="17"/>
      <c r="OTE1186" s="17"/>
      <c r="OTF1186" s="17"/>
      <c r="OTG1186" s="17"/>
      <c r="OTH1186" s="17"/>
      <c r="OTI1186" s="17"/>
      <c r="OTJ1186" s="17"/>
      <c r="OTK1186" s="17"/>
      <c r="OTL1186" s="17"/>
      <c r="OTM1186" s="17"/>
      <c r="OTN1186" s="17"/>
      <c r="OTO1186" s="17"/>
      <c r="OTP1186" s="17"/>
      <c r="OTQ1186" s="17"/>
      <c r="OTR1186" s="17"/>
      <c r="OTS1186" s="17"/>
      <c r="OTT1186" s="17"/>
      <c r="OTU1186" s="17"/>
      <c r="OTV1186" s="17"/>
      <c r="OTW1186" s="17"/>
      <c r="OTX1186" s="17"/>
      <c r="OTY1186" s="17"/>
      <c r="OTZ1186" s="17"/>
      <c r="OUA1186" s="17"/>
      <c r="OUB1186" s="17"/>
      <c r="OUC1186" s="17"/>
      <c r="OUD1186" s="17"/>
      <c r="OUE1186" s="17"/>
      <c r="OUF1186" s="17"/>
      <c r="OUG1186" s="17"/>
      <c r="OUH1186" s="17"/>
      <c r="OUI1186" s="17"/>
      <c r="OUJ1186" s="17"/>
      <c r="OUK1186" s="17"/>
      <c r="OUL1186" s="17"/>
      <c r="OUM1186" s="17"/>
      <c r="OUN1186" s="17"/>
      <c r="OUO1186" s="17"/>
      <c r="OUP1186" s="17"/>
      <c r="OUQ1186" s="17"/>
      <c r="OUR1186" s="17"/>
      <c r="OUS1186" s="17"/>
      <c r="OUT1186" s="17"/>
      <c r="OUU1186" s="17"/>
      <c r="OUV1186" s="17"/>
      <c r="OUW1186" s="17"/>
      <c r="OUX1186" s="17"/>
      <c r="OUY1186" s="17"/>
      <c r="OUZ1186" s="17"/>
      <c r="OVA1186" s="17"/>
      <c r="OVB1186" s="17"/>
      <c r="OVC1186" s="17"/>
      <c r="OVD1186" s="17"/>
      <c r="OVE1186" s="17"/>
      <c r="OVF1186" s="17"/>
      <c r="OVG1186" s="17"/>
      <c r="OVH1186" s="17"/>
      <c r="OVI1186" s="17"/>
      <c r="OVJ1186" s="17"/>
      <c r="OVK1186" s="17"/>
      <c r="OVL1186" s="17"/>
      <c r="OVM1186" s="17"/>
      <c r="OVN1186" s="17"/>
      <c r="OVO1186" s="17"/>
      <c r="OVP1186" s="17"/>
      <c r="OVQ1186" s="17"/>
      <c r="OVR1186" s="17"/>
      <c r="OVS1186" s="17"/>
      <c r="OVT1186" s="17"/>
      <c r="OVU1186" s="17"/>
      <c r="OVV1186" s="17"/>
      <c r="OVW1186" s="17"/>
      <c r="OVX1186" s="17"/>
      <c r="OVY1186" s="17"/>
      <c r="OVZ1186" s="17"/>
      <c r="OWA1186" s="17"/>
      <c r="OWB1186" s="17"/>
      <c r="OWC1186" s="17"/>
      <c r="OWD1186" s="17"/>
      <c r="OWE1186" s="17"/>
      <c r="OWF1186" s="17"/>
      <c r="OWG1186" s="17"/>
      <c r="OWH1186" s="17"/>
      <c r="OWI1186" s="17"/>
      <c r="OWJ1186" s="17"/>
      <c r="OWK1186" s="17"/>
      <c r="OWL1186" s="17"/>
      <c r="OWM1186" s="17"/>
      <c r="OWN1186" s="17"/>
      <c r="OWO1186" s="17"/>
      <c r="OWP1186" s="17"/>
      <c r="OWQ1186" s="17"/>
      <c r="OWR1186" s="17"/>
      <c r="OWS1186" s="17"/>
      <c r="OWT1186" s="17"/>
      <c r="OWU1186" s="17"/>
      <c r="OWV1186" s="17"/>
      <c r="OWW1186" s="17"/>
      <c r="OWX1186" s="17"/>
      <c r="OWY1186" s="17"/>
      <c r="OWZ1186" s="17"/>
      <c r="OXA1186" s="17"/>
      <c r="OXB1186" s="17"/>
      <c r="OXC1186" s="17"/>
      <c r="OXD1186" s="17"/>
      <c r="OXE1186" s="17"/>
      <c r="OXF1186" s="17"/>
      <c r="OXG1186" s="17"/>
      <c r="OXH1186" s="17"/>
      <c r="OXI1186" s="17"/>
      <c r="OXJ1186" s="17"/>
      <c r="OXK1186" s="17"/>
      <c r="OXL1186" s="17"/>
      <c r="OXM1186" s="17"/>
      <c r="OXN1186" s="17"/>
      <c r="OXO1186" s="17"/>
      <c r="OXP1186" s="17"/>
      <c r="OXQ1186" s="17"/>
      <c r="OXR1186" s="17"/>
      <c r="OXS1186" s="17"/>
      <c r="OXT1186" s="17"/>
      <c r="OXU1186" s="17"/>
      <c r="OXV1186" s="17"/>
      <c r="OXW1186" s="17"/>
      <c r="OXX1186" s="17"/>
      <c r="OXY1186" s="17"/>
      <c r="OXZ1186" s="17"/>
      <c r="OYA1186" s="17"/>
      <c r="OYB1186" s="17"/>
      <c r="OYC1186" s="17"/>
      <c r="OYD1186" s="17"/>
      <c r="OYE1186" s="17"/>
      <c r="OYF1186" s="17"/>
      <c r="OYG1186" s="17"/>
      <c r="OYH1186" s="17"/>
      <c r="OYI1186" s="17"/>
      <c r="OYJ1186" s="17"/>
      <c r="OYK1186" s="17"/>
      <c r="OYL1186" s="17"/>
      <c r="OYM1186" s="17"/>
      <c r="OYN1186" s="17"/>
      <c r="OYO1186" s="17"/>
      <c r="OYP1186" s="17"/>
      <c r="OYQ1186" s="17"/>
      <c r="OYR1186" s="17"/>
      <c r="OYS1186" s="17"/>
      <c r="OYT1186" s="17"/>
      <c r="OYU1186" s="17"/>
      <c r="OYV1186" s="17"/>
      <c r="OYW1186" s="17"/>
      <c r="OYX1186" s="17"/>
      <c r="OYY1186" s="17"/>
      <c r="OYZ1186" s="17"/>
      <c r="OZA1186" s="17"/>
      <c r="OZB1186" s="17"/>
      <c r="OZC1186" s="17"/>
      <c r="OZD1186" s="17"/>
      <c r="OZE1186" s="17"/>
      <c r="OZF1186" s="17"/>
      <c r="OZG1186" s="17"/>
      <c r="OZH1186" s="17"/>
      <c r="OZI1186" s="17"/>
      <c r="OZJ1186" s="17"/>
      <c r="OZK1186" s="17"/>
      <c r="OZL1186" s="17"/>
      <c r="OZM1186" s="17"/>
      <c r="OZN1186" s="17"/>
      <c r="OZO1186" s="17"/>
      <c r="OZP1186" s="17"/>
      <c r="OZQ1186" s="17"/>
      <c r="OZR1186" s="17"/>
      <c r="OZS1186" s="17"/>
      <c r="OZT1186" s="17"/>
      <c r="OZU1186" s="17"/>
      <c r="OZV1186" s="17"/>
      <c r="OZW1186" s="17"/>
      <c r="OZX1186" s="17"/>
      <c r="OZY1186" s="17"/>
      <c r="OZZ1186" s="17"/>
      <c r="PAA1186" s="17"/>
      <c r="PAB1186" s="17"/>
      <c r="PAC1186" s="17"/>
      <c r="PAD1186" s="17"/>
      <c r="PAE1186" s="17"/>
      <c r="PAF1186" s="17"/>
      <c r="PAG1186" s="17"/>
      <c r="PAH1186" s="17"/>
      <c r="PAI1186" s="17"/>
      <c r="PAJ1186" s="17"/>
      <c r="PAK1186" s="17"/>
      <c r="PAL1186" s="17"/>
      <c r="PAM1186" s="17"/>
      <c r="PAN1186" s="17"/>
      <c r="PAO1186" s="17"/>
      <c r="PAP1186" s="17"/>
      <c r="PAQ1186" s="17"/>
      <c r="PAR1186" s="17"/>
      <c r="PAS1186" s="17"/>
      <c r="PAT1186" s="17"/>
      <c r="PAU1186" s="17"/>
      <c r="PAV1186" s="17"/>
      <c r="PAW1186" s="17"/>
      <c r="PAX1186" s="17"/>
      <c r="PAY1186" s="17"/>
      <c r="PAZ1186" s="17"/>
      <c r="PBA1186" s="17"/>
      <c r="PBB1186" s="17"/>
      <c r="PBC1186" s="17"/>
      <c r="PBD1186" s="17"/>
      <c r="PBE1186" s="17"/>
      <c r="PBF1186" s="17"/>
      <c r="PBG1186" s="17"/>
      <c r="PBH1186" s="17"/>
      <c r="PBI1186" s="17"/>
      <c r="PBJ1186" s="17"/>
      <c r="PBK1186" s="17"/>
      <c r="PBL1186" s="17"/>
      <c r="PBM1186" s="17"/>
      <c r="PBN1186" s="17"/>
      <c r="PBO1186" s="17"/>
      <c r="PBP1186" s="17"/>
      <c r="PBQ1186" s="17"/>
      <c r="PBR1186" s="17"/>
      <c r="PBS1186" s="17"/>
      <c r="PBT1186" s="17"/>
      <c r="PBU1186" s="17"/>
      <c r="PBV1186" s="17"/>
      <c r="PBW1186" s="17"/>
      <c r="PBX1186" s="17"/>
      <c r="PBY1186" s="17"/>
      <c r="PBZ1186" s="17"/>
      <c r="PCA1186" s="17"/>
      <c r="PCB1186" s="17"/>
      <c r="PCC1186" s="17"/>
      <c r="PCD1186" s="17"/>
      <c r="PCE1186" s="17"/>
      <c r="PCF1186" s="17"/>
      <c r="PCG1186" s="17"/>
      <c r="PCH1186" s="17"/>
      <c r="PCI1186" s="17"/>
      <c r="PCJ1186" s="17"/>
      <c r="PCK1186" s="17"/>
      <c r="PCL1186" s="17"/>
      <c r="PCM1186" s="17"/>
      <c r="PCN1186" s="17"/>
      <c r="PCO1186" s="17"/>
      <c r="PCP1186" s="17"/>
      <c r="PCQ1186" s="17"/>
      <c r="PCR1186" s="17"/>
      <c r="PCS1186" s="17"/>
      <c r="PCT1186" s="17"/>
      <c r="PCU1186" s="17"/>
      <c r="PCV1186" s="17"/>
      <c r="PCW1186" s="17"/>
      <c r="PCX1186" s="17"/>
      <c r="PCY1186" s="17"/>
      <c r="PCZ1186" s="17"/>
      <c r="PDA1186" s="17"/>
      <c r="PDB1186" s="17"/>
      <c r="PDC1186" s="17"/>
      <c r="PDD1186" s="17"/>
      <c r="PDE1186" s="17"/>
      <c r="PDF1186" s="17"/>
      <c r="PDG1186" s="17"/>
      <c r="PDH1186" s="17"/>
      <c r="PDI1186" s="17"/>
      <c r="PDJ1186" s="17"/>
      <c r="PDK1186" s="17"/>
      <c r="PDL1186" s="17"/>
      <c r="PDM1186" s="17"/>
      <c r="PDN1186" s="17"/>
      <c r="PDO1186" s="17"/>
      <c r="PDP1186" s="17"/>
      <c r="PDQ1186" s="17"/>
      <c r="PDR1186" s="17"/>
      <c r="PDS1186" s="17"/>
      <c r="PDT1186" s="17"/>
      <c r="PDU1186" s="17"/>
      <c r="PDV1186" s="17"/>
      <c r="PDW1186" s="17"/>
      <c r="PDX1186" s="17"/>
      <c r="PDY1186" s="17"/>
      <c r="PDZ1186" s="17"/>
      <c r="PEA1186" s="17"/>
      <c r="PEB1186" s="17"/>
      <c r="PEC1186" s="17"/>
      <c r="PED1186" s="17"/>
      <c r="PEE1186" s="17"/>
      <c r="PEF1186" s="17"/>
      <c r="PEG1186" s="17"/>
      <c r="PEH1186" s="17"/>
      <c r="PEI1186" s="17"/>
      <c r="PEJ1186" s="17"/>
      <c r="PEK1186" s="17"/>
      <c r="PEL1186" s="17"/>
      <c r="PEM1186" s="17"/>
      <c r="PEN1186" s="17"/>
      <c r="PEO1186" s="17"/>
      <c r="PEP1186" s="17"/>
      <c r="PEQ1186" s="17"/>
      <c r="PER1186" s="17"/>
      <c r="PES1186" s="17"/>
      <c r="PET1186" s="17"/>
      <c r="PEU1186" s="17"/>
      <c r="PEV1186" s="17"/>
      <c r="PEW1186" s="17"/>
      <c r="PEX1186" s="17"/>
      <c r="PEY1186" s="17"/>
      <c r="PEZ1186" s="17"/>
      <c r="PFA1186" s="17"/>
      <c r="PFB1186" s="17"/>
      <c r="PFC1186" s="17"/>
      <c r="PFD1186" s="17"/>
      <c r="PFE1186" s="17"/>
      <c r="PFF1186" s="17"/>
      <c r="PFG1186" s="17"/>
      <c r="PFH1186" s="17"/>
      <c r="PFI1186" s="17"/>
      <c r="PFJ1186" s="17"/>
      <c r="PFK1186" s="17"/>
      <c r="PFL1186" s="17"/>
      <c r="PFM1186" s="17"/>
      <c r="PFN1186" s="17"/>
      <c r="PFO1186" s="17"/>
      <c r="PFP1186" s="17"/>
      <c r="PFQ1186" s="17"/>
      <c r="PFR1186" s="17"/>
      <c r="PFS1186" s="17"/>
      <c r="PFT1186" s="17"/>
      <c r="PFU1186" s="17"/>
      <c r="PFV1186" s="17"/>
      <c r="PFW1186" s="17"/>
      <c r="PFX1186" s="17"/>
      <c r="PFY1186" s="17"/>
      <c r="PFZ1186" s="17"/>
      <c r="PGA1186" s="17"/>
      <c r="PGB1186" s="17"/>
      <c r="PGC1186" s="17"/>
      <c r="PGD1186" s="17"/>
      <c r="PGE1186" s="17"/>
      <c r="PGF1186" s="17"/>
      <c r="PGG1186" s="17"/>
      <c r="PGH1186" s="17"/>
      <c r="PGI1186" s="17"/>
      <c r="PGJ1186" s="17"/>
      <c r="PGK1186" s="17"/>
      <c r="PGL1186" s="17"/>
      <c r="PGM1186" s="17"/>
      <c r="PGN1186" s="17"/>
      <c r="PGO1186" s="17"/>
      <c r="PGP1186" s="17"/>
      <c r="PGQ1186" s="17"/>
      <c r="PGR1186" s="17"/>
      <c r="PGS1186" s="17"/>
      <c r="PGT1186" s="17"/>
      <c r="PGU1186" s="17"/>
      <c r="PGV1186" s="17"/>
      <c r="PGW1186" s="17"/>
      <c r="PGX1186" s="17"/>
      <c r="PGY1186" s="17"/>
      <c r="PGZ1186" s="17"/>
      <c r="PHA1186" s="17"/>
      <c r="PHB1186" s="17"/>
      <c r="PHC1186" s="17"/>
      <c r="PHD1186" s="17"/>
      <c r="PHE1186" s="17"/>
      <c r="PHF1186" s="17"/>
      <c r="PHG1186" s="17"/>
      <c r="PHH1186" s="17"/>
      <c r="PHI1186" s="17"/>
      <c r="PHJ1186" s="17"/>
      <c r="PHK1186" s="17"/>
      <c r="PHL1186" s="17"/>
      <c r="PHM1186" s="17"/>
      <c r="PHN1186" s="17"/>
      <c r="PHO1186" s="17"/>
      <c r="PHP1186" s="17"/>
      <c r="PHQ1186" s="17"/>
      <c r="PHR1186" s="17"/>
      <c r="PHS1186" s="17"/>
      <c r="PHT1186" s="17"/>
      <c r="PHU1186" s="17"/>
      <c r="PHV1186" s="17"/>
      <c r="PHW1186" s="17"/>
      <c r="PHX1186" s="17"/>
      <c r="PHY1186" s="17"/>
      <c r="PHZ1186" s="17"/>
      <c r="PIA1186" s="17"/>
      <c r="PIB1186" s="17"/>
      <c r="PIC1186" s="17"/>
      <c r="PID1186" s="17"/>
      <c r="PIE1186" s="17"/>
      <c r="PIF1186" s="17"/>
      <c r="PIG1186" s="17"/>
      <c r="PIH1186" s="17"/>
      <c r="PII1186" s="17"/>
      <c r="PIJ1186" s="17"/>
      <c r="PIK1186" s="17"/>
      <c r="PIL1186" s="17"/>
      <c r="PIM1186" s="17"/>
      <c r="PIN1186" s="17"/>
      <c r="PIO1186" s="17"/>
      <c r="PIP1186" s="17"/>
      <c r="PIQ1186" s="17"/>
      <c r="PIR1186" s="17"/>
      <c r="PIS1186" s="17"/>
      <c r="PIT1186" s="17"/>
      <c r="PIU1186" s="17"/>
      <c r="PIV1186" s="17"/>
      <c r="PIW1186" s="17"/>
      <c r="PIX1186" s="17"/>
      <c r="PIY1186" s="17"/>
      <c r="PIZ1186" s="17"/>
      <c r="PJA1186" s="17"/>
      <c r="PJB1186" s="17"/>
      <c r="PJC1186" s="17"/>
      <c r="PJD1186" s="17"/>
      <c r="PJE1186" s="17"/>
      <c r="PJF1186" s="17"/>
      <c r="PJG1186" s="17"/>
      <c r="PJH1186" s="17"/>
      <c r="PJI1186" s="17"/>
      <c r="PJJ1186" s="17"/>
      <c r="PJK1186" s="17"/>
      <c r="PJL1186" s="17"/>
      <c r="PJM1186" s="17"/>
      <c r="PJN1186" s="17"/>
      <c r="PJO1186" s="17"/>
      <c r="PJP1186" s="17"/>
      <c r="PJQ1186" s="17"/>
      <c r="PJR1186" s="17"/>
      <c r="PJS1186" s="17"/>
      <c r="PJT1186" s="17"/>
      <c r="PJU1186" s="17"/>
      <c r="PJV1186" s="17"/>
      <c r="PJW1186" s="17"/>
      <c r="PJX1186" s="17"/>
      <c r="PJY1186" s="17"/>
      <c r="PJZ1186" s="17"/>
      <c r="PKA1186" s="17"/>
      <c r="PKB1186" s="17"/>
      <c r="PKC1186" s="17"/>
      <c r="PKD1186" s="17"/>
      <c r="PKE1186" s="17"/>
      <c r="PKF1186" s="17"/>
      <c r="PKG1186" s="17"/>
      <c r="PKH1186" s="17"/>
      <c r="PKI1186" s="17"/>
      <c r="PKJ1186" s="17"/>
      <c r="PKK1186" s="17"/>
      <c r="PKL1186" s="17"/>
      <c r="PKM1186" s="17"/>
      <c r="PKN1186" s="17"/>
      <c r="PKO1186" s="17"/>
      <c r="PKP1186" s="17"/>
      <c r="PKQ1186" s="17"/>
      <c r="PKR1186" s="17"/>
      <c r="PKS1186" s="17"/>
      <c r="PKT1186" s="17"/>
      <c r="PKU1186" s="17"/>
      <c r="PKV1186" s="17"/>
      <c r="PKW1186" s="17"/>
      <c r="PKX1186" s="17"/>
      <c r="PKY1186" s="17"/>
      <c r="PKZ1186" s="17"/>
      <c r="PLA1186" s="17"/>
      <c r="PLB1186" s="17"/>
      <c r="PLC1186" s="17"/>
      <c r="PLD1186" s="17"/>
      <c r="PLE1186" s="17"/>
      <c r="PLF1186" s="17"/>
      <c r="PLG1186" s="17"/>
      <c r="PLH1186" s="17"/>
      <c r="PLI1186" s="17"/>
      <c r="PLJ1186" s="17"/>
      <c r="PLK1186" s="17"/>
      <c r="PLL1186" s="17"/>
      <c r="PLM1186" s="17"/>
      <c r="PLN1186" s="17"/>
      <c r="PLO1186" s="17"/>
      <c r="PLP1186" s="17"/>
      <c r="PLQ1186" s="17"/>
      <c r="PLR1186" s="17"/>
      <c r="PLS1186" s="17"/>
      <c r="PLT1186" s="17"/>
      <c r="PLU1186" s="17"/>
      <c r="PLV1186" s="17"/>
      <c r="PLW1186" s="17"/>
      <c r="PLX1186" s="17"/>
      <c r="PLY1186" s="17"/>
      <c r="PLZ1186" s="17"/>
      <c r="PMA1186" s="17"/>
      <c r="PMB1186" s="17"/>
      <c r="PMC1186" s="17"/>
      <c r="PMD1186" s="17"/>
      <c r="PME1186" s="17"/>
      <c r="PMF1186" s="17"/>
      <c r="PMG1186" s="17"/>
      <c r="PMH1186" s="17"/>
      <c r="PMI1186" s="17"/>
      <c r="PMJ1186" s="17"/>
      <c r="PMK1186" s="17"/>
      <c r="PML1186" s="17"/>
      <c r="PMM1186" s="17"/>
      <c r="PMN1186" s="17"/>
      <c r="PMO1186" s="17"/>
      <c r="PMP1186" s="17"/>
      <c r="PMQ1186" s="17"/>
      <c r="PMR1186" s="17"/>
      <c r="PMS1186" s="17"/>
      <c r="PMT1186" s="17"/>
      <c r="PMU1186" s="17"/>
      <c r="PMV1186" s="17"/>
      <c r="PMW1186" s="17"/>
      <c r="PMX1186" s="17"/>
      <c r="PMY1186" s="17"/>
      <c r="PMZ1186" s="17"/>
      <c r="PNA1186" s="17"/>
      <c r="PNB1186" s="17"/>
      <c r="PNC1186" s="17"/>
      <c r="PND1186" s="17"/>
      <c r="PNE1186" s="17"/>
      <c r="PNF1186" s="17"/>
      <c r="PNG1186" s="17"/>
      <c r="PNH1186" s="17"/>
      <c r="PNI1186" s="17"/>
      <c r="PNJ1186" s="17"/>
      <c r="PNK1186" s="17"/>
      <c r="PNL1186" s="17"/>
      <c r="PNM1186" s="17"/>
      <c r="PNN1186" s="17"/>
      <c r="PNO1186" s="17"/>
      <c r="PNP1186" s="17"/>
      <c r="PNQ1186" s="17"/>
      <c r="PNR1186" s="17"/>
      <c r="PNS1186" s="17"/>
      <c r="PNT1186" s="17"/>
      <c r="PNU1186" s="17"/>
      <c r="PNV1186" s="17"/>
      <c r="PNW1186" s="17"/>
      <c r="PNX1186" s="17"/>
      <c r="PNY1186" s="17"/>
      <c r="PNZ1186" s="17"/>
      <c r="POA1186" s="17"/>
      <c r="POB1186" s="17"/>
      <c r="POC1186" s="17"/>
      <c r="POD1186" s="17"/>
      <c r="POE1186" s="17"/>
      <c r="POF1186" s="17"/>
      <c r="POG1186" s="17"/>
      <c r="POH1186" s="17"/>
      <c r="POI1186" s="17"/>
      <c r="POJ1186" s="17"/>
      <c r="POK1186" s="17"/>
      <c r="POL1186" s="17"/>
      <c r="POM1186" s="17"/>
      <c r="PON1186" s="17"/>
      <c r="POO1186" s="17"/>
      <c r="POP1186" s="17"/>
      <c r="POQ1186" s="17"/>
      <c r="POR1186" s="17"/>
      <c r="POS1186" s="17"/>
      <c r="POT1186" s="17"/>
      <c r="POU1186" s="17"/>
      <c r="POV1186" s="17"/>
      <c r="POW1186" s="17"/>
      <c r="POX1186" s="17"/>
      <c r="POY1186" s="17"/>
      <c r="POZ1186" s="17"/>
      <c r="PPA1186" s="17"/>
      <c r="PPB1186" s="17"/>
      <c r="PPC1186" s="17"/>
      <c r="PPD1186" s="17"/>
      <c r="PPE1186" s="17"/>
      <c r="PPF1186" s="17"/>
      <c r="PPG1186" s="17"/>
      <c r="PPH1186" s="17"/>
      <c r="PPI1186" s="17"/>
      <c r="PPJ1186" s="17"/>
      <c r="PPK1186" s="17"/>
      <c r="PPL1186" s="17"/>
      <c r="PPM1186" s="17"/>
      <c r="PPN1186" s="17"/>
      <c r="PPO1186" s="17"/>
      <c r="PPP1186" s="17"/>
      <c r="PPQ1186" s="17"/>
      <c r="PPR1186" s="17"/>
      <c r="PPS1186" s="17"/>
      <c r="PPT1186" s="17"/>
      <c r="PPU1186" s="17"/>
      <c r="PPV1186" s="17"/>
      <c r="PPW1186" s="17"/>
      <c r="PPX1186" s="17"/>
      <c r="PPY1186" s="17"/>
      <c r="PPZ1186" s="17"/>
      <c r="PQA1186" s="17"/>
      <c r="PQB1186" s="17"/>
      <c r="PQC1186" s="17"/>
      <c r="PQD1186" s="17"/>
      <c r="PQE1186" s="17"/>
      <c r="PQF1186" s="17"/>
      <c r="PQG1186" s="17"/>
      <c r="PQH1186" s="17"/>
      <c r="PQI1186" s="17"/>
      <c r="PQJ1186" s="17"/>
      <c r="PQK1186" s="17"/>
      <c r="PQL1186" s="17"/>
      <c r="PQM1186" s="17"/>
      <c r="PQN1186" s="17"/>
      <c r="PQO1186" s="17"/>
      <c r="PQP1186" s="17"/>
      <c r="PQQ1186" s="17"/>
      <c r="PQR1186" s="17"/>
      <c r="PQS1186" s="17"/>
      <c r="PQT1186" s="17"/>
      <c r="PQU1186" s="17"/>
      <c r="PQV1186" s="17"/>
      <c r="PQW1186" s="17"/>
      <c r="PQX1186" s="17"/>
      <c r="PQY1186" s="17"/>
      <c r="PQZ1186" s="17"/>
      <c r="PRA1186" s="17"/>
      <c r="PRB1186" s="17"/>
      <c r="PRC1186" s="17"/>
      <c r="PRD1186" s="17"/>
      <c r="PRE1186" s="17"/>
      <c r="PRF1186" s="17"/>
      <c r="PRG1186" s="17"/>
      <c r="PRH1186" s="17"/>
      <c r="PRI1186" s="17"/>
      <c r="PRJ1186" s="17"/>
      <c r="PRK1186" s="17"/>
      <c r="PRL1186" s="17"/>
      <c r="PRM1186" s="17"/>
      <c r="PRN1186" s="17"/>
      <c r="PRO1186" s="17"/>
      <c r="PRP1186" s="17"/>
      <c r="PRQ1186" s="17"/>
      <c r="PRR1186" s="17"/>
      <c r="PRS1186" s="17"/>
      <c r="PRT1186" s="17"/>
      <c r="PRU1186" s="17"/>
      <c r="PRV1186" s="17"/>
      <c r="PRW1186" s="17"/>
      <c r="PRX1186" s="17"/>
      <c r="PRY1186" s="17"/>
      <c r="PRZ1186" s="17"/>
      <c r="PSA1186" s="17"/>
      <c r="PSB1186" s="17"/>
      <c r="PSC1186" s="17"/>
      <c r="PSD1186" s="17"/>
      <c r="PSE1186" s="17"/>
      <c r="PSF1186" s="17"/>
      <c r="PSG1186" s="17"/>
      <c r="PSH1186" s="17"/>
      <c r="PSI1186" s="17"/>
      <c r="PSJ1186" s="17"/>
      <c r="PSK1186" s="17"/>
      <c r="PSL1186" s="17"/>
      <c r="PSM1186" s="17"/>
      <c r="PSN1186" s="17"/>
      <c r="PSO1186" s="17"/>
      <c r="PSP1186" s="17"/>
      <c r="PSQ1186" s="17"/>
      <c r="PSR1186" s="17"/>
      <c r="PSS1186" s="17"/>
      <c r="PST1186" s="17"/>
      <c r="PSU1186" s="17"/>
      <c r="PSV1186" s="17"/>
      <c r="PSW1186" s="17"/>
      <c r="PSX1186" s="17"/>
      <c r="PSY1186" s="17"/>
      <c r="PSZ1186" s="17"/>
      <c r="PTA1186" s="17"/>
      <c r="PTB1186" s="17"/>
      <c r="PTC1186" s="17"/>
      <c r="PTD1186" s="17"/>
      <c r="PTE1186" s="17"/>
      <c r="PTF1186" s="17"/>
      <c r="PTG1186" s="17"/>
      <c r="PTH1186" s="17"/>
      <c r="PTI1186" s="17"/>
      <c r="PTJ1186" s="17"/>
      <c r="PTK1186" s="17"/>
      <c r="PTL1186" s="17"/>
      <c r="PTM1186" s="17"/>
      <c r="PTN1186" s="17"/>
      <c r="PTO1186" s="17"/>
      <c r="PTP1186" s="17"/>
      <c r="PTQ1186" s="17"/>
      <c r="PTR1186" s="17"/>
      <c r="PTS1186" s="17"/>
      <c r="PTT1186" s="17"/>
      <c r="PTU1186" s="17"/>
      <c r="PTV1186" s="17"/>
      <c r="PTW1186" s="17"/>
      <c r="PTX1186" s="17"/>
      <c r="PTY1186" s="17"/>
      <c r="PTZ1186" s="17"/>
      <c r="PUA1186" s="17"/>
      <c r="PUB1186" s="17"/>
      <c r="PUC1186" s="17"/>
      <c r="PUD1186" s="17"/>
      <c r="PUE1186" s="17"/>
      <c r="PUF1186" s="17"/>
      <c r="PUG1186" s="17"/>
      <c r="PUH1186" s="17"/>
      <c r="PUI1186" s="17"/>
      <c r="PUJ1186" s="17"/>
      <c r="PUK1186" s="17"/>
      <c r="PUL1186" s="17"/>
      <c r="PUM1186" s="17"/>
      <c r="PUN1186" s="17"/>
      <c r="PUO1186" s="17"/>
      <c r="PUP1186" s="17"/>
      <c r="PUQ1186" s="17"/>
      <c r="PUR1186" s="17"/>
      <c r="PUS1186" s="17"/>
      <c r="PUT1186" s="17"/>
      <c r="PUU1186" s="17"/>
      <c r="PUV1186" s="17"/>
      <c r="PUW1186" s="17"/>
      <c r="PUX1186" s="17"/>
      <c r="PUY1186" s="17"/>
      <c r="PUZ1186" s="17"/>
      <c r="PVA1186" s="17"/>
      <c r="PVB1186" s="17"/>
      <c r="PVC1186" s="17"/>
      <c r="PVD1186" s="17"/>
      <c r="PVE1186" s="17"/>
      <c r="PVF1186" s="17"/>
      <c r="PVG1186" s="17"/>
      <c r="PVH1186" s="17"/>
      <c r="PVI1186" s="17"/>
      <c r="PVJ1186" s="17"/>
      <c r="PVK1186" s="17"/>
      <c r="PVL1186" s="17"/>
      <c r="PVM1186" s="17"/>
      <c r="PVN1186" s="17"/>
      <c r="PVO1186" s="17"/>
      <c r="PVP1186" s="17"/>
      <c r="PVQ1186" s="17"/>
      <c r="PVR1186" s="17"/>
      <c r="PVS1186" s="17"/>
      <c r="PVT1186" s="17"/>
      <c r="PVU1186" s="17"/>
      <c r="PVV1186" s="17"/>
      <c r="PVW1186" s="17"/>
      <c r="PVX1186" s="17"/>
      <c r="PVY1186" s="17"/>
      <c r="PVZ1186" s="17"/>
      <c r="PWA1186" s="17"/>
      <c r="PWB1186" s="17"/>
      <c r="PWC1186" s="17"/>
      <c r="PWD1186" s="17"/>
      <c r="PWE1186" s="17"/>
      <c r="PWF1186" s="17"/>
      <c r="PWG1186" s="17"/>
      <c r="PWH1186" s="17"/>
      <c r="PWI1186" s="17"/>
      <c r="PWJ1186" s="17"/>
      <c r="PWK1186" s="17"/>
      <c r="PWL1186" s="17"/>
      <c r="PWM1186" s="17"/>
      <c r="PWN1186" s="17"/>
      <c r="PWO1186" s="17"/>
      <c r="PWP1186" s="17"/>
      <c r="PWQ1186" s="17"/>
      <c r="PWR1186" s="17"/>
      <c r="PWS1186" s="17"/>
      <c r="PWT1186" s="17"/>
      <c r="PWU1186" s="17"/>
      <c r="PWV1186" s="17"/>
      <c r="PWW1186" s="17"/>
      <c r="PWX1186" s="17"/>
      <c r="PWY1186" s="17"/>
      <c r="PWZ1186" s="17"/>
      <c r="PXA1186" s="17"/>
      <c r="PXB1186" s="17"/>
      <c r="PXC1186" s="17"/>
      <c r="PXD1186" s="17"/>
      <c r="PXE1186" s="17"/>
      <c r="PXF1186" s="17"/>
      <c r="PXG1186" s="17"/>
      <c r="PXH1186" s="17"/>
      <c r="PXI1186" s="17"/>
      <c r="PXJ1186" s="17"/>
      <c r="PXK1186" s="17"/>
      <c r="PXL1186" s="17"/>
      <c r="PXM1186" s="17"/>
      <c r="PXN1186" s="17"/>
      <c r="PXO1186" s="17"/>
      <c r="PXP1186" s="17"/>
      <c r="PXQ1186" s="17"/>
      <c r="PXR1186" s="17"/>
      <c r="PXS1186" s="17"/>
      <c r="PXT1186" s="17"/>
      <c r="PXU1186" s="17"/>
      <c r="PXV1186" s="17"/>
      <c r="PXW1186" s="17"/>
      <c r="PXX1186" s="17"/>
      <c r="PXY1186" s="17"/>
      <c r="PXZ1186" s="17"/>
      <c r="PYA1186" s="17"/>
      <c r="PYB1186" s="17"/>
      <c r="PYC1186" s="17"/>
      <c r="PYD1186" s="17"/>
      <c r="PYE1186" s="17"/>
      <c r="PYF1186" s="17"/>
      <c r="PYG1186" s="17"/>
      <c r="PYH1186" s="17"/>
      <c r="PYI1186" s="17"/>
      <c r="PYJ1186" s="17"/>
      <c r="PYK1186" s="17"/>
      <c r="PYL1186" s="17"/>
      <c r="PYM1186" s="17"/>
      <c r="PYN1186" s="17"/>
      <c r="PYO1186" s="17"/>
      <c r="PYP1186" s="17"/>
      <c r="PYQ1186" s="17"/>
      <c r="PYR1186" s="17"/>
      <c r="PYS1186" s="17"/>
      <c r="PYT1186" s="17"/>
      <c r="PYU1186" s="17"/>
      <c r="PYV1186" s="17"/>
      <c r="PYW1186" s="17"/>
      <c r="PYX1186" s="17"/>
      <c r="PYY1186" s="17"/>
      <c r="PYZ1186" s="17"/>
      <c r="PZA1186" s="17"/>
      <c r="PZB1186" s="17"/>
      <c r="PZC1186" s="17"/>
      <c r="PZD1186" s="17"/>
      <c r="PZE1186" s="17"/>
      <c r="PZF1186" s="17"/>
      <c r="PZG1186" s="17"/>
      <c r="PZH1186" s="17"/>
      <c r="PZI1186" s="17"/>
      <c r="PZJ1186" s="17"/>
      <c r="PZK1186" s="17"/>
      <c r="PZL1186" s="17"/>
      <c r="PZM1186" s="17"/>
      <c r="PZN1186" s="17"/>
      <c r="PZO1186" s="17"/>
      <c r="PZP1186" s="17"/>
      <c r="PZQ1186" s="17"/>
      <c r="PZR1186" s="17"/>
      <c r="PZS1186" s="17"/>
      <c r="PZT1186" s="17"/>
      <c r="PZU1186" s="17"/>
      <c r="PZV1186" s="17"/>
      <c r="PZW1186" s="17"/>
      <c r="PZX1186" s="17"/>
      <c r="PZY1186" s="17"/>
      <c r="PZZ1186" s="17"/>
      <c r="QAA1186" s="17"/>
      <c r="QAB1186" s="17"/>
      <c r="QAC1186" s="17"/>
      <c r="QAD1186" s="17"/>
      <c r="QAE1186" s="17"/>
      <c r="QAF1186" s="17"/>
      <c r="QAG1186" s="17"/>
      <c r="QAH1186" s="17"/>
      <c r="QAI1186" s="17"/>
      <c r="QAJ1186" s="17"/>
      <c r="QAK1186" s="17"/>
      <c r="QAL1186" s="17"/>
      <c r="QAM1186" s="17"/>
      <c r="QAN1186" s="17"/>
      <c r="QAO1186" s="17"/>
      <c r="QAP1186" s="17"/>
      <c r="QAQ1186" s="17"/>
      <c r="QAR1186" s="17"/>
      <c r="QAS1186" s="17"/>
      <c r="QAT1186" s="17"/>
      <c r="QAU1186" s="17"/>
      <c r="QAV1186" s="17"/>
      <c r="QAW1186" s="17"/>
      <c r="QAX1186" s="17"/>
      <c r="QAY1186" s="17"/>
      <c r="QAZ1186" s="17"/>
      <c r="QBA1186" s="17"/>
      <c r="QBB1186" s="17"/>
      <c r="QBC1186" s="17"/>
      <c r="QBD1186" s="17"/>
      <c r="QBE1186" s="17"/>
      <c r="QBF1186" s="17"/>
      <c r="QBG1186" s="17"/>
      <c r="QBH1186" s="17"/>
      <c r="QBI1186" s="17"/>
      <c r="QBJ1186" s="17"/>
      <c r="QBK1186" s="17"/>
      <c r="QBL1186" s="17"/>
      <c r="QBM1186" s="17"/>
      <c r="QBN1186" s="17"/>
      <c r="QBO1186" s="17"/>
      <c r="QBP1186" s="17"/>
      <c r="QBQ1186" s="17"/>
      <c r="QBR1186" s="17"/>
      <c r="QBS1186" s="17"/>
      <c r="QBT1186" s="17"/>
      <c r="QBU1186" s="17"/>
      <c r="QBV1186" s="17"/>
      <c r="QBW1186" s="17"/>
      <c r="QBX1186" s="17"/>
      <c r="QBY1186" s="17"/>
      <c r="QBZ1186" s="17"/>
      <c r="QCA1186" s="17"/>
      <c r="QCB1186" s="17"/>
      <c r="QCC1186" s="17"/>
      <c r="QCD1186" s="17"/>
      <c r="QCE1186" s="17"/>
      <c r="QCF1186" s="17"/>
      <c r="QCG1186" s="17"/>
      <c r="QCH1186" s="17"/>
      <c r="QCI1186" s="17"/>
      <c r="QCJ1186" s="17"/>
      <c r="QCK1186" s="17"/>
      <c r="QCL1186" s="17"/>
      <c r="QCM1186" s="17"/>
      <c r="QCN1186" s="17"/>
      <c r="QCO1186" s="17"/>
      <c r="QCP1186" s="17"/>
      <c r="QCQ1186" s="17"/>
      <c r="QCR1186" s="17"/>
      <c r="QCS1186" s="17"/>
      <c r="QCT1186" s="17"/>
      <c r="QCU1186" s="17"/>
      <c r="QCV1186" s="17"/>
      <c r="QCW1186" s="17"/>
      <c r="QCX1186" s="17"/>
      <c r="QCY1186" s="17"/>
      <c r="QCZ1186" s="17"/>
      <c r="QDA1186" s="17"/>
      <c r="QDB1186" s="17"/>
      <c r="QDC1186" s="17"/>
      <c r="QDD1186" s="17"/>
      <c r="QDE1186" s="17"/>
      <c r="QDF1186" s="17"/>
      <c r="QDG1186" s="17"/>
      <c r="QDH1186" s="17"/>
      <c r="QDI1186" s="17"/>
      <c r="QDJ1186" s="17"/>
      <c r="QDK1186" s="17"/>
      <c r="QDL1186" s="17"/>
      <c r="QDM1186" s="17"/>
      <c r="QDN1186" s="17"/>
      <c r="QDO1186" s="17"/>
      <c r="QDP1186" s="17"/>
      <c r="QDQ1186" s="17"/>
      <c r="QDR1186" s="17"/>
      <c r="QDS1186" s="17"/>
      <c r="QDT1186" s="17"/>
      <c r="QDU1186" s="17"/>
      <c r="QDV1186" s="17"/>
      <c r="QDW1186" s="17"/>
      <c r="QDX1186" s="17"/>
      <c r="QDY1186" s="17"/>
      <c r="QDZ1186" s="17"/>
      <c r="QEA1186" s="17"/>
      <c r="QEB1186" s="17"/>
      <c r="QEC1186" s="17"/>
      <c r="QED1186" s="17"/>
      <c r="QEE1186" s="17"/>
      <c r="QEF1186" s="17"/>
      <c r="QEG1186" s="17"/>
      <c r="QEH1186" s="17"/>
      <c r="QEI1186" s="17"/>
      <c r="QEJ1186" s="17"/>
      <c r="QEK1186" s="17"/>
      <c r="QEL1186" s="17"/>
      <c r="QEM1186" s="17"/>
      <c r="QEN1186" s="17"/>
      <c r="QEO1186" s="17"/>
      <c r="QEP1186" s="17"/>
      <c r="QEQ1186" s="17"/>
      <c r="QER1186" s="17"/>
      <c r="QES1186" s="17"/>
      <c r="QET1186" s="17"/>
      <c r="QEU1186" s="17"/>
      <c r="QEV1186" s="17"/>
      <c r="QEW1186" s="17"/>
      <c r="QEX1186" s="17"/>
      <c r="QEY1186" s="17"/>
      <c r="QEZ1186" s="17"/>
      <c r="QFA1186" s="17"/>
      <c r="QFB1186" s="17"/>
      <c r="QFC1186" s="17"/>
      <c r="QFD1186" s="17"/>
      <c r="QFE1186" s="17"/>
      <c r="QFF1186" s="17"/>
      <c r="QFG1186" s="17"/>
      <c r="QFH1186" s="17"/>
      <c r="QFI1186" s="17"/>
      <c r="QFJ1186" s="17"/>
      <c r="QFK1186" s="17"/>
      <c r="QFL1186" s="17"/>
      <c r="QFM1186" s="17"/>
      <c r="QFN1186" s="17"/>
      <c r="QFO1186" s="17"/>
      <c r="QFP1186" s="17"/>
      <c r="QFQ1186" s="17"/>
      <c r="QFR1186" s="17"/>
      <c r="QFS1186" s="17"/>
      <c r="QFT1186" s="17"/>
      <c r="QFU1186" s="17"/>
      <c r="QFV1186" s="17"/>
      <c r="QFW1186" s="17"/>
      <c r="QFX1186" s="17"/>
      <c r="QFY1186" s="17"/>
      <c r="QFZ1186" s="17"/>
      <c r="QGA1186" s="17"/>
      <c r="QGB1186" s="17"/>
      <c r="QGC1186" s="17"/>
      <c r="QGD1186" s="17"/>
      <c r="QGE1186" s="17"/>
      <c r="QGF1186" s="17"/>
      <c r="QGG1186" s="17"/>
      <c r="QGH1186" s="17"/>
      <c r="QGI1186" s="17"/>
      <c r="QGJ1186" s="17"/>
      <c r="QGK1186" s="17"/>
      <c r="QGL1186" s="17"/>
      <c r="QGM1186" s="17"/>
      <c r="QGN1186" s="17"/>
      <c r="QGO1186" s="17"/>
      <c r="QGP1186" s="17"/>
      <c r="QGQ1186" s="17"/>
      <c r="QGR1186" s="17"/>
      <c r="QGS1186" s="17"/>
      <c r="QGT1186" s="17"/>
      <c r="QGU1186" s="17"/>
      <c r="QGV1186" s="17"/>
      <c r="QGW1186" s="17"/>
      <c r="QGX1186" s="17"/>
      <c r="QGY1186" s="17"/>
      <c r="QGZ1186" s="17"/>
      <c r="QHA1186" s="17"/>
      <c r="QHB1186" s="17"/>
      <c r="QHC1186" s="17"/>
      <c r="QHD1186" s="17"/>
      <c r="QHE1186" s="17"/>
      <c r="QHF1186" s="17"/>
      <c r="QHG1186" s="17"/>
      <c r="QHH1186" s="17"/>
      <c r="QHI1186" s="17"/>
      <c r="QHJ1186" s="17"/>
      <c r="QHK1186" s="17"/>
      <c r="QHL1186" s="17"/>
      <c r="QHM1186" s="17"/>
      <c r="QHN1186" s="17"/>
      <c r="QHO1186" s="17"/>
      <c r="QHP1186" s="17"/>
      <c r="QHQ1186" s="17"/>
      <c r="QHR1186" s="17"/>
      <c r="QHS1186" s="17"/>
      <c r="QHT1186" s="17"/>
      <c r="QHU1186" s="17"/>
      <c r="QHV1186" s="17"/>
      <c r="QHW1186" s="17"/>
      <c r="QHX1186" s="17"/>
      <c r="QHY1186" s="17"/>
      <c r="QHZ1186" s="17"/>
      <c r="QIA1186" s="17"/>
      <c r="QIB1186" s="17"/>
      <c r="QIC1186" s="17"/>
      <c r="QID1186" s="17"/>
      <c r="QIE1186" s="17"/>
      <c r="QIF1186" s="17"/>
      <c r="QIG1186" s="17"/>
      <c r="QIH1186" s="17"/>
      <c r="QII1186" s="17"/>
      <c r="QIJ1186" s="17"/>
      <c r="QIK1186" s="17"/>
      <c r="QIL1186" s="17"/>
      <c r="QIM1186" s="17"/>
      <c r="QIN1186" s="17"/>
      <c r="QIO1186" s="17"/>
      <c r="QIP1186" s="17"/>
      <c r="QIQ1186" s="17"/>
      <c r="QIR1186" s="17"/>
      <c r="QIS1186" s="17"/>
      <c r="QIT1186" s="17"/>
      <c r="QIU1186" s="17"/>
      <c r="QIV1186" s="17"/>
      <c r="QIW1186" s="17"/>
      <c r="QIX1186" s="17"/>
      <c r="QIY1186" s="17"/>
      <c r="QIZ1186" s="17"/>
      <c r="QJA1186" s="17"/>
      <c r="QJB1186" s="17"/>
      <c r="QJC1186" s="17"/>
      <c r="QJD1186" s="17"/>
      <c r="QJE1186" s="17"/>
      <c r="QJF1186" s="17"/>
      <c r="QJG1186" s="17"/>
      <c r="QJH1186" s="17"/>
      <c r="QJI1186" s="17"/>
      <c r="QJJ1186" s="17"/>
      <c r="QJK1186" s="17"/>
      <c r="QJL1186" s="17"/>
      <c r="QJM1186" s="17"/>
      <c r="QJN1186" s="17"/>
      <c r="QJO1186" s="17"/>
      <c r="QJP1186" s="17"/>
      <c r="QJQ1186" s="17"/>
      <c r="QJR1186" s="17"/>
      <c r="QJS1186" s="17"/>
      <c r="QJT1186" s="17"/>
      <c r="QJU1186" s="17"/>
      <c r="QJV1186" s="17"/>
      <c r="QJW1186" s="17"/>
      <c r="QJX1186" s="17"/>
      <c r="QJY1186" s="17"/>
      <c r="QJZ1186" s="17"/>
      <c r="QKA1186" s="17"/>
      <c r="QKB1186" s="17"/>
      <c r="QKC1186" s="17"/>
      <c r="QKD1186" s="17"/>
      <c r="QKE1186" s="17"/>
      <c r="QKF1186" s="17"/>
      <c r="QKG1186" s="17"/>
      <c r="QKH1186" s="17"/>
      <c r="QKI1186" s="17"/>
      <c r="QKJ1186" s="17"/>
      <c r="QKK1186" s="17"/>
      <c r="QKL1186" s="17"/>
      <c r="QKM1186" s="17"/>
      <c r="QKN1186" s="17"/>
      <c r="QKO1186" s="17"/>
      <c r="QKP1186" s="17"/>
      <c r="QKQ1186" s="17"/>
      <c r="QKR1186" s="17"/>
      <c r="QKS1186" s="17"/>
      <c r="QKT1186" s="17"/>
      <c r="QKU1186" s="17"/>
      <c r="QKV1186" s="17"/>
      <c r="QKW1186" s="17"/>
      <c r="QKX1186" s="17"/>
      <c r="QKY1186" s="17"/>
      <c r="QKZ1186" s="17"/>
      <c r="QLA1186" s="17"/>
      <c r="QLB1186" s="17"/>
      <c r="QLC1186" s="17"/>
      <c r="QLD1186" s="17"/>
      <c r="QLE1186" s="17"/>
      <c r="QLF1186" s="17"/>
      <c r="QLG1186" s="17"/>
      <c r="QLH1186" s="17"/>
      <c r="QLI1186" s="17"/>
      <c r="QLJ1186" s="17"/>
      <c r="QLK1186" s="17"/>
      <c r="QLL1186" s="17"/>
      <c r="QLM1186" s="17"/>
      <c r="QLN1186" s="17"/>
      <c r="QLO1186" s="17"/>
      <c r="QLP1186" s="17"/>
      <c r="QLQ1186" s="17"/>
      <c r="QLR1186" s="17"/>
      <c r="QLS1186" s="17"/>
      <c r="QLT1186" s="17"/>
      <c r="QLU1186" s="17"/>
      <c r="QLV1186" s="17"/>
      <c r="QLW1186" s="17"/>
      <c r="QLX1186" s="17"/>
      <c r="QLY1186" s="17"/>
      <c r="QLZ1186" s="17"/>
      <c r="QMA1186" s="17"/>
      <c r="QMB1186" s="17"/>
      <c r="QMC1186" s="17"/>
      <c r="QMD1186" s="17"/>
      <c r="QME1186" s="17"/>
      <c r="QMF1186" s="17"/>
      <c r="QMG1186" s="17"/>
      <c r="QMH1186" s="17"/>
      <c r="QMI1186" s="17"/>
      <c r="QMJ1186" s="17"/>
      <c r="QMK1186" s="17"/>
      <c r="QML1186" s="17"/>
      <c r="QMM1186" s="17"/>
      <c r="QMN1186" s="17"/>
      <c r="QMO1186" s="17"/>
      <c r="QMP1186" s="17"/>
      <c r="QMQ1186" s="17"/>
      <c r="QMR1186" s="17"/>
      <c r="QMS1186" s="17"/>
      <c r="QMT1186" s="17"/>
      <c r="QMU1186" s="17"/>
      <c r="QMV1186" s="17"/>
      <c r="QMW1186" s="17"/>
      <c r="QMX1186" s="17"/>
      <c r="QMY1186" s="17"/>
      <c r="QMZ1186" s="17"/>
      <c r="QNA1186" s="17"/>
      <c r="QNB1186" s="17"/>
      <c r="QNC1186" s="17"/>
      <c r="QND1186" s="17"/>
      <c r="QNE1186" s="17"/>
      <c r="QNF1186" s="17"/>
      <c r="QNG1186" s="17"/>
      <c r="QNH1186" s="17"/>
      <c r="QNI1186" s="17"/>
      <c r="QNJ1186" s="17"/>
      <c r="QNK1186" s="17"/>
      <c r="QNL1186" s="17"/>
      <c r="QNM1186" s="17"/>
      <c r="QNN1186" s="17"/>
      <c r="QNO1186" s="17"/>
      <c r="QNP1186" s="17"/>
      <c r="QNQ1186" s="17"/>
      <c r="QNR1186" s="17"/>
      <c r="QNS1186" s="17"/>
      <c r="QNT1186" s="17"/>
      <c r="QNU1186" s="17"/>
      <c r="QNV1186" s="17"/>
      <c r="QNW1186" s="17"/>
      <c r="QNX1186" s="17"/>
      <c r="QNY1186" s="17"/>
      <c r="QNZ1186" s="17"/>
      <c r="QOA1186" s="17"/>
      <c r="QOB1186" s="17"/>
      <c r="QOC1186" s="17"/>
      <c r="QOD1186" s="17"/>
      <c r="QOE1186" s="17"/>
      <c r="QOF1186" s="17"/>
      <c r="QOG1186" s="17"/>
      <c r="QOH1186" s="17"/>
      <c r="QOI1186" s="17"/>
      <c r="QOJ1186" s="17"/>
      <c r="QOK1186" s="17"/>
      <c r="QOL1186" s="17"/>
      <c r="QOM1186" s="17"/>
      <c r="QON1186" s="17"/>
      <c r="QOO1186" s="17"/>
      <c r="QOP1186" s="17"/>
      <c r="QOQ1186" s="17"/>
      <c r="QOR1186" s="17"/>
      <c r="QOS1186" s="17"/>
      <c r="QOT1186" s="17"/>
      <c r="QOU1186" s="17"/>
      <c r="QOV1186" s="17"/>
      <c r="QOW1186" s="17"/>
      <c r="QOX1186" s="17"/>
      <c r="QOY1186" s="17"/>
      <c r="QOZ1186" s="17"/>
      <c r="QPA1186" s="17"/>
      <c r="QPB1186" s="17"/>
      <c r="QPC1186" s="17"/>
      <c r="QPD1186" s="17"/>
      <c r="QPE1186" s="17"/>
      <c r="QPF1186" s="17"/>
      <c r="QPG1186" s="17"/>
      <c r="QPH1186" s="17"/>
      <c r="QPI1186" s="17"/>
      <c r="QPJ1186" s="17"/>
      <c r="QPK1186" s="17"/>
      <c r="QPL1186" s="17"/>
      <c r="QPM1186" s="17"/>
      <c r="QPN1186" s="17"/>
      <c r="QPO1186" s="17"/>
      <c r="QPP1186" s="17"/>
      <c r="QPQ1186" s="17"/>
      <c r="QPR1186" s="17"/>
      <c r="QPS1186" s="17"/>
      <c r="QPT1186" s="17"/>
      <c r="QPU1186" s="17"/>
      <c r="QPV1186" s="17"/>
      <c r="QPW1186" s="17"/>
      <c r="QPX1186" s="17"/>
      <c r="QPY1186" s="17"/>
      <c r="QPZ1186" s="17"/>
      <c r="QQA1186" s="17"/>
      <c r="QQB1186" s="17"/>
      <c r="QQC1186" s="17"/>
      <c r="QQD1186" s="17"/>
      <c r="QQE1186" s="17"/>
      <c r="QQF1186" s="17"/>
      <c r="QQG1186" s="17"/>
      <c r="QQH1186" s="17"/>
      <c r="QQI1186" s="17"/>
      <c r="QQJ1186" s="17"/>
      <c r="QQK1186" s="17"/>
      <c r="QQL1186" s="17"/>
      <c r="QQM1186" s="17"/>
      <c r="QQN1186" s="17"/>
      <c r="QQO1186" s="17"/>
      <c r="QQP1186" s="17"/>
      <c r="QQQ1186" s="17"/>
      <c r="QQR1186" s="17"/>
      <c r="QQS1186" s="17"/>
      <c r="QQT1186" s="17"/>
      <c r="QQU1186" s="17"/>
      <c r="QQV1186" s="17"/>
      <c r="QQW1186" s="17"/>
      <c r="QQX1186" s="17"/>
      <c r="QQY1186" s="17"/>
      <c r="QQZ1186" s="17"/>
      <c r="QRA1186" s="17"/>
      <c r="QRB1186" s="17"/>
      <c r="QRC1186" s="17"/>
      <c r="QRD1186" s="17"/>
      <c r="QRE1186" s="17"/>
      <c r="QRF1186" s="17"/>
      <c r="QRG1186" s="17"/>
      <c r="QRH1186" s="17"/>
      <c r="QRI1186" s="17"/>
      <c r="QRJ1186" s="17"/>
      <c r="QRK1186" s="17"/>
      <c r="QRL1186" s="17"/>
      <c r="QRM1186" s="17"/>
      <c r="QRN1186" s="17"/>
      <c r="QRO1186" s="17"/>
      <c r="QRP1186" s="17"/>
      <c r="QRQ1186" s="17"/>
      <c r="QRR1186" s="17"/>
      <c r="QRS1186" s="17"/>
      <c r="QRT1186" s="17"/>
      <c r="QRU1186" s="17"/>
      <c r="QRV1186" s="17"/>
      <c r="QRW1186" s="17"/>
      <c r="QRX1186" s="17"/>
      <c r="QRY1186" s="17"/>
      <c r="QRZ1186" s="17"/>
      <c r="QSA1186" s="17"/>
      <c r="QSB1186" s="17"/>
      <c r="QSC1186" s="17"/>
      <c r="QSD1186" s="17"/>
      <c r="QSE1186" s="17"/>
      <c r="QSF1186" s="17"/>
      <c r="QSG1186" s="17"/>
      <c r="QSH1186" s="17"/>
      <c r="QSI1186" s="17"/>
      <c r="QSJ1186" s="17"/>
      <c r="QSK1186" s="17"/>
      <c r="QSL1186" s="17"/>
      <c r="QSM1186" s="17"/>
      <c r="QSN1186" s="17"/>
      <c r="QSO1186" s="17"/>
      <c r="QSP1186" s="17"/>
      <c r="QSQ1186" s="17"/>
      <c r="QSR1186" s="17"/>
      <c r="QSS1186" s="17"/>
      <c r="QST1186" s="17"/>
      <c r="QSU1186" s="17"/>
      <c r="QSV1186" s="17"/>
      <c r="QSW1186" s="17"/>
      <c r="QSX1186" s="17"/>
      <c r="QSY1186" s="17"/>
      <c r="QSZ1186" s="17"/>
      <c r="QTA1186" s="17"/>
      <c r="QTB1186" s="17"/>
      <c r="QTC1186" s="17"/>
      <c r="QTD1186" s="17"/>
      <c r="QTE1186" s="17"/>
      <c r="QTF1186" s="17"/>
      <c r="QTG1186" s="17"/>
      <c r="QTH1186" s="17"/>
      <c r="QTI1186" s="17"/>
      <c r="QTJ1186" s="17"/>
      <c r="QTK1186" s="17"/>
      <c r="QTL1186" s="17"/>
      <c r="QTM1186" s="17"/>
      <c r="QTN1186" s="17"/>
      <c r="QTO1186" s="17"/>
      <c r="QTP1186" s="17"/>
      <c r="QTQ1186" s="17"/>
      <c r="QTR1186" s="17"/>
      <c r="QTS1186" s="17"/>
      <c r="QTT1186" s="17"/>
      <c r="QTU1186" s="17"/>
      <c r="QTV1186" s="17"/>
      <c r="QTW1186" s="17"/>
      <c r="QTX1186" s="17"/>
      <c r="QTY1186" s="17"/>
      <c r="QTZ1186" s="17"/>
      <c r="QUA1186" s="17"/>
      <c r="QUB1186" s="17"/>
      <c r="QUC1186" s="17"/>
      <c r="QUD1186" s="17"/>
      <c r="QUE1186" s="17"/>
      <c r="QUF1186" s="17"/>
      <c r="QUG1186" s="17"/>
      <c r="QUH1186" s="17"/>
      <c r="QUI1186" s="17"/>
      <c r="QUJ1186" s="17"/>
      <c r="QUK1186" s="17"/>
      <c r="QUL1186" s="17"/>
      <c r="QUM1186" s="17"/>
      <c r="QUN1186" s="17"/>
      <c r="QUO1186" s="17"/>
      <c r="QUP1186" s="17"/>
      <c r="QUQ1186" s="17"/>
      <c r="QUR1186" s="17"/>
      <c r="QUS1186" s="17"/>
      <c r="QUT1186" s="17"/>
      <c r="QUU1186" s="17"/>
      <c r="QUV1186" s="17"/>
      <c r="QUW1186" s="17"/>
      <c r="QUX1186" s="17"/>
      <c r="QUY1186" s="17"/>
      <c r="QUZ1186" s="17"/>
      <c r="QVA1186" s="17"/>
      <c r="QVB1186" s="17"/>
      <c r="QVC1186" s="17"/>
      <c r="QVD1186" s="17"/>
      <c r="QVE1186" s="17"/>
      <c r="QVF1186" s="17"/>
      <c r="QVG1186" s="17"/>
      <c r="QVH1186" s="17"/>
      <c r="QVI1186" s="17"/>
      <c r="QVJ1186" s="17"/>
      <c r="QVK1186" s="17"/>
      <c r="QVL1186" s="17"/>
      <c r="QVM1186" s="17"/>
      <c r="QVN1186" s="17"/>
      <c r="QVO1186" s="17"/>
      <c r="QVP1186" s="17"/>
      <c r="QVQ1186" s="17"/>
      <c r="QVR1186" s="17"/>
      <c r="QVS1186" s="17"/>
      <c r="QVT1186" s="17"/>
      <c r="QVU1186" s="17"/>
      <c r="QVV1186" s="17"/>
      <c r="QVW1186" s="17"/>
      <c r="QVX1186" s="17"/>
      <c r="QVY1186" s="17"/>
      <c r="QVZ1186" s="17"/>
      <c r="QWA1186" s="17"/>
      <c r="QWB1186" s="17"/>
      <c r="QWC1186" s="17"/>
      <c r="QWD1186" s="17"/>
      <c r="QWE1186" s="17"/>
      <c r="QWF1186" s="17"/>
      <c r="QWG1186" s="17"/>
      <c r="QWH1186" s="17"/>
      <c r="QWI1186" s="17"/>
      <c r="QWJ1186" s="17"/>
      <c r="QWK1186" s="17"/>
      <c r="QWL1186" s="17"/>
      <c r="QWM1186" s="17"/>
      <c r="QWN1186" s="17"/>
      <c r="QWO1186" s="17"/>
      <c r="QWP1186" s="17"/>
      <c r="QWQ1186" s="17"/>
      <c r="QWR1186" s="17"/>
      <c r="QWS1186" s="17"/>
      <c r="QWT1186" s="17"/>
      <c r="QWU1186" s="17"/>
      <c r="QWV1186" s="17"/>
      <c r="QWW1186" s="17"/>
      <c r="QWX1186" s="17"/>
      <c r="QWY1186" s="17"/>
      <c r="QWZ1186" s="17"/>
      <c r="QXA1186" s="17"/>
      <c r="QXB1186" s="17"/>
      <c r="QXC1186" s="17"/>
      <c r="QXD1186" s="17"/>
      <c r="QXE1186" s="17"/>
      <c r="QXF1186" s="17"/>
      <c r="QXG1186" s="17"/>
      <c r="QXH1186" s="17"/>
      <c r="QXI1186" s="17"/>
      <c r="QXJ1186" s="17"/>
      <c r="QXK1186" s="17"/>
      <c r="QXL1186" s="17"/>
      <c r="QXM1186" s="17"/>
      <c r="QXN1186" s="17"/>
      <c r="QXO1186" s="17"/>
      <c r="QXP1186" s="17"/>
      <c r="QXQ1186" s="17"/>
      <c r="QXR1186" s="17"/>
      <c r="QXS1186" s="17"/>
      <c r="QXT1186" s="17"/>
      <c r="QXU1186" s="17"/>
      <c r="QXV1186" s="17"/>
      <c r="QXW1186" s="17"/>
      <c r="QXX1186" s="17"/>
      <c r="QXY1186" s="17"/>
      <c r="QXZ1186" s="17"/>
      <c r="QYA1186" s="17"/>
      <c r="QYB1186" s="17"/>
      <c r="QYC1186" s="17"/>
      <c r="QYD1186" s="17"/>
      <c r="QYE1186" s="17"/>
      <c r="QYF1186" s="17"/>
      <c r="QYG1186" s="17"/>
      <c r="QYH1186" s="17"/>
      <c r="QYI1186" s="17"/>
      <c r="QYJ1186" s="17"/>
      <c r="QYK1186" s="17"/>
      <c r="QYL1186" s="17"/>
      <c r="QYM1186" s="17"/>
      <c r="QYN1186" s="17"/>
      <c r="QYO1186" s="17"/>
      <c r="QYP1186" s="17"/>
      <c r="QYQ1186" s="17"/>
      <c r="QYR1186" s="17"/>
      <c r="QYS1186" s="17"/>
      <c r="QYT1186" s="17"/>
      <c r="QYU1186" s="17"/>
      <c r="QYV1186" s="17"/>
      <c r="QYW1186" s="17"/>
      <c r="QYX1186" s="17"/>
      <c r="QYY1186" s="17"/>
      <c r="QYZ1186" s="17"/>
      <c r="QZA1186" s="17"/>
      <c r="QZB1186" s="17"/>
      <c r="QZC1186" s="17"/>
      <c r="QZD1186" s="17"/>
      <c r="QZE1186" s="17"/>
      <c r="QZF1186" s="17"/>
      <c r="QZG1186" s="17"/>
      <c r="QZH1186" s="17"/>
      <c r="QZI1186" s="17"/>
      <c r="QZJ1186" s="17"/>
      <c r="QZK1186" s="17"/>
      <c r="QZL1186" s="17"/>
      <c r="QZM1186" s="17"/>
      <c r="QZN1186" s="17"/>
      <c r="QZO1186" s="17"/>
      <c r="QZP1186" s="17"/>
      <c r="QZQ1186" s="17"/>
      <c r="QZR1186" s="17"/>
      <c r="QZS1186" s="17"/>
      <c r="QZT1186" s="17"/>
      <c r="QZU1186" s="17"/>
      <c r="QZV1186" s="17"/>
      <c r="QZW1186" s="17"/>
      <c r="QZX1186" s="17"/>
      <c r="QZY1186" s="17"/>
      <c r="QZZ1186" s="17"/>
      <c r="RAA1186" s="17"/>
      <c r="RAB1186" s="17"/>
      <c r="RAC1186" s="17"/>
      <c r="RAD1186" s="17"/>
      <c r="RAE1186" s="17"/>
      <c r="RAF1186" s="17"/>
      <c r="RAG1186" s="17"/>
      <c r="RAH1186" s="17"/>
      <c r="RAI1186" s="17"/>
      <c r="RAJ1186" s="17"/>
      <c r="RAK1186" s="17"/>
      <c r="RAL1186" s="17"/>
      <c r="RAM1186" s="17"/>
      <c r="RAN1186" s="17"/>
      <c r="RAO1186" s="17"/>
      <c r="RAP1186" s="17"/>
      <c r="RAQ1186" s="17"/>
      <c r="RAR1186" s="17"/>
      <c r="RAS1186" s="17"/>
      <c r="RAT1186" s="17"/>
      <c r="RAU1186" s="17"/>
      <c r="RAV1186" s="17"/>
      <c r="RAW1186" s="17"/>
      <c r="RAX1186" s="17"/>
      <c r="RAY1186" s="17"/>
      <c r="RAZ1186" s="17"/>
      <c r="RBA1186" s="17"/>
      <c r="RBB1186" s="17"/>
      <c r="RBC1186" s="17"/>
      <c r="RBD1186" s="17"/>
      <c r="RBE1186" s="17"/>
      <c r="RBF1186" s="17"/>
      <c r="RBG1186" s="17"/>
      <c r="RBH1186" s="17"/>
      <c r="RBI1186" s="17"/>
      <c r="RBJ1186" s="17"/>
      <c r="RBK1186" s="17"/>
      <c r="RBL1186" s="17"/>
      <c r="RBM1186" s="17"/>
      <c r="RBN1186" s="17"/>
      <c r="RBO1186" s="17"/>
      <c r="RBP1186" s="17"/>
      <c r="RBQ1186" s="17"/>
      <c r="RBR1186" s="17"/>
      <c r="RBS1186" s="17"/>
      <c r="RBT1186" s="17"/>
      <c r="RBU1186" s="17"/>
      <c r="RBV1186" s="17"/>
      <c r="RBW1186" s="17"/>
      <c r="RBX1186" s="17"/>
      <c r="RBY1186" s="17"/>
      <c r="RBZ1186" s="17"/>
      <c r="RCA1186" s="17"/>
      <c r="RCB1186" s="17"/>
      <c r="RCC1186" s="17"/>
      <c r="RCD1186" s="17"/>
      <c r="RCE1186" s="17"/>
      <c r="RCF1186" s="17"/>
      <c r="RCG1186" s="17"/>
      <c r="RCH1186" s="17"/>
      <c r="RCI1186" s="17"/>
      <c r="RCJ1186" s="17"/>
      <c r="RCK1186" s="17"/>
      <c r="RCL1186" s="17"/>
      <c r="RCM1186" s="17"/>
      <c r="RCN1186" s="17"/>
      <c r="RCO1186" s="17"/>
      <c r="RCP1186" s="17"/>
      <c r="RCQ1186" s="17"/>
      <c r="RCR1186" s="17"/>
      <c r="RCS1186" s="17"/>
      <c r="RCT1186" s="17"/>
      <c r="RCU1186" s="17"/>
      <c r="RCV1186" s="17"/>
      <c r="RCW1186" s="17"/>
      <c r="RCX1186" s="17"/>
      <c r="RCY1186" s="17"/>
      <c r="RCZ1186" s="17"/>
      <c r="RDA1186" s="17"/>
      <c r="RDB1186" s="17"/>
      <c r="RDC1186" s="17"/>
      <c r="RDD1186" s="17"/>
      <c r="RDE1186" s="17"/>
      <c r="RDF1186" s="17"/>
      <c r="RDG1186" s="17"/>
      <c r="RDH1186" s="17"/>
      <c r="RDI1186" s="17"/>
      <c r="RDJ1186" s="17"/>
      <c r="RDK1186" s="17"/>
      <c r="RDL1186" s="17"/>
      <c r="RDM1186" s="17"/>
      <c r="RDN1186" s="17"/>
      <c r="RDO1186" s="17"/>
      <c r="RDP1186" s="17"/>
      <c r="RDQ1186" s="17"/>
      <c r="RDR1186" s="17"/>
      <c r="RDS1186" s="17"/>
      <c r="RDT1186" s="17"/>
      <c r="RDU1186" s="17"/>
      <c r="RDV1186" s="17"/>
      <c r="RDW1186" s="17"/>
      <c r="RDX1186" s="17"/>
      <c r="RDY1186" s="17"/>
      <c r="RDZ1186" s="17"/>
      <c r="REA1186" s="17"/>
      <c r="REB1186" s="17"/>
      <c r="REC1186" s="17"/>
      <c r="RED1186" s="17"/>
      <c r="REE1186" s="17"/>
      <c r="REF1186" s="17"/>
      <c r="REG1186" s="17"/>
      <c r="REH1186" s="17"/>
      <c r="REI1186" s="17"/>
      <c r="REJ1186" s="17"/>
      <c r="REK1186" s="17"/>
      <c r="REL1186" s="17"/>
      <c r="REM1186" s="17"/>
      <c r="REN1186" s="17"/>
      <c r="REO1186" s="17"/>
      <c r="REP1186" s="17"/>
      <c r="REQ1186" s="17"/>
      <c r="RER1186" s="17"/>
      <c r="RES1186" s="17"/>
      <c r="RET1186" s="17"/>
      <c r="REU1186" s="17"/>
      <c r="REV1186" s="17"/>
      <c r="REW1186" s="17"/>
      <c r="REX1186" s="17"/>
      <c r="REY1186" s="17"/>
      <c r="REZ1186" s="17"/>
      <c r="RFA1186" s="17"/>
      <c r="RFB1186" s="17"/>
      <c r="RFC1186" s="17"/>
      <c r="RFD1186" s="17"/>
      <c r="RFE1186" s="17"/>
      <c r="RFF1186" s="17"/>
      <c r="RFG1186" s="17"/>
      <c r="RFH1186" s="17"/>
      <c r="RFI1186" s="17"/>
      <c r="RFJ1186" s="17"/>
      <c r="RFK1186" s="17"/>
      <c r="RFL1186" s="17"/>
      <c r="RFM1186" s="17"/>
      <c r="RFN1186" s="17"/>
      <c r="RFO1186" s="17"/>
      <c r="RFP1186" s="17"/>
      <c r="RFQ1186" s="17"/>
      <c r="RFR1186" s="17"/>
      <c r="RFS1186" s="17"/>
      <c r="RFT1186" s="17"/>
      <c r="RFU1186" s="17"/>
      <c r="RFV1186" s="17"/>
      <c r="RFW1186" s="17"/>
      <c r="RFX1186" s="17"/>
      <c r="RFY1186" s="17"/>
      <c r="RFZ1186" s="17"/>
      <c r="RGA1186" s="17"/>
      <c r="RGB1186" s="17"/>
      <c r="RGC1186" s="17"/>
      <c r="RGD1186" s="17"/>
      <c r="RGE1186" s="17"/>
      <c r="RGF1186" s="17"/>
      <c r="RGG1186" s="17"/>
      <c r="RGH1186" s="17"/>
      <c r="RGI1186" s="17"/>
      <c r="RGJ1186" s="17"/>
      <c r="RGK1186" s="17"/>
      <c r="RGL1186" s="17"/>
      <c r="RGM1186" s="17"/>
      <c r="RGN1186" s="17"/>
      <c r="RGO1186" s="17"/>
      <c r="RGP1186" s="17"/>
      <c r="RGQ1186" s="17"/>
      <c r="RGR1186" s="17"/>
      <c r="RGS1186" s="17"/>
      <c r="RGT1186" s="17"/>
      <c r="RGU1186" s="17"/>
      <c r="RGV1186" s="17"/>
      <c r="RGW1186" s="17"/>
      <c r="RGX1186" s="17"/>
      <c r="RGY1186" s="17"/>
      <c r="RGZ1186" s="17"/>
      <c r="RHA1186" s="17"/>
      <c r="RHB1186" s="17"/>
      <c r="RHC1186" s="17"/>
      <c r="RHD1186" s="17"/>
      <c r="RHE1186" s="17"/>
      <c r="RHF1186" s="17"/>
      <c r="RHG1186" s="17"/>
      <c r="RHH1186" s="17"/>
      <c r="RHI1186" s="17"/>
      <c r="RHJ1186" s="17"/>
      <c r="RHK1186" s="17"/>
      <c r="RHL1186" s="17"/>
      <c r="RHM1186" s="17"/>
      <c r="RHN1186" s="17"/>
      <c r="RHO1186" s="17"/>
      <c r="RHP1186" s="17"/>
      <c r="RHQ1186" s="17"/>
      <c r="RHR1186" s="17"/>
      <c r="RHS1186" s="17"/>
      <c r="RHT1186" s="17"/>
      <c r="RHU1186" s="17"/>
      <c r="RHV1186" s="17"/>
      <c r="RHW1186" s="17"/>
      <c r="RHX1186" s="17"/>
      <c r="RHY1186" s="17"/>
      <c r="RHZ1186" s="17"/>
      <c r="RIA1186" s="17"/>
      <c r="RIB1186" s="17"/>
      <c r="RIC1186" s="17"/>
      <c r="RID1186" s="17"/>
      <c r="RIE1186" s="17"/>
      <c r="RIF1186" s="17"/>
      <c r="RIG1186" s="17"/>
      <c r="RIH1186" s="17"/>
      <c r="RII1186" s="17"/>
      <c r="RIJ1186" s="17"/>
      <c r="RIK1186" s="17"/>
      <c r="RIL1186" s="17"/>
      <c r="RIM1186" s="17"/>
      <c r="RIN1186" s="17"/>
      <c r="RIO1186" s="17"/>
      <c r="RIP1186" s="17"/>
      <c r="RIQ1186" s="17"/>
      <c r="RIR1186" s="17"/>
      <c r="RIS1186" s="17"/>
      <c r="RIT1186" s="17"/>
      <c r="RIU1186" s="17"/>
      <c r="RIV1186" s="17"/>
      <c r="RIW1186" s="17"/>
      <c r="RIX1186" s="17"/>
      <c r="RIY1186" s="17"/>
      <c r="RIZ1186" s="17"/>
      <c r="RJA1186" s="17"/>
      <c r="RJB1186" s="17"/>
      <c r="RJC1186" s="17"/>
      <c r="RJD1186" s="17"/>
      <c r="RJE1186" s="17"/>
      <c r="RJF1186" s="17"/>
      <c r="RJG1186" s="17"/>
      <c r="RJH1186" s="17"/>
      <c r="RJI1186" s="17"/>
      <c r="RJJ1186" s="17"/>
      <c r="RJK1186" s="17"/>
      <c r="RJL1186" s="17"/>
      <c r="RJM1186" s="17"/>
      <c r="RJN1186" s="17"/>
      <c r="RJO1186" s="17"/>
      <c r="RJP1186" s="17"/>
      <c r="RJQ1186" s="17"/>
      <c r="RJR1186" s="17"/>
      <c r="RJS1186" s="17"/>
      <c r="RJT1186" s="17"/>
      <c r="RJU1186" s="17"/>
      <c r="RJV1186" s="17"/>
      <c r="RJW1186" s="17"/>
      <c r="RJX1186" s="17"/>
      <c r="RJY1186" s="17"/>
      <c r="RJZ1186" s="17"/>
      <c r="RKA1186" s="17"/>
      <c r="RKB1186" s="17"/>
      <c r="RKC1186" s="17"/>
      <c r="RKD1186" s="17"/>
      <c r="RKE1186" s="17"/>
      <c r="RKF1186" s="17"/>
      <c r="RKG1186" s="17"/>
      <c r="RKH1186" s="17"/>
      <c r="RKI1186" s="17"/>
      <c r="RKJ1186" s="17"/>
      <c r="RKK1186" s="17"/>
      <c r="RKL1186" s="17"/>
      <c r="RKM1186" s="17"/>
      <c r="RKN1186" s="17"/>
      <c r="RKO1186" s="17"/>
      <c r="RKP1186" s="17"/>
      <c r="RKQ1186" s="17"/>
      <c r="RKR1186" s="17"/>
      <c r="RKS1186" s="17"/>
      <c r="RKT1186" s="17"/>
      <c r="RKU1186" s="17"/>
      <c r="RKV1186" s="17"/>
      <c r="RKW1186" s="17"/>
      <c r="RKX1186" s="17"/>
      <c r="RKY1186" s="17"/>
      <c r="RKZ1186" s="17"/>
      <c r="RLA1186" s="17"/>
      <c r="RLB1186" s="17"/>
      <c r="RLC1186" s="17"/>
      <c r="RLD1186" s="17"/>
      <c r="RLE1186" s="17"/>
      <c r="RLF1186" s="17"/>
      <c r="RLG1186" s="17"/>
      <c r="RLH1186" s="17"/>
      <c r="RLI1186" s="17"/>
      <c r="RLJ1186" s="17"/>
      <c r="RLK1186" s="17"/>
      <c r="RLL1186" s="17"/>
      <c r="RLM1186" s="17"/>
      <c r="RLN1186" s="17"/>
      <c r="RLO1186" s="17"/>
      <c r="RLP1186" s="17"/>
      <c r="RLQ1186" s="17"/>
      <c r="RLR1186" s="17"/>
      <c r="RLS1186" s="17"/>
      <c r="RLT1186" s="17"/>
      <c r="RLU1186" s="17"/>
      <c r="RLV1186" s="17"/>
      <c r="RLW1186" s="17"/>
      <c r="RLX1186" s="17"/>
      <c r="RLY1186" s="17"/>
      <c r="RLZ1186" s="17"/>
      <c r="RMA1186" s="17"/>
      <c r="RMB1186" s="17"/>
      <c r="RMC1186" s="17"/>
      <c r="RMD1186" s="17"/>
      <c r="RME1186" s="17"/>
      <c r="RMF1186" s="17"/>
      <c r="RMG1186" s="17"/>
      <c r="RMH1186" s="17"/>
      <c r="RMI1186" s="17"/>
      <c r="RMJ1186" s="17"/>
      <c r="RMK1186" s="17"/>
      <c r="RML1186" s="17"/>
      <c r="RMM1186" s="17"/>
      <c r="RMN1186" s="17"/>
      <c r="RMO1186" s="17"/>
      <c r="RMP1186" s="17"/>
      <c r="RMQ1186" s="17"/>
      <c r="RMR1186" s="17"/>
      <c r="RMS1186" s="17"/>
      <c r="RMT1186" s="17"/>
      <c r="RMU1186" s="17"/>
      <c r="RMV1186" s="17"/>
      <c r="RMW1186" s="17"/>
      <c r="RMX1186" s="17"/>
      <c r="RMY1186" s="17"/>
      <c r="RMZ1186" s="17"/>
      <c r="RNA1186" s="17"/>
      <c r="RNB1186" s="17"/>
      <c r="RNC1186" s="17"/>
      <c r="RND1186" s="17"/>
      <c r="RNE1186" s="17"/>
      <c r="RNF1186" s="17"/>
      <c r="RNG1186" s="17"/>
      <c r="RNH1186" s="17"/>
      <c r="RNI1186" s="17"/>
      <c r="RNJ1186" s="17"/>
      <c r="RNK1186" s="17"/>
      <c r="RNL1186" s="17"/>
      <c r="RNM1186" s="17"/>
      <c r="RNN1186" s="17"/>
      <c r="RNO1186" s="17"/>
      <c r="RNP1186" s="17"/>
      <c r="RNQ1186" s="17"/>
      <c r="RNR1186" s="17"/>
      <c r="RNS1186" s="17"/>
      <c r="RNT1186" s="17"/>
      <c r="RNU1186" s="17"/>
      <c r="RNV1186" s="17"/>
      <c r="RNW1186" s="17"/>
      <c r="RNX1186" s="17"/>
      <c r="RNY1186" s="17"/>
      <c r="RNZ1186" s="17"/>
      <c r="ROA1186" s="17"/>
      <c r="ROB1186" s="17"/>
      <c r="ROC1186" s="17"/>
      <c r="ROD1186" s="17"/>
      <c r="ROE1186" s="17"/>
      <c r="ROF1186" s="17"/>
      <c r="ROG1186" s="17"/>
      <c r="ROH1186" s="17"/>
      <c r="ROI1186" s="17"/>
      <c r="ROJ1186" s="17"/>
      <c r="ROK1186" s="17"/>
      <c r="ROL1186" s="17"/>
      <c r="ROM1186" s="17"/>
      <c r="RON1186" s="17"/>
      <c r="ROO1186" s="17"/>
      <c r="ROP1186" s="17"/>
      <c r="ROQ1186" s="17"/>
      <c r="ROR1186" s="17"/>
      <c r="ROS1186" s="17"/>
      <c r="ROT1186" s="17"/>
      <c r="ROU1186" s="17"/>
      <c r="ROV1186" s="17"/>
      <c r="ROW1186" s="17"/>
      <c r="ROX1186" s="17"/>
      <c r="ROY1186" s="17"/>
      <c r="ROZ1186" s="17"/>
      <c r="RPA1186" s="17"/>
      <c r="RPB1186" s="17"/>
      <c r="RPC1186" s="17"/>
      <c r="RPD1186" s="17"/>
      <c r="RPE1186" s="17"/>
      <c r="RPF1186" s="17"/>
      <c r="RPG1186" s="17"/>
      <c r="RPH1186" s="17"/>
      <c r="RPI1186" s="17"/>
      <c r="RPJ1186" s="17"/>
      <c r="RPK1186" s="17"/>
      <c r="RPL1186" s="17"/>
      <c r="RPM1186" s="17"/>
      <c r="RPN1186" s="17"/>
      <c r="RPO1186" s="17"/>
      <c r="RPP1186" s="17"/>
      <c r="RPQ1186" s="17"/>
      <c r="RPR1186" s="17"/>
      <c r="RPS1186" s="17"/>
      <c r="RPT1186" s="17"/>
      <c r="RPU1186" s="17"/>
      <c r="RPV1186" s="17"/>
      <c r="RPW1186" s="17"/>
      <c r="RPX1186" s="17"/>
      <c r="RPY1186" s="17"/>
      <c r="RPZ1186" s="17"/>
      <c r="RQA1186" s="17"/>
      <c r="RQB1186" s="17"/>
      <c r="RQC1186" s="17"/>
      <c r="RQD1186" s="17"/>
      <c r="RQE1186" s="17"/>
      <c r="RQF1186" s="17"/>
      <c r="RQG1186" s="17"/>
      <c r="RQH1186" s="17"/>
      <c r="RQI1186" s="17"/>
      <c r="RQJ1186" s="17"/>
      <c r="RQK1186" s="17"/>
      <c r="RQL1186" s="17"/>
      <c r="RQM1186" s="17"/>
      <c r="RQN1186" s="17"/>
      <c r="RQO1186" s="17"/>
      <c r="RQP1186" s="17"/>
      <c r="RQQ1186" s="17"/>
      <c r="RQR1186" s="17"/>
      <c r="RQS1186" s="17"/>
      <c r="RQT1186" s="17"/>
      <c r="RQU1186" s="17"/>
      <c r="RQV1186" s="17"/>
      <c r="RQW1186" s="17"/>
      <c r="RQX1186" s="17"/>
      <c r="RQY1186" s="17"/>
      <c r="RQZ1186" s="17"/>
      <c r="RRA1186" s="17"/>
      <c r="RRB1186" s="17"/>
      <c r="RRC1186" s="17"/>
      <c r="RRD1186" s="17"/>
      <c r="RRE1186" s="17"/>
      <c r="RRF1186" s="17"/>
      <c r="RRG1186" s="17"/>
      <c r="RRH1186" s="17"/>
      <c r="RRI1186" s="17"/>
      <c r="RRJ1186" s="17"/>
      <c r="RRK1186" s="17"/>
      <c r="RRL1186" s="17"/>
      <c r="RRM1186" s="17"/>
      <c r="RRN1186" s="17"/>
      <c r="RRO1186" s="17"/>
      <c r="RRP1186" s="17"/>
      <c r="RRQ1186" s="17"/>
      <c r="RRR1186" s="17"/>
      <c r="RRS1186" s="17"/>
      <c r="RRT1186" s="17"/>
      <c r="RRU1186" s="17"/>
      <c r="RRV1186" s="17"/>
      <c r="RRW1186" s="17"/>
      <c r="RRX1186" s="17"/>
      <c r="RRY1186" s="17"/>
      <c r="RRZ1186" s="17"/>
      <c r="RSA1186" s="17"/>
      <c r="RSB1186" s="17"/>
      <c r="RSC1186" s="17"/>
      <c r="RSD1186" s="17"/>
      <c r="RSE1186" s="17"/>
      <c r="RSF1186" s="17"/>
      <c r="RSG1186" s="17"/>
      <c r="RSH1186" s="17"/>
      <c r="RSI1186" s="17"/>
      <c r="RSJ1186" s="17"/>
      <c r="RSK1186" s="17"/>
      <c r="RSL1186" s="17"/>
      <c r="RSM1186" s="17"/>
      <c r="RSN1186" s="17"/>
      <c r="RSO1186" s="17"/>
      <c r="RSP1186" s="17"/>
      <c r="RSQ1186" s="17"/>
      <c r="RSR1186" s="17"/>
      <c r="RSS1186" s="17"/>
      <c r="RST1186" s="17"/>
      <c r="RSU1186" s="17"/>
      <c r="RSV1186" s="17"/>
      <c r="RSW1186" s="17"/>
      <c r="RSX1186" s="17"/>
      <c r="RSY1186" s="17"/>
      <c r="RSZ1186" s="17"/>
      <c r="RTA1186" s="17"/>
      <c r="RTB1186" s="17"/>
      <c r="RTC1186" s="17"/>
      <c r="RTD1186" s="17"/>
      <c r="RTE1186" s="17"/>
      <c r="RTF1186" s="17"/>
      <c r="RTG1186" s="17"/>
      <c r="RTH1186" s="17"/>
      <c r="RTI1186" s="17"/>
      <c r="RTJ1186" s="17"/>
      <c r="RTK1186" s="17"/>
      <c r="RTL1186" s="17"/>
      <c r="RTM1186" s="17"/>
      <c r="RTN1186" s="17"/>
      <c r="RTO1186" s="17"/>
      <c r="RTP1186" s="17"/>
      <c r="RTQ1186" s="17"/>
      <c r="RTR1186" s="17"/>
      <c r="RTS1186" s="17"/>
      <c r="RTT1186" s="17"/>
      <c r="RTU1186" s="17"/>
      <c r="RTV1186" s="17"/>
      <c r="RTW1186" s="17"/>
      <c r="RTX1186" s="17"/>
      <c r="RTY1186" s="17"/>
      <c r="RTZ1186" s="17"/>
      <c r="RUA1186" s="17"/>
      <c r="RUB1186" s="17"/>
      <c r="RUC1186" s="17"/>
      <c r="RUD1186" s="17"/>
      <c r="RUE1186" s="17"/>
      <c r="RUF1186" s="17"/>
      <c r="RUG1186" s="17"/>
      <c r="RUH1186" s="17"/>
      <c r="RUI1186" s="17"/>
      <c r="RUJ1186" s="17"/>
      <c r="RUK1186" s="17"/>
      <c r="RUL1186" s="17"/>
      <c r="RUM1186" s="17"/>
      <c r="RUN1186" s="17"/>
      <c r="RUO1186" s="17"/>
      <c r="RUP1186" s="17"/>
      <c r="RUQ1186" s="17"/>
      <c r="RUR1186" s="17"/>
      <c r="RUS1186" s="17"/>
      <c r="RUT1186" s="17"/>
      <c r="RUU1186" s="17"/>
      <c r="RUV1186" s="17"/>
      <c r="RUW1186" s="17"/>
      <c r="RUX1186" s="17"/>
      <c r="RUY1186" s="17"/>
      <c r="RUZ1186" s="17"/>
      <c r="RVA1186" s="17"/>
      <c r="RVB1186" s="17"/>
      <c r="RVC1186" s="17"/>
      <c r="RVD1186" s="17"/>
      <c r="RVE1186" s="17"/>
      <c r="RVF1186" s="17"/>
      <c r="RVG1186" s="17"/>
      <c r="RVH1186" s="17"/>
      <c r="RVI1186" s="17"/>
      <c r="RVJ1186" s="17"/>
      <c r="RVK1186" s="17"/>
      <c r="RVL1186" s="17"/>
      <c r="RVM1186" s="17"/>
      <c r="RVN1186" s="17"/>
      <c r="RVO1186" s="17"/>
      <c r="RVP1186" s="17"/>
      <c r="RVQ1186" s="17"/>
      <c r="RVR1186" s="17"/>
      <c r="RVS1186" s="17"/>
      <c r="RVT1186" s="17"/>
      <c r="RVU1186" s="17"/>
      <c r="RVV1186" s="17"/>
      <c r="RVW1186" s="17"/>
      <c r="RVX1186" s="17"/>
      <c r="RVY1186" s="17"/>
      <c r="RVZ1186" s="17"/>
      <c r="RWA1186" s="17"/>
      <c r="RWB1186" s="17"/>
      <c r="RWC1186" s="17"/>
      <c r="RWD1186" s="17"/>
      <c r="RWE1186" s="17"/>
      <c r="RWF1186" s="17"/>
      <c r="RWG1186" s="17"/>
      <c r="RWH1186" s="17"/>
      <c r="RWI1186" s="17"/>
      <c r="RWJ1186" s="17"/>
      <c r="RWK1186" s="17"/>
      <c r="RWL1186" s="17"/>
      <c r="RWM1186" s="17"/>
      <c r="RWN1186" s="17"/>
      <c r="RWO1186" s="17"/>
      <c r="RWP1186" s="17"/>
      <c r="RWQ1186" s="17"/>
      <c r="RWR1186" s="17"/>
      <c r="RWS1186" s="17"/>
      <c r="RWT1186" s="17"/>
      <c r="RWU1186" s="17"/>
      <c r="RWV1186" s="17"/>
      <c r="RWW1186" s="17"/>
      <c r="RWX1186" s="17"/>
      <c r="RWY1186" s="17"/>
      <c r="RWZ1186" s="17"/>
      <c r="RXA1186" s="17"/>
      <c r="RXB1186" s="17"/>
      <c r="RXC1186" s="17"/>
      <c r="RXD1186" s="17"/>
      <c r="RXE1186" s="17"/>
      <c r="RXF1186" s="17"/>
      <c r="RXG1186" s="17"/>
      <c r="RXH1186" s="17"/>
      <c r="RXI1186" s="17"/>
      <c r="RXJ1186" s="17"/>
      <c r="RXK1186" s="17"/>
      <c r="RXL1186" s="17"/>
      <c r="RXM1186" s="17"/>
      <c r="RXN1186" s="17"/>
      <c r="RXO1186" s="17"/>
      <c r="RXP1186" s="17"/>
      <c r="RXQ1186" s="17"/>
      <c r="RXR1186" s="17"/>
      <c r="RXS1186" s="17"/>
      <c r="RXT1186" s="17"/>
      <c r="RXU1186" s="17"/>
      <c r="RXV1186" s="17"/>
      <c r="RXW1186" s="17"/>
      <c r="RXX1186" s="17"/>
      <c r="RXY1186" s="17"/>
      <c r="RXZ1186" s="17"/>
      <c r="RYA1186" s="17"/>
      <c r="RYB1186" s="17"/>
      <c r="RYC1186" s="17"/>
      <c r="RYD1186" s="17"/>
      <c r="RYE1186" s="17"/>
      <c r="RYF1186" s="17"/>
      <c r="RYG1186" s="17"/>
      <c r="RYH1186" s="17"/>
      <c r="RYI1186" s="17"/>
      <c r="RYJ1186" s="17"/>
      <c r="RYK1186" s="17"/>
      <c r="RYL1186" s="17"/>
      <c r="RYM1186" s="17"/>
      <c r="RYN1186" s="17"/>
      <c r="RYO1186" s="17"/>
      <c r="RYP1186" s="17"/>
      <c r="RYQ1186" s="17"/>
      <c r="RYR1186" s="17"/>
      <c r="RYS1186" s="17"/>
      <c r="RYT1186" s="17"/>
      <c r="RYU1186" s="17"/>
      <c r="RYV1186" s="17"/>
      <c r="RYW1186" s="17"/>
      <c r="RYX1186" s="17"/>
      <c r="RYY1186" s="17"/>
      <c r="RYZ1186" s="17"/>
      <c r="RZA1186" s="17"/>
      <c r="RZB1186" s="17"/>
      <c r="RZC1186" s="17"/>
      <c r="RZD1186" s="17"/>
      <c r="RZE1186" s="17"/>
      <c r="RZF1186" s="17"/>
      <c r="RZG1186" s="17"/>
      <c r="RZH1186" s="17"/>
      <c r="RZI1186" s="17"/>
      <c r="RZJ1186" s="17"/>
      <c r="RZK1186" s="17"/>
      <c r="RZL1186" s="17"/>
      <c r="RZM1186" s="17"/>
      <c r="RZN1186" s="17"/>
      <c r="RZO1186" s="17"/>
      <c r="RZP1186" s="17"/>
      <c r="RZQ1186" s="17"/>
      <c r="RZR1186" s="17"/>
      <c r="RZS1186" s="17"/>
      <c r="RZT1186" s="17"/>
      <c r="RZU1186" s="17"/>
      <c r="RZV1186" s="17"/>
      <c r="RZW1186" s="17"/>
      <c r="RZX1186" s="17"/>
      <c r="RZY1186" s="17"/>
      <c r="RZZ1186" s="17"/>
      <c r="SAA1186" s="17"/>
      <c r="SAB1186" s="17"/>
      <c r="SAC1186" s="17"/>
      <c r="SAD1186" s="17"/>
      <c r="SAE1186" s="17"/>
      <c r="SAF1186" s="17"/>
      <c r="SAG1186" s="17"/>
      <c r="SAH1186" s="17"/>
      <c r="SAI1186" s="17"/>
      <c r="SAJ1186" s="17"/>
      <c r="SAK1186" s="17"/>
      <c r="SAL1186" s="17"/>
      <c r="SAM1186" s="17"/>
      <c r="SAN1186" s="17"/>
      <c r="SAO1186" s="17"/>
      <c r="SAP1186" s="17"/>
      <c r="SAQ1186" s="17"/>
      <c r="SAR1186" s="17"/>
      <c r="SAS1186" s="17"/>
      <c r="SAT1186" s="17"/>
      <c r="SAU1186" s="17"/>
      <c r="SAV1186" s="17"/>
      <c r="SAW1186" s="17"/>
      <c r="SAX1186" s="17"/>
      <c r="SAY1186" s="17"/>
      <c r="SAZ1186" s="17"/>
      <c r="SBA1186" s="17"/>
      <c r="SBB1186" s="17"/>
      <c r="SBC1186" s="17"/>
      <c r="SBD1186" s="17"/>
      <c r="SBE1186" s="17"/>
      <c r="SBF1186" s="17"/>
      <c r="SBG1186" s="17"/>
      <c r="SBH1186" s="17"/>
      <c r="SBI1186" s="17"/>
      <c r="SBJ1186" s="17"/>
      <c r="SBK1186" s="17"/>
      <c r="SBL1186" s="17"/>
      <c r="SBM1186" s="17"/>
      <c r="SBN1186" s="17"/>
      <c r="SBO1186" s="17"/>
      <c r="SBP1186" s="17"/>
      <c r="SBQ1186" s="17"/>
      <c r="SBR1186" s="17"/>
      <c r="SBS1186" s="17"/>
      <c r="SBT1186" s="17"/>
      <c r="SBU1186" s="17"/>
      <c r="SBV1186" s="17"/>
      <c r="SBW1186" s="17"/>
      <c r="SBX1186" s="17"/>
      <c r="SBY1186" s="17"/>
      <c r="SBZ1186" s="17"/>
      <c r="SCA1186" s="17"/>
      <c r="SCB1186" s="17"/>
      <c r="SCC1186" s="17"/>
      <c r="SCD1186" s="17"/>
      <c r="SCE1186" s="17"/>
      <c r="SCF1186" s="17"/>
      <c r="SCG1186" s="17"/>
      <c r="SCH1186" s="17"/>
      <c r="SCI1186" s="17"/>
      <c r="SCJ1186" s="17"/>
      <c r="SCK1186" s="17"/>
      <c r="SCL1186" s="17"/>
      <c r="SCM1186" s="17"/>
      <c r="SCN1186" s="17"/>
      <c r="SCO1186" s="17"/>
      <c r="SCP1186" s="17"/>
      <c r="SCQ1186" s="17"/>
      <c r="SCR1186" s="17"/>
      <c r="SCS1186" s="17"/>
      <c r="SCT1186" s="17"/>
      <c r="SCU1186" s="17"/>
      <c r="SCV1186" s="17"/>
      <c r="SCW1186" s="17"/>
      <c r="SCX1186" s="17"/>
      <c r="SCY1186" s="17"/>
      <c r="SCZ1186" s="17"/>
      <c r="SDA1186" s="17"/>
      <c r="SDB1186" s="17"/>
      <c r="SDC1186" s="17"/>
      <c r="SDD1186" s="17"/>
      <c r="SDE1186" s="17"/>
      <c r="SDF1186" s="17"/>
      <c r="SDG1186" s="17"/>
      <c r="SDH1186" s="17"/>
      <c r="SDI1186" s="17"/>
      <c r="SDJ1186" s="17"/>
      <c r="SDK1186" s="17"/>
      <c r="SDL1186" s="17"/>
      <c r="SDM1186" s="17"/>
      <c r="SDN1186" s="17"/>
      <c r="SDO1186" s="17"/>
      <c r="SDP1186" s="17"/>
      <c r="SDQ1186" s="17"/>
      <c r="SDR1186" s="17"/>
      <c r="SDS1186" s="17"/>
      <c r="SDT1186" s="17"/>
      <c r="SDU1186" s="17"/>
      <c r="SDV1186" s="17"/>
      <c r="SDW1186" s="17"/>
      <c r="SDX1186" s="17"/>
      <c r="SDY1186" s="17"/>
      <c r="SDZ1186" s="17"/>
      <c r="SEA1186" s="17"/>
      <c r="SEB1186" s="17"/>
      <c r="SEC1186" s="17"/>
      <c r="SED1186" s="17"/>
      <c r="SEE1186" s="17"/>
      <c r="SEF1186" s="17"/>
      <c r="SEG1186" s="17"/>
      <c r="SEH1186" s="17"/>
      <c r="SEI1186" s="17"/>
      <c r="SEJ1186" s="17"/>
      <c r="SEK1186" s="17"/>
      <c r="SEL1186" s="17"/>
      <c r="SEM1186" s="17"/>
      <c r="SEN1186" s="17"/>
      <c r="SEO1186" s="17"/>
      <c r="SEP1186" s="17"/>
      <c r="SEQ1186" s="17"/>
      <c r="SER1186" s="17"/>
      <c r="SES1186" s="17"/>
      <c r="SET1186" s="17"/>
      <c r="SEU1186" s="17"/>
      <c r="SEV1186" s="17"/>
      <c r="SEW1186" s="17"/>
      <c r="SEX1186" s="17"/>
      <c r="SEY1186" s="17"/>
      <c r="SEZ1186" s="17"/>
      <c r="SFA1186" s="17"/>
      <c r="SFB1186" s="17"/>
      <c r="SFC1186" s="17"/>
      <c r="SFD1186" s="17"/>
      <c r="SFE1186" s="17"/>
      <c r="SFF1186" s="17"/>
      <c r="SFG1186" s="17"/>
      <c r="SFH1186" s="17"/>
      <c r="SFI1186" s="17"/>
      <c r="SFJ1186" s="17"/>
      <c r="SFK1186" s="17"/>
      <c r="SFL1186" s="17"/>
      <c r="SFM1186" s="17"/>
      <c r="SFN1186" s="17"/>
      <c r="SFO1186" s="17"/>
      <c r="SFP1186" s="17"/>
      <c r="SFQ1186" s="17"/>
      <c r="SFR1186" s="17"/>
      <c r="SFS1186" s="17"/>
      <c r="SFT1186" s="17"/>
      <c r="SFU1186" s="17"/>
      <c r="SFV1186" s="17"/>
      <c r="SFW1186" s="17"/>
      <c r="SFX1186" s="17"/>
      <c r="SFY1186" s="17"/>
      <c r="SFZ1186" s="17"/>
      <c r="SGA1186" s="17"/>
      <c r="SGB1186" s="17"/>
      <c r="SGC1186" s="17"/>
      <c r="SGD1186" s="17"/>
      <c r="SGE1186" s="17"/>
      <c r="SGF1186" s="17"/>
      <c r="SGG1186" s="17"/>
      <c r="SGH1186" s="17"/>
      <c r="SGI1186" s="17"/>
      <c r="SGJ1186" s="17"/>
      <c r="SGK1186" s="17"/>
      <c r="SGL1186" s="17"/>
      <c r="SGM1186" s="17"/>
      <c r="SGN1186" s="17"/>
      <c r="SGO1186" s="17"/>
      <c r="SGP1186" s="17"/>
      <c r="SGQ1186" s="17"/>
      <c r="SGR1186" s="17"/>
      <c r="SGS1186" s="17"/>
      <c r="SGT1186" s="17"/>
      <c r="SGU1186" s="17"/>
      <c r="SGV1186" s="17"/>
      <c r="SGW1186" s="17"/>
      <c r="SGX1186" s="17"/>
      <c r="SGY1186" s="17"/>
      <c r="SGZ1186" s="17"/>
      <c r="SHA1186" s="17"/>
      <c r="SHB1186" s="17"/>
      <c r="SHC1186" s="17"/>
      <c r="SHD1186" s="17"/>
      <c r="SHE1186" s="17"/>
      <c r="SHF1186" s="17"/>
      <c r="SHG1186" s="17"/>
      <c r="SHH1186" s="17"/>
      <c r="SHI1186" s="17"/>
      <c r="SHJ1186" s="17"/>
      <c r="SHK1186" s="17"/>
      <c r="SHL1186" s="17"/>
      <c r="SHM1186" s="17"/>
      <c r="SHN1186" s="17"/>
      <c r="SHO1186" s="17"/>
      <c r="SHP1186" s="17"/>
      <c r="SHQ1186" s="17"/>
      <c r="SHR1186" s="17"/>
      <c r="SHS1186" s="17"/>
      <c r="SHT1186" s="17"/>
      <c r="SHU1186" s="17"/>
      <c r="SHV1186" s="17"/>
      <c r="SHW1186" s="17"/>
      <c r="SHX1186" s="17"/>
      <c r="SHY1186" s="17"/>
      <c r="SHZ1186" s="17"/>
      <c r="SIA1186" s="17"/>
      <c r="SIB1186" s="17"/>
      <c r="SIC1186" s="17"/>
      <c r="SID1186" s="17"/>
      <c r="SIE1186" s="17"/>
      <c r="SIF1186" s="17"/>
      <c r="SIG1186" s="17"/>
      <c r="SIH1186" s="17"/>
      <c r="SII1186" s="17"/>
      <c r="SIJ1186" s="17"/>
      <c r="SIK1186" s="17"/>
      <c r="SIL1186" s="17"/>
      <c r="SIM1186" s="17"/>
      <c r="SIN1186" s="17"/>
      <c r="SIO1186" s="17"/>
      <c r="SIP1186" s="17"/>
      <c r="SIQ1186" s="17"/>
      <c r="SIR1186" s="17"/>
      <c r="SIS1186" s="17"/>
      <c r="SIT1186" s="17"/>
      <c r="SIU1186" s="17"/>
      <c r="SIV1186" s="17"/>
      <c r="SIW1186" s="17"/>
      <c r="SIX1186" s="17"/>
      <c r="SIY1186" s="17"/>
      <c r="SIZ1186" s="17"/>
      <c r="SJA1186" s="17"/>
      <c r="SJB1186" s="17"/>
      <c r="SJC1186" s="17"/>
      <c r="SJD1186" s="17"/>
      <c r="SJE1186" s="17"/>
      <c r="SJF1186" s="17"/>
      <c r="SJG1186" s="17"/>
      <c r="SJH1186" s="17"/>
      <c r="SJI1186" s="17"/>
      <c r="SJJ1186" s="17"/>
      <c r="SJK1186" s="17"/>
      <c r="SJL1186" s="17"/>
      <c r="SJM1186" s="17"/>
      <c r="SJN1186" s="17"/>
      <c r="SJO1186" s="17"/>
      <c r="SJP1186" s="17"/>
      <c r="SJQ1186" s="17"/>
      <c r="SJR1186" s="17"/>
      <c r="SJS1186" s="17"/>
      <c r="SJT1186" s="17"/>
      <c r="SJU1186" s="17"/>
      <c r="SJV1186" s="17"/>
      <c r="SJW1186" s="17"/>
      <c r="SJX1186" s="17"/>
      <c r="SJY1186" s="17"/>
      <c r="SJZ1186" s="17"/>
      <c r="SKA1186" s="17"/>
      <c r="SKB1186" s="17"/>
      <c r="SKC1186" s="17"/>
      <c r="SKD1186" s="17"/>
      <c r="SKE1186" s="17"/>
      <c r="SKF1186" s="17"/>
      <c r="SKG1186" s="17"/>
      <c r="SKH1186" s="17"/>
      <c r="SKI1186" s="17"/>
      <c r="SKJ1186" s="17"/>
      <c r="SKK1186" s="17"/>
      <c r="SKL1186" s="17"/>
      <c r="SKM1186" s="17"/>
      <c r="SKN1186" s="17"/>
      <c r="SKO1186" s="17"/>
      <c r="SKP1186" s="17"/>
      <c r="SKQ1186" s="17"/>
      <c r="SKR1186" s="17"/>
      <c r="SKS1186" s="17"/>
      <c r="SKT1186" s="17"/>
      <c r="SKU1186" s="17"/>
      <c r="SKV1186" s="17"/>
      <c r="SKW1186" s="17"/>
      <c r="SKX1186" s="17"/>
      <c r="SKY1186" s="17"/>
      <c r="SKZ1186" s="17"/>
      <c r="SLA1186" s="17"/>
      <c r="SLB1186" s="17"/>
      <c r="SLC1186" s="17"/>
      <c r="SLD1186" s="17"/>
      <c r="SLE1186" s="17"/>
      <c r="SLF1186" s="17"/>
      <c r="SLG1186" s="17"/>
      <c r="SLH1186" s="17"/>
      <c r="SLI1186" s="17"/>
      <c r="SLJ1186" s="17"/>
      <c r="SLK1186" s="17"/>
      <c r="SLL1186" s="17"/>
      <c r="SLM1186" s="17"/>
      <c r="SLN1186" s="17"/>
      <c r="SLO1186" s="17"/>
      <c r="SLP1186" s="17"/>
      <c r="SLQ1186" s="17"/>
      <c r="SLR1186" s="17"/>
      <c r="SLS1186" s="17"/>
      <c r="SLT1186" s="17"/>
      <c r="SLU1186" s="17"/>
      <c r="SLV1186" s="17"/>
      <c r="SLW1186" s="17"/>
      <c r="SLX1186" s="17"/>
      <c r="SLY1186" s="17"/>
      <c r="SLZ1186" s="17"/>
      <c r="SMA1186" s="17"/>
      <c r="SMB1186" s="17"/>
      <c r="SMC1186" s="17"/>
      <c r="SMD1186" s="17"/>
      <c r="SME1186" s="17"/>
      <c r="SMF1186" s="17"/>
      <c r="SMG1186" s="17"/>
      <c r="SMH1186" s="17"/>
      <c r="SMI1186" s="17"/>
      <c r="SMJ1186" s="17"/>
      <c r="SMK1186" s="17"/>
      <c r="SML1186" s="17"/>
      <c r="SMM1186" s="17"/>
      <c r="SMN1186" s="17"/>
      <c r="SMO1186" s="17"/>
      <c r="SMP1186" s="17"/>
      <c r="SMQ1186" s="17"/>
      <c r="SMR1186" s="17"/>
      <c r="SMS1186" s="17"/>
      <c r="SMT1186" s="17"/>
      <c r="SMU1186" s="17"/>
      <c r="SMV1186" s="17"/>
      <c r="SMW1186" s="17"/>
      <c r="SMX1186" s="17"/>
      <c r="SMY1186" s="17"/>
      <c r="SMZ1186" s="17"/>
      <c r="SNA1186" s="17"/>
      <c r="SNB1186" s="17"/>
      <c r="SNC1186" s="17"/>
      <c r="SND1186" s="17"/>
      <c r="SNE1186" s="17"/>
      <c r="SNF1186" s="17"/>
      <c r="SNG1186" s="17"/>
      <c r="SNH1186" s="17"/>
      <c r="SNI1186" s="17"/>
      <c r="SNJ1186" s="17"/>
      <c r="SNK1186" s="17"/>
      <c r="SNL1186" s="17"/>
      <c r="SNM1186" s="17"/>
      <c r="SNN1186" s="17"/>
      <c r="SNO1186" s="17"/>
      <c r="SNP1186" s="17"/>
      <c r="SNQ1186" s="17"/>
      <c r="SNR1186" s="17"/>
      <c r="SNS1186" s="17"/>
      <c r="SNT1186" s="17"/>
      <c r="SNU1186" s="17"/>
      <c r="SNV1186" s="17"/>
      <c r="SNW1186" s="17"/>
      <c r="SNX1186" s="17"/>
      <c r="SNY1186" s="17"/>
      <c r="SNZ1186" s="17"/>
      <c r="SOA1186" s="17"/>
      <c r="SOB1186" s="17"/>
      <c r="SOC1186" s="17"/>
      <c r="SOD1186" s="17"/>
      <c r="SOE1186" s="17"/>
      <c r="SOF1186" s="17"/>
      <c r="SOG1186" s="17"/>
      <c r="SOH1186" s="17"/>
      <c r="SOI1186" s="17"/>
      <c r="SOJ1186" s="17"/>
      <c r="SOK1186" s="17"/>
      <c r="SOL1186" s="17"/>
      <c r="SOM1186" s="17"/>
      <c r="SON1186" s="17"/>
      <c r="SOO1186" s="17"/>
      <c r="SOP1186" s="17"/>
      <c r="SOQ1186" s="17"/>
      <c r="SOR1186" s="17"/>
      <c r="SOS1186" s="17"/>
      <c r="SOT1186" s="17"/>
      <c r="SOU1186" s="17"/>
      <c r="SOV1186" s="17"/>
      <c r="SOW1186" s="17"/>
      <c r="SOX1186" s="17"/>
      <c r="SOY1186" s="17"/>
      <c r="SOZ1186" s="17"/>
      <c r="SPA1186" s="17"/>
      <c r="SPB1186" s="17"/>
      <c r="SPC1186" s="17"/>
      <c r="SPD1186" s="17"/>
      <c r="SPE1186" s="17"/>
      <c r="SPF1186" s="17"/>
      <c r="SPG1186" s="17"/>
      <c r="SPH1186" s="17"/>
      <c r="SPI1186" s="17"/>
      <c r="SPJ1186" s="17"/>
      <c r="SPK1186" s="17"/>
      <c r="SPL1186" s="17"/>
      <c r="SPM1186" s="17"/>
      <c r="SPN1186" s="17"/>
      <c r="SPO1186" s="17"/>
      <c r="SPP1186" s="17"/>
      <c r="SPQ1186" s="17"/>
      <c r="SPR1186" s="17"/>
      <c r="SPS1186" s="17"/>
      <c r="SPT1186" s="17"/>
      <c r="SPU1186" s="17"/>
      <c r="SPV1186" s="17"/>
      <c r="SPW1186" s="17"/>
      <c r="SPX1186" s="17"/>
      <c r="SPY1186" s="17"/>
      <c r="SPZ1186" s="17"/>
      <c r="SQA1186" s="17"/>
      <c r="SQB1186" s="17"/>
      <c r="SQC1186" s="17"/>
      <c r="SQD1186" s="17"/>
      <c r="SQE1186" s="17"/>
      <c r="SQF1186" s="17"/>
      <c r="SQG1186" s="17"/>
      <c r="SQH1186" s="17"/>
      <c r="SQI1186" s="17"/>
      <c r="SQJ1186" s="17"/>
      <c r="SQK1186" s="17"/>
      <c r="SQL1186" s="17"/>
      <c r="SQM1186" s="17"/>
      <c r="SQN1186" s="17"/>
      <c r="SQO1186" s="17"/>
      <c r="SQP1186" s="17"/>
      <c r="SQQ1186" s="17"/>
      <c r="SQR1186" s="17"/>
      <c r="SQS1186" s="17"/>
      <c r="SQT1186" s="17"/>
      <c r="SQU1186" s="17"/>
      <c r="SQV1186" s="17"/>
      <c r="SQW1186" s="17"/>
      <c r="SQX1186" s="17"/>
      <c r="SQY1186" s="17"/>
      <c r="SQZ1186" s="17"/>
      <c r="SRA1186" s="17"/>
      <c r="SRB1186" s="17"/>
      <c r="SRC1186" s="17"/>
      <c r="SRD1186" s="17"/>
      <c r="SRE1186" s="17"/>
      <c r="SRF1186" s="17"/>
      <c r="SRG1186" s="17"/>
      <c r="SRH1186" s="17"/>
      <c r="SRI1186" s="17"/>
      <c r="SRJ1186" s="17"/>
      <c r="SRK1186" s="17"/>
      <c r="SRL1186" s="17"/>
      <c r="SRM1186" s="17"/>
      <c r="SRN1186" s="17"/>
      <c r="SRO1186" s="17"/>
      <c r="SRP1186" s="17"/>
      <c r="SRQ1186" s="17"/>
      <c r="SRR1186" s="17"/>
      <c r="SRS1186" s="17"/>
      <c r="SRT1186" s="17"/>
      <c r="SRU1186" s="17"/>
      <c r="SRV1186" s="17"/>
      <c r="SRW1186" s="17"/>
      <c r="SRX1186" s="17"/>
      <c r="SRY1186" s="17"/>
      <c r="SRZ1186" s="17"/>
      <c r="SSA1186" s="17"/>
      <c r="SSB1186" s="17"/>
      <c r="SSC1186" s="17"/>
      <c r="SSD1186" s="17"/>
      <c r="SSE1186" s="17"/>
      <c r="SSF1186" s="17"/>
      <c r="SSG1186" s="17"/>
      <c r="SSH1186" s="17"/>
      <c r="SSI1186" s="17"/>
      <c r="SSJ1186" s="17"/>
      <c r="SSK1186" s="17"/>
      <c r="SSL1186" s="17"/>
      <c r="SSM1186" s="17"/>
      <c r="SSN1186" s="17"/>
      <c r="SSO1186" s="17"/>
      <c r="SSP1186" s="17"/>
      <c r="SSQ1186" s="17"/>
      <c r="SSR1186" s="17"/>
      <c r="SSS1186" s="17"/>
      <c r="SST1186" s="17"/>
      <c r="SSU1186" s="17"/>
      <c r="SSV1186" s="17"/>
      <c r="SSW1186" s="17"/>
      <c r="SSX1186" s="17"/>
      <c r="SSY1186" s="17"/>
      <c r="SSZ1186" s="17"/>
      <c r="STA1186" s="17"/>
      <c r="STB1186" s="17"/>
      <c r="STC1186" s="17"/>
      <c r="STD1186" s="17"/>
      <c r="STE1186" s="17"/>
      <c r="STF1186" s="17"/>
      <c r="STG1186" s="17"/>
      <c r="STH1186" s="17"/>
      <c r="STI1186" s="17"/>
      <c r="STJ1186" s="17"/>
      <c r="STK1186" s="17"/>
      <c r="STL1186" s="17"/>
      <c r="STM1186" s="17"/>
      <c r="STN1186" s="17"/>
      <c r="STO1186" s="17"/>
      <c r="STP1186" s="17"/>
      <c r="STQ1186" s="17"/>
      <c r="STR1186" s="17"/>
      <c r="STS1186" s="17"/>
      <c r="STT1186" s="17"/>
      <c r="STU1186" s="17"/>
      <c r="STV1186" s="17"/>
      <c r="STW1186" s="17"/>
      <c r="STX1186" s="17"/>
      <c r="STY1186" s="17"/>
      <c r="STZ1186" s="17"/>
      <c r="SUA1186" s="17"/>
      <c r="SUB1186" s="17"/>
      <c r="SUC1186" s="17"/>
      <c r="SUD1186" s="17"/>
      <c r="SUE1186" s="17"/>
      <c r="SUF1186" s="17"/>
      <c r="SUG1186" s="17"/>
      <c r="SUH1186" s="17"/>
      <c r="SUI1186" s="17"/>
      <c r="SUJ1186" s="17"/>
      <c r="SUK1186" s="17"/>
      <c r="SUL1186" s="17"/>
      <c r="SUM1186" s="17"/>
      <c r="SUN1186" s="17"/>
      <c r="SUO1186" s="17"/>
      <c r="SUP1186" s="17"/>
      <c r="SUQ1186" s="17"/>
      <c r="SUR1186" s="17"/>
      <c r="SUS1186" s="17"/>
      <c r="SUT1186" s="17"/>
      <c r="SUU1186" s="17"/>
      <c r="SUV1186" s="17"/>
      <c r="SUW1186" s="17"/>
      <c r="SUX1186" s="17"/>
      <c r="SUY1186" s="17"/>
      <c r="SUZ1186" s="17"/>
      <c r="SVA1186" s="17"/>
      <c r="SVB1186" s="17"/>
      <c r="SVC1186" s="17"/>
      <c r="SVD1186" s="17"/>
      <c r="SVE1186" s="17"/>
      <c r="SVF1186" s="17"/>
      <c r="SVG1186" s="17"/>
      <c r="SVH1186" s="17"/>
      <c r="SVI1186" s="17"/>
      <c r="SVJ1186" s="17"/>
      <c r="SVK1186" s="17"/>
      <c r="SVL1186" s="17"/>
      <c r="SVM1186" s="17"/>
      <c r="SVN1186" s="17"/>
      <c r="SVO1186" s="17"/>
      <c r="SVP1186" s="17"/>
      <c r="SVQ1186" s="17"/>
      <c r="SVR1186" s="17"/>
      <c r="SVS1186" s="17"/>
      <c r="SVT1186" s="17"/>
      <c r="SVU1186" s="17"/>
      <c r="SVV1186" s="17"/>
      <c r="SVW1186" s="17"/>
      <c r="SVX1186" s="17"/>
      <c r="SVY1186" s="17"/>
      <c r="SVZ1186" s="17"/>
      <c r="SWA1186" s="17"/>
      <c r="SWB1186" s="17"/>
      <c r="SWC1186" s="17"/>
      <c r="SWD1186" s="17"/>
      <c r="SWE1186" s="17"/>
      <c r="SWF1186" s="17"/>
      <c r="SWG1186" s="17"/>
      <c r="SWH1186" s="17"/>
      <c r="SWI1186" s="17"/>
      <c r="SWJ1186" s="17"/>
      <c r="SWK1186" s="17"/>
      <c r="SWL1186" s="17"/>
      <c r="SWM1186" s="17"/>
      <c r="SWN1186" s="17"/>
      <c r="SWO1186" s="17"/>
      <c r="SWP1186" s="17"/>
      <c r="SWQ1186" s="17"/>
      <c r="SWR1186" s="17"/>
      <c r="SWS1186" s="17"/>
      <c r="SWT1186" s="17"/>
      <c r="SWU1186" s="17"/>
      <c r="SWV1186" s="17"/>
      <c r="SWW1186" s="17"/>
      <c r="SWX1186" s="17"/>
      <c r="SWY1186" s="17"/>
      <c r="SWZ1186" s="17"/>
      <c r="SXA1186" s="17"/>
      <c r="SXB1186" s="17"/>
      <c r="SXC1186" s="17"/>
      <c r="SXD1186" s="17"/>
      <c r="SXE1186" s="17"/>
      <c r="SXF1186" s="17"/>
      <c r="SXG1186" s="17"/>
      <c r="SXH1186" s="17"/>
      <c r="SXI1186" s="17"/>
      <c r="SXJ1186" s="17"/>
      <c r="SXK1186" s="17"/>
      <c r="SXL1186" s="17"/>
      <c r="SXM1186" s="17"/>
      <c r="SXN1186" s="17"/>
      <c r="SXO1186" s="17"/>
      <c r="SXP1186" s="17"/>
      <c r="SXQ1186" s="17"/>
      <c r="SXR1186" s="17"/>
      <c r="SXS1186" s="17"/>
      <c r="SXT1186" s="17"/>
      <c r="SXU1186" s="17"/>
      <c r="SXV1186" s="17"/>
      <c r="SXW1186" s="17"/>
      <c r="SXX1186" s="17"/>
      <c r="SXY1186" s="17"/>
      <c r="SXZ1186" s="17"/>
      <c r="SYA1186" s="17"/>
      <c r="SYB1186" s="17"/>
      <c r="SYC1186" s="17"/>
      <c r="SYD1186" s="17"/>
      <c r="SYE1186" s="17"/>
      <c r="SYF1186" s="17"/>
      <c r="SYG1186" s="17"/>
      <c r="SYH1186" s="17"/>
      <c r="SYI1186" s="17"/>
      <c r="SYJ1186" s="17"/>
      <c r="SYK1186" s="17"/>
      <c r="SYL1186" s="17"/>
      <c r="SYM1186" s="17"/>
      <c r="SYN1186" s="17"/>
      <c r="SYO1186" s="17"/>
      <c r="SYP1186" s="17"/>
      <c r="SYQ1186" s="17"/>
      <c r="SYR1186" s="17"/>
      <c r="SYS1186" s="17"/>
      <c r="SYT1186" s="17"/>
      <c r="SYU1186" s="17"/>
      <c r="SYV1186" s="17"/>
      <c r="SYW1186" s="17"/>
      <c r="SYX1186" s="17"/>
      <c r="SYY1186" s="17"/>
      <c r="SYZ1186" s="17"/>
      <c r="SZA1186" s="17"/>
      <c r="SZB1186" s="17"/>
      <c r="SZC1186" s="17"/>
      <c r="SZD1186" s="17"/>
      <c r="SZE1186" s="17"/>
      <c r="SZF1186" s="17"/>
      <c r="SZG1186" s="17"/>
      <c r="SZH1186" s="17"/>
      <c r="SZI1186" s="17"/>
      <c r="SZJ1186" s="17"/>
      <c r="SZK1186" s="17"/>
      <c r="SZL1186" s="17"/>
      <c r="SZM1186" s="17"/>
      <c r="SZN1186" s="17"/>
      <c r="SZO1186" s="17"/>
      <c r="SZP1186" s="17"/>
      <c r="SZQ1186" s="17"/>
      <c r="SZR1186" s="17"/>
      <c r="SZS1186" s="17"/>
      <c r="SZT1186" s="17"/>
      <c r="SZU1186" s="17"/>
      <c r="SZV1186" s="17"/>
      <c r="SZW1186" s="17"/>
      <c r="SZX1186" s="17"/>
      <c r="SZY1186" s="17"/>
      <c r="SZZ1186" s="17"/>
      <c r="TAA1186" s="17"/>
      <c r="TAB1186" s="17"/>
      <c r="TAC1186" s="17"/>
      <c r="TAD1186" s="17"/>
      <c r="TAE1186" s="17"/>
      <c r="TAF1186" s="17"/>
      <c r="TAG1186" s="17"/>
      <c r="TAH1186" s="17"/>
      <c r="TAI1186" s="17"/>
      <c r="TAJ1186" s="17"/>
      <c r="TAK1186" s="17"/>
      <c r="TAL1186" s="17"/>
      <c r="TAM1186" s="17"/>
      <c r="TAN1186" s="17"/>
      <c r="TAO1186" s="17"/>
      <c r="TAP1186" s="17"/>
      <c r="TAQ1186" s="17"/>
      <c r="TAR1186" s="17"/>
      <c r="TAS1186" s="17"/>
      <c r="TAT1186" s="17"/>
      <c r="TAU1186" s="17"/>
      <c r="TAV1186" s="17"/>
      <c r="TAW1186" s="17"/>
      <c r="TAX1186" s="17"/>
      <c r="TAY1186" s="17"/>
      <c r="TAZ1186" s="17"/>
      <c r="TBA1186" s="17"/>
      <c r="TBB1186" s="17"/>
      <c r="TBC1186" s="17"/>
      <c r="TBD1186" s="17"/>
      <c r="TBE1186" s="17"/>
      <c r="TBF1186" s="17"/>
      <c r="TBG1186" s="17"/>
      <c r="TBH1186" s="17"/>
      <c r="TBI1186" s="17"/>
      <c r="TBJ1186" s="17"/>
      <c r="TBK1186" s="17"/>
      <c r="TBL1186" s="17"/>
      <c r="TBM1186" s="17"/>
      <c r="TBN1186" s="17"/>
      <c r="TBO1186" s="17"/>
      <c r="TBP1186" s="17"/>
      <c r="TBQ1186" s="17"/>
      <c r="TBR1186" s="17"/>
      <c r="TBS1186" s="17"/>
      <c r="TBT1186" s="17"/>
      <c r="TBU1186" s="17"/>
      <c r="TBV1186" s="17"/>
      <c r="TBW1186" s="17"/>
      <c r="TBX1186" s="17"/>
      <c r="TBY1186" s="17"/>
      <c r="TBZ1186" s="17"/>
      <c r="TCA1186" s="17"/>
      <c r="TCB1186" s="17"/>
      <c r="TCC1186" s="17"/>
      <c r="TCD1186" s="17"/>
      <c r="TCE1186" s="17"/>
      <c r="TCF1186" s="17"/>
      <c r="TCG1186" s="17"/>
      <c r="TCH1186" s="17"/>
      <c r="TCI1186" s="17"/>
      <c r="TCJ1186" s="17"/>
      <c r="TCK1186" s="17"/>
      <c r="TCL1186" s="17"/>
      <c r="TCM1186" s="17"/>
      <c r="TCN1186" s="17"/>
      <c r="TCO1186" s="17"/>
      <c r="TCP1186" s="17"/>
      <c r="TCQ1186" s="17"/>
      <c r="TCR1186" s="17"/>
      <c r="TCS1186" s="17"/>
      <c r="TCT1186" s="17"/>
      <c r="TCU1186" s="17"/>
      <c r="TCV1186" s="17"/>
      <c r="TCW1186" s="17"/>
      <c r="TCX1186" s="17"/>
      <c r="TCY1186" s="17"/>
      <c r="TCZ1186" s="17"/>
      <c r="TDA1186" s="17"/>
      <c r="TDB1186" s="17"/>
      <c r="TDC1186" s="17"/>
      <c r="TDD1186" s="17"/>
      <c r="TDE1186" s="17"/>
      <c r="TDF1186" s="17"/>
      <c r="TDG1186" s="17"/>
      <c r="TDH1186" s="17"/>
      <c r="TDI1186" s="17"/>
      <c r="TDJ1186" s="17"/>
      <c r="TDK1186" s="17"/>
      <c r="TDL1186" s="17"/>
      <c r="TDM1186" s="17"/>
      <c r="TDN1186" s="17"/>
      <c r="TDO1186" s="17"/>
      <c r="TDP1186" s="17"/>
      <c r="TDQ1186" s="17"/>
      <c r="TDR1186" s="17"/>
      <c r="TDS1186" s="17"/>
      <c r="TDT1186" s="17"/>
      <c r="TDU1186" s="17"/>
      <c r="TDV1186" s="17"/>
      <c r="TDW1186" s="17"/>
      <c r="TDX1186" s="17"/>
      <c r="TDY1186" s="17"/>
      <c r="TDZ1186" s="17"/>
      <c r="TEA1186" s="17"/>
      <c r="TEB1186" s="17"/>
      <c r="TEC1186" s="17"/>
      <c r="TED1186" s="17"/>
      <c r="TEE1186" s="17"/>
      <c r="TEF1186" s="17"/>
      <c r="TEG1186" s="17"/>
      <c r="TEH1186" s="17"/>
      <c r="TEI1186" s="17"/>
      <c r="TEJ1186" s="17"/>
      <c r="TEK1186" s="17"/>
      <c r="TEL1186" s="17"/>
      <c r="TEM1186" s="17"/>
      <c r="TEN1186" s="17"/>
      <c r="TEO1186" s="17"/>
      <c r="TEP1186" s="17"/>
      <c r="TEQ1186" s="17"/>
      <c r="TER1186" s="17"/>
      <c r="TES1186" s="17"/>
      <c r="TET1186" s="17"/>
      <c r="TEU1186" s="17"/>
      <c r="TEV1186" s="17"/>
      <c r="TEW1186" s="17"/>
      <c r="TEX1186" s="17"/>
      <c r="TEY1186" s="17"/>
      <c r="TEZ1186" s="17"/>
      <c r="TFA1186" s="17"/>
      <c r="TFB1186" s="17"/>
      <c r="TFC1186" s="17"/>
      <c r="TFD1186" s="17"/>
      <c r="TFE1186" s="17"/>
      <c r="TFF1186" s="17"/>
      <c r="TFG1186" s="17"/>
      <c r="TFH1186" s="17"/>
      <c r="TFI1186" s="17"/>
      <c r="TFJ1186" s="17"/>
      <c r="TFK1186" s="17"/>
      <c r="TFL1186" s="17"/>
      <c r="TFM1186" s="17"/>
      <c r="TFN1186" s="17"/>
      <c r="TFO1186" s="17"/>
      <c r="TFP1186" s="17"/>
      <c r="TFQ1186" s="17"/>
      <c r="TFR1186" s="17"/>
      <c r="TFS1186" s="17"/>
      <c r="TFT1186" s="17"/>
      <c r="TFU1186" s="17"/>
      <c r="TFV1186" s="17"/>
      <c r="TFW1186" s="17"/>
      <c r="TFX1186" s="17"/>
      <c r="TFY1186" s="17"/>
      <c r="TFZ1186" s="17"/>
      <c r="TGA1186" s="17"/>
      <c r="TGB1186" s="17"/>
      <c r="TGC1186" s="17"/>
      <c r="TGD1186" s="17"/>
      <c r="TGE1186" s="17"/>
      <c r="TGF1186" s="17"/>
      <c r="TGG1186" s="17"/>
      <c r="TGH1186" s="17"/>
      <c r="TGI1186" s="17"/>
      <c r="TGJ1186" s="17"/>
      <c r="TGK1186" s="17"/>
      <c r="TGL1186" s="17"/>
      <c r="TGM1186" s="17"/>
      <c r="TGN1186" s="17"/>
      <c r="TGO1186" s="17"/>
      <c r="TGP1186" s="17"/>
      <c r="TGQ1186" s="17"/>
      <c r="TGR1186" s="17"/>
      <c r="TGS1186" s="17"/>
      <c r="TGT1186" s="17"/>
      <c r="TGU1186" s="17"/>
      <c r="TGV1186" s="17"/>
      <c r="TGW1186" s="17"/>
      <c r="TGX1186" s="17"/>
      <c r="TGY1186" s="17"/>
      <c r="TGZ1186" s="17"/>
      <c r="THA1186" s="17"/>
      <c r="THB1186" s="17"/>
      <c r="THC1186" s="17"/>
      <c r="THD1186" s="17"/>
      <c r="THE1186" s="17"/>
      <c r="THF1186" s="17"/>
      <c r="THG1186" s="17"/>
      <c r="THH1186" s="17"/>
      <c r="THI1186" s="17"/>
      <c r="THJ1186" s="17"/>
      <c r="THK1186" s="17"/>
      <c r="THL1186" s="17"/>
      <c r="THM1186" s="17"/>
      <c r="THN1186" s="17"/>
      <c r="THO1186" s="17"/>
      <c r="THP1186" s="17"/>
      <c r="THQ1186" s="17"/>
      <c r="THR1186" s="17"/>
      <c r="THS1186" s="17"/>
      <c r="THT1186" s="17"/>
      <c r="THU1186" s="17"/>
      <c r="THV1186" s="17"/>
      <c r="THW1186" s="17"/>
      <c r="THX1186" s="17"/>
      <c r="THY1186" s="17"/>
      <c r="THZ1186" s="17"/>
      <c r="TIA1186" s="17"/>
      <c r="TIB1186" s="17"/>
      <c r="TIC1186" s="17"/>
      <c r="TID1186" s="17"/>
      <c r="TIE1186" s="17"/>
      <c r="TIF1186" s="17"/>
      <c r="TIG1186" s="17"/>
      <c r="TIH1186" s="17"/>
      <c r="TII1186" s="17"/>
      <c r="TIJ1186" s="17"/>
      <c r="TIK1186" s="17"/>
      <c r="TIL1186" s="17"/>
      <c r="TIM1186" s="17"/>
      <c r="TIN1186" s="17"/>
      <c r="TIO1186" s="17"/>
      <c r="TIP1186" s="17"/>
      <c r="TIQ1186" s="17"/>
      <c r="TIR1186" s="17"/>
      <c r="TIS1186" s="17"/>
      <c r="TIT1186" s="17"/>
      <c r="TIU1186" s="17"/>
      <c r="TIV1186" s="17"/>
      <c r="TIW1186" s="17"/>
      <c r="TIX1186" s="17"/>
      <c r="TIY1186" s="17"/>
      <c r="TIZ1186" s="17"/>
      <c r="TJA1186" s="17"/>
      <c r="TJB1186" s="17"/>
      <c r="TJC1186" s="17"/>
      <c r="TJD1186" s="17"/>
      <c r="TJE1186" s="17"/>
      <c r="TJF1186" s="17"/>
      <c r="TJG1186" s="17"/>
      <c r="TJH1186" s="17"/>
      <c r="TJI1186" s="17"/>
      <c r="TJJ1186" s="17"/>
      <c r="TJK1186" s="17"/>
      <c r="TJL1186" s="17"/>
      <c r="TJM1186" s="17"/>
      <c r="TJN1186" s="17"/>
      <c r="TJO1186" s="17"/>
      <c r="TJP1186" s="17"/>
      <c r="TJQ1186" s="17"/>
      <c r="TJR1186" s="17"/>
      <c r="TJS1186" s="17"/>
      <c r="TJT1186" s="17"/>
      <c r="TJU1186" s="17"/>
      <c r="TJV1186" s="17"/>
      <c r="TJW1186" s="17"/>
      <c r="TJX1186" s="17"/>
      <c r="TJY1186" s="17"/>
      <c r="TJZ1186" s="17"/>
      <c r="TKA1186" s="17"/>
      <c r="TKB1186" s="17"/>
      <c r="TKC1186" s="17"/>
      <c r="TKD1186" s="17"/>
      <c r="TKE1186" s="17"/>
      <c r="TKF1186" s="17"/>
      <c r="TKG1186" s="17"/>
      <c r="TKH1186" s="17"/>
      <c r="TKI1186" s="17"/>
      <c r="TKJ1186" s="17"/>
      <c r="TKK1186" s="17"/>
      <c r="TKL1186" s="17"/>
      <c r="TKM1186" s="17"/>
      <c r="TKN1186" s="17"/>
      <c r="TKO1186" s="17"/>
      <c r="TKP1186" s="17"/>
      <c r="TKQ1186" s="17"/>
      <c r="TKR1186" s="17"/>
      <c r="TKS1186" s="17"/>
      <c r="TKT1186" s="17"/>
      <c r="TKU1186" s="17"/>
      <c r="TKV1186" s="17"/>
      <c r="TKW1186" s="17"/>
      <c r="TKX1186" s="17"/>
      <c r="TKY1186" s="17"/>
      <c r="TKZ1186" s="17"/>
      <c r="TLA1186" s="17"/>
      <c r="TLB1186" s="17"/>
      <c r="TLC1186" s="17"/>
      <c r="TLD1186" s="17"/>
      <c r="TLE1186" s="17"/>
      <c r="TLF1186" s="17"/>
      <c r="TLG1186" s="17"/>
      <c r="TLH1186" s="17"/>
      <c r="TLI1186" s="17"/>
      <c r="TLJ1186" s="17"/>
      <c r="TLK1186" s="17"/>
      <c r="TLL1186" s="17"/>
      <c r="TLM1186" s="17"/>
      <c r="TLN1186" s="17"/>
      <c r="TLO1186" s="17"/>
      <c r="TLP1186" s="17"/>
      <c r="TLQ1186" s="17"/>
      <c r="TLR1186" s="17"/>
      <c r="TLS1186" s="17"/>
      <c r="TLT1186" s="17"/>
      <c r="TLU1186" s="17"/>
      <c r="TLV1186" s="17"/>
      <c r="TLW1186" s="17"/>
      <c r="TLX1186" s="17"/>
      <c r="TLY1186" s="17"/>
      <c r="TLZ1186" s="17"/>
      <c r="TMA1186" s="17"/>
      <c r="TMB1186" s="17"/>
      <c r="TMC1186" s="17"/>
      <c r="TMD1186" s="17"/>
      <c r="TME1186" s="17"/>
      <c r="TMF1186" s="17"/>
      <c r="TMG1186" s="17"/>
      <c r="TMH1186" s="17"/>
      <c r="TMI1186" s="17"/>
      <c r="TMJ1186" s="17"/>
      <c r="TMK1186" s="17"/>
      <c r="TML1186" s="17"/>
      <c r="TMM1186" s="17"/>
      <c r="TMN1186" s="17"/>
      <c r="TMO1186" s="17"/>
      <c r="TMP1186" s="17"/>
      <c r="TMQ1186" s="17"/>
      <c r="TMR1186" s="17"/>
      <c r="TMS1186" s="17"/>
      <c r="TMT1186" s="17"/>
      <c r="TMU1186" s="17"/>
      <c r="TMV1186" s="17"/>
      <c r="TMW1186" s="17"/>
      <c r="TMX1186" s="17"/>
      <c r="TMY1186" s="17"/>
      <c r="TMZ1186" s="17"/>
      <c r="TNA1186" s="17"/>
      <c r="TNB1186" s="17"/>
      <c r="TNC1186" s="17"/>
      <c r="TND1186" s="17"/>
      <c r="TNE1186" s="17"/>
      <c r="TNF1186" s="17"/>
      <c r="TNG1186" s="17"/>
      <c r="TNH1186" s="17"/>
      <c r="TNI1186" s="17"/>
      <c r="TNJ1186" s="17"/>
      <c r="TNK1186" s="17"/>
      <c r="TNL1186" s="17"/>
      <c r="TNM1186" s="17"/>
      <c r="TNN1186" s="17"/>
      <c r="TNO1186" s="17"/>
      <c r="TNP1186" s="17"/>
      <c r="TNQ1186" s="17"/>
      <c r="TNR1186" s="17"/>
      <c r="TNS1186" s="17"/>
      <c r="TNT1186" s="17"/>
      <c r="TNU1186" s="17"/>
      <c r="TNV1186" s="17"/>
      <c r="TNW1186" s="17"/>
      <c r="TNX1186" s="17"/>
      <c r="TNY1186" s="17"/>
      <c r="TNZ1186" s="17"/>
      <c r="TOA1186" s="17"/>
      <c r="TOB1186" s="17"/>
      <c r="TOC1186" s="17"/>
      <c r="TOD1186" s="17"/>
      <c r="TOE1186" s="17"/>
      <c r="TOF1186" s="17"/>
      <c r="TOG1186" s="17"/>
      <c r="TOH1186" s="17"/>
      <c r="TOI1186" s="17"/>
      <c r="TOJ1186" s="17"/>
      <c r="TOK1186" s="17"/>
      <c r="TOL1186" s="17"/>
      <c r="TOM1186" s="17"/>
      <c r="TON1186" s="17"/>
      <c r="TOO1186" s="17"/>
      <c r="TOP1186" s="17"/>
      <c r="TOQ1186" s="17"/>
      <c r="TOR1186" s="17"/>
      <c r="TOS1186" s="17"/>
      <c r="TOT1186" s="17"/>
      <c r="TOU1186" s="17"/>
      <c r="TOV1186" s="17"/>
      <c r="TOW1186" s="17"/>
      <c r="TOX1186" s="17"/>
      <c r="TOY1186" s="17"/>
      <c r="TOZ1186" s="17"/>
      <c r="TPA1186" s="17"/>
      <c r="TPB1186" s="17"/>
      <c r="TPC1186" s="17"/>
      <c r="TPD1186" s="17"/>
      <c r="TPE1186" s="17"/>
      <c r="TPF1186" s="17"/>
      <c r="TPG1186" s="17"/>
      <c r="TPH1186" s="17"/>
      <c r="TPI1186" s="17"/>
      <c r="TPJ1186" s="17"/>
      <c r="TPK1186" s="17"/>
      <c r="TPL1186" s="17"/>
      <c r="TPM1186" s="17"/>
      <c r="TPN1186" s="17"/>
      <c r="TPO1186" s="17"/>
      <c r="TPP1186" s="17"/>
      <c r="TPQ1186" s="17"/>
      <c r="TPR1186" s="17"/>
      <c r="TPS1186" s="17"/>
      <c r="TPT1186" s="17"/>
      <c r="TPU1186" s="17"/>
      <c r="TPV1186" s="17"/>
      <c r="TPW1186" s="17"/>
      <c r="TPX1186" s="17"/>
      <c r="TPY1186" s="17"/>
      <c r="TPZ1186" s="17"/>
      <c r="TQA1186" s="17"/>
      <c r="TQB1186" s="17"/>
      <c r="TQC1186" s="17"/>
      <c r="TQD1186" s="17"/>
      <c r="TQE1186" s="17"/>
      <c r="TQF1186" s="17"/>
      <c r="TQG1186" s="17"/>
      <c r="TQH1186" s="17"/>
      <c r="TQI1186" s="17"/>
      <c r="TQJ1186" s="17"/>
      <c r="TQK1186" s="17"/>
      <c r="TQL1186" s="17"/>
      <c r="TQM1186" s="17"/>
      <c r="TQN1186" s="17"/>
      <c r="TQO1186" s="17"/>
      <c r="TQP1186" s="17"/>
      <c r="TQQ1186" s="17"/>
      <c r="TQR1186" s="17"/>
      <c r="TQS1186" s="17"/>
      <c r="TQT1186" s="17"/>
      <c r="TQU1186" s="17"/>
      <c r="TQV1186" s="17"/>
      <c r="TQW1186" s="17"/>
      <c r="TQX1186" s="17"/>
      <c r="TQY1186" s="17"/>
      <c r="TQZ1186" s="17"/>
      <c r="TRA1186" s="17"/>
      <c r="TRB1186" s="17"/>
      <c r="TRC1186" s="17"/>
      <c r="TRD1186" s="17"/>
      <c r="TRE1186" s="17"/>
      <c r="TRF1186" s="17"/>
      <c r="TRG1186" s="17"/>
      <c r="TRH1186" s="17"/>
      <c r="TRI1186" s="17"/>
      <c r="TRJ1186" s="17"/>
      <c r="TRK1186" s="17"/>
      <c r="TRL1186" s="17"/>
      <c r="TRM1186" s="17"/>
      <c r="TRN1186" s="17"/>
      <c r="TRO1186" s="17"/>
      <c r="TRP1186" s="17"/>
      <c r="TRQ1186" s="17"/>
      <c r="TRR1186" s="17"/>
      <c r="TRS1186" s="17"/>
      <c r="TRT1186" s="17"/>
      <c r="TRU1186" s="17"/>
      <c r="TRV1186" s="17"/>
      <c r="TRW1186" s="17"/>
      <c r="TRX1186" s="17"/>
      <c r="TRY1186" s="17"/>
      <c r="TRZ1186" s="17"/>
      <c r="TSA1186" s="17"/>
      <c r="TSB1186" s="17"/>
      <c r="TSC1186" s="17"/>
      <c r="TSD1186" s="17"/>
      <c r="TSE1186" s="17"/>
      <c r="TSF1186" s="17"/>
      <c r="TSG1186" s="17"/>
      <c r="TSH1186" s="17"/>
      <c r="TSI1186" s="17"/>
      <c r="TSJ1186" s="17"/>
      <c r="TSK1186" s="17"/>
      <c r="TSL1186" s="17"/>
      <c r="TSM1186" s="17"/>
      <c r="TSN1186" s="17"/>
      <c r="TSO1186" s="17"/>
      <c r="TSP1186" s="17"/>
      <c r="TSQ1186" s="17"/>
      <c r="TSR1186" s="17"/>
      <c r="TSS1186" s="17"/>
      <c r="TST1186" s="17"/>
      <c r="TSU1186" s="17"/>
      <c r="TSV1186" s="17"/>
      <c r="TSW1186" s="17"/>
      <c r="TSX1186" s="17"/>
      <c r="TSY1186" s="17"/>
      <c r="TSZ1186" s="17"/>
      <c r="TTA1186" s="17"/>
      <c r="TTB1186" s="17"/>
      <c r="TTC1186" s="17"/>
      <c r="TTD1186" s="17"/>
      <c r="TTE1186" s="17"/>
      <c r="TTF1186" s="17"/>
      <c r="TTG1186" s="17"/>
      <c r="TTH1186" s="17"/>
      <c r="TTI1186" s="17"/>
      <c r="TTJ1186" s="17"/>
      <c r="TTK1186" s="17"/>
      <c r="TTL1186" s="17"/>
      <c r="TTM1186" s="17"/>
      <c r="TTN1186" s="17"/>
      <c r="TTO1186" s="17"/>
      <c r="TTP1186" s="17"/>
      <c r="TTQ1186" s="17"/>
      <c r="TTR1186" s="17"/>
      <c r="TTS1186" s="17"/>
      <c r="TTT1186" s="17"/>
      <c r="TTU1186" s="17"/>
      <c r="TTV1186" s="17"/>
      <c r="TTW1186" s="17"/>
      <c r="TTX1186" s="17"/>
      <c r="TTY1186" s="17"/>
      <c r="TTZ1186" s="17"/>
      <c r="TUA1186" s="17"/>
      <c r="TUB1186" s="17"/>
      <c r="TUC1186" s="17"/>
      <c r="TUD1186" s="17"/>
      <c r="TUE1186" s="17"/>
      <c r="TUF1186" s="17"/>
      <c r="TUG1186" s="17"/>
      <c r="TUH1186" s="17"/>
      <c r="TUI1186" s="17"/>
      <c r="TUJ1186" s="17"/>
      <c r="TUK1186" s="17"/>
      <c r="TUL1186" s="17"/>
      <c r="TUM1186" s="17"/>
      <c r="TUN1186" s="17"/>
      <c r="TUO1186" s="17"/>
      <c r="TUP1186" s="17"/>
      <c r="TUQ1186" s="17"/>
      <c r="TUR1186" s="17"/>
      <c r="TUS1186" s="17"/>
      <c r="TUT1186" s="17"/>
      <c r="TUU1186" s="17"/>
      <c r="TUV1186" s="17"/>
      <c r="TUW1186" s="17"/>
      <c r="TUX1186" s="17"/>
      <c r="TUY1186" s="17"/>
      <c r="TUZ1186" s="17"/>
      <c r="TVA1186" s="17"/>
      <c r="TVB1186" s="17"/>
      <c r="TVC1186" s="17"/>
      <c r="TVD1186" s="17"/>
      <c r="TVE1186" s="17"/>
      <c r="TVF1186" s="17"/>
      <c r="TVG1186" s="17"/>
      <c r="TVH1186" s="17"/>
      <c r="TVI1186" s="17"/>
      <c r="TVJ1186" s="17"/>
      <c r="TVK1186" s="17"/>
      <c r="TVL1186" s="17"/>
      <c r="TVM1186" s="17"/>
      <c r="TVN1186" s="17"/>
      <c r="TVO1186" s="17"/>
      <c r="TVP1186" s="17"/>
      <c r="TVQ1186" s="17"/>
      <c r="TVR1186" s="17"/>
      <c r="TVS1186" s="17"/>
      <c r="TVT1186" s="17"/>
      <c r="TVU1186" s="17"/>
      <c r="TVV1186" s="17"/>
      <c r="TVW1186" s="17"/>
      <c r="TVX1186" s="17"/>
      <c r="TVY1186" s="17"/>
      <c r="TVZ1186" s="17"/>
      <c r="TWA1186" s="17"/>
      <c r="TWB1186" s="17"/>
      <c r="TWC1186" s="17"/>
      <c r="TWD1186" s="17"/>
      <c r="TWE1186" s="17"/>
      <c r="TWF1186" s="17"/>
      <c r="TWG1186" s="17"/>
      <c r="TWH1186" s="17"/>
      <c r="TWI1186" s="17"/>
      <c r="TWJ1186" s="17"/>
      <c r="TWK1186" s="17"/>
      <c r="TWL1186" s="17"/>
      <c r="TWM1186" s="17"/>
      <c r="TWN1186" s="17"/>
      <c r="TWO1186" s="17"/>
      <c r="TWP1186" s="17"/>
      <c r="TWQ1186" s="17"/>
      <c r="TWR1186" s="17"/>
      <c r="TWS1186" s="17"/>
      <c r="TWT1186" s="17"/>
      <c r="TWU1186" s="17"/>
      <c r="TWV1186" s="17"/>
      <c r="TWW1186" s="17"/>
      <c r="TWX1186" s="17"/>
      <c r="TWY1186" s="17"/>
      <c r="TWZ1186" s="17"/>
      <c r="TXA1186" s="17"/>
      <c r="TXB1186" s="17"/>
      <c r="TXC1186" s="17"/>
      <c r="TXD1186" s="17"/>
      <c r="TXE1186" s="17"/>
      <c r="TXF1186" s="17"/>
      <c r="TXG1186" s="17"/>
      <c r="TXH1186" s="17"/>
      <c r="TXI1186" s="17"/>
      <c r="TXJ1186" s="17"/>
      <c r="TXK1186" s="17"/>
      <c r="TXL1186" s="17"/>
      <c r="TXM1186" s="17"/>
      <c r="TXN1186" s="17"/>
      <c r="TXO1186" s="17"/>
      <c r="TXP1186" s="17"/>
      <c r="TXQ1186" s="17"/>
      <c r="TXR1186" s="17"/>
      <c r="TXS1186" s="17"/>
      <c r="TXT1186" s="17"/>
      <c r="TXU1186" s="17"/>
      <c r="TXV1186" s="17"/>
      <c r="TXW1186" s="17"/>
      <c r="TXX1186" s="17"/>
      <c r="TXY1186" s="17"/>
      <c r="TXZ1186" s="17"/>
      <c r="TYA1186" s="17"/>
      <c r="TYB1186" s="17"/>
      <c r="TYC1186" s="17"/>
      <c r="TYD1186" s="17"/>
      <c r="TYE1186" s="17"/>
      <c r="TYF1186" s="17"/>
      <c r="TYG1186" s="17"/>
      <c r="TYH1186" s="17"/>
      <c r="TYI1186" s="17"/>
      <c r="TYJ1186" s="17"/>
      <c r="TYK1186" s="17"/>
      <c r="TYL1186" s="17"/>
      <c r="TYM1186" s="17"/>
      <c r="TYN1186" s="17"/>
      <c r="TYO1186" s="17"/>
      <c r="TYP1186" s="17"/>
      <c r="TYQ1186" s="17"/>
      <c r="TYR1186" s="17"/>
      <c r="TYS1186" s="17"/>
      <c r="TYT1186" s="17"/>
      <c r="TYU1186" s="17"/>
      <c r="TYV1186" s="17"/>
      <c r="TYW1186" s="17"/>
      <c r="TYX1186" s="17"/>
      <c r="TYY1186" s="17"/>
      <c r="TYZ1186" s="17"/>
      <c r="TZA1186" s="17"/>
      <c r="TZB1186" s="17"/>
      <c r="TZC1186" s="17"/>
      <c r="TZD1186" s="17"/>
      <c r="TZE1186" s="17"/>
      <c r="TZF1186" s="17"/>
      <c r="TZG1186" s="17"/>
      <c r="TZH1186" s="17"/>
      <c r="TZI1186" s="17"/>
      <c r="TZJ1186" s="17"/>
      <c r="TZK1186" s="17"/>
      <c r="TZL1186" s="17"/>
      <c r="TZM1186" s="17"/>
      <c r="TZN1186" s="17"/>
      <c r="TZO1186" s="17"/>
      <c r="TZP1186" s="17"/>
      <c r="TZQ1186" s="17"/>
      <c r="TZR1186" s="17"/>
      <c r="TZS1186" s="17"/>
      <c r="TZT1186" s="17"/>
      <c r="TZU1186" s="17"/>
      <c r="TZV1186" s="17"/>
      <c r="TZW1186" s="17"/>
      <c r="TZX1186" s="17"/>
      <c r="TZY1186" s="17"/>
      <c r="TZZ1186" s="17"/>
      <c r="UAA1186" s="17"/>
      <c r="UAB1186" s="17"/>
      <c r="UAC1186" s="17"/>
      <c r="UAD1186" s="17"/>
      <c r="UAE1186" s="17"/>
      <c r="UAF1186" s="17"/>
      <c r="UAG1186" s="17"/>
      <c r="UAH1186" s="17"/>
      <c r="UAI1186" s="17"/>
      <c r="UAJ1186" s="17"/>
      <c r="UAK1186" s="17"/>
      <c r="UAL1186" s="17"/>
      <c r="UAM1186" s="17"/>
      <c r="UAN1186" s="17"/>
      <c r="UAO1186" s="17"/>
      <c r="UAP1186" s="17"/>
      <c r="UAQ1186" s="17"/>
      <c r="UAR1186" s="17"/>
      <c r="UAS1186" s="17"/>
      <c r="UAT1186" s="17"/>
      <c r="UAU1186" s="17"/>
      <c r="UAV1186" s="17"/>
      <c r="UAW1186" s="17"/>
      <c r="UAX1186" s="17"/>
      <c r="UAY1186" s="17"/>
      <c r="UAZ1186" s="17"/>
      <c r="UBA1186" s="17"/>
      <c r="UBB1186" s="17"/>
      <c r="UBC1186" s="17"/>
      <c r="UBD1186" s="17"/>
      <c r="UBE1186" s="17"/>
      <c r="UBF1186" s="17"/>
      <c r="UBG1186" s="17"/>
      <c r="UBH1186" s="17"/>
      <c r="UBI1186" s="17"/>
      <c r="UBJ1186" s="17"/>
      <c r="UBK1186" s="17"/>
      <c r="UBL1186" s="17"/>
      <c r="UBM1186" s="17"/>
      <c r="UBN1186" s="17"/>
      <c r="UBO1186" s="17"/>
      <c r="UBP1186" s="17"/>
      <c r="UBQ1186" s="17"/>
      <c r="UBR1186" s="17"/>
      <c r="UBS1186" s="17"/>
      <c r="UBT1186" s="17"/>
      <c r="UBU1186" s="17"/>
      <c r="UBV1186" s="17"/>
      <c r="UBW1186" s="17"/>
      <c r="UBX1186" s="17"/>
      <c r="UBY1186" s="17"/>
      <c r="UBZ1186" s="17"/>
      <c r="UCA1186" s="17"/>
      <c r="UCB1186" s="17"/>
      <c r="UCC1186" s="17"/>
      <c r="UCD1186" s="17"/>
      <c r="UCE1186" s="17"/>
      <c r="UCF1186" s="17"/>
      <c r="UCG1186" s="17"/>
      <c r="UCH1186" s="17"/>
      <c r="UCI1186" s="17"/>
      <c r="UCJ1186" s="17"/>
      <c r="UCK1186" s="17"/>
      <c r="UCL1186" s="17"/>
      <c r="UCM1186" s="17"/>
      <c r="UCN1186" s="17"/>
      <c r="UCO1186" s="17"/>
      <c r="UCP1186" s="17"/>
      <c r="UCQ1186" s="17"/>
      <c r="UCR1186" s="17"/>
      <c r="UCS1186" s="17"/>
      <c r="UCT1186" s="17"/>
      <c r="UCU1186" s="17"/>
      <c r="UCV1186" s="17"/>
      <c r="UCW1186" s="17"/>
      <c r="UCX1186" s="17"/>
      <c r="UCY1186" s="17"/>
      <c r="UCZ1186" s="17"/>
      <c r="UDA1186" s="17"/>
      <c r="UDB1186" s="17"/>
      <c r="UDC1186" s="17"/>
      <c r="UDD1186" s="17"/>
      <c r="UDE1186" s="17"/>
      <c r="UDF1186" s="17"/>
      <c r="UDG1186" s="17"/>
      <c r="UDH1186" s="17"/>
      <c r="UDI1186" s="17"/>
      <c r="UDJ1186" s="17"/>
      <c r="UDK1186" s="17"/>
      <c r="UDL1186" s="17"/>
      <c r="UDM1186" s="17"/>
      <c r="UDN1186" s="17"/>
      <c r="UDO1186" s="17"/>
      <c r="UDP1186" s="17"/>
      <c r="UDQ1186" s="17"/>
      <c r="UDR1186" s="17"/>
      <c r="UDS1186" s="17"/>
      <c r="UDT1186" s="17"/>
      <c r="UDU1186" s="17"/>
      <c r="UDV1186" s="17"/>
      <c r="UDW1186" s="17"/>
      <c r="UDX1186" s="17"/>
      <c r="UDY1186" s="17"/>
      <c r="UDZ1186" s="17"/>
      <c r="UEA1186" s="17"/>
      <c r="UEB1186" s="17"/>
      <c r="UEC1186" s="17"/>
      <c r="UED1186" s="17"/>
      <c r="UEE1186" s="17"/>
      <c r="UEF1186" s="17"/>
      <c r="UEG1186" s="17"/>
      <c r="UEH1186" s="17"/>
      <c r="UEI1186" s="17"/>
      <c r="UEJ1186" s="17"/>
      <c r="UEK1186" s="17"/>
      <c r="UEL1186" s="17"/>
      <c r="UEM1186" s="17"/>
      <c r="UEN1186" s="17"/>
      <c r="UEO1186" s="17"/>
      <c r="UEP1186" s="17"/>
      <c r="UEQ1186" s="17"/>
      <c r="UER1186" s="17"/>
      <c r="UES1186" s="17"/>
      <c r="UET1186" s="17"/>
      <c r="UEU1186" s="17"/>
      <c r="UEV1186" s="17"/>
      <c r="UEW1186" s="17"/>
      <c r="UEX1186" s="17"/>
      <c r="UEY1186" s="17"/>
      <c r="UEZ1186" s="17"/>
      <c r="UFA1186" s="17"/>
      <c r="UFB1186" s="17"/>
      <c r="UFC1186" s="17"/>
      <c r="UFD1186" s="17"/>
      <c r="UFE1186" s="17"/>
      <c r="UFF1186" s="17"/>
      <c r="UFG1186" s="17"/>
      <c r="UFH1186" s="17"/>
      <c r="UFI1186" s="17"/>
      <c r="UFJ1186" s="17"/>
      <c r="UFK1186" s="17"/>
      <c r="UFL1186" s="17"/>
      <c r="UFM1186" s="17"/>
      <c r="UFN1186" s="17"/>
      <c r="UFO1186" s="17"/>
      <c r="UFP1186" s="17"/>
      <c r="UFQ1186" s="17"/>
      <c r="UFR1186" s="17"/>
      <c r="UFS1186" s="17"/>
      <c r="UFT1186" s="17"/>
      <c r="UFU1186" s="17"/>
      <c r="UFV1186" s="17"/>
      <c r="UFW1186" s="17"/>
      <c r="UFX1186" s="17"/>
      <c r="UFY1186" s="17"/>
      <c r="UFZ1186" s="17"/>
      <c r="UGA1186" s="17"/>
      <c r="UGB1186" s="17"/>
      <c r="UGC1186" s="17"/>
      <c r="UGD1186" s="17"/>
      <c r="UGE1186" s="17"/>
      <c r="UGF1186" s="17"/>
      <c r="UGG1186" s="17"/>
      <c r="UGH1186" s="17"/>
      <c r="UGI1186" s="17"/>
      <c r="UGJ1186" s="17"/>
      <c r="UGK1186" s="17"/>
      <c r="UGL1186" s="17"/>
      <c r="UGM1186" s="17"/>
      <c r="UGN1186" s="17"/>
      <c r="UGO1186" s="17"/>
      <c r="UGP1186" s="17"/>
      <c r="UGQ1186" s="17"/>
      <c r="UGR1186" s="17"/>
      <c r="UGS1186" s="17"/>
      <c r="UGT1186" s="17"/>
      <c r="UGU1186" s="17"/>
      <c r="UGV1186" s="17"/>
      <c r="UGW1186" s="17"/>
      <c r="UGX1186" s="17"/>
      <c r="UGY1186" s="17"/>
      <c r="UGZ1186" s="17"/>
      <c r="UHA1186" s="17"/>
      <c r="UHB1186" s="17"/>
      <c r="UHC1186" s="17"/>
      <c r="UHD1186" s="17"/>
      <c r="UHE1186" s="17"/>
      <c r="UHF1186" s="17"/>
      <c r="UHG1186" s="17"/>
      <c r="UHH1186" s="17"/>
      <c r="UHI1186" s="17"/>
      <c r="UHJ1186" s="17"/>
      <c r="UHK1186" s="17"/>
      <c r="UHL1186" s="17"/>
      <c r="UHM1186" s="17"/>
      <c r="UHN1186" s="17"/>
      <c r="UHO1186" s="17"/>
      <c r="UHP1186" s="17"/>
      <c r="UHQ1186" s="17"/>
      <c r="UHR1186" s="17"/>
      <c r="UHS1186" s="17"/>
      <c r="UHT1186" s="17"/>
      <c r="UHU1186" s="17"/>
      <c r="UHV1186" s="17"/>
      <c r="UHW1186" s="17"/>
      <c r="UHX1186" s="17"/>
      <c r="UHY1186" s="17"/>
      <c r="UHZ1186" s="17"/>
      <c r="UIA1186" s="17"/>
      <c r="UIB1186" s="17"/>
      <c r="UIC1186" s="17"/>
      <c r="UID1186" s="17"/>
      <c r="UIE1186" s="17"/>
      <c r="UIF1186" s="17"/>
      <c r="UIG1186" s="17"/>
      <c r="UIH1186" s="17"/>
      <c r="UII1186" s="17"/>
      <c r="UIJ1186" s="17"/>
      <c r="UIK1186" s="17"/>
      <c r="UIL1186" s="17"/>
      <c r="UIM1186" s="17"/>
      <c r="UIN1186" s="17"/>
      <c r="UIO1186" s="17"/>
      <c r="UIP1186" s="17"/>
      <c r="UIQ1186" s="17"/>
      <c r="UIR1186" s="17"/>
      <c r="UIS1186" s="17"/>
      <c r="UIT1186" s="17"/>
      <c r="UIU1186" s="17"/>
      <c r="UIV1186" s="17"/>
      <c r="UIW1186" s="17"/>
      <c r="UIX1186" s="17"/>
      <c r="UIY1186" s="17"/>
      <c r="UIZ1186" s="17"/>
      <c r="UJA1186" s="17"/>
      <c r="UJB1186" s="17"/>
      <c r="UJC1186" s="17"/>
      <c r="UJD1186" s="17"/>
      <c r="UJE1186" s="17"/>
      <c r="UJF1186" s="17"/>
      <c r="UJG1186" s="17"/>
      <c r="UJH1186" s="17"/>
      <c r="UJI1186" s="17"/>
      <c r="UJJ1186" s="17"/>
      <c r="UJK1186" s="17"/>
      <c r="UJL1186" s="17"/>
      <c r="UJM1186" s="17"/>
      <c r="UJN1186" s="17"/>
      <c r="UJO1186" s="17"/>
      <c r="UJP1186" s="17"/>
      <c r="UJQ1186" s="17"/>
      <c r="UJR1186" s="17"/>
      <c r="UJS1186" s="17"/>
      <c r="UJT1186" s="17"/>
      <c r="UJU1186" s="17"/>
      <c r="UJV1186" s="17"/>
      <c r="UJW1186" s="17"/>
      <c r="UJX1186" s="17"/>
      <c r="UJY1186" s="17"/>
      <c r="UJZ1186" s="17"/>
      <c r="UKA1186" s="17"/>
      <c r="UKB1186" s="17"/>
      <c r="UKC1186" s="17"/>
      <c r="UKD1186" s="17"/>
      <c r="UKE1186" s="17"/>
      <c r="UKF1186" s="17"/>
      <c r="UKG1186" s="17"/>
      <c r="UKH1186" s="17"/>
      <c r="UKI1186" s="17"/>
      <c r="UKJ1186" s="17"/>
      <c r="UKK1186" s="17"/>
      <c r="UKL1186" s="17"/>
      <c r="UKM1186" s="17"/>
      <c r="UKN1186" s="17"/>
      <c r="UKO1186" s="17"/>
      <c r="UKP1186" s="17"/>
      <c r="UKQ1186" s="17"/>
      <c r="UKR1186" s="17"/>
      <c r="UKS1186" s="17"/>
      <c r="UKT1186" s="17"/>
      <c r="UKU1186" s="17"/>
      <c r="UKV1186" s="17"/>
      <c r="UKW1186" s="17"/>
      <c r="UKX1186" s="17"/>
      <c r="UKY1186" s="17"/>
      <c r="UKZ1186" s="17"/>
      <c r="ULA1186" s="17"/>
      <c r="ULB1186" s="17"/>
      <c r="ULC1186" s="17"/>
      <c r="ULD1186" s="17"/>
      <c r="ULE1186" s="17"/>
      <c r="ULF1186" s="17"/>
      <c r="ULG1186" s="17"/>
      <c r="ULH1186" s="17"/>
      <c r="ULI1186" s="17"/>
      <c r="ULJ1186" s="17"/>
      <c r="ULK1186" s="17"/>
      <c r="ULL1186" s="17"/>
      <c r="ULM1186" s="17"/>
      <c r="ULN1186" s="17"/>
      <c r="ULO1186" s="17"/>
      <c r="ULP1186" s="17"/>
      <c r="ULQ1186" s="17"/>
      <c r="ULR1186" s="17"/>
      <c r="ULS1186" s="17"/>
      <c r="ULT1186" s="17"/>
      <c r="ULU1186" s="17"/>
      <c r="ULV1186" s="17"/>
      <c r="ULW1186" s="17"/>
      <c r="ULX1186" s="17"/>
      <c r="ULY1186" s="17"/>
      <c r="ULZ1186" s="17"/>
      <c r="UMA1186" s="17"/>
      <c r="UMB1186" s="17"/>
      <c r="UMC1186" s="17"/>
      <c r="UMD1186" s="17"/>
      <c r="UME1186" s="17"/>
      <c r="UMF1186" s="17"/>
      <c r="UMG1186" s="17"/>
      <c r="UMH1186" s="17"/>
      <c r="UMI1186" s="17"/>
      <c r="UMJ1186" s="17"/>
      <c r="UMK1186" s="17"/>
      <c r="UML1186" s="17"/>
      <c r="UMM1186" s="17"/>
      <c r="UMN1186" s="17"/>
      <c r="UMO1186" s="17"/>
      <c r="UMP1186" s="17"/>
      <c r="UMQ1186" s="17"/>
      <c r="UMR1186" s="17"/>
      <c r="UMS1186" s="17"/>
      <c r="UMT1186" s="17"/>
      <c r="UMU1186" s="17"/>
      <c r="UMV1186" s="17"/>
      <c r="UMW1186" s="17"/>
      <c r="UMX1186" s="17"/>
      <c r="UMY1186" s="17"/>
      <c r="UMZ1186" s="17"/>
      <c r="UNA1186" s="17"/>
      <c r="UNB1186" s="17"/>
      <c r="UNC1186" s="17"/>
      <c r="UND1186" s="17"/>
      <c r="UNE1186" s="17"/>
      <c r="UNF1186" s="17"/>
      <c r="UNG1186" s="17"/>
      <c r="UNH1186" s="17"/>
      <c r="UNI1186" s="17"/>
      <c r="UNJ1186" s="17"/>
      <c r="UNK1186" s="17"/>
      <c r="UNL1186" s="17"/>
      <c r="UNM1186" s="17"/>
      <c r="UNN1186" s="17"/>
      <c r="UNO1186" s="17"/>
      <c r="UNP1186" s="17"/>
      <c r="UNQ1186" s="17"/>
      <c r="UNR1186" s="17"/>
      <c r="UNS1186" s="17"/>
      <c r="UNT1186" s="17"/>
      <c r="UNU1186" s="17"/>
      <c r="UNV1186" s="17"/>
      <c r="UNW1186" s="17"/>
      <c r="UNX1186" s="17"/>
      <c r="UNY1186" s="17"/>
      <c r="UNZ1186" s="17"/>
      <c r="UOA1186" s="17"/>
      <c r="UOB1186" s="17"/>
      <c r="UOC1186" s="17"/>
      <c r="UOD1186" s="17"/>
      <c r="UOE1186" s="17"/>
      <c r="UOF1186" s="17"/>
      <c r="UOG1186" s="17"/>
      <c r="UOH1186" s="17"/>
      <c r="UOI1186" s="17"/>
      <c r="UOJ1186" s="17"/>
      <c r="UOK1186" s="17"/>
      <c r="UOL1186" s="17"/>
      <c r="UOM1186" s="17"/>
      <c r="UON1186" s="17"/>
      <c r="UOO1186" s="17"/>
      <c r="UOP1186" s="17"/>
      <c r="UOQ1186" s="17"/>
      <c r="UOR1186" s="17"/>
      <c r="UOS1186" s="17"/>
      <c r="UOT1186" s="17"/>
      <c r="UOU1186" s="17"/>
      <c r="UOV1186" s="17"/>
      <c r="UOW1186" s="17"/>
      <c r="UOX1186" s="17"/>
      <c r="UOY1186" s="17"/>
      <c r="UOZ1186" s="17"/>
      <c r="UPA1186" s="17"/>
      <c r="UPB1186" s="17"/>
      <c r="UPC1186" s="17"/>
      <c r="UPD1186" s="17"/>
      <c r="UPE1186" s="17"/>
      <c r="UPF1186" s="17"/>
      <c r="UPG1186" s="17"/>
      <c r="UPH1186" s="17"/>
      <c r="UPI1186" s="17"/>
      <c r="UPJ1186" s="17"/>
      <c r="UPK1186" s="17"/>
      <c r="UPL1186" s="17"/>
      <c r="UPM1186" s="17"/>
      <c r="UPN1186" s="17"/>
      <c r="UPO1186" s="17"/>
      <c r="UPP1186" s="17"/>
      <c r="UPQ1186" s="17"/>
      <c r="UPR1186" s="17"/>
      <c r="UPS1186" s="17"/>
      <c r="UPT1186" s="17"/>
      <c r="UPU1186" s="17"/>
      <c r="UPV1186" s="17"/>
      <c r="UPW1186" s="17"/>
      <c r="UPX1186" s="17"/>
      <c r="UPY1186" s="17"/>
      <c r="UPZ1186" s="17"/>
      <c r="UQA1186" s="17"/>
      <c r="UQB1186" s="17"/>
      <c r="UQC1186" s="17"/>
      <c r="UQD1186" s="17"/>
      <c r="UQE1186" s="17"/>
      <c r="UQF1186" s="17"/>
      <c r="UQG1186" s="17"/>
      <c r="UQH1186" s="17"/>
      <c r="UQI1186" s="17"/>
      <c r="UQJ1186" s="17"/>
      <c r="UQK1186" s="17"/>
      <c r="UQL1186" s="17"/>
      <c r="UQM1186" s="17"/>
      <c r="UQN1186" s="17"/>
      <c r="UQO1186" s="17"/>
      <c r="UQP1186" s="17"/>
      <c r="UQQ1186" s="17"/>
      <c r="UQR1186" s="17"/>
      <c r="UQS1186" s="17"/>
      <c r="UQT1186" s="17"/>
      <c r="UQU1186" s="17"/>
      <c r="UQV1186" s="17"/>
      <c r="UQW1186" s="17"/>
      <c r="UQX1186" s="17"/>
      <c r="UQY1186" s="17"/>
      <c r="UQZ1186" s="17"/>
      <c r="URA1186" s="17"/>
      <c r="URB1186" s="17"/>
      <c r="URC1186" s="17"/>
      <c r="URD1186" s="17"/>
      <c r="URE1186" s="17"/>
      <c r="URF1186" s="17"/>
      <c r="URG1186" s="17"/>
      <c r="URH1186" s="17"/>
      <c r="URI1186" s="17"/>
      <c r="URJ1186" s="17"/>
      <c r="URK1186" s="17"/>
      <c r="URL1186" s="17"/>
      <c r="URM1186" s="17"/>
      <c r="URN1186" s="17"/>
      <c r="URO1186" s="17"/>
      <c r="URP1186" s="17"/>
      <c r="URQ1186" s="17"/>
      <c r="URR1186" s="17"/>
      <c r="URS1186" s="17"/>
      <c r="URT1186" s="17"/>
      <c r="URU1186" s="17"/>
      <c r="URV1186" s="17"/>
      <c r="URW1186" s="17"/>
      <c r="URX1186" s="17"/>
      <c r="URY1186" s="17"/>
      <c r="URZ1186" s="17"/>
      <c r="USA1186" s="17"/>
      <c r="USB1186" s="17"/>
      <c r="USC1186" s="17"/>
      <c r="USD1186" s="17"/>
      <c r="USE1186" s="17"/>
      <c r="USF1186" s="17"/>
      <c r="USG1186" s="17"/>
      <c r="USH1186" s="17"/>
      <c r="USI1186" s="17"/>
      <c r="USJ1186" s="17"/>
      <c r="USK1186" s="17"/>
      <c r="USL1186" s="17"/>
      <c r="USM1186" s="17"/>
      <c r="USN1186" s="17"/>
      <c r="USO1186" s="17"/>
      <c r="USP1186" s="17"/>
      <c r="USQ1186" s="17"/>
      <c r="USR1186" s="17"/>
      <c r="USS1186" s="17"/>
      <c r="UST1186" s="17"/>
      <c r="USU1186" s="17"/>
      <c r="USV1186" s="17"/>
      <c r="USW1186" s="17"/>
      <c r="USX1186" s="17"/>
      <c r="USY1186" s="17"/>
      <c r="USZ1186" s="17"/>
      <c r="UTA1186" s="17"/>
      <c r="UTB1186" s="17"/>
      <c r="UTC1186" s="17"/>
      <c r="UTD1186" s="17"/>
      <c r="UTE1186" s="17"/>
      <c r="UTF1186" s="17"/>
      <c r="UTG1186" s="17"/>
      <c r="UTH1186" s="17"/>
      <c r="UTI1186" s="17"/>
      <c r="UTJ1186" s="17"/>
      <c r="UTK1186" s="17"/>
      <c r="UTL1186" s="17"/>
      <c r="UTM1186" s="17"/>
      <c r="UTN1186" s="17"/>
      <c r="UTO1186" s="17"/>
      <c r="UTP1186" s="17"/>
      <c r="UTQ1186" s="17"/>
      <c r="UTR1186" s="17"/>
      <c r="UTS1186" s="17"/>
      <c r="UTT1186" s="17"/>
      <c r="UTU1186" s="17"/>
      <c r="UTV1186" s="17"/>
      <c r="UTW1186" s="17"/>
      <c r="UTX1186" s="17"/>
      <c r="UTY1186" s="17"/>
      <c r="UTZ1186" s="17"/>
      <c r="UUA1186" s="17"/>
      <c r="UUB1186" s="17"/>
      <c r="UUC1186" s="17"/>
      <c r="UUD1186" s="17"/>
      <c r="UUE1186" s="17"/>
      <c r="UUF1186" s="17"/>
      <c r="UUG1186" s="17"/>
      <c r="UUH1186" s="17"/>
      <c r="UUI1186" s="17"/>
      <c r="UUJ1186" s="17"/>
      <c r="UUK1186" s="17"/>
      <c r="UUL1186" s="17"/>
      <c r="UUM1186" s="17"/>
      <c r="UUN1186" s="17"/>
      <c r="UUO1186" s="17"/>
      <c r="UUP1186" s="17"/>
      <c r="UUQ1186" s="17"/>
      <c r="UUR1186" s="17"/>
      <c r="UUS1186" s="17"/>
      <c r="UUT1186" s="17"/>
      <c r="UUU1186" s="17"/>
      <c r="UUV1186" s="17"/>
      <c r="UUW1186" s="17"/>
      <c r="UUX1186" s="17"/>
      <c r="UUY1186" s="17"/>
      <c r="UUZ1186" s="17"/>
      <c r="UVA1186" s="17"/>
      <c r="UVB1186" s="17"/>
      <c r="UVC1186" s="17"/>
      <c r="UVD1186" s="17"/>
      <c r="UVE1186" s="17"/>
      <c r="UVF1186" s="17"/>
      <c r="UVG1186" s="17"/>
      <c r="UVH1186" s="17"/>
      <c r="UVI1186" s="17"/>
      <c r="UVJ1186" s="17"/>
      <c r="UVK1186" s="17"/>
      <c r="UVL1186" s="17"/>
      <c r="UVM1186" s="17"/>
      <c r="UVN1186" s="17"/>
      <c r="UVO1186" s="17"/>
      <c r="UVP1186" s="17"/>
      <c r="UVQ1186" s="17"/>
      <c r="UVR1186" s="17"/>
      <c r="UVS1186" s="17"/>
      <c r="UVT1186" s="17"/>
      <c r="UVU1186" s="17"/>
      <c r="UVV1186" s="17"/>
      <c r="UVW1186" s="17"/>
      <c r="UVX1186" s="17"/>
      <c r="UVY1186" s="17"/>
      <c r="UVZ1186" s="17"/>
      <c r="UWA1186" s="17"/>
      <c r="UWB1186" s="17"/>
      <c r="UWC1186" s="17"/>
      <c r="UWD1186" s="17"/>
      <c r="UWE1186" s="17"/>
      <c r="UWF1186" s="17"/>
      <c r="UWG1186" s="17"/>
      <c r="UWH1186" s="17"/>
      <c r="UWI1186" s="17"/>
      <c r="UWJ1186" s="17"/>
      <c r="UWK1186" s="17"/>
      <c r="UWL1186" s="17"/>
      <c r="UWM1186" s="17"/>
      <c r="UWN1186" s="17"/>
      <c r="UWO1186" s="17"/>
      <c r="UWP1186" s="17"/>
      <c r="UWQ1186" s="17"/>
      <c r="UWR1186" s="17"/>
      <c r="UWS1186" s="17"/>
      <c r="UWT1186" s="17"/>
      <c r="UWU1186" s="17"/>
      <c r="UWV1186" s="17"/>
      <c r="UWW1186" s="17"/>
      <c r="UWX1186" s="17"/>
      <c r="UWY1186" s="17"/>
      <c r="UWZ1186" s="17"/>
      <c r="UXA1186" s="17"/>
      <c r="UXB1186" s="17"/>
      <c r="UXC1186" s="17"/>
      <c r="UXD1186" s="17"/>
      <c r="UXE1186" s="17"/>
      <c r="UXF1186" s="17"/>
      <c r="UXG1186" s="17"/>
      <c r="UXH1186" s="17"/>
      <c r="UXI1186" s="17"/>
      <c r="UXJ1186" s="17"/>
      <c r="UXK1186" s="17"/>
      <c r="UXL1186" s="17"/>
      <c r="UXM1186" s="17"/>
      <c r="UXN1186" s="17"/>
      <c r="UXO1186" s="17"/>
      <c r="UXP1186" s="17"/>
      <c r="UXQ1186" s="17"/>
      <c r="UXR1186" s="17"/>
      <c r="UXS1186" s="17"/>
      <c r="UXT1186" s="17"/>
      <c r="UXU1186" s="17"/>
      <c r="UXV1186" s="17"/>
      <c r="UXW1186" s="17"/>
      <c r="UXX1186" s="17"/>
      <c r="UXY1186" s="17"/>
      <c r="UXZ1186" s="17"/>
      <c r="UYA1186" s="17"/>
      <c r="UYB1186" s="17"/>
      <c r="UYC1186" s="17"/>
      <c r="UYD1186" s="17"/>
      <c r="UYE1186" s="17"/>
      <c r="UYF1186" s="17"/>
      <c r="UYG1186" s="17"/>
      <c r="UYH1186" s="17"/>
      <c r="UYI1186" s="17"/>
      <c r="UYJ1186" s="17"/>
      <c r="UYK1186" s="17"/>
      <c r="UYL1186" s="17"/>
      <c r="UYM1186" s="17"/>
      <c r="UYN1186" s="17"/>
      <c r="UYO1186" s="17"/>
      <c r="UYP1186" s="17"/>
      <c r="UYQ1186" s="17"/>
      <c r="UYR1186" s="17"/>
      <c r="UYS1186" s="17"/>
      <c r="UYT1186" s="17"/>
      <c r="UYU1186" s="17"/>
      <c r="UYV1186" s="17"/>
      <c r="UYW1186" s="17"/>
      <c r="UYX1186" s="17"/>
      <c r="UYY1186" s="17"/>
      <c r="UYZ1186" s="17"/>
      <c r="UZA1186" s="17"/>
      <c r="UZB1186" s="17"/>
      <c r="UZC1186" s="17"/>
      <c r="UZD1186" s="17"/>
      <c r="UZE1186" s="17"/>
      <c r="UZF1186" s="17"/>
      <c r="UZG1186" s="17"/>
      <c r="UZH1186" s="17"/>
      <c r="UZI1186" s="17"/>
      <c r="UZJ1186" s="17"/>
      <c r="UZK1186" s="17"/>
      <c r="UZL1186" s="17"/>
      <c r="UZM1186" s="17"/>
      <c r="UZN1186" s="17"/>
      <c r="UZO1186" s="17"/>
      <c r="UZP1186" s="17"/>
      <c r="UZQ1186" s="17"/>
      <c r="UZR1186" s="17"/>
      <c r="UZS1186" s="17"/>
      <c r="UZT1186" s="17"/>
      <c r="UZU1186" s="17"/>
      <c r="UZV1186" s="17"/>
      <c r="UZW1186" s="17"/>
      <c r="UZX1186" s="17"/>
      <c r="UZY1186" s="17"/>
      <c r="UZZ1186" s="17"/>
      <c r="VAA1186" s="17"/>
      <c r="VAB1186" s="17"/>
      <c r="VAC1186" s="17"/>
      <c r="VAD1186" s="17"/>
      <c r="VAE1186" s="17"/>
      <c r="VAF1186" s="17"/>
      <c r="VAG1186" s="17"/>
      <c r="VAH1186" s="17"/>
      <c r="VAI1186" s="17"/>
      <c r="VAJ1186" s="17"/>
      <c r="VAK1186" s="17"/>
      <c r="VAL1186" s="17"/>
      <c r="VAM1186" s="17"/>
      <c r="VAN1186" s="17"/>
      <c r="VAO1186" s="17"/>
      <c r="VAP1186" s="17"/>
      <c r="VAQ1186" s="17"/>
      <c r="VAR1186" s="17"/>
      <c r="VAS1186" s="17"/>
      <c r="VAT1186" s="17"/>
      <c r="VAU1186" s="17"/>
      <c r="VAV1186" s="17"/>
      <c r="VAW1186" s="17"/>
      <c r="VAX1186" s="17"/>
      <c r="VAY1186" s="17"/>
      <c r="VAZ1186" s="17"/>
      <c r="VBA1186" s="17"/>
      <c r="VBB1186" s="17"/>
      <c r="VBC1186" s="17"/>
      <c r="VBD1186" s="17"/>
      <c r="VBE1186" s="17"/>
      <c r="VBF1186" s="17"/>
      <c r="VBG1186" s="17"/>
      <c r="VBH1186" s="17"/>
      <c r="VBI1186" s="17"/>
      <c r="VBJ1186" s="17"/>
      <c r="VBK1186" s="17"/>
      <c r="VBL1186" s="17"/>
      <c r="VBM1186" s="17"/>
      <c r="VBN1186" s="17"/>
      <c r="VBO1186" s="17"/>
      <c r="VBP1186" s="17"/>
      <c r="VBQ1186" s="17"/>
      <c r="VBR1186" s="17"/>
      <c r="VBS1186" s="17"/>
      <c r="VBT1186" s="17"/>
      <c r="VBU1186" s="17"/>
      <c r="VBV1186" s="17"/>
      <c r="VBW1186" s="17"/>
      <c r="VBX1186" s="17"/>
      <c r="VBY1186" s="17"/>
      <c r="VBZ1186" s="17"/>
      <c r="VCA1186" s="17"/>
      <c r="VCB1186" s="17"/>
      <c r="VCC1186" s="17"/>
      <c r="VCD1186" s="17"/>
      <c r="VCE1186" s="17"/>
      <c r="VCF1186" s="17"/>
      <c r="VCG1186" s="17"/>
      <c r="VCH1186" s="17"/>
      <c r="VCI1186" s="17"/>
      <c r="VCJ1186" s="17"/>
      <c r="VCK1186" s="17"/>
      <c r="VCL1186" s="17"/>
      <c r="VCM1186" s="17"/>
      <c r="VCN1186" s="17"/>
      <c r="VCO1186" s="17"/>
      <c r="VCP1186" s="17"/>
      <c r="VCQ1186" s="17"/>
      <c r="VCR1186" s="17"/>
      <c r="VCS1186" s="17"/>
      <c r="VCT1186" s="17"/>
      <c r="VCU1186" s="17"/>
      <c r="VCV1186" s="17"/>
      <c r="VCW1186" s="17"/>
      <c r="VCX1186" s="17"/>
      <c r="VCY1186" s="17"/>
      <c r="VCZ1186" s="17"/>
      <c r="VDA1186" s="17"/>
      <c r="VDB1186" s="17"/>
      <c r="VDC1186" s="17"/>
      <c r="VDD1186" s="17"/>
      <c r="VDE1186" s="17"/>
      <c r="VDF1186" s="17"/>
      <c r="VDG1186" s="17"/>
      <c r="VDH1186" s="17"/>
      <c r="VDI1186" s="17"/>
      <c r="VDJ1186" s="17"/>
      <c r="VDK1186" s="17"/>
      <c r="VDL1186" s="17"/>
      <c r="VDM1186" s="17"/>
      <c r="VDN1186" s="17"/>
      <c r="VDO1186" s="17"/>
      <c r="VDP1186" s="17"/>
      <c r="VDQ1186" s="17"/>
      <c r="VDR1186" s="17"/>
      <c r="VDS1186" s="17"/>
      <c r="VDT1186" s="17"/>
      <c r="VDU1186" s="17"/>
      <c r="VDV1186" s="17"/>
      <c r="VDW1186" s="17"/>
      <c r="VDX1186" s="17"/>
      <c r="VDY1186" s="17"/>
      <c r="VDZ1186" s="17"/>
      <c r="VEA1186" s="17"/>
      <c r="VEB1186" s="17"/>
      <c r="VEC1186" s="17"/>
      <c r="VED1186" s="17"/>
      <c r="VEE1186" s="17"/>
      <c r="VEF1186" s="17"/>
      <c r="VEG1186" s="17"/>
      <c r="VEH1186" s="17"/>
      <c r="VEI1186" s="17"/>
      <c r="VEJ1186" s="17"/>
      <c r="VEK1186" s="17"/>
      <c r="VEL1186" s="17"/>
      <c r="VEM1186" s="17"/>
      <c r="VEN1186" s="17"/>
      <c r="VEO1186" s="17"/>
      <c r="VEP1186" s="17"/>
      <c r="VEQ1186" s="17"/>
      <c r="VER1186" s="17"/>
      <c r="VES1186" s="17"/>
      <c r="VET1186" s="17"/>
      <c r="VEU1186" s="17"/>
      <c r="VEV1186" s="17"/>
      <c r="VEW1186" s="17"/>
      <c r="VEX1186" s="17"/>
      <c r="VEY1186" s="17"/>
      <c r="VEZ1186" s="17"/>
      <c r="VFA1186" s="17"/>
      <c r="VFB1186" s="17"/>
      <c r="VFC1186" s="17"/>
      <c r="VFD1186" s="17"/>
      <c r="VFE1186" s="17"/>
      <c r="VFF1186" s="17"/>
      <c r="VFG1186" s="17"/>
      <c r="VFH1186" s="17"/>
      <c r="VFI1186" s="17"/>
      <c r="VFJ1186" s="17"/>
      <c r="VFK1186" s="17"/>
      <c r="VFL1186" s="17"/>
      <c r="VFM1186" s="17"/>
      <c r="VFN1186" s="17"/>
      <c r="VFO1186" s="17"/>
      <c r="VFP1186" s="17"/>
      <c r="VFQ1186" s="17"/>
      <c r="VFR1186" s="17"/>
      <c r="VFS1186" s="17"/>
      <c r="VFT1186" s="17"/>
      <c r="VFU1186" s="17"/>
      <c r="VFV1186" s="17"/>
      <c r="VFW1186" s="17"/>
      <c r="VFX1186" s="17"/>
      <c r="VFY1186" s="17"/>
      <c r="VFZ1186" s="17"/>
      <c r="VGA1186" s="17"/>
      <c r="VGB1186" s="17"/>
      <c r="VGC1186" s="17"/>
      <c r="VGD1186" s="17"/>
      <c r="VGE1186" s="17"/>
      <c r="VGF1186" s="17"/>
      <c r="VGG1186" s="17"/>
      <c r="VGH1186" s="17"/>
      <c r="VGI1186" s="17"/>
      <c r="VGJ1186" s="17"/>
      <c r="VGK1186" s="17"/>
      <c r="VGL1186" s="17"/>
      <c r="VGM1186" s="17"/>
      <c r="VGN1186" s="17"/>
      <c r="VGO1186" s="17"/>
      <c r="VGP1186" s="17"/>
      <c r="VGQ1186" s="17"/>
      <c r="VGR1186" s="17"/>
      <c r="VGS1186" s="17"/>
      <c r="VGT1186" s="17"/>
      <c r="VGU1186" s="17"/>
      <c r="VGV1186" s="17"/>
      <c r="VGW1186" s="17"/>
      <c r="VGX1186" s="17"/>
      <c r="VGY1186" s="17"/>
      <c r="VGZ1186" s="17"/>
      <c r="VHA1186" s="17"/>
      <c r="VHB1186" s="17"/>
      <c r="VHC1186" s="17"/>
      <c r="VHD1186" s="17"/>
      <c r="VHE1186" s="17"/>
      <c r="VHF1186" s="17"/>
      <c r="VHG1186" s="17"/>
      <c r="VHH1186" s="17"/>
      <c r="VHI1186" s="17"/>
      <c r="VHJ1186" s="17"/>
      <c r="VHK1186" s="17"/>
      <c r="VHL1186" s="17"/>
      <c r="VHM1186" s="17"/>
      <c r="VHN1186" s="17"/>
      <c r="VHO1186" s="17"/>
      <c r="VHP1186" s="17"/>
      <c r="VHQ1186" s="17"/>
      <c r="VHR1186" s="17"/>
      <c r="VHS1186" s="17"/>
      <c r="VHT1186" s="17"/>
      <c r="VHU1186" s="17"/>
      <c r="VHV1186" s="17"/>
      <c r="VHW1186" s="17"/>
      <c r="VHX1186" s="17"/>
      <c r="VHY1186" s="17"/>
      <c r="VHZ1186" s="17"/>
      <c r="VIA1186" s="17"/>
      <c r="VIB1186" s="17"/>
      <c r="VIC1186" s="17"/>
      <c r="VID1186" s="17"/>
      <c r="VIE1186" s="17"/>
      <c r="VIF1186" s="17"/>
      <c r="VIG1186" s="17"/>
      <c r="VIH1186" s="17"/>
      <c r="VII1186" s="17"/>
      <c r="VIJ1186" s="17"/>
      <c r="VIK1186" s="17"/>
      <c r="VIL1186" s="17"/>
      <c r="VIM1186" s="17"/>
      <c r="VIN1186" s="17"/>
      <c r="VIO1186" s="17"/>
      <c r="VIP1186" s="17"/>
      <c r="VIQ1186" s="17"/>
      <c r="VIR1186" s="17"/>
      <c r="VIS1186" s="17"/>
      <c r="VIT1186" s="17"/>
      <c r="VIU1186" s="17"/>
      <c r="VIV1186" s="17"/>
      <c r="VIW1186" s="17"/>
      <c r="VIX1186" s="17"/>
      <c r="VIY1186" s="17"/>
      <c r="VIZ1186" s="17"/>
      <c r="VJA1186" s="17"/>
      <c r="VJB1186" s="17"/>
      <c r="VJC1186" s="17"/>
      <c r="VJD1186" s="17"/>
      <c r="VJE1186" s="17"/>
      <c r="VJF1186" s="17"/>
      <c r="VJG1186" s="17"/>
      <c r="VJH1186" s="17"/>
      <c r="VJI1186" s="17"/>
      <c r="VJJ1186" s="17"/>
      <c r="VJK1186" s="17"/>
      <c r="VJL1186" s="17"/>
      <c r="VJM1186" s="17"/>
      <c r="VJN1186" s="17"/>
      <c r="VJO1186" s="17"/>
      <c r="VJP1186" s="17"/>
      <c r="VJQ1186" s="17"/>
      <c r="VJR1186" s="17"/>
      <c r="VJS1186" s="17"/>
      <c r="VJT1186" s="17"/>
      <c r="VJU1186" s="17"/>
      <c r="VJV1186" s="17"/>
      <c r="VJW1186" s="17"/>
      <c r="VJX1186" s="17"/>
      <c r="VJY1186" s="17"/>
      <c r="VJZ1186" s="17"/>
      <c r="VKA1186" s="17"/>
      <c r="VKB1186" s="17"/>
      <c r="VKC1186" s="17"/>
      <c r="VKD1186" s="17"/>
      <c r="VKE1186" s="17"/>
      <c r="VKF1186" s="17"/>
      <c r="VKG1186" s="17"/>
      <c r="VKH1186" s="17"/>
      <c r="VKI1186" s="17"/>
      <c r="VKJ1186" s="17"/>
      <c r="VKK1186" s="17"/>
      <c r="VKL1186" s="17"/>
      <c r="VKM1186" s="17"/>
      <c r="VKN1186" s="17"/>
      <c r="VKO1186" s="17"/>
      <c r="VKP1186" s="17"/>
      <c r="VKQ1186" s="17"/>
      <c r="VKR1186" s="17"/>
      <c r="VKS1186" s="17"/>
      <c r="VKT1186" s="17"/>
      <c r="VKU1186" s="17"/>
      <c r="VKV1186" s="17"/>
      <c r="VKW1186" s="17"/>
      <c r="VKX1186" s="17"/>
      <c r="VKY1186" s="17"/>
      <c r="VKZ1186" s="17"/>
      <c r="VLA1186" s="17"/>
      <c r="VLB1186" s="17"/>
      <c r="VLC1186" s="17"/>
      <c r="VLD1186" s="17"/>
      <c r="VLE1186" s="17"/>
      <c r="VLF1186" s="17"/>
      <c r="VLG1186" s="17"/>
      <c r="VLH1186" s="17"/>
      <c r="VLI1186" s="17"/>
      <c r="VLJ1186" s="17"/>
      <c r="VLK1186" s="17"/>
      <c r="VLL1186" s="17"/>
      <c r="VLM1186" s="17"/>
      <c r="VLN1186" s="17"/>
      <c r="VLO1186" s="17"/>
      <c r="VLP1186" s="17"/>
      <c r="VLQ1186" s="17"/>
      <c r="VLR1186" s="17"/>
      <c r="VLS1186" s="17"/>
      <c r="VLT1186" s="17"/>
      <c r="VLU1186" s="17"/>
      <c r="VLV1186" s="17"/>
      <c r="VLW1186" s="17"/>
      <c r="VLX1186" s="17"/>
      <c r="VLY1186" s="17"/>
      <c r="VLZ1186" s="17"/>
      <c r="VMA1186" s="17"/>
      <c r="VMB1186" s="17"/>
      <c r="VMC1186" s="17"/>
      <c r="VMD1186" s="17"/>
      <c r="VME1186" s="17"/>
      <c r="VMF1186" s="17"/>
      <c r="VMG1186" s="17"/>
      <c r="VMH1186" s="17"/>
      <c r="VMI1186" s="17"/>
      <c r="VMJ1186" s="17"/>
      <c r="VMK1186" s="17"/>
      <c r="VML1186" s="17"/>
      <c r="VMM1186" s="17"/>
      <c r="VMN1186" s="17"/>
      <c r="VMO1186" s="17"/>
      <c r="VMP1186" s="17"/>
      <c r="VMQ1186" s="17"/>
      <c r="VMR1186" s="17"/>
      <c r="VMS1186" s="17"/>
      <c r="VMT1186" s="17"/>
      <c r="VMU1186" s="17"/>
      <c r="VMV1186" s="17"/>
      <c r="VMW1186" s="17"/>
      <c r="VMX1186" s="17"/>
      <c r="VMY1186" s="17"/>
      <c r="VMZ1186" s="17"/>
      <c r="VNA1186" s="17"/>
      <c r="VNB1186" s="17"/>
      <c r="VNC1186" s="17"/>
      <c r="VND1186" s="17"/>
      <c r="VNE1186" s="17"/>
      <c r="VNF1186" s="17"/>
      <c r="VNG1186" s="17"/>
      <c r="VNH1186" s="17"/>
      <c r="VNI1186" s="17"/>
      <c r="VNJ1186" s="17"/>
      <c r="VNK1186" s="17"/>
      <c r="VNL1186" s="17"/>
      <c r="VNM1186" s="17"/>
      <c r="VNN1186" s="17"/>
      <c r="VNO1186" s="17"/>
      <c r="VNP1186" s="17"/>
      <c r="VNQ1186" s="17"/>
      <c r="VNR1186" s="17"/>
      <c r="VNS1186" s="17"/>
      <c r="VNT1186" s="17"/>
      <c r="VNU1186" s="17"/>
      <c r="VNV1186" s="17"/>
      <c r="VNW1186" s="17"/>
      <c r="VNX1186" s="17"/>
      <c r="VNY1186" s="17"/>
      <c r="VNZ1186" s="17"/>
      <c r="VOA1186" s="17"/>
      <c r="VOB1186" s="17"/>
      <c r="VOC1186" s="17"/>
      <c r="VOD1186" s="17"/>
      <c r="VOE1186" s="17"/>
      <c r="VOF1186" s="17"/>
      <c r="VOG1186" s="17"/>
      <c r="VOH1186" s="17"/>
      <c r="VOI1186" s="17"/>
      <c r="VOJ1186" s="17"/>
      <c r="VOK1186" s="17"/>
      <c r="VOL1186" s="17"/>
      <c r="VOM1186" s="17"/>
      <c r="VON1186" s="17"/>
      <c r="VOO1186" s="17"/>
      <c r="VOP1186" s="17"/>
      <c r="VOQ1186" s="17"/>
      <c r="VOR1186" s="17"/>
      <c r="VOS1186" s="17"/>
      <c r="VOT1186" s="17"/>
      <c r="VOU1186" s="17"/>
      <c r="VOV1186" s="17"/>
      <c r="VOW1186" s="17"/>
      <c r="VOX1186" s="17"/>
      <c r="VOY1186" s="17"/>
      <c r="VOZ1186" s="17"/>
      <c r="VPA1186" s="17"/>
      <c r="VPB1186" s="17"/>
      <c r="VPC1186" s="17"/>
      <c r="VPD1186" s="17"/>
      <c r="VPE1186" s="17"/>
      <c r="VPF1186" s="17"/>
      <c r="VPG1186" s="17"/>
      <c r="VPH1186" s="17"/>
      <c r="VPI1186" s="17"/>
      <c r="VPJ1186" s="17"/>
      <c r="VPK1186" s="17"/>
      <c r="VPL1186" s="17"/>
      <c r="VPM1186" s="17"/>
      <c r="VPN1186" s="17"/>
      <c r="VPO1186" s="17"/>
      <c r="VPP1186" s="17"/>
      <c r="VPQ1186" s="17"/>
      <c r="VPR1186" s="17"/>
      <c r="VPS1186" s="17"/>
      <c r="VPT1186" s="17"/>
      <c r="VPU1186" s="17"/>
      <c r="VPV1186" s="17"/>
      <c r="VPW1186" s="17"/>
      <c r="VPX1186" s="17"/>
      <c r="VPY1186" s="17"/>
      <c r="VPZ1186" s="17"/>
      <c r="VQA1186" s="17"/>
      <c r="VQB1186" s="17"/>
      <c r="VQC1186" s="17"/>
      <c r="VQD1186" s="17"/>
      <c r="VQE1186" s="17"/>
      <c r="VQF1186" s="17"/>
      <c r="VQG1186" s="17"/>
      <c r="VQH1186" s="17"/>
      <c r="VQI1186" s="17"/>
      <c r="VQJ1186" s="17"/>
      <c r="VQK1186" s="17"/>
      <c r="VQL1186" s="17"/>
      <c r="VQM1186" s="17"/>
      <c r="VQN1186" s="17"/>
      <c r="VQO1186" s="17"/>
      <c r="VQP1186" s="17"/>
      <c r="VQQ1186" s="17"/>
      <c r="VQR1186" s="17"/>
      <c r="VQS1186" s="17"/>
      <c r="VQT1186" s="17"/>
      <c r="VQU1186" s="17"/>
      <c r="VQV1186" s="17"/>
      <c r="VQW1186" s="17"/>
      <c r="VQX1186" s="17"/>
      <c r="VQY1186" s="17"/>
      <c r="VQZ1186" s="17"/>
      <c r="VRA1186" s="17"/>
      <c r="VRB1186" s="17"/>
      <c r="VRC1186" s="17"/>
      <c r="VRD1186" s="17"/>
      <c r="VRE1186" s="17"/>
      <c r="VRF1186" s="17"/>
      <c r="VRG1186" s="17"/>
      <c r="VRH1186" s="17"/>
      <c r="VRI1186" s="17"/>
      <c r="VRJ1186" s="17"/>
      <c r="VRK1186" s="17"/>
      <c r="VRL1186" s="17"/>
      <c r="VRM1186" s="17"/>
      <c r="VRN1186" s="17"/>
      <c r="VRO1186" s="17"/>
      <c r="VRP1186" s="17"/>
      <c r="VRQ1186" s="17"/>
      <c r="VRR1186" s="17"/>
      <c r="VRS1186" s="17"/>
      <c r="VRT1186" s="17"/>
      <c r="VRU1186" s="17"/>
      <c r="VRV1186" s="17"/>
      <c r="VRW1186" s="17"/>
      <c r="VRX1186" s="17"/>
      <c r="VRY1186" s="17"/>
      <c r="VRZ1186" s="17"/>
      <c r="VSA1186" s="17"/>
      <c r="VSB1186" s="17"/>
      <c r="VSC1186" s="17"/>
      <c r="VSD1186" s="17"/>
      <c r="VSE1186" s="17"/>
      <c r="VSF1186" s="17"/>
      <c r="VSG1186" s="17"/>
      <c r="VSH1186" s="17"/>
      <c r="VSI1186" s="17"/>
      <c r="VSJ1186" s="17"/>
      <c r="VSK1186" s="17"/>
      <c r="VSL1186" s="17"/>
      <c r="VSM1186" s="17"/>
      <c r="VSN1186" s="17"/>
      <c r="VSO1186" s="17"/>
      <c r="VSP1186" s="17"/>
      <c r="VSQ1186" s="17"/>
      <c r="VSR1186" s="17"/>
      <c r="VSS1186" s="17"/>
      <c r="VST1186" s="17"/>
      <c r="VSU1186" s="17"/>
      <c r="VSV1186" s="17"/>
      <c r="VSW1186" s="17"/>
      <c r="VSX1186" s="17"/>
      <c r="VSY1186" s="17"/>
      <c r="VSZ1186" s="17"/>
      <c r="VTA1186" s="17"/>
      <c r="VTB1186" s="17"/>
      <c r="VTC1186" s="17"/>
      <c r="VTD1186" s="17"/>
      <c r="VTE1186" s="17"/>
      <c r="VTF1186" s="17"/>
      <c r="VTG1186" s="17"/>
      <c r="VTH1186" s="17"/>
      <c r="VTI1186" s="17"/>
      <c r="VTJ1186" s="17"/>
      <c r="VTK1186" s="17"/>
      <c r="VTL1186" s="17"/>
      <c r="VTM1186" s="17"/>
      <c r="VTN1186" s="17"/>
      <c r="VTO1186" s="17"/>
      <c r="VTP1186" s="17"/>
      <c r="VTQ1186" s="17"/>
      <c r="VTR1186" s="17"/>
      <c r="VTS1186" s="17"/>
      <c r="VTT1186" s="17"/>
      <c r="VTU1186" s="17"/>
      <c r="VTV1186" s="17"/>
      <c r="VTW1186" s="17"/>
      <c r="VTX1186" s="17"/>
      <c r="VTY1186" s="17"/>
      <c r="VTZ1186" s="17"/>
      <c r="VUA1186" s="17"/>
      <c r="VUB1186" s="17"/>
      <c r="VUC1186" s="17"/>
      <c r="VUD1186" s="17"/>
      <c r="VUE1186" s="17"/>
      <c r="VUF1186" s="17"/>
      <c r="VUG1186" s="17"/>
      <c r="VUH1186" s="17"/>
      <c r="VUI1186" s="17"/>
      <c r="VUJ1186" s="17"/>
      <c r="VUK1186" s="17"/>
      <c r="VUL1186" s="17"/>
      <c r="VUM1186" s="17"/>
      <c r="VUN1186" s="17"/>
      <c r="VUO1186" s="17"/>
      <c r="VUP1186" s="17"/>
      <c r="VUQ1186" s="17"/>
      <c r="VUR1186" s="17"/>
      <c r="VUS1186" s="17"/>
      <c r="VUT1186" s="17"/>
      <c r="VUU1186" s="17"/>
      <c r="VUV1186" s="17"/>
      <c r="VUW1186" s="17"/>
      <c r="VUX1186" s="17"/>
      <c r="VUY1186" s="17"/>
      <c r="VUZ1186" s="17"/>
      <c r="VVA1186" s="17"/>
      <c r="VVB1186" s="17"/>
      <c r="VVC1186" s="17"/>
      <c r="VVD1186" s="17"/>
      <c r="VVE1186" s="17"/>
      <c r="VVF1186" s="17"/>
      <c r="VVG1186" s="17"/>
      <c r="VVH1186" s="17"/>
      <c r="VVI1186" s="17"/>
      <c r="VVJ1186" s="17"/>
      <c r="VVK1186" s="17"/>
      <c r="VVL1186" s="17"/>
      <c r="VVM1186" s="17"/>
      <c r="VVN1186" s="17"/>
      <c r="VVO1186" s="17"/>
      <c r="VVP1186" s="17"/>
      <c r="VVQ1186" s="17"/>
      <c r="VVR1186" s="17"/>
      <c r="VVS1186" s="17"/>
      <c r="VVT1186" s="17"/>
      <c r="VVU1186" s="17"/>
      <c r="VVV1186" s="17"/>
      <c r="VVW1186" s="17"/>
      <c r="VVX1186" s="17"/>
      <c r="VVY1186" s="17"/>
      <c r="VVZ1186" s="17"/>
      <c r="VWA1186" s="17"/>
      <c r="VWB1186" s="17"/>
      <c r="VWC1186" s="17"/>
      <c r="VWD1186" s="17"/>
      <c r="VWE1186" s="17"/>
      <c r="VWF1186" s="17"/>
      <c r="VWG1186" s="17"/>
      <c r="VWH1186" s="17"/>
      <c r="VWI1186" s="17"/>
      <c r="VWJ1186" s="17"/>
      <c r="VWK1186" s="17"/>
      <c r="VWL1186" s="17"/>
      <c r="VWM1186" s="17"/>
      <c r="VWN1186" s="17"/>
      <c r="VWO1186" s="17"/>
      <c r="VWP1186" s="17"/>
      <c r="VWQ1186" s="17"/>
      <c r="VWR1186" s="17"/>
      <c r="VWS1186" s="17"/>
      <c r="VWT1186" s="17"/>
      <c r="VWU1186" s="17"/>
      <c r="VWV1186" s="17"/>
      <c r="VWW1186" s="17"/>
      <c r="VWX1186" s="17"/>
      <c r="VWY1186" s="17"/>
      <c r="VWZ1186" s="17"/>
      <c r="VXA1186" s="17"/>
      <c r="VXB1186" s="17"/>
      <c r="VXC1186" s="17"/>
      <c r="VXD1186" s="17"/>
      <c r="VXE1186" s="17"/>
      <c r="VXF1186" s="17"/>
      <c r="VXG1186" s="17"/>
      <c r="VXH1186" s="17"/>
      <c r="VXI1186" s="17"/>
      <c r="VXJ1186" s="17"/>
      <c r="VXK1186" s="17"/>
      <c r="VXL1186" s="17"/>
      <c r="VXM1186" s="17"/>
      <c r="VXN1186" s="17"/>
      <c r="VXO1186" s="17"/>
      <c r="VXP1186" s="17"/>
      <c r="VXQ1186" s="17"/>
      <c r="VXR1186" s="17"/>
      <c r="VXS1186" s="17"/>
      <c r="VXT1186" s="17"/>
      <c r="VXU1186" s="17"/>
      <c r="VXV1186" s="17"/>
      <c r="VXW1186" s="17"/>
      <c r="VXX1186" s="17"/>
      <c r="VXY1186" s="17"/>
      <c r="VXZ1186" s="17"/>
      <c r="VYA1186" s="17"/>
      <c r="VYB1186" s="17"/>
      <c r="VYC1186" s="17"/>
      <c r="VYD1186" s="17"/>
      <c r="VYE1186" s="17"/>
      <c r="VYF1186" s="17"/>
      <c r="VYG1186" s="17"/>
      <c r="VYH1186" s="17"/>
      <c r="VYI1186" s="17"/>
      <c r="VYJ1186" s="17"/>
      <c r="VYK1186" s="17"/>
      <c r="VYL1186" s="17"/>
      <c r="VYM1186" s="17"/>
      <c r="VYN1186" s="17"/>
      <c r="VYO1186" s="17"/>
      <c r="VYP1186" s="17"/>
      <c r="VYQ1186" s="17"/>
      <c r="VYR1186" s="17"/>
      <c r="VYS1186" s="17"/>
      <c r="VYT1186" s="17"/>
      <c r="VYU1186" s="17"/>
      <c r="VYV1186" s="17"/>
      <c r="VYW1186" s="17"/>
      <c r="VYX1186" s="17"/>
      <c r="VYY1186" s="17"/>
      <c r="VYZ1186" s="17"/>
      <c r="VZA1186" s="17"/>
      <c r="VZB1186" s="17"/>
      <c r="VZC1186" s="17"/>
      <c r="VZD1186" s="17"/>
      <c r="VZE1186" s="17"/>
      <c r="VZF1186" s="17"/>
      <c r="VZG1186" s="17"/>
      <c r="VZH1186" s="17"/>
      <c r="VZI1186" s="17"/>
      <c r="VZJ1186" s="17"/>
      <c r="VZK1186" s="17"/>
      <c r="VZL1186" s="17"/>
      <c r="VZM1186" s="17"/>
      <c r="VZN1186" s="17"/>
      <c r="VZO1186" s="17"/>
      <c r="VZP1186" s="17"/>
      <c r="VZQ1186" s="17"/>
      <c r="VZR1186" s="17"/>
      <c r="VZS1186" s="17"/>
      <c r="VZT1186" s="17"/>
      <c r="VZU1186" s="17"/>
      <c r="VZV1186" s="17"/>
      <c r="VZW1186" s="17"/>
      <c r="VZX1186" s="17"/>
      <c r="VZY1186" s="17"/>
      <c r="VZZ1186" s="17"/>
      <c r="WAA1186" s="17"/>
      <c r="WAB1186" s="17"/>
      <c r="WAC1186" s="17"/>
      <c r="WAD1186" s="17"/>
      <c r="WAE1186" s="17"/>
      <c r="WAF1186" s="17"/>
      <c r="WAG1186" s="17"/>
      <c r="WAH1186" s="17"/>
      <c r="WAI1186" s="17"/>
      <c r="WAJ1186" s="17"/>
      <c r="WAK1186" s="17"/>
      <c r="WAL1186" s="17"/>
      <c r="WAM1186" s="17"/>
      <c r="WAN1186" s="17"/>
      <c r="WAO1186" s="17"/>
      <c r="WAP1186" s="17"/>
      <c r="WAQ1186" s="17"/>
      <c r="WAR1186" s="17"/>
      <c r="WAS1186" s="17"/>
      <c r="WAT1186" s="17"/>
      <c r="WAU1186" s="17"/>
      <c r="WAV1186" s="17"/>
      <c r="WAW1186" s="17"/>
      <c r="WAX1186" s="17"/>
      <c r="WAY1186" s="17"/>
      <c r="WAZ1186" s="17"/>
      <c r="WBA1186" s="17"/>
      <c r="WBB1186" s="17"/>
      <c r="WBC1186" s="17"/>
      <c r="WBD1186" s="17"/>
      <c r="WBE1186" s="17"/>
      <c r="WBF1186" s="17"/>
      <c r="WBG1186" s="17"/>
      <c r="WBH1186" s="17"/>
      <c r="WBI1186" s="17"/>
      <c r="WBJ1186" s="17"/>
      <c r="WBK1186" s="17"/>
      <c r="WBL1186" s="17"/>
      <c r="WBM1186" s="17"/>
      <c r="WBN1186" s="17"/>
      <c r="WBO1186" s="17"/>
      <c r="WBP1186" s="17"/>
      <c r="WBQ1186" s="17"/>
      <c r="WBR1186" s="17"/>
      <c r="WBS1186" s="17"/>
      <c r="WBT1186" s="17"/>
      <c r="WBU1186" s="17"/>
      <c r="WBV1186" s="17"/>
      <c r="WBW1186" s="17"/>
      <c r="WBX1186" s="17"/>
      <c r="WBY1186" s="17"/>
      <c r="WBZ1186" s="17"/>
      <c r="WCA1186" s="17"/>
      <c r="WCB1186" s="17"/>
      <c r="WCC1186" s="17"/>
      <c r="WCD1186" s="17"/>
      <c r="WCE1186" s="17"/>
      <c r="WCF1186" s="17"/>
      <c r="WCG1186" s="17"/>
      <c r="WCH1186" s="17"/>
      <c r="WCI1186" s="17"/>
      <c r="WCJ1186" s="17"/>
      <c r="WCK1186" s="17"/>
      <c r="WCL1186" s="17"/>
      <c r="WCM1186" s="17"/>
      <c r="WCN1186" s="17"/>
      <c r="WCO1186" s="17"/>
      <c r="WCP1186" s="17"/>
      <c r="WCQ1186" s="17"/>
      <c r="WCR1186" s="17"/>
      <c r="WCS1186" s="17"/>
      <c r="WCT1186" s="17"/>
      <c r="WCU1186" s="17"/>
      <c r="WCV1186" s="17"/>
      <c r="WCW1186" s="17"/>
      <c r="WCX1186" s="17"/>
      <c r="WCY1186" s="17"/>
      <c r="WCZ1186" s="17"/>
      <c r="WDA1186" s="17"/>
      <c r="WDB1186" s="17"/>
      <c r="WDC1186" s="17"/>
      <c r="WDD1186" s="17"/>
      <c r="WDE1186" s="17"/>
      <c r="WDF1186" s="17"/>
      <c r="WDG1186" s="17"/>
      <c r="WDH1186" s="17"/>
      <c r="WDI1186" s="17"/>
      <c r="WDJ1186" s="17"/>
      <c r="WDK1186" s="17"/>
      <c r="WDL1186" s="17"/>
      <c r="WDM1186" s="17"/>
      <c r="WDN1186" s="17"/>
      <c r="WDO1186" s="17"/>
      <c r="WDP1186" s="17"/>
      <c r="WDQ1186" s="17"/>
      <c r="WDR1186" s="17"/>
      <c r="WDS1186" s="17"/>
      <c r="WDT1186" s="17"/>
      <c r="WDU1186" s="17"/>
      <c r="WDV1186" s="17"/>
      <c r="WDW1186" s="17"/>
      <c r="WDX1186" s="17"/>
      <c r="WDY1186" s="17"/>
      <c r="WDZ1186" s="17"/>
      <c r="WEA1186" s="17"/>
      <c r="WEB1186" s="17"/>
      <c r="WEC1186" s="17"/>
      <c r="WED1186" s="17"/>
      <c r="WEE1186" s="17"/>
      <c r="WEF1186" s="17"/>
      <c r="WEG1186" s="17"/>
      <c r="WEH1186" s="17"/>
      <c r="WEI1186" s="17"/>
      <c r="WEJ1186" s="17"/>
      <c r="WEK1186" s="17"/>
      <c r="WEL1186" s="17"/>
      <c r="WEM1186" s="17"/>
      <c r="WEN1186" s="17"/>
      <c r="WEO1186" s="17"/>
      <c r="WEP1186" s="17"/>
      <c r="WEQ1186" s="17"/>
      <c r="WER1186" s="17"/>
      <c r="WES1186" s="17"/>
      <c r="WET1186" s="17"/>
      <c r="WEU1186" s="17"/>
      <c r="WEV1186" s="17"/>
      <c r="WEW1186" s="17"/>
      <c r="WEX1186" s="17"/>
      <c r="WEY1186" s="17"/>
      <c r="WEZ1186" s="17"/>
      <c r="WFA1186" s="17"/>
      <c r="WFB1186" s="17"/>
      <c r="WFC1186" s="17"/>
      <c r="WFD1186" s="17"/>
      <c r="WFE1186" s="17"/>
      <c r="WFF1186" s="17"/>
      <c r="WFG1186" s="17"/>
      <c r="WFH1186" s="17"/>
      <c r="WFI1186" s="17"/>
      <c r="WFJ1186" s="17"/>
      <c r="WFK1186" s="17"/>
      <c r="WFL1186" s="17"/>
      <c r="WFM1186" s="17"/>
      <c r="WFN1186" s="17"/>
      <c r="WFO1186" s="17"/>
      <c r="WFP1186" s="17"/>
      <c r="WFQ1186" s="17"/>
      <c r="WFR1186" s="17"/>
      <c r="WFS1186" s="17"/>
      <c r="WFT1186" s="17"/>
      <c r="WFU1186" s="17"/>
      <c r="WFV1186" s="17"/>
      <c r="WFW1186" s="17"/>
      <c r="WFX1186" s="17"/>
      <c r="WFY1186" s="17"/>
      <c r="WFZ1186" s="17"/>
      <c r="WGA1186" s="17"/>
      <c r="WGB1186" s="17"/>
      <c r="WGC1186" s="17"/>
      <c r="WGD1186" s="17"/>
      <c r="WGE1186" s="17"/>
      <c r="WGF1186" s="17"/>
      <c r="WGG1186" s="17"/>
      <c r="WGH1186" s="17"/>
      <c r="WGI1186" s="17"/>
      <c r="WGJ1186" s="17"/>
      <c r="WGK1186" s="17"/>
      <c r="WGL1186" s="17"/>
      <c r="WGM1186" s="17"/>
      <c r="WGN1186" s="17"/>
      <c r="WGO1186" s="17"/>
      <c r="WGP1186" s="17"/>
      <c r="WGQ1186" s="17"/>
      <c r="WGR1186" s="17"/>
      <c r="WGS1186" s="17"/>
      <c r="WGT1186" s="17"/>
      <c r="WGU1186" s="17"/>
      <c r="WGV1186" s="17"/>
      <c r="WGW1186" s="17"/>
      <c r="WGX1186" s="17"/>
      <c r="WGY1186" s="17"/>
      <c r="WGZ1186" s="17"/>
      <c r="WHA1186" s="17"/>
      <c r="WHB1186" s="17"/>
      <c r="WHC1186" s="17"/>
      <c r="WHD1186" s="17"/>
      <c r="WHE1186" s="17"/>
      <c r="WHF1186" s="17"/>
      <c r="WHG1186" s="17"/>
      <c r="WHH1186" s="17"/>
      <c r="WHI1186" s="17"/>
      <c r="WHJ1186" s="17"/>
      <c r="WHK1186" s="17"/>
      <c r="WHL1186" s="17"/>
      <c r="WHM1186" s="17"/>
      <c r="WHN1186" s="17"/>
      <c r="WHO1186" s="17"/>
      <c r="WHP1186" s="17"/>
      <c r="WHQ1186" s="17"/>
      <c r="WHR1186" s="17"/>
      <c r="WHS1186" s="17"/>
      <c r="WHT1186" s="17"/>
      <c r="WHU1186" s="17"/>
      <c r="WHV1186" s="17"/>
      <c r="WHW1186" s="17"/>
      <c r="WHX1186" s="17"/>
      <c r="WHY1186" s="17"/>
      <c r="WHZ1186" s="17"/>
      <c r="WIA1186" s="17"/>
      <c r="WIB1186" s="17"/>
      <c r="WIC1186" s="17"/>
      <c r="WID1186" s="17"/>
      <c r="WIE1186" s="17"/>
      <c r="WIF1186" s="17"/>
      <c r="WIG1186" s="17"/>
      <c r="WIH1186" s="17"/>
      <c r="WII1186" s="17"/>
      <c r="WIJ1186" s="17"/>
      <c r="WIK1186" s="17"/>
      <c r="WIL1186" s="17"/>
      <c r="WIM1186" s="17"/>
      <c r="WIN1186" s="17"/>
      <c r="WIO1186" s="17"/>
      <c r="WIP1186" s="17"/>
      <c r="WIQ1186" s="17"/>
      <c r="WIR1186" s="17"/>
      <c r="WIS1186" s="17"/>
      <c r="WIT1186" s="17"/>
      <c r="WIU1186" s="17"/>
      <c r="WIV1186" s="17"/>
      <c r="WIW1186" s="17"/>
      <c r="WIX1186" s="17"/>
      <c r="WIY1186" s="17"/>
      <c r="WIZ1186" s="17"/>
      <c r="WJA1186" s="17"/>
      <c r="WJB1186" s="17"/>
      <c r="WJC1186" s="17"/>
      <c r="WJD1186" s="17"/>
      <c r="WJE1186" s="17"/>
      <c r="WJF1186" s="17"/>
      <c r="WJG1186" s="17"/>
      <c r="WJH1186" s="17"/>
      <c r="WJI1186" s="17"/>
      <c r="WJJ1186" s="17"/>
      <c r="WJK1186" s="17"/>
      <c r="WJL1186" s="17"/>
      <c r="WJM1186" s="17"/>
      <c r="WJN1186" s="17"/>
      <c r="WJO1186" s="17"/>
      <c r="WJP1186" s="17"/>
      <c r="WJQ1186" s="17"/>
      <c r="WJR1186" s="17"/>
      <c r="WJS1186" s="17"/>
      <c r="WJT1186" s="17"/>
      <c r="WJU1186" s="17"/>
      <c r="WJV1186" s="17"/>
      <c r="WJW1186" s="17"/>
      <c r="WJX1186" s="17"/>
      <c r="WJY1186" s="17"/>
      <c r="WJZ1186" s="17"/>
      <c r="WKA1186" s="17"/>
      <c r="WKB1186" s="17"/>
      <c r="WKC1186" s="17"/>
      <c r="WKD1186" s="17"/>
      <c r="WKE1186" s="17"/>
      <c r="WKF1186" s="17"/>
      <c r="WKG1186" s="17"/>
      <c r="WKH1186" s="17"/>
      <c r="WKI1186" s="17"/>
      <c r="WKJ1186" s="17"/>
      <c r="WKK1186" s="17"/>
      <c r="WKL1186" s="17"/>
      <c r="WKM1186" s="17"/>
      <c r="WKN1186" s="17"/>
      <c r="WKO1186" s="17"/>
      <c r="WKP1186" s="17"/>
      <c r="WKQ1186" s="17"/>
      <c r="WKR1186" s="17"/>
      <c r="WKS1186" s="17"/>
      <c r="WKT1186" s="17"/>
      <c r="WKU1186" s="17"/>
      <c r="WKV1186" s="17"/>
      <c r="WKW1186" s="17"/>
      <c r="WKX1186" s="17"/>
      <c r="WKY1186" s="17"/>
      <c r="WKZ1186" s="17"/>
      <c r="WLA1186" s="17"/>
      <c r="WLB1186" s="17"/>
      <c r="WLC1186" s="17"/>
      <c r="WLD1186" s="17"/>
      <c r="WLE1186" s="17"/>
      <c r="WLF1186" s="17"/>
      <c r="WLG1186" s="17"/>
      <c r="WLH1186" s="17"/>
      <c r="WLI1186" s="17"/>
      <c r="WLJ1186" s="17"/>
      <c r="WLK1186" s="17"/>
      <c r="WLL1186" s="17"/>
      <c r="WLM1186" s="17"/>
      <c r="WLN1186" s="17"/>
      <c r="WLO1186" s="17"/>
      <c r="WLP1186" s="17"/>
      <c r="WLQ1186" s="17"/>
      <c r="WLR1186" s="17"/>
      <c r="WLS1186" s="17"/>
      <c r="WLT1186" s="17"/>
      <c r="WLU1186" s="17"/>
      <c r="WLV1186" s="17"/>
      <c r="WLW1186" s="17"/>
      <c r="WLX1186" s="17"/>
      <c r="WLY1186" s="17"/>
      <c r="WLZ1186" s="17"/>
      <c r="WMA1186" s="17"/>
      <c r="WMB1186" s="17"/>
      <c r="WMC1186" s="17"/>
      <c r="WMD1186" s="17"/>
      <c r="WME1186" s="17"/>
      <c r="WMF1186" s="17"/>
      <c r="WMG1186" s="17"/>
      <c r="WMH1186" s="17"/>
      <c r="WMI1186" s="17"/>
      <c r="WMJ1186" s="17"/>
      <c r="WMK1186" s="17"/>
      <c r="WML1186" s="17"/>
      <c r="WMM1186" s="17"/>
      <c r="WMN1186" s="17"/>
      <c r="WMO1186" s="17"/>
      <c r="WMP1186" s="17"/>
      <c r="WMQ1186" s="17"/>
      <c r="WMR1186" s="17"/>
      <c r="WMS1186" s="17"/>
      <c r="WMT1186" s="17"/>
      <c r="WMU1186" s="17"/>
      <c r="WMV1186" s="17"/>
      <c r="WMW1186" s="17"/>
      <c r="WMX1186" s="17"/>
      <c r="WMY1186" s="17"/>
      <c r="WMZ1186" s="17"/>
      <c r="WNA1186" s="17"/>
      <c r="WNB1186" s="17"/>
      <c r="WNC1186" s="17"/>
      <c r="WND1186" s="17"/>
      <c r="WNE1186" s="17"/>
      <c r="WNF1186" s="17"/>
      <c r="WNG1186" s="17"/>
      <c r="WNH1186" s="17"/>
      <c r="WNI1186" s="17"/>
      <c r="WNJ1186" s="17"/>
      <c r="WNK1186" s="17"/>
      <c r="WNL1186" s="17"/>
      <c r="WNM1186" s="17"/>
      <c r="WNN1186" s="17"/>
      <c r="WNO1186" s="17"/>
      <c r="WNP1186" s="17"/>
      <c r="WNQ1186" s="17"/>
      <c r="WNR1186" s="17"/>
      <c r="WNS1186" s="17"/>
      <c r="WNT1186" s="17"/>
      <c r="WNU1186" s="17"/>
      <c r="WNV1186" s="17"/>
      <c r="WNW1186" s="17"/>
      <c r="WNX1186" s="17"/>
      <c r="WNY1186" s="17"/>
      <c r="WNZ1186" s="17"/>
      <c r="WOA1186" s="17"/>
      <c r="WOB1186" s="17"/>
      <c r="WOC1186" s="17"/>
      <c r="WOD1186" s="17"/>
      <c r="WOE1186" s="17"/>
      <c r="WOF1186" s="17"/>
      <c r="WOG1186" s="17"/>
      <c r="WOH1186" s="17"/>
      <c r="WOI1186" s="17"/>
      <c r="WOJ1186" s="17"/>
      <c r="WOK1186" s="17"/>
      <c r="WOL1186" s="17"/>
      <c r="WOM1186" s="17"/>
      <c r="WON1186" s="17"/>
      <c r="WOO1186" s="17"/>
      <c r="WOP1186" s="17"/>
      <c r="WOQ1186" s="17"/>
      <c r="WOR1186" s="17"/>
      <c r="WOS1186" s="17"/>
      <c r="WOT1186" s="17"/>
      <c r="WOU1186" s="17"/>
      <c r="WOV1186" s="17"/>
      <c r="WOW1186" s="17"/>
      <c r="WOX1186" s="17"/>
      <c r="WOY1186" s="17"/>
      <c r="WOZ1186" s="17"/>
      <c r="WPA1186" s="17"/>
      <c r="WPB1186" s="17"/>
      <c r="WPC1186" s="17"/>
      <c r="WPD1186" s="17"/>
      <c r="WPE1186" s="17"/>
      <c r="WPF1186" s="17"/>
      <c r="WPG1186" s="17"/>
      <c r="WPH1186" s="17"/>
      <c r="WPI1186" s="17"/>
      <c r="WPJ1186" s="17"/>
      <c r="WPK1186" s="17"/>
      <c r="WPL1186" s="17"/>
      <c r="WPM1186" s="17"/>
      <c r="WPN1186" s="17"/>
      <c r="WPO1186" s="17"/>
      <c r="WPP1186" s="17"/>
      <c r="WPQ1186" s="17"/>
      <c r="WPR1186" s="17"/>
      <c r="WPS1186" s="17"/>
      <c r="WPT1186" s="17"/>
      <c r="WPU1186" s="17"/>
      <c r="WPV1186" s="17"/>
      <c r="WPW1186" s="17"/>
      <c r="WPX1186" s="17"/>
      <c r="WPY1186" s="17"/>
      <c r="WPZ1186" s="17"/>
      <c r="WQA1186" s="17"/>
      <c r="WQB1186" s="17"/>
      <c r="WQC1186" s="17"/>
      <c r="WQD1186" s="17"/>
      <c r="WQE1186" s="17"/>
      <c r="WQF1186" s="17"/>
      <c r="WQG1186" s="17"/>
      <c r="WQH1186" s="17"/>
      <c r="WQI1186" s="17"/>
      <c r="WQJ1186" s="17"/>
      <c r="WQK1186" s="17"/>
      <c r="WQL1186" s="17"/>
      <c r="WQM1186" s="17"/>
      <c r="WQN1186" s="17"/>
      <c r="WQO1186" s="17"/>
      <c r="WQP1186" s="17"/>
      <c r="WQQ1186" s="17"/>
      <c r="WQR1186" s="17"/>
      <c r="WQS1186" s="17"/>
      <c r="WQT1186" s="17"/>
      <c r="WQU1186" s="17"/>
      <c r="WQV1186" s="17"/>
      <c r="WQW1186" s="17"/>
      <c r="WQX1186" s="17"/>
      <c r="WQY1186" s="17"/>
      <c r="WQZ1186" s="17"/>
      <c r="WRA1186" s="17"/>
      <c r="WRB1186" s="17"/>
      <c r="WRC1186" s="17"/>
      <c r="WRD1186" s="17"/>
      <c r="WRE1186" s="17"/>
      <c r="WRF1186" s="17"/>
      <c r="WRG1186" s="17"/>
      <c r="WRH1186" s="17"/>
      <c r="WRI1186" s="17"/>
      <c r="WRJ1186" s="17"/>
      <c r="WRK1186" s="17"/>
      <c r="WRL1186" s="17"/>
      <c r="WRM1186" s="17"/>
      <c r="WRN1186" s="17"/>
      <c r="WRO1186" s="17"/>
      <c r="WRP1186" s="17"/>
      <c r="WRQ1186" s="17"/>
      <c r="WRR1186" s="17"/>
      <c r="WRS1186" s="17"/>
      <c r="WRT1186" s="17"/>
      <c r="WRU1186" s="17"/>
      <c r="WRV1186" s="17"/>
      <c r="WRW1186" s="17"/>
      <c r="WRX1186" s="17"/>
      <c r="WRY1186" s="17"/>
      <c r="WRZ1186" s="17"/>
      <c r="WSA1186" s="17"/>
      <c r="WSB1186" s="17"/>
      <c r="WSC1186" s="17"/>
      <c r="WSD1186" s="17"/>
      <c r="WSE1186" s="17"/>
      <c r="WSF1186" s="17"/>
      <c r="WSG1186" s="17"/>
      <c r="WSH1186" s="17"/>
      <c r="WSI1186" s="17"/>
      <c r="WSJ1186" s="17"/>
      <c r="WSK1186" s="17"/>
      <c r="WSL1186" s="17"/>
      <c r="WSM1186" s="17"/>
      <c r="WSN1186" s="17"/>
      <c r="WSO1186" s="17"/>
      <c r="WSP1186" s="17"/>
      <c r="WSQ1186" s="17"/>
      <c r="WSR1186" s="17"/>
      <c r="WSS1186" s="17"/>
      <c r="WST1186" s="17"/>
      <c r="WSU1186" s="17"/>
      <c r="WSV1186" s="17"/>
      <c r="WSW1186" s="17"/>
      <c r="WSX1186" s="17"/>
      <c r="WSY1186" s="17"/>
      <c r="WSZ1186" s="17"/>
      <c r="WTA1186" s="17"/>
      <c r="WTB1186" s="17"/>
      <c r="WTC1186" s="17"/>
      <c r="WTD1186" s="17"/>
      <c r="WTE1186" s="17"/>
      <c r="WTF1186" s="17"/>
      <c r="WTG1186" s="17"/>
      <c r="WTH1186" s="17"/>
      <c r="WTI1186" s="17"/>
      <c r="WTJ1186" s="17"/>
      <c r="WTK1186" s="17"/>
      <c r="WTL1186" s="17"/>
      <c r="WTM1186" s="17"/>
      <c r="WTN1186" s="17"/>
      <c r="WTO1186" s="17"/>
      <c r="WTP1186" s="17"/>
      <c r="WTQ1186" s="17"/>
      <c r="WTR1186" s="17"/>
      <c r="WTS1186" s="17"/>
      <c r="WTT1186" s="17"/>
      <c r="WTU1186" s="17"/>
      <c r="WTV1186" s="17"/>
      <c r="WTW1186" s="17"/>
      <c r="WTX1186" s="17"/>
      <c r="WTY1186" s="17"/>
      <c r="WTZ1186" s="17"/>
      <c r="WUA1186" s="17"/>
      <c r="WUB1186" s="17"/>
      <c r="WUC1186" s="17"/>
      <c r="WUD1186" s="17"/>
      <c r="WUE1186" s="17"/>
      <c r="WUF1186" s="17"/>
      <c r="WUG1186" s="17"/>
      <c r="WUH1186" s="17"/>
      <c r="WUI1186" s="17"/>
      <c r="WUJ1186" s="17"/>
      <c r="WUK1186" s="17"/>
      <c r="WUL1186" s="17"/>
      <c r="WUM1186" s="17"/>
      <c r="WUN1186" s="17"/>
      <c r="WUO1186" s="17"/>
    </row>
    <row r="1187" spans="1:16109" s="6" customFormat="1" ht="61.5">
      <c r="A1187" s="17">
        <v>1</v>
      </c>
      <c r="B1187" s="52">
        <v>153</v>
      </c>
      <c r="C1187" s="20" t="s">
        <v>377</v>
      </c>
      <c r="D1187" s="26">
        <v>3092723.1</v>
      </c>
      <c r="E1187" s="26">
        <v>0</v>
      </c>
      <c r="F1187" s="26">
        <v>0</v>
      </c>
      <c r="G1187" s="26">
        <v>2100000</v>
      </c>
      <c r="H1187" s="26">
        <v>0</v>
      </c>
      <c r="I1187" s="26">
        <v>0</v>
      </c>
      <c r="J1187" s="26">
        <v>0</v>
      </c>
      <c r="K1187" s="58">
        <v>0</v>
      </c>
      <c r="L1187" s="26">
        <v>0</v>
      </c>
      <c r="M1187" s="26">
        <v>0</v>
      </c>
      <c r="N1187" s="26">
        <v>0</v>
      </c>
      <c r="O1187" s="26">
        <v>0</v>
      </c>
      <c r="P1187" s="26">
        <v>0</v>
      </c>
      <c r="Q1187" s="26">
        <v>0</v>
      </c>
      <c r="R1187" s="26">
        <v>0</v>
      </c>
      <c r="S1187" s="26">
        <v>0</v>
      </c>
      <c r="T1187" s="26">
        <v>0</v>
      </c>
      <c r="U1187" s="26">
        <v>0</v>
      </c>
      <c r="V1187" s="26">
        <v>0</v>
      </c>
      <c r="W1187" s="26">
        <v>0</v>
      </c>
      <c r="X1187" s="26">
        <v>0</v>
      </c>
      <c r="Y1187" s="26">
        <v>0</v>
      </c>
      <c r="Z1187" s="26">
        <v>0</v>
      </c>
      <c r="AA1187" s="26">
        <v>0</v>
      </c>
      <c r="AB1187" s="26">
        <v>800000</v>
      </c>
      <c r="AC1187" s="26">
        <v>43500</v>
      </c>
      <c r="AD1187" s="26">
        <v>149223.1</v>
      </c>
      <c r="AE1187" s="26">
        <v>0</v>
      </c>
      <c r="AF1187" s="29">
        <v>2022</v>
      </c>
      <c r="AG1187" s="29">
        <v>2022</v>
      </c>
      <c r="AH1187" s="30">
        <v>2022</v>
      </c>
      <c r="AI1187" s="17"/>
      <c r="AJ1187" s="17"/>
      <c r="AK1187" s="17"/>
      <c r="AL1187" s="17"/>
      <c r="AM1187" s="17"/>
      <c r="AN1187" s="17"/>
      <c r="AO1187" s="17"/>
      <c r="AP1187" s="17"/>
      <c r="AQ1187" s="17"/>
      <c r="AR1187" s="17"/>
      <c r="AS1187" s="17"/>
      <c r="AT1187" s="17"/>
      <c r="AU1187" s="17"/>
      <c r="AV1187" s="17"/>
      <c r="AW1187" s="17"/>
      <c r="AX1187" s="17"/>
      <c r="AY1187" s="17"/>
      <c r="AZ1187" s="17"/>
      <c r="BA1187" s="17"/>
      <c r="BB1187" s="17"/>
      <c r="BC1187" s="17"/>
      <c r="BD1187" s="17"/>
      <c r="BE1187" s="17"/>
      <c r="BF1187" s="17"/>
      <c r="BG1187" s="17"/>
      <c r="BH1187" s="17"/>
      <c r="BI1187" s="17"/>
      <c r="BJ1187" s="17"/>
      <c r="BK1187" s="17"/>
      <c r="BL1187" s="17"/>
      <c r="BM1187" s="17"/>
      <c r="BN1187" s="17"/>
      <c r="BO1187" s="17"/>
      <c r="BP1187" s="17"/>
      <c r="BQ1187" s="17"/>
      <c r="BR1187" s="17"/>
      <c r="BS1187" s="17"/>
      <c r="BT1187" s="17"/>
      <c r="BU1187" s="17"/>
      <c r="BV1187" s="17"/>
      <c r="BW1187" s="17"/>
      <c r="BX1187" s="17"/>
      <c r="BY1187" s="17"/>
      <c r="BZ1187" s="17"/>
      <c r="CA1187" s="17"/>
      <c r="CB1187" s="17"/>
      <c r="CC1187" s="17"/>
      <c r="CD1187" s="17"/>
      <c r="CE1187" s="17"/>
      <c r="CF1187" s="17"/>
      <c r="CG1187" s="17"/>
      <c r="CH1187" s="17"/>
      <c r="CI1187" s="17"/>
      <c r="CJ1187" s="17"/>
      <c r="CK1187" s="17"/>
      <c r="CL1187" s="17"/>
      <c r="CM1187" s="17"/>
      <c r="CN1187" s="17"/>
      <c r="CO1187" s="17"/>
      <c r="CP1187" s="17"/>
      <c r="CQ1187" s="17"/>
      <c r="CR1187" s="17"/>
      <c r="CS1187" s="17"/>
      <c r="CT1187" s="17"/>
      <c r="CU1187" s="17"/>
      <c r="CV1187" s="17"/>
      <c r="CW1187" s="17"/>
      <c r="CX1187" s="17"/>
      <c r="CY1187" s="17"/>
      <c r="CZ1187" s="17"/>
      <c r="DA1187" s="17"/>
      <c r="DB1187" s="17"/>
      <c r="DC1187" s="17"/>
      <c r="DD1187" s="17"/>
      <c r="DE1187" s="17"/>
      <c r="DF1187" s="17"/>
      <c r="DG1187" s="17"/>
      <c r="DH1187" s="17"/>
      <c r="DI1187" s="17"/>
      <c r="DJ1187" s="17"/>
      <c r="DK1187" s="17"/>
      <c r="DL1187" s="17"/>
      <c r="DM1187" s="17"/>
      <c r="DN1187" s="17"/>
      <c r="DO1187" s="17"/>
      <c r="DP1187" s="17"/>
      <c r="DQ1187" s="17"/>
      <c r="DR1187" s="17"/>
      <c r="DS1187" s="17"/>
      <c r="DT1187" s="17"/>
      <c r="DU1187" s="17"/>
      <c r="DV1187" s="17"/>
      <c r="DW1187" s="17"/>
      <c r="DX1187" s="17"/>
      <c r="DY1187" s="17"/>
      <c r="DZ1187" s="17"/>
      <c r="EA1187" s="17"/>
      <c r="EB1187" s="17"/>
      <c r="EC1187" s="17"/>
      <c r="ED1187" s="17"/>
      <c r="EE1187" s="17"/>
      <c r="EF1187" s="17"/>
      <c r="EG1187" s="17"/>
      <c r="EH1187" s="17"/>
      <c r="EI1187" s="17"/>
      <c r="EJ1187" s="17"/>
      <c r="EK1187" s="17"/>
      <c r="EL1187" s="17"/>
      <c r="EM1187" s="17"/>
      <c r="EN1187" s="17"/>
      <c r="EO1187" s="17"/>
      <c r="EP1187" s="17"/>
      <c r="EQ1187" s="17"/>
      <c r="ER1187" s="17"/>
      <c r="ES1187" s="17"/>
      <c r="ET1187" s="17"/>
      <c r="EU1187" s="17"/>
      <c r="EV1187" s="17"/>
      <c r="EW1187" s="17"/>
      <c r="EX1187" s="17"/>
      <c r="EY1187" s="17"/>
      <c r="EZ1187" s="17"/>
      <c r="FA1187" s="17"/>
      <c r="FB1187" s="17"/>
      <c r="FC1187" s="17"/>
      <c r="FD1187" s="17"/>
      <c r="FE1187" s="17"/>
      <c r="FF1187" s="17"/>
      <c r="FG1187" s="17"/>
      <c r="FH1187" s="17"/>
      <c r="FI1187" s="17"/>
      <c r="FJ1187" s="17"/>
      <c r="FK1187" s="17"/>
      <c r="FL1187" s="17"/>
      <c r="FM1187" s="17"/>
      <c r="FN1187" s="17"/>
      <c r="FO1187" s="17"/>
      <c r="FP1187" s="17"/>
      <c r="FQ1187" s="17"/>
      <c r="FR1187" s="17"/>
      <c r="FS1187" s="17"/>
      <c r="FT1187" s="17"/>
      <c r="FU1187" s="17"/>
      <c r="FV1187" s="17"/>
      <c r="FW1187" s="17"/>
      <c r="FX1187" s="17"/>
      <c r="FY1187" s="17"/>
      <c r="FZ1187" s="17"/>
      <c r="GA1187" s="17"/>
      <c r="GB1187" s="17"/>
      <c r="GC1187" s="17"/>
      <c r="GD1187" s="17"/>
      <c r="GE1187" s="17"/>
      <c r="GF1187" s="17"/>
      <c r="GG1187" s="17"/>
      <c r="GH1187" s="17"/>
      <c r="GI1187" s="17"/>
      <c r="GJ1187" s="17"/>
      <c r="GK1187" s="17"/>
      <c r="GL1187" s="17"/>
      <c r="GM1187" s="17"/>
      <c r="GN1187" s="17"/>
      <c r="GO1187" s="17"/>
      <c r="GP1187" s="17"/>
      <c r="GQ1187" s="17"/>
      <c r="GR1187" s="17"/>
      <c r="GS1187" s="17"/>
      <c r="GT1187" s="17"/>
      <c r="GU1187" s="17"/>
      <c r="GV1187" s="17"/>
      <c r="GW1187" s="17"/>
      <c r="GX1187" s="17"/>
      <c r="GY1187" s="17"/>
      <c r="GZ1187" s="17"/>
      <c r="HA1187" s="17"/>
      <c r="HB1187" s="17"/>
      <c r="HC1187" s="17"/>
      <c r="HD1187" s="17"/>
      <c r="HE1187" s="17"/>
      <c r="HF1187" s="17"/>
      <c r="HG1187" s="17"/>
      <c r="HH1187" s="17"/>
      <c r="HI1187" s="17"/>
      <c r="HJ1187" s="17"/>
      <c r="HK1187" s="17"/>
      <c r="HL1187" s="17"/>
      <c r="HM1187" s="17"/>
      <c r="HN1187" s="17"/>
      <c r="HO1187" s="17"/>
      <c r="HP1187" s="17"/>
      <c r="HQ1187" s="17"/>
      <c r="HR1187" s="17"/>
      <c r="HS1187" s="17"/>
      <c r="HT1187" s="17"/>
      <c r="HU1187" s="17"/>
      <c r="HV1187" s="17"/>
      <c r="HW1187" s="17"/>
      <c r="HX1187" s="17"/>
      <c r="HY1187" s="17"/>
      <c r="HZ1187" s="17"/>
      <c r="IA1187" s="17"/>
      <c r="IB1187" s="17"/>
      <c r="IC1187" s="17"/>
      <c r="ID1187" s="17"/>
      <c r="IE1187" s="17"/>
      <c r="IF1187" s="17"/>
      <c r="IG1187" s="17"/>
      <c r="IH1187" s="17"/>
      <c r="II1187" s="17"/>
      <c r="IJ1187" s="17"/>
      <c r="IK1187" s="17"/>
      <c r="IL1187" s="17"/>
      <c r="IM1187" s="17"/>
      <c r="IN1187" s="17"/>
      <c r="IO1187" s="17"/>
      <c r="IP1187" s="17"/>
      <c r="IQ1187" s="17"/>
      <c r="IR1187" s="17"/>
      <c r="IS1187" s="17"/>
      <c r="IT1187" s="17"/>
      <c r="IU1187" s="17"/>
      <c r="IV1187" s="17"/>
      <c r="IW1187" s="17"/>
      <c r="IX1187" s="17"/>
      <c r="IY1187" s="17"/>
      <c r="IZ1187" s="17"/>
      <c r="JA1187" s="17"/>
      <c r="JB1187" s="17"/>
      <c r="JC1187" s="17"/>
      <c r="JD1187" s="17"/>
      <c r="JE1187" s="17"/>
      <c r="JF1187" s="17"/>
      <c r="JG1187" s="17"/>
      <c r="JH1187" s="17"/>
      <c r="JI1187" s="17"/>
      <c r="JJ1187" s="17"/>
      <c r="JK1187" s="17"/>
      <c r="JL1187" s="17"/>
      <c r="JM1187" s="17"/>
      <c r="JN1187" s="17"/>
      <c r="JO1187" s="17"/>
      <c r="JP1187" s="17"/>
      <c r="JQ1187" s="17"/>
      <c r="JR1187" s="17"/>
      <c r="JS1187" s="17"/>
      <c r="JT1187" s="17"/>
      <c r="JU1187" s="17"/>
      <c r="JV1187" s="17"/>
      <c r="JW1187" s="17"/>
      <c r="JX1187" s="17"/>
      <c r="JY1187" s="17"/>
      <c r="JZ1187" s="17"/>
      <c r="KA1187" s="17"/>
      <c r="KB1187" s="17"/>
      <c r="KC1187" s="17"/>
      <c r="KD1187" s="17"/>
      <c r="KE1187" s="17"/>
      <c r="KF1187" s="17"/>
      <c r="KG1187" s="17"/>
      <c r="KH1187" s="17"/>
      <c r="KI1187" s="17"/>
      <c r="KJ1187" s="17"/>
      <c r="KK1187" s="17"/>
      <c r="KL1187" s="17"/>
      <c r="KM1187" s="17"/>
      <c r="KN1187" s="17"/>
      <c r="KO1187" s="17"/>
      <c r="KP1187" s="17"/>
      <c r="KQ1187" s="17"/>
      <c r="KR1187" s="17"/>
      <c r="KS1187" s="17"/>
      <c r="KT1187" s="17"/>
      <c r="KU1187" s="17"/>
      <c r="KV1187" s="17"/>
      <c r="KW1187" s="17"/>
      <c r="KX1187" s="17"/>
      <c r="KY1187" s="17"/>
      <c r="KZ1187" s="17"/>
      <c r="LA1187" s="17"/>
      <c r="LB1187" s="17"/>
      <c r="LC1187" s="17"/>
      <c r="LD1187" s="17"/>
      <c r="LE1187" s="17"/>
      <c r="LF1187" s="17"/>
      <c r="LG1187" s="17"/>
      <c r="LH1187" s="17"/>
      <c r="LI1187" s="17"/>
      <c r="LJ1187" s="17"/>
      <c r="LK1187" s="17"/>
      <c r="LL1187" s="17"/>
      <c r="LM1187" s="17"/>
      <c r="LN1187" s="17"/>
      <c r="LO1187" s="17"/>
      <c r="LP1187" s="17"/>
      <c r="LQ1187" s="17"/>
      <c r="LR1187" s="17"/>
      <c r="LS1187" s="17"/>
      <c r="LT1187" s="17"/>
      <c r="LU1187" s="17"/>
      <c r="LV1187" s="17"/>
      <c r="LW1187" s="17"/>
      <c r="LX1187" s="17"/>
      <c r="LY1187" s="17"/>
      <c r="LZ1187" s="17"/>
      <c r="MA1187" s="17"/>
      <c r="MB1187" s="17"/>
      <c r="MC1187" s="17"/>
      <c r="MD1187" s="17"/>
      <c r="ME1187" s="17"/>
      <c r="MF1187" s="17"/>
      <c r="MG1187" s="17"/>
      <c r="MH1187" s="17"/>
      <c r="MI1187" s="17"/>
      <c r="MJ1187" s="17"/>
      <c r="MK1187" s="17"/>
      <c r="ML1187" s="17"/>
      <c r="MM1187" s="17"/>
      <c r="MN1187" s="17"/>
      <c r="MO1187" s="17"/>
      <c r="MP1187" s="17"/>
      <c r="MQ1187" s="17"/>
      <c r="MR1187" s="17"/>
      <c r="MS1187" s="17"/>
      <c r="MT1187" s="17"/>
      <c r="MU1187" s="17"/>
      <c r="MV1187" s="17"/>
      <c r="MW1187" s="17"/>
      <c r="MX1187" s="17"/>
      <c r="MY1187" s="17"/>
      <c r="MZ1187" s="17"/>
      <c r="NA1187" s="17"/>
      <c r="NB1187" s="17"/>
      <c r="NC1187" s="17"/>
      <c r="ND1187" s="17"/>
      <c r="NE1187" s="17"/>
      <c r="NF1187" s="17"/>
      <c r="NG1187" s="17"/>
      <c r="NH1187" s="17"/>
      <c r="NI1187" s="17"/>
      <c r="NJ1187" s="17"/>
      <c r="NK1187" s="17"/>
      <c r="NL1187" s="17"/>
      <c r="NM1187" s="17"/>
      <c r="NN1187" s="17"/>
      <c r="NO1187" s="17"/>
      <c r="NP1187" s="17"/>
      <c r="NQ1187" s="17"/>
      <c r="NR1187" s="17"/>
      <c r="NS1187" s="17"/>
      <c r="NT1187" s="17"/>
      <c r="NU1187" s="17"/>
      <c r="NV1187" s="17"/>
      <c r="NW1187" s="17"/>
      <c r="NX1187" s="17"/>
      <c r="NY1187" s="17"/>
      <c r="NZ1187" s="17"/>
      <c r="OA1187" s="17"/>
      <c r="OB1187" s="17"/>
      <c r="OC1187" s="17"/>
      <c r="OD1187" s="17"/>
      <c r="OE1187" s="17"/>
      <c r="OF1187" s="17"/>
      <c r="OG1187" s="17"/>
      <c r="OH1187" s="17"/>
      <c r="OI1187" s="17"/>
      <c r="OJ1187" s="17"/>
      <c r="OK1187" s="17"/>
      <c r="OL1187" s="17"/>
      <c r="OM1187" s="17"/>
      <c r="ON1187" s="17"/>
      <c r="OO1187" s="17"/>
      <c r="OP1187" s="17"/>
      <c r="OQ1187" s="17"/>
      <c r="OR1187" s="17"/>
      <c r="OS1187" s="17"/>
      <c r="OT1187" s="17"/>
      <c r="OU1187" s="17"/>
      <c r="OV1187" s="17"/>
      <c r="OW1187" s="17"/>
      <c r="OX1187" s="17"/>
      <c r="OY1187" s="17"/>
      <c r="OZ1187" s="17"/>
      <c r="PA1187" s="17"/>
      <c r="PB1187" s="17"/>
      <c r="PC1187" s="17"/>
      <c r="PD1187" s="17"/>
      <c r="PE1187" s="17"/>
      <c r="PF1187" s="17"/>
      <c r="PG1187" s="17"/>
      <c r="PH1187" s="17"/>
      <c r="PI1187" s="17"/>
      <c r="PJ1187" s="17"/>
      <c r="PK1187" s="17"/>
      <c r="PL1187" s="17"/>
      <c r="PM1187" s="17"/>
      <c r="PN1187" s="17"/>
      <c r="PO1187" s="17"/>
      <c r="PP1187" s="17"/>
      <c r="PQ1187" s="17"/>
      <c r="PR1187" s="17"/>
      <c r="PS1187" s="17"/>
      <c r="PT1187" s="17"/>
      <c r="PU1187" s="17"/>
      <c r="PV1187" s="17"/>
      <c r="PW1187" s="17"/>
      <c r="PX1187" s="17"/>
      <c r="PY1187" s="17"/>
      <c r="PZ1187" s="17"/>
      <c r="QA1187" s="17"/>
      <c r="QB1187" s="17"/>
      <c r="QC1187" s="17"/>
      <c r="QD1187" s="17"/>
      <c r="QE1187" s="17"/>
      <c r="QF1187" s="17"/>
      <c r="QG1187" s="17"/>
      <c r="QH1187" s="17"/>
      <c r="QI1187" s="17"/>
      <c r="QJ1187" s="17"/>
      <c r="QK1187" s="17"/>
      <c r="QL1187" s="17"/>
      <c r="QM1187" s="17"/>
      <c r="QN1187" s="17"/>
      <c r="QO1187" s="17"/>
      <c r="QP1187" s="17"/>
      <c r="QQ1187" s="17"/>
      <c r="QR1187" s="17"/>
      <c r="QS1187" s="17"/>
      <c r="QT1187" s="17"/>
      <c r="QU1187" s="17"/>
      <c r="QV1187" s="17"/>
      <c r="QW1187" s="17"/>
      <c r="QX1187" s="17"/>
      <c r="QY1187" s="17"/>
      <c r="QZ1187" s="17"/>
      <c r="RA1187" s="17"/>
      <c r="RB1187" s="17"/>
      <c r="RC1187" s="17"/>
      <c r="RD1187" s="17"/>
      <c r="RE1187" s="17"/>
      <c r="RF1187" s="17"/>
      <c r="RG1187" s="17"/>
      <c r="RH1187" s="17"/>
      <c r="RI1187" s="17"/>
      <c r="RJ1187" s="17"/>
      <c r="RK1187" s="17"/>
      <c r="RL1187" s="17"/>
      <c r="RM1187" s="17"/>
      <c r="RN1187" s="17"/>
      <c r="RO1187" s="17"/>
      <c r="RP1187" s="17"/>
      <c r="RQ1187" s="17"/>
      <c r="RR1187" s="17"/>
      <c r="RS1187" s="17"/>
      <c r="RT1187" s="17"/>
      <c r="RU1187" s="17"/>
      <c r="RV1187" s="17"/>
      <c r="RW1187" s="17"/>
      <c r="RX1187" s="17"/>
      <c r="RY1187" s="17"/>
      <c r="RZ1187" s="17"/>
      <c r="SA1187" s="17"/>
      <c r="SB1187" s="17"/>
      <c r="SC1187" s="17"/>
      <c r="SD1187" s="17"/>
      <c r="SE1187" s="17"/>
      <c r="SF1187" s="17"/>
      <c r="SG1187" s="17"/>
      <c r="SH1187" s="17"/>
      <c r="SI1187" s="17"/>
      <c r="SJ1187" s="17"/>
      <c r="SK1187" s="17"/>
      <c r="SL1187" s="17"/>
      <c r="SM1187" s="17"/>
      <c r="SN1187" s="17"/>
      <c r="SO1187" s="17"/>
      <c r="SP1187" s="17"/>
      <c r="SQ1187" s="17"/>
      <c r="SR1187" s="17"/>
      <c r="SS1187" s="17"/>
      <c r="ST1187" s="17"/>
      <c r="SU1187" s="17"/>
      <c r="SV1187" s="17"/>
      <c r="SW1187" s="17"/>
      <c r="SX1187" s="17"/>
      <c r="SY1187" s="17"/>
      <c r="SZ1187" s="17"/>
      <c r="TA1187" s="17"/>
      <c r="TB1187" s="17"/>
      <c r="TC1187" s="17"/>
      <c r="TD1187" s="17"/>
      <c r="TE1187" s="17"/>
      <c r="TF1187" s="17"/>
      <c r="TG1187" s="17"/>
      <c r="TH1187" s="17"/>
      <c r="TI1187" s="17"/>
      <c r="TJ1187" s="17"/>
      <c r="TK1187" s="17"/>
      <c r="TL1187" s="17"/>
      <c r="TM1187" s="17"/>
      <c r="TN1187" s="17"/>
      <c r="TO1187" s="17"/>
      <c r="TP1187" s="17"/>
      <c r="TQ1187" s="17"/>
      <c r="TR1187" s="17"/>
      <c r="TS1187" s="17"/>
      <c r="TT1187" s="17"/>
      <c r="TU1187" s="17"/>
      <c r="TV1187" s="17"/>
      <c r="TW1187" s="17"/>
      <c r="TX1187" s="17"/>
      <c r="TY1187" s="17"/>
      <c r="TZ1187" s="17"/>
      <c r="UA1187" s="17"/>
      <c r="UB1187" s="17"/>
      <c r="UC1187" s="17"/>
      <c r="UD1187" s="17"/>
      <c r="UE1187" s="17"/>
      <c r="UF1187" s="17"/>
      <c r="UG1187" s="17"/>
      <c r="UH1187" s="17"/>
      <c r="UI1187" s="17"/>
      <c r="UJ1187" s="17"/>
      <c r="UK1187" s="17"/>
      <c r="UL1187" s="17"/>
      <c r="UM1187" s="17"/>
      <c r="UN1187" s="17"/>
      <c r="UO1187" s="17"/>
      <c r="UP1187" s="17"/>
      <c r="UQ1187" s="17"/>
      <c r="UR1187" s="17"/>
      <c r="US1187" s="17"/>
      <c r="UT1187" s="17"/>
      <c r="UU1187" s="17"/>
      <c r="UV1187" s="17"/>
      <c r="UW1187" s="17"/>
      <c r="UX1187" s="17"/>
      <c r="UY1187" s="17"/>
      <c r="UZ1187" s="17"/>
      <c r="VA1187" s="17"/>
      <c r="VB1187" s="17"/>
      <c r="VC1187" s="17"/>
      <c r="VD1187" s="17"/>
      <c r="VE1187" s="17"/>
      <c r="VF1187" s="17"/>
      <c r="VG1187" s="17"/>
      <c r="VH1187" s="17"/>
      <c r="VI1187" s="17"/>
      <c r="VJ1187" s="17"/>
      <c r="VK1187" s="17"/>
      <c r="VL1187" s="17"/>
      <c r="VM1187" s="17"/>
      <c r="VN1187" s="17"/>
      <c r="VO1187" s="17"/>
      <c r="VP1187" s="17"/>
      <c r="VQ1187" s="17"/>
      <c r="VR1187" s="17"/>
      <c r="VS1187" s="17"/>
      <c r="VT1187" s="17"/>
      <c r="VU1187" s="17"/>
      <c r="VV1187" s="17"/>
      <c r="VW1187" s="17"/>
      <c r="VX1187" s="17"/>
      <c r="VY1187" s="17"/>
      <c r="VZ1187" s="17"/>
      <c r="WA1187" s="17"/>
      <c r="WB1187" s="17"/>
      <c r="WC1187" s="17"/>
      <c r="WD1187" s="17"/>
      <c r="WE1187" s="17"/>
      <c r="WF1187" s="17"/>
      <c r="WG1187" s="17"/>
      <c r="WH1187" s="17"/>
      <c r="WI1187" s="17"/>
      <c r="WJ1187" s="17"/>
      <c r="WK1187" s="17"/>
      <c r="WL1187" s="17"/>
      <c r="WM1187" s="17"/>
      <c r="WN1187" s="17"/>
      <c r="WO1187" s="17"/>
      <c r="WP1187" s="17"/>
      <c r="WQ1187" s="17"/>
      <c r="WR1187" s="17"/>
      <c r="WS1187" s="17"/>
      <c r="WT1187" s="17"/>
      <c r="WU1187" s="17"/>
      <c r="WV1187" s="17"/>
      <c r="WW1187" s="17"/>
      <c r="WX1187" s="17"/>
      <c r="WY1187" s="17"/>
      <c r="WZ1187" s="17"/>
      <c r="XA1187" s="17"/>
      <c r="XB1187" s="17"/>
      <c r="XC1187" s="17"/>
      <c r="XD1187" s="17"/>
      <c r="XE1187" s="17"/>
      <c r="XF1187" s="17"/>
      <c r="XG1187" s="17"/>
      <c r="XH1187" s="17"/>
      <c r="XI1187" s="17"/>
      <c r="XJ1187" s="17"/>
      <c r="XK1187" s="17"/>
      <c r="XL1187" s="17"/>
      <c r="XM1187" s="17"/>
      <c r="XN1187" s="17"/>
      <c r="XO1187" s="17"/>
      <c r="XP1187" s="17"/>
      <c r="XQ1187" s="17"/>
      <c r="XR1187" s="17"/>
      <c r="XS1187" s="17"/>
      <c r="XT1187" s="17"/>
      <c r="XU1187" s="17"/>
      <c r="XV1187" s="17"/>
      <c r="XW1187" s="17"/>
      <c r="XX1187" s="17"/>
      <c r="XY1187" s="17"/>
      <c r="XZ1187" s="17"/>
      <c r="YA1187" s="17"/>
      <c r="YB1187" s="17"/>
      <c r="YC1187" s="17"/>
      <c r="YD1187" s="17"/>
      <c r="YE1187" s="17"/>
      <c r="YF1187" s="17"/>
      <c r="YG1187" s="17"/>
      <c r="YH1187" s="17"/>
      <c r="YI1187" s="17"/>
      <c r="YJ1187" s="17"/>
      <c r="YK1187" s="17"/>
      <c r="YL1187" s="17"/>
      <c r="YM1187" s="17"/>
      <c r="YN1187" s="17"/>
      <c r="YO1187" s="17"/>
      <c r="YP1187" s="17"/>
      <c r="YQ1187" s="17"/>
      <c r="YR1187" s="17"/>
      <c r="YS1187" s="17"/>
      <c r="YT1187" s="17"/>
      <c r="YU1187" s="17"/>
      <c r="YV1187" s="17"/>
      <c r="YW1187" s="17"/>
      <c r="YX1187" s="17"/>
      <c r="YY1187" s="17"/>
      <c r="YZ1187" s="17"/>
      <c r="ZA1187" s="17"/>
      <c r="ZB1187" s="17"/>
      <c r="ZC1187" s="17"/>
      <c r="ZD1187" s="17"/>
      <c r="ZE1187" s="17"/>
      <c r="ZF1187" s="17"/>
      <c r="ZG1187" s="17"/>
      <c r="ZH1187" s="17"/>
      <c r="ZI1187" s="17"/>
      <c r="ZJ1187" s="17"/>
      <c r="ZK1187" s="17"/>
      <c r="ZL1187" s="17"/>
      <c r="ZM1187" s="17"/>
      <c r="ZN1187" s="17"/>
      <c r="ZO1187" s="17"/>
      <c r="ZP1187" s="17"/>
      <c r="ZQ1187" s="17"/>
      <c r="ZR1187" s="17"/>
      <c r="ZS1187" s="17"/>
      <c r="ZT1187" s="17"/>
      <c r="ZU1187" s="17"/>
      <c r="ZV1187" s="17"/>
      <c r="ZW1187" s="17"/>
      <c r="ZX1187" s="17"/>
      <c r="ZY1187" s="17"/>
      <c r="ZZ1187" s="17"/>
      <c r="AAA1187" s="17"/>
      <c r="AAB1187" s="17"/>
      <c r="AAC1187" s="17"/>
      <c r="AAD1187" s="17"/>
      <c r="AAE1187" s="17"/>
      <c r="AAF1187" s="17"/>
      <c r="AAG1187" s="17"/>
      <c r="AAH1187" s="17"/>
      <c r="AAI1187" s="17"/>
      <c r="AAJ1187" s="17"/>
      <c r="AAK1187" s="17"/>
      <c r="AAL1187" s="17"/>
      <c r="AAM1187" s="17"/>
      <c r="AAN1187" s="17"/>
      <c r="AAO1187" s="17"/>
      <c r="AAP1187" s="17"/>
      <c r="AAQ1187" s="17"/>
      <c r="AAR1187" s="17"/>
      <c r="AAS1187" s="17"/>
      <c r="AAT1187" s="17"/>
      <c r="AAU1187" s="17"/>
      <c r="AAV1187" s="17"/>
      <c r="AAW1187" s="17"/>
      <c r="AAX1187" s="17"/>
      <c r="AAY1187" s="17"/>
      <c r="AAZ1187" s="17"/>
      <c r="ABA1187" s="17"/>
      <c r="ABB1187" s="17"/>
      <c r="ABC1187" s="17"/>
      <c r="ABD1187" s="17"/>
      <c r="ABE1187" s="17"/>
      <c r="ABF1187" s="17"/>
      <c r="ABG1187" s="17"/>
      <c r="ABH1187" s="17"/>
      <c r="ABI1187" s="17"/>
      <c r="ABJ1187" s="17"/>
      <c r="ABK1187" s="17"/>
      <c r="ABL1187" s="17"/>
      <c r="ABM1187" s="17"/>
      <c r="ABN1187" s="17"/>
      <c r="ABO1187" s="17"/>
      <c r="ABP1187" s="17"/>
      <c r="ABQ1187" s="17"/>
      <c r="ABR1187" s="17"/>
      <c r="ABS1187" s="17"/>
      <c r="ABT1187" s="17"/>
      <c r="ABU1187" s="17"/>
      <c r="ABV1187" s="17"/>
      <c r="ABW1187" s="17"/>
      <c r="ABX1187" s="17"/>
      <c r="ABY1187" s="17"/>
      <c r="ABZ1187" s="17"/>
      <c r="ACA1187" s="17"/>
      <c r="ACB1187" s="17"/>
      <c r="ACC1187" s="17"/>
      <c r="ACD1187" s="17"/>
      <c r="ACE1187" s="17"/>
      <c r="ACF1187" s="17"/>
      <c r="ACG1187" s="17"/>
      <c r="ACH1187" s="17"/>
      <c r="ACI1187" s="17"/>
      <c r="ACJ1187" s="17"/>
      <c r="ACK1187" s="17"/>
      <c r="ACL1187" s="17"/>
      <c r="ACM1187" s="17"/>
      <c r="ACN1187" s="17"/>
      <c r="ACO1187" s="17"/>
      <c r="ACP1187" s="17"/>
      <c r="ACQ1187" s="17"/>
      <c r="ACR1187" s="17"/>
      <c r="ACS1187" s="17"/>
      <c r="ACT1187" s="17"/>
      <c r="ACU1187" s="17"/>
      <c r="ACV1187" s="17"/>
      <c r="ACW1187" s="17"/>
      <c r="ACX1187" s="17"/>
      <c r="ACY1187" s="17"/>
      <c r="ACZ1187" s="17"/>
      <c r="ADA1187" s="17"/>
      <c r="ADB1187" s="17"/>
      <c r="ADC1187" s="17"/>
      <c r="ADD1187" s="17"/>
      <c r="ADE1187" s="17"/>
      <c r="ADF1187" s="17"/>
      <c r="ADG1187" s="17"/>
      <c r="ADH1187" s="17"/>
      <c r="ADI1187" s="17"/>
      <c r="ADJ1187" s="17"/>
      <c r="ADK1187" s="17"/>
      <c r="ADL1187" s="17"/>
      <c r="ADM1187" s="17"/>
      <c r="ADN1187" s="17"/>
      <c r="ADO1187" s="17"/>
      <c r="ADP1187" s="17"/>
      <c r="ADQ1187" s="17"/>
      <c r="ADR1187" s="17"/>
      <c r="ADS1187" s="17"/>
      <c r="ADT1187" s="17"/>
      <c r="ADU1187" s="17"/>
      <c r="ADV1187" s="17"/>
      <c r="ADW1187" s="17"/>
      <c r="ADX1187" s="17"/>
      <c r="ADY1187" s="17"/>
      <c r="ADZ1187" s="17"/>
      <c r="AEA1187" s="17"/>
      <c r="AEB1187" s="17"/>
      <c r="AEC1187" s="17"/>
      <c r="AED1187" s="17"/>
      <c r="AEE1187" s="17"/>
      <c r="AEF1187" s="17"/>
      <c r="AEG1187" s="17"/>
      <c r="AEH1187" s="17"/>
      <c r="AEI1187" s="17"/>
      <c r="AEJ1187" s="17"/>
      <c r="AEK1187" s="17"/>
      <c r="AEL1187" s="17"/>
      <c r="AEM1187" s="17"/>
      <c r="AEN1187" s="17"/>
      <c r="AEO1187" s="17"/>
      <c r="AEP1187" s="17"/>
      <c r="AEQ1187" s="17"/>
      <c r="AER1187" s="17"/>
      <c r="AES1187" s="17"/>
      <c r="AET1187" s="17"/>
      <c r="AEU1187" s="17"/>
      <c r="AEV1187" s="17"/>
      <c r="AEW1187" s="17"/>
      <c r="AEX1187" s="17"/>
      <c r="AEY1187" s="17"/>
      <c r="AEZ1187" s="17"/>
      <c r="AFA1187" s="17"/>
      <c r="AFB1187" s="17"/>
      <c r="AFC1187" s="17"/>
      <c r="AFD1187" s="17"/>
      <c r="AFE1187" s="17"/>
      <c r="AFF1187" s="17"/>
      <c r="AFG1187" s="17"/>
      <c r="AFH1187" s="17"/>
      <c r="AFI1187" s="17"/>
      <c r="AFJ1187" s="17"/>
      <c r="AFK1187" s="17"/>
      <c r="AFL1187" s="17"/>
      <c r="AFM1187" s="17"/>
      <c r="AFN1187" s="17"/>
      <c r="AFO1187" s="17"/>
      <c r="AFP1187" s="17"/>
      <c r="AFQ1187" s="17"/>
      <c r="AFR1187" s="17"/>
      <c r="AFS1187" s="17"/>
      <c r="AFT1187" s="17"/>
      <c r="AFU1187" s="17"/>
      <c r="AFV1187" s="17"/>
      <c r="AFW1187" s="17"/>
      <c r="AFX1187" s="17"/>
      <c r="AFY1187" s="17"/>
      <c r="AFZ1187" s="17"/>
      <c r="AGA1187" s="17"/>
      <c r="AGB1187" s="17"/>
      <c r="AGC1187" s="17"/>
      <c r="AGD1187" s="17"/>
      <c r="AGE1187" s="17"/>
      <c r="AGF1187" s="17"/>
      <c r="AGG1187" s="17"/>
      <c r="AGH1187" s="17"/>
      <c r="AGI1187" s="17"/>
      <c r="AGJ1187" s="17"/>
      <c r="AGK1187" s="17"/>
      <c r="AGL1187" s="17"/>
      <c r="AGM1187" s="17"/>
      <c r="AGN1187" s="17"/>
      <c r="AGO1187" s="17"/>
      <c r="AGP1187" s="17"/>
      <c r="AGQ1187" s="17"/>
      <c r="AGR1187" s="17"/>
      <c r="AGS1187" s="17"/>
      <c r="AGT1187" s="17"/>
      <c r="AGU1187" s="17"/>
      <c r="AGV1187" s="17"/>
      <c r="AGW1187" s="17"/>
      <c r="AGX1187" s="17"/>
      <c r="AGY1187" s="17"/>
      <c r="AGZ1187" s="17"/>
      <c r="AHA1187" s="17"/>
      <c r="AHB1187" s="17"/>
      <c r="AHC1187" s="17"/>
      <c r="AHD1187" s="17"/>
      <c r="AHE1187" s="17"/>
      <c r="AHF1187" s="17"/>
      <c r="AHG1187" s="17"/>
      <c r="AHH1187" s="17"/>
      <c r="AHI1187" s="17"/>
      <c r="AHJ1187" s="17"/>
      <c r="AHK1187" s="17"/>
      <c r="AHL1187" s="17"/>
      <c r="AHM1187" s="17"/>
      <c r="AHN1187" s="17"/>
      <c r="AHO1187" s="17"/>
      <c r="AHP1187" s="17"/>
      <c r="AHQ1187" s="17"/>
      <c r="AHR1187" s="17"/>
      <c r="AHS1187" s="17"/>
      <c r="AHT1187" s="17"/>
      <c r="AHU1187" s="17"/>
      <c r="AHV1187" s="17"/>
      <c r="AHW1187" s="17"/>
      <c r="AHX1187" s="17"/>
      <c r="AHY1187" s="17"/>
      <c r="AHZ1187" s="17"/>
      <c r="AIA1187" s="17"/>
      <c r="AIB1187" s="17"/>
      <c r="AIC1187" s="17"/>
      <c r="AID1187" s="17"/>
      <c r="AIE1187" s="17"/>
      <c r="AIF1187" s="17"/>
      <c r="AIG1187" s="17"/>
      <c r="AIH1187" s="17"/>
      <c r="AII1187" s="17"/>
      <c r="AIJ1187" s="17"/>
      <c r="AIK1187" s="17"/>
      <c r="AIL1187" s="17"/>
      <c r="AIM1187" s="17"/>
      <c r="AIN1187" s="17"/>
      <c r="AIO1187" s="17"/>
      <c r="AIP1187" s="17"/>
      <c r="AIQ1187" s="17"/>
      <c r="AIR1187" s="17"/>
      <c r="AIS1187" s="17"/>
      <c r="AIT1187" s="17"/>
      <c r="AIU1187" s="17"/>
      <c r="AIV1187" s="17"/>
      <c r="AIW1187" s="17"/>
      <c r="AIX1187" s="17"/>
      <c r="AIY1187" s="17"/>
      <c r="AIZ1187" s="17"/>
      <c r="AJA1187" s="17"/>
      <c r="AJB1187" s="17"/>
      <c r="AJC1187" s="17"/>
      <c r="AJD1187" s="17"/>
      <c r="AJE1187" s="17"/>
      <c r="AJF1187" s="17"/>
      <c r="AJG1187" s="17"/>
      <c r="AJH1187" s="17"/>
      <c r="AJI1187" s="17"/>
      <c r="AJJ1187" s="17"/>
      <c r="AJK1187" s="17"/>
      <c r="AJL1187" s="17"/>
      <c r="AJM1187" s="17"/>
      <c r="AJN1187" s="17"/>
      <c r="AJO1187" s="17"/>
      <c r="AJP1187" s="17"/>
      <c r="AJQ1187" s="17"/>
      <c r="AJR1187" s="17"/>
      <c r="AJS1187" s="17"/>
      <c r="AJT1187" s="17"/>
      <c r="AJU1187" s="17"/>
      <c r="AJV1187" s="17"/>
      <c r="AJW1187" s="17"/>
      <c r="AJX1187" s="17"/>
      <c r="AJY1187" s="17"/>
      <c r="AJZ1187" s="17"/>
      <c r="AKA1187" s="17"/>
      <c r="AKB1187" s="17"/>
      <c r="AKC1187" s="17"/>
      <c r="AKD1187" s="17"/>
      <c r="AKE1187" s="17"/>
      <c r="AKF1187" s="17"/>
      <c r="AKG1187" s="17"/>
      <c r="AKH1187" s="17"/>
      <c r="AKI1187" s="17"/>
      <c r="AKJ1187" s="17"/>
      <c r="AKK1187" s="17"/>
      <c r="AKL1187" s="17"/>
      <c r="AKM1187" s="17"/>
      <c r="AKN1187" s="17"/>
      <c r="AKO1187" s="17"/>
      <c r="AKP1187" s="17"/>
      <c r="AKQ1187" s="17"/>
      <c r="AKR1187" s="17"/>
      <c r="AKS1187" s="17"/>
      <c r="AKT1187" s="17"/>
      <c r="AKU1187" s="17"/>
      <c r="AKV1187" s="17"/>
      <c r="AKW1187" s="17"/>
      <c r="AKX1187" s="17"/>
      <c r="AKY1187" s="17"/>
      <c r="AKZ1187" s="17"/>
      <c r="ALA1187" s="17"/>
      <c r="ALB1187" s="17"/>
      <c r="ALC1187" s="17"/>
      <c r="ALD1187" s="17"/>
      <c r="ALE1187" s="17"/>
      <c r="ALF1187" s="17"/>
      <c r="ALG1187" s="17"/>
      <c r="ALH1187" s="17"/>
      <c r="ALI1187" s="17"/>
      <c r="ALJ1187" s="17"/>
      <c r="ALK1187" s="17"/>
      <c r="ALL1187" s="17"/>
      <c r="ALM1187" s="17"/>
      <c r="ALN1187" s="17"/>
      <c r="ALO1187" s="17"/>
      <c r="ALP1187" s="17"/>
      <c r="ALQ1187" s="17"/>
      <c r="ALR1187" s="17"/>
      <c r="ALS1187" s="17"/>
      <c r="ALT1187" s="17"/>
      <c r="ALU1187" s="17"/>
      <c r="ALV1187" s="17"/>
      <c r="ALW1187" s="17"/>
      <c r="ALX1187" s="17"/>
      <c r="ALY1187" s="17"/>
      <c r="ALZ1187" s="17"/>
      <c r="AMA1187" s="17"/>
      <c r="AMB1187" s="17"/>
      <c r="AMC1187" s="17"/>
      <c r="AMD1187" s="17"/>
      <c r="AME1187" s="17"/>
      <c r="AMF1187" s="17"/>
      <c r="AMG1187" s="17"/>
      <c r="AMH1187" s="17"/>
      <c r="AMI1187" s="17"/>
      <c r="AMJ1187" s="17"/>
      <c r="AMK1187" s="17"/>
      <c r="AML1187" s="17"/>
      <c r="AMM1187" s="17"/>
      <c r="AMN1187" s="17"/>
      <c r="AMO1187" s="17"/>
      <c r="AMP1187" s="17"/>
      <c r="AMQ1187" s="17"/>
      <c r="AMR1187" s="17"/>
      <c r="AMS1187" s="17"/>
      <c r="AMT1187" s="17"/>
      <c r="AMU1187" s="17"/>
      <c r="AMV1187" s="17"/>
      <c r="AMW1187" s="17"/>
      <c r="AMX1187" s="17"/>
      <c r="AMY1187" s="17"/>
      <c r="AMZ1187" s="17"/>
      <c r="ANA1187" s="17"/>
      <c r="ANB1187" s="17"/>
      <c r="ANC1187" s="17"/>
      <c r="AND1187" s="17"/>
      <c r="ANE1187" s="17"/>
      <c r="ANF1187" s="17"/>
      <c r="ANG1187" s="17"/>
      <c r="ANH1187" s="17"/>
      <c r="ANI1187" s="17"/>
      <c r="ANJ1187" s="17"/>
      <c r="ANK1187" s="17"/>
      <c r="ANL1187" s="17"/>
      <c r="ANM1187" s="17"/>
      <c r="ANN1187" s="17"/>
      <c r="ANO1187" s="17"/>
      <c r="ANP1187" s="17"/>
      <c r="ANQ1187" s="17"/>
      <c r="ANR1187" s="17"/>
      <c r="ANS1187" s="17"/>
      <c r="ANT1187" s="17"/>
      <c r="ANU1187" s="17"/>
      <c r="ANV1187" s="17"/>
      <c r="ANW1187" s="17"/>
      <c r="ANX1187" s="17"/>
      <c r="ANY1187" s="17"/>
      <c r="ANZ1187" s="17"/>
      <c r="AOA1187" s="17"/>
      <c r="AOB1187" s="17"/>
      <c r="AOC1187" s="17"/>
      <c r="AOD1187" s="17"/>
      <c r="AOE1187" s="17"/>
      <c r="AOF1187" s="17"/>
      <c r="AOG1187" s="17"/>
      <c r="AOH1187" s="17"/>
      <c r="AOI1187" s="17"/>
      <c r="AOJ1187" s="17"/>
      <c r="AOK1187" s="17"/>
      <c r="AOL1187" s="17"/>
      <c r="AOM1187" s="17"/>
      <c r="AON1187" s="17"/>
      <c r="AOO1187" s="17"/>
      <c r="AOP1187" s="17"/>
      <c r="AOQ1187" s="17"/>
      <c r="AOR1187" s="17"/>
      <c r="AOS1187" s="17"/>
      <c r="AOT1187" s="17"/>
      <c r="AOU1187" s="17"/>
      <c r="AOV1187" s="17"/>
      <c r="AOW1187" s="17"/>
      <c r="AOX1187" s="17"/>
      <c r="AOY1187" s="17"/>
      <c r="AOZ1187" s="17"/>
      <c r="APA1187" s="17"/>
      <c r="APB1187" s="17"/>
      <c r="APC1187" s="17"/>
      <c r="APD1187" s="17"/>
      <c r="APE1187" s="17"/>
      <c r="APF1187" s="17"/>
      <c r="APG1187" s="17"/>
      <c r="APH1187" s="17"/>
      <c r="API1187" s="17"/>
      <c r="APJ1187" s="17"/>
      <c r="APK1187" s="17"/>
      <c r="APL1187" s="17"/>
      <c r="APM1187" s="17"/>
      <c r="APN1187" s="17"/>
      <c r="APO1187" s="17"/>
      <c r="APP1187" s="17"/>
      <c r="APQ1187" s="17"/>
      <c r="APR1187" s="17"/>
      <c r="APS1187" s="17"/>
      <c r="APT1187" s="17"/>
      <c r="APU1187" s="17"/>
      <c r="APV1187" s="17"/>
      <c r="APW1187" s="17"/>
      <c r="APX1187" s="17"/>
      <c r="APY1187" s="17"/>
      <c r="APZ1187" s="17"/>
      <c r="AQA1187" s="17"/>
      <c r="AQB1187" s="17"/>
      <c r="AQC1187" s="17"/>
      <c r="AQD1187" s="17"/>
      <c r="AQE1187" s="17"/>
      <c r="AQF1187" s="17"/>
      <c r="AQG1187" s="17"/>
      <c r="AQH1187" s="17"/>
      <c r="AQI1187" s="17"/>
      <c r="AQJ1187" s="17"/>
      <c r="AQK1187" s="17"/>
      <c r="AQL1187" s="17"/>
      <c r="AQM1187" s="17"/>
      <c r="AQN1187" s="17"/>
      <c r="AQO1187" s="17"/>
      <c r="AQP1187" s="17"/>
      <c r="AQQ1187" s="17"/>
      <c r="AQR1187" s="17"/>
      <c r="AQS1187" s="17"/>
      <c r="AQT1187" s="17"/>
      <c r="AQU1187" s="17"/>
      <c r="AQV1187" s="17"/>
      <c r="AQW1187" s="17"/>
      <c r="AQX1187" s="17"/>
      <c r="AQY1187" s="17"/>
      <c r="AQZ1187" s="17"/>
      <c r="ARA1187" s="17"/>
      <c r="ARB1187" s="17"/>
      <c r="ARC1187" s="17"/>
      <c r="ARD1187" s="17"/>
      <c r="ARE1187" s="17"/>
      <c r="ARF1187" s="17"/>
      <c r="ARG1187" s="17"/>
      <c r="ARH1187" s="17"/>
      <c r="ARI1187" s="17"/>
      <c r="ARJ1187" s="17"/>
      <c r="ARK1187" s="17"/>
      <c r="ARL1187" s="17"/>
      <c r="ARM1187" s="17"/>
      <c r="ARN1187" s="17"/>
      <c r="ARO1187" s="17"/>
      <c r="ARP1187" s="17"/>
      <c r="ARQ1187" s="17"/>
      <c r="ARR1187" s="17"/>
      <c r="ARS1187" s="17"/>
      <c r="ART1187" s="17"/>
      <c r="ARU1187" s="17"/>
      <c r="ARV1187" s="17"/>
      <c r="ARW1187" s="17"/>
      <c r="ARX1187" s="17"/>
      <c r="ARY1187" s="17"/>
      <c r="ARZ1187" s="17"/>
      <c r="ASA1187" s="17"/>
      <c r="ASB1187" s="17"/>
      <c r="ASC1187" s="17"/>
      <c r="ASD1187" s="17"/>
      <c r="ASE1187" s="17"/>
      <c r="ASF1187" s="17"/>
      <c r="ASG1187" s="17"/>
      <c r="ASH1187" s="17"/>
      <c r="ASI1187" s="17"/>
      <c r="ASJ1187" s="17"/>
      <c r="ASK1187" s="17"/>
      <c r="ASL1187" s="17"/>
      <c r="ASM1187" s="17"/>
      <c r="ASN1187" s="17"/>
      <c r="ASO1187" s="17"/>
      <c r="ASP1187" s="17"/>
      <c r="ASQ1187" s="17"/>
      <c r="ASR1187" s="17"/>
      <c r="ASS1187" s="17"/>
      <c r="AST1187" s="17"/>
      <c r="ASU1187" s="17"/>
      <c r="ASV1187" s="17"/>
      <c r="ASW1187" s="17"/>
      <c r="ASX1187" s="17"/>
      <c r="ASY1187" s="17"/>
      <c r="ASZ1187" s="17"/>
      <c r="ATA1187" s="17"/>
      <c r="ATB1187" s="17"/>
      <c r="ATC1187" s="17"/>
      <c r="ATD1187" s="17"/>
      <c r="ATE1187" s="17"/>
      <c r="ATF1187" s="17"/>
      <c r="ATG1187" s="17"/>
      <c r="ATH1187" s="17"/>
      <c r="ATI1187" s="17"/>
      <c r="ATJ1187" s="17"/>
      <c r="ATK1187" s="17"/>
      <c r="ATL1187" s="17"/>
      <c r="ATM1187" s="17"/>
      <c r="ATN1187" s="17"/>
      <c r="ATO1187" s="17"/>
      <c r="ATP1187" s="17"/>
      <c r="ATQ1187" s="17"/>
      <c r="ATR1187" s="17"/>
      <c r="ATS1187" s="17"/>
      <c r="ATT1187" s="17"/>
      <c r="ATU1187" s="17"/>
      <c r="ATV1187" s="17"/>
      <c r="ATW1187" s="17"/>
      <c r="ATX1187" s="17"/>
      <c r="ATY1187" s="17"/>
      <c r="ATZ1187" s="17"/>
      <c r="AUA1187" s="17"/>
      <c r="AUB1187" s="17"/>
      <c r="AUC1187" s="17"/>
      <c r="AUD1187" s="17"/>
      <c r="AUE1187" s="17"/>
      <c r="AUF1187" s="17"/>
      <c r="AUG1187" s="17"/>
      <c r="AUH1187" s="17"/>
      <c r="AUI1187" s="17"/>
      <c r="AUJ1187" s="17"/>
      <c r="AUK1187" s="17"/>
      <c r="AUL1187" s="17"/>
      <c r="AUM1187" s="17"/>
      <c r="AUN1187" s="17"/>
      <c r="AUO1187" s="17"/>
      <c r="AUP1187" s="17"/>
      <c r="AUQ1187" s="17"/>
      <c r="AUR1187" s="17"/>
      <c r="AUS1187" s="17"/>
      <c r="AUT1187" s="17"/>
      <c r="AUU1187" s="17"/>
      <c r="AUV1187" s="17"/>
      <c r="AUW1187" s="17"/>
      <c r="AUX1187" s="17"/>
      <c r="AUY1187" s="17"/>
      <c r="AUZ1187" s="17"/>
      <c r="AVA1187" s="17"/>
      <c r="AVB1187" s="17"/>
      <c r="AVC1187" s="17"/>
      <c r="AVD1187" s="17"/>
      <c r="AVE1187" s="17"/>
      <c r="AVF1187" s="17"/>
      <c r="AVG1187" s="17"/>
      <c r="AVH1187" s="17"/>
      <c r="AVI1187" s="17"/>
      <c r="AVJ1187" s="17"/>
      <c r="AVK1187" s="17"/>
      <c r="AVL1187" s="17"/>
      <c r="AVM1187" s="17"/>
      <c r="AVN1187" s="17"/>
      <c r="AVO1187" s="17"/>
      <c r="AVP1187" s="17"/>
      <c r="AVQ1187" s="17"/>
      <c r="AVR1187" s="17"/>
      <c r="AVS1187" s="17"/>
      <c r="AVT1187" s="17"/>
      <c r="AVU1187" s="17"/>
      <c r="AVV1187" s="17"/>
      <c r="AVW1187" s="17"/>
      <c r="AVX1187" s="17"/>
      <c r="AVY1187" s="17"/>
      <c r="AVZ1187" s="17"/>
      <c r="AWA1187" s="17"/>
      <c r="AWB1187" s="17"/>
      <c r="AWC1187" s="17"/>
      <c r="AWD1187" s="17"/>
      <c r="AWE1187" s="17"/>
      <c r="AWF1187" s="17"/>
      <c r="AWG1187" s="17"/>
      <c r="AWH1187" s="17"/>
      <c r="AWI1187" s="17"/>
      <c r="AWJ1187" s="17"/>
      <c r="AWK1187" s="17"/>
      <c r="AWL1187" s="17"/>
      <c r="AWM1187" s="17"/>
      <c r="AWN1187" s="17"/>
      <c r="AWO1187" s="17"/>
      <c r="AWP1187" s="17"/>
      <c r="AWQ1187" s="17"/>
      <c r="AWR1187" s="17"/>
      <c r="AWS1187" s="17"/>
      <c r="AWT1187" s="17"/>
      <c r="AWU1187" s="17"/>
      <c r="AWV1187" s="17"/>
      <c r="AWW1187" s="17"/>
      <c r="AWX1187" s="17"/>
      <c r="AWY1187" s="17"/>
      <c r="AWZ1187" s="17"/>
      <c r="AXA1187" s="17"/>
      <c r="AXB1187" s="17"/>
      <c r="AXC1187" s="17"/>
      <c r="AXD1187" s="17"/>
      <c r="AXE1187" s="17"/>
      <c r="AXF1187" s="17"/>
      <c r="AXG1187" s="17"/>
      <c r="AXH1187" s="17"/>
      <c r="AXI1187" s="17"/>
      <c r="AXJ1187" s="17"/>
      <c r="AXK1187" s="17"/>
      <c r="AXL1187" s="17"/>
      <c r="AXM1187" s="17"/>
      <c r="AXN1187" s="17"/>
      <c r="AXO1187" s="17"/>
      <c r="AXP1187" s="17"/>
      <c r="AXQ1187" s="17"/>
      <c r="AXR1187" s="17"/>
      <c r="AXS1187" s="17"/>
      <c r="AXT1187" s="17"/>
      <c r="AXU1187" s="17"/>
      <c r="AXV1187" s="17"/>
      <c r="AXW1187" s="17"/>
      <c r="AXX1187" s="17"/>
      <c r="AXY1187" s="17"/>
      <c r="AXZ1187" s="17"/>
      <c r="AYA1187" s="17"/>
      <c r="AYB1187" s="17"/>
      <c r="AYC1187" s="17"/>
      <c r="AYD1187" s="17"/>
      <c r="AYE1187" s="17"/>
      <c r="AYF1187" s="17"/>
      <c r="AYG1187" s="17"/>
      <c r="AYH1187" s="17"/>
      <c r="AYI1187" s="17"/>
      <c r="AYJ1187" s="17"/>
      <c r="AYK1187" s="17"/>
      <c r="AYL1187" s="17"/>
      <c r="AYM1187" s="17"/>
      <c r="AYN1187" s="17"/>
      <c r="AYO1187" s="17"/>
      <c r="AYP1187" s="17"/>
      <c r="AYQ1187" s="17"/>
      <c r="AYR1187" s="17"/>
      <c r="AYS1187" s="17"/>
      <c r="AYT1187" s="17"/>
      <c r="AYU1187" s="17"/>
      <c r="AYV1187" s="17"/>
      <c r="AYW1187" s="17"/>
      <c r="AYX1187" s="17"/>
      <c r="AYY1187" s="17"/>
      <c r="AYZ1187" s="17"/>
      <c r="AZA1187" s="17"/>
      <c r="AZB1187" s="17"/>
      <c r="AZC1187" s="17"/>
      <c r="AZD1187" s="17"/>
      <c r="AZE1187" s="17"/>
      <c r="AZF1187" s="17"/>
      <c r="AZG1187" s="17"/>
      <c r="AZH1187" s="17"/>
      <c r="AZI1187" s="17"/>
      <c r="AZJ1187" s="17"/>
      <c r="AZK1187" s="17"/>
      <c r="AZL1187" s="17"/>
      <c r="AZM1187" s="17"/>
      <c r="AZN1187" s="17"/>
      <c r="AZO1187" s="17"/>
      <c r="AZP1187" s="17"/>
      <c r="AZQ1187" s="17"/>
      <c r="AZR1187" s="17"/>
      <c r="AZS1187" s="17"/>
      <c r="AZT1187" s="17"/>
      <c r="AZU1187" s="17"/>
      <c r="AZV1187" s="17"/>
      <c r="AZW1187" s="17"/>
      <c r="AZX1187" s="17"/>
      <c r="AZY1187" s="17"/>
      <c r="AZZ1187" s="17"/>
      <c r="BAA1187" s="17"/>
      <c r="BAB1187" s="17"/>
      <c r="BAC1187" s="17"/>
      <c r="BAD1187" s="17"/>
      <c r="BAE1187" s="17"/>
      <c r="BAF1187" s="17"/>
      <c r="BAG1187" s="17"/>
      <c r="BAH1187" s="17"/>
      <c r="BAI1187" s="17"/>
      <c r="BAJ1187" s="17"/>
      <c r="BAK1187" s="17"/>
      <c r="BAL1187" s="17"/>
      <c r="BAM1187" s="17"/>
      <c r="BAN1187" s="17"/>
      <c r="BAO1187" s="17"/>
      <c r="BAP1187" s="17"/>
      <c r="BAQ1187" s="17"/>
      <c r="BAR1187" s="17"/>
      <c r="BAS1187" s="17"/>
      <c r="BAT1187" s="17"/>
      <c r="BAU1187" s="17"/>
      <c r="BAV1187" s="17"/>
      <c r="BAW1187" s="17"/>
      <c r="BAX1187" s="17"/>
      <c r="BAY1187" s="17"/>
      <c r="BAZ1187" s="17"/>
      <c r="BBA1187" s="17"/>
      <c r="BBB1187" s="17"/>
      <c r="BBC1187" s="17"/>
      <c r="BBD1187" s="17"/>
      <c r="BBE1187" s="17"/>
      <c r="BBF1187" s="17"/>
      <c r="BBG1187" s="17"/>
      <c r="BBH1187" s="17"/>
      <c r="BBI1187" s="17"/>
      <c r="BBJ1187" s="17"/>
      <c r="BBK1187" s="17"/>
      <c r="BBL1187" s="17"/>
      <c r="BBM1187" s="17"/>
      <c r="BBN1187" s="17"/>
      <c r="BBO1187" s="17"/>
      <c r="BBP1187" s="17"/>
      <c r="BBQ1187" s="17"/>
      <c r="BBR1187" s="17"/>
      <c r="BBS1187" s="17"/>
      <c r="BBT1187" s="17"/>
      <c r="BBU1187" s="17"/>
      <c r="BBV1187" s="17"/>
      <c r="BBW1187" s="17"/>
      <c r="BBX1187" s="17"/>
      <c r="BBY1187" s="17"/>
      <c r="BBZ1187" s="17"/>
      <c r="BCA1187" s="17"/>
      <c r="BCB1187" s="17"/>
      <c r="BCC1187" s="17"/>
      <c r="BCD1187" s="17"/>
      <c r="BCE1187" s="17"/>
      <c r="BCF1187" s="17"/>
      <c r="BCG1187" s="17"/>
      <c r="BCH1187" s="17"/>
      <c r="BCI1187" s="17"/>
      <c r="BCJ1187" s="17"/>
      <c r="BCK1187" s="17"/>
      <c r="BCL1187" s="17"/>
      <c r="BCM1187" s="17"/>
      <c r="BCN1187" s="17"/>
      <c r="BCO1187" s="17"/>
      <c r="BCP1187" s="17"/>
      <c r="BCQ1187" s="17"/>
      <c r="BCR1187" s="17"/>
      <c r="BCS1187" s="17"/>
      <c r="BCT1187" s="17"/>
      <c r="BCU1187" s="17"/>
      <c r="BCV1187" s="17"/>
      <c r="BCW1187" s="17"/>
      <c r="BCX1187" s="17"/>
      <c r="BCY1187" s="17"/>
      <c r="BCZ1187" s="17"/>
      <c r="BDA1187" s="17"/>
      <c r="BDB1187" s="17"/>
      <c r="BDC1187" s="17"/>
      <c r="BDD1187" s="17"/>
      <c r="BDE1187" s="17"/>
      <c r="BDF1187" s="17"/>
      <c r="BDG1187" s="17"/>
      <c r="BDH1187" s="17"/>
      <c r="BDI1187" s="17"/>
      <c r="BDJ1187" s="17"/>
      <c r="BDK1187" s="17"/>
      <c r="BDL1187" s="17"/>
      <c r="BDM1187" s="17"/>
      <c r="BDN1187" s="17"/>
      <c r="BDO1187" s="17"/>
      <c r="BDP1187" s="17"/>
      <c r="BDQ1187" s="17"/>
      <c r="BDR1187" s="17"/>
      <c r="BDS1187" s="17"/>
      <c r="BDT1187" s="17"/>
      <c r="BDU1187" s="17"/>
      <c r="BDV1187" s="17"/>
      <c r="BDW1187" s="17"/>
      <c r="BDX1187" s="17"/>
      <c r="BDY1187" s="17"/>
      <c r="BDZ1187" s="17"/>
      <c r="BEA1187" s="17"/>
      <c r="BEB1187" s="17"/>
      <c r="BEC1187" s="17"/>
      <c r="BED1187" s="17"/>
      <c r="BEE1187" s="17"/>
      <c r="BEF1187" s="17"/>
      <c r="BEG1187" s="17"/>
      <c r="BEH1187" s="17"/>
      <c r="BEI1187" s="17"/>
      <c r="BEJ1187" s="17"/>
      <c r="BEK1187" s="17"/>
      <c r="BEL1187" s="17"/>
      <c r="BEM1187" s="17"/>
      <c r="BEN1187" s="17"/>
      <c r="BEO1187" s="17"/>
      <c r="BEP1187" s="17"/>
      <c r="BEQ1187" s="17"/>
      <c r="BER1187" s="17"/>
      <c r="BES1187" s="17"/>
      <c r="BET1187" s="17"/>
      <c r="BEU1187" s="17"/>
      <c r="BEV1187" s="17"/>
      <c r="BEW1187" s="17"/>
      <c r="BEX1187" s="17"/>
      <c r="BEY1187" s="17"/>
      <c r="BEZ1187" s="17"/>
      <c r="BFA1187" s="17"/>
      <c r="BFB1187" s="17"/>
      <c r="BFC1187" s="17"/>
      <c r="BFD1187" s="17"/>
      <c r="BFE1187" s="17"/>
      <c r="BFF1187" s="17"/>
      <c r="BFG1187" s="17"/>
      <c r="BFH1187" s="17"/>
      <c r="BFI1187" s="17"/>
      <c r="BFJ1187" s="17"/>
      <c r="BFK1187" s="17"/>
      <c r="BFL1187" s="17"/>
      <c r="BFM1187" s="17"/>
      <c r="BFN1187" s="17"/>
      <c r="BFO1187" s="17"/>
      <c r="BFP1187" s="17"/>
      <c r="BFQ1187" s="17"/>
      <c r="BFR1187" s="17"/>
      <c r="BFS1187" s="17"/>
      <c r="BFT1187" s="17"/>
      <c r="BFU1187" s="17"/>
      <c r="BFV1187" s="17"/>
      <c r="BFW1187" s="17"/>
      <c r="BFX1187" s="17"/>
      <c r="BFY1187" s="17"/>
      <c r="BFZ1187" s="17"/>
      <c r="BGA1187" s="17"/>
      <c r="BGB1187" s="17"/>
      <c r="BGC1187" s="17"/>
      <c r="BGD1187" s="17"/>
      <c r="BGE1187" s="17"/>
      <c r="BGF1187" s="17"/>
      <c r="BGG1187" s="17"/>
      <c r="BGH1187" s="17"/>
      <c r="BGI1187" s="17"/>
      <c r="BGJ1187" s="17"/>
      <c r="BGK1187" s="17"/>
      <c r="BGL1187" s="17"/>
      <c r="BGM1187" s="17"/>
      <c r="BGN1187" s="17"/>
      <c r="BGO1187" s="17"/>
      <c r="BGP1187" s="17"/>
      <c r="BGQ1187" s="17"/>
      <c r="BGR1187" s="17"/>
      <c r="BGS1187" s="17"/>
      <c r="BGT1187" s="17"/>
      <c r="BGU1187" s="17"/>
      <c r="BGV1187" s="17"/>
      <c r="BGW1187" s="17"/>
      <c r="BGX1187" s="17"/>
      <c r="BGY1187" s="17"/>
      <c r="BGZ1187" s="17"/>
      <c r="BHA1187" s="17"/>
      <c r="BHB1187" s="17"/>
      <c r="BHC1187" s="17"/>
      <c r="BHD1187" s="17"/>
      <c r="BHE1187" s="17"/>
      <c r="BHF1187" s="17"/>
      <c r="BHG1187" s="17"/>
      <c r="BHH1187" s="17"/>
      <c r="BHI1187" s="17"/>
      <c r="BHJ1187" s="17"/>
      <c r="BHK1187" s="17"/>
      <c r="BHL1187" s="17"/>
      <c r="BHM1187" s="17"/>
      <c r="BHN1187" s="17"/>
      <c r="BHO1187" s="17"/>
      <c r="BHP1187" s="17"/>
      <c r="BHQ1187" s="17"/>
      <c r="BHR1187" s="17"/>
      <c r="BHS1187" s="17"/>
      <c r="BHT1187" s="17"/>
      <c r="BHU1187" s="17"/>
      <c r="BHV1187" s="17"/>
      <c r="BHW1187" s="17"/>
      <c r="BHX1187" s="17"/>
      <c r="BHY1187" s="17"/>
      <c r="BHZ1187" s="17"/>
      <c r="BIA1187" s="17"/>
      <c r="BIB1187" s="17"/>
      <c r="BIC1187" s="17"/>
      <c r="BID1187" s="17"/>
      <c r="BIE1187" s="17"/>
      <c r="BIF1187" s="17"/>
      <c r="BIG1187" s="17"/>
      <c r="BIH1187" s="17"/>
      <c r="BII1187" s="17"/>
      <c r="BIJ1187" s="17"/>
      <c r="BIK1187" s="17"/>
      <c r="BIL1187" s="17"/>
      <c r="BIM1187" s="17"/>
      <c r="BIN1187" s="17"/>
      <c r="BIO1187" s="17"/>
      <c r="BIP1187" s="17"/>
      <c r="BIQ1187" s="17"/>
      <c r="BIR1187" s="17"/>
      <c r="BIS1187" s="17"/>
      <c r="BIT1187" s="17"/>
      <c r="BIU1187" s="17"/>
      <c r="BIV1187" s="17"/>
      <c r="BIW1187" s="17"/>
      <c r="BIX1187" s="17"/>
      <c r="BIY1187" s="17"/>
      <c r="BIZ1187" s="17"/>
      <c r="BJA1187" s="17"/>
      <c r="BJB1187" s="17"/>
      <c r="BJC1187" s="17"/>
      <c r="BJD1187" s="17"/>
      <c r="BJE1187" s="17"/>
      <c r="BJF1187" s="17"/>
      <c r="BJG1187" s="17"/>
      <c r="BJH1187" s="17"/>
      <c r="BJI1187" s="17"/>
      <c r="BJJ1187" s="17"/>
      <c r="BJK1187" s="17"/>
      <c r="BJL1187" s="17"/>
      <c r="BJM1187" s="17"/>
      <c r="BJN1187" s="17"/>
      <c r="BJO1187" s="17"/>
      <c r="BJP1187" s="17"/>
      <c r="BJQ1187" s="17"/>
      <c r="BJR1187" s="17"/>
      <c r="BJS1187" s="17"/>
      <c r="BJT1187" s="17"/>
      <c r="BJU1187" s="17"/>
      <c r="BJV1187" s="17"/>
      <c r="BJW1187" s="17"/>
      <c r="BJX1187" s="17"/>
      <c r="BJY1187" s="17"/>
      <c r="BJZ1187" s="17"/>
      <c r="BKA1187" s="17"/>
      <c r="BKB1187" s="17"/>
      <c r="BKC1187" s="17"/>
      <c r="BKD1187" s="17"/>
      <c r="BKE1187" s="17"/>
      <c r="BKF1187" s="17"/>
      <c r="BKG1187" s="17"/>
      <c r="BKH1187" s="17"/>
      <c r="BKI1187" s="17"/>
      <c r="BKJ1187" s="17"/>
      <c r="BKK1187" s="17"/>
      <c r="BKL1187" s="17"/>
      <c r="BKM1187" s="17"/>
      <c r="BKN1187" s="17"/>
      <c r="BKO1187" s="17"/>
      <c r="BKP1187" s="17"/>
      <c r="BKQ1187" s="17"/>
      <c r="BKR1187" s="17"/>
      <c r="BKS1187" s="17"/>
      <c r="BKT1187" s="17"/>
      <c r="BKU1187" s="17"/>
      <c r="BKV1187" s="17"/>
      <c r="BKW1187" s="17"/>
      <c r="BKX1187" s="17"/>
      <c r="BKY1187" s="17"/>
      <c r="BKZ1187" s="17"/>
      <c r="BLA1187" s="17"/>
      <c r="BLB1187" s="17"/>
      <c r="BLC1187" s="17"/>
      <c r="BLD1187" s="17"/>
      <c r="BLE1187" s="17"/>
      <c r="BLF1187" s="17"/>
      <c r="BLG1187" s="17"/>
      <c r="BLH1187" s="17"/>
      <c r="BLI1187" s="17"/>
      <c r="BLJ1187" s="17"/>
      <c r="BLK1187" s="17"/>
      <c r="BLL1187" s="17"/>
      <c r="BLM1187" s="17"/>
      <c r="BLN1187" s="17"/>
      <c r="BLO1187" s="17"/>
      <c r="BLP1187" s="17"/>
      <c r="BLQ1187" s="17"/>
      <c r="BLR1187" s="17"/>
      <c r="BLS1187" s="17"/>
      <c r="BLT1187" s="17"/>
      <c r="BLU1187" s="17"/>
      <c r="BLV1187" s="17"/>
      <c r="BLW1187" s="17"/>
      <c r="BLX1187" s="17"/>
      <c r="BLY1187" s="17"/>
      <c r="BLZ1187" s="17"/>
      <c r="BMA1187" s="17"/>
      <c r="BMB1187" s="17"/>
      <c r="BMC1187" s="17"/>
      <c r="BMD1187" s="17"/>
      <c r="BME1187" s="17"/>
      <c r="BMF1187" s="17"/>
      <c r="BMG1187" s="17"/>
      <c r="BMH1187" s="17"/>
      <c r="BMI1187" s="17"/>
      <c r="BMJ1187" s="17"/>
      <c r="BMK1187" s="17"/>
      <c r="BML1187" s="17"/>
      <c r="BMM1187" s="17"/>
      <c r="BMN1187" s="17"/>
      <c r="BMO1187" s="17"/>
      <c r="BMP1187" s="17"/>
      <c r="BMQ1187" s="17"/>
      <c r="BMR1187" s="17"/>
      <c r="BMS1187" s="17"/>
      <c r="BMT1187" s="17"/>
      <c r="BMU1187" s="17"/>
      <c r="BMV1187" s="17"/>
      <c r="BMW1187" s="17"/>
      <c r="BMX1187" s="17"/>
      <c r="BMY1187" s="17"/>
      <c r="BMZ1187" s="17"/>
      <c r="BNA1187" s="17"/>
      <c r="BNB1187" s="17"/>
      <c r="BNC1187" s="17"/>
      <c r="BND1187" s="17"/>
      <c r="BNE1187" s="17"/>
      <c r="BNF1187" s="17"/>
      <c r="BNG1187" s="17"/>
      <c r="BNH1187" s="17"/>
      <c r="BNI1187" s="17"/>
      <c r="BNJ1187" s="17"/>
      <c r="BNK1187" s="17"/>
      <c r="BNL1187" s="17"/>
      <c r="BNM1187" s="17"/>
      <c r="BNN1187" s="17"/>
      <c r="BNO1187" s="17"/>
      <c r="BNP1187" s="17"/>
      <c r="BNQ1187" s="17"/>
      <c r="BNR1187" s="17"/>
      <c r="BNS1187" s="17"/>
      <c r="BNT1187" s="17"/>
      <c r="BNU1187" s="17"/>
      <c r="BNV1187" s="17"/>
      <c r="BNW1187" s="17"/>
      <c r="BNX1187" s="17"/>
      <c r="BNY1187" s="17"/>
      <c r="BNZ1187" s="17"/>
      <c r="BOA1187" s="17"/>
      <c r="BOB1187" s="17"/>
      <c r="BOC1187" s="17"/>
      <c r="BOD1187" s="17"/>
      <c r="BOE1187" s="17"/>
      <c r="BOF1187" s="17"/>
      <c r="BOG1187" s="17"/>
      <c r="BOH1187" s="17"/>
      <c r="BOI1187" s="17"/>
      <c r="BOJ1187" s="17"/>
      <c r="BOK1187" s="17"/>
      <c r="BOL1187" s="17"/>
      <c r="BOM1187" s="17"/>
      <c r="BON1187" s="17"/>
      <c r="BOO1187" s="17"/>
      <c r="BOP1187" s="17"/>
      <c r="BOQ1187" s="17"/>
      <c r="BOR1187" s="17"/>
      <c r="BOS1187" s="17"/>
      <c r="BOT1187" s="17"/>
      <c r="BOU1187" s="17"/>
      <c r="BOV1187" s="17"/>
      <c r="BOW1187" s="17"/>
      <c r="BOX1187" s="17"/>
      <c r="BOY1187" s="17"/>
      <c r="BOZ1187" s="17"/>
      <c r="BPA1187" s="17"/>
      <c r="BPB1187" s="17"/>
      <c r="BPC1187" s="17"/>
      <c r="BPD1187" s="17"/>
      <c r="BPE1187" s="17"/>
      <c r="BPF1187" s="17"/>
      <c r="BPG1187" s="17"/>
      <c r="BPH1187" s="17"/>
      <c r="BPI1187" s="17"/>
      <c r="BPJ1187" s="17"/>
      <c r="BPK1187" s="17"/>
      <c r="BPL1187" s="17"/>
      <c r="BPM1187" s="17"/>
      <c r="BPN1187" s="17"/>
      <c r="BPO1187" s="17"/>
      <c r="BPP1187" s="17"/>
      <c r="BPQ1187" s="17"/>
      <c r="BPR1187" s="17"/>
      <c r="BPS1187" s="17"/>
      <c r="BPT1187" s="17"/>
      <c r="BPU1187" s="17"/>
      <c r="BPV1187" s="17"/>
      <c r="BPW1187" s="17"/>
      <c r="BPX1187" s="17"/>
      <c r="BPY1187" s="17"/>
      <c r="BPZ1187" s="17"/>
      <c r="BQA1187" s="17"/>
      <c r="BQB1187" s="17"/>
      <c r="BQC1187" s="17"/>
      <c r="BQD1187" s="17"/>
      <c r="BQE1187" s="17"/>
      <c r="BQF1187" s="17"/>
      <c r="BQG1187" s="17"/>
      <c r="BQH1187" s="17"/>
      <c r="BQI1187" s="17"/>
      <c r="BQJ1187" s="17"/>
      <c r="BQK1187" s="17"/>
      <c r="BQL1187" s="17"/>
      <c r="BQM1187" s="17"/>
      <c r="BQN1187" s="17"/>
      <c r="BQO1187" s="17"/>
      <c r="BQP1187" s="17"/>
      <c r="BQQ1187" s="17"/>
      <c r="BQR1187" s="17"/>
      <c r="BQS1187" s="17"/>
      <c r="BQT1187" s="17"/>
      <c r="BQU1187" s="17"/>
      <c r="BQV1187" s="17"/>
      <c r="BQW1187" s="17"/>
      <c r="BQX1187" s="17"/>
      <c r="BQY1187" s="17"/>
      <c r="BQZ1187" s="17"/>
      <c r="BRA1187" s="17"/>
      <c r="BRB1187" s="17"/>
      <c r="BRC1187" s="17"/>
      <c r="BRD1187" s="17"/>
      <c r="BRE1187" s="17"/>
      <c r="BRF1187" s="17"/>
      <c r="BRG1187" s="17"/>
      <c r="BRH1187" s="17"/>
      <c r="BRI1187" s="17"/>
      <c r="BRJ1187" s="17"/>
      <c r="BRK1187" s="17"/>
      <c r="BRL1187" s="17"/>
      <c r="BRM1187" s="17"/>
      <c r="BRN1187" s="17"/>
      <c r="BRO1187" s="17"/>
      <c r="BRP1187" s="17"/>
      <c r="BRQ1187" s="17"/>
      <c r="BRR1187" s="17"/>
      <c r="BRS1187" s="17"/>
      <c r="BRT1187" s="17"/>
      <c r="BRU1187" s="17"/>
      <c r="BRV1187" s="17"/>
      <c r="BRW1187" s="17"/>
      <c r="BRX1187" s="17"/>
      <c r="BRY1187" s="17"/>
      <c r="BRZ1187" s="17"/>
      <c r="BSA1187" s="17"/>
      <c r="BSB1187" s="17"/>
      <c r="BSC1187" s="17"/>
      <c r="BSD1187" s="17"/>
      <c r="BSE1187" s="17"/>
      <c r="BSF1187" s="17"/>
      <c r="BSG1187" s="17"/>
      <c r="BSH1187" s="17"/>
      <c r="BSI1187" s="17"/>
      <c r="BSJ1187" s="17"/>
      <c r="BSK1187" s="17"/>
      <c r="BSL1187" s="17"/>
      <c r="BSM1187" s="17"/>
      <c r="BSN1187" s="17"/>
      <c r="BSO1187" s="17"/>
      <c r="BSP1187" s="17"/>
      <c r="BSQ1187" s="17"/>
      <c r="BSR1187" s="17"/>
      <c r="BSS1187" s="17"/>
      <c r="BST1187" s="17"/>
      <c r="BSU1187" s="17"/>
      <c r="BSV1187" s="17"/>
      <c r="BSW1187" s="17"/>
      <c r="BSX1187" s="17"/>
      <c r="BSY1187" s="17"/>
      <c r="BSZ1187" s="17"/>
      <c r="BTA1187" s="17"/>
      <c r="BTB1187" s="17"/>
      <c r="BTC1187" s="17"/>
      <c r="BTD1187" s="17"/>
      <c r="BTE1187" s="17"/>
      <c r="BTF1187" s="17"/>
      <c r="BTG1187" s="17"/>
      <c r="BTH1187" s="17"/>
      <c r="BTI1187" s="17"/>
      <c r="BTJ1187" s="17"/>
      <c r="BTK1187" s="17"/>
      <c r="BTL1187" s="17"/>
      <c r="BTM1187" s="17"/>
      <c r="BTN1187" s="17"/>
      <c r="BTO1187" s="17"/>
      <c r="BTP1187" s="17"/>
      <c r="BTQ1187" s="17"/>
      <c r="BTR1187" s="17"/>
      <c r="BTS1187" s="17"/>
      <c r="BTT1187" s="17"/>
      <c r="BTU1187" s="17"/>
      <c r="BTV1187" s="17"/>
      <c r="BTW1187" s="17"/>
      <c r="BTX1187" s="17"/>
      <c r="BTY1187" s="17"/>
      <c r="BTZ1187" s="17"/>
      <c r="BUA1187" s="17"/>
      <c r="BUB1187" s="17"/>
      <c r="BUC1187" s="17"/>
      <c r="BUD1187" s="17"/>
      <c r="BUE1187" s="17"/>
      <c r="BUF1187" s="17"/>
      <c r="BUG1187" s="17"/>
      <c r="BUH1187" s="17"/>
      <c r="BUI1187" s="17"/>
      <c r="BUJ1187" s="17"/>
      <c r="BUK1187" s="17"/>
      <c r="BUL1187" s="17"/>
      <c r="BUM1187" s="17"/>
      <c r="BUN1187" s="17"/>
      <c r="BUO1187" s="17"/>
      <c r="BUP1187" s="17"/>
      <c r="BUQ1187" s="17"/>
      <c r="BUR1187" s="17"/>
      <c r="BUS1187" s="17"/>
      <c r="BUT1187" s="17"/>
      <c r="BUU1187" s="17"/>
      <c r="BUV1187" s="17"/>
      <c r="BUW1187" s="17"/>
      <c r="BUX1187" s="17"/>
      <c r="BUY1187" s="17"/>
      <c r="BUZ1187" s="17"/>
      <c r="BVA1187" s="17"/>
      <c r="BVB1187" s="17"/>
      <c r="BVC1187" s="17"/>
      <c r="BVD1187" s="17"/>
      <c r="BVE1187" s="17"/>
      <c r="BVF1187" s="17"/>
      <c r="BVG1187" s="17"/>
      <c r="BVH1187" s="17"/>
      <c r="BVI1187" s="17"/>
      <c r="BVJ1187" s="17"/>
      <c r="BVK1187" s="17"/>
      <c r="BVL1187" s="17"/>
      <c r="BVM1187" s="17"/>
      <c r="BVN1187" s="17"/>
      <c r="BVO1187" s="17"/>
      <c r="BVP1187" s="17"/>
      <c r="BVQ1187" s="17"/>
      <c r="BVR1187" s="17"/>
      <c r="BVS1187" s="17"/>
      <c r="BVT1187" s="17"/>
      <c r="BVU1187" s="17"/>
      <c r="BVV1187" s="17"/>
      <c r="BVW1187" s="17"/>
      <c r="BVX1187" s="17"/>
      <c r="BVY1187" s="17"/>
      <c r="BVZ1187" s="17"/>
      <c r="BWA1187" s="17"/>
      <c r="BWB1187" s="17"/>
      <c r="BWC1187" s="17"/>
      <c r="BWD1187" s="17"/>
      <c r="BWE1187" s="17"/>
      <c r="BWF1187" s="17"/>
      <c r="BWG1187" s="17"/>
      <c r="BWH1187" s="17"/>
      <c r="BWI1187" s="17"/>
      <c r="BWJ1187" s="17"/>
      <c r="BWK1187" s="17"/>
      <c r="BWL1187" s="17"/>
      <c r="BWM1187" s="17"/>
      <c r="BWN1187" s="17"/>
      <c r="BWO1187" s="17"/>
      <c r="BWP1187" s="17"/>
      <c r="BWQ1187" s="17"/>
      <c r="BWR1187" s="17"/>
      <c r="BWS1187" s="17"/>
      <c r="BWT1187" s="17"/>
      <c r="BWU1187" s="17"/>
      <c r="BWV1187" s="17"/>
      <c r="BWW1187" s="17"/>
      <c r="BWX1187" s="17"/>
      <c r="BWY1187" s="17"/>
      <c r="BWZ1187" s="17"/>
      <c r="BXA1187" s="17"/>
      <c r="BXB1187" s="17"/>
      <c r="BXC1187" s="17"/>
      <c r="BXD1187" s="17"/>
      <c r="BXE1187" s="17"/>
      <c r="BXF1187" s="17"/>
      <c r="BXG1187" s="17"/>
      <c r="BXH1187" s="17"/>
      <c r="BXI1187" s="17"/>
      <c r="BXJ1187" s="17"/>
      <c r="BXK1187" s="17"/>
      <c r="BXL1187" s="17"/>
      <c r="BXM1187" s="17"/>
      <c r="BXN1187" s="17"/>
      <c r="BXO1187" s="17"/>
      <c r="BXP1187" s="17"/>
      <c r="BXQ1187" s="17"/>
      <c r="BXR1187" s="17"/>
      <c r="BXS1187" s="17"/>
      <c r="BXT1187" s="17"/>
      <c r="BXU1187" s="17"/>
      <c r="BXV1187" s="17"/>
      <c r="BXW1187" s="17"/>
      <c r="BXX1187" s="17"/>
      <c r="BXY1187" s="17"/>
      <c r="BXZ1187" s="17"/>
      <c r="BYA1187" s="17"/>
      <c r="BYB1187" s="17"/>
      <c r="BYC1187" s="17"/>
      <c r="BYD1187" s="17"/>
      <c r="BYE1187" s="17"/>
      <c r="BYF1187" s="17"/>
      <c r="BYG1187" s="17"/>
      <c r="BYH1187" s="17"/>
      <c r="BYI1187" s="17"/>
      <c r="BYJ1187" s="17"/>
      <c r="BYK1187" s="17"/>
      <c r="BYL1187" s="17"/>
      <c r="BYM1187" s="17"/>
      <c r="BYN1187" s="17"/>
      <c r="BYO1187" s="17"/>
      <c r="BYP1187" s="17"/>
      <c r="BYQ1187" s="17"/>
      <c r="BYR1187" s="17"/>
      <c r="BYS1187" s="17"/>
      <c r="BYT1187" s="17"/>
      <c r="BYU1187" s="17"/>
      <c r="BYV1187" s="17"/>
      <c r="BYW1187" s="17"/>
      <c r="BYX1187" s="17"/>
      <c r="BYY1187" s="17"/>
      <c r="BYZ1187" s="17"/>
      <c r="BZA1187" s="17"/>
      <c r="BZB1187" s="17"/>
      <c r="BZC1187" s="17"/>
      <c r="BZD1187" s="17"/>
      <c r="BZE1187" s="17"/>
      <c r="BZF1187" s="17"/>
      <c r="BZG1187" s="17"/>
      <c r="BZH1187" s="17"/>
      <c r="BZI1187" s="17"/>
      <c r="BZJ1187" s="17"/>
      <c r="BZK1187" s="17"/>
      <c r="BZL1187" s="17"/>
      <c r="BZM1187" s="17"/>
      <c r="BZN1187" s="17"/>
      <c r="BZO1187" s="17"/>
      <c r="BZP1187" s="17"/>
      <c r="BZQ1187" s="17"/>
      <c r="BZR1187" s="17"/>
      <c r="BZS1187" s="17"/>
      <c r="BZT1187" s="17"/>
      <c r="BZU1187" s="17"/>
      <c r="BZV1187" s="17"/>
      <c r="BZW1187" s="17"/>
      <c r="BZX1187" s="17"/>
      <c r="BZY1187" s="17"/>
      <c r="BZZ1187" s="17"/>
      <c r="CAA1187" s="17"/>
      <c r="CAB1187" s="17"/>
      <c r="CAC1187" s="17"/>
      <c r="CAD1187" s="17"/>
      <c r="CAE1187" s="17"/>
      <c r="CAF1187" s="17"/>
      <c r="CAG1187" s="17"/>
      <c r="CAH1187" s="17"/>
      <c r="CAI1187" s="17"/>
      <c r="CAJ1187" s="17"/>
      <c r="CAK1187" s="17"/>
      <c r="CAL1187" s="17"/>
      <c r="CAM1187" s="17"/>
      <c r="CAN1187" s="17"/>
      <c r="CAO1187" s="17"/>
      <c r="CAP1187" s="17"/>
      <c r="CAQ1187" s="17"/>
      <c r="CAR1187" s="17"/>
      <c r="CAS1187" s="17"/>
      <c r="CAT1187" s="17"/>
      <c r="CAU1187" s="17"/>
      <c r="CAV1187" s="17"/>
      <c r="CAW1187" s="17"/>
      <c r="CAX1187" s="17"/>
      <c r="CAY1187" s="17"/>
      <c r="CAZ1187" s="17"/>
      <c r="CBA1187" s="17"/>
      <c r="CBB1187" s="17"/>
      <c r="CBC1187" s="17"/>
      <c r="CBD1187" s="17"/>
      <c r="CBE1187" s="17"/>
      <c r="CBF1187" s="17"/>
      <c r="CBG1187" s="17"/>
      <c r="CBH1187" s="17"/>
      <c r="CBI1187" s="17"/>
      <c r="CBJ1187" s="17"/>
      <c r="CBK1187" s="17"/>
      <c r="CBL1187" s="17"/>
      <c r="CBM1187" s="17"/>
      <c r="CBN1187" s="17"/>
      <c r="CBO1187" s="17"/>
      <c r="CBP1187" s="17"/>
      <c r="CBQ1187" s="17"/>
      <c r="CBR1187" s="17"/>
      <c r="CBS1187" s="17"/>
      <c r="CBT1187" s="17"/>
      <c r="CBU1187" s="17"/>
      <c r="CBV1187" s="17"/>
      <c r="CBW1187" s="17"/>
      <c r="CBX1187" s="17"/>
      <c r="CBY1187" s="17"/>
      <c r="CBZ1187" s="17"/>
      <c r="CCA1187" s="17"/>
      <c r="CCB1187" s="17"/>
      <c r="CCC1187" s="17"/>
      <c r="CCD1187" s="17"/>
      <c r="CCE1187" s="17"/>
      <c r="CCF1187" s="17"/>
      <c r="CCG1187" s="17"/>
      <c r="CCH1187" s="17"/>
      <c r="CCI1187" s="17"/>
      <c r="CCJ1187" s="17"/>
      <c r="CCK1187" s="17"/>
      <c r="CCL1187" s="17"/>
      <c r="CCM1187" s="17"/>
      <c r="CCN1187" s="17"/>
      <c r="CCO1187" s="17"/>
      <c r="CCP1187" s="17"/>
      <c r="CCQ1187" s="17"/>
      <c r="CCR1187" s="17"/>
      <c r="CCS1187" s="17"/>
      <c r="CCT1187" s="17"/>
      <c r="CCU1187" s="17"/>
      <c r="CCV1187" s="17"/>
      <c r="CCW1187" s="17"/>
      <c r="CCX1187" s="17"/>
      <c r="CCY1187" s="17"/>
      <c r="CCZ1187" s="17"/>
      <c r="CDA1187" s="17"/>
      <c r="CDB1187" s="17"/>
      <c r="CDC1187" s="17"/>
      <c r="CDD1187" s="17"/>
      <c r="CDE1187" s="17"/>
      <c r="CDF1187" s="17"/>
      <c r="CDG1187" s="17"/>
      <c r="CDH1187" s="17"/>
      <c r="CDI1187" s="17"/>
      <c r="CDJ1187" s="17"/>
      <c r="CDK1187" s="17"/>
      <c r="CDL1187" s="17"/>
      <c r="CDM1187" s="17"/>
      <c r="CDN1187" s="17"/>
      <c r="CDO1187" s="17"/>
      <c r="CDP1187" s="17"/>
      <c r="CDQ1187" s="17"/>
      <c r="CDR1187" s="17"/>
      <c r="CDS1187" s="17"/>
      <c r="CDT1187" s="17"/>
      <c r="CDU1187" s="17"/>
      <c r="CDV1187" s="17"/>
      <c r="CDW1187" s="17"/>
      <c r="CDX1187" s="17"/>
      <c r="CDY1187" s="17"/>
      <c r="CDZ1187" s="17"/>
      <c r="CEA1187" s="17"/>
      <c r="CEB1187" s="17"/>
      <c r="CEC1187" s="17"/>
      <c r="CED1187" s="17"/>
      <c r="CEE1187" s="17"/>
      <c r="CEF1187" s="17"/>
      <c r="CEG1187" s="17"/>
      <c r="CEH1187" s="17"/>
      <c r="CEI1187" s="17"/>
      <c r="CEJ1187" s="17"/>
      <c r="CEK1187" s="17"/>
      <c r="CEL1187" s="17"/>
      <c r="CEM1187" s="17"/>
      <c r="CEN1187" s="17"/>
      <c r="CEO1187" s="17"/>
      <c r="CEP1187" s="17"/>
      <c r="CEQ1187" s="17"/>
      <c r="CER1187" s="17"/>
      <c r="CES1187" s="17"/>
      <c r="CET1187" s="17"/>
      <c r="CEU1187" s="17"/>
      <c r="CEV1187" s="17"/>
      <c r="CEW1187" s="17"/>
      <c r="CEX1187" s="17"/>
      <c r="CEY1187" s="17"/>
      <c r="CEZ1187" s="17"/>
      <c r="CFA1187" s="17"/>
      <c r="CFB1187" s="17"/>
      <c r="CFC1187" s="17"/>
      <c r="CFD1187" s="17"/>
      <c r="CFE1187" s="17"/>
      <c r="CFF1187" s="17"/>
      <c r="CFG1187" s="17"/>
      <c r="CFH1187" s="17"/>
      <c r="CFI1187" s="17"/>
      <c r="CFJ1187" s="17"/>
      <c r="CFK1187" s="17"/>
      <c r="CFL1187" s="17"/>
      <c r="CFM1187" s="17"/>
      <c r="CFN1187" s="17"/>
      <c r="CFO1187" s="17"/>
      <c r="CFP1187" s="17"/>
      <c r="CFQ1187" s="17"/>
      <c r="CFR1187" s="17"/>
      <c r="CFS1187" s="17"/>
      <c r="CFT1187" s="17"/>
      <c r="CFU1187" s="17"/>
      <c r="CFV1187" s="17"/>
      <c r="CFW1187" s="17"/>
      <c r="CFX1187" s="17"/>
      <c r="CFY1187" s="17"/>
      <c r="CFZ1187" s="17"/>
      <c r="CGA1187" s="17"/>
      <c r="CGB1187" s="17"/>
      <c r="CGC1187" s="17"/>
      <c r="CGD1187" s="17"/>
      <c r="CGE1187" s="17"/>
      <c r="CGF1187" s="17"/>
      <c r="CGG1187" s="17"/>
      <c r="CGH1187" s="17"/>
      <c r="CGI1187" s="17"/>
      <c r="CGJ1187" s="17"/>
      <c r="CGK1187" s="17"/>
      <c r="CGL1187" s="17"/>
      <c r="CGM1187" s="17"/>
      <c r="CGN1187" s="17"/>
      <c r="CGO1187" s="17"/>
      <c r="CGP1187" s="17"/>
      <c r="CGQ1187" s="17"/>
      <c r="CGR1187" s="17"/>
      <c r="CGS1187" s="17"/>
      <c r="CGT1187" s="17"/>
      <c r="CGU1187" s="17"/>
      <c r="CGV1187" s="17"/>
      <c r="CGW1187" s="17"/>
      <c r="CGX1187" s="17"/>
      <c r="CGY1187" s="17"/>
      <c r="CGZ1187" s="17"/>
      <c r="CHA1187" s="17"/>
      <c r="CHB1187" s="17"/>
      <c r="CHC1187" s="17"/>
      <c r="CHD1187" s="17"/>
      <c r="CHE1187" s="17"/>
      <c r="CHF1187" s="17"/>
      <c r="CHG1187" s="17"/>
      <c r="CHH1187" s="17"/>
      <c r="CHI1187" s="17"/>
      <c r="CHJ1187" s="17"/>
      <c r="CHK1187" s="17"/>
      <c r="CHL1187" s="17"/>
      <c r="CHM1187" s="17"/>
      <c r="CHN1187" s="17"/>
      <c r="CHO1187" s="17"/>
      <c r="CHP1187" s="17"/>
      <c r="CHQ1187" s="17"/>
      <c r="CHR1187" s="17"/>
      <c r="CHS1187" s="17"/>
      <c r="CHT1187" s="17"/>
      <c r="CHU1187" s="17"/>
      <c r="CHV1187" s="17"/>
      <c r="CHW1187" s="17"/>
      <c r="CHX1187" s="17"/>
      <c r="CHY1187" s="17"/>
      <c r="CHZ1187" s="17"/>
      <c r="CIA1187" s="17"/>
      <c r="CIB1187" s="17"/>
      <c r="CIC1187" s="17"/>
      <c r="CID1187" s="17"/>
      <c r="CIE1187" s="17"/>
      <c r="CIF1187" s="17"/>
      <c r="CIG1187" s="17"/>
      <c r="CIH1187" s="17"/>
      <c r="CII1187" s="17"/>
      <c r="CIJ1187" s="17"/>
      <c r="CIK1187" s="17"/>
      <c r="CIL1187" s="17"/>
      <c r="CIM1187" s="17"/>
      <c r="CIN1187" s="17"/>
      <c r="CIO1187" s="17"/>
      <c r="CIP1187" s="17"/>
      <c r="CIQ1187" s="17"/>
      <c r="CIR1187" s="17"/>
      <c r="CIS1187" s="17"/>
      <c r="CIT1187" s="17"/>
      <c r="CIU1187" s="17"/>
      <c r="CIV1187" s="17"/>
      <c r="CIW1187" s="17"/>
      <c r="CIX1187" s="17"/>
      <c r="CIY1187" s="17"/>
      <c r="CIZ1187" s="17"/>
      <c r="CJA1187" s="17"/>
      <c r="CJB1187" s="17"/>
      <c r="CJC1187" s="17"/>
      <c r="CJD1187" s="17"/>
      <c r="CJE1187" s="17"/>
      <c r="CJF1187" s="17"/>
      <c r="CJG1187" s="17"/>
      <c r="CJH1187" s="17"/>
      <c r="CJI1187" s="17"/>
      <c r="CJJ1187" s="17"/>
      <c r="CJK1187" s="17"/>
      <c r="CJL1187" s="17"/>
      <c r="CJM1187" s="17"/>
      <c r="CJN1187" s="17"/>
      <c r="CJO1187" s="17"/>
      <c r="CJP1187" s="17"/>
      <c r="CJQ1187" s="17"/>
      <c r="CJR1187" s="17"/>
      <c r="CJS1187" s="17"/>
      <c r="CJT1187" s="17"/>
      <c r="CJU1187" s="17"/>
      <c r="CJV1187" s="17"/>
      <c r="CJW1187" s="17"/>
      <c r="CJX1187" s="17"/>
      <c r="CJY1187" s="17"/>
      <c r="CJZ1187" s="17"/>
      <c r="CKA1187" s="17"/>
      <c r="CKB1187" s="17"/>
      <c r="CKC1187" s="17"/>
      <c r="CKD1187" s="17"/>
      <c r="CKE1187" s="17"/>
      <c r="CKF1187" s="17"/>
      <c r="CKG1187" s="17"/>
      <c r="CKH1187" s="17"/>
      <c r="CKI1187" s="17"/>
      <c r="CKJ1187" s="17"/>
      <c r="CKK1187" s="17"/>
      <c r="CKL1187" s="17"/>
      <c r="CKM1187" s="17"/>
      <c r="CKN1187" s="17"/>
      <c r="CKO1187" s="17"/>
      <c r="CKP1187" s="17"/>
      <c r="CKQ1187" s="17"/>
      <c r="CKR1187" s="17"/>
      <c r="CKS1187" s="17"/>
      <c r="CKT1187" s="17"/>
      <c r="CKU1187" s="17"/>
      <c r="CKV1187" s="17"/>
      <c r="CKW1187" s="17"/>
      <c r="CKX1187" s="17"/>
      <c r="CKY1187" s="17"/>
      <c r="CKZ1187" s="17"/>
      <c r="CLA1187" s="17"/>
      <c r="CLB1187" s="17"/>
      <c r="CLC1187" s="17"/>
      <c r="CLD1187" s="17"/>
      <c r="CLE1187" s="17"/>
      <c r="CLF1187" s="17"/>
      <c r="CLG1187" s="17"/>
      <c r="CLH1187" s="17"/>
      <c r="CLI1187" s="17"/>
      <c r="CLJ1187" s="17"/>
      <c r="CLK1187" s="17"/>
      <c r="CLL1187" s="17"/>
      <c r="CLM1187" s="17"/>
      <c r="CLN1187" s="17"/>
      <c r="CLO1187" s="17"/>
      <c r="CLP1187" s="17"/>
      <c r="CLQ1187" s="17"/>
      <c r="CLR1187" s="17"/>
      <c r="CLS1187" s="17"/>
      <c r="CLT1187" s="17"/>
      <c r="CLU1187" s="17"/>
      <c r="CLV1187" s="17"/>
      <c r="CLW1187" s="17"/>
      <c r="CLX1187" s="17"/>
      <c r="CLY1187" s="17"/>
      <c r="CLZ1187" s="17"/>
      <c r="CMA1187" s="17"/>
      <c r="CMB1187" s="17"/>
      <c r="CMC1187" s="17"/>
      <c r="CMD1187" s="17"/>
      <c r="CME1187" s="17"/>
      <c r="CMF1187" s="17"/>
      <c r="CMG1187" s="17"/>
      <c r="CMH1187" s="17"/>
      <c r="CMI1187" s="17"/>
      <c r="CMJ1187" s="17"/>
      <c r="CMK1187" s="17"/>
      <c r="CML1187" s="17"/>
      <c r="CMM1187" s="17"/>
      <c r="CMN1187" s="17"/>
      <c r="CMO1187" s="17"/>
      <c r="CMP1187" s="17"/>
      <c r="CMQ1187" s="17"/>
      <c r="CMR1187" s="17"/>
      <c r="CMS1187" s="17"/>
      <c r="CMT1187" s="17"/>
      <c r="CMU1187" s="17"/>
      <c r="CMV1187" s="17"/>
      <c r="CMW1187" s="17"/>
      <c r="CMX1187" s="17"/>
      <c r="CMY1187" s="17"/>
      <c r="CMZ1187" s="17"/>
      <c r="CNA1187" s="17"/>
      <c r="CNB1187" s="17"/>
      <c r="CNC1187" s="17"/>
      <c r="CND1187" s="17"/>
      <c r="CNE1187" s="17"/>
      <c r="CNF1187" s="17"/>
      <c r="CNG1187" s="17"/>
      <c r="CNH1187" s="17"/>
      <c r="CNI1187" s="17"/>
      <c r="CNJ1187" s="17"/>
      <c r="CNK1187" s="17"/>
      <c r="CNL1187" s="17"/>
      <c r="CNM1187" s="17"/>
      <c r="CNN1187" s="17"/>
      <c r="CNO1187" s="17"/>
      <c r="CNP1187" s="17"/>
      <c r="CNQ1187" s="17"/>
      <c r="CNR1187" s="17"/>
      <c r="CNS1187" s="17"/>
      <c r="CNT1187" s="17"/>
      <c r="CNU1187" s="17"/>
      <c r="CNV1187" s="17"/>
      <c r="CNW1187" s="17"/>
      <c r="CNX1187" s="17"/>
      <c r="CNY1187" s="17"/>
      <c r="CNZ1187" s="17"/>
      <c r="COA1187" s="17"/>
      <c r="COB1187" s="17"/>
      <c r="COC1187" s="17"/>
      <c r="COD1187" s="17"/>
      <c r="COE1187" s="17"/>
      <c r="COF1187" s="17"/>
      <c r="COG1187" s="17"/>
      <c r="COH1187" s="17"/>
      <c r="COI1187" s="17"/>
      <c r="COJ1187" s="17"/>
      <c r="COK1187" s="17"/>
      <c r="COL1187" s="17"/>
      <c r="COM1187" s="17"/>
      <c r="CON1187" s="17"/>
      <c r="COO1187" s="17"/>
      <c r="COP1187" s="17"/>
      <c r="COQ1187" s="17"/>
      <c r="COR1187" s="17"/>
      <c r="COS1187" s="17"/>
      <c r="COT1187" s="17"/>
      <c r="COU1187" s="17"/>
      <c r="COV1187" s="17"/>
      <c r="COW1187" s="17"/>
      <c r="COX1187" s="17"/>
      <c r="COY1187" s="17"/>
      <c r="COZ1187" s="17"/>
      <c r="CPA1187" s="17"/>
      <c r="CPB1187" s="17"/>
      <c r="CPC1187" s="17"/>
      <c r="CPD1187" s="17"/>
      <c r="CPE1187" s="17"/>
      <c r="CPF1187" s="17"/>
      <c r="CPG1187" s="17"/>
      <c r="CPH1187" s="17"/>
      <c r="CPI1187" s="17"/>
      <c r="CPJ1187" s="17"/>
      <c r="CPK1187" s="17"/>
      <c r="CPL1187" s="17"/>
      <c r="CPM1187" s="17"/>
      <c r="CPN1187" s="17"/>
      <c r="CPO1187" s="17"/>
      <c r="CPP1187" s="17"/>
      <c r="CPQ1187" s="17"/>
      <c r="CPR1187" s="17"/>
      <c r="CPS1187" s="17"/>
      <c r="CPT1187" s="17"/>
      <c r="CPU1187" s="17"/>
      <c r="CPV1187" s="17"/>
      <c r="CPW1187" s="17"/>
      <c r="CPX1187" s="17"/>
      <c r="CPY1187" s="17"/>
      <c r="CPZ1187" s="17"/>
      <c r="CQA1187" s="17"/>
      <c r="CQB1187" s="17"/>
      <c r="CQC1187" s="17"/>
      <c r="CQD1187" s="17"/>
      <c r="CQE1187" s="17"/>
      <c r="CQF1187" s="17"/>
      <c r="CQG1187" s="17"/>
      <c r="CQH1187" s="17"/>
      <c r="CQI1187" s="17"/>
      <c r="CQJ1187" s="17"/>
      <c r="CQK1187" s="17"/>
      <c r="CQL1187" s="17"/>
      <c r="CQM1187" s="17"/>
      <c r="CQN1187" s="17"/>
      <c r="CQO1187" s="17"/>
      <c r="CQP1187" s="17"/>
      <c r="CQQ1187" s="17"/>
      <c r="CQR1187" s="17"/>
      <c r="CQS1187" s="17"/>
      <c r="CQT1187" s="17"/>
      <c r="CQU1187" s="17"/>
      <c r="CQV1187" s="17"/>
      <c r="CQW1187" s="17"/>
      <c r="CQX1187" s="17"/>
      <c r="CQY1187" s="17"/>
      <c r="CQZ1187" s="17"/>
      <c r="CRA1187" s="17"/>
      <c r="CRB1187" s="17"/>
      <c r="CRC1187" s="17"/>
      <c r="CRD1187" s="17"/>
      <c r="CRE1187" s="17"/>
      <c r="CRF1187" s="17"/>
      <c r="CRG1187" s="17"/>
      <c r="CRH1187" s="17"/>
      <c r="CRI1187" s="17"/>
      <c r="CRJ1187" s="17"/>
      <c r="CRK1187" s="17"/>
      <c r="CRL1187" s="17"/>
      <c r="CRM1187" s="17"/>
      <c r="CRN1187" s="17"/>
      <c r="CRO1187" s="17"/>
      <c r="CRP1187" s="17"/>
      <c r="CRQ1187" s="17"/>
      <c r="CRR1187" s="17"/>
      <c r="CRS1187" s="17"/>
      <c r="CRT1187" s="17"/>
      <c r="CRU1187" s="17"/>
      <c r="CRV1187" s="17"/>
      <c r="CRW1187" s="17"/>
      <c r="CRX1187" s="17"/>
      <c r="CRY1187" s="17"/>
      <c r="CRZ1187" s="17"/>
      <c r="CSA1187" s="17"/>
      <c r="CSB1187" s="17"/>
      <c r="CSC1187" s="17"/>
      <c r="CSD1187" s="17"/>
      <c r="CSE1187" s="17"/>
      <c r="CSF1187" s="17"/>
      <c r="CSG1187" s="17"/>
      <c r="CSH1187" s="17"/>
      <c r="CSI1187" s="17"/>
      <c r="CSJ1187" s="17"/>
      <c r="CSK1187" s="17"/>
      <c r="CSL1187" s="17"/>
      <c r="CSM1187" s="17"/>
      <c r="CSN1187" s="17"/>
      <c r="CSO1187" s="17"/>
      <c r="CSP1187" s="17"/>
      <c r="CSQ1187" s="17"/>
      <c r="CSR1187" s="17"/>
      <c r="CSS1187" s="17"/>
      <c r="CST1187" s="17"/>
      <c r="CSU1187" s="17"/>
      <c r="CSV1187" s="17"/>
      <c r="CSW1187" s="17"/>
      <c r="CSX1187" s="17"/>
      <c r="CSY1187" s="17"/>
      <c r="CSZ1187" s="17"/>
      <c r="CTA1187" s="17"/>
      <c r="CTB1187" s="17"/>
      <c r="CTC1187" s="17"/>
      <c r="CTD1187" s="17"/>
      <c r="CTE1187" s="17"/>
      <c r="CTF1187" s="17"/>
      <c r="CTG1187" s="17"/>
      <c r="CTH1187" s="17"/>
      <c r="CTI1187" s="17"/>
      <c r="CTJ1187" s="17"/>
      <c r="CTK1187" s="17"/>
      <c r="CTL1187" s="17"/>
      <c r="CTM1187" s="17"/>
      <c r="CTN1187" s="17"/>
      <c r="CTO1187" s="17"/>
      <c r="CTP1187" s="17"/>
      <c r="CTQ1187" s="17"/>
      <c r="CTR1187" s="17"/>
      <c r="CTS1187" s="17"/>
      <c r="CTT1187" s="17"/>
      <c r="CTU1187" s="17"/>
      <c r="CTV1187" s="17"/>
      <c r="CTW1187" s="17"/>
      <c r="CTX1187" s="17"/>
      <c r="CTY1187" s="17"/>
      <c r="CTZ1187" s="17"/>
      <c r="CUA1187" s="17"/>
      <c r="CUB1187" s="17"/>
      <c r="CUC1187" s="17"/>
      <c r="CUD1187" s="17"/>
      <c r="CUE1187" s="17"/>
      <c r="CUF1187" s="17"/>
      <c r="CUG1187" s="17"/>
      <c r="CUH1187" s="17"/>
      <c r="CUI1187" s="17"/>
      <c r="CUJ1187" s="17"/>
      <c r="CUK1187" s="17"/>
      <c r="CUL1187" s="17"/>
      <c r="CUM1187" s="17"/>
      <c r="CUN1187" s="17"/>
      <c r="CUO1187" s="17"/>
      <c r="CUP1187" s="17"/>
      <c r="CUQ1187" s="17"/>
      <c r="CUR1187" s="17"/>
      <c r="CUS1187" s="17"/>
      <c r="CUT1187" s="17"/>
      <c r="CUU1187" s="17"/>
      <c r="CUV1187" s="17"/>
      <c r="CUW1187" s="17"/>
      <c r="CUX1187" s="17"/>
      <c r="CUY1187" s="17"/>
      <c r="CUZ1187" s="17"/>
      <c r="CVA1187" s="17"/>
      <c r="CVB1187" s="17"/>
      <c r="CVC1187" s="17"/>
      <c r="CVD1187" s="17"/>
      <c r="CVE1187" s="17"/>
      <c r="CVF1187" s="17"/>
      <c r="CVG1187" s="17"/>
      <c r="CVH1187" s="17"/>
      <c r="CVI1187" s="17"/>
      <c r="CVJ1187" s="17"/>
      <c r="CVK1187" s="17"/>
      <c r="CVL1187" s="17"/>
      <c r="CVM1187" s="17"/>
      <c r="CVN1187" s="17"/>
      <c r="CVO1187" s="17"/>
      <c r="CVP1187" s="17"/>
      <c r="CVQ1187" s="17"/>
      <c r="CVR1187" s="17"/>
      <c r="CVS1187" s="17"/>
      <c r="CVT1187" s="17"/>
      <c r="CVU1187" s="17"/>
      <c r="CVV1187" s="17"/>
      <c r="CVW1187" s="17"/>
      <c r="CVX1187" s="17"/>
      <c r="CVY1187" s="17"/>
      <c r="CVZ1187" s="17"/>
      <c r="CWA1187" s="17"/>
      <c r="CWB1187" s="17"/>
      <c r="CWC1187" s="17"/>
      <c r="CWD1187" s="17"/>
      <c r="CWE1187" s="17"/>
      <c r="CWF1187" s="17"/>
      <c r="CWG1187" s="17"/>
      <c r="CWH1187" s="17"/>
      <c r="CWI1187" s="17"/>
      <c r="CWJ1187" s="17"/>
      <c r="CWK1187" s="17"/>
      <c r="CWL1187" s="17"/>
      <c r="CWM1187" s="17"/>
      <c r="CWN1187" s="17"/>
      <c r="CWO1187" s="17"/>
      <c r="CWP1187" s="17"/>
      <c r="CWQ1187" s="17"/>
      <c r="CWR1187" s="17"/>
      <c r="CWS1187" s="17"/>
      <c r="CWT1187" s="17"/>
      <c r="CWU1187" s="17"/>
      <c r="CWV1187" s="17"/>
      <c r="CWW1187" s="17"/>
      <c r="CWX1187" s="17"/>
      <c r="CWY1187" s="17"/>
      <c r="CWZ1187" s="17"/>
      <c r="CXA1187" s="17"/>
      <c r="CXB1187" s="17"/>
      <c r="CXC1187" s="17"/>
      <c r="CXD1187" s="17"/>
      <c r="CXE1187" s="17"/>
      <c r="CXF1187" s="17"/>
      <c r="CXG1187" s="17"/>
      <c r="CXH1187" s="17"/>
      <c r="CXI1187" s="17"/>
      <c r="CXJ1187" s="17"/>
      <c r="CXK1187" s="17"/>
      <c r="CXL1187" s="17"/>
      <c r="CXM1187" s="17"/>
      <c r="CXN1187" s="17"/>
      <c r="CXO1187" s="17"/>
      <c r="CXP1187" s="17"/>
      <c r="CXQ1187" s="17"/>
      <c r="CXR1187" s="17"/>
      <c r="CXS1187" s="17"/>
      <c r="CXT1187" s="17"/>
      <c r="CXU1187" s="17"/>
      <c r="CXV1187" s="17"/>
      <c r="CXW1187" s="17"/>
      <c r="CXX1187" s="17"/>
      <c r="CXY1187" s="17"/>
      <c r="CXZ1187" s="17"/>
      <c r="CYA1187" s="17"/>
      <c r="CYB1187" s="17"/>
      <c r="CYC1187" s="17"/>
      <c r="CYD1187" s="17"/>
      <c r="CYE1187" s="17"/>
      <c r="CYF1187" s="17"/>
      <c r="CYG1187" s="17"/>
      <c r="CYH1187" s="17"/>
      <c r="CYI1187" s="17"/>
      <c r="CYJ1187" s="17"/>
      <c r="CYK1187" s="17"/>
      <c r="CYL1187" s="17"/>
      <c r="CYM1187" s="17"/>
      <c r="CYN1187" s="17"/>
      <c r="CYO1187" s="17"/>
      <c r="CYP1187" s="17"/>
      <c r="CYQ1187" s="17"/>
      <c r="CYR1187" s="17"/>
      <c r="CYS1187" s="17"/>
      <c r="CYT1187" s="17"/>
      <c r="CYU1187" s="17"/>
      <c r="CYV1187" s="17"/>
      <c r="CYW1187" s="17"/>
      <c r="CYX1187" s="17"/>
      <c r="CYY1187" s="17"/>
      <c r="CYZ1187" s="17"/>
      <c r="CZA1187" s="17"/>
      <c r="CZB1187" s="17"/>
      <c r="CZC1187" s="17"/>
      <c r="CZD1187" s="17"/>
      <c r="CZE1187" s="17"/>
      <c r="CZF1187" s="17"/>
      <c r="CZG1187" s="17"/>
      <c r="CZH1187" s="17"/>
      <c r="CZI1187" s="17"/>
      <c r="CZJ1187" s="17"/>
      <c r="CZK1187" s="17"/>
      <c r="CZL1187" s="17"/>
      <c r="CZM1187" s="17"/>
      <c r="CZN1187" s="17"/>
      <c r="CZO1187" s="17"/>
      <c r="CZP1187" s="17"/>
      <c r="CZQ1187" s="17"/>
      <c r="CZR1187" s="17"/>
      <c r="CZS1187" s="17"/>
      <c r="CZT1187" s="17"/>
      <c r="CZU1187" s="17"/>
      <c r="CZV1187" s="17"/>
      <c r="CZW1187" s="17"/>
      <c r="CZX1187" s="17"/>
      <c r="CZY1187" s="17"/>
      <c r="CZZ1187" s="17"/>
      <c r="DAA1187" s="17"/>
      <c r="DAB1187" s="17"/>
      <c r="DAC1187" s="17"/>
      <c r="DAD1187" s="17"/>
      <c r="DAE1187" s="17"/>
      <c r="DAF1187" s="17"/>
      <c r="DAG1187" s="17"/>
      <c r="DAH1187" s="17"/>
      <c r="DAI1187" s="17"/>
      <c r="DAJ1187" s="17"/>
      <c r="DAK1187" s="17"/>
      <c r="DAL1187" s="17"/>
      <c r="DAM1187" s="17"/>
      <c r="DAN1187" s="17"/>
      <c r="DAO1187" s="17"/>
      <c r="DAP1187" s="17"/>
      <c r="DAQ1187" s="17"/>
      <c r="DAR1187" s="17"/>
      <c r="DAS1187" s="17"/>
      <c r="DAT1187" s="17"/>
      <c r="DAU1187" s="17"/>
      <c r="DAV1187" s="17"/>
      <c r="DAW1187" s="17"/>
      <c r="DAX1187" s="17"/>
      <c r="DAY1187" s="17"/>
      <c r="DAZ1187" s="17"/>
      <c r="DBA1187" s="17"/>
      <c r="DBB1187" s="17"/>
      <c r="DBC1187" s="17"/>
      <c r="DBD1187" s="17"/>
      <c r="DBE1187" s="17"/>
      <c r="DBF1187" s="17"/>
      <c r="DBG1187" s="17"/>
      <c r="DBH1187" s="17"/>
      <c r="DBI1187" s="17"/>
      <c r="DBJ1187" s="17"/>
      <c r="DBK1187" s="17"/>
      <c r="DBL1187" s="17"/>
      <c r="DBM1187" s="17"/>
      <c r="DBN1187" s="17"/>
      <c r="DBO1187" s="17"/>
      <c r="DBP1187" s="17"/>
      <c r="DBQ1187" s="17"/>
      <c r="DBR1187" s="17"/>
      <c r="DBS1187" s="17"/>
      <c r="DBT1187" s="17"/>
      <c r="DBU1187" s="17"/>
      <c r="DBV1187" s="17"/>
      <c r="DBW1187" s="17"/>
      <c r="DBX1187" s="17"/>
      <c r="DBY1187" s="17"/>
      <c r="DBZ1187" s="17"/>
      <c r="DCA1187" s="17"/>
      <c r="DCB1187" s="17"/>
      <c r="DCC1187" s="17"/>
      <c r="DCD1187" s="17"/>
      <c r="DCE1187" s="17"/>
      <c r="DCF1187" s="17"/>
      <c r="DCG1187" s="17"/>
      <c r="DCH1187" s="17"/>
      <c r="DCI1187" s="17"/>
      <c r="DCJ1187" s="17"/>
      <c r="DCK1187" s="17"/>
      <c r="DCL1187" s="17"/>
      <c r="DCM1187" s="17"/>
      <c r="DCN1187" s="17"/>
      <c r="DCO1187" s="17"/>
      <c r="DCP1187" s="17"/>
      <c r="DCQ1187" s="17"/>
      <c r="DCR1187" s="17"/>
      <c r="DCS1187" s="17"/>
      <c r="DCT1187" s="17"/>
      <c r="DCU1187" s="17"/>
      <c r="DCV1187" s="17"/>
      <c r="DCW1187" s="17"/>
      <c r="DCX1187" s="17"/>
      <c r="DCY1187" s="17"/>
      <c r="DCZ1187" s="17"/>
      <c r="DDA1187" s="17"/>
      <c r="DDB1187" s="17"/>
      <c r="DDC1187" s="17"/>
      <c r="DDD1187" s="17"/>
      <c r="DDE1187" s="17"/>
      <c r="DDF1187" s="17"/>
      <c r="DDG1187" s="17"/>
      <c r="DDH1187" s="17"/>
      <c r="DDI1187" s="17"/>
      <c r="DDJ1187" s="17"/>
      <c r="DDK1187" s="17"/>
      <c r="DDL1187" s="17"/>
      <c r="DDM1187" s="17"/>
      <c r="DDN1187" s="17"/>
      <c r="DDO1187" s="17"/>
      <c r="DDP1187" s="17"/>
      <c r="DDQ1187" s="17"/>
      <c r="DDR1187" s="17"/>
      <c r="DDS1187" s="17"/>
      <c r="DDT1187" s="17"/>
      <c r="DDU1187" s="17"/>
      <c r="DDV1187" s="17"/>
      <c r="DDW1187" s="17"/>
      <c r="DDX1187" s="17"/>
      <c r="DDY1187" s="17"/>
      <c r="DDZ1187" s="17"/>
      <c r="DEA1187" s="17"/>
      <c r="DEB1187" s="17"/>
      <c r="DEC1187" s="17"/>
      <c r="DED1187" s="17"/>
      <c r="DEE1187" s="17"/>
      <c r="DEF1187" s="17"/>
      <c r="DEG1187" s="17"/>
      <c r="DEH1187" s="17"/>
      <c r="DEI1187" s="17"/>
      <c r="DEJ1187" s="17"/>
      <c r="DEK1187" s="17"/>
      <c r="DEL1187" s="17"/>
      <c r="DEM1187" s="17"/>
      <c r="DEN1187" s="17"/>
      <c r="DEO1187" s="17"/>
      <c r="DEP1187" s="17"/>
      <c r="DEQ1187" s="17"/>
      <c r="DER1187" s="17"/>
      <c r="DES1187" s="17"/>
      <c r="DET1187" s="17"/>
      <c r="DEU1187" s="17"/>
      <c r="DEV1187" s="17"/>
      <c r="DEW1187" s="17"/>
      <c r="DEX1187" s="17"/>
      <c r="DEY1187" s="17"/>
      <c r="DEZ1187" s="17"/>
      <c r="DFA1187" s="17"/>
      <c r="DFB1187" s="17"/>
      <c r="DFC1187" s="17"/>
      <c r="DFD1187" s="17"/>
      <c r="DFE1187" s="17"/>
      <c r="DFF1187" s="17"/>
      <c r="DFG1187" s="17"/>
      <c r="DFH1187" s="17"/>
      <c r="DFI1187" s="17"/>
      <c r="DFJ1187" s="17"/>
      <c r="DFK1187" s="17"/>
      <c r="DFL1187" s="17"/>
      <c r="DFM1187" s="17"/>
      <c r="DFN1187" s="17"/>
      <c r="DFO1187" s="17"/>
      <c r="DFP1187" s="17"/>
      <c r="DFQ1187" s="17"/>
      <c r="DFR1187" s="17"/>
      <c r="DFS1187" s="17"/>
      <c r="DFT1187" s="17"/>
      <c r="DFU1187" s="17"/>
      <c r="DFV1187" s="17"/>
      <c r="DFW1187" s="17"/>
      <c r="DFX1187" s="17"/>
      <c r="DFY1187" s="17"/>
      <c r="DFZ1187" s="17"/>
      <c r="DGA1187" s="17"/>
      <c r="DGB1187" s="17"/>
      <c r="DGC1187" s="17"/>
      <c r="DGD1187" s="17"/>
      <c r="DGE1187" s="17"/>
      <c r="DGF1187" s="17"/>
      <c r="DGG1187" s="17"/>
      <c r="DGH1187" s="17"/>
      <c r="DGI1187" s="17"/>
      <c r="DGJ1187" s="17"/>
      <c r="DGK1187" s="17"/>
      <c r="DGL1187" s="17"/>
      <c r="DGM1187" s="17"/>
      <c r="DGN1187" s="17"/>
      <c r="DGO1187" s="17"/>
      <c r="DGP1187" s="17"/>
      <c r="DGQ1187" s="17"/>
      <c r="DGR1187" s="17"/>
      <c r="DGS1187" s="17"/>
      <c r="DGT1187" s="17"/>
      <c r="DGU1187" s="17"/>
      <c r="DGV1187" s="17"/>
      <c r="DGW1187" s="17"/>
      <c r="DGX1187" s="17"/>
      <c r="DGY1187" s="17"/>
      <c r="DGZ1187" s="17"/>
      <c r="DHA1187" s="17"/>
      <c r="DHB1187" s="17"/>
      <c r="DHC1187" s="17"/>
      <c r="DHD1187" s="17"/>
      <c r="DHE1187" s="17"/>
      <c r="DHF1187" s="17"/>
      <c r="DHG1187" s="17"/>
      <c r="DHH1187" s="17"/>
      <c r="DHI1187" s="17"/>
      <c r="DHJ1187" s="17"/>
      <c r="DHK1187" s="17"/>
      <c r="DHL1187" s="17"/>
      <c r="DHM1187" s="17"/>
      <c r="DHN1187" s="17"/>
      <c r="DHO1187" s="17"/>
      <c r="DHP1187" s="17"/>
      <c r="DHQ1187" s="17"/>
      <c r="DHR1187" s="17"/>
      <c r="DHS1187" s="17"/>
      <c r="DHT1187" s="17"/>
      <c r="DHU1187" s="17"/>
      <c r="DHV1187" s="17"/>
      <c r="DHW1187" s="17"/>
      <c r="DHX1187" s="17"/>
      <c r="DHY1187" s="17"/>
      <c r="DHZ1187" s="17"/>
      <c r="DIA1187" s="17"/>
      <c r="DIB1187" s="17"/>
      <c r="DIC1187" s="17"/>
      <c r="DID1187" s="17"/>
      <c r="DIE1187" s="17"/>
      <c r="DIF1187" s="17"/>
      <c r="DIG1187" s="17"/>
      <c r="DIH1187" s="17"/>
      <c r="DII1187" s="17"/>
      <c r="DIJ1187" s="17"/>
      <c r="DIK1187" s="17"/>
      <c r="DIL1187" s="17"/>
      <c r="DIM1187" s="17"/>
      <c r="DIN1187" s="17"/>
      <c r="DIO1187" s="17"/>
      <c r="DIP1187" s="17"/>
      <c r="DIQ1187" s="17"/>
      <c r="DIR1187" s="17"/>
      <c r="DIS1187" s="17"/>
      <c r="DIT1187" s="17"/>
      <c r="DIU1187" s="17"/>
      <c r="DIV1187" s="17"/>
      <c r="DIW1187" s="17"/>
      <c r="DIX1187" s="17"/>
      <c r="DIY1187" s="17"/>
      <c r="DIZ1187" s="17"/>
      <c r="DJA1187" s="17"/>
      <c r="DJB1187" s="17"/>
      <c r="DJC1187" s="17"/>
      <c r="DJD1187" s="17"/>
      <c r="DJE1187" s="17"/>
      <c r="DJF1187" s="17"/>
      <c r="DJG1187" s="17"/>
      <c r="DJH1187" s="17"/>
      <c r="DJI1187" s="17"/>
      <c r="DJJ1187" s="17"/>
      <c r="DJK1187" s="17"/>
      <c r="DJL1187" s="17"/>
      <c r="DJM1187" s="17"/>
      <c r="DJN1187" s="17"/>
      <c r="DJO1187" s="17"/>
      <c r="DJP1187" s="17"/>
      <c r="DJQ1187" s="17"/>
      <c r="DJR1187" s="17"/>
      <c r="DJS1187" s="17"/>
      <c r="DJT1187" s="17"/>
      <c r="DJU1187" s="17"/>
      <c r="DJV1187" s="17"/>
      <c r="DJW1187" s="17"/>
      <c r="DJX1187" s="17"/>
      <c r="DJY1187" s="17"/>
      <c r="DJZ1187" s="17"/>
      <c r="DKA1187" s="17"/>
      <c r="DKB1187" s="17"/>
      <c r="DKC1187" s="17"/>
      <c r="DKD1187" s="17"/>
      <c r="DKE1187" s="17"/>
      <c r="DKF1187" s="17"/>
      <c r="DKG1187" s="17"/>
      <c r="DKH1187" s="17"/>
      <c r="DKI1187" s="17"/>
      <c r="DKJ1187" s="17"/>
      <c r="DKK1187" s="17"/>
      <c r="DKL1187" s="17"/>
      <c r="DKM1187" s="17"/>
      <c r="DKN1187" s="17"/>
      <c r="DKO1187" s="17"/>
      <c r="DKP1187" s="17"/>
      <c r="DKQ1187" s="17"/>
      <c r="DKR1187" s="17"/>
      <c r="DKS1187" s="17"/>
      <c r="DKT1187" s="17"/>
      <c r="DKU1187" s="17"/>
      <c r="DKV1187" s="17"/>
      <c r="DKW1187" s="17"/>
      <c r="DKX1187" s="17"/>
      <c r="DKY1187" s="17"/>
      <c r="DKZ1187" s="17"/>
      <c r="DLA1187" s="17"/>
      <c r="DLB1187" s="17"/>
      <c r="DLC1187" s="17"/>
      <c r="DLD1187" s="17"/>
      <c r="DLE1187" s="17"/>
      <c r="DLF1187" s="17"/>
      <c r="DLG1187" s="17"/>
      <c r="DLH1187" s="17"/>
      <c r="DLI1187" s="17"/>
      <c r="DLJ1187" s="17"/>
      <c r="DLK1187" s="17"/>
      <c r="DLL1187" s="17"/>
      <c r="DLM1187" s="17"/>
      <c r="DLN1187" s="17"/>
      <c r="DLO1187" s="17"/>
      <c r="DLP1187" s="17"/>
      <c r="DLQ1187" s="17"/>
      <c r="DLR1187" s="17"/>
      <c r="DLS1187" s="17"/>
      <c r="DLT1187" s="17"/>
      <c r="DLU1187" s="17"/>
      <c r="DLV1187" s="17"/>
      <c r="DLW1187" s="17"/>
      <c r="DLX1187" s="17"/>
      <c r="DLY1187" s="17"/>
      <c r="DLZ1187" s="17"/>
      <c r="DMA1187" s="17"/>
      <c r="DMB1187" s="17"/>
      <c r="DMC1187" s="17"/>
      <c r="DMD1187" s="17"/>
      <c r="DME1187" s="17"/>
      <c r="DMF1187" s="17"/>
      <c r="DMG1187" s="17"/>
      <c r="DMH1187" s="17"/>
      <c r="DMI1187" s="17"/>
      <c r="DMJ1187" s="17"/>
      <c r="DMK1187" s="17"/>
      <c r="DML1187" s="17"/>
      <c r="DMM1187" s="17"/>
      <c r="DMN1187" s="17"/>
      <c r="DMO1187" s="17"/>
      <c r="DMP1187" s="17"/>
      <c r="DMQ1187" s="17"/>
      <c r="DMR1187" s="17"/>
      <c r="DMS1187" s="17"/>
      <c r="DMT1187" s="17"/>
      <c r="DMU1187" s="17"/>
      <c r="DMV1187" s="17"/>
      <c r="DMW1187" s="17"/>
      <c r="DMX1187" s="17"/>
      <c r="DMY1187" s="17"/>
      <c r="DMZ1187" s="17"/>
      <c r="DNA1187" s="17"/>
      <c r="DNB1187" s="17"/>
      <c r="DNC1187" s="17"/>
      <c r="DND1187" s="17"/>
      <c r="DNE1187" s="17"/>
      <c r="DNF1187" s="17"/>
      <c r="DNG1187" s="17"/>
      <c r="DNH1187" s="17"/>
      <c r="DNI1187" s="17"/>
      <c r="DNJ1187" s="17"/>
      <c r="DNK1187" s="17"/>
      <c r="DNL1187" s="17"/>
      <c r="DNM1187" s="17"/>
      <c r="DNN1187" s="17"/>
      <c r="DNO1187" s="17"/>
      <c r="DNP1187" s="17"/>
      <c r="DNQ1187" s="17"/>
      <c r="DNR1187" s="17"/>
      <c r="DNS1187" s="17"/>
      <c r="DNT1187" s="17"/>
      <c r="DNU1187" s="17"/>
      <c r="DNV1187" s="17"/>
      <c r="DNW1187" s="17"/>
      <c r="DNX1187" s="17"/>
      <c r="DNY1187" s="17"/>
      <c r="DNZ1187" s="17"/>
      <c r="DOA1187" s="17"/>
      <c r="DOB1187" s="17"/>
      <c r="DOC1187" s="17"/>
      <c r="DOD1187" s="17"/>
      <c r="DOE1187" s="17"/>
      <c r="DOF1187" s="17"/>
      <c r="DOG1187" s="17"/>
      <c r="DOH1187" s="17"/>
      <c r="DOI1187" s="17"/>
      <c r="DOJ1187" s="17"/>
      <c r="DOK1187" s="17"/>
      <c r="DOL1187" s="17"/>
      <c r="DOM1187" s="17"/>
      <c r="DON1187" s="17"/>
      <c r="DOO1187" s="17"/>
      <c r="DOP1187" s="17"/>
      <c r="DOQ1187" s="17"/>
      <c r="DOR1187" s="17"/>
      <c r="DOS1187" s="17"/>
      <c r="DOT1187" s="17"/>
      <c r="DOU1187" s="17"/>
      <c r="DOV1187" s="17"/>
      <c r="DOW1187" s="17"/>
      <c r="DOX1187" s="17"/>
      <c r="DOY1187" s="17"/>
      <c r="DOZ1187" s="17"/>
      <c r="DPA1187" s="17"/>
      <c r="DPB1187" s="17"/>
      <c r="DPC1187" s="17"/>
      <c r="DPD1187" s="17"/>
      <c r="DPE1187" s="17"/>
      <c r="DPF1187" s="17"/>
      <c r="DPG1187" s="17"/>
      <c r="DPH1187" s="17"/>
      <c r="DPI1187" s="17"/>
      <c r="DPJ1187" s="17"/>
      <c r="DPK1187" s="17"/>
      <c r="DPL1187" s="17"/>
      <c r="DPM1187" s="17"/>
      <c r="DPN1187" s="17"/>
      <c r="DPO1187" s="17"/>
      <c r="DPP1187" s="17"/>
      <c r="DPQ1187" s="17"/>
      <c r="DPR1187" s="17"/>
      <c r="DPS1187" s="17"/>
      <c r="DPT1187" s="17"/>
      <c r="DPU1187" s="17"/>
      <c r="DPV1187" s="17"/>
      <c r="DPW1187" s="17"/>
      <c r="DPX1187" s="17"/>
      <c r="DPY1187" s="17"/>
      <c r="DPZ1187" s="17"/>
      <c r="DQA1187" s="17"/>
      <c r="DQB1187" s="17"/>
      <c r="DQC1187" s="17"/>
      <c r="DQD1187" s="17"/>
      <c r="DQE1187" s="17"/>
      <c r="DQF1187" s="17"/>
      <c r="DQG1187" s="17"/>
      <c r="DQH1187" s="17"/>
      <c r="DQI1187" s="17"/>
      <c r="DQJ1187" s="17"/>
      <c r="DQK1187" s="17"/>
      <c r="DQL1187" s="17"/>
      <c r="DQM1187" s="17"/>
      <c r="DQN1187" s="17"/>
      <c r="DQO1187" s="17"/>
      <c r="DQP1187" s="17"/>
      <c r="DQQ1187" s="17"/>
      <c r="DQR1187" s="17"/>
      <c r="DQS1187" s="17"/>
      <c r="DQT1187" s="17"/>
      <c r="DQU1187" s="17"/>
      <c r="DQV1187" s="17"/>
      <c r="DQW1187" s="17"/>
      <c r="DQX1187" s="17"/>
      <c r="DQY1187" s="17"/>
      <c r="DQZ1187" s="17"/>
      <c r="DRA1187" s="17"/>
      <c r="DRB1187" s="17"/>
      <c r="DRC1187" s="17"/>
      <c r="DRD1187" s="17"/>
      <c r="DRE1187" s="17"/>
      <c r="DRF1187" s="17"/>
      <c r="DRG1187" s="17"/>
      <c r="DRH1187" s="17"/>
      <c r="DRI1187" s="17"/>
      <c r="DRJ1187" s="17"/>
      <c r="DRK1187" s="17"/>
      <c r="DRL1187" s="17"/>
      <c r="DRM1187" s="17"/>
      <c r="DRN1187" s="17"/>
      <c r="DRO1187" s="17"/>
      <c r="DRP1187" s="17"/>
      <c r="DRQ1187" s="17"/>
      <c r="DRR1187" s="17"/>
      <c r="DRS1187" s="17"/>
      <c r="DRT1187" s="17"/>
      <c r="DRU1187" s="17"/>
      <c r="DRV1187" s="17"/>
      <c r="DRW1187" s="17"/>
      <c r="DRX1187" s="17"/>
      <c r="DRY1187" s="17"/>
      <c r="DRZ1187" s="17"/>
      <c r="DSA1187" s="17"/>
      <c r="DSB1187" s="17"/>
      <c r="DSC1187" s="17"/>
      <c r="DSD1187" s="17"/>
      <c r="DSE1187" s="17"/>
      <c r="DSF1187" s="17"/>
      <c r="DSG1187" s="17"/>
      <c r="DSH1187" s="17"/>
      <c r="DSI1187" s="17"/>
      <c r="DSJ1187" s="17"/>
      <c r="DSK1187" s="17"/>
      <c r="DSL1187" s="17"/>
      <c r="DSM1187" s="17"/>
      <c r="DSN1187" s="17"/>
      <c r="DSO1187" s="17"/>
      <c r="DSP1187" s="17"/>
      <c r="DSQ1187" s="17"/>
      <c r="DSR1187" s="17"/>
      <c r="DSS1187" s="17"/>
      <c r="DST1187" s="17"/>
      <c r="DSU1187" s="17"/>
      <c r="DSV1187" s="17"/>
      <c r="DSW1187" s="17"/>
      <c r="DSX1187" s="17"/>
      <c r="DSY1187" s="17"/>
      <c r="DSZ1187" s="17"/>
      <c r="DTA1187" s="17"/>
      <c r="DTB1187" s="17"/>
      <c r="DTC1187" s="17"/>
      <c r="DTD1187" s="17"/>
      <c r="DTE1187" s="17"/>
      <c r="DTF1187" s="17"/>
      <c r="DTG1187" s="17"/>
      <c r="DTH1187" s="17"/>
      <c r="DTI1187" s="17"/>
      <c r="DTJ1187" s="17"/>
      <c r="DTK1187" s="17"/>
      <c r="DTL1187" s="17"/>
      <c r="DTM1187" s="17"/>
      <c r="DTN1187" s="17"/>
      <c r="DTO1187" s="17"/>
      <c r="DTP1187" s="17"/>
      <c r="DTQ1187" s="17"/>
      <c r="DTR1187" s="17"/>
      <c r="DTS1187" s="17"/>
      <c r="DTT1187" s="17"/>
      <c r="DTU1187" s="17"/>
      <c r="DTV1187" s="17"/>
      <c r="DTW1187" s="17"/>
      <c r="DTX1187" s="17"/>
      <c r="DTY1187" s="17"/>
      <c r="DTZ1187" s="17"/>
      <c r="DUA1187" s="17"/>
      <c r="DUB1187" s="17"/>
      <c r="DUC1187" s="17"/>
      <c r="DUD1187" s="17"/>
      <c r="DUE1187" s="17"/>
      <c r="DUF1187" s="17"/>
      <c r="DUG1187" s="17"/>
      <c r="DUH1187" s="17"/>
      <c r="DUI1187" s="17"/>
      <c r="DUJ1187" s="17"/>
      <c r="DUK1187" s="17"/>
      <c r="DUL1187" s="17"/>
      <c r="DUM1187" s="17"/>
      <c r="DUN1187" s="17"/>
      <c r="DUO1187" s="17"/>
      <c r="DUP1187" s="17"/>
      <c r="DUQ1187" s="17"/>
      <c r="DUR1187" s="17"/>
      <c r="DUS1187" s="17"/>
      <c r="DUT1187" s="17"/>
      <c r="DUU1187" s="17"/>
      <c r="DUV1187" s="17"/>
      <c r="DUW1187" s="17"/>
      <c r="DUX1187" s="17"/>
      <c r="DUY1187" s="17"/>
      <c r="DUZ1187" s="17"/>
      <c r="DVA1187" s="17"/>
      <c r="DVB1187" s="17"/>
      <c r="DVC1187" s="17"/>
      <c r="DVD1187" s="17"/>
      <c r="DVE1187" s="17"/>
      <c r="DVF1187" s="17"/>
      <c r="DVG1187" s="17"/>
      <c r="DVH1187" s="17"/>
      <c r="DVI1187" s="17"/>
      <c r="DVJ1187" s="17"/>
      <c r="DVK1187" s="17"/>
      <c r="DVL1187" s="17"/>
      <c r="DVM1187" s="17"/>
      <c r="DVN1187" s="17"/>
      <c r="DVO1187" s="17"/>
      <c r="DVP1187" s="17"/>
      <c r="DVQ1187" s="17"/>
      <c r="DVR1187" s="17"/>
      <c r="DVS1187" s="17"/>
      <c r="DVT1187" s="17"/>
      <c r="DVU1187" s="17"/>
      <c r="DVV1187" s="17"/>
      <c r="DVW1187" s="17"/>
      <c r="DVX1187" s="17"/>
      <c r="DVY1187" s="17"/>
      <c r="DVZ1187" s="17"/>
      <c r="DWA1187" s="17"/>
      <c r="DWB1187" s="17"/>
      <c r="DWC1187" s="17"/>
      <c r="DWD1187" s="17"/>
      <c r="DWE1187" s="17"/>
      <c r="DWF1187" s="17"/>
      <c r="DWG1187" s="17"/>
      <c r="DWH1187" s="17"/>
      <c r="DWI1187" s="17"/>
      <c r="DWJ1187" s="17"/>
      <c r="DWK1187" s="17"/>
      <c r="DWL1187" s="17"/>
      <c r="DWM1187" s="17"/>
      <c r="DWN1187" s="17"/>
      <c r="DWO1187" s="17"/>
      <c r="DWP1187" s="17"/>
      <c r="DWQ1187" s="17"/>
      <c r="DWR1187" s="17"/>
      <c r="DWS1187" s="17"/>
      <c r="DWT1187" s="17"/>
      <c r="DWU1187" s="17"/>
      <c r="DWV1187" s="17"/>
      <c r="DWW1187" s="17"/>
      <c r="DWX1187" s="17"/>
      <c r="DWY1187" s="17"/>
      <c r="DWZ1187" s="17"/>
      <c r="DXA1187" s="17"/>
      <c r="DXB1187" s="17"/>
      <c r="DXC1187" s="17"/>
      <c r="DXD1187" s="17"/>
      <c r="DXE1187" s="17"/>
      <c r="DXF1187" s="17"/>
      <c r="DXG1187" s="17"/>
      <c r="DXH1187" s="17"/>
      <c r="DXI1187" s="17"/>
      <c r="DXJ1187" s="17"/>
      <c r="DXK1187" s="17"/>
      <c r="DXL1187" s="17"/>
      <c r="DXM1187" s="17"/>
      <c r="DXN1187" s="17"/>
      <c r="DXO1187" s="17"/>
      <c r="DXP1187" s="17"/>
      <c r="DXQ1187" s="17"/>
      <c r="DXR1187" s="17"/>
      <c r="DXS1187" s="17"/>
      <c r="DXT1187" s="17"/>
      <c r="DXU1187" s="17"/>
      <c r="DXV1187" s="17"/>
      <c r="DXW1187" s="17"/>
      <c r="DXX1187" s="17"/>
      <c r="DXY1187" s="17"/>
      <c r="DXZ1187" s="17"/>
      <c r="DYA1187" s="17"/>
      <c r="DYB1187" s="17"/>
      <c r="DYC1187" s="17"/>
      <c r="DYD1187" s="17"/>
      <c r="DYE1187" s="17"/>
      <c r="DYF1187" s="17"/>
      <c r="DYG1187" s="17"/>
      <c r="DYH1187" s="17"/>
      <c r="DYI1187" s="17"/>
      <c r="DYJ1187" s="17"/>
      <c r="DYK1187" s="17"/>
      <c r="DYL1187" s="17"/>
      <c r="DYM1187" s="17"/>
      <c r="DYN1187" s="17"/>
      <c r="DYO1187" s="17"/>
      <c r="DYP1187" s="17"/>
      <c r="DYQ1187" s="17"/>
      <c r="DYR1187" s="17"/>
      <c r="DYS1187" s="17"/>
      <c r="DYT1187" s="17"/>
      <c r="DYU1187" s="17"/>
      <c r="DYV1187" s="17"/>
      <c r="DYW1187" s="17"/>
      <c r="DYX1187" s="17"/>
      <c r="DYY1187" s="17"/>
      <c r="DYZ1187" s="17"/>
      <c r="DZA1187" s="17"/>
      <c r="DZB1187" s="17"/>
      <c r="DZC1187" s="17"/>
      <c r="DZD1187" s="17"/>
      <c r="DZE1187" s="17"/>
      <c r="DZF1187" s="17"/>
      <c r="DZG1187" s="17"/>
      <c r="DZH1187" s="17"/>
      <c r="DZI1187" s="17"/>
      <c r="DZJ1187" s="17"/>
      <c r="DZK1187" s="17"/>
      <c r="DZL1187" s="17"/>
      <c r="DZM1187" s="17"/>
      <c r="DZN1187" s="17"/>
      <c r="DZO1187" s="17"/>
      <c r="DZP1187" s="17"/>
      <c r="DZQ1187" s="17"/>
      <c r="DZR1187" s="17"/>
      <c r="DZS1187" s="17"/>
      <c r="DZT1187" s="17"/>
      <c r="DZU1187" s="17"/>
      <c r="DZV1187" s="17"/>
      <c r="DZW1187" s="17"/>
      <c r="DZX1187" s="17"/>
      <c r="DZY1187" s="17"/>
      <c r="DZZ1187" s="17"/>
      <c r="EAA1187" s="17"/>
      <c r="EAB1187" s="17"/>
      <c r="EAC1187" s="17"/>
      <c r="EAD1187" s="17"/>
      <c r="EAE1187" s="17"/>
      <c r="EAF1187" s="17"/>
      <c r="EAG1187" s="17"/>
      <c r="EAH1187" s="17"/>
      <c r="EAI1187" s="17"/>
      <c r="EAJ1187" s="17"/>
      <c r="EAK1187" s="17"/>
      <c r="EAL1187" s="17"/>
      <c r="EAM1187" s="17"/>
      <c r="EAN1187" s="17"/>
      <c r="EAO1187" s="17"/>
      <c r="EAP1187" s="17"/>
      <c r="EAQ1187" s="17"/>
      <c r="EAR1187" s="17"/>
      <c r="EAS1187" s="17"/>
      <c r="EAT1187" s="17"/>
      <c r="EAU1187" s="17"/>
      <c r="EAV1187" s="17"/>
      <c r="EAW1187" s="17"/>
      <c r="EAX1187" s="17"/>
      <c r="EAY1187" s="17"/>
      <c r="EAZ1187" s="17"/>
      <c r="EBA1187" s="17"/>
      <c r="EBB1187" s="17"/>
      <c r="EBC1187" s="17"/>
      <c r="EBD1187" s="17"/>
      <c r="EBE1187" s="17"/>
      <c r="EBF1187" s="17"/>
      <c r="EBG1187" s="17"/>
      <c r="EBH1187" s="17"/>
      <c r="EBI1187" s="17"/>
      <c r="EBJ1187" s="17"/>
      <c r="EBK1187" s="17"/>
      <c r="EBL1187" s="17"/>
      <c r="EBM1187" s="17"/>
      <c r="EBN1187" s="17"/>
      <c r="EBO1187" s="17"/>
      <c r="EBP1187" s="17"/>
      <c r="EBQ1187" s="17"/>
      <c r="EBR1187" s="17"/>
      <c r="EBS1187" s="17"/>
      <c r="EBT1187" s="17"/>
      <c r="EBU1187" s="17"/>
      <c r="EBV1187" s="17"/>
      <c r="EBW1187" s="17"/>
      <c r="EBX1187" s="17"/>
      <c r="EBY1187" s="17"/>
      <c r="EBZ1187" s="17"/>
      <c r="ECA1187" s="17"/>
      <c r="ECB1187" s="17"/>
      <c r="ECC1187" s="17"/>
      <c r="ECD1187" s="17"/>
      <c r="ECE1187" s="17"/>
      <c r="ECF1187" s="17"/>
      <c r="ECG1187" s="17"/>
      <c r="ECH1187" s="17"/>
      <c r="ECI1187" s="17"/>
      <c r="ECJ1187" s="17"/>
      <c r="ECK1187" s="17"/>
      <c r="ECL1187" s="17"/>
      <c r="ECM1187" s="17"/>
      <c r="ECN1187" s="17"/>
      <c r="ECO1187" s="17"/>
      <c r="ECP1187" s="17"/>
      <c r="ECQ1187" s="17"/>
      <c r="ECR1187" s="17"/>
      <c r="ECS1187" s="17"/>
      <c r="ECT1187" s="17"/>
      <c r="ECU1187" s="17"/>
      <c r="ECV1187" s="17"/>
      <c r="ECW1187" s="17"/>
      <c r="ECX1187" s="17"/>
      <c r="ECY1187" s="17"/>
      <c r="ECZ1187" s="17"/>
      <c r="EDA1187" s="17"/>
      <c r="EDB1187" s="17"/>
      <c r="EDC1187" s="17"/>
      <c r="EDD1187" s="17"/>
      <c r="EDE1187" s="17"/>
      <c r="EDF1187" s="17"/>
      <c r="EDG1187" s="17"/>
      <c r="EDH1187" s="17"/>
      <c r="EDI1187" s="17"/>
      <c r="EDJ1187" s="17"/>
      <c r="EDK1187" s="17"/>
      <c r="EDL1187" s="17"/>
      <c r="EDM1187" s="17"/>
      <c r="EDN1187" s="17"/>
      <c r="EDO1187" s="17"/>
      <c r="EDP1187" s="17"/>
      <c r="EDQ1187" s="17"/>
      <c r="EDR1187" s="17"/>
      <c r="EDS1187" s="17"/>
      <c r="EDT1187" s="17"/>
      <c r="EDU1187" s="17"/>
      <c r="EDV1187" s="17"/>
      <c r="EDW1187" s="17"/>
      <c r="EDX1187" s="17"/>
      <c r="EDY1187" s="17"/>
      <c r="EDZ1187" s="17"/>
      <c r="EEA1187" s="17"/>
      <c r="EEB1187" s="17"/>
      <c r="EEC1187" s="17"/>
      <c r="EED1187" s="17"/>
      <c r="EEE1187" s="17"/>
      <c r="EEF1187" s="17"/>
      <c r="EEG1187" s="17"/>
      <c r="EEH1187" s="17"/>
      <c r="EEI1187" s="17"/>
      <c r="EEJ1187" s="17"/>
      <c r="EEK1187" s="17"/>
      <c r="EEL1187" s="17"/>
      <c r="EEM1187" s="17"/>
      <c r="EEN1187" s="17"/>
      <c r="EEO1187" s="17"/>
      <c r="EEP1187" s="17"/>
      <c r="EEQ1187" s="17"/>
      <c r="EER1187" s="17"/>
      <c r="EES1187" s="17"/>
      <c r="EET1187" s="17"/>
      <c r="EEU1187" s="17"/>
      <c r="EEV1187" s="17"/>
      <c r="EEW1187" s="17"/>
      <c r="EEX1187" s="17"/>
      <c r="EEY1187" s="17"/>
      <c r="EEZ1187" s="17"/>
      <c r="EFA1187" s="17"/>
      <c r="EFB1187" s="17"/>
      <c r="EFC1187" s="17"/>
      <c r="EFD1187" s="17"/>
      <c r="EFE1187" s="17"/>
      <c r="EFF1187" s="17"/>
      <c r="EFG1187" s="17"/>
      <c r="EFH1187" s="17"/>
      <c r="EFI1187" s="17"/>
      <c r="EFJ1187" s="17"/>
      <c r="EFK1187" s="17"/>
      <c r="EFL1187" s="17"/>
      <c r="EFM1187" s="17"/>
      <c r="EFN1187" s="17"/>
      <c r="EFO1187" s="17"/>
      <c r="EFP1187" s="17"/>
      <c r="EFQ1187" s="17"/>
      <c r="EFR1187" s="17"/>
      <c r="EFS1187" s="17"/>
      <c r="EFT1187" s="17"/>
      <c r="EFU1187" s="17"/>
      <c r="EFV1187" s="17"/>
      <c r="EFW1187" s="17"/>
      <c r="EFX1187" s="17"/>
      <c r="EFY1187" s="17"/>
      <c r="EFZ1187" s="17"/>
      <c r="EGA1187" s="17"/>
      <c r="EGB1187" s="17"/>
      <c r="EGC1187" s="17"/>
      <c r="EGD1187" s="17"/>
      <c r="EGE1187" s="17"/>
      <c r="EGF1187" s="17"/>
      <c r="EGG1187" s="17"/>
      <c r="EGH1187" s="17"/>
      <c r="EGI1187" s="17"/>
      <c r="EGJ1187" s="17"/>
      <c r="EGK1187" s="17"/>
      <c r="EGL1187" s="17"/>
      <c r="EGM1187" s="17"/>
      <c r="EGN1187" s="17"/>
      <c r="EGO1187" s="17"/>
      <c r="EGP1187" s="17"/>
      <c r="EGQ1187" s="17"/>
      <c r="EGR1187" s="17"/>
      <c r="EGS1187" s="17"/>
      <c r="EGT1187" s="17"/>
      <c r="EGU1187" s="17"/>
      <c r="EGV1187" s="17"/>
      <c r="EGW1187" s="17"/>
      <c r="EGX1187" s="17"/>
      <c r="EGY1187" s="17"/>
      <c r="EGZ1187" s="17"/>
      <c r="EHA1187" s="17"/>
      <c r="EHB1187" s="17"/>
      <c r="EHC1187" s="17"/>
      <c r="EHD1187" s="17"/>
      <c r="EHE1187" s="17"/>
      <c r="EHF1187" s="17"/>
      <c r="EHG1187" s="17"/>
      <c r="EHH1187" s="17"/>
      <c r="EHI1187" s="17"/>
      <c r="EHJ1187" s="17"/>
      <c r="EHK1187" s="17"/>
      <c r="EHL1187" s="17"/>
      <c r="EHM1187" s="17"/>
      <c r="EHN1187" s="17"/>
      <c r="EHO1187" s="17"/>
      <c r="EHP1187" s="17"/>
      <c r="EHQ1187" s="17"/>
      <c r="EHR1187" s="17"/>
      <c r="EHS1187" s="17"/>
      <c r="EHT1187" s="17"/>
      <c r="EHU1187" s="17"/>
      <c r="EHV1187" s="17"/>
      <c r="EHW1187" s="17"/>
      <c r="EHX1187" s="17"/>
      <c r="EHY1187" s="17"/>
      <c r="EHZ1187" s="17"/>
      <c r="EIA1187" s="17"/>
      <c r="EIB1187" s="17"/>
      <c r="EIC1187" s="17"/>
      <c r="EID1187" s="17"/>
      <c r="EIE1187" s="17"/>
      <c r="EIF1187" s="17"/>
      <c r="EIG1187" s="17"/>
      <c r="EIH1187" s="17"/>
      <c r="EII1187" s="17"/>
      <c r="EIJ1187" s="17"/>
      <c r="EIK1187" s="17"/>
      <c r="EIL1187" s="17"/>
      <c r="EIM1187" s="17"/>
      <c r="EIN1187" s="17"/>
      <c r="EIO1187" s="17"/>
      <c r="EIP1187" s="17"/>
      <c r="EIQ1187" s="17"/>
      <c r="EIR1187" s="17"/>
      <c r="EIS1187" s="17"/>
      <c r="EIT1187" s="17"/>
      <c r="EIU1187" s="17"/>
      <c r="EIV1187" s="17"/>
      <c r="EIW1187" s="17"/>
      <c r="EIX1187" s="17"/>
      <c r="EIY1187" s="17"/>
      <c r="EIZ1187" s="17"/>
      <c r="EJA1187" s="17"/>
      <c r="EJB1187" s="17"/>
      <c r="EJC1187" s="17"/>
      <c r="EJD1187" s="17"/>
      <c r="EJE1187" s="17"/>
      <c r="EJF1187" s="17"/>
      <c r="EJG1187" s="17"/>
      <c r="EJH1187" s="17"/>
      <c r="EJI1187" s="17"/>
      <c r="EJJ1187" s="17"/>
      <c r="EJK1187" s="17"/>
      <c r="EJL1187" s="17"/>
      <c r="EJM1187" s="17"/>
      <c r="EJN1187" s="17"/>
      <c r="EJO1187" s="17"/>
      <c r="EJP1187" s="17"/>
      <c r="EJQ1187" s="17"/>
      <c r="EJR1187" s="17"/>
      <c r="EJS1187" s="17"/>
      <c r="EJT1187" s="17"/>
      <c r="EJU1187" s="17"/>
      <c r="EJV1187" s="17"/>
      <c r="EJW1187" s="17"/>
      <c r="EJX1187" s="17"/>
      <c r="EJY1187" s="17"/>
      <c r="EJZ1187" s="17"/>
      <c r="EKA1187" s="17"/>
      <c r="EKB1187" s="17"/>
      <c r="EKC1187" s="17"/>
      <c r="EKD1187" s="17"/>
      <c r="EKE1187" s="17"/>
      <c r="EKF1187" s="17"/>
      <c r="EKG1187" s="17"/>
      <c r="EKH1187" s="17"/>
      <c r="EKI1187" s="17"/>
      <c r="EKJ1187" s="17"/>
      <c r="EKK1187" s="17"/>
      <c r="EKL1187" s="17"/>
      <c r="EKM1187" s="17"/>
      <c r="EKN1187" s="17"/>
      <c r="EKO1187" s="17"/>
      <c r="EKP1187" s="17"/>
      <c r="EKQ1187" s="17"/>
      <c r="EKR1187" s="17"/>
      <c r="EKS1187" s="17"/>
      <c r="EKT1187" s="17"/>
      <c r="EKU1187" s="17"/>
      <c r="EKV1187" s="17"/>
      <c r="EKW1187" s="17"/>
      <c r="EKX1187" s="17"/>
      <c r="EKY1187" s="17"/>
      <c r="EKZ1187" s="17"/>
      <c r="ELA1187" s="17"/>
      <c r="ELB1187" s="17"/>
      <c r="ELC1187" s="17"/>
      <c r="ELD1187" s="17"/>
      <c r="ELE1187" s="17"/>
      <c r="ELF1187" s="17"/>
      <c r="ELG1187" s="17"/>
      <c r="ELH1187" s="17"/>
      <c r="ELI1187" s="17"/>
      <c r="ELJ1187" s="17"/>
      <c r="ELK1187" s="17"/>
      <c r="ELL1187" s="17"/>
      <c r="ELM1187" s="17"/>
      <c r="ELN1187" s="17"/>
      <c r="ELO1187" s="17"/>
      <c r="ELP1187" s="17"/>
      <c r="ELQ1187" s="17"/>
      <c r="ELR1187" s="17"/>
      <c r="ELS1187" s="17"/>
      <c r="ELT1187" s="17"/>
      <c r="ELU1187" s="17"/>
      <c r="ELV1187" s="17"/>
      <c r="ELW1187" s="17"/>
      <c r="ELX1187" s="17"/>
      <c r="ELY1187" s="17"/>
      <c r="ELZ1187" s="17"/>
      <c r="EMA1187" s="17"/>
      <c r="EMB1187" s="17"/>
      <c r="EMC1187" s="17"/>
      <c r="EMD1187" s="17"/>
      <c r="EME1187" s="17"/>
      <c r="EMF1187" s="17"/>
      <c r="EMG1187" s="17"/>
      <c r="EMH1187" s="17"/>
      <c r="EMI1187" s="17"/>
      <c r="EMJ1187" s="17"/>
      <c r="EMK1187" s="17"/>
      <c r="EML1187" s="17"/>
      <c r="EMM1187" s="17"/>
      <c r="EMN1187" s="17"/>
      <c r="EMO1187" s="17"/>
      <c r="EMP1187" s="17"/>
      <c r="EMQ1187" s="17"/>
      <c r="EMR1187" s="17"/>
      <c r="EMS1187" s="17"/>
      <c r="EMT1187" s="17"/>
      <c r="EMU1187" s="17"/>
      <c r="EMV1187" s="17"/>
      <c r="EMW1187" s="17"/>
      <c r="EMX1187" s="17"/>
      <c r="EMY1187" s="17"/>
      <c r="EMZ1187" s="17"/>
      <c r="ENA1187" s="17"/>
      <c r="ENB1187" s="17"/>
      <c r="ENC1187" s="17"/>
      <c r="END1187" s="17"/>
      <c r="ENE1187" s="17"/>
      <c r="ENF1187" s="17"/>
      <c r="ENG1187" s="17"/>
      <c r="ENH1187" s="17"/>
      <c r="ENI1187" s="17"/>
      <c r="ENJ1187" s="17"/>
      <c r="ENK1187" s="17"/>
      <c r="ENL1187" s="17"/>
      <c r="ENM1187" s="17"/>
      <c r="ENN1187" s="17"/>
      <c r="ENO1187" s="17"/>
      <c r="ENP1187" s="17"/>
      <c r="ENQ1187" s="17"/>
      <c r="ENR1187" s="17"/>
      <c r="ENS1187" s="17"/>
      <c r="ENT1187" s="17"/>
      <c r="ENU1187" s="17"/>
      <c r="ENV1187" s="17"/>
      <c r="ENW1187" s="17"/>
      <c r="ENX1187" s="17"/>
      <c r="ENY1187" s="17"/>
      <c r="ENZ1187" s="17"/>
      <c r="EOA1187" s="17"/>
      <c r="EOB1187" s="17"/>
      <c r="EOC1187" s="17"/>
      <c r="EOD1187" s="17"/>
      <c r="EOE1187" s="17"/>
      <c r="EOF1187" s="17"/>
      <c r="EOG1187" s="17"/>
      <c r="EOH1187" s="17"/>
      <c r="EOI1187" s="17"/>
      <c r="EOJ1187" s="17"/>
      <c r="EOK1187" s="17"/>
      <c r="EOL1187" s="17"/>
      <c r="EOM1187" s="17"/>
      <c r="EON1187" s="17"/>
      <c r="EOO1187" s="17"/>
      <c r="EOP1187" s="17"/>
      <c r="EOQ1187" s="17"/>
      <c r="EOR1187" s="17"/>
      <c r="EOS1187" s="17"/>
      <c r="EOT1187" s="17"/>
      <c r="EOU1187" s="17"/>
      <c r="EOV1187" s="17"/>
      <c r="EOW1187" s="17"/>
      <c r="EOX1187" s="17"/>
      <c r="EOY1187" s="17"/>
      <c r="EOZ1187" s="17"/>
      <c r="EPA1187" s="17"/>
      <c r="EPB1187" s="17"/>
      <c r="EPC1187" s="17"/>
      <c r="EPD1187" s="17"/>
      <c r="EPE1187" s="17"/>
      <c r="EPF1187" s="17"/>
      <c r="EPG1187" s="17"/>
      <c r="EPH1187" s="17"/>
      <c r="EPI1187" s="17"/>
      <c r="EPJ1187" s="17"/>
      <c r="EPK1187" s="17"/>
      <c r="EPL1187" s="17"/>
      <c r="EPM1187" s="17"/>
      <c r="EPN1187" s="17"/>
      <c r="EPO1187" s="17"/>
      <c r="EPP1187" s="17"/>
      <c r="EPQ1187" s="17"/>
      <c r="EPR1187" s="17"/>
      <c r="EPS1187" s="17"/>
      <c r="EPT1187" s="17"/>
      <c r="EPU1187" s="17"/>
      <c r="EPV1187" s="17"/>
      <c r="EPW1187" s="17"/>
      <c r="EPX1187" s="17"/>
      <c r="EPY1187" s="17"/>
      <c r="EPZ1187" s="17"/>
      <c r="EQA1187" s="17"/>
      <c r="EQB1187" s="17"/>
      <c r="EQC1187" s="17"/>
      <c r="EQD1187" s="17"/>
      <c r="EQE1187" s="17"/>
      <c r="EQF1187" s="17"/>
      <c r="EQG1187" s="17"/>
      <c r="EQH1187" s="17"/>
      <c r="EQI1187" s="17"/>
      <c r="EQJ1187" s="17"/>
      <c r="EQK1187" s="17"/>
      <c r="EQL1187" s="17"/>
      <c r="EQM1187" s="17"/>
      <c r="EQN1187" s="17"/>
      <c r="EQO1187" s="17"/>
      <c r="EQP1187" s="17"/>
      <c r="EQQ1187" s="17"/>
      <c r="EQR1187" s="17"/>
      <c r="EQS1187" s="17"/>
      <c r="EQT1187" s="17"/>
      <c r="EQU1187" s="17"/>
      <c r="EQV1187" s="17"/>
      <c r="EQW1187" s="17"/>
      <c r="EQX1187" s="17"/>
      <c r="EQY1187" s="17"/>
      <c r="EQZ1187" s="17"/>
      <c r="ERA1187" s="17"/>
      <c r="ERB1187" s="17"/>
      <c r="ERC1187" s="17"/>
      <c r="ERD1187" s="17"/>
      <c r="ERE1187" s="17"/>
      <c r="ERF1187" s="17"/>
      <c r="ERG1187" s="17"/>
      <c r="ERH1187" s="17"/>
      <c r="ERI1187" s="17"/>
      <c r="ERJ1187" s="17"/>
      <c r="ERK1187" s="17"/>
      <c r="ERL1187" s="17"/>
      <c r="ERM1187" s="17"/>
      <c r="ERN1187" s="17"/>
      <c r="ERO1187" s="17"/>
      <c r="ERP1187" s="17"/>
      <c r="ERQ1187" s="17"/>
      <c r="ERR1187" s="17"/>
      <c r="ERS1187" s="17"/>
      <c r="ERT1187" s="17"/>
      <c r="ERU1187" s="17"/>
      <c r="ERV1187" s="17"/>
      <c r="ERW1187" s="17"/>
      <c r="ERX1187" s="17"/>
      <c r="ERY1187" s="17"/>
      <c r="ERZ1187" s="17"/>
      <c r="ESA1187" s="17"/>
      <c r="ESB1187" s="17"/>
      <c r="ESC1187" s="17"/>
      <c r="ESD1187" s="17"/>
      <c r="ESE1187" s="17"/>
      <c r="ESF1187" s="17"/>
      <c r="ESG1187" s="17"/>
      <c r="ESH1187" s="17"/>
      <c r="ESI1187" s="17"/>
      <c r="ESJ1187" s="17"/>
      <c r="ESK1187" s="17"/>
      <c r="ESL1187" s="17"/>
      <c r="ESM1187" s="17"/>
      <c r="ESN1187" s="17"/>
      <c r="ESO1187" s="17"/>
      <c r="ESP1187" s="17"/>
      <c r="ESQ1187" s="17"/>
      <c r="ESR1187" s="17"/>
      <c r="ESS1187" s="17"/>
      <c r="EST1187" s="17"/>
      <c r="ESU1187" s="17"/>
      <c r="ESV1187" s="17"/>
      <c r="ESW1187" s="17"/>
      <c r="ESX1187" s="17"/>
      <c r="ESY1187" s="17"/>
      <c r="ESZ1187" s="17"/>
      <c r="ETA1187" s="17"/>
      <c r="ETB1187" s="17"/>
      <c r="ETC1187" s="17"/>
      <c r="ETD1187" s="17"/>
      <c r="ETE1187" s="17"/>
      <c r="ETF1187" s="17"/>
      <c r="ETG1187" s="17"/>
      <c r="ETH1187" s="17"/>
      <c r="ETI1187" s="17"/>
      <c r="ETJ1187" s="17"/>
      <c r="ETK1187" s="17"/>
      <c r="ETL1187" s="17"/>
      <c r="ETM1187" s="17"/>
      <c r="ETN1187" s="17"/>
      <c r="ETO1187" s="17"/>
      <c r="ETP1187" s="17"/>
      <c r="ETQ1187" s="17"/>
      <c r="ETR1187" s="17"/>
      <c r="ETS1187" s="17"/>
      <c r="ETT1187" s="17"/>
      <c r="ETU1187" s="17"/>
      <c r="ETV1187" s="17"/>
      <c r="ETW1187" s="17"/>
      <c r="ETX1187" s="17"/>
      <c r="ETY1187" s="17"/>
      <c r="ETZ1187" s="17"/>
      <c r="EUA1187" s="17"/>
      <c r="EUB1187" s="17"/>
      <c r="EUC1187" s="17"/>
      <c r="EUD1187" s="17"/>
      <c r="EUE1187" s="17"/>
      <c r="EUF1187" s="17"/>
      <c r="EUG1187" s="17"/>
      <c r="EUH1187" s="17"/>
      <c r="EUI1187" s="17"/>
      <c r="EUJ1187" s="17"/>
      <c r="EUK1187" s="17"/>
      <c r="EUL1187" s="17"/>
      <c r="EUM1187" s="17"/>
      <c r="EUN1187" s="17"/>
      <c r="EUO1187" s="17"/>
      <c r="EUP1187" s="17"/>
      <c r="EUQ1187" s="17"/>
      <c r="EUR1187" s="17"/>
      <c r="EUS1187" s="17"/>
      <c r="EUT1187" s="17"/>
      <c r="EUU1187" s="17"/>
      <c r="EUV1187" s="17"/>
      <c r="EUW1187" s="17"/>
      <c r="EUX1187" s="17"/>
      <c r="EUY1187" s="17"/>
      <c r="EUZ1187" s="17"/>
      <c r="EVA1187" s="17"/>
      <c r="EVB1187" s="17"/>
      <c r="EVC1187" s="17"/>
      <c r="EVD1187" s="17"/>
      <c r="EVE1187" s="17"/>
      <c r="EVF1187" s="17"/>
      <c r="EVG1187" s="17"/>
      <c r="EVH1187" s="17"/>
      <c r="EVI1187" s="17"/>
      <c r="EVJ1187" s="17"/>
      <c r="EVK1187" s="17"/>
      <c r="EVL1187" s="17"/>
      <c r="EVM1187" s="17"/>
      <c r="EVN1187" s="17"/>
      <c r="EVO1187" s="17"/>
      <c r="EVP1187" s="17"/>
      <c r="EVQ1187" s="17"/>
      <c r="EVR1187" s="17"/>
      <c r="EVS1187" s="17"/>
      <c r="EVT1187" s="17"/>
      <c r="EVU1187" s="17"/>
      <c r="EVV1187" s="17"/>
      <c r="EVW1187" s="17"/>
      <c r="EVX1187" s="17"/>
      <c r="EVY1187" s="17"/>
      <c r="EVZ1187" s="17"/>
      <c r="EWA1187" s="17"/>
      <c r="EWB1187" s="17"/>
      <c r="EWC1187" s="17"/>
      <c r="EWD1187" s="17"/>
      <c r="EWE1187" s="17"/>
      <c r="EWF1187" s="17"/>
      <c r="EWG1187" s="17"/>
      <c r="EWH1187" s="17"/>
      <c r="EWI1187" s="17"/>
      <c r="EWJ1187" s="17"/>
      <c r="EWK1187" s="17"/>
      <c r="EWL1187" s="17"/>
      <c r="EWM1187" s="17"/>
      <c r="EWN1187" s="17"/>
      <c r="EWO1187" s="17"/>
      <c r="EWP1187" s="17"/>
      <c r="EWQ1187" s="17"/>
      <c r="EWR1187" s="17"/>
      <c r="EWS1187" s="17"/>
      <c r="EWT1187" s="17"/>
      <c r="EWU1187" s="17"/>
      <c r="EWV1187" s="17"/>
      <c r="EWW1187" s="17"/>
      <c r="EWX1187" s="17"/>
      <c r="EWY1187" s="17"/>
      <c r="EWZ1187" s="17"/>
      <c r="EXA1187" s="17"/>
      <c r="EXB1187" s="17"/>
      <c r="EXC1187" s="17"/>
      <c r="EXD1187" s="17"/>
      <c r="EXE1187" s="17"/>
      <c r="EXF1187" s="17"/>
      <c r="EXG1187" s="17"/>
      <c r="EXH1187" s="17"/>
      <c r="EXI1187" s="17"/>
      <c r="EXJ1187" s="17"/>
      <c r="EXK1187" s="17"/>
      <c r="EXL1187" s="17"/>
      <c r="EXM1187" s="17"/>
      <c r="EXN1187" s="17"/>
      <c r="EXO1187" s="17"/>
      <c r="EXP1187" s="17"/>
      <c r="EXQ1187" s="17"/>
      <c r="EXR1187" s="17"/>
      <c r="EXS1187" s="17"/>
      <c r="EXT1187" s="17"/>
      <c r="EXU1187" s="17"/>
      <c r="EXV1187" s="17"/>
      <c r="EXW1187" s="17"/>
      <c r="EXX1187" s="17"/>
      <c r="EXY1187" s="17"/>
      <c r="EXZ1187" s="17"/>
      <c r="EYA1187" s="17"/>
      <c r="EYB1187" s="17"/>
      <c r="EYC1187" s="17"/>
      <c r="EYD1187" s="17"/>
      <c r="EYE1187" s="17"/>
      <c r="EYF1187" s="17"/>
      <c r="EYG1187" s="17"/>
      <c r="EYH1187" s="17"/>
      <c r="EYI1187" s="17"/>
      <c r="EYJ1187" s="17"/>
      <c r="EYK1187" s="17"/>
      <c r="EYL1187" s="17"/>
      <c r="EYM1187" s="17"/>
      <c r="EYN1187" s="17"/>
      <c r="EYO1187" s="17"/>
      <c r="EYP1187" s="17"/>
      <c r="EYQ1187" s="17"/>
      <c r="EYR1187" s="17"/>
      <c r="EYS1187" s="17"/>
      <c r="EYT1187" s="17"/>
      <c r="EYU1187" s="17"/>
      <c r="EYV1187" s="17"/>
      <c r="EYW1187" s="17"/>
      <c r="EYX1187" s="17"/>
      <c r="EYY1187" s="17"/>
      <c r="EYZ1187" s="17"/>
      <c r="EZA1187" s="17"/>
      <c r="EZB1187" s="17"/>
      <c r="EZC1187" s="17"/>
      <c r="EZD1187" s="17"/>
      <c r="EZE1187" s="17"/>
      <c r="EZF1187" s="17"/>
      <c r="EZG1187" s="17"/>
      <c r="EZH1187" s="17"/>
      <c r="EZI1187" s="17"/>
      <c r="EZJ1187" s="17"/>
      <c r="EZK1187" s="17"/>
      <c r="EZL1187" s="17"/>
      <c r="EZM1187" s="17"/>
      <c r="EZN1187" s="17"/>
      <c r="EZO1187" s="17"/>
      <c r="EZP1187" s="17"/>
      <c r="EZQ1187" s="17"/>
      <c r="EZR1187" s="17"/>
      <c r="EZS1187" s="17"/>
      <c r="EZT1187" s="17"/>
      <c r="EZU1187" s="17"/>
      <c r="EZV1187" s="17"/>
      <c r="EZW1187" s="17"/>
      <c r="EZX1187" s="17"/>
      <c r="EZY1187" s="17"/>
      <c r="EZZ1187" s="17"/>
      <c r="FAA1187" s="17"/>
      <c r="FAB1187" s="17"/>
      <c r="FAC1187" s="17"/>
      <c r="FAD1187" s="17"/>
      <c r="FAE1187" s="17"/>
      <c r="FAF1187" s="17"/>
      <c r="FAG1187" s="17"/>
      <c r="FAH1187" s="17"/>
      <c r="FAI1187" s="17"/>
      <c r="FAJ1187" s="17"/>
      <c r="FAK1187" s="17"/>
      <c r="FAL1187" s="17"/>
      <c r="FAM1187" s="17"/>
      <c r="FAN1187" s="17"/>
      <c r="FAO1187" s="17"/>
      <c r="FAP1187" s="17"/>
      <c r="FAQ1187" s="17"/>
      <c r="FAR1187" s="17"/>
      <c r="FAS1187" s="17"/>
      <c r="FAT1187" s="17"/>
      <c r="FAU1187" s="17"/>
      <c r="FAV1187" s="17"/>
      <c r="FAW1187" s="17"/>
      <c r="FAX1187" s="17"/>
      <c r="FAY1187" s="17"/>
      <c r="FAZ1187" s="17"/>
      <c r="FBA1187" s="17"/>
      <c r="FBB1187" s="17"/>
      <c r="FBC1187" s="17"/>
      <c r="FBD1187" s="17"/>
      <c r="FBE1187" s="17"/>
      <c r="FBF1187" s="17"/>
      <c r="FBG1187" s="17"/>
      <c r="FBH1187" s="17"/>
      <c r="FBI1187" s="17"/>
      <c r="FBJ1187" s="17"/>
      <c r="FBK1187" s="17"/>
      <c r="FBL1187" s="17"/>
      <c r="FBM1187" s="17"/>
      <c r="FBN1187" s="17"/>
      <c r="FBO1187" s="17"/>
      <c r="FBP1187" s="17"/>
      <c r="FBQ1187" s="17"/>
      <c r="FBR1187" s="17"/>
      <c r="FBS1187" s="17"/>
      <c r="FBT1187" s="17"/>
      <c r="FBU1187" s="17"/>
      <c r="FBV1187" s="17"/>
      <c r="FBW1187" s="17"/>
      <c r="FBX1187" s="17"/>
      <c r="FBY1187" s="17"/>
      <c r="FBZ1187" s="17"/>
      <c r="FCA1187" s="17"/>
      <c r="FCB1187" s="17"/>
      <c r="FCC1187" s="17"/>
      <c r="FCD1187" s="17"/>
      <c r="FCE1187" s="17"/>
      <c r="FCF1187" s="17"/>
      <c r="FCG1187" s="17"/>
      <c r="FCH1187" s="17"/>
      <c r="FCI1187" s="17"/>
      <c r="FCJ1187" s="17"/>
      <c r="FCK1187" s="17"/>
      <c r="FCL1187" s="17"/>
      <c r="FCM1187" s="17"/>
      <c r="FCN1187" s="17"/>
      <c r="FCO1187" s="17"/>
      <c r="FCP1187" s="17"/>
      <c r="FCQ1187" s="17"/>
      <c r="FCR1187" s="17"/>
      <c r="FCS1187" s="17"/>
      <c r="FCT1187" s="17"/>
      <c r="FCU1187" s="17"/>
      <c r="FCV1187" s="17"/>
      <c r="FCW1187" s="17"/>
      <c r="FCX1187" s="17"/>
      <c r="FCY1187" s="17"/>
      <c r="FCZ1187" s="17"/>
      <c r="FDA1187" s="17"/>
      <c r="FDB1187" s="17"/>
      <c r="FDC1187" s="17"/>
      <c r="FDD1187" s="17"/>
      <c r="FDE1187" s="17"/>
      <c r="FDF1187" s="17"/>
      <c r="FDG1187" s="17"/>
      <c r="FDH1187" s="17"/>
      <c r="FDI1187" s="17"/>
      <c r="FDJ1187" s="17"/>
      <c r="FDK1187" s="17"/>
      <c r="FDL1187" s="17"/>
      <c r="FDM1187" s="17"/>
      <c r="FDN1187" s="17"/>
      <c r="FDO1187" s="17"/>
      <c r="FDP1187" s="17"/>
      <c r="FDQ1187" s="17"/>
      <c r="FDR1187" s="17"/>
      <c r="FDS1187" s="17"/>
      <c r="FDT1187" s="17"/>
      <c r="FDU1187" s="17"/>
      <c r="FDV1187" s="17"/>
      <c r="FDW1187" s="17"/>
      <c r="FDX1187" s="17"/>
      <c r="FDY1187" s="17"/>
      <c r="FDZ1187" s="17"/>
      <c r="FEA1187" s="17"/>
      <c r="FEB1187" s="17"/>
      <c r="FEC1187" s="17"/>
      <c r="FED1187" s="17"/>
      <c r="FEE1187" s="17"/>
      <c r="FEF1187" s="17"/>
      <c r="FEG1187" s="17"/>
      <c r="FEH1187" s="17"/>
      <c r="FEI1187" s="17"/>
      <c r="FEJ1187" s="17"/>
      <c r="FEK1187" s="17"/>
      <c r="FEL1187" s="17"/>
      <c r="FEM1187" s="17"/>
      <c r="FEN1187" s="17"/>
      <c r="FEO1187" s="17"/>
      <c r="FEP1187" s="17"/>
      <c r="FEQ1187" s="17"/>
      <c r="FER1187" s="17"/>
      <c r="FES1187" s="17"/>
      <c r="FET1187" s="17"/>
      <c r="FEU1187" s="17"/>
      <c r="FEV1187" s="17"/>
      <c r="FEW1187" s="17"/>
      <c r="FEX1187" s="17"/>
      <c r="FEY1187" s="17"/>
      <c r="FEZ1187" s="17"/>
      <c r="FFA1187" s="17"/>
      <c r="FFB1187" s="17"/>
      <c r="FFC1187" s="17"/>
      <c r="FFD1187" s="17"/>
      <c r="FFE1187" s="17"/>
      <c r="FFF1187" s="17"/>
      <c r="FFG1187" s="17"/>
      <c r="FFH1187" s="17"/>
      <c r="FFI1187" s="17"/>
      <c r="FFJ1187" s="17"/>
      <c r="FFK1187" s="17"/>
      <c r="FFL1187" s="17"/>
      <c r="FFM1187" s="17"/>
      <c r="FFN1187" s="17"/>
      <c r="FFO1187" s="17"/>
      <c r="FFP1187" s="17"/>
      <c r="FFQ1187" s="17"/>
      <c r="FFR1187" s="17"/>
      <c r="FFS1187" s="17"/>
      <c r="FFT1187" s="17"/>
      <c r="FFU1187" s="17"/>
      <c r="FFV1187" s="17"/>
      <c r="FFW1187" s="17"/>
      <c r="FFX1187" s="17"/>
      <c r="FFY1187" s="17"/>
      <c r="FFZ1187" s="17"/>
      <c r="FGA1187" s="17"/>
      <c r="FGB1187" s="17"/>
      <c r="FGC1187" s="17"/>
      <c r="FGD1187" s="17"/>
      <c r="FGE1187" s="17"/>
      <c r="FGF1187" s="17"/>
      <c r="FGG1187" s="17"/>
      <c r="FGH1187" s="17"/>
      <c r="FGI1187" s="17"/>
      <c r="FGJ1187" s="17"/>
      <c r="FGK1187" s="17"/>
      <c r="FGL1187" s="17"/>
      <c r="FGM1187" s="17"/>
      <c r="FGN1187" s="17"/>
      <c r="FGO1187" s="17"/>
      <c r="FGP1187" s="17"/>
      <c r="FGQ1187" s="17"/>
      <c r="FGR1187" s="17"/>
      <c r="FGS1187" s="17"/>
      <c r="FGT1187" s="17"/>
      <c r="FGU1187" s="17"/>
      <c r="FGV1187" s="17"/>
      <c r="FGW1187" s="17"/>
      <c r="FGX1187" s="17"/>
      <c r="FGY1187" s="17"/>
      <c r="FGZ1187" s="17"/>
      <c r="FHA1187" s="17"/>
      <c r="FHB1187" s="17"/>
      <c r="FHC1187" s="17"/>
      <c r="FHD1187" s="17"/>
      <c r="FHE1187" s="17"/>
      <c r="FHF1187" s="17"/>
      <c r="FHG1187" s="17"/>
      <c r="FHH1187" s="17"/>
      <c r="FHI1187" s="17"/>
      <c r="FHJ1187" s="17"/>
      <c r="FHK1187" s="17"/>
      <c r="FHL1187" s="17"/>
      <c r="FHM1187" s="17"/>
      <c r="FHN1187" s="17"/>
      <c r="FHO1187" s="17"/>
      <c r="FHP1187" s="17"/>
      <c r="FHQ1187" s="17"/>
      <c r="FHR1187" s="17"/>
      <c r="FHS1187" s="17"/>
      <c r="FHT1187" s="17"/>
      <c r="FHU1187" s="17"/>
      <c r="FHV1187" s="17"/>
      <c r="FHW1187" s="17"/>
      <c r="FHX1187" s="17"/>
      <c r="FHY1187" s="17"/>
      <c r="FHZ1187" s="17"/>
      <c r="FIA1187" s="17"/>
      <c r="FIB1187" s="17"/>
      <c r="FIC1187" s="17"/>
      <c r="FID1187" s="17"/>
      <c r="FIE1187" s="17"/>
      <c r="FIF1187" s="17"/>
      <c r="FIG1187" s="17"/>
      <c r="FIH1187" s="17"/>
      <c r="FII1187" s="17"/>
      <c r="FIJ1187" s="17"/>
      <c r="FIK1187" s="17"/>
      <c r="FIL1187" s="17"/>
      <c r="FIM1187" s="17"/>
      <c r="FIN1187" s="17"/>
      <c r="FIO1187" s="17"/>
      <c r="FIP1187" s="17"/>
      <c r="FIQ1187" s="17"/>
      <c r="FIR1187" s="17"/>
      <c r="FIS1187" s="17"/>
      <c r="FIT1187" s="17"/>
      <c r="FIU1187" s="17"/>
      <c r="FIV1187" s="17"/>
      <c r="FIW1187" s="17"/>
      <c r="FIX1187" s="17"/>
      <c r="FIY1187" s="17"/>
      <c r="FIZ1187" s="17"/>
      <c r="FJA1187" s="17"/>
      <c r="FJB1187" s="17"/>
      <c r="FJC1187" s="17"/>
      <c r="FJD1187" s="17"/>
      <c r="FJE1187" s="17"/>
      <c r="FJF1187" s="17"/>
      <c r="FJG1187" s="17"/>
      <c r="FJH1187" s="17"/>
      <c r="FJI1187" s="17"/>
      <c r="FJJ1187" s="17"/>
      <c r="FJK1187" s="17"/>
      <c r="FJL1187" s="17"/>
      <c r="FJM1187" s="17"/>
      <c r="FJN1187" s="17"/>
      <c r="FJO1187" s="17"/>
      <c r="FJP1187" s="17"/>
      <c r="FJQ1187" s="17"/>
      <c r="FJR1187" s="17"/>
      <c r="FJS1187" s="17"/>
      <c r="FJT1187" s="17"/>
      <c r="FJU1187" s="17"/>
      <c r="FJV1187" s="17"/>
      <c r="FJW1187" s="17"/>
      <c r="FJX1187" s="17"/>
      <c r="FJY1187" s="17"/>
      <c r="FJZ1187" s="17"/>
      <c r="FKA1187" s="17"/>
      <c r="FKB1187" s="17"/>
      <c r="FKC1187" s="17"/>
      <c r="FKD1187" s="17"/>
      <c r="FKE1187" s="17"/>
      <c r="FKF1187" s="17"/>
      <c r="FKG1187" s="17"/>
      <c r="FKH1187" s="17"/>
      <c r="FKI1187" s="17"/>
      <c r="FKJ1187" s="17"/>
      <c r="FKK1187" s="17"/>
      <c r="FKL1187" s="17"/>
      <c r="FKM1187" s="17"/>
      <c r="FKN1187" s="17"/>
      <c r="FKO1187" s="17"/>
      <c r="FKP1187" s="17"/>
      <c r="FKQ1187" s="17"/>
      <c r="FKR1187" s="17"/>
      <c r="FKS1187" s="17"/>
      <c r="FKT1187" s="17"/>
      <c r="FKU1187" s="17"/>
      <c r="FKV1187" s="17"/>
      <c r="FKW1187" s="17"/>
      <c r="FKX1187" s="17"/>
      <c r="FKY1187" s="17"/>
      <c r="FKZ1187" s="17"/>
      <c r="FLA1187" s="17"/>
      <c r="FLB1187" s="17"/>
      <c r="FLC1187" s="17"/>
      <c r="FLD1187" s="17"/>
      <c r="FLE1187" s="17"/>
      <c r="FLF1187" s="17"/>
      <c r="FLG1187" s="17"/>
      <c r="FLH1187" s="17"/>
      <c r="FLI1187" s="17"/>
      <c r="FLJ1187" s="17"/>
      <c r="FLK1187" s="17"/>
      <c r="FLL1187" s="17"/>
      <c r="FLM1187" s="17"/>
      <c r="FLN1187" s="17"/>
      <c r="FLO1187" s="17"/>
      <c r="FLP1187" s="17"/>
      <c r="FLQ1187" s="17"/>
      <c r="FLR1187" s="17"/>
      <c r="FLS1187" s="17"/>
      <c r="FLT1187" s="17"/>
      <c r="FLU1187" s="17"/>
      <c r="FLV1187" s="17"/>
      <c r="FLW1187" s="17"/>
      <c r="FLX1187" s="17"/>
      <c r="FLY1187" s="17"/>
      <c r="FLZ1187" s="17"/>
      <c r="FMA1187" s="17"/>
      <c r="FMB1187" s="17"/>
      <c r="FMC1187" s="17"/>
      <c r="FMD1187" s="17"/>
      <c r="FME1187" s="17"/>
      <c r="FMF1187" s="17"/>
      <c r="FMG1187" s="17"/>
      <c r="FMH1187" s="17"/>
      <c r="FMI1187" s="17"/>
      <c r="FMJ1187" s="17"/>
      <c r="FMK1187" s="17"/>
      <c r="FML1187" s="17"/>
      <c r="FMM1187" s="17"/>
      <c r="FMN1187" s="17"/>
      <c r="FMO1187" s="17"/>
      <c r="FMP1187" s="17"/>
      <c r="FMQ1187" s="17"/>
      <c r="FMR1187" s="17"/>
      <c r="FMS1187" s="17"/>
      <c r="FMT1187" s="17"/>
      <c r="FMU1187" s="17"/>
      <c r="FMV1187" s="17"/>
      <c r="FMW1187" s="17"/>
      <c r="FMX1187" s="17"/>
      <c r="FMY1187" s="17"/>
      <c r="FMZ1187" s="17"/>
      <c r="FNA1187" s="17"/>
      <c r="FNB1187" s="17"/>
      <c r="FNC1187" s="17"/>
      <c r="FND1187" s="17"/>
      <c r="FNE1187" s="17"/>
      <c r="FNF1187" s="17"/>
      <c r="FNG1187" s="17"/>
      <c r="FNH1187" s="17"/>
      <c r="FNI1187" s="17"/>
      <c r="FNJ1187" s="17"/>
      <c r="FNK1187" s="17"/>
      <c r="FNL1187" s="17"/>
      <c r="FNM1187" s="17"/>
      <c r="FNN1187" s="17"/>
      <c r="FNO1187" s="17"/>
      <c r="FNP1187" s="17"/>
      <c r="FNQ1187" s="17"/>
      <c r="FNR1187" s="17"/>
      <c r="FNS1187" s="17"/>
      <c r="FNT1187" s="17"/>
      <c r="FNU1187" s="17"/>
      <c r="FNV1187" s="17"/>
      <c r="FNW1187" s="17"/>
      <c r="FNX1187" s="17"/>
      <c r="FNY1187" s="17"/>
      <c r="FNZ1187" s="17"/>
      <c r="FOA1187" s="17"/>
      <c r="FOB1187" s="17"/>
      <c r="FOC1187" s="17"/>
      <c r="FOD1187" s="17"/>
      <c r="FOE1187" s="17"/>
      <c r="FOF1187" s="17"/>
      <c r="FOG1187" s="17"/>
      <c r="FOH1187" s="17"/>
      <c r="FOI1187" s="17"/>
      <c r="FOJ1187" s="17"/>
      <c r="FOK1187" s="17"/>
      <c r="FOL1187" s="17"/>
      <c r="FOM1187" s="17"/>
      <c r="FON1187" s="17"/>
      <c r="FOO1187" s="17"/>
      <c r="FOP1187" s="17"/>
      <c r="FOQ1187" s="17"/>
      <c r="FOR1187" s="17"/>
      <c r="FOS1187" s="17"/>
      <c r="FOT1187" s="17"/>
      <c r="FOU1187" s="17"/>
      <c r="FOV1187" s="17"/>
      <c r="FOW1187" s="17"/>
      <c r="FOX1187" s="17"/>
      <c r="FOY1187" s="17"/>
      <c r="FOZ1187" s="17"/>
      <c r="FPA1187" s="17"/>
      <c r="FPB1187" s="17"/>
      <c r="FPC1187" s="17"/>
      <c r="FPD1187" s="17"/>
      <c r="FPE1187" s="17"/>
      <c r="FPF1187" s="17"/>
      <c r="FPG1187" s="17"/>
      <c r="FPH1187" s="17"/>
      <c r="FPI1187" s="17"/>
      <c r="FPJ1187" s="17"/>
      <c r="FPK1187" s="17"/>
      <c r="FPL1187" s="17"/>
      <c r="FPM1187" s="17"/>
      <c r="FPN1187" s="17"/>
      <c r="FPO1187" s="17"/>
      <c r="FPP1187" s="17"/>
      <c r="FPQ1187" s="17"/>
      <c r="FPR1187" s="17"/>
      <c r="FPS1187" s="17"/>
      <c r="FPT1187" s="17"/>
      <c r="FPU1187" s="17"/>
      <c r="FPV1187" s="17"/>
      <c r="FPW1187" s="17"/>
      <c r="FPX1187" s="17"/>
      <c r="FPY1187" s="17"/>
      <c r="FPZ1187" s="17"/>
      <c r="FQA1187" s="17"/>
      <c r="FQB1187" s="17"/>
      <c r="FQC1187" s="17"/>
      <c r="FQD1187" s="17"/>
      <c r="FQE1187" s="17"/>
      <c r="FQF1187" s="17"/>
      <c r="FQG1187" s="17"/>
      <c r="FQH1187" s="17"/>
      <c r="FQI1187" s="17"/>
      <c r="FQJ1187" s="17"/>
      <c r="FQK1187" s="17"/>
      <c r="FQL1187" s="17"/>
      <c r="FQM1187" s="17"/>
      <c r="FQN1187" s="17"/>
      <c r="FQO1187" s="17"/>
      <c r="FQP1187" s="17"/>
      <c r="FQQ1187" s="17"/>
      <c r="FQR1187" s="17"/>
      <c r="FQS1187" s="17"/>
      <c r="FQT1187" s="17"/>
      <c r="FQU1187" s="17"/>
      <c r="FQV1187" s="17"/>
      <c r="FQW1187" s="17"/>
      <c r="FQX1187" s="17"/>
      <c r="FQY1187" s="17"/>
      <c r="FQZ1187" s="17"/>
      <c r="FRA1187" s="17"/>
      <c r="FRB1187" s="17"/>
      <c r="FRC1187" s="17"/>
      <c r="FRD1187" s="17"/>
      <c r="FRE1187" s="17"/>
      <c r="FRF1187" s="17"/>
      <c r="FRG1187" s="17"/>
      <c r="FRH1187" s="17"/>
      <c r="FRI1187" s="17"/>
      <c r="FRJ1187" s="17"/>
      <c r="FRK1187" s="17"/>
      <c r="FRL1187" s="17"/>
      <c r="FRM1187" s="17"/>
      <c r="FRN1187" s="17"/>
      <c r="FRO1187" s="17"/>
      <c r="FRP1187" s="17"/>
      <c r="FRQ1187" s="17"/>
      <c r="FRR1187" s="17"/>
      <c r="FRS1187" s="17"/>
      <c r="FRT1187" s="17"/>
      <c r="FRU1187" s="17"/>
      <c r="FRV1187" s="17"/>
      <c r="FRW1187" s="17"/>
      <c r="FRX1187" s="17"/>
      <c r="FRY1187" s="17"/>
      <c r="FRZ1187" s="17"/>
      <c r="FSA1187" s="17"/>
      <c r="FSB1187" s="17"/>
      <c r="FSC1187" s="17"/>
      <c r="FSD1187" s="17"/>
      <c r="FSE1187" s="17"/>
      <c r="FSF1187" s="17"/>
      <c r="FSG1187" s="17"/>
      <c r="FSH1187" s="17"/>
      <c r="FSI1187" s="17"/>
      <c r="FSJ1187" s="17"/>
      <c r="FSK1187" s="17"/>
      <c r="FSL1187" s="17"/>
      <c r="FSM1187" s="17"/>
      <c r="FSN1187" s="17"/>
      <c r="FSO1187" s="17"/>
      <c r="FSP1187" s="17"/>
      <c r="FSQ1187" s="17"/>
      <c r="FSR1187" s="17"/>
      <c r="FSS1187" s="17"/>
      <c r="FST1187" s="17"/>
      <c r="FSU1187" s="17"/>
      <c r="FSV1187" s="17"/>
      <c r="FSW1187" s="17"/>
      <c r="FSX1187" s="17"/>
      <c r="FSY1187" s="17"/>
      <c r="FSZ1187" s="17"/>
      <c r="FTA1187" s="17"/>
      <c r="FTB1187" s="17"/>
      <c r="FTC1187" s="17"/>
      <c r="FTD1187" s="17"/>
      <c r="FTE1187" s="17"/>
      <c r="FTF1187" s="17"/>
      <c r="FTG1187" s="17"/>
      <c r="FTH1187" s="17"/>
      <c r="FTI1187" s="17"/>
      <c r="FTJ1187" s="17"/>
      <c r="FTK1187" s="17"/>
      <c r="FTL1187" s="17"/>
      <c r="FTM1187" s="17"/>
      <c r="FTN1187" s="17"/>
      <c r="FTO1187" s="17"/>
      <c r="FTP1187" s="17"/>
      <c r="FTQ1187" s="17"/>
      <c r="FTR1187" s="17"/>
      <c r="FTS1187" s="17"/>
      <c r="FTT1187" s="17"/>
      <c r="FTU1187" s="17"/>
      <c r="FTV1187" s="17"/>
      <c r="FTW1187" s="17"/>
      <c r="FTX1187" s="17"/>
      <c r="FTY1187" s="17"/>
      <c r="FTZ1187" s="17"/>
      <c r="FUA1187" s="17"/>
      <c r="FUB1187" s="17"/>
      <c r="FUC1187" s="17"/>
      <c r="FUD1187" s="17"/>
      <c r="FUE1187" s="17"/>
      <c r="FUF1187" s="17"/>
      <c r="FUG1187" s="17"/>
      <c r="FUH1187" s="17"/>
      <c r="FUI1187" s="17"/>
      <c r="FUJ1187" s="17"/>
      <c r="FUK1187" s="17"/>
      <c r="FUL1187" s="17"/>
      <c r="FUM1187" s="17"/>
      <c r="FUN1187" s="17"/>
      <c r="FUO1187" s="17"/>
      <c r="FUP1187" s="17"/>
      <c r="FUQ1187" s="17"/>
      <c r="FUR1187" s="17"/>
      <c r="FUS1187" s="17"/>
      <c r="FUT1187" s="17"/>
      <c r="FUU1187" s="17"/>
      <c r="FUV1187" s="17"/>
      <c r="FUW1187" s="17"/>
      <c r="FUX1187" s="17"/>
      <c r="FUY1187" s="17"/>
      <c r="FUZ1187" s="17"/>
      <c r="FVA1187" s="17"/>
      <c r="FVB1187" s="17"/>
      <c r="FVC1187" s="17"/>
      <c r="FVD1187" s="17"/>
      <c r="FVE1187" s="17"/>
      <c r="FVF1187" s="17"/>
      <c r="FVG1187" s="17"/>
      <c r="FVH1187" s="17"/>
      <c r="FVI1187" s="17"/>
      <c r="FVJ1187" s="17"/>
      <c r="FVK1187" s="17"/>
      <c r="FVL1187" s="17"/>
      <c r="FVM1187" s="17"/>
      <c r="FVN1187" s="17"/>
      <c r="FVO1187" s="17"/>
      <c r="FVP1187" s="17"/>
      <c r="FVQ1187" s="17"/>
      <c r="FVR1187" s="17"/>
      <c r="FVS1187" s="17"/>
      <c r="FVT1187" s="17"/>
      <c r="FVU1187" s="17"/>
      <c r="FVV1187" s="17"/>
      <c r="FVW1187" s="17"/>
      <c r="FVX1187" s="17"/>
      <c r="FVY1187" s="17"/>
      <c r="FVZ1187" s="17"/>
      <c r="FWA1187" s="17"/>
      <c r="FWB1187" s="17"/>
      <c r="FWC1187" s="17"/>
      <c r="FWD1187" s="17"/>
      <c r="FWE1187" s="17"/>
      <c r="FWF1187" s="17"/>
      <c r="FWG1187" s="17"/>
      <c r="FWH1187" s="17"/>
      <c r="FWI1187" s="17"/>
      <c r="FWJ1187" s="17"/>
      <c r="FWK1187" s="17"/>
      <c r="FWL1187" s="17"/>
      <c r="FWM1187" s="17"/>
      <c r="FWN1187" s="17"/>
      <c r="FWO1187" s="17"/>
      <c r="FWP1187" s="17"/>
      <c r="FWQ1187" s="17"/>
      <c r="FWR1187" s="17"/>
      <c r="FWS1187" s="17"/>
      <c r="FWT1187" s="17"/>
      <c r="FWU1187" s="17"/>
      <c r="FWV1187" s="17"/>
      <c r="FWW1187" s="17"/>
      <c r="FWX1187" s="17"/>
      <c r="FWY1187" s="17"/>
      <c r="FWZ1187" s="17"/>
      <c r="FXA1187" s="17"/>
      <c r="FXB1187" s="17"/>
      <c r="FXC1187" s="17"/>
      <c r="FXD1187" s="17"/>
      <c r="FXE1187" s="17"/>
      <c r="FXF1187" s="17"/>
      <c r="FXG1187" s="17"/>
      <c r="FXH1187" s="17"/>
      <c r="FXI1187" s="17"/>
      <c r="FXJ1187" s="17"/>
      <c r="FXK1187" s="17"/>
      <c r="FXL1187" s="17"/>
      <c r="FXM1187" s="17"/>
      <c r="FXN1187" s="17"/>
      <c r="FXO1187" s="17"/>
      <c r="FXP1187" s="17"/>
      <c r="FXQ1187" s="17"/>
      <c r="FXR1187" s="17"/>
      <c r="FXS1187" s="17"/>
      <c r="FXT1187" s="17"/>
      <c r="FXU1187" s="17"/>
      <c r="FXV1187" s="17"/>
      <c r="FXW1187" s="17"/>
      <c r="FXX1187" s="17"/>
      <c r="FXY1187" s="17"/>
      <c r="FXZ1187" s="17"/>
      <c r="FYA1187" s="17"/>
      <c r="FYB1187" s="17"/>
      <c r="FYC1187" s="17"/>
      <c r="FYD1187" s="17"/>
      <c r="FYE1187" s="17"/>
      <c r="FYF1187" s="17"/>
      <c r="FYG1187" s="17"/>
      <c r="FYH1187" s="17"/>
      <c r="FYI1187" s="17"/>
      <c r="FYJ1187" s="17"/>
      <c r="FYK1187" s="17"/>
      <c r="FYL1187" s="17"/>
      <c r="FYM1187" s="17"/>
      <c r="FYN1187" s="17"/>
      <c r="FYO1187" s="17"/>
      <c r="FYP1187" s="17"/>
      <c r="FYQ1187" s="17"/>
      <c r="FYR1187" s="17"/>
      <c r="FYS1187" s="17"/>
      <c r="FYT1187" s="17"/>
      <c r="FYU1187" s="17"/>
      <c r="FYV1187" s="17"/>
      <c r="FYW1187" s="17"/>
      <c r="FYX1187" s="17"/>
      <c r="FYY1187" s="17"/>
      <c r="FYZ1187" s="17"/>
      <c r="FZA1187" s="17"/>
      <c r="FZB1187" s="17"/>
      <c r="FZC1187" s="17"/>
      <c r="FZD1187" s="17"/>
      <c r="FZE1187" s="17"/>
      <c r="FZF1187" s="17"/>
      <c r="FZG1187" s="17"/>
      <c r="FZH1187" s="17"/>
      <c r="FZI1187" s="17"/>
      <c r="FZJ1187" s="17"/>
      <c r="FZK1187" s="17"/>
      <c r="FZL1187" s="17"/>
      <c r="FZM1187" s="17"/>
      <c r="FZN1187" s="17"/>
      <c r="FZO1187" s="17"/>
      <c r="FZP1187" s="17"/>
      <c r="FZQ1187" s="17"/>
      <c r="FZR1187" s="17"/>
      <c r="FZS1187" s="17"/>
      <c r="FZT1187" s="17"/>
      <c r="FZU1187" s="17"/>
      <c r="FZV1187" s="17"/>
      <c r="FZW1187" s="17"/>
      <c r="FZX1187" s="17"/>
      <c r="FZY1187" s="17"/>
      <c r="FZZ1187" s="17"/>
      <c r="GAA1187" s="17"/>
      <c r="GAB1187" s="17"/>
      <c r="GAC1187" s="17"/>
      <c r="GAD1187" s="17"/>
      <c r="GAE1187" s="17"/>
      <c r="GAF1187" s="17"/>
      <c r="GAG1187" s="17"/>
      <c r="GAH1187" s="17"/>
      <c r="GAI1187" s="17"/>
      <c r="GAJ1187" s="17"/>
      <c r="GAK1187" s="17"/>
      <c r="GAL1187" s="17"/>
      <c r="GAM1187" s="17"/>
      <c r="GAN1187" s="17"/>
      <c r="GAO1187" s="17"/>
      <c r="GAP1187" s="17"/>
      <c r="GAQ1187" s="17"/>
      <c r="GAR1187" s="17"/>
      <c r="GAS1187" s="17"/>
      <c r="GAT1187" s="17"/>
      <c r="GAU1187" s="17"/>
      <c r="GAV1187" s="17"/>
      <c r="GAW1187" s="17"/>
      <c r="GAX1187" s="17"/>
      <c r="GAY1187" s="17"/>
      <c r="GAZ1187" s="17"/>
      <c r="GBA1187" s="17"/>
      <c r="GBB1187" s="17"/>
      <c r="GBC1187" s="17"/>
      <c r="GBD1187" s="17"/>
      <c r="GBE1187" s="17"/>
      <c r="GBF1187" s="17"/>
      <c r="GBG1187" s="17"/>
      <c r="GBH1187" s="17"/>
      <c r="GBI1187" s="17"/>
      <c r="GBJ1187" s="17"/>
      <c r="GBK1187" s="17"/>
      <c r="GBL1187" s="17"/>
      <c r="GBM1187" s="17"/>
      <c r="GBN1187" s="17"/>
      <c r="GBO1187" s="17"/>
      <c r="GBP1187" s="17"/>
      <c r="GBQ1187" s="17"/>
      <c r="GBR1187" s="17"/>
      <c r="GBS1187" s="17"/>
      <c r="GBT1187" s="17"/>
      <c r="GBU1187" s="17"/>
      <c r="GBV1187" s="17"/>
      <c r="GBW1187" s="17"/>
      <c r="GBX1187" s="17"/>
      <c r="GBY1187" s="17"/>
      <c r="GBZ1187" s="17"/>
      <c r="GCA1187" s="17"/>
      <c r="GCB1187" s="17"/>
      <c r="GCC1187" s="17"/>
      <c r="GCD1187" s="17"/>
      <c r="GCE1187" s="17"/>
      <c r="GCF1187" s="17"/>
      <c r="GCG1187" s="17"/>
      <c r="GCH1187" s="17"/>
      <c r="GCI1187" s="17"/>
      <c r="GCJ1187" s="17"/>
      <c r="GCK1187" s="17"/>
      <c r="GCL1187" s="17"/>
      <c r="GCM1187" s="17"/>
      <c r="GCN1187" s="17"/>
      <c r="GCO1187" s="17"/>
      <c r="GCP1187" s="17"/>
      <c r="GCQ1187" s="17"/>
      <c r="GCR1187" s="17"/>
      <c r="GCS1187" s="17"/>
      <c r="GCT1187" s="17"/>
      <c r="GCU1187" s="17"/>
      <c r="GCV1187" s="17"/>
      <c r="GCW1187" s="17"/>
      <c r="GCX1187" s="17"/>
      <c r="GCY1187" s="17"/>
      <c r="GCZ1187" s="17"/>
      <c r="GDA1187" s="17"/>
      <c r="GDB1187" s="17"/>
      <c r="GDC1187" s="17"/>
      <c r="GDD1187" s="17"/>
      <c r="GDE1187" s="17"/>
      <c r="GDF1187" s="17"/>
      <c r="GDG1187" s="17"/>
      <c r="GDH1187" s="17"/>
      <c r="GDI1187" s="17"/>
      <c r="GDJ1187" s="17"/>
      <c r="GDK1187" s="17"/>
      <c r="GDL1187" s="17"/>
      <c r="GDM1187" s="17"/>
      <c r="GDN1187" s="17"/>
      <c r="GDO1187" s="17"/>
      <c r="GDP1187" s="17"/>
      <c r="GDQ1187" s="17"/>
      <c r="GDR1187" s="17"/>
      <c r="GDS1187" s="17"/>
      <c r="GDT1187" s="17"/>
      <c r="GDU1187" s="17"/>
      <c r="GDV1187" s="17"/>
      <c r="GDW1187" s="17"/>
      <c r="GDX1187" s="17"/>
      <c r="GDY1187" s="17"/>
      <c r="GDZ1187" s="17"/>
      <c r="GEA1187" s="17"/>
      <c r="GEB1187" s="17"/>
      <c r="GEC1187" s="17"/>
      <c r="GED1187" s="17"/>
      <c r="GEE1187" s="17"/>
      <c r="GEF1187" s="17"/>
      <c r="GEG1187" s="17"/>
      <c r="GEH1187" s="17"/>
      <c r="GEI1187" s="17"/>
      <c r="GEJ1187" s="17"/>
      <c r="GEK1187" s="17"/>
      <c r="GEL1187" s="17"/>
      <c r="GEM1187" s="17"/>
      <c r="GEN1187" s="17"/>
      <c r="GEO1187" s="17"/>
      <c r="GEP1187" s="17"/>
      <c r="GEQ1187" s="17"/>
      <c r="GER1187" s="17"/>
      <c r="GES1187" s="17"/>
      <c r="GET1187" s="17"/>
      <c r="GEU1187" s="17"/>
      <c r="GEV1187" s="17"/>
      <c r="GEW1187" s="17"/>
      <c r="GEX1187" s="17"/>
      <c r="GEY1187" s="17"/>
      <c r="GEZ1187" s="17"/>
      <c r="GFA1187" s="17"/>
      <c r="GFB1187" s="17"/>
      <c r="GFC1187" s="17"/>
      <c r="GFD1187" s="17"/>
      <c r="GFE1187" s="17"/>
      <c r="GFF1187" s="17"/>
      <c r="GFG1187" s="17"/>
      <c r="GFH1187" s="17"/>
      <c r="GFI1187" s="17"/>
      <c r="GFJ1187" s="17"/>
      <c r="GFK1187" s="17"/>
      <c r="GFL1187" s="17"/>
      <c r="GFM1187" s="17"/>
      <c r="GFN1187" s="17"/>
      <c r="GFO1187" s="17"/>
      <c r="GFP1187" s="17"/>
      <c r="GFQ1187" s="17"/>
      <c r="GFR1187" s="17"/>
      <c r="GFS1187" s="17"/>
      <c r="GFT1187" s="17"/>
      <c r="GFU1187" s="17"/>
      <c r="GFV1187" s="17"/>
      <c r="GFW1187" s="17"/>
      <c r="GFX1187" s="17"/>
      <c r="GFY1187" s="17"/>
      <c r="GFZ1187" s="17"/>
      <c r="GGA1187" s="17"/>
      <c r="GGB1187" s="17"/>
      <c r="GGC1187" s="17"/>
      <c r="GGD1187" s="17"/>
      <c r="GGE1187" s="17"/>
      <c r="GGF1187" s="17"/>
      <c r="GGG1187" s="17"/>
      <c r="GGH1187" s="17"/>
      <c r="GGI1187" s="17"/>
      <c r="GGJ1187" s="17"/>
      <c r="GGK1187" s="17"/>
      <c r="GGL1187" s="17"/>
      <c r="GGM1187" s="17"/>
      <c r="GGN1187" s="17"/>
      <c r="GGO1187" s="17"/>
      <c r="GGP1187" s="17"/>
      <c r="GGQ1187" s="17"/>
      <c r="GGR1187" s="17"/>
      <c r="GGS1187" s="17"/>
      <c r="GGT1187" s="17"/>
      <c r="GGU1187" s="17"/>
      <c r="GGV1187" s="17"/>
      <c r="GGW1187" s="17"/>
      <c r="GGX1187" s="17"/>
      <c r="GGY1187" s="17"/>
      <c r="GGZ1187" s="17"/>
      <c r="GHA1187" s="17"/>
      <c r="GHB1187" s="17"/>
      <c r="GHC1187" s="17"/>
      <c r="GHD1187" s="17"/>
      <c r="GHE1187" s="17"/>
      <c r="GHF1187" s="17"/>
      <c r="GHG1187" s="17"/>
      <c r="GHH1187" s="17"/>
      <c r="GHI1187" s="17"/>
      <c r="GHJ1187" s="17"/>
      <c r="GHK1187" s="17"/>
      <c r="GHL1187" s="17"/>
      <c r="GHM1187" s="17"/>
      <c r="GHN1187" s="17"/>
      <c r="GHO1187" s="17"/>
      <c r="GHP1187" s="17"/>
      <c r="GHQ1187" s="17"/>
      <c r="GHR1187" s="17"/>
      <c r="GHS1187" s="17"/>
      <c r="GHT1187" s="17"/>
      <c r="GHU1187" s="17"/>
      <c r="GHV1187" s="17"/>
      <c r="GHW1187" s="17"/>
      <c r="GHX1187" s="17"/>
      <c r="GHY1187" s="17"/>
      <c r="GHZ1187" s="17"/>
      <c r="GIA1187" s="17"/>
      <c r="GIB1187" s="17"/>
      <c r="GIC1187" s="17"/>
      <c r="GID1187" s="17"/>
      <c r="GIE1187" s="17"/>
      <c r="GIF1187" s="17"/>
      <c r="GIG1187" s="17"/>
      <c r="GIH1187" s="17"/>
      <c r="GII1187" s="17"/>
      <c r="GIJ1187" s="17"/>
      <c r="GIK1187" s="17"/>
      <c r="GIL1187" s="17"/>
      <c r="GIM1187" s="17"/>
      <c r="GIN1187" s="17"/>
      <c r="GIO1187" s="17"/>
      <c r="GIP1187" s="17"/>
      <c r="GIQ1187" s="17"/>
      <c r="GIR1187" s="17"/>
      <c r="GIS1187" s="17"/>
      <c r="GIT1187" s="17"/>
      <c r="GIU1187" s="17"/>
      <c r="GIV1187" s="17"/>
      <c r="GIW1187" s="17"/>
      <c r="GIX1187" s="17"/>
      <c r="GIY1187" s="17"/>
      <c r="GIZ1187" s="17"/>
      <c r="GJA1187" s="17"/>
      <c r="GJB1187" s="17"/>
      <c r="GJC1187" s="17"/>
      <c r="GJD1187" s="17"/>
      <c r="GJE1187" s="17"/>
      <c r="GJF1187" s="17"/>
      <c r="GJG1187" s="17"/>
      <c r="GJH1187" s="17"/>
      <c r="GJI1187" s="17"/>
      <c r="GJJ1187" s="17"/>
      <c r="GJK1187" s="17"/>
      <c r="GJL1187" s="17"/>
      <c r="GJM1187" s="17"/>
      <c r="GJN1187" s="17"/>
      <c r="GJO1187" s="17"/>
      <c r="GJP1187" s="17"/>
      <c r="GJQ1187" s="17"/>
      <c r="GJR1187" s="17"/>
      <c r="GJS1187" s="17"/>
      <c r="GJT1187" s="17"/>
      <c r="GJU1187" s="17"/>
      <c r="GJV1187" s="17"/>
      <c r="GJW1187" s="17"/>
      <c r="GJX1187" s="17"/>
      <c r="GJY1187" s="17"/>
      <c r="GJZ1187" s="17"/>
      <c r="GKA1187" s="17"/>
      <c r="GKB1187" s="17"/>
      <c r="GKC1187" s="17"/>
      <c r="GKD1187" s="17"/>
      <c r="GKE1187" s="17"/>
      <c r="GKF1187" s="17"/>
      <c r="GKG1187" s="17"/>
      <c r="GKH1187" s="17"/>
      <c r="GKI1187" s="17"/>
      <c r="GKJ1187" s="17"/>
      <c r="GKK1187" s="17"/>
      <c r="GKL1187" s="17"/>
      <c r="GKM1187" s="17"/>
      <c r="GKN1187" s="17"/>
      <c r="GKO1187" s="17"/>
      <c r="GKP1187" s="17"/>
      <c r="GKQ1187" s="17"/>
      <c r="GKR1187" s="17"/>
      <c r="GKS1187" s="17"/>
      <c r="GKT1187" s="17"/>
      <c r="GKU1187" s="17"/>
      <c r="GKV1187" s="17"/>
      <c r="GKW1187" s="17"/>
      <c r="GKX1187" s="17"/>
      <c r="GKY1187" s="17"/>
      <c r="GKZ1187" s="17"/>
      <c r="GLA1187" s="17"/>
      <c r="GLB1187" s="17"/>
      <c r="GLC1187" s="17"/>
      <c r="GLD1187" s="17"/>
      <c r="GLE1187" s="17"/>
      <c r="GLF1187" s="17"/>
      <c r="GLG1187" s="17"/>
      <c r="GLH1187" s="17"/>
      <c r="GLI1187" s="17"/>
      <c r="GLJ1187" s="17"/>
      <c r="GLK1187" s="17"/>
      <c r="GLL1187" s="17"/>
      <c r="GLM1187" s="17"/>
      <c r="GLN1187" s="17"/>
      <c r="GLO1187" s="17"/>
      <c r="GLP1187" s="17"/>
      <c r="GLQ1187" s="17"/>
      <c r="GLR1187" s="17"/>
      <c r="GLS1187" s="17"/>
      <c r="GLT1187" s="17"/>
      <c r="GLU1187" s="17"/>
      <c r="GLV1187" s="17"/>
      <c r="GLW1187" s="17"/>
      <c r="GLX1187" s="17"/>
      <c r="GLY1187" s="17"/>
      <c r="GLZ1187" s="17"/>
      <c r="GMA1187" s="17"/>
      <c r="GMB1187" s="17"/>
      <c r="GMC1187" s="17"/>
      <c r="GMD1187" s="17"/>
      <c r="GME1187" s="17"/>
      <c r="GMF1187" s="17"/>
      <c r="GMG1187" s="17"/>
      <c r="GMH1187" s="17"/>
      <c r="GMI1187" s="17"/>
      <c r="GMJ1187" s="17"/>
      <c r="GMK1187" s="17"/>
      <c r="GML1187" s="17"/>
      <c r="GMM1187" s="17"/>
      <c r="GMN1187" s="17"/>
      <c r="GMO1187" s="17"/>
      <c r="GMP1187" s="17"/>
      <c r="GMQ1187" s="17"/>
      <c r="GMR1187" s="17"/>
      <c r="GMS1187" s="17"/>
      <c r="GMT1187" s="17"/>
      <c r="GMU1187" s="17"/>
      <c r="GMV1187" s="17"/>
      <c r="GMW1187" s="17"/>
      <c r="GMX1187" s="17"/>
      <c r="GMY1187" s="17"/>
      <c r="GMZ1187" s="17"/>
      <c r="GNA1187" s="17"/>
      <c r="GNB1187" s="17"/>
      <c r="GNC1187" s="17"/>
      <c r="GND1187" s="17"/>
      <c r="GNE1187" s="17"/>
      <c r="GNF1187" s="17"/>
      <c r="GNG1187" s="17"/>
      <c r="GNH1187" s="17"/>
      <c r="GNI1187" s="17"/>
      <c r="GNJ1187" s="17"/>
      <c r="GNK1187" s="17"/>
      <c r="GNL1187" s="17"/>
      <c r="GNM1187" s="17"/>
      <c r="GNN1187" s="17"/>
      <c r="GNO1187" s="17"/>
      <c r="GNP1187" s="17"/>
      <c r="GNQ1187" s="17"/>
      <c r="GNR1187" s="17"/>
      <c r="GNS1187" s="17"/>
      <c r="GNT1187" s="17"/>
      <c r="GNU1187" s="17"/>
      <c r="GNV1187" s="17"/>
      <c r="GNW1187" s="17"/>
      <c r="GNX1187" s="17"/>
      <c r="GNY1187" s="17"/>
      <c r="GNZ1187" s="17"/>
      <c r="GOA1187" s="17"/>
      <c r="GOB1187" s="17"/>
      <c r="GOC1187" s="17"/>
      <c r="GOD1187" s="17"/>
      <c r="GOE1187" s="17"/>
      <c r="GOF1187" s="17"/>
      <c r="GOG1187" s="17"/>
      <c r="GOH1187" s="17"/>
      <c r="GOI1187" s="17"/>
      <c r="GOJ1187" s="17"/>
      <c r="GOK1187" s="17"/>
      <c r="GOL1187" s="17"/>
      <c r="GOM1187" s="17"/>
      <c r="GON1187" s="17"/>
      <c r="GOO1187" s="17"/>
      <c r="GOP1187" s="17"/>
      <c r="GOQ1187" s="17"/>
      <c r="GOR1187" s="17"/>
      <c r="GOS1187" s="17"/>
      <c r="GOT1187" s="17"/>
      <c r="GOU1187" s="17"/>
      <c r="GOV1187" s="17"/>
      <c r="GOW1187" s="17"/>
      <c r="GOX1187" s="17"/>
      <c r="GOY1187" s="17"/>
      <c r="GOZ1187" s="17"/>
      <c r="GPA1187" s="17"/>
      <c r="GPB1187" s="17"/>
      <c r="GPC1187" s="17"/>
      <c r="GPD1187" s="17"/>
      <c r="GPE1187" s="17"/>
      <c r="GPF1187" s="17"/>
      <c r="GPG1187" s="17"/>
      <c r="GPH1187" s="17"/>
      <c r="GPI1187" s="17"/>
      <c r="GPJ1187" s="17"/>
      <c r="GPK1187" s="17"/>
      <c r="GPL1187" s="17"/>
      <c r="GPM1187" s="17"/>
      <c r="GPN1187" s="17"/>
      <c r="GPO1187" s="17"/>
      <c r="GPP1187" s="17"/>
      <c r="GPQ1187" s="17"/>
      <c r="GPR1187" s="17"/>
      <c r="GPS1187" s="17"/>
      <c r="GPT1187" s="17"/>
      <c r="GPU1187" s="17"/>
      <c r="GPV1187" s="17"/>
      <c r="GPW1187" s="17"/>
      <c r="GPX1187" s="17"/>
      <c r="GPY1187" s="17"/>
      <c r="GPZ1187" s="17"/>
      <c r="GQA1187" s="17"/>
      <c r="GQB1187" s="17"/>
      <c r="GQC1187" s="17"/>
      <c r="GQD1187" s="17"/>
      <c r="GQE1187" s="17"/>
      <c r="GQF1187" s="17"/>
      <c r="GQG1187" s="17"/>
      <c r="GQH1187" s="17"/>
      <c r="GQI1187" s="17"/>
      <c r="GQJ1187" s="17"/>
      <c r="GQK1187" s="17"/>
      <c r="GQL1187" s="17"/>
      <c r="GQM1187" s="17"/>
      <c r="GQN1187" s="17"/>
      <c r="GQO1187" s="17"/>
      <c r="GQP1187" s="17"/>
      <c r="GQQ1187" s="17"/>
      <c r="GQR1187" s="17"/>
      <c r="GQS1187" s="17"/>
      <c r="GQT1187" s="17"/>
      <c r="GQU1187" s="17"/>
      <c r="GQV1187" s="17"/>
      <c r="GQW1187" s="17"/>
      <c r="GQX1187" s="17"/>
      <c r="GQY1187" s="17"/>
      <c r="GQZ1187" s="17"/>
      <c r="GRA1187" s="17"/>
      <c r="GRB1187" s="17"/>
      <c r="GRC1187" s="17"/>
      <c r="GRD1187" s="17"/>
      <c r="GRE1187" s="17"/>
      <c r="GRF1187" s="17"/>
      <c r="GRG1187" s="17"/>
      <c r="GRH1187" s="17"/>
      <c r="GRI1187" s="17"/>
      <c r="GRJ1187" s="17"/>
      <c r="GRK1187" s="17"/>
      <c r="GRL1187" s="17"/>
      <c r="GRM1187" s="17"/>
      <c r="GRN1187" s="17"/>
      <c r="GRO1187" s="17"/>
      <c r="GRP1187" s="17"/>
      <c r="GRQ1187" s="17"/>
      <c r="GRR1187" s="17"/>
      <c r="GRS1187" s="17"/>
      <c r="GRT1187" s="17"/>
      <c r="GRU1187" s="17"/>
      <c r="GRV1187" s="17"/>
      <c r="GRW1187" s="17"/>
      <c r="GRX1187" s="17"/>
      <c r="GRY1187" s="17"/>
      <c r="GRZ1187" s="17"/>
      <c r="GSA1187" s="17"/>
      <c r="GSB1187" s="17"/>
      <c r="GSC1187" s="17"/>
      <c r="GSD1187" s="17"/>
      <c r="GSE1187" s="17"/>
      <c r="GSF1187" s="17"/>
      <c r="GSG1187" s="17"/>
      <c r="GSH1187" s="17"/>
      <c r="GSI1187" s="17"/>
      <c r="GSJ1187" s="17"/>
      <c r="GSK1187" s="17"/>
      <c r="GSL1187" s="17"/>
      <c r="GSM1187" s="17"/>
      <c r="GSN1187" s="17"/>
      <c r="GSO1187" s="17"/>
      <c r="GSP1187" s="17"/>
      <c r="GSQ1187" s="17"/>
      <c r="GSR1187" s="17"/>
      <c r="GSS1187" s="17"/>
      <c r="GST1187" s="17"/>
      <c r="GSU1187" s="17"/>
      <c r="GSV1187" s="17"/>
      <c r="GSW1187" s="17"/>
      <c r="GSX1187" s="17"/>
      <c r="GSY1187" s="17"/>
      <c r="GSZ1187" s="17"/>
      <c r="GTA1187" s="17"/>
      <c r="GTB1187" s="17"/>
      <c r="GTC1187" s="17"/>
      <c r="GTD1187" s="17"/>
      <c r="GTE1187" s="17"/>
      <c r="GTF1187" s="17"/>
      <c r="GTG1187" s="17"/>
      <c r="GTH1187" s="17"/>
      <c r="GTI1187" s="17"/>
      <c r="GTJ1187" s="17"/>
      <c r="GTK1187" s="17"/>
      <c r="GTL1187" s="17"/>
      <c r="GTM1187" s="17"/>
      <c r="GTN1187" s="17"/>
      <c r="GTO1187" s="17"/>
      <c r="GTP1187" s="17"/>
      <c r="GTQ1187" s="17"/>
      <c r="GTR1187" s="17"/>
      <c r="GTS1187" s="17"/>
      <c r="GTT1187" s="17"/>
      <c r="GTU1187" s="17"/>
      <c r="GTV1187" s="17"/>
      <c r="GTW1187" s="17"/>
      <c r="GTX1187" s="17"/>
      <c r="GTY1187" s="17"/>
      <c r="GTZ1187" s="17"/>
      <c r="GUA1187" s="17"/>
      <c r="GUB1187" s="17"/>
      <c r="GUC1187" s="17"/>
      <c r="GUD1187" s="17"/>
      <c r="GUE1187" s="17"/>
      <c r="GUF1187" s="17"/>
      <c r="GUG1187" s="17"/>
      <c r="GUH1187" s="17"/>
      <c r="GUI1187" s="17"/>
      <c r="GUJ1187" s="17"/>
      <c r="GUK1187" s="17"/>
      <c r="GUL1187" s="17"/>
      <c r="GUM1187" s="17"/>
      <c r="GUN1187" s="17"/>
      <c r="GUO1187" s="17"/>
      <c r="GUP1187" s="17"/>
      <c r="GUQ1187" s="17"/>
      <c r="GUR1187" s="17"/>
      <c r="GUS1187" s="17"/>
      <c r="GUT1187" s="17"/>
      <c r="GUU1187" s="17"/>
      <c r="GUV1187" s="17"/>
      <c r="GUW1187" s="17"/>
      <c r="GUX1187" s="17"/>
      <c r="GUY1187" s="17"/>
      <c r="GUZ1187" s="17"/>
      <c r="GVA1187" s="17"/>
      <c r="GVB1187" s="17"/>
      <c r="GVC1187" s="17"/>
      <c r="GVD1187" s="17"/>
      <c r="GVE1187" s="17"/>
      <c r="GVF1187" s="17"/>
      <c r="GVG1187" s="17"/>
      <c r="GVH1187" s="17"/>
      <c r="GVI1187" s="17"/>
      <c r="GVJ1187" s="17"/>
      <c r="GVK1187" s="17"/>
      <c r="GVL1187" s="17"/>
      <c r="GVM1187" s="17"/>
      <c r="GVN1187" s="17"/>
      <c r="GVO1187" s="17"/>
      <c r="GVP1187" s="17"/>
      <c r="GVQ1187" s="17"/>
      <c r="GVR1187" s="17"/>
      <c r="GVS1187" s="17"/>
      <c r="GVT1187" s="17"/>
      <c r="GVU1187" s="17"/>
      <c r="GVV1187" s="17"/>
      <c r="GVW1187" s="17"/>
      <c r="GVX1187" s="17"/>
      <c r="GVY1187" s="17"/>
      <c r="GVZ1187" s="17"/>
      <c r="GWA1187" s="17"/>
      <c r="GWB1187" s="17"/>
      <c r="GWC1187" s="17"/>
      <c r="GWD1187" s="17"/>
      <c r="GWE1187" s="17"/>
      <c r="GWF1187" s="17"/>
      <c r="GWG1187" s="17"/>
      <c r="GWH1187" s="17"/>
      <c r="GWI1187" s="17"/>
      <c r="GWJ1187" s="17"/>
      <c r="GWK1187" s="17"/>
      <c r="GWL1187" s="17"/>
      <c r="GWM1187" s="17"/>
      <c r="GWN1187" s="17"/>
      <c r="GWO1187" s="17"/>
      <c r="GWP1187" s="17"/>
      <c r="GWQ1187" s="17"/>
      <c r="GWR1187" s="17"/>
      <c r="GWS1187" s="17"/>
      <c r="GWT1187" s="17"/>
      <c r="GWU1187" s="17"/>
      <c r="GWV1187" s="17"/>
      <c r="GWW1187" s="17"/>
      <c r="GWX1187" s="17"/>
      <c r="GWY1187" s="17"/>
      <c r="GWZ1187" s="17"/>
      <c r="GXA1187" s="17"/>
      <c r="GXB1187" s="17"/>
      <c r="GXC1187" s="17"/>
      <c r="GXD1187" s="17"/>
      <c r="GXE1187" s="17"/>
      <c r="GXF1187" s="17"/>
      <c r="GXG1187" s="17"/>
      <c r="GXH1187" s="17"/>
      <c r="GXI1187" s="17"/>
      <c r="GXJ1187" s="17"/>
      <c r="GXK1187" s="17"/>
      <c r="GXL1187" s="17"/>
      <c r="GXM1187" s="17"/>
      <c r="GXN1187" s="17"/>
      <c r="GXO1187" s="17"/>
      <c r="GXP1187" s="17"/>
      <c r="GXQ1187" s="17"/>
      <c r="GXR1187" s="17"/>
      <c r="GXS1187" s="17"/>
      <c r="GXT1187" s="17"/>
      <c r="GXU1187" s="17"/>
      <c r="GXV1187" s="17"/>
      <c r="GXW1187" s="17"/>
      <c r="GXX1187" s="17"/>
      <c r="GXY1187" s="17"/>
      <c r="GXZ1187" s="17"/>
      <c r="GYA1187" s="17"/>
      <c r="GYB1187" s="17"/>
      <c r="GYC1187" s="17"/>
      <c r="GYD1187" s="17"/>
      <c r="GYE1187" s="17"/>
      <c r="GYF1187" s="17"/>
      <c r="GYG1187" s="17"/>
      <c r="GYH1187" s="17"/>
      <c r="GYI1187" s="17"/>
      <c r="GYJ1187" s="17"/>
      <c r="GYK1187" s="17"/>
      <c r="GYL1187" s="17"/>
      <c r="GYM1187" s="17"/>
      <c r="GYN1187" s="17"/>
      <c r="GYO1187" s="17"/>
      <c r="GYP1187" s="17"/>
      <c r="GYQ1187" s="17"/>
      <c r="GYR1187" s="17"/>
      <c r="GYS1187" s="17"/>
      <c r="GYT1187" s="17"/>
      <c r="GYU1187" s="17"/>
      <c r="GYV1187" s="17"/>
      <c r="GYW1187" s="17"/>
      <c r="GYX1187" s="17"/>
      <c r="GYY1187" s="17"/>
      <c r="GYZ1187" s="17"/>
      <c r="GZA1187" s="17"/>
      <c r="GZB1187" s="17"/>
      <c r="GZC1187" s="17"/>
      <c r="GZD1187" s="17"/>
      <c r="GZE1187" s="17"/>
      <c r="GZF1187" s="17"/>
      <c r="GZG1187" s="17"/>
      <c r="GZH1187" s="17"/>
      <c r="GZI1187" s="17"/>
      <c r="GZJ1187" s="17"/>
      <c r="GZK1187" s="17"/>
      <c r="GZL1187" s="17"/>
      <c r="GZM1187" s="17"/>
      <c r="GZN1187" s="17"/>
      <c r="GZO1187" s="17"/>
      <c r="GZP1187" s="17"/>
      <c r="GZQ1187" s="17"/>
      <c r="GZR1187" s="17"/>
      <c r="GZS1187" s="17"/>
      <c r="GZT1187" s="17"/>
      <c r="GZU1187" s="17"/>
      <c r="GZV1187" s="17"/>
      <c r="GZW1187" s="17"/>
      <c r="GZX1187" s="17"/>
      <c r="GZY1187" s="17"/>
      <c r="GZZ1187" s="17"/>
      <c r="HAA1187" s="17"/>
      <c r="HAB1187" s="17"/>
      <c r="HAC1187" s="17"/>
      <c r="HAD1187" s="17"/>
      <c r="HAE1187" s="17"/>
      <c r="HAF1187" s="17"/>
      <c r="HAG1187" s="17"/>
      <c r="HAH1187" s="17"/>
      <c r="HAI1187" s="17"/>
      <c r="HAJ1187" s="17"/>
      <c r="HAK1187" s="17"/>
      <c r="HAL1187" s="17"/>
      <c r="HAM1187" s="17"/>
      <c r="HAN1187" s="17"/>
      <c r="HAO1187" s="17"/>
      <c r="HAP1187" s="17"/>
      <c r="HAQ1187" s="17"/>
      <c r="HAR1187" s="17"/>
      <c r="HAS1187" s="17"/>
      <c r="HAT1187" s="17"/>
      <c r="HAU1187" s="17"/>
      <c r="HAV1187" s="17"/>
      <c r="HAW1187" s="17"/>
      <c r="HAX1187" s="17"/>
      <c r="HAY1187" s="17"/>
      <c r="HAZ1187" s="17"/>
      <c r="HBA1187" s="17"/>
      <c r="HBB1187" s="17"/>
      <c r="HBC1187" s="17"/>
      <c r="HBD1187" s="17"/>
      <c r="HBE1187" s="17"/>
      <c r="HBF1187" s="17"/>
      <c r="HBG1187" s="17"/>
      <c r="HBH1187" s="17"/>
      <c r="HBI1187" s="17"/>
      <c r="HBJ1187" s="17"/>
      <c r="HBK1187" s="17"/>
      <c r="HBL1187" s="17"/>
      <c r="HBM1187" s="17"/>
      <c r="HBN1187" s="17"/>
      <c r="HBO1187" s="17"/>
      <c r="HBP1187" s="17"/>
      <c r="HBQ1187" s="17"/>
      <c r="HBR1187" s="17"/>
      <c r="HBS1187" s="17"/>
      <c r="HBT1187" s="17"/>
      <c r="HBU1187" s="17"/>
      <c r="HBV1187" s="17"/>
      <c r="HBW1187" s="17"/>
      <c r="HBX1187" s="17"/>
      <c r="HBY1187" s="17"/>
      <c r="HBZ1187" s="17"/>
      <c r="HCA1187" s="17"/>
      <c r="HCB1187" s="17"/>
      <c r="HCC1187" s="17"/>
      <c r="HCD1187" s="17"/>
      <c r="HCE1187" s="17"/>
      <c r="HCF1187" s="17"/>
      <c r="HCG1187" s="17"/>
      <c r="HCH1187" s="17"/>
      <c r="HCI1187" s="17"/>
      <c r="HCJ1187" s="17"/>
      <c r="HCK1187" s="17"/>
      <c r="HCL1187" s="17"/>
      <c r="HCM1187" s="17"/>
      <c r="HCN1187" s="17"/>
      <c r="HCO1187" s="17"/>
      <c r="HCP1187" s="17"/>
      <c r="HCQ1187" s="17"/>
      <c r="HCR1187" s="17"/>
      <c r="HCS1187" s="17"/>
      <c r="HCT1187" s="17"/>
      <c r="HCU1187" s="17"/>
      <c r="HCV1187" s="17"/>
      <c r="HCW1187" s="17"/>
      <c r="HCX1187" s="17"/>
      <c r="HCY1187" s="17"/>
      <c r="HCZ1187" s="17"/>
      <c r="HDA1187" s="17"/>
      <c r="HDB1187" s="17"/>
      <c r="HDC1187" s="17"/>
      <c r="HDD1187" s="17"/>
      <c r="HDE1187" s="17"/>
      <c r="HDF1187" s="17"/>
      <c r="HDG1187" s="17"/>
      <c r="HDH1187" s="17"/>
      <c r="HDI1187" s="17"/>
      <c r="HDJ1187" s="17"/>
      <c r="HDK1187" s="17"/>
      <c r="HDL1187" s="17"/>
      <c r="HDM1187" s="17"/>
      <c r="HDN1187" s="17"/>
      <c r="HDO1187" s="17"/>
      <c r="HDP1187" s="17"/>
      <c r="HDQ1187" s="17"/>
      <c r="HDR1187" s="17"/>
      <c r="HDS1187" s="17"/>
      <c r="HDT1187" s="17"/>
      <c r="HDU1187" s="17"/>
      <c r="HDV1187" s="17"/>
      <c r="HDW1187" s="17"/>
      <c r="HDX1187" s="17"/>
      <c r="HDY1187" s="17"/>
      <c r="HDZ1187" s="17"/>
      <c r="HEA1187" s="17"/>
      <c r="HEB1187" s="17"/>
      <c r="HEC1187" s="17"/>
      <c r="HED1187" s="17"/>
      <c r="HEE1187" s="17"/>
      <c r="HEF1187" s="17"/>
      <c r="HEG1187" s="17"/>
      <c r="HEH1187" s="17"/>
      <c r="HEI1187" s="17"/>
      <c r="HEJ1187" s="17"/>
      <c r="HEK1187" s="17"/>
      <c r="HEL1187" s="17"/>
      <c r="HEM1187" s="17"/>
      <c r="HEN1187" s="17"/>
      <c r="HEO1187" s="17"/>
      <c r="HEP1187" s="17"/>
      <c r="HEQ1187" s="17"/>
      <c r="HER1187" s="17"/>
      <c r="HES1187" s="17"/>
      <c r="HET1187" s="17"/>
      <c r="HEU1187" s="17"/>
      <c r="HEV1187" s="17"/>
      <c r="HEW1187" s="17"/>
      <c r="HEX1187" s="17"/>
      <c r="HEY1187" s="17"/>
      <c r="HEZ1187" s="17"/>
      <c r="HFA1187" s="17"/>
      <c r="HFB1187" s="17"/>
      <c r="HFC1187" s="17"/>
      <c r="HFD1187" s="17"/>
      <c r="HFE1187" s="17"/>
      <c r="HFF1187" s="17"/>
      <c r="HFG1187" s="17"/>
      <c r="HFH1187" s="17"/>
      <c r="HFI1187" s="17"/>
      <c r="HFJ1187" s="17"/>
      <c r="HFK1187" s="17"/>
      <c r="HFL1187" s="17"/>
      <c r="HFM1187" s="17"/>
      <c r="HFN1187" s="17"/>
      <c r="HFO1187" s="17"/>
      <c r="HFP1187" s="17"/>
      <c r="HFQ1187" s="17"/>
      <c r="HFR1187" s="17"/>
      <c r="HFS1187" s="17"/>
      <c r="HFT1187" s="17"/>
      <c r="HFU1187" s="17"/>
      <c r="HFV1187" s="17"/>
      <c r="HFW1187" s="17"/>
      <c r="HFX1187" s="17"/>
      <c r="HFY1187" s="17"/>
      <c r="HFZ1187" s="17"/>
      <c r="HGA1187" s="17"/>
      <c r="HGB1187" s="17"/>
      <c r="HGC1187" s="17"/>
      <c r="HGD1187" s="17"/>
      <c r="HGE1187" s="17"/>
      <c r="HGF1187" s="17"/>
      <c r="HGG1187" s="17"/>
      <c r="HGH1187" s="17"/>
      <c r="HGI1187" s="17"/>
      <c r="HGJ1187" s="17"/>
      <c r="HGK1187" s="17"/>
      <c r="HGL1187" s="17"/>
      <c r="HGM1187" s="17"/>
      <c r="HGN1187" s="17"/>
      <c r="HGO1187" s="17"/>
      <c r="HGP1187" s="17"/>
      <c r="HGQ1187" s="17"/>
      <c r="HGR1187" s="17"/>
      <c r="HGS1187" s="17"/>
      <c r="HGT1187" s="17"/>
      <c r="HGU1187" s="17"/>
      <c r="HGV1187" s="17"/>
      <c r="HGW1187" s="17"/>
      <c r="HGX1187" s="17"/>
      <c r="HGY1187" s="17"/>
      <c r="HGZ1187" s="17"/>
      <c r="HHA1187" s="17"/>
      <c r="HHB1187" s="17"/>
      <c r="HHC1187" s="17"/>
      <c r="HHD1187" s="17"/>
      <c r="HHE1187" s="17"/>
      <c r="HHF1187" s="17"/>
      <c r="HHG1187" s="17"/>
      <c r="HHH1187" s="17"/>
      <c r="HHI1187" s="17"/>
      <c r="HHJ1187" s="17"/>
      <c r="HHK1187" s="17"/>
      <c r="HHL1187" s="17"/>
      <c r="HHM1187" s="17"/>
      <c r="HHN1187" s="17"/>
      <c r="HHO1187" s="17"/>
      <c r="HHP1187" s="17"/>
      <c r="HHQ1187" s="17"/>
      <c r="HHR1187" s="17"/>
      <c r="HHS1187" s="17"/>
      <c r="HHT1187" s="17"/>
      <c r="HHU1187" s="17"/>
      <c r="HHV1187" s="17"/>
      <c r="HHW1187" s="17"/>
      <c r="HHX1187" s="17"/>
      <c r="HHY1187" s="17"/>
      <c r="HHZ1187" s="17"/>
      <c r="HIA1187" s="17"/>
      <c r="HIB1187" s="17"/>
      <c r="HIC1187" s="17"/>
      <c r="HID1187" s="17"/>
      <c r="HIE1187" s="17"/>
      <c r="HIF1187" s="17"/>
      <c r="HIG1187" s="17"/>
      <c r="HIH1187" s="17"/>
      <c r="HII1187" s="17"/>
      <c r="HIJ1187" s="17"/>
      <c r="HIK1187" s="17"/>
      <c r="HIL1187" s="17"/>
      <c r="HIM1187" s="17"/>
      <c r="HIN1187" s="17"/>
      <c r="HIO1187" s="17"/>
      <c r="HIP1187" s="17"/>
      <c r="HIQ1187" s="17"/>
      <c r="HIR1187" s="17"/>
      <c r="HIS1187" s="17"/>
      <c r="HIT1187" s="17"/>
      <c r="HIU1187" s="17"/>
      <c r="HIV1187" s="17"/>
      <c r="HIW1187" s="17"/>
      <c r="HIX1187" s="17"/>
      <c r="HIY1187" s="17"/>
      <c r="HIZ1187" s="17"/>
      <c r="HJA1187" s="17"/>
      <c r="HJB1187" s="17"/>
      <c r="HJC1187" s="17"/>
      <c r="HJD1187" s="17"/>
      <c r="HJE1187" s="17"/>
      <c r="HJF1187" s="17"/>
      <c r="HJG1187" s="17"/>
      <c r="HJH1187" s="17"/>
      <c r="HJI1187" s="17"/>
      <c r="HJJ1187" s="17"/>
      <c r="HJK1187" s="17"/>
      <c r="HJL1187" s="17"/>
      <c r="HJM1187" s="17"/>
      <c r="HJN1187" s="17"/>
      <c r="HJO1187" s="17"/>
      <c r="HJP1187" s="17"/>
      <c r="HJQ1187" s="17"/>
      <c r="HJR1187" s="17"/>
      <c r="HJS1187" s="17"/>
      <c r="HJT1187" s="17"/>
      <c r="HJU1187" s="17"/>
      <c r="HJV1187" s="17"/>
      <c r="HJW1187" s="17"/>
      <c r="HJX1187" s="17"/>
      <c r="HJY1187" s="17"/>
      <c r="HJZ1187" s="17"/>
      <c r="HKA1187" s="17"/>
      <c r="HKB1187" s="17"/>
      <c r="HKC1187" s="17"/>
      <c r="HKD1187" s="17"/>
      <c r="HKE1187" s="17"/>
      <c r="HKF1187" s="17"/>
      <c r="HKG1187" s="17"/>
      <c r="HKH1187" s="17"/>
      <c r="HKI1187" s="17"/>
      <c r="HKJ1187" s="17"/>
      <c r="HKK1187" s="17"/>
      <c r="HKL1187" s="17"/>
      <c r="HKM1187" s="17"/>
      <c r="HKN1187" s="17"/>
      <c r="HKO1187" s="17"/>
      <c r="HKP1187" s="17"/>
      <c r="HKQ1187" s="17"/>
      <c r="HKR1187" s="17"/>
      <c r="HKS1187" s="17"/>
      <c r="HKT1187" s="17"/>
      <c r="HKU1187" s="17"/>
      <c r="HKV1187" s="17"/>
      <c r="HKW1187" s="17"/>
      <c r="HKX1187" s="17"/>
      <c r="HKY1187" s="17"/>
      <c r="HKZ1187" s="17"/>
      <c r="HLA1187" s="17"/>
      <c r="HLB1187" s="17"/>
      <c r="HLC1187" s="17"/>
      <c r="HLD1187" s="17"/>
      <c r="HLE1187" s="17"/>
      <c r="HLF1187" s="17"/>
      <c r="HLG1187" s="17"/>
      <c r="HLH1187" s="17"/>
      <c r="HLI1187" s="17"/>
      <c r="HLJ1187" s="17"/>
      <c r="HLK1187" s="17"/>
      <c r="HLL1187" s="17"/>
      <c r="HLM1187" s="17"/>
      <c r="HLN1187" s="17"/>
      <c r="HLO1187" s="17"/>
      <c r="HLP1187" s="17"/>
      <c r="HLQ1187" s="17"/>
      <c r="HLR1187" s="17"/>
      <c r="HLS1187" s="17"/>
      <c r="HLT1187" s="17"/>
      <c r="HLU1187" s="17"/>
      <c r="HLV1187" s="17"/>
      <c r="HLW1187" s="17"/>
      <c r="HLX1187" s="17"/>
      <c r="HLY1187" s="17"/>
      <c r="HLZ1187" s="17"/>
      <c r="HMA1187" s="17"/>
      <c r="HMB1187" s="17"/>
      <c r="HMC1187" s="17"/>
      <c r="HMD1187" s="17"/>
      <c r="HME1187" s="17"/>
      <c r="HMF1187" s="17"/>
      <c r="HMG1187" s="17"/>
      <c r="HMH1187" s="17"/>
      <c r="HMI1187" s="17"/>
      <c r="HMJ1187" s="17"/>
      <c r="HMK1187" s="17"/>
      <c r="HML1187" s="17"/>
      <c r="HMM1187" s="17"/>
      <c r="HMN1187" s="17"/>
      <c r="HMO1187" s="17"/>
      <c r="HMP1187" s="17"/>
      <c r="HMQ1187" s="17"/>
      <c r="HMR1187" s="17"/>
      <c r="HMS1187" s="17"/>
      <c r="HMT1187" s="17"/>
      <c r="HMU1187" s="17"/>
      <c r="HMV1187" s="17"/>
      <c r="HMW1187" s="17"/>
      <c r="HMX1187" s="17"/>
      <c r="HMY1187" s="17"/>
      <c r="HMZ1187" s="17"/>
      <c r="HNA1187" s="17"/>
      <c r="HNB1187" s="17"/>
      <c r="HNC1187" s="17"/>
      <c r="HND1187" s="17"/>
      <c r="HNE1187" s="17"/>
      <c r="HNF1187" s="17"/>
      <c r="HNG1187" s="17"/>
      <c r="HNH1187" s="17"/>
      <c r="HNI1187" s="17"/>
      <c r="HNJ1187" s="17"/>
      <c r="HNK1187" s="17"/>
      <c r="HNL1187" s="17"/>
      <c r="HNM1187" s="17"/>
      <c r="HNN1187" s="17"/>
      <c r="HNO1187" s="17"/>
      <c r="HNP1187" s="17"/>
      <c r="HNQ1187" s="17"/>
      <c r="HNR1187" s="17"/>
      <c r="HNS1187" s="17"/>
      <c r="HNT1187" s="17"/>
      <c r="HNU1187" s="17"/>
      <c r="HNV1187" s="17"/>
      <c r="HNW1187" s="17"/>
      <c r="HNX1187" s="17"/>
      <c r="HNY1187" s="17"/>
      <c r="HNZ1187" s="17"/>
      <c r="HOA1187" s="17"/>
      <c r="HOB1187" s="17"/>
      <c r="HOC1187" s="17"/>
      <c r="HOD1187" s="17"/>
      <c r="HOE1187" s="17"/>
      <c r="HOF1187" s="17"/>
      <c r="HOG1187" s="17"/>
      <c r="HOH1187" s="17"/>
      <c r="HOI1187" s="17"/>
      <c r="HOJ1187" s="17"/>
      <c r="HOK1187" s="17"/>
      <c r="HOL1187" s="17"/>
      <c r="HOM1187" s="17"/>
      <c r="HON1187" s="17"/>
      <c r="HOO1187" s="17"/>
      <c r="HOP1187" s="17"/>
      <c r="HOQ1187" s="17"/>
      <c r="HOR1187" s="17"/>
      <c r="HOS1187" s="17"/>
      <c r="HOT1187" s="17"/>
      <c r="HOU1187" s="17"/>
      <c r="HOV1187" s="17"/>
      <c r="HOW1187" s="17"/>
      <c r="HOX1187" s="17"/>
      <c r="HOY1187" s="17"/>
      <c r="HOZ1187" s="17"/>
      <c r="HPA1187" s="17"/>
      <c r="HPB1187" s="17"/>
      <c r="HPC1187" s="17"/>
      <c r="HPD1187" s="17"/>
      <c r="HPE1187" s="17"/>
      <c r="HPF1187" s="17"/>
      <c r="HPG1187" s="17"/>
      <c r="HPH1187" s="17"/>
      <c r="HPI1187" s="17"/>
      <c r="HPJ1187" s="17"/>
      <c r="HPK1187" s="17"/>
      <c r="HPL1187" s="17"/>
      <c r="HPM1187" s="17"/>
      <c r="HPN1187" s="17"/>
      <c r="HPO1187" s="17"/>
      <c r="HPP1187" s="17"/>
      <c r="HPQ1187" s="17"/>
      <c r="HPR1187" s="17"/>
      <c r="HPS1187" s="17"/>
      <c r="HPT1187" s="17"/>
      <c r="HPU1187" s="17"/>
      <c r="HPV1187" s="17"/>
      <c r="HPW1187" s="17"/>
      <c r="HPX1187" s="17"/>
      <c r="HPY1187" s="17"/>
      <c r="HPZ1187" s="17"/>
      <c r="HQA1187" s="17"/>
      <c r="HQB1187" s="17"/>
      <c r="HQC1187" s="17"/>
      <c r="HQD1187" s="17"/>
      <c r="HQE1187" s="17"/>
      <c r="HQF1187" s="17"/>
      <c r="HQG1187" s="17"/>
      <c r="HQH1187" s="17"/>
      <c r="HQI1187" s="17"/>
      <c r="HQJ1187" s="17"/>
      <c r="HQK1187" s="17"/>
      <c r="HQL1187" s="17"/>
      <c r="HQM1187" s="17"/>
      <c r="HQN1187" s="17"/>
      <c r="HQO1187" s="17"/>
      <c r="HQP1187" s="17"/>
      <c r="HQQ1187" s="17"/>
      <c r="HQR1187" s="17"/>
      <c r="HQS1187" s="17"/>
      <c r="HQT1187" s="17"/>
      <c r="HQU1187" s="17"/>
      <c r="HQV1187" s="17"/>
      <c r="HQW1187" s="17"/>
      <c r="HQX1187" s="17"/>
      <c r="HQY1187" s="17"/>
      <c r="HQZ1187" s="17"/>
      <c r="HRA1187" s="17"/>
      <c r="HRB1187" s="17"/>
      <c r="HRC1187" s="17"/>
      <c r="HRD1187" s="17"/>
      <c r="HRE1187" s="17"/>
      <c r="HRF1187" s="17"/>
      <c r="HRG1187" s="17"/>
      <c r="HRH1187" s="17"/>
      <c r="HRI1187" s="17"/>
      <c r="HRJ1187" s="17"/>
      <c r="HRK1187" s="17"/>
      <c r="HRL1187" s="17"/>
      <c r="HRM1187" s="17"/>
      <c r="HRN1187" s="17"/>
      <c r="HRO1187" s="17"/>
      <c r="HRP1187" s="17"/>
      <c r="HRQ1187" s="17"/>
      <c r="HRR1187" s="17"/>
      <c r="HRS1187" s="17"/>
      <c r="HRT1187" s="17"/>
      <c r="HRU1187" s="17"/>
      <c r="HRV1187" s="17"/>
      <c r="HRW1187" s="17"/>
      <c r="HRX1187" s="17"/>
      <c r="HRY1187" s="17"/>
      <c r="HRZ1187" s="17"/>
      <c r="HSA1187" s="17"/>
      <c r="HSB1187" s="17"/>
      <c r="HSC1187" s="17"/>
      <c r="HSD1187" s="17"/>
      <c r="HSE1187" s="17"/>
      <c r="HSF1187" s="17"/>
      <c r="HSG1187" s="17"/>
      <c r="HSH1187" s="17"/>
      <c r="HSI1187" s="17"/>
      <c r="HSJ1187" s="17"/>
      <c r="HSK1187" s="17"/>
      <c r="HSL1187" s="17"/>
      <c r="HSM1187" s="17"/>
      <c r="HSN1187" s="17"/>
      <c r="HSO1187" s="17"/>
      <c r="HSP1187" s="17"/>
      <c r="HSQ1187" s="17"/>
      <c r="HSR1187" s="17"/>
      <c r="HSS1187" s="17"/>
      <c r="HST1187" s="17"/>
      <c r="HSU1187" s="17"/>
      <c r="HSV1187" s="17"/>
      <c r="HSW1187" s="17"/>
      <c r="HSX1187" s="17"/>
      <c r="HSY1187" s="17"/>
      <c r="HSZ1187" s="17"/>
      <c r="HTA1187" s="17"/>
      <c r="HTB1187" s="17"/>
      <c r="HTC1187" s="17"/>
      <c r="HTD1187" s="17"/>
      <c r="HTE1187" s="17"/>
      <c r="HTF1187" s="17"/>
      <c r="HTG1187" s="17"/>
      <c r="HTH1187" s="17"/>
      <c r="HTI1187" s="17"/>
      <c r="HTJ1187" s="17"/>
      <c r="HTK1187" s="17"/>
      <c r="HTL1187" s="17"/>
      <c r="HTM1187" s="17"/>
      <c r="HTN1187" s="17"/>
      <c r="HTO1187" s="17"/>
      <c r="HTP1187" s="17"/>
      <c r="HTQ1187" s="17"/>
      <c r="HTR1187" s="17"/>
      <c r="HTS1187" s="17"/>
      <c r="HTT1187" s="17"/>
      <c r="HTU1187" s="17"/>
      <c r="HTV1187" s="17"/>
      <c r="HTW1187" s="17"/>
      <c r="HTX1187" s="17"/>
      <c r="HTY1187" s="17"/>
      <c r="HTZ1187" s="17"/>
      <c r="HUA1187" s="17"/>
      <c r="HUB1187" s="17"/>
      <c r="HUC1187" s="17"/>
      <c r="HUD1187" s="17"/>
      <c r="HUE1187" s="17"/>
      <c r="HUF1187" s="17"/>
      <c r="HUG1187" s="17"/>
      <c r="HUH1187" s="17"/>
      <c r="HUI1187" s="17"/>
      <c r="HUJ1187" s="17"/>
      <c r="HUK1187" s="17"/>
      <c r="HUL1187" s="17"/>
      <c r="HUM1187" s="17"/>
      <c r="HUN1187" s="17"/>
      <c r="HUO1187" s="17"/>
      <c r="HUP1187" s="17"/>
      <c r="HUQ1187" s="17"/>
      <c r="HUR1187" s="17"/>
      <c r="HUS1187" s="17"/>
      <c r="HUT1187" s="17"/>
      <c r="HUU1187" s="17"/>
      <c r="HUV1187" s="17"/>
      <c r="HUW1187" s="17"/>
      <c r="HUX1187" s="17"/>
      <c r="HUY1187" s="17"/>
      <c r="HUZ1187" s="17"/>
      <c r="HVA1187" s="17"/>
      <c r="HVB1187" s="17"/>
      <c r="HVC1187" s="17"/>
      <c r="HVD1187" s="17"/>
      <c r="HVE1187" s="17"/>
      <c r="HVF1187" s="17"/>
      <c r="HVG1187" s="17"/>
      <c r="HVH1187" s="17"/>
      <c r="HVI1187" s="17"/>
      <c r="HVJ1187" s="17"/>
      <c r="HVK1187" s="17"/>
      <c r="HVL1187" s="17"/>
      <c r="HVM1187" s="17"/>
      <c r="HVN1187" s="17"/>
      <c r="HVO1187" s="17"/>
      <c r="HVP1187" s="17"/>
      <c r="HVQ1187" s="17"/>
      <c r="HVR1187" s="17"/>
      <c r="HVS1187" s="17"/>
      <c r="HVT1187" s="17"/>
      <c r="HVU1187" s="17"/>
      <c r="HVV1187" s="17"/>
      <c r="HVW1187" s="17"/>
      <c r="HVX1187" s="17"/>
      <c r="HVY1187" s="17"/>
      <c r="HVZ1187" s="17"/>
      <c r="HWA1187" s="17"/>
      <c r="HWB1187" s="17"/>
      <c r="HWC1187" s="17"/>
      <c r="HWD1187" s="17"/>
      <c r="HWE1187" s="17"/>
      <c r="HWF1187" s="17"/>
      <c r="HWG1187" s="17"/>
      <c r="HWH1187" s="17"/>
      <c r="HWI1187" s="17"/>
      <c r="HWJ1187" s="17"/>
      <c r="HWK1187" s="17"/>
      <c r="HWL1187" s="17"/>
      <c r="HWM1187" s="17"/>
      <c r="HWN1187" s="17"/>
      <c r="HWO1187" s="17"/>
      <c r="HWP1187" s="17"/>
      <c r="HWQ1187" s="17"/>
      <c r="HWR1187" s="17"/>
      <c r="HWS1187" s="17"/>
      <c r="HWT1187" s="17"/>
      <c r="HWU1187" s="17"/>
      <c r="HWV1187" s="17"/>
      <c r="HWW1187" s="17"/>
      <c r="HWX1187" s="17"/>
      <c r="HWY1187" s="17"/>
      <c r="HWZ1187" s="17"/>
      <c r="HXA1187" s="17"/>
      <c r="HXB1187" s="17"/>
      <c r="HXC1187" s="17"/>
      <c r="HXD1187" s="17"/>
      <c r="HXE1187" s="17"/>
      <c r="HXF1187" s="17"/>
      <c r="HXG1187" s="17"/>
      <c r="HXH1187" s="17"/>
      <c r="HXI1187" s="17"/>
      <c r="HXJ1187" s="17"/>
      <c r="HXK1187" s="17"/>
      <c r="HXL1187" s="17"/>
      <c r="HXM1187" s="17"/>
      <c r="HXN1187" s="17"/>
      <c r="HXO1187" s="17"/>
      <c r="HXP1187" s="17"/>
      <c r="HXQ1187" s="17"/>
      <c r="HXR1187" s="17"/>
      <c r="HXS1187" s="17"/>
      <c r="HXT1187" s="17"/>
      <c r="HXU1187" s="17"/>
      <c r="HXV1187" s="17"/>
      <c r="HXW1187" s="17"/>
      <c r="HXX1187" s="17"/>
      <c r="HXY1187" s="17"/>
      <c r="HXZ1187" s="17"/>
      <c r="HYA1187" s="17"/>
      <c r="HYB1187" s="17"/>
      <c r="HYC1187" s="17"/>
      <c r="HYD1187" s="17"/>
      <c r="HYE1187" s="17"/>
      <c r="HYF1187" s="17"/>
      <c r="HYG1187" s="17"/>
      <c r="HYH1187" s="17"/>
      <c r="HYI1187" s="17"/>
      <c r="HYJ1187" s="17"/>
      <c r="HYK1187" s="17"/>
      <c r="HYL1187" s="17"/>
      <c r="HYM1187" s="17"/>
      <c r="HYN1187" s="17"/>
      <c r="HYO1187" s="17"/>
      <c r="HYP1187" s="17"/>
      <c r="HYQ1187" s="17"/>
      <c r="HYR1187" s="17"/>
      <c r="HYS1187" s="17"/>
      <c r="HYT1187" s="17"/>
      <c r="HYU1187" s="17"/>
      <c r="HYV1187" s="17"/>
      <c r="HYW1187" s="17"/>
      <c r="HYX1187" s="17"/>
      <c r="HYY1187" s="17"/>
      <c r="HYZ1187" s="17"/>
      <c r="HZA1187" s="17"/>
      <c r="HZB1187" s="17"/>
      <c r="HZC1187" s="17"/>
      <c r="HZD1187" s="17"/>
      <c r="HZE1187" s="17"/>
      <c r="HZF1187" s="17"/>
      <c r="HZG1187" s="17"/>
      <c r="HZH1187" s="17"/>
      <c r="HZI1187" s="17"/>
      <c r="HZJ1187" s="17"/>
      <c r="HZK1187" s="17"/>
      <c r="HZL1187" s="17"/>
      <c r="HZM1187" s="17"/>
      <c r="HZN1187" s="17"/>
      <c r="HZO1187" s="17"/>
      <c r="HZP1187" s="17"/>
      <c r="HZQ1187" s="17"/>
      <c r="HZR1187" s="17"/>
      <c r="HZS1187" s="17"/>
      <c r="HZT1187" s="17"/>
      <c r="HZU1187" s="17"/>
      <c r="HZV1187" s="17"/>
      <c r="HZW1187" s="17"/>
      <c r="HZX1187" s="17"/>
      <c r="HZY1187" s="17"/>
      <c r="HZZ1187" s="17"/>
      <c r="IAA1187" s="17"/>
      <c r="IAB1187" s="17"/>
      <c r="IAC1187" s="17"/>
      <c r="IAD1187" s="17"/>
      <c r="IAE1187" s="17"/>
      <c r="IAF1187" s="17"/>
      <c r="IAG1187" s="17"/>
      <c r="IAH1187" s="17"/>
      <c r="IAI1187" s="17"/>
      <c r="IAJ1187" s="17"/>
      <c r="IAK1187" s="17"/>
      <c r="IAL1187" s="17"/>
      <c r="IAM1187" s="17"/>
      <c r="IAN1187" s="17"/>
      <c r="IAO1187" s="17"/>
      <c r="IAP1187" s="17"/>
      <c r="IAQ1187" s="17"/>
      <c r="IAR1187" s="17"/>
      <c r="IAS1187" s="17"/>
      <c r="IAT1187" s="17"/>
      <c r="IAU1187" s="17"/>
      <c r="IAV1187" s="17"/>
      <c r="IAW1187" s="17"/>
      <c r="IAX1187" s="17"/>
      <c r="IAY1187" s="17"/>
      <c r="IAZ1187" s="17"/>
      <c r="IBA1187" s="17"/>
      <c r="IBB1187" s="17"/>
      <c r="IBC1187" s="17"/>
      <c r="IBD1187" s="17"/>
      <c r="IBE1187" s="17"/>
      <c r="IBF1187" s="17"/>
      <c r="IBG1187" s="17"/>
      <c r="IBH1187" s="17"/>
      <c r="IBI1187" s="17"/>
      <c r="IBJ1187" s="17"/>
      <c r="IBK1187" s="17"/>
      <c r="IBL1187" s="17"/>
      <c r="IBM1187" s="17"/>
      <c r="IBN1187" s="17"/>
      <c r="IBO1187" s="17"/>
      <c r="IBP1187" s="17"/>
      <c r="IBQ1187" s="17"/>
      <c r="IBR1187" s="17"/>
      <c r="IBS1187" s="17"/>
      <c r="IBT1187" s="17"/>
      <c r="IBU1187" s="17"/>
      <c r="IBV1187" s="17"/>
      <c r="IBW1187" s="17"/>
      <c r="IBX1187" s="17"/>
      <c r="IBY1187" s="17"/>
      <c r="IBZ1187" s="17"/>
      <c r="ICA1187" s="17"/>
      <c r="ICB1187" s="17"/>
      <c r="ICC1187" s="17"/>
      <c r="ICD1187" s="17"/>
      <c r="ICE1187" s="17"/>
      <c r="ICF1187" s="17"/>
      <c r="ICG1187" s="17"/>
      <c r="ICH1187" s="17"/>
      <c r="ICI1187" s="17"/>
      <c r="ICJ1187" s="17"/>
      <c r="ICK1187" s="17"/>
      <c r="ICL1187" s="17"/>
      <c r="ICM1187" s="17"/>
      <c r="ICN1187" s="17"/>
      <c r="ICO1187" s="17"/>
      <c r="ICP1187" s="17"/>
      <c r="ICQ1187" s="17"/>
      <c r="ICR1187" s="17"/>
      <c r="ICS1187" s="17"/>
      <c r="ICT1187" s="17"/>
      <c r="ICU1187" s="17"/>
      <c r="ICV1187" s="17"/>
      <c r="ICW1187" s="17"/>
      <c r="ICX1187" s="17"/>
      <c r="ICY1187" s="17"/>
      <c r="ICZ1187" s="17"/>
      <c r="IDA1187" s="17"/>
      <c r="IDB1187" s="17"/>
      <c r="IDC1187" s="17"/>
      <c r="IDD1187" s="17"/>
      <c r="IDE1187" s="17"/>
      <c r="IDF1187" s="17"/>
      <c r="IDG1187" s="17"/>
      <c r="IDH1187" s="17"/>
      <c r="IDI1187" s="17"/>
      <c r="IDJ1187" s="17"/>
      <c r="IDK1187" s="17"/>
      <c r="IDL1187" s="17"/>
      <c r="IDM1187" s="17"/>
      <c r="IDN1187" s="17"/>
      <c r="IDO1187" s="17"/>
      <c r="IDP1187" s="17"/>
      <c r="IDQ1187" s="17"/>
      <c r="IDR1187" s="17"/>
      <c r="IDS1187" s="17"/>
      <c r="IDT1187" s="17"/>
      <c r="IDU1187" s="17"/>
      <c r="IDV1187" s="17"/>
      <c r="IDW1187" s="17"/>
      <c r="IDX1187" s="17"/>
      <c r="IDY1187" s="17"/>
      <c r="IDZ1187" s="17"/>
      <c r="IEA1187" s="17"/>
      <c r="IEB1187" s="17"/>
      <c r="IEC1187" s="17"/>
      <c r="IED1187" s="17"/>
      <c r="IEE1187" s="17"/>
      <c r="IEF1187" s="17"/>
      <c r="IEG1187" s="17"/>
      <c r="IEH1187" s="17"/>
      <c r="IEI1187" s="17"/>
      <c r="IEJ1187" s="17"/>
      <c r="IEK1187" s="17"/>
      <c r="IEL1187" s="17"/>
      <c r="IEM1187" s="17"/>
      <c r="IEN1187" s="17"/>
      <c r="IEO1187" s="17"/>
      <c r="IEP1187" s="17"/>
      <c r="IEQ1187" s="17"/>
      <c r="IER1187" s="17"/>
      <c r="IES1187" s="17"/>
      <c r="IET1187" s="17"/>
      <c r="IEU1187" s="17"/>
      <c r="IEV1187" s="17"/>
      <c r="IEW1187" s="17"/>
      <c r="IEX1187" s="17"/>
      <c r="IEY1187" s="17"/>
      <c r="IEZ1187" s="17"/>
      <c r="IFA1187" s="17"/>
      <c r="IFB1187" s="17"/>
      <c r="IFC1187" s="17"/>
      <c r="IFD1187" s="17"/>
      <c r="IFE1187" s="17"/>
      <c r="IFF1187" s="17"/>
      <c r="IFG1187" s="17"/>
      <c r="IFH1187" s="17"/>
      <c r="IFI1187" s="17"/>
      <c r="IFJ1187" s="17"/>
      <c r="IFK1187" s="17"/>
      <c r="IFL1187" s="17"/>
      <c r="IFM1187" s="17"/>
      <c r="IFN1187" s="17"/>
      <c r="IFO1187" s="17"/>
      <c r="IFP1187" s="17"/>
      <c r="IFQ1187" s="17"/>
      <c r="IFR1187" s="17"/>
      <c r="IFS1187" s="17"/>
      <c r="IFT1187" s="17"/>
      <c r="IFU1187" s="17"/>
      <c r="IFV1187" s="17"/>
      <c r="IFW1187" s="17"/>
      <c r="IFX1187" s="17"/>
      <c r="IFY1187" s="17"/>
      <c r="IFZ1187" s="17"/>
      <c r="IGA1187" s="17"/>
      <c r="IGB1187" s="17"/>
      <c r="IGC1187" s="17"/>
      <c r="IGD1187" s="17"/>
      <c r="IGE1187" s="17"/>
      <c r="IGF1187" s="17"/>
      <c r="IGG1187" s="17"/>
      <c r="IGH1187" s="17"/>
      <c r="IGI1187" s="17"/>
      <c r="IGJ1187" s="17"/>
      <c r="IGK1187" s="17"/>
      <c r="IGL1187" s="17"/>
      <c r="IGM1187" s="17"/>
      <c r="IGN1187" s="17"/>
      <c r="IGO1187" s="17"/>
      <c r="IGP1187" s="17"/>
      <c r="IGQ1187" s="17"/>
      <c r="IGR1187" s="17"/>
      <c r="IGS1187" s="17"/>
      <c r="IGT1187" s="17"/>
      <c r="IGU1187" s="17"/>
      <c r="IGV1187" s="17"/>
      <c r="IGW1187" s="17"/>
      <c r="IGX1187" s="17"/>
      <c r="IGY1187" s="17"/>
      <c r="IGZ1187" s="17"/>
      <c r="IHA1187" s="17"/>
      <c r="IHB1187" s="17"/>
      <c r="IHC1187" s="17"/>
      <c r="IHD1187" s="17"/>
      <c r="IHE1187" s="17"/>
      <c r="IHF1187" s="17"/>
      <c r="IHG1187" s="17"/>
      <c r="IHH1187" s="17"/>
      <c r="IHI1187" s="17"/>
      <c r="IHJ1187" s="17"/>
      <c r="IHK1187" s="17"/>
      <c r="IHL1187" s="17"/>
      <c r="IHM1187" s="17"/>
      <c r="IHN1187" s="17"/>
      <c r="IHO1187" s="17"/>
      <c r="IHP1187" s="17"/>
      <c r="IHQ1187" s="17"/>
      <c r="IHR1187" s="17"/>
      <c r="IHS1187" s="17"/>
      <c r="IHT1187" s="17"/>
      <c r="IHU1187" s="17"/>
      <c r="IHV1187" s="17"/>
      <c r="IHW1187" s="17"/>
      <c r="IHX1187" s="17"/>
      <c r="IHY1187" s="17"/>
      <c r="IHZ1187" s="17"/>
      <c r="IIA1187" s="17"/>
      <c r="IIB1187" s="17"/>
      <c r="IIC1187" s="17"/>
      <c r="IID1187" s="17"/>
      <c r="IIE1187" s="17"/>
      <c r="IIF1187" s="17"/>
      <c r="IIG1187" s="17"/>
      <c r="IIH1187" s="17"/>
      <c r="III1187" s="17"/>
      <c r="IIJ1187" s="17"/>
      <c r="IIK1187" s="17"/>
      <c r="IIL1187" s="17"/>
      <c r="IIM1187" s="17"/>
      <c r="IIN1187" s="17"/>
      <c r="IIO1187" s="17"/>
      <c r="IIP1187" s="17"/>
      <c r="IIQ1187" s="17"/>
      <c r="IIR1187" s="17"/>
      <c r="IIS1187" s="17"/>
      <c r="IIT1187" s="17"/>
      <c r="IIU1187" s="17"/>
      <c r="IIV1187" s="17"/>
      <c r="IIW1187" s="17"/>
      <c r="IIX1187" s="17"/>
      <c r="IIY1187" s="17"/>
      <c r="IIZ1187" s="17"/>
      <c r="IJA1187" s="17"/>
      <c r="IJB1187" s="17"/>
      <c r="IJC1187" s="17"/>
      <c r="IJD1187" s="17"/>
      <c r="IJE1187" s="17"/>
      <c r="IJF1187" s="17"/>
      <c r="IJG1187" s="17"/>
      <c r="IJH1187" s="17"/>
      <c r="IJI1187" s="17"/>
      <c r="IJJ1187" s="17"/>
      <c r="IJK1187" s="17"/>
      <c r="IJL1187" s="17"/>
      <c r="IJM1187" s="17"/>
      <c r="IJN1187" s="17"/>
      <c r="IJO1187" s="17"/>
      <c r="IJP1187" s="17"/>
      <c r="IJQ1187" s="17"/>
      <c r="IJR1187" s="17"/>
      <c r="IJS1187" s="17"/>
      <c r="IJT1187" s="17"/>
      <c r="IJU1187" s="17"/>
      <c r="IJV1187" s="17"/>
      <c r="IJW1187" s="17"/>
      <c r="IJX1187" s="17"/>
      <c r="IJY1187" s="17"/>
      <c r="IJZ1187" s="17"/>
      <c r="IKA1187" s="17"/>
      <c r="IKB1187" s="17"/>
      <c r="IKC1187" s="17"/>
      <c r="IKD1187" s="17"/>
      <c r="IKE1187" s="17"/>
      <c r="IKF1187" s="17"/>
      <c r="IKG1187" s="17"/>
      <c r="IKH1187" s="17"/>
      <c r="IKI1187" s="17"/>
      <c r="IKJ1187" s="17"/>
      <c r="IKK1187" s="17"/>
      <c r="IKL1187" s="17"/>
      <c r="IKM1187" s="17"/>
      <c r="IKN1187" s="17"/>
      <c r="IKO1187" s="17"/>
      <c r="IKP1187" s="17"/>
      <c r="IKQ1187" s="17"/>
      <c r="IKR1187" s="17"/>
      <c r="IKS1187" s="17"/>
      <c r="IKT1187" s="17"/>
      <c r="IKU1187" s="17"/>
      <c r="IKV1187" s="17"/>
      <c r="IKW1187" s="17"/>
      <c r="IKX1187" s="17"/>
      <c r="IKY1187" s="17"/>
      <c r="IKZ1187" s="17"/>
      <c r="ILA1187" s="17"/>
      <c r="ILB1187" s="17"/>
      <c r="ILC1187" s="17"/>
      <c r="ILD1187" s="17"/>
      <c r="ILE1187" s="17"/>
      <c r="ILF1187" s="17"/>
      <c r="ILG1187" s="17"/>
      <c r="ILH1187" s="17"/>
      <c r="ILI1187" s="17"/>
      <c r="ILJ1187" s="17"/>
      <c r="ILK1187" s="17"/>
      <c r="ILL1187" s="17"/>
      <c r="ILM1187" s="17"/>
      <c r="ILN1187" s="17"/>
      <c r="ILO1187" s="17"/>
      <c r="ILP1187" s="17"/>
      <c r="ILQ1187" s="17"/>
      <c r="ILR1187" s="17"/>
      <c r="ILS1187" s="17"/>
      <c r="ILT1187" s="17"/>
      <c r="ILU1187" s="17"/>
      <c r="ILV1187" s="17"/>
      <c r="ILW1187" s="17"/>
      <c r="ILX1187" s="17"/>
      <c r="ILY1187" s="17"/>
      <c r="ILZ1187" s="17"/>
      <c r="IMA1187" s="17"/>
      <c r="IMB1187" s="17"/>
      <c r="IMC1187" s="17"/>
      <c r="IMD1187" s="17"/>
      <c r="IME1187" s="17"/>
      <c r="IMF1187" s="17"/>
      <c r="IMG1187" s="17"/>
      <c r="IMH1187" s="17"/>
      <c r="IMI1187" s="17"/>
      <c r="IMJ1187" s="17"/>
      <c r="IMK1187" s="17"/>
      <c r="IML1187" s="17"/>
      <c r="IMM1187" s="17"/>
      <c r="IMN1187" s="17"/>
      <c r="IMO1187" s="17"/>
      <c r="IMP1187" s="17"/>
      <c r="IMQ1187" s="17"/>
      <c r="IMR1187" s="17"/>
      <c r="IMS1187" s="17"/>
      <c r="IMT1187" s="17"/>
      <c r="IMU1187" s="17"/>
      <c r="IMV1187" s="17"/>
      <c r="IMW1187" s="17"/>
      <c r="IMX1187" s="17"/>
      <c r="IMY1187" s="17"/>
      <c r="IMZ1187" s="17"/>
      <c r="INA1187" s="17"/>
      <c r="INB1187" s="17"/>
      <c r="INC1187" s="17"/>
      <c r="IND1187" s="17"/>
      <c r="INE1187" s="17"/>
      <c r="INF1187" s="17"/>
      <c r="ING1187" s="17"/>
      <c r="INH1187" s="17"/>
      <c r="INI1187" s="17"/>
      <c r="INJ1187" s="17"/>
      <c r="INK1187" s="17"/>
      <c r="INL1187" s="17"/>
      <c r="INM1187" s="17"/>
      <c r="INN1187" s="17"/>
      <c r="INO1187" s="17"/>
      <c r="INP1187" s="17"/>
      <c r="INQ1187" s="17"/>
      <c r="INR1187" s="17"/>
      <c r="INS1187" s="17"/>
      <c r="INT1187" s="17"/>
      <c r="INU1187" s="17"/>
      <c r="INV1187" s="17"/>
      <c r="INW1187" s="17"/>
      <c r="INX1187" s="17"/>
      <c r="INY1187" s="17"/>
      <c r="INZ1187" s="17"/>
      <c r="IOA1187" s="17"/>
      <c r="IOB1187" s="17"/>
      <c r="IOC1187" s="17"/>
      <c r="IOD1187" s="17"/>
      <c r="IOE1187" s="17"/>
      <c r="IOF1187" s="17"/>
      <c r="IOG1187" s="17"/>
      <c r="IOH1187" s="17"/>
      <c r="IOI1187" s="17"/>
      <c r="IOJ1187" s="17"/>
      <c r="IOK1187" s="17"/>
      <c r="IOL1187" s="17"/>
      <c r="IOM1187" s="17"/>
      <c r="ION1187" s="17"/>
      <c r="IOO1187" s="17"/>
      <c r="IOP1187" s="17"/>
      <c r="IOQ1187" s="17"/>
      <c r="IOR1187" s="17"/>
      <c r="IOS1187" s="17"/>
      <c r="IOT1187" s="17"/>
      <c r="IOU1187" s="17"/>
      <c r="IOV1187" s="17"/>
      <c r="IOW1187" s="17"/>
      <c r="IOX1187" s="17"/>
      <c r="IOY1187" s="17"/>
      <c r="IOZ1187" s="17"/>
      <c r="IPA1187" s="17"/>
      <c r="IPB1187" s="17"/>
      <c r="IPC1187" s="17"/>
      <c r="IPD1187" s="17"/>
      <c r="IPE1187" s="17"/>
      <c r="IPF1187" s="17"/>
      <c r="IPG1187" s="17"/>
      <c r="IPH1187" s="17"/>
      <c r="IPI1187" s="17"/>
      <c r="IPJ1187" s="17"/>
      <c r="IPK1187" s="17"/>
      <c r="IPL1187" s="17"/>
      <c r="IPM1187" s="17"/>
      <c r="IPN1187" s="17"/>
      <c r="IPO1187" s="17"/>
      <c r="IPP1187" s="17"/>
      <c r="IPQ1187" s="17"/>
      <c r="IPR1187" s="17"/>
      <c r="IPS1187" s="17"/>
      <c r="IPT1187" s="17"/>
      <c r="IPU1187" s="17"/>
      <c r="IPV1187" s="17"/>
      <c r="IPW1187" s="17"/>
      <c r="IPX1187" s="17"/>
      <c r="IPY1187" s="17"/>
      <c r="IPZ1187" s="17"/>
      <c r="IQA1187" s="17"/>
      <c r="IQB1187" s="17"/>
      <c r="IQC1187" s="17"/>
      <c r="IQD1187" s="17"/>
      <c r="IQE1187" s="17"/>
      <c r="IQF1187" s="17"/>
      <c r="IQG1187" s="17"/>
      <c r="IQH1187" s="17"/>
      <c r="IQI1187" s="17"/>
      <c r="IQJ1187" s="17"/>
      <c r="IQK1187" s="17"/>
      <c r="IQL1187" s="17"/>
      <c r="IQM1187" s="17"/>
      <c r="IQN1187" s="17"/>
      <c r="IQO1187" s="17"/>
      <c r="IQP1187" s="17"/>
      <c r="IQQ1187" s="17"/>
      <c r="IQR1187" s="17"/>
      <c r="IQS1187" s="17"/>
      <c r="IQT1187" s="17"/>
      <c r="IQU1187" s="17"/>
      <c r="IQV1187" s="17"/>
      <c r="IQW1187" s="17"/>
      <c r="IQX1187" s="17"/>
      <c r="IQY1187" s="17"/>
      <c r="IQZ1187" s="17"/>
      <c r="IRA1187" s="17"/>
      <c r="IRB1187" s="17"/>
      <c r="IRC1187" s="17"/>
      <c r="IRD1187" s="17"/>
      <c r="IRE1187" s="17"/>
      <c r="IRF1187" s="17"/>
      <c r="IRG1187" s="17"/>
      <c r="IRH1187" s="17"/>
      <c r="IRI1187" s="17"/>
      <c r="IRJ1187" s="17"/>
      <c r="IRK1187" s="17"/>
      <c r="IRL1187" s="17"/>
      <c r="IRM1187" s="17"/>
      <c r="IRN1187" s="17"/>
      <c r="IRO1187" s="17"/>
      <c r="IRP1187" s="17"/>
      <c r="IRQ1187" s="17"/>
      <c r="IRR1187" s="17"/>
      <c r="IRS1187" s="17"/>
      <c r="IRT1187" s="17"/>
      <c r="IRU1187" s="17"/>
      <c r="IRV1187" s="17"/>
      <c r="IRW1187" s="17"/>
      <c r="IRX1187" s="17"/>
      <c r="IRY1187" s="17"/>
      <c r="IRZ1187" s="17"/>
      <c r="ISA1187" s="17"/>
      <c r="ISB1187" s="17"/>
      <c r="ISC1187" s="17"/>
      <c r="ISD1187" s="17"/>
      <c r="ISE1187" s="17"/>
      <c r="ISF1187" s="17"/>
      <c r="ISG1187" s="17"/>
      <c r="ISH1187" s="17"/>
      <c r="ISI1187" s="17"/>
      <c r="ISJ1187" s="17"/>
      <c r="ISK1187" s="17"/>
      <c r="ISL1187" s="17"/>
      <c r="ISM1187" s="17"/>
      <c r="ISN1187" s="17"/>
      <c r="ISO1187" s="17"/>
      <c r="ISP1187" s="17"/>
      <c r="ISQ1187" s="17"/>
      <c r="ISR1187" s="17"/>
      <c r="ISS1187" s="17"/>
      <c r="IST1187" s="17"/>
      <c r="ISU1187" s="17"/>
      <c r="ISV1187" s="17"/>
      <c r="ISW1187" s="17"/>
      <c r="ISX1187" s="17"/>
      <c r="ISY1187" s="17"/>
      <c r="ISZ1187" s="17"/>
      <c r="ITA1187" s="17"/>
      <c r="ITB1187" s="17"/>
      <c r="ITC1187" s="17"/>
      <c r="ITD1187" s="17"/>
      <c r="ITE1187" s="17"/>
      <c r="ITF1187" s="17"/>
      <c r="ITG1187" s="17"/>
      <c r="ITH1187" s="17"/>
      <c r="ITI1187" s="17"/>
      <c r="ITJ1187" s="17"/>
      <c r="ITK1187" s="17"/>
      <c r="ITL1187" s="17"/>
      <c r="ITM1187" s="17"/>
      <c r="ITN1187" s="17"/>
      <c r="ITO1187" s="17"/>
      <c r="ITP1187" s="17"/>
      <c r="ITQ1187" s="17"/>
      <c r="ITR1187" s="17"/>
      <c r="ITS1187" s="17"/>
      <c r="ITT1187" s="17"/>
      <c r="ITU1187" s="17"/>
      <c r="ITV1187" s="17"/>
      <c r="ITW1187" s="17"/>
      <c r="ITX1187" s="17"/>
      <c r="ITY1187" s="17"/>
      <c r="ITZ1187" s="17"/>
      <c r="IUA1187" s="17"/>
      <c r="IUB1187" s="17"/>
      <c r="IUC1187" s="17"/>
      <c r="IUD1187" s="17"/>
      <c r="IUE1187" s="17"/>
      <c r="IUF1187" s="17"/>
      <c r="IUG1187" s="17"/>
      <c r="IUH1187" s="17"/>
      <c r="IUI1187" s="17"/>
      <c r="IUJ1187" s="17"/>
      <c r="IUK1187" s="17"/>
      <c r="IUL1187" s="17"/>
      <c r="IUM1187" s="17"/>
      <c r="IUN1187" s="17"/>
      <c r="IUO1187" s="17"/>
      <c r="IUP1187" s="17"/>
      <c r="IUQ1187" s="17"/>
      <c r="IUR1187" s="17"/>
      <c r="IUS1187" s="17"/>
      <c r="IUT1187" s="17"/>
      <c r="IUU1187" s="17"/>
      <c r="IUV1187" s="17"/>
      <c r="IUW1187" s="17"/>
      <c r="IUX1187" s="17"/>
      <c r="IUY1187" s="17"/>
      <c r="IUZ1187" s="17"/>
      <c r="IVA1187" s="17"/>
      <c r="IVB1187" s="17"/>
      <c r="IVC1187" s="17"/>
      <c r="IVD1187" s="17"/>
      <c r="IVE1187" s="17"/>
      <c r="IVF1187" s="17"/>
      <c r="IVG1187" s="17"/>
      <c r="IVH1187" s="17"/>
      <c r="IVI1187" s="17"/>
      <c r="IVJ1187" s="17"/>
      <c r="IVK1187" s="17"/>
      <c r="IVL1187" s="17"/>
      <c r="IVM1187" s="17"/>
      <c r="IVN1187" s="17"/>
      <c r="IVO1187" s="17"/>
      <c r="IVP1187" s="17"/>
      <c r="IVQ1187" s="17"/>
      <c r="IVR1187" s="17"/>
      <c r="IVS1187" s="17"/>
      <c r="IVT1187" s="17"/>
      <c r="IVU1187" s="17"/>
      <c r="IVV1187" s="17"/>
      <c r="IVW1187" s="17"/>
      <c r="IVX1187" s="17"/>
      <c r="IVY1187" s="17"/>
      <c r="IVZ1187" s="17"/>
      <c r="IWA1187" s="17"/>
      <c r="IWB1187" s="17"/>
      <c r="IWC1187" s="17"/>
      <c r="IWD1187" s="17"/>
      <c r="IWE1187" s="17"/>
      <c r="IWF1187" s="17"/>
      <c r="IWG1187" s="17"/>
      <c r="IWH1187" s="17"/>
      <c r="IWI1187" s="17"/>
      <c r="IWJ1187" s="17"/>
      <c r="IWK1187" s="17"/>
      <c r="IWL1187" s="17"/>
      <c r="IWM1187" s="17"/>
      <c r="IWN1187" s="17"/>
      <c r="IWO1187" s="17"/>
      <c r="IWP1187" s="17"/>
      <c r="IWQ1187" s="17"/>
      <c r="IWR1187" s="17"/>
      <c r="IWS1187" s="17"/>
      <c r="IWT1187" s="17"/>
      <c r="IWU1187" s="17"/>
      <c r="IWV1187" s="17"/>
      <c r="IWW1187" s="17"/>
      <c r="IWX1187" s="17"/>
      <c r="IWY1187" s="17"/>
      <c r="IWZ1187" s="17"/>
      <c r="IXA1187" s="17"/>
      <c r="IXB1187" s="17"/>
      <c r="IXC1187" s="17"/>
      <c r="IXD1187" s="17"/>
      <c r="IXE1187" s="17"/>
      <c r="IXF1187" s="17"/>
      <c r="IXG1187" s="17"/>
      <c r="IXH1187" s="17"/>
      <c r="IXI1187" s="17"/>
      <c r="IXJ1187" s="17"/>
      <c r="IXK1187" s="17"/>
      <c r="IXL1187" s="17"/>
      <c r="IXM1187" s="17"/>
      <c r="IXN1187" s="17"/>
      <c r="IXO1187" s="17"/>
      <c r="IXP1187" s="17"/>
      <c r="IXQ1187" s="17"/>
      <c r="IXR1187" s="17"/>
      <c r="IXS1187" s="17"/>
      <c r="IXT1187" s="17"/>
      <c r="IXU1187" s="17"/>
      <c r="IXV1187" s="17"/>
      <c r="IXW1187" s="17"/>
      <c r="IXX1187" s="17"/>
      <c r="IXY1187" s="17"/>
      <c r="IXZ1187" s="17"/>
      <c r="IYA1187" s="17"/>
      <c r="IYB1187" s="17"/>
      <c r="IYC1187" s="17"/>
      <c r="IYD1187" s="17"/>
      <c r="IYE1187" s="17"/>
      <c r="IYF1187" s="17"/>
      <c r="IYG1187" s="17"/>
      <c r="IYH1187" s="17"/>
      <c r="IYI1187" s="17"/>
      <c r="IYJ1187" s="17"/>
      <c r="IYK1187" s="17"/>
      <c r="IYL1187" s="17"/>
      <c r="IYM1187" s="17"/>
      <c r="IYN1187" s="17"/>
      <c r="IYO1187" s="17"/>
      <c r="IYP1187" s="17"/>
      <c r="IYQ1187" s="17"/>
      <c r="IYR1187" s="17"/>
      <c r="IYS1187" s="17"/>
      <c r="IYT1187" s="17"/>
      <c r="IYU1187" s="17"/>
      <c r="IYV1187" s="17"/>
      <c r="IYW1187" s="17"/>
      <c r="IYX1187" s="17"/>
      <c r="IYY1187" s="17"/>
      <c r="IYZ1187" s="17"/>
      <c r="IZA1187" s="17"/>
      <c r="IZB1187" s="17"/>
      <c r="IZC1187" s="17"/>
      <c r="IZD1187" s="17"/>
      <c r="IZE1187" s="17"/>
      <c r="IZF1187" s="17"/>
      <c r="IZG1187" s="17"/>
      <c r="IZH1187" s="17"/>
      <c r="IZI1187" s="17"/>
      <c r="IZJ1187" s="17"/>
      <c r="IZK1187" s="17"/>
      <c r="IZL1187" s="17"/>
      <c r="IZM1187" s="17"/>
      <c r="IZN1187" s="17"/>
      <c r="IZO1187" s="17"/>
      <c r="IZP1187" s="17"/>
      <c r="IZQ1187" s="17"/>
      <c r="IZR1187" s="17"/>
      <c r="IZS1187" s="17"/>
      <c r="IZT1187" s="17"/>
      <c r="IZU1187" s="17"/>
      <c r="IZV1187" s="17"/>
      <c r="IZW1187" s="17"/>
      <c r="IZX1187" s="17"/>
      <c r="IZY1187" s="17"/>
      <c r="IZZ1187" s="17"/>
      <c r="JAA1187" s="17"/>
      <c r="JAB1187" s="17"/>
      <c r="JAC1187" s="17"/>
      <c r="JAD1187" s="17"/>
      <c r="JAE1187" s="17"/>
      <c r="JAF1187" s="17"/>
      <c r="JAG1187" s="17"/>
      <c r="JAH1187" s="17"/>
      <c r="JAI1187" s="17"/>
      <c r="JAJ1187" s="17"/>
      <c r="JAK1187" s="17"/>
      <c r="JAL1187" s="17"/>
      <c r="JAM1187" s="17"/>
      <c r="JAN1187" s="17"/>
      <c r="JAO1187" s="17"/>
      <c r="JAP1187" s="17"/>
      <c r="JAQ1187" s="17"/>
      <c r="JAR1187" s="17"/>
      <c r="JAS1187" s="17"/>
      <c r="JAT1187" s="17"/>
      <c r="JAU1187" s="17"/>
      <c r="JAV1187" s="17"/>
      <c r="JAW1187" s="17"/>
      <c r="JAX1187" s="17"/>
      <c r="JAY1187" s="17"/>
      <c r="JAZ1187" s="17"/>
      <c r="JBA1187" s="17"/>
      <c r="JBB1187" s="17"/>
      <c r="JBC1187" s="17"/>
      <c r="JBD1187" s="17"/>
      <c r="JBE1187" s="17"/>
      <c r="JBF1187" s="17"/>
      <c r="JBG1187" s="17"/>
      <c r="JBH1187" s="17"/>
      <c r="JBI1187" s="17"/>
      <c r="JBJ1187" s="17"/>
      <c r="JBK1187" s="17"/>
      <c r="JBL1187" s="17"/>
      <c r="JBM1187" s="17"/>
      <c r="JBN1187" s="17"/>
      <c r="JBO1187" s="17"/>
      <c r="JBP1187" s="17"/>
      <c r="JBQ1187" s="17"/>
      <c r="JBR1187" s="17"/>
      <c r="JBS1187" s="17"/>
      <c r="JBT1187" s="17"/>
      <c r="JBU1187" s="17"/>
      <c r="JBV1187" s="17"/>
      <c r="JBW1187" s="17"/>
      <c r="JBX1187" s="17"/>
      <c r="JBY1187" s="17"/>
      <c r="JBZ1187" s="17"/>
      <c r="JCA1187" s="17"/>
      <c r="JCB1187" s="17"/>
      <c r="JCC1187" s="17"/>
      <c r="JCD1187" s="17"/>
      <c r="JCE1187" s="17"/>
      <c r="JCF1187" s="17"/>
      <c r="JCG1187" s="17"/>
      <c r="JCH1187" s="17"/>
      <c r="JCI1187" s="17"/>
      <c r="JCJ1187" s="17"/>
      <c r="JCK1187" s="17"/>
      <c r="JCL1187" s="17"/>
      <c r="JCM1187" s="17"/>
      <c r="JCN1187" s="17"/>
      <c r="JCO1187" s="17"/>
      <c r="JCP1187" s="17"/>
      <c r="JCQ1187" s="17"/>
      <c r="JCR1187" s="17"/>
      <c r="JCS1187" s="17"/>
      <c r="JCT1187" s="17"/>
      <c r="JCU1187" s="17"/>
      <c r="JCV1187" s="17"/>
      <c r="JCW1187" s="17"/>
      <c r="JCX1187" s="17"/>
      <c r="JCY1187" s="17"/>
      <c r="JCZ1187" s="17"/>
      <c r="JDA1187" s="17"/>
      <c r="JDB1187" s="17"/>
      <c r="JDC1187" s="17"/>
      <c r="JDD1187" s="17"/>
      <c r="JDE1187" s="17"/>
      <c r="JDF1187" s="17"/>
      <c r="JDG1187" s="17"/>
      <c r="JDH1187" s="17"/>
      <c r="JDI1187" s="17"/>
      <c r="JDJ1187" s="17"/>
      <c r="JDK1187" s="17"/>
      <c r="JDL1187" s="17"/>
      <c r="JDM1187" s="17"/>
      <c r="JDN1187" s="17"/>
      <c r="JDO1187" s="17"/>
      <c r="JDP1187" s="17"/>
      <c r="JDQ1187" s="17"/>
      <c r="JDR1187" s="17"/>
      <c r="JDS1187" s="17"/>
      <c r="JDT1187" s="17"/>
      <c r="JDU1187" s="17"/>
      <c r="JDV1187" s="17"/>
      <c r="JDW1187" s="17"/>
      <c r="JDX1187" s="17"/>
      <c r="JDY1187" s="17"/>
      <c r="JDZ1187" s="17"/>
      <c r="JEA1187" s="17"/>
      <c r="JEB1187" s="17"/>
      <c r="JEC1187" s="17"/>
      <c r="JED1187" s="17"/>
      <c r="JEE1187" s="17"/>
      <c r="JEF1187" s="17"/>
      <c r="JEG1187" s="17"/>
      <c r="JEH1187" s="17"/>
      <c r="JEI1187" s="17"/>
      <c r="JEJ1187" s="17"/>
      <c r="JEK1187" s="17"/>
      <c r="JEL1187" s="17"/>
      <c r="JEM1187" s="17"/>
      <c r="JEN1187" s="17"/>
      <c r="JEO1187" s="17"/>
      <c r="JEP1187" s="17"/>
      <c r="JEQ1187" s="17"/>
      <c r="JER1187" s="17"/>
      <c r="JES1187" s="17"/>
      <c r="JET1187" s="17"/>
      <c r="JEU1187" s="17"/>
      <c r="JEV1187" s="17"/>
      <c r="JEW1187" s="17"/>
      <c r="JEX1187" s="17"/>
      <c r="JEY1187" s="17"/>
      <c r="JEZ1187" s="17"/>
      <c r="JFA1187" s="17"/>
      <c r="JFB1187" s="17"/>
      <c r="JFC1187" s="17"/>
      <c r="JFD1187" s="17"/>
      <c r="JFE1187" s="17"/>
      <c r="JFF1187" s="17"/>
      <c r="JFG1187" s="17"/>
      <c r="JFH1187" s="17"/>
      <c r="JFI1187" s="17"/>
      <c r="JFJ1187" s="17"/>
      <c r="JFK1187" s="17"/>
      <c r="JFL1187" s="17"/>
      <c r="JFM1187" s="17"/>
      <c r="JFN1187" s="17"/>
      <c r="JFO1187" s="17"/>
      <c r="JFP1187" s="17"/>
      <c r="JFQ1187" s="17"/>
      <c r="JFR1187" s="17"/>
      <c r="JFS1187" s="17"/>
      <c r="JFT1187" s="17"/>
      <c r="JFU1187" s="17"/>
      <c r="JFV1187" s="17"/>
      <c r="JFW1187" s="17"/>
      <c r="JFX1187" s="17"/>
      <c r="JFY1187" s="17"/>
      <c r="JFZ1187" s="17"/>
      <c r="JGA1187" s="17"/>
      <c r="JGB1187" s="17"/>
      <c r="JGC1187" s="17"/>
      <c r="JGD1187" s="17"/>
      <c r="JGE1187" s="17"/>
      <c r="JGF1187" s="17"/>
      <c r="JGG1187" s="17"/>
      <c r="JGH1187" s="17"/>
      <c r="JGI1187" s="17"/>
      <c r="JGJ1187" s="17"/>
      <c r="JGK1187" s="17"/>
      <c r="JGL1187" s="17"/>
      <c r="JGM1187" s="17"/>
      <c r="JGN1187" s="17"/>
      <c r="JGO1187" s="17"/>
      <c r="JGP1187" s="17"/>
      <c r="JGQ1187" s="17"/>
      <c r="JGR1187" s="17"/>
      <c r="JGS1187" s="17"/>
      <c r="JGT1187" s="17"/>
      <c r="JGU1187" s="17"/>
      <c r="JGV1187" s="17"/>
      <c r="JGW1187" s="17"/>
      <c r="JGX1187" s="17"/>
      <c r="JGY1187" s="17"/>
      <c r="JGZ1187" s="17"/>
      <c r="JHA1187" s="17"/>
      <c r="JHB1187" s="17"/>
      <c r="JHC1187" s="17"/>
      <c r="JHD1187" s="17"/>
      <c r="JHE1187" s="17"/>
      <c r="JHF1187" s="17"/>
      <c r="JHG1187" s="17"/>
      <c r="JHH1187" s="17"/>
      <c r="JHI1187" s="17"/>
      <c r="JHJ1187" s="17"/>
      <c r="JHK1187" s="17"/>
      <c r="JHL1187" s="17"/>
      <c r="JHM1187" s="17"/>
      <c r="JHN1187" s="17"/>
      <c r="JHO1187" s="17"/>
      <c r="JHP1187" s="17"/>
      <c r="JHQ1187" s="17"/>
      <c r="JHR1187" s="17"/>
      <c r="JHS1187" s="17"/>
      <c r="JHT1187" s="17"/>
      <c r="JHU1187" s="17"/>
      <c r="JHV1187" s="17"/>
      <c r="JHW1187" s="17"/>
      <c r="JHX1187" s="17"/>
      <c r="JHY1187" s="17"/>
      <c r="JHZ1187" s="17"/>
      <c r="JIA1187" s="17"/>
      <c r="JIB1187" s="17"/>
      <c r="JIC1187" s="17"/>
      <c r="JID1187" s="17"/>
      <c r="JIE1187" s="17"/>
      <c r="JIF1187" s="17"/>
      <c r="JIG1187" s="17"/>
      <c r="JIH1187" s="17"/>
      <c r="JII1187" s="17"/>
      <c r="JIJ1187" s="17"/>
      <c r="JIK1187" s="17"/>
      <c r="JIL1187" s="17"/>
      <c r="JIM1187" s="17"/>
      <c r="JIN1187" s="17"/>
      <c r="JIO1187" s="17"/>
      <c r="JIP1187" s="17"/>
      <c r="JIQ1187" s="17"/>
      <c r="JIR1187" s="17"/>
      <c r="JIS1187" s="17"/>
      <c r="JIT1187" s="17"/>
      <c r="JIU1187" s="17"/>
      <c r="JIV1187" s="17"/>
      <c r="JIW1187" s="17"/>
      <c r="JIX1187" s="17"/>
      <c r="JIY1187" s="17"/>
      <c r="JIZ1187" s="17"/>
      <c r="JJA1187" s="17"/>
      <c r="JJB1187" s="17"/>
      <c r="JJC1187" s="17"/>
      <c r="JJD1187" s="17"/>
      <c r="JJE1187" s="17"/>
      <c r="JJF1187" s="17"/>
      <c r="JJG1187" s="17"/>
      <c r="JJH1187" s="17"/>
      <c r="JJI1187" s="17"/>
      <c r="JJJ1187" s="17"/>
      <c r="JJK1187" s="17"/>
      <c r="JJL1187" s="17"/>
      <c r="JJM1187" s="17"/>
      <c r="JJN1187" s="17"/>
      <c r="JJO1187" s="17"/>
      <c r="JJP1187" s="17"/>
      <c r="JJQ1187" s="17"/>
      <c r="JJR1187" s="17"/>
      <c r="JJS1187" s="17"/>
      <c r="JJT1187" s="17"/>
      <c r="JJU1187" s="17"/>
      <c r="JJV1187" s="17"/>
      <c r="JJW1187" s="17"/>
      <c r="JJX1187" s="17"/>
      <c r="JJY1187" s="17"/>
      <c r="JJZ1187" s="17"/>
      <c r="JKA1187" s="17"/>
      <c r="JKB1187" s="17"/>
      <c r="JKC1187" s="17"/>
      <c r="JKD1187" s="17"/>
      <c r="JKE1187" s="17"/>
      <c r="JKF1187" s="17"/>
      <c r="JKG1187" s="17"/>
      <c r="JKH1187" s="17"/>
      <c r="JKI1187" s="17"/>
      <c r="JKJ1187" s="17"/>
      <c r="JKK1187" s="17"/>
      <c r="JKL1187" s="17"/>
      <c r="JKM1187" s="17"/>
      <c r="JKN1187" s="17"/>
      <c r="JKO1187" s="17"/>
      <c r="JKP1187" s="17"/>
      <c r="JKQ1187" s="17"/>
      <c r="JKR1187" s="17"/>
      <c r="JKS1187" s="17"/>
      <c r="JKT1187" s="17"/>
      <c r="JKU1187" s="17"/>
      <c r="JKV1187" s="17"/>
      <c r="JKW1187" s="17"/>
      <c r="JKX1187" s="17"/>
      <c r="JKY1187" s="17"/>
      <c r="JKZ1187" s="17"/>
      <c r="JLA1187" s="17"/>
      <c r="JLB1187" s="17"/>
      <c r="JLC1187" s="17"/>
      <c r="JLD1187" s="17"/>
      <c r="JLE1187" s="17"/>
      <c r="JLF1187" s="17"/>
      <c r="JLG1187" s="17"/>
      <c r="JLH1187" s="17"/>
      <c r="JLI1187" s="17"/>
      <c r="JLJ1187" s="17"/>
      <c r="JLK1187" s="17"/>
      <c r="JLL1187" s="17"/>
      <c r="JLM1187" s="17"/>
      <c r="JLN1187" s="17"/>
      <c r="JLO1187" s="17"/>
      <c r="JLP1187" s="17"/>
      <c r="JLQ1187" s="17"/>
      <c r="JLR1187" s="17"/>
      <c r="JLS1187" s="17"/>
      <c r="JLT1187" s="17"/>
      <c r="JLU1187" s="17"/>
      <c r="JLV1187" s="17"/>
      <c r="JLW1187" s="17"/>
      <c r="JLX1187" s="17"/>
      <c r="JLY1187" s="17"/>
      <c r="JLZ1187" s="17"/>
      <c r="JMA1187" s="17"/>
      <c r="JMB1187" s="17"/>
      <c r="JMC1187" s="17"/>
      <c r="JMD1187" s="17"/>
      <c r="JME1187" s="17"/>
      <c r="JMF1187" s="17"/>
      <c r="JMG1187" s="17"/>
      <c r="JMH1187" s="17"/>
      <c r="JMI1187" s="17"/>
      <c r="JMJ1187" s="17"/>
      <c r="JMK1187" s="17"/>
      <c r="JML1187" s="17"/>
      <c r="JMM1187" s="17"/>
      <c r="JMN1187" s="17"/>
      <c r="JMO1187" s="17"/>
      <c r="JMP1187" s="17"/>
      <c r="JMQ1187" s="17"/>
      <c r="JMR1187" s="17"/>
      <c r="JMS1187" s="17"/>
      <c r="JMT1187" s="17"/>
      <c r="JMU1187" s="17"/>
      <c r="JMV1187" s="17"/>
      <c r="JMW1187" s="17"/>
      <c r="JMX1187" s="17"/>
      <c r="JMY1187" s="17"/>
      <c r="JMZ1187" s="17"/>
      <c r="JNA1187" s="17"/>
      <c r="JNB1187" s="17"/>
      <c r="JNC1187" s="17"/>
      <c r="JND1187" s="17"/>
      <c r="JNE1187" s="17"/>
      <c r="JNF1187" s="17"/>
      <c r="JNG1187" s="17"/>
      <c r="JNH1187" s="17"/>
      <c r="JNI1187" s="17"/>
      <c r="JNJ1187" s="17"/>
      <c r="JNK1187" s="17"/>
      <c r="JNL1187" s="17"/>
      <c r="JNM1187" s="17"/>
      <c r="JNN1187" s="17"/>
      <c r="JNO1187" s="17"/>
      <c r="JNP1187" s="17"/>
      <c r="JNQ1187" s="17"/>
      <c r="JNR1187" s="17"/>
      <c r="JNS1187" s="17"/>
      <c r="JNT1187" s="17"/>
      <c r="JNU1187" s="17"/>
      <c r="JNV1187" s="17"/>
      <c r="JNW1187" s="17"/>
      <c r="JNX1187" s="17"/>
      <c r="JNY1187" s="17"/>
      <c r="JNZ1187" s="17"/>
      <c r="JOA1187" s="17"/>
      <c r="JOB1187" s="17"/>
      <c r="JOC1187" s="17"/>
      <c r="JOD1187" s="17"/>
      <c r="JOE1187" s="17"/>
      <c r="JOF1187" s="17"/>
      <c r="JOG1187" s="17"/>
      <c r="JOH1187" s="17"/>
      <c r="JOI1187" s="17"/>
      <c r="JOJ1187" s="17"/>
      <c r="JOK1187" s="17"/>
      <c r="JOL1187" s="17"/>
      <c r="JOM1187" s="17"/>
      <c r="JON1187" s="17"/>
      <c r="JOO1187" s="17"/>
      <c r="JOP1187" s="17"/>
      <c r="JOQ1187" s="17"/>
      <c r="JOR1187" s="17"/>
      <c r="JOS1187" s="17"/>
      <c r="JOT1187" s="17"/>
      <c r="JOU1187" s="17"/>
      <c r="JOV1187" s="17"/>
      <c r="JOW1187" s="17"/>
      <c r="JOX1187" s="17"/>
      <c r="JOY1187" s="17"/>
      <c r="JOZ1187" s="17"/>
      <c r="JPA1187" s="17"/>
      <c r="JPB1187" s="17"/>
      <c r="JPC1187" s="17"/>
      <c r="JPD1187" s="17"/>
      <c r="JPE1187" s="17"/>
      <c r="JPF1187" s="17"/>
      <c r="JPG1187" s="17"/>
      <c r="JPH1187" s="17"/>
      <c r="JPI1187" s="17"/>
      <c r="JPJ1187" s="17"/>
      <c r="JPK1187" s="17"/>
      <c r="JPL1187" s="17"/>
      <c r="JPM1187" s="17"/>
      <c r="JPN1187" s="17"/>
      <c r="JPO1187" s="17"/>
      <c r="JPP1187" s="17"/>
      <c r="JPQ1187" s="17"/>
      <c r="JPR1187" s="17"/>
      <c r="JPS1187" s="17"/>
      <c r="JPT1187" s="17"/>
      <c r="JPU1187" s="17"/>
      <c r="JPV1187" s="17"/>
      <c r="JPW1187" s="17"/>
      <c r="JPX1187" s="17"/>
      <c r="JPY1187" s="17"/>
      <c r="JPZ1187" s="17"/>
      <c r="JQA1187" s="17"/>
      <c r="JQB1187" s="17"/>
      <c r="JQC1187" s="17"/>
      <c r="JQD1187" s="17"/>
      <c r="JQE1187" s="17"/>
      <c r="JQF1187" s="17"/>
      <c r="JQG1187" s="17"/>
      <c r="JQH1187" s="17"/>
      <c r="JQI1187" s="17"/>
      <c r="JQJ1187" s="17"/>
      <c r="JQK1187" s="17"/>
      <c r="JQL1187" s="17"/>
      <c r="JQM1187" s="17"/>
      <c r="JQN1187" s="17"/>
      <c r="JQO1187" s="17"/>
      <c r="JQP1187" s="17"/>
      <c r="JQQ1187" s="17"/>
      <c r="JQR1187" s="17"/>
      <c r="JQS1187" s="17"/>
      <c r="JQT1187" s="17"/>
      <c r="JQU1187" s="17"/>
      <c r="JQV1187" s="17"/>
      <c r="JQW1187" s="17"/>
      <c r="JQX1187" s="17"/>
      <c r="JQY1187" s="17"/>
      <c r="JQZ1187" s="17"/>
      <c r="JRA1187" s="17"/>
      <c r="JRB1187" s="17"/>
      <c r="JRC1187" s="17"/>
      <c r="JRD1187" s="17"/>
      <c r="JRE1187" s="17"/>
      <c r="JRF1187" s="17"/>
      <c r="JRG1187" s="17"/>
      <c r="JRH1187" s="17"/>
      <c r="JRI1187" s="17"/>
      <c r="JRJ1187" s="17"/>
      <c r="JRK1187" s="17"/>
      <c r="JRL1187" s="17"/>
      <c r="JRM1187" s="17"/>
      <c r="JRN1187" s="17"/>
      <c r="JRO1187" s="17"/>
      <c r="JRP1187" s="17"/>
      <c r="JRQ1187" s="17"/>
      <c r="JRR1187" s="17"/>
      <c r="JRS1187" s="17"/>
      <c r="JRT1187" s="17"/>
      <c r="JRU1187" s="17"/>
      <c r="JRV1187" s="17"/>
      <c r="JRW1187" s="17"/>
      <c r="JRX1187" s="17"/>
      <c r="JRY1187" s="17"/>
      <c r="JRZ1187" s="17"/>
      <c r="JSA1187" s="17"/>
      <c r="JSB1187" s="17"/>
      <c r="JSC1187" s="17"/>
      <c r="JSD1187" s="17"/>
      <c r="JSE1187" s="17"/>
      <c r="JSF1187" s="17"/>
      <c r="JSG1187" s="17"/>
      <c r="JSH1187" s="17"/>
      <c r="JSI1187" s="17"/>
      <c r="JSJ1187" s="17"/>
      <c r="JSK1187" s="17"/>
      <c r="JSL1187" s="17"/>
      <c r="JSM1187" s="17"/>
      <c r="JSN1187" s="17"/>
      <c r="JSO1187" s="17"/>
      <c r="JSP1187" s="17"/>
      <c r="JSQ1187" s="17"/>
      <c r="JSR1187" s="17"/>
      <c r="JSS1187" s="17"/>
      <c r="JST1187" s="17"/>
      <c r="JSU1187" s="17"/>
      <c r="JSV1187" s="17"/>
      <c r="JSW1187" s="17"/>
      <c r="JSX1187" s="17"/>
      <c r="JSY1187" s="17"/>
      <c r="JSZ1187" s="17"/>
      <c r="JTA1187" s="17"/>
      <c r="JTB1187" s="17"/>
      <c r="JTC1187" s="17"/>
      <c r="JTD1187" s="17"/>
      <c r="JTE1187" s="17"/>
      <c r="JTF1187" s="17"/>
      <c r="JTG1187" s="17"/>
      <c r="JTH1187" s="17"/>
      <c r="JTI1187" s="17"/>
      <c r="JTJ1187" s="17"/>
      <c r="JTK1187" s="17"/>
      <c r="JTL1187" s="17"/>
      <c r="JTM1187" s="17"/>
      <c r="JTN1187" s="17"/>
      <c r="JTO1187" s="17"/>
      <c r="JTP1187" s="17"/>
      <c r="JTQ1187" s="17"/>
      <c r="JTR1187" s="17"/>
      <c r="JTS1187" s="17"/>
      <c r="JTT1187" s="17"/>
      <c r="JTU1187" s="17"/>
      <c r="JTV1187" s="17"/>
      <c r="JTW1187" s="17"/>
      <c r="JTX1187" s="17"/>
      <c r="JTY1187" s="17"/>
      <c r="JTZ1187" s="17"/>
      <c r="JUA1187" s="17"/>
      <c r="JUB1187" s="17"/>
      <c r="JUC1187" s="17"/>
      <c r="JUD1187" s="17"/>
      <c r="JUE1187" s="17"/>
      <c r="JUF1187" s="17"/>
      <c r="JUG1187" s="17"/>
      <c r="JUH1187" s="17"/>
      <c r="JUI1187" s="17"/>
      <c r="JUJ1187" s="17"/>
      <c r="JUK1187" s="17"/>
      <c r="JUL1187" s="17"/>
      <c r="JUM1187" s="17"/>
      <c r="JUN1187" s="17"/>
      <c r="JUO1187" s="17"/>
      <c r="JUP1187" s="17"/>
      <c r="JUQ1187" s="17"/>
      <c r="JUR1187" s="17"/>
      <c r="JUS1187" s="17"/>
      <c r="JUT1187" s="17"/>
      <c r="JUU1187" s="17"/>
      <c r="JUV1187" s="17"/>
      <c r="JUW1187" s="17"/>
      <c r="JUX1187" s="17"/>
      <c r="JUY1187" s="17"/>
      <c r="JUZ1187" s="17"/>
      <c r="JVA1187" s="17"/>
      <c r="JVB1187" s="17"/>
      <c r="JVC1187" s="17"/>
      <c r="JVD1187" s="17"/>
      <c r="JVE1187" s="17"/>
      <c r="JVF1187" s="17"/>
      <c r="JVG1187" s="17"/>
      <c r="JVH1187" s="17"/>
      <c r="JVI1187" s="17"/>
      <c r="JVJ1187" s="17"/>
      <c r="JVK1187" s="17"/>
      <c r="JVL1187" s="17"/>
      <c r="JVM1187" s="17"/>
      <c r="JVN1187" s="17"/>
      <c r="JVO1187" s="17"/>
      <c r="JVP1187" s="17"/>
      <c r="JVQ1187" s="17"/>
      <c r="JVR1187" s="17"/>
      <c r="JVS1187" s="17"/>
      <c r="JVT1187" s="17"/>
      <c r="JVU1187" s="17"/>
      <c r="JVV1187" s="17"/>
      <c r="JVW1187" s="17"/>
      <c r="JVX1187" s="17"/>
      <c r="JVY1187" s="17"/>
      <c r="JVZ1187" s="17"/>
      <c r="JWA1187" s="17"/>
      <c r="JWB1187" s="17"/>
      <c r="JWC1187" s="17"/>
      <c r="JWD1187" s="17"/>
      <c r="JWE1187" s="17"/>
      <c r="JWF1187" s="17"/>
      <c r="JWG1187" s="17"/>
      <c r="JWH1187" s="17"/>
      <c r="JWI1187" s="17"/>
      <c r="JWJ1187" s="17"/>
      <c r="JWK1187" s="17"/>
      <c r="JWL1187" s="17"/>
      <c r="JWM1187" s="17"/>
      <c r="JWN1187" s="17"/>
      <c r="JWO1187" s="17"/>
      <c r="JWP1187" s="17"/>
      <c r="JWQ1187" s="17"/>
      <c r="JWR1187" s="17"/>
      <c r="JWS1187" s="17"/>
      <c r="JWT1187" s="17"/>
      <c r="JWU1187" s="17"/>
      <c r="JWV1187" s="17"/>
      <c r="JWW1187" s="17"/>
      <c r="JWX1187" s="17"/>
      <c r="JWY1187" s="17"/>
      <c r="JWZ1187" s="17"/>
      <c r="JXA1187" s="17"/>
      <c r="JXB1187" s="17"/>
      <c r="JXC1187" s="17"/>
      <c r="JXD1187" s="17"/>
      <c r="JXE1187" s="17"/>
      <c r="JXF1187" s="17"/>
      <c r="JXG1187" s="17"/>
      <c r="JXH1187" s="17"/>
      <c r="JXI1187" s="17"/>
      <c r="JXJ1187" s="17"/>
      <c r="JXK1187" s="17"/>
      <c r="JXL1187" s="17"/>
      <c r="JXM1187" s="17"/>
      <c r="JXN1187" s="17"/>
      <c r="JXO1187" s="17"/>
      <c r="JXP1187" s="17"/>
      <c r="JXQ1187" s="17"/>
      <c r="JXR1187" s="17"/>
      <c r="JXS1187" s="17"/>
      <c r="JXT1187" s="17"/>
      <c r="JXU1187" s="17"/>
      <c r="JXV1187" s="17"/>
      <c r="JXW1187" s="17"/>
      <c r="JXX1187" s="17"/>
      <c r="JXY1187" s="17"/>
      <c r="JXZ1187" s="17"/>
      <c r="JYA1187" s="17"/>
      <c r="JYB1187" s="17"/>
      <c r="JYC1187" s="17"/>
      <c r="JYD1187" s="17"/>
      <c r="JYE1187" s="17"/>
      <c r="JYF1187" s="17"/>
      <c r="JYG1187" s="17"/>
      <c r="JYH1187" s="17"/>
      <c r="JYI1187" s="17"/>
      <c r="JYJ1187" s="17"/>
      <c r="JYK1187" s="17"/>
      <c r="JYL1187" s="17"/>
      <c r="JYM1187" s="17"/>
      <c r="JYN1187" s="17"/>
      <c r="JYO1187" s="17"/>
      <c r="JYP1187" s="17"/>
      <c r="JYQ1187" s="17"/>
      <c r="JYR1187" s="17"/>
      <c r="JYS1187" s="17"/>
      <c r="JYT1187" s="17"/>
      <c r="JYU1187" s="17"/>
      <c r="JYV1187" s="17"/>
      <c r="JYW1187" s="17"/>
      <c r="JYX1187" s="17"/>
      <c r="JYY1187" s="17"/>
      <c r="JYZ1187" s="17"/>
      <c r="JZA1187" s="17"/>
      <c r="JZB1187" s="17"/>
      <c r="JZC1187" s="17"/>
      <c r="JZD1187" s="17"/>
      <c r="JZE1187" s="17"/>
      <c r="JZF1187" s="17"/>
      <c r="JZG1187" s="17"/>
      <c r="JZH1187" s="17"/>
      <c r="JZI1187" s="17"/>
      <c r="JZJ1187" s="17"/>
      <c r="JZK1187" s="17"/>
      <c r="JZL1187" s="17"/>
      <c r="JZM1187" s="17"/>
      <c r="JZN1187" s="17"/>
      <c r="JZO1187" s="17"/>
      <c r="JZP1187" s="17"/>
      <c r="JZQ1187" s="17"/>
      <c r="JZR1187" s="17"/>
      <c r="JZS1187" s="17"/>
      <c r="JZT1187" s="17"/>
      <c r="JZU1187" s="17"/>
      <c r="JZV1187" s="17"/>
      <c r="JZW1187" s="17"/>
      <c r="JZX1187" s="17"/>
      <c r="JZY1187" s="17"/>
      <c r="JZZ1187" s="17"/>
      <c r="KAA1187" s="17"/>
      <c r="KAB1187" s="17"/>
      <c r="KAC1187" s="17"/>
      <c r="KAD1187" s="17"/>
      <c r="KAE1187" s="17"/>
      <c r="KAF1187" s="17"/>
      <c r="KAG1187" s="17"/>
      <c r="KAH1187" s="17"/>
      <c r="KAI1187" s="17"/>
      <c r="KAJ1187" s="17"/>
      <c r="KAK1187" s="17"/>
      <c r="KAL1187" s="17"/>
      <c r="KAM1187" s="17"/>
      <c r="KAN1187" s="17"/>
      <c r="KAO1187" s="17"/>
      <c r="KAP1187" s="17"/>
      <c r="KAQ1187" s="17"/>
      <c r="KAR1187" s="17"/>
      <c r="KAS1187" s="17"/>
      <c r="KAT1187" s="17"/>
      <c r="KAU1187" s="17"/>
      <c r="KAV1187" s="17"/>
      <c r="KAW1187" s="17"/>
      <c r="KAX1187" s="17"/>
      <c r="KAY1187" s="17"/>
      <c r="KAZ1187" s="17"/>
      <c r="KBA1187" s="17"/>
      <c r="KBB1187" s="17"/>
      <c r="KBC1187" s="17"/>
      <c r="KBD1187" s="17"/>
      <c r="KBE1187" s="17"/>
      <c r="KBF1187" s="17"/>
      <c r="KBG1187" s="17"/>
      <c r="KBH1187" s="17"/>
      <c r="KBI1187" s="17"/>
      <c r="KBJ1187" s="17"/>
      <c r="KBK1187" s="17"/>
      <c r="KBL1187" s="17"/>
      <c r="KBM1187" s="17"/>
      <c r="KBN1187" s="17"/>
      <c r="KBO1187" s="17"/>
      <c r="KBP1187" s="17"/>
      <c r="KBQ1187" s="17"/>
      <c r="KBR1187" s="17"/>
      <c r="KBS1187" s="17"/>
      <c r="KBT1187" s="17"/>
      <c r="KBU1187" s="17"/>
      <c r="KBV1187" s="17"/>
      <c r="KBW1187" s="17"/>
      <c r="KBX1187" s="17"/>
      <c r="KBY1187" s="17"/>
      <c r="KBZ1187" s="17"/>
      <c r="KCA1187" s="17"/>
      <c r="KCB1187" s="17"/>
      <c r="KCC1187" s="17"/>
      <c r="KCD1187" s="17"/>
      <c r="KCE1187" s="17"/>
      <c r="KCF1187" s="17"/>
      <c r="KCG1187" s="17"/>
      <c r="KCH1187" s="17"/>
      <c r="KCI1187" s="17"/>
      <c r="KCJ1187" s="17"/>
      <c r="KCK1187" s="17"/>
      <c r="KCL1187" s="17"/>
      <c r="KCM1187" s="17"/>
      <c r="KCN1187" s="17"/>
      <c r="KCO1187" s="17"/>
      <c r="KCP1187" s="17"/>
      <c r="KCQ1187" s="17"/>
      <c r="KCR1187" s="17"/>
      <c r="KCS1187" s="17"/>
      <c r="KCT1187" s="17"/>
      <c r="KCU1187" s="17"/>
      <c r="KCV1187" s="17"/>
      <c r="KCW1187" s="17"/>
      <c r="KCX1187" s="17"/>
      <c r="KCY1187" s="17"/>
      <c r="KCZ1187" s="17"/>
      <c r="KDA1187" s="17"/>
      <c r="KDB1187" s="17"/>
      <c r="KDC1187" s="17"/>
      <c r="KDD1187" s="17"/>
      <c r="KDE1187" s="17"/>
      <c r="KDF1187" s="17"/>
      <c r="KDG1187" s="17"/>
      <c r="KDH1187" s="17"/>
      <c r="KDI1187" s="17"/>
      <c r="KDJ1187" s="17"/>
      <c r="KDK1187" s="17"/>
      <c r="KDL1187" s="17"/>
      <c r="KDM1187" s="17"/>
      <c r="KDN1187" s="17"/>
      <c r="KDO1187" s="17"/>
      <c r="KDP1187" s="17"/>
      <c r="KDQ1187" s="17"/>
      <c r="KDR1187" s="17"/>
      <c r="KDS1187" s="17"/>
      <c r="KDT1187" s="17"/>
      <c r="KDU1187" s="17"/>
      <c r="KDV1187" s="17"/>
      <c r="KDW1187" s="17"/>
      <c r="KDX1187" s="17"/>
      <c r="KDY1187" s="17"/>
      <c r="KDZ1187" s="17"/>
      <c r="KEA1187" s="17"/>
      <c r="KEB1187" s="17"/>
      <c r="KEC1187" s="17"/>
      <c r="KED1187" s="17"/>
      <c r="KEE1187" s="17"/>
      <c r="KEF1187" s="17"/>
      <c r="KEG1187" s="17"/>
      <c r="KEH1187" s="17"/>
      <c r="KEI1187" s="17"/>
      <c r="KEJ1187" s="17"/>
      <c r="KEK1187" s="17"/>
      <c r="KEL1187" s="17"/>
      <c r="KEM1187" s="17"/>
      <c r="KEN1187" s="17"/>
      <c r="KEO1187" s="17"/>
      <c r="KEP1187" s="17"/>
      <c r="KEQ1187" s="17"/>
      <c r="KER1187" s="17"/>
      <c r="KES1187" s="17"/>
      <c r="KET1187" s="17"/>
      <c r="KEU1187" s="17"/>
      <c r="KEV1187" s="17"/>
      <c r="KEW1187" s="17"/>
      <c r="KEX1187" s="17"/>
      <c r="KEY1187" s="17"/>
      <c r="KEZ1187" s="17"/>
      <c r="KFA1187" s="17"/>
      <c r="KFB1187" s="17"/>
      <c r="KFC1187" s="17"/>
      <c r="KFD1187" s="17"/>
      <c r="KFE1187" s="17"/>
      <c r="KFF1187" s="17"/>
      <c r="KFG1187" s="17"/>
      <c r="KFH1187" s="17"/>
      <c r="KFI1187" s="17"/>
      <c r="KFJ1187" s="17"/>
      <c r="KFK1187" s="17"/>
      <c r="KFL1187" s="17"/>
      <c r="KFM1187" s="17"/>
      <c r="KFN1187" s="17"/>
      <c r="KFO1187" s="17"/>
      <c r="KFP1187" s="17"/>
      <c r="KFQ1187" s="17"/>
      <c r="KFR1187" s="17"/>
      <c r="KFS1187" s="17"/>
      <c r="KFT1187" s="17"/>
      <c r="KFU1187" s="17"/>
      <c r="KFV1187" s="17"/>
      <c r="KFW1187" s="17"/>
      <c r="KFX1187" s="17"/>
      <c r="KFY1187" s="17"/>
      <c r="KFZ1187" s="17"/>
      <c r="KGA1187" s="17"/>
      <c r="KGB1187" s="17"/>
      <c r="KGC1187" s="17"/>
      <c r="KGD1187" s="17"/>
      <c r="KGE1187" s="17"/>
      <c r="KGF1187" s="17"/>
      <c r="KGG1187" s="17"/>
      <c r="KGH1187" s="17"/>
      <c r="KGI1187" s="17"/>
      <c r="KGJ1187" s="17"/>
      <c r="KGK1187" s="17"/>
      <c r="KGL1187" s="17"/>
      <c r="KGM1187" s="17"/>
      <c r="KGN1187" s="17"/>
      <c r="KGO1187" s="17"/>
      <c r="KGP1187" s="17"/>
      <c r="KGQ1187" s="17"/>
      <c r="KGR1187" s="17"/>
      <c r="KGS1187" s="17"/>
      <c r="KGT1187" s="17"/>
      <c r="KGU1187" s="17"/>
      <c r="KGV1187" s="17"/>
      <c r="KGW1187" s="17"/>
      <c r="KGX1187" s="17"/>
      <c r="KGY1187" s="17"/>
      <c r="KGZ1187" s="17"/>
      <c r="KHA1187" s="17"/>
      <c r="KHB1187" s="17"/>
      <c r="KHC1187" s="17"/>
      <c r="KHD1187" s="17"/>
      <c r="KHE1187" s="17"/>
      <c r="KHF1187" s="17"/>
      <c r="KHG1187" s="17"/>
      <c r="KHH1187" s="17"/>
      <c r="KHI1187" s="17"/>
      <c r="KHJ1187" s="17"/>
      <c r="KHK1187" s="17"/>
      <c r="KHL1187" s="17"/>
      <c r="KHM1187" s="17"/>
      <c r="KHN1187" s="17"/>
      <c r="KHO1187" s="17"/>
      <c r="KHP1187" s="17"/>
      <c r="KHQ1187" s="17"/>
      <c r="KHR1187" s="17"/>
      <c r="KHS1187" s="17"/>
      <c r="KHT1187" s="17"/>
      <c r="KHU1187" s="17"/>
      <c r="KHV1187" s="17"/>
      <c r="KHW1187" s="17"/>
      <c r="KHX1187" s="17"/>
      <c r="KHY1187" s="17"/>
      <c r="KHZ1187" s="17"/>
      <c r="KIA1187" s="17"/>
      <c r="KIB1187" s="17"/>
      <c r="KIC1187" s="17"/>
      <c r="KID1187" s="17"/>
      <c r="KIE1187" s="17"/>
      <c r="KIF1187" s="17"/>
      <c r="KIG1187" s="17"/>
      <c r="KIH1187" s="17"/>
      <c r="KII1187" s="17"/>
      <c r="KIJ1187" s="17"/>
      <c r="KIK1187" s="17"/>
      <c r="KIL1187" s="17"/>
      <c r="KIM1187" s="17"/>
      <c r="KIN1187" s="17"/>
      <c r="KIO1187" s="17"/>
      <c r="KIP1187" s="17"/>
      <c r="KIQ1187" s="17"/>
      <c r="KIR1187" s="17"/>
      <c r="KIS1187" s="17"/>
      <c r="KIT1187" s="17"/>
      <c r="KIU1187" s="17"/>
      <c r="KIV1187" s="17"/>
      <c r="KIW1187" s="17"/>
      <c r="KIX1187" s="17"/>
      <c r="KIY1187" s="17"/>
      <c r="KIZ1187" s="17"/>
      <c r="KJA1187" s="17"/>
      <c r="KJB1187" s="17"/>
      <c r="KJC1187" s="17"/>
      <c r="KJD1187" s="17"/>
      <c r="KJE1187" s="17"/>
      <c r="KJF1187" s="17"/>
      <c r="KJG1187" s="17"/>
      <c r="KJH1187" s="17"/>
      <c r="KJI1187" s="17"/>
      <c r="KJJ1187" s="17"/>
      <c r="KJK1187" s="17"/>
      <c r="KJL1187" s="17"/>
      <c r="KJM1187" s="17"/>
      <c r="KJN1187" s="17"/>
      <c r="KJO1187" s="17"/>
      <c r="KJP1187" s="17"/>
      <c r="KJQ1187" s="17"/>
      <c r="KJR1187" s="17"/>
      <c r="KJS1187" s="17"/>
      <c r="KJT1187" s="17"/>
      <c r="KJU1187" s="17"/>
      <c r="KJV1187" s="17"/>
      <c r="KJW1187" s="17"/>
      <c r="KJX1187" s="17"/>
      <c r="KJY1187" s="17"/>
      <c r="KJZ1187" s="17"/>
      <c r="KKA1187" s="17"/>
      <c r="KKB1187" s="17"/>
      <c r="KKC1187" s="17"/>
      <c r="KKD1187" s="17"/>
      <c r="KKE1187" s="17"/>
      <c r="KKF1187" s="17"/>
      <c r="KKG1187" s="17"/>
      <c r="KKH1187" s="17"/>
      <c r="KKI1187" s="17"/>
      <c r="KKJ1187" s="17"/>
      <c r="KKK1187" s="17"/>
      <c r="KKL1187" s="17"/>
      <c r="KKM1187" s="17"/>
      <c r="KKN1187" s="17"/>
      <c r="KKO1187" s="17"/>
      <c r="KKP1187" s="17"/>
      <c r="KKQ1187" s="17"/>
      <c r="KKR1187" s="17"/>
      <c r="KKS1187" s="17"/>
      <c r="KKT1187" s="17"/>
      <c r="KKU1187" s="17"/>
      <c r="KKV1187" s="17"/>
      <c r="KKW1187" s="17"/>
      <c r="KKX1187" s="17"/>
      <c r="KKY1187" s="17"/>
      <c r="KKZ1187" s="17"/>
      <c r="KLA1187" s="17"/>
      <c r="KLB1187" s="17"/>
      <c r="KLC1187" s="17"/>
      <c r="KLD1187" s="17"/>
      <c r="KLE1187" s="17"/>
      <c r="KLF1187" s="17"/>
      <c r="KLG1187" s="17"/>
      <c r="KLH1187" s="17"/>
      <c r="KLI1187" s="17"/>
      <c r="KLJ1187" s="17"/>
      <c r="KLK1187" s="17"/>
      <c r="KLL1187" s="17"/>
      <c r="KLM1187" s="17"/>
      <c r="KLN1187" s="17"/>
      <c r="KLO1187" s="17"/>
      <c r="KLP1187" s="17"/>
      <c r="KLQ1187" s="17"/>
      <c r="KLR1187" s="17"/>
      <c r="KLS1187" s="17"/>
      <c r="KLT1187" s="17"/>
      <c r="KLU1187" s="17"/>
      <c r="KLV1187" s="17"/>
      <c r="KLW1187" s="17"/>
      <c r="KLX1187" s="17"/>
      <c r="KLY1187" s="17"/>
      <c r="KLZ1187" s="17"/>
      <c r="KMA1187" s="17"/>
      <c r="KMB1187" s="17"/>
      <c r="KMC1187" s="17"/>
      <c r="KMD1187" s="17"/>
      <c r="KME1187" s="17"/>
      <c r="KMF1187" s="17"/>
      <c r="KMG1187" s="17"/>
      <c r="KMH1187" s="17"/>
      <c r="KMI1187" s="17"/>
      <c r="KMJ1187" s="17"/>
      <c r="KMK1187" s="17"/>
      <c r="KML1187" s="17"/>
      <c r="KMM1187" s="17"/>
      <c r="KMN1187" s="17"/>
      <c r="KMO1187" s="17"/>
      <c r="KMP1187" s="17"/>
      <c r="KMQ1187" s="17"/>
      <c r="KMR1187" s="17"/>
      <c r="KMS1187" s="17"/>
      <c r="KMT1187" s="17"/>
      <c r="KMU1187" s="17"/>
      <c r="KMV1187" s="17"/>
      <c r="KMW1187" s="17"/>
      <c r="KMX1187" s="17"/>
      <c r="KMY1187" s="17"/>
      <c r="KMZ1187" s="17"/>
      <c r="KNA1187" s="17"/>
      <c r="KNB1187" s="17"/>
      <c r="KNC1187" s="17"/>
      <c r="KND1187" s="17"/>
      <c r="KNE1187" s="17"/>
      <c r="KNF1187" s="17"/>
      <c r="KNG1187" s="17"/>
      <c r="KNH1187" s="17"/>
      <c r="KNI1187" s="17"/>
      <c r="KNJ1187" s="17"/>
      <c r="KNK1187" s="17"/>
      <c r="KNL1187" s="17"/>
      <c r="KNM1187" s="17"/>
      <c r="KNN1187" s="17"/>
      <c r="KNO1187" s="17"/>
      <c r="KNP1187" s="17"/>
      <c r="KNQ1187" s="17"/>
      <c r="KNR1187" s="17"/>
      <c r="KNS1187" s="17"/>
      <c r="KNT1187" s="17"/>
      <c r="KNU1187" s="17"/>
      <c r="KNV1187" s="17"/>
      <c r="KNW1187" s="17"/>
      <c r="KNX1187" s="17"/>
      <c r="KNY1187" s="17"/>
      <c r="KNZ1187" s="17"/>
      <c r="KOA1187" s="17"/>
      <c r="KOB1187" s="17"/>
      <c r="KOC1187" s="17"/>
      <c r="KOD1187" s="17"/>
      <c r="KOE1187" s="17"/>
      <c r="KOF1187" s="17"/>
      <c r="KOG1187" s="17"/>
      <c r="KOH1187" s="17"/>
      <c r="KOI1187" s="17"/>
      <c r="KOJ1187" s="17"/>
      <c r="KOK1187" s="17"/>
      <c r="KOL1187" s="17"/>
      <c r="KOM1187" s="17"/>
      <c r="KON1187" s="17"/>
      <c r="KOO1187" s="17"/>
      <c r="KOP1187" s="17"/>
      <c r="KOQ1187" s="17"/>
      <c r="KOR1187" s="17"/>
      <c r="KOS1187" s="17"/>
      <c r="KOT1187" s="17"/>
      <c r="KOU1187" s="17"/>
      <c r="KOV1187" s="17"/>
      <c r="KOW1187" s="17"/>
      <c r="KOX1187" s="17"/>
      <c r="KOY1187" s="17"/>
      <c r="KOZ1187" s="17"/>
      <c r="KPA1187" s="17"/>
      <c r="KPB1187" s="17"/>
      <c r="KPC1187" s="17"/>
      <c r="KPD1187" s="17"/>
      <c r="KPE1187" s="17"/>
      <c r="KPF1187" s="17"/>
      <c r="KPG1187" s="17"/>
      <c r="KPH1187" s="17"/>
      <c r="KPI1187" s="17"/>
      <c r="KPJ1187" s="17"/>
      <c r="KPK1187" s="17"/>
      <c r="KPL1187" s="17"/>
      <c r="KPM1187" s="17"/>
      <c r="KPN1187" s="17"/>
      <c r="KPO1187" s="17"/>
      <c r="KPP1187" s="17"/>
      <c r="KPQ1187" s="17"/>
      <c r="KPR1187" s="17"/>
      <c r="KPS1187" s="17"/>
      <c r="KPT1187" s="17"/>
      <c r="KPU1187" s="17"/>
      <c r="KPV1187" s="17"/>
      <c r="KPW1187" s="17"/>
      <c r="KPX1187" s="17"/>
      <c r="KPY1187" s="17"/>
      <c r="KPZ1187" s="17"/>
      <c r="KQA1187" s="17"/>
      <c r="KQB1187" s="17"/>
      <c r="KQC1187" s="17"/>
      <c r="KQD1187" s="17"/>
      <c r="KQE1187" s="17"/>
      <c r="KQF1187" s="17"/>
      <c r="KQG1187" s="17"/>
      <c r="KQH1187" s="17"/>
      <c r="KQI1187" s="17"/>
      <c r="KQJ1187" s="17"/>
      <c r="KQK1187" s="17"/>
      <c r="KQL1187" s="17"/>
      <c r="KQM1187" s="17"/>
      <c r="KQN1187" s="17"/>
      <c r="KQO1187" s="17"/>
      <c r="KQP1187" s="17"/>
      <c r="KQQ1187" s="17"/>
      <c r="KQR1187" s="17"/>
      <c r="KQS1187" s="17"/>
      <c r="KQT1187" s="17"/>
      <c r="KQU1187" s="17"/>
      <c r="KQV1187" s="17"/>
      <c r="KQW1187" s="17"/>
      <c r="KQX1187" s="17"/>
      <c r="KQY1187" s="17"/>
      <c r="KQZ1187" s="17"/>
      <c r="KRA1187" s="17"/>
      <c r="KRB1187" s="17"/>
      <c r="KRC1187" s="17"/>
      <c r="KRD1187" s="17"/>
      <c r="KRE1187" s="17"/>
      <c r="KRF1187" s="17"/>
      <c r="KRG1187" s="17"/>
      <c r="KRH1187" s="17"/>
      <c r="KRI1187" s="17"/>
      <c r="KRJ1187" s="17"/>
      <c r="KRK1187" s="17"/>
      <c r="KRL1187" s="17"/>
      <c r="KRM1187" s="17"/>
      <c r="KRN1187" s="17"/>
      <c r="KRO1187" s="17"/>
      <c r="KRP1187" s="17"/>
      <c r="KRQ1187" s="17"/>
      <c r="KRR1187" s="17"/>
      <c r="KRS1187" s="17"/>
      <c r="KRT1187" s="17"/>
      <c r="KRU1187" s="17"/>
      <c r="KRV1187" s="17"/>
      <c r="KRW1187" s="17"/>
      <c r="KRX1187" s="17"/>
      <c r="KRY1187" s="17"/>
      <c r="KRZ1187" s="17"/>
      <c r="KSA1187" s="17"/>
      <c r="KSB1187" s="17"/>
      <c r="KSC1187" s="17"/>
      <c r="KSD1187" s="17"/>
      <c r="KSE1187" s="17"/>
      <c r="KSF1187" s="17"/>
      <c r="KSG1187" s="17"/>
      <c r="KSH1187" s="17"/>
      <c r="KSI1187" s="17"/>
      <c r="KSJ1187" s="17"/>
      <c r="KSK1187" s="17"/>
      <c r="KSL1187" s="17"/>
      <c r="KSM1187" s="17"/>
      <c r="KSN1187" s="17"/>
      <c r="KSO1187" s="17"/>
      <c r="KSP1187" s="17"/>
      <c r="KSQ1187" s="17"/>
      <c r="KSR1187" s="17"/>
      <c r="KSS1187" s="17"/>
      <c r="KST1187" s="17"/>
      <c r="KSU1187" s="17"/>
      <c r="KSV1187" s="17"/>
      <c r="KSW1187" s="17"/>
      <c r="KSX1187" s="17"/>
      <c r="KSY1187" s="17"/>
      <c r="KSZ1187" s="17"/>
      <c r="KTA1187" s="17"/>
      <c r="KTB1187" s="17"/>
      <c r="KTC1187" s="17"/>
      <c r="KTD1187" s="17"/>
      <c r="KTE1187" s="17"/>
      <c r="KTF1187" s="17"/>
      <c r="KTG1187" s="17"/>
      <c r="KTH1187" s="17"/>
      <c r="KTI1187" s="17"/>
      <c r="KTJ1187" s="17"/>
      <c r="KTK1187" s="17"/>
      <c r="KTL1187" s="17"/>
      <c r="KTM1187" s="17"/>
      <c r="KTN1187" s="17"/>
      <c r="KTO1187" s="17"/>
      <c r="KTP1187" s="17"/>
      <c r="KTQ1187" s="17"/>
      <c r="KTR1187" s="17"/>
      <c r="KTS1187" s="17"/>
      <c r="KTT1187" s="17"/>
      <c r="KTU1187" s="17"/>
      <c r="KTV1187" s="17"/>
      <c r="KTW1187" s="17"/>
      <c r="KTX1187" s="17"/>
      <c r="KTY1187" s="17"/>
      <c r="KTZ1187" s="17"/>
      <c r="KUA1187" s="17"/>
      <c r="KUB1187" s="17"/>
      <c r="KUC1187" s="17"/>
      <c r="KUD1187" s="17"/>
      <c r="KUE1187" s="17"/>
      <c r="KUF1187" s="17"/>
      <c r="KUG1187" s="17"/>
      <c r="KUH1187" s="17"/>
      <c r="KUI1187" s="17"/>
      <c r="KUJ1187" s="17"/>
      <c r="KUK1187" s="17"/>
      <c r="KUL1187" s="17"/>
      <c r="KUM1187" s="17"/>
      <c r="KUN1187" s="17"/>
      <c r="KUO1187" s="17"/>
      <c r="KUP1187" s="17"/>
      <c r="KUQ1187" s="17"/>
      <c r="KUR1187" s="17"/>
      <c r="KUS1187" s="17"/>
      <c r="KUT1187" s="17"/>
      <c r="KUU1187" s="17"/>
      <c r="KUV1187" s="17"/>
      <c r="KUW1187" s="17"/>
      <c r="KUX1187" s="17"/>
      <c r="KUY1187" s="17"/>
      <c r="KUZ1187" s="17"/>
      <c r="KVA1187" s="17"/>
      <c r="KVB1187" s="17"/>
      <c r="KVC1187" s="17"/>
      <c r="KVD1187" s="17"/>
      <c r="KVE1187" s="17"/>
      <c r="KVF1187" s="17"/>
      <c r="KVG1187" s="17"/>
      <c r="KVH1187" s="17"/>
      <c r="KVI1187" s="17"/>
      <c r="KVJ1187" s="17"/>
      <c r="KVK1187" s="17"/>
      <c r="KVL1187" s="17"/>
      <c r="KVM1187" s="17"/>
      <c r="KVN1187" s="17"/>
      <c r="KVO1187" s="17"/>
      <c r="KVP1187" s="17"/>
      <c r="KVQ1187" s="17"/>
      <c r="KVR1187" s="17"/>
      <c r="KVS1187" s="17"/>
      <c r="KVT1187" s="17"/>
      <c r="KVU1187" s="17"/>
      <c r="KVV1187" s="17"/>
      <c r="KVW1187" s="17"/>
      <c r="KVX1187" s="17"/>
      <c r="KVY1187" s="17"/>
      <c r="KVZ1187" s="17"/>
      <c r="KWA1187" s="17"/>
      <c r="KWB1187" s="17"/>
      <c r="KWC1187" s="17"/>
      <c r="KWD1187" s="17"/>
      <c r="KWE1187" s="17"/>
      <c r="KWF1187" s="17"/>
      <c r="KWG1187" s="17"/>
      <c r="KWH1187" s="17"/>
      <c r="KWI1187" s="17"/>
      <c r="KWJ1187" s="17"/>
      <c r="KWK1187" s="17"/>
      <c r="KWL1187" s="17"/>
      <c r="KWM1187" s="17"/>
      <c r="KWN1187" s="17"/>
      <c r="KWO1187" s="17"/>
      <c r="KWP1187" s="17"/>
      <c r="KWQ1187" s="17"/>
      <c r="KWR1187" s="17"/>
      <c r="KWS1187" s="17"/>
      <c r="KWT1187" s="17"/>
      <c r="KWU1187" s="17"/>
      <c r="KWV1187" s="17"/>
      <c r="KWW1187" s="17"/>
      <c r="KWX1187" s="17"/>
      <c r="KWY1187" s="17"/>
      <c r="KWZ1187" s="17"/>
      <c r="KXA1187" s="17"/>
      <c r="KXB1187" s="17"/>
      <c r="KXC1187" s="17"/>
      <c r="KXD1187" s="17"/>
      <c r="KXE1187" s="17"/>
      <c r="KXF1187" s="17"/>
      <c r="KXG1187" s="17"/>
      <c r="KXH1187" s="17"/>
      <c r="KXI1187" s="17"/>
      <c r="KXJ1187" s="17"/>
      <c r="KXK1187" s="17"/>
      <c r="KXL1187" s="17"/>
      <c r="KXM1187" s="17"/>
      <c r="KXN1187" s="17"/>
      <c r="KXO1187" s="17"/>
      <c r="KXP1187" s="17"/>
      <c r="KXQ1187" s="17"/>
      <c r="KXR1187" s="17"/>
      <c r="KXS1187" s="17"/>
      <c r="KXT1187" s="17"/>
      <c r="KXU1187" s="17"/>
      <c r="KXV1187" s="17"/>
      <c r="KXW1187" s="17"/>
      <c r="KXX1187" s="17"/>
      <c r="KXY1187" s="17"/>
      <c r="KXZ1187" s="17"/>
      <c r="KYA1187" s="17"/>
      <c r="KYB1187" s="17"/>
      <c r="KYC1187" s="17"/>
      <c r="KYD1187" s="17"/>
      <c r="KYE1187" s="17"/>
      <c r="KYF1187" s="17"/>
      <c r="KYG1187" s="17"/>
      <c r="KYH1187" s="17"/>
      <c r="KYI1187" s="17"/>
      <c r="KYJ1187" s="17"/>
      <c r="KYK1187" s="17"/>
      <c r="KYL1187" s="17"/>
      <c r="KYM1187" s="17"/>
      <c r="KYN1187" s="17"/>
      <c r="KYO1187" s="17"/>
      <c r="KYP1187" s="17"/>
      <c r="KYQ1187" s="17"/>
      <c r="KYR1187" s="17"/>
      <c r="KYS1187" s="17"/>
      <c r="KYT1187" s="17"/>
      <c r="KYU1187" s="17"/>
      <c r="KYV1187" s="17"/>
      <c r="KYW1187" s="17"/>
      <c r="KYX1187" s="17"/>
      <c r="KYY1187" s="17"/>
      <c r="KYZ1187" s="17"/>
      <c r="KZA1187" s="17"/>
      <c r="KZB1187" s="17"/>
      <c r="KZC1187" s="17"/>
      <c r="KZD1187" s="17"/>
      <c r="KZE1187" s="17"/>
      <c r="KZF1187" s="17"/>
      <c r="KZG1187" s="17"/>
      <c r="KZH1187" s="17"/>
      <c r="KZI1187" s="17"/>
      <c r="KZJ1187" s="17"/>
      <c r="KZK1187" s="17"/>
      <c r="KZL1187" s="17"/>
      <c r="KZM1187" s="17"/>
      <c r="KZN1187" s="17"/>
      <c r="KZO1187" s="17"/>
      <c r="KZP1187" s="17"/>
      <c r="KZQ1187" s="17"/>
      <c r="KZR1187" s="17"/>
      <c r="KZS1187" s="17"/>
      <c r="KZT1187" s="17"/>
      <c r="KZU1187" s="17"/>
      <c r="KZV1187" s="17"/>
      <c r="KZW1187" s="17"/>
      <c r="KZX1187" s="17"/>
      <c r="KZY1187" s="17"/>
      <c r="KZZ1187" s="17"/>
      <c r="LAA1187" s="17"/>
      <c r="LAB1187" s="17"/>
      <c r="LAC1187" s="17"/>
      <c r="LAD1187" s="17"/>
      <c r="LAE1187" s="17"/>
      <c r="LAF1187" s="17"/>
      <c r="LAG1187" s="17"/>
      <c r="LAH1187" s="17"/>
      <c r="LAI1187" s="17"/>
      <c r="LAJ1187" s="17"/>
      <c r="LAK1187" s="17"/>
      <c r="LAL1187" s="17"/>
      <c r="LAM1187" s="17"/>
      <c r="LAN1187" s="17"/>
      <c r="LAO1187" s="17"/>
      <c r="LAP1187" s="17"/>
      <c r="LAQ1187" s="17"/>
      <c r="LAR1187" s="17"/>
      <c r="LAS1187" s="17"/>
      <c r="LAT1187" s="17"/>
      <c r="LAU1187" s="17"/>
      <c r="LAV1187" s="17"/>
      <c r="LAW1187" s="17"/>
      <c r="LAX1187" s="17"/>
      <c r="LAY1187" s="17"/>
      <c r="LAZ1187" s="17"/>
      <c r="LBA1187" s="17"/>
      <c r="LBB1187" s="17"/>
      <c r="LBC1187" s="17"/>
      <c r="LBD1187" s="17"/>
      <c r="LBE1187" s="17"/>
      <c r="LBF1187" s="17"/>
      <c r="LBG1187" s="17"/>
      <c r="LBH1187" s="17"/>
      <c r="LBI1187" s="17"/>
      <c r="LBJ1187" s="17"/>
      <c r="LBK1187" s="17"/>
      <c r="LBL1187" s="17"/>
      <c r="LBM1187" s="17"/>
      <c r="LBN1187" s="17"/>
      <c r="LBO1187" s="17"/>
      <c r="LBP1187" s="17"/>
      <c r="LBQ1187" s="17"/>
      <c r="LBR1187" s="17"/>
      <c r="LBS1187" s="17"/>
      <c r="LBT1187" s="17"/>
      <c r="LBU1187" s="17"/>
      <c r="LBV1187" s="17"/>
      <c r="LBW1187" s="17"/>
      <c r="LBX1187" s="17"/>
      <c r="LBY1187" s="17"/>
      <c r="LBZ1187" s="17"/>
      <c r="LCA1187" s="17"/>
      <c r="LCB1187" s="17"/>
      <c r="LCC1187" s="17"/>
      <c r="LCD1187" s="17"/>
      <c r="LCE1187" s="17"/>
      <c r="LCF1187" s="17"/>
      <c r="LCG1187" s="17"/>
      <c r="LCH1187" s="17"/>
      <c r="LCI1187" s="17"/>
      <c r="LCJ1187" s="17"/>
      <c r="LCK1187" s="17"/>
      <c r="LCL1187" s="17"/>
      <c r="LCM1187" s="17"/>
      <c r="LCN1187" s="17"/>
      <c r="LCO1187" s="17"/>
      <c r="LCP1187" s="17"/>
      <c r="LCQ1187" s="17"/>
      <c r="LCR1187" s="17"/>
      <c r="LCS1187" s="17"/>
      <c r="LCT1187" s="17"/>
      <c r="LCU1187" s="17"/>
      <c r="LCV1187" s="17"/>
      <c r="LCW1187" s="17"/>
      <c r="LCX1187" s="17"/>
      <c r="LCY1187" s="17"/>
      <c r="LCZ1187" s="17"/>
      <c r="LDA1187" s="17"/>
      <c r="LDB1187" s="17"/>
      <c r="LDC1187" s="17"/>
      <c r="LDD1187" s="17"/>
      <c r="LDE1187" s="17"/>
      <c r="LDF1187" s="17"/>
      <c r="LDG1187" s="17"/>
      <c r="LDH1187" s="17"/>
      <c r="LDI1187" s="17"/>
      <c r="LDJ1187" s="17"/>
      <c r="LDK1187" s="17"/>
      <c r="LDL1187" s="17"/>
      <c r="LDM1187" s="17"/>
      <c r="LDN1187" s="17"/>
      <c r="LDO1187" s="17"/>
      <c r="LDP1187" s="17"/>
      <c r="LDQ1187" s="17"/>
      <c r="LDR1187" s="17"/>
      <c r="LDS1187" s="17"/>
      <c r="LDT1187" s="17"/>
      <c r="LDU1187" s="17"/>
      <c r="LDV1187" s="17"/>
      <c r="LDW1187" s="17"/>
      <c r="LDX1187" s="17"/>
      <c r="LDY1187" s="17"/>
      <c r="LDZ1187" s="17"/>
      <c r="LEA1187" s="17"/>
      <c r="LEB1187" s="17"/>
      <c r="LEC1187" s="17"/>
      <c r="LED1187" s="17"/>
      <c r="LEE1187" s="17"/>
      <c r="LEF1187" s="17"/>
      <c r="LEG1187" s="17"/>
      <c r="LEH1187" s="17"/>
      <c r="LEI1187" s="17"/>
      <c r="LEJ1187" s="17"/>
      <c r="LEK1187" s="17"/>
      <c r="LEL1187" s="17"/>
      <c r="LEM1187" s="17"/>
      <c r="LEN1187" s="17"/>
      <c r="LEO1187" s="17"/>
      <c r="LEP1187" s="17"/>
      <c r="LEQ1187" s="17"/>
      <c r="LER1187" s="17"/>
      <c r="LES1187" s="17"/>
      <c r="LET1187" s="17"/>
      <c r="LEU1187" s="17"/>
      <c r="LEV1187" s="17"/>
      <c r="LEW1187" s="17"/>
      <c r="LEX1187" s="17"/>
      <c r="LEY1187" s="17"/>
      <c r="LEZ1187" s="17"/>
      <c r="LFA1187" s="17"/>
      <c r="LFB1187" s="17"/>
      <c r="LFC1187" s="17"/>
      <c r="LFD1187" s="17"/>
      <c r="LFE1187" s="17"/>
      <c r="LFF1187" s="17"/>
      <c r="LFG1187" s="17"/>
      <c r="LFH1187" s="17"/>
      <c r="LFI1187" s="17"/>
      <c r="LFJ1187" s="17"/>
      <c r="LFK1187" s="17"/>
      <c r="LFL1187" s="17"/>
      <c r="LFM1187" s="17"/>
      <c r="LFN1187" s="17"/>
      <c r="LFO1187" s="17"/>
      <c r="LFP1187" s="17"/>
      <c r="LFQ1187" s="17"/>
      <c r="LFR1187" s="17"/>
      <c r="LFS1187" s="17"/>
      <c r="LFT1187" s="17"/>
      <c r="LFU1187" s="17"/>
      <c r="LFV1187" s="17"/>
      <c r="LFW1187" s="17"/>
      <c r="LFX1187" s="17"/>
      <c r="LFY1187" s="17"/>
      <c r="LFZ1187" s="17"/>
      <c r="LGA1187" s="17"/>
      <c r="LGB1187" s="17"/>
      <c r="LGC1187" s="17"/>
      <c r="LGD1187" s="17"/>
      <c r="LGE1187" s="17"/>
      <c r="LGF1187" s="17"/>
      <c r="LGG1187" s="17"/>
      <c r="LGH1187" s="17"/>
      <c r="LGI1187" s="17"/>
      <c r="LGJ1187" s="17"/>
      <c r="LGK1187" s="17"/>
      <c r="LGL1187" s="17"/>
      <c r="LGM1187" s="17"/>
      <c r="LGN1187" s="17"/>
      <c r="LGO1187" s="17"/>
      <c r="LGP1187" s="17"/>
      <c r="LGQ1187" s="17"/>
      <c r="LGR1187" s="17"/>
      <c r="LGS1187" s="17"/>
      <c r="LGT1187" s="17"/>
      <c r="LGU1187" s="17"/>
      <c r="LGV1187" s="17"/>
      <c r="LGW1187" s="17"/>
      <c r="LGX1187" s="17"/>
      <c r="LGY1187" s="17"/>
      <c r="LGZ1187" s="17"/>
      <c r="LHA1187" s="17"/>
      <c r="LHB1187" s="17"/>
      <c r="LHC1187" s="17"/>
      <c r="LHD1187" s="17"/>
      <c r="LHE1187" s="17"/>
      <c r="LHF1187" s="17"/>
      <c r="LHG1187" s="17"/>
      <c r="LHH1187" s="17"/>
      <c r="LHI1187" s="17"/>
      <c r="LHJ1187" s="17"/>
      <c r="LHK1187" s="17"/>
      <c r="LHL1187" s="17"/>
      <c r="LHM1187" s="17"/>
      <c r="LHN1187" s="17"/>
      <c r="LHO1187" s="17"/>
      <c r="LHP1187" s="17"/>
      <c r="LHQ1187" s="17"/>
      <c r="LHR1187" s="17"/>
      <c r="LHS1187" s="17"/>
      <c r="LHT1187" s="17"/>
      <c r="LHU1187" s="17"/>
      <c r="LHV1187" s="17"/>
      <c r="LHW1187" s="17"/>
      <c r="LHX1187" s="17"/>
      <c r="LHY1187" s="17"/>
      <c r="LHZ1187" s="17"/>
      <c r="LIA1187" s="17"/>
      <c r="LIB1187" s="17"/>
      <c r="LIC1187" s="17"/>
      <c r="LID1187" s="17"/>
      <c r="LIE1187" s="17"/>
      <c r="LIF1187" s="17"/>
      <c r="LIG1187" s="17"/>
      <c r="LIH1187" s="17"/>
      <c r="LII1187" s="17"/>
      <c r="LIJ1187" s="17"/>
      <c r="LIK1187" s="17"/>
      <c r="LIL1187" s="17"/>
      <c r="LIM1187" s="17"/>
      <c r="LIN1187" s="17"/>
      <c r="LIO1187" s="17"/>
      <c r="LIP1187" s="17"/>
      <c r="LIQ1187" s="17"/>
      <c r="LIR1187" s="17"/>
      <c r="LIS1187" s="17"/>
      <c r="LIT1187" s="17"/>
      <c r="LIU1187" s="17"/>
      <c r="LIV1187" s="17"/>
      <c r="LIW1187" s="17"/>
      <c r="LIX1187" s="17"/>
      <c r="LIY1187" s="17"/>
      <c r="LIZ1187" s="17"/>
      <c r="LJA1187" s="17"/>
      <c r="LJB1187" s="17"/>
      <c r="LJC1187" s="17"/>
      <c r="LJD1187" s="17"/>
      <c r="LJE1187" s="17"/>
      <c r="LJF1187" s="17"/>
      <c r="LJG1187" s="17"/>
      <c r="LJH1187" s="17"/>
      <c r="LJI1187" s="17"/>
      <c r="LJJ1187" s="17"/>
      <c r="LJK1187" s="17"/>
      <c r="LJL1187" s="17"/>
      <c r="LJM1187" s="17"/>
      <c r="LJN1187" s="17"/>
      <c r="LJO1187" s="17"/>
      <c r="LJP1187" s="17"/>
      <c r="LJQ1187" s="17"/>
      <c r="LJR1187" s="17"/>
      <c r="LJS1187" s="17"/>
      <c r="LJT1187" s="17"/>
      <c r="LJU1187" s="17"/>
      <c r="LJV1187" s="17"/>
      <c r="LJW1187" s="17"/>
      <c r="LJX1187" s="17"/>
      <c r="LJY1187" s="17"/>
      <c r="LJZ1187" s="17"/>
      <c r="LKA1187" s="17"/>
      <c r="LKB1187" s="17"/>
      <c r="LKC1187" s="17"/>
      <c r="LKD1187" s="17"/>
      <c r="LKE1187" s="17"/>
      <c r="LKF1187" s="17"/>
      <c r="LKG1187" s="17"/>
      <c r="LKH1187" s="17"/>
      <c r="LKI1187" s="17"/>
      <c r="LKJ1187" s="17"/>
      <c r="LKK1187" s="17"/>
      <c r="LKL1187" s="17"/>
      <c r="LKM1187" s="17"/>
      <c r="LKN1187" s="17"/>
      <c r="LKO1187" s="17"/>
      <c r="LKP1187" s="17"/>
      <c r="LKQ1187" s="17"/>
      <c r="LKR1187" s="17"/>
      <c r="LKS1187" s="17"/>
      <c r="LKT1187" s="17"/>
      <c r="LKU1187" s="17"/>
      <c r="LKV1187" s="17"/>
      <c r="LKW1187" s="17"/>
      <c r="LKX1187" s="17"/>
      <c r="LKY1187" s="17"/>
      <c r="LKZ1187" s="17"/>
      <c r="LLA1187" s="17"/>
      <c r="LLB1187" s="17"/>
      <c r="LLC1187" s="17"/>
      <c r="LLD1187" s="17"/>
      <c r="LLE1187" s="17"/>
      <c r="LLF1187" s="17"/>
      <c r="LLG1187" s="17"/>
      <c r="LLH1187" s="17"/>
      <c r="LLI1187" s="17"/>
      <c r="LLJ1187" s="17"/>
      <c r="LLK1187" s="17"/>
      <c r="LLL1187" s="17"/>
      <c r="LLM1187" s="17"/>
      <c r="LLN1187" s="17"/>
      <c r="LLO1187" s="17"/>
      <c r="LLP1187" s="17"/>
      <c r="LLQ1187" s="17"/>
      <c r="LLR1187" s="17"/>
      <c r="LLS1187" s="17"/>
      <c r="LLT1187" s="17"/>
      <c r="LLU1187" s="17"/>
      <c r="LLV1187" s="17"/>
      <c r="LLW1187" s="17"/>
      <c r="LLX1187" s="17"/>
      <c r="LLY1187" s="17"/>
      <c r="LLZ1187" s="17"/>
      <c r="LMA1187" s="17"/>
      <c r="LMB1187" s="17"/>
      <c r="LMC1187" s="17"/>
      <c r="LMD1187" s="17"/>
      <c r="LME1187" s="17"/>
      <c r="LMF1187" s="17"/>
      <c r="LMG1187" s="17"/>
      <c r="LMH1187" s="17"/>
      <c r="LMI1187" s="17"/>
      <c r="LMJ1187" s="17"/>
      <c r="LMK1187" s="17"/>
      <c r="LML1187" s="17"/>
      <c r="LMM1187" s="17"/>
      <c r="LMN1187" s="17"/>
      <c r="LMO1187" s="17"/>
      <c r="LMP1187" s="17"/>
      <c r="LMQ1187" s="17"/>
      <c r="LMR1187" s="17"/>
      <c r="LMS1187" s="17"/>
      <c r="LMT1187" s="17"/>
      <c r="LMU1187" s="17"/>
      <c r="LMV1187" s="17"/>
      <c r="LMW1187" s="17"/>
      <c r="LMX1187" s="17"/>
      <c r="LMY1187" s="17"/>
      <c r="LMZ1187" s="17"/>
      <c r="LNA1187" s="17"/>
      <c r="LNB1187" s="17"/>
      <c r="LNC1187" s="17"/>
      <c r="LND1187" s="17"/>
      <c r="LNE1187" s="17"/>
      <c r="LNF1187" s="17"/>
      <c r="LNG1187" s="17"/>
      <c r="LNH1187" s="17"/>
      <c r="LNI1187" s="17"/>
      <c r="LNJ1187" s="17"/>
      <c r="LNK1187" s="17"/>
      <c r="LNL1187" s="17"/>
      <c r="LNM1187" s="17"/>
      <c r="LNN1187" s="17"/>
      <c r="LNO1187" s="17"/>
      <c r="LNP1187" s="17"/>
      <c r="LNQ1187" s="17"/>
      <c r="LNR1187" s="17"/>
      <c r="LNS1187" s="17"/>
      <c r="LNT1187" s="17"/>
      <c r="LNU1187" s="17"/>
      <c r="LNV1187" s="17"/>
      <c r="LNW1187" s="17"/>
      <c r="LNX1187" s="17"/>
      <c r="LNY1187" s="17"/>
      <c r="LNZ1187" s="17"/>
      <c r="LOA1187" s="17"/>
      <c r="LOB1187" s="17"/>
      <c r="LOC1187" s="17"/>
      <c r="LOD1187" s="17"/>
      <c r="LOE1187" s="17"/>
      <c r="LOF1187" s="17"/>
      <c r="LOG1187" s="17"/>
      <c r="LOH1187" s="17"/>
      <c r="LOI1187" s="17"/>
      <c r="LOJ1187" s="17"/>
      <c r="LOK1187" s="17"/>
      <c r="LOL1187" s="17"/>
      <c r="LOM1187" s="17"/>
      <c r="LON1187" s="17"/>
      <c r="LOO1187" s="17"/>
      <c r="LOP1187" s="17"/>
      <c r="LOQ1187" s="17"/>
      <c r="LOR1187" s="17"/>
      <c r="LOS1187" s="17"/>
      <c r="LOT1187" s="17"/>
      <c r="LOU1187" s="17"/>
      <c r="LOV1187" s="17"/>
      <c r="LOW1187" s="17"/>
      <c r="LOX1187" s="17"/>
      <c r="LOY1187" s="17"/>
      <c r="LOZ1187" s="17"/>
      <c r="LPA1187" s="17"/>
      <c r="LPB1187" s="17"/>
      <c r="LPC1187" s="17"/>
      <c r="LPD1187" s="17"/>
      <c r="LPE1187" s="17"/>
      <c r="LPF1187" s="17"/>
      <c r="LPG1187" s="17"/>
      <c r="LPH1187" s="17"/>
      <c r="LPI1187" s="17"/>
      <c r="LPJ1187" s="17"/>
      <c r="LPK1187" s="17"/>
      <c r="LPL1187" s="17"/>
      <c r="LPM1187" s="17"/>
      <c r="LPN1187" s="17"/>
      <c r="LPO1187" s="17"/>
      <c r="LPP1187" s="17"/>
      <c r="LPQ1187" s="17"/>
      <c r="LPR1187" s="17"/>
      <c r="LPS1187" s="17"/>
      <c r="LPT1187" s="17"/>
      <c r="LPU1187" s="17"/>
      <c r="LPV1187" s="17"/>
      <c r="LPW1187" s="17"/>
      <c r="LPX1187" s="17"/>
      <c r="LPY1187" s="17"/>
      <c r="LPZ1187" s="17"/>
      <c r="LQA1187" s="17"/>
      <c r="LQB1187" s="17"/>
      <c r="LQC1187" s="17"/>
      <c r="LQD1187" s="17"/>
      <c r="LQE1187" s="17"/>
      <c r="LQF1187" s="17"/>
      <c r="LQG1187" s="17"/>
      <c r="LQH1187" s="17"/>
      <c r="LQI1187" s="17"/>
      <c r="LQJ1187" s="17"/>
      <c r="LQK1187" s="17"/>
      <c r="LQL1187" s="17"/>
      <c r="LQM1187" s="17"/>
      <c r="LQN1187" s="17"/>
      <c r="LQO1187" s="17"/>
      <c r="LQP1187" s="17"/>
      <c r="LQQ1187" s="17"/>
      <c r="LQR1187" s="17"/>
      <c r="LQS1187" s="17"/>
      <c r="LQT1187" s="17"/>
      <c r="LQU1187" s="17"/>
      <c r="LQV1187" s="17"/>
      <c r="LQW1187" s="17"/>
      <c r="LQX1187" s="17"/>
      <c r="LQY1187" s="17"/>
      <c r="LQZ1187" s="17"/>
      <c r="LRA1187" s="17"/>
      <c r="LRB1187" s="17"/>
      <c r="LRC1187" s="17"/>
      <c r="LRD1187" s="17"/>
      <c r="LRE1187" s="17"/>
      <c r="LRF1187" s="17"/>
      <c r="LRG1187" s="17"/>
      <c r="LRH1187" s="17"/>
      <c r="LRI1187" s="17"/>
      <c r="LRJ1187" s="17"/>
      <c r="LRK1187" s="17"/>
      <c r="LRL1187" s="17"/>
      <c r="LRM1187" s="17"/>
      <c r="LRN1187" s="17"/>
      <c r="LRO1187" s="17"/>
      <c r="LRP1187" s="17"/>
      <c r="LRQ1187" s="17"/>
      <c r="LRR1187" s="17"/>
      <c r="LRS1187" s="17"/>
      <c r="LRT1187" s="17"/>
      <c r="LRU1187" s="17"/>
      <c r="LRV1187" s="17"/>
      <c r="LRW1187" s="17"/>
      <c r="LRX1187" s="17"/>
      <c r="LRY1187" s="17"/>
      <c r="LRZ1187" s="17"/>
      <c r="LSA1187" s="17"/>
      <c r="LSB1187" s="17"/>
      <c r="LSC1187" s="17"/>
      <c r="LSD1187" s="17"/>
      <c r="LSE1187" s="17"/>
      <c r="LSF1187" s="17"/>
      <c r="LSG1187" s="17"/>
      <c r="LSH1187" s="17"/>
      <c r="LSI1187" s="17"/>
      <c r="LSJ1187" s="17"/>
      <c r="LSK1187" s="17"/>
      <c r="LSL1187" s="17"/>
      <c r="LSM1187" s="17"/>
      <c r="LSN1187" s="17"/>
      <c r="LSO1187" s="17"/>
      <c r="LSP1187" s="17"/>
      <c r="LSQ1187" s="17"/>
      <c r="LSR1187" s="17"/>
      <c r="LSS1187" s="17"/>
      <c r="LST1187" s="17"/>
      <c r="LSU1187" s="17"/>
      <c r="LSV1187" s="17"/>
      <c r="LSW1187" s="17"/>
      <c r="LSX1187" s="17"/>
      <c r="LSY1187" s="17"/>
      <c r="LSZ1187" s="17"/>
      <c r="LTA1187" s="17"/>
      <c r="LTB1187" s="17"/>
      <c r="LTC1187" s="17"/>
      <c r="LTD1187" s="17"/>
      <c r="LTE1187" s="17"/>
      <c r="LTF1187" s="17"/>
      <c r="LTG1187" s="17"/>
      <c r="LTH1187" s="17"/>
      <c r="LTI1187" s="17"/>
      <c r="LTJ1187" s="17"/>
      <c r="LTK1187" s="17"/>
      <c r="LTL1187" s="17"/>
      <c r="LTM1187" s="17"/>
      <c r="LTN1187" s="17"/>
      <c r="LTO1187" s="17"/>
      <c r="LTP1187" s="17"/>
      <c r="LTQ1187" s="17"/>
      <c r="LTR1187" s="17"/>
      <c r="LTS1187" s="17"/>
      <c r="LTT1187" s="17"/>
      <c r="LTU1187" s="17"/>
      <c r="LTV1187" s="17"/>
      <c r="LTW1187" s="17"/>
      <c r="LTX1187" s="17"/>
      <c r="LTY1187" s="17"/>
      <c r="LTZ1187" s="17"/>
      <c r="LUA1187" s="17"/>
      <c r="LUB1187" s="17"/>
      <c r="LUC1187" s="17"/>
      <c r="LUD1187" s="17"/>
      <c r="LUE1187" s="17"/>
      <c r="LUF1187" s="17"/>
      <c r="LUG1187" s="17"/>
      <c r="LUH1187" s="17"/>
      <c r="LUI1187" s="17"/>
      <c r="LUJ1187" s="17"/>
      <c r="LUK1187" s="17"/>
      <c r="LUL1187" s="17"/>
      <c r="LUM1187" s="17"/>
      <c r="LUN1187" s="17"/>
      <c r="LUO1187" s="17"/>
      <c r="LUP1187" s="17"/>
      <c r="LUQ1187" s="17"/>
      <c r="LUR1187" s="17"/>
      <c r="LUS1187" s="17"/>
      <c r="LUT1187" s="17"/>
      <c r="LUU1187" s="17"/>
      <c r="LUV1187" s="17"/>
      <c r="LUW1187" s="17"/>
      <c r="LUX1187" s="17"/>
      <c r="LUY1187" s="17"/>
      <c r="LUZ1187" s="17"/>
      <c r="LVA1187" s="17"/>
      <c r="LVB1187" s="17"/>
      <c r="LVC1187" s="17"/>
      <c r="LVD1187" s="17"/>
      <c r="LVE1187" s="17"/>
      <c r="LVF1187" s="17"/>
      <c r="LVG1187" s="17"/>
      <c r="LVH1187" s="17"/>
      <c r="LVI1187" s="17"/>
      <c r="LVJ1187" s="17"/>
      <c r="LVK1187" s="17"/>
      <c r="LVL1187" s="17"/>
      <c r="LVM1187" s="17"/>
      <c r="LVN1187" s="17"/>
      <c r="LVO1187" s="17"/>
      <c r="LVP1187" s="17"/>
      <c r="LVQ1187" s="17"/>
      <c r="LVR1187" s="17"/>
      <c r="LVS1187" s="17"/>
      <c r="LVT1187" s="17"/>
      <c r="LVU1187" s="17"/>
      <c r="LVV1187" s="17"/>
      <c r="LVW1187" s="17"/>
      <c r="LVX1187" s="17"/>
      <c r="LVY1187" s="17"/>
      <c r="LVZ1187" s="17"/>
      <c r="LWA1187" s="17"/>
      <c r="LWB1187" s="17"/>
      <c r="LWC1187" s="17"/>
      <c r="LWD1187" s="17"/>
      <c r="LWE1187" s="17"/>
      <c r="LWF1187" s="17"/>
      <c r="LWG1187" s="17"/>
      <c r="LWH1187" s="17"/>
      <c r="LWI1187" s="17"/>
      <c r="LWJ1187" s="17"/>
      <c r="LWK1187" s="17"/>
      <c r="LWL1187" s="17"/>
      <c r="LWM1187" s="17"/>
      <c r="LWN1187" s="17"/>
      <c r="LWO1187" s="17"/>
      <c r="LWP1187" s="17"/>
      <c r="LWQ1187" s="17"/>
      <c r="LWR1187" s="17"/>
      <c r="LWS1187" s="17"/>
      <c r="LWT1187" s="17"/>
      <c r="LWU1187" s="17"/>
      <c r="LWV1187" s="17"/>
      <c r="LWW1187" s="17"/>
      <c r="LWX1187" s="17"/>
      <c r="LWY1187" s="17"/>
      <c r="LWZ1187" s="17"/>
      <c r="LXA1187" s="17"/>
      <c r="LXB1187" s="17"/>
      <c r="LXC1187" s="17"/>
      <c r="LXD1187" s="17"/>
      <c r="LXE1187" s="17"/>
      <c r="LXF1187" s="17"/>
      <c r="LXG1187" s="17"/>
      <c r="LXH1187" s="17"/>
      <c r="LXI1187" s="17"/>
      <c r="LXJ1187" s="17"/>
      <c r="LXK1187" s="17"/>
      <c r="LXL1187" s="17"/>
      <c r="LXM1187" s="17"/>
      <c r="LXN1187" s="17"/>
      <c r="LXO1187" s="17"/>
      <c r="LXP1187" s="17"/>
      <c r="LXQ1187" s="17"/>
      <c r="LXR1187" s="17"/>
      <c r="LXS1187" s="17"/>
      <c r="LXT1187" s="17"/>
      <c r="LXU1187" s="17"/>
      <c r="LXV1187" s="17"/>
      <c r="LXW1187" s="17"/>
      <c r="LXX1187" s="17"/>
      <c r="LXY1187" s="17"/>
      <c r="LXZ1187" s="17"/>
      <c r="LYA1187" s="17"/>
      <c r="LYB1187" s="17"/>
      <c r="LYC1187" s="17"/>
      <c r="LYD1187" s="17"/>
      <c r="LYE1187" s="17"/>
      <c r="LYF1187" s="17"/>
      <c r="LYG1187" s="17"/>
      <c r="LYH1187" s="17"/>
      <c r="LYI1187" s="17"/>
      <c r="LYJ1187" s="17"/>
      <c r="LYK1187" s="17"/>
      <c r="LYL1187" s="17"/>
      <c r="LYM1187" s="17"/>
      <c r="LYN1187" s="17"/>
      <c r="LYO1187" s="17"/>
      <c r="LYP1187" s="17"/>
      <c r="LYQ1187" s="17"/>
      <c r="LYR1187" s="17"/>
      <c r="LYS1187" s="17"/>
      <c r="LYT1187" s="17"/>
      <c r="LYU1187" s="17"/>
      <c r="LYV1187" s="17"/>
      <c r="LYW1187" s="17"/>
      <c r="LYX1187" s="17"/>
      <c r="LYY1187" s="17"/>
      <c r="LYZ1187" s="17"/>
      <c r="LZA1187" s="17"/>
      <c r="LZB1187" s="17"/>
      <c r="LZC1187" s="17"/>
      <c r="LZD1187" s="17"/>
      <c r="LZE1187" s="17"/>
      <c r="LZF1187" s="17"/>
      <c r="LZG1187" s="17"/>
      <c r="LZH1187" s="17"/>
      <c r="LZI1187" s="17"/>
      <c r="LZJ1187" s="17"/>
      <c r="LZK1187" s="17"/>
      <c r="LZL1187" s="17"/>
      <c r="LZM1187" s="17"/>
      <c r="LZN1187" s="17"/>
      <c r="LZO1187" s="17"/>
      <c r="LZP1187" s="17"/>
      <c r="LZQ1187" s="17"/>
      <c r="LZR1187" s="17"/>
      <c r="LZS1187" s="17"/>
      <c r="LZT1187" s="17"/>
      <c r="LZU1187" s="17"/>
      <c r="LZV1187" s="17"/>
      <c r="LZW1187" s="17"/>
      <c r="LZX1187" s="17"/>
      <c r="LZY1187" s="17"/>
      <c r="LZZ1187" s="17"/>
      <c r="MAA1187" s="17"/>
      <c r="MAB1187" s="17"/>
      <c r="MAC1187" s="17"/>
      <c r="MAD1187" s="17"/>
      <c r="MAE1187" s="17"/>
      <c r="MAF1187" s="17"/>
      <c r="MAG1187" s="17"/>
      <c r="MAH1187" s="17"/>
      <c r="MAI1187" s="17"/>
      <c r="MAJ1187" s="17"/>
      <c r="MAK1187" s="17"/>
      <c r="MAL1187" s="17"/>
      <c r="MAM1187" s="17"/>
      <c r="MAN1187" s="17"/>
      <c r="MAO1187" s="17"/>
      <c r="MAP1187" s="17"/>
      <c r="MAQ1187" s="17"/>
      <c r="MAR1187" s="17"/>
      <c r="MAS1187" s="17"/>
      <c r="MAT1187" s="17"/>
      <c r="MAU1187" s="17"/>
      <c r="MAV1187" s="17"/>
      <c r="MAW1187" s="17"/>
      <c r="MAX1187" s="17"/>
      <c r="MAY1187" s="17"/>
      <c r="MAZ1187" s="17"/>
      <c r="MBA1187" s="17"/>
      <c r="MBB1187" s="17"/>
      <c r="MBC1187" s="17"/>
      <c r="MBD1187" s="17"/>
      <c r="MBE1187" s="17"/>
      <c r="MBF1187" s="17"/>
      <c r="MBG1187" s="17"/>
      <c r="MBH1187" s="17"/>
      <c r="MBI1187" s="17"/>
      <c r="MBJ1187" s="17"/>
      <c r="MBK1187" s="17"/>
      <c r="MBL1187" s="17"/>
      <c r="MBM1187" s="17"/>
      <c r="MBN1187" s="17"/>
      <c r="MBO1187" s="17"/>
      <c r="MBP1187" s="17"/>
      <c r="MBQ1187" s="17"/>
      <c r="MBR1187" s="17"/>
      <c r="MBS1187" s="17"/>
      <c r="MBT1187" s="17"/>
      <c r="MBU1187" s="17"/>
      <c r="MBV1187" s="17"/>
      <c r="MBW1187" s="17"/>
      <c r="MBX1187" s="17"/>
      <c r="MBY1187" s="17"/>
      <c r="MBZ1187" s="17"/>
      <c r="MCA1187" s="17"/>
      <c r="MCB1187" s="17"/>
      <c r="MCC1187" s="17"/>
      <c r="MCD1187" s="17"/>
      <c r="MCE1187" s="17"/>
      <c r="MCF1187" s="17"/>
      <c r="MCG1187" s="17"/>
      <c r="MCH1187" s="17"/>
      <c r="MCI1187" s="17"/>
      <c r="MCJ1187" s="17"/>
      <c r="MCK1187" s="17"/>
      <c r="MCL1187" s="17"/>
      <c r="MCM1187" s="17"/>
      <c r="MCN1187" s="17"/>
      <c r="MCO1187" s="17"/>
      <c r="MCP1187" s="17"/>
      <c r="MCQ1187" s="17"/>
      <c r="MCR1187" s="17"/>
      <c r="MCS1187" s="17"/>
      <c r="MCT1187" s="17"/>
      <c r="MCU1187" s="17"/>
      <c r="MCV1187" s="17"/>
      <c r="MCW1187" s="17"/>
      <c r="MCX1187" s="17"/>
      <c r="MCY1187" s="17"/>
      <c r="MCZ1187" s="17"/>
      <c r="MDA1187" s="17"/>
      <c r="MDB1187" s="17"/>
      <c r="MDC1187" s="17"/>
      <c r="MDD1187" s="17"/>
      <c r="MDE1187" s="17"/>
      <c r="MDF1187" s="17"/>
      <c r="MDG1187" s="17"/>
      <c r="MDH1187" s="17"/>
      <c r="MDI1187" s="17"/>
      <c r="MDJ1187" s="17"/>
      <c r="MDK1187" s="17"/>
      <c r="MDL1187" s="17"/>
      <c r="MDM1187" s="17"/>
      <c r="MDN1187" s="17"/>
      <c r="MDO1187" s="17"/>
      <c r="MDP1187" s="17"/>
      <c r="MDQ1187" s="17"/>
      <c r="MDR1187" s="17"/>
      <c r="MDS1187" s="17"/>
      <c r="MDT1187" s="17"/>
      <c r="MDU1187" s="17"/>
      <c r="MDV1187" s="17"/>
      <c r="MDW1187" s="17"/>
      <c r="MDX1187" s="17"/>
      <c r="MDY1187" s="17"/>
      <c r="MDZ1187" s="17"/>
      <c r="MEA1187" s="17"/>
      <c r="MEB1187" s="17"/>
      <c r="MEC1187" s="17"/>
      <c r="MED1187" s="17"/>
      <c r="MEE1187" s="17"/>
      <c r="MEF1187" s="17"/>
      <c r="MEG1187" s="17"/>
      <c r="MEH1187" s="17"/>
      <c r="MEI1187" s="17"/>
      <c r="MEJ1187" s="17"/>
      <c r="MEK1187" s="17"/>
      <c r="MEL1187" s="17"/>
      <c r="MEM1187" s="17"/>
      <c r="MEN1187" s="17"/>
      <c r="MEO1187" s="17"/>
      <c r="MEP1187" s="17"/>
      <c r="MEQ1187" s="17"/>
      <c r="MER1187" s="17"/>
      <c r="MES1187" s="17"/>
      <c r="MET1187" s="17"/>
      <c r="MEU1187" s="17"/>
      <c r="MEV1187" s="17"/>
      <c r="MEW1187" s="17"/>
      <c r="MEX1187" s="17"/>
      <c r="MEY1187" s="17"/>
      <c r="MEZ1187" s="17"/>
      <c r="MFA1187" s="17"/>
      <c r="MFB1187" s="17"/>
      <c r="MFC1187" s="17"/>
      <c r="MFD1187" s="17"/>
      <c r="MFE1187" s="17"/>
      <c r="MFF1187" s="17"/>
      <c r="MFG1187" s="17"/>
      <c r="MFH1187" s="17"/>
      <c r="MFI1187" s="17"/>
      <c r="MFJ1187" s="17"/>
      <c r="MFK1187" s="17"/>
      <c r="MFL1187" s="17"/>
      <c r="MFM1187" s="17"/>
      <c r="MFN1187" s="17"/>
      <c r="MFO1187" s="17"/>
      <c r="MFP1187" s="17"/>
      <c r="MFQ1187" s="17"/>
      <c r="MFR1187" s="17"/>
      <c r="MFS1187" s="17"/>
      <c r="MFT1187" s="17"/>
      <c r="MFU1187" s="17"/>
      <c r="MFV1187" s="17"/>
      <c r="MFW1187" s="17"/>
      <c r="MFX1187" s="17"/>
      <c r="MFY1187" s="17"/>
      <c r="MFZ1187" s="17"/>
      <c r="MGA1187" s="17"/>
      <c r="MGB1187" s="17"/>
      <c r="MGC1187" s="17"/>
      <c r="MGD1187" s="17"/>
      <c r="MGE1187" s="17"/>
      <c r="MGF1187" s="17"/>
      <c r="MGG1187" s="17"/>
      <c r="MGH1187" s="17"/>
      <c r="MGI1187" s="17"/>
      <c r="MGJ1187" s="17"/>
      <c r="MGK1187" s="17"/>
      <c r="MGL1187" s="17"/>
      <c r="MGM1187" s="17"/>
      <c r="MGN1187" s="17"/>
      <c r="MGO1187" s="17"/>
      <c r="MGP1187" s="17"/>
      <c r="MGQ1187" s="17"/>
      <c r="MGR1187" s="17"/>
      <c r="MGS1187" s="17"/>
      <c r="MGT1187" s="17"/>
      <c r="MGU1187" s="17"/>
      <c r="MGV1187" s="17"/>
      <c r="MGW1187" s="17"/>
      <c r="MGX1187" s="17"/>
      <c r="MGY1187" s="17"/>
      <c r="MGZ1187" s="17"/>
      <c r="MHA1187" s="17"/>
      <c r="MHB1187" s="17"/>
      <c r="MHC1187" s="17"/>
      <c r="MHD1187" s="17"/>
      <c r="MHE1187" s="17"/>
      <c r="MHF1187" s="17"/>
      <c r="MHG1187" s="17"/>
      <c r="MHH1187" s="17"/>
      <c r="MHI1187" s="17"/>
      <c r="MHJ1187" s="17"/>
      <c r="MHK1187" s="17"/>
      <c r="MHL1187" s="17"/>
      <c r="MHM1187" s="17"/>
      <c r="MHN1187" s="17"/>
      <c r="MHO1187" s="17"/>
      <c r="MHP1187" s="17"/>
      <c r="MHQ1187" s="17"/>
      <c r="MHR1187" s="17"/>
      <c r="MHS1187" s="17"/>
      <c r="MHT1187" s="17"/>
      <c r="MHU1187" s="17"/>
      <c r="MHV1187" s="17"/>
      <c r="MHW1187" s="17"/>
      <c r="MHX1187" s="17"/>
      <c r="MHY1187" s="17"/>
      <c r="MHZ1187" s="17"/>
      <c r="MIA1187" s="17"/>
      <c r="MIB1187" s="17"/>
      <c r="MIC1187" s="17"/>
      <c r="MID1187" s="17"/>
      <c r="MIE1187" s="17"/>
      <c r="MIF1187" s="17"/>
      <c r="MIG1187" s="17"/>
      <c r="MIH1187" s="17"/>
      <c r="MII1187" s="17"/>
      <c r="MIJ1187" s="17"/>
      <c r="MIK1187" s="17"/>
      <c r="MIL1187" s="17"/>
      <c r="MIM1187" s="17"/>
      <c r="MIN1187" s="17"/>
      <c r="MIO1187" s="17"/>
      <c r="MIP1187" s="17"/>
      <c r="MIQ1187" s="17"/>
      <c r="MIR1187" s="17"/>
      <c r="MIS1187" s="17"/>
      <c r="MIT1187" s="17"/>
      <c r="MIU1187" s="17"/>
      <c r="MIV1187" s="17"/>
      <c r="MIW1187" s="17"/>
      <c r="MIX1187" s="17"/>
      <c r="MIY1187" s="17"/>
      <c r="MIZ1187" s="17"/>
      <c r="MJA1187" s="17"/>
      <c r="MJB1187" s="17"/>
      <c r="MJC1187" s="17"/>
      <c r="MJD1187" s="17"/>
      <c r="MJE1187" s="17"/>
      <c r="MJF1187" s="17"/>
      <c r="MJG1187" s="17"/>
      <c r="MJH1187" s="17"/>
      <c r="MJI1187" s="17"/>
      <c r="MJJ1187" s="17"/>
      <c r="MJK1187" s="17"/>
      <c r="MJL1187" s="17"/>
      <c r="MJM1187" s="17"/>
      <c r="MJN1187" s="17"/>
      <c r="MJO1187" s="17"/>
      <c r="MJP1187" s="17"/>
      <c r="MJQ1187" s="17"/>
      <c r="MJR1187" s="17"/>
      <c r="MJS1187" s="17"/>
      <c r="MJT1187" s="17"/>
      <c r="MJU1187" s="17"/>
      <c r="MJV1187" s="17"/>
      <c r="MJW1187" s="17"/>
      <c r="MJX1187" s="17"/>
      <c r="MJY1187" s="17"/>
      <c r="MJZ1187" s="17"/>
      <c r="MKA1187" s="17"/>
      <c r="MKB1187" s="17"/>
      <c r="MKC1187" s="17"/>
      <c r="MKD1187" s="17"/>
      <c r="MKE1187" s="17"/>
      <c r="MKF1187" s="17"/>
      <c r="MKG1187" s="17"/>
      <c r="MKH1187" s="17"/>
      <c r="MKI1187" s="17"/>
      <c r="MKJ1187" s="17"/>
      <c r="MKK1187" s="17"/>
      <c r="MKL1187" s="17"/>
      <c r="MKM1187" s="17"/>
      <c r="MKN1187" s="17"/>
      <c r="MKO1187" s="17"/>
      <c r="MKP1187" s="17"/>
      <c r="MKQ1187" s="17"/>
      <c r="MKR1187" s="17"/>
      <c r="MKS1187" s="17"/>
      <c r="MKT1187" s="17"/>
      <c r="MKU1187" s="17"/>
      <c r="MKV1187" s="17"/>
      <c r="MKW1187" s="17"/>
      <c r="MKX1187" s="17"/>
      <c r="MKY1187" s="17"/>
      <c r="MKZ1187" s="17"/>
      <c r="MLA1187" s="17"/>
      <c r="MLB1187" s="17"/>
      <c r="MLC1187" s="17"/>
      <c r="MLD1187" s="17"/>
      <c r="MLE1187" s="17"/>
      <c r="MLF1187" s="17"/>
      <c r="MLG1187" s="17"/>
      <c r="MLH1187" s="17"/>
      <c r="MLI1187" s="17"/>
      <c r="MLJ1187" s="17"/>
      <c r="MLK1187" s="17"/>
      <c r="MLL1187" s="17"/>
      <c r="MLM1187" s="17"/>
      <c r="MLN1187" s="17"/>
      <c r="MLO1187" s="17"/>
      <c r="MLP1187" s="17"/>
      <c r="MLQ1187" s="17"/>
      <c r="MLR1187" s="17"/>
      <c r="MLS1187" s="17"/>
      <c r="MLT1187" s="17"/>
      <c r="MLU1187" s="17"/>
      <c r="MLV1187" s="17"/>
      <c r="MLW1187" s="17"/>
      <c r="MLX1187" s="17"/>
      <c r="MLY1187" s="17"/>
      <c r="MLZ1187" s="17"/>
      <c r="MMA1187" s="17"/>
      <c r="MMB1187" s="17"/>
      <c r="MMC1187" s="17"/>
      <c r="MMD1187" s="17"/>
      <c r="MME1187" s="17"/>
      <c r="MMF1187" s="17"/>
      <c r="MMG1187" s="17"/>
      <c r="MMH1187" s="17"/>
      <c r="MMI1187" s="17"/>
      <c r="MMJ1187" s="17"/>
      <c r="MMK1187" s="17"/>
      <c r="MML1187" s="17"/>
      <c r="MMM1187" s="17"/>
      <c r="MMN1187" s="17"/>
      <c r="MMO1187" s="17"/>
      <c r="MMP1187" s="17"/>
      <c r="MMQ1187" s="17"/>
      <c r="MMR1187" s="17"/>
      <c r="MMS1187" s="17"/>
      <c r="MMT1187" s="17"/>
      <c r="MMU1187" s="17"/>
      <c r="MMV1187" s="17"/>
      <c r="MMW1187" s="17"/>
      <c r="MMX1187" s="17"/>
      <c r="MMY1187" s="17"/>
      <c r="MMZ1187" s="17"/>
      <c r="MNA1187" s="17"/>
      <c r="MNB1187" s="17"/>
      <c r="MNC1187" s="17"/>
      <c r="MND1187" s="17"/>
      <c r="MNE1187" s="17"/>
      <c r="MNF1187" s="17"/>
      <c r="MNG1187" s="17"/>
      <c r="MNH1187" s="17"/>
      <c r="MNI1187" s="17"/>
      <c r="MNJ1187" s="17"/>
      <c r="MNK1187" s="17"/>
      <c r="MNL1187" s="17"/>
      <c r="MNM1187" s="17"/>
      <c r="MNN1187" s="17"/>
      <c r="MNO1187" s="17"/>
      <c r="MNP1187" s="17"/>
      <c r="MNQ1187" s="17"/>
      <c r="MNR1187" s="17"/>
      <c r="MNS1187" s="17"/>
      <c r="MNT1187" s="17"/>
      <c r="MNU1187" s="17"/>
      <c r="MNV1187" s="17"/>
      <c r="MNW1187" s="17"/>
      <c r="MNX1187" s="17"/>
      <c r="MNY1187" s="17"/>
      <c r="MNZ1187" s="17"/>
      <c r="MOA1187" s="17"/>
      <c r="MOB1187" s="17"/>
      <c r="MOC1187" s="17"/>
      <c r="MOD1187" s="17"/>
      <c r="MOE1187" s="17"/>
      <c r="MOF1187" s="17"/>
      <c r="MOG1187" s="17"/>
      <c r="MOH1187" s="17"/>
      <c r="MOI1187" s="17"/>
      <c r="MOJ1187" s="17"/>
      <c r="MOK1187" s="17"/>
      <c r="MOL1187" s="17"/>
      <c r="MOM1187" s="17"/>
      <c r="MON1187" s="17"/>
      <c r="MOO1187" s="17"/>
      <c r="MOP1187" s="17"/>
      <c r="MOQ1187" s="17"/>
      <c r="MOR1187" s="17"/>
      <c r="MOS1187" s="17"/>
      <c r="MOT1187" s="17"/>
      <c r="MOU1187" s="17"/>
      <c r="MOV1187" s="17"/>
      <c r="MOW1187" s="17"/>
      <c r="MOX1187" s="17"/>
      <c r="MOY1187" s="17"/>
      <c r="MOZ1187" s="17"/>
      <c r="MPA1187" s="17"/>
      <c r="MPB1187" s="17"/>
      <c r="MPC1187" s="17"/>
      <c r="MPD1187" s="17"/>
      <c r="MPE1187" s="17"/>
      <c r="MPF1187" s="17"/>
      <c r="MPG1187" s="17"/>
      <c r="MPH1187" s="17"/>
      <c r="MPI1187" s="17"/>
      <c r="MPJ1187" s="17"/>
      <c r="MPK1187" s="17"/>
      <c r="MPL1187" s="17"/>
      <c r="MPM1187" s="17"/>
      <c r="MPN1187" s="17"/>
      <c r="MPO1187" s="17"/>
      <c r="MPP1187" s="17"/>
      <c r="MPQ1187" s="17"/>
      <c r="MPR1187" s="17"/>
      <c r="MPS1187" s="17"/>
      <c r="MPT1187" s="17"/>
      <c r="MPU1187" s="17"/>
      <c r="MPV1187" s="17"/>
      <c r="MPW1187" s="17"/>
      <c r="MPX1187" s="17"/>
      <c r="MPY1187" s="17"/>
      <c r="MPZ1187" s="17"/>
      <c r="MQA1187" s="17"/>
      <c r="MQB1187" s="17"/>
      <c r="MQC1187" s="17"/>
      <c r="MQD1187" s="17"/>
      <c r="MQE1187" s="17"/>
      <c r="MQF1187" s="17"/>
      <c r="MQG1187" s="17"/>
      <c r="MQH1187" s="17"/>
      <c r="MQI1187" s="17"/>
      <c r="MQJ1187" s="17"/>
      <c r="MQK1187" s="17"/>
      <c r="MQL1187" s="17"/>
      <c r="MQM1187" s="17"/>
      <c r="MQN1187" s="17"/>
      <c r="MQO1187" s="17"/>
      <c r="MQP1187" s="17"/>
      <c r="MQQ1187" s="17"/>
      <c r="MQR1187" s="17"/>
      <c r="MQS1187" s="17"/>
      <c r="MQT1187" s="17"/>
      <c r="MQU1187" s="17"/>
      <c r="MQV1187" s="17"/>
      <c r="MQW1187" s="17"/>
      <c r="MQX1187" s="17"/>
      <c r="MQY1187" s="17"/>
      <c r="MQZ1187" s="17"/>
      <c r="MRA1187" s="17"/>
      <c r="MRB1187" s="17"/>
      <c r="MRC1187" s="17"/>
      <c r="MRD1187" s="17"/>
      <c r="MRE1187" s="17"/>
      <c r="MRF1187" s="17"/>
      <c r="MRG1187" s="17"/>
      <c r="MRH1187" s="17"/>
      <c r="MRI1187" s="17"/>
      <c r="MRJ1187" s="17"/>
      <c r="MRK1187" s="17"/>
      <c r="MRL1187" s="17"/>
      <c r="MRM1187" s="17"/>
      <c r="MRN1187" s="17"/>
      <c r="MRO1187" s="17"/>
      <c r="MRP1187" s="17"/>
      <c r="MRQ1187" s="17"/>
      <c r="MRR1187" s="17"/>
      <c r="MRS1187" s="17"/>
      <c r="MRT1187" s="17"/>
      <c r="MRU1187" s="17"/>
      <c r="MRV1187" s="17"/>
      <c r="MRW1187" s="17"/>
      <c r="MRX1187" s="17"/>
      <c r="MRY1187" s="17"/>
      <c r="MRZ1187" s="17"/>
      <c r="MSA1187" s="17"/>
      <c r="MSB1187" s="17"/>
      <c r="MSC1187" s="17"/>
      <c r="MSD1187" s="17"/>
      <c r="MSE1187" s="17"/>
      <c r="MSF1187" s="17"/>
      <c r="MSG1187" s="17"/>
      <c r="MSH1187" s="17"/>
      <c r="MSI1187" s="17"/>
      <c r="MSJ1187" s="17"/>
      <c r="MSK1187" s="17"/>
      <c r="MSL1187" s="17"/>
      <c r="MSM1187" s="17"/>
      <c r="MSN1187" s="17"/>
      <c r="MSO1187" s="17"/>
      <c r="MSP1187" s="17"/>
      <c r="MSQ1187" s="17"/>
      <c r="MSR1187" s="17"/>
      <c r="MSS1187" s="17"/>
      <c r="MST1187" s="17"/>
      <c r="MSU1187" s="17"/>
      <c r="MSV1187" s="17"/>
      <c r="MSW1187" s="17"/>
      <c r="MSX1187" s="17"/>
      <c r="MSY1187" s="17"/>
      <c r="MSZ1187" s="17"/>
      <c r="MTA1187" s="17"/>
      <c r="MTB1187" s="17"/>
      <c r="MTC1187" s="17"/>
      <c r="MTD1187" s="17"/>
      <c r="MTE1187" s="17"/>
      <c r="MTF1187" s="17"/>
      <c r="MTG1187" s="17"/>
      <c r="MTH1187" s="17"/>
      <c r="MTI1187" s="17"/>
      <c r="MTJ1187" s="17"/>
      <c r="MTK1187" s="17"/>
      <c r="MTL1187" s="17"/>
      <c r="MTM1187" s="17"/>
      <c r="MTN1187" s="17"/>
      <c r="MTO1187" s="17"/>
      <c r="MTP1187" s="17"/>
      <c r="MTQ1187" s="17"/>
      <c r="MTR1187" s="17"/>
      <c r="MTS1187" s="17"/>
      <c r="MTT1187" s="17"/>
      <c r="MTU1187" s="17"/>
      <c r="MTV1187" s="17"/>
      <c r="MTW1187" s="17"/>
      <c r="MTX1187" s="17"/>
      <c r="MTY1187" s="17"/>
      <c r="MTZ1187" s="17"/>
      <c r="MUA1187" s="17"/>
      <c r="MUB1187" s="17"/>
      <c r="MUC1187" s="17"/>
      <c r="MUD1187" s="17"/>
      <c r="MUE1187" s="17"/>
      <c r="MUF1187" s="17"/>
      <c r="MUG1187" s="17"/>
      <c r="MUH1187" s="17"/>
      <c r="MUI1187" s="17"/>
      <c r="MUJ1187" s="17"/>
      <c r="MUK1187" s="17"/>
      <c r="MUL1187" s="17"/>
      <c r="MUM1187" s="17"/>
      <c r="MUN1187" s="17"/>
      <c r="MUO1187" s="17"/>
      <c r="MUP1187" s="17"/>
      <c r="MUQ1187" s="17"/>
      <c r="MUR1187" s="17"/>
      <c r="MUS1187" s="17"/>
      <c r="MUT1187" s="17"/>
      <c r="MUU1187" s="17"/>
      <c r="MUV1187" s="17"/>
      <c r="MUW1187" s="17"/>
      <c r="MUX1187" s="17"/>
      <c r="MUY1187" s="17"/>
      <c r="MUZ1187" s="17"/>
      <c r="MVA1187" s="17"/>
      <c r="MVB1187" s="17"/>
      <c r="MVC1187" s="17"/>
      <c r="MVD1187" s="17"/>
      <c r="MVE1187" s="17"/>
      <c r="MVF1187" s="17"/>
      <c r="MVG1187" s="17"/>
      <c r="MVH1187" s="17"/>
      <c r="MVI1187" s="17"/>
      <c r="MVJ1187" s="17"/>
      <c r="MVK1187" s="17"/>
      <c r="MVL1187" s="17"/>
      <c r="MVM1187" s="17"/>
      <c r="MVN1187" s="17"/>
      <c r="MVO1187" s="17"/>
      <c r="MVP1187" s="17"/>
      <c r="MVQ1187" s="17"/>
      <c r="MVR1187" s="17"/>
      <c r="MVS1187" s="17"/>
      <c r="MVT1187" s="17"/>
      <c r="MVU1187" s="17"/>
      <c r="MVV1187" s="17"/>
      <c r="MVW1187" s="17"/>
      <c r="MVX1187" s="17"/>
      <c r="MVY1187" s="17"/>
      <c r="MVZ1187" s="17"/>
      <c r="MWA1187" s="17"/>
      <c r="MWB1187" s="17"/>
      <c r="MWC1187" s="17"/>
      <c r="MWD1187" s="17"/>
      <c r="MWE1187" s="17"/>
      <c r="MWF1187" s="17"/>
      <c r="MWG1187" s="17"/>
      <c r="MWH1187" s="17"/>
      <c r="MWI1187" s="17"/>
      <c r="MWJ1187" s="17"/>
      <c r="MWK1187" s="17"/>
      <c r="MWL1187" s="17"/>
      <c r="MWM1187" s="17"/>
      <c r="MWN1187" s="17"/>
      <c r="MWO1187" s="17"/>
      <c r="MWP1187" s="17"/>
      <c r="MWQ1187" s="17"/>
      <c r="MWR1187" s="17"/>
      <c r="MWS1187" s="17"/>
      <c r="MWT1187" s="17"/>
      <c r="MWU1187" s="17"/>
      <c r="MWV1187" s="17"/>
      <c r="MWW1187" s="17"/>
      <c r="MWX1187" s="17"/>
      <c r="MWY1187" s="17"/>
      <c r="MWZ1187" s="17"/>
      <c r="MXA1187" s="17"/>
      <c r="MXB1187" s="17"/>
      <c r="MXC1187" s="17"/>
      <c r="MXD1187" s="17"/>
      <c r="MXE1187" s="17"/>
      <c r="MXF1187" s="17"/>
      <c r="MXG1187" s="17"/>
      <c r="MXH1187" s="17"/>
      <c r="MXI1187" s="17"/>
      <c r="MXJ1187" s="17"/>
      <c r="MXK1187" s="17"/>
      <c r="MXL1187" s="17"/>
      <c r="MXM1187" s="17"/>
      <c r="MXN1187" s="17"/>
      <c r="MXO1187" s="17"/>
      <c r="MXP1187" s="17"/>
      <c r="MXQ1187" s="17"/>
      <c r="MXR1187" s="17"/>
      <c r="MXS1187" s="17"/>
      <c r="MXT1187" s="17"/>
      <c r="MXU1187" s="17"/>
      <c r="MXV1187" s="17"/>
      <c r="MXW1187" s="17"/>
      <c r="MXX1187" s="17"/>
      <c r="MXY1187" s="17"/>
      <c r="MXZ1187" s="17"/>
      <c r="MYA1187" s="17"/>
      <c r="MYB1187" s="17"/>
      <c r="MYC1187" s="17"/>
      <c r="MYD1187" s="17"/>
      <c r="MYE1187" s="17"/>
      <c r="MYF1187" s="17"/>
      <c r="MYG1187" s="17"/>
      <c r="MYH1187" s="17"/>
      <c r="MYI1187" s="17"/>
      <c r="MYJ1187" s="17"/>
      <c r="MYK1187" s="17"/>
      <c r="MYL1187" s="17"/>
      <c r="MYM1187" s="17"/>
      <c r="MYN1187" s="17"/>
      <c r="MYO1187" s="17"/>
      <c r="MYP1187" s="17"/>
      <c r="MYQ1187" s="17"/>
      <c r="MYR1187" s="17"/>
      <c r="MYS1187" s="17"/>
      <c r="MYT1187" s="17"/>
      <c r="MYU1187" s="17"/>
      <c r="MYV1187" s="17"/>
      <c r="MYW1187" s="17"/>
      <c r="MYX1187" s="17"/>
      <c r="MYY1187" s="17"/>
      <c r="MYZ1187" s="17"/>
      <c r="MZA1187" s="17"/>
      <c r="MZB1187" s="17"/>
      <c r="MZC1187" s="17"/>
      <c r="MZD1187" s="17"/>
      <c r="MZE1187" s="17"/>
      <c r="MZF1187" s="17"/>
      <c r="MZG1187" s="17"/>
      <c r="MZH1187" s="17"/>
      <c r="MZI1187" s="17"/>
      <c r="MZJ1187" s="17"/>
      <c r="MZK1187" s="17"/>
      <c r="MZL1187" s="17"/>
      <c r="MZM1187" s="17"/>
      <c r="MZN1187" s="17"/>
      <c r="MZO1187" s="17"/>
      <c r="MZP1187" s="17"/>
      <c r="MZQ1187" s="17"/>
      <c r="MZR1187" s="17"/>
      <c r="MZS1187" s="17"/>
      <c r="MZT1187" s="17"/>
      <c r="MZU1187" s="17"/>
      <c r="MZV1187" s="17"/>
      <c r="MZW1187" s="17"/>
      <c r="MZX1187" s="17"/>
      <c r="MZY1187" s="17"/>
      <c r="MZZ1187" s="17"/>
      <c r="NAA1187" s="17"/>
      <c r="NAB1187" s="17"/>
      <c r="NAC1187" s="17"/>
      <c r="NAD1187" s="17"/>
      <c r="NAE1187" s="17"/>
      <c r="NAF1187" s="17"/>
      <c r="NAG1187" s="17"/>
      <c r="NAH1187" s="17"/>
      <c r="NAI1187" s="17"/>
      <c r="NAJ1187" s="17"/>
      <c r="NAK1187" s="17"/>
      <c r="NAL1187" s="17"/>
      <c r="NAM1187" s="17"/>
      <c r="NAN1187" s="17"/>
      <c r="NAO1187" s="17"/>
      <c r="NAP1187" s="17"/>
      <c r="NAQ1187" s="17"/>
      <c r="NAR1187" s="17"/>
      <c r="NAS1187" s="17"/>
      <c r="NAT1187" s="17"/>
      <c r="NAU1187" s="17"/>
      <c r="NAV1187" s="17"/>
      <c r="NAW1187" s="17"/>
      <c r="NAX1187" s="17"/>
      <c r="NAY1187" s="17"/>
      <c r="NAZ1187" s="17"/>
      <c r="NBA1187" s="17"/>
      <c r="NBB1187" s="17"/>
      <c r="NBC1187" s="17"/>
      <c r="NBD1187" s="17"/>
      <c r="NBE1187" s="17"/>
      <c r="NBF1187" s="17"/>
      <c r="NBG1187" s="17"/>
      <c r="NBH1187" s="17"/>
      <c r="NBI1187" s="17"/>
      <c r="NBJ1187" s="17"/>
      <c r="NBK1187" s="17"/>
      <c r="NBL1187" s="17"/>
      <c r="NBM1187" s="17"/>
      <c r="NBN1187" s="17"/>
      <c r="NBO1187" s="17"/>
      <c r="NBP1187" s="17"/>
      <c r="NBQ1187" s="17"/>
      <c r="NBR1187" s="17"/>
      <c r="NBS1187" s="17"/>
      <c r="NBT1187" s="17"/>
      <c r="NBU1187" s="17"/>
      <c r="NBV1187" s="17"/>
      <c r="NBW1187" s="17"/>
      <c r="NBX1187" s="17"/>
      <c r="NBY1187" s="17"/>
      <c r="NBZ1187" s="17"/>
      <c r="NCA1187" s="17"/>
      <c r="NCB1187" s="17"/>
      <c r="NCC1187" s="17"/>
      <c r="NCD1187" s="17"/>
      <c r="NCE1187" s="17"/>
      <c r="NCF1187" s="17"/>
      <c r="NCG1187" s="17"/>
      <c r="NCH1187" s="17"/>
      <c r="NCI1187" s="17"/>
      <c r="NCJ1187" s="17"/>
      <c r="NCK1187" s="17"/>
      <c r="NCL1187" s="17"/>
      <c r="NCM1187" s="17"/>
      <c r="NCN1187" s="17"/>
      <c r="NCO1187" s="17"/>
      <c r="NCP1187" s="17"/>
      <c r="NCQ1187" s="17"/>
      <c r="NCR1187" s="17"/>
      <c r="NCS1187" s="17"/>
      <c r="NCT1187" s="17"/>
      <c r="NCU1187" s="17"/>
      <c r="NCV1187" s="17"/>
      <c r="NCW1187" s="17"/>
      <c r="NCX1187" s="17"/>
      <c r="NCY1187" s="17"/>
      <c r="NCZ1187" s="17"/>
      <c r="NDA1187" s="17"/>
      <c r="NDB1187" s="17"/>
      <c r="NDC1187" s="17"/>
      <c r="NDD1187" s="17"/>
      <c r="NDE1187" s="17"/>
      <c r="NDF1187" s="17"/>
      <c r="NDG1187" s="17"/>
      <c r="NDH1187" s="17"/>
      <c r="NDI1187" s="17"/>
      <c r="NDJ1187" s="17"/>
      <c r="NDK1187" s="17"/>
      <c r="NDL1187" s="17"/>
      <c r="NDM1187" s="17"/>
      <c r="NDN1187" s="17"/>
      <c r="NDO1187" s="17"/>
      <c r="NDP1187" s="17"/>
      <c r="NDQ1187" s="17"/>
      <c r="NDR1187" s="17"/>
      <c r="NDS1187" s="17"/>
      <c r="NDT1187" s="17"/>
      <c r="NDU1187" s="17"/>
      <c r="NDV1187" s="17"/>
      <c r="NDW1187" s="17"/>
      <c r="NDX1187" s="17"/>
      <c r="NDY1187" s="17"/>
      <c r="NDZ1187" s="17"/>
      <c r="NEA1187" s="17"/>
      <c r="NEB1187" s="17"/>
      <c r="NEC1187" s="17"/>
      <c r="NED1187" s="17"/>
      <c r="NEE1187" s="17"/>
      <c r="NEF1187" s="17"/>
      <c r="NEG1187" s="17"/>
      <c r="NEH1187" s="17"/>
      <c r="NEI1187" s="17"/>
      <c r="NEJ1187" s="17"/>
      <c r="NEK1187" s="17"/>
      <c r="NEL1187" s="17"/>
      <c r="NEM1187" s="17"/>
      <c r="NEN1187" s="17"/>
      <c r="NEO1187" s="17"/>
      <c r="NEP1187" s="17"/>
      <c r="NEQ1187" s="17"/>
      <c r="NER1187" s="17"/>
      <c r="NES1187" s="17"/>
      <c r="NET1187" s="17"/>
      <c r="NEU1187" s="17"/>
      <c r="NEV1187" s="17"/>
      <c r="NEW1187" s="17"/>
      <c r="NEX1187" s="17"/>
      <c r="NEY1187" s="17"/>
      <c r="NEZ1187" s="17"/>
      <c r="NFA1187" s="17"/>
      <c r="NFB1187" s="17"/>
      <c r="NFC1187" s="17"/>
      <c r="NFD1187" s="17"/>
      <c r="NFE1187" s="17"/>
      <c r="NFF1187" s="17"/>
      <c r="NFG1187" s="17"/>
      <c r="NFH1187" s="17"/>
      <c r="NFI1187" s="17"/>
      <c r="NFJ1187" s="17"/>
      <c r="NFK1187" s="17"/>
      <c r="NFL1187" s="17"/>
      <c r="NFM1187" s="17"/>
      <c r="NFN1187" s="17"/>
      <c r="NFO1187" s="17"/>
      <c r="NFP1187" s="17"/>
      <c r="NFQ1187" s="17"/>
      <c r="NFR1187" s="17"/>
      <c r="NFS1187" s="17"/>
      <c r="NFT1187" s="17"/>
      <c r="NFU1187" s="17"/>
      <c r="NFV1187" s="17"/>
      <c r="NFW1187" s="17"/>
      <c r="NFX1187" s="17"/>
      <c r="NFY1187" s="17"/>
      <c r="NFZ1187" s="17"/>
      <c r="NGA1187" s="17"/>
      <c r="NGB1187" s="17"/>
      <c r="NGC1187" s="17"/>
      <c r="NGD1187" s="17"/>
      <c r="NGE1187" s="17"/>
      <c r="NGF1187" s="17"/>
      <c r="NGG1187" s="17"/>
      <c r="NGH1187" s="17"/>
      <c r="NGI1187" s="17"/>
      <c r="NGJ1187" s="17"/>
      <c r="NGK1187" s="17"/>
      <c r="NGL1187" s="17"/>
      <c r="NGM1187" s="17"/>
      <c r="NGN1187" s="17"/>
      <c r="NGO1187" s="17"/>
      <c r="NGP1187" s="17"/>
      <c r="NGQ1187" s="17"/>
      <c r="NGR1187" s="17"/>
      <c r="NGS1187" s="17"/>
      <c r="NGT1187" s="17"/>
      <c r="NGU1187" s="17"/>
      <c r="NGV1187" s="17"/>
      <c r="NGW1187" s="17"/>
      <c r="NGX1187" s="17"/>
      <c r="NGY1187" s="17"/>
      <c r="NGZ1187" s="17"/>
      <c r="NHA1187" s="17"/>
      <c r="NHB1187" s="17"/>
      <c r="NHC1187" s="17"/>
      <c r="NHD1187" s="17"/>
      <c r="NHE1187" s="17"/>
      <c r="NHF1187" s="17"/>
      <c r="NHG1187" s="17"/>
      <c r="NHH1187" s="17"/>
      <c r="NHI1187" s="17"/>
      <c r="NHJ1187" s="17"/>
      <c r="NHK1187" s="17"/>
      <c r="NHL1187" s="17"/>
      <c r="NHM1187" s="17"/>
      <c r="NHN1187" s="17"/>
      <c r="NHO1187" s="17"/>
      <c r="NHP1187" s="17"/>
      <c r="NHQ1187" s="17"/>
      <c r="NHR1187" s="17"/>
      <c r="NHS1187" s="17"/>
      <c r="NHT1187" s="17"/>
      <c r="NHU1187" s="17"/>
      <c r="NHV1187" s="17"/>
      <c r="NHW1187" s="17"/>
      <c r="NHX1187" s="17"/>
      <c r="NHY1187" s="17"/>
      <c r="NHZ1187" s="17"/>
      <c r="NIA1187" s="17"/>
      <c r="NIB1187" s="17"/>
      <c r="NIC1187" s="17"/>
      <c r="NID1187" s="17"/>
      <c r="NIE1187" s="17"/>
      <c r="NIF1187" s="17"/>
      <c r="NIG1187" s="17"/>
      <c r="NIH1187" s="17"/>
      <c r="NII1187" s="17"/>
      <c r="NIJ1187" s="17"/>
      <c r="NIK1187" s="17"/>
      <c r="NIL1187" s="17"/>
      <c r="NIM1187" s="17"/>
      <c r="NIN1187" s="17"/>
      <c r="NIO1187" s="17"/>
      <c r="NIP1187" s="17"/>
      <c r="NIQ1187" s="17"/>
      <c r="NIR1187" s="17"/>
      <c r="NIS1187" s="17"/>
      <c r="NIT1187" s="17"/>
      <c r="NIU1187" s="17"/>
      <c r="NIV1187" s="17"/>
      <c r="NIW1187" s="17"/>
      <c r="NIX1187" s="17"/>
      <c r="NIY1187" s="17"/>
      <c r="NIZ1187" s="17"/>
      <c r="NJA1187" s="17"/>
      <c r="NJB1187" s="17"/>
      <c r="NJC1187" s="17"/>
      <c r="NJD1187" s="17"/>
      <c r="NJE1187" s="17"/>
      <c r="NJF1187" s="17"/>
      <c r="NJG1187" s="17"/>
      <c r="NJH1187" s="17"/>
      <c r="NJI1187" s="17"/>
      <c r="NJJ1187" s="17"/>
      <c r="NJK1187" s="17"/>
      <c r="NJL1187" s="17"/>
      <c r="NJM1187" s="17"/>
      <c r="NJN1187" s="17"/>
      <c r="NJO1187" s="17"/>
      <c r="NJP1187" s="17"/>
      <c r="NJQ1187" s="17"/>
      <c r="NJR1187" s="17"/>
      <c r="NJS1187" s="17"/>
      <c r="NJT1187" s="17"/>
      <c r="NJU1187" s="17"/>
      <c r="NJV1187" s="17"/>
      <c r="NJW1187" s="17"/>
      <c r="NJX1187" s="17"/>
      <c r="NJY1187" s="17"/>
      <c r="NJZ1187" s="17"/>
      <c r="NKA1187" s="17"/>
      <c r="NKB1187" s="17"/>
      <c r="NKC1187" s="17"/>
      <c r="NKD1187" s="17"/>
      <c r="NKE1187" s="17"/>
      <c r="NKF1187" s="17"/>
      <c r="NKG1187" s="17"/>
      <c r="NKH1187" s="17"/>
      <c r="NKI1187" s="17"/>
      <c r="NKJ1187" s="17"/>
      <c r="NKK1187" s="17"/>
      <c r="NKL1187" s="17"/>
      <c r="NKM1187" s="17"/>
      <c r="NKN1187" s="17"/>
      <c r="NKO1187" s="17"/>
      <c r="NKP1187" s="17"/>
      <c r="NKQ1187" s="17"/>
      <c r="NKR1187" s="17"/>
      <c r="NKS1187" s="17"/>
      <c r="NKT1187" s="17"/>
      <c r="NKU1187" s="17"/>
      <c r="NKV1187" s="17"/>
      <c r="NKW1187" s="17"/>
      <c r="NKX1187" s="17"/>
      <c r="NKY1187" s="17"/>
      <c r="NKZ1187" s="17"/>
      <c r="NLA1187" s="17"/>
      <c r="NLB1187" s="17"/>
      <c r="NLC1187" s="17"/>
      <c r="NLD1187" s="17"/>
      <c r="NLE1187" s="17"/>
      <c r="NLF1187" s="17"/>
      <c r="NLG1187" s="17"/>
      <c r="NLH1187" s="17"/>
      <c r="NLI1187" s="17"/>
      <c r="NLJ1187" s="17"/>
      <c r="NLK1187" s="17"/>
      <c r="NLL1187" s="17"/>
      <c r="NLM1187" s="17"/>
      <c r="NLN1187" s="17"/>
      <c r="NLO1187" s="17"/>
      <c r="NLP1187" s="17"/>
      <c r="NLQ1187" s="17"/>
      <c r="NLR1187" s="17"/>
      <c r="NLS1187" s="17"/>
      <c r="NLT1187" s="17"/>
      <c r="NLU1187" s="17"/>
      <c r="NLV1187" s="17"/>
      <c r="NLW1187" s="17"/>
      <c r="NLX1187" s="17"/>
      <c r="NLY1187" s="17"/>
      <c r="NLZ1187" s="17"/>
      <c r="NMA1187" s="17"/>
      <c r="NMB1187" s="17"/>
      <c r="NMC1187" s="17"/>
      <c r="NMD1187" s="17"/>
      <c r="NME1187" s="17"/>
      <c r="NMF1187" s="17"/>
      <c r="NMG1187" s="17"/>
      <c r="NMH1187" s="17"/>
      <c r="NMI1187" s="17"/>
      <c r="NMJ1187" s="17"/>
      <c r="NMK1187" s="17"/>
      <c r="NML1187" s="17"/>
      <c r="NMM1187" s="17"/>
      <c r="NMN1187" s="17"/>
      <c r="NMO1187" s="17"/>
      <c r="NMP1187" s="17"/>
      <c r="NMQ1187" s="17"/>
      <c r="NMR1187" s="17"/>
      <c r="NMS1187" s="17"/>
      <c r="NMT1187" s="17"/>
      <c r="NMU1187" s="17"/>
      <c r="NMV1187" s="17"/>
      <c r="NMW1187" s="17"/>
      <c r="NMX1187" s="17"/>
      <c r="NMY1187" s="17"/>
      <c r="NMZ1187" s="17"/>
      <c r="NNA1187" s="17"/>
      <c r="NNB1187" s="17"/>
      <c r="NNC1187" s="17"/>
      <c r="NND1187" s="17"/>
      <c r="NNE1187" s="17"/>
      <c r="NNF1187" s="17"/>
      <c r="NNG1187" s="17"/>
      <c r="NNH1187" s="17"/>
      <c r="NNI1187" s="17"/>
      <c r="NNJ1187" s="17"/>
      <c r="NNK1187" s="17"/>
      <c r="NNL1187" s="17"/>
      <c r="NNM1187" s="17"/>
      <c r="NNN1187" s="17"/>
      <c r="NNO1187" s="17"/>
      <c r="NNP1187" s="17"/>
      <c r="NNQ1187" s="17"/>
      <c r="NNR1187" s="17"/>
      <c r="NNS1187" s="17"/>
      <c r="NNT1187" s="17"/>
      <c r="NNU1187" s="17"/>
      <c r="NNV1187" s="17"/>
      <c r="NNW1187" s="17"/>
      <c r="NNX1187" s="17"/>
      <c r="NNY1187" s="17"/>
      <c r="NNZ1187" s="17"/>
      <c r="NOA1187" s="17"/>
      <c r="NOB1187" s="17"/>
      <c r="NOC1187" s="17"/>
      <c r="NOD1187" s="17"/>
      <c r="NOE1187" s="17"/>
      <c r="NOF1187" s="17"/>
      <c r="NOG1187" s="17"/>
      <c r="NOH1187" s="17"/>
      <c r="NOI1187" s="17"/>
      <c r="NOJ1187" s="17"/>
      <c r="NOK1187" s="17"/>
      <c r="NOL1187" s="17"/>
      <c r="NOM1187" s="17"/>
      <c r="NON1187" s="17"/>
      <c r="NOO1187" s="17"/>
      <c r="NOP1187" s="17"/>
      <c r="NOQ1187" s="17"/>
      <c r="NOR1187" s="17"/>
      <c r="NOS1187" s="17"/>
      <c r="NOT1187" s="17"/>
      <c r="NOU1187" s="17"/>
      <c r="NOV1187" s="17"/>
      <c r="NOW1187" s="17"/>
      <c r="NOX1187" s="17"/>
      <c r="NOY1187" s="17"/>
      <c r="NOZ1187" s="17"/>
      <c r="NPA1187" s="17"/>
      <c r="NPB1187" s="17"/>
      <c r="NPC1187" s="17"/>
      <c r="NPD1187" s="17"/>
      <c r="NPE1187" s="17"/>
      <c r="NPF1187" s="17"/>
      <c r="NPG1187" s="17"/>
      <c r="NPH1187" s="17"/>
      <c r="NPI1187" s="17"/>
      <c r="NPJ1187" s="17"/>
      <c r="NPK1187" s="17"/>
      <c r="NPL1187" s="17"/>
      <c r="NPM1187" s="17"/>
      <c r="NPN1187" s="17"/>
      <c r="NPO1187" s="17"/>
      <c r="NPP1187" s="17"/>
      <c r="NPQ1187" s="17"/>
      <c r="NPR1187" s="17"/>
      <c r="NPS1187" s="17"/>
      <c r="NPT1187" s="17"/>
      <c r="NPU1187" s="17"/>
      <c r="NPV1187" s="17"/>
      <c r="NPW1187" s="17"/>
      <c r="NPX1187" s="17"/>
      <c r="NPY1187" s="17"/>
      <c r="NPZ1187" s="17"/>
      <c r="NQA1187" s="17"/>
      <c r="NQB1187" s="17"/>
      <c r="NQC1187" s="17"/>
      <c r="NQD1187" s="17"/>
      <c r="NQE1187" s="17"/>
      <c r="NQF1187" s="17"/>
      <c r="NQG1187" s="17"/>
      <c r="NQH1187" s="17"/>
      <c r="NQI1187" s="17"/>
      <c r="NQJ1187" s="17"/>
      <c r="NQK1187" s="17"/>
      <c r="NQL1187" s="17"/>
      <c r="NQM1187" s="17"/>
      <c r="NQN1187" s="17"/>
      <c r="NQO1187" s="17"/>
      <c r="NQP1187" s="17"/>
      <c r="NQQ1187" s="17"/>
      <c r="NQR1187" s="17"/>
      <c r="NQS1187" s="17"/>
      <c r="NQT1187" s="17"/>
      <c r="NQU1187" s="17"/>
      <c r="NQV1187" s="17"/>
      <c r="NQW1187" s="17"/>
      <c r="NQX1187" s="17"/>
      <c r="NQY1187" s="17"/>
      <c r="NQZ1187" s="17"/>
      <c r="NRA1187" s="17"/>
      <c r="NRB1187" s="17"/>
      <c r="NRC1187" s="17"/>
      <c r="NRD1187" s="17"/>
      <c r="NRE1187" s="17"/>
      <c r="NRF1187" s="17"/>
      <c r="NRG1187" s="17"/>
      <c r="NRH1187" s="17"/>
      <c r="NRI1187" s="17"/>
      <c r="NRJ1187" s="17"/>
      <c r="NRK1187" s="17"/>
      <c r="NRL1187" s="17"/>
      <c r="NRM1187" s="17"/>
      <c r="NRN1187" s="17"/>
      <c r="NRO1187" s="17"/>
      <c r="NRP1187" s="17"/>
      <c r="NRQ1187" s="17"/>
      <c r="NRR1187" s="17"/>
      <c r="NRS1187" s="17"/>
      <c r="NRT1187" s="17"/>
      <c r="NRU1187" s="17"/>
      <c r="NRV1187" s="17"/>
      <c r="NRW1187" s="17"/>
      <c r="NRX1187" s="17"/>
      <c r="NRY1187" s="17"/>
      <c r="NRZ1187" s="17"/>
      <c r="NSA1187" s="17"/>
      <c r="NSB1187" s="17"/>
      <c r="NSC1187" s="17"/>
      <c r="NSD1187" s="17"/>
      <c r="NSE1187" s="17"/>
      <c r="NSF1187" s="17"/>
      <c r="NSG1187" s="17"/>
      <c r="NSH1187" s="17"/>
      <c r="NSI1187" s="17"/>
      <c r="NSJ1187" s="17"/>
      <c r="NSK1187" s="17"/>
      <c r="NSL1187" s="17"/>
      <c r="NSM1187" s="17"/>
      <c r="NSN1187" s="17"/>
      <c r="NSO1187" s="17"/>
      <c r="NSP1187" s="17"/>
      <c r="NSQ1187" s="17"/>
      <c r="NSR1187" s="17"/>
      <c r="NSS1187" s="17"/>
      <c r="NST1187" s="17"/>
      <c r="NSU1187" s="17"/>
      <c r="NSV1187" s="17"/>
      <c r="NSW1187" s="17"/>
      <c r="NSX1187" s="17"/>
      <c r="NSY1187" s="17"/>
      <c r="NSZ1187" s="17"/>
      <c r="NTA1187" s="17"/>
      <c r="NTB1187" s="17"/>
      <c r="NTC1187" s="17"/>
      <c r="NTD1187" s="17"/>
      <c r="NTE1187" s="17"/>
      <c r="NTF1187" s="17"/>
      <c r="NTG1187" s="17"/>
      <c r="NTH1187" s="17"/>
      <c r="NTI1187" s="17"/>
      <c r="NTJ1187" s="17"/>
      <c r="NTK1187" s="17"/>
      <c r="NTL1187" s="17"/>
      <c r="NTM1187" s="17"/>
      <c r="NTN1187" s="17"/>
      <c r="NTO1187" s="17"/>
      <c r="NTP1187" s="17"/>
      <c r="NTQ1187" s="17"/>
      <c r="NTR1187" s="17"/>
      <c r="NTS1187" s="17"/>
      <c r="NTT1187" s="17"/>
      <c r="NTU1187" s="17"/>
      <c r="NTV1187" s="17"/>
      <c r="NTW1187" s="17"/>
      <c r="NTX1187" s="17"/>
      <c r="NTY1187" s="17"/>
      <c r="NTZ1187" s="17"/>
      <c r="NUA1187" s="17"/>
      <c r="NUB1187" s="17"/>
      <c r="NUC1187" s="17"/>
      <c r="NUD1187" s="17"/>
      <c r="NUE1187" s="17"/>
      <c r="NUF1187" s="17"/>
      <c r="NUG1187" s="17"/>
      <c r="NUH1187" s="17"/>
      <c r="NUI1187" s="17"/>
      <c r="NUJ1187" s="17"/>
      <c r="NUK1187" s="17"/>
      <c r="NUL1187" s="17"/>
      <c r="NUM1187" s="17"/>
      <c r="NUN1187" s="17"/>
      <c r="NUO1187" s="17"/>
      <c r="NUP1187" s="17"/>
      <c r="NUQ1187" s="17"/>
      <c r="NUR1187" s="17"/>
      <c r="NUS1187" s="17"/>
      <c r="NUT1187" s="17"/>
      <c r="NUU1187" s="17"/>
      <c r="NUV1187" s="17"/>
      <c r="NUW1187" s="17"/>
      <c r="NUX1187" s="17"/>
      <c r="NUY1187" s="17"/>
      <c r="NUZ1187" s="17"/>
      <c r="NVA1187" s="17"/>
      <c r="NVB1187" s="17"/>
      <c r="NVC1187" s="17"/>
      <c r="NVD1187" s="17"/>
      <c r="NVE1187" s="17"/>
      <c r="NVF1187" s="17"/>
      <c r="NVG1187" s="17"/>
      <c r="NVH1187" s="17"/>
      <c r="NVI1187" s="17"/>
      <c r="NVJ1187" s="17"/>
      <c r="NVK1187" s="17"/>
      <c r="NVL1187" s="17"/>
      <c r="NVM1187" s="17"/>
      <c r="NVN1187" s="17"/>
      <c r="NVO1187" s="17"/>
      <c r="NVP1187" s="17"/>
      <c r="NVQ1187" s="17"/>
      <c r="NVR1187" s="17"/>
      <c r="NVS1187" s="17"/>
      <c r="NVT1187" s="17"/>
      <c r="NVU1187" s="17"/>
      <c r="NVV1187" s="17"/>
      <c r="NVW1187" s="17"/>
      <c r="NVX1187" s="17"/>
      <c r="NVY1187" s="17"/>
      <c r="NVZ1187" s="17"/>
      <c r="NWA1187" s="17"/>
      <c r="NWB1187" s="17"/>
      <c r="NWC1187" s="17"/>
      <c r="NWD1187" s="17"/>
      <c r="NWE1187" s="17"/>
      <c r="NWF1187" s="17"/>
      <c r="NWG1187" s="17"/>
      <c r="NWH1187" s="17"/>
      <c r="NWI1187" s="17"/>
      <c r="NWJ1187" s="17"/>
      <c r="NWK1187" s="17"/>
      <c r="NWL1187" s="17"/>
      <c r="NWM1187" s="17"/>
      <c r="NWN1187" s="17"/>
      <c r="NWO1187" s="17"/>
      <c r="NWP1187" s="17"/>
      <c r="NWQ1187" s="17"/>
      <c r="NWR1187" s="17"/>
      <c r="NWS1187" s="17"/>
      <c r="NWT1187" s="17"/>
      <c r="NWU1187" s="17"/>
      <c r="NWV1187" s="17"/>
      <c r="NWW1187" s="17"/>
      <c r="NWX1187" s="17"/>
      <c r="NWY1187" s="17"/>
      <c r="NWZ1187" s="17"/>
      <c r="NXA1187" s="17"/>
      <c r="NXB1187" s="17"/>
      <c r="NXC1187" s="17"/>
      <c r="NXD1187" s="17"/>
      <c r="NXE1187" s="17"/>
      <c r="NXF1187" s="17"/>
      <c r="NXG1187" s="17"/>
      <c r="NXH1187" s="17"/>
      <c r="NXI1187" s="17"/>
      <c r="NXJ1187" s="17"/>
      <c r="NXK1187" s="17"/>
      <c r="NXL1187" s="17"/>
      <c r="NXM1187" s="17"/>
      <c r="NXN1187" s="17"/>
      <c r="NXO1187" s="17"/>
      <c r="NXP1187" s="17"/>
      <c r="NXQ1187" s="17"/>
      <c r="NXR1187" s="17"/>
      <c r="NXS1187" s="17"/>
      <c r="NXT1187" s="17"/>
      <c r="NXU1187" s="17"/>
      <c r="NXV1187" s="17"/>
      <c r="NXW1187" s="17"/>
      <c r="NXX1187" s="17"/>
      <c r="NXY1187" s="17"/>
      <c r="NXZ1187" s="17"/>
      <c r="NYA1187" s="17"/>
      <c r="NYB1187" s="17"/>
      <c r="NYC1187" s="17"/>
      <c r="NYD1187" s="17"/>
      <c r="NYE1187" s="17"/>
      <c r="NYF1187" s="17"/>
      <c r="NYG1187" s="17"/>
      <c r="NYH1187" s="17"/>
      <c r="NYI1187" s="17"/>
      <c r="NYJ1187" s="17"/>
      <c r="NYK1187" s="17"/>
      <c r="NYL1187" s="17"/>
      <c r="NYM1187" s="17"/>
      <c r="NYN1187" s="17"/>
      <c r="NYO1187" s="17"/>
      <c r="NYP1187" s="17"/>
      <c r="NYQ1187" s="17"/>
      <c r="NYR1187" s="17"/>
      <c r="NYS1187" s="17"/>
      <c r="NYT1187" s="17"/>
      <c r="NYU1187" s="17"/>
      <c r="NYV1187" s="17"/>
      <c r="NYW1187" s="17"/>
      <c r="NYX1187" s="17"/>
      <c r="NYY1187" s="17"/>
      <c r="NYZ1187" s="17"/>
      <c r="NZA1187" s="17"/>
      <c r="NZB1187" s="17"/>
      <c r="NZC1187" s="17"/>
      <c r="NZD1187" s="17"/>
      <c r="NZE1187" s="17"/>
      <c r="NZF1187" s="17"/>
      <c r="NZG1187" s="17"/>
      <c r="NZH1187" s="17"/>
      <c r="NZI1187" s="17"/>
      <c r="NZJ1187" s="17"/>
      <c r="NZK1187" s="17"/>
      <c r="NZL1187" s="17"/>
      <c r="NZM1187" s="17"/>
      <c r="NZN1187" s="17"/>
      <c r="NZO1187" s="17"/>
      <c r="NZP1187" s="17"/>
      <c r="NZQ1187" s="17"/>
      <c r="NZR1187" s="17"/>
      <c r="NZS1187" s="17"/>
      <c r="NZT1187" s="17"/>
      <c r="NZU1187" s="17"/>
      <c r="NZV1187" s="17"/>
      <c r="NZW1187" s="17"/>
      <c r="NZX1187" s="17"/>
      <c r="NZY1187" s="17"/>
      <c r="NZZ1187" s="17"/>
      <c r="OAA1187" s="17"/>
      <c r="OAB1187" s="17"/>
      <c r="OAC1187" s="17"/>
      <c r="OAD1187" s="17"/>
      <c r="OAE1187" s="17"/>
      <c r="OAF1187" s="17"/>
      <c r="OAG1187" s="17"/>
      <c r="OAH1187" s="17"/>
      <c r="OAI1187" s="17"/>
      <c r="OAJ1187" s="17"/>
      <c r="OAK1187" s="17"/>
      <c r="OAL1187" s="17"/>
      <c r="OAM1187" s="17"/>
      <c r="OAN1187" s="17"/>
      <c r="OAO1187" s="17"/>
      <c r="OAP1187" s="17"/>
      <c r="OAQ1187" s="17"/>
      <c r="OAR1187" s="17"/>
      <c r="OAS1187" s="17"/>
      <c r="OAT1187" s="17"/>
      <c r="OAU1187" s="17"/>
      <c r="OAV1187" s="17"/>
      <c r="OAW1187" s="17"/>
      <c r="OAX1187" s="17"/>
      <c r="OAY1187" s="17"/>
      <c r="OAZ1187" s="17"/>
      <c r="OBA1187" s="17"/>
      <c r="OBB1187" s="17"/>
      <c r="OBC1187" s="17"/>
      <c r="OBD1187" s="17"/>
      <c r="OBE1187" s="17"/>
      <c r="OBF1187" s="17"/>
      <c r="OBG1187" s="17"/>
      <c r="OBH1187" s="17"/>
      <c r="OBI1187" s="17"/>
      <c r="OBJ1187" s="17"/>
      <c r="OBK1187" s="17"/>
      <c r="OBL1187" s="17"/>
      <c r="OBM1187" s="17"/>
      <c r="OBN1187" s="17"/>
      <c r="OBO1187" s="17"/>
      <c r="OBP1187" s="17"/>
      <c r="OBQ1187" s="17"/>
      <c r="OBR1187" s="17"/>
      <c r="OBS1187" s="17"/>
      <c r="OBT1187" s="17"/>
      <c r="OBU1187" s="17"/>
      <c r="OBV1187" s="17"/>
      <c r="OBW1187" s="17"/>
      <c r="OBX1187" s="17"/>
      <c r="OBY1187" s="17"/>
      <c r="OBZ1187" s="17"/>
      <c r="OCA1187" s="17"/>
      <c r="OCB1187" s="17"/>
      <c r="OCC1187" s="17"/>
      <c r="OCD1187" s="17"/>
      <c r="OCE1187" s="17"/>
      <c r="OCF1187" s="17"/>
      <c r="OCG1187" s="17"/>
      <c r="OCH1187" s="17"/>
      <c r="OCI1187" s="17"/>
      <c r="OCJ1187" s="17"/>
      <c r="OCK1187" s="17"/>
      <c r="OCL1187" s="17"/>
      <c r="OCM1187" s="17"/>
      <c r="OCN1187" s="17"/>
      <c r="OCO1187" s="17"/>
      <c r="OCP1187" s="17"/>
      <c r="OCQ1187" s="17"/>
      <c r="OCR1187" s="17"/>
      <c r="OCS1187" s="17"/>
      <c r="OCT1187" s="17"/>
      <c r="OCU1187" s="17"/>
      <c r="OCV1187" s="17"/>
      <c r="OCW1187" s="17"/>
      <c r="OCX1187" s="17"/>
      <c r="OCY1187" s="17"/>
      <c r="OCZ1187" s="17"/>
      <c r="ODA1187" s="17"/>
      <c r="ODB1187" s="17"/>
      <c r="ODC1187" s="17"/>
      <c r="ODD1187" s="17"/>
      <c r="ODE1187" s="17"/>
      <c r="ODF1187" s="17"/>
      <c r="ODG1187" s="17"/>
      <c r="ODH1187" s="17"/>
      <c r="ODI1187" s="17"/>
      <c r="ODJ1187" s="17"/>
      <c r="ODK1187" s="17"/>
      <c r="ODL1187" s="17"/>
      <c r="ODM1187" s="17"/>
      <c r="ODN1187" s="17"/>
      <c r="ODO1187" s="17"/>
      <c r="ODP1187" s="17"/>
      <c r="ODQ1187" s="17"/>
      <c r="ODR1187" s="17"/>
      <c r="ODS1187" s="17"/>
      <c r="ODT1187" s="17"/>
      <c r="ODU1187" s="17"/>
      <c r="ODV1187" s="17"/>
      <c r="ODW1187" s="17"/>
      <c r="ODX1187" s="17"/>
      <c r="ODY1187" s="17"/>
      <c r="ODZ1187" s="17"/>
      <c r="OEA1187" s="17"/>
      <c r="OEB1187" s="17"/>
      <c r="OEC1187" s="17"/>
      <c r="OED1187" s="17"/>
      <c r="OEE1187" s="17"/>
      <c r="OEF1187" s="17"/>
      <c r="OEG1187" s="17"/>
      <c r="OEH1187" s="17"/>
      <c r="OEI1187" s="17"/>
      <c r="OEJ1187" s="17"/>
      <c r="OEK1187" s="17"/>
      <c r="OEL1187" s="17"/>
      <c r="OEM1187" s="17"/>
      <c r="OEN1187" s="17"/>
      <c r="OEO1187" s="17"/>
      <c r="OEP1187" s="17"/>
      <c r="OEQ1187" s="17"/>
      <c r="OER1187" s="17"/>
      <c r="OES1187" s="17"/>
      <c r="OET1187" s="17"/>
      <c r="OEU1187" s="17"/>
      <c r="OEV1187" s="17"/>
      <c r="OEW1187" s="17"/>
      <c r="OEX1187" s="17"/>
      <c r="OEY1187" s="17"/>
      <c r="OEZ1187" s="17"/>
      <c r="OFA1187" s="17"/>
      <c r="OFB1187" s="17"/>
      <c r="OFC1187" s="17"/>
      <c r="OFD1187" s="17"/>
      <c r="OFE1187" s="17"/>
      <c r="OFF1187" s="17"/>
      <c r="OFG1187" s="17"/>
      <c r="OFH1187" s="17"/>
      <c r="OFI1187" s="17"/>
      <c r="OFJ1187" s="17"/>
      <c r="OFK1187" s="17"/>
      <c r="OFL1187" s="17"/>
      <c r="OFM1187" s="17"/>
      <c r="OFN1187" s="17"/>
      <c r="OFO1187" s="17"/>
      <c r="OFP1187" s="17"/>
      <c r="OFQ1187" s="17"/>
      <c r="OFR1187" s="17"/>
      <c r="OFS1187" s="17"/>
      <c r="OFT1187" s="17"/>
      <c r="OFU1187" s="17"/>
      <c r="OFV1187" s="17"/>
      <c r="OFW1187" s="17"/>
      <c r="OFX1187" s="17"/>
      <c r="OFY1187" s="17"/>
      <c r="OFZ1187" s="17"/>
      <c r="OGA1187" s="17"/>
      <c r="OGB1187" s="17"/>
      <c r="OGC1187" s="17"/>
      <c r="OGD1187" s="17"/>
      <c r="OGE1187" s="17"/>
      <c r="OGF1187" s="17"/>
      <c r="OGG1187" s="17"/>
      <c r="OGH1187" s="17"/>
      <c r="OGI1187" s="17"/>
      <c r="OGJ1187" s="17"/>
      <c r="OGK1187" s="17"/>
      <c r="OGL1187" s="17"/>
      <c r="OGM1187" s="17"/>
      <c r="OGN1187" s="17"/>
      <c r="OGO1187" s="17"/>
      <c r="OGP1187" s="17"/>
      <c r="OGQ1187" s="17"/>
      <c r="OGR1187" s="17"/>
      <c r="OGS1187" s="17"/>
      <c r="OGT1187" s="17"/>
      <c r="OGU1187" s="17"/>
      <c r="OGV1187" s="17"/>
      <c r="OGW1187" s="17"/>
      <c r="OGX1187" s="17"/>
      <c r="OGY1187" s="17"/>
      <c r="OGZ1187" s="17"/>
      <c r="OHA1187" s="17"/>
      <c r="OHB1187" s="17"/>
      <c r="OHC1187" s="17"/>
      <c r="OHD1187" s="17"/>
      <c r="OHE1187" s="17"/>
      <c r="OHF1187" s="17"/>
      <c r="OHG1187" s="17"/>
      <c r="OHH1187" s="17"/>
      <c r="OHI1187" s="17"/>
      <c r="OHJ1187" s="17"/>
      <c r="OHK1187" s="17"/>
      <c r="OHL1187" s="17"/>
      <c r="OHM1187" s="17"/>
      <c r="OHN1187" s="17"/>
      <c r="OHO1187" s="17"/>
      <c r="OHP1187" s="17"/>
      <c r="OHQ1187" s="17"/>
      <c r="OHR1187" s="17"/>
      <c r="OHS1187" s="17"/>
      <c r="OHT1187" s="17"/>
      <c r="OHU1187" s="17"/>
      <c r="OHV1187" s="17"/>
      <c r="OHW1187" s="17"/>
      <c r="OHX1187" s="17"/>
      <c r="OHY1187" s="17"/>
      <c r="OHZ1187" s="17"/>
      <c r="OIA1187" s="17"/>
      <c r="OIB1187" s="17"/>
      <c r="OIC1187" s="17"/>
      <c r="OID1187" s="17"/>
      <c r="OIE1187" s="17"/>
      <c r="OIF1187" s="17"/>
      <c r="OIG1187" s="17"/>
      <c r="OIH1187" s="17"/>
      <c r="OII1187" s="17"/>
      <c r="OIJ1187" s="17"/>
      <c r="OIK1187" s="17"/>
      <c r="OIL1187" s="17"/>
      <c r="OIM1187" s="17"/>
      <c r="OIN1187" s="17"/>
      <c r="OIO1187" s="17"/>
      <c r="OIP1187" s="17"/>
      <c r="OIQ1187" s="17"/>
      <c r="OIR1187" s="17"/>
      <c r="OIS1187" s="17"/>
      <c r="OIT1187" s="17"/>
      <c r="OIU1187" s="17"/>
      <c r="OIV1187" s="17"/>
      <c r="OIW1187" s="17"/>
      <c r="OIX1187" s="17"/>
      <c r="OIY1187" s="17"/>
      <c r="OIZ1187" s="17"/>
      <c r="OJA1187" s="17"/>
      <c r="OJB1187" s="17"/>
      <c r="OJC1187" s="17"/>
      <c r="OJD1187" s="17"/>
      <c r="OJE1187" s="17"/>
      <c r="OJF1187" s="17"/>
      <c r="OJG1187" s="17"/>
      <c r="OJH1187" s="17"/>
      <c r="OJI1187" s="17"/>
      <c r="OJJ1187" s="17"/>
      <c r="OJK1187" s="17"/>
      <c r="OJL1187" s="17"/>
      <c r="OJM1187" s="17"/>
      <c r="OJN1187" s="17"/>
      <c r="OJO1187" s="17"/>
      <c r="OJP1187" s="17"/>
      <c r="OJQ1187" s="17"/>
      <c r="OJR1187" s="17"/>
      <c r="OJS1187" s="17"/>
      <c r="OJT1187" s="17"/>
      <c r="OJU1187" s="17"/>
      <c r="OJV1187" s="17"/>
      <c r="OJW1187" s="17"/>
      <c r="OJX1187" s="17"/>
      <c r="OJY1187" s="17"/>
      <c r="OJZ1187" s="17"/>
      <c r="OKA1187" s="17"/>
      <c r="OKB1187" s="17"/>
      <c r="OKC1187" s="17"/>
      <c r="OKD1187" s="17"/>
      <c r="OKE1187" s="17"/>
      <c r="OKF1187" s="17"/>
      <c r="OKG1187" s="17"/>
      <c r="OKH1187" s="17"/>
      <c r="OKI1187" s="17"/>
      <c r="OKJ1187" s="17"/>
      <c r="OKK1187" s="17"/>
      <c r="OKL1187" s="17"/>
      <c r="OKM1187" s="17"/>
      <c r="OKN1187" s="17"/>
      <c r="OKO1187" s="17"/>
      <c r="OKP1187" s="17"/>
      <c r="OKQ1187" s="17"/>
      <c r="OKR1187" s="17"/>
      <c r="OKS1187" s="17"/>
      <c r="OKT1187" s="17"/>
      <c r="OKU1187" s="17"/>
      <c r="OKV1187" s="17"/>
      <c r="OKW1187" s="17"/>
      <c r="OKX1187" s="17"/>
      <c r="OKY1187" s="17"/>
      <c r="OKZ1187" s="17"/>
      <c r="OLA1187" s="17"/>
      <c r="OLB1187" s="17"/>
      <c r="OLC1187" s="17"/>
      <c r="OLD1187" s="17"/>
      <c r="OLE1187" s="17"/>
      <c r="OLF1187" s="17"/>
      <c r="OLG1187" s="17"/>
      <c r="OLH1187" s="17"/>
      <c r="OLI1187" s="17"/>
      <c r="OLJ1187" s="17"/>
      <c r="OLK1187" s="17"/>
      <c r="OLL1187" s="17"/>
      <c r="OLM1187" s="17"/>
      <c r="OLN1187" s="17"/>
      <c r="OLO1187" s="17"/>
      <c r="OLP1187" s="17"/>
      <c r="OLQ1187" s="17"/>
      <c r="OLR1187" s="17"/>
      <c r="OLS1187" s="17"/>
      <c r="OLT1187" s="17"/>
      <c r="OLU1187" s="17"/>
      <c r="OLV1187" s="17"/>
      <c r="OLW1187" s="17"/>
      <c r="OLX1187" s="17"/>
      <c r="OLY1187" s="17"/>
      <c r="OLZ1187" s="17"/>
      <c r="OMA1187" s="17"/>
      <c r="OMB1187" s="17"/>
      <c r="OMC1187" s="17"/>
      <c r="OMD1187" s="17"/>
      <c r="OME1187" s="17"/>
      <c r="OMF1187" s="17"/>
      <c r="OMG1187" s="17"/>
      <c r="OMH1187" s="17"/>
      <c r="OMI1187" s="17"/>
      <c r="OMJ1187" s="17"/>
      <c r="OMK1187" s="17"/>
      <c r="OML1187" s="17"/>
      <c r="OMM1187" s="17"/>
      <c r="OMN1187" s="17"/>
      <c r="OMO1187" s="17"/>
      <c r="OMP1187" s="17"/>
      <c r="OMQ1187" s="17"/>
      <c r="OMR1187" s="17"/>
      <c r="OMS1187" s="17"/>
      <c r="OMT1187" s="17"/>
      <c r="OMU1187" s="17"/>
      <c r="OMV1187" s="17"/>
      <c r="OMW1187" s="17"/>
      <c r="OMX1187" s="17"/>
      <c r="OMY1187" s="17"/>
      <c r="OMZ1187" s="17"/>
      <c r="ONA1187" s="17"/>
      <c r="ONB1187" s="17"/>
      <c r="ONC1187" s="17"/>
      <c r="OND1187" s="17"/>
      <c r="ONE1187" s="17"/>
      <c r="ONF1187" s="17"/>
      <c r="ONG1187" s="17"/>
      <c r="ONH1187" s="17"/>
      <c r="ONI1187" s="17"/>
      <c r="ONJ1187" s="17"/>
      <c r="ONK1187" s="17"/>
      <c r="ONL1187" s="17"/>
      <c r="ONM1187" s="17"/>
      <c r="ONN1187" s="17"/>
      <c r="ONO1187" s="17"/>
      <c r="ONP1187" s="17"/>
      <c r="ONQ1187" s="17"/>
      <c r="ONR1187" s="17"/>
      <c r="ONS1187" s="17"/>
      <c r="ONT1187" s="17"/>
      <c r="ONU1187" s="17"/>
      <c r="ONV1187" s="17"/>
      <c r="ONW1187" s="17"/>
      <c r="ONX1187" s="17"/>
      <c r="ONY1187" s="17"/>
      <c r="ONZ1187" s="17"/>
      <c r="OOA1187" s="17"/>
      <c r="OOB1187" s="17"/>
      <c r="OOC1187" s="17"/>
      <c r="OOD1187" s="17"/>
      <c r="OOE1187" s="17"/>
      <c r="OOF1187" s="17"/>
      <c r="OOG1187" s="17"/>
      <c r="OOH1187" s="17"/>
      <c r="OOI1187" s="17"/>
      <c r="OOJ1187" s="17"/>
      <c r="OOK1187" s="17"/>
      <c r="OOL1187" s="17"/>
      <c r="OOM1187" s="17"/>
      <c r="OON1187" s="17"/>
      <c r="OOO1187" s="17"/>
      <c r="OOP1187" s="17"/>
      <c r="OOQ1187" s="17"/>
      <c r="OOR1187" s="17"/>
      <c r="OOS1187" s="17"/>
      <c r="OOT1187" s="17"/>
      <c r="OOU1187" s="17"/>
      <c r="OOV1187" s="17"/>
      <c r="OOW1187" s="17"/>
      <c r="OOX1187" s="17"/>
      <c r="OOY1187" s="17"/>
      <c r="OOZ1187" s="17"/>
      <c r="OPA1187" s="17"/>
      <c r="OPB1187" s="17"/>
      <c r="OPC1187" s="17"/>
      <c r="OPD1187" s="17"/>
      <c r="OPE1187" s="17"/>
      <c r="OPF1187" s="17"/>
      <c r="OPG1187" s="17"/>
      <c r="OPH1187" s="17"/>
      <c r="OPI1187" s="17"/>
      <c r="OPJ1187" s="17"/>
      <c r="OPK1187" s="17"/>
      <c r="OPL1187" s="17"/>
      <c r="OPM1187" s="17"/>
      <c r="OPN1187" s="17"/>
      <c r="OPO1187" s="17"/>
      <c r="OPP1187" s="17"/>
      <c r="OPQ1187" s="17"/>
      <c r="OPR1187" s="17"/>
      <c r="OPS1187" s="17"/>
      <c r="OPT1187" s="17"/>
      <c r="OPU1187" s="17"/>
      <c r="OPV1187" s="17"/>
      <c r="OPW1187" s="17"/>
      <c r="OPX1187" s="17"/>
      <c r="OPY1187" s="17"/>
      <c r="OPZ1187" s="17"/>
      <c r="OQA1187" s="17"/>
      <c r="OQB1187" s="17"/>
      <c r="OQC1187" s="17"/>
      <c r="OQD1187" s="17"/>
      <c r="OQE1187" s="17"/>
      <c r="OQF1187" s="17"/>
      <c r="OQG1187" s="17"/>
      <c r="OQH1187" s="17"/>
      <c r="OQI1187" s="17"/>
      <c r="OQJ1187" s="17"/>
      <c r="OQK1187" s="17"/>
      <c r="OQL1187" s="17"/>
      <c r="OQM1187" s="17"/>
      <c r="OQN1187" s="17"/>
      <c r="OQO1187" s="17"/>
      <c r="OQP1187" s="17"/>
      <c r="OQQ1187" s="17"/>
      <c r="OQR1187" s="17"/>
      <c r="OQS1187" s="17"/>
      <c r="OQT1187" s="17"/>
      <c r="OQU1187" s="17"/>
      <c r="OQV1187" s="17"/>
      <c r="OQW1187" s="17"/>
      <c r="OQX1187" s="17"/>
      <c r="OQY1187" s="17"/>
      <c r="OQZ1187" s="17"/>
      <c r="ORA1187" s="17"/>
      <c r="ORB1187" s="17"/>
      <c r="ORC1187" s="17"/>
      <c r="ORD1187" s="17"/>
      <c r="ORE1187" s="17"/>
      <c r="ORF1187" s="17"/>
      <c r="ORG1187" s="17"/>
      <c r="ORH1187" s="17"/>
      <c r="ORI1187" s="17"/>
      <c r="ORJ1187" s="17"/>
      <c r="ORK1187" s="17"/>
      <c r="ORL1187" s="17"/>
      <c r="ORM1187" s="17"/>
      <c r="ORN1187" s="17"/>
      <c r="ORO1187" s="17"/>
      <c r="ORP1187" s="17"/>
      <c r="ORQ1187" s="17"/>
      <c r="ORR1187" s="17"/>
      <c r="ORS1187" s="17"/>
      <c r="ORT1187" s="17"/>
      <c r="ORU1187" s="17"/>
      <c r="ORV1187" s="17"/>
      <c r="ORW1187" s="17"/>
      <c r="ORX1187" s="17"/>
      <c r="ORY1187" s="17"/>
      <c r="ORZ1187" s="17"/>
      <c r="OSA1187" s="17"/>
      <c r="OSB1187" s="17"/>
      <c r="OSC1187" s="17"/>
      <c r="OSD1187" s="17"/>
      <c r="OSE1187" s="17"/>
      <c r="OSF1187" s="17"/>
      <c r="OSG1187" s="17"/>
      <c r="OSH1187" s="17"/>
      <c r="OSI1187" s="17"/>
      <c r="OSJ1187" s="17"/>
      <c r="OSK1187" s="17"/>
      <c r="OSL1187" s="17"/>
      <c r="OSM1187" s="17"/>
      <c r="OSN1187" s="17"/>
      <c r="OSO1187" s="17"/>
      <c r="OSP1187" s="17"/>
      <c r="OSQ1187" s="17"/>
      <c r="OSR1187" s="17"/>
      <c r="OSS1187" s="17"/>
      <c r="OST1187" s="17"/>
      <c r="OSU1187" s="17"/>
      <c r="OSV1187" s="17"/>
      <c r="OSW1187" s="17"/>
      <c r="OSX1187" s="17"/>
      <c r="OSY1187" s="17"/>
      <c r="OSZ1187" s="17"/>
      <c r="OTA1187" s="17"/>
      <c r="OTB1187" s="17"/>
      <c r="OTC1187" s="17"/>
      <c r="OTD1187" s="17"/>
      <c r="OTE1187" s="17"/>
      <c r="OTF1187" s="17"/>
      <c r="OTG1187" s="17"/>
      <c r="OTH1187" s="17"/>
      <c r="OTI1187" s="17"/>
      <c r="OTJ1187" s="17"/>
      <c r="OTK1187" s="17"/>
      <c r="OTL1187" s="17"/>
      <c r="OTM1187" s="17"/>
      <c r="OTN1187" s="17"/>
      <c r="OTO1187" s="17"/>
      <c r="OTP1187" s="17"/>
      <c r="OTQ1187" s="17"/>
      <c r="OTR1187" s="17"/>
      <c r="OTS1187" s="17"/>
      <c r="OTT1187" s="17"/>
      <c r="OTU1187" s="17"/>
      <c r="OTV1187" s="17"/>
      <c r="OTW1187" s="17"/>
      <c r="OTX1187" s="17"/>
      <c r="OTY1187" s="17"/>
      <c r="OTZ1187" s="17"/>
      <c r="OUA1187" s="17"/>
      <c r="OUB1187" s="17"/>
      <c r="OUC1187" s="17"/>
      <c r="OUD1187" s="17"/>
      <c r="OUE1187" s="17"/>
      <c r="OUF1187" s="17"/>
      <c r="OUG1187" s="17"/>
      <c r="OUH1187" s="17"/>
      <c r="OUI1187" s="17"/>
      <c r="OUJ1187" s="17"/>
      <c r="OUK1187" s="17"/>
      <c r="OUL1187" s="17"/>
      <c r="OUM1187" s="17"/>
      <c r="OUN1187" s="17"/>
      <c r="OUO1187" s="17"/>
      <c r="OUP1187" s="17"/>
      <c r="OUQ1187" s="17"/>
      <c r="OUR1187" s="17"/>
      <c r="OUS1187" s="17"/>
      <c r="OUT1187" s="17"/>
      <c r="OUU1187" s="17"/>
      <c r="OUV1187" s="17"/>
      <c r="OUW1187" s="17"/>
      <c r="OUX1187" s="17"/>
      <c r="OUY1187" s="17"/>
      <c r="OUZ1187" s="17"/>
      <c r="OVA1187" s="17"/>
      <c r="OVB1187" s="17"/>
      <c r="OVC1187" s="17"/>
      <c r="OVD1187" s="17"/>
      <c r="OVE1187" s="17"/>
      <c r="OVF1187" s="17"/>
      <c r="OVG1187" s="17"/>
      <c r="OVH1187" s="17"/>
      <c r="OVI1187" s="17"/>
      <c r="OVJ1187" s="17"/>
      <c r="OVK1187" s="17"/>
      <c r="OVL1187" s="17"/>
      <c r="OVM1187" s="17"/>
      <c r="OVN1187" s="17"/>
      <c r="OVO1187" s="17"/>
      <c r="OVP1187" s="17"/>
      <c r="OVQ1187" s="17"/>
      <c r="OVR1187" s="17"/>
      <c r="OVS1187" s="17"/>
      <c r="OVT1187" s="17"/>
      <c r="OVU1187" s="17"/>
      <c r="OVV1187" s="17"/>
      <c r="OVW1187" s="17"/>
      <c r="OVX1187" s="17"/>
      <c r="OVY1187" s="17"/>
      <c r="OVZ1187" s="17"/>
      <c r="OWA1187" s="17"/>
      <c r="OWB1187" s="17"/>
      <c r="OWC1187" s="17"/>
      <c r="OWD1187" s="17"/>
      <c r="OWE1187" s="17"/>
      <c r="OWF1187" s="17"/>
      <c r="OWG1187" s="17"/>
      <c r="OWH1187" s="17"/>
      <c r="OWI1187" s="17"/>
      <c r="OWJ1187" s="17"/>
      <c r="OWK1187" s="17"/>
      <c r="OWL1187" s="17"/>
      <c r="OWM1187" s="17"/>
      <c r="OWN1187" s="17"/>
      <c r="OWO1187" s="17"/>
      <c r="OWP1187" s="17"/>
      <c r="OWQ1187" s="17"/>
      <c r="OWR1187" s="17"/>
      <c r="OWS1187" s="17"/>
      <c r="OWT1187" s="17"/>
      <c r="OWU1187" s="17"/>
      <c r="OWV1187" s="17"/>
      <c r="OWW1187" s="17"/>
      <c r="OWX1187" s="17"/>
      <c r="OWY1187" s="17"/>
      <c r="OWZ1187" s="17"/>
      <c r="OXA1187" s="17"/>
      <c r="OXB1187" s="17"/>
      <c r="OXC1187" s="17"/>
      <c r="OXD1187" s="17"/>
      <c r="OXE1187" s="17"/>
      <c r="OXF1187" s="17"/>
      <c r="OXG1187" s="17"/>
      <c r="OXH1187" s="17"/>
      <c r="OXI1187" s="17"/>
      <c r="OXJ1187" s="17"/>
      <c r="OXK1187" s="17"/>
      <c r="OXL1187" s="17"/>
      <c r="OXM1187" s="17"/>
      <c r="OXN1187" s="17"/>
      <c r="OXO1187" s="17"/>
      <c r="OXP1187" s="17"/>
      <c r="OXQ1187" s="17"/>
      <c r="OXR1187" s="17"/>
      <c r="OXS1187" s="17"/>
      <c r="OXT1187" s="17"/>
      <c r="OXU1187" s="17"/>
      <c r="OXV1187" s="17"/>
      <c r="OXW1187" s="17"/>
      <c r="OXX1187" s="17"/>
      <c r="OXY1187" s="17"/>
      <c r="OXZ1187" s="17"/>
      <c r="OYA1187" s="17"/>
      <c r="OYB1187" s="17"/>
      <c r="OYC1187" s="17"/>
      <c r="OYD1187" s="17"/>
      <c r="OYE1187" s="17"/>
      <c r="OYF1187" s="17"/>
      <c r="OYG1187" s="17"/>
      <c r="OYH1187" s="17"/>
      <c r="OYI1187" s="17"/>
      <c r="OYJ1187" s="17"/>
      <c r="OYK1187" s="17"/>
      <c r="OYL1187" s="17"/>
      <c r="OYM1187" s="17"/>
      <c r="OYN1187" s="17"/>
      <c r="OYO1187" s="17"/>
      <c r="OYP1187" s="17"/>
      <c r="OYQ1187" s="17"/>
      <c r="OYR1187" s="17"/>
      <c r="OYS1187" s="17"/>
      <c r="OYT1187" s="17"/>
      <c r="OYU1187" s="17"/>
      <c r="OYV1187" s="17"/>
      <c r="OYW1187" s="17"/>
      <c r="OYX1187" s="17"/>
      <c r="OYY1187" s="17"/>
      <c r="OYZ1187" s="17"/>
      <c r="OZA1187" s="17"/>
      <c r="OZB1187" s="17"/>
      <c r="OZC1187" s="17"/>
      <c r="OZD1187" s="17"/>
      <c r="OZE1187" s="17"/>
      <c r="OZF1187" s="17"/>
      <c r="OZG1187" s="17"/>
      <c r="OZH1187" s="17"/>
      <c r="OZI1187" s="17"/>
      <c r="OZJ1187" s="17"/>
      <c r="OZK1187" s="17"/>
      <c r="OZL1187" s="17"/>
      <c r="OZM1187" s="17"/>
      <c r="OZN1187" s="17"/>
      <c r="OZO1187" s="17"/>
      <c r="OZP1187" s="17"/>
      <c r="OZQ1187" s="17"/>
      <c r="OZR1187" s="17"/>
      <c r="OZS1187" s="17"/>
      <c r="OZT1187" s="17"/>
      <c r="OZU1187" s="17"/>
      <c r="OZV1187" s="17"/>
      <c r="OZW1187" s="17"/>
      <c r="OZX1187" s="17"/>
      <c r="OZY1187" s="17"/>
      <c r="OZZ1187" s="17"/>
      <c r="PAA1187" s="17"/>
      <c r="PAB1187" s="17"/>
      <c r="PAC1187" s="17"/>
      <c r="PAD1187" s="17"/>
      <c r="PAE1187" s="17"/>
      <c r="PAF1187" s="17"/>
      <c r="PAG1187" s="17"/>
      <c r="PAH1187" s="17"/>
      <c r="PAI1187" s="17"/>
      <c r="PAJ1187" s="17"/>
      <c r="PAK1187" s="17"/>
      <c r="PAL1187" s="17"/>
      <c r="PAM1187" s="17"/>
      <c r="PAN1187" s="17"/>
      <c r="PAO1187" s="17"/>
      <c r="PAP1187" s="17"/>
      <c r="PAQ1187" s="17"/>
      <c r="PAR1187" s="17"/>
      <c r="PAS1187" s="17"/>
      <c r="PAT1187" s="17"/>
      <c r="PAU1187" s="17"/>
      <c r="PAV1187" s="17"/>
      <c r="PAW1187" s="17"/>
      <c r="PAX1187" s="17"/>
      <c r="PAY1187" s="17"/>
      <c r="PAZ1187" s="17"/>
      <c r="PBA1187" s="17"/>
      <c r="PBB1187" s="17"/>
      <c r="PBC1187" s="17"/>
      <c r="PBD1187" s="17"/>
      <c r="PBE1187" s="17"/>
      <c r="PBF1187" s="17"/>
      <c r="PBG1187" s="17"/>
      <c r="PBH1187" s="17"/>
      <c r="PBI1187" s="17"/>
      <c r="PBJ1187" s="17"/>
      <c r="PBK1187" s="17"/>
      <c r="PBL1187" s="17"/>
      <c r="PBM1187" s="17"/>
      <c r="PBN1187" s="17"/>
      <c r="PBO1187" s="17"/>
      <c r="PBP1187" s="17"/>
      <c r="PBQ1187" s="17"/>
      <c r="PBR1187" s="17"/>
      <c r="PBS1187" s="17"/>
      <c r="PBT1187" s="17"/>
      <c r="PBU1187" s="17"/>
      <c r="PBV1187" s="17"/>
      <c r="PBW1187" s="17"/>
      <c r="PBX1187" s="17"/>
      <c r="PBY1187" s="17"/>
      <c r="PBZ1187" s="17"/>
      <c r="PCA1187" s="17"/>
      <c r="PCB1187" s="17"/>
      <c r="PCC1187" s="17"/>
      <c r="PCD1187" s="17"/>
      <c r="PCE1187" s="17"/>
      <c r="PCF1187" s="17"/>
      <c r="PCG1187" s="17"/>
      <c r="PCH1187" s="17"/>
      <c r="PCI1187" s="17"/>
      <c r="PCJ1187" s="17"/>
      <c r="PCK1187" s="17"/>
      <c r="PCL1187" s="17"/>
      <c r="PCM1187" s="17"/>
      <c r="PCN1187" s="17"/>
      <c r="PCO1187" s="17"/>
      <c r="PCP1187" s="17"/>
      <c r="PCQ1187" s="17"/>
      <c r="PCR1187" s="17"/>
      <c r="PCS1187" s="17"/>
      <c r="PCT1187" s="17"/>
      <c r="PCU1187" s="17"/>
      <c r="PCV1187" s="17"/>
      <c r="PCW1187" s="17"/>
      <c r="PCX1187" s="17"/>
      <c r="PCY1187" s="17"/>
      <c r="PCZ1187" s="17"/>
      <c r="PDA1187" s="17"/>
      <c r="PDB1187" s="17"/>
      <c r="PDC1187" s="17"/>
      <c r="PDD1187" s="17"/>
      <c r="PDE1187" s="17"/>
      <c r="PDF1187" s="17"/>
      <c r="PDG1187" s="17"/>
      <c r="PDH1187" s="17"/>
      <c r="PDI1187" s="17"/>
      <c r="PDJ1187" s="17"/>
      <c r="PDK1187" s="17"/>
      <c r="PDL1187" s="17"/>
      <c r="PDM1187" s="17"/>
      <c r="PDN1187" s="17"/>
      <c r="PDO1187" s="17"/>
      <c r="PDP1187" s="17"/>
      <c r="PDQ1187" s="17"/>
      <c r="PDR1187" s="17"/>
      <c r="PDS1187" s="17"/>
      <c r="PDT1187" s="17"/>
      <c r="PDU1187" s="17"/>
      <c r="PDV1187" s="17"/>
      <c r="PDW1187" s="17"/>
      <c r="PDX1187" s="17"/>
      <c r="PDY1187" s="17"/>
      <c r="PDZ1187" s="17"/>
      <c r="PEA1187" s="17"/>
      <c r="PEB1187" s="17"/>
      <c r="PEC1187" s="17"/>
      <c r="PED1187" s="17"/>
      <c r="PEE1187" s="17"/>
      <c r="PEF1187" s="17"/>
      <c r="PEG1187" s="17"/>
      <c r="PEH1187" s="17"/>
      <c r="PEI1187" s="17"/>
      <c r="PEJ1187" s="17"/>
      <c r="PEK1187" s="17"/>
      <c r="PEL1187" s="17"/>
      <c r="PEM1187" s="17"/>
      <c r="PEN1187" s="17"/>
      <c r="PEO1187" s="17"/>
      <c r="PEP1187" s="17"/>
      <c r="PEQ1187" s="17"/>
      <c r="PER1187" s="17"/>
      <c r="PES1187" s="17"/>
      <c r="PET1187" s="17"/>
      <c r="PEU1187" s="17"/>
      <c r="PEV1187" s="17"/>
      <c r="PEW1187" s="17"/>
      <c r="PEX1187" s="17"/>
      <c r="PEY1187" s="17"/>
      <c r="PEZ1187" s="17"/>
      <c r="PFA1187" s="17"/>
      <c r="PFB1187" s="17"/>
      <c r="PFC1187" s="17"/>
      <c r="PFD1187" s="17"/>
      <c r="PFE1187" s="17"/>
      <c r="PFF1187" s="17"/>
      <c r="PFG1187" s="17"/>
      <c r="PFH1187" s="17"/>
      <c r="PFI1187" s="17"/>
      <c r="PFJ1187" s="17"/>
      <c r="PFK1187" s="17"/>
      <c r="PFL1187" s="17"/>
      <c r="PFM1187" s="17"/>
      <c r="PFN1187" s="17"/>
      <c r="PFO1187" s="17"/>
      <c r="PFP1187" s="17"/>
      <c r="PFQ1187" s="17"/>
      <c r="PFR1187" s="17"/>
      <c r="PFS1187" s="17"/>
      <c r="PFT1187" s="17"/>
      <c r="PFU1187" s="17"/>
      <c r="PFV1187" s="17"/>
      <c r="PFW1187" s="17"/>
      <c r="PFX1187" s="17"/>
      <c r="PFY1187" s="17"/>
      <c r="PFZ1187" s="17"/>
      <c r="PGA1187" s="17"/>
      <c r="PGB1187" s="17"/>
      <c r="PGC1187" s="17"/>
      <c r="PGD1187" s="17"/>
      <c r="PGE1187" s="17"/>
      <c r="PGF1187" s="17"/>
      <c r="PGG1187" s="17"/>
      <c r="PGH1187" s="17"/>
      <c r="PGI1187" s="17"/>
      <c r="PGJ1187" s="17"/>
      <c r="PGK1187" s="17"/>
      <c r="PGL1187" s="17"/>
      <c r="PGM1187" s="17"/>
      <c r="PGN1187" s="17"/>
      <c r="PGO1187" s="17"/>
      <c r="PGP1187" s="17"/>
      <c r="PGQ1187" s="17"/>
      <c r="PGR1187" s="17"/>
      <c r="PGS1187" s="17"/>
      <c r="PGT1187" s="17"/>
      <c r="PGU1187" s="17"/>
      <c r="PGV1187" s="17"/>
      <c r="PGW1187" s="17"/>
      <c r="PGX1187" s="17"/>
      <c r="PGY1187" s="17"/>
      <c r="PGZ1187" s="17"/>
      <c r="PHA1187" s="17"/>
      <c r="PHB1187" s="17"/>
      <c r="PHC1187" s="17"/>
      <c r="PHD1187" s="17"/>
      <c r="PHE1187" s="17"/>
      <c r="PHF1187" s="17"/>
      <c r="PHG1187" s="17"/>
      <c r="PHH1187" s="17"/>
      <c r="PHI1187" s="17"/>
      <c r="PHJ1187" s="17"/>
      <c r="PHK1187" s="17"/>
      <c r="PHL1187" s="17"/>
      <c r="PHM1187" s="17"/>
      <c r="PHN1187" s="17"/>
      <c r="PHO1187" s="17"/>
      <c r="PHP1187" s="17"/>
      <c r="PHQ1187" s="17"/>
      <c r="PHR1187" s="17"/>
      <c r="PHS1187" s="17"/>
      <c r="PHT1187" s="17"/>
      <c r="PHU1187" s="17"/>
      <c r="PHV1187" s="17"/>
      <c r="PHW1187" s="17"/>
      <c r="PHX1187" s="17"/>
      <c r="PHY1187" s="17"/>
      <c r="PHZ1187" s="17"/>
      <c r="PIA1187" s="17"/>
      <c r="PIB1187" s="17"/>
      <c r="PIC1187" s="17"/>
      <c r="PID1187" s="17"/>
      <c r="PIE1187" s="17"/>
      <c r="PIF1187" s="17"/>
      <c r="PIG1187" s="17"/>
      <c r="PIH1187" s="17"/>
      <c r="PII1187" s="17"/>
      <c r="PIJ1187" s="17"/>
      <c r="PIK1187" s="17"/>
      <c r="PIL1187" s="17"/>
      <c r="PIM1187" s="17"/>
      <c r="PIN1187" s="17"/>
      <c r="PIO1187" s="17"/>
      <c r="PIP1187" s="17"/>
      <c r="PIQ1187" s="17"/>
      <c r="PIR1187" s="17"/>
      <c r="PIS1187" s="17"/>
      <c r="PIT1187" s="17"/>
      <c r="PIU1187" s="17"/>
      <c r="PIV1187" s="17"/>
      <c r="PIW1187" s="17"/>
      <c r="PIX1187" s="17"/>
      <c r="PIY1187" s="17"/>
      <c r="PIZ1187" s="17"/>
      <c r="PJA1187" s="17"/>
      <c r="PJB1187" s="17"/>
      <c r="PJC1187" s="17"/>
      <c r="PJD1187" s="17"/>
      <c r="PJE1187" s="17"/>
      <c r="PJF1187" s="17"/>
      <c r="PJG1187" s="17"/>
      <c r="PJH1187" s="17"/>
      <c r="PJI1187" s="17"/>
      <c r="PJJ1187" s="17"/>
      <c r="PJK1187" s="17"/>
      <c r="PJL1187" s="17"/>
      <c r="PJM1187" s="17"/>
      <c r="PJN1187" s="17"/>
      <c r="PJO1187" s="17"/>
      <c r="PJP1187" s="17"/>
      <c r="PJQ1187" s="17"/>
      <c r="PJR1187" s="17"/>
      <c r="PJS1187" s="17"/>
      <c r="PJT1187" s="17"/>
      <c r="PJU1187" s="17"/>
      <c r="PJV1187" s="17"/>
      <c r="PJW1187" s="17"/>
      <c r="PJX1187" s="17"/>
      <c r="PJY1187" s="17"/>
      <c r="PJZ1187" s="17"/>
      <c r="PKA1187" s="17"/>
      <c r="PKB1187" s="17"/>
      <c r="PKC1187" s="17"/>
      <c r="PKD1187" s="17"/>
      <c r="PKE1187" s="17"/>
      <c r="PKF1187" s="17"/>
      <c r="PKG1187" s="17"/>
      <c r="PKH1187" s="17"/>
      <c r="PKI1187" s="17"/>
      <c r="PKJ1187" s="17"/>
      <c r="PKK1187" s="17"/>
      <c r="PKL1187" s="17"/>
      <c r="PKM1187" s="17"/>
      <c r="PKN1187" s="17"/>
      <c r="PKO1187" s="17"/>
      <c r="PKP1187" s="17"/>
      <c r="PKQ1187" s="17"/>
      <c r="PKR1187" s="17"/>
      <c r="PKS1187" s="17"/>
      <c r="PKT1187" s="17"/>
      <c r="PKU1187" s="17"/>
      <c r="PKV1187" s="17"/>
      <c r="PKW1187" s="17"/>
      <c r="PKX1187" s="17"/>
      <c r="PKY1187" s="17"/>
      <c r="PKZ1187" s="17"/>
      <c r="PLA1187" s="17"/>
      <c r="PLB1187" s="17"/>
      <c r="PLC1187" s="17"/>
      <c r="PLD1187" s="17"/>
      <c r="PLE1187" s="17"/>
      <c r="PLF1187" s="17"/>
      <c r="PLG1187" s="17"/>
      <c r="PLH1187" s="17"/>
      <c r="PLI1187" s="17"/>
      <c r="PLJ1187" s="17"/>
      <c r="PLK1187" s="17"/>
      <c r="PLL1187" s="17"/>
      <c r="PLM1187" s="17"/>
      <c r="PLN1187" s="17"/>
      <c r="PLO1187" s="17"/>
      <c r="PLP1187" s="17"/>
      <c r="PLQ1187" s="17"/>
      <c r="PLR1187" s="17"/>
      <c r="PLS1187" s="17"/>
      <c r="PLT1187" s="17"/>
      <c r="PLU1187" s="17"/>
      <c r="PLV1187" s="17"/>
      <c r="PLW1187" s="17"/>
      <c r="PLX1187" s="17"/>
      <c r="PLY1187" s="17"/>
      <c r="PLZ1187" s="17"/>
      <c r="PMA1187" s="17"/>
      <c r="PMB1187" s="17"/>
      <c r="PMC1187" s="17"/>
      <c r="PMD1187" s="17"/>
      <c r="PME1187" s="17"/>
      <c r="PMF1187" s="17"/>
      <c r="PMG1187" s="17"/>
      <c r="PMH1187" s="17"/>
      <c r="PMI1187" s="17"/>
      <c r="PMJ1187" s="17"/>
      <c r="PMK1187" s="17"/>
      <c r="PML1187" s="17"/>
      <c r="PMM1187" s="17"/>
      <c r="PMN1187" s="17"/>
      <c r="PMO1187" s="17"/>
      <c r="PMP1187" s="17"/>
      <c r="PMQ1187" s="17"/>
      <c r="PMR1187" s="17"/>
      <c r="PMS1187" s="17"/>
      <c r="PMT1187" s="17"/>
      <c r="PMU1187" s="17"/>
      <c r="PMV1187" s="17"/>
      <c r="PMW1187" s="17"/>
      <c r="PMX1187" s="17"/>
      <c r="PMY1187" s="17"/>
      <c r="PMZ1187" s="17"/>
      <c r="PNA1187" s="17"/>
      <c r="PNB1187" s="17"/>
      <c r="PNC1187" s="17"/>
      <c r="PND1187" s="17"/>
      <c r="PNE1187" s="17"/>
      <c r="PNF1187" s="17"/>
      <c r="PNG1187" s="17"/>
      <c r="PNH1187" s="17"/>
      <c r="PNI1187" s="17"/>
      <c r="PNJ1187" s="17"/>
      <c r="PNK1187" s="17"/>
      <c r="PNL1187" s="17"/>
      <c r="PNM1187" s="17"/>
      <c r="PNN1187" s="17"/>
      <c r="PNO1187" s="17"/>
      <c r="PNP1187" s="17"/>
      <c r="PNQ1187" s="17"/>
      <c r="PNR1187" s="17"/>
      <c r="PNS1187" s="17"/>
      <c r="PNT1187" s="17"/>
      <c r="PNU1187" s="17"/>
      <c r="PNV1187" s="17"/>
      <c r="PNW1187" s="17"/>
      <c r="PNX1187" s="17"/>
      <c r="PNY1187" s="17"/>
      <c r="PNZ1187" s="17"/>
      <c r="POA1187" s="17"/>
      <c r="POB1187" s="17"/>
      <c r="POC1187" s="17"/>
      <c r="POD1187" s="17"/>
      <c r="POE1187" s="17"/>
      <c r="POF1187" s="17"/>
      <c r="POG1187" s="17"/>
      <c r="POH1187" s="17"/>
      <c r="POI1187" s="17"/>
      <c r="POJ1187" s="17"/>
      <c r="POK1187" s="17"/>
      <c r="POL1187" s="17"/>
      <c r="POM1187" s="17"/>
      <c r="PON1187" s="17"/>
      <c r="POO1187" s="17"/>
      <c r="POP1187" s="17"/>
      <c r="POQ1187" s="17"/>
      <c r="POR1187" s="17"/>
      <c r="POS1187" s="17"/>
      <c r="POT1187" s="17"/>
      <c r="POU1187" s="17"/>
      <c r="POV1187" s="17"/>
      <c r="POW1187" s="17"/>
      <c r="POX1187" s="17"/>
      <c r="POY1187" s="17"/>
      <c r="POZ1187" s="17"/>
      <c r="PPA1187" s="17"/>
      <c r="PPB1187" s="17"/>
      <c r="PPC1187" s="17"/>
      <c r="PPD1187" s="17"/>
      <c r="PPE1187" s="17"/>
      <c r="PPF1187" s="17"/>
      <c r="PPG1187" s="17"/>
      <c r="PPH1187" s="17"/>
      <c r="PPI1187" s="17"/>
      <c r="PPJ1187" s="17"/>
      <c r="PPK1187" s="17"/>
      <c r="PPL1187" s="17"/>
      <c r="PPM1187" s="17"/>
      <c r="PPN1187" s="17"/>
      <c r="PPO1187" s="17"/>
      <c r="PPP1187" s="17"/>
      <c r="PPQ1187" s="17"/>
      <c r="PPR1187" s="17"/>
      <c r="PPS1187" s="17"/>
      <c r="PPT1187" s="17"/>
      <c r="PPU1187" s="17"/>
      <c r="PPV1187" s="17"/>
      <c r="PPW1187" s="17"/>
      <c r="PPX1187" s="17"/>
      <c r="PPY1187" s="17"/>
      <c r="PPZ1187" s="17"/>
      <c r="PQA1187" s="17"/>
      <c r="PQB1187" s="17"/>
      <c r="PQC1187" s="17"/>
      <c r="PQD1187" s="17"/>
      <c r="PQE1187" s="17"/>
      <c r="PQF1187" s="17"/>
      <c r="PQG1187" s="17"/>
      <c r="PQH1187" s="17"/>
      <c r="PQI1187" s="17"/>
      <c r="PQJ1187" s="17"/>
      <c r="PQK1187" s="17"/>
      <c r="PQL1187" s="17"/>
      <c r="PQM1187" s="17"/>
      <c r="PQN1187" s="17"/>
      <c r="PQO1187" s="17"/>
      <c r="PQP1187" s="17"/>
      <c r="PQQ1187" s="17"/>
      <c r="PQR1187" s="17"/>
      <c r="PQS1187" s="17"/>
      <c r="PQT1187" s="17"/>
      <c r="PQU1187" s="17"/>
      <c r="PQV1187" s="17"/>
      <c r="PQW1187" s="17"/>
      <c r="PQX1187" s="17"/>
      <c r="PQY1187" s="17"/>
      <c r="PQZ1187" s="17"/>
      <c r="PRA1187" s="17"/>
      <c r="PRB1187" s="17"/>
      <c r="PRC1187" s="17"/>
      <c r="PRD1187" s="17"/>
      <c r="PRE1187" s="17"/>
      <c r="PRF1187" s="17"/>
      <c r="PRG1187" s="17"/>
      <c r="PRH1187" s="17"/>
      <c r="PRI1187" s="17"/>
      <c r="PRJ1187" s="17"/>
      <c r="PRK1187" s="17"/>
      <c r="PRL1187" s="17"/>
      <c r="PRM1187" s="17"/>
      <c r="PRN1187" s="17"/>
      <c r="PRO1187" s="17"/>
      <c r="PRP1187" s="17"/>
      <c r="PRQ1187" s="17"/>
      <c r="PRR1187" s="17"/>
      <c r="PRS1187" s="17"/>
      <c r="PRT1187" s="17"/>
      <c r="PRU1187" s="17"/>
      <c r="PRV1187" s="17"/>
      <c r="PRW1187" s="17"/>
      <c r="PRX1187" s="17"/>
      <c r="PRY1187" s="17"/>
      <c r="PRZ1187" s="17"/>
      <c r="PSA1187" s="17"/>
      <c r="PSB1187" s="17"/>
      <c r="PSC1187" s="17"/>
      <c r="PSD1187" s="17"/>
      <c r="PSE1187" s="17"/>
      <c r="PSF1187" s="17"/>
      <c r="PSG1187" s="17"/>
      <c r="PSH1187" s="17"/>
      <c r="PSI1187" s="17"/>
      <c r="PSJ1187" s="17"/>
      <c r="PSK1187" s="17"/>
      <c r="PSL1187" s="17"/>
      <c r="PSM1187" s="17"/>
      <c r="PSN1187" s="17"/>
      <c r="PSO1187" s="17"/>
      <c r="PSP1187" s="17"/>
      <c r="PSQ1187" s="17"/>
      <c r="PSR1187" s="17"/>
      <c r="PSS1187" s="17"/>
      <c r="PST1187" s="17"/>
      <c r="PSU1187" s="17"/>
      <c r="PSV1187" s="17"/>
      <c r="PSW1187" s="17"/>
      <c r="PSX1187" s="17"/>
      <c r="PSY1187" s="17"/>
      <c r="PSZ1187" s="17"/>
      <c r="PTA1187" s="17"/>
      <c r="PTB1187" s="17"/>
      <c r="PTC1187" s="17"/>
      <c r="PTD1187" s="17"/>
      <c r="PTE1187" s="17"/>
      <c r="PTF1187" s="17"/>
      <c r="PTG1187" s="17"/>
      <c r="PTH1187" s="17"/>
      <c r="PTI1187" s="17"/>
      <c r="PTJ1187" s="17"/>
      <c r="PTK1187" s="17"/>
      <c r="PTL1187" s="17"/>
      <c r="PTM1187" s="17"/>
      <c r="PTN1187" s="17"/>
      <c r="PTO1187" s="17"/>
      <c r="PTP1187" s="17"/>
      <c r="PTQ1187" s="17"/>
      <c r="PTR1187" s="17"/>
      <c r="PTS1187" s="17"/>
      <c r="PTT1187" s="17"/>
      <c r="PTU1187" s="17"/>
      <c r="PTV1187" s="17"/>
      <c r="PTW1187" s="17"/>
      <c r="PTX1187" s="17"/>
      <c r="PTY1187" s="17"/>
      <c r="PTZ1187" s="17"/>
      <c r="PUA1187" s="17"/>
      <c r="PUB1187" s="17"/>
      <c r="PUC1187" s="17"/>
      <c r="PUD1187" s="17"/>
      <c r="PUE1187" s="17"/>
      <c r="PUF1187" s="17"/>
      <c r="PUG1187" s="17"/>
      <c r="PUH1187" s="17"/>
      <c r="PUI1187" s="17"/>
      <c r="PUJ1187" s="17"/>
      <c r="PUK1187" s="17"/>
      <c r="PUL1187" s="17"/>
      <c r="PUM1187" s="17"/>
      <c r="PUN1187" s="17"/>
      <c r="PUO1187" s="17"/>
      <c r="PUP1187" s="17"/>
      <c r="PUQ1187" s="17"/>
      <c r="PUR1187" s="17"/>
      <c r="PUS1187" s="17"/>
      <c r="PUT1187" s="17"/>
      <c r="PUU1187" s="17"/>
      <c r="PUV1187" s="17"/>
      <c r="PUW1187" s="17"/>
      <c r="PUX1187" s="17"/>
      <c r="PUY1187" s="17"/>
      <c r="PUZ1187" s="17"/>
      <c r="PVA1187" s="17"/>
      <c r="PVB1187" s="17"/>
      <c r="PVC1187" s="17"/>
      <c r="PVD1187" s="17"/>
      <c r="PVE1187" s="17"/>
      <c r="PVF1187" s="17"/>
      <c r="PVG1187" s="17"/>
      <c r="PVH1187" s="17"/>
      <c r="PVI1187" s="17"/>
      <c r="PVJ1187" s="17"/>
      <c r="PVK1187" s="17"/>
      <c r="PVL1187" s="17"/>
      <c r="PVM1187" s="17"/>
      <c r="PVN1187" s="17"/>
      <c r="PVO1187" s="17"/>
      <c r="PVP1187" s="17"/>
      <c r="PVQ1187" s="17"/>
      <c r="PVR1187" s="17"/>
      <c r="PVS1187" s="17"/>
      <c r="PVT1187" s="17"/>
      <c r="PVU1187" s="17"/>
      <c r="PVV1187" s="17"/>
      <c r="PVW1187" s="17"/>
      <c r="PVX1187" s="17"/>
      <c r="PVY1187" s="17"/>
      <c r="PVZ1187" s="17"/>
      <c r="PWA1187" s="17"/>
      <c r="PWB1187" s="17"/>
      <c r="PWC1187" s="17"/>
      <c r="PWD1187" s="17"/>
      <c r="PWE1187" s="17"/>
      <c r="PWF1187" s="17"/>
      <c r="PWG1187" s="17"/>
      <c r="PWH1187" s="17"/>
      <c r="PWI1187" s="17"/>
      <c r="PWJ1187" s="17"/>
      <c r="PWK1187" s="17"/>
      <c r="PWL1187" s="17"/>
      <c r="PWM1187" s="17"/>
      <c r="PWN1187" s="17"/>
      <c r="PWO1187" s="17"/>
      <c r="PWP1187" s="17"/>
      <c r="PWQ1187" s="17"/>
      <c r="PWR1187" s="17"/>
      <c r="PWS1187" s="17"/>
      <c r="PWT1187" s="17"/>
      <c r="PWU1187" s="17"/>
      <c r="PWV1187" s="17"/>
      <c r="PWW1187" s="17"/>
      <c r="PWX1187" s="17"/>
      <c r="PWY1187" s="17"/>
      <c r="PWZ1187" s="17"/>
      <c r="PXA1187" s="17"/>
      <c r="PXB1187" s="17"/>
      <c r="PXC1187" s="17"/>
      <c r="PXD1187" s="17"/>
      <c r="PXE1187" s="17"/>
      <c r="PXF1187" s="17"/>
      <c r="PXG1187" s="17"/>
      <c r="PXH1187" s="17"/>
      <c r="PXI1187" s="17"/>
      <c r="PXJ1187" s="17"/>
      <c r="PXK1187" s="17"/>
      <c r="PXL1187" s="17"/>
      <c r="PXM1187" s="17"/>
      <c r="PXN1187" s="17"/>
      <c r="PXO1187" s="17"/>
      <c r="PXP1187" s="17"/>
      <c r="PXQ1187" s="17"/>
      <c r="PXR1187" s="17"/>
      <c r="PXS1187" s="17"/>
      <c r="PXT1187" s="17"/>
      <c r="PXU1187" s="17"/>
      <c r="PXV1187" s="17"/>
      <c r="PXW1187" s="17"/>
      <c r="PXX1187" s="17"/>
      <c r="PXY1187" s="17"/>
      <c r="PXZ1187" s="17"/>
      <c r="PYA1187" s="17"/>
      <c r="PYB1187" s="17"/>
      <c r="PYC1187" s="17"/>
      <c r="PYD1187" s="17"/>
      <c r="PYE1187" s="17"/>
      <c r="PYF1187" s="17"/>
      <c r="PYG1187" s="17"/>
      <c r="PYH1187" s="17"/>
      <c r="PYI1187" s="17"/>
      <c r="PYJ1187" s="17"/>
      <c r="PYK1187" s="17"/>
      <c r="PYL1187" s="17"/>
      <c r="PYM1187" s="17"/>
      <c r="PYN1187" s="17"/>
      <c r="PYO1187" s="17"/>
      <c r="PYP1187" s="17"/>
      <c r="PYQ1187" s="17"/>
      <c r="PYR1187" s="17"/>
      <c r="PYS1187" s="17"/>
      <c r="PYT1187" s="17"/>
      <c r="PYU1187" s="17"/>
      <c r="PYV1187" s="17"/>
      <c r="PYW1187" s="17"/>
      <c r="PYX1187" s="17"/>
      <c r="PYY1187" s="17"/>
      <c r="PYZ1187" s="17"/>
      <c r="PZA1187" s="17"/>
      <c r="PZB1187" s="17"/>
      <c r="PZC1187" s="17"/>
      <c r="PZD1187" s="17"/>
      <c r="PZE1187" s="17"/>
      <c r="PZF1187" s="17"/>
      <c r="PZG1187" s="17"/>
      <c r="PZH1187" s="17"/>
      <c r="PZI1187" s="17"/>
      <c r="PZJ1187" s="17"/>
      <c r="PZK1187" s="17"/>
      <c r="PZL1187" s="17"/>
      <c r="PZM1187" s="17"/>
      <c r="PZN1187" s="17"/>
      <c r="PZO1187" s="17"/>
      <c r="PZP1187" s="17"/>
      <c r="PZQ1187" s="17"/>
      <c r="PZR1187" s="17"/>
      <c r="PZS1187" s="17"/>
      <c r="PZT1187" s="17"/>
      <c r="PZU1187" s="17"/>
      <c r="PZV1187" s="17"/>
      <c r="PZW1187" s="17"/>
      <c r="PZX1187" s="17"/>
      <c r="PZY1187" s="17"/>
      <c r="PZZ1187" s="17"/>
      <c r="QAA1187" s="17"/>
      <c r="QAB1187" s="17"/>
      <c r="QAC1187" s="17"/>
      <c r="QAD1187" s="17"/>
      <c r="QAE1187" s="17"/>
      <c r="QAF1187" s="17"/>
      <c r="QAG1187" s="17"/>
      <c r="QAH1187" s="17"/>
      <c r="QAI1187" s="17"/>
      <c r="QAJ1187" s="17"/>
      <c r="QAK1187" s="17"/>
      <c r="QAL1187" s="17"/>
      <c r="QAM1187" s="17"/>
      <c r="QAN1187" s="17"/>
      <c r="QAO1187" s="17"/>
      <c r="QAP1187" s="17"/>
      <c r="QAQ1187" s="17"/>
      <c r="QAR1187" s="17"/>
      <c r="QAS1187" s="17"/>
      <c r="QAT1187" s="17"/>
      <c r="QAU1187" s="17"/>
      <c r="QAV1187" s="17"/>
      <c r="QAW1187" s="17"/>
      <c r="QAX1187" s="17"/>
      <c r="QAY1187" s="17"/>
      <c r="QAZ1187" s="17"/>
      <c r="QBA1187" s="17"/>
      <c r="QBB1187" s="17"/>
      <c r="QBC1187" s="17"/>
      <c r="QBD1187" s="17"/>
      <c r="QBE1187" s="17"/>
      <c r="QBF1187" s="17"/>
      <c r="QBG1187" s="17"/>
      <c r="QBH1187" s="17"/>
      <c r="QBI1187" s="17"/>
      <c r="QBJ1187" s="17"/>
      <c r="QBK1187" s="17"/>
      <c r="QBL1187" s="17"/>
      <c r="QBM1187" s="17"/>
      <c r="QBN1187" s="17"/>
      <c r="QBO1187" s="17"/>
      <c r="QBP1187" s="17"/>
      <c r="QBQ1187" s="17"/>
      <c r="QBR1187" s="17"/>
      <c r="QBS1187" s="17"/>
      <c r="QBT1187" s="17"/>
      <c r="QBU1187" s="17"/>
      <c r="QBV1187" s="17"/>
      <c r="QBW1187" s="17"/>
      <c r="QBX1187" s="17"/>
      <c r="QBY1187" s="17"/>
      <c r="QBZ1187" s="17"/>
      <c r="QCA1187" s="17"/>
      <c r="QCB1187" s="17"/>
      <c r="QCC1187" s="17"/>
      <c r="QCD1187" s="17"/>
      <c r="QCE1187" s="17"/>
      <c r="QCF1187" s="17"/>
      <c r="QCG1187" s="17"/>
      <c r="QCH1187" s="17"/>
      <c r="QCI1187" s="17"/>
      <c r="QCJ1187" s="17"/>
      <c r="QCK1187" s="17"/>
      <c r="QCL1187" s="17"/>
      <c r="QCM1187" s="17"/>
      <c r="QCN1187" s="17"/>
      <c r="QCO1187" s="17"/>
      <c r="QCP1187" s="17"/>
      <c r="QCQ1187" s="17"/>
      <c r="QCR1187" s="17"/>
      <c r="QCS1187" s="17"/>
      <c r="QCT1187" s="17"/>
      <c r="QCU1187" s="17"/>
      <c r="QCV1187" s="17"/>
      <c r="QCW1187" s="17"/>
      <c r="QCX1187" s="17"/>
      <c r="QCY1187" s="17"/>
      <c r="QCZ1187" s="17"/>
      <c r="QDA1187" s="17"/>
      <c r="QDB1187" s="17"/>
      <c r="QDC1187" s="17"/>
      <c r="QDD1187" s="17"/>
      <c r="QDE1187" s="17"/>
      <c r="QDF1187" s="17"/>
      <c r="QDG1187" s="17"/>
      <c r="QDH1187" s="17"/>
      <c r="QDI1187" s="17"/>
      <c r="QDJ1187" s="17"/>
      <c r="QDK1187" s="17"/>
      <c r="QDL1187" s="17"/>
      <c r="QDM1187" s="17"/>
      <c r="QDN1187" s="17"/>
      <c r="QDO1187" s="17"/>
      <c r="QDP1187" s="17"/>
      <c r="QDQ1187" s="17"/>
      <c r="QDR1187" s="17"/>
      <c r="QDS1187" s="17"/>
      <c r="QDT1187" s="17"/>
      <c r="QDU1187" s="17"/>
      <c r="QDV1187" s="17"/>
      <c r="QDW1187" s="17"/>
      <c r="QDX1187" s="17"/>
      <c r="QDY1187" s="17"/>
      <c r="QDZ1187" s="17"/>
      <c r="QEA1187" s="17"/>
      <c r="QEB1187" s="17"/>
      <c r="QEC1187" s="17"/>
      <c r="QED1187" s="17"/>
      <c r="QEE1187" s="17"/>
      <c r="QEF1187" s="17"/>
      <c r="QEG1187" s="17"/>
      <c r="QEH1187" s="17"/>
      <c r="QEI1187" s="17"/>
      <c r="QEJ1187" s="17"/>
      <c r="QEK1187" s="17"/>
      <c r="QEL1187" s="17"/>
      <c r="QEM1187" s="17"/>
      <c r="QEN1187" s="17"/>
      <c r="QEO1187" s="17"/>
      <c r="QEP1187" s="17"/>
      <c r="QEQ1187" s="17"/>
      <c r="QER1187" s="17"/>
      <c r="QES1187" s="17"/>
      <c r="QET1187" s="17"/>
      <c r="QEU1187" s="17"/>
      <c r="QEV1187" s="17"/>
      <c r="QEW1187" s="17"/>
      <c r="QEX1187" s="17"/>
      <c r="QEY1187" s="17"/>
      <c r="QEZ1187" s="17"/>
      <c r="QFA1187" s="17"/>
      <c r="QFB1187" s="17"/>
      <c r="QFC1187" s="17"/>
      <c r="QFD1187" s="17"/>
      <c r="QFE1187" s="17"/>
      <c r="QFF1187" s="17"/>
      <c r="QFG1187" s="17"/>
      <c r="QFH1187" s="17"/>
      <c r="QFI1187" s="17"/>
      <c r="QFJ1187" s="17"/>
      <c r="QFK1187" s="17"/>
      <c r="QFL1187" s="17"/>
      <c r="QFM1187" s="17"/>
      <c r="QFN1187" s="17"/>
      <c r="QFO1187" s="17"/>
      <c r="QFP1187" s="17"/>
      <c r="QFQ1187" s="17"/>
      <c r="QFR1187" s="17"/>
      <c r="QFS1187" s="17"/>
      <c r="QFT1187" s="17"/>
      <c r="QFU1187" s="17"/>
      <c r="QFV1187" s="17"/>
      <c r="QFW1187" s="17"/>
      <c r="QFX1187" s="17"/>
      <c r="QFY1187" s="17"/>
      <c r="QFZ1187" s="17"/>
      <c r="QGA1187" s="17"/>
      <c r="QGB1187" s="17"/>
      <c r="QGC1187" s="17"/>
      <c r="QGD1187" s="17"/>
      <c r="QGE1187" s="17"/>
      <c r="QGF1187" s="17"/>
      <c r="QGG1187" s="17"/>
      <c r="QGH1187" s="17"/>
      <c r="QGI1187" s="17"/>
      <c r="QGJ1187" s="17"/>
      <c r="QGK1187" s="17"/>
      <c r="QGL1187" s="17"/>
      <c r="QGM1187" s="17"/>
      <c r="QGN1187" s="17"/>
      <c r="QGO1187" s="17"/>
      <c r="QGP1187" s="17"/>
      <c r="QGQ1187" s="17"/>
      <c r="QGR1187" s="17"/>
      <c r="QGS1187" s="17"/>
      <c r="QGT1187" s="17"/>
      <c r="QGU1187" s="17"/>
      <c r="QGV1187" s="17"/>
      <c r="QGW1187" s="17"/>
      <c r="QGX1187" s="17"/>
      <c r="QGY1187" s="17"/>
      <c r="QGZ1187" s="17"/>
      <c r="QHA1187" s="17"/>
      <c r="QHB1187" s="17"/>
      <c r="QHC1187" s="17"/>
      <c r="QHD1187" s="17"/>
      <c r="QHE1187" s="17"/>
      <c r="QHF1187" s="17"/>
      <c r="QHG1187" s="17"/>
      <c r="QHH1187" s="17"/>
      <c r="QHI1187" s="17"/>
      <c r="QHJ1187" s="17"/>
      <c r="QHK1187" s="17"/>
      <c r="QHL1187" s="17"/>
      <c r="QHM1187" s="17"/>
      <c r="QHN1187" s="17"/>
      <c r="QHO1187" s="17"/>
      <c r="QHP1187" s="17"/>
      <c r="QHQ1187" s="17"/>
      <c r="QHR1187" s="17"/>
      <c r="QHS1187" s="17"/>
      <c r="QHT1187" s="17"/>
      <c r="QHU1187" s="17"/>
      <c r="QHV1187" s="17"/>
      <c r="QHW1187" s="17"/>
      <c r="QHX1187" s="17"/>
      <c r="QHY1187" s="17"/>
      <c r="QHZ1187" s="17"/>
      <c r="QIA1187" s="17"/>
      <c r="QIB1187" s="17"/>
      <c r="QIC1187" s="17"/>
      <c r="QID1187" s="17"/>
      <c r="QIE1187" s="17"/>
      <c r="QIF1187" s="17"/>
      <c r="QIG1187" s="17"/>
      <c r="QIH1187" s="17"/>
      <c r="QII1187" s="17"/>
      <c r="QIJ1187" s="17"/>
      <c r="QIK1187" s="17"/>
      <c r="QIL1187" s="17"/>
      <c r="QIM1187" s="17"/>
      <c r="QIN1187" s="17"/>
      <c r="QIO1187" s="17"/>
      <c r="QIP1187" s="17"/>
      <c r="QIQ1187" s="17"/>
      <c r="QIR1187" s="17"/>
      <c r="QIS1187" s="17"/>
      <c r="QIT1187" s="17"/>
      <c r="QIU1187" s="17"/>
      <c r="QIV1187" s="17"/>
      <c r="QIW1187" s="17"/>
      <c r="QIX1187" s="17"/>
      <c r="QIY1187" s="17"/>
      <c r="QIZ1187" s="17"/>
      <c r="QJA1187" s="17"/>
      <c r="QJB1187" s="17"/>
      <c r="QJC1187" s="17"/>
      <c r="QJD1187" s="17"/>
      <c r="QJE1187" s="17"/>
      <c r="QJF1187" s="17"/>
      <c r="QJG1187" s="17"/>
      <c r="QJH1187" s="17"/>
      <c r="QJI1187" s="17"/>
      <c r="QJJ1187" s="17"/>
      <c r="QJK1187" s="17"/>
      <c r="QJL1187" s="17"/>
      <c r="QJM1187" s="17"/>
      <c r="QJN1187" s="17"/>
      <c r="QJO1187" s="17"/>
      <c r="QJP1187" s="17"/>
      <c r="QJQ1187" s="17"/>
      <c r="QJR1187" s="17"/>
      <c r="QJS1187" s="17"/>
      <c r="QJT1187" s="17"/>
      <c r="QJU1187" s="17"/>
      <c r="QJV1187" s="17"/>
      <c r="QJW1187" s="17"/>
      <c r="QJX1187" s="17"/>
      <c r="QJY1187" s="17"/>
      <c r="QJZ1187" s="17"/>
      <c r="QKA1187" s="17"/>
      <c r="QKB1187" s="17"/>
      <c r="QKC1187" s="17"/>
      <c r="QKD1187" s="17"/>
      <c r="QKE1187" s="17"/>
      <c r="QKF1187" s="17"/>
      <c r="QKG1187" s="17"/>
      <c r="QKH1187" s="17"/>
      <c r="QKI1187" s="17"/>
      <c r="QKJ1187" s="17"/>
      <c r="QKK1187" s="17"/>
      <c r="QKL1187" s="17"/>
      <c r="QKM1187" s="17"/>
      <c r="QKN1187" s="17"/>
      <c r="QKO1187" s="17"/>
      <c r="QKP1187" s="17"/>
      <c r="QKQ1187" s="17"/>
      <c r="QKR1187" s="17"/>
      <c r="QKS1187" s="17"/>
      <c r="QKT1187" s="17"/>
      <c r="QKU1187" s="17"/>
      <c r="QKV1187" s="17"/>
      <c r="QKW1187" s="17"/>
      <c r="QKX1187" s="17"/>
      <c r="QKY1187" s="17"/>
      <c r="QKZ1187" s="17"/>
      <c r="QLA1187" s="17"/>
      <c r="QLB1187" s="17"/>
      <c r="QLC1187" s="17"/>
      <c r="QLD1187" s="17"/>
      <c r="QLE1187" s="17"/>
      <c r="QLF1187" s="17"/>
      <c r="QLG1187" s="17"/>
      <c r="QLH1187" s="17"/>
      <c r="QLI1187" s="17"/>
      <c r="QLJ1187" s="17"/>
      <c r="QLK1187" s="17"/>
      <c r="QLL1187" s="17"/>
      <c r="QLM1187" s="17"/>
      <c r="QLN1187" s="17"/>
      <c r="QLO1187" s="17"/>
      <c r="QLP1187" s="17"/>
      <c r="QLQ1187" s="17"/>
      <c r="QLR1187" s="17"/>
      <c r="QLS1187" s="17"/>
      <c r="QLT1187" s="17"/>
      <c r="QLU1187" s="17"/>
      <c r="QLV1187" s="17"/>
      <c r="QLW1187" s="17"/>
      <c r="QLX1187" s="17"/>
      <c r="QLY1187" s="17"/>
      <c r="QLZ1187" s="17"/>
      <c r="QMA1187" s="17"/>
      <c r="QMB1187" s="17"/>
      <c r="QMC1187" s="17"/>
      <c r="QMD1187" s="17"/>
      <c r="QME1187" s="17"/>
      <c r="QMF1187" s="17"/>
      <c r="QMG1187" s="17"/>
      <c r="QMH1187" s="17"/>
      <c r="QMI1187" s="17"/>
      <c r="QMJ1187" s="17"/>
      <c r="QMK1187" s="17"/>
      <c r="QML1187" s="17"/>
      <c r="QMM1187" s="17"/>
      <c r="QMN1187" s="17"/>
      <c r="QMO1187" s="17"/>
      <c r="QMP1187" s="17"/>
      <c r="QMQ1187" s="17"/>
      <c r="QMR1187" s="17"/>
      <c r="QMS1187" s="17"/>
      <c r="QMT1187" s="17"/>
      <c r="QMU1187" s="17"/>
      <c r="QMV1187" s="17"/>
      <c r="QMW1187" s="17"/>
      <c r="QMX1187" s="17"/>
      <c r="QMY1187" s="17"/>
      <c r="QMZ1187" s="17"/>
      <c r="QNA1187" s="17"/>
      <c r="QNB1187" s="17"/>
      <c r="QNC1187" s="17"/>
      <c r="QND1187" s="17"/>
      <c r="QNE1187" s="17"/>
      <c r="QNF1187" s="17"/>
      <c r="QNG1187" s="17"/>
      <c r="QNH1187" s="17"/>
      <c r="QNI1187" s="17"/>
      <c r="QNJ1187" s="17"/>
      <c r="QNK1187" s="17"/>
      <c r="QNL1187" s="17"/>
      <c r="QNM1187" s="17"/>
      <c r="QNN1187" s="17"/>
      <c r="QNO1187" s="17"/>
      <c r="QNP1187" s="17"/>
      <c r="QNQ1187" s="17"/>
      <c r="QNR1187" s="17"/>
      <c r="QNS1187" s="17"/>
      <c r="QNT1187" s="17"/>
      <c r="QNU1187" s="17"/>
      <c r="QNV1187" s="17"/>
      <c r="QNW1187" s="17"/>
      <c r="QNX1187" s="17"/>
      <c r="QNY1187" s="17"/>
      <c r="QNZ1187" s="17"/>
      <c r="QOA1187" s="17"/>
      <c r="QOB1187" s="17"/>
      <c r="QOC1187" s="17"/>
      <c r="QOD1187" s="17"/>
      <c r="QOE1187" s="17"/>
      <c r="QOF1187" s="17"/>
      <c r="QOG1187" s="17"/>
      <c r="QOH1187" s="17"/>
      <c r="QOI1187" s="17"/>
      <c r="QOJ1187" s="17"/>
      <c r="QOK1187" s="17"/>
      <c r="QOL1187" s="17"/>
      <c r="QOM1187" s="17"/>
      <c r="QON1187" s="17"/>
      <c r="QOO1187" s="17"/>
      <c r="QOP1187" s="17"/>
      <c r="QOQ1187" s="17"/>
      <c r="QOR1187" s="17"/>
      <c r="QOS1187" s="17"/>
      <c r="QOT1187" s="17"/>
      <c r="QOU1187" s="17"/>
      <c r="QOV1187" s="17"/>
      <c r="QOW1187" s="17"/>
      <c r="QOX1187" s="17"/>
      <c r="QOY1187" s="17"/>
      <c r="QOZ1187" s="17"/>
      <c r="QPA1187" s="17"/>
      <c r="QPB1187" s="17"/>
      <c r="QPC1187" s="17"/>
      <c r="QPD1187" s="17"/>
      <c r="QPE1187" s="17"/>
      <c r="QPF1187" s="17"/>
      <c r="QPG1187" s="17"/>
      <c r="QPH1187" s="17"/>
      <c r="QPI1187" s="17"/>
      <c r="QPJ1187" s="17"/>
      <c r="QPK1187" s="17"/>
      <c r="QPL1187" s="17"/>
      <c r="QPM1187" s="17"/>
      <c r="QPN1187" s="17"/>
      <c r="QPO1187" s="17"/>
      <c r="QPP1187" s="17"/>
      <c r="QPQ1187" s="17"/>
      <c r="QPR1187" s="17"/>
      <c r="QPS1187" s="17"/>
      <c r="QPT1187" s="17"/>
      <c r="QPU1187" s="17"/>
      <c r="QPV1187" s="17"/>
      <c r="QPW1187" s="17"/>
      <c r="QPX1187" s="17"/>
      <c r="QPY1187" s="17"/>
      <c r="QPZ1187" s="17"/>
      <c r="QQA1187" s="17"/>
      <c r="QQB1187" s="17"/>
      <c r="QQC1187" s="17"/>
      <c r="QQD1187" s="17"/>
      <c r="QQE1187" s="17"/>
      <c r="QQF1187" s="17"/>
      <c r="QQG1187" s="17"/>
      <c r="QQH1187" s="17"/>
      <c r="QQI1187" s="17"/>
      <c r="QQJ1187" s="17"/>
      <c r="QQK1187" s="17"/>
      <c r="QQL1187" s="17"/>
      <c r="QQM1187" s="17"/>
      <c r="QQN1187" s="17"/>
      <c r="QQO1187" s="17"/>
      <c r="QQP1187" s="17"/>
      <c r="QQQ1187" s="17"/>
      <c r="QQR1187" s="17"/>
      <c r="QQS1187" s="17"/>
      <c r="QQT1187" s="17"/>
      <c r="QQU1187" s="17"/>
      <c r="QQV1187" s="17"/>
      <c r="QQW1187" s="17"/>
      <c r="QQX1187" s="17"/>
      <c r="QQY1187" s="17"/>
      <c r="QQZ1187" s="17"/>
      <c r="QRA1187" s="17"/>
      <c r="QRB1187" s="17"/>
      <c r="QRC1187" s="17"/>
      <c r="QRD1187" s="17"/>
      <c r="QRE1187" s="17"/>
      <c r="QRF1187" s="17"/>
      <c r="QRG1187" s="17"/>
      <c r="QRH1187" s="17"/>
      <c r="QRI1187" s="17"/>
      <c r="QRJ1187" s="17"/>
      <c r="QRK1187" s="17"/>
      <c r="QRL1187" s="17"/>
      <c r="QRM1187" s="17"/>
      <c r="QRN1187" s="17"/>
      <c r="QRO1187" s="17"/>
      <c r="QRP1187" s="17"/>
      <c r="QRQ1187" s="17"/>
      <c r="QRR1187" s="17"/>
      <c r="QRS1187" s="17"/>
      <c r="QRT1187" s="17"/>
      <c r="QRU1187" s="17"/>
      <c r="QRV1187" s="17"/>
      <c r="QRW1187" s="17"/>
      <c r="QRX1187" s="17"/>
      <c r="QRY1187" s="17"/>
      <c r="QRZ1187" s="17"/>
      <c r="QSA1187" s="17"/>
      <c r="QSB1187" s="17"/>
      <c r="QSC1187" s="17"/>
      <c r="QSD1187" s="17"/>
      <c r="QSE1187" s="17"/>
      <c r="QSF1187" s="17"/>
      <c r="QSG1187" s="17"/>
      <c r="QSH1187" s="17"/>
      <c r="QSI1187" s="17"/>
      <c r="QSJ1187" s="17"/>
      <c r="QSK1187" s="17"/>
      <c r="QSL1187" s="17"/>
      <c r="QSM1187" s="17"/>
      <c r="QSN1187" s="17"/>
      <c r="QSO1187" s="17"/>
      <c r="QSP1187" s="17"/>
      <c r="QSQ1187" s="17"/>
      <c r="QSR1187" s="17"/>
      <c r="QSS1187" s="17"/>
      <c r="QST1187" s="17"/>
      <c r="QSU1187" s="17"/>
      <c r="QSV1187" s="17"/>
      <c r="QSW1187" s="17"/>
      <c r="QSX1187" s="17"/>
      <c r="QSY1187" s="17"/>
      <c r="QSZ1187" s="17"/>
      <c r="QTA1187" s="17"/>
      <c r="QTB1187" s="17"/>
      <c r="QTC1187" s="17"/>
      <c r="QTD1187" s="17"/>
      <c r="QTE1187" s="17"/>
      <c r="QTF1187" s="17"/>
      <c r="QTG1187" s="17"/>
      <c r="QTH1187" s="17"/>
      <c r="QTI1187" s="17"/>
      <c r="QTJ1187" s="17"/>
      <c r="QTK1187" s="17"/>
      <c r="QTL1187" s="17"/>
      <c r="QTM1187" s="17"/>
      <c r="QTN1187" s="17"/>
      <c r="QTO1187" s="17"/>
      <c r="QTP1187" s="17"/>
      <c r="QTQ1187" s="17"/>
      <c r="QTR1187" s="17"/>
      <c r="QTS1187" s="17"/>
      <c r="QTT1187" s="17"/>
      <c r="QTU1187" s="17"/>
      <c r="QTV1187" s="17"/>
      <c r="QTW1187" s="17"/>
      <c r="QTX1187" s="17"/>
      <c r="QTY1187" s="17"/>
      <c r="QTZ1187" s="17"/>
      <c r="QUA1187" s="17"/>
      <c r="QUB1187" s="17"/>
      <c r="QUC1187" s="17"/>
      <c r="QUD1187" s="17"/>
      <c r="QUE1187" s="17"/>
      <c r="QUF1187" s="17"/>
      <c r="QUG1187" s="17"/>
      <c r="QUH1187" s="17"/>
      <c r="QUI1187" s="17"/>
      <c r="QUJ1187" s="17"/>
      <c r="QUK1187" s="17"/>
      <c r="QUL1187" s="17"/>
      <c r="QUM1187" s="17"/>
      <c r="QUN1187" s="17"/>
      <c r="QUO1187" s="17"/>
      <c r="QUP1187" s="17"/>
      <c r="QUQ1187" s="17"/>
      <c r="QUR1187" s="17"/>
      <c r="QUS1187" s="17"/>
      <c r="QUT1187" s="17"/>
      <c r="QUU1187" s="17"/>
      <c r="QUV1187" s="17"/>
      <c r="QUW1187" s="17"/>
      <c r="QUX1187" s="17"/>
      <c r="QUY1187" s="17"/>
      <c r="QUZ1187" s="17"/>
      <c r="QVA1187" s="17"/>
      <c r="QVB1187" s="17"/>
      <c r="QVC1187" s="17"/>
      <c r="QVD1187" s="17"/>
      <c r="QVE1187" s="17"/>
      <c r="QVF1187" s="17"/>
      <c r="QVG1187" s="17"/>
      <c r="QVH1187" s="17"/>
      <c r="QVI1187" s="17"/>
      <c r="QVJ1187" s="17"/>
      <c r="QVK1187" s="17"/>
      <c r="QVL1187" s="17"/>
      <c r="QVM1187" s="17"/>
      <c r="QVN1187" s="17"/>
      <c r="QVO1187" s="17"/>
      <c r="QVP1187" s="17"/>
      <c r="QVQ1187" s="17"/>
      <c r="QVR1187" s="17"/>
      <c r="QVS1187" s="17"/>
      <c r="QVT1187" s="17"/>
      <c r="QVU1187" s="17"/>
      <c r="QVV1187" s="17"/>
      <c r="QVW1187" s="17"/>
      <c r="QVX1187" s="17"/>
      <c r="QVY1187" s="17"/>
      <c r="QVZ1187" s="17"/>
      <c r="QWA1187" s="17"/>
      <c r="QWB1187" s="17"/>
      <c r="QWC1187" s="17"/>
      <c r="QWD1187" s="17"/>
      <c r="QWE1187" s="17"/>
      <c r="QWF1187" s="17"/>
      <c r="QWG1187" s="17"/>
      <c r="QWH1187" s="17"/>
      <c r="QWI1187" s="17"/>
      <c r="QWJ1187" s="17"/>
      <c r="QWK1187" s="17"/>
      <c r="QWL1187" s="17"/>
      <c r="QWM1187" s="17"/>
      <c r="QWN1187" s="17"/>
      <c r="QWO1187" s="17"/>
      <c r="QWP1187" s="17"/>
      <c r="QWQ1187" s="17"/>
      <c r="QWR1187" s="17"/>
      <c r="QWS1187" s="17"/>
      <c r="QWT1187" s="17"/>
      <c r="QWU1187" s="17"/>
      <c r="QWV1187" s="17"/>
      <c r="QWW1187" s="17"/>
      <c r="QWX1187" s="17"/>
      <c r="QWY1187" s="17"/>
      <c r="QWZ1187" s="17"/>
      <c r="QXA1187" s="17"/>
      <c r="QXB1187" s="17"/>
      <c r="QXC1187" s="17"/>
      <c r="QXD1187" s="17"/>
      <c r="QXE1187" s="17"/>
      <c r="QXF1187" s="17"/>
      <c r="QXG1187" s="17"/>
      <c r="QXH1187" s="17"/>
      <c r="QXI1187" s="17"/>
      <c r="QXJ1187" s="17"/>
      <c r="QXK1187" s="17"/>
      <c r="QXL1187" s="17"/>
      <c r="QXM1187" s="17"/>
      <c r="QXN1187" s="17"/>
      <c r="QXO1187" s="17"/>
      <c r="QXP1187" s="17"/>
      <c r="QXQ1187" s="17"/>
      <c r="QXR1187" s="17"/>
      <c r="QXS1187" s="17"/>
      <c r="QXT1187" s="17"/>
      <c r="QXU1187" s="17"/>
      <c r="QXV1187" s="17"/>
      <c r="QXW1187" s="17"/>
      <c r="QXX1187" s="17"/>
      <c r="QXY1187" s="17"/>
      <c r="QXZ1187" s="17"/>
      <c r="QYA1187" s="17"/>
      <c r="QYB1187" s="17"/>
      <c r="QYC1187" s="17"/>
      <c r="QYD1187" s="17"/>
      <c r="QYE1187" s="17"/>
      <c r="QYF1187" s="17"/>
      <c r="QYG1187" s="17"/>
      <c r="QYH1187" s="17"/>
      <c r="QYI1187" s="17"/>
      <c r="QYJ1187" s="17"/>
      <c r="QYK1187" s="17"/>
      <c r="QYL1187" s="17"/>
      <c r="QYM1187" s="17"/>
      <c r="QYN1187" s="17"/>
      <c r="QYO1187" s="17"/>
      <c r="QYP1187" s="17"/>
      <c r="QYQ1187" s="17"/>
      <c r="QYR1187" s="17"/>
      <c r="QYS1187" s="17"/>
      <c r="QYT1187" s="17"/>
      <c r="QYU1187" s="17"/>
      <c r="QYV1187" s="17"/>
      <c r="QYW1187" s="17"/>
      <c r="QYX1187" s="17"/>
      <c r="QYY1187" s="17"/>
      <c r="QYZ1187" s="17"/>
      <c r="QZA1187" s="17"/>
      <c r="QZB1187" s="17"/>
      <c r="QZC1187" s="17"/>
      <c r="QZD1187" s="17"/>
      <c r="QZE1187" s="17"/>
      <c r="QZF1187" s="17"/>
      <c r="QZG1187" s="17"/>
      <c r="QZH1187" s="17"/>
      <c r="QZI1187" s="17"/>
      <c r="QZJ1187" s="17"/>
      <c r="QZK1187" s="17"/>
      <c r="QZL1187" s="17"/>
      <c r="QZM1187" s="17"/>
      <c r="QZN1187" s="17"/>
      <c r="QZO1187" s="17"/>
      <c r="QZP1187" s="17"/>
      <c r="QZQ1187" s="17"/>
      <c r="QZR1187" s="17"/>
      <c r="QZS1187" s="17"/>
      <c r="QZT1187" s="17"/>
      <c r="QZU1187" s="17"/>
      <c r="QZV1187" s="17"/>
      <c r="QZW1187" s="17"/>
      <c r="QZX1187" s="17"/>
      <c r="QZY1187" s="17"/>
      <c r="QZZ1187" s="17"/>
      <c r="RAA1187" s="17"/>
      <c r="RAB1187" s="17"/>
      <c r="RAC1187" s="17"/>
      <c r="RAD1187" s="17"/>
      <c r="RAE1187" s="17"/>
      <c r="RAF1187" s="17"/>
      <c r="RAG1187" s="17"/>
      <c r="RAH1187" s="17"/>
      <c r="RAI1187" s="17"/>
      <c r="RAJ1187" s="17"/>
      <c r="RAK1187" s="17"/>
      <c r="RAL1187" s="17"/>
      <c r="RAM1187" s="17"/>
      <c r="RAN1187" s="17"/>
      <c r="RAO1187" s="17"/>
      <c r="RAP1187" s="17"/>
      <c r="RAQ1187" s="17"/>
      <c r="RAR1187" s="17"/>
      <c r="RAS1187" s="17"/>
      <c r="RAT1187" s="17"/>
      <c r="RAU1187" s="17"/>
      <c r="RAV1187" s="17"/>
      <c r="RAW1187" s="17"/>
      <c r="RAX1187" s="17"/>
      <c r="RAY1187" s="17"/>
      <c r="RAZ1187" s="17"/>
      <c r="RBA1187" s="17"/>
      <c r="RBB1187" s="17"/>
      <c r="RBC1187" s="17"/>
      <c r="RBD1187" s="17"/>
      <c r="RBE1187" s="17"/>
      <c r="RBF1187" s="17"/>
      <c r="RBG1187" s="17"/>
      <c r="RBH1187" s="17"/>
      <c r="RBI1187" s="17"/>
      <c r="RBJ1187" s="17"/>
      <c r="RBK1187" s="17"/>
      <c r="RBL1187" s="17"/>
      <c r="RBM1187" s="17"/>
      <c r="RBN1187" s="17"/>
      <c r="RBO1187" s="17"/>
      <c r="RBP1187" s="17"/>
      <c r="RBQ1187" s="17"/>
      <c r="RBR1187" s="17"/>
      <c r="RBS1187" s="17"/>
      <c r="RBT1187" s="17"/>
      <c r="RBU1187" s="17"/>
      <c r="RBV1187" s="17"/>
      <c r="RBW1187" s="17"/>
      <c r="RBX1187" s="17"/>
      <c r="RBY1187" s="17"/>
      <c r="RBZ1187" s="17"/>
      <c r="RCA1187" s="17"/>
      <c r="RCB1187" s="17"/>
      <c r="RCC1187" s="17"/>
      <c r="RCD1187" s="17"/>
      <c r="RCE1187" s="17"/>
      <c r="RCF1187" s="17"/>
      <c r="RCG1187" s="17"/>
      <c r="RCH1187" s="17"/>
      <c r="RCI1187" s="17"/>
      <c r="RCJ1187" s="17"/>
      <c r="RCK1187" s="17"/>
      <c r="RCL1187" s="17"/>
      <c r="RCM1187" s="17"/>
      <c r="RCN1187" s="17"/>
      <c r="RCO1187" s="17"/>
      <c r="RCP1187" s="17"/>
      <c r="RCQ1187" s="17"/>
      <c r="RCR1187" s="17"/>
      <c r="RCS1187" s="17"/>
      <c r="RCT1187" s="17"/>
      <c r="RCU1187" s="17"/>
      <c r="RCV1187" s="17"/>
      <c r="RCW1187" s="17"/>
      <c r="RCX1187" s="17"/>
      <c r="RCY1187" s="17"/>
      <c r="RCZ1187" s="17"/>
      <c r="RDA1187" s="17"/>
      <c r="RDB1187" s="17"/>
      <c r="RDC1187" s="17"/>
      <c r="RDD1187" s="17"/>
      <c r="RDE1187" s="17"/>
      <c r="RDF1187" s="17"/>
      <c r="RDG1187" s="17"/>
      <c r="RDH1187" s="17"/>
      <c r="RDI1187" s="17"/>
      <c r="RDJ1187" s="17"/>
      <c r="RDK1187" s="17"/>
      <c r="RDL1187" s="17"/>
      <c r="RDM1187" s="17"/>
      <c r="RDN1187" s="17"/>
      <c r="RDO1187" s="17"/>
      <c r="RDP1187" s="17"/>
      <c r="RDQ1187" s="17"/>
      <c r="RDR1187" s="17"/>
      <c r="RDS1187" s="17"/>
      <c r="RDT1187" s="17"/>
      <c r="RDU1187" s="17"/>
      <c r="RDV1187" s="17"/>
      <c r="RDW1187" s="17"/>
      <c r="RDX1187" s="17"/>
      <c r="RDY1187" s="17"/>
      <c r="RDZ1187" s="17"/>
      <c r="REA1187" s="17"/>
      <c r="REB1187" s="17"/>
      <c r="REC1187" s="17"/>
      <c r="RED1187" s="17"/>
      <c r="REE1187" s="17"/>
      <c r="REF1187" s="17"/>
      <c r="REG1187" s="17"/>
      <c r="REH1187" s="17"/>
      <c r="REI1187" s="17"/>
      <c r="REJ1187" s="17"/>
      <c r="REK1187" s="17"/>
      <c r="REL1187" s="17"/>
      <c r="REM1187" s="17"/>
      <c r="REN1187" s="17"/>
      <c r="REO1187" s="17"/>
      <c r="REP1187" s="17"/>
      <c r="REQ1187" s="17"/>
      <c r="RER1187" s="17"/>
      <c r="RES1187" s="17"/>
      <c r="RET1187" s="17"/>
      <c r="REU1187" s="17"/>
      <c r="REV1187" s="17"/>
      <c r="REW1187" s="17"/>
      <c r="REX1187" s="17"/>
      <c r="REY1187" s="17"/>
      <c r="REZ1187" s="17"/>
      <c r="RFA1187" s="17"/>
      <c r="RFB1187" s="17"/>
      <c r="RFC1187" s="17"/>
      <c r="RFD1187" s="17"/>
      <c r="RFE1187" s="17"/>
      <c r="RFF1187" s="17"/>
      <c r="RFG1187" s="17"/>
      <c r="RFH1187" s="17"/>
      <c r="RFI1187" s="17"/>
      <c r="RFJ1187" s="17"/>
      <c r="RFK1187" s="17"/>
      <c r="RFL1187" s="17"/>
      <c r="RFM1187" s="17"/>
      <c r="RFN1187" s="17"/>
      <c r="RFO1187" s="17"/>
      <c r="RFP1187" s="17"/>
      <c r="RFQ1187" s="17"/>
      <c r="RFR1187" s="17"/>
      <c r="RFS1187" s="17"/>
      <c r="RFT1187" s="17"/>
      <c r="RFU1187" s="17"/>
      <c r="RFV1187" s="17"/>
      <c r="RFW1187" s="17"/>
      <c r="RFX1187" s="17"/>
      <c r="RFY1187" s="17"/>
      <c r="RFZ1187" s="17"/>
      <c r="RGA1187" s="17"/>
      <c r="RGB1187" s="17"/>
      <c r="RGC1187" s="17"/>
      <c r="RGD1187" s="17"/>
      <c r="RGE1187" s="17"/>
      <c r="RGF1187" s="17"/>
      <c r="RGG1187" s="17"/>
      <c r="RGH1187" s="17"/>
      <c r="RGI1187" s="17"/>
      <c r="RGJ1187" s="17"/>
      <c r="RGK1187" s="17"/>
      <c r="RGL1187" s="17"/>
      <c r="RGM1187" s="17"/>
      <c r="RGN1187" s="17"/>
      <c r="RGO1187" s="17"/>
      <c r="RGP1187" s="17"/>
      <c r="RGQ1187" s="17"/>
      <c r="RGR1187" s="17"/>
      <c r="RGS1187" s="17"/>
      <c r="RGT1187" s="17"/>
      <c r="RGU1187" s="17"/>
      <c r="RGV1187" s="17"/>
      <c r="RGW1187" s="17"/>
      <c r="RGX1187" s="17"/>
      <c r="RGY1187" s="17"/>
      <c r="RGZ1187" s="17"/>
      <c r="RHA1187" s="17"/>
      <c r="RHB1187" s="17"/>
      <c r="RHC1187" s="17"/>
      <c r="RHD1187" s="17"/>
      <c r="RHE1187" s="17"/>
      <c r="RHF1187" s="17"/>
      <c r="RHG1187" s="17"/>
      <c r="RHH1187" s="17"/>
      <c r="RHI1187" s="17"/>
      <c r="RHJ1187" s="17"/>
      <c r="RHK1187" s="17"/>
      <c r="RHL1187" s="17"/>
      <c r="RHM1187" s="17"/>
      <c r="RHN1187" s="17"/>
      <c r="RHO1187" s="17"/>
      <c r="RHP1187" s="17"/>
      <c r="RHQ1187" s="17"/>
      <c r="RHR1187" s="17"/>
      <c r="RHS1187" s="17"/>
      <c r="RHT1187" s="17"/>
      <c r="RHU1187" s="17"/>
      <c r="RHV1187" s="17"/>
      <c r="RHW1187" s="17"/>
      <c r="RHX1187" s="17"/>
      <c r="RHY1187" s="17"/>
      <c r="RHZ1187" s="17"/>
      <c r="RIA1187" s="17"/>
      <c r="RIB1187" s="17"/>
      <c r="RIC1187" s="17"/>
      <c r="RID1187" s="17"/>
      <c r="RIE1187" s="17"/>
      <c r="RIF1187" s="17"/>
      <c r="RIG1187" s="17"/>
      <c r="RIH1187" s="17"/>
      <c r="RII1187" s="17"/>
      <c r="RIJ1187" s="17"/>
      <c r="RIK1187" s="17"/>
      <c r="RIL1187" s="17"/>
      <c r="RIM1187" s="17"/>
      <c r="RIN1187" s="17"/>
      <c r="RIO1187" s="17"/>
      <c r="RIP1187" s="17"/>
      <c r="RIQ1187" s="17"/>
      <c r="RIR1187" s="17"/>
      <c r="RIS1187" s="17"/>
      <c r="RIT1187" s="17"/>
      <c r="RIU1187" s="17"/>
      <c r="RIV1187" s="17"/>
      <c r="RIW1187" s="17"/>
      <c r="RIX1187" s="17"/>
      <c r="RIY1187" s="17"/>
      <c r="RIZ1187" s="17"/>
      <c r="RJA1187" s="17"/>
      <c r="RJB1187" s="17"/>
      <c r="RJC1187" s="17"/>
      <c r="RJD1187" s="17"/>
      <c r="RJE1187" s="17"/>
      <c r="RJF1187" s="17"/>
      <c r="RJG1187" s="17"/>
      <c r="RJH1187" s="17"/>
      <c r="RJI1187" s="17"/>
      <c r="RJJ1187" s="17"/>
      <c r="RJK1187" s="17"/>
      <c r="RJL1187" s="17"/>
      <c r="RJM1187" s="17"/>
      <c r="RJN1187" s="17"/>
      <c r="RJO1187" s="17"/>
      <c r="RJP1187" s="17"/>
      <c r="RJQ1187" s="17"/>
      <c r="RJR1187" s="17"/>
      <c r="RJS1187" s="17"/>
      <c r="RJT1187" s="17"/>
      <c r="RJU1187" s="17"/>
      <c r="RJV1187" s="17"/>
      <c r="RJW1187" s="17"/>
      <c r="RJX1187" s="17"/>
      <c r="RJY1187" s="17"/>
      <c r="RJZ1187" s="17"/>
      <c r="RKA1187" s="17"/>
      <c r="RKB1187" s="17"/>
      <c r="RKC1187" s="17"/>
      <c r="RKD1187" s="17"/>
      <c r="RKE1187" s="17"/>
      <c r="RKF1187" s="17"/>
      <c r="RKG1187" s="17"/>
      <c r="RKH1187" s="17"/>
      <c r="RKI1187" s="17"/>
      <c r="RKJ1187" s="17"/>
      <c r="RKK1187" s="17"/>
      <c r="RKL1187" s="17"/>
      <c r="RKM1187" s="17"/>
      <c r="RKN1187" s="17"/>
      <c r="RKO1187" s="17"/>
      <c r="RKP1187" s="17"/>
      <c r="RKQ1187" s="17"/>
      <c r="RKR1187" s="17"/>
      <c r="RKS1187" s="17"/>
      <c r="RKT1187" s="17"/>
      <c r="RKU1187" s="17"/>
      <c r="RKV1187" s="17"/>
      <c r="RKW1187" s="17"/>
      <c r="RKX1187" s="17"/>
      <c r="RKY1187" s="17"/>
      <c r="RKZ1187" s="17"/>
      <c r="RLA1187" s="17"/>
      <c r="RLB1187" s="17"/>
      <c r="RLC1187" s="17"/>
      <c r="RLD1187" s="17"/>
      <c r="RLE1187" s="17"/>
      <c r="RLF1187" s="17"/>
      <c r="RLG1187" s="17"/>
      <c r="RLH1187" s="17"/>
      <c r="RLI1187" s="17"/>
      <c r="RLJ1187" s="17"/>
      <c r="RLK1187" s="17"/>
      <c r="RLL1187" s="17"/>
      <c r="RLM1187" s="17"/>
      <c r="RLN1187" s="17"/>
      <c r="RLO1187" s="17"/>
      <c r="RLP1187" s="17"/>
      <c r="RLQ1187" s="17"/>
      <c r="RLR1187" s="17"/>
      <c r="RLS1187" s="17"/>
      <c r="RLT1187" s="17"/>
      <c r="RLU1187" s="17"/>
      <c r="RLV1187" s="17"/>
      <c r="RLW1187" s="17"/>
      <c r="RLX1187" s="17"/>
      <c r="RLY1187" s="17"/>
      <c r="RLZ1187" s="17"/>
      <c r="RMA1187" s="17"/>
      <c r="RMB1187" s="17"/>
      <c r="RMC1187" s="17"/>
      <c r="RMD1187" s="17"/>
      <c r="RME1187" s="17"/>
      <c r="RMF1187" s="17"/>
      <c r="RMG1187" s="17"/>
      <c r="RMH1187" s="17"/>
      <c r="RMI1187" s="17"/>
      <c r="RMJ1187" s="17"/>
      <c r="RMK1187" s="17"/>
      <c r="RML1187" s="17"/>
      <c r="RMM1187" s="17"/>
      <c r="RMN1187" s="17"/>
      <c r="RMO1187" s="17"/>
      <c r="RMP1187" s="17"/>
      <c r="RMQ1187" s="17"/>
      <c r="RMR1187" s="17"/>
      <c r="RMS1187" s="17"/>
      <c r="RMT1187" s="17"/>
      <c r="RMU1187" s="17"/>
      <c r="RMV1187" s="17"/>
      <c r="RMW1187" s="17"/>
      <c r="RMX1187" s="17"/>
      <c r="RMY1187" s="17"/>
      <c r="RMZ1187" s="17"/>
      <c r="RNA1187" s="17"/>
      <c r="RNB1187" s="17"/>
      <c r="RNC1187" s="17"/>
      <c r="RND1187" s="17"/>
      <c r="RNE1187" s="17"/>
      <c r="RNF1187" s="17"/>
      <c r="RNG1187" s="17"/>
      <c r="RNH1187" s="17"/>
      <c r="RNI1187" s="17"/>
      <c r="RNJ1187" s="17"/>
      <c r="RNK1187" s="17"/>
      <c r="RNL1187" s="17"/>
      <c r="RNM1187" s="17"/>
      <c r="RNN1187" s="17"/>
      <c r="RNO1187" s="17"/>
      <c r="RNP1187" s="17"/>
      <c r="RNQ1187" s="17"/>
      <c r="RNR1187" s="17"/>
      <c r="RNS1187" s="17"/>
      <c r="RNT1187" s="17"/>
      <c r="RNU1187" s="17"/>
      <c r="RNV1187" s="17"/>
      <c r="RNW1187" s="17"/>
      <c r="RNX1187" s="17"/>
      <c r="RNY1187" s="17"/>
      <c r="RNZ1187" s="17"/>
      <c r="ROA1187" s="17"/>
      <c r="ROB1187" s="17"/>
      <c r="ROC1187" s="17"/>
      <c r="ROD1187" s="17"/>
      <c r="ROE1187" s="17"/>
      <c r="ROF1187" s="17"/>
      <c r="ROG1187" s="17"/>
      <c r="ROH1187" s="17"/>
      <c r="ROI1187" s="17"/>
      <c r="ROJ1187" s="17"/>
      <c r="ROK1187" s="17"/>
      <c r="ROL1187" s="17"/>
      <c r="ROM1187" s="17"/>
      <c r="RON1187" s="17"/>
      <c r="ROO1187" s="17"/>
      <c r="ROP1187" s="17"/>
      <c r="ROQ1187" s="17"/>
      <c r="ROR1187" s="17"/>
      <c r="ROS1187" s="17"/>
      <c r="ROT1187" s="17"/>
      <c r="ROU1187" s="17"/>
      <c r="ROV1187" s="17"/>
      <c r="ROW1187" s="17"/>
      <c r="ROX1187" s="17"/>
      <c r="ROY1187" s="17"/>
      <c r="ROZ1187" s="17"/>
      <c r="RPA1187" s="17"/>
      <c r="RPB1187" s="17"/>
      <c r="RPC1187" s="17"/>
      <c r="RPD1187" s="17"/>
      <c r="RPE1187" s="17"/>
      <c r="RPF1187" s="17"/>
      <c r="RPG1187" s="17"/>
      <c r="RPH1187" s="17"/>
      <c r="RPI1187" s="17"/>
      <c r="RPJ1187" s="17"/>
      <c r="RPK1187" s="17"/>
      <c r="RPL1187" s="17"/>
      <c r="RPM1187" s="17"/>
      <c r="RPN1187" s="17"/>
      <c r="RPO1187" s="17"/>
      <c r="RPP1187" s="17"/>
      <c r="RPQ1187" s="17"/>
      <c r="RPR1187" s="17"/>
      <c r="RPS1187" s="17"/>
      <c r="RPT1187" s="17"/>
      <c r="RPU1187" s="17"/>
      <c r="RPV1187" s="17"/>
      <c r="RPW1187" s="17"/>
      <c r="RPX1187" s="17"/>
      <c r="RPY1187" s="17"/>
      <c r="RPZ1187" s="17"/>
      <c r="RQA1187" s="17"/>
      <c r="RQB1187" s="17"/>
      <c r="RQC1187" s="17"/>
      <c r="RQD1187" s="17"/>
      <c r="RQE1187" s="17"/>
      <c r="RQF1187" s="17"/>
      <c r="RQG1187" s="17"/>
      <c r="RQH1187" s="17"/>
      <c r="RQI1187" s="17"/>
      <c r="RQJ1187" s="17"/>
      <c r="RQK1187" s="17"/>
      <c r="RQL1187" s="17"/>
      <c r="RQM1187" s="17"/>
      <c r="RQN1187" s="17"/>
      <c r="RQO1187" s="17"/>
      <c r="RQP1187" s="17"/>
      <c r="RQQ1187" s="17"/>
      <c r="RQR1187" s="17"/>
      <c r="RQS1187" s="17"/>
      <c r="RQT1187" s="17"/>
      <c r="RQU1187" s="17"/>
      <c r="RQV1187" s="17"/>
      <c r="RQW1187" s="17"/>
      <c r="RQX1187" s="17"/>
      <c r="RQY1187" s="17"/>
      <c r="RQZ1187" s="17"/>
      <c r="RRA1187" s="17"/>
      <c r="RRB1187" s="17"/>
      <c r="RRC1187" s="17"/>
      <c r="RRD1187" s="17"/>
      <c r="RRE1187" s="17"/>
      <c r="RRF1187" s="17"/>
      <c r="RRG1187" s="17"/>
      <c r="RRH1187" s="17"/>
      <c r="RRI1187" s="17"/>
      <c r="RRJ1187" s="17"/>
      <c r="RRK1187" s="17"/>
      <c r="RRL1187" s="17"/>
      <c r="RRM1187" s="17"/>
      <c r="RRN1187" s="17"/>
      <c r="RRO1187" s="17"/>
      <c r="RRP1187" s="17"/>
      <c r="RRQ1187" s="17"/>
      <c r="RRR1187" s="17"/>
      <c r="RRS1187" s="17"/>
      <c r="RRT1187" s="17"/>
      <c r="RRU1187" s="17"/>
      <c r="RRV1187" s="17"/>
      <c r="RRW1187" s="17"/>
      <c r="RRX1187" s="17"/>
      <c r="RRY1187" s="17"/>
      <c r="RRZ1187" s="17"/>
      <c r="RSA1187" s="17"/>
      <c r="RSB1187" s="17"/>
      <c r="RSC1187" s="17"/>
      <c r="RSD1187" s="17"/>
      <c r="RSE1187" s="17"/>
      <c r="RSF1187" s="17"/>
      <c r="RSG1187" s="17"/>
      <c r="RSH1187" s="17"/>
      <c r="RSI1187" s="17"/>
      <c r="RSJ1187" s="17"/>
      <c r="RSK1187" s="17"/>
      <c r="RSL1187" s="17"/>
      <c r="RSM1187" s="17"/>
      <c r="RSN1187" s="17"/>
      <c r="RSO1187" s="17"/>
      <c r="RSP1187" s="17"/>
      <c r="RSQ1187" s="17"/>
      <c r="RSR1187" s="17"/>
      <c r="RSS1187" s="17"/>
      <c r="RST1187" s="17"/>
      <c r="RSU1187" s="17"/>
      <c r="RSV1187" s="17"/>
      <c r="RSW1187" s="17"/>
      <c r="RSX1187" s="17"/>
      <c r="RSY1187" s="17"/>
      <c r="RSZ1187" s="17"/>
      <c r="RTA1187" s="17"/>
      <c r="RTB1187" s="17"/>
      <c r="RTC1187" s="17"/>
      <c r="RTD1187" s="17"/>
      <c r="RTE1187" s="17"/>
      <c r="RTF1187" s="17"/>
      <c r="RTG1187" s="17"/>
      <c r="RTH1187" s="17"/>
      <c r="RTI1187" s="17"/>
      <c r="RTJ1187" s="17"/>
      <c r="RTK1187" s="17"/>
      <c r="RTL1187" s="17"/>
      <c r="RTM1187" s="17"/>
      <c r="RTN1187" s="17"/>
      <c r="RTO1187" s="17"/>
      <c r="RTP1187" s="17"/>
      <c r="RTQ1187" s="17"/>
      <c r="RTR1187" s="17"/>
      <c r="RTS1187" s="17"/>
      <c r="RTT1187" s="17"/>
      <c r="RTU1187" s="17"/>
      <c r="RTV1187" s="17"/>
      <c r="RTW1187" s="17"/>
      <c r="RTX1187" s="17"/>
      <c r="RTY1187" s="17"/>
      <c r="RTZ1187" s="17"/>
      <c r="RUA1187" s="17"/>
      <c r="RUB1187" s="17"/>
      <c r="RUC1187" s="17"/>
      <c r="RUD1187" s="17"/>
      <c r="RUE1187" s="17"/>
      <c r="RUF1187" s="17"/>
      <c r="RUG1187" s="17"/>
      <c r="RUH1187" s="17"/>
      <c r="RUI1187" s="17"/>
      <c r="RUJ1187" s="17"/>
      <c r="RUK1187" s="17"/>
      <c r="RUL1187" s="17"/>
      <c r="RUM1187" s="17"/>
      <c r="RUN1187" s="17"/>
      <c r="RUO1187" s="17"/>
      <c r="RUP1187" s="17"/>
      <c r="RUQ1187" s="17"/>
      <c r="RUR1187" s="17"/>
      <c r="RUS1187" s="17"/>
      <c r="RUT1187" s="17"/>
      <c r="RUU1187" s="17"/>
      <c r="RUV1187" s="17"/>
      <c r="RUW1187" s="17"/>
      <c r="RUX1187" s="17"/>
      <c r="RUY1187" s="17"/>
      <c r="RUZ1187" s="17"/>
      <c r="RVA1187" s="17"/>
      <c r="RVB1187" s="17"/>
      <c r="RVC1187" s="17"/>
      <c r="RVD1187" s="17"/>
      <c r="RVE1187" s="17"/>
      <c r="RVF1187" s="17"/>
      <c r="RVG1187" s="17"/>
      <c r="RVH1187" s="17"/>
      <c r="RVI1187" s="17"/>
      <c r="RVJ1187" s="17"/>
      <c r="RVK1187" s="17"/>
      <c r="RVL1187" s="17"/>
      <c r="RVM1187" s="17"/>
      <c r="RVN1187" s="17"/>
      <c r="RVO1187" s="17"/>
      <c r="RVP1187" s="17"/>
      <c r="RVQ1187" s="17"/>
      <c r="RVR1187" s="17"/>
      <c r="RVS1187" s="17"/>
      <c r="RVT1187" s="17"/>
      <c r="RVU1187" s="17"/>
      <c r="RVV1187" s="17"/>
      <c r="RVW1187" s="17"/>
      <c r="RVX1187" s="17"/>
      <c r="RVY1187" s="17"/>
      <c r="RVZ1187" s="17"/>
      <c r="RWA1187" s="17"/>
      <c r="RWB1187" s="17"/>
      <c r="RWC1187" s="17"/>
      <c r="RWD1187" s="17"/>
      <c r="RWE1187" s="17"/>
      <c r="RWF1187" s="17"/>
      <c r="RWG1187" s="17"/>
      <c r="RWH1187" s="17"/>
      <c r="RWI1187" s="17"/>
      <c r="RWJ1187" s="17"/>
      <c r="RWK1187" s="17"/>
      <c r="RWL1187" s="17"/>
      <c r="RWM1187" s="17"/>
      <c r="RWN1187" s="17"/>
      <c r="RWO1187" s="17"/>
      <c r="RWP1187" s="17"/>
      <c r="RWQ1187" s="17"/>
      <c r="RWR1187" s="17"/>
      <c r="RWS1187" s="17"/>
      <c r="RWT1187" s="17"/>
      <c r="RWU1187" s="17"/>
      <c r="RWV1187" s="17"/>
      <c r="RWW1187" s="17"/>
      <c r="RWX1187" s="17"/>
      <c r="RWY1187" s="17"/>
      <c r="RWZ1187" s="17"/>
      <c r="RXA1187" s="17"/>
      <c r="RXB1187" s="17"/>
      <c r="RXC1187" s="17"/>
      <c r="RXD1187" s="17"/>
      <c r="RXE1187" s="17"/>
      <c r="RXF1187" s="17"/>
      <c r="RXG1187" s="17"/>
      <c r="RXH1187" s="17"/>
      <c r="RXI1187" s="17"/>
      <c r="RXJ1187" s="17"/>
      <c r="RXK1187" s="17"/>
      <c r="RXL1187" s="17"/>
      <c r="RXM1187" s="17"/>
      <c r="RXN1187" s="17"/>
      <c r="RXO1187" s="17"/>
      <c r="RXP1187" s="17"/>
      <c r="RXQ1187" s="17"/>
      <c r="RXR1187" s="17"/>
      <c r="RXS1187" s="17"/>
      <c r="RXT1187" s="17"/>
      <c r="RXU1187" s="17"/>
      <c r="RXV1187" s="17"/>
      <c r="RXW1187" s="17"/>
      <c r="RXX1187" s="17"/>
      <c r="RXY1187" s="17"/>
      <c r="RXZ1187" s="17"/>
      <c r="RYA1187" s="17"/>
      <c r="RYB1187" s="17"/>
      <c r="RYC1187" s="17"/>
      <c r="RYD1187" s="17"/>
      <c r="RYE1187" s="17"/>
      <c r="RYF1187" s="17"/>
      <c r="RYG1187" s="17"/>
      <c r="RYH1187" s="17"/>
      <c r="RYI1187" s="17"/>
      <c r="RYJ1187" s="17"/>
      <c r="RYK1187" s="17"/>
      <c r="RYL1187" s="17"/>
      <c r="RYM1187" s="17"/>
      <c r="RYN1187" s="17"/>
      <c r="RYO1187" s="17"/>
      <c r="RYP1187" s="17"/>
      <c r="RYQ1187" s="17"/>
      <c r="RYR1187" s="17"/>
      <c r="RYS1187" s="17"/>
      <c r="RYT1187" s="17"/>
      <c r="RYU1187" s="17"/>
      <c r="RYV1187" s="17"/>
      <c r="RYW1187" s="17"/>
      <c r="RYX1187" s="17"/>
      <c r="RYY1187" s="17"/>
      <c r="RYZ1187" s="17"/>
      <c r="RZA1187" s="17"/>
      <c r="RZB1187" s="17"/>
      <c r="RZC1187" s="17"/>
      <c r="RZD1187" s="17"/>
      <c r="RZE1187" s="17"/>
      <c r="RZF1187" s="17"/>
      <c r="RZG1187" s="17"/>
      <c r="RZH1187" s="17"/>
      <c r="RZI1187" s="17"/>
      <c r="RZJ1187" s="17"/>
      <c r="RZK1187" s="17"/>
      <c r="RZL1187" s="17"/>
      <c r="RZM1187" s="17"/>
      <c r="RZN1187" s="17"/>
      <c r="RZO1187" s="17"/>
      <c r="RZP1187" s="17"/>
      <c r="RZQ1187" s="17"/>
      <c r="RZR1187" s="17"/>
      <c r="RZS1187" s="17"/>
      <c r="RZT1187" s="17"/>
      <c r="RZU1187" s="17"/>
      <c r="RZV1187" s="17"/>
      <c r="RZW1187" s="17"/>
      <c r="RZX1187" s="17"/>
      <c r="RZY1187" s="17"/>
      <c r="RZZ1187" s="17"/>
      <c r="SAA1187" s="17"/>
      <c r="SAB1187" s="17"/>
      <c r="SAC1187" s="17"/>
      <c r="SAD1187" s="17"/>
      <c r="SAE1187" s="17"/>
      <c r="SAF1187" s="17"/>
      <c r="SAG1187" s="17"/>
      <c r="SAH1187" s="17"/>
      <c r="SAI1187" s="17"/>
      <c r="SAJ1187" s="17"/>
      <c r="SAK1187" s="17"/>
      <c r="SAL1187" s="17"/>
      <c r="SAM1187" s="17"/>
      <c r="SAN1187" s="17"/>
      <c r="SAO1187" s="17"/>
      <c r="SAP1187" s="17"/>
      <c r="SAQ1187" s="17"/>
      <c r="SAR1187" s="17"/>
      <c r="SAS1187" s="17"/>
      <c r="SAT1187" s="17"/>
      <c r="SAU1187" s="17"/>
      <c r="SAV1187" s="17"/>
      <c r="SAW1187" s="17"/>
      <c r="SAX1187" s="17"/>
      <c r="SAY1187" s="17"/>
      <c r="SAZ1187" s="17"/>
      <c r="SBA1187" s="17"/>
      <c r="SBB1187" s="17"/>
      <c r="SBC1187" s="17"/>
      <c r="SBD1187" s="17"/>
      <c r="SBE1187" s="17"/>
      <c r="SBF1187" s="17"/>
      <c r="SBG1187" s="17"/>
      <c r="SBH1187" s="17"/>
      <c r="SBI1187" s="17"/>
      <c r="SBJ1187" s="17"/>
      <c r="SBK1187" s="17"/>
      <c r="SBL1187" s="17"/>
      <c r="SBM1187" s="17"/>
      <c r="SBN1187" s="17"/>
      <c r="SBO1187" s="17"/>
      <c r="SBP1187" s="17"/>
      <c r="SBQ1187" s="17"/>
      <c r="SBR1187" s="17"/>
      <c r="SBS1187" s="17"/>
      <c r="SBT1187" s="17"/>
      <c r="SBU1187" s="17"/>
      <c r="SBV1187" s="17"/>
      <c r="SBW1187" s="17"/>
      <c r="SBX1187" s="17"/>
      <c r="SBY1187" s="17"/>
      <c r="SBZ1187" s="17"/>
      <c r="SCA1187" s="17"/>
      <c r="SCB1187" s="17"/>
      <c r="SCC1187" s="17"/>
      <c r="SCD1187" s="17"/>
      <c r="SCE1187" s="17"/>
      <c r="SCF1187" s="17"/>
      <c r="SCG1187" s="17"/>
      <c r="SCH1187" s="17"/>
      <c r="SCI1187" s="17"/>
      <c r="SCJ1187" s="17"/>
      <c r="SCK1187" s="17"/>
      <c r="SCL1187" s="17"/>
      <c r="SCM1187" s="17"/>
      <c r="SCN1187" s="17"/>
      <c r="SCO1187" s="17"/>
      <c r="SCP1187" s="17"/>
      <c r="SCQ1187" s="17"/>
      <c r="SCR1187" s="17"/>
      <c r="SCS1187" s="17"/>
      <c r="SCT1187" s="17"/>
      <c r="SCU1187" s="17"/>
      <c r="SCV1187" s="17"/>
      <c r="SCW1187" s="17"/>
      <c r="SCX1187" s="17"/>
      <c r="SCY1187" s="17"/>
      <c r="SCZ1187" s="17"/>
      <c r="SDA1187" s="17"/>
      <c r="SDB1187" s="17"/>
      <c r="SDC1187" s="17"/>
      <c r="SDD1187" s="17"/>
      <c r="SDE1187" s="17"/>
      <c r="SDF1187" s="17"/>
      <c r="SDG1187" s="17"/>
      <c r="SDH1187" s="17"/>
      <c r="SDI1187" s="17"/>
      <c r="SDJ1187" s="17"/>
      <c r="SDK1187" s="17"/>
      <c r="SDL1187" s="17"/>
      <c r="SDM1187" s="17"/>
      <c r="SDN1187" s="17"/>
      <c r="SDO1187" s="17"/>
      <c r="SDP1187" s="17"/>
      <c r="SDQ1187" s="17"/>
      <c r="SDR1187" s="17"/>
      <c r="SDS1187" s="17"/>
      <c r="SDT1187" s="17"/>
      <c r="SDU1187" s="17"/>
      <c r="SDV1187" s="17"/>
      <c r="SDW1187" s="17"/>
      <c r="SDX1187" s="17"/>
      <c r="SDY1187" s="17"/>
      <c r="SDZ1187" s="17"/>
      <c r="SEA1187" s="17"/>
      <c r="SEB1187" s="17"/>
      <c r="SEC1187" s="17"/>
      <c r="SED1187" s="17"/>
      <c r="SEE1187" s="17"/>
      <c r="SEF1187" s="17"/>
      <c r="SEG1187" s="17"/>
      <c r="SEH1187" s="17"/>
      <c r="SEI1187" s="17"/>
      <c r="SEJ1187" s="17"/>
      <c r="SEK1187" s="17"/>
      <c r="SEL1187" s="17"/>
      <c r="SEM1187" s="17"/>
      <c r="SEN1187" s="17"/>
      <c r="SEO1187" s="17"/>
      <c r="SEP1187" s="17"/>
      <c r="SEQ1187" s="17"/>
      <c r="SER1187" s="17"/>
      <c r="SES1187" s="17"/>
      <c r="SET1187" s="17"/>
      <c r="SEU1187" s="17"/>
      <c r="SEV1187" s="17"/>
      <c r="SEW1187" s="17"/>
      <c r="SEX1187" s="17"/>
      <c r="SEY1187" s="17"/>
      <c r="SEZ1187" s="17"/>
      <c r="SFA1187" s="17"/>
      <c r="SFB1187" s="17"/>
      <c r="SFC1187" s="17"/>
      <c r="SFD1187" s="17"/>
      <c r="SFE1187" s="17"/>
      <c r="SFF1187" s="17"/>
      <c r="SFG1187" s="17"/>
      <c r="SFH1187" s="17"/>
      <c r="SFI1187" s="17"/>
      <c r="SFJ1187" s="17"/>
      <c r="SFK1187" s="17"/>
      <c r="SFL1187" s="17"/>
      <c r="SFM1187" s="17"/>
      <c r="SFN1187" s="17"/>
      <c r="SFO1187" s="17"/>
      <c r="SFP1187" s="17"/>
      <c r="SFQ1187" s="17"/>
      <c r="SFR1187" s="17"/>
      <c r="SFS1187" s="17"/>
      <c r="SFT1187" s="17"/>
      <c r="SFU1187" s="17"/>
      <c r="SFV1187" s="17"/>
      <c r="SFW1187" s="17"/>
      <c r="SFX1187" s="17"/>
      <c r="SFY1187" s="17"/>
      <c r="SFZ1187" s="17"/>
      <c r="SGA1187" s="17"/>
      <c r="SGB1187" s="17"/>
      <c r="SGC1187" s="17"/>
      <c r="SGD1187" s="17"/>
      <c r="SGE1187" s="17"/>
      <c r="SGF1187" s="17"/>
      <c r="SGG1187" s="17"/>
      <c r="SGH1187" s="17"/>
      <c r="SGI1187" s="17"/>
      <c r="SGJ1187" s="17"/>
      <c r="SGK1187" s="17"/>
      <c r="SGL1187" s="17"/>
      <c r="SGM1187" s="17"/>
      <c r="SGN1187" s="17"/>
      <c r="SGO1187" s="17"/>
      <c r="SGP1187" s="17"/>
      <c r="SGQ1187" s="17"/>
      <c r="SGR1187" s="17"/>
      <c r="SGS1187" s="17"/>
      <c r="SGT1187" s="17"/>
      <c r="SGU1187" s="17"/>
      <c r="SGV1187" s="17"/>
      <c r="SGW1187" s="17"/>
      <c r="SGX1187" s="17"/>
      <c r="SGY1187" s="17"/>
      <c r="SGZ1187" s="17"/>
      <c r="SHA1187" s="17"/>
      <c r="SHB1187" s="17"/>
      <c r="SHC1187" s="17"/>
      <c r="SHD1187" s="17"/>
      <c r="SHE1187" s="17"/>
      <c r="SHF1187" s="17"/>
      <c r="SHG1187" s="17"/>
      <c r="SHH1187" s="17"/>
      <c r="SHI1187" s="17"/>
      <c r="SHJ1187" s="17"/>
      <c r="SHK1187" s="17"/>
      <c r="SHL1187" s="17"/>
      <c r="SHM1187" s="17"/>
      <c r="SHN1187" s="17"/>
      <c r="SHO1187" s="17"/>
      <c r="SHP1187" s="17"/>
      <c r="SHQ1187" s="17"/>
      <c r="SHR1187" s="17"/>
      <c r="SHS1187" s="17"/>
      <c r="SHT1187" s="17"/>
      <c r="SHU1187" s="17"/>
      <c r="SHV1187" s="17"/>
      <c r="SHW1187" s="17"/>
      <c r="SHX1187" s="17"/>
      <c r="SHY1187" s="17"/>
      <c r="SHZ1187" s="17"/>
      <c r="SIA1187" s="17"/>
      <c r="SIB1187" s="17"/>
      <c r="SIC1187" s="17"/>
      <c r="SID1187" s="17"/>
      <c r="SIE1187" s="17"/>
      <c r="SIF1187" s="17"/>
      <c r="SIG1187" s="17"/>
      <c r="SIH1187" s="17"/>
      <c r="SII1187" s="17"/>
      <c r="SIJ1187" s="17"/>
      <c r="SIK1187" s="17"/>
      <c r="SIL1187" s="17"/>
      <c r="SIM1187" s="17"/>
      <c r="SIN1187" s="17"/>
      <c r="SIO1187" s="17"/>
      <c r="SIP1187" s="17"/>
      <c r="SIQ1187" s="17"/>
      <c r="SIR1187" s="17"/>
      <c r="SIS1187" s="17"/>
      <c r="SIT1187" s="17"/>
      <c r="SIU1187" s="17"/>
      <c r="SIV1187" s="17"/>
      <c r="SIW1187" s="17"/>
      <c r="SIX1187" s="17"/>
      <c r="SIY1187" s="17"/>
      <c r="SIZ1187" s="17"/>
      <c r="SJA1187" s="17"/>
      <c r="SJB1187" s="17"/>
      <c r="SJC1187" s="17"/>
      <c r="SJD1187" s="17"/>
      <c r="SJE1187" s="17"/>
      <c r="SJF1187" s="17"/>
      <c r="SJG1187" s="17"/>
      <c r="SJH1187" s="17"/>
      <c r="SJI1187" s="17"/>
      <c r="SJJ1187" s="17"/>
      <c r="SJK1187" s="17"/>
      <c r="SJL1187" s="17"/>
      <c r="SJM1187" s="17"/>
      <c r="SJN1187" s="17"/>
      <c r="SJO1187" s="17"/>
      <c r="SJP1187" s="17"/>
      <c r="SJQ1187" s="17"/>
      <c r="SJR1187" s="17"/>
      <c r="SJS1187" s="17"/>
      <c r="SJT1187" s="17"/>
      <c r="SJU1187" s="17"/>
      <c r="SJV1187" s="17"/>
      <c r="SJW1187" s="17"/>
      <c r="SJX1187" s="17"/>
      <c r="SJY1187" s="17"/>
      <c r="SJZ1187" s="17"/>
      <c r="SKA1187" s="17"/>
      <c r="SKB1187" s="17"/>
      <c r="SKC1187" s="17"/>
      <c r="SKD1187" s="17"/>
      <c r="SKE1187" s="17"/>
      <c r="SKF1187" s="17"/>
      <c r="SKG1187" s="17"/>
      <c r="SKH1187" s="17"/>
      <c r="SKI1187" s="17"/>
      <c r="SKJ1187" s="17"/>
      <c r="SKK1187" s="17"/>
      <c r="SKL1187" s="17"/>
      <c r="SKM1187" s="17"/>
      <c r="SKN1187" s="17"/>
      <c r="SKO1187" s="17"/>
      <c r="SKP1187" s="17"/>
      <c r="SKQ1187" s="17"/>
      <c r="SKR1187" s="17"/>
      <c r="SKS1187" s="17"/>
      <c r="SKT1187" s="17"/>
      <c r="SKU1187" s="17"/>
      <c r="SKV1187" s="17"/>
      <c r="SKW1187" s="17"/>
      <c r="SKX1187" s="17"/>
      <c r="SKY1187" s="17"/>
      <c r="SKZ1187" s="17"/>
      <c r="SLA1187" s="17"/>
      <c r="SLB1187" s="17"/>
      <c r="SLC1187" s="17"/>
      <c r="SLD1187" s="17"/>
      <c r="SLE1187" s="17"/>
      <c r="SLF1187" s="17"/>
      <c r="SLG1187" s="17"/>
      <c r="SLH1187" s="17"/>
      <c r="SLI1187" s="17"/>
      <c r="SLJ1187" s="17"/>
      <c r="SLK1187" s="17"/>
      <c r="SLL1187" s="17"/>
      <c r="SLM1187" s="17"/>
      <c r="SLN1187" s="17"/>
      <c r="SLO1187" s="17"/>
      <c r="SLP1187" s="17"/>
      <c r="SLQ1187" s="17"/>
      <c r="SLR1187" s="17"/>
      <c r="SLS1187" s="17"/>
      <c r="SLT1187" s="17"/>
      <c r="SLU1187" s="17"/>
      <c r="SLV1187" s="17"/>
      <c r="SLW1187" s="17"/>
      <c r="SLX1187" s="17"/>
      <c r="SLY1187" s="17"/>
      <c r="SLZ1187" s="17"/>
      <c r="SMA1187" s="17"/>
      <c r="SMB1187" s="17"/>
      <c r="SMC1187" s="17"/>
      <c r="SMD1187" s="17"/>
      <c r="SME1187" s="17"/>
      <c r="SMF1187" s="17"/>
      <c r="SMG1187" s="17"/>
      <c r="SMH1187" s="17"/>
      <c r="SMI1187" s="17"/>
      <c r="SMJ1187" s="17"/>
      <c r="SMK1187" s="17"/>
      <c r="SML1187" s="17"/>
      <c r="SMM1187" s="17"/>
      <c r="SMN1187" s="17"/>
      <c r="SMO1187" s="17"/>
      <c r="SMP1187" s="17"/>
      <c r="SMQ1187" s="17"/>
      <c r="SMR1187" s="17"/>
      <c r="SMS1187" s="17"/>
      <c r="SMT1187" s="17"/>
      <c r="SMU1187" s="17"/>
      <c r="SMV1187" s="17"/>
      <c r="SMW1187" s="17"/>
      <c r="SMX1187" s="17"/>
      <c r="SMY1187" s="17"/>
      <c r="SMZ1187" s="17"/>
      <c r="SNA1187" s="17"/>
      <c r="SNB1187" s="17"/>
      <c r="SNC1187" s="17"/>
      <c r="SND1187" s="17"/>
      <c r="SNE1187" s="17"/>
      <c r="SNF1187" s="17"/>
      <c r="SNG1187" s="17"/>
      <c r="SNH1187" s="17"/>
      <c r="SNI1187" s="17"/>
      <c r="SNJ1187" s="17"/>
      <c r="SNK1187" s="17"/>
      <c r="SNL1187" s="17"/>
      <c r="SNM1187" s="17"/>
      <c r="SNN1187" s="17"/>
      <c r="SNO1187" s="17"/>
      <c r="SNP1187" s="17"/>
      <c r="SNQ1187" s="17"/>
      <c r="SNR1187" s="17"/>
      <c r="SNS1187" s="17"/>
      <c r="SNT1187" s="17"/>
      <c r="SNU1187" s="17"/>
      <c r="SNV1187" s="17"/>
      <c r="SNW1187" s="17"/>
      <c r="SNX1187" s="17"/>
      <c r="SNY1187" s="17"/>
      <c r="SNZ1187" s="17"/>
      <c r="SOA1187" s="17"/>
      <c r="SOB1187" s="17"/>
      <c r="SOC1187" s="17"/>
      <c r="SOD1187" s="17"/>
      <c r="SOE1187" s="17"/>
      <c r="SOF1187" s="17"/>
      <c r="SOG1187" s="17"/>
      <c r="SOH1187" s="17"/>
      <c r="SOI1187" s="17"/>
      <c r="SOJ1187" s="17"/>
      <c r="SOK1187" s="17"/>
      <c r="SOL1187" s="17"/>
      <c r="SOM1187" s="17"/>
      <c r="SON1187" s="17"/>
      <c r="SOO1187" s="17"/>
      <c r="SOP1187" s="17"/>
      <c r="SOQ1187" s="17"/>
      <c r="SOR1187" s="17"/>
      <c r="SOS1187" s="17"/>
      <c r="SOT1187" s="17"/>
      <c r="SOU1187" s="17"/>
      <c r="SOV1187" s="17"/>
      <c r="SOW1187" s="17"/>
      <c r="SOX1187" s="17"/>
      <c r="SOY1187" s="17"/>
      <c r="SOZ1187" s="17"/>
      <c r="SPA1187" s="17"/>
      <c r="SPB1187" s="17"/>
      <c r="SPC1187" s="17"/>
      <c r="SPD1187" s="17"/>
      <c r="SPE1187" s="17"/>
      <c r="SPF1187" s="17"/>
      <c r="SPG1187" s="17"/>
      <c r="SPH1187" s="17"/>
      <c r="SPI1187" s="17"/>
      <c r="SPJ1187" s="17"/>
      <c r="SPK1187" s="17"/>
      <c r="SPL1187" s="17"/>
      <c r="SPM1187" s="17"/>
      <c r="SPN1187" s="17"/>
      <c r="SPO1187" s="17"/>
      <c r="SPP1187" s="17"/>
      <c r="SPQ1187" s="17"/>
      <c r="SPR1187" s="17"/>
      <c r="SPS1187" s="17"/>
      <c r="SPT1187" s="17"/>
      <c r="SPU1187" s="17"/>
      <c r="SPV1187" s="17"/>
      <c r="SPW1187" s="17"/>
      <c r="SPX1187" s="17"/>
      <c r="SPY1187" s="17"/>
      <c r="SPZ1187" s="17"/>
      <c r="SQA1187" s="17"/>
      <c r="SQB1187" s="17"/>
      <c r="SQC1187" s="17"/>
      <c r="SQD1187" s="17"/>
      <c r="SQE1187" s="17"/>
      <c r="SQF1187" s="17"/>
      <c r="SQG1187" s="17"/>
      <c r="SQH1187" s="17"/>
      <c r="SQI1187" s="17"/>
      <c r="SQJ1187" s="17"/>
      <c r="SQK1187" s="17"/>
      <c r="SQL1187" s="17"/>
      <c r="SQM1187" s="17"/>
      <c r="SQN1187" s="17"/>
      <c r="SQO1187" s="17"/>
      <c r="SQP1187" s="17"/>
      <c r="SQQ1187" s="17"/>
      <c r="SQR1187" s="17"/>
      <c r="SQS1187" s="17"/>
      <c r="SQT1187" s="17"/>
      <c r="SQU1187" s="17"/>
      <c r="SQV1187" s="17"/>
      <c r="SQW1187" s="17"/>
      <c r="SQX1187" s="17"/>
      <c r="SQY1187" s="17"/>
      <c r="SQZ1187" s="17"/>
      <c r="SRA1187" s="17"/>
      <c r="SRB1187" s="17"/>
      <c r="SRC1187" s="17"/>
      <c r="SRD1187" s="17"/>
      <c r="SRE1187" s="17"/>
      <c r="SRF1187" s="17"/>
      <c r="SRG1187" s="17"/>
      <c r="SRH1187" s="17"/>
      <c r="SRI1187" s="17"/>
      <c r="SRJ1187" s="17"/>
      <c r="SRK1187" s="17"/>
      <c r="SRL1187" s="17"/>
      <c r="SRM1187" s="17"/>
      <c r="SRN1187" s="17"/>
      <c r="SRO1187" s="17"/>
      <c r="SRP1187" s="17"/>
      <c r="SRQ1187" s="17"/>
      <c r="SRR1187" s="17"/>
      <c r="SRS1187" s="17"/>
      <c r="SRT1187" s="17"/>
      <c r="SRU1187" s="17"/>
      <c r="SRV1187" s="17"/>
      <c r="SRW1187" s="17"/>
      <c r="SRX1187" s="17"/>
      <c r="SRY1187" s="17"/>
      <c r="SRZ1187" s="17"/>
      <c r="SSA1187" s="17"/>
      <c r="SSB1187" s="17"/>
      <c r="SSC1187" s="17"/>
      <c r="SSD1187" s="17"/>
      <c r="SSE1187" s="17"/>
      <c r="SSF1187" s="17"/>
      <c r="SSG1187" s="17"/>
      <c r="SSH1187" s="17"/>
      <c r="SSI1187" s="17"/>
      <c r="SSJ1187" s="17"/>
      <c r="SSK1187" s="17"/>
      <c r="SSL1187" s="17"/>
      <c r="SSM1187" s="17"/>
      <c r="SSN1187" s="17"/>
      <c r="SSO1187" s="17"/>
      <c r="SSP1187" s="17"/>
      <c r="SSQ1187" s="17"/>
      <c r="SSR1187" s="17"/>
      <c r="SSS1187" s="17"/>
      <c r="SST1187" s="17"/>
      <c r="SSU1187" s="17"/>
      <c r="SSV1187" s="17"/>
      <c r="SSW1187" s="17"/>
      <c r="SSX1187" s="17"/>
      <c r="SSY1187" s="17"/>
      <c r="SSZ1187" s="17"/>
      <c r="STA1187" s="17"/>
      <c r="STB1187" s="17"/>
      <c r="STC1187" s="17"/>
      <c r="STD1187" s="17"/>
      <c r="STE1187" s="17"/>
      <c r="STF1187" s="17"/>
      <c r="STG1187" s="17"/>
      <c r="STH1187" s="17"/>
      <c r="STI1187" s="17"/>
      <c r="STJ1187" s="17"/>
      <c r="STK1187" s="17"/>
      <c r="STL1187" s="17"/>
      <c r="STM1187" s="17"/>
      <c r="STN1187" s="17"/>
      <c r="STO1187" s="17"/>
      <c r="STP1187" s="17"/>
      <c r="STQ1187" s="17"/>
      <c r="STR1187" s="17"/>
      <c r="STS1187" s="17"/>
      <c r="STT1187" s="17"/>
      <c r="STU1187" s="17"/>
      <c r="STV1187" s="17"/>
      <c r="STW1187" s="17"/>
      <c r="STX1187" s="17"/>
      <c r="STY1187" s="17"/>
      <c r="STZ1187" s="17"/>
      <c r="SUA1187" s="17"/>
      <c r="SUB1187" s="17"/>
      <c r="SUC1187" s="17"/>
      <c r="SUD1187" s="17"/>
      <c r="SUE1187" s="17"/>
      <c r="SUF1187" s="17"/>
      <c r="SUG1187" s="17"/>
      <c r="SUH1187" s="17"/>
      <c r="SUI1187" s="17"/>
      <c r="SUJ1187" s="17"/>
      <c r="SUK1187" s="17"/>
      <c r="SUL1187" s="17"/>
      <c r="SUM1187" s="17"/>
      <c r="SUN1187" s="17"/>
      <c r="SUO1187" s="17"/>
      <c r="SUP1187" s="17"/>
      <c r="SUQ1187" s="17"/>
      <c r="SUR1187" s="17"/>
      <c r="SUS1187" s="17"/>
      <c r="SUT1187" s="17"/>
      <c r="SUU1187" s="17"/>
      <c r="SUV1187" s="17"/>
      <c r="SUW1187" s="17"/>
      <c r="SUX1187" s="17"/>
      <c r="SUY1187" s="17"/>
      <c r="SUZ1187" s="17"/>
      <c r="SVA1187" s="17"/>
      <c r="SVB1187" s="17"/>
      <c r="SVC1187" s="17"/>
      <c r="SVD1187" s="17"/>
      <c r="SVE1187" s="17"/>
      <c r="SVF1187" s="17"/>
      <c r="SVG1187" s="17"/>
      <c r="SVH1187" s="17"/>
      <c r="SVI1187" s="17"/>
      <c r="SVJ1187" s="17"/>
      <c r="SVK1187" s="17"/>
      <c r="SVL1187" s="17"/>
      <c r="SVM1187" s="17"/>
      <c r="SVN1187" s="17"/>
      <c r="SVO1187" s="17"/>
      <c r="SVP1187" s="17"/>
      <c r="SVQ1187" s="17"/>
      <c r="SVR1187" s="17"/>
      <c r="SVS1187" s="17"/>
      <c r="SVT1187" s="17"/>
      <c r="SVU1187" s="17"/>
      <c r="SVV1187" s="17"/>
      <c r="SVW1187" s="17"/>
      <c r="SVX1187" s="17"/>
      <c r="SVY1187" s="17"/>
      <c r="SVZ1187" s="17"/>
      <c r="SWA1187" s="17"/>
      <c r="SWB1187" s="17"/>
      <c r="SWC1187" s="17"/>
      <c r="SWD1187" s="17"/>
      <c r="SWE1187" s="17"/>
      <c r="SWF1187" s="17"/>
      <c r="SWG1187" s="17"/>
      <c r="SWH1187" s="17"/>
      <c r="SWI1187" s="17"/>
      <c r="SWJ1187" s="17"/>
      <c r="SWK1187" s="17"/>
      <c r="SWL1187" s="17"/>
      <c r="SWM1187" s="17"/>
      <c r="SWN1187" s="17"/>
      <c r="SWO1187" s="17"/>
      <c r="SWP1187" s="17"/>
      <c r="SWQ1187" s="17"/>
      <c r="SWR1187" s="17"/>
      <c r="SWS1187" s="17"/>
      <c r="SWT1187" s="17"/>
      <c r="SWU1187" s="17"/>
      <c r="SWV1187" s="17"/>
      <c r="SWW1187" s="17"/>
      <c r="SWX1187" s="17"/>
      <c r="SWY1187" s="17"/>
      <c r="SWZ1187" s="17"/>
      <c r="SXA1187" s="17"/>
      <c r="SXB1187" s="17"/>
      <c r="SXC1187" s="17"/>
      <c r="SXD1187" s="17"/>
      <c r="SXE1187" s="17"/>
      <c r="SXF1187" s="17"/>
      <c r="SXG1187" s="17"/>
      <c r="SXH1187" s="17"/>
      <c r="SXI1187" s="17"/>
      <c r="SXJ1187" s="17"/>
      <c r="SXK1187" s="17"/>
      <c r="SXL1187" s="17"/>
      <c r="SXM1187" s="17"/>
      <c r="SXN1187" s="17"/>
      <c r="SXO1187" s="17"/>
      <c r="SXP1187" s="17"/>
      <c r="SXQ1187" s="17"/>
      <c r="SXR1187" s="17"/>
      <c r="SXS1187" s="17"/>
      <c r="SXT1187" s="17"/>
      <c r="SXU1187" s="17"/>
      <c r="SXV1187" s="17"/>
      <c r="SXW1187" s="17"/>
      <c r="SXX1187" s="17"/>
      <c r="SXY1187" s="17"/>
      <c r="SXZ1187" s="17"/>
      <c r="SYA1187" s="17"/>
      <c r="SYB1187" s="17"/>
      <c r="SYC1187" s="17"/>
      <c r="SYD1187" s="17"/>
      <c r="SYE1187" s="17"/>
      <c r="SYF1187" s="17"/>
      <c r="SYG1187" s="17"/>
      <c r="SYH1187" s="17"/>
      <c r="SYI1187" s="17"/>
      <c r="SYJ1187" s="17"/>
      <c r="SYK1187" s="17"/>
      <c r="SYL1187" s="17"/>
      <c r="SYM1187" s="17"/>
      <c r="SYN1187" s="17"/>
      <c r="SYO1187" s="17"/>
      <c r="SYP1187" s="17"/>
      <c r="SYQ1187" s="17"/>
      <c r="SYR1187" s="17"/>
      <c r="SYS1187" s="17"/>
      <c r="SYT1187" s="17"/>
      <c r="SYU1187" s="17"/>
      <c r="SYV1187" s="17"/>
      <c r="SYW1187" s="17"/>
      <c r="SYX1187" s="17"/>
      <c r="SYY1187" s="17"/>
      <c r="SYZ1187" s="17"/>
      <c r="SZA1187" s="17"/>
      <c r="SZB1187" s="17"/>
      <c r="SZC1187" s="17"/>
      <c r="SZD1187" s="17"/>
      <c r="SZE1187" s="17"/>
      <c r="SZF1187" s="17"/>
      <c r="SZG1187" s="17"/>
      <c r="SZH1187" s="17"/>
      <c r="SZI1187" s="17"/>
      <c r="SZJ1187" s="17"/>
      <c r="SZK1187" s="17"/>
      <c r="SZL1187" s="17"/>
      <c r="SZM1187" s="17"/>
      <c r="SZN1187" s="17"/>
      <c r="SZO1187" s="17"/>
      <c r="SZP1187" s="17"/>
      <c r="SZQ1187" s="17"/>
      <c r="SZR1187" s="17"/>
      <c r="SZS1187" s="17"/>
      <c r="SZT1187" s="17"/>
      <c r="SZU1187" s="17"/>
      <c r="SZV1187" s="17"/>
      <c r="SZW1187" s="17"/>
      <c r="SZX1187" s="17"/>
      <c r="SZY1187" s="17"/>
      <c r="SZZ1187" s="17"/>
      <c r="TAA1187" s="17"/>
      <c r="TAB1187" s="17"/>
      <c r="TAC1187" s="17"/>
      <c r="TAD1187" s="17"/>
      <c r="TAE1187" s="17"/>
      <c r="TAF1187" s="17"/>
      <c r="TAG1187" s="17"/>
      <c r="TAH1187" s="17"/>
      <c r="TAI1187" s="17"/>
      <c r="TAJ1187" s="17"/>
      <c r="TAK1187" s="17"/>
      <c r="TAL1187" s="17"/>
      <c r="TAM1187" s="17"/>
      <c r="TAN1187" s="17"/>
      <c r="TAO1187" s="17"/>
      <c r="TAP1187" s="17"/>
      <c r="TAQ1187" s="17"/>
      <c r="TAR1187" s="17"/>
      <c r="TAS1187" s="17"/>
      <c r="TAT1187" s="17"/>
      <c r="TAU1187" s="17"/>
      <c r="TAV1187" s="17"/>
      <c r="TAW1187" s="17"/>
      <c r="TAX1187" s="17"/>
      <c r="TAY1187" s="17"/>
      <c r="TAZ1187" s="17"/>
      <c r="TBA1187" s="17"/>
      <c r="TBB1187" s="17"/>
      <c r="TBC1187" s="17"/>
      <c r="TBD1187" s="17"/>
      <c r="TBE1187" s="17"/>
      <c r="TBF1187" s="17"/>
      <c r="TBG1187" s="17"/>
      <c r="TBH1187" s="17"/>
      <c r="TBI1187" s="17"/>
      <c r="TBJ1187" s="17"/>
      <c r="TBK1187" s="17"/>
      <c r="TBL1187" s="17"/>
      <c r="TBM1187" s="17"/>
      <c r="TBN1187" s="17"/>
      <c r="TBO1187" s="17"/>
      <c r="TBP1187" s="17"/>
      <c r="TBQ1187" s="17"/>
      <c r="TBR1187" s="17"/>
      <c r="TBS1187" s="17"/>
      <c r="TBT1187" s="17"/>
      <c r="TBU1187" s="17"/>
      <c r="TBV1187" s="17"/>
      <c r="TBW1187" s="17"/>
      <c r="TBX1187" s="17"/>
      <c r="TBY1187" s="17"/>
      <c r="TBZ1187" s="17"/>
      <c r="TCA1187" s="17"/>
      <c r="TCB1187" s="17"/>
      <c r="TCC1187" s="17"/>
      <c r="TCD1187" s="17"/>
      <c r="TCE1187" s="17"/>
      <c r="TCF1187" s="17"/>
      <c r="TCG1187" s="17"/>
      <c r="TCH1187" s="17"/>
      <c r="TCI1187" s="17"/>
      <c r="TCJ1187" s="17"/>
      <c r="TCK1187" s="17"/>
      <c r="TCL1187" s="17"/>
      <c r="TCM1187" s="17"/>
      <c r="TCN1187" s="17"/>
      <c r="TCO1187" s="17"/>
      <c r="TCP1187" s="17"/>
      <c r="TCQ1187" s="17"/>
      <c r="TCR1187" s="17"/>
      <c r="TCS1187" s="17"/>
      <c r="TCT1187" s="17"/>
      <c r="TCU1187" s="17"/>
      <c r="TCV1187" s="17"/>
      <c r="TCW1187" s="17"/>
      <c r="TCX1187" s="17"/>
      <c r="TCY1187" s="17"/>
      <c r="TCZ1187" s="17"/>
      <c r="TDA1187" s="17"/>
      <c r="TDB1187" s="17"/>
      <c r="TDC1187" s="17"/>
      <c r="TDD1187" s="17"/>
      <c r="TDE1187" s="17"/>
      <c r="TDF1187" s="17"/>
      <c r="TDG1187" s="17"/>
      <c r="TDH1187" s="17"/>
      <c r="TDI1187" s="17"/>
      <c r="TDJ1187" s="17"/>
      <c r="TDK1187" s="17"/>
      <c r="TDL1187" s="17"/>
      <c r="TDM1187" s="17"/>
      <c r="TDN1187" s="17"/>
      <c r="TDO1187" s="17"/>
      <c r="TDP1187" s="17"/>
      <c r="TDQ1187" s="17"/>
      <c r="TDR1187" s="17"/>
      <c r="TDS1187" s="17"/>
      <c r="TDT1187" s="17"/>
      <c r="TDU1187" s="17"/>
      <c r="TDV1187" s="17"/>
      <c r="TDW1187" s="17"/>
      <c r="TDX1187" s="17"/>
      <c r="TDY1187" s="17"/>
      <c r="TDZ1187" s="17"/>
      <c r="TEA1187" s="17"/>
      <c r="TEB1187" s="17"/>
      <c r="TEC1187" s="17"/>
      <c r="TED1187" s="17"/>
      <c r="TEE1187" s="17"/>
      <c r="TEF1187" s="17"/>
      <c r="TEG1187" s="17"/>
      <c r="TEH1187" s="17"/>
      <c r="TEI1187" s="17"/>
      <c r="TEJ1187" s="17"/>
      <c r="TEK1187" s="17"/>
      <c r="TEL1187" s="17"/>
      <c r="TEM1187" s="17"/>
      <c r="TEN1187" s="17"/>
      <c r="TEO1187" s="17"/>
      <c r="TEP1187" s="17"/>
      <c r="TEQ1187" s="17"/>
      <c r="TER1187" s="17"/>
      <c r="TES1187" s="17"/>
      <c r="TET1187" s="17"/>
      <c r="TEU1187" s="17"/>
      <c r="TEV1187" s="17"/>
      <c r="TEW1187" s="17"/>
      <c r="TEX1187" s="17"/>
      <c r="TEY1187" s="17"/>
      <c r="TEZ1187" s="17"/>
      <c r="TFA1187" s="17"/>
      <c r="TFB1187" s="17"/>
      <c r="TFC1187" s="17"/>
      <c r="TFD1187" s="17"/>
      <c r="TFE1187" s="17"/>
      <c r="TFF1187" s="17"/>
      <c r="TFG1187" s="17"/>
      <c r="TFH1187" s="17"/>
      <c r="TFI1187" s="17"/>
      <c r="TFJ1187" s="17"/>
      <c r="TFK1187" s="17"/>
      <c r="TFL1187" s="17"/>
      <c r="TFM1187" s="17"/>
      <c r="TFN1187" s="17"/>
      <c r="TFO1187" s="17"/>
      <c r="TFP1187" s="17"/>
      <c r="TFQ1187" s="17"/>
      <c r="TFR1187" s="17"/>
      <c r="TFS1187" s="17"/>
      <c r="TFT1187" s="17"/>
      <c r="TFU1187" s="17"/>
      <c r="TFV1187" s="17"/>
      <c r="TFW1187" s="17"/>
      <c r="TFX1187" s="17"/>
      <c r="TFY1187" s="17"/>
      <c r="TFZ1187" s="17"/>
      <c r="TGA1187" s="17"/>
      <c r="TGB1187" s="17"/>
      <c r="TGC1187" s="17"/>
      <c r="TGD1187" s="17"/>
      <c r="TGE1187" s="17"/>
      <c r="TGF1187" s="17"/>
      <c r="TGG1187" s="17"/>
      <c r="TGH1187" s="17"/>
      <c r="TGI1187" s="17"/>
      <c r="TGJ1187" s="17"/>
      <c r="TGK1187" s="17"/>
      <c r="TGL1187" s="17"/>
      <c r="TGM1187" s="17"/>
      <c r="TGN1187" s="17"/>
      <c r="TGO1187" s="17"/>
      <c r="TGP1187" s="17"/>
      <c r="TGQ1187" s="17"/>
      <c r="TGR1187" s="17"/>
      <c r="TGS1187" s="17"/>
      <c r="TGT1187" s="17"/>
      <c r="TGU1187" s="17"/>
      <c r="TGV1187" s="17"/>
      <c r="TGW1187" s="17"/>
      <c r="TGX1187" s="17"/>
      <c r="TGY1187" s="17"/>
      <c r="TGZ1187" s="17"/>
      <c r="THA1187" s="17"/>
      <c r="THB1187" s="17"/>
      <c r="THC1187" s="17"/>
      <c r="THD1187" s="17"/>
      <c r="THE1187" s="17"/>
      <c r="THF1187" s="17"/>
      <c r="THG1187" s="17"/>
      <c r="THH1187" s="17"/>
      <c r="THI1187" s="17"/>
      <c r="THJ1187" s="17"/>
      <c r="THK1187" s="17"/>
      <c r="THL1187" s="17"/>
      <c r="THM1187" s="17"/>
      <c r="THN1187" s="17"/>
      <c r="THO1187" s="17"/>
      <c r="THP1187" s="17"/>
      <c r="THQ1187" s="17"/>
      <c r="THR1187" s="17"/>
      <c r="THS1187" s="17"/>
      <c r="THT1187" s="17"/>
      <c r="THU1187" s="17"/>
      <c r="THV1187" s="17"/>
      <c r="THW1187" s="17"/>
      <c r="THX1187" s="17"/>
      <c r="THY1187" s="17"/>
      <c r="THZ1187" s="17"/>
      <c r="TIA1187" s="17"/>
      <c r="TIB1187" s="17"/>
      <c r="TIC1187" s="17"/>
      <c r="TID1187" s="17"/>
      <c r="TIE1187" s="17"/>
      <c r="TIF1187" s="17"/>
      <c r="TIG1187" s="17"/>
      <c r="TIH1187" s="17"/>
      <c r="TII1187" s="17"/>
      <c r="TIJ1187" s="17"/>
      <c r="TIK1187" s="17"/>
      <c r="TIL1187" s="17"/>
      <c r="TIM1187" s="17"/>
      <c r="TIN1187" s="17"/>
      <c r="TIO1187" s="17"/>
      <c r="TIP1187" s="17"/>
      <c r="TIQ1187" s="17"/>
      <c r="TIR1187" s="17"/>
      <c r="TIS1187" s="17"/>
      <c r="TIT1187" s="17"/>
      <c r="TIU1187" s="17"/>
      <c r="TIV1187" s="17"/>
      <c r="TIW1187" s="17"/>
      <c r="TIX1187" s="17"/>
      <c r="TIY1187" s="17"/>
      <c r="TIZ1187" s="17"/>
      <c r="TJA1187" s="17"/>
      <c r="TJB1187" s="17"/>
      <c r="TJC1187" s="17"/>
      <c r="TJD1187" s="17"/>
      <c r="TJE1187" s="17"/>
      <c r="TJF1187" s="17"/>
      <c r="TJG1187" s="17"/>
      <c r="TJH1187" s="17"/>
      <c r="TJI1187" s="17"/>
      <c r="TJJ1187" s="17"/>
      <c r="TJK1187" s="17"/>
      <c r="TJL1187" s="17"/>
      <c r="TJM1187" s="17"/>
      <c r="TJN1187" s="17"/>
      <c r="TJO1187" s="17"/>
      <c r="TJP1187" s="17"/>
      <c r="TJQ1187" s="17"/>
      <c r="TJR1187" s="17"/>
      <c r="TJS1187" s="17"/>
      <c r="TJT1187" s="17"/>
      <c r="TJU1187" s="17"/>
      <c r="TJV1187" s="17"/>
      <c r="TJW1187" s="17"/>
      <c r="TJX1187" s="17"/>
      <c r="TJY1187" s="17"/>
      <c r="TJZ1187" s="17"/>
      <c r="TKA1187" s="17"/>
      <c r="TKB1187" s="17"/>
      <c r="TKC1187" s="17"/>
      <c r="TKD1187" s="17"/>
      <c r="TKE1187" s="17"/>
      <c r="TKF1187" s="17"/>
      <c r="TKG1187" s="17"/>
      <c r="TKH1187" s="17"/>
      <c r="TKI1187" s="17"/>
      <c r="TKJ1187" s="17"/>
      <c r="TKK1187" s="17"/>
      <c r="TKL1187" s="17"/>
      <c r="TKM1187" s="17"/>
      <c r="TKN1187" s="17"/>
      <c r="TKO1187" s="17"/>
      <c r="TKP1187" s="17"/>
      <c r="TKQ1187" s="17"/>
      <c r="TKR1187" s="17"/>
      <c r="TKS1187" s="17"/>
      <c r="TKT1187" s="17"/>
      <c r="TKU1187" s="17"/>
      <c r="TKV1187" s="17"/>
      <c r="TKW1187" s="17"/>
      <c r="TKX1187" s="17"/>
      <c r="TKY1187" s="17"/>
      <c r="TKZ1187" s="17"/>
      <c r="TLA1187" s="17"/>
      <c r="TLB1187" s="17"/>
      <c r="TLC1187" s="17"/>
      <c r="TLD1187" s="17"/>
      <c r="TLE1187" s="17"/>
      <c r="TLF1187" s="17"/>
      <c r="TLG1187" s="17"/>
      <c r="TLH1187" s="17"/>
      <c r="TLI1187" s="17"/>
      <c r="TLJ1187" s="17"/>
      <c r="TLK1187" s="17"/>
      <c r="TLL1187" s="17"/>
      <c r="TLM1187" s="17"/>
      <c r="TLN1187" s="17"/>
      <c r="TLO1187" s="17"/>
      <c r="TLP1187" s="17"/>
      <c r="TLQ1187" s="17"/>
      <c r="TLR1187" s="17"/>
      <c r="TLS1187" s="17"/>
      <c r="TLT1187" s="17"/>
      <c r="TLU1187" s="17"/>
      <c r="TLV1187" s="17"/>
      <c r="TLW1187" s="17"/>
      <c r="TLX1187" s="17"/>
      <c r="TLY1187" s="17"/>
      <c r="TLZ1187" s="17"/>
      <c r="TMA1187" s="17"/>
      <c r="TMB1187" s="17"/>
      <c r="TMC1187" s="17"/>
      <c r="TMD1187" s="17"/>
      <c r="TME1187" s="17"/>
      <c r="TMF1187" s="17"/>
      <c r="TMG1187" s="17"/>
      <c r="TMH1187" s="17"/>
      <c r="TMI1187" s="17"/>
      <c r="TMJ1187" s="17"/>
      <c r="TMK1187" s="17"/>
      <c r="TML1187" s="17"/>
      <c r="TMM1187" s="17"/>
      <c r="TMN1187" s="17"/>
      <c r="TMO1187" s="17"/>
      <c r="TMP1187" s="17"/>
      <c r="TMQ1187" s="17"/>
      <c r="TMR1187" s="17"/>
      <c r="TMS1187" s="17"/>
      <c r="TMT1187" s="17"/>
      <c r="TMU1187" s="17"/>
      <c r="TMV1187" s="17"/>
      <c r="TMW1187" s="17"/>
      <c r="TMX1187" s="17"/>
      <c r="TMY1187" s="17"/>
      <c r="TMZ1187" s="17"/>
      <c r="TNA1187" s="17"/>
      <c r="TNB1187" s="17"/>
      <c r="TNC1187" s="17"/>
      <c r="TND1187" s="17"/>
      <c r="TNE1187" s="17"/>
      <c r="TNF1187" s="17"/>
      <c r="TNG1187" s="17"/>
      <c r="TNH1187" s="17"/>
      <c r="TNI1187" s="17"/>
      <c r="TNJ1187" s="17"/>
      <c r="TNK1187" s="17"/>
      <c r="TNL1187" s="17"/>
      <c r="TNM1187" s="17"/>
      <c r="TNN1187" s="17"/>
      <c r="TNO1187" s="17"/>
      <c r="TNP1187" s="17"/>
      <c r="TNQ1187" s="17"/>
      <c r="TNR1187" s="17"/>
      <c r="TNS1187" s="17"/>
      <c r="TNT1187" s="17"/>
      <c r="TNU1187" s="17"/>
      <c r="TNV1187" s="17"/>
      <c r="TNW1187" s="17"/>
      <c r="TNX1187" s="17"/>
      <c r="TNY1187" s="17"/>
      <c r="TNZ1187" s="17"/>
      <c r="TOA1187" s="17"/>
      <c r="TOB1187" s="17"/>
      <c r="TOC1187" s="17"/>
      <c r="TOD1187" s="17"/>
      <c r="TOE1187" s="17"/>
      <c r="TOF1187" s="17"/>
      <c r="TOG1187" s="17"/>
      <c r="TOH1187" s="17"/>
      <c r="TOI1187" s="17"/>
      <c r="TOJ1187" s="17"/>
      <c r="TOK1187" s="17"/>
      <c r="TOL1187" s="17"/>
      <c r="TOM1187" s="17"/>
      <c r="TON1187" s="17"/>
      <c r="TOO1187" s="17"/>
      <c r="TOP1187" s="17"/>
      <c r="TOQ1187" s="17"/>
      <c r="TOR1187" s="17"/>
      <c r="TOS1187" s="17"/>
      <c r="TOT1187" s="17"/>
      <c r="TOU1187" s="17"/>
      <c r="TOV1187" s="17"/>
      <c r="TOW1187" s="17"/>
      <c r="TOX1187" s="17"/>
      <c r="TOY1187" s="17"/>
      <c r="TOZ1187" s="17"/>
      <c r="TPA1187" s="17"/>
      <c r="TPB1187" s="17"/>
      <c r="TPC1187" s="17"/>
      <c r="TPD1187" s="17"/>
      <c r="TPE1187" s="17"/>
      <c r="TPF1187" s="17"/>
      <c r="TPG1187" s="17"/>
      <c r="TPH1187" s="17"/>
      <c r="TPI1187" s="17"/>
      <c r="TPJ1187" s="17"/>
      <c r="TPK1187" s="17"/>
      <c r="TPL1187" s="17"/>
      <c r="TPM1187" s="17"/>
      <c r="TPN1187" s="17"/>
      <c r="TPO1187" s="17"/>
      <c r="TPP1187" s="17"/>
      <c r="TPQ1187" s="17"/>
      <c r="TPR1187" s="17"/>
      <c r="TPS1187" s="17"/>
      <c r="TPT1187" s="17"/>
      <c r="TPU1187" s="17"/>
      <c r="TPV1187" s="17"/>
      <c r="TPW1187" s="17"/>
      <c r="TPX1187" s="17"/>
      <c r="TPY1187" s="17"/>
      <c r="TPZ1187" s="17"/>
      <c r="TQA1187" s="17"/>
      <c r="TQB1187" s="17"/>
      <c r="TQC1187" s="17"/>
      <c r="TQD1187" s="17"/>
      <c r="TQE1187" s="17"/>
      <c r="TQF1187" s="17"/>
      <c r="TQG1187" s="17"/>
      <c r="TQH1187" s="17"/>
      <c r="TQI1187" s="17"/>
      <c r="TQJ1187" s="17"/>
      <c r="TQK1187" s="17"/>
      <c r="TQL1187" s="17"/>
      <c r="TQM1187" s="17"/>
      <c r="TQN1187" s="17"/>
      <c r="TQO1187" s="17"/>
      <c r="TQP1187" s="17"/>
      <c r="TQQ1187" s="17"/>
      <c r="TQR1187" s="17"/>
      <c r="TQS1187" s="17"/>
      <c r="TQT1187" s="17"/>
      <c r="TQU1187" s="17"/>
      <c r="TQV1187" s="17"/>
      <c r="TQW1187" s="17"/>
      <c r="TQX1187" s="17"/>
      <c r="TQY1187" s="17"/>
      <c r="TQZ1187" s="17"/>
      <c r="TRA1187" s="17"/>
      <c r="TRB1187" s="17"/>
      <c r="TRC1187" s="17"/>
      <c r="TRD1187" s="17"/>
      <c r="TRE1187" s="17"/>
      <c r="TRF1187" s="17"/>
      <c r="TRG1187" s="17"/>
      <c r="TRH1187" s="17"/>
      <c r="TRI1187" s="17"/>
      <c r="TRJ1187" s="17"/>
      <c r="TRK1187" s="17"/>
      <c r="TRL1187" s="17"/>
      <c r="TRM1187" s="17"/>
      <c r="TRN1187" s="17"/>
      <c r="TRO1187" s="17"/>
      <c r="TRP1187" s="17"/>
      <c r="TRQ1187" s="17"/>
      <c r="TRR1187" s="17"/>
      <c r="TRS1187" s="17"/>
      <c r="TRT1187" s="17"/>
      <c r="TRU1187" s="17"/>
      <c r="TRV1187" s="17"/>
      <c r="TRW1187" s="17"/>
      <c r="TRX1187" s="17"/>
      <c r="TRY1187" s="17"/>
      <c r="TRZ1187" s="17"/>
      <c r="TSA1187" s="17"/>
      <c r="TSB1187" s="17"/>
      <c r="TSC1187" s="17"/>
      <c r="TSD1187" s="17"/>
      <c r="TSE1187" s="17"/>
      <c r="TSF1187" s="17"/>
      <c r="TSG1187" s="17"/>
      <c r="TSH1187" s="17"/>
      <c r="TSI1187" s="17"/>
      <c r="TSJ1187" s="17"/>
      <c r="TSK1187" s="17"/>
      <c r="TSL1187" s="17"/>
      <c r="TSM1187" s="17"/>
      <c r="TSN1187" s="17"/>
      <c r="TSO1187" s="17"/>
      <c r="TSP1187" s="17"/>
      <c r="TSQ1187" s="17"/>
      <c r="TSR1187" s="17"/>
      <c r="TSS1187" s="17"/>
      <c r="TST1187" s="17"/>
      <c r="TSU1187" s="17"/>
      <c r="TSV1187" s="17"/>
      <c r="TSW1187" s="17"/>
      <c r="TSX1187" s="17"/>
      <c r="TSY1187" s="17"/>
      <c r="TSZ1187" s="17"/>
      <c r="TTA1187" s="17"/>
      <c r="TTB1187" s="17"/>
      <c r="TTC1187" s="17"/>
      <c r="TTD1187" s="17"/>
      <c r="TTE1187" s="17"/>
      <c r="TTF1187" s="17"/>
      <c r="TTG1187" s="17"/>
      <c r="TTH1187" s="17"/>
      <c r="TTI1187" s="17"/>
      <c r="TTJ1187" s="17"/>
      <c r="TTK1187" s="17"/>
      <c r="TTL1187" s="17"/>
      <c r="TTM1187" s="17"/>
      <c r="TTN1187" s="17"/>
      <c r="TTO1187" s="17"/>
      <c r="TTP1187" s="17"/>
      <c r="TTQ1187" s="17"/>
      <c r="TTR1187" s="17"/>
      <c r="TTS1187" s="17"/>
      <c r="TTT1187" s="17"/>
      <c r="TTU1187" s="17"/>
      <c r="TTV1187" s="17"/>
      <c r="TTW1187" s="17"/>
      <c r="TTX1187" s="17"/>
      <c r="TTY1187" s="17"/>
      <c r="TTZ1187" s="17"/>
      <c r="TUA1187" s="17"/>
      <c r="TUB1187" s="17"/>
      <c r="TUC1187" s="17"/>
      <c r="TUD1187" s="17"/>
      <c r="TUE1187" s="17"/>
      <c r="TUF1187" s="17"/>
      <c r="TUG1187" s="17"/>
      <c r="TUH1187" s="17"/>
      <c r="TUI1187" s="17"/>
      <c r="TUJ1187" s="17"/>
      <c r="TUK1187" s="17"/>
      <c r="TUL1187" s="17"/>
      <c r="TUM1187" s="17"/>
      <c r="TUN1187" s="17"/>
      <c r="TUO1187" s="17"/>
      <c r="TUP1187" s="17"/>
      <c r="TUQ1187" s="17"/>
      <c r="TUR1187" s="17"/>
      <c r="TUS1187" s="17"/>
      <c r="TUT1187" s="17"/>
      <c r="TUU1187" s="17"/>
      <c r="TUV1187" s="17"/>
      <c r="TUW1187" s="17"/>
      <c r="TUX1187" s="17"/>
      <c r="TUY1187" s="17"/>
      <c r="TUZ1187" s="17"/>
      <c r="TVA1187" s="17"/>
      <c r="TVB1187" s="17"/>
      <c r="TVC1187" s="17"/>
      <c r="TVD1187" s="17"/>
      <c r="TVE1187" s="17"/>
      <c r="TVF1187" s="17"/>
      <c r="TVG1187" s="17"/>
      <c r="TVH1187" s="17"/>
      <c r="TVI1187" s="17"/>
      <c r="TVJ1187" s="17"/>
      <c r="TVK1187" s="17"/>
      <c r="TVL1187" s="17"/>
      <c r="TVM1187" s="17"/>
      <c r="TVN1187" s="17"/>
      <c r="TVO1187" s="17"/>
      <c r="TVP1187" s="17"/>
      <c r="TVQ1187" s="17"/>
      <c r="TVR1187" s="17"/>
      <c r="TVS1187" s="17"/>
      <c r="TVT1187" s="17"/>
      <c r="TVU1187" s="17"/>
      <c r="TVV1187" s="17"/>
      <c r="TVW1187" s="17"/>
      <c r="TVX1187" s="17"/>
      <c r="TVY1187" s="17"/>
      <c r="TVZ1187" s="17"/>
      <c r="TWA1187" s="17"/>
      <c r="TWB1187" s="17"/>
      <c r="TWC1187" s="17"/>
      <c r="TWD1187" s="17"/>
      <c r="TWE1187" s="17"/>
      <c r="TWF1187" s="17"/>
      <c r="TWG1187" s="17"/>
      <c r="TWH1187" s="17"/>
      <c r="TWI1187" s="17"/>
      <c r="TWJ1187" s="17"/>
      <c r="TWK1187" s="17"/>
      <c r="TWL1187" s="17"/>
      <c r="TWM1187" s="17"/>
      <c r="TWN1187" s="17"/>
      <c r="TWO1187" s="17"/>
      <c r="TWP1187" s="17"/>
      <c r="TWQ1187" s="17"/>
      <c r="TWR1187" s="17"/>
      <c r="TWS1187" s="17"/>
      <c r="TWT1187" s="17"/>
      <c r="TWU1187" s="17"/>
      <c r="TWV1187" s="17"/>
      <c r="TWW1187" s="17"/>
      <c r="TWX1187" s="17"/>
      <c r="TWY1187" s="17"/>
      <c r="TWZ1187" s="17"/>
      <c r="TXA1187" s="17"/>
      <c r="TXB1187" s="17"/>
      <c r="TXC1187" s="17"/>
      <c r="TXD1187" s="17"/>
      <c r="TXE1187" s="17"/>
      <c r="TXF1187" s="17"/>
      <c r="TXG1187" s="17"/>
      <c r="TXH1187" s="17"/>
      <c r="TXI1187" s="17"/>
      <c r="TXJ1187" s="17"/>
      <c r="TXK1187" s="17"/>
      <c r="TXL1187" s="17"/>
      <c r="TXM1187" s="17"/>
      <c r="TXN1187" s="17"/>
      <c r="TXO1187" s="17"/>
      <c r="TXP1187" s="17"/>
      <c r="TXQ1187" s="17"/>
      <c r="TXR1187" s="17"/>
      <c r="TXS1187" s="17"/>
      <c r="TXT1187" s="17"/>
      <c r="TXU1187" s="17"/>
      <c r="TXV1187" s="17"/>
      <c r="TXW1187" s="17"/>
      <c r="TXX1187" s="17"/>
      <c r="TXY1187" s="17"/>
      <c r="TXZ1187" s="17"/>
      <c r="TYA1187" s="17"/>
      <c r="TYB1187" s="17"/>
      <c r="TYC1187" s="17"/>
      <c r="TYD1187" s="17"/>
      <c r="TYE1187" s="17"/>
      <c r="TYF1187" s="17"/>
      <c r="TYG1187" s="17"/>
      <c r="TYH1187" s="17"/>
      <c r="TYI1187" s="17"/>
      <c r="TYJ1187" s="17"/>
      <c r="TYK1187" s="17"/>
      <c r="TYL1187" s="17"/>
      <c r="TYM1187" s="17"/>
      <c r="TYN1187" s="17"/>
      <c r="TYO1187" s="17"/>
      <c r="TYP1187" s="17"/>
      <c r="TYQ1187" s="17"/>
      <c r="TYR1187" s="17"/>
      <c r="TYS1187" s="17"/>
      <c r="TYT1187" s="17"/>
      <c r="TYU1187" s="17"/>
      <c r="TYV1187" s="17"/>
      <c r="TYW1187" s="17"/>
      <c r="TYX1187" s="17"/>
      <c r="TYY1187" s="17"/>
      <c r="TYZ1187" s="17"/>
      <c r="TZA1187" s="17"/>
      <c r="TZB1187" s="17"/>
      <c r="TZC1187" s="17"/>
      <c r="TZD1187" s="17"/>
      <c r="TZE1187" s="17"/>
      <c r="TZF1187" s="17"/>
      <c r="TZG1187" s="17"/>
      <c r="TZH1187" s="17"/>
      <c r="TZI1187" s="17"/>
      <c r="TZJ1187" s="17"/>
      <c r="TZK1187" s="17"/>
      <c r="TZL1187" s="17"/>
      <c r="TZM1187" s="17"/>
      <c r="TZN1187" s="17"/>
      <c r="TZO1187" s="17"/>
      <c r="TZP1187" s="17"/>
      <c r="TZQ1187" s="17"/>
      <c r="TZR1187" s="17"/>
      <c r="TZS1187" s="17"/>
      <c r="TZT1187" s="17"/>
      <c r="TZU1187" s="17"/>
      <c r="TZV1187" s="17"/>
      <c r="TZW1187" s="17"/>
      <c r="TZX1187" s="17"/>
      <c r="TZY1187" s="17"/>
      <c r="TZZ1187" s="17"/>
      <c r="UAA1187" s="17"/>
      <c r="UAB1187" s="17"/>
      <c r="UAC1187" s="17"/>
      <c r="UAD1187" s="17"/>
      <c r="UAE1187" s="17"/>
      <c r="UAF1187" s="17"/>
      <c r="UAG1187" s="17"/>
      <c r="UAH1187" s="17"/>
      <c r="UAI1187" s="17"/>
      <c r="UAJ1187" s="17"/>
      <c r="UAK1187" s="17"/>
      <c r="UAL1187" s="17"/>
      <c r="UAM1187" s="17"/>
      <c r="UAN1187" s="17"/>
      <c r="UAO1187" s="17"/>
      <c r="UAP1187" s="17"/>
      <c r="UAQ1187" s="17"/>
      <c r="UAR1187" s="17"/>
      <c r="UAS1187" s="17"/>
      <c r="UAT1187" s="17"/>
      <c r="UAU1187" s="17"/>
      <c r="UAV1187" s="17"/>
      <c r="UAW1187" s="17"/>
      <c r="UAX1187" s="17"/>
      <c r="UAY1187" s="17"/>
      <c r="UAZ1187" s="17"/>
      <c r="UBA1187" s="17"/>
      <c r="UBB1187" s="17"/>
      <c r="UBC1187" s="17"/>
      <c r="UBD1187" s="17"/>
      <c r="UBE1187" s="17"/>
      <c r="UBF1187" s="17"/>
      <c r="UBG1187" s="17"/>
      <c r="UBH1187" s="17"/>
      <c r="UBI1187" s="17"/>
      <c r="UBJ1187" s="17"/>
      <c r="UBK1187" s="17"/>
      <c r="UBL1187" s="17"/>
      <c r="UBM1187" s="17"/>
      <c r="UBN1187" s="17"/>
      <c r="UBO1187" s="17"/>
      <c r="UBP1187" s="17"/>
      <c r="UBQ1187" s="17"/>
      <c r="UBR1187" s="17"/>
      <c r="UBS1187" s="17"/>
      <c r="UBT1187" s="17"/>
      <c r="UBU1187" s="17"/>
      <c r="UBV1187" s="17"/>
      <c r="UBW1187" s="17"/>
      <c r="UBX1187" s="17"/>
      <c r="UBY1187" s="17"/>
      <c r="UBZ1187" s="17"/>
      <c r="UCA1187" s="17"/>
      <c r="UCB1187" s="17"/>
      <c r="UCC1187" s="17"/>
      <c r="UCD1187" s="17"/>
      <c r="UCE1187" s="17"/>
      <c r="UCF1187" s="17"/>
      <c r="UCG1187" s="17"/>
      <c r="UCH1187" s="17"/>
      <c r="UCI1187" s="17"/>
      <c r="UCJ1187" s="17"/>
      <c r="UCK1187" s="17"/>
      <c r="UCL1187" s="17"/>
      <c r="UCM1187" s="17"/>
      <c r="UCN1187" s="17"/>
      <c r="UCO1187" s="17"/>
      <c r="UCP1187" s="17"/>
      <c r="UCQ1187" s="17"/>
      <c r="UCR1187" s="17"/>
      <c r="UCS1187" s="17"/>
      <c r="UCT1187" s="17"/>
      <c r="UCU1187" s="17"/>
      <c r="UCV1187" s="17"/>
      <c r="UCW1187" s="17"/>
      <c r="UCX1187" s="17"/>
      <c r="UCY1187" s="17"/>
      <c r="UCZ1187" s="17"/>
      <c r="UDA1187" s="17"/>
      <c r="UDB1187" s="17"/>
      <c r="UDC1187" s="17"/>
      <c r="UDD1187" s="17"/>
      <c r="UDE1187" s="17"/>
      <c r="UDF1187" s="17"/>
      <c r="UDG1187" s="17"/>
      <c r="UDH1187" s="17"/>
      <c r="UDI1187" s="17"/>
      <c r="UDJ1187" s="17"/>
      <c r="UDK1187" s="17"/>
      <c r="UDL1187" s="17"/>
      <c r="UDM1187" s="17"/>
      <c r="UDN1187" s="17"/>
      <c r="UDO1187" s="17"/>
      <c r="UDP1187" s="17"/>
      <c r="UDQ1187" s="17"/>
      <c r="UDR1187" s="17"/>
      <c r="UDS1187" s="17"/>
      <c r="UDT1187" s="17"/>
      <c r="UDU1187" s="17"/>
      <c r="UDV1187" s="17"/>
      <c r="UDW1187" s="17"/>
      <c r="UDX1187" s="17"/>
      <c r="UDY1187" s="17"/>
      <c r="UDZ1187" s="17"/>
      <c r="UEA1187" s="17"/>
      <c r="UEB1187" s="17"/>
      <c r="UEC1187" s="17"/>
      <c r="UED1187" s="17"/>
      <c r="UEE1187" s="17"/>
      <c r="UEF1187" s="17"/>
      <c r="UEG1187" s="17"/>
      <c r="UEH1187" s="17"/>
      <c r="UEI1187" s="17"/>
      <c r="UEJ1187" s="17"/>
      <c r="UEK1187" s="17"/>
      <c r="UEL1187" s="17"/>
      <c r="UEM1187" s="17"/>
      <c r="UEN1187" s="17"/>
      <c r="UEO1187" s="17"/>
      <c r="UEP1187" s="17"/>
      <c r="UEQ1187" s="17"/>
      <c r="UER1187" s="17"/>
      <c r="UES1187" s="17"/>
      <c r="UET1187" s="17"/>
      <c r="UEU1187" s="17"/>
      <c r="UEV1187" s="17"/>
      <c r="UEW1187" s="17"/>
      <c r="UEX1187" s="17"/>
      <c r="UEY1187" s="17"/>
      <c r="UEZ1187" s="17"/>
      <c r="UFA1187" s="17"/>
      <c r="UFB1187" s="17"/>
      <c r="UFC1187" s="17"/>
      <c r="UFD1187" s="17"/>
      <c r="UFE1187" s="17"/>
      <c r="UFF1187" s="17"/>
      <c r="UFG1187" s="17"/>
      <c r="UFH1187" s="17"/>
      <c r="UFI1187" s="17"/>
      <c r="UFJ1187" s="17"/>
      <c r="UFK1187" s="17"/>
      <c r="UFL1187" s="17"/>
      <c r="UFM1187" s="17"/>
      <c r="UFN1187" s="17"/>
      <c r="UFO1187" s="17"/>
      <c r="UFP1187" s="17"/>
      <c r="UFQ1187" s="17"/>
      <c r="UFR1187" s="17"/>
      <c r="UFS1187" s="17"/>
      <c r="UFT1187" s="17"/>
      <c r="UFU1187" s="17"/>
      <c r="UFV1187" s="17"/>
      <c r="UFW1187" s="17"/>
      <c r="UFX1187" s="17"/>
      <c r="UFY1187" s="17"/>
      <c r="UFZ1187" s="17"/>
      <c r="UGA1187" s="17"/>
      <c r="UGB1187" s="17"/>
      <c r="UGC1187" s="17"/>
      <c r="UGD1187" s="17"/>
      <c r="UGE1187" s="17"/>
      <c r="UGF1187" s="17"/>
      <c r="UGG1187" s="17"/>
      <c r="UGH1187" s="17"/>
      <c r="UGI1187" s="17"/>
      <c r="UGJ1187" s="17"/>
      <c r="UGK1187" s="17"/>
      <c r="UGL1187" s="17"/>
      <c r="UGM1187" s="17"/>
      <c r="UGN1187" s="17"/>
      <c r="UGO1187" s="17"/>
      <c r="UGP1187" s="17"/>
      <c r="UGQ1187" s="17"/>
      <c r="UGR1187" s="17"/>
      <c r="UGS1187" s="17"/>
      <c r="UGT1187" s="17"/>
      <c r="UGU1187" s="17"/>
      <c r="UGV1187" s="17"/>
      <c r="UGW1187" s="17"/>
      <c r="UGX1187" s="17"/>
      <c r="UGY1187" s="17"/>
      <c r="UGZ1187" s="17"/>
      <c r="UHA1187" s="17"/>
      <c r="UHB1187" s="17"/>
      <c r="UHC1187" s="17"/>
      <c r="UHD1187" s="17"/>
      <c r="UHE1187" s="17"/>
      <c r="UHF1187" s="17"/>
      <c r="UHG1187" s="17"/>
      <c r="UHH1187" s="17"/>
      <c r="UHI1187" s="17"/>
      <c r="UHJ1187" s="17"/>
      <c r="UHK1187" s="17"/>
      <c r="UHL1187" s="17"/>
      <c r="UHM1187" s="17"/>
      <c r="UHN1187" s="17"/>
      <c r="UHO1187" s="17"/>
      <c r="UHP1187" s="17"/>
      <c r="UHQ1187" s="17"/>
      <c r="UHR1187" s="17"/>
      <c r="UHS1187" s="17"/>
      <c r="UHT1187" s="17"/>
      <c r="UHU1187" s="17"/>
      <c r="UHV1187" s="17"/>
      <c r="UHW1187" s="17"/>
      <c r="UHX1187" s="17"/>
      <c r="UHY1187" s="17"/>
      <c r="UHZ1187" s="17"/>
      <c r="UIA1187" s="17"/>
      <c r="UIB1187" s="17"/>
      <c r="UIC1187" s="17"/>
      <c r="UID1187" s="17"/>
      <c r="UIE1187" s="17"/>
      <c r="UIF1187" s="17"/>
      <c r="UIG1187" s="17"/>
      <c r="UIH1187" s="17"/>
      <c r="UII1187" s="17"/>
      <c r="UIJ1187" s="17"/>
      <c r="UIK1187" s="17"/>
      <c r="UIL1187" s="17"/>
      <c r="UIM1187" s="17"/>
      <c r="UIN1187" s="17"/>
      <c r="UIO1187" s="17"/>
      <c r="UIP1187" s="17"/>
      <c r="UIQ1187" s="17"/>
      <c r="UIR1187" s="17"/>
      <c r="UIS1187" s="17"/>
      <c r="UIT1187" s="17"/>
      <c r="UIU1187" s="17"/>
      <c r="UIV1187" s="17"/>
      <c r="UIW1187" s="17"/>
      <c r="UIX1187" s="17"/>
      <c r="UIY1187" s="17"/>
      <c r="UIZ1187" s="17"/>
      <c r="UJA1187" s="17"/>
      <c r="UJB1187" s="17"/>
      <c r="UJC1187" s="17"/>
      <c r="UJD1187" s="17"/>
      <c r="UJE1187" s="17"/>
      <c r="UJF1187" s="17"/>
      <c r="UJG1187" s="17"/>
      <c r="UJH1187" s="17"/>
      <c r="UJI1187" s="17"/>
      <c r="UJJ1187" s="17"/>
      <c r="UJK1187" s="17"/>
      <c r="UJL1187" s="17"/>
      <c r="UJM1187" s="17"/>
      <c r="UJN1187" s="17"/>
      <c r="UJO1187" s="17"/>
      <c r="UJP1187" s="17"/>
      <c r="UJQ1187" s="17"/>
      <c r="UJR1187" s="17"/>
      <c r="UJS1187" s="17"/>
      <c r="UJT1187" s="17"/>
      <c r="UJU1187" s="17"/>
      <c r="UJV1187" s="17"/>
      <c r="UJW1187" s="17"/>
      <c r="UJX1187" s="17"/>
      <c r="UJY1187" s="17"/>
      <c r="UJZ1187" s="17"/>
      <c r="UKA1187" s="17"/>
      <c r="UKB1187" s="17"/>
      <c r="UKC1187" s="17"/>
      <c r="UKD1187" s="17"/>
      <c r="UKE1187" s="17"/>
      <c r="UKF1187" s="17"/>
      <c r="UKG1187" s="17"/>
      <c r="UKH1187" s="17"/>
      <c r="UKI1187" s="17"/>
      <c r="UKJ1187" s="17"/>
      <c r="UKK1187" s="17"/>
      <c r="UKL1187" s="17"/>
      <c r="UKM1187" s="17"/>
      <c r="UKN1187" s="17"/>
      <c r="UKO1187" s="17"/>
      <c r="UKP1187" s="17"/>
      <c r="UKQ1187" s="17"/>
      <c r="UKR1187" s="17"/>
      <c r="UKS1187" s="17"/>
      <c r="UKT1187" s="17"/>
      <c r="UKU1187" s="17"/>
      <c r="UKV1187" s="17"/>
      <c r="UKW1187" s="17"/>
      <c r="UKX1187" s="17"/>
      <c r="UKY1187" s="17"/>
      <c r="UKZ1187" s="17"/>
      <c r="ULA1187" s="17"/>
      <c r="ULB1187" s="17"/>
      <c r="ULC1187" s="17"/>
      <c r="ULD1187" s="17"/>
      <c r="ULE1187" s="17"/>
      <c r="ULF1187" s="17"/>
      <c r="ULG1187" s="17"/>
      <c r="ULH1187" s="17"/>
      <c r="ULI1187" s="17"/>
      <c r="ULJ1187" s="17"/>
      <c r="ULK1187" s="17"/>
      <c r="ULL1187" s="17"/>
      <c r="ULM1187" s="17"/>
      <c r="ULN1187" s="17"/>
      <c r="ULO1187" s="17"/>
      <c r="ULP1187" s="17"/>
      <c r="ULQ1187" s="17"/>
      <c r="ULR1187" s="17"/>
      <c r="ULS1187" s="17"/>
      <c r="ULT1187" s="17"/>
      <c r="ULU1187" s="17"/>
      <c r="ULV1187" s="17"/>
      <c r="ULW1187" s="17"/>
      <c r="ULX1187" s="17"/>
      <c r="ULY1187" s="17"/>
      <c r="ULZ1187" s="17"/>
      <c r="UMA1187" s="17"/>
      <c r="UMB1187" s="17"/>
      <c r="UMC1187" s="17"/>
      <c r="UMD1187" s="17"/>
      <c r="UME1187" s="17"/>
      <c r="UMF1187" s="17"/>
      <c r="UMG1187" s="17"/>
      <c r="UMH1187" s="17"/>
      <c r="UMI1187" s="17"/>
      <c r="UMJ1187" s="17"/>
      <c r="UMK1187" s="17"/>
      <c r="UML1187" s="17"/>
      <c r="UMM1187" s="17"/>
      <c r="UMN1187" s="17"/>
      <c r="UMO1187" s="17"/>
      <c r="UMP1187" s="17"/>
      <c r="UMQ1187" s="17"/>
      <c r="UMR1187" s="17"/>
      <c r="UMS1187" s="17"/>
      <c r="UMT1187" s="17"/>
      <c r="UMU1187" s="17"/>
      <c r="UMV1187" s="17"/>
      <c r="UMW1187" s="17"/>
      <c r="UMX1187" s="17"/>
      <c r="UMY1187" s="17"/>
      <c r="UMZ1187" s="17"/>
      <c r="UNA1187" s="17"/>
      <c r="UNB1187" s="17"/>
      <c r="UNC1187" s="17"/>
      <c r="UND1187" s="17"/>
      <c r="UNE1187" s="17"/>
      <c r="UNF1187" s="17"/>
      <c r="UNG1187" s="17"/>
      <c r="UNH1187" s="17"/>
      <c r="UNI1187" s="17"/>
      <c r="UNJ1187" s="17"/>
      <c r="UNK1187" s="17"/>
      <c r="UNL1187" s="17"/>
      <c r="UNM1187" s="17"/>
      <c r="UNN1187" s="17"/>
      <c r="UNO1187" s="17"/>
      <c r="UNP1187" s="17"/>
      <c r="UNQ1187" s="17"/>
      <c r="UNR1187" s="17"/>
      <c r="UNS1187" s="17"/>
      <c r="UNT1187" s="17"/>
      <c r="UNU1187" s="17"/>
      <c r="UNV1187" s="17"/>
      <c r="UNW1187" s="17"/>
      <c r="UNX1187" s="17"/>
      <c r="UNY1187" s="17"/>
      <c r="UNZ1187" s="17"/>
      <c r="UOA1187" s="17"/>
      <c r="UOB1187" s="17"/>
      <c r="UOC1187" s="17"/>
      <c r="UOD1187" s="17"/>
      <c r="UOE1187" s="17"/>
      <c r="UOF1187" s="17"/>
      <c r="UOG1187" s="17"/>
      <c r="UOH1187" s="17"/>
      <c r="UOI1187" s="17"/>
      <c r="UOJ1187" s="17"/>
      <c r="UOK1187" s="17"/>
      <c r="UOL1187" s="17"/>
      <c r="UOM1187" s="17"/>
      <c r="UON1187" s="17"/>
      <c r="UOO1187" s="17"/>
      <c r="UOP1187" s="17"/>
      <c r="UOQ1187" s="17"/>
      <c r="UOR1187" s="17"/>
      <c r="UOS1187" s="17"/>
      <c r="UOT1187" s="17"/>
      <c r="UOU1187" s="17"/>
      <c r="UOV1187" s="17"/>
      <c r="UOW1187" s="17"/>
      <c r="UOX1187" s="17"/>
      <c r="UOY1187" s="17"/>
      <c r="UOZ1187" s="17"/>
      <c r="UPA1187" s="17"/>
      <c r="UPB1187" s="17"/>
      <c r="UPC1187" s="17"/>
      <c r="UPD1187" s="17"/>
      <c r="UPE1187" s="17"/>
      <c r="UPF1187" s="17"/>
      <c r="UPG1187" s="17"/>
      <c r="UPH1187" s="17"/>
      <c r="UPI1187" s="17"/>
      <c r="UPJ1187" s="17"/>
      <c r="UPK1187" s="17"/>
      <c r="UPL1187" s="17"/>
      <c r="UPM1187" s="17"/>
      <c r="UPN1187" s="17"/>
      <c r="UPO1187" s="17"/>
      <c r="UPP1187" s="17"/>
      <c r="UPQ1187" s="17"/>
      <c r="UPR1187" s="17"/>
      <c r="UPS1187" s="17"/>
      <c r="UPT1187" s="17"/>
      <c r="UPU1187" s="17"/>
      <c r="UPV1187" s="17"/>
      <c r="UPW1187" s="17"/>
      <c r="UPX1187" s="17"/>
      <c r="UPY1187" s="17"/>
      <c r="UPZ1187" s="17"/>
      <c r="UQA1187" s="17"/>
      <c r="UQB1187" s="17"/>
      <c r="UQC1187" s="17"/>
      <c r="UQD1187" s="17"/>
      <c r="UQE1187" s="17"/>
      <c r="UQF1187" s="17"/>
      <c r="UQG1187" s="17"/>
      <c r="UQH1187" s="17"/>
      <c r="UQI1187" s="17"/>
      <c r="UQJ1187" s="17"/>
      <c r="UQK1187" s="17"/>
      <c r="UQL1187" s="17"/>
      <c r="UQM1187" s="17"/>
      <c r="UQN1187" s="17"/>
      <c r="UQO1187" s="17"/>
      <c r="UQP1187" s="17"/>
      <c r="UQQ1187" s="17"/>
      <c r="UQR1187" s="17"/>
      <c r="UQS1187" s="17"/>
      <c r="UQT1187" s="17"/>
      <c r="UQU1187" s="17"/>
      <c r="UQV1187" s="17"/>
      <c r="UQW1187" s="17"/>
      <c r="UQX1187" s="17"/>
      <c r="UQY1187" s="17"/>
      <c r="UQZ1187" s="17"/>
      <c r="URA1187" s="17"/>
      <c r="URB1187" s="17"/>
      <c r="URC1187" s="17"/>
      <c r="URD1187" s="17"/>
      <c r="URE1187" s="17"/>
      <c r="URF1187" s="17"/>
      <c r="URG1187" s="17"/>
      <c r="URH1187" s="17"/>
      <c r="URI1187" s="17"/>
      <c r="URJ1187" s="17"/>
      <c r="URK1187" s="17"/>
      <c r="URL1187" s="17"/>
      <c r="URM1187" s="17"/>
      <c r="URN1187" s="17"/>
      <c r="URO1187" s="17"/>
      <c r="URP1187" s="17"/>
      <c r="URQ1187" s="17"/>
      <c r="URR1187" s="17"/>
      <c r="URS1187" s="17"/>
      <c r="URT1187" s="17"/>
      <c r="URU1187" s="17"/>
      <c r="URV1187" s="17"/>
      <c r="URW1187" s="17"/>
      <c r="URX1187" s="17"/>
      <c r="URY1187" s="17"/>
      <c r="URZ1187" s="17"/>
      <c r="USA1187" s="17"/>
      <c r="USB1187" s="17"/>
      <c r="USC1187" s="17"/>
      <c r="USD1187" s="17"/>
      <c r="USE1187" s="17"/>
      <c r="USF1187" s="17"/>
      <c r="USG1187" s="17"/>
      <c r="USH1187" s="17"/>
      <c r="USI1187" s="17"/>
      <c r="USJ1187" s="17"/>
      <c r="USK1187" s="17"/>
      <c r="USL1187" s="17"/>
      <c r="USM1187" s="17"/>
      <c r="USN1187" s="17"/>
      <c r="USO1187" s="17"/>
      <c r="USP1187" s="17"/>
      <c r="USQ1187" s="17"/>
      <c r="USR1187" s="17"/>
      <c r="USS1187" s="17"/>
      <c r="UST1187" s="17"/>
      <c r="USU1187" s="17"/>
      <c r="USV1187" s="17"/>
      <c r="USW1187" s="17"/>
      <c r="USX1187" s="17"/>
      <c r="USY1187" s="17"/>
      <c r="USZ1187" s="17"/>
      <c r="UTA1187" s="17"/>
      <c r="UTB1187" s="17"/>
      <c r="UTC1187" s="17"/>
      <c r="UTD1187" s="17"/>
      <c r="UTE1187" s="17"/>
      <c r="UTF1187" s="17"/>
      <c r="UTG1187" s="17"/>
      <c r="UTH1187" s="17"/>
      <c r="UTI1187" s="17"/>
      <c r="UTJ1187" s="17"/>
      <c r="UTK1187" s="17"/>
      <c r="UTL1187" s="17"/>
      <c r="UTM1187" s="17"/>
      <c r="UTN1187" s="17"/>
      <c r="UTO1187" s="17"/>
      <c r="UTP1187" s="17"/>
      <c r="UTQ1187" s="17"/>
      <c r="UTR1187" s="17"/>
      <c r="UTS1187" s="17"/>
      <c r="UTT1187" s="17"/>
      <c r="UTU1187" s="17"/>
      <c r="UTV1187" s="17"/>
      <c r="UTW1187" s="17"/>
      <c r="UTX1187" s="17"/>
      <c r="UTY1187" s="17"/>
      <c r="UTZ1187" s="17"/>
      <c r="UUA1187" s="17"/>
      <c r="UUB1187" s="17"/>
      <c r="UUC1187" s="17"/>
      <c r="UUD1187" s="17"/>
      <c r="UUE1187" s="17"/>
      <c r="UUF1187" s="17"/>
      <c r="UUG1187" s="17"/>
      <c r="UUH1187" s="17"/>
      <c r="UUI1187" s="17"/>
      <c r="UUJ1187" s="17"/>
      <c r="UUK1187" s="17"/>
      <c r="UUL1187" s="17"/>
      <c r="UUM1187" s="17"/>
      <c r="UUN1187" s="17"/>
      <c r="UUO1187" s="17"/>
      <c r="UUP1187" s="17"/>
      <c r="UUQ1187" s="17"/>
      <c r="UUR1187" s="17"/>
      <c r="UUS1187" s="17"/>
      <c r="UUT1187" s="17"/>
      <c r="UUU1187" s="17"/>
      <c r="UUV1187" s="17"/>
      <c r="UUW1187" s="17"/>
      <c r="UUX1187" s="17"/>
      <c r="UUY1187" s="17"/>
      <c r="UUZ1187" s="17"/>
      <c r="UVA1187" s="17"/>
      <c r="UVB1187" s="17"/>
      <c r="UVC1187" s="17"/>
      <c r="UVD1187" s="17"/>
      <c r="UVE1187" s="17"/>
      <c r="UVF1187" s="17"/>
      <c r="UVG1187" s="17"/>
      <c r="UVH1187" s="17"/>
      <c r="UVI1187" s="17"/>
      <c r="UVJ1187" s="17"/>
      <c r="UVK1187" s="17"/>
      <c r="UVL1187" s="17"/>
      <c r="UVM1187" s="17"/>
      <c r="UVN1187" s="17"/>
      <c r="UVO1187" s="17"/>
      <c r="UVP1187" s="17"/>
      <c r="UVQ1187" s="17"/>
      <c r="UVR1187" s="17"/>
      <c r="UVS1187" s="17"/>
      <c r="UVT1187" s="17"/>
      <c r="UVU1187" s="17"/>
      <c r="UVV1187" s="17"/>
      <c r="UVW1187" s="17"/>
      <c r="UVX1187" s="17"/>
      <c r="UVY1187" s="17"/>
      <c r="UVZ1187" s="17"/>
      <c r="UWA1187" s="17"/>
      <c r="UWB1187" s="17"/>
      <c r="UWC1187" s="17"/>
      <c r="UWD1187" s="17"/>
      <c r="UWE1187" s="17"/>
      <c r="UWF1187" s="17"/>
      <c r="UWG1187" s="17"/>
      <c r="UWH1187" s="17"/>
      <c r="UWI1187" s="17"/>
      <c r="UWJ1187" s="17"/>
      <c r="UWK1187" s="17"/>
      <c r="UWL1187" s="17"/>
      <c r="UWM1187" s="17"/>
      <c r="UWN1187" s="17"/>
      <c r="UWO1187" s="17"/>
      <c r="UWP1187" s="17"/>
      <c r="UWQ1187" s="17"/>
      <c r="UWR1187" s="17"/>
      <c r="UWS1187" s="17"/>
      <c r="UWT1187" s="17"/>
      <c r="UWU1187" s="17"/>
      <c r="UWV1187" s="17"/>
      <c r="UWW1187" s="17"/>
      <c r="UWX1187" s="17"/>
      <c r="UWY1187" s="17"/>
      <c r="UWZ1187" s="17"/>
      <c r="UXA1187" s="17"/>
      <c r="UXB1187" s="17"/>
      <c r="UXC1187" s="17"/>
      <c r="UXD1187" s="17"/>
      <c r="UXE1187" s="17"/>
      <c r="UXF1187" s="17"/>
      <c r="UXG1187" s="17"/>
      <c r="UXH1187" s="17"/>
      <c r="UXI1187" s="17"/>
      <c r="UXJ1187" s="17"/>
      <c r="UXK1187" s="17"/>
      <c r="UXL1187" s="17"/>
      <c r="UXM1187" s="17"/>
      <c r="UXN1187" s="17"/>
      <c r="UXO1187" s="17"/>
      <c r="UXP1187" s="17"/>
      <c r="UXQ1187" s="17"/>
      <c r="UXR1187" s="17"/>
      <c r="UXS1187" s="17"/>
      <c r="UXT1187" s="17"/>
      <c r="UXU1187" s="17"/>
      <c r="UXV1187" s="17"/>
      <c r="UXW1187" s="17"/>
      <c r="UXX1187" s="17"/>
      <c r="UXY1187" s="17"/>
      <c r="UXZ1187" s="17"/>
      <c r="UYA1187" s="17"/>
      <c r="UYB1187" s="17"/>
      <c r="UYC1187" s="17"/>
      <c r="UYD1187" s="17"/>
      <c r="UYE1187" s="17"/>
      <c r="UYF1187" s="17"/>
      <c r="UYG1187" s="17"/>
      <c r="UYH1187" s="17"/>
      <c r="UYI1187" s="17"/>
      <c r="UYJ1187" s="17"/>
      <c r="UYK1187" s="17"/>
      <c r="UYL1187" s="17"/>
      <c r="UYM1187" s="17"/>
      <c r="UYN1187" s="17"/>
      <c r="UYO1187" s="17"/>
      <c r="UYP1187" s="17"/>
      <c r="UYQ1187" s="17"/>
      <c r="UYR1187" s="17"/>
      <c r="UYS1187" s="17"/>
      <c r="UYT1187" s="17"/>
      <c r="UYU1187" s="17"/>
      <c r="UYV1187" s="17"/>
      <c r="UYW1187" s="17"/>
      <c r="UYX1187" s="17"/>
      <c r="UYY1187" s="17"/>
      <c r="UYZ1187" s="17"/>
      <c r="UZA1187" s="17"/>
      <c r="UZB1187" s="17"/>
      <c r="UZC1187" s="17"/>
      <c r="UZD1187" s="17"/>
      <c r="UZE1187" s="17"/>
      <c r="UZF1187" s="17"/>
      <c r="UZG1187" s="17"/>
      <c r="UZH1187" s="17"/>
      <c r="UZI1187" s="17"/>
      <c r="UZJ1187" s="17"/>
      <c r="UZK1187" s="17"/>
      <c r="UZL1187" s="17"/>
      <c r="UZM1187" s="17"/>
      <c r="UZN1187" s="17"/>
      <c r="UZO1187" s="17"/>
      <c r="UZP1187" s="17"/>
      <c r="UZQ1187" s="17"/>
      <c r="UZR1187" s="17"/>
      <c r="UZS1187" s="17"/>
      <c r="UZT1187" s="17"/>
      <c r="UZU1187" s="17"/>
      <c r="UZV1187" s="17"/>
      <c r="UZW1187" s="17"/>
      <c r="UZX1187" s="17"/>
      <c r="UZY1187" s="17"/>
      <c r="UZZ1187" s="17"/>
      <c r="VAA1187" s="17"/>
      <c r="VAB1187" s="17"/>
      <c r="VAC1187" s="17"/>
      <c r="VAD1187" s="17"/>
      <c r="VAE1187" s="17"/>
      <c r="VAF1187" s="17"/>
      <c r="VAG1187" s="17"/>
      <c r="VAH1187" s="17"/>
      <c r="VAI1187" s="17"/>
      <c r="VAJ1187" s="17"/>
      <c r="VAK1187" s="17"/>
      <c r="VAL1187" s="17"/>
      <c r="VAM1187" s="17"/>
      <c r="VAN1187" s="17"/>
      <c r="VAO1187" s="17"/>
      <c r="VAP1187" s="17"/>
      <c r="VAQ1187" s="17"/>
      <c r="VAR1187" s="17"/>
      <c r="VAS1187" s="17"/>
      <c r="VAT1187" s="17"/>
      <c r="VAU1187" s="17"/>
      <c r="VAV1187" s="17"/>
      <c r="VAW1187" s="17"/>
      <c r="VAX1187" s="17"/>
      <c r="VAY1187" s="17"/>
      <c r="VAZ1187" s="17"/>
      <c r="VBA1187" s="17"/>
      <c r="VBB1187" s="17"/>
      <c r="VBC1187" s="17"/>
      <c r="VBD1187" s="17"/>
      <c r="VBE1187" s="17"/>
      <c r="VBF1187" s="17"/>
      <c r="VBG1187" s="17"/>
      <c r="VBH1187" s="17"/>
      <c r="VBI1187" s="17"/>
      <c r="VBJ1187" s="17"/>
      <c r="VBK1187" s="17"/>
      <c r="VBL1187" s="17"/>
      <c r="VBM1187" s="17"/>
      <c r="VBN1187" s="17"/>
      <c r="VBO1187" s="17"/>
      <c r="VBP1187" s="17"/>
      <c r="VBQ1187" s="17"/>
      <c r="VBR1187" s="17"/>
      <c r="VBS1187" s="17"/>
      <c r="VBT1187" s="17"/>
      <c r="VBU1187" s="17"/>
      <c r="VBV1187" s="17"/>
      <c r="VBW1187" s="17"/>
      <c r="VBX1187" s="17"/>
      <c r="VBY1187" s="17"/>
      <c r="VBZ1187" s="17"/>
      <c r="VCA1187" s="17"/>
      <c r="VCB1187" s="17"/>
      <c r="VCC1187" s="17"/>
      <c r="VCD1187" s="17"/>
      <c r="VCE1187" s="17"/>
      <c r="VCF1187" s="17"/>
      <c r="VCG1187" s="17"/>
      <c r="VCH1187" s="17"/>
      <c r="VCI1187" s="17"/>
      <c r="VCJ1187" s="17"/>
      <c r="VCK1187" s="17"/>
      <c r="VCL1187" s="17"/>
      <c r="VCM1187" s="17"/>
      <c r="VCN1187" s="17"/>
      <c r="VCO1187" s="17"/>
      <c r="VCP1187" s="17"/>
      <c r="VCQ1187" s="17"/>
      <c r="VCR1187" s="17"/>
      <c r="VCS1187" s="17"/>
      <c r="VCT1187" s="17"/>
      <c r="VCU1187" s="17"/>
      <c r="VCV1187" s="17"/>
      <c r="VCW1187" s="17"/>
      <c r="VCX1187" s="17"/>
      <c r="VCY1187" s="17"/>
      <c r="VCZ1187" s="17"/>
      <c r="VDA1187" s="17"/>
      <c r="VDB1187" s="17"/>
      <c r="VDC1187" s="17"/>
      <c r="VDD1187" s="17"/>
      <c r="VDE1187" s="17"/>
      <c r="VDF1187" s="17"/>
      <c r="VDG1187" s="17"/>
      <c r="VDH1187" s="17"/>
      <c r="VDI1187" s="17"/>
      <c r="VDJ1187" s="17"/>
      <c r="VDK1187" s="17"/>
      <c r="VDL1187" s="17"/>
      <c r="VDM1187" s="17"/>
      <c r="VDN1187" s="17"/>
      <c r="VDO1187" s="17"/>
      <c r="VDP1187" s="17"/>
      <c r="VDQ1187" s="17"/>
      <c r="VDR1187" s="17"/>
      <c r="VDS1187" s="17"/>
      <c r="VDT1187" s="17"/>
      <c r="VDU1187" s="17"/>
      <c r="VDV1187" s="17"/>
      <c r="VDW1187" s="17"/>
      <c r="VDX1187" s="17"/>
      <c r="VDY1187" s="17"/>
      <c r="VDZ1187" s="17"/>
      <c r="VEA1187" s="17"/>
      <c r="VEB1187" s="17"/>
      <c r="VEC1187" s="17"/>
      <c r="VED1187" s="17"/>
      <c r="VEE1187" s="17"/>
      <c r="VEF1187" s="17"/>
      <c r="VEG1187" s="17"/>
      <c r="VEH1187" s="17"/>
      <c r="VEI1187" s="17"/>
      <c r="VEJ1187" s="17"/>
      <c r="VEK1187" s="17"/>
      <c r="VEL1187" s="17"/>
      <c r="VEM1187" s="17"/>
      <c r="VEN1187" s="17"/>
      <c r="VEO1187" s="17"/>
      <c r="VEP1187" s="17"/>
      <c r="VEQ1187" s="17"/>
      <c r="VER1187" s="17"/>
      <c r="VES1187" s="17"/>
      <c r="VET1187" s="17"/>
      <c r="VEU1187" s="17"/>
      <c r="VEV1187" s="17"/>
      <c r="VEW1187" s="17"/>
      <c r="VEX1187" s="17"/>
      <c r="VEY1187" s="17"/>
      <c r="VEZ1187" s="17"/>
      <c r="VFA1187" s="17"/>
      <c r="VFB1187" s="17"/>
      <c r="VFC1187" s="17"/>
      <c r="VFD1187" s="17"/>
      <c r="VFE1187" s="17"/>
      <c r="VFF1187" s="17"/>
      <c r="VFG1187" s="17"/>
      <c r="VFH1187" s="17"/>
      <c r="VFI1187" s="17"/>
      <c r="VFJ1187" s="17"/>
      <c r="VFK1187" s="17"/>
      <c r="VFL1187" s="17"/>
      <c r="VFM1187" s="17"/>
      <c r="VFN1187" s="17"/>
      <c r="VFO1187" s="17"/>
      <c r="VFP1187" s="17"/>
      <c r="VFQ1187" s="17"/>
      <c r="VFR1187" s="17"/>
      <c r="VFS1187" s="17"/>
      <c r="VFT1187" s="17"/>
      <c r="VFU1187" s="17"/>
      <c r="VFV1187" s="17"/>
      <c r="VFW1187" s="17"/>
      <c r="VFX1187" s="17"/>
      <c r="VFY1187" s="17"/>
      <c r="VFZ1187" s="17"/>
      <c r="VGA1187" s="17"/>
      <c r="VGB1187" s="17"/>
      <c r="VGC1187" s="17"/>
      <c r="VGD1187" s="17"/>
      <c r="VGE1187" s="17"/>
      <c r="VGF1187" s="17"/>
      <c r="VGG1187" s="17"/>
      <c r="VGH1187" s="17"/>
      <c r="VGI1187" s="17"/>
      <c r="VGJ1187" s="17"/>
      <c r="VGK1187" s="17"/>
      <c r="VGL1187" s="17"/>
      <c r="VGM1187" s="17"/>
      <c r="VGN1187" s="17"/>
      <c r="VGO1187" s="17"/>
      <c r="VGP1187" s="17"/>
      <c r="VGQ1187" s="17"/>
      <c r="VGR1187" s="17"/>
      <c r="VGS1187" s="17"/>
      <c r="VGT1187" s="17"/>
      <c r="VGU1187" s="17"/>
      <c r="VGV1187" s="17"/>
      <c r="VGW1187" s="17"/>
      <c r="VGX1187" s="17"/>
      <c r="VGY1187" s="17"/>
      <c r="VGZ1187" s="17"/>
      <c r="VHA1187" s="17"/>
      <c r="VHB1187" s="17"/>
      <c r="VHC1187" s="17"/>
      <c r="VHD1187" s="17"/>
      <c r="VHE1187" s="17"/>
      <c r="VHF1187" s="17"/>
      <c r="VHG1187" s="17"/>
      <c r="VHH1187" s="17"/>
      <c r="VHI1187" s="17"/>
      <c r="VHJ1187" s="17"/>
      <c r="VHK1187" s="17"/>
      <c r="VHL1187" s="17"/>
      <c r="VHM1187" s="17"/>
      <c r="VHN1187" s="17"/>
      <c r="VHO1187" s="17"/>
      <c r="VHP1187" s="17"/>
      <c r="VHQ1187" s="17"/>
      <c r="VHR1187" s="17"/>
      <c r="VHS1187" s="17"/>
      <c r="VHT1187" s="17"/>
      <c r="VHU1187" s="17"/>
      <c r="VHV1187" s="17"/>
      <c r="VHW1187" s="17"/>
      <c r="VHX1187" s="17"/>
      <c r="VHY1187" s="17"/>
      <c r="VHZ1187" s="17"/>
      <c r="VIA1187" s="17"/>
      <c r="VIB1187" s="17"/>
      <c r="VIC1187" s="17"/>
      <c r="VID1187" s="17"/>
      <c r="VIE1187" s="17"/>
      <c r="VIF1187" s="17"/>
      <c r="VIG1187" s="17"/>
      <c r="VIH1187" s="17"/>
      <c r="VII1187" s="17"/>
      <c r="VIJ1187" s="17"/>
      <c r="VIK1187" s="17"/>
      <c r="VIL1187" s="17"/>
      <c r="VIM1187" s="17"/>
      <c r="VIN1187" s="17"/>
      <c r="VIO1187" s="17"/>
      <c r="VIP1187" s="17"/>
      <c r="VIQ1187" s="17"/>
      <c r="VIR1187" s="17"/>
      <c r="VIS1187" s="17"/>
      <c r="VIT1187" s="17"/>
      <c r="VIU1187" s="17"/>
      <c r="VIV1187" s="17"/>
      <c r="VIW1187" s="17"/>
      <c r="VIX1187" s="17"/>
      <c r="VIY1187" s="17"/>
      <c r="VIZ1187" s="17"/>
      <c r="VJA1187" s="17"/>
      <c r="VJB1187" s="17"/>
      <c r="VJC1187" s="17"/>
      <c r="VJD1187" s="17"/>
      <c r="VJE1187" s="17"/>
      <c r="VJF1187" s="17"/>
      <c r="VJG1187" s="17"/>
      <c r="VJH1187" s="17"/>
      <c r="VJI1187" s="17"/>
      <c r="VJJ1187" s="17"/>
      <c r="VJK1187" s="17"/>
      <c r="VJL1187" s="17"/>
      <c r="VJM1187" s="17"/>
      <c r="VJN1187" s="17"/>
      <c r="VJO1187" s="17"/>
      <c r="VJP1187" s="17"/>
      <c r="VJQ1187" s="17"/>
      <c r="VJR1187" s="17"/>
      <c r="VJS1187" s="17"/>
      <c r="VJT1187" s="17"/>
      <c r="VJU1187" s="17"/>
      <c r="VJV1187" s="17"/>
      <c r="VJW1187" s="17"/>
      <c r="VJX1187" s="17"/>
      <c r="VJY1187" s="17"/>
      <c r="VJZ1187" s="17"/>
      <c r="VKA1187" s="17"/>
      <c r="VKB1187" s="17"/>
      <c r="VKC1187" s="17"/>
      <c r="VKD1187" s="17"/>
      <c r="VKE1187" s="17"/>
      <c r="VKF1187" s="17"/>
      <c r="VKG1187" s="17"/>
      <c r="VKH1187" s="17"/>
      <c r="VKI1187" s="17"/>
      <c r="VKJ1187" s="17"/>
      <c r="VKK1187" s="17"/>
      <c r="VKL1187" s="17"/>
      <c r="VKM1187" s="17"/>
      <c r="VKN1187" s="17"/>
      <c r="VKO1187" s="17"/>
      <c r="VKP1187" s="17"/>
      <c r="VKQ1187" s="17"/>
      <c r="VKR1187" s="17"/>
      <c r="VKS1187" s="17"/>
      <c r="VKT1187" s="17"/>
      <c r="VKU1187" s="17"/>
      <c r="VKV1187" s="17"/>
      <c r="VKW1187" s="17"/>
      <c r="VKX1187" s="17"/>
      <c r="VKY1187" s="17"/>
      <c r="VKZ1187" s="17"/>
      <c r="VLA1187" s="17"/>
      <c r="VLB1187" s="17"/>
      <c r="VLC1187" s="17"/>
      <c r="VLD1187" s="17"/>
      <c r="VLE1187" s="17"/>
      <c r="VLF1187" s="17"/>
      <c r="VLG1187" s="17"/>
      <c r="VLH1187" s="17"/>
      <c r="VLI1187" s="17"/>
      <c r="VLJ1187" s="17"/>
      <c r="VLK1187" s="17"/>
      <c r="VLL1187" s="17"/>
      <c r="VLM1187" s="17"/>
      <c r="VLN1187" s="17"/>
      <c r="VLO1187" s="17"/>
      <c r="VLP1187" s="17"/>
      <c r="VLQ1187" s="17"/>
      <c r="VLR1187" s="17"/>
      <c r="VLS1187" s="17"/>
      <c r="VLT1187" s="17"/>
      <c r="VLU1187" s="17"/>
      <c r="VLV1187" s="17"/>
      <c r="VLW1187" s="17"/>
      <c r="VLX1187" s="17"/>
      <c r="VLY1187" s="17"/>
      <c r="VLZ1187" s="17"/>
      <c r="VMA1187" s="17"/>
      <c r="VMB1187" s="17"/>
      <c r="VMC1187" s="17"/>
      <c r="VMD1187" s="17"/>
      <c r="VME1187" s="17"/>
      <c r="VMF1187" s="17"/>
      <c r="VMG1187" s="17"/>
      <c r="VMH1187" s="17"/>
      <c r="VMI1187" s="17"/>
      <c r="VMJ1187" s="17"/>
      <c r="VMK1187" s="17"/>
      <c r="VML1187" s="17"/>
      <c r="VMM1187" s="17"/>
      <c r="VMN1187" s="17"/>
      <c r="VMO1187" s="17"/>
      <c r="VMP1187" s="17"/>
      <c r="VMQ1187" s="17"/>
      <c r="VMR1187" s="17"/>
      <c r="VMS1187" s="17"/>
      <c r="VMT1187" s="17"/>
      <c r="VMU1187" s="17"/>
      <c r="VMV1187" s="17"/>
      <c r="VMW1187" s="17"/>
      <c r="VMX1187" s="17"/>
      <c r="VMY1187" s="17"/>
      <c r="VMZ1187" s="17"/>
      <c r="VNA1187" s="17"/>
      <c r="VNB1187" s="17"/>
      <c r="VNC1187" s="17"/>
      <c r="VND1187" s="17"/>
      <c r="VNE1187" s="17"/>
      <c r="VNF1187" s="17"/>
      <c r="VNG1187" s="17"/>
      <c r="VNH1187" s="17"/>
      <c r="VNI1187" s="17"/>
      <c r="VNJ1187" s="17"/>
      <c r="VNK1187" s="17"/>
      <c r="VNL1187" s="17"/>
      <c r="VNM1187" s="17"/>
      <c r="VNN1187" s="17"/>
      <c r="VNO1187" s="17"/>
      <c r="VNP1187" s="17"/>
      <c r="VNQ1187" s="17"/>
      <c r="VNR1187" s="17"/>
      <c r="VNS1187" s="17"/>
      <c r="VNT1187" s="17"/>
      <c r="VNU1187" s="17"/>
      <c r="VNV1187" s="17"/>
      <c r="VNW1187" s="17"/>
      <c r="VNX1187" s="17"/>
      <c r="VNY1187" s="17"/>
      <c r="VNZ1187" s="17"/>
      <c r="VOA1187" s="17"/>
      <c r="VOB1187" s="17"/>
      <c r="VOC1187" s="17"/>
      <c r="VOD1187" s="17"/>
      <c r="VOE1187" s="17"/>
      <c r="VOF1187" s="17"/>
      <c r="VOG1187" s="17"/>
      <c r="VOH1187" s="17"/>
      <c r="VOI1187" s="17"/>
      <c r="VOJ1187" s="17"/>
      <c r="VOK1187" s="17"/>
      <c r="VOL1187" s="17"/>
      <c r="VOM1187" s="17"/>
      <c r="VON1187" s="17"/>
      <c r="VOO1187" s="17"/>
      <c r="VOP1187" s="17"/>
      <c r="VOQ1187" s="17"/>
      <c r="VOR1187" s="17"/>
      <c r="VOS1187" s="17"/>
      <c r="VOT1187" s="17"/>
      <c r="VOU1187" s="17"/>
      <c r="VOV1187" s="17"/>
      <c r="VOW1187" s="17"/>
      <c r="VOX1187" s="17"/>
      <c r="VOY1187" s="17"/>
      <c r="VOZ1187" s="17"/>
      <c r="VPA1187" s="17"/>
      <c r="VPB1187" s="17"/>
      <c r="VPC1187" s="17"/>
      <c r="VPD1187" s="17"/>
      <c r="VPE1187" s="17"/>
      <c r="VPF1187" s="17"/>
      <c r="VPG1187" s="17"/>
      <c r="VPH1187" s="17"/>
      <c r="VPI1187" s="17"/>
      <c r="VPJ1187" s="17"/>
      <c r="VPK1187" s="17"/>
      <c r="VPL1187" s="17"/>
      <c r="VPM1187" s="17"/>
      <c r="VPN1187" s="17"/>
      <c r="VPO1187" s="17"/>
      <c r="VPP1187" s="17"/>
      <c r="VPQ1187" s="17"/>
      <c r="VPR1187" s="17"/>
      <c r="VPS1187" s="17"/>
      <c r="VPT1187" s="17"/>
      <c r="VPU1187" s="17"/>
      <c r="VPV1187" s="17"/>
      <c r="VPW1187" s="17"/>
      <c r="VPX1187" s="17"/>
      <c r="VPY1187" s="17"/>
      <c r="VPZ1187" s="17"/>
      <c r="VQA1187" s="17"/>
      <c r="VQB1187" s="17"/>
      <c r="VQC1187" s="17"/>
      <c r="VQD1187" s="17"/>
      <c r="VQE1187" s="17"/>
      <c r="VQF1187" s="17"/>
      <c r="VQG1187" s="17"/>
      <c r="VQH1187" s="17"/>
      <c r="VQI1187" s="17"/>
      <c r="VQJ1187" s="17"/>
      <c r="VQK1187" s="17"/>
      <c r="VQL1187" s="17"/>
      <c r="VQM1187" s="17"/>
      <c r="VQN1187" s="17"/>
      <c r="VQO1187" s="17"/>
      <c r="VQP1187" s="17"/>
      <c r="VQQ1187" s="17"/>
      <c r="VQR1187" s="17"/>
      <c r="VQS1187" s="17"/>
      <c r="VQT1187" s="17"/>
      <c r="VQU1187" s="17"/>
      <c r="VQV1187" s="17"/>
      <c r="VQW1187" s="17"/>
      <c r="VQX1187" s="17"/>
      <c r="VQY1187" s="17"/>
      <c r="VQZ1187" s="17"/>
      <c r="VRA1187" s="17"/>
      <c r="VRB1187" s="17"/>
      <c r="VRC1187" s="17"/>
      <c r="VRD1187" s="17"/>
      <c r="VRE1187" s="17"/>
      <c r="VRF1187" s="17"/>
      <c r="VRG1187" s="17"/>
      <c r="VRH1187" s="17"/>
      <c r="VRI1187" s="17"/>
      <c r="VRJ1187" s="17"/>
      <c r="VRK1187" s="17"/>
      <c r="VRL1187" s="17"/>
      <c r="VRM1187" s="17"/>
      <c r="VRN1187" s="17"/>
      <c r="VRO1187" s="17"/>
      <c r="VRP1187" s="17"/>
      <c r="VRQ1187" s="17"/>
      <c r="VRR1187" s="17"/>
      <c r="VRS1187" s="17"/>
      <c r="VRT1187" s="17"/>
      <c r="VRU1187" s="17"/>
      <c r="VRV1187" s="17"/>
      <c r="VRW1187" s="17"/>
      <c r="VRX1187" s="17"/>
      <c r="VRY1187" s="17"/>
      <c r="VRZ1187" s="17"/>
      <c r="VSA1187" s="17"/>
      <c r="VSB1187" s="17"/>
      <c r="VSC1187" s="17"/>
      <c r="VSD1187" s="17"/>
      <c r="VSE1187" s="17"/>
      <c r="VSF1187" s="17"/>
      <c r="VSG1187" s="17"/>
      <c r="VSH1187" s="17"/>
      <c r="VSI1187" s="17"/>
      <c r="VSJ1187" s="17"/>
      <c r="VSK1187" s="17"/>
      <c r="VSL1187" s="17"/>
      <c r="VSM1187" s="17"/>
      <c r="VSN1187" s="17"/>
      <c r="VSO1187" s="17"/>
      <c r="VSP1187" s="17"/>
      <c r="VSQ1187" s="17"/>
      <c r="VSR1187" s="17"/>
      <c r="VSS1187" s="17"/>
      <c r="VST1187" s="17"/>
      <c r="VSU1187" s="17"/>
      <c r="VSV1187" s="17"/>
      <c r="VSW1187" s="17"/>
      <c r="VSX1187" s="17"/>
      <c r="VSY1187" s="17"/>
      <c r="VSZ1187" s="17"/>
      <c r="VTA1187" s="17"/>
      <c r="VTB1187" s="17"/>
      <c r="VTC1187" s="17"/>
      <c r="VTD1187" s="17"/>
      <c r="VTE1187" s="17"/>
      <c r="VTF1187" s="17"/>
      <c r="VTG1187" s="17"/>
      <c r="VTH1187" s="17"/>
      <c r="VTI1187" s="17"/>
      <c r="VTJ1187" s="17"/>
      <c r="VTK1187" s="17"/>
      <c r="VTL1187" s="17"/>
      <c r="VTM1187" s="17"/>
      <c r="VTN1187" s="17"/>
      <c r="VTO1187" s="17"/>
      <c r="VTP1187" s="17"/>
      <c r="VTQ1187" s="17"/>
      <c r="VTR1187" s="17"/>
      <c r="VTS1187" s="17"/>
      <c r="VTT1187" s="17"/>
      <c r="VTU1187" s="17"/>
      <c r="VTV1187" s="17"/>
      <c r="VTW1187" s="17"/>
      <c r="VTX1187" s="17"/>
      <c r="VTY1187" s="17"/>
      <c r="VTZ1187" s="17"/>
      <c r="VUA1187" s="17"/>
      <c r="VUB1187" s="17"/>
      <c r="VUC1187" s="17"/>
      <c r="VUD1187" s="17"/>
      <c r="VUE1187" s="17"/>
      <c r="VUF1187" s="17"/>
      <c r="VUG1187" s="17"/>
      <c r="VUH1187" s="17"/>
      <c r="VUI1187" s="17"/>
      <c r="VUJ1187" s="17"/>
      <c r="VUK1187" s="17"/>
      <c r="VUL1187" s="17"/>
      <c r="VUM1187" s="17"/>
      <c r="VUN1187" s="17"/>
      <c r="VUO1187" s="17"/>
      <c r="VUP1187" s="17"/>
      <c r="VUQ1187" s="17"/>
      <c r="VUR1187" s="17"/>
      <c r="VUS1187" s="17"/>
      <c r="VUT1187" s="17"/>
      <c r="VUU1187" s="17"/>
      <c r="VUV1187" s="17"/>
      <c r="VUW1187" s="17"/>
      <c r="VUX1187" s="17"/>
      <c r="VUY1187" s="17"/>
      <c r="VUZ1187" s="17"/>
      <c r="VVA1187" s="17"/>
      <c r="VVB1187" s="17"/>
      <c r="VVC1187" s="17"/>
      <c r="VVD1187" s="17"/>
      <c r="VVE1187" s="17"/>
      <c r="VVF1187" s="17"/>
      <c r="VVG1187" s="17"/>
      <c r="VVH1187" s="17"/>
      <c r="VVI1187" s="17"/>
      <c r="VVJ1187" s="17"/>
      <c r="VVK1187" s="17"/>
      <c r="VVL1187" s="17"/>
      <c r="VVM1187" s="17"/>
      <c r="VVN1187" s="17"/>
      <c r="VVO1187" s="17"/>
      <c r="VVP1187" s="17"/>
      <c r="VVQ1187" s="17"/>
      <c r="VVR1187" s="17"/>
      <c r="VVS1187" s="17"/>
      <c r="VVT1187" s="17"/>
      <c r="VVU1187" s="17"/>
      <c r="VVV1187" s="17"/>
      <c r="VVW1187" s="17"/>
      <c r="VVX1187" s="17"/>
      <c r="VVY1187" s="17"/>
      <c r="VVZ1187" s="17"/>
      <c r="VWA1187" s="17"/>
      <c r="VWB1187" s="17"/>
      <c r="VWC1187" s="17"/>
      <c r="VWD1187" s="17"/>
      <c r="VWE1187" s="17"/>
      <c r="VWF1187" s="17"/>
      <c r="VWG1187" s="17"/>
      <c r="VWH1187" s="17"/>
      <c r="VWI1187" s="17"/>
      <c r="VWJ1187" s="17"/>
      <c r="VWK1187" s="17"/>
      <c r="VWL1187" s="17"/>
      <c r="VWM1187" s="17"/>
      <c r="VWN1187" s="17"/>
      <c r="VWO1187" s="17"/>
      <c r="VWP1187" s="17"/>
      <c r="VWQ1187" s="17"/>
      <c r="VWR1187" s="17"/>
      <c r="VWS1187" s="17"/>
      <c r="VWT1187" s="17"/>
      <c r="VWU1187" s="17"/>
      <c r="VWV1187" s="17"/>
      <c r="VWW1187" s="17"/>
      <c r="VWX1187" s="17"/>
      <c r="VWY1187" s="17"/>
      <c r="VWZ1187" s="17"/>
      <c r="VXA1187" s="17"/>
      <c r="VXB1187" s="17"/>
      <c r="VXC1187" s="17"/>
      <c r="VXD1187" s="17"/>
      <c r="VXE1187" s="17"/>
      <c r="VXF1187" s="17"/>
      <c r="VXG1187" s="17"/>
      <c r="VXH1187" s="17"/>
      <c r="VXI1187" s="17"/>
      <c r="VXJ1187" s="17"/>
      <c r="VXK1187" s="17"/>
      <c r="VXL1187" s="17"/>
      <c r="VXM1187" s="17"/>
      <c r="VXN1187" s="17"/>
      <c r="VXO1187" s="17"/>
      <c r="VXP1187" s="17"/>
      <c r="VXQ1187" s="17"/>
      <c r="VXR1187" s="17"/>
      <c r="VXS1187" s="17"/>
      <c r="VXT1187" s="17"/>
      <c r="VXU1187" s="17"/>
      <c r="VXV1187" s="17"/>
      <c r="VXW1187" s="17"/>
      <c r="VXX1187" s="17"/>
      <c r="VXY1187" s="17"/>
      <c r="VXZ1187" s="17"/>
      <c r="VYA1187" s="17"/>
      <c r="VYB1187" s="17"/>
      <c r="VYC1187" s="17"/>
      <c r="VYD1187" s="17"/>
      <c r="VYE1187" s="17"/>
      <c r="VYF1187" s="17"/>
      <c r="VYG1187" s="17"/>
      <c r="VYH1187" s="17"/>
      <c r="VYI1187" s="17"/>
      <c r="VYJ1187" s="17"/>
      <c r="VYK1187" s="17"/>
      <c r="VYL1187" s="17"/>
      <c r="VYM1187" s="17"/>
      <c r="VYN1187" s="17"/>
      <c r="VYO1187" s="17"/>
      <c r="VYP1187" s="17"/>
      <c r="VYQ1187" s="17"/>
      <c r="VYR1187" s="17"/>
      <c r="VYS1187" s="17"/>
      <c r="VYT1187" s="17"/>
      <c r="VYU1187" s="17"/>
      <c r="VYV1187" s="17"/>
      <c r="VYW1187" s="17"/>
      <c r="VYX1187" s="17"/>
      <c r="VYY1187" s="17"/>
      <c r="VYZ1187" s="17"/>
      <c r="VZA1187" s="17"/>
      <c r="VZB1187" s="17"/>
      <c r="VZC1187" s="17"/>
      <c r="VZD1187" s="17"/>
      <c r="VZE1187" s="17"/>
      <c r="VZF1187" s="17"/>
      <c r="VZG1187" s="17"/>
      <c r="VZH1187" s="17"/>
      <c r="VZI1187" s="17"/>
      <c r="VZJ1187" s="17"/>
      <c r="VZK1187" s="17"/>
      <c r="VZL1187" s="17"/>
      <c r="VZM1187" s="17"/>
      <c r="VZN1187" s="17"/>
      <c r="VZO1187" s="17"/>
      <c r="VZP1187" s="17"/>
      <c r="VZQ1187" s="17"/>
      <c r="VZR1187" s="17"/>
      <c r="VZS1187" s="17"/>
      <c r="VZT1187" s="17"/>
      <c r="VZU1187" s="17"/>
      <c r="VZV1187" s="17"/>
      <c r="VZW1187" s="17"/>
      <c r="VZX1187" s="17"/>
      <c r="VZY1187" s="17"/>
      <c r="VZZ1187" s="17"/>
      <c r="WAA1187" s="17"/>
      <c r="WAB1187" s="17"/>
      <c r="WAC1187" s="17"/>
      <c r="WAD1187" s="17"/>
      <c r="WAE1187" s="17"/>
      <c r="WAF1187" s="17"/>
      <c r="WAG1187" s="17"/>
      <c r="WAH1187" s="17"/>
      <c r="WAI1187" s="17"/>
      <c r="WAJ1187" s="17"/>
      <c r="WAK1187" s="17"/>
      <c r="WAL1187" s="17"/>
      <c r="WAM1187" s="17"/>
      <c r="WAN1187" s="17"/>
      <c r="WAO1187" s="17"/>
      <c r="WAP1187" s="17"/>
      <c r="WAQ1187" s="17"/>
      <c r="WAR1187" s="17"/>
      <c r="WAS1187" s="17"/>
      <c r="WAT1187" s="17"/>
      <c r="WAU1187" s="17"/>
      <c r="WAV1187" s="17"/>
      <c r="WAW1187" s="17"/>
      <c r="WAX1187" s="17"/>
      <c r="WAY1187" s="17"/>
      <c r="WAZ1187" s="17"/>
      <c r="WBA1187" s="17"/>
      <c r="WBB1187" s="17"/>
      <c r="WBC1187" s="17"/>
      <c r="WBD1187" s="17"/>
      <c r="WBE1187" s="17"/>
      <c r="WBF1187" s="17"/>
      <c r="WBG1187" s="17"/>
      <c r="WBH1187" s="17"/>
      <c r="WBI1187" s="17"/>
      <c r="WBJ1187" s="17"/>
      <c r="WBK1187" s="17"/>
      <c r="WBL1187" s="17"/>
      <c r="WBM1187" s="17"/>
      <c r="WBN1187" s="17"/>
      <c r="WBO1187" s="17"/>
      <c r="WBP1187" s="17"/>
      <c r="WBQ1187" s="17"/>
      <c r="WBR1187" s="17"/>
      <c r="WBS1187" s="17"/>
      <c r="WBT1187" s="17"/>
      <c r="WBU1187" s="17"/>
      <c r="WBV1187" s="17"/>
      <c r="WBW1187" s="17"/>
      <c r="WBX1187" s="17"/>
      <c r="WBY1187" s="17"/>
      <c r="WBZ1187" s="17"/>
      <c r="WCA1187" s="17"/>
      <c r="WCB1187" s="17"/>
      <c r="WCC1187" s="17"/>
      <c r="WCD1187" s="17"/>
      <c r="WCE1187" s="17"/>
      <c r="WCF1187" s="17"/>
      <c r="WCG1187" s="17"/>
      <c r="WCH1187" s="17"/>
      <c r="WCI1187" s="17"/>
      <c r="WCJ1187" s="17"/>
      <c r="WCK1187" s="17"/>
      <c r="WCL1187" s="17"/>
      <c r="WCM1187" s="17"/>
      <c r="WCN1187" s="17"/>
      <c r="WCO1187" s="17"/>
      <c r="WCP1187" s="17"/>
      <c r="WCQ1187" s="17"/>
      <c r="WCR1187" s="17"/>
      <c r="WCS1187" s="17"/>
      <c r="WCT1187" s="17"/>
      <c r="WCU1187" s="17"/>
      <c r="WCV1187" s="17"/>
      <c r="WCW1187" s="17"/>
      <c r="WCX1187" s="17"/>
      <c r="WCY1187" s="17"/>
      <c r="WCZ1187" s="17"/>
      <c r="WDA1187" s="17"/>
      <c r="WDB1187" s="17"/>
      <c r="WDC1187" s="17"/>
      <c r="WDD1187" s="17"/>
      <c r="WDE1187" s="17"/>
      <c r="WDF1187" s="17"/>
      <c r="WDG1187" s="17"/>
      <c r="WDH1187" s="17"/>
      <c r="WDI1187" s="17"/>
      <c r="WDJ1187" s="17"/>
      <c r="WDK1187" s="17"/>
      <c r="WDL1187" s="17"/>
      <c r="WDM1187" s="17"/>
      <c r="WDN1187" s="17"/>
      <c r="WDO1187" s="17"/>
      <c r="WDP1187" s="17"/>
      <c r="WDQ1187" s="17"/>
      <c r="WDR1187" s="17"/>
      <c r="WDS1187" s="17"/>
      <c r="WDT1187" s="17"/>
      <c r="WDU1187" s="17"/>
      <c r="WDV1187" s="17"/>
      <c r="WDW1187" s="17"/>
      <c r="WDX1187" s="17"/>
      <c r="WDY1187" s="17"/>
      <c r="WDZ1187" s="17"/>
      <c r="WEA1187" s="17"/>
      <c r="WEB1187" s="17"/>
      <c r="WEC1187" s="17"/>
      <c r="WED1187" s="17"/>
      <c r="WEE1187" s="17"/>
      <c r="WEF1187" s="17"/>
      <c r="WEG1187" s="17"/>
      <c r="WEH1187" s="17"/>
      <c r="WEI1187" s="17"/>
      <c r="WEJ1187" s="17"/>
      <c r="WEK1187" s="17"/>
      <c r="WEL1187" s="17"/>
      <c r="WEM1187" s="17"/>
      <c r="WEN1187" s="17"/>
      <c r="WEO1187" s="17"/>
      <c r="WEP1187" s="17"/>
      <c r="WEQ1187" s="17"/>
      <c r="WER1187" s="17"/>
      <c r="WES1187" s="17"/>
      <c r="WET1187" s="17"/>
      <c r="WEU1187" s="17"/>
      <c r="WEV1187" s="17"/>
      <c r="WEW1187" s="17"/>
      <c r="WEX1187" s="17"/>
      <c r="WEY1187" s="17"/>
      <c r="WEZ1187" s="17"/>
      <c r="WFA1187" s="17"/>
      <c r="WFB1187" s="17"/>
      <c r="WFC1187" s="17"/>
      <c r="WFD1187" s="17"/>
      <c r="WFE1187" s="17"/>
      <c r="WFF1187" s="17"/>
      <c r="WFG1187" s="17"/>
      <c r="WFH1187" s="17"/>
      <c r="WFI1187" s="17"/>
      <c r="WFJ1187" s="17"/>
      <c r="WFK1187" s="17"/>
      <c r="WFL1187" s="17"/>
      <c r="WFM1187" s="17"/>
      <c r="WFN1187" s="17"/>
      <c r="WFO1187" s="17"/>
      <c r="WFP1187" s="17"/>
      <c r="WFQ1187" s="17"/>
      <c r="WFR1187" s="17"/>
      <c r="WFS1187" s="17"/>
      <c r="WFT1187" s="17"/>
      <c r="WFU1187" s="17"/>
      <c r="WFV1187" s="17"/>
      <c r="WFW1187" s="17"/>
      <c r="WFX1187" s="17"/>
      <c r="WFY1187" s="17"/>
      <c r="WFZ1187" s="17"/>
      <c r="WGA1187" s="17"/>
      <c r="WGB1187" s="17"/>
      <c r="WGC1187" s="17"/>
      <c r="WGD1187" s="17"/>
      <c r="WGE1187" s="17"/>
      <c r="WGF1187" s="17"/>
      <c r="WGG1187" s="17"/>
      <c r="WGH1187" s="17"/>
      <c r="WGI1187" s="17"/>
      <c r="WGJ1187" s="17"/>
      <c r="WGK1187" s="17"/>
      <c r="WGL1187" s="17"/>
      <c r="WGM1187" s="17"/>
      <c r="WGN1187" s="17"/>
      <c r="WGO1187" s="17"/>
      <c r="WGP1187" s="17"/>
      <c r="WGQ1187" s="17"/>
      <c r="WGR1187" s="17"/>
      <c r="WGS1187" s="17"/>
      <c r="WGT1187" s="17"/>
      <c r="WGU1187" s="17"/>
      <c r="WGV1187" s="17"/>
      <c r="WGW1187" s="17"/>
      <c r="WGX1187" s="17"/>
      <c r="WGY1187" s="17"/>
      <c r="WGZ1187" s="17"/>
      <c r="WHA1187" s="17"/>
      <c r="WHB1187" s="17"/>
      <c r="WHC1187" s="17"/>
      <c r="WHD1187" s="17"/>
      <c r="WHE1187" s="17"/>
      <c r="WHF1187" s="17"/>
      <c r="WHG1187" s="17"/>
      <c r="WHH1187" s="17"/>
      <c r="WHI1187" s="17"/>
      <c r="WHJ1187" s="17"/>
      <c r="WHK1187" s="17"/>
      <c r="WHL1187" s="17"/>
      <c r="WHM1187" s="17"/>
      <c r="WHN1187" s="17"/>
      <c r="WHO1187" s="17"/>
      <c r="WHP1187" s="17"/>
      <c r="WHQ1187" s="17"/>
      <c r="WHR1187" s="17"/>
      <c r="WHS1187" s="17"/>
      <c r="WHT1187" s="17"/>
      <c r="WHU1187" s="17"/>
      <c r="WHV1187" s="17"/>
      <c r="WHW1187" s="17"/>
      <c r="WHX1187" s="17"/>
      <c r="WHY1187" s="17"/>
      <c r="WHZ1187" s="17"/>
      <c r="WIA1187" s="17"/>
      <c r="WIB1187" s="17"/>
      <c r="WIC1187" s="17"/>
      <c r="WID1187" s="17"/>
      <c r="WIE1187" s="17"/>
      <c r="WIF1187" s="17"/>
      <c r="WIG1187" s="17"/>
      <c r="WIH1187" s="17"/>
      <c r="WII1187" s="17"/>
      <c r="WIJ1187" s="17"/>
      <c r="WIK1187" s="17"/>
      <c r="WIL1187" s="17"/>
      <c r="WIM1187" s="17"/>
      <c r="WIN1187" s="17"/>
      <c r="WIO1187" s="17"/>
      <c r="WIP1187" s="17"/>
      <c r="WIQ1187" s="17"/>
      <c r="WIR1187" s="17"/>
      <c r="WIS1187" s="17"/>
      <c r="WIT1187" s="17"/>
      <c r="WIU1187" s="17"/>
      <c r="WIV1187" s="17"/>
      <c r="WIW1187" s="17"/>
      <c r="WIX1187" s="17"/>
      <c r="WIY1187" s="17"/>
      <c r="WIZ1187" s="17"/>
      <c r="WJA1187" s="17"/>
      <c r="WJB1187" s="17"/>
      <c r="WJC1187" s="17"/>
      <c r="WJD1187" s="17"/>
      <c r="WJE1187" s="17"/>
      <c r="WJF1187" s="17"/>
      <c r="WJG1187" s="17"/>
      <c r="WJH1187" s="17"/>
      <c r="WJI1187" s="17"/>
      <c r="WJJ1187" s="17"/>
      <c r="WJK1187" s="17"/>
      <c r="WJL1187" s="17"/>
      <c r="WJM1187" s="17"/>
      <c r="WJN1187" s="17"/>
      <c r="WJO1187" s="17"/>
      <c r="WJP1187" s="17"/>
      <c r="WJQ1187" s="17"/>
      <c r="WJR1187" s="17"/>
      <c r="WJS1187" s="17"/>
      <c r="WJT1187" s="17"/>
      <c r="WJU1187" s="17"/>
      <c r="WJV1187" s="17"/>
      <c r="WJW1187" s="17"/>
      <c r="WJX1187" s="17"/>
      <c r="WJY1187" s="17"/>
      <c r="WJZ1187" s="17"/>
      <c r="WKA1187" s="17"/>
      <c r="WKB1187" s="17"/>
      <c r="WKC1187" s="17"/>
      <c r="WKD1187" s="17"/>
      <c r="WKE1187" s="17"/>
      <c r="WKF1187" s="17"/>
      <c r="WKG1187" s="17"/>
      <c r="WKH1187" s="17"/>
      <c r="WKI1187" s="17"/>
      <c r="WKJ1187" s="17"/>
      <c r="WKK1187" s="17"/>
      <c r="WKL1187" s="17"/>
      <c r="WKM1187" s="17"/>
      <c r="WKN1187" s="17"/>
      <c r="WKO1187" s="17"/>
      <c r="WKP1187" s="17"/>
      <c r="WKQ1187" s="17"/>
      <c r="WKR1187" s="17"/>
      <c r="WKS1187" s="17"/>
      <c r="WKT1187" s="17"/>
      <c r="WKU1187" s="17"/>
      <c r="WKV1187" s="17"/>
      <c r="WKW1187" s="17"/>
      <c r="WKX1187" s="17"/>
      <c r="WKY1187" s="17"/>
      <c r="WKZ1187" s="17"/>
      <c r="WLA1187" s="17"/>
      <c r="WLB1187" s="17"/>
      <c r="WLC1187" s="17"/>
      <c r="WLD1187" s="17"/>
      <c r="WLE1187" s="17"/>
      <c r="WLF1187" s="17"/>
      <c r="WLG1187" s="17"/>
      <c r="WLH1187" s="17"/>
      <c r="WLI1187" s="17"/>
      <c r="WLJ1187" s="17"/>
      <c r="WLK1187" s="17"/>
      <c r="WLL1187" s="17"/>
      <c r="WLM1187" s="17"/>
      <c r="WLN1187" s="17"/>
      <c r="WLO1187" s="17"/>
      <c r="WLP1187" s="17"/>
      <c r="WLQ1187" s="17"/>
      <c r="WLR1187" s="17"/>
      <c r="WLS1187" s="17"/>
      <c r="WLT1187" s="17"/>
      <c r="WLU1187" s="17"/>
      <c r="WLV1187" s="17"/>
      <c r="WLW1187" s="17"/>
      <c r="WLX1187" s="17"/>
      <c r="WLY1187" s="17"/>
      <c r="WLZ1187" s="17"/>
      <c r="WMA1187" s="17"/>
      <c r="WMB1187" s="17"/>
      <c r="WMC1187" s="17"/>
      <c r="WMD1187" s="17"/>
      <c r="WME1187" s="17"/>
      <c r="WMF1187" s="17"/>
      <c r="WMG1187" s="17"/>
      <c r="WMH1187" s="17"/>
      <c r="WMI1187" s="17"/>
      <c r="WMJ1187" s="17"/>
      <c r="WMK1187" s="17"/>
      <c r="WML1187" s="17"/>
      <c r="WMM1187" s="17"/>
      <c r="WMN1187" s="17"/>
      <c r="WMO1187" s="17"/>
      <c r="WMP1187" s="17"/>
      <c r="WMQ1187" s="17"/>
      <c r="WMR1187" s="17"/>
      <c r="WMS1187" s="17"/>
      <c r="WMT1187" s="17"/>
      <c r="WMU1187" s="17"/>
      <c r="WMV1187" s="17"/>
      <c r="WMW1187" s="17"/>
      <c r="WMX1187" s="17"/>
      <c r="WMY1187" s="17"/>
      <c r="WMZ1187" s="17"/>
      <c r="WNA1187" s="17"/>
      <c r="WNB1187" s="17"/>
      <c r="WNC1187" s="17"/>
      <c r="WND1187" s="17"/>
      <c r="WNE1187" s="17"/>
      <c r="WNF1187" s="17"/>
      <c r="WNG1187" s="17"/>
      <c r="WNH1187" s="17"/>
      <c r="WNI1187" s="17"/>
      <c r="WNJ1187" s="17"/>
      <c r="WNK1187" s="17"/>
      <c r="WNL1187" s="17"/>
      <c r="WNM1187" s="17"/>
      <c r="WNN1187" s="17"/>
      <c r="WNO1187" s="17"/>
      <c r="WNP1187" s="17"/>
      <c r="WNQ1187" s="17"/>
      <c r="WNR1187" s="17"/>
      <c r="WNS1187" s="17"/>
      <c r="WNT1187" s="17"/>
      <c r="WNU1187" s="17"/>
      <c r="WNV1187" s="17"/>
      <c r="WNW1187" s="17"/>
      <c r="WNX1187" s="17"/>
      <c r="WNY1187" s="17"/>
      <c r="WNZ1187" s="17"/>
      <c r="WOA1187" s="17"/>
      <c r="WOB1187" s="17"/>
      <c r="WOC1187" s="17"/>
      <c r="WOD1187" s="17"/>
      <c r="WOE1187" s="17"/>
      <c r="WOF1187" s="17"/>
      <c r="WOG1187" s="17"/>
      <c r="WOH1187" s="17"/>
      <c r="WOI1187" s="17"/>
      <c r="WOJ1187" s="17"/>
      <c r="WOK1187" s="17"/>
      <c r="WOL1187" s="17"/>
      <c r="WOM1187" s="17"/>
      <c r="WON1187" s="17"/>
      <c r="WOO1187" s="17"/>
      <c r="WOP1187" s="17"/>
      <c r="WOQ1187" s="17"/>
      <c r="WOR1187" s="17"/>
      <c r="WOS1187" s="17"/>
      <c r="WOT1187" s="17"/>
      <c r="WOU1187" s="17"/>
      <c r="WOV1187" s="17"/>
      <c r="WOW1187" s="17"/>
      <c r="WOX1187" s="17"/>
      <c r="WOY1187" s="17"/>
      <c r="WOZ1187" s="17"/>
      <c r="WPA1187" s="17"/>
      <c r="WPB1187" s="17"/>
      <c r="WPC1187" s="17"/>
      <c r="WPD1187" s="17"/>
      <c r="WPE1187" s="17"/>
      <c r="WPF1187" s="17"/>
      <c r="WPG1187" s="17"/>
      <c r="WPH1187" s="17"/>
      <c r="WPI1187" s="17"/>
      <c r="WPJ1187" s="17"/>
      <c r="WPK1187" s="17"/>
      <c r="WPL1187" s="17"/>
      <c r="WPM1187" s="17"/>
      <c r="WPN1187" s="17"/>
      <c r="WPO1187" s="17"/>
      <c r="WPP1187" s="17"/>
      <c r="WPQ1187" s="17"/>
      <c r="WPR1187" s="17"/>
      <c r="WPS1187" s="17"/>
      <c r="WPT1187" s="17"/>
      <c r="WPU1187" s="17"/>
      <c r="WPV1187" s="17"/>
      <c r="WPW1187" s="17"/>
      <c r="WPX1187" s="17"/>
      <c r="WPY1187" s="17"/>
      <c r="WPZ1187" s="17"/>
      <c r="WQA1187" s="17"/>
      <c r="WQB1187" s="17"/>
      <c r="WQC1187" s="17"/>
      <c r="WQD1187" s="17"/>
      <c r="WQE1187" s="17"/>
      <c r="WQF1187" s="17"/>
      <c r="WQG1187" s="17"/>
      <c r="WQH1187" s="17"/>
      <c r="WQI1187" s="17"/>
      <c r="WQJ1187" s="17"/>
      <c r="WQK1187" s="17"/>
      <c r="WQL1187" s="17"/>
      <c r="WQM1187" s="17"/>
      <c r="WQN1187" s="17"/>
      <c r="WQO1187" s="17"/>
      <c r="WQP1187" s="17"/>
      <c r="WQQ1187" s="17"/>
      <c r="WQR1187" s="17"/>
      <c r="WQS1187" s="17"/>
      <c r="WQT1187" s="17"/>
      <c r="WQU1187" s="17"/>
      <c r="WQV1187" s="17"/>
      <c r="WQW1187" s="17"/>
      <c r="WQX1187" s="17"/>
      <c r="WQY1187" s="17"/>
      <c r="WQZ1187" s="17"/>
      <c r="WRA1187" s="17"/>
      <c r="WRB1187" s="17"/>
      <c r="WRC1187" s="17"/>
      <c r="WRD1187" s="17"/>
      <c r="WRE1187" s="17"/>
      <c r="WRF1187" s="17"/>
      <c r="WRG1187" s="17"/>
      <c r="WRH1187" s="17"/>
      <c r="WRI1187" s="17"/>
      <c r="WRJ1187" s="17"/>
      <c r="WRK1187" s="17"/>
      <c r="WRL1187" s="17"/>
      <c r="WRM1187" s="17"/>
      <c r="WRN1187" s="17"/>
      <c r="WRO1187" s="17"/>
      <c r="WRP1187" s="17"/>
      <c r="WRQ1187" s="17"/>
      <c r="WRR1187" s="17"/>
      <c r="WRS1187" s="17"/>
      <c r="WRT1187" s="17"/>
      <c r="WRU1187" s="17"/>
      <c r="WRV1187" s="17"/>
      <c r="WRW1187" s="17"/>
      <c r="WRX1187" s="17"/>
      <c r="WRY1187" s="17"/>
      <c r="WRZ1187" s="17"/>
      <c r="WSA1187" s="17"/>
      <c r="WSB1187" s="17"/>
      <c r="WSC1187" s="17"/>
      <c r="WSD1187" s="17"/>
      <c r="WSE1187" s="17"/>
      <c r="WSF1187" s="17"/>
      <c r="WSG1187" s="17"/>
      <c r="WSH1187" s="17"/>
      <c r="WSI1187" s="17"/>
      <c r="WSJ1187" s="17"/>
      <c r="WSK1187" s="17"/>
      <c r="WSL1187" s="17"/>
      <c r="WSM1187" s="17"/>
      <c r="WSN1187" s="17"/>
      <c r="WSO1187" s="17"/>
      <c r="WSP1187" s="17"/>
      <c r="WSQ1187" s="17"/>
      <c r="WSR1187" s="17"/>
      <c r="WSS1187" s="17"/>
      <c r="WST1187" s="17"/>
      <c r="WSU1187" s="17"/>
      <c r="WSV1187" s="17"/>
      <c r="WSW1187" s="17"/>
      <c r="WSX1187" s="17"/>
      <c r="WSY1187" s="17"/>
      <c r="WSZ1187" s="17"/>
      <c r="WTA1187" s="17"/>
      <c r="WTB1187" s="17"/>
      <c r="WTC1187" s="17"/>
      <c r="WTD1187" s="17"/>
      <c r="WTE1187" s="17"/>
      <c r="WTF1187" s="17"/>
      <c r="WTG1187" s="17"/>
      <c r="WTH1187" s="17"/>
      <c r="WTI1187" s="17"/>
      <c r="WTJ1187" s="17"/>
      <c r="WTK1187" s="17"/>
      <c r="WTL1187" s="17"/>
      <c r="WTM1187" s="17"/>
      <c r="WTN1187" s="17"/>
      <c r="WTO1187" s="17"/>
      <c r="WTP1187" s="17"/>
      <c r="WTQ1187" s="17"/>
      <c r="WTR1187" s="17"/>
      <c r="WTS1187" s="17"/>
      <c r="WTT1187" s="17"/>
      <c r="WTU1187" s="17"/>
      <c r="WTV1187" s="17"/>
      <c r="WTW1187" s="17"/>
      <c r="WTX1187" s="17"/>
      <c r="WTY1187" s="17"/>
      <c r="WTZ1187" s="17"/>
      <c r="WUA1187" s="17"/>
      <c r="WUB1187" s="17"/>
      <c r="WUC1187" s="17"/>
      <c r="WUD1187" s="17"/>
      <c r="WUE1187" s="17"/>
      <c r="WUF1187" s="17"/>
      <c r="WUG1187" s="17"/>
      <c r="WUH1187" s="17"/>
      <c r="WUI1187" s="17"/>
      <c r="WUJ1187" s="17"/>
      <c r="WUK1187" s="17"/>
      <c r="WUL1187" s="17"/>
      <c r="WUM1187" s="17"/>
      <c r="WUN1187" s="17"/>
      <c r="WUO1187" s="17"/>
    </row>
    <row r="1188" spans="1:16109" s="6" customFormat="1" ht="61.5">
      <c r="A1188" s="17">
        <v>1</v>
      </c>
      <c r="B1188" s="52">
        <v>154</v>
      </c>
      <c r="C1188" s="20" t="s">
        <v>781</v>
      </c>
      <c r="D1188" s="26">
        <v>7018978.3399999999</v>
      </c>
      <c r="E1188" s="26">
        <v>0</v>
      </c>
      <c r="F1188" s="26">
        <v>0</v>
      </c>
      <c r="G1188" s="26">
        <v>0</v>
      </c>
      <c r="H1188" s="26">
        <v>0</v>
      </c>
      <c r="I1188" s="26">
        <v>0</v>
      </c>
      <c r="J1188" s="26">
        <v>0</v>
      </c>
      <c r="K1188" s="59">
        <v>3</v>
      </c>
      <c r="L1188" s="26">
        <v>6915249.5999999996</v>
      </c>
      <c r="M1188" s="26">
        <v>0</v>
      </c>
      <c r="N1188" s="26">
        <v>0</v>
      </c>
      <c r="O1188" s="26">
        <v>0</v>
      </c>
      <c r="P1188" s="26">
        <v>0</v>
      </c>
      <c r="Q1188" s="26">
        <v>0</v>
      </c>
      <c r="R1188" s="26">
        <v>0</v>
      </c>
      <c r="S1188" s="26">
        <v>0</v>
      </c>
      <c r="T1188" s="26">
        <v>0</v>
      </c>
      <c r="U1188" s="26">
        <v>0</v>
      </c>
      <c r="V1188" s="26">
        <v>0</v>
      </c>
      <c r="W1188" s="26">
        <v>0</v>
      </c>
      <c r="X1188" s="26">
        <v>0</v>
      </c>
      <c r="Y1188" s="26">
        <v>0</v>
      </c>
      <c r="Z1188" s="26">
        <v>0</v>
      </c>
      <c r="AA1188" s="26">
        <v>0</v>
      </c>
      <c r="AB1188" s="26">
        <v>0</v>
      </c>
      <c r="AC1188" s="26">
        <v>103728.74</v>
      </c>
      <c r="AD1188" s="26">
        <v>0</v>
      </c>
      <c r="AE1188" s="26">
        <v>0</v>
      </c>
      <c r="AF1188" s="29" t="s">
        <v>263</v>
      </c>
      <c r="AG1188" s="29">
        <v>2022</v>
      </c>
      <c r="AH1188" s="30">
        <v>2022</v>
      </c>
      <c r="AI1188" s="17"/>
      <c r="AJ1188" s="17"/>
      <c r="AK1188" s="17"/>
      <c r="AL1188" s="17"/>
      <c r="AM1188" s="17"/>
      <c r="AN1188" s="17"/>
      <c r="AO1188" s="17"/>
      <c r="AP1188" s="17"/>
      <c r="AQ1188" s="17"/>
      <c r="AR1188" s="17"/>
      <c r="AS1188" s="17"/>
      <c r="AT1188" s="17"/>
      <c r="AU1188" s="17"/>
      <c r="AV1188" s="17"/>
      <c r="AW1188" s="17"/>
      <c r="AX1188" s="17"/>
      <c r="AY1188" s="17"/>
      <c r="AZ1188" s="17"/>
      <c r="BA1188" s="17"/>
      <c r="BB1188" s="17"/>
      <c r="BC1188" s="17"/>
      <c r="BD1188" s="17"/>
      <c r="BE1188" s="17"/>
      <c r="BF1188" s="17"/>
      <c r="BG1188" s="17"/>
      <c r="BH1188" s="17"/>
      <c r="BI1188" s="17"/>
      <c r="BJ1188" s="17"/>
      <c r="BK1188" s="17"/>
      <c r="BL1188" s="17"/>
      <c r="BM1188" s="17"/>
      <c r="BN1188" s="17"/>
      <c r="BO1188" s="17"/>
      <c r="BP1188" s="17"/>
      <c r="BQ1188" s="17"/>
      <c r="BR1188" s="17"/>
      <c r="BS1188" s="17"/>
      <c r="BT1188" s="17"/>
      <c r="BU1188" s="17"/>
      <c r="BV1188" s="17"/>
      <c r="BW1188" s="17"/>
      <c r="BX1188" s="17"/>
      <c r="BY1188" s="17"/>
      <c r="BZ1188" s="17"/>
      <c r="CA1188" s="17"/>
      <c r="CB1188" s="17"/>
      <c r="CC1188" s="17"/>
      <c r="CD1188" s="17"/>
      <c r="CE1188" s="17"/>
      <c r="CF1188" s="17"/>
      <c r="CG1188" s="17"/>
      <c r="CH1188" s="17"/>
      <c r="CI1188" s="17"/>
      <c r="CJ1188" s="17"/>
      <c r="CK1188" s="17"/>
      <c r="CL1188" s="17"/>
      <c r="CM1188" s="17"/>
      <c r="CN1188" s="17"/>
      <c r="CO1188" s="17"/>
      <c r="CP1188" s="17"/>
      <c r="CQ1188" s="17"/>
      <c r="CR1188" s="17"/>
      <c r="CS1188" s="17"/>
      <c r="CT1188" s="17"/>
      <c r="CU1188" s="17"/>
      <c r="CV1188" s="17"/>
      <c r="CW1188" s="17"/>
      <c r="CX1188" s="17"/>
      <c r="CY1188" s="17"/>
      <c r="CZ1188" s="17"/>
      <c r="DA1188" s="17"/>
      <c r="DB1188" s="17"/>
      <c r="DC1188" s="17"/>
      <c r="DD1188" s="17"/>
      <c r="DE1188" s="17"/>
      <c r="DF1188" s="17"/>
      <c r="DG1188" s="17"/>
      <c r="DH1188" s="17"/>
      <c r="DI1188" s="17"/>
      <c r="DJ1188" s="17"/>
      <c r="DK1188" s="17"/>
      <c r="DL1188" s="17"/>
      <c r="DM1188" s="17"/>
      <c r="DN1188" s="17"/>
      <c r="DO1188" s="17"/>
      <c r="DP1188" s="17"/>
      <c r="DQ1188" s="17"/>
      <c r="DR1188" s="17"/>
      <c r="DS1188" s="17"/>
      <c r="DT1188" s="17"/>
      <c r="DU1188" s="17"/>
      <c r="DV1188" s="17"/>
      <c r="DW1188" s="17"/>
      <c r="DX1188" s="17"/>
      <c r="DY1188" s="17"/>
      <c r="DZ1188" s="17"/>
      <c r="EA1188" s="17"/>
      <c r="EB1188" s="17"/>
      <c r="EC1188" s="17"/>
      <c r="ED1188" s="17"/>
      <c r="EE1188" s="17"/>
      <c r="EF1188" s="17"/>
      <c r="EG1188" s="17"/>
      <c r="EH1188" s="17"/>
      <c r="EI1188" s="17"/>
      <c r="EJ1188" s="17"/>
      <c r="EK1188" s="17"/>
      <c r="EL1188" s="17"/>
      <c r="EM1188" s="17"/>
      <c r="EN1188" s="17"/>
      <c r="EO1188" s="17"/>
      <c r="EP1188" s="17"/>
      <c r="EQ1188" s="17"/>
      <c r="ER1188" s="17"/>
      <c r="ES1188" s="17"/>
      <c r="ET1188" s="17"/>
      <c r="EU1188" s="17"/>
      <c r="EV1188" s="17"/>
      <c r="EW1188" s="17"/>
      <c r="EX1188" s="17"/>
      <c r="EY1188" s="17"/>
      <c r="EZ1188" s="17"/>
      <c r="FA1188" s="17"/>
      <c r="FB1188" s="17"/>
      <c r="FC1188" s="17"/>
      <c r="FD1188" s="17"/>
      <c r="FE1188" s="17"/>
      <c r="FF1188" s="17"/>
      <c r="FG1188" s="17"/>
      <c r="FH1188" s="17"/>
      <c r="FI1188" s="17"/>
      <c r="FJ1188" s="17"/>
      <c r="FK1188" s="17"/>
      <c r="FL1188" s="17"/>
      <c r="FM1188" s="17"/>
      <c r="FN1188" s="17"/>
      <c r="FO1188" s="17"/>
      <c r="FP1188" s="17"/>
      <c r="FQ1188" s="17"/>
      <c r="FR1188" s="17"/>
      <c r="FS1188" s="17"/>
      <c r="FT1188" s="17"/>
      <c r="FU1188" s="17"/>
      <c r="FV1188" s="17"/>
      <c r="FW1188" s="17"/>
      <c r="FX1188" s="17"/>
      <c r="FY1188" s="17"/>
      <c r="FZ1188" s="17"/>
      <c r="GA1188" s="17"/>
      <c r="GB1188" s="17"/>
      <c r="GC1188" s="17"/>
      <c r="GD1188" s="17"/>
      <c r="GE1188" s="17"/>
      <c r="GF1188" s="17"/>
      <c r="GG1188" s="17"/>
      <c r="GH1188" s="17"/>
      <c r="GI1188" s="17"/>
      <c r="GJ1188" s="17"/>
      <c r="GK1188" s="17"/>
      <c r="GL1188" s="17"/>
      <c r="GM1188" s="17"/>
      <c r="GN1188" s="17"/>
      <c r="GO1188" s="17"/>
      <c r="GP1188" s="17"/>
      <c r="GQ1188" s="17"/>
      <c r="GR1188" s="17"/>
      <c r="GS1188" s="17"/>
      <c r="GT1188" s="17"/>
      <c r="GU1188" s="17"/>
      <c r="GV1188" s="17"/>
      <c r="GW1188" s="17"/>
      <c r="GX1188" s="17"/>
      <c r="GY1188" s="17"/>
      <c r="GZ1188" s="17"/>
      <c r="HA1188" s="17"/>
      <c r="HB1188" s="17"/>
      <c r="HC1188" s="17"/>
      <c r="HD1188" s="17"/>
      <c r="HE1188" s="17"/>
      <c r="HF1188" s="17"/>
      <c r="HG1188" s="17"/>
      <c r="HH1188" s="17"/>
      <c r="HI1188" s="17"/>
      <c r="HJ1188" s="17"/>
      <c r="HK1188" s="17"/>
      <c r="HL1188" s="17"/>
      <c r="HM1188" s="17"/>
      <c r="HN1188" s="17"/>
      <c r="HO1188" s="17"/>
      <c r="HP1188" s="17"/>
      <c r="HQ1188" s="17"/>
      <c r="HR1188" s="17"/>
      <c r="HS1188" s="17"/>
      <c r="HT1188" s="17"/>
      <c r="HU1188" s="17"/>
      <c r="HV1188" s="17"/>
      <c r="HW1188" s="17"/>
      <c r="HX1188" s="17"/>
      <c r="HY1188" s="17"/>
      <c r="HZ1188" s="17"/>
      <c r="IA1188" s="17"/>
      <c r="IB1188" s="17"/>
      <c r="IC1188" s="17"/>
      <c r="ID1188" s="17"/>
      <c r="IE1188" s="17"/>
      <c r="IF1188" s="17"/>
      <c r="IG1188" s="17"/>
      <c r="IH1188" s="17"/>
      <c r="II1188" s="17"/>
      <c r="IJ1188" s="17"/>
      <c r="IK1188" s="17"/>
      <c r="IL1188" s="17"/>
      <c r="IM1188" s="17"/>
      <c r="IN1188" s="17"/>
      <c r="IO1188" s="17"/>
      <c r="IP1188" s="17"/>
      <c r="IQ1188" s="17"/>
      <c r="IR1188" s="17"/>
      <c r="IS1188" s="17"/>
      <c r="IT1188" s="17"/>
      <c r="IU1188" s="17"/>
      <c r="IV1188" s="17"/>
      <c r="IW1188" s="17"/>
      <c r="IX1188" s="17"/>
      <c r="IY1188" s="17"/>
      <c r="IZ1188" s="17"/>
      <c r="JA1188" s="17"/>
      <c r="JB1188" s="17"/>
      <c r="JC1188" s="17"/>
      <c r="JD1188" s="17"/>
      <c r="JE1188" s="17"/>
      <c r="JF1188" s="17"/>
      <c r="JG1188" s="17"/>
      <c r="JH1188" s="17"/>
      <c r="JI1188" s="17"/>
      <c r="JJ1188" s="17"/>
      <c r="JK1188" s="17"/>
      <c r="JL1188" s="17"/>
      <c r="JM1188" s="17"/>
      <c r="JN1188" s="17"/>
      <c r="JO1188" s="17"/>
      <c r="JP1188" s="17"/>
      <c r="JQ1188" s="17"/>
      <c r="JR1188" s="17"/>
      <c r="JS1188" s="17"/>
      <c r="JT1188" s="17"/>
      <c r="JU1188" s="17"/>
      <c r="JV1188" s="17"/>
      <c r="JW1188" s="17"/>
      <c r="JX1188" s="17"/>
      <c r="JY1188" s="17"/>
      <c r="JZ1188" s="17"/>
      <c r="KA1188" s="17"/>
      <c r="KB1188" s="17"/>
      <c r="KC1188" s="17"/>
      <c r="KD1188" s="17"/>
      <c r="KE1188" s="17"/>
      <c r="KF1188" s="17"/>
      <c r="KG1188" s="17"/>
      <c r="KH1188" s="17"/>
      <c r="KI1188" s="17"/>
      <c r="KJ1188" s="17"/>
      <c r="KK1188" s="17"/>
      <c r="KL1188" s="17"/>
      <c r="KM1188" s="17"/>
      <c r="KN1188" s="17"/>
      <c r="KO1188" s="17"/>
      <c r="KP1188" s="17"/>
      <c r="KQ1188" s="17"/>
      <c r="KR1188" s="17"/>
      <c r="KS1188" s="17"/>
      <c r="KT1188" s="17"/>
      <c r="KU1188" s="17"/>
      <c r="KV1188" s="17"/>
      <c r="KW1188" s="17"/>
      <c r="KX1188" s="17"/>
      <c r="KY1188" s="17"/>
      <c r="KZ1188" s="17"/>
      <c r="LA1188" s="17"/>
      <c r="LB1188" s="17"/>
      <c r="LC1188" s="17"/>
      <c r="LD1188" s="17"/>
      <c r="LE1188" s="17"/>
      <c r="LF1188" s="17"/>
      <c r="LG1188" s="17"/>
      <c r="LH1188" s="17"/>
      <c r="LI1188" s="17"/>
      <c r="LJ1188" s="17"/>
      <c r="LK1188" s="17"/>
      <c r="LL1188" s="17"/>
      <c r="LM1188" s="17"/>
      <c r="LN1188" s="17"/>
      <c r="LO1188" s="17"/>
      <c r="LP1188" s="17"/>
      <c r="LQ1188" s="17"/>
      <c r="LR1188" s="17"/>
      <c r="LS1188" s="17"/>
      <c r="LT1188" s="17"/>
      <c r="LU1188" s="17"/>
      <c r="LV1188" s="17"/>
      <c r="LW1188" s="17"/>
      <c r="LX1188" s="17"/>
      <c r="LY1188" s="17"/>
      <c r="LZ1188" s="17"/>
      <c r="MA1188" s="17"/>
      <c r="MB1188" s="17"/>
      <c r="MC1188" s="17"/>
      <c r="MD1188" s="17"/>
      <c r="ME1188" s="17"/>
      <c r="MF1188" s="17"/>
      <c r="MG1188" s="17"/>
      <c r="MH1188" s="17"/>
      <c r="MI1188" s="17"/>
      <c r="MJ1188" s="17"/>
      <c r="MK1188" s="17"/>
      <c r="ML1188" s="17"/>
      <c r="MM1188" s="17"/>
      <c r="MN1188" s="17"/>
      <c r="MO1188" s="17"/>
      <c r="MP1188" s="17"/>
      <c r="MQ1188" s="17"/>
      <c r="MR1188" s="17"/>
      <c r="MS1188" s="17"/>
      <c r="MT1188" s="17"/>
      <c r="MU1188" s="17"/>
      <c r="MV1188" s="17"/>
      <c r="MW1188" s="17"/>
      <c r="MX1188" s="17"/>
      <c r="MY1188" s="17"/>
      <c r="MZ1188" s="17"/>
      <c r="NA1188" s="17"/>
      <c r="NB1188" s="17"/>
      <c r="NC1188" s="17"/>
      <c r="ND1188" s="17"/>
      <c r="NE1188" s="17"/>
      <c r="NF1188" s="17"/>
      <c r="NG1188" s="17"/>
      <c r="NH1188" s="17"/>
      <c r="NI1188" s="17"/>
      <c r="NJ1188" s="17"/>
      <c r="NK1188" s="17"/>
      <c r="NL1188" s="17"/>
      <c r="NM1188" s="17"/>
      <c r="NN1188" s="17"/>
      <c r="NO1188" s="17"/>
      <c r="NP1188" s="17"/>
      <c r="NQ1188" s="17"/>
      <c r="NR1188" s="17"/>
      <c r="NS1188" s="17"/>
      <c r="NT1188" s="17"/>
      <c r="NU1188" s="17"/>
      <c r="NV1188" s="17"/>
      <c r="NW1188" s="17"/>
      <c r="NX1188" s="17"/>
      <c r="NY1188" s="17"/>
      <c r="NZ1188" s="17"/>
      <c r="OA1188" s="17"/>
      <c r="OB1188" s="17"/>
      <c r="OC1188" s="17"/>
      <c r="OD1188" s="17"/>
      <c r="OE1188" s="17"/>
      <c r="OF1188" s="17"/>
      <c r="OG1188" s="17"/>
      <c r="OH1188" s="17"/>
      <c r="OI1188" s="17"/>
      <c r="OJ1188" s="17"/>
      <c r="OK1188" s="17"/>
      <c r="OL1188" s="17"/>
      <c r="OM1188" s="17"/>
      <c r="ON1188" s="17"/>
      <c r="OO1188" s="17"/>
      <c r="OP1188" s="17"/>
      <c r="OQ1188" s="17"/>
      <c r="OR1188" s="17"/>
      <c r="OS1188" s="17"/>
      <c r="OT1188" s="17"/>
      <c r="OU1188" s="17"/>
      <c r="OV1188" s="17"/>
      <c r="OW1188" s="17"/>
      <c r="OX1188" s="17"/>
      <c r="OY1188" s="17"/>
      <c r="OZ1188" s="17"/>
      <c r="PA1188" s="17"/>
      <c r="PB1188" s="17"/>
      <c r="PC1188" s="17"/>
      <c r="PD1188" s="17"/>
      <c r="PE1188" s="17"/>
      <c r="PF1188" s="17"/>
      <c r="PG1188" s="17"/>
      <c r="PH1188" s="17"/>
      <c r="PI1188" s="17"/>
      <c r="PJ1188" s="17"/>
      <c r="PK1188" s="17"/>
      <c r="PL1188" s="17"/>
      <c r="PM1188" s="17"/>
      <c r="PN1188" s="17"/>
      <c r="PO1188" s="17"/>
      <c r="PP1188" s="17"/>
      <c r="PQ1188" s="17"/>
      <c r="PR1188" s="17"/>
      <c r="PS1188" s="17"/>
      <c r="PT1188" s="17"/>
      <c r="PU1188" s="17"/>
      <c r="PV1188" s="17"/>
      <c r="PW1188" s="17"/>
      <c r="PX1188" s="17"/>
      <c r="PY1188" s="17"/>
      <c r="PZ1188" s="17"/>
      <c r="QA1188" s="17"/>
      <c r="QB1188" s="17"/>
      <c r="QC1188" s="17"/>
      <c r="QD1188" s="17"/>
      <c r="QE1188" s="17"/>
      <c r="QF1188" s="17"/>
      <c r="QG1188" s="17"/>
      <c r="QH1188" s="17"/>
      <c r="QI1188" s="17"/>
      <c r="QJ1188" s="17"/>
      <c r="QK1188" s="17"/>
      <c r="QL1188" s="17"/>
      <c r="QM1188" s="17"/>
      <c r="QN1188" s="17"/>
      <c r="QO1188" s="17"/>
      <c r="QP1188" s="17"/>
      <c r="QQ1188" s="17"/>
      <c r="QR1188" s="17"/>
      <c r="QS1188" s="17"/>
      <c r="QT1188" s="17"/>
      <c r="QU1188" s="17"/>
      <c r="QV1188" s="17"/>
      <c r="QW1188" s="17"/>
      <c r="QX1188" s="17"/>
      <c r="QY1188" s="17"/>
      <c r="QZ1188" s="17"/>
      <c r="RA1188" s="17"/>
      <c r="RB1188" s="17"/>
      <c r="RC1188" s="17"/>
      <c r="RD1188" s="17"/>
      <c r="RE1188" s="17"/>
      <c r="RF1188" s="17"/>
      <c r="RG1188" s="17"/>
      <c r="RH1188" s="17"/>
      <c r="RI1188" s="17"/>
      <c r="RJ1188" s="17"/>
      <c r="RK1188" s="17"/>
      <c r="RL1188" s="17"/>
      <c r="RM1188" s="17"/>
      <c r="RN1188" s="17"/>
      <c r="RO1188" s="17"/>
      <c r="RP1188" s="17"/>
      <c r="RQ1188" s="17"/>
      <c r="RR1188" s="17"/>
      <c r="RS1188" s="17"/>
      <c r="RT1188" s="17"/>
      <c r="RU1188" s="17"/>
      <c r="RV1188" s="17"/>
      <c r="RW1188" s="17"/>
      <c r="RX1188" s="17"/>
      <c r="RY1188" s="17"/>
      <c r="RZ1188" s="17"/>
      <c r="SA1188" s="17"/>
      <c r="SB1188" s="17"/>
      <c r="SC1188" s="17"/>
      <c r="SD1188" s="17"/>
      <c r="SE1188" s="17"/>
      <c r="SF1188" s="17"/>
      <c r="SG1188" s="17"/>
      <c r="SH1188" s="17"/>
      <c r="SI1188" s="17"/>
      <c r="SJ1188" s="17"/>
      <c r="SK1188" s="17"/>
      <c r="SL1188" s="17"/>
      <c r="SM1188" s="17"/>
      <c r="SN1188" s="17"/>
      <c r="SO1188" s="17"/>
      <c r="SP1188" s="17"/>
      <c r="SQ1188" s="17"/>
      <c r="SR1188" s="17"/>
      <c r="SS1188" s="17"/>
      <c r="ST1188" s="17"/>
      <c r="SU1188" s="17"/>
      <c r="SV1188" s="17"/>
      <c r="SW1188" s="17"/>
      <c r="SX1188" s="17"/>
      <c r="SY1188" s="17"/>
      <c r="SZ1188" s="17"/>
      <c r="TA1188" s="17"/>
      <c r="TB1188" s="17"/>
      <c r="TC1188" s="17"/>
      <c r="TD1188" s="17"/>
      <c r="TE1188" s="17"/>
      <c r="TF1188" s="17"/>
      <c r="TG1188" s="17"/>
      <c r="TH1188" s="17"/>
      <c r="TI1188" s="17"/>
      <c r="TJ1188" s="17"/>
      <c r="TK1188" s="17"/>
      <c r="TL1188" s="17"/>
      <c r="TM1188" s="17"/>
      <c r="TN1188" s="17"/>
      <c r="TO1188" s="17"/>
      <c r="TP1188" s="17"/>
      <c r="TQ1188" s="17"/>
      <c r="TR1188" s="17"/>
      <c r="TS1188" s="17"/>
      <c r="TT1188" s="17"/>
      <c r="TU1188" s="17"/>
      <c r="TV1188" s="17"/>
      <c r="TW1188" s="17"/>
      <c r="TX1188" s="17"/>
      <c r="TY1188" s="17"/>
      <c r="TZ1188" s="17"/>
      <c r="UA1188" s="17"/>
      <c r="UB1188" s="17"/>
      <c r="UC1188" s="17"/>
      <c r="UD1188" s="17"/>
      <c r="UE1188" s="17"/>
      <c r="UF1188" s="17"/>
      <c r="UG1188" s="17"/>
      <c r="UH1188" s="17"/>
      <c r="UI1188" s="17"/>
      <c r="UJ1188" s="17"/>
      <c r="UK1188" s="17"/>
      <c r="UL1188" s="17"/>
      <c r="UM1188" s="17"/>
      <c r="UN1188" s="17"/>
      <c r="UO1188" s="17"/>
      <c r="UP1188" s="17"/>
      <c r="UQ1188" s="17"/>
      <c r="UR1188" s="17"/>
      <c r="US1188" s="17"/>
      <c r="UT1188" s="17"/>
      <c r="UU1188" s="17"/>
      <c r="UV1188" s="17"/>
      <c r="UW1188" s="17"/>
      <c r="UX1188" s="17"/>
      <c r="UY1188" s="17"/>
      <c r="UZ1188" s="17"/>
      <c r="VA1188" s="17"/>
      <c r="VB1188" s="17"/>
      <c r="VC1188" s="17"/>
      <c r="VD1188" s="17"/>
      <c r="VE1188" s="17"/>
      <c r="VF1188" s="17"/>
      <c r="VG1188" s="17"/>
      <c r="VH1188" s="17"/>
      <c r="VI1188" s="17"/>
      <c r="VJ1188" s="17"/>
      <c r="VK1188" s="17"/>
      <c r="VL1188" s="17"/>
      <c r="VM1188" s="17"/>
      <c r="VN1188" s="17"/>
      <c r="VO1188" s="17"/>
      <c r="VP1188" s="17"/>
      <c r="VQ1188" s="17"/>
      <c r="VR1188" s="17"/>
      <c r="VS1188" s="17"/>
      <c r="VT1188" s="17"/>
      <c r="VU1188" s="17"/>
      <c r="VV1188" s="17"/>
      <c r="VW1188" s="17"/>
      <c r="VX1188" s="17"/>
      <c r="VY1188" s="17"/>
      <c r="VZ1188" s="17"/>
      <c r="WA1188" s="17"/>
      <c r="WB1188" s="17"/>
      <c r="WC1188" s="17"/>
      <c r="WD1188" s="17"/>
      <c r="WE1188" s="17"/>
      <c r="WF1188" s="17"/>
      <c r="WG1188" s="17"/>
      <c r="WH1188" s="17"/>
      <c r="WI1188" s="17"/>
      <c r="WJ1188" s="17"/>
      <c r="WK1188" s="17"/>
      <c r="WL1188" s="17"/>
      <c r="WM1188" s="17"/>
      <c r="WN1188" s="17"/>
      <c r="WO1188" s="17"/>
      <c r="WP1188" s="17"/>
      <c r="WQ1188" s="17"/>
      <c r="WR1188" s="17"/>
      <c r="WS1188" s="17"/>
      <c r="WT1188" s="17"/>
      <c r="WU1188" s="17"/>
      <c r="WV1188" s="17"/>
      <c r="WW1188" s="17"/>
      <c r="WX1188" s="17"/>
      <c r="WY1188" s="17"/>
      <c r="WZ1188" s="17"/>
      <c r="XA1188" s="17"/>
      <c r="XB1188" s="17"/>
      <c r="XC1188" s="17"/>
      <c r="XD1188" s="17"/>
      <c r="XE1188" s="17"/>
      <c r="XF1188" s="17"/>
      <c r="XG1188" s="17"/>
      <c r="XH1188" s="17"/>
      <c r="XI1188" s="17"/>
      <c r="XJ1188" s="17"/>
      <c r="XK1188" s="17"/>
      <c r="XL1188" s="17"/>
      <c r="XM1188" s="17"/>
      <c r="XN1188" s="17"/>
      <c r="XO1188" s="17"/>
      <c r="XP1188" s="17"/>
      <c r="XQ1188" s="17"/>
      <c r="XR1188" s="17"/>
      <c r="XS1188" s="17"/>
      <c r="XT1188" s="17"/>
      <c r="XU1188" s="17"/>
      <c r="XV1188" s="17"/>
      <c r="XW1188" s="17"/>
      <c r="XX1188" s="17"/>
      <c r="XY1188" s="17"/>
      <c r="XZ1188" s="17"/>
      <c r="YA1188" s="17"/>
      <c r="YB1188" s="17"/>
      <c r="YC1188" s="17"/>
      <c r="YD1188" s="17"/>
      <c r="YE1188" s="17"/>
      <c r="YF1188" s="17"/>
      <c r="YG1188" s="17"/>
      <c r="YH1188" s="17"/>
      <c r="YI1188" s="17"/>
      <c r="YJ1188" s="17"/>
      <c r="YK1188" s="17"/>
      <c r="YL1188" s="17"/>
      <c r="YM1188" s="17"/>
      <c r="YN1188" s="17"/>
      <c r="YO1188" s="17"/>
      <c r="YP1188" s="17"/>
      <c r="YQ1188" s="17"/>
      <c r="YR1188" s="17"/>
      <c r="YS1188" s="17"/>
      <c r="YT1188" s="17"/>
      <c r="YU1188" s="17"/>
      <c r="YV1188" s="17"/>
      <c r="YW1188" s="17"/>
      <c r="YX1188" s="17"/>
      <c r="YY1188" s="17"/>
      <c r="YZ1188" s="17"/>
      <c r="ZA1188" s="17"/>
      <c r="ZB1188" s="17"/>
      <c r="ZC1188" s="17"/>
      <c r="ZD1188" s="17"/>
      <c r="ZE1188" s="17"/>
      <c r="ZF1188" s="17"/>
      <c r="ZG1188" s="17"/>
      <c r="ZH1188" s="17"/>
      <c r="ZI1188" s="17"/>
      <c r="ZJ1188" s="17"/>
      <c r="ZK1188" s="17"/>
      <c r="ZL1188" s="17"/>
      <c r="ZM1188" s="17"/>
      <c r="ZN1188" s="17"/>
      <c r="ZO1188" s="17"/>
      <c r="ZP1188" s="17"/>
      <c r="ZQ1188" s="17"/>
      <c r="ZR1188" s="17"/>
      <c r="ZS1188" s="17"/>
      <c r="ZT1188" s="17"/>
      <c r="ZU1188" s="17"/>
      <c r="ZV1188" s="17"/>
      <c r="ZW1188" s="17"/>
      <c r="ZX1188" s="17"/>
      <c r="ZY1188" s="17"/>
      <c r="ZZ1188" s="17"/>
      <c r="AAA1188" s="17"/>
      <c r="AAB1188" s="17"/>
      <c r="AAC1188" s="17"/>
      <c r="AAD1188" s="17"/>
      <c r="AAE1188" s="17"/>
      <c r="AAF1188" s="17"/>
      <c r="AAG1188" s="17"/>
      <c r="AAH1188" s="17"/>
      <c r="AAI1188" s="17"/>
      <c r="AAJ1188" s="17"/>
      <c r="AAK1188" s="17"/>
      <c r="AAL1188" s="17"/>
      <c r="AAM1188" s="17"/>
      <c r="AAN1188" s="17"/>
      <c r="AAO1188" s="17"/>
      <c r="AAP1188" s="17"/>
      <c r="AAQ1188" s="17"/>
      <c r="AAR1188" s="17"/>
      <c r="AAS1188" s="17"/>
      <c r="AAT1188" s="17"/>
      <c r="AAU1188" s="17"/>
      <c r="AAV1188" s="17"/>
      <c r="AAW1188" s="17"/>
      <c r="AAX1188" s="17"/>
      <c r="AAY1188" s="17"/>
      <c r="AAZ1188" s="17"/>
      <c r="ABA1188" s="17"/>
      <c r="ABB1188" s="17"/>
      <c r="ABC1188" s="17"/>
      <c r="ABD1188" s="17"/>
      <c r="ABE1188" s="17"/>
      <c r="ABF1188" s="17"/>
      <c r="ABG1188" s="17"/>
      <c r="ABH1188" s="17"/>
      <c r="ABI1188" s="17"/>
      <c r="ABJ1188" s="17"/>
      <c r="ABK1188" s="17"/>
      <c r="ABL1188" s="17"/>
      <c r="ABM1188" s="17"/>
      <c r="ABN1188" s="17"/>
      <c r="ABO1188" s="17"/>
      <c r="ABP1188" s="17"/>
      <c r="ABQ1188" s="17"/>
      <c r="ABR1188" s="17"/>
      <c r="ABS1188" s="17"/>
      <c r="ABT1188" s="17"/>
      <c r="ABU1188" s="17"/>
      <c r="ABV1188" s="17"/>
      <c r="ABW1188" s="17"/>
      <c r="ABX1188" s="17"/>
      <c r="ABY1188" s="17"/>
      <c r="ABZ1188" s="17"/>
      <c r="ACA1188" s="17"/>
      <c r="ACB1188" s="17"/>
      <c r="ACC1188" s="17"/>
      <c r="ACD1188" s="17"/>
      <c r="ACE1188" s="17"/>
      <c r="ACF1188" s="17"/>
      <c r="ACG1188" s="17"/>
      <c r="ACH1188" s="17"/>
      <c r="ACI1188" s="17"/>
      <c r="ACJ1188" s="17"/>
      <c r="ACK1188" s="17"/>
      <c r="ACL1188" s="17"/>
      <c r="ACM1188" s="17"/>
      <c r="ACN1188" s="17"/>
      <c r="ACO1188" s="17"/>
      <c r="ACP1188" s="17"/>
      <c r="ACQ1188" s="17"/>
      <c r="ACR1188" s="17"/>
      <c r="ACS1188" s="17"/>
      <c r="ACT1188" s="17"/>
      <c r="ACU1188" s="17"/>
      <c r="ACV1188" s="17"/>
      <c r="ACW1188" s="17"/>
      <c r="ACX1188" s="17"/>
      <c r="ACY1188" s="17"/>
      <c r="ACZ1188" s="17"/>
      <c r="ADA1188" s="17"/>
      <c r="ADB1188" s="17"/>
      <c r="ADC1188" s="17"/>
      <c r="ADD1188" s="17"/>
      <c r="ADE1188" s="17"/>
      <c r="ADF1188" s="17"/>
      <c r="ADG1188" s="17"/>
      <c r="ADH1188" s="17"/>
      <c r="ADI1188" s="17"/>
      <c r="ADJ1188" s="17"/>
      <c r="ADK1188" s="17"/>
      <c r="ADL1188" s="17"/>
      <c r="ADM1188" s="17"/>
      <c r="ADN1188" s="17"/>
      <c r="ADO1188" s="17"/>
      <c r="ADP1188" s="17"/>
      <c r="ADQ1188" s="17"/>
      <c r="ADR1188" s="17"/>
      <c r="ADS1188" s="17"/>
      <c r="ADT1188" s="17"/>
      <c r="ADU1188" s="17"/>
      <c r="ADV1188" s="17"/>
      <c r="ADW1188" s="17"/>
      <c r="ADX1188" s="17"/>
      <c r="ADY1188" s="17"/>
      <c r="ADZ1188" s="17"/>
      <c r="AEA1188" s="17"/>
      <c r="AEB1188" s="17"/>
      <c r="AEC1188" s="17"/>
      <c r="AED1188" s="17"/>
      <c r="AEE1188" s="17"/>
      <c r="AEF1188" s="17"/>
      <c r="AEG1188" s="17"/>
      <c r="AEH1188" s="17"/>
      <c r="AEI1188" s="17"/>
      <c r="AEJ1188" s="17"/>
      <c r="AEK1188" s="17"/>
      <c r="AEL1188" s="17"/>
      <c r="AEM1188" s="17"/>
      <c r="AEN1188" s="17"/>
      <c r="AEO1188" s="17"/>
      <c r="AEP1188" s="17"/>
      <c r="AEQ1188" s="17"/>
      <c r="AER1188" s="17"/>
      <c r="AES1188" s="17"/>
      <c r="AET1188" s="17"/>
      <c r="AEU1188" s="17"/>
      <c r="AEV1188" s="17"/>
      <c r="AEW1188" s="17"/>
      <c r="AEX1188" s="17"/>
      <c r="AEY1188" s="17"/>
      <c r="AEZ1188" s="17"/>
      <c r="AFA1188" s="17"/>
      <c r="AFB1188" s="17"/>
      <c r="AFC1188" s="17"/>
      <c r="AFD1188" s="17"/>
      <c r="AFE1188" s="17"/>
      <c r="AFF1188" s="17"/>
      <c r="AFG1188" s="17"/>
      <c r="AFH1188" s="17"/>
      <c r="AFI1188" s="17"/>
      <c r="AFJ1188" s="17"/>
      <c r="AFK1188" s="17"/>
      <c r="AFL1188" s="17"/>
      <c r="AFM1188" s="17"/>
      <c r="AFN1188" s="17"/>
      <c r="AFO1188" s="17"/>
      <c r="AFP1188" s="17"/>
      <c r="AFQ1188" s="17"/>
      <c r="AFR1188" s="17"/>
      <c r="AFS1188" s="17"/>
      <c r="AFT1188" s="17"/>
      <c r="AFU1188" s="17"/>
      <c r="AFV1188" s="17"/>
      <c r="AFW1188" s="17"/>
      <c r="AFX1188" s="17"/>
      <c r="AFY1188" s="17"/>
      <c r="AFZ1188" s="17"/>
      <c r="AGA1188" s="17"/>
      <c r="AGB1188" s="17"/>
      <c r="AGC1188" s="17"/>
      <c r="AGD1188" s="17"/>
      <c r="AGE1188" s="17"/>
      <c r="AGF1188" s="17"/>
      <c r="AGG1188" s="17"/>
      <c r="AGH1188" s="17"/>
      <c r="AGI1188" s="17"/>
      <c r="AGJ1188" s="17"/>
      <c r="AGK1188" s="17"/>
      <c r="AGL1188" s="17"/>
      <c r="AGM1188" s="17"/>
      <c r="AGN1188" s="17"/>
      <c r="AGO1188" s="17"/>
      <c r="AGP1188" s="17"/>
      <c r="AGQ1188" s="17"/>
      <c r="AGR1188" s="17"/>
      <c r="AGS1188" s="17"/>
      <c r="AGT1188" s="17"/>
      <c r="AGU1188" s="17"/>
      <c r="AGV1188" s="17"/>
      <c r="AGW1188" s="17"/>
      <c r="AGX1188" s="17"/>
      <c r="AGY1188" s="17"/>
      <c r="AGZ1188" s="17"/>
      <c r="AHA1188" s="17"/>
      <c r="AHB1188" s="17"/>
      <c r="AHC1188" s="17"/>
      <c r="AHD1188" s="17"/>
      <c r="AHE1188" s="17"/>
      <c r="AHF1188" s="17"/>
      <c r="AHG1188" s="17"/>
      <c r="AHH1188" s="17"/>
      <c r="AHI1188" s="17"/>
      <c r="AHJ1188" s="17"/>
      <c r="AHK1188" s="17"/>
      <c r="AHL1188" s="17"/>
      <c r="AHM1188" s="17"/>
      <c r="AHN1188" s="17"/>
      <c r="AHO1188" s="17"/>
      <c r="AHP1188" s="17"/>
      <c r="AHQ1188" s="17"/>
      <c r="AHR1188" s="17"/>
      <c r="AHS1188" s="17"/>
      <c r="AHT1188" s="17"/>
      <c r="AHU1188" s="17"/>
      <c r="AHV1188" s="17"/>
      <c r="AHW1188" s="17"/>
      <c r="AHX1188" s="17"/>
      <c r="AHY1188" s="17"/>
      <c r="AHZ1188" s="17"/>
      <c r="AIA1188" s="17"/>
      <c r="AIB1188" s="17"/>
      <c r="AIC1188" s="17"/>
      <c r="AID1188" s="17"/>
      <c r="AIE1188" s="17"/>
      <c r="AIF1188" s="17"/>
      <c r="AIG1188" s="17"/>
      <c r="AIH1188" s="17"/>
      <c r="AII1188" s="17"/>
      <c r="AIJ1188" s="17"/>
      <c r="AIK1188" s="17"/>
      <c r="AIL1188" s="17"/>
      <c r="AIM1188" s="17"/>
      <c r="AIN1188" s="17"/>
      <c r="AIO1188" s="17"/>
      <c r="AIP1188" s="17"/>
      <c r="AIQ1188" s="17"/>
      <c r="AIR1188" s="17"/>
      <c r="AIS1188" s="17"/>
      <c r="AIT1188" s="17"/>
      <c r="AIU1188" s="17"/>
      <c r="AIV1188" s="17"/>
      <c r="AIW1188" s="17"/>
      <c r="AIX1188" s="17"/>
      <c r="AIY1188" s="17"/>
      <c r="AIZ1188" s="17"/>
      <c r="AJA1188" s="17"/>
      <c r="AJB1188" s="17"/>
      <c r="AJC1188" s="17"/>
      <c r="AJD1188" s="17"/>
      <c r="AJE1188" s="17"/>
      <c r="AJF1188" s="17"/>
      <c r="AJG1188" s="17"/>
      <c r="AJH1188" s="17"/>
      <c r="AJI1188" s="17"/>
      <c r="AJJ1188" s="17"/>
      <c r="AJK1188" s="17"/>
      <c r="AJL1188" s="17"/>
      <c r="AJM1188" s="17"/>
      <c r="AJN1188" s="17"/>
      <c r="AJO1188" s="17"/>
      <c r="AJP1188" s="17"/>
      <c r="AJQ1188" s="17"/>
      <c r="AJR1188" s="17"/>
      <c r="AJS1188" s="17"/>
      <c r="AJT1188" s="17"/>
      <c r="AJU1188" s="17"/>
      <c r="AJV1188" s="17"/>
      <c r="AJW1188" s="17"/>
      <c r="AJX1188" s="17"/>
      <c r="AJY1188" s="17"/>
      <c r="AJZ1188" s="17"/>
      <c r="AKA1188" s="17"/>
      <c r="AKB1188" s="17"/>
      <c r="AKC1188" s="17"/>
      <c r="AKD1188" s="17"/>
      <c r="AKE1188" s="17"/>
      <c r="AKF1188" s="17"/>
      <c r="AKG1188" s="17"/>
      <c r="AKH1188" s="17"/>
      <c r="AKI1188" s="17"/>
      <c r="AKJ1188" s="17"/>
      <c r="AKK1188" s="17"/>
      <c r="AKL1188" s="17"/>
      <c r="AKM1188" s="17"/>
      <c r="AKN1188" s="17"/>
      <c r="AKO1188" s="17"/>
      <c r="AKP1188" s="17"/>
      <c r="AKQ1188" s="17"/>
      <c r="AKR1188" s="17"/>
      <c r="AKS1188" s="17"/>
      <c r="AKT1188" s="17"/>
      <c r="AKU1188" s="17"/>
      <c r="AKV1188" s="17"/>
      <c r="AKW1188" s="17"/>
      <c r="AKX1188" s="17"/>
      <c r="AKY1188" s="17"/>
      <c r="AKZ1188" s="17"/>
      <c r="ALA1188" s="17"/>
      <c r="ALB1188" s="17"/>
      <c r="ALC1188" s="17"/>
      <c r="ALD1188" s="17"/>
      <c r="ALE1188" s="17"/>
      <c r="ALF1188" s="17"/>
      <c r="ALG1188" s="17"/>
      <c r="ALH1188" s="17"/>
      <c r="ALI1188" s="17"/>
      <c r="ALJ1188" s="17"/>
      <c r="ALK1188" s="17"/>
      <c r="ALL1188" s="17"/>
      <c r="ALM1188" s="17"/>
      <c r="ALN1188" s="17"/>
      <c r="ALO1188" s="17"/>
      <c r="ALP1188" s="17"/>
      <c r="ALQ1188" s="17"/>
      <c r="ALR1188" s="17"/>
      <c r="ALS1188" s="17"/>
      <c r="ALT1188" s="17"/>
      <c r="ALU1188" s="17"/>
      <c r="ALV1188" s="17"/>
      <c r="ALW1188" s="17"/>
      <c r="ALX1188" s="17"/>
      <c r="ALY1188" s="17"/>
      <c r="ALZ1188" s="17"/>
      <c r="AMA1188" s="17"/>
      <c r="AMB1188" s="17"/>
      <c r="AMC1188" s="17"/>
      <c r="AMD1188" s="17"/>
      <c r="AME1188" s="17"/>
      <c r="AMF1188" s="17"/>
      <c r="AMG1188" s="17"/>
      <c r="AMH1188" s="17"/>
      <c r="AMI1188" s="17"/>
      <c r="AMJ1188" s="17"/>
      <c r="AMK1188" s="17"/>
      <c r="AML1188" s="17"/>
      <c r="AMM1188" s="17"/>
      <c r="AMN1188" s="17"/>
      <c r="AMO1188" s="17"/>
      <c r="AMP1188" s="17"/>
      <c r="AMQ1188" s="17"/>
      <c r="AMR1188" s="17"/>
      <c r="AMS1188" s="17"/>
      <c r="AMT1188" s="17"/>
      <c r="AMU1188" s="17"/>
      <c r="AMV1188" s="17"/>
      <c r="AMW1188" s="17"/>
      <c r="AMX1188" s="17"/>
      <c r="AMY1188" s="17"/>
      <c r="AMZ1188" s="17"/>
      <c r="ANA1188" s="17"/>
      <c r="ANB1188" s="17"/>
      <c r="ANC1188" s="17"/>
      <c r="AND1188" s="17"/>
      <c r="ANE1188" s="17"/>
      <c r="ANF1188" s="17"/>
      <c r="ANG1188" s="17"/>
      <c r="ANH1188" s="17"/>
      <c r="ANI1188" s="17"/>
      <c r="ANJ1188" s="17"/>
      <c r="ANK1188" s="17"/>
      <c r="ANL1188" s="17"/>
      <c r="ANM1188" s="17"/>
      <c r="ANN1188" s="17"/>
      <c r="ANO1188" s="17"/>
      <c r="ANP1188" s="17"/>
      <c r="ANQ1188" s="17"/>
      <c r="ANR1188" s="17"/>
      <c r="ANS1188" s="17"/>
      <c r="ANT1188" s="17"/>
      <c r="ANU1188" s="17"/>
      <c r="ANV1188" s="17"/>
      <c r="ANW1188" s="17"/>
      <c r="ANX1188" s="17"/>
      <c r="ANY1188" s="17"/>
      <c r="ANZ1188" s="17"/>
      <c r="AOA1188" s="17"/>
      <c r="AOB1188" s="17"/>
      <c r="AOC1188" s="17"/>
      <c r="AOD1188" s="17"/>
      <c r="AOE1188" s="17"/>
      <c r="AOF1188" s="17"/>
      <c r="AOG1188" s="17"/>
      <c r="AOH1188" s="17"/>
      <c r="AOI1188" s="17"/>
      <c r="AOJ1188" s="17"/>
      <c r="AOK1188" s="17"/>
      <c r="AOL1188" s="17"/>
      <c r="AOM1188" s="17"/>
      <c r="AON1188" s="17"/>
      <c r="AOO1188" s="17"/>
      <c r="AOP1188" s="17"/>
      <c r="AOQ1188" s="17"/>
      <c r="AOR1188" s="17"/>
      <c r="AOS1188" s="17"/>
      <c r="AOT1188" s="17"/>
      <c r="AOU1188" s="17"/>
      <c r="AOV1188" s="17"/>
      <c r="AOW1188" s="17"/>
      <c r="AOX1188" s="17"/>
      <c r="AOY1188" s="17"/>
      <c r="AOZ1188" s="17"/>
      <c r="APA1188" s="17"/>
      <c r="APB1188" s="17"/>
      <c r="APC1188" s="17"/>
      <c r="APD1188" s="17"/>
      <c r="APE1188" s="17"/>
      <c r="APF1188" s="17"/>
      <c r="APG1188" s="17"/>
      <c r="APH1188" s="17"/>
      <c r="API1188" s="17"/>
      <c r="APJ1188" s="17"/>
      <c r="APK1188" s="17"/>
      <c r="APL1188" s="17"/>
      <c r="APM1188" s="17"/>
      <c r="APN1188" s="17"/>
      <c r="APO1188" s="17"/>
      <c r="APP1188" s="17"/>
      <c r="APQ1188" s="17"/>
      <c r="APR1188" s="17"/>
      <c r="APS1188" s="17"/>
      <c r="APT1188" s="17"/>
      <c r="APU1188" s="17"/>
      <c r="APV1188" s="17"/>
      <c r="APW1188" s="17"/>
      <c r="APX1188" s="17"/>
      <c r="APY1188" s="17"/>
      <c r="APZ1188" s="17"/>
      <c r="AQA1188" s="17"/>
      <c r="AQB1188" s="17"/>
      <c r="AQC1188" s="17"/>
      <c r="AQD1188" s="17"/>
      <c r="AQE1188" s="17"/>
      <c r="AQF1188" s="17"/>
      <c r="AQG1188" s="17"/>
      <c r="AQH1188" s="17"/>
      <c r="AQI1188" s="17"/>
      <c r="AQJ1188" s="17"/>
      <c r="AQK1188" s="17"/>
      <c r="AQL1188" s="17"/>
      <c r="AQM1188" s="17"/>
      <c r="AQN1188" s="17"/>
      <c r="AQO1188" s="17"/>
      <c r="AQP1188" s="17"/>
      <c r="AQQ1188" s="17"/>
      <c r="AQR1188" s="17"/>
      <c r="AQS1188" s="17"/>
      <c r="AQT1188" s="17"/>
      <c r="AQU1188" s="17"/>
      <c r="AQV1188" s="17"/>
      <c r="AQW1188" s="17"/>
      <c r="AQX1188" s="17"/>
      <c r="AQY1188" s="17"/>
      <c r="AQZ1188" s="17"/>
      <c r="ARA1188" s="17"/>
      <c r="ARB1188" s="17"/>
      <c r="ARC1188" s="17"/>
      <c r="ARD1188" s="17"/>
      <c r="ARE1188" s="17"/>
      <c r="ARF1188" s="17"/>
      <c r="ARG1188" s="17"/>
      <c r="ARH1188" s="17"/>
      <c r="ARI1188" s="17"/>
      <c r="ARJ1188" s="17"/>
      <c r="ARK1188" s="17"/>
      <c r="ARL1188" s="17"/>
      <c r="ARM1188" s="17"/>
      <c r="ARN1188" s="17"/>
      <c r="ARO1188" s="17"/>
      <c r="ARP1188" s="17"/>
      <c r="ARQ1188" s="17"/>
      <c r="ARR1188" s="17"/>
      <c r="ARS1188" s="17"/>
      <c r="ART1188" s="17"/>
      <c r="ARU1188" s="17"/>
      <c r="ARV1188" s="17"/>
      <c r="ARW1188" s="17"/>
      <c r="ARX1188" s="17"/>
      <c r="ARY1188" s="17"/>
      <c r="ARZ1188" s="17"/>
      <c r="ASA1188" s="17"/>
      <c r="ASB1188" s="17"/>
      <c r="ASC1188" s="17"/>
      <c r="ASD1188" s="17"/>
      <c r="ASE1188" s="17"/>
      <c r="ASF1188" s="17"/>
      <c r="ASG1188" s="17"/>
      <c r="ASH1188" s="17"/>
      <c r="ASI1188" s="17"/>
      <c r="ASJ1188" s="17"/>
      <c r="ASK1188" s="17"/>
      <c r="ASL1188" s="17"/>
      <c r="ASM1188" s="17"/>
      <c r="ASN1188" s="17"/>
      <c r="ASO1188" s="17"/>
      <c r="ASP1188" s="17"/>
      <c r="ASQ1188" s="17"/>
      <c r="ASR1188" s="17"/>
      <c r="ASS1188" s="17"/>
      <c r="AST1188" s="17"/>
      <c r="ASU1188" s="17"/>
      <c r="ASV1188" s="17"/>
      <c r="ASW1188" s="17"/>
      <c r="ASX1188" s="17"/>
      <c r="ASY1188" s="17"/>
      <c r="ASZ1188" s="17"/>
      <c r="ATA1188" s="17"/>
      <c r="ATB1188" s="17"/>
      <c r="ATC1188" s="17"/>
      <c r="ATD1188" s="17"/>
      <c r="ATE1188" s="17"/>
      <c r="ATF1188" s="17"/>
      <c r="ATG1188" s="17"/>
      <c r="ATH1188" s="17"/>
      <c r="ATI1188" s="17"/>
      <c r="ATJ1188" s="17"/>
      <c r="ATK1188" s="17"/>
      <c r="ATL1188" s="17"/>
      <c r="ATM1188" s="17"/>
      <c r="ATN1188" s="17"/>
      <c r="ATO1188" s="17"/>
      <c r="ATP1188" s="17"/>
      <c r="ATQ1188" s="17"/>
      <c r="ATR1188" s="17"/>
      <c r="ATS1188" s="17"/>
      <c r="ATT1188" s="17"/>
      <c r="ATU1188" s="17"/>
      <c r="ATV1188" s="17"/>
      <c r="ATW1188" s="17"/>
      <c r="ATX1188" s="17"/>
      <c r="ATY1188" s="17"/>
      <c r="ATZ1188" s="17"/>
      <c r="AUA1188" s="17"/>
      <c r="AUB1188" s="17"/>
      <c r="AUC1188" s="17"/>
      <c r="AUD1188" s="17"/>
      <c r="AUE1188" s="17"/>
      <c r="AUF1188" s="17"/>
      <c r="AUG1188" s="17"/>
      <c r="AUH1188" s="17"/>
      <c r="AUI1188" s="17"/>
      <c r="AUJ1188" s="17"/>
      <c r="AUK1188" s="17"/>
      <c r="AUL1188" s="17"/>
      <c r="AUM1188" s="17"/>
      <c r="AUN1188" s="17"/>
      <c r="AUO1188" s="17"/>
      <c r="AUP1188" s="17"/>
      <c r="AUQ1188" s="17"/>
      <c r="AUR1188" s="17"/>
      <c r="AUS1188" s="17"/>
      <c r="AUT1188" s="17"/>
      <c r="AUU1188" s="17"/>
      <c r="AUV1188" s="17"/>
      <c r="AUW1188" s="17"/>
      <c r="AUX1188" s="17"/>
      <c r="AUY1188" s="17"/>
      <c r="AUZ1188" s="17"/>
      <c r="AVA1188" s="17"/>
      <c r="AVB1188" s="17"/>
      <c r="AVC1188" s="17"/>
      <c r="AVD1188" s="17"/>
      <c r="AVE1188" s="17"/>
      <c r="AVF1188" s="17"/>
      <c r="AVG1188" s="17"/>
      <c r="AVH1188" s="17"/>
      <c r="AVI1188" s="17"/>
      <c r="AVJ1188" s="17"/>
      <c r="AVK1188" s="17"/>
      <c r="AVL1188" s="17"/>
      <c r="AVM1188" s="17"/>
      <c r="AVN1188" s="17"/>
      <c r="AVO1188" s="17"/>
      <c r="AVP1188" s="17"/>
      <c r="AVQ1188" s="17"/>
      <c r="AVR1188" s="17"/>
      <c r="AVS1188" s="17"/>
      <c r="AVT1188" s="17"/>
      <c r="AVU1188" s="17"/>
      <c r="AVV1188" s="17"/>
      <c r="AVW1188" s="17"/>
      <c r="AVX1188" s="17"/>
      <c r="AVY1188" s="17"/>
      <c r="AVZ1188" s="17"/>
      <c r="AWA1188" s="17"/>
      <c r="AWB1188" s="17"/>
      <c r="AWC1188" s="17"/>
      <c r="AWD1188" s="17"/>
      <c r="AWE1188" s="17"/>
      <c r="AWF1188" s="17"/>
      <c r="AWG1188" s="17"/>
      <c r="AWH1188" s="17"/>
      <c r="AWI1188" s="17"/>
      <c r="AWJ1188" s="17"/>
      <c r="AWK1188" s="17"/>
      <c r="AWL1188" s="17"/>
      <c r="AWM1188" s="17"/>
      <c r="AWN1188" s="17"/>
      <c r="AWO1188" s="17"/>
      <c r="AWP1188" s="17"/>
      <c r="AWQ1188" s="17"/>
      <c r="AWR1188" s="17"/>
      <c r="AWS1188" s="17"/>
      <c r="AWT1188" s="17"/>
      <c r="AWU1188" s="17"/>
      <c r="AWV1188" s="17"/>
      <c r="AWW1188" s="17"/>
      <c r="AWX1188" s="17"/>
      <c r="AWY1188" s="17"/>
      <c r="AWZ1188" s="17"/>
      <c r="AXA1188" s="17"/>
      <c r="AXB1188" s="17"/>
      <c r="AXC1188" s="17"/>
      <c r="AXD1188" s="17"/>
      <c r="AXE1188" s="17"/>
      <c r="AXF1188" s="17"/>
      <c r="AXG1188" s="17"/>
      <c r="AXH1188" s="17"/>
      <c r="AXI1188" s="17"/>
      <c r="AXJ1188" s="17"/>
      <c r="AXK1188" s="17"/>
      <c r="AXL1188" s="17"/>
      <c r="AXM1188" s="17"/>
      <c r="AXN1188" s="17"/>
      <c r="AXO1188" s="17"/>
      <c r="AXP1188" s="17"/>
      <c r="AXQ1188" s="17"/>
      <c r="AXR1188" s="17"/>
      <c r="AXS1188" s="17"/>
      <c r="AXT1188" s="17"/>
      <c r="AXU1188" s="17"/>
      <c r="AXV1188" s="17"/>
      <c r="AXW1188" s="17"/>
      <c r="AXX1188" s="17"/>
      <c r="AXY1188" s="17"/>
      <c r="AXZ1188" s="17"/>
      <c r="AYA1188" s="17"/>
      <c r="AYB1188" s="17"/>
      <c r="AYC1188" s="17"/>
      <c r="AYD1188" s="17"/>
      <c r="AYE1188" s="17"/>
      <c r="AYF1188" s="17"/>
      <c r="AYG1188" s="17"/>
      <c r="AYH1188" s="17"/>
      <c r="AYI1188" s="17"/>
      <c r="AYJ1188" s="17"/>
      <c r="AYK1188" s="17"/>
      <c r="AYL1188" s="17"/>
      <c r="AYM1188" s="17"/>
      <c r="AYN1188" s="17"/>
      <c r="AYO1188" s="17"/>
      <c r="AYP1188" s="17"/>
      <c r="AYQ1188" s="17"/>
      <c r="AYR1188" s="17"/>
      <c r="AYS1188" s="17"/>
      <c r="AYT1188" s="17"/>
      <c r="AYU1188" s="17"/>
      <c r="AYV1188" s="17"/>
      <c r="AYW1188" s="17"/>
      <c r="AYX1188" s="17"/>
      <c r="AYY1188" s="17"/>
      <c r="AYZ1188" s="17"/>
      <c r="AZA1188" s="17"/>
      <c r="AZB1188" s="17"/>
      <c r="AZC1188" s="17"/>
      <c r="AZD1188" s="17"/>
      <c r="AZE1188" s="17"/>
      <c r="AZF1188" s="17"/>
      <c r="AZG1188" s="17"/>
      <c r="AZH1188" s="17"/>
      <c r="AZI1188" s="17"/>
      <c r="AZJ1188" s="17"/>
      <c r="AZK1188" s="17"/>
      <c r="AZL1188" s="17"/>
      <c r="AZM1188" s="17"/>
      <c r="AZN1188" s="17"/>
      <c r="AZO1188" s="17"/>
      <c r="AZP1188" s="17"/>
      <c r="AZQ1188" s="17"/>
      <c r="AZR1188" s="17"/>
      <c r="AZS1188" s="17"/>
      <c r="AZT1188" s="17"/>
      <c r="AZU1188" s="17"/>
      <c r="AZV1188" s="17"/>
      <c r="AZW1188" s="17"/>
      <c r="AZX1188" s="17"/>
      <c r="AZY1188" s="17"/>
      <c r="AZZ1188" s="17"/>
      <c r="BAA1188" s="17"/>
      <c r="BAB1188" s="17"/>
      <c r="BAC1188" s="17"/>
      <c r="BAD1188" s="17"/>
      <c r="BAE1188" s="17"/>
      <c r="BAF1188" s="17"/>
      <c r="BAG1188" s="17"/>
      <c r="BAH1188" s="17"/>
      <c r="BAI1188" s="17"/>
      <c r="BAJ1188" s="17"/>
      <c r="BAK1188" s="17"/>
      <c r="BAL1188" s="17"/>
      <c r="BAM1188" s="17"/>
      <c r="BAN1188" s="17"/>
      <c r="BAO1188" s="17"/>
      <c r="BAP1188" s="17"/>
      <c r="BAQ1188" s="17"/>
      <c r="BAR1188" s="17"/>
      <c r="BAS1188" s="17"/>
      <c r="BAT1188" s="17"/>
      <c r="BAU1188" s="17"/>
      <c r="BAV1188" s="17"/>
      <c r="BAW1188" s="17"/>
      <c r="BAX1188" s="17"/>
      <c r="BAY1188" s="17"/>
      <c r="BAZ1188" s="17"/>
      <c r="BBA1188" s="17"/>
      <c r="BBB1188" s="17"/>
      <c r="BBC1188" s="17"/>
      <c r="BBD1188" s="17"/>
      <c r="BBE1188" s="17"/>
      <c r="BBF1188" s="17"/>
      <c r="BBG1188" s="17"/>
      <c r="BBH1188" s="17"/>
      <c r="BBI1188" s="17"/>
      <c r="BBJ1188" s="17"/>
      <c r="BBK1188" s="17"/>
      <c r="BBL1188" s="17"/>
      <c r="BBM1188" s="17"/>
      <c r="BBN1188" s="17"/>
      <c r="BBO1188" s="17"/>
      <c r="BBP1188" s="17"/>
      <c r="BBQ1188" s="17"/>
      <c r="BBR1188" s="17"/>
      <c r="BBS1188" s="17"/>
      <c r="BBT1188" s="17"/>
      <c r="BBU1188" s="17"/>
      <c r="BBV1188" s="17"/>
      <c r="BBW1188" s="17"/>
      <c r="BBX1188" s="17"/>
      <c r="BBY1188" s="17"/>
      <c r="BBZ1188" s="17"/>
      <c r="BCA1188" s="17"/>
      <c r="BCB1188" s="17"/>
      <c r="BCC1188" s="17"/>
      <c r="BCD1188" s="17"/>
      <c r="BCE1188" s="17"/>
      <c r="BCF1188" s="17"/>
      <c r="BCG1188" s="17"/>
      <c r="BCH1188" s="17"/>
      <c r="BCI1188" s="17"/>
      <c r="BCJ1188" s="17"/>
      <c r="BCK1188" s="17"/>
      <c r="BCL1188" s="17"/>
      <c r="BCM1188" s="17"/>
      <c r="BCN1188" s="17"/>
      <c r="BCO1188" s="17"/>
      <c r="BCP1188" s="17"/>
      <c r="BCQ1188" s="17"/>
      <c r="BCR1188" s="17"/>
      <c r="BCS1188" s="17"/>
      <c r="BCT1188" s="17"/>
      <c r="BCU1188" s="17"/>
      <c r="BCV1188" s="17"/>
      <c r="BCW1188" s="17"/>
      <c r="BCX1188" s="17"/>
      <c r="BCY1188" s="17"/>
      <c r="BCZ1188" s="17"/>
      <c r="BDA1188" s="17"/>
      <c r="BDB1188" s="17"/>
      <c r="BDC1188" s="17"/>
      <c r="BDD1188" s="17"/>
      <c r="BDE1188" s="17"/>
      <c r="BDF1188" s="17"/>
      <c r="BDG1188" s="17"/>
      <c r="BDH1188" s="17"/>
      <c r="BDI1188" s="17"/>
      <c r="BDJ1188" s="17"/>
      <c r="BDK1188" s="17"/>
      <c r="BDL1188" s="17"/>
      <c r="BDM1188" s="17"/>
      <c r="BDN1188" s="17"/>
      <c r="BDO1188" s="17"/>
      <c r="BDP1188" s="17"/>
      <c r="BDQ1188" s="17"/>
      <c r="BDR1188" s="17"/>
      <c r="BDS1188" s="17"/>
      <c r="BDT1188" s="17"/>
      <c r="BDU1188" s="17"/>
      <c r="BDV1188" s="17"/>
      <c r="BDW1188" s="17"/>
      <c r="BDX1188" s="17"/>
      <c r="BDY1188" s="17"/>
      <c r="BDZ1188" s="17"/>
      <c r="BEA1188" s="17"/>
      <c r="BEB1188" s="17"/>
      <c r="BEC1188" s="17"/>
      <c r="BED1188" s="17"/>
      <c r="BEE1188" s="17"/>
      <c r="BEF1188" s="17"/>
      <c r="BEG1188" s="17"/>
      <c r="BEH1188" s="17"/>
      <c r="BEI1188" s="17"/>
      <c r="BEJ1188" s="17"/>
      <c r="BEK1188" s="17"/>
      <c r="BEL1188" s="17"/>
      <c r="BEM1188" s="17"/>
      <c r="BEN1188" s="17"/>
      <c r="BEO1188" s="17"/>
      <c r="BEP1188" s="17"/>
      <c r="BEQ1188" s="17"/>
      <c r="BER1188" s="17"/>
      <c r="BES1188" s="17"/>
      <c r="BET1188" s="17"/>
      <c r="BEU1188" s="17"/>
      <c r="BEV1188" s="17"/>
      <c r="BEW1188" s="17"/>
      <c r="BEX1188" s="17"/>
      <c r="BEY1188" s="17"/>
      <c r="BEZ1188" s="17"/>
      <c r="BFA1188" s="17"/>
      <c r="BFB1188" s="17"/>
      <c r="BFC1188" s="17"/>
      <c r="BFD1188" s="17"/>
      <c r="BFE1188" s="17"/>
      <c r="BFF1188" s="17"/>
      <c r="BFG1188" s="17"/>
      <c r="BFH1188" s="17"/>
      <c r="BFI1188" s="17"/>
      <c r="BFJ1188" s="17"/>
      <c r="BFK1188" s="17"/>
      <c r="BFL1188" s="17"/>
      <c r="BFM1188" s="17"/>
      <c r="BFN1188" s="17"/>
      <c r="BFO1188" s="17"/>
      <c r="BFP1188" s="17"/>
      <c r="BFQ1188" s="17"/>
      <c r="BFR1188" s="17"/>
      <c r="BFS1188" s="17"/>
      <c r="BFT1188" s="17"/>
      <c r="BFU1188" s="17"/>
      <c r="BFV1188" s="17"/>
      <c r="BFW1188" s="17"/>
      <c r="BFX1188" s="17"/>
      <c r="BFY1188" s="17"/>
      <c r="BFZ1188" s="17"/>
      <c r="BGA1188" s="17"/>
      <c r="BGB1188" s="17"/>
      <c r="BGC1188" s="17"/>
      <c r="BGD1188" s="17"/>
      <c r="BGE1188" s="17"/>
      <c r="BGF1188" s="17"/>
      <c r="BGG1188" s="17"/>
      <c r="BGH1188" s="17"/>
      <c r="BGI1188" s="17"/>
      <c r="BGJ1188" s="17"/>
      <c r="BGK1188" s="17"/>
      <c r="BGL1188" s="17"/>
      <c r="BGM1188" s="17"/>
      <c r="BGN1188" s="17"/>
      <c r="BGO1188" s="17"/>
      <c r="BGP1188" s="17"/>
      <c r="BGQ1188" s="17"/>
      <c r="BGR1188" s="17"/>
      <c r="BGS1188" s="17"/>
      <c r="BGT1188" s="17"/>
      <c r="BGU1188" s="17"/>
      <c r="BGV1188" s="17"/>
      <c r="BGW1188" s="17"/>
      <c r="BGX1188" s="17"/>
      <c r="BGY1188" s="17"/>
      <c r="BGZ1188" s="17"/>
      <c r="BHA1188" s="17"/>
      <c r="BHB1188" s="17"/>
      <c r="BHC1188" s="17"/>
      <c r="BHD1188" s="17"/>
      <c r="BHE1188" s="17"/>
      <c r="BHF1188" s="17"/>
      <c r="BHG1188" s="17"/>
      <c r="BHH1188" s="17"/>
      <c r="BHI1188" s="17"/>
      <c r="BHJ1188" s="17"/>
      <c r="BHK1188" s="17"/>
      <c r="BHL1188" s="17"/>
      <c r="BHM1188" s="17"/>
      <c r="BHN1188" s="17"/>
      <c r="BHO1188" s="17"/>
      <c r="BHP1188" s="17"/>
      <c r="BHQ1188" s="17"/>
      <c r="BHR1188" s="17"/>
      <c r="BHS1188" s="17"/>
      <c r="BHT1188" s="17"/>
      <c r="BHU1188" s="17"/>
      <c r="BHV1188" s="17"/>
      <c r="BHW1188" s="17"/>
      <c r="BHX1188" s="17"/>
      <c r="BHY1188" s="17"/>
      <c r="BHZ1188" s="17"/>
      <c r="BIA1188" s="17"/>
      <c r="BIB1188" s="17"/>
      <c r="BIC1188" s="17"/>
      <c r="BID1188" s="17"/>
      <c r="BIE1188" s="17"/>
      <c r="BIF1188" s="17"/>
      <c r="BIG1188" s="17"/>
      <c r="BIH1188" s="17"/>
      <c r="BII1188" s="17"/>
      <c r="BIJ1188" s="17"/>
      <c r="BIK1188" s="17"/>
      <c r="BIL1188" s="17"/>
      <c r="BIM1188" s="17"/>
      <c r="BIN1188" s="17"/>
      <c r="BIO1188" s="17"/>
      <c r="BIP1188" s="17"/>
      <c r="BIQ1188" s="17"/>
      <c r="BIR1188" s="17"/>
      <c r="BIS1188" s="17"/>
      <c r="BIT1188" s="17"/>
      <c r="BIU1188" s="17"/>
      <c r="BIV1188" s="17"/>
      <c r="BIW1188" s="17"/>
      <c r="BIX1188" s="17"/>
      <c r="BIY1188" s="17"/>
      <c r="BIZ1188" s="17"/>
      <c r="BJA1188" s="17"/>
      <c r="BJB1188" s="17"/>
      <c r="BJC1188" s="17"/>
      <c r="BJD1188" s="17"/>
      <c r="BJE1188" s="17"/>
      <c r="BJF1188" s="17"/>
      <c r="BJG1188" s="17"/>
      <c r="BJH1188" s="17"/>
      <c r="BJI1188" s="17"/>
      <c r="BJJ1188" s="17"/>
      <c r="BJK1188" s="17"/>
      <c r="BJL1188" s="17"/>
      <c r="BJM1188" s="17"/>
      <c r="BJN1188" s="17"/>
      <c r="BJO1188" s="17"/>
      <c r="BJP1188" s="17"/>
      <c r="BJQ1188" s="17"/>
      <c r="BJR1188" s="17"/>
      <c r="BJS1188" s="17"/>
      <c r="BJT1188" s="17"/>
      <c r="BJU1188" s="17"/>
      <c r="BJV1188" s="17"/>
      <c r="BJW1188" s="17"/>
      <c r="BJX1188" s="17"/>
      <c r="BJY1188" s="17"/>
      <c r="BJZ1188" s="17"/>
      <c r="BKA1188" s="17"/>
      <c r="BKB1188" s="17"/>
      <c r="BKC1188" s="17"/>
      <c r="BKD1188" s="17"/>
      <c r="BKE1188" s="17"/>
      <c r="BKF1188" s="17"/>
      <c r="BKG1188" s="17"/>
      <c r="BKH1188" s="17"/>
      <c r="BKI1188" s="17"/>
      <c r="BKJ1188" s="17"/>
      <c r="BKK1188" s="17"/>
      <c r="BKL1188" s="17"/>
      <c r="BKM1188" s="17"/>
      <c r="BKN1188" s="17"/>
      <c r="BKO1188" s="17"/>
      <c r="BKP1188" s="17"/>
      <c r="BKQ1188" s="17"/>
      <c r="BKR1188" s="17"/>
      <c r="BKS1188" s="17"/>
      <c r="BKT1188" s="17"/>
      <c r="BKU1188" s="17"/>
      <c r="BKV1188" s="17"/>
      <c r="BKW1188" s="17"/>
      <c r="BKX1188" s="17"/>
      <c r="BKY1188" s="17"/>
      <c r="BKZ1188" s="17"/>
      <c r="BLA1188" s="17"/>
      <c r="BLB1188" s="17"/>
      <c r="BLC1188" s="17"/>
      <c r="BLD1188" s="17"/>
      <c r="BLE1188" s="17"/>
      <c r="BLF1188" s="17"/>
      <c r="BLG1188" s="17"/>
      <c r="BLH1188" s="17"/>
      <c r="BLI1188" s="17"/>
      <c r="BLJ1188" s="17"/>
      <c r="BLK1188" s="17"/>
      <c r="BLL1188" s="17"/>
      <c r="BLM1188" s="17"/>
      <c r="BLN1188" s="17"/>
      <c r="BLO1188" s="17"/>
      <c r="BLP1188" s="17"/>
      <c r="BLQ1188" s="17"/>
      <c r="BLR1188" s="17"/>
      <c r="BLS1188" s="17"/>
      <c r="BLT1188" s="17"/>
      <c r="BLU1188" s="17"/>
      <c r="BLV1188" s="17"/>
      <c r="BLW1188" s="17"/>
      <c r="BLX1188" s="17"/>
      <c r="BLY1188" s="17"/>
      <c r="BLZ1188" s="17"/>
      <c r="BMA1188" s="17"/>
      <c r="BMB1188" s="17"/>
      <c r="BMC1188" s="17"/>
      <c r="BMD1188" s="17"/>
      <c r="BME1188" s="17"/>
      <c r="BMF1188" s="17"/>
      <c r="BMG1188" s="17"/>
      <c r="BMH1188" s="17"/>
      <c r="BMI1188" s="17"/>
      <c r="BMJ1188" s="17"/>
      <c r="BMK1188" s="17"/>
      <c r="BML1188" s="17"/>
      <c r="BMM1188" s="17"/>
      <c r="BMN1188" s="17"/>
      <c r="BMO1188" s="17"/>
      <c r="BMP1188" s="17"/>
      <c r="BMQ1188" s="17"/>
      <c r="BMR1188" s="17"/>
      <c r="BMS1188" s="17"/>
      <c r="BMT1188" s="17"/>
      <c r="BMU1188" s="17"/>
      <c r="BMV1188" s="17"/>
      <c r="BMW1188" s="17"/>
      <c r="BMX1188" s="17"/>
      <c r="BMY1188" s="17"/>
      <c r="BMZ1188" s="17"/>
      <c r="BNA1188" s="17"/>
      <c r="BNB1188" s="17"/>
      <c r="BNC1188" s="17"/>
      <c r="BND1188" s="17"/>
      <c r="BNE1188" s="17"/>
      <c r="BNF1188" s="17"/>
      <c r="BNG1188" s="17"/>
      <c r="BNH1188" s="17"/>
      <c r="BNI1188" s="17"/>
      <c r="BNJ1188" s="17"/>
      <c r="BNK1188" s="17"/>
      <c r="BNL1188" s="17"/>
      <c r="BNM1188" s="17"/>
      <c r="BNN1188" s="17"/>
      <c r="BNO1188" s="17"/>
      <c r="BNP1188" s="17"/>
      <c r="BNQ1188" s="17"/>
      <c r="BNR1188" s="17"/>
      <c r="BNS1188" s="17"/>
      <c r="BNT1188" s="17"/>
      <c r="BNU1188" s="17"/>
      <c r="BNV1188" s="17"/>
      <c r="BNW1188" s="17"/>
      <c r="BNX1188" s="17"/>
      <c r="BNY1188" s="17"/>
      <c r="BNZ1188" s="17"/>
      <c r="BOA1188" s="17"/>
      <c r="BOB1188" s="17"/>
      <c r="BOC1188" s="17"/>
      <c r="BOD1188" s="17"/>
      <c r="BOE1188" s="17"/>
      <c r="BOF1188" s="17"/>
      <c r="BOG1188" s="17"/>
      <c r="BOH1188" s="17"/>
      <c r="BOI1188" s="17"/>
      <c r="BOJ1188" s="17"/>
      <c r="BOK1188" s="17"/>
      <c r="BOL1188" s="17"/>
      <c r="BOM1188" s="17"/>
      <c r="BON1188" s="17"/>
      <c r="BOO1188" s="17"/>
      <c r="BOP1188" s="17"/>
      <c r="BOQ1188" s="17"/>
      <c r="BOR1188" s="17"/>
      <c r="BOS1188" s="17"/>
      <c r="BOT1188" s="17"/>
      <c r="BOU1188" s="17"/>
      <c r="BOV1188" s="17"/>
      <c r="BOW1188" s="17"/>
      <c r="BOX1188" s="17"/>
      <c r="BOY1188" s="17"/>
      <c r="BOZ1188" s="17"/>
      <c r="BPA1188" s="17"/>
      <c r="BPB1188" s="17"/>
      <c r="BPC1188" s="17"/>
      <c r="BPD1188" s="17"/>
      <c r="BPE1188" s="17"/>
      <c r="BPF1188" s="17"/>
      <c r="BPG1188" s="17"/>
      <c r="BPH1188" s="17"/>
      <c r="BPI1188" s="17"/>
      <c r="BPJ1188" s="17"/>
      <c r="BPK1188" s="17"/>
      <c r="BPL1188" s="17"/>
      <c r="BPM1188" s="17"/>
      <c r="BPN1188" s="17"/>
      <c r="BPO1188" s="17"/>
      <c r="BPP1188" s="17"/>
      <c r="BPQ1188" s="17"/>
      <c r="BPR1188" s="17"/>
      <c r="BPS1188" s="17"/>
      <c r="BPT1188" s="17"/>
      <c r="BPU1188" s="17"/>
      <c r="BPV1188" s="17"/>
      <c r="BPW1188" s="17"/>
      <c r="BPX1188" s="17"/>
      <c r="BPY1188" s="17"/>
      <c r="BPZ1188" s="17"/>
      <c r="BQA1188" s="17"/>
      <c r="BQB1188" s="17"/>
      <c r="BQC1188" s="17"/>
      <c r="BQD1188" s="17"/>
      <c r="BQE1188" s="17"/>
      <c r="BQF1188" s="17"/>
      <c r="BQG1188" s="17"/>
      <c r="BQH1188" s="17"/>
      <c r="BQI1188" s="17"/>
      <c r="BQJ1188" s="17"/>
      <c r="BQK1188" s="17"/>
      <c r="BQL1188" s="17"/>
      <c r="BQM1188" s="17"/>
      <c r="BQN1188" s="17"/>
      <c r="BQO1188" s="17"/>
      <c r="BQP1188" s="17"/>
      <c r="BQQ1188" s="17"/>
      <c r="BQR1188" s="17"/>
      <c r="BQS1188" s="17"/>
      <c r="BQT1188" s="17"/>
      <c r="BQU1188" s="17"/>
      <c r="BQV1188" s="17"/>
      <c r="BQW1188" s="17"/>
      <c r="BQX1188" s="17"/>
      <c r="BQY1188" s="17"/>
      <c r="BQZ1188" s="17"/>
      <c r="BRA1188" s="17"/>
      <c r="BRB1188" s="17"/>
      <c r="BRC1188" s="17"/>
      <c r="BRD1188" s="17"/>
      <c r="BRE1188" s="17"/>
      <c r="BRF1188" s="17"/>
      <c r="BRG1188" s="17"/>
      <c r="BRH1188" s="17"/>
      <c r="BRI1188" s="17"/>
      <c r="BRJ1188" s="17"/>
      <c r="BRK1188" s="17"/>
      <c r="BRL1188" s="17"/>
      <c r="BRM1188" s="17"/>
      <c r="BRN1188" s="17"/>
      <c r="BRO1188" s="17"/>
      <c r="BRP1188" s="17"/>
      <c r="BRQ1188" s="17"/>
      <c r="BRR1188" s="17"/>
      <c r="BRS1188" s="17"/>
      <c r="BRT1188" s="17"/>
      <c r="BRU1188" s="17"/>
      <c r="BRV1188" s="17"/>
      <c r="BRW1188" s="17"/>
      <c r="BRX1188" s="17"/>
      <c r="BRY1188" s="17"/>
      <c r="BRZ1188" s="17"/>
      <c r="BSA1188" s="17"/>
      <c r="BSB1188" s="17"/>
      <c r="BSC1188" s="17"/>
      <c r="BSD1188" s="17"/>
      <c r="BSE1188" s="17"/>
      <c r="BSF1188" s="17"/>
      <c r="BSG1188" s="17"/>
      <c r="BSH1188" s="17"/>
      <c r="BSI1188" s="17"/>
      <c r="BSJ1188" s="17"/>
      <c r="BSK1188" s="17"/>
      <c r="BSL1188" s="17"/>
      <c r="BSM1188" s="17"/>
      <c r="BSN1188" s="17"/>
      <c r="BSO1188" s="17"/>
      <c r="BSP1188" s="17"/>
      <c r="BSQ1188" s="17"/>
      <c r="BSR1188" s="17"/>
      <c r="BSS1188" s="17"/>
      <c r="BST1188" s="17"/>
      <c r="BSU1188" s="17"/>
      <c r="BSV1188" s="17"/>
      <c r="BSW1188" s="17"/>
      <c r="BSX1188" s="17"/>
      <c r="BSY1188" s="17"/>
      <c r="BSZ1188" s="17"/>
      <c r="BTA1188" s="17"/>
      <c r="BTB1188" s="17"/>
      <c r="BTC1188" s="17"/>
      <c r="BTD1188" s="17"/>
      <c r="BTE1188" s="17"/>
      <c r="BTF1188" s="17"/>
      <c r="BTG1188" s="17"/>
      <c r="BTH1188" s="17"/>
      <c r="BTI1188" s="17"/>
      <c r="BTJ1188" s="17"/>
      <c r="BTK1188" s="17"/>
      <c r="BTL1188" s="17"/>
      <c r="BTM1188" s="17"/>
      <c r="BTN1188" s="17"/>
      <c r="BTO1188" s="17"/>
      <c r="BTP1188" s="17"/>
      <c r="BTQ1188" s="17"/>
      <c r="BTR1188" s="17"/>
      <c r="BTS1188" s="17"/>
      <c r="BTT1188" s="17"/>
      <c r="BTU1188" s="17"/>
      <c r="BTV1188" s="17"/>
      <c r="BTW1188" s="17"/>
      <c r="BTX1188" s="17"/>
      <c r="BTY1188" s="17"/>
      <c r="BTZ1188" s="17"/>
      <c r="BUA1188" s="17"/>
      <c r="BUB1188" s="17"/>
      <c r="BUC1188" s="17"/>
      <c r="BUD1188" s="17"/>
      <c r="BUE1188" s="17"/>
      <c r="BUF1188" s="17"/>
      <c r="BUG1188" s="17"/>
      <c r="BUH1188" s="17"/>
      <c r="BUI1188" s="17"/>
      <c r="BUJ1188" s="17"/>
      <c r="BUK1188" s="17"/>
      <c r="BUL1188" s="17"/>
      <c r="BUM1188" s="17"/>
      <c r="BUN1188" s="17"/>
      <c r="BUO1188" s="17"/>
      <c r="BUP1188" s="17"/>
      <c r="BUQ1188" s="17"/>
      <c r="BUR1188" s="17"/>
      <c r="BUS1188" s="17"/>
      <c r="BUT1188" s="17"/>
      <c r="BUU1188" s="17"/>
      <c r="BUV1188" s="17"/>
      <c r="BUW1188" s="17"/>
      <c r="BUX1188" s="17"/>
      <c r="BUY1188" s="17"/>
      <c r="BUZ1188" s="17"/>
      <c r="BVA1188" s="17"/>
      <c r="BVB1188" s="17"/>
      <c r="BVC1188" s="17"/>
      <c r="BVD1188" s="17"/>
      <c r="BVE1188" s="17"/>
      <c r="BVF1188" s="17"/>
      <c r="BVG1188" s="17"/>
      <c r="BVH1188" s="17"/>
      <c r="BVI1188" s="17"/>
      <c r="BVJ1188" s="17"/>
      <c r="BVK1188" s="17"/>
      <c r="BVL1188" s="17"/>
      <c r="BVM1188" s="17"/>
      <c r="BVN1188" s="17"/>
      <c r="BVO1188" s="17"/>
      <c r="BVP1188" s="17"/>
      <c r="BVQ1188" s="17"/>
      <c r="BVR1188" s="17"/>
      <c r="BVS1188" s="17"/>
      <c r="BVT1188" s="17"/>
      <c r="BVU1188" s="17"/>
      <c r="BVV1188" s="17"/>
      <c r="BVW1188" s="17"/>
      <c r="BVX1188" s="17"/>
      <c r="BVY1188" s="17"/>
      <c r="BVZ1188" s="17"/>
      <c r="BWA1188" s="17"/>
      <c r="BWB1188" s="17"/>
      <c r="BWC1188" s="17"/>
      <c r="BWD1188" s="17"/>
      <c r="BWE1188" s="17"/>
      <c r="BWF1188" s="17"/>
      <c r="BWG1188" s="17"/>
      <c r="BWH1188" s="17"/>
      <c r="BWI1188" s="17"/>
      <c r="BWJ1188" s="17"/>
      <c r="BWK1188" s="17"/>
      <c r="BWL1188" s="17"/>
      <c r="BWM1188" s="17"/>
      <c r="BWN1188" s="17"/>
      <c r="BWO1188" s="17"/>
      <c r="BWP1188" s="17"/>
      <c r="BWQ1188" s="17"/>
      <c r="BWR1188" s="17"/>
      <c r="BWS1188" s="17"/>
      <c r="BWT1188" s="17"/>
      <c r="BWU1188" s="17"/>
      <c r="BWV1188" s="17"/>
      <c r="BWW1188" s="17"/>
      <c r="BWX1188" s="17"/>
      <c r="BWY1188" s="17"/>
      <c r="BWZ1188" s="17"/>
      <c r="BXA1188" s="17"/>
      <c r="BXB1188" s="17"/>
      <c r="BXC1188" s="17"/>
      <c r="BXD1188" s="17"/>
      <c r="BXE1188" s="17"/>
      <c r="BXF1188" s="17"/>
      <c r="BXG1188" s="17"/>
      <c r="BXH1188" s="17"/>
      <c r="BXI1188" s="17"/>
      <c r="BXJ1188" s="17"/>
      <c r="BXK1188" s="17"/>
      <c r="BXL1188" s="17"/>
      <c r="BXM1188" s="17"/>
      <c r="BXN1188" s="17"/>
      <c r="BXO1188" s="17"/>
      <c r="BXP1188" s="17"/>
      <c r="BXQ1188" s="17"/>
      <c r="BXR1188" s="17"/>
      <c r="BXS1188" s="17"/>
      <c r="BXT1188" s="17"/>
      <c r="BXU1188" s="17"/>
      <c r="BXV1188" s="17"/>
      <c r="BXW1188" s="17"/>
      <c r="BXX1188" s="17"/>
      <c r="BXY1188" s="17"/>
      <c r="BXZ1188" s="17"/>
      <c r="BYA1188" s="17"/>
      <c r="BYB1188" s="17"/>
      <c r="BYC1188" s="17"/>
      <c r="BYD1188" s="17"/>
      <c r="BYE1188" s="17"/>
      <c r="BYF1188" s="17"/>
      <c r="BYG1188" s="17"/>
      <c r="BYH1188" s="17"/>
      <c r="BYI1188" s="17"/>
      <c r="BYJ1188" s="17"/>
      <c r="BYK1188" s="17"/>
      <c r="BYL1188" s="17"/>
      <c r="BYM1188" s="17"/>
      <c r="BYN1188" s="17"/>
      <c r="BYO1188" s="17"/>
      <c r="BYP1188" s="17"/>
      <c r="BYQ1188" s="17"/>
      <c r="BYR1188" s="17"/>
      <c r="BYS1188" s="17"/>
      <c r="BYT1188" s="17"/>
      <c r="BYU1188" s="17"/>
      <c r="BYV1188" s="17"/>
      <c r="BYW1188" s="17"/>
      <c r="BYX1188" s="17"/>
      <c r="BYY1188" s="17"/>
      <c r="BYZ1188" s="17"/>
      <c r="BZA1188" s="17"/>
      <c r="BZB1188" s="17"/>
      <c r="BZC1188" s="17"/>
      <c r="BZD1188" s="17"/>
      <c r="BZE1188" s="17"/>
      <c r="BZF1188" s="17"/>
      <c r="BZG1188" s="17"/>
      <c r="BZH1188" s="17"/>
      <c r="BZI1188" s="17"/>
      <c r="BZJ1188" s="17"/>
      <c r="BZK1188" s="17"/>
      <c r="BZL1188" s="17"/>
      <c r="BZM1188" s="17"/>
      <c r="BZN1188" s="17"/>
      <c r="BZO1188" s="17"/>
      <c r="BZP1188" s="17"/>
      <c r="BZQ1188" s="17"/>
      <c r="BZR1188" s="17"/>
      <c r="BZS1188" s="17"/>
      <c r="BZT1188" s="17"/>
      <c r="BZU1188" s="17"/>
      <c r="BZV1188" s="17"/>
      <c r="BZW1188" s="17"/>
      <c r="BZX1188" s="17"/>
      <c r="BZY1188" s="17"/>
      <c r="BZZ1188" s="17"/>
      <c r="CAA1188" s="17"/>
      <c r="CAB1188" s="17"/>
      <c r="CAC1188" s="17"/>
      <c r="CAD1188" s="17"/>
      <c r="CAE1188" s="17"/>
      <c r="CAF1188" s="17"/>
      <c r="CAG1188" s="17"/>
      <c r="CAH1188" s="17"/>
      <c r="CAI1188" s="17"/>
      <c r="CAJ1188" s="17"/>
      <c r="CAK1188" s="17"/>
      <c r="CAL1188" s="17"/>
      <c r="CAM1188" s="17"/>
      <c r="CAN1188" s="17"/>
      <c r="CAO1188" s="17"/>
      <c r="CAP1188" s="17"/>
      <c r="CAQ1188" s="17"/>
      <c r="CAR1188" s="17"/>
      <c r="CAS1188" s="17"/>
      <c r="CAT1188" s="17"/>
      <c r="CAU1188" s="17"/>
      <c r="CAV1188" s="17"/>
      <c r="CAW1188" s="17"/>
      <c r="CAX1188" s="17"/>
      <c r="CAY1188" s="17"/>
      <c r="CAZ1188" s="17"/>
      <c r="CBA1188" s="17"/>
      <c r="CBB1188" s="17"/>
      <c r="CBC1188" s="17"/>
      <c r="CBD1188" s="17"/>
      <c r="CBE1188" s="17"/>
      <c r="CBF1188" s="17"/>
      <c r="CBG1188" s="17"/>
      <c r="CBH1188" s="17"/>
      <c r="CBI1188" s="17"/>
      <c r="CBJ1188" s="17"/>
      <c r="CBK1188" s="17"/>
      <c r="CBL1188" s="17"/>
      <c r="CBM1188" s="17"/>
      <c r="CBN1188" s="17"/>
      <c r="CBO1188" s="17"/>
      <c r="CBP1188" s="17"/>
      <c r="CBQ1188" s="17"/>
      <c r="CBR1188" s="17"/>
      <c r="CBS1188" s="17"/>
      <c r="CBT1188" s="17"/>
      <c r="CBU1188" s="17"/>
      <c r="CBV1188" s="17"/>
      <c r="CBW1188" s="17"/>
      <c r="CBX1188" s="17"/>
      <c r="CBY1188" s="17"/>
      <c r="CBZ1188" s="17"/>
      <c r="CCA1188" s="17"/>
      <c r="CCB1188" s="17"/>
      <c r="CCC1188" s="17"/>
      <c r="CCD1188" s="17"/>
      <c r="CCE1188" s="17"/>
      <c r="CCF1188" s="17"/>
      <c r="CCG1188" s="17"/>
      <c r="CCH1188" s="17"/>
      <c r="CCI1188" s="17"/>
      <c r="CCJ1188" s="17"/>
      <c r="CCK1188" s="17"/>
      <c r="CCL1188" s="17"/>
      <c r="CCM1188" s="17"/>
      <c r="CCN1188" s="17"/>
      <c r="CCO1188" s="17"/>
      <c r="CCP1188" s="17"/>
      <c r="CCQ1188" s="17"/>
      <c r="CCR1188" s="17"/>
      <c r="CCS1188" s="17"/>
      <c r="CCT1188" s="17"/>
      <c r="CCU1188" s="17"/>
      <c r="CCV1188" s="17"/>
      <c r="CCW1188" s="17"/>
      <c r="CCX1188" s="17"/>
      <c r="CCY1188" s="17"/>
      <c r="CCZ1188" s="17"/>
      <c r="CDA1188" s="17"/>
      <c r="CDB1188" s="17"/>
      <c r="CDC1188" s="17"/>
      <c r="CDD1188" s="17"/>
      <c r="CDE1188" s="17"/>
      <c r="CDF1188" s="17"/>
      <c r="CDG1188" s="17"/>
      <c r="CDH1188" s="17"/>
      <c r="CDI1188" s="17"/>
      <c r="CDJ1188" s="17"/>
      <c r="CDK1188" s="17"/>
      <c r="CDL1188" s="17"/>
      <c r="CDM1188" s="17"/>
      <c r="CDN1188" s="17"/>
      <c r="CDO1188" s="17"/>
      <c r="CDP1188" s="17"/>
      <c r="CDQ1188" s="17"/>
      <c r="CDR1188" s="17"/>
      <c r="CDS1188" s="17"/>
      <c r="CDT1188" s="17"/>
      <c r="CDU1188" s="17"/>
      <c r="CDV1188" s="17"/>
      <c r="CDW1188" s="17"/>
      <c r="CDX1188" s="17"/>
      <c r="CDY1188" s="17"/>
      <c r="CDZ1188" s="17"/>
      <c r="CEA1188" s="17"/>
      <c r="CEB1188" s="17"/>
      <c r="CEC1188" s="17"/>
      <c r="CED1188" s="17"/>
      <c r="CEE1188" s="17"/>
      <c r="CEF1188" s="17"/>
      <c r="CEG1188" s="17"/>
      <c r="CEH1188" s="17"/>
      <c r="CEI1188" s="17"/>
      <c r="CEJ1188" s="17"/>
      <c r="CEK1188" s="17"/>
      <c r="CEL1188" s="17"/>
      <c r="CEM1188" s="17"/>
      <c r="CEN1188" s="17"/>
      <c r="CEO1188" s="17"/>
      <c r="CEP1188" s="17"/>
      <c r="CEQ1188" s="17"/>
      <c r="CER1188" s="17"/>
      <c r="CES1188" s="17"/>
      <c r="CET1188" s="17"/>
      <c r="CEU1188" s="17"/>
      <c r="CEV1188" s="17"/>
      <c r="CEW1188" s="17"/>
      <c r="CEX1188" s="17"/>
      <c r="CEY1188" s="17"/>
      <c r="CEZ1188" s="17"/>
      <c r="CFA1188" s="17"/>
      <c r="CFB1188" s="17"/>
      <c r="CFC1188" s="17"/>
      <c r="CFD1188" s="17"/>
      <c r="CFE1188" s="17"/>
      <c r="CFF1188" s="17"/>
      <c r="CFG1188" s="17"/>
      <c r="CFH1188" s="17"/>
      <c r="CFI1188" s="17"/>
      <c r="CFJ1188" s="17"/>
      <c r="CFK1188" s="17"/>
      <c r="CFL1188" s="17"/>
      <c r="CFM1188" s="17"/>
      <c r="CFN1188" s="17"/>
      <c r="CFO1188" s="17"/>
      <c r="CFP1188" s="17"/>
      <c r="CFQ1188" s="17"/>
      <c r="CFR1188" s="17"/>
      <c r="CFS1188" s="17"/>
      <c r="CFT1188" s="17"/>
      <c r="CFU1188" s="17"/>
      <c r="CFV1188" s="17"/>
      <c r="CFW1188" s="17"/>
      <c r="CFX1188" s="17"/>
      <c r="CFY1188" s="17"/>
      <c r="CFZ1188" s="17"/>
      <c r="CGA1188" s="17"/>
      <c r="CGB1188" s="17"/>
      <c r="CGC1188" s="17"/>
      <c r="CGD1188" s="17"/>
      <c r="CGE1188" s="17"/>
      <c r="CGF1188" s="17"/>
      <c r="CGG1188" s="17"/>
      <c r="CGH1188" s="17"/>
      <c r="CGI1188" s="17"/>
      <c r="CGJ1188" s="17"/>
      <c r="CGK1188" s="17"/>
      <c r="CGL1188" s="17"/>
      <c r="CGM1188" s="17"/>
      <c r="CGN1188" s="17"/>
      <c r="CGO1188" s="17"/>
      <c r="CGP1188" s="17"/>
      <c r="CGQ1188" s="17"/>
      <c r="CGR1188" s="17"/>
      <c r="CGS1188" s="17"/>
      <c r="CGT1188" s="17"/>
      <c r="CGU1188" s="17"/>
      <c r="CGV1188" s="17"/>
      <c r="CGW1188" s="17"/>
      <c r="CGX1188" s="17"/>
      <c r="CGY1188" s="17"/>
      <c r="CGZ1188" s="17"/>
      <c r="CHA1188" s="17"/>
      <c r="CHB1188" s="17"/>
      <c r="CHC1188" s="17"/>
      <c r="CHD1188" s="17"/>
      <c r="CHE1188" s="17"/>
      <c r="CHF1188" s="17"/>
      <c r="CHG1188" s="17"/>
      <c r="CHH1188" s="17"/>
      <c r="CHI1188" s="17"/>
      <c r="CHJ1188" s="17"/>
      <c r="CHK1188" s="17"/>
      <c r="CHL1188" s="17"/>
      <c r="CHM1188" s="17"/>
      <c r="CHN1188" s="17"/>
      <c r="CHO1188" s="17"/>
      <c r="CHP1188" s="17"/>
      <c r="CHQ1188" s="17"/>
      <c r="CHR1188" s="17"/>
      <c r="CHS1188" s="17"/>
      <c r="CHT1188" s="17"/>
      <c r="CHU1188" s="17"/>
      <c r="CHV1188" s="17"/>
      <c r="CHW1188" s="17"/>
      <c r="CHX1188" s="17"/>
      <c r="CHY1188" s="17"/>
      <c r="CHZ1188" s="17"/>
      <c r="CIA1188" s="17"/>
      <c r="CIB1188" s="17"/>
      <c r="CIC1188" s="17"/>
      <c r="CID1188" s="17"/>
      <c r="CIE1188" s="17"/>
      <c r="CIF1188" s="17"/>
      <c r="CIG1188" s="17"/>
      <c r="CIH1188" s="17"/>
      <c r="CII1188" s="17"/>
      <c r="CIJ1188" s="17"/>
      <c r="CIK1188" s="17"/>
      <c r="CIL1188" s="17"/>
      <c r="CIM1188" s="17"/>
      <c r="CIN1188" s="17"/>
      <c r="CIO1188" s="17"/>
      <c r="CIP1188" s="17"/>
      <c r="CIQ1188" s="17"/>
      <c r="CIR1188" s="17"/>
      <c r="CIS1188" s="17"/>
      <c r="CIT1188" s="17"/>
      <c r="CIU1188" s="17"/>
      <c r="CIV1188" s="17"/>
      <c r="CIW1188" s="17"/>
      <c r="CIX1188" s="17"/>
      <c r="CIY1188" s="17"/>
      <c r="CIZ1188" s="17"/>
      <c r="CJA1188" s="17"/>
      <c r="CJB1188" s="17"/>
      <c r="CJC1188" s="17"/>
      <c r="CJD1188" s="17"/>
      <c r="CJE1188" s="17"/>
      <c r="CJF1188" s="17"/>
      <c r="CJG1188" s="17"/>
      <c r="CJH1188" s="17"/>
      <c r="CJI1188" s="17"/>
      <c r="CJJ1188" s="17"/>
      <c r="CJK1188" s="17"/>
      <c r="CJL1188" s="17"/>
      <c r="CJM1188" s="17"/>
      <c r="CJN1188" s="17"/>
      <c r="CJO1188" s="17"/>
      <c r="CJP1188" s="17"/>
      <c r="CJQ1188" s="17"/>
      <c r="CJR1188" s="17"/>
      <c r="CJS1188" s="17"/>
      <c r="CJT1188" s="17"/>
      <c r="CJU1188" s="17"/>
      <c r="CJV1188" s="17"/>
      <c r="CJW1188" s="17"/>
      <c r="CJX1188" s="17"/>
      <c r="CJY1188" s="17"/>
      <c r="CJZ1188" s="17"/>
      <c r="CKA1188" s="17"/>
      <c r="CKB1188" s="17"/>
      <c r="CKC1188" s="17"/>
      <c r="CKD1188" s="17"/>
      <c r="CKE1188" s="17"/>
      <c r="CKF1188" s="17"/>
      <c r="CKG1188" s="17"/>
      <c r="CKH1188" s="17"/>
      <c r="CKI1188" s="17"/>
      <c r="CKJ1188" s="17"/>
      <c r="CKK1188" s="17"/>
      <c r="CKL1188" s="17"/>
      <c r="CKM1188" s="17"/>
      <c r="CKN1188" s="17"/>
      <c r="CKO1188" s="17"/>
      <c r="CKP1188" s="17"/>
      <c r="CKQ1188" s="17"/>
      <c r="CKR1188" s="17"/>
      <c r="CKS1188" s="17"/>
      <c r="CKT1188" s="17"/>
      <c r="CKU1188" s="17"/>
      <c r="CKV1188" s="17"/>
      <c r="CKW1188" s="17"/>
      <c r="CKX1188" s="17"/>
      <c r="CKY1188" s="17"/>
      <c r="CKZ1188" s="17"/>
      <c r="CLA1188" s="17"/>
      <c r="CLB1188" s="17"/>
      <c r="CLC1188" s="17"/>
      <c r="CLD1188" s="17"/>
      <c r="CLE1188" s="17"/>
      <c r="CLF1188" s="17"/>
      <c r="CLG1188" s="17"/>
      <c r="CLH1188" s="17"/>
      <c r="CLI1188" s="17"/>
      <c r="CLJ1188" s="17"/>
      <c r="CLK1188" s="17"/>
      <c r="CLL1188" s="17"/>
      <c r="CLM1188" s="17"/>
      <c r="CLN1188" s="17"/>
      <c r="CLO1188" s="17"/>
      <c r="CLP1188" s="17"/>
      <c r="CLQ1188" s="17"/>
      <c r="CLR1188" s="17"/>
      <c r="CLS1188" s="17"/>
      <c r="CLT1188" s="17"/>
      <c r="CLU1188" s="17"/>
      <c r="CLV1188" s="17"/>
      <c r="CLW1188" s="17"/>
      <c r="CLX1188" s="17"/>
      <c r="CLY1188" s="17"/>
      <c r="CLZ1188" s="17"/>
      <c r="CMA1188" s="17"/>
      <c r="CMB1188" s="17"/>
      <c r="CMC1188" s="17"/>
      <c r="CMD1188" s="17"/>
      <c r="CME1188" s="17"/>
      <c r="CMF1188" s="17"/>
      <c r="CMG1188" s="17"/>
      <c r="CMH1188" s="17"/>
      <c r="CMI1188" s="17"/>
      <c r="CMJ1188" s="17"/>
      <c r="CMK1188" s="17"/>
      <c r="CML1188" s="17"/>
      <c r="CMM1188" s="17"/>
      <c r="CMN1188" s="17"/>
      <c r="CMO1188" s="17"/>
      <c r="CMP1188" s="17"/>
      <c r="CMQ1188" s="17"/>
      <c r="CMR1188" s="17"/>
      <c r="CMS1188" s="17"/>
      <c r="CMT1188" s="17"/>
      <c r="CMU1188" s="17"/>
      <c r="CMV1188" s="17"/>
      <c r="CMW1188" s="17"/>
      <c r="CMX1188" s="17"/>
      <c r="CMY1188" s="17"/>
      <c r="CMZ1188" s="17"/>
      <c r="CNA1188" s="17"/>
      <c r="CNB1188" s="17"/>
      <c r="CNC1188" s="17"/>
      <c r="CND1188" s="17"/>
      <c r="CNE1188" s="17"/>
      <c r="CNF1188" s="17"/>
      <c r="CNG1188" s="17"/>
      <c r="CNH1188" s="17"/>
      <c r="CNI1188" s="17"/>
      <c r="CNJ1188" s="17"/>
      <c r="CNK1188" s="17"/>
      <c r="CNL1188" s="17"/>
      <c r="CNM1188" s="17"/>
      <c r="CNN1188" s="17"/>
      <c r="CNO1188" s="17"/>
      <c r="CNP1188" s="17"/>
      <c r="CNQ1188" s="17"/>
      <c r="CNR1188" s="17"/>
      <c r="CNS1188" s="17"/>
      <c r="CNT1188" s="17"/>
      <c r="CNU1188" s="17"/>
      <c r="CNV1188" s="17"/>
      <c r="CNW1188" s="17"/>
      <c r="CNX1188" s="17"/>
      <c r="CNY1188" s="17"/>
      <c r="CNZ1188" s="17"/>
      <c r="COA1188" s="17"/>
      <c r="COB1188" s="17"/>
      <c r="COC1188" s="17"/>
      <c r="COD1188" s="17"/>
      <c r="COE1188" s="17"/>
      <c r="COF1188" s="17"/>
      <c r="COG1188" s="17"/>
      <c r="COH1188" s="17"/>
      <c r="COI1188" s="17"/>
      <c r="COJ1188" s="17"/>
      <c r="COK1188" s="17"/>
      <c r="COL1188" s="17"/>
      <c r="COM1188" s="17"/>
      <c r="CON1188" s="17"/>
      <c r="COO1188" s="17"/>
      <c r="COP1188" s="17"/>
      <c r="COQ1188" s="17"/>
      <c r="COR1188" s="17"/>
      <c r="COS1188" s="17"/>
      <c r="COT1188" s="17"/>
      <c r="COU1188" s="17"/>
      <c r="COV1188" s="17"/>
      <c r="COW1188" s="17"/>
      <c r="COX1188" s="17"/>
      <c r="COY1188" s="17"/>
      <c r="COZ1188" s="17"/>
      <c r="CPA1188" s="17"/>
      <c r="CPB1188" s="17"/>
      <c r="CPC1188" s="17"/>
      <c r="CPD1188" s="17"/>
      <c r="CPE1188" s="17"/>
      <c r="CPF1188" s="17"/>
      <c r="CPG1188" s="17"/>
      <c r="CPH1188" s="17"/>
      <c r="CPI1188" s="17"/>
      <c r="CPJ1188" s="17"/>
      <c r="CPK1188" s="17"/>
      <c r="CPL1188" s="17"/>
      <c r="CPM1188" s="17"/>
      <c r="CPN1188" s="17"/>
      <c r="CPO1188" s="17"/>
      <c r="CPP1188" s="17"/>
      <c r="CPQ1188" s="17"/>
      <c r="CPR1188" s="17"/>
      <c r="CPS1188" s="17"/>
      <c r="CPT1188" s="17"/>
      <c r="CPU1188" s="17"/>
      <c r="CPV1188" s="17"/>
      <c r="CPW1188" s="17"/>
      <c r="CPX1188" s="17"/>
      <c r="CPY1188" s="17"/>
      <c r="CPZ1188" s="17"/>
      <c r="CQA1188" s="17"/>
      <c r="CQB1188" s="17"/>
      <c r="CQC1188" s="17"/>
      <c r="CQD1188" s="17"/>
      <c r="CQE1188" s="17"/>
      <c r="CQF1188" s="17"/>
      <c r="CQG1188" s="17"/>
      <c r="CQH1188" s="17"/>
      <c r="CQI1188" s="17"/>
      <c r="CQJ1188" s="17"/>
      <c r="CQK1188" s="17"/>
      <c r="CQL1188" s="17"/>
      <c r="CQM1188" s="17"/>
      <c r="CQN1188" s="17"/>
      <c r="CQO1188" s="17"/>
      <c r="CQP1188" s="17"/>
      <c r="CQQ1188" s="17"/>
      <c r="CQR1188" s="17"/>
      <c r="CQS1188" s="17"/>
      <c r="CQT1188" s="17"/>
      <c r="CQU1188" s="17"/>
      <c r="CQV1188" s="17"/>
      <c r="CQW1188" s="17"/>
      <c r="CQX1188" s="17"/>
      <c r="CQY1188" s="17"/>
      <c r="CQZ1188" s="17"/>
      <c r="CRA1188" s="17"/>
      <c r="CRB1188" s="17"/>
      <c r="CRC1188" s="17"/>
      <c r="CRD1188" s="17"/>
      <c r="CRE1188" s="17"/>
      <c r="CRF1188" s="17"/>
      <c r="CRG1188" s="17"/>
      <c r="CRH1188" s="17"/>
      <c r="CRI1188" s="17"/>
      <c r="CRJ1188" s="17"/>
      <c r="CRK1188" s="17"/>
      <c r="CRL1188" s="17"/>
      <c r="CRM1188" s="17"/>
      <c r="CRN1188" s="17"/>
      <c r="CRO1188" s="17"/>
      <c r="CRP1188" s="17"/>
      <c r="CRQ1188" s="17"/>
      <c r="CRR1188" s="17"/>
      <c r="CRS1188" s="17"/>
      <c r="CRT1188" s="17"/>
      <c r="CRU1188" s="17"/>
      <c r="CRV1188" s="17"/>
      <c r="CRW1188" s="17"/>
      <c r="CRX1188" s="17"/>
      <c r="CRY1188" s="17"/>
      <c r="CRZ1188" s="17"/>
      <c r="CSA1188" s="17"/>
      <c r="CSB1188" s="17"/>
      <c r="CSC1188" s="17"/>
      <c r="CSD1188" s="17"/>
      <c r="CSE1188" s="17"/>
      <c r="CSF1188" s="17"/>
      <c r="CSG1188" s="17"/>
      <c r="CSH1188" s="17"/>
      <c r="CSI1188" s="17"/>
      <c r="CSJ1188" s="17"/>
      <c r="CSK1188" s="17"/>
      <c r="CSL1188" s="17"/>
      <c r="CSM1188" s="17"/>
      <c r="CSN1188" s="17"/>
      <c r="CSO1188" s="17"/>
      <c r="CSP1188" s="17"/>
      <c r="CSQ1188" s="17"/>
      <c r="CSR1188" s="17"/>
      <c r="CSS1188" s="17"/>
      <c r="CST1188" s="17"/>
      <c r="CSU1188" s="17"/>
      <c r="CSV1188" s="17"/>
      <c r="CSW1188" s="17"/>
      <c r="CSX1188" s="17"/>
      <c r="CSY1188" s="17"/>
      <c r="CSZ1188" s="17"/>
      <c r="CTA1188" s="17"/>
      <c r="CTB1188" s="17"/>
      <c r="CTC1188" s="17"/>
      <c r="CTD1188" s="17"/>
      <c r="CTE1188" s="17"/>
      <c r="CTF1188" s="17"/>
      <c r="CTG1188" s="17"/>
      <c r="CTH1188" s="17"/>
      <c r="CTI1188" s="17"/>
      <c r="CTJ1188" s="17"/>
      <c r="CTK1188" s="17"/>
      <c r="CTL1188" s="17"/>
      <c r="CTM1188" s="17"/>
      <c r="CTN1188" s="17"/>
      <c r="CTO1188" s="17"/>
      <c r="CTP1188" s="17"/>
      <c r="CTQ1188" s="17"/>
      <c r="CTR1188" s="17"/>
      <c r="CTS1188" s="17"/>
      <c r="CTT1188" s="17"/>
      <c r="CTU1188" s="17"/>
      <c r="CTV1188" s="17"/>
      <c r="CTW1188" s="17"/>
      <c r="CTX1188" s="17"/>
      <c r="CTY1188" s="17"/>
      <c r="CTZ1188" s="17"/>
      <c r="CUA1188" s="17"/>
      <c r="CUB1188" s="17"/>
      <c r="CUC1188" s="17"/>
      <c r="CUD1188" s="17"/>
      <c r="CUE1188" s="17"/>
      <c r="CUF1188" s="17"/>
      <c r="CUG1188" s="17"/>
      <c r="CUH1188" s="17"/>
      <c r="CUI1188" s="17"/>
      <c r="CUJ1188" s="17"/>
      <c r="CUK1188" s="17"/>
      <c r="CUL1188" s="17"/>
      <c r="CUM1188" s="17"/>
      <c r="CUN1188" s="17"/>
      <c r="CUO1188" s="17"/>
      <c r="CUP1188" s="17"/>
      <c r="CUQ1188" s="17"/>
      <c r="CUR1188" s="17"/>
      <c r="CUS1188" s="17"/>
      <c r="CUT1188" s="17"/>
      <c r="CUU1188" s="17"/>
      <c r="CUV1188" s="17"/>
      <c r="CUW1188" s="17"/>
      <c r="CUX1188" s="17"/>
      <c r="CUY1188" s="17"/>
      <c r="CUZ1188" s="17"/>
      <c r="CVA1188" s="17"/>
      <c r="CVB1188" s="17"/>
      <c r="CVC1188" s="17"/>
      <c r="CVD1188" s="17"/>
      <c r="CVE1188" s="17"/>
      <c r="CVF1188" s="17"/>
      <c r="CVG1188" s="17"/>
      <c r="CVH1188" s="17"/>
      <c r="CVI1188" s="17"/>
      <c r="CVJ1188" s="17"/>
      <c r="CVK1188" s="17"/>
      <c r="CVL1188" s="17"/>
      <c r="CVM1188" s="17"/>
      <c r="CVN1188" s="17"/>
      <c r="CVO1188" s="17"/>
      <c r="CVP1188" s="17"/>
      <c r="CVQ1188" s="17"/>
      <c r="CVR1188" s="17"/>
      <c r="CVS1188" s="17"/>
      <c r="CVT1188" s="17"/>
      <c r="CVU1188" s="17"/>
      <c r="CVV1188" s="17"/>
      <c r="CVW1188" s="17"/>
      <c r="CVX1188" s="17"/>
      <c r="CVY1188" s="17"/>
      <c r="CVZ1188" s="17"/>
      <c r="CWA1188" s="17"/>
      <c r="CWB1188" s="17"/>
      <c r="CWC1188" s="17"/>
      <c r="CWD1188" s="17"/>
      <c r="CWE1188" s="17"/>
      <c r="CWF1188" s="17"/>
      <c r="CWG1188" s="17"/>
      <c r="CWH1188" s="17"/>
      <c r="CWI1188" s="17"/>
      <c r="CWJ1188" s="17"/>
      <c r="CWK1188" s="17"/>
      <c r="CWL1188" s="17"/>
      <c r="CWM1188" s="17"/>
      <c r="CWN1188" s="17"/>
      <c r="CWO1188" s="17"/>
      <c r="CWP1188" s="17"/>
      <c r="CWQ1188" s="17"/>
      <c r="CWR1188" s="17"/>
      <c r="CWS1188" s="17"/>
      <c r="CWT1188" s="17"/>
      <c r="CWU1188" s="17"/>
      <c r="CWV1188" s="17"/>
      <c r="CWW1188" s="17"/>
      <c r="CWX1188" s="17"/>
      <c r="CWY1188" s="17"/>
      <c r="CWZ1188" s="17"/>
      <c r="CXA1188" s="17"/>
      <c r="CXB1188" s="17"/>
      <c r="CXC1188" s="17"/>
      <c r="CXD1188" s="17"/>
      <c r="CXE1188" s="17"/>
      <c r="CXF1188" s="17"/>
      <c r="CXG1188" s="17"/>
      <c r="CXH1188" s="17"/>
      <c r="CXI1188" s="17"/>
      <c r="CXJ1188" s="17"/>
      <c r="CXK1188" s="17"/>
      <c r="CXL1188" s="17"/>
      <c r="CXM1188" s="17"/>
      <c r="CXN1188" s="17"/>
      <c r="CXO1188" s="17"/>
      <c r="CXP1188" s="17"/>
      <c r="CXQ1188" s="17"/>
      <c r="CXR1188" s="17"/>
      <c r="CXS1188" s="17"/>
      <c r="CXT1188" s="17"/>
      <c r="CXU1188" s="17"/>
      <c r="CXV1188" s="17"/>
      <c r="CXW1188" s="17"/>
      <c r="CXX1188" s="17"/>
      <c r="CXY1188" s="17"/>
      <c r="CXZ1188" s="17"/>
      <c r="CYA1188" s="17"/>
      <c r="CYB1188" s="17"/>
      <c r="CYC1188" s="17"/>
      <c r="CYD1188" s="17"/>
      <c r="CYE1188" s="17"/>
      <c r="CYF1188" s="17"/>
      <c r="CYG1188" s="17"/>
      <c r="CYH1188" s="17"/>
      <c r="CYI1188" s="17"/>
      <c r="CYJ1188" s="17"/>
      <c r="CYK1188" s="17"/>
      <c r="CYL1188" s="17"/>
      <c r="CYM1188" s="17"/>
      <c r="CYN1188" s="17"/>
      <c r="CYO1188" s="17"/>
      <c r="CYP1188" s="17"/>
      <c r="CYQ1188" s="17"/>
      <c r="CYR1188" s="17"/>
      <c r="CYS1188" s="17"/>
      <c r="CYT1188" s="17"/>
      <c r="CYU1188" s="17"/>
      <c r="CYV1188" s="17"/>
      <c r="CYW1188" s="17"/>
      <c r="CYX1188" s="17"/>
      <c r="CYY1188" s="17"/>
      <c r="CYZ1188" s="17"/>
      <c r="CZA1188" s="17"/>
      <c r="CZB1188" s="17"/>
      <c r="CZC1188" s="17"/>
      <c r="CZD1188" s="17"/>
      <c r="CZE1188" s="17"/>
      <c r="CZF1188" s="17"/>
      <c r="CZG1188" s="17"/>
      <c r="CZH1188" s="17"/>
      <c r="CZI1188" s="17"/>
      <c r="CZJ1188" s="17"/>
      <c r="CZK1188" s="17"/>
      <c r="CZL1188" s="17"/>
      <c r="CZM1188" s="17"/>
      <c r="CZN1188" s="17"/>
      <c r="CZO1188" s="17"/>
      <c r="CZP1188" s="17"/>
      <c r="CZQ1188" s="17"/>
      <c r="CZR1188" s="17"/>
      <c r="CZS1188" s="17"/>
      <c r="CZT1188" s="17"/>
      <c r="CZU1188" s="17"/>
      <c r="CZV1188" s="17"/>
      <c r="CZW1188" s="17"/>
      <c r="CZX1188" s="17"/>
      <c r="CZY1188" s="17"/>
      <c r="CZZ1188" s="17"/>
      <c r="DAA1188" s="17"/>
      <c r="DAB1188" s="17"/>
      <c r="DAC1188" s="17"/>
      <c r="DAD1188" s="17"/>
      <c r="DAE1188" s="17"/>
      <c r="DAF1188" s="17"/>
      <c r="DAG1188" s="17"/>
      <c r="DAH1188" s="17"/>
      <c r="DAI1188" s="17"/>
      <c r="DAJ1188" s="17"/>
      <c r="DAK1188" s="17"/>
      <c r="DAL1188" s="17"/>
      <c r="DAM1188" s="17"/>
      <c r="DAN1188" s="17"/>
      <c r="DAO1188" s="17"/>
      <c r="DAP1188" s="17"/>
      <c r="DAQ1188" s="17"/>
      <c r="DAR1188" s="17"/>
      <c r="DAS1188" s="17"/>
      <c r="DAT1188" s="17"/>
      <c r="DAU1188" s="17"/>
      <c r="DAV1188" s="17"/>
      <c r="DAW1188" s="17"/>
      <c r="DAX1188" s="17"/>
      <c r="DAY1188" s="17"/>
      <c r="DAZ1188" s="17"/>
      <c r="DBA1188" s="17"/>
      <c r="DBB1188" s="17"/>
      <c r="DBC1188" s="17"/>
      <c r="DBD1188" s="17"/>
      <c r="DBE1188" s="17"/>
      <c r="DBF1188" s="17"/>
      <c r="DBG1188" s="17"/>
      <c r="DBH1188" s="17"/>
      <c r="DBI1188" s="17"/>
      <c r="DBJ1188" s="17"/>
      <c r="DBK1188" s="17"/>
      <c r="DBL1188" s="17"/>
      <c r="DBM1188" s="17"/>
      <c r="DBN1188" s="17"/>
      <c r="DBO1188" s="17"/>
      <c r="DBP1188" s="17"/>
      <c r="DBQ1188" s="17"/>
      <c r="DBR1188" s="17"/>
      <c r="DBS1188" s="17"/>
      <c r="DBT1188" s="17"/>
      <c r="DBU1188" s="17"/>
      <c r="DBV1188" s="17"/>
      <c r="DBW1188" s="17"/>
      <c r="DBX1188" s="17"/>
      <c r="DBY1188" s="17"/>
      <c r="DBZ1188" s="17"/>
      <c r="DCA1188" s="17"/>
      <c r="DCB1188" s="17"/>
      <c r="DCC1188" s="17"/>
      <c r="DCD1188" s="17"/>
      <c r="DCE1188" s="17"/>
      <c r="DCF1188" s="17"/>
      <c r="DCG1188" s="17"/>
      <c r="DCH1188" s="17"/>
      <c r="DCI1188" s="17"/>
      <c r="DCJ1188" s="17"/>
      <c r="DCK1188" s="17"/>
      <c r="DCL1188" s="17"/>
      <c r="DCM1188" s="17"/>
      <c r="DCN1188" s="17"/>
      <c r="DCO1188" s="17"/>
      <c r="DCP1188" s="17"/>
      <c r="DCQ1188" s="17"/>
      <c r="DCR1188" s="17"/>
      <c r="DCS1188" s="17"/>
      <c r="DCT1188" s="17"/>
      <c r="DCU1188" s="17"/>
      <c r="DCV1188" s="17"/>
      <c r="DCW1188" s="17"/>
      <c r="DCX1188" s="17"/>
      <c r="DCY1188" s="17"/>
      <c r="DCZ1188" s="17"/>
      <c r="DDA1188" s="17"/>
      <c r="DDB1188" s="17"/>
      <c r="DDC1188" s="17"/>
      <c r="DDD1188" s="17"/>
      <c r="DDE1188" s="17"/>
      <c r="DDF1188" s="17"/>
      <c r="DDG1188" s="17"/>
      <c r="DDH1188" s="17"/>
      <c r="DDI1188" s="17"/>
      <c r="DDJ1188" s="17"/>
      <c r="DDK1188" s="17"/>
      <c r="DDL1188" s="17"/>
      <c r="DDM1188" s="17"/>
      <c r="DDN1188" s="17"/>
      <c r="DDO1188" s="17"/>
      <c r="DDP1188" s="17"/>
      <c r="DDQ1188" s="17"/>
      <c r="DDR1188" s="17"/>
      <c r="DDS1188" s="17"/>
      <c r="DDT1188" s="17"/>
      <c r="DDU1188" s="17"/>
      <c r="DDV1188" s="17"/>
      <c r="DDW1188" s="17"/>
      <c r="DDX1188" s="17"/>
      <c r="DDY1188" s="17"/>
      <c r="DDZ1188" s="17"/>
      <c r="DEA1188" s="17"/>
      <c r="DEB1188" s="17"/>
      <c r="DEC1188" s="17"/>
      <c r="DED1188" s="17"/>
      <c r="DEE1188" s="17"/>
      <c r="DEF1188" s="17"/>
      <c r="DEG1188" s="17"/>
      <c r="DEH1188" s="17"/>
      <c r="DEI1188" s="17"/>
      <c r="DEJ1188" s="17"/>
      <c r="DEK1188" s="17"/>
      <c r="DEL1188" s="17"/>
      <c r="DEM1188" s="17"/>
      <c r="DEN1188" s="17"/>
      <c r="DEO1188" s="17"/>
      <c r="DEP1188" s="17"/>
      <c r="DEQ1188" s="17"/>
      <c r="DER1188" s="17"/>
      <c r="DES1188" s="17"/>
      <c r="DET1188" s="17"/>
      <c r="DEU1188" s="17"/>
      <c r="DEV1188" s="17"/>
      <c r="DEW1188" s="17"/>
      <c r="DEX1188" s="17"/>
      <c r="DEY1188" s="17"/>
      <c r="DEZ1188" s="17"/>
      <c r="DFA1188" s="17"/>
      <c r="DFB1188" s="17"/>
      <c r="DFC1188" s="17"/>
      <c r="DFD1188" s="17"/>
      <c r="DFE1188" s="17"/>
      <c r="DFF1188" s="17"/>
      <c r="DFG1188" s="17"/>
      <c r="DFH1188" s="17"/>
      <c r="DFI1188" s="17"/>
      <c r="DFJ1188" s="17"/>
      <c r="DFK1188" s="17"/>
      <c r="DFL1188" s="17"/>
      <c r="DFM1188" s="17"/>
      <c r="DFN1188" s="17"/>
      <c r="DFO1188" s="17"/>
      <c r="DFP1188" s="17"/>
      <c r="DFQ1188" s="17"/>
      <c r="DFR1188" s="17"/>
      <c r="DFS1188" s="17"/>
      <c r="DFT1188" s="17"/>
      <c r="DFU1188" s="17"/>
      <c r="DFV1188" s="17"/>
      <c r="DFW1188" s="17"/>
      <c r="DFX1188" s="17"/>
      <c r="DFY1188" s="17"/>
      <c r="DFZ1188" s="17"/>
      <c r="DGA1188" s="17"/>
      <c r="DGB1188" s="17"/>
      <c r="DGC1188" s="17"/>
      <c r="DGD1188" s="17"/>
      <c r="DGE1188" s="17"/>
      <c r="DGF1188" s="17"/>
      <c r="DGG1188" s="17"/>
      <c r="DGH1188" s="17"/>
      <c r="DGI1188" s="17"/>
      <c r="DGJ1188" s="17"/>
      <c r="DGK1188" s="17"/>
      <c r="DGL1188" s="17"/>
      <c r="DGM1188" s="17"/>
      <c r="DGN1188" s="17"/>
      <c r="DGO1188" s="17"/>
      <c r="DGP1188" s="17"/>
      <c r="DGQ1188" s="17"/>
      <c r="DGR1188" s="17"/>
      <c r="DGS1188" s="17"/>
      <c r="DGT1188" s="17"/>
      <c r="DGU1188" s="17"/>
      <c r="DGV1188" s="17"/>
      <c r="DGW1188" s="17"/>
      <c r="DGX1188" s="17"/>
      <c r="DGY1188" s="17"/>
      <c r="DGZ1188" s="17"/>
      <c r="DHA1188" s="17"/>
      <c r="DHB1188" s="17"/>
      <c r="DHC1188" s="17"/>
      <c r="DHD1188" s="17"/>
      <c r="DHE1188" s="17"/>
      <c r="DHF1188" s="17"/>
      <c r="DHG1188" s="17"/>
      <c r="DHH1188" s="17"/>
      <c r="DHI1188" s="17"/>
      <c r="DHJ1188" s="17"/>
      <c r="DHK1188" s="17"/>
      <c r="DHL1188" s="17"/>
      <c r="DHM1188" s="17"/>
      <c r="DHN1188" s="17"/>
      <c r="DHO1188" s="17"/>
      <c r="DHP1188" s="17"/>
      <c r="DHQ1188" s="17"/>
      <c r="DHR1188" s="17"/>
      <c r="DHS1188" s="17"/>
      <c r="DHT1188" s="17"/>
      <c r="DHU1188" s="17"/>
      <c r="DHV1188" s="17"/>
      <c r="DHW1188" s="17"/>
      <c r="DHX1188" s="17"/>
      <c r="DHY1188" s="17"/>
      <c r="DHZ1188" s="17"/>
      <c r="DIA1188" s="17"/>
      <c r="DIB1188" s="17"/>
      <c r="DIC1188" s="17"/>
      <c r="DID1188" s="17"/>
      <c r="DIE1188" s="17"/>
      <c r="DIF1188" s="17"/>
      <c r="DIG1188" s="17"/>
      <c r="DIH1188" s="17"/>
      <c r="DII1188" s="17"/>
      <c r="DIJ1188" s="17"/>
      <c r="DIK1188" s="17"/>
      <c r="DIL1188" s="17"/>
      <c r="DIM1188" s="17"/>
      <c r="DIN1188" s="17"/>
      <c r="DIO1188" s="17"/>
      <c r="DIP1188" s="17"/>
      <c r="DIQ1188" s="17"/>
      <c r="DIR1188" s="17"/>
      <c r="DIS1188" s="17"/>
      <c r="DIT1188" s="17"/>
      <c r="DIU1188" s="17"/>
      <c r="DIV1188" s="17"/>
      <c r="DIW1188" s="17"/>
      <c r="DIX1188" s="17"/>
      <c r="DIY1188" s="17"/>
      <c r="DIZ1188" s="17"/>
      <c r="DJA1188" s="17"/>
      <c r="DJB1188" s="17"/>
      <c r="DJC1188" s="17"/>
      <c r="DJD1188" s="17"/>
      <c r="DJE1188" s="17"/>
      <c r="DJF1188" s="17"/>
      <c r="DJG1188" s="17"/>
      <c r="DJH1188" s="17"/>
      <c r="DJI1188" s="17"/>
      <c r="DJJ1188" s="17"/>
      <c r="DJK1188" s="17"/>
      <c r="DJL1188" s="17"/>
      <c r="DJM1188" s="17"/>
      <c r="DJN1188" s="17"/>
      <c r="DJO1188" s="17"/>
      <c r="DJP1188" s="17"/>
      <c r="DJQ1188" s="17"/>
      <c r="DJR1188" s="17"/>
      <c r="DJS1188" s="17"/>
      <c r="DJT1188" s="17"/>
      <c r="DJU1188" s="17"/>
      <c r="DJV1188" s="17"/>
      <c r="DJW1188" s="17"/>
      <c r="DJX1188" s="17"/>
      <c r="DJY1188" s="17"/>
      <c r="DJZ1188" s="17"/>
      <c r="DKA1188" s="17"/>
      <c r="DKB1188" s="17"/>
      <c r="DKC1188" s="17"/>
      <c r="DKD1188" s="17"/>
      <c r="DKE1188" s="17"/>
      <c r="DKF1188" s="17"/>
      <c r="DKG1188" s="17"/>
      <c r="DKH1188" s="17"/>
      <c r="DKI1188" s="17"/>
      <c r="DKJ1188" s="17"/>
      <c r="DKK1188" s="17"/>
      <c r="DKL1188" s="17"/>
      <c r="DKM1188" s="17"/>
      <c r="DKN1188" s="17"/>
      <c r="DKO1188" s="17"/>
      <c r="DKP1188" s="17"/>
      <c r="DKQ1188" s="17"/>
      <c r="DKR1188" s="17"/>
      <c r="DKS1188" s="17"/>
      <c r="DKT1188" s="17"/>
      <c r="DKU1188" s="17"/>
      <c r="DKV1188" s="17"/>
      <c r="DKW1188" s="17"/>
      <c r="DKX1188" s="17"/>
      <c r="DKY1188" s="17"/>
      <c r="DKZ1188" s="17"/>
      <c r="DLA1188" s="17"/>
      <c r="DLB1188" s="17"/>
      <c r="DLC1188" s="17"/>
      <c r="DLD1188" s="17"/>
      <c r="DLE1188" s="17"/>
      <c r="DLF1188" s="17"/>
      <c r="DLG1188" s="17"/>
      <c r="DLH1188" s="17"/>
      <c r="DLI1188" s="17"/>
      <c r="DLJ1188" s="17"/>
      <c r="DLK1188" s="17"/>
      <c r="DLL1188" s="17"/>
      <c r="DLM1188" s="17"/>
      <c r="DLN1188" s="17"/>
      <c r="DLO1188" s="17"/>
      <c r="DLP1188" s="17"/>
      <c r="DLQ1188" s="17"/>
      <c r="DLR1188" s="17"/>
      <c r="DLS1188" s="17"/>
      <c r="DLT1188" s="17"/>
      <c r="DLU1188" s="17"/>
      <c r="DLV1188" s="17"/>
      <c r="DLW1188" s="17"/>
      <c r="DLX1188" s="17"/>
      <c r="DLY1188" s="17"/>
      <c r="DLZ1188" s="17"/>
      <c r="DMA1188" s="17"/>
      <c r="DMB1188" s="17"/>
      <c r="DMC1188" s="17"/>
      <c r="DMD1188" s="17"/>
      <c r="DME1188" s="17"/>
      <c r="DMF1188" s="17"/>
      <c r="DMG1188" s="17"/>
      <c r="DMH1188" s="17"/>
      <c r="DMI1188" s="17"/>
      <c r="DMJ1188" s="17"/>
      <c r="DMK1188" s="17"/>
      <c r="DML1188" s="17"/>
      <c r="DMM1188" s="17"/>
      <c r="DMN1188" s="17"/>
      <c r="DMO1188" s="17"/>
      <c r="DMP1188" s="17"/>
      <c r="DMQ1188" s="17"/>
      <c r="DMR1188" s="17"/>
      <c r="DMS1188" s="17"/>
      <c r="DMT1188" s="17"/>
      <c r="DMU1188" s="17"/>
      <c r="DMV1188" s="17"/>
      <c r="DMW1188" s="17"/>
      <c r="DMX1188" s="17"/>
      <c r="DMY1188" s="17"/>
      <c r="DMZ1188" s="17"/>
      <c r="DNA1188" s="17"/>
      <c r="DNB1188" s="17"/>
      <c r="DNC1188" s="17"/>
      <c r="DND1188" s="17"/>
      <c r="DNE1188" s="17"/>
      <c r="DNF1188" s="17"/>
      <c r="DNG1188" s="17"/>
      <c r="DNH1188" s="17"/>
      <c r="DNI1188" s="17"/>
      <c r="DNJ1188" s="17"/>
      <c r="DNK1188" s="17"/>
      <c r="DNL1188" s="17"/>
      <c r="DNM1188" s="17"/>
      <c r="DNN1188" s="17"/>
      <c r="DNO1188" s="17"/>
      <c r="DNP1188" s="17"/>
      <c r="DNQ1188" s="17"/>
      <c r="DNR1188" s="17"/>
      <c r="DNS1188" s="17"/>
      <c r="DNT1188" s="17"/>
      <c r="DNU1188" s="17"/>
      <c r="DNV1188" s="17"/>
      <c r="DNW1188" s="17"/>
      <c r="DNX1188" s="17"/>
      <c r="DNY1188" s="17"/>
      <c r="DNZ1188" s="17"/>
      <c r="DOA1188" s="17"/>
      <c r="DOB1188" s="17"/>
      <c r="DOC1188" s="17"/>
      <c r="DOD1188" s="17"/>
      <c r="DOE1188" s="17"/>
      <c r="DOF1188" s="17"/>
      <c r="DOG1188" s="17"/>
      <c r="DOH1188" s="17"/>
      <c r="DOI1188" s="17"/>
      <c r="DOJ1188" s="17"/>
      <c r="DOK1188" s="17"/>
      <c r="DOL1188" s="17"/>
      <c r="DOM1188" s="17"/>
      <c r="DON1188" s="17"/>
      <c r="DOO1188" s="17"/>
      <c r="DOP1188" s="17"/>
      <c r="DOQ1188" s="17"/>
      <c r="DOR1188" s="17"/>
      <c r="DOS1188" s="17"/>
      <c r="DOT1188" s="17"/>
      <c r="DOU1188" s="17"/>
      <c r="DOV1188" s="17"/>
      <c r="DOW1188" s="17"/>
      <c r="DOX1188" s="17"/>
      <c r="DOY1188" s="17"/>
      <c r="DOZ1188" s="17"/>
      <c r="DPA1188" s="17"/>
      <c r="DPB1188" s="17"/>
      <c r="DPC1188" s="17"/>
      <c r="DPD1188" s="17"/>
      <c r="DPE1188" s="17"/>
      <c r="DPF1188" s="17"/>
      <c r="DPG1188" s="17"/>
      <c r="DPH1188" s="17"/>
      <c r="DPI1188" s="17"/>
      <c r="DPJ1188" s="17"/>
      <c r="DPK1188" s="17"/>
      <c r="DPL1188" s="17"/>
      <c r="DPM1188" s="17"/>
      <c r="DPN1188" s="17"/>
      <c r="DPO1188" s="17"/>
      <c r="DPP1188" s="17"/>
      <c r="DPQ1188" s="17"/>
      <c r="DPR1188" s="17"/>
      <c r="DPS1188" s="17"/>
      <c r="DPT1188" s="17"/>
      <c r="DPU1188" s="17"/>
      <c r="DPV1188" s="17"/>
      <c r="DPW1188" s="17"/>
      <c r="DPX1188" s="17"/>
      <c r="DPY1188" s="17"/>
      <c r="DPZ1188" s="17"/>
      <c r="DQA1188" s="17"/>
      <c r="DQB1188" s="17"/>
      <c r="DQC1188" s="17"/>
      <c r="DQD1188" s="17"/>
      <c r="DQE1188" s="17"/>
      <c r="DQF1188" s="17"/>
      <c r="DQG1188" s="17"/>
      <c r="DQH1188" s="17"/>
      <c r="DQI1188" s="17"/>
      <c r="DQJ1188" s="17"/>
      <c r="DQK1188" s="17"/>
      <c r="DQL1188" s="17"/>
      <c r="DQM1188" s="17"/>
      <c r="DQN1188" s="17"/>
      <c r="DQO1188" s="17"/>
      <c r="DQP1188" s="17"/>
      <c r="DQQ1188" s="17"/>
      <c r="DQR1188" s="17"/>
      <c r="DQS1188" s="17"/>
      <c r="DQT1188" s="17"/>
      <c r="DQU1188" s="17"/>
      <c r="DQV1188" s="17"/>
      <c r="DQW1188" s="17"/>
      <c r="DQX1188" s="17"/>
      <c r="DQY1188" s="17"/>
      <c r="DQZ1188" s="17"/>
      <c r="DRA1188" s="17"/>
      <c r="DRB1188" s="17"/>
      <c r="DRC1188" s="17"/>
      <c r="DRD1188" s="17"/>
      <c r="DRE1188" s="17"/>
      <c r="DRF1188" s="17"/>
      <c r="DRG1188" s="17"/>
      <c r="DRH1188" s="17"/>
      <c r="DRI1188" s="17"/>
      <c r="DRJ1188" s="17"/>
      <c r="DRK1188" s="17"/>
      <c r="DRL1188" s="17"/>
      <c r="DRM1188" s="17"/>
      <c r="DRN1188" s="17"/>
      <c r="DRO1188" s="17"/>
      <c r="DRP1188" s="17"/>
      <c r="DRQ1188" s="17"/>
      <c r="DRR1188" s="17"/>
      <c r="DRS1188" s="17"/>
      <c r="DRT1188" s="17"/>
      <c r="DRU1188" s="17"/>
      <c r="DRV1188" s="17"/>
      <c r="DRW1188" s="17"/>
      <c r="DRX1188" s="17"/>
      <c r="DRY1188" s="17"/>
      <c r="DRZ1188" s="17"/>
      <c r="DSA1188" s="17"/>
      <c r="DSB1188" s="17"/>
      <c r="DSC1188" s="17"/>
      <c r="DSD1188" s="17"/>
      <c r="DSE1188" s="17"/>
      <c r="DSF1188" s="17"/>
      <c r="DSG1188" s="17"/>
      <c r="DSH1188" s="17"/>
      <c r="DSI1188" s="17"/>
      <c r="DSJ1188" s="17"/>
      <c r="DSK1188" s="17"/>
      <c r="DSL1188" s="17"/>
      <c r="DSM1188" s="17"/>
      <c r="DSN1188" s="17"/>
      <c r="DSO1188" s="17"/>
      <c r="DSP1188" s="17"/>
      <c r="DSQ1188" s="17"/>
      <c r="DSR1188" s="17"/>
      <c r="DSS1188" s="17"/>
      <c r="DST1188" s="17"/>
      <c r="DSU1188" s="17"/>
      <c r="DSV1188" s="17"/>
      <c r="DSW1188" s="17"/>
      <c r="DSX1188" s="17"/>
      <c r="DSY1188" s="17"/>
      <c r="DSZ1188" s="17"/>
      <c r="DTA1188" s="17"/>
      <c r="DTB1188" s="17"/>
      <c r="DTC1188" s="17"/>
      <c r="DTD1188" s="17"/>
      <c r="DTE1188" s="17"/>
      <c r="DTF1188" s="17"/>
      <c r="DTG1188" s="17"/>
      <c r="DTH1188" s="17"/>
      <c r="DTI1188" s="17"/>
      <c r="DTJ1188" s="17"/>
      <c r="DTK1188" s="17"/>
      <c r="DTL1188" s="17"/>
      <c r="DTM1188" s="17"/>
      <c r="DTN1188" s="17"/>
      <c r="DTO1188" s="17"/>
      <c r="DTP1188" s="17"/>
      <c r="DTQ1188" s="17"/>
      <c r="DTR1188" s="17"/>
      <c r="DTS1188" s="17"/>
      <c r="DTT1188" s="17"/>
      <c r="DTU1188" s="17"/>
      <c r="DTV1188" s="17"/>
      <c r="DTW1188" s="17"/>
      <c r="DTX1188" s="17"/>
      <c r="DTY1188" s="17"/>
      <c r="DTZ1188" s="17"/>
      <c r="DUA1188" s="17"/>
      <c r="DUB1188" s="17"/>
      <c r="DUC1188" s="17"/>
      <c r="DUD1188" s="17"/>
      <c r="DUE1188" s="17"/>
      <c r="DUF1188" s="17"/>
      <c r="DUG1188" s="17"/>
      <c r="DUH1188" s="17"/>
      <c r="DUI1188" s="17"/>
      <c r="DUJ1188" s="17"/>
      <c r="DUK1188" s="17"/>
      <c r="DUL1188" s="17"/>
      <c r="DUM1188" s="17"/>
      <c r="DUN1188" s="17"/>
      <c r="DUO1188" s="17"/>
      <c r="DUP1188" s="17"/>
      <c r="DUQ1188" s="17"/>
      <c r="DUR1188" s="17"/>
      <c r="DUS1188" s="17"/>
      <c r="DUT1188" s="17"/>
      <c r="DUU1188" s="17"/>
      <c r="DUV1188" s="17"/>
      <c r="DUW1188" s="17"/>
      <c r="DUX1188" s="17"/>
      <c r="DUY1188" s="17"/>
      <c r="DUZ1188" s="17"/>
      <c r="DVA1188" s="17"/>
      <c r="DVB1188" s="17"/>
      <c r="DVC1188" s="17"/>
      <c r="DVD1188" s="17"/>
      <c r="DVE1188" s="17"/>
      <c r="DVF1188" s="17"/>
      <c r="DVG1188" s="17"/>
      <c r="DVH1188" s="17"/>
      <c r="DVI1188" s="17"/>
      <c r="DVJ1188" s="17"/>
      <c r="DVK1188" s="17"/>
      <c r="DVL1188" s="17"/>
      <c r="DVM1188" s="17"/>
      <c r="DVN1188" s="17"/>
      <c r="DVO1188" s="17"/>
      <c r="DVP1188" s="17"/>
      <c r="DVQ1188" s="17"/>
      <c r="DVR1188" s="17"/>
      <c r="DVS1188" s="17"/>
      <c r="DVT1188" s="17"/>
      <c r="DVU1188" s="17"/>
      <c r="DVV1188" s="17"/>
      <c r="DVW1188" s="17"/>
      <c r="DVX1188" s="17"/>
      <c r="DVY1188" s="17"/>
      <c r="DVZ1188" s="17"/>
      <c r="DWA1188" s="17"/>
      <c r="DWB1188" s="17"/>
      <c r="DWC1188" s="17"/>
      <c r="DWD1188" s="17"/>
      <c r="DWE1188" s="17"/>
      <c r="DWF1188" s="17"/>
      <c r="DWG1188" s="17"/>
      <c r="DWH1188" s="17"/>
      <c r="DWI1188" s="17"/>
      <c r="DWJ1188" s="17"/>
      <c r="DWK1188" s="17"/>
      <c r="DWL1188" s="17"/>
      <c r="DWM1188" s="17"/>
      <c r="DWN1188" s="17"/>
      <c r="DWO1188" s="17"/>
      <c r="DWP1188" s="17"/>
      <c r="DWQ1188" s="17"/>
      <c r="DWR1188" s="17"/>
      <c r="DWS1188" s="17"/>
      <c r="DWT1188" s="17"/>
      <c r="DWU1188" s="17"/>
      <c r="DWV1188" s="17"/>
      <c r="DWW1188" s="17"/>
      <c r="DWX1188" s="17"/>
      <c r="DWY1188" s="17"/>
      <c r="DWZ1188" s="17"/>
      <c r="DXA1188" s="17"/>
      <c r="DXB1188" s="17"/>
      <c r="DXC1188" s="17"/>
      <c r="DXD1188" s="17"/>
      <c r="DXE1188" s="17"/>
      <c r="DXF1188" s="17"/>
      <c r="DXG1188" s="17"/>
      <c r="DXH1188" s="17"/>
      <c r="DXI1188" s="17"/>
      <c r="DXJ1188" s="17"/>
      <c r="DXK1188" s="17"/>
      <c r="DXL1188" s="17"/>
      <c r="DXM1188" s="17"/>
      <c r="DXN1188" s="17"/>
      <c r="DXO1188" s="17"/>
      <c r="DXP1188" s="17"/>
      <c r="DXQ1188" s="17"/>
      <c r="DXR1188" s="17"/>
      <c r="DXS1188" s="17"/>
      <c r="DXT1188" s="17"/>
      <c r="DXU1188" s="17"/>
      <c r="DXV1188" s="17"/>
      <c r="DXW1188" s="17"/>
      <c r="DXX1188" s="17"/>
      <c r="DXY1188" s="17"/>
      <c r="DXZ1188" s="17"/>
      <c r="DYA1188" s="17"/>
      <c r="DYB1188" s="17"/>
      <c r="DYC1188" s="17"/>
      <c r="DYD1188" s="17"/>
      <c r="DYE1188" s="17"/>
      <c r="DYF1188" s="17"/>
      <c r="DYG1188" s="17"/>
      <c r="DYH1188" s="17"/>
      <c r="DYI1188" s="17"/>
      <c r="DYJ1188" s="17"/>
      <c r="DYK1188" s="17"/>
      <c r="DYL1188" s="17"/>
      <c r="DYM1188" s="17"/>
      <c r="DYN1188" s="17"/>
      <c r="DYO1188" s="17"/>
      <c r="DYP1188" s="17"/>
      <c r="DYQ1188" s="17"/>
      <c r="DYR1188" s="17"/>
      <c r="DYS1188" s="17"/>
      <c r="DYT1188" s="17"/>
      <c r="DYU1188" s="17"/>
      <c r="DYV1188" s="17"/>
      <c r="DYW1188" s="17"/>
      <c r="DYX1188" s="17"/>
      <c r="DYY1188" s="17"/>
      <c r="DYZ1188" s="17"/>
      <c r="DZA1188" s="17"/>
      <c r="DZB1188" s="17"/>
      <c r="DZC1188" s="17"/>
      <c r="DZD1188" s="17"/>
      <c r="DZE1188" s="17"/>
      <c r="DZF1188" s="17"/>
      <c r="DZG1188" s="17"/>
      <c r="DZH1188" s="17"/>
      <c r="DZI1188" s="17"/>
      <c r="DZJ1188" s="17"/>
      <c r="DZK1188" s="17"/>
      <c r="DZL1188" s="17"/>
      <c r="DZM1188" s="17"/>
      <c r="DZN1188" s="17"/>
      <c r="DZO1188" s="17"/>
      <c r="DZP1188" s="17"/>
      <c r="DZQ1188" s="17"/>
      <c r="DZR1188" s="17"/>
      <c r="DZS1188" s="17"/>
      <c r="DZT1188" s="17"/>
      <c r="DZU1188" s="17"/>
      <c r="DZV1188" s="17"/>
      <c r="DZW1188" s="17"/>
      <c r="DZX1188" s="17"/>
      <c r="DZY1188" s="17"/>
      <c r="DZZ1188" s="17"/>
      <c r="EAA1188" s="17"/>
      <c r="EAB1188" s="17"/>
      <c r="EAC1188" s="17"/>
      <c r="EAD1188" s="17"/>
      <c r="EAE1188" s="17"/>
      <c r="EAF1188" s="17"/>
      <c r="EAG1188" s="17"/>
      <c r="EAH1188" s="17"/>
      <c r="EAI1188" s="17"/>
      <c r="EAJ1188" s="17"/>
      <c r="EAK1188" s="17"/>
      <c r="EAL1188" s="17"/>
      <c r="EAM1188" s="17"/>
      <c r="EAN1188" s="17"/>
      <c r="EAO1188" s="17"/>
      <c r="EAP1188" s="17"/>
      <c r="EAQ1188" s="17"/>
      <c r="EAR1188" s="17"/>
      <c r="EAS1188" s="17"/>
      <c r="EAT1188" s="17"/>
      <c r="EAU1188" s="17"/>
      <c r="EAV1188" s="17"/>
      <c r="EAW1188" s="17"/>
      <c r="EAX1188" s="17"/>
      <c r="EAY1188" s="17"/>
      <c r="EAZ1188" s="17"/>
      <c r="EBA1188" s="17"/>
      <c r="EBB1188" s="17"/>
      <c r="EBC1188" s="17"/>
      <c r="EBD1188" s="17"/>
      <c r="EBE1188" s="17"/>
      <c r="EBF1188" s="17"/>
      <c r="EBG1188" s="17"/>
      <c r="EBH1188" s="17"/>
      <c r="EBI1188" s="17"/>
      <c r="EBJ1188" s="17"/>
      <c r="EBK1188" s="17"/>
      <c r="EBL1188" s="17"/>
      <c r="EBM1188" s="17"/>
      <c r="EBN1188" s="17"/>
      <c r="EBO1188" s="17"/>
      <c r="EBP1188" s="17"/>
      <c r="EBQ1188" s="17"/>
      <c r="EBR1188" s="17"/>
      <c r="EBS1188" s="17"/>
      <c r="EBT1188" s="17"/>
      <c r="EBU1188" s="17"/>
      <c r="EBV1188" s="17"/>
      <c r="EBW1188" s="17"/>
      <c r="EBX1188" s="17"/>
      <c r="EBY1188" s="17"/>
      <c r="EBZ1188" s="17"/>
      <c r="ECA1188" s="17"/>
      <c r="ECB1188" s="17"/>
      <c r="ECC1188" s="17"/>
      <c r="ECD1188" s="17"/>
      <c r="ECE1188" s="17"/>
      <c r="ECF1188" s="17"/>
      <c r="ECG1188" s="17"/>
      <c r="ECH1188" s="17"/>
      <c r="ECI1188" s="17"/>
      <c r="ECJ1188" s="17"/>
      <c r="ECK1188" s="17"/>
      <c r="ECL1188" s="17"/>
      <c r="ECM1188" s="17"/>
      <c r="ECN1188" s="17"/>
      <c r="ECO1188" s="17"/>
      <c r="ECP1188" s="17"/>
      <c r="ECQ1188" s="17"/>
      <c r="ECR1188" s="17"/>
      <c r="ECS1188" s="17"/>
      <c r="ECT1188" s="17"/>
      <c r="ECU1188" s="17"/>
      <c r="ECV1188" s="17"/>
      <c r="ECW1188" s="17"/>
      <c r="ECX1188" s="17"/>
      <c r="ECY1188" s="17"/>
      <c r="ECZ1188" s="17"/>
      <c r="EDA1188" s="17"/>
      <c r="EDB1188" s="17"/>
      <c r="EDC1188" s="17"/>
      <c r="EDD1188" s="17"/>
      <c r="EDE1188" s="17"/>
      <c r="EDF1188" s="17"/>
      <c r="EDG1188" s="17"/>
      <c r="EDH1188" s="17"/>
      <c r="EDI1188" s="17"/>
      <c r="EDJ1188" s="17"/>
      <c r="EDK1188" s="17"/>
      <c r="EDL1188" s="17"/>
      <c r="EDM1188" s="17"/>
      <c r="EDN1188" s="17"/>
      <c r="EDO1188" s="17"/>
      <c r="EDP1188" s="17"/>
      <c r="EDQ1188" s="17"/>
      <c r="EDR1188" s="17"/>
      <c r="EDS1188" s="17"/>
      <c r="EDT1188" s="17"/>
      <c r="EDU1188" s="17"/>
      <c r="EDV1188" s="17"/>
      <c r="EDW1188" s="17"/>
      <c r="EDX1188" s="17"/>
      <c r="EDY1188" s="17"/>
      <c r="EDZ1188" s="17"/>
      <c r="EEA1188" s="17"/>
      <c r="EEB1188" s="17"/>
      <c r="EEC1188" s="17"/>
      <c r="EED1188" s="17"/>
      <c r="EEE1188" s="17"/>
      <c r="EEF1188" s="17"/>
      <c r="EEG1188" s="17"/>
      <c r="EEH1188" s="17"/>
      <c r="EEI1188" s="17"/>
      <c r="EEJ1188" s="17"/>
      <c r="EEK1188" s="17"/>
      <c r="EEL1188" s="17"/>
      <c r="EEM1188" s="17"/>
      <c r="EEN1188" s="17"/>
      <c r="EEO1188" s="17"/>
      <c r="EEP1188" s="17"/>
      <c r="EEQ1188" s="17"/>
      <c r="EER1188" s="17"/>
      <c r="EES1188" s="17"/>
      <c r="EET1188" s="17"/>
      <c r="EEU1188" s="17"/>
      <c r="EEV1188" s="17"/>
      <c r="EEW1188" s="17"/>
      <c r="EEX1188" s="17"/>
      <c r="EEY1188" s="17"/>
      <c r="EEZ1188" s="17"/>
      <c r="EFA1188" s="17"/>
      <c r="EFB1188" s="17"/>
      <c r="EFC1188" s="17"/>
      <c r="EFD1188" s="17"/>
      <c r="EFE1188" s="17"/>
      <c r="EFF1188" s="17"/>
      <c r="EFG1188" s="17"/>
      <c r="EFH1188" s="17"/>
      <c r="EFI1188" s="17"/>
      <c r="EFJ1188" s="17"/>
      <c r="EFK1188" s="17"/>
      <c r="EFL1188" s="17"/>
      <c r="EFM1188" s="17"/>
      <c r="EFN1188" s="17"/>
      <c r="EFO1188" s="17"/>
      <c r="EFP1188" s="17"/>
      <c r="EFQ1188" s="17"/>
      <c r="EFR1188" s="17"/>
      <c r="EFS1188" s="17"/>
      <c r="EFT1188" s="17"/>
      <c r="EFU1188" s="17"/>
      <c r="EFV1188" s="17"/>
      <c r="EFW1188" s="17"/>
      <c r="EFX1188" s="17"/>
      <c r="EFY1188" s="17"/>
      <c r="EFZ1188" s="17"/>
      <c r="EGA1188" s="17"/>
      <c r="EGB1188" s="17"/>
      <c r="EGC1188" s="17"/>
      <c r="EGD1188" s="17"/>
      <c r="EGE1188" s="17"/>
      <c r="EGF1188" s="17"/>
      <c r="EGG1188" s="17"/>
      <c r="EGH1188" s="17"/>
      <c r="EGI1188" s="17"/>
      <c r="EGJ1188" s="17"/>
      <c r="EGK1188" s="17"/>
      <c r="EGL1188" s="17"/>
      <c r="EGM1188" s="17"/>
      <c r="EGN1188" s="17"/>
      <c r="EGO1188" s="17"/>
      <c r="EGP1188" s="17"/>
      <c r="EGQ1188" s="17"/>
      <c r="EGR1188" s="17"/>
      <c r="EGS1188" s="17"/>
      <c r="EGT1188" s="17"/>
      <c r="EGU1188" s="17"/>
      <c r="EGV1188" s="17"/>
      <c r="EGW1188" s="17"/>
      <c r="EGX1188" s="17"/>
      <c r="EGY1188" s="17"/>
      <c r="EGZ1188" s="17"/>
      <c r="EHA1188" s="17"/>
      <c r="EHB1188" s="17"/>
      <c r="EHC1188" s="17"/>
      <c r="EHD1188" s="17"/>
      <c r="EHE1188" s="17"/>
      <c r="EHF1188" s="17"/>
      <c r="EHG1188" s="17"/>
      <c r="EHH1188" s="17"/>
      <c r="EHI1188" s="17"/>
      <c r="EHJ1188" s="17"/>
      <c r="EHK1188" s="17"/>
      <c r="EHL1188" s="17"/>
      <c r="EHM1188" s="17"/>
      <c r="EHN1188" s="17"/>
      <c r="EHO1188" s="17"/>
      <c r="EHP1188" s="17"/>
      <c r="EHQ1188" s="17"/>
      <c r="EHR1188" s="17"/>
      <c r="EHS1188" s="17"/>
      <c r="EHT1188" s="17"/>
      <c r="EHU1188" s="17"/>
      <c r="EHV1188" s="17"/>
      <c r="EHW1188" s="17"/>
      <c r="EHX1188" s="17"/>
      <c r="EHY1188" s="17"/>
      <c r="EHZ1188" s="17"/>
      <c r="EIA1188" s="17"/>
      <c r="EIB1188" s="17"/>
      <c r="EIC1188" s="17"/>
      <c r="EID1188" s="17"/>
      <c r="EIE1188" s="17"/>
      <c r="EIF1188" s="17"/>
      <c r="EIG1188" s="17"/>
      <c r="EIH1188" s="17"/>
      <c r="EII1188" s="17"/>
      <c r="EIJ1188" s="17"/>
      <c r="EIK1188" s="17"/>
      <c r="EIL1188" s="17"/>
      <c r="EIM1188" s="17"/>
      <c r="EIN1188" s="17"/>
      <c r="EIO1188" s="17"/>
      <c r="EIP1188" s="17"/>
      <c r="EIQ1188" s="17"/>
      <c r="EIR1188" s="17"/>
      <c r="EIS1188" s="17"/>
      <c r="EIT1188" s="17"/>
      <c r="EIU1188" s="17"/>
      <c r="EIV1188" s="17"/>
      <c r="EIW1188" s="17"/>
      <c r="EIX1188" s="17"/>
      <c r="EIY1188" s="17"/>
      <c r="EIZ1188" s="17"/>
      <c r="EJA1188" s="17"/>
      <c r="EJB1188" s="17"/>
      <c r="EJC1188" s="17"/>
      <c r="EJD1188" s="17"/>
      <c r="EJE1188" s="17"/>
      <c r="EJF1188" s="17"/>
      <c r="EJG1188" s="17"/>
      <c r="EJH1188" s="17"/>
      <c r="EJI1188" s="17"/>
      <c r="EJJ1188" s="17"/>
      <c r="EJK1188" s="17"/>
      <c r="EJL1188" s="17"/>
      <c r="EJM1188" s="17"/>
      <c r="EJN1188" s="17"/>
      <c r="EJO1188" s="17"/>
      <c r="EJP1188" s="17"/>
      <c r="EJQ1188" s="17"/>
      <c r="EJR1188" s="17"/>
      <c r="EJS1188" s="17"/>
      <c r="EJT1188" s="17"/>
      <c r="EJU1188" s="17"/>
      <c r="EJV1188" s="17"/>
      <c r="EJW1188" s="17"/>
      <c r="EJX1188" s="17"/>
      <c r="EJY1188" s="17"/>
      <c r="EJZ1188" s="17"/>
      <c r="EKA1188" s="17"/>
      <c r="EKB1188" s="17"/>
      <c r="EKC1188" s="17"/>
      <c r="EKD1188" s="17"/>
      <c r="EKE1188" s="17"/>
      <c r="EKF1188" s="17"/>
      <c r="EKG1188" s="17"/>
      <c r="EKH1188" s="17"/>
      <c r="EKI1188" s="17"/>
      <c r="EKJ1188" s="17"/>
      <c r="EKK1188" s="17"/>
      <c r="EKL1188" s="17"/>
      <c r="EKM1188" s="17"/>
      <c r="EKN1188" s="17"/>
      <c r="EKO1188" s="17"/>
      <c r="EKP1188" s="17"/>
      <c r="EKQ1188" s="17"/>
      <c r="EKR1188" s="17"/>
      <c r="EKS1188" s="17"/>
      <c r="EKT1188" s="17"/>
      <c r="EKU1188" s="17"/>
      <c r="EKV1188" s="17"/>
      <c r="EKW1188" s="17"/>
      <c r="EKX1188" s="17"/>
      <c r="EKY1188" s="17"/>
      <c r="EKZ1188" s="17"/>
      <c r="ELA1188" s="17"/>
      <c r="ELB1188" s="17"/>
      <c r="ELC1188" s="17"/>
      <c r="ELD1188" s="17"/>
      <c r="ELE1188" s="17"/>
      <c r="ELF1188" s="17"/>
      <c r="ELG1188" s="17"/>
      <c r="ELH1188" s="17"/>
      <c r="ELI1188" s="17"/>
      <c r="ELJ1188" s="17"/>
      <c r="ELK1188" s="17"/>
      <c r="ELL1188" s="17"/>
      <c r="ELM1188" s="17"/>
      <c r="ELN1188" s="17"/>
      <c r="ELO1188" s="17"/>
      <c r="ELP1188" s="17"/>
      <c r="ELQ1188" s="17"/>
      <c r="ELR1188" s="17"/>
      <c r="ELS1188" s="17"/>
      <c r="ELT1188" s="17"/>
      <c r="ELU1188" s="17"/>
      <c r="ELV1188" s="17"/>
      <c r="ELW1188" s="17"/>
      <c r="ELX1188" s="17"/>
      <c r="ELY1188" s="17"/>
      <c r="ELZ1188" s="17"/>
      <c r="EMA1188" s="17"/>
      <c r="EMB1188" s="17"/>
      <c r="EMC1188" s="17"/>
      <c r="EMD1188" s="17"/>
      <c r="EME1188" s="17"/>
      <c r="EMF1188" s="17"/>
      <c r="EMG1188" s="17"/>
      <c r="EMH1188" s="17"/>
      <c r="EMI1188" s="17"/>
      <c r="EMJ1188" s="17"/>
      <c r="EMK1188" s="17"/>
      <c r="EML1188" s="17"/>
      <c r="EMM1188" s="17"/>
      <c r="EMN1188" s="17"/>
      <c r="EMO1188" s="17"/>
      <c r="EMP1188" s="17"/>
      <c r="EMQ1188" s="17"/>
      <c r="EMR1188" s="17"/>
      <c r="EMS1188" s="17"/>
      <c r="EMT1188" s="17"/>
      <c r="EMU1188" s="17"/>
      <c r="EMV1188" s="17"/>
      <c r="EMW1188" s="17"/>
      <c r="EMX1188" s="17"/>
      <c r="EMY1188" s="17"/>
      <c r="EMZ1188" s="17"/>
      <c r="ENA1188" s="17"/>
      <c r="ENB1188" s="17"/>
      <c r="ENC1188" s="17"/>
      <c r="END1188" s="17"/>
      <c r="ENE1188" s="17"/>
      <c r="ENF1188" s="17"/>
      <c r="ENG1188" s="17"/>
      <c r="ENH1188" s="17"/>
      <c r="ENI1188" s="17"/>
      <c r="ENJ1188" s="17"/>
      <c r="ENK1188" s="17"/>
      <c r="ENL1188" s="17"/>
      <c r="ENM1188" s="17"/>
      <c r="ENN1188" s="17"/>
      <c r="ENO1188" s="17"/>
      <c r="ENP1188" s="17"/>
      <c r="ENQ1188" s="17"/>
      <c r="ENR1188" s="17"/>
      <c r="ENS1188" s="17"/>
      <c r="ENT1188" s="17"/>
      <c r="ENU1188" s="17"/>
      <c r="ENV1188" s="17"/>
      <c r="ENW1188" s="17"/>
      <c r="ENX1188" s="17"/>
      <c r="ENY1188" s="17"/>
      <c r="ENZ1188" s="17"/>
      <c r="EOA1188" s="17"/>
      <c r="EOB1188" s="17"/>
      <c r="EOC1188" s="17"/>
      <c r="EOD1188" s="17"/>
      <c r="EOE1188" s="17"/>
      <c r="EOF1188" s="17"/>
      <c r="EOG1188" s="17"/>
      <c r="EOH1188" s="17"/>
      <c r="EOI1188" s="17"/>
      <c r="EOJ1188" s="17"/>
      <c r="EOK1188" s="17"/>
      <c r="EOL1188" s="17"/>
      <c r="EOM1188" s="17"/>
      <c r="EON1188" s="17"/>
      <c r="EOO1188" s="17"/>
      <c r="EOP1188" s="17"/>
      <c r="EOQ1188" s="17"/>
      <c r="EOR1188" s="17"/>
      <c r="EOS1188" s="17"/>
      <c r="EOT1188" s="17"/>
      <c r="EOU1188" s="17"/>
      <c r="EOV1188" s="17"/>
      <c r="EOW1188" s="17"/>
      <c r="EOX1188" s="17"/>
      <c r="EOY1188" s="17"/>
      <c r="EOZ1188" s="17"/>
      <c r="EPA1188" s="17"/>
      <c r="EPB1188" s="17"/>
      <c r="EPC1188" s="17"/>
      <c r="EPD1188" s="17"/>
      <c r="EPE1188" s="17"/>
      <c r="EPF1188" s="17"/>
      <c r="EPG1188" s="17"/>
      <c r="EPH1188" s="17"/>
      <c r="EPI1188" s="17"/>
      <c r="EPJ1188" s="17"/>
      <c r="EPK1188" s="17"/>
      <c r="EPL1188" s="17"/>
      <c r="EPM1188" s="17"/>
      <c r="EPN1188" s="17"/>
      <c r="EPO1188" s="17"/>
      <c r="EPP1188" s="17"/>
      <c r="EPQ1188" s="17"/>
      <c r="EPR1188" s="17"/>
      <c r="EPS1188" s="17"/>
      <c r="EPT1188" s="17"/>
      <c r="EPU1188" s="17"/>
      <c r="EPV1188" s="17"/>
      <c r="EPW1188" s="17"/>
      <c r="EPX1188" s="17"/>
      <c r="EPY1188" s="17"/>
      <c r="EPZ1188" s="17"/>
      <c r="EQA1188" s="17"/>
      <c r="EQB1188" s="17"/>
      <c r="EQC1188" s="17"/>
      <c r="EQD1188" s="17"/>
      <c r="EQE1188" s="17"/>
      <c r="EQF1188" s="17"/>
      <c r="EQG1188" s="17"/>
      <c r="EQH1188" s="17"/>
      <c r="EQI1188" s="17"/>
      <c r="EQJ1188" s="17"/>
      <c r="EQK1188" s="17"/>
      <c r="EQL1188" s="17"/>
      <c r="EQM1188" s="17"/>
      <c r="EQN1188" s="17"/>
      <c r="EQO1188" s="17"/>
      <c r="EQP1188" s="17"/>
      <c r="EQQ1188" s="17"/>
      <c r="EQR1188" s="17"/>
      <c r="EQS1188" s="17"/>
      <c r="EQT1188" s="17"/>
      <c r="EQU1188" s="17"/>
      <c r="EQV1188" s="17"/>
      <c r="EQW1188" s="17"/>
      <c r="EQX1188" s="17"/>
      <c r="EQY1188" s="17"/>
      <c r="EQZ1188" s="17"/>
      <c r="ERA1188" s="17"/>
      <c r="ERB1188" s="17"/>
      <c r="ERC1188" s="17"/>
      <c r="ERD1188" s="17"/>
      <c r="ERE1188" s="17"/>
      <c r="ERF1188" s="17"/>
      <c r="ERG1188" s="17"/>
      <c r="ERH1188" s="17"/>
      <c r="ERI1188" s="17"/>
      <c r="ERJ1188" s="17"/>
      <c r="ERK1188" s="17"/>
      <c r="ERL1188" s="17"/>
      <c r="ERM1188" s="17"/>
      <c r="ERN1188" s="17"/>
      <c r="ERO1188" s="17"/>
      <c r="ERP1188" s="17"/>
      <c r="ERQ1188" s="17"/>
      <c r="ERR1188" s="17"/>
      <c r="ERS1188" s="17"/>
      <c r="ERT1188" s="17"/>
      <c r="ERU1188" s="17"/>
      <c r="ERV1188" s="17"/>
      <c r="ERW1188" s="17"/>
      <c r="ERX1188" s="17"/>
      <c r="ERY1188" s="17"/>
      <c r="ERZ1188" s="17"/>
      <c r="ESA1188" s="17"/>
      <c r="ESB1188" s="17"/>
      <c r="ESC1188" s="17"/>
      <c r="ESD1188" s="17"/>
      <c r="ESE1188" s="17"/>
      <c r="ESF1188" s="17"/>
      <c r="ESG1188" s="17"/>
      <c r="ESH1188" s="17"/>
      <c r="ESI1188" s="17"/>
      <c r="ESJ1188" s="17"/>
      <c r="ESK1188" s="17"/>
      <c r="ESL1188" s="17"/>
      <c r="ESM1188" s="17"/>
      <c r="ESN1188" s="17"/>
      <c r="ESO1188" s="17"/>
      <c r="ESP1188" s="17"/>
      <c r="ESQ1188" s="17"/>
      <c r="ESR1188" s="17"/>
      <c r="ESS1188" s="17"/>
      <c r="EST1188" s="17"/>
      <c r="ESU1188" s="17"/>
      <c r="ESV1188" s="17"/>
      <c r="ESW1188" s="17"/>
      <c r="ESX1188" s="17"/>
      <c r="ESY1188" s="17"/>
      <c r="ESZ1188" s="17"/>
      <c r="ETA1188" s="17"/>
      <c r="ETB1188" s="17"/>
      <c r="ETC1188" s="17"/>
      <c r="ETD1188" s="17"/>
      <c r="ETE1188" s="17"/>
      <c r="ETF1188" s="17"/>
      <c r="ETG1188" s="17"/>
      <c r="ETH1188" s="17"/>
      <c r="ETI1188" s="17"/>
      <c r="ETJ1188" s="17"/>
      <c r="ETK1188" s="17"/>
      <c r="ETL1188" s="17"/>
      <c r="ETM1188" s="17"/>
      <c r="ETN1188" s="17"/>
      <c r="ETO1188" s="17"/>
      <c r="ETP1188" s="17"/>
      <c r="ETQ1188" s="17"/>
      <c r="ETR1188" s="17"/>
      <c r="ETS1188" s="17"/>
      <c r="ETT1188" s="17"/>
      <c r="ETU1188" s="17"/>
      <c r="ETV1188" s="17"/>
      <c r="ETW1188" s="17"/>
      <c r="ETX1188" s="17"/>
      <c r="ETY1188" s="17"/>
      <c r="ETZ1188" s="17"/>
      <c r="EUA1188" s="17"/>
      <c r="EUB1188" s="17"/>
      <c r="EUC1188" s="17"/>
      <c r="EUD1188" s="17"/>
      <c r="EUE1188" s="17"/>
      <c r="EUF1188" s="17"/>
      <c r="EUG1188" s="17"/>
      <c r="EUH1188" s="17"/>
      <c r="EUI1188" s="17"/>
      <c r="EUJ1188" s="17"/>
      <c r="EUK1188" s="17"/>
      <c r="EUL1188" s="17"/>
      <c r="EUM1188" s="17"/>
      <c r="EUN1188" s="17"/>
      <c r="EUO1188" s="17"/>
      <c r="EUP1188" s="17"/>
      <c r="EUQ1188" s="17"/>
      <c r="EUR1188" s="17"/>
      <c r="EUS1188" s="17"/>
      <c r="EUT1188" s="17"/>
      <c r="EUU1188" s="17"/>
      <c r="EUV1188" s="17"/>
      <c r="EUW1188" s="17"/>
      <c r="EUX1188" s="17"/>
      <c r="EUY1188" s="17"/>
      <c r="EUZ1188" s="17"/>
      <c r="EVA1188" s="17"/>
      <c r="EVB1188" s="17"/>
      <c r="EVC1188" s="17"/>
      <c r="EVD1188" s="17"/>
      <c r="EVE1188" s="17"/>
      <c r="EVF1188" s="17"/>
      <c r="EVG1188" s="17"/>
      <c r="EVH1188" s="17"/>
      <c r="EVI1188" s="17"/>
      <c r="EVJ1188" s="17"/>
      <c r="EVK1188" s="17"/>
      <c r="EVL1188" s="17"/>
      <c r="EVM1188" s="17"/>
      <c r="EVN1188" s="17"/>
      <c r="EVO1188" s="17"/>
      <c r="EVP1188" s="17"/>
      <c r="EVQ1188" s="17"/>
      <c r="EVR1188" s="17"/>
      <c r="EVS1188" s="17"/>
      <c r="EVT1188" s="17"/>
      <c r="EVU1188" s="17"/>
      <c r="EVV1188" s="17"/>
      <c r="EVW1188" s="17"/>
      <c r="EVX1188" s="17"/>
      <c r="EVY1188" s="17"/>
      <c r="EVZ1188" s="17"/>
      <c r="EWA1188" s="17"/>
      <c r="EWB1188" s="17"/>
      <c r="EWC1188" s="17"/>
      <c r="EWD1188" s="17"/>
      <c r="EWE1188" s="17"/>
      <c r="EWF1188" s="17"/>
      <c r="EWG1188" s="17"/>
      <c r="EWH1188" s="17"/>
      <c r="EWI1188" s="17"/>
      <c r="EWJ1188" s="17"/>
      <c r="EWK1188" s="17"/>
      <c r="EWL1188" s="17"/>
      <c r="EWM1188" s="17"/>
      <c r="EWN1188" s="17"/>
      <c r="EWO1188" s="17"/>
      <c r="EWP1188" s="17"/>
      <c r="EWQ1188" s="17"/>
      <c r="EWR1188" s="17"/>
      <c r="EWS1188" s="17"/>
      <c r="EWT1188" s="17"/>
      <c r="EWU1188" s="17"/>
      <c r="EWV1188" s="17"/>
      <c r="EWW1188" s="17"/>
      <c r="EWX1188" s="17"/>
      <c r="EWY1188" s="17"/>
      <c r="EWZ1188" s="17"/>
      <c r="EXA1188" s="17"/>
      <c r="EXB1188" s="17"/>
      <c r="EXC1188" s="17"/>
      <c r="EXD1188" s="17"/>
      <c r="EXE1188" s="17"/>
      <c r="EXF1188" s="17"/>
      <c r="EXG1188" s="17"/>
      <c r="EXH1188" s="17"/>
      <c r="EXI1188" s="17"/>
      <c r="EXJ1188" s="17"/>
      <c r="EXK1188" s="17"/>
      <c r="EXL1188" s="17"/>
      <c r="EXM1188" s="17"/>
      <c r="EXN1188" s="17"/>
      <c r="EXO1188" s="17"/>
      <c r="EXP1188" s="17"/>
      <c r="EXQ1188" s="17"/>
      <c r="EXR1188" s="17"/>
      <c r="EXS1188" s="17"/>
      <c r="EXT1188" s="17"/>
      <c r="EXU1188" s="17"/>
      <c r="EXV1188" s="17"/>
      <c r="EXW1188" s="17"/>
      <c r="EXX1188" s="17"/>
      <c r="EXY1188" s="17"/>
      <c r="EXZ1188" s="17"/>
      <c r="EYA1188" s="17"/>
      <c r="EYB1188" s="17"/>
      <c r="EYC1188" s="17"/>
      <c r="EYD1188" s="17"/>
      <c r="EYE1188" s="17"/>
      <c r="EYF1188" s="17"/>
      <c r="EYG1188" s="17"/>
      <c r="EYH1188" s="17"/>
      <c r="EYI1188" s="17"/>
      <c r="EYJ1188" s="17"/>
      <c r="EYK1188" s="17"/>
      <c r="EYL1188" s="17"/>
      <c r="EYM1188" s="17"/>
      <c r="EYN1188" s="17"/>
      <c r="EYO1188" s="17"/>
      <c r="EYP1188" s="17"/>
      <c r="EYQ1188" s="17"/>
      <c r="EYR1188" s="17"/>
      <c r="EYS1188" s="17"/>
      <c r="EYT1188" s="17"/>
      <c r="EYU1188" s="17"/>
      <c r="EYV1188" s="17"/>
      <c r="EYW1188" s="17"/>
      <c r="EYX1188" s="17"/>
      <c r="EYY1188" s="17"/>
      <c r="EYZ1188" s="17"/>
      <c r="EZA1188" s="17"/>
      <c r="EZB1188" s="17"/>
      <c r="EZC1188" s="17"/>
      <c r="EZD1188" s="17"/>
      <c r="EZE1188" s="17"/>
      <c r="EZF1188" s="17"/>
      <c r="EZG1188" s="17"/>
      <c r="EZH1188" s="17"/>
      <c r="EZI1188" s="17"/>
      <c r="EZJ1188" s="17"/>
      <c r="EZK1188" s="17"/>
      <c r="EZL1188" s="17"/>
      <c r="EZM1188" s="17"/>
      <c r="EZN1188" s="17"/>
      <c r="EZO1188" s="17"/>
      <c r="EZP1188" s="17"/>
      <c r="EZQ1188" s="17"/>
      <c r="EZR1188" s="17"/>
      <c r="EZS1188" s="17"/>
      <c r="EZT1188" s="17"/>
      <c r="EZU1188" s="17"/>
      <c r="EZV1188" s="17"/>
      <c r="EZW1188" s="17"/>
      <c r="EZX1188" s="17"/>
      <c r="EZY1188" s="17"/>
      <c r="EZZ1188" s="17"/>
      <c r="FAA1188" s="17"/>
      <c r="FAB1188" s="17"/>
      <c r="FAC1188" s="17"/>
      <c r="FAD1188" s="17"/>
      <c r="FAE1188" s="17"/>
      <c r="FAF1188" s="17"/>
      <c r="FAG1188" s="17"/>
      <c r="FAH1188" s="17"/>
      <c r="FAI1188" s="17"/>
      <c r="FAJ1188" s="17"/>
      <c r="FAK1188" s="17"/>
      <c r="FAL1188" s="17"/>
      <c r="FAM1188" s="17"/>
      <c r="FAN1188" s="17"/>
      <c r="FAO1188" s="17"/>
      <c r="FAP1188" s="17"/>
      <c r="FAQ1188" s="17"/>
      <c r="FAR1188" s="17"/>
      <c r="FAS1188" s="17"/>
      <c r="FAT1188" s="17"/>
      <c r="FAU1188" s="17"/>
      <c r="FAV1188" s="17"/>
      <c r="FAW1188" s="17"/>
      <c r="FAX1188" s="17"/>
      <c r="FAY1188" s="17"/>
      <c r="FAZ1188" s="17"/>
      <c r="FBA1188" s="17"/>
      <c r="FBB1188" s="17"/>
      <c r="FBC1188" s="17"/>
      <c r="FBD1188" s="17"/>
      <c r="FBE1188" s="17"/>
      <c r="FBF1188" s="17"/>
      <c r="FBG1188" s="17"/>
      <c r="FBH1188" s="17"/>
      <c r="FBI1188" s="17"/>
      <c r="FBJ1188" s="17"/>
      <c r="FBK1188" s="17"/>
      <c r="FBL1188" s="17"/>
      <c r="FBM1188" s="17"/>
      <c r="FBN1188" s="17"/>
      <c r="FBO1188" s="17"/>
      <c r="FBP1188" s="17"/>
      <c r="FBQ1188" s="17"/>
      <c r="FBR1188" s="17"/>
      <c r="FBS1188" s="17"/>
      <c r="FBT1188" s="17"/>
      <c r="FBU1188" s="17"/>
      <c r="FBV1188" s="17"/>
      <c r="FBW1188" s="17"/>
      <c r="FBX1188" s="17"/>
      <c r="FBY1188" s="17"/>
      <c r="FBZ1188" s="17"/>
      <c r="FCA1188" s="17"/>
      <c r="FCB1188" s="17"/>
      <c r="FCC1188" s="17"/>
      <c r="FCD1188" s="17"/>
      <c r="FCE1188" s="17"/>
      <c r="FCF1188" s="17"/>
      <c r="FCG1188" s="17"/>
      <c r="FCH1188" s="17"/>
      <c r="FCI1188" s="17"/>
      <c r="FCJ1188" s="17"/>
      <c r="FCK1188" s="17"/>
      <c r="FCL1188" s="17"/>
      <c r="FCM1188" s="17"/>
      <c r="FCN1188" s="17"/>
      <c r="FCO1188" s="17"/>
      <c r="FCP1188" s="17"/>
      <c r="FCQ1188" s="17"/>
      <c r="FCR1188" s="17"/>
      <c r="FCS1188" s="17"/>
      <c r="FCT1188" s="17"/>
      <c r="FCU1188" s="17"/>
      <c r="FCV1188" s="17"/>
      <c r="FCW1188" s="17"/>
      <c r="FCX1188" s="17"/>
      <c r="FCY1188" s="17"/>
      <c r="FCZ1188" s="17"/>
      <c r="FDA1188" s="17"/>
      <c r="FDB1188" s="17"/>
      <c r="FDC1188" s="17"/>
      <c r="FDD1188" s="17"/>
      <c r="FDE1188" s="17"/>
      <c r="FDF1188" s="17"/>
      <c r="FDG1188" s="17"/>
      <c r="FDH1188" s="17"/>
      <c r="FDI1188" s="17"/>
      <c r="FDJ1188" s="17"/>
      <c r="FDK1188" s="17"/>
      <c r="FDL1188" s="17"/>
      <c r="FDM1188" s="17"/>
      <c r="FDN1188" s="17"/>
      <c r="FDO1188" s="17"/>
      <c r="FDP1188" s="17"/>
      <c r="FDQ1188" s="17"/>
      <c r="FDR1188" s="17"/>
      <c r="FDS1188" s="17"/>
      <c r="FDT1188" s="17"/>
      <c r="FDU1188" s="17"/>
      <c r="FDV1188" s="17"/>
      <c r="FDW1188" s="17"/>
      <c r="FDX1188" s="17"/>
      <c r="FDY1188" s="17"/>
      <c r="FDZ1188" s="17"/>
      <c r="FEA1188" s="17"/>
      <c r="FEB1188" s="17"/>
      <c r="FEC1188" s="17"/>
      <c r="FED1188" s="17"/>
      <c r="FEE1188" s="17"/>
      <c r="FEF1188" s="17"/>
      <c r="FEG1188" s="17"/>
      <c r="FEH1188" s="17"/>
      <c r="FEI1188" s="17"/>
      <c r="FEJ1188" s="17"/>
      <c r="FEK1188" s="17"/>
      <c r="FEL1188" s="17"/>
      <c r="FEM1188" s="17"/>
      <c r="FEN1188" s="17"/>
      <c r="FEO1188" s="17"/>
      <c r="FEP1188" s="17"/>
      <c r="FEQ1188" s="17"/>
      <c r="FER1188" s="17"/>
      <c r="FES1188" s="17"/>
      <c r="FET1188" s="17"/>
      <c r="FEU1188" s="17"/>
      <c r="FEV1188" s="17"/>
      <c r="FEW1188" s="17"/>
      <c r="FEX1188" s="17"/>
      <c r="FEY1188" s="17"/>
      <c r="FEZ1188" s="17"/>
      <c r="FFA1188" s="17"/>
      <c r="FFB1188" s="17"/>
      <c r="FFC1188" s="17"/>
      <c r="FFD1188" s="17"/>
      <c r="FFE1188" s="17"/>
      <c r="FFF1188" s="17"/>
      <c r="FFG1188" s="17"/>
      <c r="FFH1188" s="17"/>
      <c r="FFI1188" s="17"/>
      <c r="FFJ1188" s="17"/>
      <c r="FFK1188" s="17"/>
      <c r="FFL1188" s="17"/>
      <c r="FFM1188" s="17"/>
      <c r="FFN1188" s="17"/>
      <c r="FFO1188" s="17"/>
      <c r="FFP1188" s="17"/>
      <c r="FFQ1188" s="17"/>
      <c r="FFR1188" s="17"/>
      <c r="FFS1188" s="17"/>
      <c r="FFT1188" s="17"/>
      <c r="FFU1188" s="17"/>
      <c r="FFV1188" s="17"/>
      <c r="FFW1188" s="17"/>
      <c r="FFX1188" s="17"/>
      <c r="FFY1188" s="17"/>
      <c r="FFZ1188" s="17"/>
      <c r="FGA1188" s="17"/>
      <c r="FGB1188" s="17"/>
      <c r="FGC1188" s="17"/>
      <c r="FGD1188" s="17"/>
      <c r="FGE1188" s="17"/>
      <c r="FGF1188" s="17"/>
      <c r="FGG1188" s="17"/>
      <c r="FGH1188" s="17"/>
      <c r="FGI1188" s="17"/>
      <c r="FGJ1188" s="17"/>
      <c r="FGK1188" s="17"/>
      <c r="FGL1188" s="17"/>
      <c r="FGM1188" s="17"/>
      <c r="FGN1188" s="17"/>
      <c r="FGO1188" s="17"/>
      <c r="FGP1188" s="17"/>
      <c r="FGQ1188" s="17"/>
      <c r="FGR1188" s="17"/>
      <c r="FGS1188" s="17"/>
      <c r="FGT1188" s="17"/>
      <c r="FGU1188" s="17"/>
      <c r="FGV1188" s="17"/>
      <c r="FGW1188" s="17"/>
      <c r="FGX1188" s="17"/>
      <c r="FGY1188" s="17"/>
      <c r="FGZ1188" s="17"/>
      <c r="FHA1188" s="17"/>
      <c r="FHB1188" s="17"/>
      <c r="FHC1188" s="17"/>
      <c r="FHD1188" s="17"/>
      <c r="FHE1188" s="17"/>
      <c r="FHF1188" s="17"/>
      <c r="FHG1188" s="17"/>
      <c r="FHH1188" s="17"/>
      <c r="FHI1188" s="17"/>
      <c r="FHJ1188" s="17"/>
      <c r="FHK1188" s="17"/>
      <c r="FHL1188" s="17"/>
      <c r="FHM1188" s="17"/>
      <c r="FHN1188" s="17"/>
      <c r="FHO1188" s="17"/>
      <c r="FHP1188" s="17"/>
      <c r="FHQ1188" s="17"/>
      <c r="FHR1188" s="17"/>
      <c r="FHS1188" s="17"/>
      <c r="FHT1188" s="17"/>
      <c r="FHU1188" s="17"/>
      <c r="FHV1188" s="17"/>
      <c r="FHW1188" s="17"/>
      <c r="FHX1188" s="17"/>
      <c r="FHY1188" s="17"/>
      <c r="FHZ1188" s="17"/>
      <c r="FIA1188" s="17"/>
      <c r="FIB1188" s="17"/>
      <c r="FIC1188" s="17"/>
      <c r="FID1188" s="17"/>
      <c r="FIE1188" s="17"/>
      <c r="FIF1188" s="17"/>
      <c r="FIG1188" s="17"/>
      <c r="FIH1188" s="17"/>
      <c r="FII1188" s="17"/>
      <c r="FIJ1188" s="17"/>
      <c r="FIK1188" s="17"/>
      <c r="FIL1188" s="17"/>
      <c r="FIM1188" s="17"/>
      <c r="FIN1188" s="17"/>
      <c r="FIO1188" s="17"/>
      <c r="FIP1188" s="17"/>
      <c r="FIQ1188" s="17"/>
      <c r="FIR1188" s="17"/>
      <c r="FIS1188" s="17"/>
      <c r="FIT1188" s="17"/>
      <c r="FIU1188" s="17"/>
      <c r="FIV1188" s="17"/>
      <c r="FIW1188" s="17"/>
      <c r="FIX1188" s="17"/>
      <c r="FIY1188" s="17"/>
      <c r="FIZ1188" s="17"/>
      <c r="FJA1188" s="17"/>
      <c r="FJB1188" s="17"/>
      <c r="FJC1188" s="17"/>
      <c r="FJD1188" s="17"/>
      <c r="FJE1188" s="17"/>
      <c r="FJF1188" s="17"/>
      <c r="FJG1188" s="17"/>
      <c r="FJH1188" s="17"/>
      <c r="FJI1188" s="17"/>
      <c r="FJJ1188" s="17"/>
      <c r="FJK1188" s="17"/>
      <c r="FJL1188" s="17"/>
      <c r="FJM1188" s="17"/>
      <c r="FJN1188" s="17"/>
      <c r="FJO1188" s="17"/>
      <c r="FJP1188" s="17"/>
      <c r="FJQ1188" s="17"/>
      <c r="FJR1188" s="17"/>
      <c r="FJS1188" s="17"/>
      <c r="FJT1188" s="17"/>
      <c r="FJU1188" s="17"/>
      <c r="FJV1188" s="17"/>
      <c r="FJW1188" s="17"/>
      <c r="FJX1188" s="17"/>
      <c r="FJY1188" s="17"/>
      <c r="FJZ1188" s="17"/>
      <c r="FKA1188" s="17"/>
      <c r="FKB1188" s="17"/>
      <c r="FKC1188" s="17"/>
      <c r="FKD1188" s="17"/>
      <c r="FKE1188" s="17"/>
      <c r="FKF1188" s="17"/>
      <c r="FKG1188" s="17"/>
      <c r="FKH1188" s="17"/>
      <c r="FKI1188" s="17"/>
      <c r="FKJ1188" s="17"/>
      <c r="FKK1188" s="17"/>
      <c r="FKL1188" s="17"/>
      <c r="FKM1188" s="17"/>
      <c r="FKN1188" s="17"/>
      <c r="FKO1188" s="17"/>
      <c r="FKP1188" s="17"/>
      <c r="FKQ1188" s="17"/>
      <c r="FKR1188" s="17"/>
      <c r="FKS1188" s="17"/>
      <c r="FKT1188" s="17"/>
      <c r="FKU1188" s="17"/>
      <c r="FKV1188" s="17"/>
      <c r="FKW1188" s="17"/>
      <c r="FKX1188" s="17"/>
      <c r="FKY1188" s="17"/>
      <c r="FKZ1188" s="17"/>
      <c r="FLA1188" s="17"/>
      <c r="FLB1188" s="17"/>
      <c r="FLC1188" s="17"/>
      <c r="FLD1188" s="17"/>
      <c r="FLE1188" s="17"/>
      <c r="FLF1188" s="17"/>
      <c r="FLG1188" s="17"/>
      <c r="FLH1188" s="17"/>
      <c r="FLI1188" s="17"/>
      <c r="FLJ1188" s="17"/>
      <c r="FLK1188" s="17"/>
      <c r="FLL1188" s="17"/>
      <c r="FLM1188" s="17"/>
      <c r="FLN1188" s="17"/>
      <c r="FLO1188" s="17"/>
      <c r="FLP1188" s="17"/>
      <c r="FLQ1188" s="17"/>
      <c r="FLR1188" s="17"/>
      <c r="FLS1188" s="17"/>
      <c r="FLT1188" s="17"/>
      <c r="FLU1188" s="17"/>
      <c r="FLV1188" s="17"/>
      <c r="FLW1188" s="17"/>
      <c r="FLX1188" s="17"/>
      <c r="FLY1188" s="17"/>
      <c r="FLZ1188" s="17"/>
      <c r="FMA1188" s="17"/>
      <c r="FMB1188" s="17"/>
      <c r="FMC1188" s="17"/>
      <c r="FMD1188" s="17"/>
      <c r="FME1188" s="17"/>
      <c r="FMF1188" s="17"/>
      <c r="FMG1188" s="17"/>
      <c r="FMH1188" s="17"/>
      <c r="FMI1188" s="17"/>
      <c r="FMJ1188" s="17"/>
      <c r="FMK1188" s="17"/>
      <c r="FML1188" s="17"/>
      <c r="FMM1188" s="17"/>
      <c r="FMN1188" s="17"/>
      <c r="FMO1188" s="17"/>
      <c r="FMP1188" s="17"/>
      <c r="FMQ1188" s="17"/>
      <c r="FMR1188" s="17"/>
      <c r="FMS1188" s="17"/>
      <c r="FMT1188" s="17"/>
      <c r="FMU1188" s="17"/>
      <c r="FMV1188" s="17"/>
      <c r="FMW1188" s="17"/>
      <c r="FMX1188" s="17"/>
      <c r="FMY1188" s="17"/>
      <c r="FMZ1188" s="17"/>
      <c r="FNA1188" s="17"/>
      <c r="FNB1188" s="17"/>
      <c r="FNC1188" s="17"/>
      <c r="FND1188" s="17"/>
      <c r="FNE1188" s="17"/>
      <c r="FNF1188" s="17"/>
      <c r="FNG1188" s="17"/>
      <c r="FNH1188" s="17"/>
      <c r="FNI1188" s="17"/>
      <c r="FNJ1188" s="17"/>
      <c r="FNK1188" s="17"/>
      <c r="FNL1188" s="17"/>
      <c r="FNM1188" s="17"/>
      <c r="FNN1188" s="17"/>
      <c r="FNO1188" s="17"/>
      <c r="FNP1188" s="17"/>
      <c r="FNQ1188" s="17"/>
      <c r="FNR1188" s="17"/>
      <c r="FNS1188" s="17"/>
      <c r="FNT1188" s="17"/>
      <c r="FNU1188" s="17"/>
      <c r="FNV1188" s="17"/>
      <c r="FNW1188" s="17"/>
      <c r="FNX1188" s="17"/>
      <c r="FNY1188" s="17"/>
      <c r="FNZ1188" s="17"/>
      <c r="FOA1188" s="17"/>
      <c r="FOB1188" s="17"/>
      <c r="FOC1188" s="17"/>
      <c r="FOD1188" s="17"/>
      <c r="FOE1188" s="17"/>
      <c r="FOF1188" s="17"/>
      <c r="FOG1188" s="17"/>
      <c r="FOH1188" s="17"/>
      <c r="FOI1188" s="17"/>
      <c r="FOJ1188" s="17"/>
      <c r="FOK1188" s="17"/>
      <c r="FOL1188" s="17"/>
      <c r="FOM1188" s="17"/>
      <c r="FON1188" s="17"/>
      <c r="FOO1188" s="17"/>
      <c r="FOP1188" s="17"/>
      <c r="FOQ1188" s="17"/>
      <c r="FOR1188" s="17"/>
      <c r="FOS1188" s="17"/>
      <c r="FOT1188" s="17"/>
      <c r="FOU1188" s="17"/>
      <c r="FOV1188" s="17"/>
      <c r="FOW1188" s="17"/>
      <c r="FOX1188" s="17"/>
      <c r="FOY1188" s="17"/>
      <c r="FOZ1188" s="17"/>
      <c r="FPA1188" s="17"/>
      <c r="FPB1188" s="17"/>
      <c r="FPC1188" s="17"/>
      <c r="FPD1188" s="17"/>
      <c r="FPE1188" s="17"/>
      <c r="FPF1188" s="17"/>
      <c r="FPG1188" s="17"/>
      <c r="FPH1188" s="17"/>
      <c r="FPI1188" s="17"/>
      <c r="FPJ1188" s="17"/>
      <c r="FPK1188" s="17"/>
      <c r="FPL1188" s="17"/>
      <c r="FPM1188" s="17"/>
      <c r="FPN1188" s="17"/>
      <c r="FPO1188" s="17"/>
      <c r="FPP1188" s="17"/>
      <c r="FPQ1188" s="17"/>
      <c r="FPR1188" s="17"/>
      <c r="FPS1188" s="17"/>
      <c r="FPT1188" s="17"/>
      <c r="FPU1188" s="17"/>
      <c r="FPV1188" s="17"/>
      <c r="FPW1188" s="17"/>
      <c r="FPX1188" s="17"/>
      <c r="FPY1188" s="17"/>
      <c r="FPZ1188" s="17"/>
      <c r="FQA1188" s="17"/>
      <c r="FQB1188" s="17"/>
      <c r="FQC1188" s="17"/>
      <c r="FQD1188" s="17"/>
      <c r="FQE1188" s="17"/>
      <c r="FQF1188" s="17"/>
      <c r="FQG1188" s="17"/>
      <c r="FQH1188" s="17"/>
      <c r="FQI1188" s="17"/>
      <c r="FQJ1188" s="17"/>
      <c r="FQK1188" s="17"/>
      <c r="FQL1188" s="17"/>
      <c r="FQM1188" s="17"/>
      <c r="FQN1188" s="17"/>
      <c r="FQO1188" s="17"/>
      <c r="FQP1188" s="17"/>
      <c r="FQQ1188" s="17"/>
      <c r="FQR1188" s="17"/>
      <c r="FQS1188" s="17"/>
      <c r="FQT1188" s="17"/>
      <c r="FQU1188" s="17"/>
      <c r="FQV1188" s="17"/>
      <c r="FQW1188" s="17"/>
      <c r="FQX1188" s="17"/>
      <c r="FQY1188" s="17"/>
      <c r="FQZ1188" s="17"/>
      <c r="FRA1188" s="17"/>
      <c r="FRB1188" s="17"/>
      <c r="FRC1188" s="17"/>
      <c r="FRD1188" s="17"/>
      <c r="FRE1188" s="17"/>
      <c r="FRF1188" s="17"/>
      <c r="FRG1188" s="17"/>
      <c r="FRH1188" s="17"/>
      <c r="FRI1188" s="17"/>
      <c r="FRJ1188" s="17"/>
      <c r="FRK1188" s="17"/>
      <c r="FRL1188" s="17"/>
      <c r="FRM1188" s="17"/>
      <c r="FRN1188" s="17"/>
      <c r="FRO1188" s="17"/>
      <c r="FRP1188" s="17"/>
      <c r="FRQ1188" s="17"/>
      <c r="FRR1188" s="17"/>
      <c r="FRS1188" s="17"/>
      <c r="FRT1188" s="17"/>
      <c r="FRU1188" s="17"/>
      <c r="FRV1188" s="17"/>
      <c r="FRW1188" s="17"/>
      <c r="FRX1188" s="17"/>
      <c r="FRY1188" s="17"/>
      <c r="FRZ1188" s="17"/>
      <c r="FSA1188" s="17"/>
      <c r="FSB1188" s="17"/>
      <c r="FSC1188" s="17"/>
      <c r="FSD1188" s="17"/>
      <c r="FSE1188" s="17"/>
      <c r="FSF1188" s="17"/>
      <c r="FSG1188" s="17"/>
      <c r="FSH1188" s="17"/>
      <c r="FSI1188" s="17"/>
      <c r="FSJ1188" s="17"/>
      <c r="FSK1188" s="17"/>
      <c r="FSL1188" s="17"/>
      <c r="FSM1188" s="17"/>
      <c r="FSN1188" s="17"/>
      <c r="FSO1188" s="17"/>
      <c r="FSP1188" s="17"/>
      <c r="FSQ1188" s="17"/>
      <c r="FSR1188" s="17"/>
      <c r="FSS1188" s="17"/>
      <c r="FST1188" s="17"/>
      <c r="FSU1188" s="17"/>
      <c r="FSV1188" s="17"/>
      <c r="FSW1188" s="17"/>
      <c r="FSX1188" s="17"/>
      <c r="FSY1188" s="17"/>
      <c r="FSZ1188" s="17"/>
      <c r="FTA1188" s="17"/>
      <c r="FTB1188" s="17"/>
      <c r="FTC1188" s="17"/>
      <c r="FTD1188" s="17"/>
      <c r="FTE1188" s="17"/>
      <c r="FTF1188" s="17"/>
      <c r="FTG1188" s="17"/>
      <c r="FTH1188" s="17"/>
      <c r="FTI1188" s="17"/>
      <c r="FTJ1188" s="17"/>
      <c r="FTK1188" s="17"/>
      <c r="FTL1188" s="17"/>
      <c r="FTM1188" s="17"/>
      <c r="FTN1188" s="17"/>
      <c r="FTO1188" s="17"/>
      <c r="FTP1188" s="17"/>
      <c r="FTQ1188" s="17"/>
      <c r="FTR1188" s="17"/>
      <c r="FTS1188" s="17"/>
      <c r="FTT1188" s="17"/>
      <c r="FTU1188" s="17"/>
      <c r="FTV1188" s="17"/>
      <c r="FTW1188" s="17"/>
      <c r="FTX1188" s="17"/>
      <c r="FTY1188" s="17"/>
      <c r="FTZ1188" s="17"/>
      <c r="FUA1188" s="17"/>
      <c r="FUB1188" s="17"/>
      <c r="FUC1188" s="17"/>
      <c r="FUD1188" s="17"/>
      <c r="FUE1188" s="17"/>
      <c r="FUF1188" s="17"/>
      <c r="FUG1188" s="17"/>
      <c r="FUH1188" s="17"/>
      <c r="FUI1188" s="17"/>
      <c r="FUJ1188" s="17"/>
      <c r="FUK1188" s="17"/>
      <c r="FUL1188" s="17"/>
      <c r="FUM1188" s="17"/>
      <c r="FUN1188" s="17"/>
      <c r="FUO1188" s="17"/>
      <c r="FUP1188" s="17"/>
      <c r="FUQ1188" s="17"/>
      <c r="FUR1188" s="17"/>
      <c r="FUS1188" s="17"/>
      <c r="FUT1188" s="17"/>
      <c r="FUU1188" s="17"/>
      <c r="FUV1188" s="17"/>
      <c r="FUW1188" s="17"/>
      <c r="FUX1188" s="17"/>
      <c r="FUY1188" s="17"/>
      <c r="FUZ1188" s="17"/>
      <c r="FVA1188" s="17"/>
      <c r="FVB1188" s="17"/>
      <c r="FVC1188" s="17"/>
      <c r="FVD1188" s="17"/>
      <c r="FVE1188" s="17"/>
      <c r="FVF1188" s="17"/>
      <c r="FVG1188" s="17"/>
      <c r="FVH1188" s="17"/>
      <c r="FVI1188" s="17"/>
      <c r="FVJ1188" s="17"/>
      <c r="FVK1188" s="17"/>
      <c r="FVL1188" s="17"/>
      <c r="FVM1188" s="17"/>
      <c r="FVN1188" s="17"/>
      <c r="FVO1188" s="17"/>
      <c r="FVP1188" s="17"/>
      <c r="FVQ1188" s="17"/>
      <c r="FVR1188" s="17"/>
      <c r="FVS1188" s="17"/>
      <c r="FVT1188" s="17"/>
      <c r="FVU1188" s="17"/>
      <c r="FVV1188" s="17"/>
      <c r="FVW1188" s="17"/>
      <c r="FVX1188" s="17"/>
      <c r="FVY1188" s="17"/>
      <c r="FVZ1188" s="17"/>
      <c r="FWA1188" s="17"/>
      <c r="FWB1188" s="17"/>
      <c r="FWC1188" s="17"/>
      <c r="FWD1188" s="17"/>
      <c r="FWE1188" s="17"/>
      <c r="FWF1188" s="17"/>
      <c r="FWG1188" s="17"/>
      <c r="FWH1188" s="17"/>
      <c r="FWI1188" s="17"/>
      <c r="FWJ1188" s="17"/>
      <c r="FWK1188" s="17"/>
      <c r="FWL1188" s="17"/>
      <c r="FWM1188" s="17"/>
      <c r="FWN1188" s="17"/>
      <c r="FWO1188" s="17"/>
      <c r="FWP1188" s="17"/>
      <c r="FWQ1188" s="17"/>
      <c r="FWR1188" s="17"/>
      <c r="FWS1188" s="17"/>
      <c r="FWT1188" s="17"/>
      <c r="FWU1188" s="17"/>
      <c r="FWV1188" s="17"/>
      <c r="FWW1188" s="17"/>
      <c r="FWX1188" s="17"/>
      <c r="FWY1188" s="17"/>
      <c r="FWZ1188" s="17"/>
      <c r="FXA1188" s="17"/>
      <c r="FXB1188" s="17"/>
      <c r="FXC1188" s="17"/>
      <c r="FXD1188" s="17"/>
      <c r="FXE1188" s="17"/>
      <c r="FXF1188" s="17"/>
      <c r="FXG1188" s="17"/>
      <c r="FXH1188" s="17"/>
      <c r="FXI1188" s="17"/>
      <c r="FXJ1188" s="17"/>
      <c r="FXK1188" s="17"/>
      <c r="FXL1188" s="17"/>
      <c r="FXM1188" s="17"/>
      <c r="FXN1188" s="17"/>
      <c r="FXO1188" s="17"/>
      <c r="FXP1188" s="17"/>
      <c r="FXQ1188" s="17"/>
      <c r="FXR1188" s="17"/>
      <c r="FXS1188" s="17"/>
      <c r="FXT1188" s="17"/>
      <c r="FXU1188" s="17"/>
      <c r="FXV1188" s="17"/>
      <c r="FXW1188" s="17"/>
      <c r="FXX1188" s="17"/>
      <c r="FXY1188" s="17"/>
      <c r="FXZ1188" s="17"/>
      <c r="FYA1188" s="17"/>
      <c r="FYB1188" s="17"/>
      <c r="FYC1188" s="17"/>
      <c r="FYD1188" s="17"/>
      <c r="FYE1188" s="17"/>
      <c r="FYF1188" s="17"/>
      <c r="FYG1188" s="17"/>
      <c r="FYH1188" s="17"/>
      <c r="FYI1188" s="17"/>
      <c r="FYJ1188" s="17"/>
      <c r="FYK1188" s="17"/>
      <c r="FYL1188" s="17"/>
      <c r="FYM1188" s="17"/>
      <c r="FYN1188" s="17"/>
      <c r="FYO1188" s="17"/>
      <c r="FYP1188" s="17"/>
      <c r="FYQ1188" s="17"/>
      <c r="FYR1188" s="17"/>
      <c r="FYS1188" s="17"/>
      <c r="FYT1188" s="17"/>
      <c r="FYU1188" s="17"/>
      <c r="FYV1188" s="17"/>
      <c r="FYW1188" s="17"/>
      <c r="FYX1188" s="17"/>
      <c r="FYY1188" s="17"/>
      <c r="FYZ1188" s="17"/>
      <c r="FZA1188" s="17"/>
      <c r="FZB1188" s="17"/>
      <c r="FZC1188" s="17"/>
      <c r="FZD1188" s="17"/>
      <c r="FZE1188" s="17"/>
      <c r="FZF1188" s="17"/>
      <c r="FZG1188" s="17"/>
      <c r="FZH1188" s="17"/>
      <c r="FZI1188" s="17"/>
      <c r="FZJ1188" s="17"/>
      <c r="FZK1188" s="17"/>
      <c r="FZL1188" s="17"/>
      <c r="FZM1188" s="17"/>
      <c r="FZN1188" s="17"/>
      <c r="FZO1188" s="17"/>
      <c r="FZP1188" s="17"/>
      <c r="FZQ1188" s="17"/>
      <c r="FZR1188" s="17"/>
      <c r="FZS1188" s="17"/>
      <c r="FZT1188" s="17"/>
      <c r="FZU1188" s="17"/>
      <c r="FZV1188" s="17"/>
      <c r="FZW1188" s="17"/>
      <c r="FZX1188" s="17"/>
      <c r="FZY1188" s="17"/>
      <c r="FZZ1188" s="17"/>
      <c r="GAA1188" s="17"/>
      <c r="GAB1188" s="17"/>
      <c r="GAC1188" s="17"/>
      <c r="GAD1188" s="17"/>
      <c r="GAE1188" s="17"/>
      <c r="GAF1188" s="17"/>
      <c r="GAG1188" s="17"/>
      <c r="GAH1188" s="17"/>
      <c r="GAI1188" s="17"/>
      <c r="GAJ1188" s="17"/>
      <c r="GAK1188" s="17"/>
      <c r="GAL1188" s="17"/>
      <c r="GAM1188" s="17"/>
      <c r="GAN1188" s="17"/>
      <c r="GAO1188" s="17"/>
      <c r="GAP1188" s="17"/>
      <c r="GAQ1188" s="17"/>
      <c r="GAR1188" s="17"/>
      <c r="GAS1188" s="17"/>
      <c r="GAT1188" s="17"/>
      <c r="GAU1188" s="17"/>
      <c r="GAV1188" s="17"/>
      <c r="GAW1188" s="17"/>
      <c r="GAX1188" s="17"/>
      <c r="GAY1188" s="17"/>
      <c r="GAZ1188" s="17"/>
      <c r="GBA1188" s="17"/>
      <c r="GBB1188" s="17"/>
      <c r="GBC1188" s="17"/>
      <c r="GBD1188" s="17"/>
      <c r="GBE1188" s="17"/>
      <c r="GBF1188" s="17"/>
      <c r="GBG1188" s="17"/>
      <c r="GBH1188" s="17"/>
      <c r="GBI1188" s="17"/>
      <c r="GBJ1188" s="17"/>
      <c r="GBK1188" s="17"/>
      <c r="GBL1188" s="17"/>
      <c r="GBM1188" s="17"/>
      <c r="GBN1188" s="17"/>
      <c r="GBO1188" s="17"/>
      <c r="GBP1188" s="17"/>
      <c r="GBQ1188" s="17"/>
      <c r="GBR1188" s="17"/>
      <c r="GBS1188" s="17"/>
      <c r="GBT1188" s="17"/>
      <c r="GBU1188" s="17"/>
      <c r="GBV1188" s="17"/>
      <c r="GBW1188" s="17"/>
      <c r="GBX1188" s="17"/>
      <c r="GBY1188" s="17"/>
      <c r="GBZ1188" s="17"/>
      <c r="GCA1188" s="17"/>
      <c r="GCB1188" s="17"/>
      <c r="GCC1188" s="17"/>
      <c r="GCD1188" s="17"/>
      <c r="GCE1188" s="17"/>
      <c r="GCF1188" s="17"/>
      <c r="GCG1188" s="17"/>
      <c r="GCH1188" s="17"/>
      <c r="GCI1188" s="17"/>
      <c r="GCJ1188" s="17"/>
      <c r="GCK1188" s="17"/>
      <c r="GCL1188" s="17"/>
      <c r="GCM1188" s="17"/>
      <c r="GCN1188" s="17"/>
      <c r="GCO1188" s="17"/>
      <c r="GCP1188" s="17"/>
      <c r="GCQ1188" s="17"/>
      <c r="GCR1188" s="17"/>
      <c r="GCS1188" s="17"/>
      <c r="GCT1188" s="17"/>
      <c r="GCU1188" s="17"/>
      <c r="GCV1188" s="17"/>
      <c r="GCW1188" s="17"/>
      <c r="GCX1188" s="17"/>
      <c r="GCY1188" s="17"/>
      <c r="GCZ1188" s="17"/>
      <c r="GDA1188" s="17"/>
      <c r="GDB1188" s="17"/>
      <c r="GDC1188" s="17"/>
      <c r="GDD1188" s="17"/>
      <c r="GDE1188" s="17"/>
      <c r="GDF1188" s="17"/>
      <c r="GDG1188" s="17"/>
      <c r="GDH1188" s="17"/>
      <c r="GDI1188" s="17"/>
      <c r="GDJ1188" s="17"/>
      <c r="GDK1188" s="17"/>
      <c r="GDL1188" s="17"/>
      <c r="GDM1188" s="17"/>
      <c r="GDN1188" s="17"/>
      <c r="GDO1188" s="17"/>
      <c r="GDP1188" s="17"/>
      <c r="GDQ1188" s="17"/>
      <c r="GDR1188" s="17"/>
      <c r="GDS1188" s="17"/>
      <c r="GDT1188" s="17"/>
      <c r="GDU1188" s="17"/>
      <c r="GDV1188" s="17"/>
      <c r="GDW1188" s="17"/>
      <c r="GDX1188" s="17"/>
      <c r="GDY1188" s="17"/>
      <c r="GDZ1188" s="17"/>
      <c r="GEA1188" s="17"/>
      <c r="GEB1188" s="17"/>
      <c r="GEC1188" s="17"/>
      <c r="GED1188" s="17"/>
      <c r="GEE1188" s="17"/>
      <c r="GEF1188" s="17"/>
      <c r="GEG1188" s="17"/>
      <c r="GEH1188" s="17"/>
      <c r="GEI1188" s="17"/>
      <c r="GEJ1188" s="17"/>
      <c r="GEK1188" s="17"/>
      <c r="GEL1188" s="17"/>
      <c r="GEM1188" s="17"/>
      <c r="GEN1188" s="17"/>
      <c r="GEO1188" s="17"/>
      <c r="GEP1188" s="17"/>
      <c r="GEQ1188" s="17"/>
      <c r="GER1188" s="17"/>
      <c r="GES1188" s="17"/>
      <c r="GET1188" s="17"/>
      <c r="GEU1188" s="17"/>
      <c r="GEV1188" s="17"/>
      <c r="GEW1188" s="17"/>
      <c r="GEX1188" s="17"/>
      <c r="GEY1188" s="17"/>
      <c r="GEZ1188" s="17"/>
      <c r="GFA1188" s="17"/>
      <c r="GFB1188" s="17"/>
      <c r="GFC1188" s="17"/>
      <c r="GFD1188" s="17"/>
      <c r="GFE1188" s="17"/>
      <c r="GFF1188" s="17"/>
      <c r="GFG1188" s="17"/>
      <c r="GFH1188" s="17"/>
      <c r="GFI1188" s="17"/>
      <c r="GFJ1188" s="17"/>
      <c r="GFK1188" s="17"/>
      <c r="GFL1188" s="17"/>
      <c r="GFM1188" s="17"/>
      <c r="GFN1188" s="17"/>
      <c r="GFO1188" s="17"/>
      <c r="GFP1188" s="17"/>
      <c r="GFQ1188" s="17"/>
      <c r="GFR1188" s="17"/>
      <c r="GFS1188" s="17"/>
      <c r="GFT1188" s="17"/>
      <c r="GFU1188" s="17"/>
      <c r="GFV1188" s="17"/>
      <c r="GFW1188" s="17"/>
      <c r="GFX1188" s="17"/>
      <c r="GFY1188" s="17"/>
      <c r="GFZ1188" s="17"/>
      <c r="GGA1188" s="17"/>
      <c r="GGB1188" s="17"/>
      <c r="GGC1188" s="17"/>
      <c r="GGD1188" s="17"/>
      <c r="GGE1188" s="17"/>
      <c r="GGF1188" s="17"/>
      <c r="GGG1188" s="17"/>
      <c r="GGH1188" s="17"/>
      <c r="GGI1188" s="17"/>
      <c r="GGJ1188" s="17"/>
      <c r="GGK1188" s="17"/>
      <c r="GGL1188" s="17"/>
      <c r="GGM1188" s="17"/>
      <c r="GGN1188" s="17"/>
      <c r="GGO1188" s="17"/>
      <c r="GGP1188" s="17"/>
      <c r="GGQ1188" s="17"/>
      <c r="GGR1188" s="17"/>
      <c r="GGS1188" s="17"/>
      <c r="GGT1188" s="17"/>
      <c r="GGU1188" s="17"/>
      <c r="GGV1188" s="17"/>
      <c r="GGW1188" s="17"/>
      <c r="GGX1188" s="17"/>
      <c r="GGY1188" s="17"/>
      <c r="GGZ1188" s="17"/>
      <c r="GHA1188" s="17"/>
      <c r="GHB1188" s="17"/>
      <c r="GHC1188" s="17"/>
      <c r="GHD1188" s="17"/>
      <c r="GHE1188" s="17"/>
      <c r="GHF1188" s="17"/>
      <c r="GHG1188" s="17"/>
      <c r="GHH1188" s="17"/>
      <c r="GHI1188" s="17"/>
      <c r="GHJ1188" s="17"/>
      <c r="GHK1188" s="17"/>
      <c r="GHL1188" s="17"/>
      <c r="GHM1188" s="17"/>
      <c r="GHN1188" s="17"/>
      <c r="GHO1188" s="17"/>
      <c r="GHP1188" s="17"/>
      <c r="GHQ1188" s="17"/>
      <c r="GHR1188" s="17"/>
      <c r="GHS1188" s="17"/>
      <c r="GHT1188" s="17"/>
      <c r="GHU1188" s="17"/>
      <c r="GHV1188" s="17"/>
      <c r="GHW1188" s="17"/>
      <c r="GHX1188" s="17"/>
      <c r="GHY1188" s="17"/>
      <c r="GHZ1188" s="17"/>
      <c r="GIA1188" s="17"/>
      <c r="GIB1188" s="17"/>
      <c r="GIC1188" s="17"/>
      <c r="GID1188" s="17"/>
      <c r="GIE1188" s="17"/>
      <c r="GIF1188" s="17"/>
      <c r="GIG1188" s="17"/>
      <c r="GIH1188" s="17"/>
      <c r="GII1188" s="17"/>
      <c r="GIJ1188" s="17"/>
      <c r="GIK1188" s="17"/>
      <c r="GIL1188" s="17"/>
      <c r="GIM1188" s="17"/>
      <c r="GIN1188" s="17"/>
      <c r="GIO1188" s="17"/>
      <c r="GIP1188" s="17"/>
      <c r="GIQ1188" s="17"/>
      <c r="GIR1188" s="17"/>
      <c r="GIS1188" s="17"/>
      <c r="GIT1188" s="17"/>
      <c r="GIU1188" s="17"/>
      <c r="GIV1188" s="17"/>
      <c r="GIW1188" s="17"/>
      <c r="GIX1188" s="17"/>
      <c r="GIY1188" s="17"/>
      <c r="GIZ1188" s="17"/>
      <c r="GJA1188" s="17"/>
      <c r="GJB1188" s="17"/>
      <c r="GJC1188" s="17"/>
      <c r="GJD1188" s="17"/>
      <c r="GJE1188" s="17"/>
      <c r="GJF1188" s="17"/>
      <c r="GJG1188" s="17"/>
      <c r="GJH1188" s="17"/>
      <c r="GJI1188" s="17"/>
      <c r="GJJ1188" s="17"/>
      <c r="GJK1188" s="17"/>
      <c r="GJL1188" s="17"/>
      <c r="GJM1188" s="17"/>
      <c r="GJN1188" s="17"/>
      <c r="GJO1188" s="17"/>
      <c r="GJP1188" s="17"/>
      <c r="GJQ1188" s="17"/>
      <c r="GJR1188" s="17"/>
      <c r="GJS1188" s="17"/>
      <c r="GJT1188" s="17"/>
      <c r="GJU1188" s="17"/>
      <c r="GJV1188" s="17"/>
      <c r="GJW1188" s="17"/>
      <c r="GJX1188" s="17"/>
      <c r="GJY1188" s="17"/>
      <c r="GJZ1188" s="17"/>
      <c r="GKA1188" s="17"/>
      <c r="GKB1188" s="17"/>
      <c r="GKC1188" s="17"/>
      <c r="GKD1188" s="17"/>
      <c r="GKE1188" s="17"/>
      <c r="GKF1188" s="17"/>
      <c r="GKG1188" s="17"/>
      <c r="GKH1188" s="17"/>
      <c r="GKI1188" s="17"/>
      <c r="GKJ1188" s="17"/>
      <c r="GKK1188" s="17"/>
      <c r="GKL1188" s="17"/>
      <c r="GKM1188" s="17"/>
      <c r="GKN1188" s="17"/>
      <c r="GKO1188" s="17"/>
      <c r="GKP1188" s="17"/>
      <c r="GKQ1188" s="17"/>
      <c r="GKR1188" s="17"/>
      <c r="GKS1188" s="17"/>
      <c r="GKT1188" s="17"/>
      <c r="GKU1188" s="17"/>
      <c r="GKV1188" s="17"/>
      <c r="GKW1188" s="17"/>
      <c r="GKX1188" s="17"/>
      <c r="GKY1188" s="17"/>
      <c r="GKZ1188" s="17"/>
      <c r="GLA1188" s="17"/>
      <c r="GLB1188" s="17"/>
      <c r="GLC1188" s="17"/>
      <c r="GLD1188" s="17"/>
      <c r="GLE1188" s="17"/>
      <c r="GLF1188" s="17"/>
      <c r="GLG1188" s="17"/>
      <c r="GLH1188" s="17"/>
      <c r="GLI1188" s="17"/>
      <c r="GLJ1188" s="17"/>
      <c r="GLK1188" s="17"/>
      <c r="GLL1188" s="17"/>
      <c r="GLM1188" s="17"/>
      <c r="GLN1188" s="17"/>
      <c r="GLO1188" s="17"/>
      <c r="GLP1188" s="17"/>
      <c r="GLQ1188" s="17"/>
      <c r="GLR1188" s="17"/>
      <c r="GLS1188" s="17"/>
      <c r="GLT1188" s="17"/>
      <c r="GLU1188" s="17"/>
      <c r="GLV1188" s="17"/>
      <c r="GLW1188" s="17"/>
      <c r="GLX1188" s="17"/>
      <c r="GLY1188" s="17"/>
      <c r="GLZ1188" s="17"/>
      <c r="GMA1188" s="17"/>
      <c r="GMB1188" s="17"/>
      <c r="GMC1188" s="17"/>
      <c r="GMD1188" s="17"/>
      <c r="GME1188" s="17"/>
      <c r="GMF1188" s="17"/>
      <c r="GMG1188" s="17"/>
      <c r="GMH1188" s="17"/>
      <c r="GMI1188" s="17"/>
      <c r="GMJ1188" s="17"/>
      <c r="GMK1188" s="17"/>
      <c r="GML1188" s="17"/>
      <c r="GMM1188" s="17"/>
      <c r="GMN1188" s="17"/>
      <c r="GMO1188" s="17"/>
      <c r="GMP1188" s="17"/>
      <c r="GMQ1188" s="17"/>
      <c r="GMR1188" s="17"/>
      <c r="GMS1188" s="17"/>
      <c r="GMT1188" s="17"/>
      <c r="GMU1188" s="17"/>
      <c r="GMV1188" s="17"/>
      <c r="GMW1188" s="17"/>
      <c r="GMX1188" s="17"/>
      <c r="GMY1188" s="17"/>
      <c r="GMZ1188" s="17"/>
      <c r="GNA1188" s="17"/>
      <c r="GNB1188" s="17"/>
      <c r="GNC1188" s="17"/>
      <c r="GND1188" s="17"/>
      <c r="GNE1188" s="17"/>
      <c r="GNF1188" s="17"/>
      <c r="GNG1188" s="17"/>
      <c r="GNH1188" s="17"/>
      <c r="GNI1188" s="17"/>
      <c r="GNJ1188" s="17"/>
      <c r="GNK1188" s="17"/>
      <c r="GNL1188" s="17"/>
      <c r="GNM1188" s="17"/>
      <c r="GNN1188" s="17"/>
      <c r="GNO1188" s="17"/>
      <c r="GNP1188" s="17"/>
      <c r="GNQ1188" s="17"/>
      <c r="GNR1188" s="17"/>
      <c r="GNS1188" s="17"/>
      <c r="GNT1188" s="17"/>
      <c r="GNU1188" s="17"/>
      <c r="GNV1188" s="17"/>
      <c r="GNW1188" s="17"/>
      <c r="GNX1188" s="17"/>
      <c r="GNY1188" s="17"/>
      <c r="GNZ1188" s="17"/>
      <c r="GOA1188" s="17"/>
      <c r="GOB1188" s="17"/>
      <c r="GOC1188" s="17"/>
      <c r="GOD1188" s="17"/>
      <c r="GOE1188" s="17"/>
      <c r="GOF1188" s="17"/>
      <c r="GOG1188" s="17"/>
      <c r="GOH1188" s="17"/>
      <c r="GOI1188" s="17"/>
      <c r="GOJ1188" s="17"/>
      <c r="GOK1188" s="17"/>
      <c r="GOL1188" s="17"/>
      <c r="GOM1188" s="17"/>
      <c r="GON1188" s="17"/>
      <c r="GOO1188" s="17"/>
      <c r="GOP1188" s="17"/>
      <c r="GOQ1188" s="17"/>
      <c r="GOR1188" s="17"/>
      <c r="GOS1188" s="17"/>
      <c r="GOT1188" s="17"/>
      <c r="GOU1188" s="17"/>
      <c r="GOV1188" s="17"/>
      <c r="GOW1188" s="17"/>
      <c r="GOX1188" s="17"/>
      <c r="GOY1188" s="17"/>
      <c r="GOZ1188" s="17"/>
      <c r="GPA1188" s="17"/>
      <c r="GPB1188" s="17"/>
      <c r="GPC1188" s="17"/>
      <c r="GPD1188" s="17"/>
      <c r="GPE1188" s="17"/>
      <c r="GPF1188" s="17"/>
      <c r="GPG1188" s="17"/>
      <c r="GPH1188" s="17"/>
      <c r="GPI1188" s="17"/>
      <c r="GPJ1188" s="17"/>
      <c r="GPK1188" s="17"/>
      <c r="GPL1188" s="17"/>
      <c r="GPM1188" s="17"/>
      <c r="GPN1188" s="17"/>
      <c r="GPO1188" s="17"/>
      <c r="GPP1188" s="17"/>
      <c r="GPQ1188" s="17"/>
      <c r="GPR1188" s="17"/>
      <c r="GPS1188" s="17"/>
      <c r="GPT1188" s="17"/>
      <c r="GPU1188" s="17"/>
      <c r="GPV1188" s="17"/>
      <c r="GPW1188" s="17"/>
      <c r="GPX1188" s="17"/>
      <c r="GPY1188" s="17"/>
      <c r="GPZ1188" s="17"/>
      <c r="GQA1188" s="17"/>
      <c r="GQB1188" s="17"/>
      <c r="GQC1188" s="17"/>
      <c r="GQD1188" s="17"/>
      <c r="GQE1188" s="17"/>
      <c r="GQF1188" s="17"/>
      <c r="GQG1188" s="17"/>
      <c r="GQH1188" s="17"/>
      <c r="GQI1188" s="17"/>
      <c r="GQJ1188" s="17"/>
      <c r="GQK1188" s="17"/>
      <c r="GQL1188" s="17"/>
      <c r="GQM1188" s="17"/>
      <c r="GQN1188" s="17"/>
      <c r="GQO1188" s="17"/>
      <c r="GQP1188" s="17"/>
      <c r="GQQ1188" s="17"/>
      <c r="GQR1188" s="17"/>
      <c r="GQS1188" s="17"/>
      <c r="GQT1188" s="17"/>
      <c r="GQU1188" s="17"/>
      <c r="GQV1188" s="17"/>
      <c r="GQW1188" s="17"/>
      <c r="GQX1188" s="17"/>
      <c r="GQY1188" s="17"/>
      <c r="GQZ1188" s="17"/>
      <c r="GRA1188" s="17"/>
      <c r="GRB1188" s="17"/>
      <c r="GRC1188" s="17"/>
      <c r="GRD1188" s="17"/>
      <c r="GRE1188" s="17"/>
      <c r="GRF1188" s="17"/>
      <c r="GRG1188" s="17"/>
      <c r="GRH1188" s="17"/>
      <c r="GRI1188" s="17"/>
      <c r="GRJ1188" s="17"/>
      <c r="GRK1188" s="17"/>
      <c r="GRL1188" s="17"/>
      <c r="GRM1188" s="17"/>
      <c r="GRN1188" s="17"/>
      <c r="GRO1188" s="17"/>
      <c r="GRP1188" s="17"/>
      <c r="GRQ1188" s="17"/>
      <c r="GRR1188" s="17"/>
      <c r="GRS1188" s="17"/>
      <c r="GRT1188" s="17"/>
      <c r="GRU1188" s="17"/>
      <c r="GRV1188" s="17"/>
      <c r="GRW1188" s="17"/>
      <c r="GRX1188" s="17"/>
      <c r="GRY1188" s="17"/>
      <c r="GRZ1188" s="17"/>
      <c r="GSA1188" s="17"/>
      <c r="GSB1188" s="17"/>
      <c r="GSC1188" s="17"/>
      <c r="GSD1188" s="17"/>
      <c r="GSE1188" s="17"/>
      <c r="GSF1188" s="17"/>
      <c r="GSG1188" s="17"/>
      <c r="GSH1188" s="17"/>
      <c r="GSI1188" s="17"/>
      <c r="GSJ1188" s="17"/>
      <c r="GSK1188" s="17"/>
      <c r="GSL1188" s="17"/>
      <c r="GSM1188" s="17"/>
      <c r="GSN1188" s="17"/>
      <c r="GSO1188" s="17"/>
      <c r="GSP1188" s="17"/>
      <c r="GSQ1188" s="17"/>
      <c r="GSR1188" s="17"/>
      <c r="GSS1188" s="17"/>
      <c r="GST1188" s="17"/>
      <c r="GSU1188" s="17"/>
      <c r="GSV1188" s="17"/>
      <c r="GSW1188" s="17"/>
      <c r="GSX1188" s="17"/>
      <c r="GSY1188" s="17"/>
      <c r="GSZ1188" s="17"/>
      <c r="GTA1188" s="17"/>
      <c r="GTB1188" s="17"/>
      <c r="GTC1188" s="17"/>
      <c r="GTD1188" s="17"/>
      <c r="GTE1188" s="17"/>
      <c r="GTF1188" s="17"/>
      <c r="GTG1188" s="17"/>
      <c r="GTH1188" s="17"/>
      <c r="GTI1188" s="17"/>
      <c r="GTJ1188" s="17"/>
      <c r="GTK1188" s="17"/>
      <c r="GTL1188" s="17"/>
      <c r="GTM1188" s="17"/>
      <c r="GTN1188" s="17"/>
      <c r="GTO1188" s="17"/>
      <c r="GTP1188" s="17"/>
      <c r="GTQ1188" s="17"/>
      <c r="GTR1188" s="17"/>
      <c r="GTS1188" s="17"/>
      <c r="GTT1188" s="17"/>
      <c r="GTU1188" s="17"/>
      <c r="GTV1188" s="17"/>
      <c r="GTW1188" s="17"/>
      <c r="GTX1188" s="17"/>
      <c r="GTY1188" s="17"/>
      <c r="GTZ1188" s="17"/>
      <c r="GUA1188" s="17"/>
      <c r="GUB1188" s="17"/>
      <c r="GUC1188" s="17"/>
      <c r="GUD1188" s="17"/>
      <c r="GUE1188" s="17"/>
      <c r="GUF1188" s="17"/>
      <c r="GUG1188" s="17"/>
      <c r="GUH1188" s="17"/>
      <c r="GUI1188" s="17"/>
      <c r="GUJ1188" s="17"/>
      <c r="GUK1188" s="17"/>
      <c r="GUL1188" s="17"/>
      <c r="GUM1188" s="17"/>
      <c r="GUN1188" s="17"/>
      <c r="GUO1188" s="17"/>
      <c r="GUP1188" s="17"/>
      <c r="GUQ1188" s="17"/>
      <c r="GUR1188" s="17"/>
      <c r="GUS1188" s="17"/>
      <c r="GUT1188" s="17"/>
      <c r="GUU1188" s="17"/>
      <c r="GUV1188" s="17"/>
      <c r="GUW1188" s="17"/>
      <c r="GUX1188" s="17"/>
      <c r="GUY1188" s="17"/>
      <c r="GUZ1188" s="17"/>
      <c r="GVA1188" s="17"/>
      <c r="GVB1188" s="17"/>
      <c r="GVC1188" s="17"/>
      <c r="GVD1188" s="17"/>
      <c r="GVE1188" s="17"/>
      <c r="GVF1188" s="17"/>
      <c r="GVG1188" s="17"/>
      <c r="GVH1188" s="17"/>
      <c r="GVI1188" s="17"/>
      <c r="GVJ1188" s="17"/>
      <c r="GVK1188" s="17"/>
      <c r="GVL1188" s="17"/>
      <c r="GVM1188" s="17"/>
      <c r="GVN1188" s="17"/>
      <c r="GVO1188" s="17"/>
      <c r="GVP1188" s="17"/>
      <c r="GVQ1188" s="17"/>
      <c r="GVR1188" s="17"/>
      <c r="GVS1188" s="17"/>
      <c r="GVT1188" s="17"/>
      <c r="GVU1188" s="17"/>
      <c r="GVV1188" s="17"/>
      <c r="GVW1188" s="17"/>
      <c r="GVX1188" s="17"/>
      <c r="GVY1188" s="17"/>
      <c r="GVZ1188" s="17"/>
      <c r="GWA1188" s="17"/>
      <c r="GWB1188" s="17"/>
      <c r="GWC1188" s="17"/>
      <c r="GWD1188" s="17"/>
      <c r="GWE1188" s="17"/>
      <c r="GWF1188" s="17"/>
      <c r="GWG1188" s="17"/>
      <c r="GWH1188" s="17"/>
      <c r="GWI1188" s="17"/>
      <c r="GWJ1188" s="17"/>
      <c r="GWK1188" s="17"/>
      <c r="GWL1188" s="17"/>
      <c r="GWM1188" s="17"/>
      <c r="GWN1188" s="17"/>
      <c r="GWO1188" s="17"/>
      <c r="GWP1188" s="17"/>
      <c r="GWQ1188" s="17"/>
      <c r="GWR1188" s="17"/>
      <c r="GWS1188" s="17"/>
      <c r="GWT1188" s="17"/>
      <c r="GWU1188" s="17"/>
      <c r="GWV1188" s="17"/>
      <c r="GWW1188" s="17"/>
      <c r="GWX1188" s="17"/>
      <c r="GWY1188" s="17"/>
      <c r="GWZ1188" s="17"/>
      <c r="GXA1188" s="17"/>
      <c r="GXB1188" s="17"/>
      <c r="GXC1188" s="17"/>
      <c r="GXD1188" s="17"/>
      <c r="GXE1188" s="17"/>
      <c r="GXF1188" s="17"/>
      <c r="GXG1188" s="17"/>
      <c r="GXH1188" s="17"/>
      <c r="GXI1188" s="17"/>
      <c r="GXJ1188" s="17"/>
      <c r="GXK1188" s="17"/>
      <c r="GXL1188" s="17"/>
      <c r="GXM1188" s="17"/>
      <c r="GXN1188" s="17"/>
      <c r="GXO1188" s="17"/>
      <c r="GXP1188" s="17"/>
      <c r="GXQ1188" s="17"/>
      <c r="GXR1188" s="17"/>
      <c r="GXS1188" s="17"/>
      <c r="GXT1188" s="17"/>
      <c r="GXU1188" s="17"/>
      <c r="GXV1188" s="17"/>
      <c r="GXW1188" s="17"/>
      <c r="GXX1188" s="17"/>
      <c r="GXY1188" s="17"/>
      <c r="GXZ1188" s="17"/>
      <c r="GYA1188" s="17"/>
      <c r="GYB1188" s="17"/>
      <c r="GYC1188" s="17"/>
      <c r="GYD1188" s="17"/>
      <c r="GYE1188" s="17"/>
      <c r="GYF1188" s="17"/>
      <c r="GYG1188" s="17"/>
      <c r="GYH1188" s="17"/>
      <c r="GYI1188" s="17"/>
      <c r="GYJ1188" s="17"/>
      <c r="GYK1188" s="17"/>
      <c r="GYL1188" s="17"/>
      <c r="GYM1188" s="17"/>
      <c r="GYN1188" s="17"/>
      <c r="GYO1188" s="17"/>
      <c r="GYP1188" s="17"/>
      <c r="GYQ1188" s="17"/>
      <c r="GYR1188" s="17"/>
      <c r="GYS1188" s="17"/>
      <c r="GYT1188" s="17"/>
      <c r="GYU1188" s="17"/>
      <c r="GYV1188" s="17"/>
      <c r="GYW1188" s="17"/>
      <c r="GYX1188" s="17"/>
      <c r="GYY1188" s="17"/>
      <c r="GYZ1188" s="17"/>
      <c r="GZA1188" s="17"/>
      <c r="GZB1188" s="17"/>
      <c r="GZC1188" s="17"/>
      <c r="GZD1188" s="17"/>
      <c r="GZE1188" s="17"/>
      <c r="GZF1188" s="17"/>
      <c r="GZG1188" s="17"/>
      <c r="GZH1188" s="17"/>
      <c r="GZI1188" s="17"/>
      <c r="GZJ1188" s="17"/>
      <c r="GZK1188" s="17"/>
      <c r="GZL1188" s="17"/>
      <c r="GZM1188" s="17"/>
      <c r="GZN1188" s="17"/>
      <c r="GZO1188" s="17"/>
      <c r="GZP1188" s="17"/>
      <c r="GZQ1188" s="17"/>
      <c r="GZR1188" s="17"/>
      <c r="GZS1188" s="17"/>
      <c r="GZT1188" s="17"/>
      <c r="GZU1188" s="17"/>
      <c r="GZV1188" s="17"/>
      <c r="GZW1188" s="17"/>
      <c r="GZX1188" s="17"/>
      <c r="GZY1188" s="17"/>
      <c r="GZZ1188" s="17"/>
      <c r="HAA1188" s="17"/>
      <c r="HAB1188" s="17"/>
      <c r="HAC1188" s="17"/>
      <c r="HAD1188" s="17"/>
      <c r="HAE1188" s="17"/>
      <c r="HAF1188" s="17"/>
      <c r="HAG1188" s="17"/>
      <c r="HAH1188" s="17"/>
      <c r="HAI1188" s="17"/>
      <c r="HAJ1188" s="17"/>
      <c r="HAK1188" s="17"/>
      <c r="HAL1188" s="17"/>
      <c r="HAM1188" s="17"/>
      <c r="HAN1188" s="17"/>
      <c r="HAO1188" s="17"/>
      <c r="HAP1188" s="17"/>
      <c r="HAQ1188" s="17"/>
      <c r="HAR1188" s="17"/>
      <c r="HAS1188" s="17"/>
      <c r="HAT1188" s="17"/>
      <c r="HAU1188" s="17"/>
      <c r="HAV1188" s="17"/>
      <c r="HAW1188" s="17"/>
      <c r="HAX1188" s="17"/>
      <c r="HAY1188" s="17"/>
      <c r="HAZ1188" s="17"/>
      <c r="HBA1188" s="17"/>
      <c r="HBB1188" s="17"/>
      <c r="HBC1188" s="17"/>
      <c r="HBD1188" s="17"/>
      <c r="HBE1188" s="17"/>
      <c r="HBF1188" s="17"/>
      <c r="HBG1188" s="17"/>
      <c r="HBH1188" s="17"/>
      <c r="HBI1188" s="17"/>
      <c r="HBJ1188" s="17"/>
      <c r="HBK1188" s="17"/>
      <c r="HBL1188" s="17"/>
      <c r="HBM1188" s="17"/>
      <c r="HBN1188" s="17"/>
      <c r="HBO1188" s="17"/>
      <c r="HBP1188" s="17"/>
      <c r="HBQ1188" s="17"/>
      <c r="HBR1188" s="17"/>
      <c r="HBS1188" s="17"/>
      <c r="HBT1188" s="17"/>
      <c r="HBU1188" s="17"/>
      <c r="HBV1188" s="17"/>
      <c r="HBW1188" s="17"/>
      <c r="HBX1188" s="17"/>
      <c r="HBY1188" s="17"/>
      <c r="HBZ1188" s="17"/>
      <c r="HCA1188" s="17"/>
      <c r="HCB1188" s="17"/>
      <c r="HCC1188" s="17"/>
      <c r="HCD1188" s="17"/>
      <c r="HCE1188" s="17"/>
      <c r="HCF1188" s="17"/>
      <c r="HCG1188" s="17"/>
      <c r="HCH1188" s="17"/>
      <c r="HCI1188" s="17"/>
      <c r="HCJ1188" s="17"/>
      <c r="HCK1188" s="17"/>
      <c r="HCL1188" s="17"/>
      <c r="HCM1188" s="17"/>
      <c r="HCN1188" s="17"/>
      <c r="HCO1188" s="17"/>
      <c r="HCP1188" s="17"/>
      <c r="HCQ1188" s="17"/>
      <c r="HCR1188" s="17"/>
      <c r="HCS1188" s="17"/>
      <c r="HCT1188" s="17"/>
      <c r="HCU1188" s="17"/>
      <c r="HCV1188" s="17"/>
      <c r="HCW1188" s="17"/>
      <c r="HCX1188" s="17"/>
      <c r="HCY1188" s="17"/>
      <c r="HCZ1188" s="17"/>
      <c r="HDA1188" s="17"/>
      <c r="HDB1188" s="17"/>
      <c r="HDC1188" s="17"/>
      <c r="HDD1188" s="17"/>
      <c r="HDE1188" s="17"/>
      <c r="HDF1188" s="17"/>
      <c r="HDG1188" s="17"/>
      <c r="HDH1188" s="17"/>
      <c r="HDI1188" s="17"/>
      <c r="HDJ1188" s="17"/>
      <c r="HDK1188" s="17"/>
      <c r="HDL1188" s="17"/>
      <c r="HDM1188" s="17"/>
      <c r="HDN1188" s="17"/>
      <c r="HDO1188" s="17"/>
      <c r="HDP1188" s="17"/>
      <c r="HDQ1188" s="17"/>
      <c r="HDR1188" s="17"/>
      <c r="HDS1188" s="17"/>
      <c r="HDT1188" s="17"/>
      <c r="HDU1188" s="17"/>
      <c r="HDV1188" s="17"/>
      <c r="HDW1188" s="17"/>
      <c r="HDX1188" s="17"/>
      <c r="HDY1188" s="17"/>
      <c r="HDZ1188" s="17"/>
      <c r="HEA1188" s="17"/>
      <c r="HEB1188" s="17"/>
      <c r="HEC1188" s="17"/>
      <c r="HED1188" s="17"/>
      <c r="HEE1188" s="17"/>
      <c r="HEF1188" s="17"/>
      <c r="HEG1188" s="17"/>
      <c r="HEH1188" s="17"/>
      <c r="HEI1188" s="17"/>
      <c r="HEJ1188" s="17"/>
      <c r="HEK1188" s="17"/>
      <c r="HEL1188" s="17"/>
      <c r="HEM1188" s="17"/>
      <c r="HEN1188" s="17"/>
      <c r="HEO1188" s="17"/>
      <c r="HEP1188" s="17"/>
      <c r="HEQ1188" s="17"/>
      <c r="HER1188" s="17"/>
      <c r="HES1188" s="17"/>
      <c r="HET1188" s="17"/>
      <c r="HEU1188" s="17"/>
      <c r="HEV1188" s="17"/>
      <c r="HEW1188" s="17"/>
      <c r="HEX1188" s="17"/>
      <c r="HEY1188" s="17"/>
      <c r="HEZ1188" s="17"/>
      <c r="HFA1188" s="17"/>
      <c r="HFB1188" s="17"/>
      <c r="HFC1188" s="17"/>
      <c r="HFD1188" s="17"/>
      <c r="HFE1188" s="17"/>
      <c r="HFF1188" s="17"/>
      <c r="HFG1188" s="17"/>
      <c r="HFH1188" s="17"/>
      <c r="HFI1188" s="17"/>
      <c r="HFJ1188" s="17"/>
      <c r="HFK1188" s="17"/>
      <c r="HFL1188" s="17"/>
      <c r="HFM1188" s="17"/>
      <c r="HFN1188" s="17"/>
      <c r="HFO1188" s="17"/>
      <c r="HFP1188" s="17"/>
      <c r="HFQ1188" s="17"/>
      <c r="HFR1188" s="17"/>
      <c r="HFS1188" s="17"/>
      <c r="HFT1188" s="17"/>
      <c r="HFU1188" s="17"/>
      <c r="HFV1188" s="17"/>
      <c r="HFW1188" s="17"/>
      <c r="HFX1188" s="17"/>
      <c r="HFY1188" s="17"/>
      <c r="HFZ1188" s="17"/>
      <c r="HGA1188" s="17"/>
      <c r="HGB1188" s="17"/>
      <c r="HGC1188" s="17"/>
      <c r="HGD1188" s="17"/>
      <c r="HGE1188" s="17"/>
      <c r="HGF1188" s="17"/>
      <c r="HGG1188" s="17"/>
      <c r="HGH1188" s="17"/>
      <c r="HGI1188" s="17"/>
      <c r="HGJ1188" s="17"/>
      <c r="HGK1188" s="17"/>
      <c r="HGL1188" s="17"/>
      <c r="HGM1188" s="17"/>
      <c r="HGN1188" s="17"/>
      <c r="HGO1188" s="17"/>
      <c r="HGP1188" s="17"/>
      <c r="HGQ1188" s="17"/>
      <c r="HGR1188" s="17"/>
      <c r="HGS1188" s="17"/>
      <c r="HGT1188" s="17"/>
      <c r="HGU1188" s="17"/>
      <c r="HGV1188" s="17"/>
      <c r="HGW1188" s="17"/>
      <c r="HGX1188" s="17"/>
      <c r="HGY1188" s="17"/>
      <c r="HGZ1188" s="17"/>
      <c r="HHA1188" s="17"/>
      <c r="HHB1188" s="17"/>
      <c r="HHC1188" s="17"/>
      <c r="HHD1188" s="17"/>
      <c r="HHE1188" s="17"/>
      <c r="HHF1188" s="17"/>
      <c r="HHG1188" s="17"/>
      <c r="HHH1188" s="17"/>
      <c r="HHI1188" s="17"/>
      <c r="HHJ1188" s="17"/>
      <c r="HHK1188" s="17"/>
      <c r="HHL1188" s="17"/>
      <c r="HHM1188" s="17"/>
      <c r="HHN1188" s="17"/>
      <c r="HHO1188" s="17"/>
      <c r="HHP1188" s="17"/>
      <c r="HHQ1188" s="17"/>
      <c r="HHR1188" s="17"/>
      <c r="HHS1188" s="17"/>
      <c r="HHT1188" s="17"/>
      <c r="HHU1188" s="17"/>
      <c r="HHV1188" s="17"/>
      <c r="HHW1188" s="17"/>
      <c r="HHX1188" s="17"/>
      <c r="HHY1188" s="17"/>
      <c r="HHZ1188" s="17"/>
      <c r="HIA1188" s="17"/>
      <c r="HIB1188" s="17"/>
      <c r="HIC1188" s="17"/>
      <c r="HID1188" s="17"/>
      <c r="HIE1188" s="17"/>
      <c r="HIF1188" s="17"/>
      <c r="HIG1188" s="17"/>
      <c r="HIH1188" s="17"/>
      <c r="HII1188" s="17"/>
      <c r="HIJ1188" s="17"/>
      <c r="HIK1188" s="17"/>
      <c r="HIL1188" s="17"/>
      <c r="HIM1188" s="17"/>
      <c r="HIN1188" s="17"/>
      <c r="HIO1188" s="17"/>
      <c r="HIP1188" s="17"/>
      <c r="HIQ1188" s="17"/>
      <c r="HIR1188" s="17"/>
      <c r="HIS1188" s="17"/>
      <c r="HIT1188" s="17"/>
      <c r="HIU1188" s="17"/>
      <c r="HIV1188" s="17"/>
      <c r="HIW1188" s="17"/>
      <c r="HIX1188" s="17"/>
      <c r="HIY1188" s="17"/>
      <c r="HIZ1188" s="17"/>
      <c r="HJA1188" s="17"/>
      <c r="HJB1188" s="17"/>
      <c r="HJC1188" s="17"/>
      <c r="HJD1188" s="17"/>
      <c r="HJE1188" s="17"/>
      <c r="HJF1188" s="17"/>
      <c r="HJG1188" s="17"/>
      <c r="HJH1188" s="17"/>
      <c r="HJI1188" s="17"/>
      <c r="HJJ1188" s="17"/>
      <c r="HJK1188" s="17"/>
      <c r="HJL1188" s="17"/>
      <c r="HJM1188" s="17"/>
      <c r="HJN1188" s="17"/>
      <c r="HJO1188" s="17"/>
      <c r="HJP1188" s="17"/>
      <c r="HJQ1188" s="17"/>
      <c r="HJR1188" s="17"/>
      <c r="HJS1188" s="17"/>
      <c r="HJT1188" s="17"/>
      <c r="HJU1188" s="17"/>
      <c r="HJV1188" s="17"/>
      <c r="HJW1188" s="17"/>
      <c r="HJX1188" s="17"/>
      <c r="HJY1188" s="17"/>
      <c r="HJZ1188" s="17"/>
      <c r="HKA1188" s="17"/>
      <c r="HKB1188" s="17"/>
      <c r="HKC1188" s="17"/>
      <c r="HKD1188" s="17"/>
      <c r="HKE1188" s="17"/>
      <c r="HKF1188" s="17"/>
      <c r="HKG1188" s="17"/>
      <c r="HKH1188" s="17"/>
      <c r="HKI1188" s="17"/>
      <c r="HKJ1188" s="17"/>
      <c r="HKK1188" s="17"/>
      <c r="HKL1188" s="17"/>
      <c r="HKM1188" s="17"/>
      <c r="HKN1188" s="17"/>
      <c r="HKO1188" s="17"/>
      <c r="HKP1188" s="17"/>
      <c r="HKQ1188" s="17"/>
      <c r="HKR1188" s="17"/>
      <c r="HKS1188" s="17"/>
      <c r="HKT1188" s="17"/>
      <c r="HKU1188" s="17"/>
      <c r="HKV1188" s="17"/>
      <c r="HKW1188" s="17"/>
      <c r="HKX1188" s="17"/>
      <c r="HKY1188" s="17"/>
      <c r="HKZ1188" s="17"/>
      <c r="HLA1188" s="17"/>
      <c r="HLB1188" s="17"/>
      <c r="HLC1188" s="17"/>
      <c r="HLD1188" s="17"/>
      <c r="HLE1188" s="17"/>
      <c r="HLF1188" s="17"/>
      <c r="HLG1188" s="17"/>
      <c r="HLH1188" s="17"/>
      <c r="HLI1188" s="17"/>
      <c r="HLJ1188" s="17"/>
      <c r="HLK1188" s="17"/>
      <c r="HLL1188" s="17"/>
      <c r="HLM1188" s="17"/>
      <c r="HLN1188" s="17"/>
      <c r="HLO1188" s="17"/>
      <c r="HLP1188" s="17"/>
      <c r="HLQ1188" s="17"/>
      <c r="HLR1188" s="17"/>
      <c r="HLS1188" s="17"/>
      <c r="HLT1188" s="17"/>
      <c r="HLU1188" s="17"/>
      <c r="HLV1188" s="17"/>
      <c r="HLW1188" s="17"/>
      <c r="HLX1188" s="17"/>
      <c r="HLY1188" s="17"/>
      <c r="HLZ1188" s="17"/>
      <c r="HMA1188" s="17"/>
      <c r="HMB1188" s="17"/>
      <c r="HMC1188" s="17"/>
      <c r="HMD1188" s="17"/>
      <c r="HME1188" s="17"/>
      <c r="HMF1188" s="17"/>
      <c r="HMG1188" s="17"/>
      <c r="HMH1188" s="17"/>
      <c r="HMI1188" s="17"/>
      <c r="HMJ1188" s="17"/>
      <c r="HMK1188" s="17"/>
      <c r="HML1188" s="17"/>
      <c r="HMM1188" s="17"/>
      <c r="HMN1188" s="17"/>
      <c r="HMO1188" s="17"/>
      <c r="HMP1188" s="17"/>
      <c r="HMQ1188" s="17"/>
      <c r="HMR1188" s="17"/>
      <c r="HMS1188" s="17"/>
      <c r="HMT1188" s="17"/>
      <c r="HMU1188" s="17"/>
      <c r="HMV1188" s="17"/>
      <c r="HMW1188" s="17"/>
      <c r="HMX1188" s="17"/>
      <c r="HMY1188" s="17"/>
      <c r="HMZ1188" s="17"/>
      <c r="HNA1188" s="17"/>
      <c r="HNB1188" s="17"/>
      <c r="HNC1188" s="17"/>
      <c r="HND1188" s="17"/>
      <c r="HNE1188" s="17"/>
      <c r="HNF1188" s="17"/>
      <c r="HNG1188" s="17"/>
      <c r="HNH1188" s="17"/>
      <c r="HNI1188" s="17"/>
      <c r="HNJ1188" s="17"/>
      <c r="HNK1188" s="17"/>
      <c r="HNL1188" s="17"/>
      <c r="HNM1188" s="17"/>
      <c r="HNN1188" s="17"/>
      <c r="HNO1188" s="17"/>
      <c r="HNP1188" s="17"/>
      <c r="HNQ1188" s="17"/>
      <c r="HNR1188" s="17"/>
      <c r="HNS1188" s="17"/>
      <c r="HNT1188" s="17"/>
      <c r="HNU1188" s="17"/>
      <c r="HNV1188" s="17"/>
      <c r="HNW1188" s="17"/>
      <c r="HNX1188" s="17"/>
      <c r="HNY1188" s="17"/>
      <c r="HNZ1188" s="17"/>
      <c r="HOA1188" s="17"/>
      <c r="HOB1188" s="17"/>
      <c r="HOC1188" s="17"/>
      <c r="HOD1188" s="17"/>
      <c r="HOE1188" s="17"/>
      <c r="HOF1188" s="17"/>
      <c r="HOG1188" s="17"/>
      <c r="HOH1188" s="17"/>
      <c r="HOI1188" s="17"/>
      <c r="HOJ1188" s="17"/>
      <c r="HOK1188" s="17"/>
      <c r="HOL1188" s="17"/>
      <c r="HOM1188" s="17"/>
      <c r="HON1188" s="17"/>
      <c r="HOO1188" s="17"/>
      <c r="HOP1188" s="17"/>
      <c r="HOQ1188" s="17"/>
      <c r="HOR1188" s="17"/>
      <c r="HOS1188" s="17"/>
      <c r="HOT1188" s="17"/>
      <c r="HOU1188" s="17"/>
      <c r="HOV1188" s="17"/>
      <c r="HOW1188" s="17"/>
      <c r="HOX1188" s="17"/>
      <c r="HOY1188" s="17"/>
      <c r="HOZ1188" s="17"/>
      <c r="HPA1188" s="17"/>
      <c r="HPB1188" s="17"/>
      <c r="HPC1188" s="17"/>
      <c r="HPD1188" s="17"/>
      <c r="HPE1188" s="17"/>
      <c r="HPF1188" s="17"/>
      <c r="HPG1188" s="17"/>
      <c r="HPH1188" s="17"/>
      <c r="HPI1188" s="17"/>
      <c r="HPJ1188" s="17"/>
      <c r="HPK1188" s="17"/>
      <c r="HPL1188" s="17"/>
      <c r="HPM1188" s="17"/>
      <c r="HPN1188" s="17"/>
      <c r="HPO1188" s="17"/>
      <c r="HPP1188" s="17"/>
      <c r="HPQ1188" s="17"/>
      <c r="HPR1188" s="17"/>
      <c r="HPS1188" s="17"/>
      <c r="HPT1188" s="17"/>
      <c r="HPU1188" s="17"/>
      <c r="HPV1188" s="17"/>
      <c r="HPW1188" s="17"/>
      <c r="HPX1188" s="17"/>
      <c r="HPY1188" s="17"/>
      <c r="HPZ1188" s="17"/>
      <c r="HQA1188" s="17"/>
      <c r="HQB1188" s="17"/>
      <c r="HQC1188" s="17"/>
      <c r="HQD1188" s="17"/>
      <c r="HQE1188" s="17"/>
      <c r="HQF1188" s="17"/>
      <c r="HQG1188" s="17"/>
      <c r="HQH1188" s="17"/>
      <c r="HQI1188" s="17"/>
      <c r="HQJ1188" s="17"/>
      <c r="HQK1188" s="17"/>
      <c r="HQL1188" s="17"/>
      <c r="HQM1188" s="17"/>
      <c r="HQN1188" s="17"/>
      <c r="HQO1188" s="17"/>
      <c r="HQP1188" s="17"/>
      <c r="HQQ1188" s="17"/>
      <c r="HQR1188" s="17"/>
      <c r="HQS1188" s="17"/>
      <c r="HQT1188" s="17"/>
      <c r="HQU1188" s="17"/>
      <c r="HQV1188" s="17"/>
      <c r="HQW1188" s="17"/>
      <c r="HQX1188" s="17"/>
      <c r="HQY1188" s="17"/>
      <c r="HQZ1188" s="17"/>
      <c r="HRA1188" s="17"/>
      <c r="HRB1188" s="17"/>
      <c r="HRC1188" s="17"/>
      <c r="HRD1188" s="17"/>
      <c r="HRE1188" s="17"/>
      <c r="HRF1188" s="17"/>
      <c r="HRG1188" s="17"/>
      <c r="HRH1188" s="17"/>
      <c r="HRI1188" s="17"/>
      <c r="HRJ1188" s="17"/>
      <c r="HRK1188" s="17"/>
      <c r="HRL1188" s="17"/>
      <c r="HRM1188" s="17"/>
      <c r="HRN1188" s="17"/>
      <c r="HRO1188" s="17"/>
      <c r="HRP1188" s="17"/>
      <c r="HRQ1188" s="17"/>
      <c r="HRR1188" s="17"/>
      <c r="HRS1188" s="17"/>
      <c r="HRT1188" s="17"/>
      <c r="HRU1188" s="17"/>
      <c r="HRV1188" s="17"/>
      <c r="HRW1188" s="17"/>
      <c r="HRX1188" s="17"/>
      <c r="HRY1188" s="17"/>
      <c r="HRZ1188" s="17"/>
      <c r="HSA1188" s="17"/>
      <c r="HSB1188" s="17"/>
      <c r="HSC1188" s="17"/>
      <c r="HSD1188" s="17"/>
      <c r="HSE1188" s="17"/>
      <c r="HSF1188" s="17"/>
      <c r="HSG1188" s="17"/>
      <c r="HSH1188" s="17"/>
      <c r="HSI1188" s="17"/>
      <c r="HSJ1188" s="17"/>
      <c r="HSK1188" s="17"/>
      <c r="HSL1188" s="17"/>
      <c r="HSM1188" s="17"/>
      <c r="HSN1188" s="17"/>
      <c r="HSO1188" s="17"/>
      <c r="HSP1188" s="17"/>
      <c r="HSQ1188" s="17"/>
      <c r="HSR1188" s="17"/>
      <c r="HSS1188" s="17"/>
      <c r="HST1188" s="17"/>
      <c r="HSU1188" s="17"/>
      <c r="HSV1188" s="17"/>
      <c r="HSW1188" s="17"/>
      <c r="HSX1188" s="17"/>
      <c r="HSY1188" s="17"/>
      <c r="HSZ1188" s="17"/>
      <c r="HTA1188" s="17"/>
      <c r="HTB1188" s="17"/>
      <c r="HTC1188" s="17"/>
      <c r="HTD1188" s="17"/>
      <c r="HTE1188" s="17"/>
      <c r="HTF1188" s="17"/>
      <c r="HTG1188" s="17"/>
      <c r="HTH1188" s="17"/>
      <c r="HTI1188" s="17"/>
      <c r="HTJ1188" s="17"/>
      <c r="HTK1188" s="17"/>
      <c r="HTL1188" s="17"/>
      <c r="HTM1188" s="17"/>
      <c r="HTN1188" s="17"/>
      <c r="HTO1188" s="17"/>
      <c r="HTP1188" s="17"/>
      <c r="HTQ1188" s="17"/>
      <c r="HTR1188" s="17"/>
      <c r="HTS1188" s="17"/>
      <c r="HTT1188" s="17"/>
      <c r="HTU1188" s="17"/>
      <c r="HTV1188" s="17"/>
      <c r="HTW1188" s="17"/>
      <c r="HTX1188" s="17"/>
      <c r="HTY1188" s="17"/>
      <c r="HTZ1188" s="17"/>
      <c r="HUA1188" s="17"/>
      <c r="HUB1188" s="17"/>
      <c r="HUC1188" s="17"/>
      <c r="HUD1188" s="17"/>
      <c r="HUE1188" s="17"/>
      <c r="HUF1188" s="17"/>
      <c r="HUG1188" s="17"/>
      <c r="HUH1188" s="17"/>
      <c r="HUI1188" s="17"/>
      <c r="HUJ1188" s="17"/>
      <c r="HUK1188" s="17"/>
      <c r="HUL1188" s="17"/>
      <c r="HUM1188" s="17"/>
      <c r="HUN1188" s="17"/>
      <c r="HUO1188" s="17"/>
      <c r="HUP1188" s="17"/>
      <c r="HUQ1188" s="17"/>
      <c r="HUR1188" s="17"/>
      <c r="HUS1188" s="17"/>
      <c r="HUT1188" s="17"/>
      <c r="HUU1188" s="17"/>
      <c r="HUV1188" s="17"/>
      <c r="HUW1188" s="17"/>
      <c r="HUX1188" s="17"/>
      <c r="HUY1188" s="17"/>
      <c r="HUZ1188" s="17"/>
      <c r="HVA1188" s="17"/>
      <c r="HVB1188" s="17"/>
      <c r="HVC1188" s="17"/>
      <c r="HVD1188" s="17"/>
      <c r="HVE1188" s="17"/>
      <c r="HVF1188" s="17"/>
      <c r="HVG1188" s="17"/>
      <c r="HVH1188" s="17"/>
      <c r="HVI1188" s="17"/>
      <c r="HVJ1188" s="17"/>
      <c r="HVK1188" s="17"/>
      <c r="HVL1188" s="17"/>
      <c r="HVM1188" s="17"/>
      <c r="HVN1188" s="17"/>
      <c r="HVO1188" s="17"/>
      <c r="HVP1188" s="17"/>
      <c r="HVQ1188" s="17"/>
      <c r="HVR1188" s="17"/>
      <c r="HVS1188" s="17"/>
      <c r="HVT1188" s="17"/>
      <c r="HVU1188" s="17"/>
      <c r="HVV1188" s="17"/>
      <c r="HVW1188" s="17"/>
      <c r="HVX1188" s="17"/>
      <c r="HVY1188" s="17"/>
      <c r="HVZ1188" s="17"/>
      <c r="HWA1188" s="17"/>
      <c r="HWB1188" s="17"/>
      <c r="HWC1188" s="17"/>
      <c r="HWD1188" s="17"/>
      <c r="HWE1188" s="17"/>
      <c r="HWF1188" s="17"/>
      <c r="HWG1188" s="17"/>
      <c r="HWH1188" s="17"/>
      <c r="HWI1188" s="17"/>
      <c r="HWJ1188" s="17"/>
      <c r="HWK1188" s="17"/>
      <c r="HWL1188" s="17"/>
      <c r="HWM1188" s="17"/>
      <c r="HWN1188" s="17"/>
      <c r="HWO1188" s="17"/>
      <c r="HWP1188" s="17"/>
      <c r="HWQ1188" s="17"/>
      <c r="HWR1188" s="17"/>
      <c r="HWS1188" s="17"/>
      <c r="HWT1188" s="17"/>
      <c r="HWU1188" s="17"/>
      <c r="HWV1188" s="17"/>
      <c r="HWW1188" s="17"/>
      <c r="HWX1188" s="17"/>
      <c r="HWY1188" s="17"/>
      <c r="HWZ1188" s="17"/>
      <c r="HXA1188" s="17"/>
      <c r="HXB1188" s="17"/>
      <c r="HXC1188" s="17"/>
      <c r="HXD1188" s="17"/>
      <c r="HXE1188" s="17"/>
      <c r="HXF1188" s="17"/>
      <c r="HXG1188" s="17"/>
      <c r="HXH1188" s="17"/>
      <c r="HXI1188" s="17"/>
      <c r="HXJ1188" s="17"/>
      <c r="HXK1188" s="17"/>
      <c r="HXL1188" s="17"/>
      <c r="HXM1188" s="17"/>
      <c r="HXN1188" s="17"/>
      <c r="HXO1188" s="17"/>
      <c r="HXP1188" s="17"/>
      <c r="HXQ1188" s="17"/>
      <c r="HXR1188" s="17"/>
      <c r="HXS1188" s="17"/>
      <c r="HXT1188" s="17"/>
      <c r="HXU1188" s="17"/>
      <c r="HXV1188" s="17"/>
      <c r="HXW1188" s="17"/>
      <c r="HXX1188" s="17"/>
      <c r="HXY1188" s="17"/>
      <c r="HXZ1188" s="17"/>
      <c r="HYA1188" s="17"/>
      <c r="HYB1188" s="17"/>
      <c r="HYC1188" s="17"/>
      <c r="HYD1188" s="17"/>
      <c r="HYE1188" s="17"/>
      <c r="HYF1188" s="17"/>
      <c r="HYG1188" s="17"/>
      <c r="HYH1188" s="17"/>
      <c r="HYI1188" s="17"/>
      <c r="HYJ1188" s="17"/>
      <c r="HYK1188" s="17"/>
      <c r="HYL1188" s="17"/>
      <c r="HYM1188" s="17"/>
      <c r="HYN1188" s="17"/>
      <c r="HYO1188" s="17"/>
      <c r="HYP1188" s="17"/>
      <c r="HYQ1188" s="17"/>
      <c r="HYR1188" s="17"/>
      <c r="HYS1188" s="17"/>
      <c r="HYT1188" s="17"/>
      <c r="HYU1188" s="17"/>
      <c r="HYV1188" s="17"/>
      <c r="HYW1188" s="17"/>
      <c r="HYX1188" s="17"/>
      <c r="HYY1188" s="17"/>
      <c r="HYZ1188" s="17"/>
      <c r="HZA1188" s="17"/>
      <c r="HZB1188" s="17"/>
      <c r="HZC1188" s="17"/>
      <c r="HZD1188" s="17"/>
      <c r="HZE1188" s="17"/>
      <c r="HZF1188" s="17"/>
      <c r="HZG1188" s="17"/>
      <c r="HZH1188" s="17"/>
      <c r="HZI1188" s="17"/>
      <c r="HZJ1188" s="17"/>
      <c r="HZK1188" s="17"/>
      <c r="HZL1188" s="17"/>
      <c r="HZM1188" s="17"/>
      <c r="HZN1188" s="17"/>
      <c r="HZO1188" s="17"/>
      <c r="HZP1188" s="17"/>
      <c r="HZQ1188" s="17"/>
      <c r="HZR1188" s="17"/>
      <c r="HZS1188" s="17"/>
      <c r="HZT1188" s="17"/>
      <c r="HZU1188" s="17"/>
      <c r="HZV1188" s="17"/>
      <c r="HZW1188" s="17"/>
      <c r="HZX1188" s="17"/>
      <c r="HZY1188" s="17"/>
      <c r="HZZ1188" s="17"/>
      <c r="IAA1188" s="17"/>
      <c r="IAB1188" s="17"/>
      <c r="IAC1188" s="17"/>
      <c r="IAD1188" s="17"/>
      <c r="IAE1188" s="17"/>
      <c r="IAF1188" s="17"/>
      <c r="IAG1188" s="17"/>
      <c r="IAH1188" s="17"/>
      <c r="IAI1188" s="17"/>
      <c r="IAJ1188" s="17"/>
      <c r="IAK1188" s="17"/>
      <c r="IAL1188" s="17"/>
      <c r="IAM1188" s="17"/>
      <c r="IAN1188" s="17"/>
      <c r="IAO1188" s="17"/>
      <c r="IAP1188" s="17"/>
      <c r="IAQ1188" s="17"/>
      <c r="IAR1188" s="17"/>
      <c r="IAS1188" s="17"/>
      <c r="IAT1188" s="17"/>
      <c r="IAU1188" s="17"/>
      <c r="IAV1188" s="17"/>
      <c r="IAW1188" s="17"/>
      <c r="IAX1188" s="17"/>
      <c r="IAY1188" s="17"/>
      <c r="IAZ1188" s="17"/>
      <c r="IBA1188" s="17"/>
      <c r="IBB1188" s="17"/>
      <c r="IBC1188" s="17"/>
      <c r="IBD1188" s="17"/>
      <c r="IBE1188" s="17"/>
      <c r="IBF1188" s="17"/>
      <c r="IBG1188" s="17"/>
      <c r="IBH1188" s="17"/>
      <c r="IBI1188" s="17"/>
      <c r="IBJ1188" s="17"/>
      <c r="IBK1188" s="17"/>
      <c r="IBL1188" s="17"/>
      <c r="IBM1188" s="17"/>
      <c r="IBN1188" s="17"/>
      <c r="IBO1188" s="17"/>
      <c r="IBP1188" s="17"/>
      <c r="IBQ1188" s="17"/>
      <c r="IBR1188" s="17"/>
      <c r="IBS1188" s="17"/>
      <c r="IBT1188" s="17"/>
      <c r="IBU1188" s="17"/>
      <c r="IBV1188" s="17"/>
      <c r="IBW1188" s="17"/>
      <c r="IBX1188" s="17"/>
      <c r="IBY1188" s="17"/>
      <c r="IBZ1188" s="17"/>
      <c r="ICA1188" s="17"/>
      <c r="ICB1188" s="17"/>
      <c r="ICC1188" s="17"/>
      <c r="ICD1188" s="17"/>
      <c r="ICE1188" s="17"/>
      <c r="ICF1188" s="17"/>
      <c r="ICG1188" s="17"/>
      <c r="ICH1188" s="17"/>
      <c r="ICI1188" s="17"/>
      <c r="ICJ1188" s="17"/>
      <c r="ICK1188" s="17"/>
      <c r="ICL1188" s="17"/>
      <c r="ICM1188" s="17"/>
      <c r="ICN1188" s="17"/>
      <c r="ICO1188" s="17"/>
      <c r="ICP1188" s="17"/>
      <c r="ICQ1188" s="17"/>
      <c r="ICR1188" s="17"/>
      <c r="ICS1188" s="17"/>
      <c r="ICT1188" s="17"/>
      <c r="ICU1188" s="17"/>
      <c r="ICV1188" s="17"/>
      <c r="ICW1188" s="17"/>
      <c r="ICX1188" s="17"/>
      <c r="ICY1188" s="17"/>
      <c r="ICZ1188" s="17"/>
      <c r="IDA1188" s="17"/>
      <c r="IDB1188" s="17"/>
      <c r="IDC1188" s="17"/>
      <c r="IDD1188" s="17"/>
      <c r="IDE1188" s="17"/>
      <c r="IDF1188" s="17"/>
      <c r="IDG1188" s="17"/>
      <c r="IDH1188" s="17"/>
      <c r="IDI1188" s="17"/>
      <c r="IDJ1188" s="17"/>
      <c r="IDK1188" s="17"/>
      <c r="IDL1188" s="17"/>
      <c r="IDM1188" s="17"/>
      <c r="IDN1188" s="17"/>
      <c r="IDO1188" s="17"/>
      <c r="IDP1188" s="17"/>
      <c r="IDQ1188" s="17"/>
      <c r="IDR1188" s="17"/>
      <c r="IDS1188" s="17"/>
      <c r="IDT1188" s="17"/>
      <c r="IDU1188" s="17"/>
      <c r="IDV1188" s="17"/>
      <c r="IDW1188" s="17"/>
      <c r="IDX1188" s="17"/>
      <c r="IDY1188" s="17"/>
      <c r="IDZ1188" s="17"/>
      <c r="IEA1188" s="17"/>
      <c r="IEB1188" s="17"/>
      <c r="IEC1188" s="17"/>
      <c r="IED1188" s="17"/>
      <c r="IEE1188" s="17"/>
      <c r="IEF1188" s="17"/>
      <c r="IEG1188" s="17"/>
      <c r="IEH1188" s="17"/>
      <c r="IEI1188" s="17"/>
      <c r="IEJ1188" s="17"/>
      <c r="IEK1188" s="17"/>
      <c r="IEL1188" s="17"/>
      <c r="IEM1188" s="17"/>
      <c r="IEN1188" s="17"/>
      <c r="IEO1188" s="17"/>
      <c r="IEP1188" s="17"/>
      <c r="IEQ1188" s="17"/>
      <c r="IER1188" s="17"/>
      <c r="IES1188" s="17"/>
      <c r="IET1188" s="17"/>
      <c r="IEU1188" s="17"/>
      <c r="IEV1188" s="17"/>
      <c r="IEW1188" s="17"/>
      <c r="IEX1188" s="17"/>
      <c r="IEY1188" s="17"/>
      <c r="IEZ1188" s="17"/>
      <c r="IFA1188" s="17"/>
      <c r="IFB1188" s="17"/>
      <c r="IFC1188" s="17"/>
      <c r="IFD1188" s="17"/>
      <c r="IFE1188" s="17"/>
      <c r="IFF1188" s="17"/>
      <c r="IFG1188" s="17"/>
      <c r="IFH1188" s="17"/>
      <c r="IFI1188" s="17"/>
      <c r="IFJ1188" s="17"/>
      <c r="IFK1188" s="17"/>
      <c r="IFL1188" s="17"/>
      <c r="IFM1188" s="17"/>
      <c r="IFN1188" s="17"/>
      <c r="IFO1188" s="17"/>
      <c r="IFP1188" s="17"/>
      <c r="IFQ1188" s="17"/>
      <c r="IFR1188" s="17"/>
      <c r="IFS1188" s="17"/>
      <c r="IFT1188" s="17"/>
      <c r="IFU1188" s="17"/>
      <c r="IFV1188" s="17"/>
      <c r="IFW1188" s="17"/>
      <c r="IFX1188" s="17"/>
      <c r="IFY1188" s="17"/>
      <c r="IFZ1188" s="17"/>
      <c r="IGA1188" s="17"/>
      <c r="IGB1188" s="17"/>
      <c r="IGC1188" s="17"/>
      <c r="IGD1188" s="17"/>
      <c r="IGE1188" s="17"/>
      <c r="IGF1188" s="17"/>
      <c r="IGG1188" s="17"/>
      <c r="IGH1188" s="17"/>
      <c r="IGI1188" s="17"/>
      <c r="IGJ1188" s="17"/>
      <c r="IGK1188" s="17"/>
      <c r="IGL1188" s="17"/>
      <c r="IGM1188" s="17"/>
      <c r="IGN1188" s="17"/>
      <c r="IGO1188" s="17"/>
      <c r="IGP1188" s="17"/>
      <c r="IGQ1188" s="17"/>
      <c r="IGR1188" s="17"/>
      <c r="IGS1188" s="17"/>
      <c r="IGT1188" s="17"/>
      <c r="IGU1188" s="17"/>
      <c r="IGV1188" s="17"/>
      <c r="IGW1188" s="17"/>
      <c r="IGX1188" s="17"/>
      <c r="IGY1188" s="17"/>
      <c r="IGZ1188" s="17"/>
      <c r="IHA1188" s="17"/>
      <c r="IHB1188" s="17"/>
      <c r="IHC1188" s="17"/>
      <c r="IHD1188" s="17"/>
      <c r="IHE1188" s="17"/>
      <c r="IHF1188" s="17"/>
      <c r="IHG1188" s="17"/>
      <c r="IHH1188" s="17"/>
      <c r="IHI1188" s="17"/>
      <c r="IHJ1188" s="17"/>
      <c r="IHK1188" s="17"/>
      <c r="IHL1188" s="17"/>
      <c r="IHM1188" s="17"/>
      <c r="IHN1188" s="17"/>
      <c r="IHO1188" s="17"/>
      <c r="IHP1188" s="17"/>
      <c r="IHQ1188" s="17"/>
      <c r="IHR1188" s="17"/>
      <c r="IHS1188" s="17"/>
      <c r="IHT1188" s="17"/>
      <c r="IHU1188" s="17"/>
      <c r="IHV1188" s="17"/>
      <c r="IHW1188" s="17"/>
      <c r="IHX1188" s="17"/>
      <c r="IHY1188" s="17"/>
      <c r="IHZ1188" s="17"/>
      <c r="IIA1188" s="17"/>
      <c r="IIB1188" s="17"/>
      <c r="IIC1188" s="17"/>
      <c r="IID1188" s="17"/>
      <c r="IIE1188" s="17"/>
      <c r="IIF1188" s="17"/>
      <c r="IIG1188" s="17"/>
      <c r="IIH1188" s="17"/>
      <c r="III1188" s="17"/>
      <c r="IIJ1188" s="17"/>
      <c r="IIK1188" s="17"/>
      <c r="IIL1188" s="17"/>
      <c r="IIM1188" s="17"/>
      <c r="IIN1188" s="17"/>
      <c r="IIO1188" s="17"/>
      <c r="IIP1188" s="17"/>
      <c r="IIQ1188" s="17"/>
      <c r="IIR1188" s="17"/>
      <c r="IIS1188" s="17"/>
      <c r="IIT1188" s="17"/>
      <c r="IIU1188" s="17"/>
      <c r="IIV1188" s="17"/>
      <c r="IIW1188" s="17"/>
      <c r="IIX1188" s="17"/>
      <c r="IIY1188" s="17"/>
      <c r="IIZ1188" s="17"/>
      <c r="IJA1188" s="17"/>
      <c r="IJB1188" s="17"/>
      <c r="IJC1188" s="17"/>
      <c r="IJD1188" s="17"/>
      <c r="IJE1188" s="17"/>
      <c r="IJF1188" s="17"/>
      <c r="IJG1188" s="17"/>
      <c r="IJH1188" s="17"/>
      <c r="IJI1188" s="17"/>
      <c r="IJJ1188" s="17"/>
      <c r="IJK1188" s="17"/>
      <c r="IJL1188" s="17"/>
      <c r="IJM1188" s="17"/>
      <c r="IJN1188" s="17"/>
      <c r="IJO1188" s="17"/>
      <c r="IJP1188" s="17"/>
      <c r="IJQ1188" s="17"/>
      <c r="IJR1188" s="17"/>
      <c r="IJS1188" s="17"/>
      <c r="IJT1188" s="17"/>
      <c r="IJU1188" s="17"/>
      <c r="IJV1188" s="17"/>
      <c r="IJW1188" s="17"/>
      <c r="IJX1188" s="17"/>
      <c r="IJY1188" s="17"/>
      <c r="IJZ1188" s="17"/>
      <c r="IKA1188" s="17"/>
      <c r="IKB1188" s="17"/>
      <c r="IKC1188" s="17"/>
      <c r="IKD1188" s="17"/>
      <c r="IKE1188" s="17"/>
      <c r="IKF1188" s="17"/>
      <c r="IKG1188" s="17"/>
      <c r="IKH1188" s="17"/>
      <c r="IKI1188" s="17"/>
      <c r="IKJ1188" s="17"/>
      <c r="IKK1188" s="17"/>
      <c r="IKL1188" s="17"/>
      <c r="IKM1188" s="17"/>
      <c r="IKN1188" s="17"/>
      <c r="IKO1188" s="17"/>
      <c r="IKP1188" s="17"/>
      <c r="IKQ1188" s="17"/>
      <c r="IKR1188" s="17"/>
      <c r="IKS1188" s="17"/>
      <c r="IKT1188" s="17"/>
      <c r="IKU1188" s="17"/>
      <c r="IKV1188" s="17"/>
      <c r="IKW1188" s="17"/>
      <c r="IKX1188" s="17"/>
      <c r="IKY1188" s="17"/>
      <c r="IKZ1188" s="17"/>
      <c r="ILA1188" s="17"/>
      <c r="ILB1188" s="17"/>
      <c r="ILC1188" s="17"/>
      <c r="ILD1188" s="17"/>
      <c r="ILE1188" s="17"/>
      <c r="ILF1188" s="17"/>
      <c r="ILG1188" s="17"/>
      <c r="ILH1188" s="17"/>
      <c r="ILI1188" s="17"/>
      <c r="ILJ1188" s="17"/>
      <c r="ILK1188" s="17"/>
      <c r="ILL1188" s="17"/>
      <c r="ILM1188" s="17"/>
      <c r="ILN1188" s="17"/>
      <c r="ILO1188" s="17"/>
      <c r="ILP1188" s="17"/>
      <c r="ILQ1188" s="17"/>
      <c r="ILR1188" s="17"/>
      <c r="ILS1188" s="17"/>
      <c r="ILT1188" s="17"/>
      <c r="ILU1188" s="17"/>
      <c r="ILV1188" s="17"/>
      <c r="ILW1188" s="17"/>
      <c r="ILX1188" s="17"/>
      <c r="ILY1188" s="17"/>
      <c r="ILZ1188" s="17"/>
      <c r="IMA1188" s="17"/>
      <c r="IMB1188" s="17"/>
      <c r="IMC1188" s="17"/>
      <c r="IMD1188" s="17"/>
      <c r="IME1188" s="17"/>
      <c r="IMF1188" s="17"/>
      <c r="IMG1188" s="17"/>
      <c r="IMH1188" s="17"/>
      <c r="IMI1188" s="17"/>
      <c r="IMJ1188" s="17"/>
      <c r="IMK1188" s="17"/>
      <c r="IML1188" s="17"/>
      <c r="IMM1188" s="17"/>
      <c r="IMN1188" s="17"/>
      <c r="IMO1188" s="17"/>
      <c r="IMP1188" s="17"/>
      <c r="IMQ1188" s="17"/>
      <c r="IMR1188" s="17"/>
      <c r="IMS1188" s="17"/>
      <c r="IMT1188" s="17"/>
      <c r="IMU1188" s="17"/>
      <c r="IMV1188" s="17"/>
      <c r="IMW1188" s="17"/>
      <c r="IMX1188" s="17"/>
      <c r="IMY1188" s="17"/>
      <c r="IMZ1188" s="17"/>
      <c r="INA1188" s="17"/>
      <c r="INB1188" s="17"/>
      <c r="INC1188" s="17"/>
      <c r="IND1188" s="17"/>
      <c r="INE1188" s="17"/>
      <c r="INF1188" s="17"/>
      <c r="ING1188" s="17"/>
      <c r="INH1188" s="17"/>
      <c r="INI1188" s="17"/>
      <c r="INJ1188" s="17"/>
      <c r="INK1188" s="17"/>
      <c r="INL1188" s="17"/>
      <c r="INM1188" s="17"/>
      <c r="INN1188" s="17"/>
      <c r="INO1188" s="17"/>
      <c r="INP1188" s="17"/>
      <c r="INQ1188" s="17"/>
      <c r="INR1188" s="17"/>
      <c r="INS1188" s="17"/>
      <c r="INT1188" s="17"/>
      <c r="INU1188" s="17"/>
      <c r="INV1188" s="17"/>
      <c r="INW1188" s="17"/>
      <c r="INX1188" s="17"/>
      <c r="INY1188" s="17"/>
      <c r="INZ1188" s="17"/>
      <c r="IOA1188" s="17"/>
      <c r="IOB1188" s="17"/>
      <c r="IOC1188" s="17"/>
      <c r="IOD1188" s="17"/>
      <c r="IOE1188" s="17"/>
      <c r="IOF1188" s="17"/>
      <c r="IOG1188" s="17"/>
      <c r="IOH1188" s="17"/>
      <c r="IOI1188" s="17"/>
      <c r="IOJ1188" s="17"/>
      <c r="IOK1188" s="17"/>
      <c r="IOL1188" s="17"/>
      <c r="IOM1188" s="17"/>
      <c r="ION1188" s="17"/>
      <c r="IOO1188" s="17"/>
      <c r="IOP1188" s="17"/>
      <c r="IOQ1188" s="17"/>
      <c r="IOR1188" s="17"/>
      <c r="IOS1188" s="17"/>
      <c r="IOT1188" s="17"/>
      <c r="IOU1188" s="17"/>
      <c r="IOV1188" s="17"/>
      <c r="IOW1188" s="17"/>
      <c r="IOX1188" s="17"/>
      <c r="IOY1188" s="17"/>
      <c r="IOZ1188" s="17"/>
      <c r="IPA1188" s="17"/>
      <c r="IPB1188" s="17"/>
      <c r="IPC1188" s="17"/>
      <c r="IPD1188" s="17"/>
      <c r="IPE1188" s="17"/>
      <c r="IPF1188" s="17"/>
      <c r="IPG1188" s="17"/>
      <c r="IPH1188" s="17"/>
      <c r="IPI1188" s="17"/>
      <c r="IPJ1188" s="17"/>
      <c r="IPK1188" s="17"/>
      <c r="IPL1188" s="17"/>
      <c r="IPM1188" s="17"/>
      <c r="IPN1188" s="17"/>
      <c r="IPO1188" s="17"/>
      <c r="IPP1188" s="17"/>
      <c r="IPQ1188" s="17"/>
      <c r="IPR1188" s="17"/>
      <c r="IPS1188" s="17"/>
      <c r="IPT1188" s="17"/>
      <c r="IPU1188" s="17"/>
      <c r="IPV1188" s="17"/>
      <c r="IPW1188" s="17"/>
      <c r="IPX1188" s="17"/>
      <c r="IPY1188" s="17"/>
      <c r="IPZ1188" s="17"/>
      <c r="IQA1188" s="17"/>
      <c r="IQB1188" s="17"/>
      <c r="IQC1188" s="17"/>
      <c r="IQD1188" s="17"/>
      <c r="IQE1188" s="17"/>
      <c r="IQF1188" s="17"/>
      <c r="IQG1188" s="17"/>
      <c r="IQH1188" s="17"/>
      <c r="IQI1188" s="17"/>
      <c r="IQJ1188" s="17"/>
      <c r="IQK1188" s="17"/>
      <c r="IQL1188" s="17"/>
      <c r="IQM1188" s="17"/>
      <c r="IQN1188" s="17"/>
      <c r="IQO1188" s="17"/>
      <c r="IQP1188" s="17"/>
      <c r="IQQ1188" s="17"/>
      <c r="IQR1188" s="17"/>
      <c r="IQS1188" s="17"/>
      <c r="IQT1188" s="17"/>
      <c r="IQU1188" s="17"/>
      <c r="IQV1188" s="17"/>
      <c r="IQW1188" s="17"/>
      <c r="IQX1188" s="17"/>
      <c r="IQY1188" s="17"/>
      <c r="IQZ1188" s="17"/>
      <c r="IRA1188" s="17"/>
      <c r="IRB1188" s="17"/>
      <c r="IRC1188" s="17"/>
      <c r="IRD1188" s="17"/>
      <c r="IRE1188" s="17"/>
      <c r="IRF1188" s="17"/>
      <c r="IRG1188" s="17"/>
      <c r="IRH1188" s="17"/>
      <c r="IRI1188" s="17"/>
      <c r="IRJ1188" s="17"/>
      <c r="IRK1188" s="17"/>
      <c r="IRL1188" s="17"/>
      <c r="IRM1188" s="17"/>
      <c r="IRN1188" s="17"/>
      <c r="IRO1188" s="17"/>
      <c r="IRP1188" s="17"/>
      <c r="IRQ1188" s="17"/>
      <c r="IRR1188" s="17"/>
      <c r="IRS1188" s="17"/>
      <c r="IRT1188" s="17"/>
      <c r="IRU1188" s="17"/>
      <c r="IRV1188" s="17"/>
      <c r="IRW1188" s="17"/>
      <c r="IRX1188" s="17"/>
      <c r="IRY1188" s="17"/>
      <c r="IRZ1188" s="17"/>
      <c r="ISA1188" s="17"/>
      <c r="ISB1188" s="17"/>
      <c r="ISC1188" s="17"/>
      <c r="ISD1188" s="17"/>
      <c r="ISE1188" s="17"/>
      <c r="ISF1188" s="17"/>
      <c r="ISG1188" s="17"/>
      <c r="ISH1188" s="17"/>
      <c r="ISI1188" s="17"/>
      <c r="ISJ1188" s="17"/>
      <c r="ISK1188" s="17"/>
      <c r="ISL1188" s="17"/>
      <c r="ISM1188" s="17"/>
      <c r="ISN1188" s="17"/>
      <c r="ISO1188" s="17"/>
      <c r="ISP1188" s="17"/>
      <c r="ISQ1188" s="17"/>
      <c r="ISR1188" s="17"/>
      <c r="ISS1188" s="17"/>
      <c r="IST1188" s="17"/>
      <c r="ISU1188" s="17"/>
      <c r="ISV1188" s="17"/>
      <c r="ISW1188" s="17"/>
      <c r="ISX1188" s="17"/>
      <c r="ISY1188" s="17"/>
      <c r="ISZ1188" s="17"/>
      <c r="ITA1188" s="17"/>
      <c r="ITB1188" s="17"/>
      <c r="ITC1188" s="17"/>
      <c r="ITD1188" s="17"/>
      <c r="ITE1188" s="17"/>
      <c r="ITF1188" s="17"/>
      <c r="ITG1188" s="17"/>
      <c r="ITH1188" s="17"/>
      <c r="ITI1188" s="17"/>
      <c r="ITJ1188" s="17"/>
      <c r="ITK1188" s="17"/>
      <c r="ITL1188" s="17"/>
      <c r="ITM1188" s="17"/>
      <c r="ITN1188" s="17"/>
      <c r="ITO1188" s="17"/>
      <c r="ITP1188" s="17"/>
      <c r="ITQ1188" s="17"/>
      <c r="ITR1188" s="17"/>
      <c r="ITS1188" s="17"/>
      <c r="ITT1188" s="17"/>
      <c r="ITU1188" s="17"/>
      <c r="ITV1188" s="17"/>
      <c r="ITW1188" s="17"/>
      <c r="ITX1188" s="17"/>
      <c r="ITY1188" s="17"/>
      <c r="ITZ1188" s="17"/>
      <c r="IUA1188" s="17"/>
      <c r="IUB1188" s="17"/>
      <c r="IUC1188" s="17"/>
      <c r="IUD1188" s="17"/>
      <c r="IUE1188" s="17"/>
      <c r="IUF1188" s="17"/>
      <c r="IUG1188" s="17"/>
      <c r="IUH1188" s="17"/>
      <c r="IUI1188" s="17"/>
      <c r="IUJ1188" s="17"/>
      <c r="IUK1188" s="17"/>
      <c r="IUL1188" s="17"/>
      <c r="IUM1188" s="17"/>
      <c r="IUN1188" s="17"/>
      <c r="IUO1188" s="17"/>
      <c r="IUP1188" s="17"/>
      <c r="IUQ1188" s="17"/>
      <c r="IUR1188" s="17"/>
      <c r="IUS1188" s="17"/>
      <c r="IUT1188" s="17"/>
      <c r="IUU1188" s="17"/>
      <c r="IUV1188" s="17"/>
      <c r="IUW1188" s="17"/>
      <c r="IUX1188" s="17"/>
      <c r="IUY1188" s="17"/>
      <c r="IUZ1188" s="17"/>
      <c r="IVA1188" s="17"/>
      <c r="IVB1188" s="17"/>
      <c r="IVC1188" s="17"/>
      <c r="IVD1188" s="17"/>
      <c r="IVE1188" s="17"/>
      <c r="IVF1188" s="17"/>
      <c r="IVG1188" s="17"/>
      <c r="IVH1188" s="17"/>
      <c r="IVI1188" s="17"/>
      <c r="IVJ1188" s="17"/>
      <c r="IVK1188" s="17"/>
      <c r="IVL1188" s="17"/>
      <c r="IVM1188" s="17"/>
      <c r="IVN1188" s="17"/>
      <c r="IVO1188" s="17"/>
      <c r="IVP1188" s="17"/>
      <c r="IVQ1188" s="17"/>
      <c r="IVR1188" s="17"/>
      <c r="IVS1188" s="17"/>
      <c r="IVT1188" s="17"/>
      <c r="IVU1188" s="17"/>
      <c r="IVV1188" s="17"/>
      <c r="IVW1188" s="17"/>
      <c r="IVX1188" s="17"/>
      <c r="IVY1188" s="17"/>
      <c r="IVZ1188" s="17"/>
      <c r="IWA1188" s="17"/>
      <c r="IWB1188" s="17"/>
      <c r="IWC1188" s="17"/>
      <c r="IWD1188" s="17"/>
      <c r="IWE1188" s="17"/>
      <c r="IWF1188" s="17"/>
      <c r="IWG1188" s="17"/>
      <c r="IWH1188" s="17"/>
      <c r="IWI1188" s="17"/>
      <c r="IWJ1188" s="17"/>
      <c r="IWK1188" s="17"/>
      <c r="IWL1188" s="17"/>
      <c r="IWM1188" s="17"/>
      <c r="IWN1188" s="17"/>
      <c r="IWO1188" s="17"/>
      <c r="IWP1188" s="17"/>
      <c r="IWQ1188" s="17"/>
      <c r="IWR1188" s="17"/>
      <c r="IWS1188" s="17"/>
      <c r="IWT1188" s="17"/>
      <c r="IWU1188" s="17"/>
      <c r="IWV1188" s="17"/>
      <c r="IWW1188" s="17"/>
      <c r="IWX1188" s="17"/>
      <c r="IWY1188" s="17"/>
      <c r="IWZ1188" s="17"/>
      <c r="IXA1188" s="17"/>
      <c r="IXB1188" s="17"/>
      <c r="IXC1188" s="17"/>
      <c r="IXD1188" s="17"/>
      <c r="IXE1188" s="17"/>
      <c r="IXF1188" s="17"/>
      <c r="IXG1188" s="17"/>
      <c r="IXH1188" s="17"/>
      <c r="IXI1188" s="17"/>
      <c r="IXJ1188" s="17"/>
      <c r="IXK1188" s="17"/>
      <c r="IXL1188" s="17"/>
      <c r="IXM1188" s="17"/>
      <c r="IXN1188" s="17"/>
      <c r="IXO1188" s="17"/>
      <c r="IXP1188" s="17"/>
      <c r="IXQ1188" s="17"/>
      <c r="IXR1188" s="17"/>
      <c r="IXS1188" s="17"/>
      <c r="IXT1188" s="17"/>
      <c r="IXU1188" s="17"/>
      <c r="IXV1188" s="17"/>
      <c r="IXW1188" s="17"/>
      <c r="IXX1188" s="17"/>
      <c r="IXY1188" s="17"/>
      <c r="IXZ1188" s="17"/>
      <c r="IYA1188" s="17"/>
      <c r="IYB1188" s="17"/>
      <c r="IYC1188" s="17"/>
      <c r="IYD1188" s="17"/>
      <c r="IYE1188" s="17"/>
      <c r="IYF1188" s="17"/>
      <c r="IYG1188" s="17"/>
      <c r="IYH1188" s="17"/>
      <c r="IYI1188" s="17"/>
      <c r="IYJ1188" s="17"/>
      <c r="IYK1188" s="17"/>
      <c r="IYL1188" s="17"/>
      <c r="IYM1188" s="17"/>
      <c r="IYN1188" s="17"/>
      <c r="IYO1188" s="17"/>
      <c r="IYP1188" s="17"/>
      <c r="IYQ1188" s="17"/>
      <c r="IYR1188" s="17"/>
      <c r="IYS1188" s="17"/>
      <c r="IYT1188" s="17"/>
      <c r="IYU1188" s="17"/>
      <c r="IYV1188" s="17"/>
      <c r="IYW1188" s="17"/>
      <c r="IYX1188" s="17"/>
      <c r="IYY1188" s="17"/>
      <c r="IYZ1188" s="17"/>
      <c r="IZA1188" s="17"/>
      <c r="IZB1188" s="17"/>
      <c r="IZC1188" s="17"/>
      <c r="IZD1188" s="17"/>
      <c r="IZE1188" s="17"/>
      <c r="IZF1188" s="17"/>
      <c r="IZG1188" s="17"/>
      <c r="IZH1188" s="17"/>
      <c r="IZI1188" s="17"/>
      <c r="IZJ1188" s="17"/>
      <c r="IZK1188" s="17"/>
      <c r="IZL1188" s="17"/>
      <c r="IZM1188" s="17"/>
      <c r="IZN1188" s="17"/>
      <c r="IZO1188" s="17"/>
      <c r="IZP1188" s="17"/>
      <c r="IZQ1188" s="17"/>
      <c r="IZR1188" s="17"/>
      <c r="IZS1188" s="17"/>
      <c r="IZT1188" s="17"/>
      <c r="IZU1188" s="17"/>
      <c r="IZV1188" s="17"/>
      <c r="IZW1188" s="17"/>
      <c r="IZX1188" s="17"/>
      <c r="IZY1188" s="17"/>
      <c r="IZZ1188" s="17"/>
      <c r="JAA1188" s="17"/>
      <c r="JAB1188" s="17"/>
      <c r="JAC1188" s="17"/>
      <c r="JAD1188" s="17"/>
      <c r="JAE1188" s="17"/>
      <c r="JAF1188" s="17"/>
      <c r="JAG1188" s="17"/>
      <c r="JAH1188" s="17"/>
      <c r="JAI1188" s="17"/>
      <c r="JAJ1188" s="17"/>
      <c r="JAK1188" s="17"/>
      <c r="JAL1188" s="17"/>
      <c r="JAM1188" s="17"/>
      <c r="JAN1188" s="17"/>
      <c r="JAO1188" s="17"/>
      <c r="JAP1188" s="17"/>
      <c r="JAQ1188" s="17"/>
      <c r="JAR1188" s="17"/>
      <c r="JAS1188" s="17"/>
      <c r="JAT1188" s="17"/>
      <c r="JAU1188" s="17"/>
      <c r="JAV1188" s="17"/>
      <c r="JAW1188" s="17"/>
      <c r="JAX1188" s="17"/>
      <c r="JAY1188" s="17"/>
      <c r="JAZ1188" s="17"/>
      <c r="JBA1188" s="17"/>
      <c r="JBB1188" s="17"/>
      <c r="JBC1188" s="17"/>
      <c r="JBD1188" s="17"/>
      <c r="JBE1188" s="17"/>
      <c r="JBF1188" s="17"/>
      <c r="JBG1188" s="17"/>
      <c r="JBH1188" s="17"/>
      <c r="JBI1188" s="17"/>
      <c r="JBJ1188" s="17"/>
      <c r="JBK1188" s="17"/>
      <c r="JBL1188" s="17"/>
      <c r="JBM1188" s="17"/>
      <c r="JBN1188" s="17"/>
      <c r="JBO1188" s="17"/>
      <c r="JBP1188" s="17"/>
      <c r="JBQ1188" s="17"/>
      <c r="JBR1188" s="17"/>
      <c r="JBS1188" s="17"/>
      <c r="JBT1188" s="17"/>
      <c r="JBU1188" s="17"/>
      <c r="JBV1188" s="17"/>
      <c r="JBW1188" s="17"/>
      <c r="JBX1188" s="17"/>
      <c r="JBY1188" s="17"/>
      <c r="JBZ1188" s="17"/>
      <c r="JCA1188" s="17"/>
      <c r="JCB1188" s="17"/>
      <c r="JCC1188" s="17"/>
      <c r="JCD1188" s="17"/>
      <c r="JCE1188" s="17"/>
      <c r="JCF1188" s="17"/>
      <c r="JCG1188" s="17"/>
      <c r="JCH1188" s="17"/>
      <c r="JCI1188" s="17"/>
      <c r="JCJ1188" s="17"/>
      <c r="JCK1188" s="17"/>
      <c r="JCL1188" s="17"/>
      <c r="JCM1188" s="17"/>
      <c r="JCN1188" s="17"/>
      <c r="JCO1188" s="17"/>
      <c r="JCP1188" s="17"/>
      <c r="JCQ1188" s="17"/>
      <c r="JCR1188" s="17"/>
      <c r="JCS1188" s="17"/>
      <c r="JCT1188" s="17"/>
      <c r="JCU1188" s="17"/>
      <c r="JCV1188" s="17"/>
      <c r="JCW1188" s="17"/>
      <c r="JCX1188" s="17"/>
      <c r="JCY1188" s="17"/>
      <c r="JCZ1188" s="17"/>
      <c r="JDA1188" s="17"/>
      <c r="JDB1188" s="17"/>
      <c r="JDC1188" s="17"/>
      <c r="JDD1188" s="17"/>
      <c r="JDE1188" s="17"/>
      <c r="JDF1188" s="17"/>
      <c r="JDG1188" s="17"/>
      <c r="JDH1188" s="17"/>
      <c r="JDI1188" s="17"/>
      <c r="JDJ1188" s="17"/>
      <c r="JDK1188" s="17"/>
      <c r="JDL1188" s="17"/>
      <c r="JDM1188" s="17"/>
      <c r="JDN1188" s="17"/>
      <c r="JDO1188" s="17"/>
      <c r="JDP1188" s="17"/>
      <c r="JDQ1188" s="17"/>
      <c r="JDR1188" s="17"/>
      <c r="JDS1188" s="17"/>
      <c r="JDT1188" s="17"/>
      <c r="JDU1188" s="17"/>
      <c r="JDV1188" s="17"/>
      <c r="JDW1188" s="17"/>
      <c r="JDX1188" s="17"/>
      <c r="JDY1188" s="17"/>
      <c r="JDZ1188" s="17"/>
      <c r="JEA1188" s="17"/>
      <c r="JEB1188" s="17"/>
      <c r="JEC1188" s="17"/>
      <c r="JED1188" s="17"/>
      <c r="JEE1188" s="17"/>
      <c r="JEF1188" s="17"/>
      <c r="JEG1188" s="17"/>
      <c r="JEH1188" s="17"/>
      <c r="JEI1188" s="17"/>
      <c r="JEJ1188" s="17"/>
      <c r="JEK1188" s="17"/>
      <c r="JEL1188" s="17"/>
      <c r="JEM1188" s="17"/>
      <c r="JEN1188" s="17"/>
      <c r="JEO1188" s="17"/>
      <c r="JEP1188" s="17"/>
      <c r="JEQ1188" s="17"/>
      <c r="JER1188" s="17"/>
      <c r="JES1188" s="17"/>
      <c r="JET1188" s="17"/>
      <c r="JEU1188" s="17"/>
      <c r="JEV1188" s="17"/>
      <c r="JEW1188" s="17"/>
      <c r="JEX1188" s="17"/>
      <c r="JEY1188" s="17"/>
      <c r="JEZ1188" s="17"/>
      <c r="JFA1188" s="17"/>
      <c r="JFB1188" s="17"/>
      <c r="JFC1188" s="17"/>
      <c r="JFD1188" s="17"/>
      <c r="JFE1188" s="17"/>
      <c r="JFF1188" s="17"/>
      <c r="JFG1188" s="17"/>
      <c r="JFH1188" s="17"/>
      <c r="JFI1188" s="17"/>
      <c r="JFJ1188" s="17"/>
      <c r="JFK1188" s="17"/>
      <c r="JFL1188" s="17"/>
      <c r="JFM1188" s="17"/>
      <c r="JFN1188" s="17"/>
      <c r="JFO1188" s="17"/>
      <c r="JFP1188" s="17"/>
      <c r="JFQ1188" s="17"/>
      <c r="JFR1188" s="17"/>
      <c r="JFS1188" s="17"/>
      <c r="JFT1188" s="17"/>
      <c r="JFU1188" s="17"/>
      <c r="JFV1188" s="17"/>
      <c r="JFW1188" s="17"/>
      <c r="JFX1188" s="17"/>
      <c r="JFY1188" s="17"/>
      <c r="JFZ1188" s="17"/>
      <c r="JGA1188" s="17"/>
      <c r="JGB1188" s="17"/>
      <c r="JGC1188" s="17"/>
      <c r="JGD1188" s="17"/>
      <c r="JGE1188" s="17"/>
      <c r="JGF1188" s="17"/>
      <c r="JGG1188" s="17"/>
      <c r="JGH1188" s="17"/>
      <c r="JGI1188" s="17"/>
      <c r="JGJ1188" s="17"/>
      <c r="JGK1188" s="17"/>
      <c r="JGL1188" s="17"/>
      <c r="JGM1188" s="17"/>
      <c r="JGN1188" s="17"/>
      <c r="JGO1188" s="17"/>
      <c r="JGP1188" s="17"/>
      <c r="JGQ1188" s="17"/>
      <c r="JGR1188" s="17"/>
      <c r="JGS1188" s="17"/>
      <c r="JGT1188" s="17"/>
      <c r="JGU1188" s="17"/>
      <c r="JGV1188" s="17"/>
      <c r="JGW1188" s="17"/>
      <c r="JGX1188" s="17"/>
      <c r="JGY1188" s="17"/>
      <c r="JGZ1188" s="17"/>
      <c r="JHA1188" s="17"/>
      <c r="JHB1188" s="17"/>
      <c r="JHC1188" s="17"/>
      <c r="JHD1188" s="17"/>
      <c r="JHE1188" s="17"/>
      <c r="JHF1188" s="17"/>
      <c r="JHG1188" s="17"/>
      <c r="JHH1188" s="17"/>
      <c r="JHI1188" s="17"/>
      <c r="JHJ1188" s="17"/>
      <c r="JHK1188" s="17"/>
      <c r="JHL1188" s="17"/>
      <c r="JHM1188" s="17"/>
      <c r="JHN1188" s="17"/>
      <c r="JHO1188" s="17"/>
      <c r="JHP1188" s="17"/>
      <c r="JHQ1188" s="17"/>
      <c r="JHR1188" s="17"/>
      <c r="JHS1188" s="17"/>
      <c r="JHT1188" s="17"/>
      <c r="JHU1188" s="17"/>
      <c r="JHV1188" s="17"/>
      <c r="JHW1188" s="17"/>
      <c r="JHX1188" s="17"/>
      <c r="JHY1188" s="17"/>
      <c r="JHZ1188" s="17"/>
      <c r="JIA1188" s="17"/>
      <c r="JIB1188" s="17"/>
      <c r="JIC1188" s="17"/>
      <c r="JID1188" s="17"/>
      <c r="JIE1188" s="17"/>
      <c r="JIF1188" s="17"/>
      <c r="JIG1188" s="17"/>
      <c r="JIH1188" s="17"/>
      <c r="JII1188" s="17"/>
      <c r="JIJ1188" s="17"/>
      <c r="JIK1188" s="17"/>
      <c r="JIL1188" s="17"/>
      <c r="JIM1188" s="17"/>
      <c r="JIN1188" s="17"/>
      <c r="JIO1188" s="17"/>
      <c r="JIP1188" s="17"/>
      <c r="JIQ1188" s="17"/>
      <c r="JIR1188" s="17"/>
      <c r="JIS1188" s="17"/>
      <c r="JIT1188" s="17"/>
      <c r="JIU1188" s="17"/>
      <c r="JIV1188" s="17"/>
      <c r="JIW1188" s="17"/>
      <c r="JIX1188" s="17"/>
      <c r="JIY1188" s="17"/>
      <c r="JIZ1188" s="17"/>
      <c r="JJA1188" s="17"/>
      <c r="JJB1188" s="17"/>
      <c r="JJC1188" s="17"/>
      <c r="JJD1188" s="17"/>
      <c r="JJE1188" s="17"/>
      <c r="JJF1188" s="17"/>
      <c r="JJG1188" s="17"/>
      <c r="JJH1188" s="17"/>
      <c r="JJI1188" s="17"/>
      <c r="JJJ1188" s="17"/>
      <c r="JJK1188" s="17"/>
      <c r="JJL1188" s="17"/>
      <c r="JJM1188" s="17"/>
      <c r="JJN1188" s="17"/>
      <c r="JJO1188" s="17"/>
      <c r="JJP1188" s="17"/>
      <c r="JJQ1188" s="17"/>
      <c r="JJR1188" s="17"/>
      <c r="JJS1188" s="17"/>
      <c r="JJT1188" s="17"/>
      <c r="JJU1188" s="17"/>
      <c r="JJV1188" s="17"/>
      <c r="JJW1188" s="17"/>
      <c r="JJX1188" s="17"/>
      <c r="JJY1188" s="17"/>
      <c r="JJZ1188" s="17"/>
      <c r="JKA1188" s="17"/>
      <c r="JKB1188" s="17"/>
      <c r="JKC1188" s="17"/>
      <c r="JKD1188" s="17"/>
      <c r="JKE1188" s="17"/>
      <c r="JKF1188" s="17"/>
      <c r="JKG1188" s="17"/>
      <c r="JKH1188" s="17"/>
      <c r="JKI1188" s="17"/>
      <c r="JKJ1188" s="17"/>
      <c r="JKK1188" s="17"/>
      <c r="JKL1188" s="17"/>
      <c r="JKM1188" s="17"/>
      <c r="JKN1188" s="17"/>
      <c r="JKO1188" s="17"/>
      <c r="JKP1188" s="17"/>
      <c r="JKQ1188" s="17"/>
      <c r="JKR1188" s="17"/>
      <c r="JKS1188" s="17"/>
      <c r="JKT1188" s="17"/>
      <c r="JKU1188" s="17"/>
      <c r="JKV1188" s="17"/>
      <c r="JKW1188" s="17"/>
      <c r="JKX1188" s="17"/>
      <c r="JKY1188" s="17"/>
      <c r="JKZ1188" s="17"/>
      <c r="JLA1188" s="17"/>
      <c r="JLB1188" s="17"/>
      <c r="JLC1188" s="17"/>
      <c r="JLD1188" s="17"/>
      <c r="JLE1188" s="17"/>
      <c r="JLF1188" s="17"/>
      <c r="JLG1188" s="17"/>
      <c r="JLH1188" s="17"/>
      <c r="JLI1188" s="17"/>
      <c r="JLJ1188" s="17"/>
      <c r="JLK1188" s="17"/>
      <c r="JLL1188" s="17"/>
      <c r="JLM1188" s="17"/>
      <c r="JLN1188" s="17"/>
      <c r="JLO1188" s="17"/>
      <c r="JLP1188" s="17"/>
      <c r="JLQ1188" s="17"/>
      <c r="JLR1188" s="17"/>
      <c r="JLS1188" s="17"/>
      <c r="JLT1188" s="17"/>
      <c r="JLU1188" s="17"/>
      <c r="JLV1188" s="17"/>
      <c r="JLW1188" s="17"/>
      <c r="JLX1188" s="17"/>
      <c r="JLY1188" s="17"/>
      <c r="JLZ1188" s="17"/>
      <c r="JMA1188" s="17"/>
      <c r="JMB1188" s="17"/>
      <c r="JMC1188" s="17"/>
      <c r="JMD1188" s="17"/>
      <c r="JME1188" s="17"/>
      <c r="JMF1188" s="17"/>
      <c r="JMG1188" s="17"/>
      <c r="JMH1188" s="17"/>
      <c r="JMI1188" s="17"/>
      <c r="JMJ1188" s="17"/>
      <c r="JMK1188" s="17"/>
      <c r="JML1188" s="17"/>
      <c r="JMM1188" s="17"/>
      <c r="JMN1188" s="17"/>
      <c r="JMO1188" s="17"/>
      <c r="JMP1188" s="17"/>
      <c r="JMQ1188" s="17"/>
      <c r="JMR1188" s="17"/>
      <c r="JMS1188" s="17"/>
      <c r="JMT1188" s="17"/>
      <c r="JMU1188" s="17"/>
      <c r="JMV1188" s="17"/>
      <c r="JMW1188" s="17"/>
      <c r="JMX1188" s="17"/>
      <c r="JMY1188" s="17"/>
      <c r="JMZ1188" s="17"/>
      <c r="JNA1188" s="17"/>
      <c r="JNB1188" s="17"/>
      <c r="JNC1188" s="17"/>
      <c r="JND1188" s="17"/>
      <c r="JNE1188" s="17"/>
      <c r="JNF1188" s="17"/>
      <c r="JNG1188" s="17"/>
      <c r="JNH1188" s="17"/>
      <c r="JNI1188" s="17"/>
      <c r="JNJ1188" s="17"/>
      <c r="JNK1188" s="17"/>
      <c r="JNL1188" s="17"/>
      <c r="JNM1188" s="17"/>
      <c r="JNN1188" s="17"/>
      <c r="JNO1188" s="17"/>
      <c r="JNP1188" s="17"/>
      <c r="JNQ1188" s="17"/>
      <c r="JNR1188" s="17"/>
      <c r="JNS1188" s="17"/>
      <c r="JNT1188" s="17"/>
      <c r="JNU1188" s="17"/>
      <c r="JNV1188" s="17"/>
      <c r="JNW1188" s="17"/>
      <c r="JNX1188" s="17"/>
      <c r="JNY1188" s="17"/>
      <c r="JNZ1188" s="17"/>
      <c r="JOA1188" s="17"/>
      <c r="JOB1188" s="17"/>
      <c r="JOC1188" s="17"/>
      <c r="JOD1188" s="17"/>
      <c r="JOE1188" s="17"/>
      <c r="JOF1188" s="17"/>
      <c r="JOG1188" s="17"/>
      <c r="JOH1188" s="17"/>
      <c r="JOI1188" s="17"/>
      <c r="JOJ1188" s="17"/>
      <c r="JOK1188" s="17"/>
      <c r="JOL1188" s="17"/>
      <c r="JOM1188" s="17"/>
      <c r="JON1188" s="17"/>
      <c r="JOO1188" s="17"/>
      <c r="JOP1188" s="17"/>
      <c r="JOQ1188" s="17"/>
      <c r="JOR1188" s="17"/>
      <c r="JOS1188" s="17"/>
      <c r="JOT1188" s="17"/>
      <c r="JOU1188" s="17"/>
      <c r="JOV1188" s="17"/>
      <c r="JOW1188" s="17"/>
      <c r="JOX1188" s="17"/>
      <c r="JOY1188" s="17"/>
      <c r="JOZ1188" s="17"/>
      <c r="JPA1188" s="17"/>
      <c r="JPB1188" s="17"/>
      <c r="JPC1188" s="17"/>
      <c r="JPD1188" s="17"/>
      <c r="JPE1188" s="17"/>
      <c r="JPF1188" s="17"/>
      <c r="JPG1188" s="17"/>
      <c r="JPH1188" s="17"/>
      <c r="JPI1188" s="17"/>
      <c r="JPJ1188" s="17"/>
      <c r="JPK1188" s="17"/>
      <c r="JPL1188" s="17"/>
      <c r="JPM1188" s="17"/>
      <c r="JPN1188" s="17"/>
      <c r="JPO1188" s="17"/>
      <c r="JPP1188" s="17"/>
      <c r="JPQ1188" s="17"/>
      <c r="JPR1188" s="17"/>
      <c r="JPS1188" s="17"/>
      <c r="JPT1188" s="17"/>
      <c r="JPU1188" s="17"/>
      <c r="JPV1188" s="17"/>
      <c r="JPW1188" s="17"/>
      <c r="JPX1188" s="17"/>
      <c r="JPY1188" s="17"/>
      <c r="JPZ1188" s="17"/>
      <c r="JQA1188" s="17"/>
      <c r="JQB1188" s="17"/>
      <c r="JQC1188" s="17"/>
      <c r="JQD1188" s="17"/>
      <c r="JQE1188" s="17"/>
      <c r="JQF1188" s="17"/>
      <c r="JQG1188" s="17"/>
      <c r="JQH1188" s="17"/>
      <c r="JQI1188" s="17"/>
      <c r="JQJ1188" s="17"/>
      <c r="JQK1188" s="17"/>
      <c r="JQL1188" s="17"/>
      <c r="JQM1188" s="17"/>
      <c r="JQN1188" s="17"/>
      <c r="JQO1188" s="17"/>
      <c r="JQP1188" s="17"/>
      <c r="JQQ1188" s="17"/>
      <c r="JQR1188" s="17"/>
      <c r="JQS1188" s="17"/>
      <c r="JQT1188" s="17"/>
      <c r="JQU1188" s="17"/>
      <c r="JQV1188" s="17"/>
      <c r="JQW1188" s="17"/>
      <c r="JQX1188" s="17"/>
      <c r="JQY1188" s="17"/>
      <c r="JQZ1188" s="17"/>
      <c r="JRA1188" s="17"/>
      <c r="JRB1188" s="17"/>
      <c r="JRC1188" s="17"/>
      <c r="JRD1188" s="17"/>
      <c r="JRE1188" s="17"/>
      <c r="JRF1188" s="17"/>
      <c r="JRG1188" s="17"/>
      <c r="JRH1188" s="17"/>
      <c r="JRI1188" s="17"/>
      <c r="JRJ1188" s="17"/>
      <c r="JRK1188" s="17"/>
      <c r="JRL1188" s="17"/>
      <c r="JRM1188" s="17"/>
      <c r="JRN1188" s="17"/>
      <c r="JRO1188" s="17"/>
      <c r="JRP1188" s="17"/>
      <c r="JRQ1188" s="17"/>
      <c r="JRR1188" s="17"/>
      <c r="JRS1188" s="17"/>
      <c r="JRT1188" s="17"/>
      <c r="JRU1188" s="17"/>
      <c r="JRV1188" s="17"/>
      <c r="JRW1188" s="17"/>
      <c r="JRX1188" s="17"/>
      <c r="JRY1188" s="17"/>
      <c r="JRZ1188" s="17"/>
      <c r="JSA1188" s="17"/>
      <c r="JSB1188" s="17"/>
      <c r="JSC1188" s="17"/>
      <c r="JSD1188" s="17"/>
      <c r="JSE1188" s="17"/>
      <c r="JSF1188" s="17"/>
      <c r="JSG1188" s="17"/>
      <c r="JSH1188" s="17"/>
      <c r="JSI1188" s="17"/>
      <c r="JSJ1188" s="17"/>
      <c r="JSK1188" s="17"/>
      <c r="JSL1188" s="17"/>
      <c r="JSM1188" s="17"/>
      <c r="JSN1188" s="17"/>
      <c r="JSO1188" s="17"/>
      <c r="JSP1188" s="17"/>
      <c r="JSQ1188" s="17"/>
      <c r="JSR1188" s="17"/>
      <c r="JSS1188" s="17"/>
      <c r="JST1188" s="17"/>
      <c r="JSU1188" s="17"/>
      <c r="JSV1188" s="17"/>
      <c r="JSW1188" s="17"/>
      <c r="JSX1188" s="17"/>
      <c r="JSY1188" s="17"/>
      <c r="JSZ1188" s="17"/>
      <c r="JTA1188" s="17"/>
      <c r="JTB1188" s="17"/>
      <c r="JTC1188" s="17"/>
      <c r="JTD1188" s="17"/>
      <c r="JTE1188" s="17"/>
      <c r="JTF1188" s="17"/>
      <c r="JTG1188" s="17"/>
      <c r="JTH1188" s="17"/>
      <c r="JTI1188" s="17"/>
      <c r="JTJ1188" s="17"/>
      <c r="JTK1188" s="17"/>
      <c r="JTL1188" s="17"/>
      <c r="JTM1188" s="17"/>
      <c r="JTN1188" s="17"/>
      <c r="JTO1188" s="17"/>
      <c r="JTP1188" s="17"/>
      <c r="JTQ1188" s="17"/>
      <c r="JTR1188" s="17"/>
      <c r="JTS1188" s="17"/>
      <c r="JTT1188" s="17"/>
      <c r="JTU1188" s="17"/>
      <c r="JTV1188" s="17"/>
      <c r="JTW1188" s="17"/>
      <c r="JTX1188" s="17"/>
      <c r="JTY1188" s="17"/>
      <c r="JTZ1188" s="17"/>
      <c r="JUA1188" s="17"/>
      <c r="JUB1188" s="17"/>
      <c r="JUC1188" s="17"/>
      <c r="JUD1188" s="17"/>
      <c r="JUE1188" s="17"/>
      <c r="JUF1188" s="17"/>
      <c r="JUG1188" s="17"/>
      <c r="JUH1188" s="17"/>
      <c r="JUI1188" s="17"/>
      <c r="JUJ1188" s="17"/>
      <c r="JUK1188" s="17"/>
      <c r="JUL1188" s="17"/>
      <c r="JUM1188" s="17"/>
      <c r="JUN1188" s="17"/>
      <c r="JUO1188" s="17"/>
      <c r="JUP1188" s="17"/>
      <c r="JUQ1188" s="17"/>
      <c r="JUR1188" s="17"/>
      <c r="JUS1188" s="17"/>
      <c r="JUT1188" s="17"/>
      <c r="JUU1188" s="17"/>
      <c r="JUV1188" s="17"/>
      <c r="JUW1188" s="17"/>
      <c r="JUX1188" s="17"/>
      <c r="JUY1188" s="17"/>
      <c r="JUZ1188" s="17"/>
      <c r="JVA1188" s="17"/>
      <c r="JVB1188" s="17"/>
      <c r="JVC1188" s="17"/>
      <c r="JVD1188" s="17"/>
      <c r="JVE1188" s="17"/>
      <c r="JVF1188" s="17"/>
      <c r="JVG1188" s="17"/>
      <c r="JVH1188" s="17"/>
      <c r="JVI1188" s="17"/>
      <c r="JVJ1188" s="17"/>
      <c r="JVK1188" s="17"/>
      <c r="JVL1188" s="17"/>
      <c r="JVM1188" s="17"/>
      <c r="JVN1188" s="17"/>
      <c r="JVO1188" s="17"/>
      <c r="JVP1188" s="17"/>
      <c r="JVQ1188" s="17"/>
      <c r="JVR1188" s="17"/>
      <c r="JVS1188" s="17"/>
      <c r="JVT1188" s="17"/>
      <c r="JVU1188" s="17"/>
      <c r="JVV1188" s="17"/>
      <c r="JVW1188" s="17"/>
      <c r="JVX1188" s="17"/>
      <c r="JVY1188" s="17"/>
      <c r="JVZ1188" s="17"/>
      <c r="JWA1188" s="17"/>
      <c r="JWB1188" s="17"/>
      <c r="JWC1188" s="17"/>
      <c r="JWD1188" s="17"/>
      <c r="JWE1188" s="17"/>
      <c r="JWF1188" s="17"/>
      <c r="JWG1188" s="17"/>
      <c r="JWH1188" s="17"/>
      <c r="JWI1188" s="17"/>
      <c r="JWJ1188" s="17"/>
      <c r="JWK1188" s="17"/>
      <c r="JWL1188" s="17"/>
      <c r="JWM1188" s="17"/>
      <c r="JWN1188" s="17"/>
      <c r="JWO1188" s="17"/>
      <c r="JWP1188" s="17"/>
      <c r="JWQ1188" s="17"/>
      <c r="JWR1188" s="17"/>
      <c r="JWS1188" s="17"/>
      <c r="JWT1188" s="17"/>
      <c r="JWU1188" s="17"/>
      <c r="JWV1188" s="17"/>
      <c r="JWW1188" s="17"/>
      <c r="JWX1188" s="17"/>
      <c r="JWY1188" s="17"/>
      <c r="JWZ1188" s="17"/>
      <c r="JXA1188" s="17"/>
      <c r="JXB1188" s="17"/>
      <c r="JXC1188" s="17"/>
      <c r="JXD1188" s="17"/>
      <c r="JXE1188" s="17"/>
      <c r="JXF1188" s="17"/>
      <c r="JXG1188" s="17"/>
      <c r="JXH1188" s="17"/>
      <c r="JXI1188" s="17"/>
      <c r="JXJ1188" s="17"/>
      <c r="JXK1188" s="17"/>
      <c r="JXL1188" s="17"/>
      <c r="JXM1188" s="17"/>
      <c r="JXN1188" s="17"/>
      <c r="JXO1188" s="17"/>
      <c r="JXP1188" s="17"/>
      <c r="JXQ1188" s="17"/>
      <c r="JXR1188" s="17"/>
      <c r="JXS1188" s="17"/>
      <c r="JXT1188" s="17"/>
      <c r="JXU1188" s="17"/>
      <c r="JXV1188" s="17"/>
      <c r="JXW1188" s="17"/>
      <c r="JXX1188" s="17"/>
      <c r="JXY1188" s="17"/>
      <c r="JXZ1188" s="17"/>
      <c r="JYA1188" s="17"/>
      <c r="JYB1188" s="17"/>
      <c r="JYC1188" s="17"/>
      <c r="JYD1188" s="17"/>
      <c r="JYE1188" s="17"/>
      <c r="JYF1188" s="17"/>
      <c r="JYG1188" s="17"/>
      <c r="JYH1188" s="17"/>
      <c r="JYI1188" s="17"/>
      <c r="JYJ1188" s="17"/>
      <c r="JYK1188" s="17"/>
      <c r="JYL1188" s="17"/>
      <c r="JYM1188" s="17"/>
      <c r="JYN1188" s="17"/>
      <c r="JYO1188" s="17"/>
      <c r="JYP1188" s="17"/>
      <c r="JYQ1188" s="17"/>
      <c r="JYR1188" s="17"/>
      <c r="JYS1188" s="17"/>
      <c r="JYT1188" s="17"/>
      <c r="JYU1188" s="17"/>
      <c r="JYV1188" s="17"/>
      <c r="JYW1188" s="17"/>
      <c r="JYX1188" s="17"/>
      <c r="JYY1188" s="17"/>
      <c r="JYZ1188" s="17"/>
      <c r="JZA1188" s="17"/>
      <c r="JZB1188" s="17"/>
      <c r="JZC1188" s="17"/>
      <c r="JZD1188" s="17"/>
      <c r="JZE1188" s="17"/>
      <c r="JZF1188" s="17"/>
      <c r="JZG1188" s="17"/>
      <c r="JZH1188" s="17"/>
      <c r="JZI1188" s="17"/>
      <c r="JZJ1188" s="17"/>
      <c r="JZK1188" s="17"/>
      <c r="JZL1188" s="17"/>
      <c r="JZM1188" s="17"/>
      <c r="JZN1188" s="17"/>
      <c r="JZO1188" s="17"/>
      <c r="JZP1188" s="17"/>
      <c r="JZQ1188" s="17"/>
      <c r="JZR1188" s="17"/>
      <c r="JZS1188" s="17"/>
      <c r="JZT1188" s="17"/>
      <c r="JZU1188" s="17"/>
      <c r="JZV1188" s="17"/>
      <c r="JZW1188" s="17"/>
      <c r="JZX1188" s="17"/>
      <c r="JZY1188" s="17"/>
      <c r="JZZ1188" s="17"/>
      <c r="KAA1188" s="17"/>
      <c r="KAB1188" s="17"/>
      <c r="KAC1188" s="17"/>
      <c r="KAD1188" s="17"/>
      <c r="KAE1188" s="17"/>
      <c r="KAF1188" s="17"/>
      <c r="KAG1188" s="17"/>
      <c r="KAH1188" s="17"/>
      <c r="KAI1188" s="17"/>
      <c r="KAJ1188" s="17"/>
      <c r="KAK1188" s="17"/>
      <c r="KAL1188" s="17"/>
      <c r="KAM1188" s="17"/>
      <c r="KAN1188" s="17"/>
      <c r="KAO1188" s="17"/>
      <c r="KAP1188" s="17"/>
      <c r="KAQ1188" s="17"/>
      <c r="KAR1188" s="17"/>
      <c r="KAS1188" s="17"/>
      <c r="KAT1188" s="17"/>
      <c r="KAU1188" s="17"/>
      <c r="KAV1188" s="17"/>
      <c r="KAW1188" s="17"/>
      <c r="KAX1188" s="17"/>
      <c r="KAY1188" s="17"/>
      <c r="KAZ1188" s="17"/>
      <c r="KBA1188" s="17"/>
      <c r="KBB1188" s="17"/>
      <c r="KBC1188" s="17"/>
      <c r="KBD1188" s="17"/>
      <c r="KBE1188" s="17"/>
      <c r="KBF1188" s="17"/>
      <c r="KBG1188" s="17"/>
      <c r="KBH1188" s="17"/>
      <c r="KBI1188" s="17"/>
      <c r="KBJ1188" s="17"/>
      <c r="KBK1188" s="17"/>
      <c r="KBL1188" s="17"/>
      <c r="KBM1188" s="17"/>
      <c r="KBN1188" s="17"/>
      <c r="KBO1188" s="17"/>
      <c r="KBP1188" s="17"/>
      <c r="KBQ1188" s="17"/>
      <c r="KBR1188" s="17"/>
      <c r="KBS1188" s="17"/>
      <c r="KBT1188" s="17"/>
      <c r="KBU1188" s="17"/>
      <c r="KBV1188" s="17"/>
      <c r="KBW1188" s="17"/>
      <c r="KBX1188" s="17"/>
      <c r="KBY1188" s="17"/>
      <c r="KBZ1188" s="17"/>
      <c r="KCA1188" s="17"/>
      <c r="KCB1188" s="17"/>
      <c r="KCC1188" s="17"/>
      <c r="KCD1188" s="17"/>
      <c r="KCE1188" s="17"/>
      <c r="KCF1188" s="17"/>
      <c r="KCG1188" s="17"/>
      <c r="KCH1188" s="17"/>
      <c r="KCI1188" s="17"/>
      <c r="KCJ1188" s="17"/>
      <c r="KCK1188" s="17"/>
      <c r="KCL1188" s="17"/>
      <c r="KCM1188" s="17"/>
      <c r="KCN1188" s="17"/>
      <c r="KCO1188" s="17"/>
      <c r="KCP1188" s="17"/>
      <c r="KCQ1188" s="17"/>
      <c r="KCR1188" s="17"/>
      <c r="KCS1188" s="17"/>
      <c r="KCT1188" s="17"/>
      <c r="KCU1188" s="17"/>
      <c r="KCV1188" s="17"/>
      <c r="KCW1188" s="17"/>
      <c r="KCX1188" s="17"/>
      <c r="KCY1188" s="17"/>
      <c r="KCZ1188" s="17"/>
      <c r="KDA1188" s="17"/>
      <c r="KDB1188" s="17"/>
      <c r="KDC1188" s="17"/>
      <c r="KDD1188" s="17"/>
      <c r="KDE1188" s="17"/>
      <c r="KDF1188" s="17"/>
      <c r="KDG1188" s="17"/>
      <c r="KDH1188" s="17"/>
      <c r="KDI1188" s="17"/>
      <c r="KDJ1188" s="17"/>
      <c r="KDK1188" s="17"/>
      <c r="KDL1188" s="17"/>
      <c r="KDM1188" s="17"/>
      <c r="KDN1188" s="17"/>
      <c r="KDO1188" s="17"/>
      <c r="KDP1188" s="17"/>
      <c r="KDQ1188" s="17"/>
      <c r="KDR1188" s="17"/>
      <c r="KDS1188" s="17"/>
      <c r="KDT1188" s="17"/>
      <c r="KDU1188" s="17"/>
      <c r="KDV1188" s="17"/>
      <c r="KDW1188" s="17"/>
      <c r="KDX1188" s="17"/>
      <c r="KDY1188" s="17"/>
      <c r="KDZ1188" s="17"/>
      <c r="KEA1188" s="17"/>
      <c r="KEB1188" s="17"/>
      <c r="KEC1188" s="17"/>
      <c r="KED1188" s="17"/>
      <c r="KEE1188" s="17"/>
      <c r="KEF1188" s="17"/>
      <c r="KEG1188" s="17"/>
      <c r="KEH1188" s="17"/>
      <c r="KEI1188" s="17"/>
      <c r="KEJ1188" s="17"/>
      <c r="KEK1188" s="17"/>
      <c r="KEL1188" s="17"/>
      <c r="KEM1188" s="17"/>
      <c r="KEN1188" s="17"/>
      <c r="KEO1188" s="17"/>
      <c r="KEP1188" s="17"/>
      <c r="KEQ1188" s="17"/>
      <c r="KER1188" s="17"/>
      <c r="KES1188" s="17"/>
      <c r="KET1188" s="17"/>
      <c r="KEU1188" s="17"/>
      <c r="KEV1188" s="17"/>
      <c r="KEW1188" s="17"/>
      <c r="KEX1188" s="17"/>
      <c r="KEY1188" s="17"/>
      <c r="KEZ1188" s="17"/>
      <c r="KFA1188" s="17"/>
      <c r="KFB1188" s="17"/>
      <c r="KFC1188" s="17"/>
      <c r="KFD1188" s="17"/>
      <c r="KFE1188" s="17"/>
      <c r="KFF1188" s="17"/>
      <c r="KFG1188" s="17"/>
      <c r="KFH1188" s="17"/>
      <c r="KFI1188" s="17"/>
      <c r="KFJ1188" s="17"/>
      <c r="KFK1188" s="17"/>
      <c r="KFL1188" s="17"/>
      <c r="KFM1188" s="17"/>
      <c r="KFN1188" s="17"/>
      <c r="KFO1188" s="17"/>
      <c r="KFP1188" s="17"/>
      <c r="KFQ1188" s="17"/>
      <c r="KFR1188" s="17"/>
      <c r="KFS1188" s="17"/>
      <c r="KFT1188" s="17"/>
      <c r="KFU1188" s="17"/>
      <c r="KFV1188" s="17"/>
      <c r="KFW1188" s="17"/>
      <c r="KFX1188" s="17"/>
      <c r="KFY1188" s="17"/>
      <c r="KFZ1188" s="17"/>
      <c r="KGA1188" s="17"/>
      <c r="KGB1188" s="17"/>
      <c r="KGC1188" s="17"/>
      <c r="KGD1188" s="17"/>
      <c r="KGE1188" s="17"/>
      <c r="KGF1188" s="17"/>
      <c r="KGG1188" s="17"/>
      <c r="KGH1188" s="17"/>
      <c r="KGI1188" s="17"/>
      <c r="KGJ1188" s="17"/>
      <c r="KGK1188" s="17"/>
      <c r="KGL1188" s="17"/>
      <c r="KGM1188" s="17"/>
      <c r="KGN1188" s="17"/>
      <c r="KGO1188" s="17"/>
      <c r="KGP1188" s="17"/>
      <c r="KGQ1188" s="17"/>
      <c r="KGR1188" s="17"/>
      <c r="KGS1188" s="17"/>
      <c r="KGT1188" s="17"/>
      <c r="KGU1188" s="17"/>
      <c r="KGV1188" s="17"/>
      <c r="KGW1188" s="17"/>
      <c r="KGX1188" s="17"/>
      <c r="KGY1188" s="17"/>
      <c r="KGZ1188" s="17"/>
      <c r="KHA1188" s="17"/>
      <c r="KHB1188" s="17"/>
      <c r="KHC1188" s="17"/>
      <c r="KHD1188" s="17"/>
      <c r="KHE1188" s="17"/>
      <c r="KHF1188" s="17"/>
      <c r="KHG1188" s="17"/>
      <c r="KHH1188" s="17"/>
      <c r="KHI1188" s="17"/>
      <c r="KHJ1188" s="17"/>
      <c r="KHK1188" s="17"/>
      <c r="KHL1188" s="17"/>
      <c r="KHM1188" s="17"/>
      <c r="KHN1188" s="17"/>
      <c r="KHO1188" s="17"/>
      <c r="KHP1188" s="17"/>
      <c r="KHQ1188" s="17"/>
      <c r="KHR1188" s="17"/>
      <c r="KHS1188" s="17"/>
      <c r="KHT1188" s="17"/>
      <c r="KHU1188" s="17"/>
      <c r="KHV1188" s="17"/>
      <c r="KHW1188" s="17"/>
      <c r="KHX1188" s="17"/>
      <c r="KHY1188" s="17"/>
      <c r="KHZ1188" s="17"/>
      <c r="KIA1188" s="17"/>
      <c r="KIB1188" s="17"/>
      <c r="KIC1188" s="17"/>
      <c r="KID1188" s="17"/>
      <c r="KIE1188" s="17"/>
      <c r="KIF1188" s="17"/>
      <c r="KIG1188" s="17"/>
      <c r="KIH1188" s="17"/>
      <c r="KII1188" s="17"/>
      <c r="KIJ1188" s="17"/>
      <c r="KIK1188" s="17"/>
      <c r="KIL1188" s="17"/>
      <c r="KIM1188" s="17"/>
      <c r="KIN1188" s="17"/>
      <c r="KIO1188" s="17"/>
      <c r="KIP1188" s="17"/>
      <c r="KIQ1188" s="17"/>
      <c r="KIR1188" s="17"/>
      <c r="KIS1188" s="17"/>
      <c r="KIT1188" s="17"/>
      <c r="KIU1188" s="17"/>
      <c r="KIV1188" s="17"/>
      <c r="KIW1188" s="17"/>
      <c r="KIX1188" s="17"/>
      <c r="KIY1188" s="17"/>
      <c r="KIZ1188" s="17"/>
      <c r="KJA1188" s="17"/>
      <c r="KJB1188" s="17"/>
      <c r="KJC1188" s="17"/>
      <c r="KJD1188" s="17"/>
      <c r="KJE1188" s="17"/>
      <c r="KJF1188" s="17"/>
      <c r="KJG1188" s="17"/>
      <c r="KJH1188" s="17"/>
      <c r="KJI1188" s="17"/>
      <c r="KJJ1188" s="17"/>
      <c r="KJK1188" s="17"/>
      <c r="KJL1188" s="17"/>
      <c r="KJM1188" s="17"/>
      <c r="KJN1188" s="17"/>
      <c r="KJO1188" s="17"/>
      <c r="KJP1188" s="17"/>
      <c r="KJQ1188" s="17"/>
      <c r="KJR1188" s="17"/>
      <c r="KJS1188" s="17"/>
      <c r="KJT1188" s="17"/>
      <c r="KJU1188" s="17"/>
      <c r="KJV1188" s="17"/>
      <c r="KJW1188" s="17"/>
      <c r="KJX1188" s="17"/>
      <c r="KJY1188" s="17"/>
      <c r="KJZ1188" s="17"/>
      <c r="KKA1188" s="17"/>
      <c r="KKB1188" s="17"/>
      <c r="KKC1188" s="17"/>
      <c r="KKD1188" s="17"/>
      <c r="KKE1188" s="17"/>
      <c r="KKF1188" s="17"/>
      <c r="KKG1188" s="17"/>
      <c r="KKH1188" s="17"/>
      <c r="KKI1188" s="17"/>
      <c r="KKJ1188" s="17"/>
      <c r="KKK1188" s="17"/>
      <c r="KKL1188" s="17"/>
      <c r="KKM1188" s="17"/>
      <c r="KKN1188" s="17"/>
      <c r="KKO1188" s="17"/>
      <c r="KKP1188" s="17"/>
      <c r="KKQ1188" s="17"/>
      <c r="KKR1188" s="17"/>
      <c r="KKS1188" s="17"/>
      <c r="KKT1188" s="17"/>
      <c r="KKU1188" s="17"/>
      <c r="KKV1188" s="17"/>
      <c r="KKW1188" s="17"/>
      <c r="KKX1188" s="17"/>
      <c r="KKY1188" s="17"/>
      <c r="KKZ1188" s="17"/>
      <c r="KLA1188" s="17"/>
      <c r="KLB1188" s="17"/>
      <c r="KLC1188" s="17"/>
      <c r="KLD1188" s="17"/>
      <c r="KLE1188" s="17"/>
      <c r="KLF1188" s="17"/>
      <c r="KLG1188" s="17"/>
      <c r="KLH1188" s="17"/>
      <c r="KLI1188" s="17"/>
      <c r="KLJ1188" s="17"/>
      <c r="KLK1188" s="17"/>
      <c r="KLL1188" s="17"/>
      <c r="KLM1188" s="17"/>
      <c r="KLN1188" s="17"/>
      <c r="KLO1188" s="17"/>
      <c r="KLP1188" s="17"/>
      <c r="KLQ1188" s="17"/>
      <c r="KLR1188" s="17"/>
      <c r="KLS1188" s="17"/>
      <c r="KLT1188" s="17"/>
      <c r="KLU1188" s="17"/>
      <c r="KLV1188" s="17"/>
      <c r="KLW1188" s="17"/>
      <c r="KLX1188" s="17"/>
      <c r="KLY1188" s="17"/>
      <c r="KLZ1188" s="17"/>
      <c r="KMA1188" s="17"/>
      <c r="KMB1188" s="17"/>
      <c r="KMC1188" s="17"/>
      <c r="KMD1188" s="17"/>
      <c r="KME1188" s="17"/>
      <c r="KMF1188" s="17"/>
      <c r="KMG1188" s="17"/>
      <c r="KMH1188" s="17"/>
      <c r="KMI1188" s="17"/>
      <c r="KMJ1188" s="17"/>
      <c r="KMK1188" s="17"/>
      <c r="KML1188" s="17"/>
      <c r="KMM1188" s="17"/>
      <c r="KMN1188" s="17"/>
      <c r="KMO1188" s="17"/>
      <c r="KMP1188" s="17"/>
      <c r="KMQ1188" s="17"/>
      <c r="KMR1188" s="17"/>
      <c r="KMS1188" s="17"/>
      <c r="KMT1188" s="17"/>
      <c r="KMU1188" s="17"/>
      <c r="KMV1188" s="17"/>
      <c r="KMW1188" s="17"/>
      <c r="KMX1188" s="17"/>
      <c r="KMY1188" s="17"/>
      <c r="KMZ1188" s="17"/>
      <c r="KNA1188" s="17"/>
      <c r="KNB1188" s="17"/>
      <c r="KNC1188" s="17"/>
      <c r="KND1188" s="17"/>
      <c r="KNE1188" s="17"/>
      <c r="KNF1188" s="17"/>
      <c r="KNG1188" s="17"/>
      <c r="KNH1188" s="17"/>
      <c r="KNI1188" s="17"/>
      <c r="KNJ1188" s="17"/>
      <c r="KNK1188" s="17"/>
      <c r="KNL1188" s="17"/>
      <c r="KNM1188" s="17"/>
      <c r="KNN1188" s="17"/>
      <c r="KNO1188" s="17"/>
      <c r="KNP1188" s="17"/>
      <c r="KNQ1188" s="17"/>
      <c r="KNR1188" s="17"/>
      <c r="KNS1188" s="17"/>
      <c r="KNT1188" s="17"/>
      <c r="KNU1188" s="17"/>
      <c r="KNV1188" s="17"/>
      <c r="KNW1188" s="17"/>
      <c r="KNX1188" s="17"/>
      <c r="KNY1188" s="17"/>
      <c r="KNZ1188" s="17"/>
      <c r="KOA1188" s="17"/>
      <c r="KOB1188" s="17"/>
      <c r="KOC1188" s="17"/>
      <c r="KOD1188" s="17"/>
      <c r="KOE1188" s="17"/>
      <c r="KOF1188" s="17"/>
      <c r="KOG1188" s="17"/>
      <c r="KOH1188" s="17"/>
      <c r="KOI1188" s="17"/>
      <c r="KOJ1188" s="17"/>
      <c r="KOK1188" s="17"/>
      <c r="KOL1188" s="17"/>
      <c r="KOM1188" s="17"/>
      <c r="KON1188" s="17"/>
      <c r="KOO1188" s="17"/>
      <c r="KOP1188" s="17"/>
      <c r="KOQ1188" s="17"/>
      <c r="KOR1188" s="17"/>
      <c r="KOS1188" s="17"/>
      <c r="KOT1188" s="17"/>
      <c r="KOU1188" s="17"/>
      <c r="KOV1188" s="17"/>
      <c r="KOW1188" s="17"/>
      <c r="KOX1188" s="17"/>
      <c r="KOY1188" s="17"/>
      <c r="KOZ1188" s="17"/>
      <c r="KPA1188" s="17"/>
      <c r="KPB1188" s="17"/>
      <c r="KPC1188" s="17"/>
      <c r="KPD1188" s="17"/>
      <c r="KPE1188" s="17"/>
      <c r="KPF1188" s="17"/>
      <c r="KPG1188" s="17"/>
      <c r="KPH1188" s="17"/>
      <c r="KPI1188" s="17"/>
      <c r="KPJ1188" s="17"/>
      <c r="KPK1188" s="17"/>
      <c r="KPL1188" s="17"/>
      <c r="KPM1188" s="17"/>
      <c r="KPN1188" s="17"/>
      <c r="KPO1188" s="17"/>
      <c r="KPP1188" s="17"/>
      <c r="KPQ1188" s="17"/>
      <c r="KPR1188" s="17"/>
      <c r="KPS1188" s="17"/>
      <c r="KPT1188" s="17"/>
      <c r="KPU1188" s="17"/>
      <c r="KPV1188" s="17"/>
      <c r="KPW1188" s="17"/>
      <c r="KPX1188" s="17"/>
      <c r="KPY1188" s="17"/>
      <c r="KPZ1188" s="17"/>
      <c r="KQA1188" s="17"/>
      <c r="KQB1188" s="17"/>
      <c r="KQC1188" s="17"/>
      <c r="KQD1188" s="17"/>
      <c r="KQE1188" s="17"/>
      <c r="KQF1188" s="17"/>
      <c r="KQG1188" s="17"/>
      <c r="KQH1188" s="17"/>
      <c r="KQI1188" s="17"/>
      <c r="KQJ1188" s="17"/>
      <c r="KQK1188" s="17"/>
      <c r="KQL1188" s="17"/>
      <c r="KQM1188" s="17"/>
      <c r="KQN1188" s="17"/>
      <c r="KQO1188" s="17"/>
      <c r="KQP1188" s="17"/>
      <c r="KQQ1188" s="17"/>
      <c r="KQR1188" s="17"/>
      <c r="KQS1188" s="17"/>
      <c r="KQT1188" s="17"/>
      <c r="KQU1188" s="17"/>
      <c r="KQV1188" s="17"/>
      <c r="KQW1188" s="17"/>
      <c r="KQX1188" s="17"/>
      <c r="KQY1188" s="17"/>
      <c r="KQZ1188" s="17"/>
      <c r="KRA1188" s="17"/>
      <c r="KRB1188" s="17"/>
      <c r="KRC1188" s="17"/>
      <c r="KRD1188" s="17"/>
      <c r="KRE1188" s="17"/>
      <c r="KRF1188" s="17"/>
      <c r="KRG1188" s="17"/>
      <c r="KRH1188" s="17"/>
      <c r="KRI1188" s="17"/>
      <c r="KRJ1188" s="17"/>
      <c r="KRK1188" s="17"/>
      <c r="KRL1188" s="17"/>
      <c r="KRM1188" s="17"/>
      <c r="KRN1188" s="17"/>
      <c r="KRO1188" s="17"/>
      <c r="KRP1188" s="17"/>
      <c r="KRQ1188" s="17"/>
      <c r="KRR1188" s="17"/>
      <c r="KRS1188" s="17"/>
      <c r="KRT1188" s="17"/>
      <c r="KRU1188" s="17"/>
      <c r="KRV1188" s="17"/>
      <c r="KRW1188" s="17"/>
      <c r="KRX1188" s="17"/>
      <c r="KRY1188" s="17"/>
      <c r="KRZ1188" s="17"/>
      <c r="KSA1188" s="17"/>
      <c r="KSB1188" s="17"/>
      <c r="KSC1188" s="17"/>
      <c r="KSD1188" s="17"/>
      <c r="KSE1188" s="17"/>
      <c r="KSF1188" s="17"/>
      <c r="KSG1188" s="17"/>
      <c r="KSH1188" s="17"/>
      <c r="KSI1188" s="17"/>
      <c r="KSJ1188" s="17"/>
      <c r="KSK1188" s="17"/>
      <c r="KSL1188" s="17"/>
      <c r="KSM1188" s="17"/>
      <c r="KSN1188" s="17"/>
      <c r="KSO1188" s="17"/>
      <c r="KSP1188" s="17"/>
      <c r="KSQ1188" s="17"/>
      <c r="KSR1188" s="17"/>
      <c r="KSS1188" s="17"/>
      <c r="KST1188" s="17"/>
      <c r="KSU1188" s="17"/>
      <c r="KSV1188" s="17"/>
      <c r="KSW1188" s="17"/>
      <c r="KSX1188" s="17"/>
      <c r="KSY1188" s="17"/>
      <c r="KSZ1188" s="17"/>
      <c r="KTA1188" s="17"/>
      <c r="KTB1188" s="17"/>
      <c r="KTC1188" s="17"/>
      <c r="KTD1188" s="17"/>
      <c r="KTE1188" s="17"/>
      <c r="KTF1188" s="17"/>
      <c r="KTG1188" s="17"/>
      <c r="KTH1188" s="17"/>
      <c r="KTI1188" s="17"/>
      <c r="KTJ1188" s="17"/>
      <c r="KTK1188" s="17"/>
      <c r="KTL1188" s="17"/>
      <c r="KTM1188" s="17"/>
      <c r="KTN1188" s="17"/>
      <c r="KTO1188" s="17"/>
      <c r="KTP1188" s="17"/>
      <c r="KTQ1188" s="17"/>
      <c r="KTR1188" s="17"/>
      <c r="KTS1188" s="17"/>
      <c r="KTT1188" s="17"/>
      <c r="KTU1188" s="17"/>
      <c r="KTV1188" s="17"/>
      <c r="KTW1188" s="17"/>
      <c r="KTX1188" s="17"/>
      <c r="KTY1188" s="17"/>
      <c r="KTZ1188" s="17"/>
      <c r="KUA1188" s="17"/>
      <c r="KUB1188" s="17"/>
      <c r="KUC1188" s="17"/>
      <c r="KUD1188" s="17"/>
      <c r="KUE1188" s="17"/>
      <c r="KUF1188" s="17"/>
      <c r="KUG1188" s="17"/>
      <c r="KUH1188" s="17"/>
      <c r="KUI1188" s="17"/>
      <c r="KUJ1188" s="17"/>
      <c r="KUK1188" s="17"/>
      <c r="KUL1188" s="17"/>
      <c r="KUM1188" s="17"/>
      <c r="KUN1188" s="17"/>
      <c r="KUO1188" s="17"/>
      <c r="KUP1188" s="17"/>
      <c r="KUQ1188" s="17"/>
      <c r="KUR1188" s="17"/>
      <c r="KUS1188" s="17"/>
      <c r="KUT1188" s="17"/>
      <c r="KUU1188" s="17"/>
      <c r="KUV1188" s="17"/>
      <c r="KUW1188" s="17"/>
      <c r="KUX1188" s="17"/>
      <c r="KUY1188" s="17"/>
      <c r="KUZ1188" s="17"/>
      <c r="KVA1188" s="17"/>
      <c r="KVB1188" s="17"/>
      <c r="KVC1188" s="17"/>
      <c r="KVD1188" s="17"/>
      <c r="KVE1188" s="17"/>
      <c r="KVF1188" s="17"/>
      <c r="KVG1188" s="17"/>
      <c r="KVH1188" s="17"/>
      <c r="KVI1188" s="17"/>
      <c r="KVJ1188" s="17"/>
      <c r="KVK1188" s="17"/>
      <c r="KVL1188" s="17"/>
      <c r="KVM1188" s="17"/>
      <c r="KVN1188" s="17"/>
      <c r="KVO1188" s="17"/>
      <c r="KVP1188" s="17"/>
      <c r="KVQ1188" s="17"/>
      <c r="KVR1188" s="17"/>
      <c r="KVS1188" s="17"/>
      <c r="KVT1188" s="17"/>
      <c r="KVU1188" s="17"/>
      <c r="KVV1188" s="17"/>
      <c r="KVW1188" s="17"/>
      <c r="KVX1188" s="17"/>
      <c r="KVY1188" s="17"/>
      <c r="KVZ1188" s="17"/>
      <c r="KWA1188" s="17"/>
      <c r="KWB1188" s="17"/>
      <c r="KWC1188" s="17"/>
      <c r="KWD1188" s="17"/>
      <c r="KWE1188" s="17"/>
      <c r="KWF1188" s="17"/>
      <c r="KWG1188" s="17"/>
      <c r="KWH1188" s="17"/>
      <c r="KWI1188" s="17"/>
      <c r="KWJ1188" s="17"/>
      <c r="KWK1188" s="17"/>
      <c r="KWL1188" s="17"/>
      <c r="KWM1188" s="17"/>
      <c r="KWN1188" s="17"/>
      <c r="KWO1188" s="17"/>
      <c r="KWP1188" s="17"/>
      <c r="KWQ1188" s="17"/>
      <c r="KWR1188" s="17"/>
      <c r="KWS1188" s="17"/>
      <c r="KWT1188" s="17"/>
      <c r="KWU1188" s="17"/>
      <c r="KWV1188" s="17"/>
      <c r="KWW1188" s="17"/>
      <c r="KWX1188" s="17"/>
      <c r="KWY1188" s="17"/>
      <c r="KWZ1188" s="17"/>
      <c r="KXA1188" s="17"/>
      <c r="KXB1188" s="17"/>
      <c r="KXC1188" s="17"/>
      <c r="KXD1188" s="17"/>
      <c r="KXE1188" s="17"/>
      <c r="KXF1188" s="17"/>
      <c r="KXG1188" s="17"/>
      <c r="KXH1188" s="17"/>
      <c r="KXI1188" s="17"/>
      <c r="KXJ1188" s="17"/>
      <c r="KXK1188" s="17"/>
      <c r="KXL1188" s="17"/>
      <c r="KXM1188" s="17"/>
      <c r="KXN1188" s="17"/>
      <c r="KXO1188" s="17"/>
      <c r="KXP1188" s="17"/>
      <c r="KXQ1188" s="17"/>
      <c r="KXR1188" s="17"/>
      <c r="KXS1188" s="17"/>
      <c r="KXT1188" s="17"/>
      <c r="KXU1188" s="17"/>
      <c r="KXV1188" s="17"/>
      <c r="KXW1188" s="17"/>
      <c r="KXX1188" s="17"/>
      <c r="KXY1188" s="17"/>
      <c r="KXZ1188" s="17"/>
      <c r="KYA1188" s="17"/>
      <c r="KYB1188" s="17"/>
      <c r="KYC1188" s="17"/>
      <c r="KYD1188" s="17"/>
      <c r="KYE1188" s="17"/>
      <c r="KYF1188" s="17"/>
      <c r="KYG1188" s="17"/>
      <c r="KYH1188" s="17"/>
      <c r="KYI1188" s="17"/>
      <c r="KYJ1188" s="17"/>
      <c r="KYK1188" s="17"/>
      <c r="KYL1188" s="17"/>
      <c r="KYM1188" s="17"/>
      <c r="KYN1188" s="17"/>
      <c r="KYO1188" s="17"/>
      <c r="KYP1188" s="17"/>
      <c r="KYQ1188" s="17"/>
      <c r="KYR1188" s="17"/>
      <c r="KYS1188" s="17"/>
      <c r="KYT1188" s="17"/>
      <c r="KYU1188" s="17"/>
      <c r="KYV1188" s="17"/>
      <c r="KYW1188" s="17"/>
      <c r="KYX1188" s="17"/>
      <c r="KYY1188" s="17"/>
      <c r="KYZ1188" s="17"/>
      <c r="KZA1188" s="17"/>
      <c r="KZB1188" s="17"/>
      <c r="KZC1188" s="17"/>
      <c r="KZD1188" s="17"/>
      <c r="KZE1188" s="17"/>
      <c r="KZF1188" s="17"/>
      <c r="KZG1188" s="17"/>
      <c r="KZH1188" s="17"/>
      <c r="KZI1188" s="17"/>
      <c r="KZJ1188" s="17"/>
      <c r="KZK1188" s="17"/>
      <c r="KZL1188" s="17"/>
      <c r="KZM1188" s="17"/>
      <c r="KZN1188" s="17"/>
      <c r="KZO1188" s="17"/>
      <c r="KZP1188" s="17"/>
      <c r="KZQ1188" s="17"/>
      <c r="KZR1188" s="17"/>
      <c r="KZS1188" s="17"/>
      <c r="KZT1188" s="17"/>
      <c r="KZU1188" s="17"/>
      <c r="KZV1188" s="17"/>
      <c r="KZW1188" s="17"/>
      <c r="KZX1188" s="17"/>
      <c r="KZY1188" s="17"/>
      <c r="KZZ1188" s="17"/>
      <c r="LAA1188" s="17"/>
      <c r="LAB1188" s="17"/>
      <c r="LAC1188" s="17"/>
      <c r="LAD1188" s="17"/>
      <c r="LAE1188" s="17"/>
      <c r="LAF1188" s="17"/>
      <c r="LAG1188" s="17"/>
      <c r="LAH1188" s="17"/>
      <c r="LAI1188" s="17"/>
      <c r="LAJ1188" s="17"/>
      <c r="LAK1188" s="17"/>
      <c r="LAL1188" s="17"/>
      <c r="LAM1188" s="17"/>
      <c r="LAN1188" s="17"/>
      <c r="LAO1188" s="17"/>
      <c r="LAP1188" s="17"/>
      <c r="LAQ1188" s="17"/>
      <c r="LAR1188" s="17"/>
      <c r="LAS1188" s="17"/>
      <c r="LAT1188" s="17"/>
      <c r="LAU1188" s="17"/>
      <c r="LAV1188" s="17"/>
      <c r="LAW1188" s="17"/>
      <c r="LAX1188" s="17"/>
      <c r="LAY1188" s="17"/>
      <c r="LAZ1188" s="17"/>
      <c r="LBA1188" s="17"/>
      <c r="LBB1188" s="17"/>
      <c r="LBC1188" s="17"/>
      <c r="LBD1188" s="17"/>
      <c r="LBE1188" s="17"/>
      <c r="LBF1188" s="17"/>
      <c r="LBG1188" s="17"/>
      <c r="LBH1188" s="17"/>
      <c r="LBI1188" s="17"/>
      <c r="LBJ1188" s="17"/>
      <c r="LBK1188" s="17"/>
      <c r="LBL1188" s="17"/>
      <c r="LBM1188" s="17"/>
      <c r="LBN1188" s="17"/>
      <c r="LBO1188" s="17"/>
      <c r="LBP1188" s="17"/>
      <c r="LBQ1188" s="17"/>
      <c r="LBR1188" s="17"/>
      <c r="LBS1188" s="17"/>
      <c r="LBT1188" s="17"/>
      <c r="LBU1188" s="17"/>
      <c r="LBV1188" s="17"/>
      <c r="LBW1188" s="17"/>
      <c r="LBX1188" s="17"/>
      <c r="LBY1188" s="17"/>
      <c r="LBZ1188" s="17"/>
      <c r="LCA1188" s="17"/>
      <c r="LCB1188" s="17"/>
      <c r="LCC1188" s="17"/>
      <c r="LCD1188" s="17"/>
      <c r="LCE1188" s="17"/>
      <c r="LCF1188" s="17"/>
      <c r="LCG1188" s="17"/>
      <c r="LCH1188" s="17"/>
      <c r="LCI1188" s="17"/>
      <c r="LCJ1188" s="17"/>
      <c r="LCK1188" s="17"/>
      <c r="LCL1188" s="17"/>
      <c r="LCM1188" s="17"/>
      <c r="LCN1188" s="17"/>
      <c r="LCO1188" s="17"/>
      <c r="LCP1188" s="17"/>
      <c r="LCQ1188" s="17"/>
      <c r="LCR1188" s="17"/>
      <c r="LCS1188" s="17"/>
      <c r="LCT1188" s="17"/>
      <c r="LCU1188" s="17"/>
      <c r="LCV1188" s="17"/>
      <c r="LCW1188" s="17"/>
      <c r="LCX1188" s="17"/>
      <c r="LCY1188" s="17"/>
      <c r="LCZ1188" s="17"/>
      <c r="LDA1188" s="17"/>
      <c r="LDB1188" s="17"/>
      <c r="LDC1188" s="17"/>
      <c r="LDD1188" s="17"/>
      <c r="LDE1188" s="17"/>
      <c r="LDF1188" s="17"/>
      <c r="LDG1188" s="17"/>
      <c r="LDH1188" s="17"/>
      <c r="LDI1188" s="17"/>
      <c r="LDJ1188" s="17"/>
      <c r="LDK1188" s="17"/>
      <c r="LDL1188" s="17"/>
      <c r="LDM1188" s="17"/>
      <c r="LDN1188" s="17"/>
      <c r="LDO1188" s="17"/>
      <c r="LDP1188" s="17"/>
      <c r="LDQ1188" s="17"/>
      <c r="LDR1188" s="17"/>
      <c r="LDS1188" s="17"/>
      <c r="LDT1188" s="17"/>
      <c r="LDU1188" s="17"/>
      <c r="LDV1188" s="17"/>
      <c r="LDW1188" s="17"/>
      <c r="LDX1188" s="17"/>
      <c r="LDY1188" s="17"/>
      <c r="LDZ1188" s="17"/>
      <c r="LEA1188" s="17"/>
      <c r="LEB1188" s="17"/>
      <c r="LEC1188" s="17"/>
      <c r="LED1188" s="17"/>
      <c r="LEE1188" s="17"/>
      <c r="LEF1188" s="17"/>
      <c r="LEG1188" s="17"/>
      <c r="LEH1188" s="17"/>
      <c r="LEI1188" s="17"/>
      <c r="LEJ1188" s="17"/>
      <c r="LEK1188" s="17"/>
      <c r="LEL1188" s="17"/>
      <c r="LEM1188" s="17"/>
      <c r="LEN1188" s="17"/>
      <c r="LEO1188" s="17"/>
      <c r="LEP1188" s="17"/>
      <c r="LEQ1188" s="17"/>
      <c r="LER1188" s="17"/>
      <c r="LES1188" s="17"/>
      <c r="LET1188" s="17"/>
      <c r="LEU1188" s="17"/>
      <c r="LEV1188" s="17"/>
      <c r="LEW1188" s="17"/>
      <c r="LEX1188" s="17"/>
      <c r="LEY1188" s="17"/>
      <c r="LEZ1188" s="17"/>
      <c r="LFA1188" s="17"/>
      <c r="LFB1188" s="17"/>
      <c r="LFC1188" s="17"/>
      <c r="LFD1188" s="17"/>
      <c r="LFE1188" s="17"/>
      <c r="LFF1188" s="17"/>
      <c r="LFG1188" s="17"/>
      <c r="LFH1188" s="17"/>
      <c r="LFI1188" s="17"/>
      <c r="LFJ1188" s="17"/>
      <c r="LFK1188" s="17"/>
      <c r="LFL1188" s="17"/>
      <c r="LFM1188" s="17"/>
      <c r="LFN1188" s="17"/>
      <c r="LFO1188" s="17"/>
      <c r="LFP1188" s="17"/>
      <c r="LFQ1188" s="17"/>
      <c r="LFR1188" s="17"/>
      <c r="LFS1188" s="17"/>
      <c r="LFT1188" s="17"/>
      <c r="LFU1188" s="17"/>
      <c r="LFV1188" s="17"/>
      <c r="LFW1188" s="17"/>
      <c r="LFX1188" s="17"/>
      <c r="LFY1188" s="17"/>
      <c r="LFZ1188" s="17"/>
      <c r="LGA1188" s="17"/>
      <c r="LGB1188" s="17"/>
      <c r="LGC1188" s="17"/>
      <c r="LGD1188" s="17"/>
      <c r="LGE1188" s="17"/>
      <c r="LGF1188" s="17"/>
      <c r="LGG1188" s="17"/>
      <c r="LGH1188" s="17"/>
      <c r="LGI1188" s="17"/>
      <c r="LGJ1188" s="17"/>
      <c r="LGK1188" s="17"/>
      <c r="LGL1188" s="17"/>
      <c r="LGM1188" s="17"/>
      <c r="LGN1188" s="17"/>
      <c r="LGO1188" s="17"/>
      <c r="LGP1188" s="17"/>
      <c r="LGQ1188" s="17"/>
      <c r="LGR1188" s="17"/>
      <c r="LGS1188" s="17"/>
      <c r="LGT1188" s="17"/>
      <c r="LGU1188" s="17"/>
      <c r="LGV1188" s="17"/>
      <c r="LGW1188" s="17"/>
      <c r="LGX1188" s="17"/>
      <c r="LGY1188" s="17"/>
      <c r="LGZ1188" s="17"/>
      <c r="LHA1188" s="17"/>
      <c r="LHB1188" s="17"/>
      <c r="LHC1188" s="17"/>
      <c r="LHD1188" s="17"/>
      <c r="LHE1188" s="17"/>
      <c r="LHF1188" s="17"/>
      <c r="LHG1188" s="17"/>
      <c r="LHH1188" s="17"/>
      <c r="LHI1188" s="17"/>
      <c r="LHJ1188" s="17"/>
      <c r="LHK1188" s="17"/>
      <c r="LHL1188" s="17"/>
      <c r="LHM1188" s="17"/>
      <c r="LHN1188" s="17"/>
      <c r="LHO1188" s="17"/>
      <c r="LHP1188" s="17"/>
      <c r="LHQ1188" s="17"/>
      <c r="LHR1188" s="17"/>
      <c r="LHS1188" s="17"/>
      <c r="LHT1188" s="17"/>
      <c r="LHU1188" s="17"/>
      <c r="LHV1188" s="17"/>
      <c r="LHW1188" s="17"/>
      <c r="LHX1188" s="17"/>
      <c r="LHY1188" s="17"/>
      <c r="LHZ1188" s="17"/>
      <c r="LIA1188" s="17"/>
      <c r="LIB1188" s="17"/>
      <c r="LIC1188" s="17"/>
      <c r="LID1188" s="17"/>
      <c r="LIE1188" s="17"/>
      <c r="LIF1188" s="17"/>
      <c r="LIG1188" s="17"/>
      <c r="LIH1188" s="17"/>
      <c r="LII1188" s="17"/>
      <c r="LIJ1188" s="17"/>
      <c r="LIK1188" s="17"/>
      <c r="LIL1188" s="17"/>
      <c r="LIM1188" s="17"/>
      <c r="LIN1188" s="17"/>
      <c r="LIO1188" s="17"/>
      <c r="LIP1188" s="17"/>
      <c r="LIQ1188" s="17"/>
      <c r="LIR1188" s="17"/>
      <c r="LIS1188" s="17"/>
      <c r="LIT1188" s="17"/>
      <c r="LIU1188" s="17"/>
      <c r="LIV1188" s="17"/>
      <c r="LIW1188" s="17"/>
      <c r="LIX1188" s="17"/>
      <c r="LIY1188" s="17"/>
      <c r="LIZ1188" s="17"/>
      <c r="LJA1188" s="17"/>
      <c r="LJB1188" s="17"/>
      <c r="LJC1188" s="17"/>
      <c r="LJD1188" s="17"/>
      <c r="LJE1188" s="17"/>
      <c r="LJF1188" s="17"/>
      <c r="LJG1188" s="17"/>
      <c r="LJH1188" s="17"/>
      <c r="LJI1188" s="17"/>
      <c r="LJJ1188" s="17"/>
      <c r="LJK1188" s="17"/>
      <c r="LJL1188" s="17"/>
      <c r="LJM1188" s="17"/>
      <c r="LJN1188" s="17"/>
      <c r="LJO1188" s="17"/>
      <c r="LJP1188" s="17"/>
      <c r="LJQ1188" s="17"/>
      <c r="LJR1188" s="17"/>
      <c r="LJS1188" s="17"/>
      <c r="LJT1188" s="17"/>
      <c r="LJU1188" s="17"/>
      <c r="LJV1188" s="17"/>
      <c r="LJW1188" s="17"/>
      <c r="LJX1188" s="17"/>
      <c r="LJY1188" s="17"/>
      <c r="LJZ1188" s="17"/>
      <c r="LKA1188" s="17"/>
      <c r="LKB1188" s="17"/>
      <c r="LKC1188" s="17"/>
      <c r="LKD1188" s="17"/>
      <c r="LKE1188" s="17"/>
      <c r="LKF1188" s="17"/>
      <c r="LKG1188" s="17"/>
      <c r="LKH1188" s="17"/>
      <c r="LKI1188" s="17"/>
      <c r="LKJ1188" s="17"/>
      <c r="LKK1188" s="17"/>
      <c r="LKL1188" s="17"/>
      <c r="LKM1188" s="17"/>
      <c r="LKN1188" s="17"/>
      <c r="LKO1188" s="17"/>
      <c r="LKP1188" s="17"/>
      <c r="LKQ1188" s="17"/>
      <c r="LKR1188" s="17"/>
      <c r="LKS1188" s="17"/>
      <c r="LKT1188" s="17"/>
      <c r="LKU1188" s="17"/>
      <c r="LKV1188" s="17"/>
      <c r="LKW1188" s="17"/>
      <c r="LKX1188" s="17"/>
      <c r="LKY1188" s="17"/>
      <c r="LKZ1188" s="17"/>
      <c r="LLA1188" s="17"/>
      <c r="LLB1188" s="17"/>
      <c r="LLC1188" s="17"/>
      <c r="LLD1188" s="17"/>
      <c r="LLE1188" s="17"/>
      <c r="LLF1188" s="17"/>
      <c r="LLG1188" s="17"/>
      <c r="LLH1188" s="17"/>
      <c r="LLI1188" s="17"/>
      <c r="LLJ1188" s="17"/>
      <c r="LLK1188" s="17"/>
      <c r="LLL1188" s="17"/>
      <c r="LLM1188" s="17"/>
      <c r="LLN1188" s="17"/>
      <c r="LLO1188" s="17"/>
      <c r="LLP1188" s="17"/>
      <c r="LLQ1188" s="17"/>
      <c r="LLR1188" s="17"/>
      <c r="LLS1188" s="17"/>
      <c r="LLT1188" s="17"/>
      <c r="LLU1188" s="17"/>
      <c r="LLV1188" s="17"/>
      <c r="LLW1188" s="17"/>
      <c r="LLX1188" s="17"/>
      <c r="LLY1188" s="17"/>
      <c r="LLZ1188" s="17"/>
      <c r="LMA1188" s="17"/>
      <c r="LMB1188" s="17"/>
      <c r="LMC1188" s="17"/>
      <c r="LMD1188" s="17"/>
      <c r="LME1188" s="17"/>
      <c r="LMF1188" s="17"/>
      <c r="LMG1188" s="17"/>
      <c r="LMH1188" s="17"/>
      <c r="LMI1188" s="17"/>
      <c r="LMJ1188" s="17"/>
      <c r="LMK1188" s="17"/>
      <c r="LML1188" s="17"/>
      <c r="LMM1188" s="17"/>
      <c r="LMN1188" s="17"/>
      <c r="LMO1188" s="17"/>
      <c r="LMP1188" s="17"/>
      <c r="LMQ1188" s="17"/>
      <c r="LMR1188" s="17"/>
      <c r="LMS1188" s="17"/>
      <c r="LMT1188" s="17"/>
      <c r="LMU1188" s="17"/>
      <c r="LMV1188" s="17"/>
      <c r="LMW1188" s="17"/>
      <c r="LMX1188" s="17"/>
      <c r="LMY1188" s="17"/>
      <c r="LMZ1188" s="17"/>
      <c r="LNA1188" s="17"/>
      <c r="LNB1188" s="17"/>
      <c r="LNC1188" s="17"/>
      <c r="LND1188" s="17"/>
      <c r="LNE1188" s="17"/>
      <c r="LNF1188" s="17"/>
      <c r="LNG1188" s="17"/>
      <c r="LNH1188" s="17"/>
      <c r="LNI1188" s="17"/>
      <c r="LNJ1188" s="17"/>
      <c r="LNK1188" s="17"/>
      <c r="LNL1188" s="17"/>
      <c r="LNM1188" s="17"/>
      <c r="LNN1188" s="17"/>
      <c r="LNO1188" s="17"/>
      <c r="LNP1188" s="17"/>
      <c r="LNQ1188" s="17"/>
      <c r="LNR1188" s="17"/>
      <c r="LNS1188" s="17"/>
      <c r="LNT1188" s="17"/>
      <c r="LNU1188" s="17"/>
      <c r="LNV1188" s="17"/>
      <c r="LNW1188" s="17"/>
      <c r="LNX1188" s="17"/>
      <c r="LNY1188" s="17"/>
      <c r="LNZ1188" s="17"/>
      <c r="LOA1188" s="17"/>
      <c r="LOB1188" s="17"/>
      <c r="LOC1188" s="17"/>
      <c r="LOD1188" s="17"/>
      <c r="LOE1188" s="17"/>
      <c r="LOF1188" s="17"/>
      <c r="LOG1188" s="17"/>
      <c r="LOH1188" s="17"/>
      <c r="LOI1188" s="17"/>
      <c r="LOJ1188" s="17"/>
      <c r="LOK1188" s="17"/>
      <c r="LOL1188" s="17"/>
      <c r="LOM1188" s="17"/>
      <c r="LON1188" s="17"/>
      <c r="LOO1188" s="17"/>
      <c r="LOP1188" s="17"/>
      <c r="LOQ1188" s="17"/>
      <c r="LOR1188" s="17"/>
      <c r="LOS1188" s="17"/>
      <c r="LOT1188" s="17"/>
      <c r="LOU1188" s="17"/>
      <c r="LOV1188" s="17"/>
      <c r="LOW1188" s="17"/>
      <c r="LOX1188" s="17"/>
      <c r="LOY1188" s="17"/>
      <c r="LOZ1188" s="17"/>
      <c r="LPA1188" s="17"/>
      <c r="LPB1188" s="17"/>
      <c r="LPC1188" s="17"/>
      <c r="LPD1188" s="17"/>
      <c r="LPE1188" s="17"/>
      <c r="LPF1188" s="17"/>
      <c r="LPG1188" s="17"/>
      <c r="LPH1188" s="17"/>
      <c r="LPI1188" s="17"/>
      <c r="LPJ1188" s="17"/>
      <c r="LPK1188" s="17"/>
      <c r="LPL1188" s="17"/>
      <c r="LPM1188" s="17"/>
      <c r="LPN1188" s="17"/>
      <c r="LPO1188" s="17"/>
      <c r="LPP1188" s="17"/>
      <c r="LPQ1188" s="17"/>
      <c r="LPR1188" s="17"/>
      <c r="LPS1188" s="17"/>
      <c r="LPT1188" s="17"/>
      <c r="LPU1188" s="17"/>
      <c r="LPV1188" s="17"/>
      <c r="LPW1188" s="17"/>
      <c r="LPX1188" s="17"/>
      <c r="LPY1188" s="17"/>
      <c r="LPZ1188" s="17"/>
      <c r="LQA1188" s="17"/>
      <c r="LQB1188" s="17"/>
      <c r="LQC1188" s="17"/>
      <c r="LQD1188" s="17"/>
      <c r="LQE1188" s="17"/>
      <c r="LQF1188" s="17"/>
      <c r="LQG1188" s="17"/>
      <c r="LQH1188" s="17"/>
      <c r="LQI1188" s="17"/>
      <c r="LQJ1188" s="17"/>
      <c r="LQK1188" s="17"/>
      <c r="LQL1188" s="17"/>
      <c r="LQM1188" s="17"/>
      <c r="LQN1188" s="17"/>
      <c r="LQO1188" s="17"/>
      <c r="LQP1188" s="17"/>
      <c r="LQQ1188" s="17"/>
      <c r="LQR1188" s="17"/>
      <c r="LQS1188" s="17"/>
      <c r="LQT1188" s="17"/>
      <c r="LQU1188" s="17"/>
      <c r="LQV1188" s="17"/>
      <c r="LQW1188" s="17"/>
      <c r="LQX1188" s="17"/>
      <c r="LQY1188" s="17"/>
      <c r="LQZ1188" s="17"/>
      <c r="LRA1188" s="17"/>
      <c r="LRB1188" s="17"/>
      <c r="LRC1188" s="17"/>
      <c r="LRD1188" s="17"/>
      <c r="LRE1188" s="17"/>
      <c r="LRF1188" s="17"/>
      <c r="LRG1188" s="17"/>
      <c r="LRH1188" s="17"/>
      <c r="LRI1188" s="17"/>
      <c r="LRJ1188" s="17"/>
      <c r="LRK1188" s="17"/>
      <c r="LRL1188" s="17"/>
      <c r="LRM1188" s="17"/>
      <c r="LRN1188" s="17"/>
      <c r="LRO1188" s="17"/>
      <c r="LRP1188" s="17"/>
      <c r="LRQ1188" s="17"/>
      <c r="LRR1188" s="17"/>
      <c r="LRS1188" s="17"/>
      <c r="LRT1188" s="17"/>
      <c r="LRU1188" s="17"/>
      <c r="LRV1188" s="17"/>
      <c r="LRW1188" s="17"/>
      <c r="LRX1188" s="17"/>
      <c r="LRY1188" s="17"/>
      <c r="LRZ1188" s="17"/>
      <c r="LSA1188" s="17"/>
      <c r="LSB1188" s="17"/>
      <c r="LSC1188" s="17"/>
      <c r="LSD1188" s="17"/>
      <c r="LSE1188" s="17"/>
      <c r="LSF1188" s="17"/>
      <c r="LSG1188" s="17"/>
      <c r="LSH1188" s="17"/>
      <c r="LSI1188" s="17"/>
      <c r="LSJ1188" s="17"/>
      <c r="LSK1188" s="17"/>
      <c r="LSL1188" s="17"/>
      <c r="LSM1188" s="17"/>
      <c r="LSN1188" s="17"/>
      <c r="LSO1188" s="17"/>
      <c r="LSP1188" s="17"/>
      <c r="LSQ1188" s="17"/>
      <c r="LSR1188" s="17"/>
      <c r="LSS1188" s="17"/>
      <c r="LST1188" s="17"/>
      <c r="LSU1188" s="17"/>
      <c r="LSV1188" s="17"/>
      <c r="LSW1188" s="17"/>
      <c r="LSX1188" s="17"/>
      <c r="LSY1188" s="17"/>
      <c r="LSZ1188" s="17"/>
      <c r="LTA1188" s="17"/>
      <c r="LTB1188" s="17"/>
      <c r="LTC1188" s="17"/>
      <c r="LTD1188" s="17"/>
      <c r="LTE1188" s="17"/>
      <c r="LTF1188" s="17"/>
      <c r="LTG1188" s="17"/>
      <c r="LTH1188" s="17"/>
      <c r="LTI1188" s="17"/>
      <c r="LTJ1188" s="17"/>
      <c r="LTK1188" s="17"/>
      <c r="LTL1188" s="17"/>
      <c r="LTM1188" s="17"/>
      <c r="LTN1188" s="17"/>
      <c r="LTO1188" s="17"/>
      <c r="LTP1188" s="17"/>
      <c r="LTQ1188" s="17"/>
      <c r="LTR1188" s="17"/>
      <c r="LTS1188" s="17"/>
      <c r="LTT1188" s="17"/>
      <c r="LTU1188" s="17"/>
      <c r="LTV1188" s="17"/>
      <c r="LTW1188" s="17"/>
      <c r="LTX1188" s="17"/>
      <c r="LTY1188" s="17"/>
      <c r="LTZ1188" s="17"/>
      <c r="LUA1188" s="17"/>
      <c r="LUB1188" s="17"/>
      <c r="LUC1188" s="17"/>
      <c r="LUD1188" s="17"/>
      <c r="LUE1188" s="17"/>
      <c r="LUF1188" s="17"/>
      <c r="LUG1188" s="17"/>
      <c r="LUH1188" s="17"/>
      <c r="LUI1188" s="17"/>
      <c r="LUJ1188" s="17"/>
      <c r="LUK1188" s="17"/>
      <c r="LUL1188" s="17"/>
      <c r="LUM1188" s="17"/>
      <c r="LUN1188" s="17"/>
      <c r="LUO1188" s="17"/>
      <c r="LUP1188" s="17"/>
      <c r="LUQ1188" s="17"/>
      <c r="LUR1188" s="17"/>
      <c r="LUS1188" s="17"/>
      <c r="LUT1188" s="17"/>
      <c r="LUU1188" s="17"/>
      <c r="LUV1188" s="17"/>
      <c r="LUW1188" s="17"/>
      <c r="LUX1188" s="17"/>
      <c r="LUY1188" s="17"/>
      <c r="LUZ1188" s="17"/>
      <c r="LVA1188" s="17"/>
      <c r="LVB1188" s="17"/>
      <c r="LVC1188" s="17"/>
      <c r="LVD1188" s="17"/>
      <c r="LVE1188" s="17"/>
      <c r="LVF1188" s="17"/>
      <c r="LVG1188" s="17"/>
      <c r="LVH1188" s="17"/>
      <c r="LVI1188" s="17"/>
      <c r="LVJ1188" s="17"/>
      <c r="LVK1188" s="17"/>
      <c r="LVL1188" s="17"/>
      <c r="LVM1188" s="17"/>
      <c r="LVN1188" s="17"/>
      <c r="LVO1188" s="17"/>
      <c r="LVP1188" s="17"/>
      <c r="LVQ1188" s="17"/>
      <c r="LVR1188" s="17"/>
      <c r="LVS1188" s="17"/>
      <c r="LVT1188" s="17"/>
      <c r="LVU1188" s="17"/>
      <c r="LVV1188" s="17"/>
      <c r="LVW1188" s="17"/>
      <c r="LVX1188" s="17"/>
      <c r="LVY1188" s="17"/>
      <c r="LVZ1188" s="17"/>
      <c r="LWA1188" s="17"/>
      <c r="LWB1188" s="17"/>
      <c r="LWC1188" s="17"/>
      <c r="LWD1188" s="17"/>
      <c r="LWE1188" s="17"/>
      <c r="LWF1188" s="17"/>
      <c r="LWG1188" s="17"/>
      <c r="LWH1188" s="17"/>
      <c r="LWI1188" s="17"/>
      <c r="LWJ1188" s="17"/>
      <c r="LWK1188" s="17"/>
      <c r="LWL1188" s="17"/>
      <c r="LWM1188" s="17"/>
      <c r="LWN1188" s="17"/>
      <c r="LWO1188" s="17"/>
      <c r="LWP1188" s="17"/>
      <c r="LWQ1188" s="17"/>
      <c r="LWR1188" s="17"/>
      <c r="LWS1188" s="17"/>
      <c r="LWT1188" s="17"/>
      <c r="LWU1188" s="17"/>
      <c r="LWV1188" s="17"/>
      <c r="LWW1188" s="17"/>
      <c r="LWX1188" s="17"/>
      <c r="LWY1188" s="17"/>
      <c r="LWZ1188" s="17"/>
      <c r="LXA1188" s="17"/>
      <c r="LXB1188" s="17"/>
      <c r="LXC1188" s="17"/>
      <c r="LXD1188" s="17"/>
      <c r="LXE1188" s="17"/>
      <c r="LXF1188" s="17"/>
      <c r="LXG1188" s="17"/>
      <c r="LXH1188" s="17"/>
      <c r="LXI1188" s="17"/>
      <c r="LXJ1188" s="17"/>
      <c r="LXK1188" s="17"/>
      <c r="LXL1188" s="17"/>
      <c r="LXM1188" s="17"/>
      <c r="LXN1188" s="17"/>
      <c r="LXO1188" s="17"/>
      <c r="LXP1188" s="17"/>
      <c r="LXQ1188" s="17"/>
      <c r="LXR1188" s="17"/>
      <c r="LXS1188" s="17"/>
      <c r="LXT1188" s="17"/>
      <c r="LXU1188" s="17"/>
      <c r="LXV1188" s="17"/>
      <c r="LXW1188" s="17"/>
      <c r="LXX1188" s="17"/>
      <c r="LXY1188" s="17"/>
      <c r="LXZ1188" s="17"/>
      <c r="LYA1188" s="17"/>
      <c r="LYB1188" s="17"/>
      <c r="LYC1188" s="17"/>
      <c r="LYD1188" s="17"/>
      <c r="LYE1188" s="17"/>
      <c r="LYF1188" s="17"/>
      <c r="LYG1188" s="17"/>
      <c r="LYH1188" s="17"/>
      <c r="LYI1188" s="17"/>
      <c r="LYJ1188" s="17"/>
      <c r="LYK1188" s="17"/>
      <c r="LYL1188" s="17"/>
      <c r="LYM1188" s="17"/>
      <c r="LYN1188" s="17"/>
      <c r="LYO1188" s="17"/>
      <c r="LYP1188" s="17"/>
      <c r="LYQ1188" s="17"/>
      <c r="LYR1188" s="17"/>
      <c r="LYS1188" s="17"/>
      <c r="LYT1188" s="17"/>
      <c r="LYU1188" s="17"/>
      <c r="LYV1188" s="17"/>
      <c r="LYW1188" s="17"/>
      <c r="LYX1188" s="17"/>
      <c r="LYY1188" s="17"/>
      <c r="LYZ1188" s="17"/>
      <c r="LZA1188" s="17"/>
      <c r="LZB1188" s="17"/>
      <c r="LZC1188" s="17"/>
      <c r="LZD1188" s="17"/>
      <c r="LZE1188" s="17"/>
      <c r="LZF1188" s="17"/>
      <c r="LZG1188" s="17"/>
      <c r="LZH1188" s="17"/>
      <c r="LZI1188" s="17"/>
      <c r="LZJ1188" s="17"/>
      <c r="LZK1188" s="17"/>
      <c r="LZL1188" s="17"/>
      <c r="LZM1188" s="17"/>
      <c r="LZN1188" s="17"/>
      <c r="LZO1188" s="17"/>
      <c r="LZP1188" s="17"/>
      <c r="LZQ1188" s="17"/>
      <c r="LZR1188" s="17"/>
      <c r="LZS1188" s="17"/>
      <c r="LZT1188" s="17"/>
      <c r="LZU1188" s="17"/>
      <c r="LZV1188" s="17"/>
      <c r="LZW1188" s="17"/>
      <c r="LZX1188" s="17"/>
      <c r="LZY1188" s="17"/>
      <c r="LZZ1188" s="17"/>
      <c r="MAA1188" s="17"/>
      <c r="MAB1188" s="17"/>
      <c r="MAC1188" s="17"/>
      <c r="MAD1188" s="17"/>
      <c r="MAE1188" s="17"/>
      <c r="MAF1188" s="17"/>
      <c r="MAG1188" s="17"/>
      <c r="MAH1188" s="17"/>
      <c r="MAI1188" s="17"/>
      <c r="MAJ1188" s="17"/>
      <c r="MAK1188" s="17"/>
      <c r="MAL1188" s="17"/>
      <c r="MAM1188" s="17"/>
      <c r="MAN1188" s="17"/>
      <c r="MAO1188" s="17"/>
      <c r="MAP1188" s="17"/>
      <c r="MAQ1188" s="17"/>
      <c r="MAR1188" s="17"/>
      <c r="MAS1188" s="17"/>
      <c r="MAT1188" s="17"/>
      <c r="MAU1188" s="17"/>
      <c r="MAV1188" s="17"/>
      <c r="MAW1188" s="17"/>
      <c r="MAX1188" s="17"/>
      <c r="MAY1188" s="17"/>
      <c r="MAZ1188" s="17"/>
      <c r="MBA1188" s="17"/>
      <c r="MBB1188" s="17"/>
      <c r="MBC1188" s="17"/>
      <c r="MBD1188" s="17"/>
      <c r="MBE1188" s="17"/>
      <c r="MBF1188" s="17"/>
      <c r="MBG1188" s="17"/>
      <c r="MBH1188" s="17"/>
      <c r="MBI1188" s="17"/>
      <c r="MBJ1188" s="17"/>
      <c r="MBK1188" s="17"/>
      <c r="MBL1188" s="17"/>
      <c r="MBM1188" s="17"/>
      <c r="MBN1188" s="17"/>
      <c r="MBO1188" s="17"/>
      <c r="MBP1188" s="17"/>
      <c r="MBQ1188" s="17"/>
      <c r="MBR1188" s="17"/>
      <c r="MBS1188" s="17"/>
      <c r="MBT1188" s="17"/>
      <c r="MBU1188" s="17"/>
      <c r="MBV1188" s="17"/>
      <c r="MBW1188" s="17"/>
      <c r="MBX1188" s="17"/>
      <c r="MBY1188" s="17"/>
      <c r="MBZ1188" s="17"/>
      <c r="MCA1188" s="17"/>
      <c r="MCB1188" s="17"/>
      <c r="MCC1188" s="17"/>
      <c r="MCD1188" s="17"/>
      <c r="MCE1188" s="17"/>
      <c r="MCF1188" s="17"/>
      <c r="MCG1188" s="17"/>
      <c r="MCH1188" s="17"/>
      <c r="MCI1188" s="17"/>
      <c r="MCJ1188" s="17"/>
      <c r="MCK1188" s="17"/>
      <c r="MCL1188" s="17"/>
      <c r="MCM1188" s="17"/>
      <c r="MCN1188" s="17"/>
      <c r="MCO1188" s="17"/>
      <c r="MCP1188" s="17"/>
      <c r="MCQ1188" s="17"/>
      <c r="MCR1188" s="17"/>
      <c r="MCS1188" s="17"/>
      <c r="MCT1188" s="17"/>
      <c r="MCU1188" s="17"/>
      <c r="MCV1188" s="17"/>
      <c r="MCW1188" s="17"/>
      <c r="MCX1188" s="17"/>
      <c r="MCY1188" s="17"/>
      <c r="MCZ1188" s="17"/>
      <c r="MDA1188" s="17"/>
      <c r="MDB1188" s="17"/>
      <c r="MDC1188" s="17"/>
      <c r="MDD1188" s="17"/>
      <c r="MDE1188" s="17"/>
      <c r="MDF1188" s="17"/>
      <c r="MDG1188" s="17"/>
      <c r="MDH1188" s="17"/>
      <c r="MDI1188" s="17"/>
      <c r="MDJ1188" s="17"/>
      <c r="MDK1188" s="17"/>
      <c r="MDL1188" s="17"/>
      <c r="MDM1188" s="17"/>
      <c r="MDN1188" s="17"/>
      <c r="MDO1188" s="17"/>
      <c r="MDP1188" s="17"/>
      <c r="MDQ1188" s="17"/>
      <c r="MDR1188" s="17"/>
      <c r="MDS1188" s="17"/>
      <c r="MDT1188" s="17"/>
      <c r="MDU1188" s="17"/>
      <c r="MDV1188" s="17"/>
      <c r="MDW1188" s="17"/>
      <c r="MDX1188" s="17"/>
      <c r="MDY1188" s="17"/>
      <c r="MDZ1188" s="17"/>
      <c r="MEA1188" s="17"/>
      <c r="MEB1188" s="17"/>
      <c r="MEC1188" s="17"/>
      <c r="MED1188" s="17"/>
      <c r="MEE1188" s="17"/>
      <c r="MEF1188" s="17"/>
      <c r="MEG1188" s="17"/>
      <c r="MEH1188" s="17"/>
      <c r="MEI1188" s="17"/>
      <c r="MEJ1188" s="17"/>
      <c r="MEK1188" s="17"/>
      <c r="MEL1188" s="17"/>
      <c r="MEM1188" s="17"/>
      <c r="MEN1188" s="17"/>
      <c r="MEO1188" s="17"/>
      <c r="MEP1188" s="17"/>
      <c r="MEQ1188" s="17"/>
      <c r="MER1188" s="17"/>
      <c r="MES1188" s="17"/>
      <c r="MET1188" s="17"/>
      <c r="MEU1188" s="17"/>
      <c r="MEV1188" s="17"/>
      <c r="MEW1188" s="17"/>
      <c r="MEX1188" s="17"/>
      <c r="MEY1188" s="17"/>
      <c r="MEZ1188" s="17"/>
      <c r="MFA1188" s="17"/>
      <c r="MFB1188" s="17"/>
      <c r="MFC1188" s="17"/>
      <c r="MFD1188" s="17"/>
      <c r="MFE1188" s="17"/>
      <c r="MFF1188" s="17"/>
      <c r="MFG1188" s="17"/>
      <c r="MFH1188" s="17"/>
      <c r="MFI1188" s="17"/>
      <c r="MFJ1188" s="17"/>
      <c r="MFK1188" s="17"/>
      <c r="MFL1188" s="17"/>
      <c r="MFM1188" s="17"/>
      <c r="MFN1188" s="17"/>
      <c r="MFO1188" s="17"/>
      <c r="MFP1188" s="17"/>
      <c r="MFQ1188" s="17"/>
      <c r="MFR1188" s="17"/>
      <c r="MFS1188" s="17"/>
      <c r="MFT1188" s="17"/>
      <c r="MFU1188" s="17"/>
      <c r="MFV1188" s="17"/>
      <c r="MFW1188" s="17"/>
      <c r="MFX1188" s="17"/>
      <c r="MFY1188" s="17"/>
      <c r="MFZ1188" s="17"/>
      <c r="MGA1188" s="17"/>
      <c r="MGB1188" s="17"/>
      <c r="MGC1188" s="17"/>
      <c r="MGD1188" s="17"/>
      <c r="MGE1188" s="17"/>
      <c r="MGF1188" s="17"/>
      <c r="MGG1188" s="17"/>
      <c r="MGH1188" s="17"/>
      <c r="MGI1188" s="17"/>
      <c r="MGJ1188" s="17"/>
      <c r="MGK1188" s="17"/>
      <c r="MGL1188" s="17"/>
      <c r="MGM1188" s="17"/>
      <c r="MGN1188" s="17"/>
      <c r="MGO1188" s="17"/>
      <c r="MGP1188" s="17"/>
      <c r="MGQ1188" s="17"/>
      <c r="MGR1188" s="17"/>
      <c r="MGS1188" s="17"/>
      <c r="MGT1188" s="17"/>
      <c r="MGU1188" s="17"/>
      <c r="MGV1188" s="17"/>
      <c r="MGW1188" s="17"/>
      <c r="MGX1188" s="17"/>
      <c r="MGY1188" s="17"/>
      <c r="MGZ1188" s="17"/>
      <c r="MHA1188" s="17"/>
      <c r="MHB1188" s="17"/>
      <c r="MHC1188" s="17"/>
      <c r="MHD1188" s="17"/>
      <c r="MHE1188" s="17"/>
      <c r="MHF1188" s="17"/>
      <c r="MHG1188" s="17"/>
      <c r="MHH1188" s="17"/>
      <c r="MHI1188" s="17"/>
      <c r="MHJ1188" s="17"/>
      <c r="MHK1188" s="17"/>
      <c r="MHL1188" s="17"/>
      <c r="MHM1188" s="17"/>
      <c r="MHN1188" s="17"/>
      <c r="MHO1188" s="17"/>
      <c r="MHP1188" s="17"/>
      <c r="MHQ1188" s="17"/>
      <c r="MHR1188" s="17"/>
      <c r="MHS1188" s="17"/>
      <c r="MHT1188" s="17"/>
      <c r="MHU1188" s="17"/>
      <c r="MHV1188" s="17"/>
      <c r="MHW1188" s="17"/>
      <c r="MHX1188" s="17"/>
      <c r="MHY1188" s="17"/>
      <c r="MHZ1188" s="17"/>
      <c r="MIA1188" s="17"/>
      <c r="MIB1188" s="17"/>
      <c r="MIC1188" s="17"/>
      <c r="MID1188" s="17"/>
      <c r="MIE1188" s="17"/>
      <c r="MIF1188" s="17"/>
      <c r="MIG1188" s="17"/>
      <c r="MIH1188" s="17"/>
      <c r="MII1188" s="17"/>
      <c r="MIJ1188" s="17"/>
      <c r="MIK1188" s="17"/>
      <c r="MIL1188" s="17"/>
      <c r="MIM1188" s="17"/>
      <c r="MIN1188" s="17"/>
      <c r="MIO1188" s="17"/>
      <c r="MIP1188" s="17"/>
      <c r="MIQ1188" s="17"/>
      <c r="MIR1188" s="17"/>
      <c r="MIS1188" s="17"/>
      <c r="MIT1188" s="17"/>
      <c r="MIU1188" s="17"/>
      <c r="MIV1188" s="17"/>
      <c r="MIW1188" s="17"/>
      <c r="MIX1188" s="17"/>
      <c r="MIY1188" s="17"/>
      <c r="MIZ1188" s="17"/>
      <c r="MJA1188" s="17"/>
      <c r="MJB1188" s="17"/>
      <c r="MJC1188" s="17"/>
      <c r="MJD1188" s="17"/>
      <c r="MJE1188" s="17"/>
      <c r="MJF1188" s="17"/>
      <c r="MJG1188" s="17"/>
      <c r="MJH1188" s="17"/>
      <c r="MJI1188" s="17"/>
      <c r="MJJ1188" s="17"/>
      <c r="MJK1188" s="17"/>
      <c r="MJL1188" s="17"/>
      <c r="MJM1188" s="17"/>
      <c r="MJN1188" s="17"/>
      <c r="MJO1188" s="17"/>
      <c r="MJP1188" s="17"/>
      <c r="MJQ1188" s="17"/>
      <c r="MJR1188" s="17"/>
      <c r="MJS1188" s="17"/>
      <c r="MJT1188" s="17"/>
      <c r="MJU1188" s="17"/>
      <c r="MJV1188" s="17"/>
      <c r="MJW1188" s="17"/>
      <c r="MJX1188" s="17"/>
      <c r="MJY1188" s="17"/>
      <c r="MJZ1188" s="17"/>
      <c r="MKA1188" s="17"/>
      <c r="MKB1188" s="17"/>
      <c r="MKC1188" s="17"/>
      <c r="MKD1188" s="17"/>
      <c r="MKE1188" s="17"/>
      <c r="MKF1188" s="17"/>
      <c r="MKG1188" s="17"/>
      <c r="MKH1188" s="17"/>
      <c r="MKI1188" s="17"/>
      <c r="MKJ1188" s="17"/>
      <c r="MKK1188" s="17"/>
      <c r="MKL1188" s="17"/>
      <c r="MKM1188" s="17"/>
      <c r="MKN1188" s="17"/>
      <c r="MKO1188" s="17"/>
      <c r="MKP1188" s="17"/>
      <c r="MKQ1188" s="17"/>
      <c r="MKR1188" s="17"/>
      <c r="MKS1188" s="17"/>
      <c r="MKT1188" s="17"/>
      <c r="MKU1188" s="17"/>
      <c r="MKV1188" s="17"/>
      <c r="MKW1188" s="17"/>
      <c r="MKX1188" s="17"/>
      <c r="MKY1188" s="17"/>
      <c r="MKZ1188" s="17"/>
      <c r="MLA1188" s="17"/>
      <c r="MLB1188" s="17"/>
      <c r="MLC1188" s="17"/>
      <c r="MLD1188" s="17"/>
      <c r="MLE1188" s="17"/>
      <c r="MLF1188" s="17"/>
      <c r="MLG1188" s="17"/>
      <c r="MLH1188" s="17"/>
      <c r="MLI1188" s="17"/>
      <c r="MLJ1188" s="17"/>
      <c r="MLK1188" s="17"/>
      <c r="MLL1188" s="17"/>
      <c r="MLM1188" s="17"/>
      <c r="MLN1188" s="17"/>
      <c r="MLO1188" s="17"/>
      <c r="MLP1188" s="17"/>
      <c r="MLQ1188" s="17"/>
      <c r="MLR1188" s="17"/>
      <c r="MLS1188" s="17"/>
      <c r="MLT1188" s="17"/>
      <c r="MLU1188" s="17"/>
      <c r="MLV1188" s="17"/>
      <c r="MLW1188" s="17"/>
      <c r="MLX1188" s="17"/>
      <c r="MLY1188" s="17"/>
      <c r="MLZ1188" s="17"/>
      <c r="MMA1188" s="17"/>
      <c r="MMB1188" s="17"/>
      <c r="MMC1188" s="17"/>
      <c r="MMD1188" s="17"/>
      <c r="MME1188" s="17"/>
      <c r="MMF1188" s="17"/>
      <c r="MMG1188" s="17"/>
      <c r="MMH1188" s="17"/>
      <c r="MMI1188" s="17"/>
      <c r="MMJ1188" s="17"/>
      <c r="MMK1188" s="17"/>
      <c r="MML1188" s="17"/>
      <c r="MMM1188" s="17"/>
      <c r="MMN1188" s="17"/>
      <c r="MMO1188" s="17"/>
      <c r="MMP1188" s="17"/>
      <c r="MMQ1188" s="17"/>
      <c r="MMR1188" s="17"/>
      <c r="MMS1188" s="17"/>
      <c r="MMT1188" s="17"/>
      <c r="MMU1188" s="17"/>
      <c r="MMV1188" s="17"/>
      <c r="MMW1188" s="17"/>
      <c r="MMX1188" s="17"/>
      <c r="MMY1188" s="17"/>
      <c r="MMZ1188" s="17"/>
      <c r="MNA1188" s="17"/>
      <c r="MNB1188" s="17"/>
      <c r="MNC1188" s="17"/>
      <c r="MND1188" s="17"/>
      <c r="MNE1188" s="17"/>
      <c r="MNF1188" s="17"/>
      <c r="MNG1188" s="17"/>
      <c r="MNH1188" s="17"/>
      <c r="MNI1188" s="17"/>
      <c r="MNJ1188" s="17"/>
      <c r="MNK1188" s="17"/>
      <c r="MNL1188" s="17"/>
      <c r="MNM1188" s="17"/>
      <c r="MNN1188" s="17"/>
      <c r="MNO1188" s="17"/>
      <c r="MNP1188" s="17"/>
      <c r="MNQ1188" s="17"/>
      <c r="MNR1188" s="17"/>
      <c r="MNS1188" s="17"/>
      <c r="MNT1188" s="17"/>
      <c r="MNU1188" s="17"/>
      <c r="MNV1188" s="17"/>
      <c r="MNW1188" s="17"/>
      <c r="MNX1188" s="17"/>
      <c r="MNY1188" s="17"/>
      <c r="MNZ1188" s="17"/>
      <c r="MOA1188" s="17"/>
      <c r="MOB1188" s="17"/>
      <c r="MOC1188" s="17"/>
      <c r="MOD1188" s="17"/>
      <c r="MOE1188" s="17"/>
      <c r="MOF1188" s="17"/>
      <c r="MOG1188" s="17"/>
      <c r="MOH1188" s="17"/>
      <c r="MOI1188" s="17"/>
      <c r="MOJ1188" s="17"/>
      <c r="MOK1188" s="17"/>
      <c r="MOL1188" s="17"/>
      <c r="MOM1188" s="17"/>
      <c r="MON1188" s="17"/>
      <c r="MOO1188" s="17"/>
      <c r="MOP1188" s="17"/>
      <c r="MOQ1188" s="17"/>
      <c r="MOR1188" s="17"/>
      <c r="MOS1188" s="17"/>
      <c r="MOT1188" s="17"/>
      <c r="MOU1188" s="17"/>
      <c r="MOV1188" s="17"/>
      <c r="MOW1188" s="17"/>
      <c r="MOX1188" s="17"/>
      <c r="MOY1188" s="17"/>
      <c r="MOZ1188" s="17"/>
      <c r="MPA1188" s="17"/>
      <c r="MPB1188" s="17"/>
      <c r="MPC1188" s="17"/>
      <c r="MPD1188" s="17"/>
      <c r="MPE1188" s="17"/>
      <c r="MPF1188" s="17"/>
      <c r="MPG1188" s="17"/>
      <c r="MPH1188" s="17"/>
      <c r="MPI1188" s="17"/>
      <c r="MPJ1188" s="17"/>
      <c r="MPK1188" s="17"/>
      <c r="MPL1188" s="17"/>
      <c r="MPM1188" s="17"/>
      <c r="MPN1188" s="17"/>
      <c r="MPO1188" s="17"/>
      <c r="MPP1188" s="17"/>
      <c r="MPQ1188" s="17"/>
      <c r="MPR1188" s="17"/>
      <c r="MPS1188" s="17"/>
      <c r="MPT1188" s="17"/>
      <c r="MPU1188" s="17"/>
      <c r="MPV1188" s="17"/>
      <c r="MPW1188" s="17"/>
      <c r="MPX1188" s="17"/>
      <c r="MPY1188" s="17"/>
      <c r="MPZ1188" s="17"/>
      <c r="MQA1188" s="17"/>
      <c r="MQB1188" s="17"/>
      <c r="MQC1188" s="17"/>
      <c r="MQD1188" s="17"/>
      <c r="MQE1188" s="17"/>
      <c r="MQF1188" s="17"/>
      <c r="MQG1188" s="17"/>
      <c r="MQH1188" s="17"/>
      <c r="MQI1188" s="17"/>
      <c r="MQJ1188" s="17"/>
      <c r="MQK1188" s="17"/>
      <c r="MQL1188" s="17"/>
      <c r="MQM1188" s="17"/>
      <c r="MQN1188" s="17"/>
      <c r="MQO1188" s="17"/>
      <c r="MQP1188" s="17"/>
      <c r="MQQ1188" s="17"/>
      <c r="MQR1188" s="17"/>
      <c r="MQS1188" s="17"/>
      <c r="MQT1188" s="17"/>
      <c r="MQU1188" s="17"/>
      <c r="MQV1188" s="17"/>
      <c r="MQW1188" s="17"/>
      <c r="MQX1188" s="17"/>
      <c r="MQY1188" s="17"/>
      <c r="MQZ1188" s="17"/>
      <c r="MRA1188" s="17"/>
      <c r="MRB1188" s="17"/>
      <c r="MRC1188" s="17"/>
      <c r="MRD1188" s="17"/>
      <c r="MRE1188" s="17"/>
      <c r="MRF1188" s="17"/>
      <c r="MRG1188" s="17"/>
      <c r="MRH1188" s="17"/>
      <c r="MRI1188" s="17"/>
      <c r="MRJ1188" s="17"/>
      <c r="MRK1188" s="17"/>
      <c r="MRL1188" s="17"/>
      <c r="MRM1188" s="17"/>
      <c r="MRN1188" s="17"/>
      <c r="MRO1188" s="17"/>
      <c r="MRP1188" s="17"/>
      <c r="MRQ1188" s="17"/>
      <c r="MRR1188" s="17"/>
      <c r="MRS1188" s="17"/>
      <c r="MRT1188" s="17"/>
      <c r="MRU1188" s="17"/>
      <c r="MRV1188" s="17"/>
      <c r="MRW1188" s="17"/>
      <c r="MRX1188" s="17"/>
      <c r="MRY1188" s="17"/>
      <c r="MRZ1188" s="17"/>
      <c r="MSA1188" s="17"/>
      <c r="MSB1188" s="17"/>
      <c r="MSC1188" s="17"/>
      <c r="MSD1188" s="17"/>
      <c r="MSE1188" s="17"/>
      <c r="MSF1188" s="17"/>
      <c r="MSG1188" s="17"/>
      <c r="MSH1188" s="17"/>
      <c r="MSI1188" s="17"/>
      <c r="MSJ1188" s="17"/>
      <c r="MSK1188" s="17"/>
      <c r="MSL1188" s="17"/>
      <c r="MSM1188" s="17"/>
      <c r="MSN1188" s="17"/>
      <c r="MSO1188" s="17"/>
      <c r="MSP1188" s="17"/>
      <c r="MSQ1188" s="17"/>
      <c r="MSR1188" s="17"/>
      <c r="MSS1188" s="17"/>
      <c r="MST1188" s="17"/>
      <c r="MSU1188" s="17"/>
      <c r="MSV1188" s="17"/>
      <c r="MSW1188" s="17"/>
      <c r="MSX1188" s="17"/>
      <c r="MSY1188" s="17"/>
      <c r="MSZ1188" s="17"/>
      <c r="MTA1188" s="17"/>
      <c r="MTB1188" s="17"/>
      <c r="MTC1188" s="17"/>
      <c r="MTD1188" s="17"/>
      <c r="MTE1188" s="17"/>
      <c r="MTF1188" s="17"/>
      <c r="MTG1188" s="17"/>
      <c r="MTH1188" s="17"/>
      <c r="MTI1188" s="17"/>
      <c r="MTJ1188" s="17"/>
      <c r="MTK1188" s="17"/>
      <c r="MTL1188" s="17"/>
      <c r="MTM1188" s="17"/>
      <c r="MTN1188" s="17"/>
      <c r="MTO1188" s="17"/>
      <c r="MTP1188" s="17"/>
      <c r="MTQ1188" s="17"/>
      <c r="MTR1188" s="17"/>
      <c r="MTS1188" s="17"/>
      <c r="MTT1188" s="17"/>
      <c r="MTU1188" s="17"/>
      <c r="MTV1188" s="17"/>
      <c r="MTW1188" s="17"/>
      <c r="MTX1188" s="17"/>
      <c r="MTY1188" s="17"/>
      <c r="MTZ1188" s="17"/>
      <c r="MUA1188" s="17"/>
      <c r="MUB1188" s="17"/>
      <c r="MUC1188" s="17"/>
      <c r="MUD1188" s="17"/>
      <c r="MUE1188" s="17"/>
      <c r="MUF1188" s="17"/>
      <c r="MUG1188" s="17"/>
      <c r="MUH1188" s="17"/>
      <c r="MUI1188" s="17"/>
      <c r="MUJ1188" s="17"/>
      <c r="MUK1188" s="17"/>
      <c r="MUL1188" s="17"/>
      <c r="MUM1188" s="17"/>
      <c r="MUN1188" s="17"/>
      <c r="MUO1188" s="17"/>
      <c r="MUP1188" s="17"/>
      <c r="MUQ1188" s="17"/>
      <c r="MUR1188" s="17"/>
      <c r="MUS1188" s="17"/>
      <c r="MUT1188" s="17"/>
      <c r="MUU1188" s="17"/>
      <c r="MUV1188" s="17"/>
      <c r="MUW1188" s="17"/>
      <c r="MUX1188" s="17"/>
      <c r="MUY1188" s="17"/>
      <c r="MUZ1188" s="17"/>
      <c r="MVA1188" s="17"/>
      <c r="MVB1188" s="17"/>
      <c r="MVC1188" s="17"/>
      <c r="MVD1188" s="17"/>
      <c r="MVE1188" s="17"/>
      <c r="MVF1188" s="17"/>
      <c r="MVG1188" s="17"/>
      <c r="MVH1188" s="17"/>
      <c r="MVI1188" s="17"/>
      <c r="MVJ1188" s="17"/>
      <c r="MVK1188" s="17"/>
      <c r="MVL1188" s="17"/>
      <c r="MVM1188" s="17"/>
      <c r="MVN1188" s="17"/>
      <c r="MVO1188" s="17"/>
      <c r="MVP1188" s="17"/>
      <c r="MVQ1188" s="17"/>
      <c r="MVR1188" s="17"/>
      <c r="MVS1188" s="17"/>
      <c r="MVT1188" s="17"/>
      <c r="MVU1188" s="17"/>
      <c r="MVV1188" s="17"/>
      <c r="MVW1188" s="17"/>
      <c r="MVX1188" s="17"/>
      <c r="MVY1188" s="17"/>
      <c r="MVZ1188" s="17"/>
      <c r="MWA1188" s="17"/>
      <c r="MWB1188" s="17"/>
      <c r="MWC1188" s="17"/>
      <c r="MWD1188" s="17"/>
      <c r="MWE1188" s="17"/>
      <c r="MWF1188" s="17"/>
      <c r="MWG1188" s="17"/>
      <c r="MWH1188" s="17"/>
      <c r="MWI1188" s="17"/>
      <c r="MWJ1188" s="17"/>
      <c r="MWK1188" s="17"/>
      <c r="MWL1188" s="17"/>
      <c r="MWM1188" s="17"/>
      <c r="MWN1188" s="17"/>
      <c r="MWO1188" s="17"/>
      <c r="MWP1188" s="17"/>
      <c r="MWQ1188" s="17"/>
      <c r="MWR1188" s="17"/>
      <c r="MWS1188" s="17"/>
      <c r="MWT1188" s="17"/>
      <c r="MWU1188" s="17"/>
      <c r="MWV1188" s="17"/>
      <c r="MWW1188" s="17"/>
      <c r="MWX1188" s="17"/>
      <c r="MWY1188" s="17"/>
      <c r="MWZ1188" s="17"/>
      <c r="MXA1188" s="17"/>
      <c r="MXB1188" s="17"/>
      <c r="MXC1188" s="17"/>
      <c r="MXD1188" s="17"/>
      <c r="MXE1188" s="17"/>
      <c r="MXF1188" s="17"/>
      <c r="MXG1188" s="17"/>
      <c r="MXH1188" s="17"/>
      <c r="MXI1188" s="17"/>
      <c r="MXJ1188" s="17"/>
      <c r="MXK1188" s="17"/>
      <c r="MXL1188" s="17"/>
      <c r="MXM1188" s="17"/>
      <c r="MXN1188" s="17"/>
      <c r="MXO1188" s="17"/>
      <c r="MXP1188" s="17"/>
      <c r="MXQ1188" s="17"/>
      <c r="MXR1188" s="17"/>
      <c r="MXS1188" s="17"/>
      <c r="MXT1188" s="17"/>
      <c r="MXU1188" s="17"/>
      <c r="MXV1188" s="17"/>
      <c r="MXW1188" s="17"/>
      <c r="MXX1188" s="17"/>
      <c r="MXY1188" s="17"/>
      <c r="MXZ1188" s="17"/>
      <c r="MYA1188" s="17"/>
      <c r="MYB1188" s="17"/>
      <c r="MYC1188" s="17"/>
      <c r="MYD1188" s="17"/>
      <c r="MYE1188" s="17"/>
      <c r="MYF1188" s="17"/>
      <c r="MYG1188" s="17"/>
      <c r="MYH1188" s="17"/>
      <c r="MYI1188" s="17"/>
      <c r="MYJ1188" s="17"/>
      <c r="MYK1188" s="17"/>
      <c r="MYL1188" s="17"/>
      <c r="MYM1188" s="17"/>
      <c r="MYN1188" s="17"/>
      <c r="MYO1188" s="17"/>
      <c r="MYP1188" s="17"/>
      <c r="MYQ1188" s="17"/>
      <c r="MYR1188" s="17"/>
      <c r="MYS1188" s="17"/>
      <c r="MYT1188" s="17"/>
      <c r="MYU1188" s="17"/>
      <c r="MYV1188" s="17"/>
      <c r="MYW1188" s="17"/>
      <c r="MYX1188" s="17"/>
      <c r="MYY1188" s="17"/>
      <c r="MYZ1188" s="17"/>
      <c r="MZA1188" s="17"/>
      <c r="MZB1188" s="17"/>
      <c r="MZC1188" s="17"/>
      <c r="MZD1188" s="17"/>
      <c r="MZE1188" s="17"/>
      <c r="MZF1188" s="17"/>
      <c r="MZG1188" s="17"/>
      <c r="MZH1188" s="17"/>
      <c r="MZI1188" s="17"/>
      <c r="MZJ1188" s="17"/>
      <c r="MZK1188" s="17"/>
      <c r="MZL1188" s="17"/>
      <c r="MZM1188" s="17"/>
      <c r="MZN1188" s="17"/>
      <c r="MZO1188" s="17"/>
      <c r="MZP1188" s="17"/>
      <c r="MZQ1188" s="17"/>
      <c r="MZR1188" s="17"/>
      <c r="MZS1188" s="17"/>
      <c r="MZT1188" s="17"/>
      <c r="MZU1188" s="17"/>
      <c r="MZV1188" s="17"/>
      <c r="MZW1188" s="17"/>
      <c r="MZX1188" s="17"/>
      <c r="MZY1188" s="17"/>
      <c r="MZZ1188" s="17"/>
      <c r="NAA1188" s="17"/>
      <c r="NAB1188" s="17"/>
      <c r="NAC1188" s="17"/>
      <c r="NAD1188" s="17"/>
      <c r="NAE1188" s="17"/>
      <c r="NAF1188" s="17"/>
      <c r="NAG1188" s="17"/>
      <c r="NAH1188" s="17"/>
      <c r="NAI1188" s="17"/>
      <c r="NAJ1188" s="17"/>
      <c r="NAK1188" s="17"/>
      <c r="NAL1188" s="17"/>
      <c r="NAM1188" s="17"/>
      <c r="NAN1188" s="17"/>
      <c r="NAO1188" s="17"/>
      <c r="NAP1188" s="17"/>
      <c r="NAQ1188" s="17"/>
      <c r="NAR1188" s="17"/>
      <c r="NAS1188" s="17"/>
      <c r="NAT1188" s="17"/>
      <c r="NAU1188" s="17"/>
      <c r="NAV1188" s="17"/>
      <c r="NAW1188" s="17"/>
      <c r="NAX1188" s="17"/>
      <c r="NAY1188" s="17"/>
      <c r="NAZ1188" s="17"/>
      <c r="NBA1188" s="17"/>
      <c r="NBB1188" s="17"/>
      <c r="NBC1188" s="17"/>
      <c r="NBD1188" s="17"/>
      <c r="NBE1188" s="17"/>
      <c r="NBF1188" s="17"/>
      <c r="NBG1188" s="17"/>
      <c r="NBH1188" s="17"/>
      <c r="NBI1188" s="17"/>
      <c r="NBJ1188" s="17"/>
      <c r="NBK1188" s="17"/>
      <c r="NBL1188" s="17"/>
      <c r="NBM1188" s="17"/>
      <c r="NBN1188" s="17"/>
      <c r="NBO1188" s="17"/>
      <c r="NBP1188" s="17"/>
      <c r="NBQ1188" s="17"/>
      <c r="NBR1188" s="17"/>
      <c r="NBS1188" s="17"/>
      <c r="NBT1188" s="17"/>
      <c r="NBU1188" s="17"/>
      <c r="NBV1188" s="17"/>
      <c r="NBW1188" s="17"/>
      <c r="NBX1188" s="17"/>
      <c r="NBY1188" s="17"/>
      <c r="NBZ1188" s="17"/>
      <c r="NCA1188" s="17"/>
      <c r="NCB1188" s="17"/>
      <c r="NCC1188" s="17"/>
      <c r="NCD1188" s="17"/>
      <c r="NCE1188" s="17"/>
      <c r="NCF1188" s="17"/>
      <c r="NCG1188" s="17"/>
      <c r="NCH1188" s="17"/>
      <c r="NCI1188" s="17"/>
      <c r="NCJ1188" s="17"/>
      <c r="NCK1188" s="17"/>
      <c r="NCL1188" s="17"/>
      <c r="NCM1188" s="17"/>
      <c r="NCN1188" s="17"/>
      <c r="NCO1188" s="17"/>
      <c r="NCP1188" s="17"/>
      <c r="NCQ1188" s="17"/>
      <c r="NCR1188" s="17"/>
      <c r="NCS1188" s="17"/>
      <c r="NCT1188" s="17"/>
      <c r="NCU1188" s="17"/>
      <c r="NCV1188" s="17"/>
      <c r="NCW1188" s="17"/>
      <c r="NCX1188" s="17"/>
      <c r="NCY1188" s="17"/>
      <c r="NCZ1188" s="17"/>
      <c r="NDA1188" s="17"/>
      <c r="NDB1188" s="17"/>
      <c r="NDC1188" s="17"/>
      <c r="NDD1188" s="17"/>
      <c r="NDE1188" s="17"/>
      <c r="NDF1188" s="17"/>
      <c r="NDG1188" s="17"/>
      <c r="NDH1188" s="17"/>
      <c r="NDI1188" s="17"/>
      <c r="NDJ1188" s="17"/>
      <c r="NDK1188" s="17"/>
      <c r="NDL1188" s="17"/>
      <c r="NDM1188" s="17"/>
      <c r="NDN1188" s="17"/>
      <c r="NDO1188" s="17"/>
      <c r="NDP1188" s="17"/>
      <c r="NDQ1188" s="17"/>
      <c r="NDR1188" s="17"/>
      <c r="NDS1188" s="17"/>
      <c r="NDT1188" s="17"/>
      <c r="NDU1188" s="17"/>
      <c r="NDV1188" s="17"/>
      <c r="NDW1188" s="17"/>
      <c r="NDX1188" s="17"/>
      <c r="NDY1188" s="17"/>
      <c r="NDZ1188" s="17"/>
      <c r="NEA1188" s="17"/>
      <c r="NEB1188" s="17"/>
      <c r="NEC1188" s="17"/>
      <c r="NED1188" s="17"/>
      <c r="NEE1188" s="17"/>
      <c r="NEF1188" s="17"/>
      <c r="NEG1188" s="17"/>
      <c r="NEH1188" s="17"/>
      <c r="NEI1188" s="17"/>
      <c r="NEJ1188" s="17"/>
      <c r="NEK1188" s="17"/>
      <c r="NEL1188" s="17"/>
      <c r="NEM1188" s="17"/>
      <c r="NEN1188" s="17"/>
      <c r="NEO1188" s="17"/>
      <c r="NEP1188" s="17"/>
      <c r="NEQ1188" s="17"/>
      <c r="NER1188" s="17"/>
      <c r="NES1188" s="17"/>
      <c r="NET1188" s="17"/>
      <c r="NEU1188" s="17"/>
      <c r="NEV1188" s="17"/>
      <c r="NEW1188" s="17"/>
      <c r="NEX1188" s="17"/>
      <c r="NEY1188" s="17"/>
      <c r="NEZ1188" s="17"/>
      <c r="NFA1188" s="17"/>
      <c r="NFB1188" s="17"/>
      <c r="NFC1188" s="17"/>
      <c r="NFD1188" s="17"/>
      <c r="NFE1188" s="17"/>
      <c r="NFF1188" s="17"/>
      <c r="NFG1188" s="17"/>
      <c r="NFH1188" s="17"/>
      <c r="NFI1188" s="17"/>
      <c r="NFJ1188" s="17"/>
      <c r="NFK1188" s="17"/>
      <c r="NFL1188" s="17"/>
      <c r="NFM1188" s="17"/>
      <c r="NFN1188" s="17"/>
      <c r="NFO1188" s="17"/>
      <c r="NFP1188" s="17"/>
      <c r="NFQ1188" s="17"/>
      <c r="NFR1188" s="17"/>
      <c r="NFS1188" s="17"/>
      <c r="NFT1188" s="17"/>
      <c r="NFU1188" s="17"/>
      <c r="NFV1188" s="17"/>
      <c r="NFW1188" s="17"/>
      <c r="NFX1188" s="17"/>
      <c r="NFY1188" s="17"/>
      <c r="NFZ1188" s="17"/>
      <c r="NGA1188" s="17"/>
      <c r="NGB1188" s="17"/>
      <c r="NGC1188" s="17"/>
      <c r="NGD1188" s="17"/>
      <c r="NGE1188" s="17"/>
      <c r="NGF1188" s="17"/>
      <c r="NGG1188" s="17"/>
      <c r="NGH1188" s="17"/>
      <c r="NGI1188" s="17"/>
      <c r="NGJ1188" s="17"/>
      <c r="NGK1188" s="17"/>
      <c r="NGL1188" s="17"/>
      <c r="NGM1188" s="17"/>
      <c r="NGN1188" s="17"/>
      <c r="NGO1188" s="17"/>
      <c r="NGP1188" s="17"/>
      <c r="NGQ1188" s="17"/>
      <c r="NGR1188" s="17"/>
      <c r="NGS1188" s="17"/>
      <c r="NGT1188" s="17"/>
      <c r="NGU1188" s="17"/>
      <c r="NGV1188" s="17"/>
      <c r="NGW1188" s="17"/>
      <c r="NGX1188" s="17"/>
      <c r="NGY1188" s="17"/>
      <c r="NGZ1188" s="17"/>
      <c r="NHA1188" s="17"/>
      <c r="NHB1188" s="17"/>
      <c r="NHC1188" s="17"/>
      <c r="NHD1188" s="17"/>
      <c r="NHE1188" s="17"/>
      <c r="NHF1188" s="17"/>
      <c r="NHG1188" s="17"/>
      <c r="NHH1188" s="17"/>
      <c r="NHI1188" s="17"/>
      <c r="NHJ1188" s="17"/>
      <c r="NHK1188" s="17"/>
      <c r="NHL1188" s="17"/>
      <c r="NHM1188" s="17"/>
      <c r="NHN1188" s="17"/>
      <c r="NHO1188" s="17"/>
      <c r="NHP1188" s="17"/>
      <c r="NHQ1188" s="17"/>
      <c r="NHR1188" s="17"/>
      <c r="NHS1188" s="17"/>
      <c r="NHT1188" s="17"/>
      <c r="NHU1188" s="17"/>
      <c r="NHV1188" s="17"/>
      <c r="NHW1188" s="17"/>
      <c r="NHX1188" s="17"/>
      <c r="NHY1188" s="17"/>
      <c r="NHZ1188" s="17"/>
      <c r="NIA1188" s="17"/>
      <c r="NIB1188" s="17"/>
      <c r="NIC1188" s="17"/>
      <c r="NID1188" s="17"/>
      <c r="NIE1188" s="17"/>
      <c r="NIF1188" s="17"/>
      <c r="NIG1188" s="17"/>
      <c r="NIH1188" s="17"/>
      <c r="NII1188" s="17"/>
      <c r="NIJ1188" s="17"/>
      <c r="NIK1188" s="17"/>
      <c r="NIL1188" s="17"/>
      <c r="NIM1188" s="17"/>
      <c r="NIN1188" s="17"/>
      <c r="NIO1188" s="17"/>
      <c r="NIP1188" s="17"/>
      <c r="NIQ1188" s="17"/>
      <c r="NIR1188" s="17"/>
      <c r="NIS1188" s="17"/>
      <c r="NIT1188" s="17"/>
      <c r="NIU1188" s="17"/>
      <c r="NIV1188" s="17"/>
      <c r="NIW1188" s="17"/>
      <c r="NIX1188" s="17"/>
      <c r="NIY1188" s="17"/>
      <c r="NIZ1188" s="17"/>
      <c r="NJA1188" s="17"/>
      <c r="NJB1188" s="17"/>
      <c r="NJC1188" s="17"/>
      <c r="NJD1188" s="17"/>
      <c r="NJE1188" s="17"/>
      <c r="NJF1188" s="17"/>
      <c r="NJG1188" s="17"/>
      <c r="NJH1188" s="17"/>
      <c r="NJI1188" s="17"/>
      <c r="NJJ1188" s="17"/>
      <c r="NJK1188" s="17"/>
      <c r="NJL1188" s="17"/>
      <c r="NJM1188" s="17"/>
      <c r="NJN1188" s="17"/>
      <c r="NJO1188" s="17"/>
      <c r="NJP1188" s="17"/>
      <c r="NJQ1188" s="17"/>
      <c r="NJR1188" s="17"/>
      <c r="NJS1188" s="17"/>
      <c r="NJT1188" s="17"/>
      <c r="NJU1188" s="17"/>
      <c r="NJV1188" s="17"/>
      <c r="NJW1188" s="17"/>
      <c r="NJX1188" s="17"/>
      <c r="NJY1188" s="17"/>
      <c r="NJZ1188" s="17"/>
      <c r="NKA1188" s="17"/>
      <c r="NKB1188" s="17"/>
      <c r="NKC1188" s="17"/>
      <c r="NKD1188" s="17"/>
      <c r="NKE1188" s="17"/>
      <c r="NKF1188" s="17"/>
      <c r="NKG1188" s="17"/>
      <c r="NKH1188" s="17"/>
      <c r="NKI1188" s="17"/>
      <c r="NKJ1188" s="17"/>
      <c r="NKK1188" s="17"/>
      <c r="NKL1188" s="17"/>
      <c r="NKM1188" s="17"/>
      <c r="NKN1188" s="17"/>
      <c r="NKO1188" s="17"/>
      <c r="NKP1188" s="17"/>
      <c r="NKQ1188" s="17"/>
      <c r="NKR1188" s="17"/>
      <c r="NKS1188" s="17"/>
      <c r="NKT1188" s="17"/>
      <c r="NKU1188" s="17"/>
      <c r="NKV1188" s="17"/>
      <c r="NKW1188" s="17"/>
      <c r="NKX1188" s="17"/>
      <c r="NKY1188" s="17"/>
      <c r="NKZ1188" s="17"/>
      <c r="NLA1188" s="17"/>
      <c r="NLB1188" s="17"/>
      <c r="NLC1188" s="17"/>
      <c r="NLD1188" s="17"/>
      <c r="NLE1188" s="17"/>
      <c r="NLF1188" s="17"/>
      <c r="NLG1188" s="17"/>
      <c r="NLH1188" s="17"/>
      <c r="NLI1188" s="17"/>
      <c r="NLJ1188" s="17"/>
      <c r="NLK1188" s="17"/>
      <c r="NLL1188" s="17"/>
      <c r="NLM1188" s="17"/>
      <c r="NLN1188" s="17"/>
      <c r="NLO1188" s="17"/>
      <c r="NLP1188" s="17"/>
      <c r="NLQ1188" s="17"/>
      <c r="NLR1188" s="17"/>
      <c r="NLS1188" s="17"/>
      <c r="NLT1188" s="17"/>
      <c r="NLU1188" s="17"/>
      <c r="NLV1188" s="17"/>
      <c r="NLW1188" s="17"/>
      <c r="NLX1188" s="17"/>
      <c r="NLY1188" s="17"/>
      <c r="NLZ1188" s="17"/>
      <c r="NMA1188" s="17"/>
      <c r="NMB1188" s="17"/>
      <c r="NMC1188" s="17"/>
      <c r="NMD1188" s="17"/>
      <c r="NME1188" s="17"/>
      <c r="NMF1188" s="17"/>
      <c r="NMG1188" s="17"/>
      <c r="NMH1188" s="17"/>
      <c r="NMI1188" s="17"/>
      <c r="NMJ1188" s="17"/>
      <c r="NMK1188" s="17"/>
      <c r="NML1188" s="17"/>
      <c r="NMM1188" s="17"/>
      <c r="NMN1188" s="17"/>
      <c r="NMO1188" s="17"/>
      <c r="NMP1188" s="17"/>
      <c r="NMQ1188" s="17"/>
      <c r="NMR1188" s="17"/>
      <c r="NMS1188" s="17"/>
      <c r="NMT1188" s="17"/>
      <c r="NMU1188" s="17"/>
      <c r="NMV1188" s="17"/>
      <c r="NMW1188" s="17"/>
      <c r="NMX1188" s="17"/>
      <c r="NMY1188" s="17"/>
      <c r="NMZ1188" s="17"/>
      <c r="NNA1188" s="17"/>
      <c r="NNB1188" s="17"/>
      <c r="NNC1188" s="17"/>
      <c r="NND1188" s="17"/>
      <c r="NNE1188" s="17"/>
      <c r="NNF1188" s="17"/>
      <c r="NNG1188" s="17"/>
      <c r="NNH1188" s="17"/>
      <c r="NNI1188" s="17"/>
      <c r="NNJ1188" s="17"/>
      <c r="NNK1188" s="17"/>
      <c r="NNL1188" s="17"/>
      <c r="NNM1188" s="17"/>
      <c r="NNN1188" s="17"/>
      <c r="NNO1188" s="17"/>
      <c r="NNP1188" s="17"/>
      <c r="NNQ1188" s="17"/>
      <c r="NNR1188" s="17"/>
      <c r="NNS1188" s="17"/>
      <c r="NNT1188" s="17"/>
      <c r="NNU1188" s="17"/>
      <c r="NNV1188" s="17"/>
      <c r="NNW1188" s="17"/>
      <c r="NNX1188" s="17"/>
      <c r="NNY1188" s="17"/>
      <c r="NNZ1188" s="17"/>
      <c r="NOA1188" s="17"/>
      <c r="NOB1188" s="17"/>
      <c r="NOC1188" s="17"/>
      <c r="NOD1188" s="17"/>
      <c r="NOE1188" s="17"/>
      <c r="NOF1188" s="17"/>
      <c r="NOG1188" s="17"/>
      <c r="NOH1188" s="17"/>
      <c r="NOI1188" s="17"/>
      <c r="NOJ1188" s="17"/>
      <c r="NOK1188" s="17"/>
      <c r="NOL1188" s="17"/>
      <c r="NOM1188" s="17"/>
      <c r="NON1188" s="17"/>
      <c r="NOO1188" s="17"/>
      <c r="NOP1188" s="17"/>
      <c r="NOQ1188" s="17"/>
      <c r="NOR1188" s="17"/>
      <c r="NOS1188" s="17"/>
      <c r="NOT1188" s="17"/>
      <c r="NOU1188" s="17"/>
      <c r="NOV1188" s="17"/>
      <c r="NOW1188" s="17"/>
      <c r="NOX1188" s="17"/>
      <c r="NOY1188" s="17"/>
      <c r="NOZ1188" s="17"/>
      <c r="NPA1188" s="17"/>
      <c r="NPB1188" s="17"/>
      <c r="NPC1188" s="17"/>
      <c r="NPD1188" s="17"/>
      <c r="NPE1188" s="17"/>
      <c r="NPF1188" s="17"/>
      <c r="NPG1188" s="17"/>
      <c r="NPH1188" s="17"/>
      <c r="NPI1188" s="17"/>
      <c r="NPJ1188" s="17"/>
      <c r="NPK1188" s="17"/>
      <c r="NPL1188" s="17"/>
      <c r="NPM1188" s="17"/>
      <c r="NPN1188" s="17"/>
      <c r="NPO1188" s="17"/>
      <c r="NPP1188" s="17"/>
      <c r="NPQ1188" s="17"/>
      <c r="NPR1188" s="17"/>
      <c r="NPS1188" s="17"/>
      <c r="NPT1188" s="17"/>
      <c r="NPU1188" s="17"/>
      <c r="NPV1188" s="17"/>
      <c r="NPW1188" s="17"/>
      <c r="NPX1188" s="17"/>
      <c r="NPY1188" s="17"/>
      <c r="NPZ1188" s="17"/>
      <c r="NQA1188" s="17"/>
      <c r="NQB1188" s="17"/>
      <c r="NQC1188" s="17"/>
      <c r="NQD1188" s="17"/>
      <c r="NQE1188" s="17"/>
      <c r="NQF1188" s="17"/>
      <c r="NQG1188" s="17"/>
      <c r="NQH1188" s="17"/>
      <c r="NQI1188" s="17"/>
      <c r="NQJ1188" s="17"/>
      <c r="NQK1188" s="17"/>
      <c r="NQL1188" s="17"/>
      <c r="NQM1188" s="17"/>
      <c r="NQN1188" s="17"/>
      <c r="NQO1188" s="17"/>
      <c r="NQP1188" s="17"/>
      <c r="NQQ1188" s="17"/>
      <c r="NQR1188" s="17"/>
      <c r="NQS1188" s="17"/>
      <c r="NQT1188" s="17"/>
      <c r="NQU1188" s="17"/>
      <c r="NQV1188" s="17"/>
      <c r="NQW1188" s="17"/>
      <c r="NQX1188" s="17"/>
      <c r="NQY1188" s="17"/>
      <c r="NQZ1188" s="17"/>
      <c r="NRA1188" s="17"/>
      <c r="NRB1188" s="17"/>
      <c r="NRC1188" s="17"/>
      <c r="NRD1188" s="17"/>
      <c r="NRE1188" s="17"/>
      <c r="NRF1188" s="17"/>
      <c r="NRG1188" s="17"/>
      <c r="NRH1188" s="17"/>
      <c r="NRI1188" s="17"/>
      <c r="NRJ1188" s="17"/>
      <c r="NRK1188" s="17"/>
      <c r="NRL1188" s="17"/>
      <c r="NRM1188" s="17"/>
      <c r="NRN1188" s="17"/>
      <c r="NRO1188" s="17"/>
      <c r="NRP1188" s="17"/>
      <c r="NRQ1188" s="17"/>
      <c r="NRR1188" s="17"/>
      <c r="NRS1188" s="17"/>
      <c r="NRT1188" s="17"/>
      <c r="NRU1188" s="17"/>
      <c r="NRV1188" s="17"/>
      <c r="NRW1188" s="17"/>
      <c r="NRX1188" s="17"/>
      <c r="NRY1188" s="17"/>
      <c r="NRZ1188" s="17"/>
      <c r="NSA1188" s="17"/>
      <c r="NSB1188" s="17"/>
      <c r="NSC1188" s="17"/>
      <c r="NSD1188" s="17"/>
      <c r="NSE1188" s="17"/>
      <c r="NSF1188" s="17"/>
      <c r="NSG1188" s="17"/>
      <c r="NSH1188" s="17"/>
      <c r="NSI1188" s="17"/>
      <c r="NSJ1188" s="17"/>
      <c r="NSK1188" s="17"/>
      <c r="NSL1188" s="17"/>
      <c r="NSM1188" s="17"/>
      <c r="NSN1188" s="17"/>
      <c r="NSO1188" s="17"/>
      <c r="NSP1188" s="17"/>
      <c r="NSQ1188" s="17"/>
      <c r="NSR1188" s="17"/>
      <c r="NSS1188" s="17"/>
      <c r="NST1188" s="17"/>
      <c r="NSU1188" s="17"/>
      <c r="NSV1188" s="17"/>
      <c r="NSW1188" s="17"/>
      <c r="NSX1188" s="17"/>
      <c r="NSY1188" s="17"/>
      <c r="NSZ1188" s="17"/>
      <c r="NTA1188" s="17"/>
      <c r="NTB1188" s="17"/>
      <c r="NTC1188" s="17"/>
      <c r="NTD1188" s="17"/>
      <c r="NTE1188" s="17"/>
      <c r="NTF1188" s="17"/>
      <c r="NTG1188" s="17"/>
      <c r="NTH1188" s="17"/>
      <c r="NTI1188" s="17"/>
      <c r="NTJ1188" s="17"/>
      <c r="NTK1188" s="17"/>
      <c r="NTL1188" s="17"/>
      <c r="NTM1188" s="17"/>
      <c r="NTN1188" s="17"/>
      <c r="NTO1188" s="17"/>
      <c r="NTP1188" s="17"/>
      <c r="NTQ1188" s="17"/>
      <c r="NTR1188" s="17"/>
      <c r="NTS1188" s="17"/>
      <c r="NTT1188" s="17"/>
      <c r="NTU1188" s="17"/>
      <c r="NTV1188" s="17"/>
      <c r="NTW1188" s="17"/>
      <c r="NTX1188" s="17"/>
      <c r="NTY1188" s="17"/>
      <c r="NTZ1188" s="17"/>
      <c r="NUA1188" s="17"/>
      <c r="NUB1188" s="17"/>
      <c r="NUC1188" s="17"/>
      <c r="NUD1188" s="17"/>
      <c r="NUE1188" s="17"/>
      <c r="NUF1188" s="17"/>
      <c r="NUG1188" s="17"/>
      <c r="NUH1188" s="17"/>
      <c r="NUI1188" s="17"/>
      <c r="NUJ1188" s="17"/>
      <c r="NUK1188" s="17"/>
      <c r="NUL1188" s="17"/>
      <c r="NUM1188" s="17"/>
      <c r="NUN1188" s="17"/>
      <c r="NUO1188" s="17"/>
      <c r="NUP1188" s="17"/>
      <c r="NUQ1188" s="17"/>
      <c r="NUR1188" s="17"/>
      <c r="NUS1188" s="17"/>
      <c r="NUT1188" s="17"/>
      <c r="NUU1188" s="17"/>
      <c r="NUV1188" s="17"/>
      <c r="NUW1188" s="17"/>
      <c r="NUX1188" s="17"/>
      <c r="NUY1188" s="17"/>
      <c r="NUZ1188" s="17"/>
      <c r="NVA1188" s="17"/>
      <c r="NVB1188" s="17"/>
      <c r="NVC1188" s="17"/>
      <c r="NVD1188" s="17"/>
      <c r="NVE1188" s="17"/>
      <c r="NVF1188" s="17"/>
      <c r="NVG1188" s="17"/>
      <c r="NVH1188" s="17"/>
      <c r="NVI1188" s="17"/>
      <c r="NVJ1188" s="17"/>
      <c r="NVK1188" s="17"/>
      <c r="NVL1188" s="17"/>
      <c r="NVM1188" s="17"/>
      <c r="NVN1188" s="17"/>
      <c r="NVO1188" s="17"/>
      <c r="NVP1188" s="17"/>
      <c r="NVQ1188" s="17"/>
      <c r="NVR1188" s="17"/>
      <c r="NVS1188" s="17"/>
      <c r="NVT1188" s="17"/>
      <c r="NVU1188" s="17"/>
      <c r="NVV1188" s="17"/>
      <c r="NVW1188" s="17"/>
      <c r="NVX1188" s="17"/>
      <c r="NVY1188" s="17"/>
      <c r="NVZ1188" s="17"/>
      <c r="NWA1188" s="17"/>
      <c r="NWB1188" s="17"/>
      <c r="NWC1188" s="17"/>
      <c r="NWD1188" s="17"/>
      <c r="NWE1188" s="17"/>
      <c r="NWF1188" s="17"/>
      <c r="NWG1188" s="17"/>
      <c r="NWH1188" s="17"/>
      <c r="NWI1188" s="17"/>
      <c r="NWJ1188" s="17"/>
      <c r="NWK1188" s="17"/>
      <c r="NWL1188" s="17"/>
      <c r="NWM1188" s="17"/>
      <c r="NWN1188" s="17"/>
      <c r="NWO1188" s="17"/>
      <c r="NWP1188" s="17"/>
      <c r="NWQ1188" s="17"/>
      <c r="NWR1188" s="17"/>
      <c r="NWS1188" s="17"/>
      <c r="NWT1188" s="17"/>
      <c r="NWU1188" s="17"/>
      <c r="NWV1188" s="17"/>
      <c r="NWW1188" s="17"/>
      <c r="NWX1188" s="17"/>
      <c r="NWY1188" s="17"/>
      <c r="NWZ1188" s="17"/>
      <c r="NXA1188" s="17"/>
      <c r="NXB1188" s="17"/>
      <c r="NXC1188" s="17"/>
      <c r="NXD1188" s="17"/>
      <c r="NXE1188" s="17"/>
      <c r="NXF1188" s="17"/>
      <c r="NXG1188" s="17"/>
      <c r="NXH1188" s="17"/>
      <c r="NXI1188" s="17"/>
      <c r="NXJ1188" s="17"/>
      <c r="NXK1188" s="17"/>
      <c r="NXL1188" s="17"/>
      <c r="NXM1188" s="17"/>
      <c r="NXN1188" s="17"/>
      <c r="NXO1188" s="17"/>
      <c r="NXP1188" s="17"/>
      <c r="NXQ1188" s="17"/>
      <c r="NXR1188" s="17"/>
      <c r="NXS1188" s="17"/>
      <c r="NXT1188" s="17"/>
      <c r="NXU1188" s="17"/>
      <c r="NXV1188" s="17"/>
      <c r="NXW1188" s="17"/>
      <c r="NXX1188" s="17"/>
      <c r="NXY1188" s="17"/>
      <c r="NXZ1188" s="17"/>
      <c r="NYA1188" s="17"/>
      <c r="NYB1188" s="17"/>
      <c r="NYC1188" s="17"/>
      <c r="NYD1188" s="17"/>
      <c r="NYE1188" s="17"/>
      <c r="NYF1188" s="17"/>
      <c r="NYG1188" s="17"/>
      <c r="NYH1188" s="17"/>
      <c r="NYI1188" s="17"/>
      <c r="NYJ1188" s="17"/>
      <c r="NYK1188" s="17"/>
      <c r="NYL1188" s="17"/>
      <c r="NYM1188" s="17"/>
      <c r="NYN1188" s="17"/>
      <c r="NYO1188" s="17"/>
      <c r="NYP1188" s="17"/>
      <c r="NYQ1188" s="17"/>
      <c r="NYR1188" s="17"/>
      <c r="NYS1188" s="17"/>
      <c r="NYT1188" s="17"/>
      <c r="NYU1188" s="17"/>
      <c r="NYV1188" s="17"/>
      <c r="NYW1188" s="17"/>
      <c r="NYX1188" s="17"/>
      <c r="NYY1188" s="17"/>
      <c r="NYZ1188" s="17"/>
      <c r="NZA1188" s="17"/>
      <c r="NZB1188" s="17"/>
      <c r="NZC1188" s="17"/>
      <c r="NZD1188" s="17"/>
      <c r="NZE1188" s="17"/>
      <c r="NZF1188" s="17"/>
      <c r="NZG1188" s="17"/>
      <c r="NZH1188" s="17"/>
      <c r="NZI1188" s="17"/>
      <c r="NZJ1188" s="17"/>
      <c r="NZK1188" s="17"/>
      <c r="NZL1188" s="17"/>
      <c r="NZM1188" s="17"/>
      <c r="NZN1188" s="17"/>
      <c r="NZO1188" s="17"/>
      <c r="NZP1188" s="17"/>
      <c r="NZQ1188" s="17"/>
      <c r="NZR1188" s="17"/>
      <c r="NZS1188" s="17"/>
      <c r="NZT1188" s="17"/>
      <c r="NZU1188" s="17"/>
      <c r="NZV1188" s="17"/>
      <c r="NZW1188" s="17"/>
      <c r="NZX1188" s="17"/>
      <c r="NZY1188" s="17"/>
      <c r="NZZ1188" s="17"/>
      <c r="OAA1188" s="17"/>
      <c r="OAB1188" s="17"/>
      <c r="OAC1188" s="17"/>
      <c r="OAD1188" s="17"/>
      <c r="OAE1188" s="17"/>
      <c r="OAF1188" s="17"/>
      <c r="OAG1188" s="17"/>
      <c r="OAH1188" s="17"/>
      <c r="OAI1188" s="17"/>
      <c r="OAJ1188" s="17"/>
      <c r="OAK1188" s="17"/>
      <c r="OAL1188" s="17"/>
      <c r="OAM1188" s="17"/>
      <c r="OAN1188" s="17"/>
      <c r="OAO1188" s="17"/>
      <c r="OAP1188" s="17"/>
      <c r="OAQ1188" s="17"/>
      <c r="OAR1188" s="17"/>
      <c r="OAS1188" s="17"/>
      <c r="OAT1188" s="17"/>
      <c r="OAU1188" s="17"/>
      <c r="OAV1188" s="17"/>
      <c r="OAW1188" s="17"/>
      <c r="OAX1188" s="17"/>
      <c r="OAY1188" s="17"/>
      <c r="OAZ1188" s="17"/>
      <c r="OBA1188" s="17"/>
      <c r="OBB1188" s="17"/>
      <c r="OBC1188" s="17"/>
      <c r="OBD1188" s="17"/>
      <c r="OBE1188" s="17"/>
      <c r="OBF1188" s="17"/>
      <c r="OBG1188" s="17"/>
      <c r="OBH1188" s="17"/>
      <c r="OBI1188" s="17"/>
      <c r="OBJ1188" s="17"/>
      <c r="OBK1188" s="17"/>
      <c r="OBL1188" s="17"/>
      <c r="OBM1188" s="17"/>
      <c r="OBN1188" s="17"/>
      <c r="OBO1188" s="17"/>
      <c r="OBP1188" s="17"/>
      <c r="OBQ1188" s="17"/>
      <c r="OBR1188" s="17"/>
      <c r="OBS1188" s="17"/>
      <c r="OBT1188" s="17"/>
      <c r="OBU1188" s="17"/>
      <c r="OBV1188" s="17"/>
      <c r="OBW1188" s="17"/>
      <c r="OBX1188" s="17"/>
      <c r="OBY1188" s="17"/>
      <c r="OBZ1188" s="17"/>
      <c r="OCA1188" s="17"/>
      <c r="OCB1188" s="17"/>
      <c r="OCC1188" s="17"/>
      <c r="OCD1188" s="17"/>
      <c r="OCE1188" s="17"/>
      <c r="OCF1188" s="17"/>
      <c r="OCG1188" s="17"/>
      <c r="OCH1188" s="17"/>
      <c r="OCI1188" s="17"/>
      <c r="OCJ1188" s="17"/>
      <c r="OCK1188" s="17"/>
      <c r="OCL1188" s="17"/>
      <c r="OCM1188" s="17"/>
      <c r="OCN1188" s="17"/>
      <c r="OCO1188" s="17"/>
      <c r="OCP1188" s="17"/>
      <c r="OCQ1188" s="17"/>
      <c r="OCR1188" s="17"/>
      <c r="OCS1188" s="17"/>
      <c r="OCT1188" s="17"/>
      <c r="OCU1188" s="17"/>
      <c r="OCV1188" s="17"/>
      <c r="OCW1188" s="17"/>
      <c r="OCX1188" s="17"/>
      <c r="OCY1188" s="17"/>
      <c r="OCZ1188" s="17"/>
      <c r="ODA1188" s="17"/>
      <c r="ODB1188" s="17"/>
      <c r="ODC1188" s="17"/>
      <c r="ODD1188" s="17"/>
      <c r="ODE1188" s="17"/>
      <c r="ODF1188" s="17"/>
      <c r="ODG1188" s="17"/>
      <c r="ODH1188" s="17"/>
      <c r="ODI1188" s="17"/>
      <c r="ODJ1188" s="17"/>
      <c r="ODK1188" s="17"/>
      <c r="ODL1188" s="17"/>
      <c r="ODM1188" s="17"/>
      <c r="ODN1188" s="17"/>
      <c r="ODO1188" s="17"/>
      <c r="ODP1188" s="17"/>
      <c r="ODQ1188" s="17"/>
      <c r="ODR1188" s="17"/>
      <c r="ODS1188" s="17"/>
      <c r="ODT1188" s="17"/>
      <c r="ODU1188" s="17"/>
      <c r="ODV1188" s="17"/>
      <c r="ODW1188" s="17"/>
      <c r="ODX1188" s="17"/>
      <c r="ODY1188" s="17"/>
      <c r="ODZ1188" s="17"/>
      <c r="OEA1188" s="17"/>
      <c r="OEB1188" s="17"/>
      <c r="OEC1188" s="17"/>
      <c r="OED1188" s="17"/>
      <c r="OEE1188" s="17"/>
      <c r="OEF1188" s="17"/>
      <c r="OEG1188" s="17"/>
      <c r="OEH1188" s="17"/>
      <c r="OEI1188" s="17"/>
      <c r="OEJ1188" s="17"/>
      <c r="OEK1188" s="17"/>
      <c r="OEL1188" s="17"/>
      <c r="OEM1188" s="17"/>
      <c r="OEN1188" s="17"/>
      <c r="OEO1188" s="17"/>
      <c r="OEP1188" s="17"/>
      <c r="OEQ1188" s="17"/>
      <c r="OER1188" s="17"/>
      <c r="OES1188" s="17"/>
      <c r="OET1188" s="17"/>
      <c r="OEU1188" s="17"/>
      <c r="OEV1188" s="17"/>
      <c r="OEW1188" s="17"/>
      <c r="OEX1188" s="17"/>
      <c r="OEY1188" s="17"/>
      <c r="OEZ1188" s="17"/>
      <c r="OFA1188" s="17"/>
      <c r="OFB1188" s="17"/>
      <c r="OFC1188" s="17"/>
      <c r="OFD1188" s="17"/>
      <c r="OFE1188" s="17"/>
      <c r="OFF1188" s="17"/>
      <c r="OFG1188" s="17"/>
      <c r="OFH1188" s="17"/>
      <c r="OFI1188" s="17"/>
      <c r="OFJ1188" s="17"/>
      <c r="OFK1188" s="17"/>
      <c r="OFL1188" s="17"/>
      <c r="OFM1188" s="17"/>
      <c r="OFN1188" s="17"/>
      <c r="OFO1188" s="17"/>
      <c r="OFP1188" s="17"/>
      <c r="OFQ1188" s="17"/>
      <c r="OFR1188" s="17"/>
      <c r="OFS1188" s="17"/>
      <c r="OFT1188" s="17"/>
      <c r="OFU1188" s="17"/>
      <c r="OFV1188" s="17"/>
      <c r="OFW1188" s="17"/>
      <c r="OFX1188" s="17"/>
      <c r="OFY1188" s="17"/>
      <c r="OFZ1188" s="17"/>
      <c r="OGA1188" s="17"/>
      <c r="OGB1188" s="17"/>
      <c r="OGC1188" s="17"/>
      <c r="OGD1188" s="17"/>
      <c r="OGE1188" s="17"/>
      <c r="OGF1188" s="17"/>
      <c r="OGG1188" s="17"/>
      <c r="OGH1188" s="17"/>
      <c r="OGI1188" s="17"/>
      <c r="OGJ1188" s="17"/>
      <c r="OGK1188" s="17"/>
      <c r="OGL1188" s="17"/>
      <c r="OGM1188" s="17"/>
      <c r="OGN1188" s="17"/>
      <c r="OGO1188" s="17"/>
      <c r="OGP1188" s="17"/>
      <c r="OGQ1188" s="17"/>
      <c r="OGR1188" s="17"/>
      <c r="OGS1188" s="17"/>
      <c r="OGT1188" s="17"/>
      <c r="OGU1188" s="17"/>
      <c r="OGV1188" s="17"/>
      <c r="OGW1188" s="17"/>
      <c r="OGX1188" s="17"/>
      <c r="OGY1188" s="17"/>
      <c r="OGZ1188" s="17"/>
      <c r="OHA1188" s="17"/>
      <c r="OHB1188" s="17"/>
      <c r="OHC1188" s="17"/>
      <c r="OHD1188" s="17"/>
      <c r="OHE1188" s="17"/>
      <c r="OHF1188" s="17"/>
      <c r="OHG1188" s="17"/>
      <c r="OHH1188" s="17"/>
      <c r="OHI1188" s="17"/>
      <c r="OHJ1188" s="17"/>
      <c r="OHK1188" s="17"/>
      <c r="OHL1188" s="17"/>
      <c r="OHM1188" s="17"/>
      <c r="OHN1188" s="17"/>
      <c r="OHO1188" s="17"/>
      <c r="OHP1188" s="17"/>
      <c r="OHQ1188" s="17"/>
      <c r="OHR1188" s="17"/>
      <c r="OHS1188" s="17"/>
      <c r="OHT1188" s="17"/>
      <c r="OHU1188" s="17"/>
      <c r="OHV1188" s="17"/>
      <c r="OHW1188" s="17"/>
      <c r="OHX1188" s="17"/>
      <c r="OHY1188" s="17"/>
      <c r="OHZ1188" s="17"/>
      <c r="OIA1188" s="17"/>
      <c r="OIB1188" s="17"/>
      <c r="OIC1188" s="17"/>
      <c r="OID1188" s="17"/>
      <c r="OIE1188" s="17"/>
      <c r="OIF1188" s="17"/>
      <c r="OIG1188" s="17"/>
      <c r="OIH1188" s="17"/>
      <c r="OII1188" s="17"/>
      <c r="OIJ1188" s="17"/>
      <c r="OIK1188" s="17"/>
      <c r="OIL1188" s="17"/>
      <c r="OIM1188" s="17"/>
      <c r="OIN1188" s="17"/>
      <c r="OIO1188" s="17"/>
      <c r="OIP1188" s="17"/>
      <c r="OIQ1188" s="17"/>
      <c r="OIR1188" s="17"/>
      <c r="OIS1188" s="17"/>
      <c r="OIT1188" s="17"/>
      <c r="OIU1188" s="17"/>
      <c r="OIV1188" s="17"/>
      <c r="OIW1188" s="17"/>
      <c r="OIX1188" s="17"/>
      <c r="OIY1188" s="17"/>
      <c r="OIZ1188" s="17"/>
      <c r="OJA1188" s="17"/>
      <c r="OJB1188" s="17"/>
      <c r="OJC1188" s="17"/>
      <c r="OJD1188" s="17"/>
      <c r="OJE1188" s="17"/>
      <c r="OJF1188" s="17"/>
      <c r="OJG1188" s="17"/>
      <c r="OJH1188" s="17"/>
      <c r="OJI1188" s="17"/>
      <c r="OJJ1188" s="17"/>
      <c r="OJK1188" s="17"/>
      <c r="OJL1188" s="17"/>
      <c r="OJM1188" s="17"/>
      <c r="OJN1188" s="17"/>
      <c r="OJO1188" s="17"/>
      <c r="OJP1188" s="17"/>
      <c r="OJQ1188" s="17"/>
      <c r="OJR1188" s="17"/>
      <c r="OJS1188" s="17"/>
      <c r="OJT1188" s="17"/>
      <c r="OJU1188" s="17"/>
      <c r="OJV1188" s="17"/>
      <c r="OJW1188" s="17"/>
      <c r="OJX1188" s="17"/>
      <c r="OJY1188" s="17"/>
      <c r="OJZ1188" s="17"/>
      <c r="OKA1188" s="17"/>
      <c r="OKB1188" s="17"/>
      <c r="OKC1188" s="17"/>
      <c r="OKD1188" s="17"/>
      <c r="OKE1188" s="17"/>
      <c r="OKF1188" s="17"/>
      <c r="OKG1188" s="17"/>
      <c r="OKH1188" s="17"/>
      <c r="OKI1188" s="17"/>
      <c r="OKJ1188" s="17"/>
      <c r="OKK1188" s="17"/>
      <c r="OKL1188" s="17"/>
      <c r="OKM1188" s="17"/>
      <c r="OKN1188" s="17"/>
      <c r="OKO1188" s="17"/>
      <c r="OKP1188" s="17"/>
      <c r="OKQ1188" s="17"/>
      <c r="OKR1188" s="17"/>
      <c r="OKS1188" s="17"/>
      <c r="OKT1188" s="17"/>
      <c r="OKU1188" s="17"/>
      <c r="OKV1188" s="17"/>
      <c r="OKW1188" s="17"/>
      <c r="OKX1188" s="17"/>
      <c r="OKY1188" s="17"/>
      <c r="OKZ1188" s="17"/>
      <c r="OLA1188" s="17"/>
      <c r="OLB1188" s="17"/>
      <c r="OLC1188" s="17"/>
      <c r="OLD1188" s="17"/>
      <c r="OLE1188" s="17"/>
      <c r="OLF1188" s="17"/>
      <c r="OLG1188" s="17"/>
      <c r="OLH1188" s="17"/>
      <c r="OLI1188" s="17"/>
      <c r="OLJ1188" s="17"/>
      <c r="OLK1188" s="17"/>
      <c r="OLL1188" s="17"/>
      <c r="OLM1188" s="17"/>
      <c r="OLN1188" s="17"/>
      <c r="OLO1188" s="17"/>
      <c r="OLP1188" s="17"/>
      <c r="OLQ1188" s="17"/>
      <c r="OLR1188" s="17"/>
      <c r="OLS1188" s="17"/>
      <c r="OLT1188" s="17"/>
      <c r="OLU1188" s="17"/>
      <c r="OLV1188" s="17"/>
      <c r="OLW1188" s="17"/>
      <c r="OLX1188" s="17"/>
      <c r="OLY1188" s="17"/>
      <c r="OLZ1188" s="17"/>
      <c r="OMA1188" s="17"/>
      <c r="OMB1188" s="17"/>
      <c r="OMC1188" s="17"/>
      <c r="OMD1188" s="17"/>
      <c r="OME1188" s="17"/>
      <c r="OMF1188" s="17"/>
      <c r="OMG1188" s="17"/>
      <c r="OMH1188" s="17"/>
      <c r="OMI1188" s="17"/>
      <c r="OMJ1188" s="17"/>
      <c r="OMK1188" s="17"/>
      <c r="OML1188" s="17"/>
      <c r="OMM1188" s="17"/>
      <c r="OMN1188" s="17"/>
      <c r="OMO1188" s="17"/>
      <c r="OMP1188" s="17"/>
      <c r="OMQ1188" s="17"/>
      <c r="OMR1188" s="17"/>
      <c r="OMS1188" s="17"/>
      <c r="OMT1188" s="17"/>
      <c r="OMU1188" s="17"/>
      <c r="OMV1188" s="17"/>
      <c r="OMW1188" s="17"/>
      <c r="OMX1188" s="17"/>
      <c r="OMY1188" s="17"/>
      <c r="OMZ1188" s="17"/>
      <c r="ONA1188" s="17"/>
      <c r="ONB1188" s="17"/>
      <c r="ONC1188" s="17"/>
      <c r="OND1188" s="17"/>
      <c r="ONE1188" s="17"/>
      <c r="ONF1188" s="17"/>
      <c r="ONG1188" s="17"/>
      <c r="ONH1188" s="17"/>
      <c r="ONI1188" s="17"/>
      <c r="ONJ1188" s="17"/>
      <c r="ONK1188" s="17"/>
      <c r="ONL1188" s="17"/>
      <c r="ONM1188" s="17"/>
      <c r="ONN1188" s="17"/>
      <c r="ONO1188" s="17"/>
      <c r="ONP1188" s="17"/>
      <c r="ONQ1188" s="17"/>
      <c r="ONR1188" s="17"/>
      <c r="ONS1188" s="17"/>
      <c r="ONT1188" s="17"/>
      <c r="ONU1188" s="17"/>
      <c r="ONV1188" s="17"/>
      <c r="ONW1188" s="17"/>
      <c r="ONX1188" s="17"/>
      <c r="ONY1188" s="17"/>
      <c r="ONZ1188" s="17"/>
      <c r="OOA1188" s="17"/>
      <c r="OOB1188" s="17"/>
      <c r="OOC1188" s="17"/>
      <c r="OOD1188" s="17"/>
      <c r="OOE1188" s="17"/>
      <c r="OOF1188" s="17"/>
      <c r="OOG1188" s="17"/>
      <c r="OOH1188" s="17"/>
      <c r="OOI1188" s="17"/>
      <c r="OOJ1188" s="17"/>
      <c r="OOK1188" s="17"/>
      <c r="OOL1188" s="17"/>
      <c r="OOM1188" s="17"/>
      <c r="OON1188" s="17"/>
      <c r="OOO1188" s="17"/>
      <c r="OOP1188" s="17"/>
      <c r="OOQ1188" s="17"/>
      <c r="OOR1188" s="17"/>
      <c r="OOS1188" s="17"/>
      <c r="OOT1188" s="17"/>
      <c r="OOU1188" s="17"/>
      <c r="OOV1188" s="17"/>
      <c r="OOW1188" s="17"/>
      <c r="OOX1188" s="17"/>
      <c r="OOY1188" s="17"/>
      <c r="OOZ1188" s="17"/>
      <c r="OPA1188" s="17"/>
      <c r="OPB1188" s="17"/>
      <c r="OPC1188" s="17"/>
      <c r="OPD1188" s="17"/>
      <c r="OPE1188" s="17"/>
      <c r="OPF1188" s="17"/>
      <c r="OPG1188" s="17"/>
      <c r="OPH1188" s="17"/>
      <c r="OPI1188" s="17"/>
      <c r="OPJ1188" s="17"/>
      <c r="OPK1188" s="17"/>
      <c r="OPL1188" s="17"/>
      <c r="OPM1188" s="17"/>
      <c r="OPN1188" s="17"/>
      <c r="OPO1188" s="17"/>
      <c r="OPP1188" s="17"/>
      <c r="OPQ1188" s="17"/>
      <c r="OPR1188" s="17"/>
      <c r="OPS1188" s="17"/>
      <c r="OPT1188" s="17"/>
      <c r="OPU1188" s="17"/>
      <c r="OPV1188" s="17"/>
      <c r="OPW1188" s="17"/>
      <c r="OPX1188" s="17"/>
      <c r="OPY1188" s="17"/>
      <c r="OPZ1188" s="17"/>
      <c r="OQA1188" s="17"/>
      <c r="OQB1188" s="17"/>
      <c r="OQC1188" s="17"/>
      <c r="OQD1188" s="17"/>
      <c r="OQE1188" s="17"/>
      <c r="OQF1188" s="17"/>
      <c r="OQG1188" s="17"/>
      <c r="OQH1188" s="17"/>
      <c r="OQI1188" s="17"/>
      <c r="OQJ1188" s="17"/>
      <c r="OQK1188" s="17"/>
      <c r="OQL1188" s="17"/>
      <c r="OQM1188" s="17"/>
      <c r="OQN1188" s="17"/>
      <c r="OQO1188" s="17"/>
      <c r="OQP1188" s="17"/>
      <c r="OQQ1188" s="17"/>
      <c r="OQR1188" s="17"/>
      <c r="OQS1188" s="17"/>
      <c r="OQT1188" s="17"/>
      <c r="OQU1188" s="17"/>
      <c r="OQV1188" s="17"/>
      <c r="OQW1188" s="17"/>
      <c r="OQX1188" s="17"/>
      <c r="OQY1188" s="17"/>
      <c r="OQZ1188" s="17"/>
      <c r="ORA1188" s="17"/>
      <c r="ORB1188" s="17"/>
      <c r="ORC1188" s="17"/>
      <c r="ORD1188" s="17"/>
      <c r="ORE1188" s="17"/>
      <c r="ORF1188" s="17"/>
      <c r="ORG1188" s="17"/>
      <c r="ORH1188" s="17"/>
      <c r="ORI1188" s="17"/>
      <c r="ORJ1188" s="17"/>
      <c r="ORK1188" s="17"/>
      <c r="ORL1188" s="17"/>
      <c r="ORM1188" s="17"/>
      <c r="ORN1188" s="17"/>
      <c r="ORO1188" s="17"/>
      <c r="ORP1188" s="17"/>
      <c r="ORQ1188" s="17"/>
      <c r="ORR1188" s="17"/>
      <c r="ORS1188" s="17"/>
      <c r="ORT1188" s="17"/>
      <c r="ORU1188" s="17"/>
      <c r="ORV1188" s="17"/>
      <c r="ORW1188" s="17"/>
      <c r="ORX1188" s="17"/>
      <c r="ORY1188" s="17"/>
      <c r="ORZ1188" s="17"/>
      <c r="OSA1188" s="17"/>
      <c r="OSB1188" s="17"/>
      <c r="OSC1188" s="17"/>
      <c r="OSD1188" s="17"/>
      <c r="OSE1188" s="17"/>
      <c r="OSF1188" s="17"/>
      <c r="OSG1188" s="17"/>
      <c r="OSH1188" s="17"/>
      <c r="OSI1188" s="17"/>
      <c r="OSJ1188" s="17"/>
      <c r="OSK1188" s="17"/>
      <c r="OSL1188" s="17"/>
      <c r="OSM1188" s="17"/>
      <c r="OSN1188" s="17"/>
      <c r="OSO1188" s="17"/>
      <c r="OSP1188" s="17"/>
      <c r="OSQ1188" s="17"/>
      <c r="OSR1188" s="17"/>
      <c r="OSS1188" s="17"/>
      <c r="OST1188" s="17"/>
      <c r="OSU1188" s="17"/>
      <c r="OSV1188" s="17"/>
      <c r="OSW1188" s="17"/>
      <c r="OSX1188" s="17"/>
      <c r="OSY1188" s="17"/>
      <c r="OSZ1188" s="17"/>
      <c r="OTA1188" s="17"/>
      <c r="OTB1188" s="17"/>
      <c r="OTC1188" s="17"/>
      <c r="OTD1188" s="17"/>
      <c r="OTE1188" s="17"/>
      <c r="OTF1188" s="17"/>
      <c r="OTG1188" s="17"/>
      <c r="OTH1188" s="17"/>
      <c r="OTI1188" s="17"/>
      <c r="OTJ1188" s="17"/>
      <c r="OTK1188" s="17"/>
      <c r="OTL1188" s="17"/>
      <c r="OTM1188" s="17"/>
      <c r="OTN1188" s="17"/>
      <c r="OTO1188" s="17"/>
      <c r="OTP1188" s="17"/>
      <c r="OTQ1188" s="17"/>
      <c r="OTR1188" s="17"/>
      <c r="OTS1188" s="17"/>
      <c r="OTT1188" s="17"/>
      <c r="OTU1188" s="17"/>
      <c r="OTV1188" s="17"/>
      <c r="OTW1188" s="17"/>
      <c r="OTX1188" s="17"/>
      <c r="OTY1188" s="17"/>
      <c r="OTZ1188" s="17"/>
      <c r="OUA1188" s="17"/>
      <c r="OUB1188" s="17"/>
      <c r="OUC1188" s="17"/>
      <c r="OUD1188" s="17"/>
      <c r="OUE1188" s="17"/>
      <c r="OUF1188" s="17"/>
      <c r="OUG1188" s="17"/>
      <c r="OUH1188" s="17"/>
      <c r="OUI1188" s="17"/>
      <c r="OUJ1188" s="17"/>
      <c r="OUK1188" s="17"/>
      <c r="OUL1188" s="17"/>
      <c r="OUM1188" s="17"/>
      <c r="OUN1188" s="17"/>
      <c r="OUO1188" s="17"/>
      <c r="OUP1188" s="17"/>
      <c r="OUQ1188" s="17"/>
      <c r="OUR1188" s="17"/>
      <c r="OUS1188" s="17"/>
      <c r="OUT1188" s="17"/>
      <c r="OUU1188" s="17"/>
      <c r="OUV1188" s="17"/>
      <c r="OUW1188" s="17"/>
      <c r="OUX1188" s="17"/>
      <c r="OUY1188" s="17"/>
      <c r="OUZ1188" s="17"/>
      <c r="OVA1188" s="17"/>
      <c r="OVB1188" s="17"/>
      <c r="OVC1188" s="17"/>
      <c r="OVD1188" s="17"/>
      <c r="OVE1188" s="17"/>
      <c r="OVF1188" s="17"/>
      <c r="OVG1188" s="17"/>
      <c r="OVH1188" s="17"/>
      <c r="OVI1188" s="17"/>
      <c r="OVJ1188" s="17"/>
      <c r="OVK1188" s="17"/>
      <c r="OVL1188" s="17"/>
      <c r="OVM1188" s="17"/>
      <c r="OVN1188" s="17"/>
      <c r="OVO1188" s="17"/>
      <c r="OVP1188" s="17"/>
      <c r="OVQ1188" s="17"/>
      <c r="OVR1188" s="17"/>
      <c r="OVS1188" s="17"/>
      <c r="OVT1188" s="17"/>
      <c r="OVU1188" s="17"/>
      <c r="OVV1188" s="17"/>
      <c r="OVW1188" s="17"/>
      <c r="OVX1188" s="17"/>
      <c r="OVY1188" s="17"/>
      <c r="OVZ1188" s="17"/>
      <c r="OWA1188" s="17"/>
      <c r="OWB1188" s="17"/>
      <c r="OWC1188" s="17"/>
      <c r="OWD1188" s="17"/>
      <c r="OWE1188" s="17"/>
      <c r="OWF1188" s="17"/>
      <c r="OWG1188" s="17"/>
      <c r="OWH1188" s="17"/>
      <c r="OWI1188" s="17"/>
      <c r="OWJ1188" s="17"/>
      <c r="OWK1188" s="17"/>
      <c r="OWL1188" s="17"/>
      <c r="OWM1188" s="17"/>
      <c r="OWN1188" s="17"/>
      <c r="OWO1188" s="17"/>
      <c r="OWP1188" s="17"/>
      <c r="OWQ1188" s="17"/>
      <c r="OWR1188" s="17"/>
      <c r="OWS1188" s="17"/>
      <c r="OWT1188" s="17"/>
      <c r="OWU1188" s="17"/>
      <c r="OWV1188" s="17"/>
      <c r="OWW1188" s="17"/>
      <c r="OWX1188" s="17"/>
      <c r="OWY1188" s="17"/>
      <c r="OWZ1188" s="17"/>
      <c r="OXA1188" s="17"/>
      <c r="OXB1188" s="17"/>
      <c r="OXC1188" s="17"/>
      <c r="OXD1188" s="17"/>
      <c r="OXE1188" s="17"/>
      <c r="OXF1188" s="17"/>
      <c r="OXG1188" s="17"/>
      <c r="OXH1188" s="17"/>
      <c r="OXI1188" s="17"/>
      <c r="OXJ1188" s="17"/>
      <c r="OXK1188" s="17"/>
      <c r="OXL1188" s="17"/>
      <c r="OXM1188" s="17"/>
      <c r="OXN1188" s="17"/>
      <c r="OXO1188" s="17"/>
      <c r="OXP1188" s="17"/>
      <c r="OXQ1188" s="17"/>
      <c r="OXR1188" s="17"/>
      <c r="OXS1188" s="17"/>
      <c r="OXT1188" s="17"/>
      <c r="OXU1188" s="17"/>
      <c r="OXV1188" s="17"/>
      <c r="OXW1188" s="17"/>
      <c r="OXX1188" s="17"/>
      <c r="OXY1188" s="17"/>
      <c r="OXZ1188" s="17"/>
      <c r="OYA1188" s="17"/>
      <c r="OYB1188" s="17"/>
      <c r="OYC1188" s="17"/>
      <c r="OYD1188" s="17"/>
      <c r="OYE1188" s="17"/>
      <c r="OYF1188" s="17"/>
      <c r="OYG1188" s="17"/>
      <c r="OYH1188" s="17"/>
      <c r="OYI1188" s="17"/>
      <c r="OYJ1188" s="17"/>
      <c r="OYK1188" s="17"/>
      <c r="OYL1188" s="17"/>
      <c r="OYM1188" s="17"/>
      <c r="OYN1188" s="17"/>
      <c r="OYO1188" s="17"/>
      <c r="OYP1188" s="17"/>
      <c r="OYQ1188" s="17"/>
      <c r="OYR1188" s="17"/>
      <c r="OYS1188" s="17"/>
      <c r="OYT1188" s="17"/>
      <c r="OYU1188" s="17"/>
      <c r="OYV1188" s="17"/>
      <c r="OYW1188" s="17"/>
      <c r="OYX1188" s="17"/>
      <c r="OYY1188" s="17"/>
      <c r="OYZ1188" s="17"/>
      <c r="OZA1188" s="17"/>
      <c r="OZB1188" s="17"/>
      <c r="OZC1188" s="17"/>
      <c r="OZD1188" s="17"/>
      <c r="OZE1188" s="17"/>
      <c r="OZF1188" s="17"/>
      <c r="OZG1188" s="17"/>
      <c r="OZH1188" s="17"/>
      <c r="OZI1188" s="17"/>
      <c r="OZJ1188" s="17"/>
      <c r="OZK1188" s="17"/>
      <c r="OZL1188" s="17"/>
      <c r="OZM1188" s="17"/>
      <c r="OZN1188" s="17"/>
      <c r="OZO1188" s="17"/>
      <c r="OZP1188" s="17"/>
      <c r="OZQ1188" s="17"/>
      <c r="OZR1188" s="17"/>
      <c r="OZS1188" s="17"/>
      <c r="OZT1188" s="17"/>
      <c r="OZU1188" s="17"/>
      <c r="OZV1188" s="17"/>
      <c r="OZW1188" s="17"/>
      <c r="OZX1188" s="17"/>
      <c r="OZY1188" s="17"/>
      <c r="OZZ1188" s="17"/>
      <c r="PAA1188" s="17"/>
      <c r="PAB1188" s="17"/>
      <c r="PAC1188" s="17"/>
      <c r="PAD1188" s="17"/>
      <c r="PAE1188" s="17"/>
      <c r="PAF1188" s="17"/>
      <c r="PAG1188" s="17"/>
      <c r="PAH1188" s="17"/>
      <c r="PAI1188" s="17"/>
      <c r="PAJ1188" s="17"/>
      <c r="PAK1188" s="17"/>
      <c r="PAL1188" s="17"/>
      <c r="PAM1188" s="17"/>
      <c r="PAN1188" s="17"/>
      <c r="PAO1188" s="17"/>
      <c r="PAP1188" s="17"/>
      <c r="PAQ1188" s="17"/>
      <c r="PAR1188" s="17"/>
      <c r="PAS1188" s="17"/>
      <c r="PAT1188" s="17"/>
      <c r="PAU1188" s="17"/>
      <c r="PAV1188" s="17"/>
      <c r="PAW1188" s="17"/>
      <c r="PAX1188" s="17"/>
      <c r="PAY1188" s="17"/>
      <c r="PAZ1188" s="17"/>
      <c r="PBA1188" s="17"/>
      <c r="PBB1188" s="17"/>
      <c r="PBC1188" s="17"/>
      <c r="PBD1188" s="17"/>
      <c r="PBE1188" s="17"/>
      <c r="PBF1188" s="17"/>
      <c r="PBG1188" s="17"/>
      <c r="PBH1188" s="17"/>
      <c r="PBI1188" s="17"/>
      <c r="PBJ1188" s="17"/>
      <c r="PBK1188" s="17"/>
      <c r="PBL1188" s="17"/>
      <c r="PBM1188" s="17"/>
      <c r="PBN1188" s="17"/>
      <c r="PBO1188" s="17"/>
      <c r="PBP1188" s="17"/>
      <c r="PBQ1188" s="17"/>
      <c r="PBR1188" s="17"/>
      <c r="PBS1188" s="17"/>
      <c r="PBT1188" s="17"/>
      <c r="PBU1188" s="17"/>
      <c r="PBV1188" s="17"/>
      <c r="PBW1188" s="17"/>
      <c r="PBX1188" s="17"/>
      <c r="PBY1188" s="17"/>
      <c r="PBZ1188" s="17"/>
      <c r="PCA1188" s="17"/>
      <c r="PCB1188" s="17"/>
      <c r="PCC1188" s="17"/>
      <c r="PCD1188" s="17"/>
      <c r="PCE1188" s="17"/>
      <c r="PCF1188" s="17"/>
      <c r="PCG1188" s="17"/>
      <c r="PCH1188" s="17"/>
      <c r="PCI1188" s="17"/>
      <c r="PCJ1188" s="17"/>
      <c r="PCK1188" s="17"/>
      <c r="PCL1188" s="17"/>
      <c r="PCM1188" s="17"/>
      <c r="PCN1188" s="17"/>
      <c r="PCO1188" s="17"/>
      <c r="PCP1188" s="17"/>
      <c r="PCQ1188" s="17"/>
      <c r="PCR1188" s="17"/>
      <c r="PCS1188" s="17"/>
      <c r="PCT1188" s="17"/>
      <c r="PCU1188" s="17"/>
      <c r="PCV1188" s="17"/>
      <c r="PCW1188" s="17"/>
      <c r="PCX1188" s="17"/>
      <c r="PCY1188" s="17"/>
      <c r="PCZ1188" s="17"/>
      <c r="PDA1188" s="17"/>
      <c r="PDB1188" s="17"/>
      <c r="PDC1188" s="17"/>
      <c r="PDD1188" s="17"/>
      <c r="PDE1188" s="17"/>
      <c r="PDF1188" s="17"/>
      <c r="PDG1188" s="17"/>
      <c r="PDH1188" s="17"/>
      <c r="PDI1188" s="17"/>
      <c r="PDJ1188" s="17"/>
      <c r="PDK1188" s="17"/>
      <c r="PDL1188" s="17"/>
      <c r="PDM1188" s="17"/>
      <c r="PDN1188" s="17"/>
      <c r="PDO1188" s="17"/>
      <c r="PDP1188" s="17"/>
      <c r="PDQ1188" s="17"/>
      <c r="PDR1188" s="17"/>
      <c r="PDS1188" s="17"/>
      <c r="PDT1188" s="17"/>
      <c r="PDU1188" s="17"/>
      <c r="PDV1188" s="17"/>
      <c r="PDW1188" s="17"/>
      <c r="PDX1188" s="17"/>
      <c r="PDY1188" s="17"/>
      <c r="PDZ1188" s="17"/>
      <c r="PEA1188" s="17"/>
      <c r="PEB1188" s="17"/>
      <c r="PEC1188" s="17"/>
      <c r="PED1188" s="17"/>
      <c r="PEE1188" s="17"/>
      <c r="PEF1188" s="17"/>
      <c r="PEG1188" s="17"/>
      <c r="PEH1188" s="17"/>
      <c r="PEI1188" s="17"/>
      <c r="PEJ1188" s="17"/>
      <c r="PEK1188" s="17"/>
      <c r="PEL1188" s="17"/>
      <c r="PEM1188" s="17"/>
      <c r="PEN1188" s="17"/>
      <c r="PEO1188" s="17"/>
      <c r="PEP1188" s="17"/>
      <c r="PEQ1188" s="17"/>
      <c r="PER1188" s="17"/>
      <c r="PES1188" s="17"/>
      <c r="PET1188" s="17"/>
      <c r="PEU1188" s="17"/>
      <c r="PEV1188" s="17"/>
      <c r="PEW1188" s="17"/>
      <c r="PEX1188" s="17"/>
      <c r="PEY1188" s="17"/>
      <c r="PEZ1188" s="17"/>
      <c r="PFA1188" s="17"/>
      <c r="PFB1188" s="17"/>
      <c r="PFC1188" s="17"/>
      <c r="PFD1188" s="17"/>
      <c r="PFE1188" s="17"/>
      <c r="PFF1188" s="17"/>
      <c r="PFG1188" s="17"/>
      <c r="PFH1188" s="17"/>
      <c r="PFI1188" s="17"/>
      <c r="PFJ1188" s="17"/>
      <c r="PFK1188" s="17"/>
      <c r="PFL1188" s="17"/>
      <c r="PFM1188" s="17"/>
      <c r="PFN1188" s="17"/>
      <c r="PFO1188" s="17"/>
      <c r="PFP1188" s="17"/>
      <c r="PFQ1188" s="17"/>
      <c r="PFR1188" s="17"/>
      <c r="PFS1188" s="17"/>
      <c r="PFT1188" s="17"/>
      <c r="PFU1188" s="17"/>
      <c r="PFV1188" s="17"/>
      <c r="PFW1188" s="17"/>
      <c r="PFX1188" s="17"/>
      <c r="PFY1188" s="17"/>
      <c r="PFZ1188" s="17"/>
      <c r="PGA1188" s="17"/>
      <c r="PGB1188" s="17"/>
      <c r="PGC1188" s="17"/>
      <c r="PGD1188" s="17"/>
      <c r="PGE1188" s="17"/>
      <c r="PGF1188" s="17"/>
      <c r="PGG1188" s="17"/>
      <c r="PGH1188" s="17"/>
      <c r="PGI1188" s="17"/>
      <c r="PGJ1188" s="17"/>
      <c r="PGK1188" s="17"/>
      <c r="PGL1188" s="17"/>
      <c r="PGM1188" s="17"/>
      <c r="PGN1188" s="17"/>
      <c r="PGO1188" s="17"/>
      <c r="PGP1188" s="17"/>
      <c r="PGQ1188" s="17"/>
      <c r="PGR1188" s="17"/>
      <c r="PGS1188" s="17"/>
      <c r="PGT1188" s="17"/>
      <c r="PGU1188" s="17"/>
      <c r="PGV1188" s="17"/>
      <c r="PGW1188" s="17"/>
      <c r="PGX1188" s="17"/>
      <c r="PGY1188" s="17"/>
      <c r="PGZ1188" s="17"/>
      <c r="PHA1188" s="17"/>
      <c r="PHB1188" s="17"/>
      <c r="PHC1188" s="17"/>
      <c r="PHD1188" s="17"/>
      <c r="PHE1188" s="17"/>
      <c r="PHF1188" s="17"/>
      <c r="PHG1188" s="17"/>
      <c r="PHH1188" s="17"/>
      <c r="PHI1188" s="17"/>
      <c r="PHJ1188" s="17"/>
      <c r="PHK1188" s="17"/>
      <c r="PHL1188" s="17"/>
      <c r="PHM1188" s="17"/>
      <c r="PHN1188" s="17"/>
      <c r="PHO1188" s="17"/>
      <c r="PHP1188" s="17"/>
      <c r="PHQ1188" s="17"/>
      <c r="PHR1188" s="17"/>
      <c r="PHS1188" s="17"/>
      <c r="PHT1188" s="17"/>
      <c r="PHU1188" s="17"/>
      <c r="PHV1188" s="17"/>
      <c r="PHW1188" s="17"/>
      <c r="PHX1188" s="17"/>
      <c r="PHY1188" s="17"/>
      <c r="PHZ1188" s="17"/>
      <c r="PIA1188" s="17"/>
      <c r="PIB1188" s="17"/>
      <c r="PIC1188" s="17"/>
      <c r="PID1188" s="17"/>
      <c r="PIE1188" s="17"/>
      <c r="PIF1188" s="17"/>
      <c r="PIG1188" s="17"/>
      <c r="PIH1188" s="17"/>
      <c r="PII1188" s="17"/>
      <c r="PIJ1188" s="17"/>
      <c r="PIK1188" s="17"/>
      <c r="PIL1188" s="17"/>
      <c r="PIM1188" s="17"/>
      <c r="PIN1188" s="17"/>
      <c r="PIO1188" s="17"/>
      <c r="PIP1188" s="17"/>
      <c r="PIQ1188" s="17"/>
      <c r="PIR1188" s="17"/>
      <c r="PIS1188" s="17"/>
      <c r="PIT1188" s="17"/>
      <c r="PIU1188" s="17"/>
      <c r="PIV1188" s="17"/>
      <c r="PIW1188" s="17"/>
      <c r="PIX1188" s="17"/>
      <c r="PIY1188" s="17"/>
      <c r="PIZ1188" s="17"/>
      <c r="PJA1188" s="17"/>
      <c r="PJB1188" s="17"/>
      <c r="PJC1188" s="17"/>
      <c r="PJD1188" s="17"/>
      <c r="PJE1188" s="17"/>
      <c r="PJF1188" s="17"/>
      <c r="PJG1188" s="17"/>
      <c r="PJH1188" s="17"/>
      <c r="PJI1188" s="17"/>
      <c r="PJJ1188" s="17"/>
      <c r="PJK1188" s="17"/>
      <c r="PJL1188" s="17"/>
      <c r="PJM1188" s="17"/>
      <c r="PJN1188" s="17"/>
      <c r="PJO1188" s="17"/>
      <c r="PJP1188" s="17"/>
      <c r="PJQ1188" s="17"/>
      <c r="PJR1188" s="17"/>
      <c r="PJS1188" s="17"/>
      <c r="PJT1188" s="17"/>
      <c r="PJU1188" s="17"/>
      <c r="PJV1188" s="17"/>
      <c r="PJW1188" s="17"/>
      <c r="PJX1188" s="17"/>
      <c r="PJY1188" s="17"/>
      <c r="PJZ1188" s="17"/>
      <c r="PKA1188" s="17"/>
      <c r="PKB1188" s="17"/>
      <c r="PKC1188" s="17"/>
      <c r="PKD1188" s="17"/>
      <c r="PKE1188" s="17"/>
      <c r="PKF1188" s="17"/>
      <c r="PKG1188" s="17"/>
      <c r="PKH1188" s="17"/>
      <c r="PKI1188" s="17"/>
      <c r="PKJ1188" s="17"/>
      <c r="PKK1188" s="17"/>
      <c r="PKL1188" s="17"/>
      <c r="PKM1188" s="17"/>
      <c r="PKN1188" s="17"/>
      <c r="PKO1188" s="17"/>
      <c r="PKP1188" s="17"/>
      <c r="PKQ1188" s="17"/>
      <c r="PKR1188" s="17"/>
      <c r="PKS1188" s="17"/>
      <c r="PKT1188" s="17"/>
      <c r="PKU1188" s="17"/>
      <c r="PKV1188" s="17"/>
      <c r="PKW1188" s="17"/>
      <c r="PKX1188" s="17"/>
      <c r="PKY1188" s="17"/>
      <c r="PKZ1188" s="17"/>
      <c r="PLA1188" s="17"/>
      <c r="PLB1188" s="17"/>
      <c r="PLC1188" s="17"/>
      <c r="PLD1188" s="17"/>
      <c r="PLE1188" s="17"/>
      <c r="PLF1188" s="17"/>
      <c r="PLG1188" s="17"/>
      <c r="PLH1188" s="17"/>
      <c r="PLI1188" s="17"/>
      <c r="PLJ1188" s="17"/>
      <c r="PLK1188" s="17"/>
      <c r="PLL1188" s="17"/>
      <c r="PLM1188" s="17"/>
      <c r="PLN1188" s="17"/>
      <c r="PLO1188" s="17"/>
      <c r="PLP1188" s="17"/>
      <c r="PLQ1188" s="17"/>
      <c r="PLR1188" s="17"/>
      <c r="PLS1188" s="17"/>
      <c r="PLT1188" s="17"/>
      <c r="PLU1188" s="17"/>
      <c r="PLV1188" s="17"/>
      <c r="PLW1188" s="17"/>
      <c r="PLX1188" s="17"/>
      <c r="PLY1188" s="17"/>
      <c r="PLZ1188" s="17"/>
      <c r="PMA1188" s="17"/>
      <c r="PMB1188" s="17"/>
      <c r="PMC1188" s="17"/>
      <c r="PMD1188" s="17"/>
      <c r="PME1188" s="17"/>
      <c r="PMF1188" s="17"/>
      <c r="PMG1188" s="17"/>
      <c r="PMH1188" s="17"/>
      <c r="PMI1188" s="17"/>
      <c r="PMJ1188" s="17"/>
      <c r="PMK1188" s="17"/>
      <c r="PML1188" s="17"/>
      <c r="PMM1188" s="17"/>
      <c r="PMN1188" s="17"/>
      <c r="PMO1188" s="17"/>
      <c r="PMP1188" s="17"/>
      <c r="PMQ1188" s="17"/>
      <c r="PMR1188" s="17"/>
      <c r="PMS1188" s="17"/>
      <c r="PMT1188" s="17"/>
      <c r="PMU1188" s="17"/>
      <c r="PMV1188" s="17"/>
      <c r="PMW1188" s="17"/>
      <c r="PMX1188" s="17"/>
      <c r="PMY1188" s="17"/>
      <c r="PMZ1188" s="17"/>
      <c r="PNA1188" s="17"/>
      <c r="PNB1188" s="17"/>
      <c r="PNC1188" s="17"/>
      <c r="PND1188" s="17"/>
      <c r="PNE1188" s="17"/>
      <c r="PNF1188" s="17"/>
      <c r="PNG1188" s="17"/>
      <c r="PNH1188" s="17"/>
      <c r="PNI1188" s="17"/>
      <c r="PNJ1188" s="17"/>
      <c r="PNK1188" s="17"/>
      <c r="PNL1188" s="17"/>
      <c r="PNM1188" s="17"/>
      <c r="PNN1188" s="17"/>
      <c r="PNO1188" s="17"/>
      <c r="PNP1188" s="17"/>
      <c r="PNQ1188" s="17"/>
      <c r="PNR1188" s="17"/>
      <c r="PNS1188" s="17"/>
      <c r="PNT1188" s="17"/>
      <c r="PNU1188" s="17"/>
      <c r="PNV1188" s="17"/>
      <c r="PNW1188" s="17"/>
      <c r="PNX1188" s="17"/>
      <c r="PNY1188" s="17"/>
      <c r="PNZ1188" s="17"/>
      <c r="POA1188" s="17"/>
      <c r="POB1188" s="17"/>
      <c r="POC1188" s="17"/>
      <c r="POD1188" s="17"/>
      <c r="POE1188" s="17"/>
      <c r="POF1188" s="17"/>
      <c r="POG1188" s="17"/>
      <c r="POH1188" s="17"/>
      <c r="POI1188" s="17"/>
      <c r="POJ1188" s="17"/>
      <c r="POK1188" s="17"/>
      <c r="POL1188" s="17"/>
      <c r="POM1188" s="17"/>
      <c r="PON1188" s="17"/>
      <c r="POO1188" s="17"/>
      <c r="POP1188" s="17"/>
      <c r="POQ1188" s="17"/>
      <c r="POR1188" s="17"/>
      <c r="POS1188" s="17"/>
      <c r="POT1188" s="17"/>
      <c r="POU1188" s="17"/>
      <c r="POV1188" s="17"/>
      <c r="POW1188" s="17"/>
      <c r="POX1188" s="17"/>
      <c r="POY1188" s="17"/>
      <c r="POZ1188" s="17"/>
      <c r="PPA1188" s="17"/>
      <c r="PPB1188" s="17"/>
      <c r="PPC1188" s="17"/>
      <c r="PPD1188" s="17"/>
      <c r="PPE1188" s="17"/>
      <c r="PPF1188" s="17"/>
      <c r="PPG1188" s="17"/>
      <c r="PPH1188" s="17"/>
      <c r="PPI1188" s="17"/>
      <c r="PPJ1188" s="17"/>
      <c r="PPK1188" s="17"/>
      <c r="PPL1188" s="17"/>
      <c r="PPM1188" s="17"/>
      <c r="PPN1188" s="17"/>
      <c r="PPO1188" s="17"/>
      <c r="PPP1188" s="17"/>
      <c r="PPQ1188" s="17"/>
      <c r="PPR1188" s="17"/>
      <c r="PPS1188" s="17"/>
      <c r="PPT1188" s="17"/>
      <c r="PPU1188" s="17"/>
      <c r="PPV1188" s="17"/>
      <c r="PPW1188" s="17"/>
      <c r="PPX1188" s="17"/>
      <c r="PPY1188" s="17"/>
      <c r="PPZ1188" s="17"/>
      <c r="PQA1188" s="17"/>
      <c r="PQB1188" s="17"/>
      <c r="PQC1188" s="17"/>
      <c r="PQD1188" s="17"/>
      <c r="PQE1188" s="17"/>
      <c r="PQF1188" s="17"/>
      <c r="PQG1188" s="17"/>
      <c r="PQH1188" s="17"/>
      <c r="PQI1188" s="17"/>
      <c r="PQJ1188" s="17"/>
      <c r="PQK1188" s="17"/>
      <c r="PQL1188" s="17"/>
      <c r="PQM1188" s="17"/>
      <c r="PQN1188" s="17"/>
      <c r="PQO1188" s="17"/>
      <c r="PQP1188" s="17"/>
      <c r="PQQ1188" s="17"/>
      <c r="PQR1188" s="17"/>
      <c r="PQS1188" s="17"/>
      <c r="PQT1188" s="17"/>
      <c r="PQU1188" s="17"/>
      <c r="PQV1188" s="17"/>
      <c r="PQW1188" s="17"/>
      <c r="PQX1188" s="17"/>
      <c r="PQY1188" s="17"/>
      <c r="PQZ1188" s="17"/>
      <c r="PRA1188" s="17"/>
      <c r="PRB1188" s="17"/>
      <c r="PRC1188" s="17"/>
      <c r="PRD1188" s="17"/>
      <c r="PRE1188" s="17"/>
      <c r="PRF1188" s="17"/>
      <c r="PRG1188" s="17"/>
      <c r="PRH1188" s="17"/>
      <c r="PRI1188" s="17"/>
      <c r="PRJ1188" s="17"/>
      <c r="PRK1188" s="17"/>
      <c r="PRL1188" s="17"/>
      <c r="PRM1188" s="17"/>
      <c r="PRN1188" s="17"/>
      <c r="PRO1188" s="17"/>
      <c r="PRP1188" s="17"/>
      <c r="PRQ1188" s="17"/>
      <c r="PRR1188" s="17"/>
      <c r="PRS1188" s="17"/>
      <c r="PRT1188" s="17"/>
      <c r="PRU1188" s="17"/>
      <c r="PRV1188" s="17"/>
      <c r="PRW1188" s="17"/>
      <c r="PRX1188" s="17"/>
      <c r="PRY1188" s="17"/>
      <c r="PRZ1188" s="17"/>
      <c r="PSA1188" s="17"/>
      <c r="PSB1188" s="17"/>
      <c r="PSC1188" s="17"/>
      <c r="PSD1188" s="17"/>
      <c r="PSE1188" s="17"/>
      <c r="PSF1188" s="17"/>
      <c r="PSG1188" s="17"/>
      <c r="PSH1188" s="17"/>
      <c r="PSI1188" s="17"/>
      <c r="PSJ1188" s="17"/>
      <c r="PSK1188" s="17"/>
      <c r="PSL1188" s="17"/>
      <c r="PSM1188" s="17"/>
      <c r="PSN1188" s="17"/>
      <c r="PSO1188" s="17"/>
      <c r="PSP1188" s="17"/>
      <c r="PSQ1188" s="17"/>
      <c r="PSR1188" s="17"/>
      <c r="PSS1188" s="17"/>
      <c r="PST1188" s="17"/>
      <c r="PSU1188" s="17"/>
      <c r="PSV1188" s="17"/>
      <c r="PSW1188" s="17"/>
      <c r="PSX1188" s="17"/>
      <c r="PSY1188" s="17"/>
      <c r="PSZ1188" s="17"/>
      <c r="PTA1188" s="17"/>
      <c r="PTB1188" s="17"/>
      <c r="PTC1188" s="17"/>
      <c r="PTD1188" s="17"/>
      <c r="PTE1188" s="17"/>
      <c r="PTF1188" s="17"/>
      <c r="PTG1188" s="17"/>
      <c r="PTH1188" s="17"/>
      <c r="PTI1188" s="17"/>
      <c r="PTJ1188" s="17"/>
      <c r="PTK1188" s="17"/>
      <c r="PTL1188" s="17"/>
      <c r="PTM1188" s="17"/>
      <c r="PTN1188" s="17"/>
      <c r="PTO1188" s="17"/>
      <c r="PTP1188" s="17"/>
      <c r="PTQ1188" s="17"/>
      <c r="PTR1188" s="17"/>
      <c r="PTS1188" s="17"/>
      <c r="PTT1188" s="17"/>
      <c r="PTU1188" s="17"/>
      <c r="PTV1188" s="17"/>
      <c r="PTW1188" s="17"/>
      <c r="PTX1188" s="17"/>
      <c r="PTY1188" s="17"/>
      <c r="PTZ1188" s="17"/>
      <c r="PUA1188" s="17"/>
      <c r="PUB1188" s="17"/>
      <c r="PUC1188" s="17"/>
      <c r="PUD1188" s="17"/>
      <c r="PUE1188" s="17"/>
      <c r="PUF1188" s="17"/>
      <c r="PUG1188" s="17"/>
      <c r="PUH1188" s="17"/>
      <c r="PUI1188" s="17"/>
      <c r="PUJ1188" s="17"/>
      <c r="PUK1188" s="17"/>
      <c r="PUL1188" s="17"/>
      <c r="PUM1188" s="17"/>
      <c r="PUN1188" s="17"/>
      <c r="PUO1188" s="17"/>
      <c r="PUP1188" s="17"/>
      <c r="PUQ1188" s="17"/>
      <c r="PUR1188" s="17"/>
      <c r="PUS1188" s="17"/>
      <c r="PUT1188" s="17"/>
      <c r="PUU1188" s="17"/>
      <c r="PUV1188" s="17"/>
      <c r="PUW1188" s="17"/>
      <c r="PUX1188" s="17"/>
      <c r="PUY1188" s="17"/>
      <c r="PUZ1188" s="17"/>
      <c r="PVA1188" s="17"/>
      <c r="PVB1188" s="17"/>
      <c r="PVC1188" s="17"/>
      <c r="PVD1188" s="17"/>
      <c r="PVE1188" s="17"/>
      <c r="PVF1188" s="17"/>
      <c r="PVG1188" s="17"/>
      <c r="PVH1188" s="17"/>
      <c r="PVI1188" s="17"/>
      <c r="PVJ1188" s="17"/>
      <c r="PVK1188" s="17"/>
      <c r="PVL1188" s="17"/>
      <c r="PVM1188" s="17"/>
      <c r="PVN1188" s="17"/>
      <c r="PVO1188" s="17"/>
      <c r="PVP1188" s="17"/>
      <c r="PVQ1188" s="17"/>
      <c r="PVR1188" s="17"/>
      <c r="PVS1188" s="17"/>
      <c r="PVT1188" s="17"/>
      <c r="PVU1188" s="17"/>
      <c r="PVV1188" s="17"/>
      <c r="PVW1188" s="17"/>
      <c r="PVX1188" s="17"/>
      <c r="PVY1188" s="17"/>
      <c r="PVZ1188" s="17"/>
      <c r="PWA1188" s="17"/>
      <c r="PWB1188" s="17"/>
      <c r="PWC1188" s="17"/>
      <c r="PWD1188" s="17"/>
      <c r="PWE1188" s="17"/>
      <c r="PWF1188" s="17"/>
      <c r="PWG1188" s="17"/>
      <c r="PWH1188" s="17"/>
      <c r="PWI1188" s="17"/>
      <c r="PWJ1188" s="17"/>
      <c r="PWK1188" s="17"/>
      <c r="PWL1188" s="17"/>
      <c r="PWM1188" s="17"/>
      <c r="PWN1188" s="17"/>
      <c r="PWO1188" s="17"/>
      <c r="PWP1188" s="17"/>
      <c r="PWQ1188" s="17"/>
      <c r="PWR1188" s="17"/>
      <c r="PWS1188" s="17"/>
      <c r="PWT1188" s="17"/>
      <c r="PWU1188" s="17"/>
      <c r="PWV1188" s="17"/>
      <c r="PWW1188" s="17"/>
      <c r="PWX1188" s="17"/>
      <c r="PWY1188" s="17"/>
      <c r="PWZ1188" s="17"/>
      <c r="PXA1188" s="17"/>
      <c r="PXB1188" s="17"/>
      <c r="PXC1188" s="17"/>
      <c r="PXD1188" s="17"/>
      <c r="PXE1188" s="17"/>
      <c r="PXF1188" s="17"/>
      <c r="PXG1188" s="17"/>
      <c r="PXH1188" s="17"/>
      <c r="PXI1188" s="17"/>
      <c r="PXJ1188" s="17"/>
      <c r="PXK1188" s="17"/>
      <c r="PXL1188" s="17"/>
      <c r="PXM1188" s="17"/>
      <c r="PXN1188" s="17"/>
      <c r="PXO1188" s="17"/>
      <c r="PXP1188" s="17"/>
      <c r="PXQ1188" s="17"/>
      <c r="PXR1188" s="17"/>
      <c r="PXS1188" s="17"/>
      <c r="PXT1188" s="17"/>
      <c r="PXU1188" s="17"/>
      <c r="PXV1188" s="17"/>
      <c r="PXW1188" s="17"/>
      <c r="PXX1188" s="17"/>
      <c r="PXY1188" s="17"/>
      <c r="PXZ1188" s="17"/>
      <c r="PYA1188" s="17"/>
      <c r="PYB1188" s="17"/>
      <c r="PYC1188" s="17"/>
      <c r="PYD1188" s="17"/>
      <c r="PYE1188" s="17"/>
      <c r="PYF1188" s="17"/>
      <c r="PYG1188" s="17"/>
      <c r="PYH1188" s="17"/>
      <c r="PYI1188" s="17"/>
      <c r="PYJ1188" s="17"/>
      <c r="PYK1188" s="17"/>
      <c r="PYL1188" s="17"/>
      <c r="PYM1188" s="17"/>
      <c r="PYN1188" s="17"/>
      <c r="PYO1188" s="17"/>
      <c r="PYP1188" s="17"/>
      <c r="PYQ1188" s="17"/>
      <c r="PYR1188" s="17"/>
      <c r="PYS1188" s="17"/>
      <c r="PYT1188" s="17"/>
      <c r="PYU1188" s="17"/>
      <c r="PYV1188" s="17"/>
      <c r="PYW1188" s="17"/>
      <c r="PYX1188" s="17"/>
      <c r="PYY1188" s="17"/>
      <c r="PYZ1188" s="17"/>
      <c r="PZA1188" s="17"/>
      <c r="PZB1188" s="17"/>
      <c r="PZC1188" s="17"/>
      <c r="PZD1188" s="17"/>
      <c r="PZE1188" s="17"/>
      <c r="PZF1188" s="17"/>
      <c r="PZG1188" s="17"/>
      <c r="PZH1188" s="17"/>
      <c r="PZI1188" s="17"/>
      <c r="PZJ1188" s="17"/>
      <c r="PZK1188" s="17"/>
      <c r="PZL1188" s="17"/>
      <c r="PZM1188" s="17"/>
      <c r="PZN1188" s="17"/>
      <c r="PZO1188" s="17"/>
      <c r="PZP1188" s="17"/>
      <c r="PZQ1188" s="17"/>
      <c r="PZR1188" s="17"/>
      <c r="PZS1188" s="17"/>
      <c r="PZT1188" s="17"/>
      <c r="PZU1188" s="17"/>
      <c r="PZV1188" s="17"/>
      <c r="PZW1188" s="17"/>
      <c r="PZX1188" s="17"/>
      <c r="PZY1188" s="17"/>
      <c r="PZZ1188" s="17"/>
      <c r="QAA1188" s="17"/>
      <c r="QAB1188" s="17"/>
      <c r="QAC1188" s="17"/>
      <c r="QAD1188" s="17"/>
      <c r="QAE1188" s="17"/>
      <c r="QAF1188" s="17"/>
      <c r="QAG1188" s="17"/>
      <c r="QAH1188" s="17"/>
      <c r="QAI1188" s="17"/>
      <c r="QAJ1188" s="17"/>
      <c r="QAK1188" s="17"/>
      <c r="QAL1188" s="17"/>
      <c r="QAM1188" s="17"/>
      <c r="QAN1188" s="17"/>
      <c r="QAO1188" s="17"/>
      <c r="QAP1188" s="17"/>
      <c r="QAQ1188" s="17"/>
      <c r="QAR1188" s="17"/>
      <c r="QAS1188" s="17"/>
      <c r="QAT1188" s="17"/>
      <c r="QAU1188" s="17"/>
      <c r="QAV1188" s="17"/>
      <c r="QAW1188" s="17"/>
      <c r="QAX1188" s="17"/>
      <c r="QAY1188" s="17"/>
      <c r="QAZ1188" s="17"/>
      <c r="QBA1188" s="17"/>
      <c r="QBB1188" s="17"/>
      <c r="QBC1188" s="17"/>
      <c r="QBD1188" s="17"/>
      <c r="QBE1188" s="17"/>
      <c r="QBF1188" s="17"/>
      <c r="QBG1188" s="17"/>
      <c r="QBH1188" s="17"/>
      <c r="QBI1188" s="17"/>
      <c r="QBJ1188" s="17"/>
      <c r="QBK1188" s="17"/>
      <c r="QBL1188" s="17"/>
      <c r="QBM1188" s="17"/>
      <c r="QBN1188" s="17"/>
      <c r="QBO1188" s="17"/>
      <c r="QBP1188" s="17"/>
      <c r="QBQ1188" s="17"/>
      <c r="QBR1188" s="17"/>
      <c r="QBS1188" s="17"/>
      <c r="QBT1188" s="17"/>
      <c r="QBU1188" s="17"/>
      <c r="QBV1188" s="17"/>
      <c r="QBW1188" s="17"/>
      <c r="QBX1188" s="17"/>
      <c r="QBY1188" s="17"/>
      <c r="QBZ1188" s="17"/>
      <c r="QCA1188" s="17"/>
      <c r="QCB1188" s="17"/>
      <c r="QCC1188" s="17"/>
      <c r="QCD1188" s="17"/>
      <c r="QCE1188" s="17"/>
      <c r="QCF1188" s="17"/>
      <c r="QCG1188" s="17"/>
      <c r="QCH1188" s="17"/>
      <c r="QCI1188" s="17"/>
      <c r="QCJ1188" s="17"/>
      <c r="QCK1188" s="17"/>
      <c r="QCL1188" s="17"/>
      <c r="QCM1188" s="17"/>
      <c r="QCN1188" s="17"/>
      <c r="QCO1188" s="17"/>
      <c r="QCP1188" s="17"/>
      <c r="QCQ1188" s="17"/>
      <c r="QCR1188" s="17"/>
      <c r="QCS1188" s="17"/>
      <c r="QCT1188" s="17"/>
      <c r="QCU1188" s="17"/>
      <c r="QCV1188" s="17"/>
      <c r="QCW1188" s="17"/>
      <c r="QCX1188" s="17"/>
      <c r="QCY1188" s="17"/>
      <c r="QCZ1188" s="17"/>
      <c r="QDA1188" s="17"/>
      <c r="QDB1188" s="17"/>
      <c r="QDC1188" s="17"/>
      <c r="QDD1188" s="17"/>
      <c r="QDE1188" s="17"/>
      <c r="QDF1188" s="17"/>
      <c r="QDG1188" s="17"/>
      <c r="QDH1188" s="17"/>
      <c r="QDI1188" s="17"/>
      <c r="QDJ1188" s="17"/>
      <c r="QDK1188" s="17"/>
      <c r="QDL1188" s="17"/>
      <c r="QDM1188" s="17"/>
      <c r="QDN1188" s="17"/>
      <c r="QDO1188" s="17"/>
      <c r="QDP1188" s="17"/>
      <c r="QDQ1188" s="17"/>
      <c r="QDR1188" s="17"/>
      <c r="QDS1188" s="17"/>
      <c r="QDT1188" s="17"/>
      <c r="QDU1188" s="17"/>
      <c r="QDV1188" s="17"/>
      <c r="QDW1188" s="17"/>
      <c r="QDX1188" s="17"/>
      <c r="QDY1188" s="17"/>
      <c r="QDZ1188" s="17"/>
      <c r="QEA1188" s="17"/>
      <c r="QEB1188" s="17"/>
      <c r="QEC1188" s="17"/>
      <c r="QED1188" s="17"/>
      <c r="QEE1188" s="17"/>
      <c r="QEF1188" s="17"/>
      <c r="QEG1188" s="17"/>
      <c r="QEH1188" s="17"/>
      <c r="QEI1188" s="17"/>
      <c r="QEJ1188" s="17"/>
      <c r="QEK1188" s="17"/>
      <c r="QEL1188" s="17"/>
      <c r="QEM1188" s="17"/>
      <c r="QEN1188" s="17"/>
      <c r="QEO1188" s="17"/>
      <c r="QEP1188" s="17"/>
      <c r="QEQ1188" s="17"/>
      <c r="QER1188" s="17"/>
      <c r="QES1188" s="17"/>
      <c r="QET1188" s="17"/>
      <c r="QEU1188" s="17"/>
      <c r="QEV1188" s="17"/>
      <c r="QEW1188" s="17"/>
      <c r="QEX1188" s="17"/>
      <c r="QEY1188" s="17"/>
      <c r="QEZ1188" s="17"/>
      <c r="QFA1188" s="17"/>
      <c r="QFB1188" s="17"/>
      <c r="QFC1188" s="17"/>
      <c r="QFD1188" s="17"/>
      <c r="QFE1188" s="17"/>
      <c r="QFF1188" s="17"/>
      <c r="QFG1188" s="17"/>
      <c r="QFH1188" s="17"/>
      <c r="QFI1188" s="17"/>
      <c r="QFJ1188" s="17"/>
      <c r="QFK1188" s="17"/>
      <c r="QFL1188" s="17"/>
      <c r="QFM1188" s="17"/>
      <c r="QFN1188" s="17"/>
      <c r="QFO1188" s="17"/>
      <c r="QFP1188" s="17"/>
      <c r="QFQ1188" s="17"/>
      <c r="QFR1188" s="17"/>
      <c r="QFS1188" s="17"/>
      <c r="QFT1188" s="17"/>
      <c r="QFU1188" s="17"/>
      <c r="QFV1188" s="17"/>
      <c r="QFW1188" s="17"/>
      <c r="QFX1188" s="17"/>
      <c r="QFY1188" s="17"/>
      <c r="QFZ1188" s="17"/>
      <c r="QGA1188" s="17"/>
      <c r="QGB1188" s="17"/>
      <c r="QGC1188" s="17"/>
      <c r="QGD1188" s="17"/>
      <c r="QGE1188" s="17"/>
      <c r="QGF1188" s="17"/>
      <c r="QGG1188" s="17"/>
      <c r="QGH1188" s="17"/>
      <c r="QGI1188" s="17"/>
      <c r="QGJ1188" s="17"/>
      <c r="QGK1188" s="17"/>
      <c r="QGL1188" s="17"/>
      <c r="QGM1188" s="17"/>
      <c r="QGN1188" s="17"/>
      <c r="QGO1188" s="17"/>
      <c r="QGP1188" s="17"/>
      <c r="QGQ1188" s="17"/>
      <c r="QGR1188" s="17"/>
      <c r="QGS1188" s="17"/>
      <c r="QGT1188" s="17"/>
      <c r="QGU1188" s="17"/>
      <c r="QGV1188" s="17"/>
      <c r="QGW1188" s="17"/>
      <c r="QGX1188" s="17"/>
      <c r="QGY1188" s="17"/>
      <c r="QGZ1188" s="17"/>
      <c r="QHA1188" s="17"/>
      <c r="QHB1188" s="17"/>
      <c r="QHC1188" s="17"/>
      <c r="QHD1188" s="17"/>
      <c r="QHE1188" s="17"/>
      <c r="QHF1188" s="17"/>
      <c r="QHG1188" s="17"/>
      <c r="QHH1188" s="17"/>
      <c r="QHI1188" s="17"/>
      <c r="QHJ1188" s="17"/>
      <c r="QHK1188" s="17"/>
      <c r="QHL1188" s="17"/>
      <c r="QHM1188" s="17"/>
      <c r="QHN1188" s="17"/>
      <c r="QHO1188" s="17"/>
      <c r="QHP1188" s="17"/>
      <c r="QHQ1188" s="17"/>
      <c r="QHR1188" s="17"/>
      <c r="QHS1188" s="17"/>
      <c r="QHT1188" s="17"/>
      <c r="QHU1188" s="17"/>
      <c r="QHV1188" s="17"/>
      <c r="QHW1188" s="17"/>
      <c r="QHX1188" s="17"/>
      <c r="QHY1188" s="17"/>
      <c r="QHZ1188" s="17"/>
      <c r="QIA1188" s="17"/>
      <c r="QIB1188" s="17"/>
      <c r="QIC1188" s="17"/>
      <c r="QID1188" s="17"/>
      <c r="QIE1188" s="17"/>
      <c r="QIF1188" s="17"/>
      <c r="QIG1188" s="17"/>
      <c r="QIH1188" s="17"/>
      <c r="QII1188" s="17"/>
      <c r="QIJ1188" s="17"/>
      <c r="QIK1188" s="17"/>
      <c r="QIL1188" s="17"/>
      <c r="QIM1188" s="17"/>
      <c r="QIN1188" s="17"/>
      <c r="QIO1188" s="17"/>
      <c r="QIP1188" s="17"/>
      <c r="QIQ1188" s="17"/>
      <c r="QIR1188" s="17"/>
      <c r="QIS1188" s="17"/>
      <c r="QIT1188" s="17"/>
      <c r="QIU1188" s="17"/>
      <c r="QIV1188" s="17"/>
      <c r="QIW1188" s="17"/>
      <c r="QIX1188" s="17"/>
      <c r="QIY1188" s="17"/>
      <c r="QIZ1188" s="17"/>
      <c r="QJA1188" s="17"/>
      <c r="QJB1188" s="17"/>
      <c r="QJC1188" s="17"/>
      <c r="QJD1188" s="17"/>
      <c r="QJE1188" s="17"/>
      <c r="QJF1188" s="17"/>
      <c r="QJG1188" s="17"/>
      <c r="QJH1188" s="17"/>
      <c r="QJI1188" s="17"/>
      <c r="QJJ1188" s="17"/>
      <c r="QJK1188" s="17"/>
      <c r="QJL1188" s="17"/>
      <c r="QJM1188" s="17"/>
      <c r="QJN1188" s="17"/>
      <c r="QJO1188" s="17"/>
      <c r="QJP1188" s="17"/>
      <c r="QJQ1188" s="17"/>
      <c r="QJR1188" s="17"/>
      <c r="QJS1188" s="17"/>
      <c r="QJT1188" s="17"/>
      <c r="QJU1188" s="17"/>
      <c r="QJV1188" s="17"/>
      <c r="QJW1188" s="17"/>
      <c r="QJX1188" s="17"/>
      <c r="QJY1188" s="17"/>
      <c r="QJZ1188" s="17"/>
      <c r="QKA1188" s="17"/>
      <c r="QKB1188" s="17"/>
      <c r="QKC1188" s="17"/>
      <c r="QKD1188" s="17"/>
      <c r="QKE1188" s="17"/>
      <c r="QKF1188" s="17"/>
      <c r="QKG1188" s="17"/>
      <c r="QKH1188" s="17"/>
      <c r="QKI1188" s="17"/>
      <c r="QKJ1188" s="17"/>
      <c r="QKK1188" s="17"/>
      <c r="QKL1188" s="17"/>
      <c r="QKM1188" s="17"/>
      <c r="QKN1188" s="17"/>
      <c r="QKO1188" s="17"/>
      <c r="QKP1188" s="17"/>
      <c r="QKQ1188" s="17"/>
      <c r="QKR1188" s="17"/>
      <c r="QKS1188" s="17"/>
      <c r="QKT1188" s="17"/>
      <c r="QKU1188" s="17"/>
      <c r="QKV1188" s="17"/>
      <c r="QKW1188" s="17"/>
      <c r="QKX1188" s="17"/>
      <c r="QKY1188" s="17"/>
      <c r="QKZ1188" s="17"/>
      <c r="QLA1188" s="17"/>
      <c r="QLB1188" s="17"/>
      <c r="QLC1188" s="17"/>
      <c r="QLD1188" s="17"/>
      <c r="QLE1188" s="17"/>
      <c r="QLF1188" s="17"/>
      <c r="QLG1188" s="17"/>
      <c r="QLH1188" s="17"/>
      <c r="QLI1188" s="17"/>
      <c r="QLJ1188" s="17"/>
      <c r="QLK1188" s="17"/>
      <c r="QLL1188" s="17"/>
      <c r="QLM1188" s="17"/>
      <c r="QLN1188" s="17"/>
      <c r="QLO1188" s="17"/>
      <c r="QLP1188" s="17"/>
      <c r="QLQ1188" s="17"/>
      <c r="QLR1188" s="17"/>
      <c r="QLS1188" s="17"/>
      <c r="QLT1188" s="17"/>
      <c r="QLU1188" s="17"/>
      <c r="QLV1188" s="17"/>
      <c r="QLW1188" s="17"/>
      <c r="QLX1188" s="17"/>
      <c r="QLY1188" s="17"/>
      <c r="QLZ1188" s="17"/>
      <c r="QMA1188" s="17"/>
      <c r="QMB1188" s="17"/>
      <c r="QMC1188" s="17"/>
      <c r="QMD1188" s="17"/>
      <c r="QME1188" s="17"/>
      <c r="QMF1188" s="17"/>
      <c r="QMG1188" s="17"/>
      <c r="QMH1188" s="17"/>
      <c r="QMI1188" s="17"/>
      <c r="QMJ1188" s="17"/>
      <c r="QMK1188" s="17"/>
      <c r="QML1188" s="17"/>
      <c r="QMM1188" s="17"/>
      <c r="QMN1188" s="17"/>
      <c r="QMO1188" s="17"/>
      <c r="QMP1188" s="17"/>
      <c r="QMQ1188" s="17"/>
      <c r="QMR1188" s="17"/>
      <c r="QMS1188" s="17"/>
      <c r="QMT1188" s="17"/>
      <c r="QMU1188" s="17"/>
      <c r="QMV1188" s="17"/>
      <c r="QMW1188" s="17"/>
      <c r="QMX1188" s="17"/>
      <c r="QMY1188" s="17"/>
      <c r="QMZ1188" s="17"/>
      <c r="QNA1188" s="17"/>
      <c r="QNB1188" s="17"/>
      <c r="QNC1188" s="17"/>
      <c r="QND1188" s="17"/>
      <c r="QNE1188" s="17"/>
      <c r="QNF1188" s="17"/>
      <c r="QNG1188" s="17"/>
      <c r="QNH1188" s="17"/>
      <c r="QNI1188" s="17"/>
      <c r="QNJ1188" s="17"/>
      <c r="QNK1188" s="17"/>
      <c r="QNL1188" s="17"/>
      <c r="QNM1188" s="17"/>
      <c r="QNN1188" s="17"/>
      <c r="QNO1188" s="17"/>
      <c r="QNP1188" s="17"/>
      <c r="QNQ1188" s="17"/>
      <c r="QNR1188" s="17"/>
      <c r="QNS1188" s="17"/>
      <c r="QNT1188" s="17"/>
      <c r="QNU1188" s="17"/>
      <c r="QNV1188" s="17"/>
      <c r="QNW1188" s="17"/>
      <c r="QNX1188" s="17"/>
      <c r="QNY1188" s="17"/>
      <c r="QNZ1188" s="17"/>
      <c r="QOA1188" s="17"/>
      <c r="QOB1188" s="17"/>
      <c r="QOC1188" s="17"/>
      <c r="QOD1188" s="17"/>
      <c r="QOE1188" s="17"/>
      <c r="QOF1188" s="17"/>
      <c r="QOG1188" s="17"/>
      <c r="QOH1188" s="17"/>
      <c r="QOI1188" s="17"/>
      <c r="QOJ1188" s="17"/>
      <c r="QOK1188" s="17"/>
      <c r="QOL1188" s="17"/>
      <c r="QOM1188" s="17"/>
      <c r="QON1188" s="17"/>
      <c r="QOO1188" s="17"/>
      <c r="QOP1188" s="17"/>
      <c r="QOQ1188" s="17"/>
      <c r="QOR1188" s="17"/>
      <c r="QOS1188" s="17"/>
      <c r="QOT1188" s="17"/>
      <c r="QOU1188" s="17"/>
      <c r="QOV1188" s="17"/>
      <c r="QOW1188" s="17"/>
      <c r="QOX1188" s="17"/>
      <c r="QOY1188" s="17"/>
      <c r="QOZ1188" s="17"/>
      <c r="QPA1188" s="17"/>
      <c r="QPB1188" s="17"/>
      <c r="QPC1188" s="17"/>
      <c r="QPD1188" s="17"/>
      <c r="QPE1188" s="17"/>
      <c r="QPF1188" s="17"/>
      <c r="QPG1188" s="17"/>
      <c r="QPH1188" s="17"/>
      <c r="QPI1188" s="17"/>
      <c r="QPJ1188" s="17"/>
      <c r="QPK1188" s="17"/>
      <c r="QPL1188" s="17"/>
      <c r="QPM1188" s="17"/>
      <c r="QPN1188" s="17"/>
      <c r="QPO1188" s="17"/>
      <c r="QPP1188" s="17"/>
      <c r="QPQ1188" s="17"/>
      <c r="QPR1188" s="17"/>
      <c r="QPS1188" s="17"/>
      <c r="QPT1188" s="17"/>
      <c r="QPU1188" s="17"/>
      <c r="QPV1188" s="17"/>
      <c r="QPW1188" s="17"/>
      <c r="QPX1188" s="17"/>
      <c r="QPY1188" s="17"/>
      <c r="QPZ1188" s="17"/>
      <c r="QQA1188" s="17"/>
      <c r="QQB1188" s="17"/>
      <c r="QQC1188" s="17"/>
      <c r="QQD1188" s="17"/>
      <c r="QQE1188" s="17"/>
      <c r="QQF1188" s="17"/>
      <c r="QQG1188" s="17"/>
      <c r="QQH1188" s="17"/>
      <c r="QQI1188" s="17"/>
      <c r="QQJ1188" s="17"/>
      <c r="QQK1188" s="17"/>
      <c r="QQL1188" s="17"/>
      <c r="QQM1188" s="17"/>
      <c r="QQN1188" s="17"/>
      <c r="QQO1188" s="17"/>
      <c r="QQP1188" s="17"/>
      <c r="QQQ1188" s="17"/>
      <c r="QQR1188" s="17"/>
      <c r="QQS1188" s="17"/>
      <c r="QQT1188" s="17"/>
      <c r="QQU1188" s="17"/>
      <c r="QQV1188" s="17"/>
      <c r="QQW1188" s="17"/>
      <c r="QQX1188" s="17"/>
      <c r="QQY1188" s="17"/>
      <c r="QQZ1188" s="17"/>
      <c r="QRA1188" s="17"/>
      <c r="QRB1188" s="17"/>
      <c r="QRC1188" s="17"/>
      <c r="QRD1188" s="17"/>
      <c r="QRE1188" s="17"/>
      <c r="QRF1188" s="17"/>
      <c r="QRG1188" s="17"/>
      <c r="QRH1188" s="17"/>
      <c r="QRI1188" s="17"/>
      <c r="QRJ1188" s="17"/>
      <c r="QRK1188" s="17"/>
      <c r="QRL1188" s="17"/>
      <c r="QRM1188" s="17"/>
      <c r="QRN1188" s="17"/>
      <c r="QRO1188" s="17"/>
      <c r="QRP1188" s="17"/>
      <c r="QRQ1188" s="17"/>
      <c r="QRR1188" s="17"/>
      <c r="QRS1188" s="17"/>
      <c r="QRT1188" s="17"/>
      <c r="QRU1188" s="17"/>
      <c r="QRV1188" s="17"/>
      <c r="QRW1188" s="17"/>
      <c r="QRX1188" s="17"/>
      <c r="QRY1188" s="17"/>
      <c r="QRZ1188" s="17"/>
      <c r="QSA1188" s="17"/>
      <c r="QSB1188" s="17"/>
      <c r="QSC1188" s="17"/>
      <c r="QSD1188" s="17"/>
      <c r="QSE1188" s="17"/>
      <c r="QSF1188" s="17"/>
      <c r="QSG1188" s="17"/>
      <c r="QSH1188" s="17"/>
      <c r="QSI1188" s="17"/>
      <c r="QSJ1188" s="17"/>
      <c r="QSK1188" s="17"/>
      <c r="QSL1188" s="17"/>
      <c r="QSM1188" s="17"/>
      <c r="QSN1188" s="17"/>
      <c r="QSO1188" s="17"/>
      <c r="QSP1188" s="17"/>
      <c r="QSQ1188" s="17"/>
      <c r="QSR1188" s="17"/>
      <c r="QSS1188" s="17"/>
      <c r="QST1188" s="17"/>
      <c r="QSU1188" s="17"/>
      <c r="QSV1188" s="17"/>
      <c r="QSW1188" s="17"/>
      <c r="QSX1188" s="17"/>
      <c r="QSY1188" s="17"/>
      <c r="QSZ1188" s="17"/>
      <c r="QTA1188" s="17"/>
      <c r="QTB1188" s="17"/>
      <c r="QTC1188" s="17"/>
      <c r="QTD1188" s="17"/>
      <c r="QTE1188" s="17"/>
      <c r="QTF1188" s="17"/>
      <c r="QTG1188" s="17"/>
      <c r="QTH1188" s="17"/>
      <c r="QTI1188" s="17"/>
      <c r="QTJ1188" s="17"/>
      <c r="QTK1188" s="17"/>
      <c r="QTL1188" s="17"/>
      <c r="QTM1188" s="17"/>
      <c r="QTN1188" s="17"/>
      <c r="QTO1188" s="17"/>
      <c r="QTP1188" s="17"/>
      <c r="QTQ1188" s="17"/>
      <c r="QTR1188" s="17"/>
      <c r="QTS1188" s="17"/>
      <c r="QTT1188" s="17"/>
      <c r="QTU1188" s="17"/>
      <c r="QTV1188" s="17"/>
      <c r="QTW1188" s="17"/>
      <c r="QTX1188" s="17"/>
      <c r="QTY1188" s="17"/>
      <c r="QTZ1188" s="17"/>
      <c r="QUA1188" s="17"/>
      <c r="QUB1188" s="17"/>
      <c r="QUC1188" s="17"/>
      <c r="QUD1188" s="17"/>
      <c r="QUE1188" s="17"/>
      <c r="QUF1188" s="17"/>
      <c r="QUG1188" s="17"/>
      <c r="QUH1188" s="17"/>
      <c r="QUI1188" s="17"/>
      <c r="QUJ1188" s="17"/>
      <c r="QUK1188" s="17"/>
      <c r="QUL1188" s="17"/>
      <c r="QUM1188" s="17"/>
      <c r="QUN1188" s="17"/>
      <c r="QUO1188" s="17"/>
      <c r="QUP1188" s="17"/>
      <c r="QUQ1188" s="17"/>
      <c r="QUR1188" s="17"/>
      <c r="QUS1188" s="17"/>
      <c r="QUT1188" s="17"/>
      <c r="QUU1188" s="17"/>
      <c r="QUV1188" s="17"/>
      <c r="QUW1188" s="17"/>
      <c r="QUX1188" s="17"/>
      <c r="QUY1188" s="17"/>
      <c r="QUZ1188" s="17"/>
      <c r="QVA1188" s="17"/>
      <c r="QVB1188" s="17"/>
      <c r="QVC1188" s="17"/>
      <c r="QVD1188" s="17"/>
      <c r="QVE1188" s="17"/>
      <c r="QVF1188" s="17"/>
      <c r="QVG1188" s="17"/>
      <c r="QVH1188" s="17"/>
      <c r="QVI1188" s="17"/>
      <c r="QVJ1188" s="17"/>
      <c r="QVK1188" s="17"/>
      <c r="QVL1188" s="17"/>
      <c r="QVM1188" s="17"/>
      <c r="QVN1188" s="17"/>
      <c r="QVO1188" s="17"/>
      <c r="QVP1188" s="17"/>
      <c r="QVQ1188" s="17"/>
      <c r="QVR1188" s="17"/>
      <c r="QVS1188" s="17"/>
      <c r="QVT1188" s="17"/>
      <c r="QVU1188" s="17"/>
      <c r="QVV1188" s="17"/>
      <c r="QVW1188" s="17"/>
      <c r="QVX1188" s="17"/>
      <c r="QVY1188" s="17"/>
      <c r="QVZ1188" s="17"/>
      <c r="QWA1188" s="17"/>
      <c r="QWB1188" s="17"/>
      <c r="QWC1188" s="17"/>
      <c r="QWD1188" s="17"/>
      <c r="QWE1188" s="17"/>
      <c r="QWF1188" s="17"/>
      <c r="QWG1188" s="17"/>
      <c r="QWH1188" s="17"/>
      <c r="QWI1188" s="17"/>
      <c r="QWJ1188" s="17"/>
      <c r="QWK1188" s="17"/>
      <c r="QWL1188" s="17"/>
      <c r="QWM1188" s="17"/>
      <c r="QWN1188" s="17"/>
      <c r="QWO1188" s="17"/>
      <c r="QWP1188" s="17"/>
      <c r="QWQ1188" s="17"/>
      <c r="QWR1188" s="17"/>
      <c r="QWS1188" s="17"/>
      <c r="QWT1188" s="17"/>
      <c r="QWU1188" s="17"/>
      <c r="QWV1188" s="17"/>
      <c r="QWW1188" s="17"/>
      <c r="QWX1188" s="17"/>
      <c r="QWY1188" s="17"/>
      <c r="QWZ1188" s="17"/>
      <c r="QXA1188" s="17"/>
      <c r="QXB1188" s="17"/>
      <c r="QXC1188" s="17"/>
      <c r="QXD1188" s="17"/>
      <c r="QXE1188" s="17"/>
      <c r="QXF1188" s="17"/>
      <c r="QXG1188" s="17"/>
      <c r="QXH1188" s="17"/>
      <c r="QXI1188" s="17"/>
      <c r="QXJ1188" s="17"/>
      <c r="QXK1188" s="17"/>
      <c r="QXL1188" s="17"/>
      <c r="QXM1188" s="17"/>
      <c r="QXN1188" s="17"/>
      <c r="QXO1188" s="17"/>
      <c r="QXP1188" s="17"/>
      <c r="QXQ1188" s="17"/>
      <c r="QXR1188" s="17"/>
      <c r="QXS1188" s="17"/>
      <c r="QXT1188" s="17"/>
      <c r="QXU1188" s="17"/>
      <c r="QXV1188" s="17"/>
      <c r="QXW1188" s="17"/>
      <c r="QXX1188" s="17"/>
      <c r="QXY1188" s="17"/>
      <c r="QXZ1188" s="17"/>
      <c r="QYA1188" s="17"/>
      <c r="QYB1188" s="17"/>
      <c r="QYC1188" s="17"/>
      <c r="QYD1188" s="17"/>
      <c r="QYE1188" s="17"/>
      <c r="QYF1188" s="17"/>
      <c r="QYG1188" s="17"/>
      <c r="QYH1188" s="17"/>
      <c r="QYI1188" s="17"/>
      <c r="QYJ1188" s="17"/>
      <c r="QYK1188" s="17"/>
      <c r="QYL1188" s="17"/>
      <c r="QYM1188" s="17"/>
      <c r="QYN1188" s="17"/>
      <c r="QYO1188" s="17"/>
      <c r="QYP1188" s="17"/>
      <c r="QYQ1188" s="17"/>
      <c r="QYR1188" s="17"/>
      <c r="QYS1188" s="17"/>
      <c r="QYT1188" s="17"/>
      <c r="QYU1188" s="17"/>
      <c r="QYV1188" s="17"/>
      <c r="QYW1188" s="17"/>
      <c r="QYX1188" s="17"/>
      <c r="QYY1188" s="17"/>
      <c r="QYZ1188" s="17"/>
      <c r="QZA1188" s="17"/>
      <c r="QZB1188" s="17"/>
      <c r="QZC1188" s="17"/>
      <c r="QZD1188" s="17"/>
      <c r="QZE1188" s="17"/>
      <c r="QZF1188" s="17"/>
      <c r="QZG1188" s="17"/>
      <c r="QZH1188" s="17"/>
      <c r="QZI1188" s="17"/>
      <c r="QZJ1188" s="17"/>
      <c r="QZK1188" s="17"/>
      <c r="QZL1188" s="17"/>
      <c r="QZM1188" s="17"/>
      <c r="QZN1188" s="17"/>
      <c r="QZO1188" s="17"/>
      <c r="QZP1188" s="17"/>
      <c r="QZQ1188" s="17"/>
      <c r="QZR1188" s="17"/>
      <c r="QZS1188" s="17"/>
      <c r="QZT1188" s="17"/>
      <c r="QZU1188" s="17"/>
      <c r="QZV1188" s="17"/>
      <c r="QZW1188" s="17"/>
      <c r="QZX1188" s="17"/>
      <c r="QZY1188" s="17"/>
      <c r="QZZ1188" s="17"/>
      <c r="RAA1188" s="17"/>
      <c r="RAB1188" s="17"/>
      <c r="RAC1188" s="17"/>
      <c r="RAD1188" s="17"/>
      <c r="RAE1188" s="17"/>
      <c r="RAF1188" s="17"/>
      <c r="RAG1188" s="17"/>
      <c r="RAH1188" s="17"/>
      <c r="RAI1188" s="17"/>
      <c r="RAJ1188" s="17"/>
      <c r="RAK1188" s="17"/>
      <c r="RAL1188" s="17"/>
      <c r="RAM1188" s="17"/>
      <c r="RAN1188" s="17"/>
      <c r="RAO1188" s="17"/>
      <c r="RAP1188" s="17"/>
      <c r="RAQ1188" s="17"/>
      <c r="RAR1188" s="17"/>
      <c r="RAS1188" s="17"/>
      <c r="RAT1188" s="17"/>
      <c r="RAU1188" s="17"/>
      <c r="RAV1188" s="17"/>
      <c r="RAW1188" s="17"/>
      <c r="RAX1188" s="17"/>
      <c r="RAY1188" s="17"/>
      <c r="RAZ1188" s="17"/>
      <c r="RBA1188" s="17"/>
      <c r="RBB1188" s="17"/>
      <c r="RBC1188" s="17"/>
      <c r="RBD1188" s="17"/>
      <c r="RBE1188" s="17"/>
      <c r="RBF1188" s="17"/>
      <c r="RBG1188" s="17"/>
      <c r="RBH1188" s="17"/>
      <c r="RBI1188" s="17"/>
      <c r="RBJ1188" s="17"/>
      <c r="RBK1188" s="17"/>
      <c r="RBL1188" s="17"/>
      <c r="RBM1188" s="17"/>
      <c r="RBN1188" s="17"/>
      <c r="RBO1188" s="17"/>
      <c r="RBP1188" s="17"/>
      <c r="RBQ1188" s="17"/>
      <c r="RBR1188" s="17"/>
      <c r="RBS1188" s="17"/>
      <c r="RBT1188" s="17"/>
      <c r="RBU1188" s="17"/>
      <c r="RBV1188" s="17"/>
      <c r="RBW1188" s="17"/>
      <c r="RBX1188" s="17"/>
      <c r="RBY1188" s="17"/>
      <c r="RBZ1188" s="17"/>
      <c r="RCA1188" s="17"/>
      <c r="RCB1188" s="17"/>
      <c r="RCC1188" s="17"/>
      <c r="RCD1188" s="17"/>
      <c r="RCE1188" s="17"/>
      <c r="RCF1188" s="17"/>
      <c r="RCG1188" s="17"/>
      <c r="RCH1188" s="17"/>
      <c r="RCI1188" s="17"/>
      <c r="RCJ1188" s="17"/>
      <c r="RCK1188" s="17"/>
      <c r="RCL1188" s="17"/>
      <c r="RCM1188" s="17"/>
      <c r="RCN1188" s="17"/>
      <c r="RCO1188" s="17"/>
      <c r="RCP1188" s="17"/>
      <c r="RCQ1188" s="17"/>
      <c r="RCR1188" s="17"/>
      <c r="RCS1188" s="17"/>
      <c r="RCT1188" s="17"/>
      <c r="RCU1188" s="17"/>
      <c r="RCV1188" s="17"/>
      <c r="RCW1188" s="17"/>
      <c r="RCX1188" s="17"/>
      <c r="RCY1188" s="17"/>
      <c r="RCZ1188" s="17"/>
      <c r="RDA1188" s="17"/>
      <c r="RDB1188" s="17"/>
      <c r="RDC1188" s="17"/>
      <c r="RDD1188" s="17"/>
      <c r="RDE1188" s="17"/>
      <c r="RDF1188" s="17"/>
      <c r="RDG1188" s="17"/>
      <c r="RDH1188" s="17"/>
      <c r="RDI1188" s="17"/>
      <c r="RDJ1188" s="17"/>
      <c r="RDK1188" s="17"/>
      <c r="RDL1188" s="17"/>
      <c r="RDM1188" s="17"/>
      <c r="RDN1188" s="17"/>
      <c r="RDO1188" s="17"/>
      <c r="RDP1188" s="17"/>
      <c r="RDQ1188" s="17"/>
      <c r="RDR1188" s="17"/>
      <c r="RDS1188" s="17"/>
      <c r="RDT1188" s="17"/>
      <c r="RDU1188" s="17"/>
      <c r="RDV1188" s="17"/>
      <c r="RDW1188" s="17"/>
      <c r="RDX1188" s="17"/>
      <c r="RDY1188" s="17"/>
      <c r="RDZ1188" s="17"/>
      <c r="REA1188" s="17"/>
      <c r="REB1188" s="17"/>
      <c r="REC1188" s="17"/>
      <c r="RED1188" s="17"/>
      <c r="REE1188" s="17"/>
      <c r="REF1188" s="17"/>
      <c r="REG1188" s="17"/>
      <c r="REH1188" s="17"/>
      <c r="REI1188" s="17"/>
      <c r="REJ1188" s="17"/>
      <c r="REK1188" s="17"/>
      <c r="REL1188" s="17"/>
      <c r="REM1188" s="17"/>
      <c r="REN1188" s="17"/>
      <c r="REO1188" s="17"/>
      <c r="REP1188" s="17"/>
      <c r="REQ1188" s="17"/>
      <c r="RER1188" s="17"/>
      <c r="RES1188" s="17"/>
      <c r="RET1188" s="17"/>
      <c r="REU1188" s="17"/>
      <c r="REV1188" s="17"/>
      <c r="REW1188" s="17"/>
      <c r="REX1188" s="17"/>
      <c r="REY1188" s="17"/>
      <c r="REZ1188" s="17"/>
      <c r="RFA1188" s="17"/>
      <c r="RFB1188" s="17"/>
      <c r="RFC1188" s="17"/>
      <c r="RFD1188" s="17"/>
      <c r="RFE1188" s="17"/>
      <c r="RFF1188" s="17"/>
      <c r="RFG1188" s="17"/>
      <c r="RFH1188" s="17"/>
      <c r="RFI1188" s="17"/>
      <c r="RFJ1188" s="17"/>
      <c r="RFK1188" s="17"/>
      <c r="RFL1188" s="17"/>
      <c r="RFM1188" s="17"/>
      <c r="RFN1188" s="17"/>
      <c r="RFO1188" s="17"/>
      <c r="RFP1188" s="17"/>
      <c r="RFQ1188" s="17"/>
      <c r="RFR1188" s="17"/>
      <c r="RFS1188" s="17"/>
      <c r="RFT1188" s="17"/>
      <c r="RFU1188" s="17"/>
      <c r="RFV1188" s="17"/>
      <c r="RFW1188" s="17"/>
      <c r="RFX1188" s="17"/>
      <c r="RFY1188" s="17"/>
      <c r="RFZ1188" s="17"/>
      <c r="RGA1188" s="17"/>
      <c r="RGB1188" s="17"/>
      <c r="RGC1188" s="17"/>
      <c r="RGD1188" s="17"/>
      <c r="RGE1188" s="17"/>
      <c r="RGF1188" s="17"/>
      <c r="RGG1188" s="17"/>
      <c r="RGH1188" s="17"/>
      <c r="RGI1188" s="17"/>
      <c r="RGJ1188" s="17"/>
      <c r="RGK1188" s="17"/>
      <c r="RGL1188" s="17"/>
      <c r="RGM1188" s="17"/>
      <c r="RGN1188" s="17"/>
      <c r="RGO1188" s="17"/>
      <c r="RGP1188" s="17"/>
      <c r="RGQ1188" s="17"/>
      <c r="RGR1188" s="17"/>
      <c r="RGS1188" s="17"/>
      <c r="RGT1188" s="17"/>
      <c r="RGU1188" s="17"/>
      <c r="RGV1188" s="17"/>
      <c r="RGW1188" s="17"/>
      <c r="RGX1188" s="17"/>
      <c r="RGY1188" s="17"/>
      <c r="RGZ1188" s="17"/>
      <c r="RHA1188" s="17"/>
      <c r="RHB1188" s="17"/>
      <c r="RHC1188" s="17"/>
      <c r="RHD1188" s="17"/>
      <c r="RHE1188" s="17"/>
      <c r="RHF1188" s="17"/>
      <c r="RHG1188" s="17"/>
      <c r="RHH1188" s="17"/>
      <c r="RHI1188" s="17"/>
      <c r="RHJ1188" s="17"/>
      <c r="RHK1188" s="17"/>
      <c r="RHL1188" s="17"/>
      <c r="RHM1188" s="17"/>
      <c r="RHN1188" s="17"/>
      <c r="RHO1188" s="17"/>
      <c r="RHP1188" s="17"/>
      <c r="RHQ1188" s="17"/>
      <c r="RHR1188" s="17"/>
      <c r="RHS1188" s="17"/>
      <c r="RHT1188" s="17"/>
      <c r="RHU1188" s="17"/>
      <c r="RHV1188" s="17"/>
      <c r="RHW1188" s="17"/>
      <c r="RHX1188" s="17"/>
      <c r="RHY1188" s="17"/>
      <c r="RHZ1188" s="17"/>
      <c r="RIA1188" s="17"/>
      <c r="RIB1188" s="17"/>
      <c r="RIC1188" s="17"/>
      <c r="RID1188" s="17"/>
      <c r="RIE1188" s="17"/>
      <c r="RIF1188" s="17"/>
      <c r="RIG1188" s="17"/>
      <c r="RIH1188" s="17"/>
      <c r="RII1188" s="17"/>
      <c r="RIJ1188" s="17"/>
      <c r="RIK1188" s="17"/>
      <c r="RIL1188" s="17"/>
      <c r="RIM1188" s="17"/>
      <c r="RIN1188" s="17"/>
      <c r="RIO1188" s="17"/>
      <c r="RIP1188" s="17"/>
      <c r="RIQ1188" s="17"/>
      <c r="RIR1188" s="17"/>
      <c r="RIS1188" s="17"/>
      <c r="RIT1188" s="17"/>
      <c r="RIU1188" s="17"/>
      <c r="RIV1188" s="17"/>
      <c r="RIW1188" s="17"/>
      <c r="RIX1188" s="17"/>
      <c r="RIY1188" s="17"/>
      <c r="RIZ1188" s="17"/>
      <c r="RJA1188" s="17"/>
      <c r="RJB1188" s="17"/>
      <c r="RJC1188" s="17"/>
      <c r="RJD1188" s="17"/>
      <c r="RJE1188" s="17"/>
      <c r="RJF1188" s="17"/>
      <c r="RJG1188" s="17"/>
      <c r="RJH1188" s="17"/>
      <c r="RJI1188" s="17"/>
      <c r="RJJ1188" s="17"/>
      <c r="RJK1188" s="17"/>
      <c r="RJL1188" s="17"/>
      <c r="RJM1188" s="17"/>
      <c r="RJN1188" s="17"/>
      <c r="RJO1188" s="17"/>
      <c r="RJP1188" s="17"/>
      <c r="RJQ1188" s="17"/>
      <c r="RJR1188" s="17"/>
      <c r="RJS1188" s="17"/>
      <c r="RJT1188" s="17"/>
      <c r="RJU1188" s="17"/>
      <c r="RJV1188" s="17"/>
      <c r="RJW1188" s="17"/>
      <c r="RJX1188" s="17"/>
      <c r="RJY1188" s="17"/>
      <c r="RJZ1188" s="17"/>
      <c r="RKA1188" s="17"/>
      <c r="RKB1188" s="17"/>
      <c r="RKC1188" s="17"/>
      <c r="RKD1188" s="17"/>
      <c r="RKE1188" s="17"/>
      <c r="RKF1188" s="17"/>
      <c r="RKG1188" s="17"/>
      <c r="RKH1188" s="17"/>
      <c r="RKI1188" s="17"/>
      <c r="RKJ1188" s="17"/>
      <c r="RKK1188" s="17"/>
      <c r="RKL1188" s="17"/>
      <c r="RKM1188" s="17"/>
      <c r="RKN1188" s="17"/>
      <c r="RKO1188" s="17"/>
      <c r="RKP1188" s="17"/>
      <c r="RKQ1188" s="17"/>
      <c r="RKR1188" s="17"/>
      <c r="RKS1188" s="17"/>
      <c r="RKT1188" s="17"/>
      <c r="RKU1188" s="17"/>
      <c r="RKV1188" s="17"/>
      <c r="RKW1188" s="17"/>
      <c r="RKX1188" s="17"/>
      <c r="RKY1188" s="17"/>
      <c r="RKZ1188" s="17"/>
      <c r="RLA1188" s="17"/>
      <c r="RLB1188" s="17"/>
      <c r="RLC1188" s="17"/>
      <c r="RLD1188" s="17"/>
      <c r="RLE1188" s="17"/>
      <c r="RLF1188" s="17"/>
      <c r="RLG1188" s="17"/>
      <c r="RLH1188" s="17"/>
      <c r="RLI1188" s="17"/>
      <c r="RLJ1188" s="17"/>
      <c r="RLK1188" s="17"/>
      <c r="RLL1188" s="17"/>
      <c r="RLM1188" s="17"/>
      <c r="RLN1188" s="17"/>
      <c r="RLO1188" s="17"/>
      <c r="RLP1188" s="17"/>
      <c r="RLQ1188" s="17"/>
      <c r="RLR1188" s="17"/>
      <c r="RLS1188" s="17"/>
      <c r="RLT1188" s="17"/>
      <c r="RLU1188" s="17"/>
      <c r="RLV1188" s="17"/>
      <c r="RLW1188" s="17"/>
      <c r="RLX1188" s="17"/>
      <c r="RLY1188" s="17"/>
      <c r="RLZ1188" s="17"/>
      <c r="RMA1188" s="17"/>
      <c r="RMB1188" s="17"/>
      <c r="RMC1188" s="17"/>
      <c r="RMD1188" s="17"/>
      <c r="RME1188" s="17"/>
      <c r="RMF1188" s="17"/>
      <c r="RMG1188" s="17"/>
      <c r="RMH1188" s="17"/>
      <c r="RMI1188" s="17"/>
      <c r="RMJ1188" s="17"/>
      <c r="RMK1188" s="17"/>
      <c r="RML1188" s="17"/>
      <c r="RMM1188" s="17"/>
      <c r="RMN1188" s="17"/>
      <c r="RMO1188" s="17"/>
      <c r="RMP1188" s="17"/>
      <c r="RMQ1188" s="17"/>
      <c r="RMR1188" s="17"/>
      <c r="RMS1188" s="17"/>
      <c r="RMT1188" s="17"/>
      <c r="RMU1188" s="17"/>
      <c r="RMV1188" s="17"/>
      <c r="RMW1188" s="17"/>
      <c r="RMX1188" s="17"/>
      <c r="RMY1188" s="17"/>
      <c r="RMZ1188" s="17"/>
      <c r="RNA1188" s="17"/>
      <c r="RNB1188" s="17"/>
      <c r="RNC1188" s="17"/>
      <c r="RND1188" s="17"/>
      <c r="RNE1188" s="17"/>
      <c r="RNF1188" s="17"/>
      <c r="RNG1188" s="17"/>
      <c r="RNH1188" s="17"/>
      <c r="RNI1188" s="17"/>
      <c r="RNJ1188" s="17"/>
      <c r="RNK1188" s="17"/>
      <c r="RNL1188" s="17"/>
      <c r="RNM1188" s="17"/>
      <c r="RNN1188" s="17"/>
      <c r="RNO1188" s="17"/>
      <c r="RNP1188" s="17"/>
      <c r="RNQ1188" s="17"/>
      <c r="RNR1188" s="17"/>
      <c r="RNS1188" s="17"/>
      <c r="RNT1188" s="17"/>
      <c r="RNU1188" s="17"/>
      <c r="RNV1188" s="17"/>
      <c r="RNW1188" s="17"/>
      <c r="RNX1188" s="17"/>
      <c r="RNY1188" s="17"/>
      <c r="RNZ1188" s="17"/>
      <c r="ROA1188" s="17"/>
      <c r="ROB1188" s="17"/>
      <c r="ROC1188" s="17"/>
      <c r="ROD1188" s="17"/>
      <c r="ROE1188" s="17"/>
      <c r="ROF1188" s="17"/>
      <c r="ROG1188" s="17"/>
      <c r="ROH1188" s="17"/>
      <c r="ROI1188" s="17"/>
      <c r="ROJ1188" s="17"/>
      <c r="ROK1188" s="17"/>
      <c r="ROL1188" s="17"/>
      <c r="ROM1188" s="17"/>
      <c r="RON1188" s="17"/>
      <c r="ROO1188" s="17"/>
      <c r="ROP1188" s="17"/>
      <c r="ROQ1188" s="17"/>
      <c r="ROR1188" s="17"/>
      <c r="ROS1188" s="17"/>
      <c r="ROT1188" s="17"/>
      <c r="ROU1188" s="17"/>
      <c r="ROV1188" s="17"/>
      <c r="ROW1188" s="17"/>
      <c r="ROX1188" s="17"/>
      <c r="ROY1188" s="17"/>
      <c r="ROZ1188" s="17"/>
      <c r="RPA1188" s="17"/>
      <c r="RPB1188" s="17"/>
      <c r="RPC1188" s="17"/>
      <c r="RPD1188" s="17"/>
      <c r="RPE1188" s="17"/>
      <c r="RPF1188" s="17"/>
      <c r="RPG1188" s="17"/>
      <c r="RPH1188" s="17"/>
      <c r="RPI1188" s="17"/>
      <c r="RPJ1188" s="17"/>
      <c r="RPK1188" s="17"/>
      <c r="RPL1188" s="17"/>
      <c r="RPM1188" s="17"/>
      <c r="RPN1188" s="17"/>
      <c r="RPO1188" s="17"/>
      <c r="RPP1188" s="17"/>
      <c r="RPQ1188" s="17"/>
      <c r="RPR1188" s="17"/>
      <c r="RPS1188" s="17"/>
      <c r="RPT1188" s="17"/>
      <c r="RPU1188" s="17"/>
      <c r="RPV1188" s="17"/>
      <c r="RPW1188" s="17"/>
      <c r="RPX1188" s="17"/>
      <c r="RPY1188" s="17"/>
      <c r="RPZ1188" s="17"/>
      <c r="RQA1188" s="17"/>
      <c r="RQB1188" s="17"/>
      <c r="RQC1188" s="17"/>
      <c r="RQD1188" s="17"/>
      <c r="RQE1188" s="17"/>
      <c r="RQF1188" s="17"/>
      <c r="RQG1188" s="17"/>
      <c r="RQH1188" s="17"/>
      <c r="RQI1188" s="17"/>
      <c r="RQJ1188" s="17"/>
      <c r="RQK1188" s="17"/>
      <c r="RQL1188" s="17"/>
      <c r="RQM1188" s="17"/>
      <c r="RQN1188" s="17"/>
      <c r="RQO1188" s="17"/>
      <c r="RQP1188" s="17"/>
      <c r="RQQ1188" s="17"/>
      <c r="RQR1188" s="17"/>
      <c r="RQS1188" s="17"/>
      <c r="RQT1188" s="17"/>
      <c r="RQU1188" s="17"/>
      <c r="RQV1188" s="17"/>
      <c r="RQW1188" s="17"/>
      <c r="RQX1188" s="17"/>
      <c r="RQY1188" s="17"/>
      <c r="RQZ1188" s="17"/>
      <c r="RRA1188" s="17"/>
      <c r="RRB1188" s="17"/>
      <c r="RRC1188" s="17"/>
      <c r="RRD1188" s="17"/>
      <c r="RRE1188" s="17"/>
      <c r="RRF1188" s="17"/>
      <c r="RRG1188" s="17"/>
      <c r="RRH1188" s="17"/>
      <c r="RRI1188" s="17"/>
      <c r="RRJ1188" s="17"/>
      <c r="RRK1188" s="17"/>
      <c r="RRL1188" s="17"/>
      <c r="RRM1188" s="17"/>
      <c r="RRN1188" s="17"/>
      <c r="RRO1188" s="17"/>
      <c r="RRP1188" s="17"/>
      <c r="RRQ1188" s="17"/>
      <c r="RRR1188" s="17"/>
      <c r="RRS1188" s="17"/>
      <c r="RRT1188" s="17"/>
      <c r="RRU1188" s="17"/>
      <c r="RRV1188" s="17"/>
      <c r="RRW1188" s="17"/>
      <c r="RRX1188" s="17"/>
      <c r="RRY1188" s="17"/>
      <c r="RRZ1188" s="17"/>
      <c r="RSA1188" s="17"/>
      <c r="RSB1188" s="17"/>
      <c r="RSC1188" s="17"/>
      <c r="RSD1188" s="17"/>
      <c r="RSE1188" s="17"/>
      <c r="RSF1188" s="17"/>
      <c r="RSG1188" s="17"/>
      <c r="RSH1188" s="17"/>
      <c r="RSI1188" s="17"/>
      <c r="RSJ1188" s="17"/>
      <c r="RSK1188" s="17"/>
      <c r="RSL1188" s="17"/>
      <c r="RSM1188" s="17"/>
      <c r="RSN1188" s="17"/>
      <c r="RSO1188" s="17"/>
      <c r="RSP1188" s="17"/>
      <c r="RSQ1188" s="17"/>
      <c r="RSR1188" s="17"/>
      <c r="RSS1188" s="17"/>
      <c r="RST1188" s="17"/>
      <c r="RSU1188" s="17"/>
      <c r="RSV1188" s="17"/>
      <c r="RSW1188" s="17"/>
      <c r="RSX1188" s="17"/>
      <c r="RSY1188" s="17"/>
      <c r="RSZ1188" s="17"/>
      <c r="RTA1188" s="17"/>
      <c r="RTB1188" s="17"/>
      <c r="RTC1188" s="17"/>
      <c r="RTD1188" s="17"/>
      <c r="RTE1188" s="17"/>
      <c r="RTF1188" s="17"/>
      <c r="RTG1188" s="17"/>
      <c r="RTH1188" s="17"/>
      <c r="RTI1188" s="17"/>
      <c r="RTJ1188" s="17"/>
      <c r="RTK1188" s="17"/>
      <c r="RTL1188" s="17"/>
      <c r="RTM1188" s="17"/>
      <c r="RTN1188" s="17"/>
      <c r="RTO1188" s="17"/>
      <c r="RTP1188" s="17"/>
      <c r="RTQ1188" s="17"/>
      <c r="RTR1188" s="17"/>
      <c r="RTS1188" s="17"/>
      <c r="RTT1188" s="17"/>
      <c r="RTU1188" s="17"/>
      <c r="RTV1188" s="17"/>
      <c r="RTW1188" s="17"/>
      <c r="RTX1188" s="17"/>
      <c r="RTY1188" s="17"/>
      <c r="RTZ1188" s="17"/>
      <c r="RUA1188" s="17"/>
      <c r="RUB1188" s="17"/>
      <c r="RUC1188" s="17"/>
      <c r="RUD1188" s="17"/>
      <c r="RUE1188" s="17"/>
      <c r="RUF1188" s="17"/>
      <c r="RUG1188" s="17"/>
      <c r="RUH1188" s="17"/>
      <c r="RUI1188" s="17"/>
      <c r="RUJ1188" s="17"/>
      <c r="RUK1188" s="17"/>
      <c r="RUL1188" s="17"/>
      <c r="RUM1188" s="17"/>
      <c r="RUN1188" s="17"/>
      <c r="RUO1188" s="17"/>
      <c r="RUP1188" s="17"/>
      <c r="RUQ1188" s="17"/>
      <c r="RUR1188" s="17"/>
      <c r="RUS1188" s="17"/>
      <c r="RUT1188" s="17"/>
      <c r="RUU1188" s="17"/>
      <c r="RUV1188" s="17"/>
      <c r="RUW1188" s="17"/>
      <c r="RUX1188" s="17"/>
      <c r="RUY1188" s="17"/>
      <c r="RUZ1188" s="17"/>
      <c r="RVA1188" s="17"/>
      <c r="RVB1188" s="17"/>
      <c r="RVC1188" s="17"/>
      <c r="RVD1188" s="17"/>
      <c r="RVE1188" s="17"/>
      <c r="RVF1188" s="17"/>
      <c r="RVG1188" s="17"/>
      <c r="RVH1188" s="17"/>
      <c r="RVI1188" s="17"/>
      <c r="RVJ1188" s="17"/>
      <c r="RVK1188" s="17"/>
      <c r="RVL1188" s="17"/>
      <c r="RVM1188" s="17"/>
      <c r="RVN1188" s="17"/>
      <c r="RVO1188" s="17"/>
      <c r="RVP1188" s="17"/>
      <c r="RVQ1188" s="17"/>
      <c r="RVR1188" s="17"/>
      <c r="RVS1188" s="17"/>
      <c r="RVT1188" s="17"/>
      <c r="RVU1188" s="17"/>
      <c r="RVV1188" s="17"/>
      <c r="RVW1188" s="17"/>
      <c r="RVX1188" s="17"/>
      <c r="RVY1188" s="17"/>
      <c r="RVZ1188" s="17"/>
      <c r="RWA1188" s="17"/>
      <c r="RWB1188" s="17"/>
      <c r="RWC1188" s="17"/>
      <c r="RWD1188" s="17"/>
      <c r="RWE1188" s="17"/>
      <c r="RWF1188" s="17"/>
      <c r="RWG1188" s="17"/>
      <c r="RWH1188" s="17"/>
      <c r="RWI1188" s="17"/>
      <c r="RWJ1188" s="17"/>
      <c r="RWK1188" s="17"/>
      <c r="RWL1188" s="17"/>
      <c r="RWM1188" s="17"/>
      <c r="RWN1188" s="17"/>
      <c r="RWO1188" s="17"/>
      <c r="RWP1188" s="17"/>
      <c r="RWQ1188" s="17"/>
      <c r="RWR1188" s="17"/>
      <c r="RWS1188" s="17"/>
      <c r="RWT1188" s="17"/>
      <c r="RWU1188" s="17"/>
      <c r="RWV1188" s="17"/>
      <c r="RWW1188" s="17"/>
      <c r="RWX1188" s="17"/>
      <c r="RWY1188" s="17"/>
      <c r="RWZ1188" s="17"/>
      <c r="RXA1188" s="17"/>
      <c r="RXB1188" s="17"/>
      <c r="RXC1188" s="17"/>
      <c r="RXD1188" s="17"/>
      <c r="RXE1188" s="17"/>
      <c r="RXF1188" s="17"/>
      <c r="RXG1188" s="17"/>
      <c r="RXH1188" s="17"/>
      <c r="RXI1188" s="17"/>
      <c r="RXJ1188" s="17"/>
      <c r="RXK1188" s="17"/>
      <c r="RXL1188" s="17"/>
      <c r="RXM1188" s="17"/>
      <c r="RXN1188" s="17"/>
      <c r="RXO1188" s="17"/>
      <c r="RXP1188" s="17"/>
      <c r="RXQ1188" s="17"/>
      <c r="RXR1188" s="17"/>
      <c r="RXS1188" s="17"/>
      <c r="RXT1188" s="17"/>
      <c r="RXU1188" s="17"/>
      <c r="RXV1188" s="17"/>
      <c r="RXW1188" s="17"/>
      <c r="RXX1188" s="17"/>
      <c r="RXY1188" s="17"/>
      <c r="RXZ1188" s="17"/>
      <c r="RYA1188" s="17"/>
      <c r="RYB1188" s="17"/>
      <c r="RYC1188" s="17"/>
      <c r="RYD1188" s="17"/>
      <c r="RYE1188" s="17"/>
      <c r="RYF1188" s="17"/>
      <c r="RYG1188" s="17"/>
      <c r="RYH1188" s="17"/>
      <c r="RYI1188" s="17"/>
      <c r="RYJ1188" s="17"/>
      <c r="RYK1188" s="17"/>
      <c r="RYL1188" s="17"/>
      <c r="RYM1188" s="17"/>
      <c r="RYN1188" s="17"/>
      <c r="RYO1188" s="17"/>
      <c r="RYP1188" s="17"/>
      <c r="RYQ1188" s="17"/>
      <c r="RYR1188" s="17"/>
      <c r="RYS1188" s="17"/>
      <c r="RYT1188" s="17"/>
      <c r="RYU1188" s="17"/>
      <c r="RYV1188" s="17"/>
      <c r="RYW1188" s="17"/>
      <c r="RYX1188" s="17"/>
      <c r="RYY1188" s="17"/>
      <c r="RYZ1188" s="17"/>
      <c r="RZA1188" s="17"/>
      <c r="RZB1188" s="17"/>
      <c r="RZC1188" s="17"/>
      <c r="RZD1188" s="17"/>
      <c r="RZE1188" s="17"/>
      <c r="RZF1188" s="17"/>
      <c r="RZG1188" s="17"/>
      <c r="RZH1188" s="17"/>
      <c r="RZI1188" s="17"/>
      <c r="RZJ1188" s="17"/>
      <c r="RZK1188" s="17"/>
      <c r="RZL1188" s="17"/>
      <c r="RZM1188" s="17"/>
      <c r="RZN1188" s="17"/>
      <c r="RZO1188" s="17"/>
      <c r="RZP1188" s="17"/>
      <c r="RZQ1188" s="17"/>
      <c r="RZR1188" s="17"/>
      <c r="RZS1188" s="17"/>
      <c r="RZT1188" s="17"/>
      <c r="RZU1188" s="17"/>
      <c r="RZV1188" s="17"/>
      <c r="RZW1188" s="17"/>
      <c r="RZX1188" s="17"/>
      <c r="RZY1188" s="17"/>
      <c r="RZZ1188" s="17"/>
      <c r="SAA1188" s="17"/>
      <c r="SAB1188" s="17"/>
      <c r="SAC1188" s="17"/>
      <c r="SAD1188" s="17"/>
      <c r="SAE1188" s="17"/>
      <c r="SAF1188" s="17"/>
      <c r="SAG1188" s="17"/>
      <c r="SAH1188" s="17"/>
      <c r="SAI1188" s="17"/>
      <c r="SAJ1188" s="17"/>
      <c r="SAK1188" s="17"/>
      <c r="SAL1188" s="17"/>
      <c r="SAM1188" s="17"/>
      <c r="SAN1188" s="17"/>
      <c r="SAO1188" s="17"/>
      <c r="SAP1188" s="17"/>
      <c r="SAQ1188" s="17"/>
      <c r="SAR1188" s="17"/>
      <c r="SAS1188" s="17"/>
      <c r="SAT1188" s="17"/>
      <c r="SAU1188" s="17"/>
      <c r="SAV1188" s="17"/>
      <c r="SAW1188" s="17"/>
      <c r="SAX1188" s="17"/>
      <c r="SAY1188" s="17"/>
      <c r="SAZ1188" s="17"/>
      <c r="SBA1188" s="17"/>
      <c r="SBB1188" s="17"/>
      <c r="SBC1188" s="17"/>
      <c r="SBD1188" s="17"/>
      <c r="SBE1188" s="17"/>
      <c r="SBF1188" s="17"/>
      <c r="SBG1188" s="17"/>
      <c r="SBH1188" s="17"/>
      <c r="SBI1188" s="17"/>
      <c r="SBJ1188" s="17"/>
      <c r="SBK1188" s="17"/>
      <c r="SBL1188" s="17"/>
      <c r="SBM1188" s="17"/>
      <c r="SBN1188" s="17"/>
      <c r="SBO1188" s="17"/>
      <c r="SBP1188" s="17"/>
      <c r="SBQ1188" s="17"/>
      <c r="SBR1188" s="17"/>
      <c r="SBS1188" s="17"/>
      <c r="SBT1188" s="17"/>
      <c r="SBU1188" s="17"/>
      <c r="SBV1188" s="17"/>
      <c r="SBW1188" s="17"/>
      <c r="SBX1188" s="17"/>
      <c r="SBY1188" s="17"/>
      <c r="SBZ1188" s="17"/>
      <c r="SCA1188" s="17"/>
      <c r="SCB1188" s="17"/>
      <c r="SCC1188" s="17"/>
      <c r="SCD1188" s="17"/>
      <c r="SCE1188" s="17"/>
      <c r="SCF1188" s="17"/>
      <c r="SCG1188" s="17"/>
      <c r="SCH1188" s="17"/>
      <c r="SCI1188" s="17"/>
      <c r="SCJ1188" s="17"/>
      <c r="SCK1188" s="17"/>
      <c r="SCL1188" s="17"/>
      <c r="SCM1188" s="17"/>
      <c r="SCN1188" s="17"/>
      <c r="SCO1188" s="17"/>
      <c r="SCP1188" s="17"/>
      <c r="SCQ1188" s="17"/>
      <c r="SCR1188" s="17"/>
      <c r="SCS1188" s="17"/>
      <c r="SCT1188" s="17"/>
      <c r="SCU1188" s="17"/>
      <c r="SCV1188" s="17"/>
      <c r="SCW1188" s="17"/>
      <c r="SCX1188" s="17"/>
      <c r="SCY1188" s="17"/>
      <c r="SCZ1188" s="17"/>
      <c r="SDA1188" s="17"/>
      <c r="SDB1188" s="17"/>
      <c r="SDC1188" s="17"/>
      <c r="SDD1188" s="17"/>
      <c r="SDE1188" s="17"/>
      <c r="SDF1188" s="17"/>
      <c r="SDG1188" s="17"/>
      <c r="SDH1188" s="17"/>
      <c r="SDI1188" s="17"/>
      <c r="SDJ1188" s="17"/>
      <c r="SDK1188" s="17"/>
      <c r="SDL1188" s="17"/>
      <c r="SDM1188" s="17"/>
      <c r="SDN1188" s="17"/>
      <c r="SDO1188" s="17"/>
      <c r="SDP1188" s="17"/>
      <c r="SDQ1188" s="17"/>
      <c r="SDR1188" s="17"/>
      <c r="SDS1188" s="17"/>
      <c r="SDT1188" s="17"/>
      <c r="SDU1188" s="17"/>
      <c r="SDV1188" s="17"/>
      <c r="SDW1188" s="17"/>
      <c r="SDX1188" s="17"/>
      <c r="SDY1188" s="17"/>
      <c r="SDZ1188" s="17"/>
      <c r="SEA1188" s="17"/>
      <c r="SEB1188" s="17"/>
      <c r="SEC1188" s="17"/>
      <c r="SED1188" s="17"/>
      <c r="SEE1188" s="17"/>
      <c r="SEF1188" s="17"/>
      <c r="SEG1188" s="17"/>
      <c r="SEH1188" s="17"/>
      <c r="SEI1188" s="17"/>
      <c r="SEJ1188" s="17"/>
      <c r="SEK1188" s="17"/>
      <c r="SEL1188" s="17"/>
      <c r="SEM1188" s="17"/>
      <c r="SEN1188" s="17"/>
      <c r="SEO1188" s="17"/>
      <c r="SEP1188" s="17"/>
      <c r="SEQ1188" s="17"/>
      <c r="SER1188" s="17"/>
      <c r="SES1188" s="17"/>
      <c r="SET1188" s="17"/>
      <c r="SEU1188" s="17"/>
      <c r="SEV1188" s="17"/>
      <c r="SEW1188" s="17"/>
      <c r="SEX1188" s="17"/>
      <c r="SEY1188" s="17"/>
      <c r="SEZ1188" s="17"/>
      <c r="SFA1188" s="17"/>
      <c r="SFB1188" s="17"/>
      <c r="SFC1188" s="17"/>
      <c r="SFD1188" s="17"/>
      <c r="SFE1188" s="17"/>
      <c r="SFF1188" s="17"/>
      <c r="SFG1188" s="17"/>
      <c r="SFH1188" s="17"/>
      <c r="SFI1188" s="17"/>
      <c r="SFJ1188" s="17"/>
      <c r="SFK1188" s="17"/>
      <c r="SFL1188" s="17"/>
      <c r="SFM1188" s="17"/>
      <c r="SFN1188" s="17"/>
      <c r="SFO1188" s="17"/>
      <c r="SFP1188" s="17"/>
      <c r="SFQ1188" s="17"/>
      <c r="SFR1188" s="17"/>
      <c r="SFS1188" s="17"/>
      <c r="SFT1188" s="17"/>
      <c r="SFU1188" s="17"/>
      <c r="SFV1188" s="17"/>
      <c r="SFW1188" s="17"/>
      <c r="SFX1188" s="17"/>
      <c r="SFY1188" s="17"/>
      <c r="SFZ1188" s="17"/>
      <c r="SGA1188" s="17"/>
      <c r="SGB1188" s="17"/>
      <c r="SGC1188" s="17"/>
      <c r="SGD1188" s="17"/>
      <c r="SGE1188" s="17"/>
      <c r="SGF1188" s="17"/>
      <c r="SGG1188" s="17"/>
      <c r="SGH1188" s="17"/>
      <c r="SGI1188" s="17"/>
      <c r="SGJ1188" s="17"/>
      <c r="SGK1188" s="17"/>
      <c r="SGL1188" s="17"/>
      <c r="SGM1188" s="17"/>
      <c r="SGN1188" s="17"/>
      <c r="SGO1188" s="17"/>
      <c r="SGP1188" s="17"/>
      <c r="SGQ1188" s="17"/>
      <c r="SGR1188" s="17"/>
      <c r="SGS1188" s="17"/>
      <c r="SGT1188" s="17"/>
      <c r="SGU1188" s="17"/>
      <c r="SGV1188" s="17"/>
      <c r="SGW1188" s="17"/>
      <c r="SGX1188" s="17"/>
      <c r="SGY1188" s="17"/>
      <c r="SGZ1188" s="17"/>
      <c r="SHA1188" s="17"/>
      <c r="SHB1188" s="17"/>
      <c r="SHC1188" s="17"/>
      <c r="SHD1188" s="17"/>
      <c r="SHE1188" s="17"/>
      <c r="SHF1188" s="17"/>
      <c r="SHG1188" s="17"/>
      <c r="SHH1188" s="17"/>
      <c r="SHI1188" s="17"/>
      <c r="SHJ1188" s="17"/>
      <c r="SHK1188" s="17"/>
      <c r="SHL1188" s="17"/>
      <c r="SHM1188" s="17"/>
      <c r="SHN1188" s="17"/>
      <c r="SHO1188" s="17"/>
      <c r="SHP1188" s="17"/>
      <c r="SHQ1188" s="17"/>
      <c r="SHR1188" s="17"/>
      <c r="SHS1188" s="17"/>
      <c r="SHT1188" s="17"/>
      <c r="SHU1188" s="17"/>
      <c r="SHV1188" s="17"/>
      <c r="SHW1188" s="17"/>
      <c r="SHX1188" s="17"/>
      <c r="SHY1188" s="17"/>
      <c r="SHZ1188" s="17"/>
      <c r="SIA1188" s="17"/>
      <c r="SIB1188" s="17"/>
      <c r="SIC1188" s="17"/>
      <c r="SID1188" s="17"/>
      <c r="SIE1188" s="17"/>
      <c r="SIF1188" s="17"/>
      <c r="SIG1188" s="17"/>
      <c r="SIH1188" s="17"/>
      <c r="SII1188" s="17"/>
      <c r="SIJ1188" s="17"/>
      <c r="SIK1188" s="17"/>
      <c r="SIL1188" s="17"/>
      <c r="SIM1188" s="17"/>
      <c r="SIN1188" s="17"/>
      <c r="SIO1188" s="17"/>
      <c r="SIP1188" s="17"/>
      <c r="SIQ1188" s="17"/>
      <c r="SIR1188" s="17"/>
      <c r="SIS1188" s="17"/>
      <c r="SIT1188" s="17"/>
      <c r="SIU1188" s="17"/>
      <c r="SIV1188" s="17"/>
      <c r="SIW1188" s="17"/>
      <c r="SIX1188" s="17"/>
      <c r="SIY1188" s="17"/>
      <c r="SIZ1188" s="17"/>
      <c r="SJA1188" s="17"/>
      <c r="SJB1188" s="17"/>
      <c r="SJC1188" s="17"/>
      <c r="SJD1188" s="17"/>
      <c r="SJE1188" s="17"/>
      <c r="SJF1188" s="17"/>
      <c r="SJG1188" s="17"/>
      <c r="SJH1188" s="17"/>
      <c r="SJI1188" s="17"/>
      <c r="SJJ1188" s="17"/>
      <c r="SJK1188" s="17"/>
      <c r="SJL1188" s="17"/>
      <c r="SJM1188" s="17"/>
      <c r="SJN1188" s="17"/>
      <c r="SJO1188" s="17"/>
      <c r="SJP1188" s="17"/>
      <c r="SJQ1188" s="17"/>
      <c r="SJR1188" s="17"/>
      <c r="SJS1188" s="17"/>
      <c r="SJT1188" s="17"/>
      <c r="SJU1188" s="17"/>
      <c r="SJV1188" s="17"/>
      <c r="SJW1188" s="17"/>
      <c r="SJX1188" s="17"/>
      <c r="SJY1188" s="17"/>
      <c r="SJZ1188" s="17"/>
      <c r="SKA1188" s="17"/>
      <c r="SKB1188" s="17"/>
      <c r="SKC1188" s="17"/>
      <c r="SKD1188" s="17"/>
      <c r="SKE1188" s="17"/>
      <c r="SKF1188" s="17"/>
      <c r="SKG1188" s="17"/>
      <c r="SKH1188" s="17"/>
      <c r="SKI1188" s="17"/>
      <c r="SKJ1188" s="17"/>
      <c r="SKK1188" s="17"/>
      <c r="SKL1188" s="17"/>
      <c r="SKM1188" s="17"/>
      <c r="SKN1188" s="17"/>
      <c r="SKO1188" s="17"/>
      <c r="SKP1188" s="17"/>
      <c r="SKQ1188" s="17"/>
      <c r="SKR1188" s="17"/>
      <c r="SKS1188" s="17"/>
      <c r="SKT1188" s="17"/>
      <c r="SKU1188" s="17"/>
      <c r="SKV1188" s="17"/>
      <c r="SKW1188" s="17"/>
      <c r="SKX1188" s="17"/>
      <c r="SKY1188" s="17"/>
      <c r="SKZ1188" s="17"/>
      <c r="SLA1188" s="17"/>
      <c r="SLB1188" s="17"/>
      <c r="SLC1188" s="17"/>
      <c r="SLD1188" s="17"/>
      <c r="SLE1188" s="17"/>
      <c r="SLF1188" s="17"/>
      <c r="SLG1188" s="17"/>
      <c r="SLH1188" s="17"/>
      <c r="SLI1188" s="17"/>
      <c r="SLJ1188" s="17"/>
      <c r="SLK1188" s="17"/>
      <c r="SLL1188" s="17"/>
      <c r="SLM1188" s="17"/>
      <c r="SLN1188" s="17"/>
      <c r="SLO1188" s="17"/>
      <c r="SLP1188" s="17"/>
      <c r="SLQ1188" s="17"/>
      <c r="SLR1188" s="17"/>
      <c r="SLS1188" s="17"/>
      <c r="SLT1188" s="17"/>
      <c r="SLU1188" s="17"/>
      <c r="SLV1188" s="17"/>
      <c r="SLW1188" s="17"/>
      <c r="SLX1188" s="17"/>
      <c r="SLY1188" s="17"/>
      <c r="SLZ1188" s="17"/>
      <c r="SMA1188" s="17"/>
      <c r="SMB1188" s="17"/>
      <c r="SMC1188" s="17"/>
      <c r="SMD1188" s="17"/>
      <c r="SME1188" s="17"/>
      <c r="SMF1188" s="17"/>
      <c r="SMG1188" s="17"/>
      <c r="SMH1188" s="17"/>
      <c r="SMI1188" s="17"/>
      <c r="SMJ1188" s="17"/>
      <c r="SMK1188" s="17"/>
      <c r="SML1188" s="17"/>
      <c r="SMM1188" s="17"/>
      <c r="SMN1188" s="17"/>
      <c r="SMO1188" s="17"/>
      <c r="SMP1188" s="17"/>
      <c r="SMQ1188" s="17"/>
      <c r="SMR1188" s="17"/>
      <c r="SMS1188" s="17"/>
      <c r="SMT1188" s="17"/>
      <c r="SMU1188" s="17"/>
      <c r="SMV1188" s="17"/>
      <c r="SMW1188" s="17"/>
      <c r="SMX1188" s="17"/>
      <c r="SMY1188" s="17"/>
      <c r="SMZ1188" s="17"/>
      <c r="SNA1188" s="17"/>
      <c r="SNB1188" s="17"/>
      <c r="SNC1188" s="17"/>
      <c r="SND1188" s="17"/>
      <c r="SNE1188" s="17"/>
      <c r="SNF1188" s="17"/>
      <c r="SNG1188" s="17"/>
      <c r="SNH1188" s="17"/>
      <c r="SNI1188" s="17"/>
      <c r="SNJ1188" s="17"/>
      <c r="SNK1188" s="17"/>
      <c r="SNL1188" s="17"/>
      <c r="SNM1188" s="17"/>
      <c r="SNN1188" s="17"/>
      <c r="SNO1188" s="17"/>
      <c r="SNP1188" s="17"/>
      <c r="SNQ1188" s="17"/>
      <c r="SNR1188" s="17"/>
      <c r="SNS1188" s="17"/>
      <c r="SNT1188" s="17"/>
      <c r="SNU1188" s="17"/>
      <c r="SNV1188" s="17"/>
      <c r="SNW1188" s="17"/>
      <c r="SNX1188" s="17"/>
      <c r="SNY1188" s="17"/>
      <c r="SNZ1188" s="17"/>
      <c r="SOA1188" s="17"/>
      <c r="SOB1188" s="17"/>
      <c r="SOC1188" s="17"/>
      <c r="SOD1188" s="17"/>
      <c r="SOE1188" s="17"/>
      <c r="SOF1188" s="17"/>
      <c r="SOG1188" s="17"/>
      <c r="SOH1188" s="17"/>
      <c r="SOI1188" s="17"/>
      <c r="SOJ1188" s="17"/>
      <c r="SOK1188" s="17"/>
      <c r="SOL1188" s="17"/>
      <c r="SOM1188" s="17"/>
      <c r="SON1188" s="17"/>
      <c r="SOO1188" s="17"/>
      <c r="SOP1188" s="17"/>
      <c r="SOQ1188" s="17"/>
      <c r="SOR1188" s="17"/>
      <c r="SOS1188" s="17"/>
      <c r="SOT1188" s="17"/>
      <c r="SOU1188" s="17"/>
      <c r="SOV1188" s="17"/>
      <c r="SOW1188" s="17"/>
      <c r="SOX1188" s="17"/>
      <c r="SOY1188" s="17"/>
      <c r="SOZ1188" s="17"/>
      <c r="SPA1188" s="17"/>
      <c r="SPB1188" s="17"/>
      <c r="SPC1188" s="17"/>
      <c r="SPD1188" s="17"/>
      <c r="SPE1188" s="17"/>
      <c r="SPF1188" s="17"/>
      <c r="SPG1188" s="17"/>
      <c r="SPH1188" s="17"/>
      <c r="SPI1188" s="17"/>
      <c r="SPJ1188" s="17"/>
      <c r="SPK1188" s="17"/>
      <c r="SPL1188" s="17"/>
      <c r="SPM1188" s="17"/>
      <c r="SPN1188" s="17"/>
      <c r="SPO1188" s="17"/>
      <c r="SPP1188" s="17"/>
      <c r="SPQ1188" s="17"/>
      <c r="SPR1188" s="17"/>
      <c r="SPS1188" s="17"/>
      <c r="SPT1188" s="17"/>
      <c r="SPU1188" s="17"/>
      <c r="SPV1188" s="17"/>
      <c r="SPW1188" s="17"/>
      <c r="SPX1188" s="17"/>
      <c r="SPY1188" s="17"/>
      <c r="SPZ1188" s="17"/>
      <c r="SQA1188" s="17"/>
      <c r="SQB1188" s="17"/>
      <c r="SQC1188" s="17"/>
      <c r="SQD1188" s="17"/>
      <c r="SQE1188" s="17"/>
      <c r="SQF1188" s="17"/>
      <c r="SQG1188" s="17"/>
      <c r="SQH1188" s="17"/>
      <c r="SQI1188" s="17"/>
      <c r="SQJ1188" s="17"/>
      <c r="SQK1188" s="17"/>
      <c r="SQL1188" s="17"/>
      <c r="SQM1188" s="17"/>
      <c r="SQN1188" s="17"/>
      <c r="SQO1188" s="17"/>
      <c r="SQP1188" s="17"/>
      <c r="SQQ1188" s="17"/>
      <c r="SQR1188" s="17"/>
      <c r="SQS1188" s="17"/>
      <c r="SQT1188" s="17"/>
      <c r="SQU1188" s="17"/>
      <c r="SQV1188" s="17"/>
      <c r="SQW1188" s="17"/>
      <c r="SQX1188" s="17"/>
      <c r="SQY1188" s="17"/>
      <c r="SQZ1188" s="17"/>
      <c r="SRA1188" s="17"/>
      <c r="SRB1188" s="17"/>
      <c r="SRC1188" s="17"/>
      <c r="SRD1188" s="17"/>
      <c r="SRE1188" s="17"/>
      <c r="SRF1188" s="17"/>
      <c r="SRG1188" s="17"/>
      <c r="SRH1188" s="17"/>
      <c r="SRI1188" s="17"/>
      <c r="SRJ1188" s="17"/>
      <c r="SRK1188" s="17"/>
      <c r="SRL1188" s="17"/>
      <c r="SRM1188" s="17"/>
      <c r="SRN1188" s="17"/>
      <c r="SRO1188" s="17"/>
      <c r="SRP1188" s="17"/>
      <c r="SRQ1188" s="17"/>
      <c r="SRR1188" s="17"/>
      <c r="SRS1188" s="17"/>
      <c r="SRT1188" s="17"/>
      <c r="SRU1188" s="17"/>
      <c r="SRV1188" s="17"/>
      <c r="SRW1188" s="17"/>
      <c r="SRX1188" s="17"/>
      <c r="SRY1188" s="17"/>
      <c r="SRZ1188" s="17"/>
      <c r="SSA1188" s="17"/>
      <c r="SSB1188" s="17"/>
      <c r="SSC1188" s="17"/>
      <c r="SSD1188" s="17"/>
      <c r="SSE1188" s="17"/>
      <c r="SSF1188" s="17"/>
      <c r="SSG1188" s="17"/>
      <c r="SSH1188" s="17"/>
      <c r="SSI1188" s="17"/>
      <c r="SSJ1188" s="17"/>
      <c r="SSK1188" s="17"/>
      <c r="SSL1188" s="17"/>
      <c r="SSM1188" s="17"/>
      <c r="SSN1188" s="17"/>
      <c r="SSO1188" s="17"/>
      <c r="SSP1188" s="17"/>
      <c r="SSQ1188" s="17"/>
      <c r="SSR1188" s="17"/>
      <c r="SSS1188" s="17"/>
      <c r="SST1188" s="17"/>
      <c r="SSU1188" s="17"/>
      <c r="SSV1188" s="17"/>
      <c r="SSW1188" s="17"/>
      <c r="SSX1188" s="17"/>
      <c r="SSY1188" s="17"/>
      <c r="SSZ1188" s="17"/>
      <c r="STA1188" s="17"/>
      <c r="STB1188" s="17"/>
      <c r="STC1188" s="17"/>
      <c r="STD1188" s="17"/>
      <c r="STE1188" s="17"/>
      <c r="STF1188" s="17"/>
      <c r="STG1188" s="17"/>
      <c r="STH1188" s="17"/>
      <c r="STI1188" s="17"/>
      <c r="STJ1188" s="17"/>
      <c r="STK1188" s="17"/>
      <c r="STL1188" s="17"/>
      <c r="STM1188" s="17"/>
      <c r="STN1188" s="17"/>
      <c r="STO1188" s="17"/>
      <c r="STP1188" s="17"/>
      <c r="STQ1188" s="17"/>
      <c r="STR1188" s="17"/>
      <c r="STS1188" s="17"/>
      <c r="STT1188" s="17"/>
      <c r="STU1188" s="17"/>
      <c r="STV1188" s="17"/>
      <c r="STW1188" s="17"/>
      <c r="STX1188" s="17"/>
      <c r="STY1188" s="17"/>
      <c r="STZ1188" s="17"/>
      <c r="SUA1188" s="17"/>
      <c r="SUB1188" s="17"/>
      <c r="SUC1188" s="17"/>
      <c r="SUD1188" s="17"/>
      <c r="SUE1188" s="17"/>
      <c r="SUF1188" s="17"/>
      <c r="SUG1188" s="17"/>
      <c r="SUH1188" s="17"/>
      <c r="SUI1188" s="17"/>
      <c r="SUJ1188" s="17"/>
      <c r="SUK1188" s="17"/>
      <c r="SUL1188" s="17"/>
      <c r="SUM1188" s="17"/>
      <c r="SUN1188" s="17"/>
      <c r="SUO1188" s="17"/>
      <c r="SUP1188" s="17"/>
      <c r="SUQ1188" s="17"/>
      <c r="SUR1188" s="17"/>
      <c r="SUS1188" s="17"/>
      <c r="SUT1188" s="17"/>
      <c r="SUU1188" s="17"/>
      <c r="SUV1188" s="17"/>
      <c r="SUW1188" s="17"/>
      <c r="SUX1188" s="17"/>
      <c r="SUY1188" s="17"/>
      <c r="SUZ1188" s="17"/>
      <c r="SVA1188" s="17"/>
      <c r="SVB1188" s="17"/>
      <c r="SVC1188" s="17"/>
      <c r="SVD1188" s="17"/>
      <c r="SVE1188" s="17"/>
      <c r="SVF1188" s="17"/>
      <c r="SVG1188" s="17"/>
      <c r="SVH1188" s="17"/>
      <c r="SVI1188" s="17"/>
      <c r="SVJ1188" s="17"/>
      <c r="SVK1188" s="17"/>
      <c r="SVL1188" s="17"/>
      <c r="SVM1188" s="17"/>
      <c r="SVN1188" s="17"/>
      <c r="SVO1188" s="17"/>
      <c r="SVP1188" s="17"/>
      <c r="SVQ1188" s="17"/>
      <c r="SVR1188" s="17"/>
      <c r="SVS1188" s="17"/>
      <c r="SVT1188" s="17"/>
      <c r="SVU1188" s="17"/>
      <c r="SVV1188" s="17"/>
      <c r="SVW1188" s="17"/>
      <c r="SVX1188" s="17"/>
      <c r="SVY1188" s="17"/>
      <c r="SVZ1188" s="17"/>
      <c r="SWA1188" s="17"/>
      <c r="SWB1188" s="17"/>
      <c r="SWC1188" s="17"/>
      <c r="SWD1188" s="17"/>
      <c r="SWE1188" s="17"/>
      <c r="SWF1188" s="17"/>
      <c r="SWG1188" s="17"/>
      <c r="SWH1188" s="17"/>
      <c r="SWI1188" s="17"/>
      <c r="SWJ1188" s="17"/>
      <c r="SWK1188" s="17"/>
      <c r="SWL1188" s="17"/>
      <c r="SWM1188" s="17"/>
      <c r="SWN1188" s="17"/>
      <c r="SWO1188" s="17"/>
      <c r="SWP1188" s="17"/>
      <c r="SWQ1188" s="17"/>
      <c r="SWR1188" s="17"/>
      <c r="SWS1188" s="17"/>
      <c r="SWT1188" s="17"/>
      <c r="SWU1188" s="17"/>
      <c r="SWV1188" s="17"/>
      <c r="SWW1188" s="17"/>
      <c r="SWX1188" s="17"/>
      <c r="SWY1188" s="17"/>
      <c r="SWZ1188" s="17"/>
      <c r="SXA1188" s="17"/>
      <c r="SXB1188" s="17"/>
      <c r="SXC1188" s="17"/>
      <c r="SXD1188" s="17"/>
      <c r="SXE1188" s="17"/>
      <c r="SXF1188" s="17"/>
      <c r="SXG1188" s="17"/>
      <c r="SXH1188" s="17"/>
      <c r="SXI1188" s="17"/>
      <c r="SXJ1188" s="17"/>
      <c r="SXK1188" s="17"/>
      <c r="SXL1188" s="17"/>
      <c r="SXM1188" s="17"/>
      <c r="SXN1188" s="17"/>
      <c r="SXO1188" s="17"/>
      <c r="SXP1188" s="17"/>
      <c r="SXQ1188" s="17"/>
      <c r="SXR1188" s="17"/>
      <c r="SXS1188" s="17"/>
      <c r="SXT1188" s="17"/>
      <c r="SXU1188" s="17"/>
      <c r="SXV1188" s="17"/>
      <c r="SXW1188" s="17"/>
      <c r="SXX1188" s="17"/>
      <c r="SXY1188" s="17"/>
      <c r="SXZ1188" s="17"/>
      <c r="SYA1188" s="17"/>
      <c r="SYB1188" s="17"/>
      <c r="SYC1188" s="17"/>
      <c r="SYD1188" s="17"/>
      <c r="SYE1188" s="17"/>
      <c r="SYF1188" s="17"/>
      <c r="SYG1188" s="17"/>
      <c r="SYH1188" s="17"/>
      <c r="SYI1188" s="17"/>
      <c r="SYJ1188" s="17"/>
      <c r="SYK1188" s="17"/>
      <c r="SYL1188" s="17"/>
      <c r="SYM1188" s="17"/>
      <c r="SYN1188" s="17"/>
      <c r="SYO1188" s="17"/>
      <c r="SYP1188" s="17"/>
      <c r="SYQ1188" s="17"/>
      <c r="SYR1188" s="17"/>
      <c r="SYS1188" s="17"/>
      <c r="SYT1188" s="17"/>
      <c r="SYU1188" s="17"/>
      <c r="SYV1188" s="17"/>
      <c r="SYW1188" s="17"/>
      <c r="SYX1188" s="17"/>
      <c r="SYY1188" s="17"/>
      <c r="SYZ1188" s="17"/>
      <c r="SZA1188" s="17"/>
      <c r="SZB1188" s="17"/>
      <c r="SZC1188" s="17"/>
      <c r="SZD1188" s="17"/>
      <c r="SZE1188" s="17"/>
      <c r="SZF1188" s="17"/>
      <c r="SZG1188" s="17"/>
      <c r="SZH1188" s="17"/>
      <c r="SZI1188" s="17"/>
      <c r="SZJ1188" s="17"/>
      <c r="SZK1188" s="17"/>
      <c r="SZL1188" s="17"/>
      <c r="SZM1188" s="17"/>
      <c r="SZN1188" s="17"/>
      <c r="SZO1188" s="17"/>
      <c r="SZP1188" s="17"/>
      <c r="SZQ1188" s="17"/>
      <c r="SZR1188" s="17"/>
      <c r="SZS1188" s="17"/>
      <c r="SZT1188" s="17"/>
      <c r="SZU1188" s="17"/>
      <c r="SZV1188" s="17"/>
      <c r="SZW1188" s="17"/>
      <c r="SZX1188" s="17"/>
      <c r="SZY1188" s="17"/>
      <c r="SZZ1188" s="17"/>
      <c r="TAA1188" s="17"/>
      <c r="TAB1188" s="17"/>
      <c r="TAC1188" s="17"/>
      <c r="TAD1188" s="17"/>
      <c r="TAE1188" s="17"/>
      <c r="TAF1188" s="17"/>
      <c r="TAG1188" s="17"/>
      <c r="TAH1188" s="17"/>
      <c r="TAI1188" s="17"/>
      <c r="TAJ1188" s="17"/>
      <c r="TAK1188" s="17"/>
      <c r="TAL1188" s="17"/>
      <c r="TAM1188" s="17"/>
      <c r="TAN1188" s="17"/>
      <c r="TAO1188" s="17"/>
      <c r="TAP1188" s="17"/>
      <c r="TAQ1188" s="17"/>
      <c r="TAR1188" s="17"/>
      <c r="TAS1188" s="17"/>
      <c r="TAT1188" s="17"/>
      <c r="TAU1188" s="17"/>
      <c r="TAV1188" s="17"/>
      <c r="TAW1188" s="17"/>
      <c r="TAX1188" s="17"/>
      <c r="TAY1188" s="17"/>
      <c r="TAZ1188" s="17"/>
      <c r="TBA1188" s="17"/>
      <c r="TBB1188" s="17"/>
      <c r="TBC1188" s="17"/>
      <c r="TBD1188" s="17"/>
      <c r="TBE1188" s="17"/>
      <c r="TBF1188" s="17"/>
      <c r="TBG1188" s="17"/>
      <c r="TBH1188" s="17"/>
      <c r="TBI1188" s="17"/>
      <c r="TBJ1188" s="17"/>
      <c r="TBK1188" s="17"/>
      <c r="TBL1188" s="17"/>
      <c r="TBM1188" s="17"/>
      <c r="TBN1188" s="17"/>
      <c r="TBO1188" s="17"/>
      <c r="TBP1188" s="17"/>
      <c r="TBQ1188" s="17"/>
      <c r="TBR1188" s="17"/>
      <c r="TBS1188" s="17"/>
      <c r="TBT1188" s="17"/>
      <c r="TBU1188" s="17"/>
      <c r="TBV1188" s="17"/>
      <c r="TBW1188" s="17"/>
      <c r="TBX1188" s="17"/>
      <c r="TBY1188" s="17"/>
      <c r="TBZ1188" s="17"/>
      <c r="TCA1188" s="17"/>
      <c r="TCB1188" s="17"/>
      <c r="TCC1188" s="17"/>
      <c r="TCD1188" s="17"/>
      <c r="TCE1188" s="17"/>
      <c r="TCF1188" s="17"/>
      <c r="TCG1188" s="17"/>
      <c r="TCH1188" s="17"/>
      <c r="TCI1188" s="17"/>
      <c r="TCJ1188" s="17"/>
      <c r="TCK1188" s="17"/>
      <c r="TCL1188" s="17"/>
      <c r="TCM1188" s="17"/>
      <c r="TCN1188" s="17"/>
      <c r="TCO1188" s="17"/>
      <c r="TCP1188" s="17"/>
      <c r="TCQ1188" s="17"/>
      <c r="TCR1188" s="17"/>
      <c r="TCS1188" s="17"/>
      <c r="TCT1188" s="17"/>
      <c r="TCU1188" s="17"/>
      <c r="TCV1188" s="17"/>
      <c r="TCW1188" s="17"/>
      <c r="TCX1188" s="17"/>
      <c r="TCY1188" s="17"/>
      <c r="TCZ1188" s="17"/>
      <c r="TDA1188" s="17"/>
      <c r="TDB1188" s="17"/>
      <c r="TDC1188" s="17"/>
      <c r="TDD1188" s="17"/>
      <c r="TDE1188" s="17"/>
      <c r="TDF1188" s="17"/>
      <c r="TDG1188" s="17"/>
      <c r="TDH1188" s="17"/>
      <c r="TDI1188" s="17"/>
      <c r="TDJ1188" s="17"/>
      <c r="TDK1188" s="17"/>
      <c r="TDL1188" s="17"/>
      <c r="TDM1188" s="17"/>
      <c r="TDN1188" s="17"/>
      <c r="TDO1188" s="17"/>
      <c r="TDP1188" s="17"/>
      <c r="TDQ1188" s="17"/>
      <c r="TDR1188" s="17"/>
      <c r="TDS1188" s="17"/>
      <c r="TDT1188" s="17"/>
      <c r="TDU1188" s="17"/>
      <c r="TDV1188" s="17"/>
      <c r="TDW1188" s="17"/>
      <c r="TDX1188" s="17"/>
      <c r="TDY1188" s="17"/>
      <c r="TDZ1188" s="17"/>
      <c r="TEA1188" s="17"/>
      <c r="TEB1188" s="17"/>
      <c r="TEC1188" s="17"/>
      <c r="TED1188" s="17"/>
      <c r="TEE1188" s="17"/>
      <c r="TEF1188" s="17"/>
      <c r="TEG1188" s="17"/>
      <c r="TEH1188" s="17"/>
      <c r="TEI1188" s="17"/>
      <c r="TEJ1188" s="17"/>
      <c r="TEK1188" s="17"/>
      <c r="TEL1188" s="17"/>
      <c r="TEM1188" s="17"/>
      <c r="TEN1188" s="17"/>
      <c r="TEO1188" s="17"/>
      <c r="TEP1188" s="17"/>
      <c r="TEQ1188" s="17"/>
      <c r="TER1188" s="17"/>
      <c r="TES1188" s="17"/>
      <c r="TET1188" s="17"/>
      <c r="TEU1188" s="17"/>
      <c r="TEV1188" s="17"/>
      <c r="TEW1188" s="17"/>
      <c r="TEX1188" s="17"/>
      <c r="TEY1188" s="17"/>
      <c r="TEZ1188" s="17"/>
      <c r="TFA1188" s="17"/>
      <c r="TFB1188" s="17"/>
      <c r="TFC1188" s="17"/>
      <c r="TFD1188" s="17"/>
      <c r="TFE1188" s="17"/>
      <c r="TFF1188" s="17"/>
      <c r="TFG1188" s="17"/>
      <c r="TFH1188" s="17"/>
      <c r="TFI1188" s="17"/>
      <c r="TFJ1188" s="17"/>
      <c r="TFK1188" s="17"/>
      <c r="TFL1188" s="17"/>
      <c r="TFM1188" s="17"/>
      <c r="TFN1188" s="17"/>
      <c r="TFO1188" s="17"/>
      <c r="TFP1188" s="17"/>
      <c r="TFQ1188" s="17"/>
      <c r="TFR1188" s="17"/>
      <c r="TFS1188" s="17"/>
      <c r="TFT1188" s="17"/>
      <c r="TFU1188" s="17"/>
      <c r="TFV1188" s="17"/>
      <c r="TFW1188" s="17"/>
      <c r="TFX1188" s="17"/>
      <c r="TFY1188" s="17"/>
      <c r="TFZ1188" s="17"/>
      <c r="TGA1188" s="17"/>
      <c r="TGB1188" s="17"/>
      <c r="TGC1188" s="17"/>
      <c r="TGD1188" s="17"/>
      <c r="TGE1188" s="17"/>
      <c r="TGF1188" s="17"/>
      <c r="TGG1188" s="17"/>
      <c r="TGH1188" s="17"/>
      <c r="TGI1188" s="17"/>
      <c r="TGJ1188" s="17"/>
      <c r="TGK1188" s="17"/>
      <c r="TGL1188" s="17"/>
      <c r="TGM1188" s="17"/>
      <c r="TGN1188" s="17"/>
      <c r="TGO1188" s="17"/>
      <c r="TGP1188" s="17"/>
      <c r="TGQ1188" s="17"/>
      <c r="TGR1188" s="17"/>
      <c r="TGS1188" s="17"/>
      <c r="TGT1188" s="17"/>
      <c r="TGU1188" s="17"/>
      <c r="TGV1188" s="17"/>
      <c r="TGW1188" s="17"/>
      <c r="TGX1188" s="17"/>
      <c r="TGY1188" s="17"/>
      <c r="TGZ1188" s="17"/>
      <c r="THA1188" s="17"/>
      <c r="THB1188" s="17"/>
      <c r="THC1188" s="17"/>
      <c r="THD1188" s="17"/>
      <c r="THE1188" s="17"/>
      <c r="THF1188" s="17"/>
      <c r="THG1188" s="17"/>
      <c r="THH1188" s="17"/>
      <c r="THI1188" s="17"/>
      <c r="THJ1188" s="17"/>
      <c r="THK1188" s="17"/>
      <c r="THL1188" s="17"/>
      <c r="THM1188" s="17"/>
      <c r="THN1188" s="17"/>
      <c r="THO1188" s="17"/>
      <c r="THP1188" s="17"/>
      <c r="THQ1188" s="17"/>
      <c r="THR1188" s="17"/>
      <c r="THS1188" s="17"/>
      <c r="THT1188" s="17"/>
      <c r="THU1188" s="17"/>
      <c r="THV1188" s="17"/>
      <c r="THW1188" s="17"/>
      <c r="THX1188" s="17"/>
      <c r="THY1188" s="17"/>
      <c r="THZ1188" s="17"/>
      <c r="TIA1188" s="17"/>
      <c r="TIB1188" s="17"/>
      <c r="TIC1188" s="17"/>
      <c r="TID1188" s="17"/>
      <c r="TIE1188" s="17"/>
      <c r="TIF1188" s="17"/>
      <c r="TIG1188" s="17"/>
      <c r="TIH1188" s="17"/>
      <c r="TII1188" s="17"/>
      <c r="TIJ1188" s="17"/>
      <c r="TIK1188" s="17"/>
      <c r="TIL1188" s="17"/>
      <c r="TIM1188" s="17"/>
      <c r="TIN1188" s="17"/>
      <c r="TIO1188" s="17"/>
      <c r="TIP1188" s="17"/>
      <c r="TIQ1188" s="17"/>
      <c r="TIR1188" s="17"/>
      <c r="TIS1188" s="17"/>
      <c r="TIT1188" s="17"/>
      <c r="TIU1188" s="17"/>
      <c r="TIV1188" s="17"/>
      <c r="TIW1188" s="17"/>
      <c r="TIX1188" s="17"/>
      <c r="TIY1188" s="17"/>
      <c r="TIZ1188" s="17"/>
      <c r="TJA1188" s="17"/>
      <c r="TJB1188" s="17"/>
      <c r="TJC1188" s="17"/>
      <c r="TJD1188" s="17"/>
      <c r="TJE1188" s="17"/>
      <c r="TJF1188" s="17"/>
      <c r="TJG1188" s="17"/>
      <c r="TJH1188" s="17"/>
      <c r="TJI1188" s="17"/>
      <c r="TJJ1188" s="17"/>
      <c r="TJK1188" s="17"/>
      <c r="TJL1188" s="17"/>
      <c r="TJM1188" s="17"/>
      <c r="TJN1188" s="17"/>
      <c r="TJO1188" s="17"/>
      <c r="TJP1188" s="17"/>
      <c r="TJQ1188" s="17"/>
      <c r="TJR1188" s="17"/>
      <c r="TJS1188" s="17"/>
      <c r="TJT1188" s="17"/>
      <c r="TJU1188" s="17"/>
      <c r="TJV1188" s="17"/>
      <c r="TJW1188" s="17"/>
      <c r="TJX1188" s="17"/>
      <c r="TJY1188" s="17"/>
      <c r="TJZ1188" s="17"/>
      <c r="TKA1188" s="17"/>
      <c r="TKB1188" s="17"/>
      <c r="TKC1188" s="17"/>
      <c r="TKD1188" s="17"/>
      <c r="TKE1188" s="17"/>
      <c r="TKF1188" s="17"/>
      <c r="TKG1188" s="17"/>
      <c r="TKH1188" s="17"/>
      <c r="TKI1188" s="17"/>
      <c r="TKJ1188" s="17"/>
      <c r="TKK1188" s="17"/>
      <c r="TKL1188" s="17"/>
      <c r="TKM1188" s="17"/>
      <c r="TKN1188" s="17"/>
      <c r="TKO1188" s="17"/>
      <c r="TKP1188" s="17"/>
      <c r="TKQ1188" s="17"/>
      <c r="TKR1188" s="17"/>
      <c r="TKS1188" s="17"/>
      <c r="TKT1188" s="17"/>
      <c r="TKU1188" s="17"/>
      <c r="TKV1188" s="17"/>
      <c r="TKW1188" s="17"/>
      <c r="TKX1188" s="17"/>
      <c r="TKY1188" s="17"/>
      <c r="TKZ1188" s="17"/>
      <c r="TLA1188" s="17"/>
      <c r="TLB1188" s="17"/>
      <c r="TLC1188" s="17"/>
      <c r="TLD1188" s="17"/>
      <c r="TLE1188" s="17"/>
      <c r="TLF1188" s="17"/>
      <c r="TLG1188" s="17"/>
      <c r="TLH1188" s="17"/>
      <c r="TLI1188" s="17"/>
      <c r="TLJ1188" s="17"/>
      <c r="TLK1188" s="17"/>
      <c r="TLL1188" s="17"/>
      <c r="TLM1188" s="17"/>
      <c r="TLN1188" s="17"/>
      <c r="TLO1188" s="17"/>
      <c r="TLP1188" s="17"/>
      <c r="TLQ1188" s="17"/>
      <c r="TLR1188" s="17"/>
      <c r="TLS1188" s="17"/>
      <c r="TLT1188" s="17"/>
      <c r="TLU1188" s="17"/>
      <c r="TLV1188" s="17"/>
      <c r="TLW1188" s="17"/>
      <c r="TLX1188" s="17"/>
      <c r="TLY1188" s="17"/>
      <c r="TLZ1188" s="17"/>
      <c r="TMA1188" s="17"/>
      <c r="TMB1188" s="17"/>
      <c r="TMC1188" s="17"/>
      <c r="TMD1188" s="17"/>
      <c r="TME1188" s="17"/>
      <c r="TMF1188" s="17"/>
      <c r="TMG1188" s="17"/>
      <c r="TMH1188" s="17"/>
      <c r="TMI1188" s="17"/>
      <c r="TMJ1188" s="17"/>
      <c r="TMK1188" s="17"/>
      <c r="TML1188" s="17"/>
      <c r="TMM1188" s="17"/>
      <c r="TMN1188" s="17"/>
      <c r="TMO1188" s="17"/>
      <c r="TMP1188" s="17"/>
      <c r="TMQ1188" s="17"/>
      <c r="TMR1188" s="17"/>
      <c r="TMS1188" s="17"/>
      <c r="TMT1188" s="17"/>
      <c r="TMU1188" s="17"/>
      <c r="TMV1188" s="17"/>
      <c r="TMW1188" s="17"/>
      <c r="TMX1188" s="17"/>
      <c r="TMY1188" s="17"/>
      <c r="TMZ1188" s="17"/>
      <c r="TNA1188" s="17"/>
      <c r="TNB1188" s="17"/>
      <c r="TNC1188" s="17"/>
      <c r="TND1188" s="17"/>
      <c r="TNE1188" s="17"/>
      <c r="TNF1188" s="17"/>
      <c r="TNG1188" s="17"/>
      <c r="TNH1188" s="17"/>
      <c r="TNI1188" s="17"/>
      <c r="TNJ1188" s="17"/>
      <c r="TNK1188" s="17"/>
      <c r="TNL1188" s="17"/>
      <c r="TNM1188" s="17"/>
      <c r="TNN1188" s="17"/>
      <c r="TNO1188" s="17"/>
      <c r="TNP1188" s="17"/>
      <c r="TNQ1188" s="17"/>
      <c r="TNR1188" s="17"/>
      <c r="TNS1188" s="17"/>
      <c r="TNT1188" s="17"/>
      <c r="TNU1188" s="17"/>
      <c r="TNV1188" s="17"/>
      <c r="TNW1188" s="17"/>
      <c r="TNX1188" s="17"/>
      <c r="TNY1188" s="17"/>
      <c r="TNZ1188" s="17"/>
      <c r="TOA1188" s="17"/>
      <c r="TOB1188" s="17"/>
      <c r="TOC1188" s="17"/>
      <c r="TOD1188" s="17"/>
      <c r="TOE1188" s="17"/>
      <c r="TOF1188" s="17"/>
      <c r="TOG1188" s="17"/>
      <c r="TOH1188" s="17"/>
      <c r="TOI1188" s="17"/>
      <c r="TOJ1188" s="17"/>
      <c r="TOK1188" s="17"/>
      <c r="TOL1188" s="17"/>
      <c r="TOM1188" s="17"/>
      <c r="TON1188" s="17"/>
      <c r="TOO1188" s="17"/>
      <c r="TOP1188" s="17"/>
      <c r="TOQ1188" s="17"/>
      <c r="TOR1188" s="17"/>
      <c r="TOS1188" s="17"/>
      <c r="TOT1188" s="17"/>
      <c r="TOU1188" s="17"/>
      <c r="TOV1188" s="17"/>
      <c r="TOW1188" s="17"/>
      <c r="TOX1188" s="17"/>
      <c r="TOY1188" s="17"/>
      <c r="TOZ1188" s="17"/>
      <c r="TPA1188" s="17"/>
      <c r="TPB1188" s="17"/>
      <c r="TPC1188" s="17"/>
      <c r="TPD1188" s="17"/>
      <c r="TPE1188" s="17"/>
      <c r="TPF1188" s="17"/>
      <c r="TPG1188" s="17"/>
      <c r="TPH1188" s="17"/>
      <c r="TPI1188" s="17"/>
      <c r="TPJ1188" s="17"/>
      <c r="TPK1188" s="17"/>
      <c r="TPL1188" s="17"/>
      <c r="TPM1188" s="17"/>
      <c r="TPN1188" s="17"/>
      <c r="TPO1188" s="17"/>
      <c r="TPP1188" s="17"/>
      <c r="TPQ1188" s="17"/>
      <c r="TPR1188" s="17"/>
      <c r="TPS1188" s="17"/>
      <c r="TPT1188" s="17"/>
      <c r="TPU1188" s="17"/>
      <c r="TPV1188" s="17"/>
      <c r="TPW1188" s="17"/>
      <c r="TPX1188" s="17"/>
      <c r="TPY1188" s="17"/>
      <c r="TPZ1188" s="17"/>
      <c r="TQA1188" s="17"/>
      <c r="TQB1188" s="17"/>
      <c r="TQC1188" s="17"/>
      <c r="TQD1188" s="17"/>
      <c r="TQE1188" s="17"/>
      <c r="TQF1188" s="17"/>
      <c r="TQG1188" s="17"/>
      <c r="TQH1188" s="17"/>
      <c r="TQI1188" s="17"/>
      <c r="TQJ1188" s="17"/>
      <c r="TQK1188" s="17"/>
      <c r="TQL1188" s="17"/>
      <c r="TQM1188" s="17"/>
      <c r="TQN1188" s="17"/>
      <c r="TQO1188" s="17"/>
      <c r="TQP1188" s="17"/>
      <c r="TQQ1188" s="17"/>
      <c r="TQR1188" s="17"/>
      <c r="TQS1188" s="17"/>
      <c r="TQT1188" s="17"/>
      <c r="TQU1188" s="17"/>
      <c r="TQV1188" s="17"/>
      <c r="TQW1188" s="17"/>
      <c r="TQX1188" s="17"/>
      <c r="TQY1188" s="17"/>
      <c r="TQZ1188" s="17"/>
      <c r="TRA1188" s="17"/>
      <c r="TRB1188" s="17"/>
      <c r="TRC1188" s="17"/>
      <c r="TRD1188" s="17"/>
      <c r="TRE1188" s="17"/>
      <c r="TRF1188" s="17"/>
      <c r="TRG1188" s="17"/>
      <c r="TRH1188" s="17"/>
      <c r="TRI1188" s="17"/>
      <c r="TRJ1188" s="17"/>
      <c r="TRK1188" s="17"/>
      <c r="TRL1188" s="17"/>
      <c r="TRM1188" s="17"/>
      <c r="TRN1188" s="17"/>
      <c r="TRO1188" s="17"/>
      <c r="TRP1188" s="17"/>
      <c r="TRQ1188" s="17"/>
      <c r="TRR1188" s="17"/>
      <c r="TRS1188" s="17"/>
      <c r="TRT1188" s="17"/>
      <c r="TRU1188" s="17"/>
      <c r="TRV1188" s="17"/>
      <c r="TRW1188" s="17"/>
      <c r="TRX1188" s="17"/>
      <c r="TRY1188" s="17"/>
      <c r="TRZ1188" s="17"/>
      <c r="TSA1188" s="17"/>
      <c r="TSB1188" s="17"/>
      <c r="TSC1188" s="17"/>
      <c r="TSD1188" s="17"/>
      <c r="TSE1188" s="17"/>
      <c r="TSF1188" s="17"/>
      <c r="TSG1188" s="17"/>
      <c r="TSH1188" s="17"/>
      <c r="TSI1188" s="17"/>
      <c r="TSJ1188" s="17"/>
      <c r="TSK1188" s="17"/>
      <c r="TSL1188" s="17"/>
      <c r="TSM1188" s="17"/>
      <c r="TSN1188" s="17"/>
      <c r="TSO1188" s="17"/>
      <c r="TSP1188" s="17"/>
      <c r="TSQ1188" s="17"/>
      <c r="TSR1188" s="17"/>
      <c r="TSS1188" s="17"/>
      <c r="TST1188" s="17"/>
      <c r="TSU1188" s="17"/>
      <c r="TSV1188" s="17"/>
      <c r="TSW1188" s="17"/>
      <c r="TSX1188" s="17"/>
      <c r="TSY1188" s="17"/>
      <c r="TSZ1188" s="17"/>
      <c r="TTA1188" s="17"/>
      <c r="TTB1188" s="17"/>
      <c r="TTC1188" s="17"/>
      <c r="TTD1188" s="17"/>
      <c r="TTE1188" s="17"/>
      <c r="TTF1188" s="17"/>
      <c r="TTG1188" s="17"/>
      <c r="TTH1188" s="17"/>
      <c r="TTI1188" s="17"/>
      <c r="TTJ1188" s="17"/>
      <c r="TTK1188" s="17"/>
      <c r="TTL1188" s="17"/>
      <c r="TTM1188" s="17"/>
      <c r="TTN1188" s="17"/>
      <c r="TTO1188" s="17"/>
      <c r="TTP1188" s="17"/>
      <c r="TTQ1188" s="17"/>
      <c r="TTR1188" s="17"/>
      <c r="TTS1188" s="17"/>
      <c r="TTT1188" s="17"/>
      <c r="TTU1188" s="17"/>
      <c r="TTV1188" s="17"/>
      <c r="TTW1188" s="17"/>
      <c r="TTX1188" s="17"/>
      <c r="TTY1188" s="17"/>
      <c r="TTZ1188" s="17"/>
      <c r="TUA1188" s="17"/>
      <c r="TUB1188" s="17"/>
      <c r="TUC1188" s="17"/>
      <c r="TUD1188" s="17"/>
      <c r="TUE1188" s="17"/>
      <c r="TUF1188" s="17"/>
      <c r="TUG1188" s="17"/>
      <c r="TUH1188" s="17"/>
      <c r="TUI1188" s="17"/>
      <c r="TUJ1188" s="17"/>
      <c r="TUK1188" s="17"/>
      <c r="TUL1188" s="17"/>
      <c r="TUM1188" s="17"/>
      <c r="TUN1188" s="17"/>
      <c r="TUO1188" s="17"/>
      <c r="TUP1188" s="17"/>
      <c r="TUQ1188" s="17"/>
      <c r="TUR1188" s="17"/>
      <c r="TUS1188" s="17"/>
      <c r="TUT1188" s="17"/>
      <c r="TUU1188" s="17"/>
      <c r="TUV1188" s="17"/>
      <c r="TUW1188" s="17"/>
      <c r="TUX1188" s="17"/>
      <c r="TUY1188" s="17"/>
      <c r="TUZ1188" s="17"/>
      <c r="TVA1188" s="17"/>
      <c r="TVB1188" s="17"/>
      <c r="TVC1188" s="17"/>
      <c r="TVD1188" s="17"/>
      <c r="TVE1188" s="17"/>
      <c r="TVF1188" s="17"/>
      <c r="TVG1188" s="17"/>
      <c r="TVH1188" s="17"/>
      <c r="TVI1188" s="17"/>
      <c r="TVJ1188" s="17"/>
      <c r="TVK1188" s="17"/>
      <c r="TVL1188" s="17"/>
      <c r="TVM1188" s="17"/>
      <c r="TVN1188" s="17"/>
      <c r="TVO1188" s="17"/>
      <c r="TVP1188" s="17"/>
      <c r="TVQ1188" s="17"/>
      <c r="TVR1188" s="17"/>
      <c r="TVS1188" s="17"/>
      <c r="TVT1188" s="17"/>
      <c r="TVU1188" s="17"/>
      <c r="TVV1188" s="17"/>
      <c r="TVW1188" s="17"/>
      <c r="TVX1188" s="17"/>
      <c r="TVY1188" s="17"/>
      <c r="TVZ1188" s="17"/>
      <c r="TWA1188" s="17"/>
      <c r="TWB1188" s="17"/>
      <c r="TWC1188" s="17"/>
      <c r="TWD1188" s="17"/>
      <c r="TWE1188" s="17"/>
      <c r="TWF1188" s="17"/>
      <c r="TWG1188" s="17"/>
      <c r="TWH1188" s="17"/>
      <c r="TWI1188" s="17"/>
      <c r="TWJ1188" s="17"/>
      <c r="TWK1188" s="17"/>
      <c r="TWL1188" s="17"/>
      <c r="TWM1188" s="17"/>
      <c r="TWN1188" s="17"/>
      <c r="TWO1188" s="17"/>
      <c r="TWP1188" s="17"/>
      <c r="TWQ1188" s="17"/>
      <c r="TWR1188" s="17"/>
      <c r="TWS1188" s="17"/>
      <c r="TWT1188" s="17"/>
      <c r="TWU1188" s="17"/>
      <c r="TWV1188" s="17"/>
      <c r="TWW1188" s="17"/>
      <c r="TWX1188" s="17"/>
      <c r="TWY1188" s="17"/>
      <c r="TWZ1188" s="17"/>
      <c r="TXA1188" s="17"/>
      <c r="TXB1188" s="17"/>
      <c r="TXC1188" s="17"/>
      <c r="TXD1188" s="17"/>
      <c r="TXE1188" s="17"/>
      <c r="TXF1188" s="17"/>
      <c r="TXG1188" s="17"/>
      <c r="TXH1188" s="17"/>
      <c r="TXI1188" s="17"/>
      <c r="TXJ1188" s="17"/>
      <c r="TXK1188" s="17"/>
      <c r="TXL1188" s="17"/>
      <c r="TXM1188" s="17"/>
      <c r="TXN1188" s="17"/>
      <c r="TXO1188" s="17"/>
      <c r="TXP1188" s="17"/>
      <c r="TXQ1188" s="17"/>
      <c r="TXR1188" s="17"/>
      <c r="TXS1188" s="17"/>
      <c r="TXT1188" s="17"/>
      <c r="TXU1188" s="17"/>
      <c r="TXV1188" s="17"/>
      <c r="TXW1188" s="17"/>
      <c r="TXX1188" s="17"/>
      <c r="TXY1188" s="17"/>
      <c r="TXZ1188" s="17"/>
      <c r="TYA1188" s="17"/>
      <c r="TYB1188" s="17"/>
      <c r="TYC1188" s="17"/>
      <c r="TYD1188" s="17"/>
      <c r="TYE1188" s="17"/>
      <c r="TYF1188" s="17"/>
      <c r="TYG1188" s="17"/>
      <c r="TYH1188" s="17"/>
      <c r="TYI1188" s="17"/>
      <c r="TYJ1188" s="17"/>
      <c r="TYK1188" s="17"/>
      <c r="TYL1188" s="17"/>
      <c r="TYM1188" s="17"/>
      <c r="TYN1188" s="17"/>
      <c r="TYO1188" s="17"/>
      <c r="TYP1188" s="17"/>
      <c r="TYQ1188" s="17"/>
      <c r="TYR1188" s="17"/>
      <c r="TYS1188" s="17"/>
      <c r="TYT1188" s="17"/>
      <c r="TYU1188" s="17"/>
      <c r="TYV1188" s="17"/>
      <c r="TYW1188" s="17"/>
      <c r="TYX1188" s="17"/>
      <c r="TYY1188" s="17"/>
      <c r="TYZ1188" s="17"/>
      <c r="TZA1188" s="17"/>
      <c r="TZB1188" s="17"/>
      <c r="TZC1188" s="17"/>
      <c r="TZD1188" s="17"/>
      <c r="TZE1188" s="17"/>
      <c r="TZF1188" s="17"/>
      <c r="TZG1188" s="17"/>
      <c r="TZH1188" s="17"/>
      <c r="TZI1188" s="17"/>
      <c r="TZJ1188" s="17"/>
      <c r="TZK1188" s="17"/>
      <c r="TZL1188" s="17"/>
      <c r="TZM1188" s="17"/>
      <c r="TZN1188" s="17"/>
      <c r="TZO1188" s="17"/>
      <c r="TZP1188" s="17"/>
      <c r="TZQ1188" s="17"/>
      <c r="TZR1188" s="17"/>
      <c r="TZS1188" s="17"/>
      <c r="TZT1188" s="17"/>
      <c r="TZU1188" s="17"/>
      <c r="TZV1188" s="17"/>
      <c r="TZW1188" s="17"/>
      <c r="TZX1188" s="17"/>
      <c r="TZY1188" s="17"/>
      <c r="TZZ1188" s="17"/>
      <c r="UAA1188" s="17"/>
      <c r="UAB1188" s="17"/>
      <c r="UAC1188" s="17"/>
      <c r="UAD1188" s="17"/>
      <c r="UAE1188" s="17"/>
      <c r="UAF1188" s="17"/>
      <c r="UAG1188" s="17"/>
      <c r="UAH1188" s="17"/>
      <c r="UAI1188" s="17"/>
      <c r="UAJ1188" s="17"/>
      <c r="UAK1188" s="17"/>
      <c r="UAL1188" s="17"/>
      <c r="UAM1188" s="17"/>
      <c r="UAN1188" s="17"/>
      <c r="UAO1188" s="17"/>
      <c r="UAP1188" s="17"/>
      <c r="UAQ1188" s="17"/>
      <c r="UAR1188" s="17"/>
      <c r="UAS1188" s="17"/>
      <c r="UAT1188" s="17"/>
      <c r="UAU1188" s="17"/>
      <c r="UAV1188" s="17"/>
      <c r="UAW1188" s="17"/>
      <c r="UAX1188" s="17"/>
      <c r="UAY1188" s="17"/>
      <c r="UAZ1188" s="17"/>
      <c r="UBA1188" s="17"/>
      <c r="UBB1188" s="17"/>
      <c r="UBC1188" s="17"/>
      <c r="UBD1188" s="17"/>
      <c r="UBE1188" s="17"/>
      <c r="UBF1188" s="17"/>
      <c r="UBG1188" s="17"/>
      <c r="UBH1188" s="17"/>
      <c r="UBI1188" s="17"/>
      <c r="UBJ1188" s="17"/>
      <c r="UBK1188" s="17"/>
      <c r="UBL1188" s="17"/>
      <c r="UBM1188" s="17"/>
      <c r="UBN1188" s="17"/>
      <c r="UBO1188" s="17"/>
      <c r="UBP1188" s="17"/>
      <c r="UBQ1188" s="17"/>
      <c r="UBR1188" s="17"/>
      <c r="UBS1188" s="17"/>
      <c r="UBT1188" s="17"/>
      <c r="UBU1188" s="17"/>
      <c r="UBV1188" s="17"/>
      <c r="UBW1188" s="17"/>
      <c r="UBX1188" s="17"/>
      <c r="UBY1188" s="17"/>
      <c r="UBZ1188" s="17"/>
      <c r="UCA1188" s="17"/>
      <c r="UCB1188" s="17"/>
      <c r="UCC1188" s="17"/>
      <c r="UCD1188" s="17"/>
      <c r="UCE1188" s="17"/>
      <c r="UCF1188" s="17"/>
      <c r="UCG1188" s="17"/>
      <c r="UCH1188" s="17"/>
      <c r="UCI1188" s="17"/>
      <c r="UCJ1188" s="17"/>
      <c r="UCK1188" s="17"/>
      <c r="UCL1188" s="17"/>
      <c r="UCM1188" s="17"/>
      <c r="UCN1188" s="17"/>
      <c r="UCO1188" s="17"/>
      <c r="UCP1188" s="17"/>
      <c r="UCQ1188" s="17"/>
      <c r="UCR1188" s="17"/>
      <c r="UCS1188" s="17"/>
      <c r="UCT1188" s="17"/>
      <c r="UCU1188" s="17"/>
      <c r="UCV1188" s="17"/>
      <c r="UCW1188" s="17"/>
      <c r="UCX1188" s="17"/>
      <c r="UCY1188" s="17"/>
      <c r="UCZ1188" s="17"/>
      <c r="UDA1188" s="17"/>
      <c r="UDB1188" s="17"/>
      <c r="UDC1188" s="17"/>
      <c r="UDD1188" s="17"/>
      <c r="UDE1188" s="17"/>
      <c r="UDF1188" s="17"/>
      <c r="UDG1188" s="17"/>
      <c r="UDH1188" s="17"/>
      <c r="UDI1188" s="17"/>
      <c r="UDJ1188" s="17"/>
      <c r="UDK1188" s="17"/>
      <c r="UDL1188" s="17"/>
      <c r="UDM1188" s="17"/>
      <c r="UDN1188" s="17"/>
      <c r="UDO1188" s="17"/>
      <c r="UDP1188" s="17"/>
      <c r="UDQ1188" s="17"/>
      <c r="UDR1188" s="17"/>
      <c r="UDS1188" s="17"/>
      <c r="UDT1188" s="17"/>
      <c r="UDU1188" s="17"/>
      <c r="UDV1188" s="17"/>
      <c r="UDW1188" s="17"/>
      <c r="UDX1188" s="17"/>
      <c r="UDY1188" s="17"/>
      <c r="UDZ1188" s="17"/>
      <c r="UEA1188" s="17"/>
      <c r="UEB1188" s="17"/>
      <c r="UEC1188" s="17"/>
      <c r="UED1188" s="17"/>
      <c r="UEE1188" s="17"/>
      <c r="UEF1188" s="17"/>
      <c r="UEG1188" s="17"/>
      <c r="UEH1188" s="17"/>
      <c r="UEI1188" s="17"/>
      <c r="UEJ1188" s="17"/>
      <c r="UEK1188" s="17"/>
      <c r="UEL1188" s="17"/>
      <c r="UEM1188" s="17"/>
      <c r="UEN1188" s="17"/>
      <c r="UEO1188" s="17"/>
      <c r="UEP1188" s="17"/>
      <c r="UEQ1188" s="17"/>
      <c r="UER1188" s="17"/>
      <c r="UES1188" s="17"/>
      <c r="UET1188" s="17"/>
      <c r="UEU1188" s="17"/>
      <c r="UEV1188" s="17"/>
      <c r="UEW1188" s="17"/>
      <c r="UEX1188" s="17"/>
      <c r="UEY1188" s="17"/>
      <c r="UEZ1188" s="17"/>
      <c r="UFA1188" s="17"/>
      <c r="UFB1188" s="17"/>
      <c r="UFC1188" s="17"/>
      <c r="UFD1188" s="17"/>
      <c r="UFE1188" s="17"/>
      <c r="UFF1188" s="17"/>
      <c r="UFG1188" s="17"/>
      <c r="UFH1188" s="17"/>
      <c r="UFI1188" s="17"/>
      <c r="UFJ1188" s="17"/>
      <c r="UFK1188" s="17"/>
      <c r="UFL1188" s="17"/>
      <c r="UFM1188" s="17"/>
      <c r="UFN1188" s="17"/>
      <c r="UFO1188" s="17"/>
      <c r="UFP1188" s="17"/>
      <c r="UFQ1188" s="17"/>
      <c r="UFR1188" s="17"/>
      <c r="UFS1188" s="17"/>
      <c r="UFT1188" s="17"/>
      <c r="UFU1188" s="17"/>
      <c r="UFV1188" s="17"/>
      <c r="UFW1188" s="17"/>
      <c r="UFX1188" s="17"/>
      <c r="UFY1188" s="17"/>
      <c r="UFZ1188" s="17"/>
      <c r="UGA1188" s="17"/>
      <c r="UGB1188" s="17"/>
      <c r="UGC1188" s="17"/>
      <c r="UGD1188" s="17"/>
      <c r="UGE1188" s="17"/>
      <c r="UGF1188" s="17"/>
      <c r="UGG1188" s="17"/>
      <c r="UGH1188" s="17"/>
      <c r="UGI1188" s="17"/>
      <c r="UGJ1188" s="17"/>
      <c r="UGK1188" s="17"/>
      <c r="UGL1188" s="17"/>
      <c r="UGM1188" s="17"/>
      <c r="UGN1188" s="17"/>
      <c r="UGO1188" s="17"/>
      <c r="UGP1188" s="17"/>
      <c r="UGQ1188" s="17"/>
      <c r="UGR1188" s="17"/>
      <c r="UGS1188" s="17"/>
      <c r="UGT1188" s="17"/>
      <c r="UGU1188" s="17"/>
      <c r="UGV1188" s="17"/>
      <c r="UGW1188" s="17"/>
      <c r="UGX1188" s="17"/>
      <c r="UGY1188" s="17"/>
      <c r="UGZ1188" s="17"/>
      <c r="UHA1188" s="17"/>
      <c r="UHB1188" s="17"/>
      <c r="UHC1188" s="17"/>
      <c r="UHD1188" s="17"/>
      <c r="UHE1188" s="17"/>
      <c r="UHF1188" s="17"/>
      <c r="UHG1188" s="17"/>
      <c r="UHH1188" s="17"/>
      <c r="UHI1188" s="17"/>
      <c r="UHJ1188" s="17"/>
      <c r="UHK1188" s="17"/>
      <c r="UHL1188" s="17"/>
      <c r="UHM1188" s="17"/>
      <c r="UHN1188" s="17"/>
      <c r="UHO1188" s="17"/>
      <c r="UHP1188" s="17"/>
      <c r="UHQ1188" s="17"/>
      <c r="UHR1188" s="17"/>
      <c r="UHS1188" s="17"/>
      <c r="UHT1188" s="17"/>
      <c r="UHU1188" s="17"/>
      <c r="UHV1188" s="17"/>
      <c r="UHW1188" s="17"/>
      <c r="UHX1188" s="17"/>
      <c r="UHY1188" s="17"/>
      <c r="UHZ1188" s="17"/>
      <c r="UIA1188" s="17"/>
      <c r="UIB1188" s="17"/>
      <c r="UIC1188" s="17"/>
      <c r="UID1188" s="17"/>
      <c r="UIE1188" s="17"/>
      <c r="UIF1188" s="17"/>
      <c r="UIG1188" s="17"/>
      <c r="UIH1188" s="17"/>
      <c r="UII1188" s="17"/>
      <c r="UIJ1188" s="17"/>
      <c r="UIK1188" s="17"/>
      <c r="UIL1188" s="17"/>
      <c r="UIM1188" s="17"/>
      <c r="UIN1188" s="17"/>
      <c r="UIO1188" s="17"/>
      <c r="UIP1188" s="17"/>
      <c r="UIQ1188" s="17"/>
      <c r="UIR1188" s="17"/>
      <c r="UIS1188" s="17"/>
      <c r="UIT1188" s="17"/>
      <c r="UIU1188" s="17"/>
      <c r="UIV1188" s="17"/>
      <c r="UIW1188" s="17"/>
      <c r="UIX1188" s="17"/>
      <c r="UIY1188" s="17"/>
      <c r="UIZ1188" s="17"/>
      <c r="UJA1188" s="17"/>
      <c r="UJB1188" s="17"/>
      <c r="UJC1188" s="17"/>
      <c r="UJD1188" s="17"/>
      <c r="UJE1188" s="17"/>
      <c r="UJF1188" s="17"/>
      <c r="UJG1188" s="17"/>
      <c r="UJH1188" s="17"/>
      <c r="UJI1188" s="17"/>
      <c r="UJJ1188" s="17"/>
      <c r="UJK1188" s="17"/>
      <c r="UJL1188" s="17"/>
      <c r="UJM1188" s="17"/>
      <c r="UJN1188" s="17"/>
      <c r="UJO1188" s="17"/>
      <c r="UJP1188" s="17"/>
      <c r="UJQ1188" s="17"/>
      <c r="UJR1188" s="17"/>
      <c r="UJS1188" s="17"/>
      <c r="UJT1188" s="17"/>
      <c r="UJU1188" s="17"/>
      <c r="UJV1188" s="17"/>
      <c r="UJW1188" s="17"/>
      <c r="UJX1188" s="17"/>
      <c r="UJY1188" s="17"/>
      <c r="UJZ1188" s="17"/>
      <c r="UKA1188" s="17"/>
      <c r="UKB1188" s="17"/>
      <c r="UKC1188" s="17"/>
      <c r="UKD1188" s="17"/>
      <c r="UKE1188" s="17"/>
      <c r="UKF1188" s="17"/>
      <c r="UKG1188" s="17"/>
      <c r="UKH1188" s="17"/>
      <c r="UKI1188" s="17"/>
      <c r="UKJ1188" s="17"/>
      <c r="UKK1188" s="17"/>
      <c r="UKL1188" s="17"/>
      <c r="UKM1188" s="17"/>
      <c r="UKN1188" s="17"/>
      <c r="UKO1188" s="17"/>
      <c r="UKP1188" s="17"/>
      <c r="UKQ1188" s="17"/>
      <c r="UKR1188" s="17"/>
      <c r="UKS1188" s="17"/>
      <c r="UKT1188" s="17"/>
      <c r="UKU1188" s="17"/>
      <c r="UKV1188" s="17"/>
      <c r="UKW1188" s="17"/>
      <c r="UKX1188" s="17"/>
      <c r="UKY1188" s="17"/>
      <c r="UKZ1188" s="17"/>
      <c r="ULA1188" s="17"/>
      <c r="ULB1188" s="17"/>
      <c r="ULC1188" s="17"/>
      <c r="ULD1188" s="17"/>
      <c r="ULE1188" s="17"/>
      <c r="ULF1188" s="17"/>
      <c r="ULG1188" s="17"/>
      <c r="ULH1188" s="17"/>
      <c r="ULI1188" s="17"/>
      <c r="ULJ1188" s="17"/>
      <c r="ULK1188" s="17"/>
      <c r="ULL1188" s="17"/>
      <c r="ULM1188" s="17"/>
      <c r="ULN1188" s="17"/>
      <c r="ULO1188" s="17"/>
      <c r="ULP1188" s="17"/>
      <c r="ULQ1188" s="17"/>
      <c r="ULR1188" s="17"/>
      <c r="ULS1188" s="17"/>
      <c r="ULT1188" s="17"/>
      <c r="ULU1188" s="17"/>
      <c r="ULV1188" s="17"/>
      <c r="ULW1188" s="17"/>
      <c r="ULX1188" s="17"/>
      <c r="ULY1188" s="17"/>
      <c r="ULZ1188" s="17"/>
      <c r="UMA1188" s="17"/>
      <c r="UMB1188" s="17"/>
      <c r="UMC1188" s="17"/>
      <c r="UMD1188" s="17"/>
      <c r="UME1188" s="17"/>
      <c r="UMF1188" s="17"/>
      <c r="UMG1188" s="17"/>
      <c r="UMH1188" s="17"/>
      <c r="UMI1188" s="17"/>
      <c r="UMJ1188" s="17"/>
      <c r="UMK1188" s="17"/>
      <c r="UML1188" s="17"/>
      <c r="UMM1188" s="17"/>
      <c r="UMN1188" s="17"/>
      <c r="UMO1188" s="17"/>
      <c r="UMP1188" s="17"/>
      <c r="UMQ1188" s="17"/>
      <c r="UMR1188" s="17"/>
      <c r="UMS1188" s="17"/>
      <c r="UMT1188" s="17"/>
      <c r="UMU1188" s="17"/>
      <c r="UMV1188" s="17"/>
      <c r="UMW1188" s="17"/>
      <c r="UMX1188" s="17"/>
      <c r="UMY1188" s="17"/>
      <c r="UMZ1188" s="17"/>
      <c r="UNA1188" s="17"/>
      <c r="UNB1188" s="17"/>
      <c r="UNC1188" s="17"/>
      <c r="UND1188" s="17"/>
      <c r="UNE1188" s="17"/>
      <c r="UNF1188" s="17"/>
      <c r="UNG1188" s="17"/>
      <c r="UNH1188" s="17"/>
      <c r="UNI1188" s="17"/>
      <c r="UNJ1188" s="17"/>
      <c r="UNK1188" s="17"/>
      <c r="UNL1188" s="17"/>
      <c r="UNM1188" s="17"/>
      <c r="UNN1188" s="17"/>
      <c r="UNO1188" s="17"/>
      <c r="UNP1188" s="17"/>
      <c r="UNQ1188" s="17"/>
      <c r="UNR1188" s="17"/>
      <c r="UNS1188" s="17"/>
      <c r="UNT1188" s="17"/>
      <c r="UNU1188" s="17"/>
      <c r="UNV1188" s="17"/>
      <c r="UNW1188" s="17"/>
      <c r="UNX1188" s="17"/>
      <c r="UNY1188" s="17"/>
      <c r="UNZ1188" s="17"/>
      <c r="UOA1188" s="17"/>
      <c r="UOB1188" s="17"/>
      <c r="UOC1188" s="17"/>
      <c r="UOD1188" s="17"/>
      <c r="UOE1188" s="17"/>
      <c r="UOF1188" s="17"/>
      <c r="UOG1188" s="17"/>
      <c r="UOH1188" s="17"/>
      <c r="UOI1188" s="17"/>
      <c r="UOJ1188" s="17"/>
      <c r="UOK1188" s="17"/>
      <c r="UOL1188" s="17"/>
      <c r="UOM1188" s="17"/>
      <c r="UON1188" s="17"/>
      <c r="UOO1188" s="17"/>
      <c r="UOP1188" s="17"/>
      <c r="UOQ1188" s="17"/>
      <c r="UOR1188" s="17"/>
      <c r="UOS1188" s="17"/>
      <c r="UOT1188" s="17"/>
      <c r="UOU1188" s="17"/>
      <c r="UOV1188" s="17"/>
      <c r="UOW1188" s="17"/>
      <c r="UOX1188" s="17"/>
      <c r="UOY1188" s="17"/>
      <c r="UOZ1188" s="17"/>
      <c r="UPA1188" s="17"/>
      <c r="UPB1188" s="17"/>
      <c r="UPC1188" s="17"/>
      <c r="UPD1188" s="17"/>
      <c r="UPE1188" s="17"/>
      <c r="UPF1188" s="17"/>
      <c r="UPG1188" s="17"/>
      <c r="UPH1188" s="17"/>
      <c r="UPI1188" s="17"/>
      <c r="UPJ1188" s="17"/>
      <c r="UPK1188" s="17"/>
      <c r="UPL1188" s="17"/>
      <c r="UPM1188" s="17"/>
      <c r="UPN1188" s="17"/>
      <c r="UPO1188" s="17"/>
      <c r="UPP1188" s="17"/>
      <c r="UPQ1188" s="17"/>
      <c r="UPR1188" s="17"/>
      <c r="UPS1188" s="17"/>
      <c r="UPT1188" s="17"/>
      <c r="UPU1188" s="17"/>
      <c r="UPV1188" s="17"/>
      <c r="UPW1188" s="17"/>
      <c r="UPX1188" s="17"/>
      <c r="UPY1188" s="17"/>
      <c r="UPZ1188" s="17"/>
      <c r="UQA1188" s="17"/>
      <c r="UQB1188" s="17"/>
      <c r="UQC1188" s="17"/>
      <c r="UQD1188" s="17"/>
      <c r="UQE1188" s="17"/>
      <c r="UQF1188" s="17"/>
      <c r="UQG1188" s="17"/>
      <c r="UQH1188" s="17"/>
      <c r="UQI1188" s="17"/>
      <c r="UQJ1188" s="17"/>
      <c r="UQK1188" s="17"/>
      <c r="UQL1188" s="17"/>
      <c r="UQM1188" s="17"/>
      <c r="UQN1188" s="17"/>
      <c r="UQO1188" s="17"/>
      <c r="UQP1188" s="17"/>
      <c r="UQQ1188" s="17"/>
      <c r="UQR1188" s="17"/>
      <c r="UQS1188" s="17"/>
      <c r="UQT1188" s="17"/>
      <c r="UQU1188" s="17"/>
      <c r="UQV1188" s="17"/>
      <c r="UQW1188" s="17"/>
      <c r="UQX1188" s="17"/>
      <c r="UQY1188" s="17"/>
      <c r="UQZ1188" s="17"/>
      <c r="URA1188" s="17"/>
      <c r="URB1188" s="17"/>
      <c r="URC1188" s="17"/>
      <c r="URD1188" s="17"/>
      <c r="URE1188" s="17"/>
      <c r="URF1188" s="17"/>
      <c r="URG1188" s="17"/>
      <c r="URH1188" s="17"/>
      <c r="URI1188" s="17"/>
      <c r="URJ1188" s="17"/>
      <c r="URK1188" s="17"/>
      <c r="URL1188" s="17"/>
      <c r="URM1188" s="17"/>
      <c r="URN1188" s="17"/>
      <c r="URO1188" s="17"/>
      <c r="URP1188" s="17"/>
      <c r="URQ1188" s="17"/>
      <c r="URR1188" s="17"/>
      <c r="URS1188" s="17"/>
      <c r="URT1188" s="17"/>
      <c r="URU1188" s="17"/>
      <c r="URV1188" s="17"/>
      <c r="URW1188" s="17"/>
      <c r="URX1188" s="17"/>
      <c r="URY1188" s="17"/>
      <c r="URZ1188" s="17"/>
      <c r="USA1188" s="17"/>
      <c r="USB1188" s="17"/>
      <c r="USC1188" s="17"/>
      <c r="USD1188" s="17"/>
      <c r="USE1188" s="17"/>
      <c r="USF1188" s="17"/>
      <c r="USG1188" s="17"/>
      <c r="USH1188" s="17"/>
      <c r="USI1188" s="17"/>
      <c r="USJ1188" s="17"/>
      <c r="USK1188" s="17"/>
      <c r="USL1188" s="17"/>
      <c r="USM1188" s="17"/>
      <c r="USN1188" s="17"/>
      <c r="USO1188" s="17"/>
      <c r="USP1188" s="17"/>
      <c r="USQ1188" s="17"/>
      <c r="USR1188" s="17"/>
      <c r="USS1188" s="17"/>
      <c r="UST1188" s="17"/>
      <c r="USU1188" s="17"/>
      <c r="USV1188" s="17"/>
      <c r="USW1188" s="17"/>
      <c r="USX1188" s="17"/>
      <c r="USY1188" s="17"/>
      <c r="USZ1188" s="17"/>
      <c r="UTA1188" s="17"/>
      <c r="UTB1188" s="17"/>
      <c r="UTC1188" s="17"/>
      <c r="UTD1188" s="17"/>
      <c r="UTE1188" s="17"/>
      <c r="UTF1188" s="17"/>
      <c r="UTG1188" s="17"/>
      <c r="UTH1188" s="17"/>
      <c r="UTI1188" s="17"/>
      <c r="UTJ1188" s="17"/>
      <c r="UTK1188" s="17"/>
      <c r="UTL1188" s="17"/>
      <c r="UTM1188" s="17"/>
      <c r="UTN1188" s="17"/>
      <c r="UTO1188" s="17"/>
      <c r="UTP1188" s="17"/>
      <c r="UTQ1188" s="17"/>
      <c r="UTR1188" s="17"/>
      <c r="UTS1188" s="17"/>
      <c r="UTT1188" s="17"/>
      <c r="UTU1188" s="17"/>
      <c r="UTV1188" s="17"/>
      <c r="UTW1188" s="17"/>
      <c r="UTX1188" s="17"/>
      <c r="UTY1188" s="17"/>
      <c r="UTZ1188" s="17"/>
      <c r="UUA1188" s="17"/>
      <c r="UUB1188" s="17"/>
      <c r="UUC1188" s="17"/>
      <c r="UUD1188" s="17"/>
      <c r="UUE1188" s="17"/>
      <c r="UUF1188" s="17"/>
      <c r="UUG1188" s="17"/>
      <c r="UUH1188" s="17"/>
      <c r="UUI1188" s="17"/>
      <c r="UUJ1188" s="17"/>
      <c r="UUK1188" s="17"/>
      <c r="UUL1188" s="17"/>
      <c r="UUM1188" s="17"/>
      <c r="UUN1188" s="17"/>
      <c r="UUO1188" s="17"/>
      <c r="UUP1188" s="17"/>
      <c r="UUQ1188" s="17"/>
      <c r="UUR1188" s="17"/>
      <c r="UUS1188" s="17"/>
      <c r="UUT1188" s="17"/>
      <c r="UUU1188" s="17"/>
      <c r="UUV1188" s="17"/>
      <c r="UUW1188" s="17"/>
      <c r="UUX1188" s="17"/>
      <c r="UUY1188" s="17"/>
      <c r="UUZ1188" s="17"/>
      <c r="UVA1188" s="17"/>
      <c r="UVB1188" s="17"/>
      <c r="UVC1188" s="17"/>
      <c r="UVD1188" s="17"/>
      <c r="UVE1188" s="17"/>
      <c r="UVF1188" s="17"/>
      <c r="UVG1188" s="17"/>
      <c r="UVH1188" s="17"/>
      <c r="UVI1188" s="17"/>
      <c r="UVJ1188" s="17"/>
      <c r="UVK1188" s="17"/>
      <c r="UVL1188" s="17"/>
      <c r="UVM1188" s="17"/>
      <c r="UVN1188" s="17"/>
      <c r="UVO1188" s="17"/>
      <c r="UVP1188" s="17"/>
      <c r="UVQ1188" s="17"/>
      <c r="UVR1188" s="17"/>
      <c r="UVS1188" s="17"/>
      <c r="UVT1188" s="17"/>
      <c r="UVU1188" s="17"/>
      <c r="UVV1188" s="17"/>
      <c r="UVW1188" s="17"/>
      <c r="UVX1188" s="17"/>
      <c r="UVY1188" s="17"/>
      <c r="UVZ1188" s="17"/>
      <c r="UWA1188" s="17"/>
      <c r="UWB1188" s="17"/>
      <c r="UWC1188" s="17"/>
      <c r="UWD1188" s="17"/>
      <c r="UWE1188" s="17"/>
      <c r="UWF1188" s="17"/>
      <c r="UWG1188" s="17"/>
      <c r="UWH1188" s="17"/>
      <c r="UWI1188" s="17"/>
      <c r="UWJ1188" s="17"/>
      <c r="UWK1188" s="17"/>
      <c r="UWL1188" s="17"/>
      <c r="UWM1188" s="17"/>
      <c r="UWN1188" s="17"/>
      <c r="UWO1188" s="17"/>
      <c r="UWP1188" s="17"/>
      <c r="UWQ1188" s="17"/>
      <c r="UWR1188" s="17"/>
      <c r="UWS1188" s="17"/>
      <c r="UWT1188" s="17"/>
      <c r="UWU1188" s="17"/>
      <c r="UWV1188" s="17"/>
      <c r="UWW1188" s="17"/>
      <c r="UWX1188" s="17"/>
      <c r="UWY1188" s="17"/>
      <c r="UWZ1188" s="17"/>
      <c r="UXA1188" s="17"/>
      <c r="UXB1188" s="17"/>
      <c r="UXC1188" s="17"/>
      <c r="UXD1188" s="17"/>
      <c r="UXE1188" s="17"/>
      <c r="UXF1188" s="17"/>
      <c r="UXG1188" s="17"/>
      <c r="UXH1188" s="17"/>
      <c r="UXI1188" s="17"/>
      <c r="UXJ1188" s="17"/>
      <c r="UXK1188" s="17"/>
      <c r="UXL1188" s="17"/>
      <c r="UXM1188" s="17"/>
      <c r="UXN1188" s="17"/>
      <c r="UXO1188" s="17"/>
      <c r="UXP1188" s="17"/>
      <c r="UXQ1188" s="17"/>
      <c r="UXR1188" s="17"/>
      <c r="UXS1188" s="17"/>
      <c r="UXT1188" s="17"/>
      <c r="UXU1188" s="17"/>
      <c r="UXV1188" s="17"/>
      <c r="UXW1188" s="17"/>
      <c r="UXX1188" s="17"/>
      <c r="UXY1188" s="17"/>
      <c r="UXZ1188" s="17"/>
      <c r="UYA1188" s="17"/>
      <c r="UYB1188" s="17"/>
      <c r="UYC1188" s="17"/>
      <c r="UYD1188" s="17"/>
      <c r="UYE1188" s="17"/>
      <c r="UYF1188" s="17"/>
      <c r="UYG1188" s="17"/>
      <c r="UYH1188" s="17"/>
      <c r="UYI1188" s="17"/>
      <c r="UYJ1188" s="17"/>
      <c r="UYK1188" s="17"/>
      <c r="UYL1188" s="17"/>
      <c r="UYM1188" s="17"/>
      <c r="UYN1188" s="17"/>
      <c r="UYO1188" s="17"/>
      <c r="UYP1188" s="17"/>
      <c r="UYQ1188" s="17"/>
      <c r="UYR1188" s="17"/>
      <c r="UYS1188" s="17"/>
      <c r="UYT1188" s="17"/>
      <c r="UYU1188" s="17"/>
      <c r="UYV1188" s="17"/>
      <c r="UYW1188" s="17"/>
      <c r="UYX1188" s="17"/>
      <c r="UYY1188" s="17"/>
      <c r="UYZ1188" s="17"/>
      <c r="UZA1188" s="17"/>
      <c r="UZB1188" s="17"/>
      <c r="UZC1188" s="17"/>
      <c r="UZD1188" s="17"/>
      <c r="UZE1188" s="17"/>
      <c r="UZF1188" s="17"/>
      <c r="UZG1188" s="17"/>
      <c r="UZH1188" s="17"/>
      <c r="UZI1188" s="17"/>
      <c r="UZJ1188" s="17"/>
      <c r="UZK1188" s="17"/>
      <c r="UZL1188" s="17"/>
      <c r="UZM1188" s="17"/>
      <c r="UZN1188" s="17"/>
      <c r="UZO1188" s="17"/>
      <c r="UZP1188" s="17"/>
      <c r="UZQ1188" s="17"/>
      <c r="UZR1188" s="17"/>
      <c r="UZS1188" s="17"/>
      <c r="UZT1188" s="17"/>
      <c r="UZU1188" s="17"/>
      <c r="UZV1188" s="17"/>
      <c r="UZW1188" s="17"/>
      <c r="UZX1188" s="17"/>
      <c r="UZY1188" s="17"/>
      <c r="UZZ1188" s="17"/>
      <c r="VAA1188" s="17"/>
      <c r="VAB1188" s="17"/>
      <c r="VAC1188" s="17"/>
      <c r="VAD1188" s="17"/>
      <c r="VAE1188" s="17"/>
      <c r="VAF1188" s="17"/>
      <c r="VAG1188" s="17"/>
      <c r="VAH1188" s="17"/>
      <c r="VAI1188" s="17"/>
      <c r="VAJ1188" s="17"/>
      <c r="VAK1188" s="17"/>
      <c r="VAL1188" s="17"/>
      <c r="VAM1188" s="17"/>
      <c r="VAN1188" s="17"/>
      <c r="VAO1188" s="17"/>
      <c r="VAP1188" s="17"/>
      <c r="VAQ1188" s="17"/>
      <c r="VAR1188" s="17"/>
      <c r="VAS1188" s="17"/>
      <c r="VAT1188" s="17"/>
      <c r="VAU1188" s="17"/>
      <c r="VAV1188" s="17"/>
      <c r="VAW1188" s="17"/>
      <c r="VAX1188" s="17"/>
      <c r="VAY1188" s="17"/>
      <c r="VAZ1188" s="17"/>
      <c r="VBA1188" s="17"/>
      <c r="VBB1188" s="17"/>
      <c r="VBC1188" s="17"/>
      <c r="VBD1188" s="17"/>
      <c r="VBE1188" s="17"/>
      <c r="VBF1188" s="17"/>
      <c r="VBG1188" s="17"/>
      <c r="VBH1188" s="17"/>
      <c r="VBI1188" s="17"/>
      <c r="VBJ1188" s="17"/>
      <c r="VBK1188" s="17"/>
      <c r="VBL1188" s="17"/>
      <c r="VBM1188" s="17"/>
      <c r="VBN1188" s="17"/>
      <c r="VBO1188" s="17"/>
      <c r="VBP1188" s="17"/>
      <c r="VBQ1188" s="17"/>
      <c r="VBR1188" s="17"/>
      <c r="VBS1188" s="17"/>
      <c r="VBT1188" s="17"/>
      <c r="VBU1188" s="17"/>
      <c r="VBV1188" s="17"/>
      <c r="VBW1188" s="17"/>
      <c r="VBX1188" s="17"/>
      <c r="VBY1188" s="17"/>
      <c r="VBZ1188" s="17"/>
      <c r="VCA1188" s="17"/>
      <c r="VCB1188" s="17"/>
      <c r="VCC1188" s="17"/>
      <c r="VCD1188" s="17"/>
      <c r="VCE1188" s="17"/>
      <c r="VCF1188" s="17"/>
      <c r="VCG1188" s="17"/>
      <c r="VCH1188" s="17"/>
      <c r="VCI1188" s="17"/>
      <c r="VCJ1188" s="17"/>
      <c r="VCK1188" s="17"/>
      <c r="VCL1188" s="17"/>
      <c r="VCM1188" s="17"/>
      <c r="VCN1188" s="17"/>
      <c r="VCO1188" s="17"/>
      <c r="VCP1188" s="17"/>
      <c r="VCQ1188" s="17"/>
      <c r="VCR1188" s="17"/>
      <c r="VCS1188" s="17"/>
      <c r="VCT1188" s="17"/>
      <c r="VCU1188" s="17"/>
      <c r="VCV1188" s="17"/>
      <c r="VCW1188" s="17"/>
      <c r="VCX1188" s="17"/>
      <c r="VCY1188" s="17"/>
      <c r="VCZ1188" s="17"/>
      <c r="VDA1188" s="17"/>
      <c r="VDB1188" s="17"/>
      <c r="VDC1188" s="17"/>
      <c r="VDD1188" s="17"/>
      <c r="VDE1188" s="17"/>
      <c r="VDF1188" s="17"/>
      <c r="VDG1188" s="17"/>
      <c r="VDH1188" s="17"/>
      <c r="VDI1188" s="17"/>
      <c r="VDJ1188" s="17"/>
      <c r="VDK1188" s="17"/>
      <c r="VDL1188" s="17"/>
      <c r="VDM1188" s="17"/>
      <c r="VDN1188" s="17"/>
      <c r="VDO1188" s="17"/>
      <c r="VDP1188" s="17"/>
      <c r="VDQ1188" s="17"/>
      <c r="VDR1188" s="17"/>
      <c r="VDS1188" s="17"/>
      <c r="VDT1188" s="17"/>
      <c r="VDU1188" s="17"/>
      <c r="VDV1188" s="17"/>
      <c r="VDW1188" s="17"/>
      <c r="VDX1188" s="17"/>
      <c r="VDY1188" s="17"/>
      <c r="VDZ1188" s="17"/>
      <c r="VEA1188" s="17"/>
      <c r="VEB1188" s="17"/>
      <c r="VEC1188" s="17"/>
      <c r="VED1188" s="17"/>
      <c r="VEE1188" s="17"/>
      <c r="VEF1188" s="17"/>
      <c r="VEG1188" s="17"/>
      <c r="VEH1188" s="17"/>
      <c r="VEI1188" s="17"/>
      <c r="VEJ1188" s="17"/>
      <c r="VEK1188" s="17"/>
      <c r="VEL1188" s="17"/>
      <c r="VEM1188" s="17"/>
      <c r="VEN1188" s="17"/>
      <c r="VEO1188" s="17"/>
      <c r="VEP1188" s="17"/>
      <c r="VEQ1188" s="17"/>
      <c r="VER1188" s="17"/>
      <c r="VES1188" s="17"/>
      <c r="VET1188" s="17"/>
      <c r="VEU1188" s="17"/>
      <c r="VEV1188" s="17"/>
      <c r="VEW1188" s="17"/>
      <c r="VEX1188" s="17"/>
      <c r="VEY1188" s="17"/>
      <c r="VEZ1188" s="17"/>
      <c r="VFA1188" s="17"/>
      <c r="VFB1188" s="17"/>
      <c r="VFC1188" s="17"/>
      <c r="VFD1188" s="17"/>
      <c r="VFE1188" s="17"/>
      <c r="VFF1188" s="17"/>
      <c r="VFG1188" s="17"/>
      <c r="VFH1188" s="17"/>
      <c r="VFI1188" s="17"/>
      <c r="VFJ1188" s="17"/>
      <c r="VFK1188" s="17"/>
      <c r="VFL1188" s="17"/>
      <c r="VFM1188" s="17"/>
      <c r="VFN1188" s="17"/>
      <c r="VFO1188" s="17"/>
      <c r="VFP1188" s="17"/>
      <c r="VFQ1188" s="17"/>
      <c r="VFR1188" s="17"/>
      <c r="VFS1188" s="17"/>
      <c r="VFT1188" s="17"/>
      <c r="VFU1188" s="17"/>
      <c r="VFV1188" s="17"/>
      <c r="VFW1188" s="17"/>
      <c r="VFX1188" s="17"/>
      <c r="VFY1188" s="17"/>
      <c r="VFZ1188" s="17"/>
      <c r="VGA1188" s="17"/>
      <c r="VGB1188" s="17"/>
      <c r="VGC1188" s="17"/>
      <c r="VGD1188" s="17"/>
      <c r="VGE1188" s="17"/>
      <c r="VGF1188" s="17"/>
      <c r="VGG1188" s="17"/>
      <c r="VGH1188" s="17"/>
      <c r="VGI1188" s="17"/>
      <c r="VGJ1188" s="17"/>
      <c r="VGK1188" s="17"/>
      <c r="VGL1188" s="17"/>
      <c r="VGM1188" s="17"/>
      <c r="VGN1188" s="17"/>
      <c r="VGO1188" s="17"/>
      <c r="VGP1188" s="17"/>
      <c r="VGQ1188" s="17"/>
      <c r="VGR1188" s="17"/>
      <c r="VGS1188" s="17"/>
      <c r="VGT1188" s="17"/>
      <c r="VGU1188" s="17"/>
      <c r="VGV1188" s="17"/>
      <c r="VGW1188" s="17"/>
      <c r="VGX1188" s="17"/>
      <c r="VGY1188" s="17"/>
      <c r="VGZ1188" s="17"/>
      <c r="VHA1188" s="17"/>
      <c r="VHB1188" s="17"/>
      <c r="VHC1188" s="17"/>
      <c r="VHD1188" s="17"/>
      <c r="VHE1188" s="17"/>
      <c r="VHF1188" s="17"/>
      <c r="VHG1188" s="17"/>
      <c r="VHH1188" s="17"/>
      <c r="VHI1188" s="17"/>
      <c r="VHJ1188" s="17"/>
      <c r="VHK1188" s="17"/>
      <c r="VHL1188" s="17"/>
      <c r="VHM1188" s="17"/>
      <c r="VHN1188" s="17"/>
      <c r="VHO1188" s="17"/>
      <c r="VHP1188" s="17"/>
      <c r="VHQ1188" s="17"/>
      <c r="VHR1188" s="17"/>
      <c r="VHS1188" s="17"/>
      <c r="VHT1188" s="17"/>
      <c r="VHU1188" s="17"/>
      <c r="VHV1188" s="17"/>
      <c r="VHW1188" s="17"/>
      <c r="VHX1188" s="17"/>
      <c r="VHY1188" s="17"/>
      <c r="VHZ1188" s="17"/>
      <c r="VIA1188" s="17"/>
      <c r="VIB1188" s="17"/>
      <c r="VIC1188" s="17"/>
      <c r="VID1188" s="17"/>
      <c r="VIE1188" s="17"/>
      <c r="VIF1188" s="17"/>
      <c r="VIG1188" s="17"/>
      <c r="VIH1188" s="17"/>
      <c r="VII1188" s="17"/>
      <c r="VIJ1188" s="17"/>
      <c r="VIK1188" s="17"/>
      <c r="VIL1188" s="17"/>
      <c r="VIM1188" s="17"/>
      <c r="VIN1188" s="17"/>
      <c r="VIO1188" s="17"/>
      <c r="VIP1188" s="17"/>
      <c r="VIQ1188" s="17"/>
      <c r="VIR1188" s="17"/>
      <c r="VIS1188" s="17"/>
      <c r="VIT1188" s="17"/>
      <c r="VIU1188" s="17"/>
      <c r="VIV1188" s="17"/>
      <c r="VIW1188" s="17"/>
      <c r="VIX1188" s="17"/>
      <c r="VIY1188" s="17"/>
      <c r="VIZ1188" s="17"/>
      <c r="VJA1188" s="17"/>
      <c r="VJB1188" s="17"/>
      <c r="VJC1188" s="17"/>
      <c r="VJD1188" s="17"/>
      <c r="VJE1188" s="17"/>
      <c r="VJF1188" s="17"/>
      <c r="VJG1188" s="17"/>
      <c r="VJH1188" s="17"/>
      <c r="VJI1188" s="17"/>
      <c r="VJJ1188" s="17"/>
      <c r="VJK1188" s="17"/>
      <c r="VJL1188" s="17"/>
      <c r="VJM1188" s="17"/>
      <c r="VJN1188" s="17"/>
      <c r="VJO1188" s="17"/>
      <c r="VJP1188" s="17"/>
      <c r="VJQ1188" s="17"/>
      <c r="VJR1188" s="17"/>
      <c r="VJS1188" s="17"/>
      <c r="VJT1188" s="17"/>
      <c r="VJU1188" s="17"/>
      <c r="VJV1188" s="17"/>
      <c r="VJW1188" s="17"/>
      <c r="VJX1188" s="17"/>
      <c r="VJY1188" s="17"/>
      <c r="VJZ1188" s="17"/>
      <c r="VKA1188" s="17"/>
      <c r="VKB1188" s="17"/>
      <c r="VKC1188" s="17"/>
      <c r="VKD1188" s="17"/>
      <c r="VKE1188" s="17"/>
      <c r="VKF1188" s="17"/>
      <c r="VKG1188" s="17"/>
      <c r="VKH1188" s="17"/>
      <c r="VKI1188" s="17"/>
      <c r="VKJ1188" s="17"/>
      <c r="VKK1188" s="17"/>
      <c r="VKL1188" s="17"/>
      <c r="VKM1188" s="17"/>
      <c r="VKN1188" s="17"/>
      <c r="VKO1188" s="17"/>
      <c r="VKP1188" s="17"/>
      <c r="VKQ1188" s="17"/>
      <c r="VKR1188" s="17"/>
      <c r="VKS1188" s="17"/>
      <c r="VKT1188" s="17"/>
      <c r="VKU1188" s="17"/>
      <c r="VKV1188" s="17"/>
      <c r="VKW1188" s="17"/>
      <c r="VKX1188" s="17"/>
      <c r="VKY1188" s="17"/>
      <c r="VKZ1188" s="17"/>
      <c r="VLA1188" s="17"/>
      <c r="VLB1188" s="17"/>
      <c r="VLC1188" s="17"/>
      <c r="VLD1188" s="17"/>
      <c r="VLE1188" s="17"/>
      <c r="VLF1188" s="17"/>
      <c r="VLG1188" s="17"/>
      <c r="VLH1188" s="17"/>
      <c r="VLI1188" s="17"/>
      <c r="VLJ1188" s="17"/>
      <c r="VLK1188" s="17"/>
      <c r="VLL1188" s="17"/>
      <c r="VLM1188" s="17"/>
      <c r="VLN1188" s="17"/>
      <c r="VLO1188" s="17"/>
      <c r="VLP1188" s="17"/>
      <c r="VLQ1188" s="17"/>
      <c r="VLR1188" s="17"/>
      <c r="VLS1188" s="17"/>
      <c r="VLT1188" s="17"/>
      <c r="VLU1188" s="17"/>
      <c r="VLV1188" s="17"/>
      <c r="VLW1188" s="17"/>
      <c r="VLX1188" s="17"/>
      <c r="VLY1188" s="17"/>
      <c r="VLZ1188" s="17"/>
      <c r="VMA1188" s="17"/>
      <c r="VMB1188" s="17"/>
      <c r="VMC1188" s="17"/>
      <c r="VMD1188" s="17"/>
      <c r="VME1188" s="17"/>
      <c r="VMF1188" s="17"/>
      <c r="VMG1188" s="17"/>
      <c r="VMH1188" s="17"/>
      <c r="VMI1188" s="17"/>
      <c r="VMJ1188" s="17"/>
      <c r="VMK1188" s="17"/>
      <c r="VML1188" s="17"/>
      <c r="VMM1188" s="17"/>
      <c r="VMN1188" s="17"/>
      <c r="VMO1188" s="17"/>
      <c r="VMP1188" s="17"/>
      <c r="VMQ1188" s="17"/>
      <c r="VMR1188" s="17"/>
      <c r="VMS1188" s="17"/>
      <c r="VMT1188" s="17"/>
      <c r="VMU1188" s="17"/>
      <c r="VMV1188" s="17"/>
      <c r="VMW1188" s="17"/>
      <c r="VMX1188" s="17"/>
      <c r="VMY1188" s="17"/>
      <c r="VMZ1188" s="17"/>
      <c r="VNA1188" s="17"/>
      <c r="VNB1188" s="17"/>
      <c r="VNC1188" s="17"/>
      <c r="VND1188" s="17"/>
      <c r="VNE1188" s="17"/>
      <c r="VNF1188" s="17"/>
      <c r="VNG1188" s="17"/>
      <c r="VNH1188" s="17"/>
      <c r="VNI1188" s="17"/>
      <c r="VNJ1188" s="17"/>
      <c r="VNK1188" s="17"/>
      <c r="VNL1188" s="17"/>
      <c r="VNM1188" s="17"/>
      <c r="VNN1188" s="17"/>
      <c r="VNO1188" s="17"/>
      <c r="VNP1188" s="17"/>
      <c r="VNQ1188" s="17"/>
      <c r="VNR1188" s="17"/>
      <c r="VNS1188" s="17"/>
      <c r="VNT1188" s="17"/>
      <c r="VNU1188" s="17"/>
      <c r="VNV1188" s="17"/>
      <c r="VNW1188" s="17"/>
      <c r="VNX1188" s="17"/>
      <c r="VNY1188" s="17"/>
      <c r="VNZ1188" s="17"/>
      <c r="VOA1188" s="17"/>
      <c r="VOB1188" s="17"/>
      <c r="VOC1188" s="17"/>
      <c r="VOD1188" s="17"/>
      <c r="VOE1188" s="17"/>
      <c r="VOF1188" s="17"/>
      <c r="VOG1188" s="17"/>
      <c r="VOH1188" s="17"/>
      <c r="VOI1188" s="17"/>
      <c r="VOJ1188" s="17"/>
      <c r="VOK1188" s="17"/>
      <c r="VOL1188" s="17"/>
      <c r="VOM1188" s="17"/>
      <c r="VON1188" s="17"/>
      <c r="VOO1188" s="17"/>
      <c r="VOP1188" s="17"/>
      <c r="VOQ1188" s="17"/>
      <c r="VOR1188" s="17"/>
      <c r="VOS1188" s="17"/>
      <c r="VOT1188" s="17"/>
      <c r="VOU1188" s="17"/>
      <c r="VOV1188" s="17"/>
      <c r="VOW1188" s="17"/>
      <c r="VOX1188" s="17"/>
      <c r="VOY1188" s="17"/>
      <c r="VOZ1188" s="17"/>
      <c r="VPA1188" s="17"/>
      <c r="VPB1188" s="17"/>
      <c r="VPC1188" s="17"/>
      <c r="VPD1188" s="17"/>
      <c r="VPE1188" s="17"/>
      <c r="VPF1188" s="17"/>
      <c r="VPG1188" s="17"/>
      <c r="VPH1188" s="17"/>
      <c r="VPI1188" s="17"/>
      <c r="VPJ1188" s="17"/>
      <c r="VPK1188" s="17"/>
      <c r="VPL1188" s="17"/>
      <c r="VPM1188" s="17"/>
      <c r="VPN1188" s="17"/>
      <c r="VPO1188" s="17"/>
      <c r="VPP1188" s="17"/>
      <c r="VPQ1188" s="17"/>
      <c r="VPR1188" s="17"/>
      <c r="VPS1188" s="17"/>
      <c r="VPT1188" s="17"/>
      <c r="VPU1188" s="17"/>
      <c r="VPV1188" s="17"/>
      <c r="VPW1188" s="17"/>
      <c r="VPX1188" s="17"/>
      <c r="VPY1188" s="17"/>
      <c r="VPZ1188" s="17"/>
      <c r="VQA1188" s="17"/>
      <c r="VQB1188" s="17"/>
      <c r="VQC1188" s="17"/>
      <c r="VQD1188" s="17"/>
      <c r="VQE1188" s="17"/>
      <c r="VQF1188" s="17"/>
      <c r="VQG1188" s="17"/>
      <c r="VQH1188" s="17"/>
      <c r="VQI1188" s="17"/>
      <c r="VQJ1188" s="17"/>
      <c r="VQK1188" s="17"/>
      <c r="VQL1188" s="17"/>
      <c r="VQM1188" s="17"/>
      <c r="VQN1188" s="17"/>
      <c r="VQO1188" s="17"/>
      <c r="VQP1188" s="17"/>
      <c r="VQQ1188" s="17"/>
      <c r="VQR1188" s="17"/>
      <c r="VQS1188" s="17"/>
      <c r="VQT1188" s="17"/>
      <c r="VQU1188" s="17"/>
      <c r="VQV1188" s="17"/>
      <c r="VQW1188" s="17"/>
      <c r="VQX1188" s="17"/>
      <c r="VQY1188" s="17"/>
      <c r="VQZ1188" s="17"/>
      <c r="VRA1188" s="17"/>
      <c r="VRB1188" s="17"/>
      <c r="VRC1188" s="17"/>
      <c r="VRD1188" s="17"/>
      <c r="VRE1188" s="17"/>
      <c r="VRF1188" s="17"/>
      <c r="VRG1188" s="17"/>
      <c r="VRH1188" s="17"/>
      <c r="VRI1188" s="17"/>
      <c r="VRJ1188" s="17"/>
      <c r="VRK1188" s="17"/>
      <c r="VRL1188" s="17"/>
      <c r="VRM1188" s="17"/>
      <c r="VRN1188" s="17"/>
      <c r="VRO1188" s="17"/>
      <c r="VRP1188" s="17"/>
      <c r="VRQ1188" s="17"/>
      <c r="VRR1188" s="17"/>
      <c r="VRS1188" s="17"/>
      <c r="VRT1188" s="17"/>
      <c r="VRU1188" s="17"/>
      <c r="VRV1188" s="17"/>
      <c r="VRW1188" s="17"/>
      <c r="VRX1188" s="17"/>
      <c r="VRY1188" s="17"/>
      <c r="VRZ1188" s="17"/>
      <c r="VSA1188" s="17"/>
      <c r="VSB1188" s="17"/>
      <c r="VSC1188" s="17"/>
      <c r="VSD1188" s="17"/>
      <c r="VSE1188" s="17"/>
      <c r="VSF1188" s="17"/>
      <c r="VSG1188" s="17"/>
      <c r="VSH1188" s="17"/>
      <c r="VSI1188" s="17"/>
      <c r="VSJ1188" s="17"/>
      <c r="VSK1188" s="17"/>
      <c r="VSL1188" s="17"/>
      <c r="VSM1188" s="17"/>
      <c r="VSN1188" s="17"/>
      <c r="VSO1188" s="17"/>
      <c r="VSP1188" s="17"/>
      <c r="VSQ1188" s="17"/>
      <c r="VSR1188" s="17"/>
      <c r="VSS1188" s="17"/>
      <c r="VST1188" s="17"/>
      <c r="VSU1188" s="17"/>
      <c r="VSV1188" s="17"/>
      <c r="VSW1188" s="17"/>
      <c r="VSX1188" s="17"/>
      <c r="VSY1188" s="17"/>
      <c r="VSZ1188" s="17"/>
      <c r="VTA1188" s="17"/>
      <c r="VTB1188" s="17"/>
      <c r="VTC1188" s="17"/>
      <c r="VTD1188" s="17"/>
      <c r="VTE1188" s="17"/>
      <c r="VTF1188" s="17"/>
      <c r="VTG1188" s="17"/>
      <c r="VTH1188" s="17"/>
      <c r="VTI1188" s="17"/>
      <c r="VTJ1188" s="17"/>
      <c r="VTK1188" s="17"/>
      <c r="VTL1188" s="17"/>
      <c r="VTM1188" s="17"/>
      <c r="VTN1188" s="17"/>
      <c r="VTO1188" s="17"/>
      <c r="VTP1188" s="17"/>
      <c r="VTQ1188" s="17"/>
      <c r="VTR1188" s="17"/>
      <c r="VTS1188" s="17"/>
      <c r="VTT1188" s="17"/>
      <c r="VTU1188" s="17"/>
      <c r="VTV1188" s="17"/>
      <c r="VTW1188" s="17"/>
      <c r="VTX1188" s="17"/>
      <c r="VTY1188" s="17"/>
      <c r="VTZ1188" s="17"/>
      <c r="VUA1188" s="17"/>
      <c r="VUB1188" s="17"/>
      <c r="VUC1188" s="17"/>
      <c r="VUD1188" s="17"/>
      <c r="VUE1188" s="17"/>
      <c r="VUF1188" s="17"/>
      <c r="VUG1188" s="17"/>
      <c r="VUH1188" s="17"/>
      <c r="VUI1188" s="17"/>
      <c r="VUJ1188" s="17"/>
      <c r="VUK1188" s="17"/>
      <c r="VUL1188" s="17"/>
      <c r="VUM1188" s="17"/>
      <c r="VUN1188" s="17"/>
      <c r="VUO1188" s="17"/>
      <c r="VUP1188" s="17"/>
      <c r="VUQ1188" s="17"/>
      <c r="VUR1188" s="17"/>
      <c r="VUS1188" s="17"/>
      <c r="VUT1188" s="17"/>
      <c r="VUU1188" s="17"/>
      <c r="VUV1188" s="17"/>
      <c r="VUW1188" s="17"/>
      <c r="VUX1188" s="17"/>
      <c r="VUY1188" s="17"/>
      <c r="VUZ1188" s="17"/>
      <c r="VVA1188" s="17"/>
      <c r="VVB1188" s="17"/>
      <c r="VVC1188" s="17"/>
      <c r="VVD1188" s="17"/>
      <c r="VVE1188" s="17"/>
      <c r="VVF1188" s="17"/>
      <c r="VVG1188" s="17"/>
      <c r="VVH1188" s="17"/>
      <c r="VVI1188" s="17"/>
      <c r="VVJ1188" s="17"/>
      <c r="VVK1188" s="17"/>
      <c r="VVL1188" s="17"/>
      <c r="VVM1188" s="17"/>
      <c r="VVN1188" s="17"/>
      <c r="VVO1188" s="17"/>
      <c r="VVP1188" s="17"/>
      <c r="VVQ1188" s="17"/>
      <c r="VVR1188" s="17"/>
      <c r="VVS1188" s="17"/>
      <c r="VVT1188" s="17"/>
      <c r="VVU1188" s="17"/>
      <c r="VVV1188" s="17"/>
      <c r="VVW1188" s="17"/>
      <c r="VVX1188" s="17"/>
      <c r="VVY1188" s="17"/>
      <c r="VVZ1188" s="17"/>
      <c r="VWA1188" s="17"/>
      <c r="VWB1188" s="17"/>
      <c r="VWC1188" s="17"/>
      <c r="VWD1188" s="17"/>
      <c r="VWE1188" s="17"/>
      <c r="VWF1188" s="17"/>
      <c r="VWG1188" s="17"/>
      <c r="VWH1188" s="17"/>
      <c r="VWI1188" s="17"/>
      <c r="VWJ1188" s="17"/>
      <c r="VWK1188" s="17"/>
      <c r="VWL1188" s="17"/>
      <c r="VWM1188" s="17"/>
      <c r="VWN1188" s="17"/>
      <c r="VWO1188" s="17"/>
      <c r="VWP1188" s="17"/>
      <c r="VWQ1188" s="17"/>
      <c r="VWR1188" s="17"/>
      <c r="VWS1188" s="17"/>
      <c r="VWT1188" s="17"/>
      <c r="VWU1188" s="17"/>
      <c r="VWV1188" s="17"/>
      <c r="VWW1188" s="17"/>
      <c r="VWX1188" s="17"/>
      <c r="VWY1188" s="17"/>
      <c r="VWZ1188" s="17"/>
      <c r="VXA1188" s="17"/>
      <c r="VXB1188" s="17"/>
      <c r="VXC1188" s="17"/>
      <c r="VXD1188" s="17"/>
      <c r="VXE1188" s="17"/>
      <c r="VXF1188" s="17"/>
      <c r="VXG1188" s="17"/>
      <c r="VXH1188" s="17"/>
      <c r="VXI1188" s="17"/>
      <c r="VXJ1188" s="17"/>
      <c r="VXK1188" s="17"/>
      <c r="VXL1188" s="17"/>
      <c r="VXM1188" s="17"/>
      <c r="VXN1188" s="17"/>
      <c r="VXO1188" s="17"/>
      <c r="VXP1188" s="17"/>
      <c r="VXQ1188" s="17"/>
      <c r="VXR1188" s="17"/>
      <c r="VXS1188" s="17"/>
      <c r="VXT1188" s="17"/>
      <c r="VXU1188" s="17"/>
      <c r="VXV1188" s="17"/>
      <c r="VXW1188" s="17"/>
      <c r="VXX1188" s="17"/>
      <c r="VXY1188" s="17"/>
      <c r="VXZ1188" s="17"/>
      <c r="VYA1188" s="17"/>
      <c r="VYB1188" s="17"/>
      <c r="VYC1188" s="17"/>
      <c r="VYD1188" s="17"/>
      <c r="VYE1188" s="17"/>
      <c r="VYF1188" s="17"/>
      <c r="VYG1188" s="17"/>
      <c r="VYH1188" s="17"/>
      <c r="VYI1188" s="17"/>
      <c r="VYJ1188" s="17"/>
      <c r="VYK1188" s="17"/>
      <c r="VYL1188" s="17"/>
      <c r="VYM1188" s="17"/>
      <c r="VYN1188" s="17"/>
      <c r="VYO1188" s="17"/>
      <c r="VYP1188" s="17"/>
      <c r="VYQ1188" s="17"/>
      <c r="VYR1188" s="17"/>
      <c r="VYS1188" s="17"/>
      <c r="VYT1188" s="17"/>
      <c r="VYU1188" s="17"/>
      <c r="VYV1188" s="17"/>
      <c r="VYW1188" s="17"/>
      <c r="VYX1188" s="17"/>
      <c r="VYY1188" s="17"/>
      <c r="VYZ1188" s="17"/>
      <c r="VZA1188" s="17"/>
      <c r="VZB1188" s="17"/>
      <c r="VZC1188" s="17"/>
      <c r="VZD1188" s="17"/>
      <c r="VZE1188" s="17"/>
      <c r="VZF1188" s="17"/>
      <c r="VZG1188" s="17"/>
      <c r="VZH1188" s="17"/>
      <c r="VZI1188" s="17"/>
      <c r="VZJ1188" s="17"/>
      <c r="VZK1188" s="17"/>
      <c r="VZL1188" s="17"/>
      <c r="VZM1188" s="17"/>
      <c r="VZN1188" s="17"/>
      <c r="VZO1188" s="17"/>
      <c r="VZP1188" s="17"/>
      <c r="VZQ1188" s="17"/>
      <c r="VZR1188" s="17"/>
      <c r="VZS1188" s="17"/>
      <c r="VZT1188" s="17"/>
      <c r="VZU1188" s="17"/>
      <c r="VZV1188" s="17"/>
      <c r="VZW1188" s="17"/>
      <c r="VZX1188" s="17"/>
      <c r="VZY1188" s="17"/>
      <c r="VZZ1188" s="17"/>
      <c r="WAA1188" s="17"/>
      <c r="WAB1188" s="17"/>
      <c r="WAC1188" s="17"/>
      <c r="WAD1188" s="17"/>
      <c r="WAE1188" s="17"/>
      <c r="WAF1188" s="17"/>
      <c r="WAG1188" s="17"/>
      <c r="WAH1188" s="17"/>
      <c r="WAI1188" s="17"/>
      <c r="WAJ1188" s="17"/>
      <c r="WAK1188" s="17"/>
      <c r="WAL1188" s="17"/>
      <c r="WAM1188" s="17"/>
      <c r="WAN1188" s="17"/>
      <c r="WAO1188" s="17"/>
      <c r="WAP1188" s="17"/>
      <c r="WAQ1188" s="17"/>
      <c r="WAR1188" s="17"/>
      <c r="WAS1188" s="17"/>
      <c r="WAT1188" s="17"/>
      <c r="WAU1188" s="17"/>
      <c r="WAV1188" s="17"/>
      <c r="WAW1188" s="17"/>
      <c r="WAX1188" s="17"/>
      <c r="WAY1188" s="17"/>
      <c r="WAZ1188" s="17"/>
      <c r="WBA1188" s="17"/>
      <c r="WBB1188" s="17"/>
      <c r="WBC1188" s="17"/>
      <c r="WBD1188" s="17"/>
      <c r="WBE1188" s="17"/>
      <c r="WBF1188" s="17"/>
      <c r="WBG1188" s="17"/>
      <c r="WBH1188" s="17"/>
      <c r="WBI1188" s="17"/>
      <c r="WBJ1188" s="17"/>
      <c r="WBK1188" s="17"/>
      <c r="WBL1188" s="17"/>
      <c r="WBM1188" s="17"/>
      <c r="WBN1188" s="17"/>
      <c r="WBO1188" s="17"/>
      <c r="WBP1188" s="17"/>
      <c r="WBQ1188" s="17"/>
      <c r="WBR1188" s="17"/>
      <c r="WBS1188" s="17"/>
      <c r="WBT1188" s="17"/>
      <c r="WBU1188" s="17"/>
      <c r="WBV1188" s="17"/>
      <c r="WBW1188" s="17"/>
      <c r="WBX1188" s="17"/>
      <c r="WBY1188" s="17"/>
      <c r="WBZ1188" s="17"/>
      <c r="WCA1188" s="17"/>
      <c r="WCB1188" s="17"/>
      <c r="WCC1188" s="17"/>
      <c r="WCD1188" s="17"/>
      <c r="WCE1188" s="17"/>
      <c r="WCF1188" s="17"/>
      <c r="WCG1188" s="17"/>
      <c r="WCH1188" s="17"/>
      <c r="WCI1188" s="17"/>
      <c r="WCJ1188" s="17"/>
      <c r="WCK1188" s="17"/>
      <c r="WCL1188" s="17"/>
      <c r="WCM1188" s="17"/>
      <c r="WCN1188" s="17"/>
      <c r="WCO1188" s="17"/>
      <c r="WCP1188" s="17"/>
      <c r="WCQ1188" s="17"/>
      <c r="WCR1188" s="17"/>
      <c r="WCS1188" s="17"/>
      <c r="WCT1188" s="17"/>
      <c r="WCU1188" s="17"/>
      <c r="WCV1188" s="17"/>
      <c r="WCW1188" s="17"/>
      <c r="WCX1188" s="17"/>
      <c r="WCY1188" s="17"/>
      <c r="WCZ1188" s="17"/>
      <c r="WDA1188" s="17"/>
      <c r="WDB1188" s="17"/>
      <c r="WDC1188" s="17"/>
      <c r="WDD1188" s="17"/>
      <c r="WDE1188" s="17"/>
      <c r="WDF1188" s="17"/>
      <c r="WDG1188" s="17"/>
      <c r="WDH1188" s="17"/>
      <c r="WDI1188" s="17"/>
      <c r="WDJ1188" s="17"/>
      <c r="WDK1188" s="17"/>
      <c r="WDL1188" s="17"/>
      <c r="WDM1188" s="17"/>
      <c r="WDN1188" s="17"/>
      <c r="WDO1188" s="17"/>
      <c r="WDP1188" s="17"/>
      <c r="WDQ1188" s="17"/>
      <c r="WDR1188" s="17"/>
      <c r="WDS1188" s="17"/>
      <c r="WDT1188" s="17"/>
      <c r="WDU1188" s="17"/>
      <c r="WDV1188" s="17"/>
      <c r="WDW1188" s="17"/>
      <c r="WDX1188" s="17"/>
      <c r="WDY1188" s="17"/>
      <c r="WDZ1188" s="17"/>
      <c r="WEA1188" s="17"/>
      <c r="WEB1188" s="17"/>
      <c r="WEC1188" s="17"/>
      <c r="WED1188" s="17"/>
      <c r="WEE1188" s="17"/>
      <c r="WEF1188" s="17"/>
      <c r="WEG1188" s="17"/>
      <c r="WEH1188" s="17"/>
      <c r="WEI1188" s="17"/>
      <c r="WEJ1188" s="17"/>
      <c r="WEK1188" s="17"/>
      <c r="WEL1188" s="17"/>
      <c r="WEM1188" s="17"/>
      <c r="WEN1188" s="17"/>
      <c r="WEO1188" s="17"/>
      <c r="WEP1188" s="17"/>
      <c r="WEQ1188" s="17"/>
      <c r="WER1188" s="17"/>
      <c r="WES1188" s="17"/>
      <c r="WET1188" s="17"/>
      <c r="WEU1188" s="17"/>
      <c r="WEV1188" s="17"/>
      <c r="WEW1188" s="17"/>
      <c r="WEX1188" s="17"/>
      <c r="WEY1188" s="17"/>
      <c r="WEZ1188" s="17"/>
      <c r="WFA1188" s="17"/>
      <c r="WFB1188" s="17"/>
      <c r="WFC1188" s="17"/>
      <c r="WFD1188" s="17"/>
      <c r="WFE1188" s="17"/>
      <c r="WFF1188" s="17"/>
      <c r="WFG1188" s="17"/>
      <c r="WFH1188" s="17"/>
      <c r="WFI1188" s="17"/>
      <c r="WFJ1188" s="17"/>
      <c r="WFK1188" s="17"/>
      <c r="WFL1188" s="17"/>
      <c r="WFM1188" s="17"/>
      <c r="WFN1188" s="17"/>
      <c r="WFO1188" s="17"/>
      <c r="WFP1188" s="17"/>
      <c r="WFQ1188" s="17"/>
      <c r="WFR1188" s="17"/>
      <c r="WFS1188" s="17"/>
      <c r="WFT1188" s="17"/>
      <c r="WFU1188" s="17"/>
      <c r="WFV1188" s="17"/>
      <c r="WFW1188" s="17"/>
      <c r="WFX1188" s="17"/>
      <c r="WFY1188" s="17"/>
      <c r="WFZ1188" s="17"/>
      <c r="WGA1188" s="17"/>
      <c r="WGB1188" s="17"/>
      <c r="WGC1188" s="17"/>
      <c r="WGD1188" s="17"/>
      <c r="WGE1188" s="17"/>
      <c r="WGF1188" s="17"/>
      <c r="WGG1188" s="17"/>
      <c r="WGH1188" s="17"/>
      <c r="WGI1188" s="17"/>
      <c r="WGJ1188" s="17"/>
      <c r="WGK1188" s="17"/>
      <c r="WGL1188" s="17"/>
      <c r="WGM1188" s="17"/>
      <c r="WGN1188" s="17"/>
      <c r="WGO1188" s="17"/>
      <c r="WGP1188" s="17"/>
      <c r="WGQ1188" s="17"/>
      <c r="WGR1188" s="17"/>
      <c r="WGS1188" s="17"/>
      <c r="WGT1188" s="17"/>
      <c r="WGU1188" s="17"/>
      <c r="WGV1188" s="17"/>
      <c r="WGW1188" s="17"/>
      <c r="WGX1188" s="17"/>
      <c r="WGY1188" s="17"/>
      <c r="WGZ1188" s="17"/>
      <c r="WHA1188" s="17"/>
      <c r="WHB1188" s="17"/>
      <c r="WHC1188" s="17"/>
      <c r="WHD1188" s="17"/>
      <c r="WHE1188" s="17"/>
      <c r="WHF1188" s="17"/>
      <c r="WHG1188" s="17"/>
      <c r="WHH1188" s="17"/>
      <c r="WHI1188" s="17"/>
      <c r="WHJ1188" s="17"/>
      <c r="WHK1188" s="17"/>
      <c r="WHL1188" s="17"/>
      <c r="WHM1188" s="17"/>
      <c r="WHN1188" s="17"/>
      <c r="WHO1188" s="17"/>
      <c r="WHP1188" s="17"/>
      <c r="WHQ1188" s="17"/>
      <c r="WHR1188" s="17"/>
      <c r="WHS1188" s="17"/>
      <c r="WHT1188" s="17"/>
      <c r="WHU1188" s="17"/>
      <c r="WHV1188" s="17"/>
      <c r="WHW1188" s="17"/>
      <c r="WHX1188" s="17"/>
      <c r="WHY1188" s="17"/>
      <c r="WHZ1188" s="17"/>
      <c r="WIA1188" s="17"/>
      <c r="WIB1188" s="17"/>
      <c r="WIC1188" s="17"/>
      <c r="WID1188" s="17"/>
      <c r="WIE1188" s="17"/>
      <c r="WIF1188" s="17"/>
      <c r="WIG1188" s="17"/>
      <c r="WIH1188" s="17"/>
      <c r="WII1188" s="17"/>
      <c r="WIJ1188" s="17"/>
      <c r="WIK1188" s="17"/>
      <c r="WIL1188" s="17"/>
      <c r="WIM1188" s="17"/>
      <c r="WIN1188" s="17"/>
      <c r="WIO1188" s="17"/>
      <c r="WIP1188" s="17"/>
      <c r="WIQ1188" s="17"/>
      <c r="WIR1188" s="17"/>
      <c r="WIS1188" s="17"/>
      <c r="WIT1188" s="17"/>
      <c r="WIU1188" s="17"/>
      <c r="WIV1188" s="17"/>
      <c r="WIW1188" s="17"/>
      <c r="WIX1188" s="17"/>
      <c r="WIY1188" s="17"/>
      <c r="WIZ1188" s="17"/>
      <c r="WJA1188" s="17"/>
      <c r="WJB1188" s="17"/>
      <c r="WJC1188" s="17"/>
      <c r="WJD1188" s="17"/>
      <c r="WJE1188" s="17"/>
      <c r="WJF1188" s="17"/>
      <c r="WJG1188" s="17"/>
      <c r="WJH1188" s="17"/>
      <c r="WJI1188" s="17"/>
      <c r="WJJ1188" s="17"/>
      <c r="WJK1188" s="17"/>
      <c r="WJL1188" s="17"/>
      <c r="WJM1188" s="17"/>
      <c r="WJN1188" s="17"/>
      <c r="WJO1188" s="17"/>
      <c r="WJP1188" s="17"/>
      <c r="WJQ1188" s="17"/>
      <c r="WJR1188" s="17"/>
      <c r="WJS1188" s="17"/>
      <c r="WJT1188" s="17"/>
      <c r="WJU1188" s="17"/>
      <c r="WJV1188" s="17"/>
      <c r="WJW1188" s="17"/>
      <c r="WJX1188" s="17"/>
      <c r="WJY1188" s="17"/>
      <c r="WJZ1188" s="17"/>
      <c r="WKA1188" s="17"/>
      <c r="WKB1188" s="17"/>
      <c r="WKC1188" s="17"/>
      <c r="WKD1188" s="17"/>
      <c r="WKE1188" s="17"/>
      <c r="WKF1188" s="17"/>
      <c r="WKG1188" s="17"/>
      <c r="WKH1188" s="17"/>
      <c r="WKI1188" s="17"/>
      <c r="WKJ1188" s="17"/>
      <c r="WKK1188" s="17"/>
      <c r="WKL1188" s="17"/>
      <c r="WKM1188" s="17"/>
      <c r="WKN1188" s="17"/>
      <c r="WKO1188" s="17"/>
      <c r="WKP1188" s="17"/>
      <c r="WKQ1188" s="17"/>
      <c r="WKR1188" s="17"/>
      <c r="WKS1188" s="17"/>
      <c r="WKT1188" s="17"/>
      <c r="WKU1188" s="17"/>
      <c r="WKV1188" s="17"/>
      <c r="WKW1188" s="17"/>
      <c r="WKX1188" s="17"/>
      <c r="WKY1188" s="17"/>
      <c r="WKZ1188" s="17"/>
      <c r="WLA1188" s="17"/>
      <c r="WLB1188" s="17"/>
      <c r="WLC1188" s="17"/>
      <c r="WLD1188" s="17"/>
      <c r="WLE1188" s="17"/>
      <c r="WLF1188" s="17"/>
      <c r="WLG1188" s="17"/>
      <c r="WLH1188" s="17"/>
      <c r="WLI1188" s="17"/>
      <c r="WLJ1188" s="17"/>
      <c r="WLK1188" s="17"/>
      <c r="WLL1188" s="17"/>
      <c r="WLM1188" s="17"/>
      <c r="WLN1188" s="17"/>
      <c r="WLO1188" s="17"/>
      <c r="WLP1188" s="17"/>
      <c r="WLQ1188" s="17"/>
      <c r="WLR1188" s="17"/>
      <c r="WLS1188" s="17"/>
      <c r="WLT1188" s="17"/>
      <c r="WLU1188" s="17"/>
      <c r="WLV1188" s="17"/>
      <c r="WLW1188" s="17"/>
      <c r="WLX1188" s="17"/>
      <c r="WLY1188" s="17"/>
      <c r="WLZ1188" s="17"/>
      <c r="WMA1188" s="17"/>
      <c r="WMB1188" s="17"/>
      <c r="WMC1188" s="17"/>
      <c r="WMD1188" s="17"/>
      <c r="WME1188" s="17"/>
      <c r="WMF1188" s="17"/>
      <c r="WMG1188" s="17"/>
      <c r="WMH1188" s="17"/>
      <c r="WMI1188" s="17"/>
      <c r="WMJ1188" s="17"/>
      <c r="WMK1188" s="17"/>
      <c r="WML1188" s="17"/>
      <c r="WMM1188" s="17"/>
      <c r="WMN1188" s="17"/>
      <c r="WMO1188" s="17"/>
      <c r="WMP1188" s="17"/>
      <c r="WMQ1188" s="17"/>
      <c r="WMR1188" s="17"/>
      <c r="WMS1188" s="17"/>
      <c r="WMT1188" s="17"/>
      <c r="WMU1188" s="17"/>
      <c r="WMV1188" s="17"/>
      <c r="WMW1188" s="17"/>
      <c r="WMX1188" s="17"/>
      <c r="WMY1188" s="17"/>
      <c r="WMZ1188" s="17"/>
      <c r="WNA1188" s="17"/>
      <c r="WNB1188" s="17"/>
      <c r="WNC1188" s="17"/>
      <c r="WND1188" s="17"/>
      <c r="WNE1188" s="17"/>
      <c r="WNF1188" s="17"/>
      <c r="WNG1188" s="17"/>
      <c r="WNH1188" s="17"/>
      <c r="WNI1188" s="17"/>
      <c r="WNJ1188" s="17"/>
      <c r="WNK1188" s="17"/>
      <c r="WNL1188" s="17"/>
      <c r="WNM1188" s="17"/>
      <c r="WNN1188" s="17"/>
      <c r="WNO1188" s="17"/>
      <c r="WNP1188" s="17"/>
      <c r="WNQ1188" s="17"/>
      <c r="WNR1188" s="17"/>
      <c r="WNS1188" s="17"/>
      <c r="WNT1188" s="17"/>
      <c r="WNU1188" s="17"/>
      <c r="WNV1188" s="17"/>
      <c r="WNW1188" s="17"/>
      <c r="WNX1188" s="17"/>
      <c r="WNY1188" s="17"/>
      <c r="WNZ1188" s="17"/>
      <c r="WOA1188" s="17"/>
      <c r="WOB1188" s="17"/>
      <c r="WOC1188" s="17"/>
      <c r="WOD1188" s="17"/>
      <c r="WOE1188" s="17"/>
      <c r="WOF1188" s="17"/>
      <c r="WOG1188" s="17"/>
      <c r="WOH1188" s="17"/>
      <c r="WOI1188" s="17"/>
      <c r="WOJ1188" s="17"/>
      <c r="WOK1188" s="17"/>
      <c r="WOL1188" s="17"/>
      <c r="WOM1188" s="17"/>
      <c r="WON1188" s="17"/>
      <c r="WOO1188" s="17"/>
      <c r="WOP1188" s="17"/>
      <c r="WOQ1188" s="17"/>
      <c r="WOR1188" s="17"/>
      <c r="WOS1188" s="17"/>
      <c r="WOT1188" s="17"/>
      <c r="WOU1188" s="17"/>
      <c r="WOV1188" s="17"/>
      <c r="WOW1188" s="17"/>
      <c r="WOX1188" s="17"/>
      <c r="WOY1188" s="17"/>
      <c r="WOZ1188" s="17"/>
      <c r="WPA1188" s="17"/>
      <c r="WPB1188" s="17"/>
      <c r="WPC1188" s="17"/>
      <c r="WPD1188" s="17"/>
      <c r="WPE1188" s="17"/>
      <c r="WPF1188" s="17"/>
      <c r="WPG1188" s="17"/>
      <c r="WPH1188" s="17"/>
      <c r="WPI1188" s="17"/>
      <c r="WPJ1188" s="17"/>
      <c r="WPK1188" s="17"/>
      <c r="WPL1188" s="17"/>
      <c r="WPM1188" s="17"/>
      <c r="WPN1188" s="17"/>
      <c r="WPO1188" s="17"/>
      <c r="WPP1188" s="17"/>
      <c r="WPQ1188" s="17"/>
      <c r="WPR1188" s="17"/>
      <c r="WPS1188" s="17"/>
      <c r="WPT1188" s="17"/>
      <c r="WPU1188" s="17"/>
      <c r="WPV1188" s="17"/>
      <c r="WPW1188" s="17"/>
      <c r="WPX1188" s="17"/>
      <c r="WPY1188" s="17"/>
      <c r="WPZ1188" s="17"/>
      <c r="WQA1188" s="17"/>
      <c r="WQB1188" s="17"/>
      <c r="WQC1188" s="17"/>
      <c r="WQD1188" s="17"/>
      <c r="WQE1188" s="17"/>
      <c r="WQF1188" s="17"/>
      <c r="WQG1188" s="17"/>
      <c r="WQH1188" s="17"/>
      <c r="WQI1188" s="17"/>
      <c r="WQJ1188" s="17"/>
      <c r="WQK1188" s="17"/>
      <c r="WQL1188" s="17"/>
      <c r="WQM1188" s="17"/>
      <c r="WQN1188" s="17"/>
      <c r="WQO1188" s="17"/>
      <c r="WQP1188" s="17"/>
      <c r="WQQ1188" s="17"/>
      <c r="WQR1188" s="17"/>
      <c r="WQS1188" s="17"/>
      <c r="WQT1188" s="17"/>
      <c r="WQU1188" s="17"/>
      <c r="WQV1188" s="17"/>
      <c r="WQW1188" s="17"/>
      <c r="WQX1188" s="17"/>
      <c r="WQY1188" s="17"/>
      <c r="WQZ1188" s="17"/>
      <c r="WRA1188" s="17"/>
      <c r="WRB1188" s="17"/>
      <c r="WRC1188" s="17"/>
      <c r="WRD1188" s="17"/>
      <c r="WRE1188" s="17"/>
      <c r="WRF1188" s="17"/>
      <c r="WRG1188" s="17"/>
      <c r="WRH1188" s="17"/>
      <c r="WRI1188" s="17"/>
      <c r="WRJ1188" s="17"/>
      <c r="WRK1188" s="17"/>
      <c r="WRL1188" s="17"/>
      <c r="WRM1188" s="17"/>
      <c r="WRN1188" s="17"/>
      <c r="WRO1188" s="17"/>
      <c r="WRP1188" s="17"/>
      <c r="WRQ1188" s="17"/>
      <c r="WRR1188" s="17"/>
      <c r="WRS1188" s="17"/>
      <c r="WRT1188" s="17"/>
      <c r="WRU1188" s="17"/>
      <c r="WRV1188" s="17"/>
      <c r="WRW1188" s="17"/>
      <c r="WRX1188" s="17"/>
      <c r="WRY1188" s="17"/>
      <c r="WRZ1188" s="17"/>
      <c r="WSA1188" s="17"/>
      <c r="WSB1188" s="17"/>
      <c r="WSC1188" s="17"/>
      <c r="WSD1188" s="17"/>
      <c r="WSE1188" s="17"/>
      <c r="WSF1188" s="17"/>
      <c r="WSG1188" s="17"/>
      <c r="WSH1188" s="17"/>
      <c r="WSI1188" s="17"/>
      <c r="WSJ1188" s="17"/>
      <c r="WSK1188" s="17"/>
      <c r="WSL1188" s="17"/>
      <c r="WSM1188" s="17"/>
      <c r="WSN1188" s="17"/>
      <c r="WSO1188" s="17"/>
      <c r="WSP1188" s="17"/>
      <c r="WSQ1188" s="17"/>
      <c r="WSR1188" s="17"/>
      <c r="WSS1188" s="17"/>
      <c r="WST1188" s="17"/>
      <c r="WSU1188" s="17"/>
      <c r="WSV1188" s="17"/>
      <c r="WSW1188" s="17"/>
      <c r="WSX1188" s="17"/>
      <c r="WSY1188" s="17"/>
      <c r="WSZ1188" s="17"/>
      <c r="WTA1188" s="17"/>
      <c r="WTB1188" s="17"/>
      <c r="WTC1188" s="17"/>
      <c r="WTD1188" s="17"/>
      <c r="WTE1188" s="17"/>
      <c r="WTF1188" s="17"/>
      <c r="WTG1188" s="17"/>
      <c r="WTH1188" s="17"/>
      <c r="WTI1188" s="17"/>
      <c r="WTJ1188" s="17"/>
      <c r="WTK1188" s="17"/>
      <c r="WTL1188" s="17"/>
      <c r="WTM1188" s="17"/>
      <c r="WTN1188" s="17"/>
      <c r="WTO1188" s="17"/>
      <c r="WTP1188" s="17"/>
      <c r="WTQ1188" s="17"/>
      <c r="WTR1188" s="17"/>
      <c r="WTS1188" s="17"/>
      <c r="WTT1188" s="17"/>
      <c r="WTU1188" s="17"/>
      <c r="WTV1188" s="17"/>
      <c r="WTW1188" s="17"/>
      <c r="WTX1188" s="17"/>
      <c r="WTY1188" s="17"/>
      <c r="WTZ1188" s="17"/>
      <c r="WUA1188" s="17"/>
      <c r="WUB1188" s="17"/>
      <c r="WUC1188" s="17"/>
      <c r="WUD1188" s="17"/>
      <c r="WUE1188" s="17"/>
      <c r="WUF1188" s="17"/>
      <c r="WUG1188" s="17"/>
      <c r="WUH1188" s="17"/>
      <c r="WUI1188" s="17"/>
      <c r="WUJ1188" s="17"/>
      <c r="WUK1188" s="17"/>
      <c r="WUL1188" s="17"/>
      <c r="WUM1188" s="17"/>
      <c r="WUN1188" s="17"/>
      <c r="WUO1188" s="17"/>
    </row>
    <row r="1189" spans="1:16109" s="6" customFormat="1" ht="61.5">
      <c r="A1189" s="17">
        <v>1</v>
      </c>
      <c r="B1189" s="52">
        <v>155</v>
      </c>
      <c r="C1189" s="20" t="s">
        <v>380</v>
      </c>
      <c r="D1189" s="26">
        <v>3090490.04</v>
      </c>
      <c r="E1189" s="26">
        <v>0</v>
      </c>
      <c r="F1189" s="26">
        <v>0</v>
      </c>
      <c r="G1189" s="26">
        <v>2100000</v>
      </c>
      <c r="H1189" s="26">
        <v>0</v>
      </c>
      <c r="I1189" s="26">
        <v>0</v>
      </c>
      <c r="J1189" s="26">
        <v>0</v>
      </c>
      <c r="K1189" s="58">
        <v>0</v>
      </c>
      <c r="L1189" s="26">
        <v>0</v>
      </c>
      <c r="M1189" s="26">
        <v>0</v>
      </c>
      <c r="N1189" s="26">
        <v>0</v>
      </c>
      <c r="O1189" s="26">
        <v>0</v>
      </c>
      <c r="P1189" s="26">
        <v>0</v>
      </c>
      <c r="Q1189" s="26">
        <v>0</v>
      </c>
      <c r="R1189" s="26">
        <v>0</v>
      </c>
      <c r="S1189" s="26">
        <v>0</v>
      </c>
      <c r="T1189" s="26">
        <v>0</v>
      </c>
      <c r="U1189" s="26">
        <v>0</v>
      </c>
      <c r="V1189" s="26">
        <v>0</v>
      </c>
      <c r="W1189" s="26">
        <v>0</v>
      </c>
      <c r="X1189" s="26">
        <v>0</v>
      </c>
      <c r="Y1189" s="26">
        <v>0</v>
      </c>
      <c r="Z1189" s="26">
        <v>0</v>
      </c>
      <c r="AA1189" s="26">
        <v>0</v>
      </c>
      <c r="AB1189" s="26">
        <v>800000</v>
      </c>
      <c r="AC1189" s="26">
        <v>43500</v>
      </c>
      <c r="AD1189" s="26">
        <v>146990.04</v>
      </c>
      <c r="AE1189" s="26">
        <v>0</v>
      </c>
      <c r="AF1189" s="29">
        <v>2022</v>
      </c>
      <c r="AG1189" s="29">
        <v>2022</v>
      </c>
      <c r="AH1189" s="30">
        <v>2022</v>
      </c>
      <c r="AI1189" s="17"/>
      <c r="AJ1189" s="17"/>
      <c r="AK1189" s="17"/>
      <c r="AL1189" s="17"/>
      <c r="AM1189" s="17"/>
      <c r="AN1189" s="17"/>
      <c r="AO1189" s="17"/>
      <c r="AP1189" s="17"/>
      <c r="AQ1189" s="17"/>
      <c r="AR1189" s="17"/>
      <c r="AS1189" s="17"/>
      <c r="AT1189" s="17"/>
      <c r="AU1189" s="17"/>
      <c r="AV1189" s="17"/>
      <c r="AW1189" s="17"/>
      <c r="AX1189" s="17"/>
      <c r="AY1189" s="17"/>
      <c r="AZ1189" s="17"/>
      <c r="BA1189" s="17"/>
      <c r="BB1189" s="17"/>
      <c r="BC1189" s="17"/>
      <c r="BD1189" s="17"/>
      <c r="BE1189" s="17"/>
      <c r="BF1189" s="17"/>
      <c r="BG1189" s="17"/>
      <c r="BH1189" s="17"/>
      <c r="BI1189" s="17"/>
      <c r="BJ1189" s="17"/>
      <c r="BK1189" s="17"/>
      <c r="BL1189" s="17"/>
      <c r="BM1189" s="17"/>
      <c r="BN1189" s="17"/>
      <c r="BO1189" s="17"/>
      <c r="BP1189" s="17"/>
      <c r="BQ1189" s="17"/>
      <c r="BR1189" s="17"/>
      <c r="BS1189" s="17"/>
      <c r="BT1189" s="17"/>
      <c r="BU1189" s="17"/>
      <c r="BV1189" s="17"/>
      <c r="BW1189" s="17"/>
      <c r="BX1189" s="17"/>
      <c r="BY1189" s="17"/>
      <c r="BZ1189" s="17"/>
      <c r="CA1189" s="17"/>
      <c r="CB1189" s="17"/>
      <c r="CC1189" s="17"/>
      <c r="CD1189" s="17"/>
      <c r="CE1189" s="17"/>
      <c r="CF1189" s="17"/>
      <c r="CG1189" s="17"/>
      <c r="CH1189" s="17"/>
      <c r="CI1189" s="17"/>
      <c r="CJ1189" s="17"/>
      <c r="CK1189" s="17"/>
      <c r="CL1189" s="17"/>
      <c r="CM1189" s="17"/>
      <c r="CN1189" s="17"/>
      <c r="CO1189" s="17"/>
      <c r="CP1189" s="17"/>
      <c r="CQ1189" s="17"/>
      <c r="CR1189" s="17"/>
      <c r="CS1189" s="17"/>
      <c r="CT1189" s="17"/>
      <c r="CU1189" s="17"/>
      <c r="CV1189" s="17"/>
      <c r="CW1189" s="17"/>
      <c r="CX1189" s="17"/>
      <c r="CY1189" s="17"/>
      <c r="CZ1189" s="17"/>
      <c r="DA1189" s="17"/>
      <c r="DB1189" s="17"/>
      <c r="DC1189" s="17"/>
      <c r="DD1189" s="17"/>
      <c r="DE1189" s="17"/>
      <c r="DF1189" s="17"/>
      <c r="DG1189" s="17"/>
      <c r="DH1189" s="17"/>
      <c r="DI1189" s="17"/>
      <c r="DJ1189" s="17"/>
      <c r="DK1189" s="17"/>
      <c r="DL1189" s="17"/>
      <c r="DM1189" s="17"/>
      <c r="DN1189" s="17"/>
      <c r="DO1189" s="17"/>
      <c r="DP1189" s="17"/>
      <c r="DQ1189" s="17"/>
      <c r="DR1189" s="17"/>
      <c r="DS1189" s="17"/>
      <c r="DT1189" s="17"/>
      <c r="DU1189" s="17"/>
      <c r="DV1189" s="17"/>
      <c r="DW1189" s="17"/>
      <c r="DX1189" s="17"/>
      <c r="DY1189" s="17"/>
      <c r="DZ1189" s="17"/>
      <c r="EA1189" s="17"/>
      <c r="EB1189" s="17"/>
      <c r="EC1189" s="17"/>
      <c r="ED1189" s="17"/>
      <c r="EE1189" s="17"/>
      <c r="EF1189" s="17"/>
      <c r="EG1189" s="17"/>
      <c r="EH1189" s="17"/>
      <c r="EI1189" s="17"/>
      <c r="EJ1189" s="17"/>
      <c r="EK1189" s="17"/>
      <c r="EL1189" s="17"/>
      <c r="EM1189" s="17"/>
      <c r="EN1189" s="17"/>
      <c r="EO1189" s="17"/>
      <c r="EP1189" s="17"/>
      <c r="EQ1189" s="17"/>
      <c r="ER1189" s="17"/>
      <c r="ES1189" s="17"/>
      <c r="ET1189" s="17"/>
      <c r="EU1189" s="17"/>
      <c r="EV1189" s="17"/>
      <c r="EW1189" s="17"/>
      <c r="EX1189" s="17"/>
      <c r="EY1189" s="17"/>
      <c r="EZ1189" s="17"/>
      <c r="FA1189" s="17"/>
      <c r="FB1189" s="17"/>
      <c r="FC1189" s="17"/>
      <c r="FD1189" s="17"/>
      <c r="FE1189" s="17"/>
      <c r="FF1189" s="17"/>
      <c r="FG1189" s="17"/>
      <c r="FH1189" s="17"/>
      <c r="FI1189" s="17"/>
      <c r="FJ1189" s="17"/>
      <c r="FK1189" s="17"/>
      <c r="FL1189" s="17"/>
      <c r="FM1189" s="17"/>
      <c r="FN1189" s="17"/>
      <c r="FO1189" s="17"/>
      <c r="FP1189" s="17"/>
      <c r="FQ1189" s="17"/>
      <c r="FR1189" s="17"/>
      <c r="FS1189" s="17"/>
      <c r="FT1189" s="17"/>
      <c r="FU1189" s="17"/>
      <c r="FV1189" s="17"/>
      <c r="FW1189" s="17"/>
      <c r="FX1189" s="17"/>
      <c r="FY1189" s="17"/>
      <c r="FZ1189" s="17"/>
      <c r="GA1189" s="17"/>
      <c r="GB1189" s="17"/>
      <c r="GC1189" s="17"/>
      <c r="GD1189" s="17"/>
      <c r="GE1189" s="17"/>
      <c r="GF1189" s="17"/>
      <c r="GG1189" s="17"/>
      <c r="GH1189" s="17"/>
      <c r="GI1189" s="17"/>
      <c r="GJ1189" s="17"/>
      <c r="GK1189" s="17"/>
      <c r="GL1189" s="17"/>
      <c r="GM1189" s="17"/>
      <c r="GN1189" s="17"/>
      <c r="GO1189" s="17"/>
      <c r="GP1189" s="17"/>
      <c r="GQ1189" s="17"/>
      <c r="GR1189" s="17"/>
      <c r="GS1189" s="17"/>
      <c r="GT1189" s="17"/>
      <c r="GU1189" s="17"/>
      <c r="GV1189" s="17"/>
      <c r="GW1189" s="17"/>
      <c r="GX1189" s="17"/>
      <c r="GY1189" s="17"/>
      <c r="GZ1189" s="17"/>
      <c r="HA1189" s="17"/>
      <c r="HB1189" s="17"/>
      <c r="HC1189" s="17"/>
      <c r="HD1189" s="17"/>
      <c r="HE1189" s="17"/>
      <c r="HF1189" s="17"/>
      <c r="HG1189" s="17"/>
      <c r="HH1189" s="17"/>
      <c r="HI1189" s="17"/>
      <c r="HJ1189" s="17"/>
      <c r="HK1189" s="17"/>
      <c r="HL1189" s="17"/>
      <c r="HM1189" s="17"/>
      <c r="HN1189" s="17"/>
      <c r="HO1189" s="17"/>
      <c r="HP1189" s="17"/>
      <c r="HQ1189" s="17"/>
      <c r="HR1189" s="17"/>
      <c r="HS1189" s="17"/>
      <c r="HT1189" s="17"/>
      <c r="HU1189" s="17"/>
      <c r="HV1189" s="17"/>
      <c r="HW1189" s="17"/>
      <c r="HX1189" s="17"/>
      <c r="HY1189" s="17"/>
      <c r="HZ1189" s="17"/>
      <c r="IA1189" s="17"/>
      <c r="IB1189" s="17"/>
      <c r="IC1189" s="17"/>
      <c r="ID1189" s="17"/>
      <c r="IE1189" s="17"/>
      <c r="IF1189" s="17"/>
      <c r="IG1189" s="17"/>
      <c r="IH1189" s="17"/>
      <c r="II1189" s="17"/>
      <c r="IJ1189" s="17"/>
      <c r="IK1189" s="17"/>
      <c r="IL1189" s="17"/>
      <c r="IM1189" s="17"/>
      <c r="IN1189" s="17"/>
      <c r="IO1189" s="17"/>
      <c r="IP1189" s="17"/>
      <c r="IQ1189" s="17"/>
      <c r="IR1189" s="17"/>
      <c r="IS1189" s="17"/>
      <c r="IT1189" s="17"/>
      <c r="IU1189" s="17"/>
      <c r="IV1189" s="17"/>
      <c r="IW1189" s="17"/>
      <c r="IX1189" s="17"/>
      <c r="IY1189" s="17"/>
      <c r="IZ1189" s="17"/>
      <c r="JA1189" s="17"/>
      <c r="JB1189" s="17"/>
      <c r="JC1189" s="17"/>
      <c r="JD1189" s="17"/>
      <c r="JE1189" s="17"/>
      <c r="JF1189" s="17"/>
      <c r="JG1189" s="17"/>
      <c r="JH1189" s="17"/>
      <c r="JI1189" s="17"/>
      <c r="JJ1189" s="17"/>
      <c r="JK1189" s="17"/>
      <c r="JL1189" s="17"/>
      <c r="JM1189" s="17"/>
      <c r="JN1189" s="17"/>
      <c r="JO1189" s="17"/>
      <c r="JP1189" s="17"/>
      <c r="JQ1189" s="17"/>
      <c r="JR1189" s="17"/>
      <c r="JS1189" s="17"/>
      <c r="JT1189" s="17"/>
      <c r="JU1189" s="17"/>
      <c r="JV1189" s="17"/>
      <c r="JW1189" s="17"/>
      <c r="JX1189" s="17"/>
      <c r="JY1189" s="17"/>
      <c r="JZ1189" s="17"/>
      <c r="KA1189" s="17"/>
      <c r="KB1189" s="17"/>
      <c r="KC1189" s="17"/>
      <c r="KD1189" s="17"/>
      <c r="KE1189" s="17"/>
      <c r="KF1189" s="17"/>
      <c r="KG1189" s="17"/>
      <c r="KH1189" s="17"/>
      <c r="KI1189" s="17"/>
      <c r="KJ1189" s="17"/>
      <c r="KK1189" s="17"/>
      <c r="KL1189" s="17"/>
      <c r="KM1189" s="17"/>
      <c r="KN1189" s="17"/>
      <c r="KO1189" s="17"/>
      <c r="KP1189" s="17"/>
      <c r="KQ1189" s="17"/>
      <c r="KR1189" s="17"/>
      <c r="KS1189" s="17"/>
      <c r="KT1189" s="17"/>
      <c r="KU1189" s="17"/>
      <c r="KV1189" s="17"/>
      <c r="KW1189" s="17"/>
      <c r="KX1189" s="17"/>
      <c r="KY1189" s="17"/>
      <c r="KZ1189" s="17"/>
      <c r="LA1189" s="17"/>
      <c r="LB1189" s="17"/>
      <c r="LC1189" s="17"/>
      <c r="LD1189" s="17"/>
      <c r="LE1189" s="17"/>
      <c r="LF1189" s="17"/>
      <c r="LG1189" s="17"/>
      <c r="LH1189" s="17"/>
      <c r="LI1189" s="17"/>
      <c r="LJ1189" s="17"/>
      <c r="LK1189" s="17"/>
      <c r="LL1189" s="17"/>
      <c r="LM1189" s="17"/>
      <c r="LN1189" s="17"/>
      <c r="LO1189" s="17"/>
      <c r="LP1189" s="17"/>
      <c r="LQ1189" s="17"/>
      <c r="LR1189" s="17"/>
      <c r="LS1189" s="17"/>
      <c r="LT1189" s="17"/>
      <c r="LU1189" s="17"/>
      <c r="LV1189" s="17"/>
      <c r="LW1189" s="17"/>
      <c r="LX1189" s="17"/>
      <c r="LY1189" s="17"/>
      <c r="LZ1189" s="17"/>
      <c r="MA1189" s="17"/>
      <c r="MB1189" s="17"/>
      <c r="MC1189" s="17"/>
      <c r="MD1189" s="17"/>
      <c r="ME1189" s="17"/>
      <c r="MF1189" s="17"/>
      <c r="MG1189" s="17"/>
      <c r="MH1189" s="17"/>
      <c r="MI1189" s="17"/>
      <c r="MJ1189" s="17"/>
      <c r="MK1189" s="17"/>
      <c r="ML1189" s="17"/>
      <c r="MM1189" s="17"/>
      <c r="MN1189" s="17"/>
      <c r="MO1189" s="17"/>
      <c r="MP1189" s="17"/>
      <c r="MQ1189" s="17"/>
      <c r="MR1189" s="17"/>
      <c r="MS1189" s="17"/>
      <c r="MT1189" s="17"/>
      <c r="MU1189" s="17"/>
      <c r="MV1189" s="17"/>
      <c r="MW1189" s="17"/>
      <c r="MX1189" s="17"/>
      <c r="MY1189" s="17"/>
      <c r="MZ1189" s="17"/>
      <c r="NA1189" s="17"/>
      <c r="NB1189" s="17"/>
      <c r="NC1189" s="17"/>
      <c r="ND1189" s="17"/>
      <c r="NE1189" s="17"/>
      <c r="NF1189" s="17"/>
      <c r="NG1189" s="17"/>
      <c r="NH1189" s="17"/>
      <c r="NI1189" s="17"/>
      <c r="NJ1189" s="17"/>
      <c r="NK1189" s="17"/>
      <c r="NL1189" s="17"/>
      <c r="NM1189" s="17"/>
      <c r="NN1189" s="17"/>
      <c r="NO1189" s="17"/>
      <c r="NP1189" s="17"/>
      <c r="NQ1189" s="17"/>
      <c r="NR1189" s="17"/>
      <c r="NS1189" s="17"/>
      <c r="NT1189" s="17"/>
      <c r="NU1189" s="17"/>
      <c r="NV1189" s="17"/>
      <c r="NW1189" s="17"/>
      <c r="NX1189" s="17"/>
      <c r="NY1189" s="17"/>
      <c r="NZ1189" s="17"/>
      <c r="OA1189" s="17"/>
      <c r="OB1189" s="17"/>
      <c r="OC1189" s="17"/>
      <c r="OD1189" s="17"/>
      <c r="OE1189" s="17"/>
      <c r="OF1189" s="17"/>
      <c r="OG1189" s="17"/>
      <c r="OH1189" s="17"/>
      <c r="OI1189" s="17"/>
      <c r="OJ1189" s="17"/>
      <c r="OK1189" s="17"/>
      <c r="OL1189" s="17"/>
      <c r="OM1189" s="17"/>
      <c r="ON1189" s="17"/>
      <c r="OO1189" s="17"/>
      <c r="OP1189" s="17"/>
      <c r="OQ1189" s="17"/>
      <c r="OR1189" s="17"/>
      <c r="OS1189" s="17"/>
      <c r="OT1189" s="17"/>
      <c r="OU1189" s="17"/>
      <c r="OV1189" s="17"/>
      <c r="OW1189" s="17"/>
      <c r="OX1189" s="17"/>
      <c r="OY1189" s="17"/>
      <c r="OZ1189" s="17"/>
      <c r="PA1189" s="17"/>
      <c r="PB1189" s="17"/>
      <c r="PC1189" s="17"/>
      <c r="PD1189" s="17"/>
      <c r="PE1189" s="17"/>
      <c r="PF1189" s="17"/>
      <c r="PG1189" s="17"/>
      <c r="PH1189" s="17"/>
      <c r="PI1189" s="17"/>
      <c r="PJ1189" s="17"/>
      <c r="PK1189" s="17"/>
      <c r="PL1189" s="17"/>
      <c r="PM1189" s="17"/>
      <c r="PN1189" s="17"/>
      <c r="PO1189" s="17"/>
      <c r="PP1189" s="17"/>
      <c r="PQ1189" s="17"/>
      <c r="PR1189" s="17"/>
      <c r="PS1189" s="17"/>
      <c r="PT1189" s="17"/>
      <c r="PU1189" s="17"/>
      <c r="PV1189" s="17"/>
      <c r="PW1189" s="17"/>
      <c r="PX1189" s="17"/>
      <c r="PY1189" s="17"/>
      <c r="PZ1189" s="17"/>
      <c r="QA1189" s="17"/>
      <c r="QB1189" s="17"/>
      <c r="QC1189" s="17"/>
      <c r="QD1189" s="17"/>
      <c r="QE1189" s="17"/>
      <c r="QF1189" s="17"/>
      <c r="QG1189" s="17"/>
      <c r="QH1189" s="17"/>
      <c r="QI1189" s="17"/>
      <c r="QJ1189" s="17"/>
      <c r="QK1189" s="17"/>
      <c r="QL1189" s="17"/>
      <c r="QM1189" s="17"/>
      <c r="QN1189" s="17"/>
      <c r="QO1189" s="17"/>
      <c r="QP1189" s="17"/>
      <c r="QQ1189" s="17"/>
      <c r="QR1189" s="17"/>
      <c r="QS1189" s="17"/>
      <c r="QT1189" s="17"/>
      <c r="QU1189" s="17"/>
      <c r="QV1189" s="17"/>
      <c r="QW1189" s="17"/>
      <c r="QX1189" s="17"/>
      <c r="QY1189" s="17"/>
      <c r="QZ1189" s="17"/>
      <c r="RA1189" s="17"/>
      <c r="RB1189" s="17"/>
      <c r="RC1189" s="17"/>
      <c r="RD1189" s="17"/>
      <c r="RE1189" s="17"/>
      <c r="RF1189" s="17"/>
      <c r="RG1189" s="17"/>
      <c r="RH1189" s="17"/>
      <c r="RI1189" s="17"/>
      <c r="RJ1189" s="17"/>
      <c r="RK1189" s="17"/>
      <c r="RL1189" s="17"/>
      <c r="RM1189" s="17"/>
      <c r="RN1189" s="17"/>
      <c r="RO1189" s="17"/>
      <c r="RP1189" s="17"/>
      <c r="RQ1189" s="17"/>
      <c r="RR1189" s="17"/>
      <c r="RS1189" s="17"/>
      <c r="RT1189" s="17"/>
      <c r="RU1189" s="17"/>
      <c r="RV1189" s="17"/>
      <c r="RW1189" s="17"/>
      <c r="RX1189" s="17"/>
      <c r="RY1189" s="17"/>
      <c r="RZ1189" s="17"/>
      <c r="SA1189" s="17"/>
      <c r="SB1189" s="17"/>
      <c r="SC1189" s="17"/>
      <c r="SD1189" s="17"/>
      <c r="SE1189" s="17"/>
      <c r="SF1189" s="17"/>
      <c r="SG1189" s="17"/>
      <c r="SH1189" s="17"/>
      <c r="SI1189" s="17"/>
      <c r="SJ1189" s="17"/>
      <c r="SK1189" s="17"/>
      <c r="SL1189" s="17"/>
      <c r="SM1189" s="17"/>
      <c r="SN1189" s="17"/>
      <c r="SO1189" s="17"/>
      <c r="SP1189" s="17"/>
      <c r="SQ1189" s="17"/>
      <c r="SR1189" s="17"/>
      <c r="SS1189" s="17"/>
      <c r="ST1189" s="17"/>
      <c r="SU1189" s="17"/>
      <c r="SV1189" s="17"/>
      <c r="SW1189" s="17"/>
      <c r="SX1189" s="17"/>
      <c r="SY1189" s="17"/>
      <c r="SZ1189" s="17"/>
      <c r="TA1189" s="17"/>
      <c r="TB1189" s="17"/>
      <c r="TC1189" s="17"/>
      <c r="TD1189" s="17"/>
      <c r="TE1189" s="17"/>
      <c r="TF1189" s="17"/>
      <c r="TG1189" s="17"/>
      <c r="TH1189" s="17"/>
      <c r="TI1189" s="17"/>
      <c r="TJ1189" s="17"/>
      <c r="TK1189" s="17"/>
      <c r="TL1189" s="17"/>
      <c r="TM1189" s="17"/>
      <c r="TN1189" s="17"/>
      <c r="TO1189" s="17"/>
      <c r="TP1189" s="17"/>
      <c r="TQ1189" s="17"/>
      <c r="TR1189" s="17"/>
      <c r="TS1189" s="17"/>
      <c r="TT1189" s="17"/>
      <c r="TU1189" s="17"/>
      <c r="TV1189" s="17"/>
      <c r="TW1189" s="17"/>
      <c r="TX1189" s="17"/>
      <c r="TY1189" s="17"/>
      <c r="TZ1189" s="17"/>
      <c r="UA1189" s="17"/>
      <c r="UB1189" s="17"/>
      <c r="UC1189" s="17"/>
      <c r="UD1189" s="17"/>
      <c r="UE1189" s="17"/>
      <c r="UF1189" s="17"/>
      <c r="UG1189" s="17"/>
      <c r="UH1189" s="17"/>
      <c r="UI1189" s="17"/>
      <c r="UJ1189" s="17"/>
      <c r="UK1189" s="17"/>
      <c r="UL1189" s="17"/>
      <c r="UM1189" s="17"/>
      <c r="UN1189" s="17"/>
      <c r="UO1189" s="17"/>
      <c r="UP1189" s="17"/>
      <c r="UQ1189" s="17"/>
      <c r="UR1189" s="17"/>
      <c r="US1189" s="17"/>
      <c r="UT1189" s="17"/>
      <c r="UU1189" s="17"/>
      <c r="UV1189" s="17"/>
      <c r="UW1189" s="17"/>
      <c r="UX1189" s="17"/>
      <c r="UY1189" s="17"/>
      <c r="UZ1189" s="17"/>
      <c r="VA1189" s="17"/>
      <c r="VB1189" s="17"/>
      <c r="VC1189" s="17"/>
      <c r="VD1189" s="17"/>
      <c r="VE1189" s="17"/>
      <c r="VF1189" s="17"/>
      <c r="VG1189" s="17"/>
      <c r="VH1189" s="17"/>
      <c r="VI1189" s="17"/>
      <c r="VJ1189" s="17"/>
      <c r="VK1189" s="17"/>
      <c r="VL1189" s="17"/>
      <c r="VM1189" s="17"/>
      <c r="VN1189" s="17"/>
      <c r="VO1189" s="17"/>
      <c r="VP1189" s="17"/>
      <c r="VQ1189" s="17"/>
      <c r="VR1189" s="17"/>
      <c r="VS1189" s="17"/>
      <c r="VT1189" s="17"/>
      <c r="VU1189" s="17"/>
      <c r="VV1189" s="17"/>
      <c r="VW1189" s="17"/>
      <c r="VX1189" s="17"/>
      <c r="VY1189" s="17"/>
      <c r="VZ1189" s="17"/>
      <c r="WA1189" s="17"/>
      <c r="WB1189" s="17"/>
      <c r="WC1189" s="17"/>
      <c r="WD1189" s="17"/>
      <c r="WE1189" s="17"/>
      <c r="WF1189" s="17"/>
      <c r="WG1189" s="17"/>
      <c r="WH1189" s="17"/>
      <c r="WI1189" s="17"/>
      <c r="WJ1189" s="17"/>
      <c r="WK1189" s="17"/>
      <c r="WL1189" s="17"/>
      <c r="WM1189" s="17"/>
      <c r="WN1189" s="17"/>
      <c r="WO1189" s="17"/>
      <c r="WP1189" s="17"/>
      <c r="WQ1189" s="17"/>
      <c r="WR1189" s="17"/>
      <c r="WS1189" s="17"/>
      <c r="WT1189" s="17"/>
      <c r="WU1189" s="17"/>
      <c r="WV1189" s="17"/>
      <c r="WW1189" s="17"/>
      <c r="WX1189" s="17"/>
      <c r="WY1189" s="17"/>
      <c r="WZ1189" s="17"/>
      <c r="XA1189" s="17"/>
      <c r="XB1189" s="17"/>
      <c r="XC1189" s="17"/>
      <c r="XD1189" s="17"/>
      <c r="XE1189" s="17"/>
      <c r="XF1189" s="17"/>
      <c r="XG1189" s="17"/>
      <c r="XH1189" s="17"/>
      <c r="XI1189" s="17"/>
      <c r="XJ1189" s="17"/>
      <c r="XK1189" s="17"/>
      <c r="XL1189" s="17"/>
      <c r="XM1189" s="17"/>
      <c r="XN1189" s="17"/>
      <c r="XO1189" s="17"/>
      <c r="XP1189" s="17"/>
      <c r="XQ1189" s="17"/>
      <c r="XR1189" s="17"/>
      <c r="XS1189" s="17"/>
      <c r="XT1189" s="17"/>
      <c r="XU1189" s="17"/>
      <c r="XV1189" s="17"/>
      <c r="XW1189" s="17"/>
      <c r="XX1189" s="17"/>
      <c r="XY1189" s="17"/>
      <c r="XZ1189" s="17"/>
      <c r="YA1189" s="17"/>
      <c r="YB1189" s="17"/>
      <c r="YC1189" s="17"/>
      <c r="YD1189" s="17"/>
      <c r="YE1189" s="17"/>
      <c r="YF1189" s="17"/>
      <c r="YG1189" s="17"/>
      <c r="YH1189" s="17"/>
      <c r="YI1189" s="17"/>
      <c r="YJ1189" s="17"/>
      <c r="YK1189" s="17"/>
      <c r="YL1189" s="17"/>
      <c r="YM1189" s="17"/>
      <c r="YN1189" s="17"/>
      <c r="YO1189" s="17"/>
      <c r="YP1189" s="17"/>
      <c r="YQ1189" s="17"/>
      <c r="YR1189" s="17"/>
      <c r="YS1189" s="17"/>
      <c r="YT1189" s="17"/>
      <c r="YU1189" s="17"/>
      <c r="YV1189" s="17"/>
      <c r="YW1189" s="17"/>
      <c r="YX1189" s="17"/>
      <c r="YY1189" s="17"/>
      <c r="YZ1189" s="17"/>
      <c r="ZA1189" s="17"/>
      <c r="ZB1189" s="17"/>
      <c r="ZC1189" s="17"/>
      <c r="ZD1189" s="17"/>
      <c r="ZE1189" s="17"/>
      <c r="ZF1189" s="17"/>
      <c r="ZG1189" s="17"/>
      <c r="ZH1189" s="17"/>
      <c r="ZI1189" s="17"/>
      <c r="ZJ1189" s="17"/>
      <c r="ZK1189" s="17"/>
      <c r="ZL1189" s="17"/>
      <c r="ZM1189" s="17"/>
      <c r="ZN1189" s="17"/>
      <c r="ZO1189" s="17"/>
      <c r="ZP1189" s="17"/>
      <c r="ZQ1189" s="17"/>
      <c r="ZR1189" s="17"/>
      <c r="ZS1189" s="17"/>
      <c r="ZT1189" s="17"/>
      <c r="ZU1189" s="17"/>
      <c r="ZV1189" s="17"/>
      <c r="ZW1189" s="17"/>
      <c r="ZX1189" s="17"/>
      <c r="ZY1189" s="17"/>
      <c r="ZZ1189" s="17"/>
      <c r="AAA1189" s="17"/>
      <c r="AAB1189" s="17"/>
      <c r="AAC1189" s="17"/>
      <c r="AAD1189" s="17"/>
      <c r="AAE1189" s="17"/>
      <c r="AAF1189" s="17"/>
      <c r="AAG1189" s="17"/>
      <c r="AAH1189" s="17"/>
      <c r="AAI1189" s="17"/>
      <c r="AAJ1189" s="17"/>
      <c r="AAK1189" s="17"/>
      <c r="AAL1189" s="17"/>
      <c r="AAM1189" s="17"/>
      <c r="AAN1189" s="17"/>
      <c r="AAO1189" s="17"/>
      <c r="AAP1189" s="17"/>
      <c r="AAQ1189" s="17"/>
      <c r="AAR1189" s="17"/>
      <c r="AAS1189" s="17"/>
      <c r="AAT1189" s="17"/>
      <c r="AAU1189" s="17"/>
      <c r="AAV1189" s="17"/>
      <c r="AAW1189" s="17"/>
      <c r="AAX1189" s="17"/>
      <c r="AAY1189" s="17"/>
      <c r="AAZ1189" s="17"/>
      <c r="ABA1189" s="17"/>
      <c r="ABB1189" s="17"/>
      <c r="ABC1189" s="17"/>
      <c r="ABD1189" s="17"/>
      <c r="ABE1189" s="17"/>
      <c r="ABF1189" s="17"/>
      <c r="ABG1189" s="17"/>
      <c r="ABH1189" s="17"/>
      <c r="ABI1189" s="17"/>
      <c r="ABJ1189" s="17"/>
      <c r="ABK1189" s="17"/>
      <c r="ABL1189" s="17"/>
      <c r="ABM1189" s="17"/>
      <c r="ABN1189" s="17"/>
      <c r="ABO1189" s="17"/>
      <c r="ABP1189" s="17"/>
      <c r="ABQ1189" s="17"/>
      <c r="ABR1189" s="17"/>
      <c r="ABS1189" s="17"/>
      <c r="ABT1189" s="17"/>
      <c r="ABU1189" s="17"/>
      <c r="ABV1189" s="17"/>
      <c r="ABW1189" s="17"/>
      <c r="ABX1189" s="17"/>
      <c r="ABY1189" s="17"/>
      <c r="ABZ1189" s="17"/>
      <c r="ACA1189" s="17"/>
      <c r="ACB1189" s="17"/>
      <c r="ACC1189" s="17"/>
      <c r="ACD1189" s="17"/>
      <c r="ACE1189" s="17"/>
      <c r="ACF1189" s="17"/>
      <c r="ACG1189" s="17"/>
      <c r="ACH1189" s="17"/>
      <c r="ACI1189" s="17"/>
      <c r="ACJ1189" s="17"/>
      <c r="ACK1189" s="17"/>
      <c r="ACL1189" s="17"/>
      <c r="ACM1189" s="17"/>
      <c r="ACN1189" s="17"/>
      <c r="ACO1189" s="17"/>
      <c r="ACP1189" s="17"/>
      <c r="ACQ1189" s="17"/>
      <c r="ACR1189" s="17"/>
      <c r="ACS1189" s="17"/>
      <c r="ACT1189" s="17"/>
      <c r="ACU1189" s="17"/>
      <c r="ACV1189" s="17"/>
      <c r="ACW1189" s="17"/>
      <c r="ACX1189" s="17"/>
      <c r="ACY1189" s="17"/>
      <c r="ACZ1189" s="17"/>
      <c r="ADA1189" s="17"/>
      <c r="ADB1189" s="17"/>
      <c r="ADC1189" s="17"/>
      <c r="ADD1189" s="17"/>
      <c r="ADE1189" s="17"/>
      <c r="ADF1189" s="17"/>
      <c r="ADG1189" s="17"/>
      <c r="ADH1189" s="17"/>
      <c r="ADI1189" s="17"/>
      <c r="ADJ1189" s="17"/>
      <c r="ADK1189" s="17"/>
      <c r="ADL1189" s="17"/>
      <c r="ADM1189" s="17"/>
      <c r="ADN1189" s="17"/>
      <c r="ADO1189" s="17"/>
      <c r="ADP1189" s="17"/>
      <c r="ADQ1189" s="17"/>
      <c r="ADR1189" s="17"/>
      <c r="ADS1189" s="17"/>
      <c r="ADT1189" s="17"/>
      <c r="ADU1189" s="17"/>
      <c r="ADV1189" s="17"/>
      <c r="ADW1189" s="17"/>
      <c r="ADX1189" s="17"/>
      <c r="ADY1189" s="17"/>
      <c r="ADZ1189" s="17"/>
      <c r="AEA1189" s="17"/>
      <c r="AEB1189" s="17"/>
      <c r="AEC1189" s="17"/>
      <c r="AED1189" s="17"/>
      <c r="AEE1189" s="17"/>
      <c r="AEF1189" s="17"/>
      <c r="AEG1189" s="17"/>
      <c r="AEH1189" s="17"/>
      <c r="AEI1189" s="17"/>
      <c r="AEJ1189" s="17"/>
      <c r="AEK1189" s="17"/>
      <c r="AEL1189" s="17"/>
      <c r="AEM1189" s="17"/>
      <c r="AEN1189" s="17"/>
      <c r="AEO1189" s="17"/>
      <c r="AEP1189" s="17"/>
      <c r="AEQ1189" s="17"/>
      <c r="AER1189" s="17"/>
      <c r="AES1189" s="17"/>
      <c r="AET1189" s="17"/>
      <c r="AEU1189" s="17"/>
      <c r="AEV1189" s="17"/>
      <c r="AEW1189" s="17"/>
      <c r="AEX1189" s="17"/>
      <c r="AEY1189" s="17"/>
      <c r="AEZ1189" s="17"/>
      <c r="AFA1189" s="17"/>
      <c r="AFB1189" s="17"/>
      <c r="AFC1189" s="17"/>
      <c r="AFD1189" s="17"/>
      <c r="AFE1189" s="17"/>
      <c r="AFF1189" s="17"/>
      <c r="AFG1189" s="17"/>
      <c r="AFH1189" s="17"/>
      <c r="AFI1189" s="17"/>
      <c r="AFJ1189" s="17"/>
      <c r="AFK1189" s="17"/>
      <c r="AFL1189" s="17"/>
      <c r="AFM1189" s="17"/>
      <c r="AFN1189" s="17"/>
      <c r="AFO1189" s="17"/>
      <c r="AFP1189" s="17"/>
      <c r="AFQ1189" s="17"/>
      <c r="AFR1189" s="17"/>
      <c r="AFS1189" s="17"/>
      <c r="AFT1189" s="17"/>
      <c r="AFU1189" s="17"/>
      <c r="AFV1189" s="17"/>
      <c r="AFW1189" s="17"/>
      <c r="AFX1189" s="17"/>
      <c r="AFY1189" s="17"/>
      <c r="AFZ1189" s="17"/>
      <c r="AGA1189" s="17"/>
      <c r="AGB1189" s="17"/>
      <c r="AGC1189" s="17"/>
      <c r="AGD1189" s="17"/>
      <c r="AGE1189" s="17"/>
      <c r="AGF1189" s="17"/>
      <c r="AGG1189" s="17"/>
      <c r="AGH1189" s="17"/>
      <c r="AGI1189" s="17"/>
      <c r="AGJ1189" s="17"/>
      <c r="AGK1189" s="17"/>
      <c r="AGL1189" s="17"/>
      <c r="AGM1189" s="17"/>
      <c r="AGN1189" s="17"/>
      <c r="AGO1189" s="17"/>
      <c r="AGP1189" s="17"/>
      <c r="AGQ1189" s="17"/>
      <c r="AGR1189" s="17"/>
      <c r="AGS1189" s="17"/>
      <c r="AGT1189" s="17"/>
      <c r="AGU1189" s="17"/>
      <c r="AGV1189" s="17"/>
      <c r="AGW1189" s="17"/>
      <c r="AGX1189" s="17"/>
      <c r="AGY1189" s="17"/>
      <c r="AGZ1189" s="17"/>
      <c r="AHA1189" s="17"/>
      <c r="AHB1189" s="17"/>
      <c r="AHC1189" s="17"/>
      <c r="AHD1189" s="17"/>
      <c r="AHE1189" s="17"/>
      <c r="AHF1189" s="17"/>
      <c r="AHG1189" s="17"/>
      <c r="AHH1189" s="17"/>
      <c r="AHI1189" s="17"/>
      <c r="AHJ1189" s="17"/>
      <c r="AHK1189" s="17"/>
      <c r="AHL1189" s="17"/>
      <c r="AHM1189" s="17"/>
      <c r="AHN1189" s="17"/>
      <c r="AHO1189" s="17"/>
      <c r="AHP1189" s="17"/>
      <c r="AHQ1189" s="17"/>
      <c r="AHR1189" s="17"/>
      <c r="AHS1189" s="17"/>
      <c r="AHT1189" s="17"/>
      <c r="AHU1189" s="17"/>
      <c r="AHV1189" s="17"/>
      <c r="AHW1189" s="17"/>
      <c r="AHX1189" s="17"/>
      <c r="AHY1189" s="17"/>
      <c r="AHZ1189" s="17"/>
      <c r="AIA1189" s="17"/>
      <c r="AIB1189" s="17"/>
      <c r="AIC1189" s="17"/>
      <c r="AID1189" s="17"/>
      <c r="AIE1189" s="17"/>
      <c r="AIF1189" s="17"/>
      <c r="AIG1189" s="17"/>
      <c r="AIH1189" s="17"/>
      <c r="AII1189" s="17"/>
      <c r="AIJ1189" s="17"/>
      <c r="AIK1189" s="17"/>
      <c r="AIL1189" s="17"/>
      <c r="AIM1189" s="17"/>
      <c r="AIN1189" s="17"/>
      <c r="AIO1189" s="17"/>
      <c r="AIP1189" s="17"/>
      <c r="AIQ1189" s="17"/>
      <c r="AIR1189" s="17"/>
      <c r="AIS1189" s="17"/>
      <c r="AIT1189" s="17"/>
      <c r="AIU1189" s="17"/>
      <c r="AIV1189" s="17"/>
      <c r="AIW1189" s="17"/>
      <c r="AIX1189" s="17"/>
      <c r="AIY1189" s="17"/>
      <c r="AIZ1189" s="17"/>
      <c r="AJA1189" s="17"/>
      <c r="AJB1189" s="17"/>
      <c r="AJC1189" s="17"/>
      <c r="AJD1189" s="17"/>
      <c r="AJE1189" s="17"/>
      <c r="AJF1189" s="17"/>
      <c r="AJG1189" s="17"/>
      <c r="AJH1189" s="17"/>
      <c r="AJI1189" s="17"/>
      <c r="AJJ1189" s="17"/>
      <c r="AJK1189" s="17"/>
      <c r="AJL1189" s="17"/>
      <c r="AJM1189" s="17"/>
      <c r="AJN1189" s="17"/>
      <c r="AJO1189" s="17"/>
      <c r="AJP1189" s="17"/>
      <c r="AJQ1189" s="17"/>
      <c r="AJR1189" s="17"/>
      <c r="AJS1189" s="17"/>
      <c r="AJT1189" s="17"/>
      <c r="AJU1189" s="17"/>
      <c r="AJV1189" s="17"/>
      <c r="AJW1189" s="17"/>
      <c r="AJX1189" s="17"/>
      <c r="AJY1189" s="17"/>
      <c r="AJZ1189" s="17"/>
      <c r="AKA1189" s="17"/>
      <c r="AKB1189" s="17"/>
      <c r="AKC1189" s="17"/>
      <c r="AKD1189" s="17"/>
      <c r="AKE1189" s="17"/>
      <c r="AKF1189" s="17"/>
      <c r="AKG1189" s="17"/>
      <c r="AKH1189" s="17"/>
      <c r="AKI1189" s="17"/>
      <c r="AKJ1189" s="17"/>
      <c r="AKK1189" s="17"/>
      <c r="AKL1189" s="17"/>
      <c r="AKM1189" s="17"/>
      <c r="AKN1189" s="17"/>
      <c r="AKO1189" s="17"/>
      <c r="AKP1189" s="17"/>
      <c r="AKQ1189" s="17"/>
      <c r="AKR1189" s="17"/>
      <c r="AKS1189" s="17"/>
      <c r="AKT1189" s="17"/>
      <c r="AKU1189" s="17"/>
      <c r="AKV1189" s="17"/>
      <c r="AKW1189" s="17"/>
      <c r="AKX1189" s="17"/>
      <c r="AKY1189" s="17"/>
      <c r="AKZ1189" s="17"/>
      <c r="ALA1189" s="17"/>
      <c r="ALB1189" s="17"/>
      <c r="ALC1189" s="17"/>
      <c r="ALD1189" s="17"/>
      <c r="ALE1189" s="17"/>
      <c r="ALF1189" s="17"/>
      <c r="ALG1189" s="17"/>
      <c r="ALH1189" s="17"/>
      <c r="ALI1189" s="17"/>
      <c r="ALJ1189" s="17"/>
      <c r="ALK1189" s="17"/>
      <c r="ALL1189" s="17"/>
      <c r="ALM1189" s="17"/>
      <c r="ALN1189" s="17"/>
      <c r="ALO1189" s="17"/>
      <c r="ALP1189" s="17"/>
      <c r="ALQ1189" s="17"/>
      <c r="ALR1189" s="17"/>
      <c r="ALS1189" s="17"/>
      <c r="ALT1189" s="17"/>
      <c r="ALU1189" s="17"/>
      <c r="ALV1189" s="17"/>
      <c r="ALW1189" s="17"/>
      <c r="ALX1189" s="17"/>
      <c r="ALY1189" s="17"/>
      <c r="ALZ1189" s="17"/>
      <c r="AMA1189" s="17"/>
      <c r="AMB1189" s="17"/>
      <c r="AMC1189" s="17"/>
      <c r="AMD1189" s="17"/>
      <c r="AME1189" s="17"/>
      <c r="AMF1189" s="17"/>
      <c r="AMG1189" s="17"/>
      <c r="AMH1189" s="17"/>
      <c r="AMI1189" s="17"/>
      <c r="AMJ1189" s="17"/>
      <c r="AMK1189" s="17"/>
      <c r="AML1189" s="17"/>
      <c r="AMM1189" s="17"/>
      <c r="AMN1189" s="17"/>
      <c r="AMO1189" s="17"/>
      <c r="AMP1189" s="17"/>
      <c r="AMQ1189" s="17"/>
      <c r="AMR1189" s="17"/>
      <c r="AMS1189" s="17"/>
      <c r="AMT1189" s="17"/>
      <c r="AMU1189" s="17"/>
      <c r="AMV1189" s="17"/>
      <c r="AMW1189" s="17"/>
      <c r="AMX1189" s="17"/>
      <c r="AMY1189" s="17"/>
      <c r="AMZ1189" s="17"/>
      <c r="ANA1189" s="17"/>
      <c r="ANB1189" s="17"/>
      <c r="ANC1189" s="17"/>
      <c r="AND1189" s="17"/>
      <c r="ANE1189" s="17"/>
      <c r="ANF1189" s="17"/>
      <c r="ANG1189" s="17"/>
      <c r="ANH1189" s="17"/>
      <c r="ANI1189" s="17"/>
      <c r="ANJ1189" s="17"/>
      <c r="ANK1189" s="17"/>
      <c r="ANL1189" s="17"/>
      <c r="ANM1189" s="17"/>
      <c r="ANN1189" s="17"/>
      <c r="ANO1189" s="17"/>
      <c r="ANP1189" s="17"/>
      <c r="ANQ1189" s="17"/>
      <c r="ANR1189" s="17"/>
      <c r="ANS1189" s="17"/>
      <c r="ANT1189" s="17"/>
      <c r="ANU1189" s="17"/>
      <c r="ANV1189" s="17"/>
      <c r="ANW1189" s="17"/>
      <c r="ANX1189" s="17"/>
      <c r="ANY1189" s="17"/>
      <c r="ANZ1189" s="17"/>
      <c r="AOA1189" s="17"/>
      <c r="AOB1189" s="17"/>
      <c r="AOC1189" s="17"/>
      <c r="AOD1189" s="17"/>
      <c r="AOE1189" s="17"/>
      <c r="AOF1189" s="17"/>
      <c r="AOG1189" s="17"/>
      <c r="AOH1189" s="17"/>
      <c r="AOI1189" s="17"/>
      <c r="AOJ1189" s="17"/>
      <c r="AOK1189" s="17"/>
      <c r="AOL1189" s="17"/>
      <c r="AOM1189" s="17"/>
      <c r="AON1189" s="17"/>
      <c r="AOO1189" s="17"/>
      <c r="AOP1189" s="17"/>
      <c r="AOQ1189" s="17"/>
      <c r="AOR1189" s="17"/>
      <c r="AOS1189" s="17"/>
      <c r="AOT1189" s="17"/>
      <c r="AOU1189" s="17"/>
      <c r="AOV1189" s="17"/>
      <c r="AOW1189" s="17"/>
      <c r="AOX1189" s="17"/>
      <c r="AOY1189" s="17"/>
      <c r="AOZ1189" s="17"/>
      <c r="APA1189" s="17"/>
      <c r="APB1189" s="17"/>
      <c r="APC1189" s="17"/>
      <c r="APD1189" s="17"/>
      <c r="APE1189" s="17"/>
      <c r="APF1189" s="17"/>
      <c r="APG1189" s="17"/>
      <c r="APH1189" s="17"/>
      <c r="API1189" s="17"/>
      <c r="APJ1189" s="17"/>
      <c r="APK1189" s="17"/>
      <c r="APL1189" s="17"/>
      <c r="APM1189" s="17"/>
      <c r="APN1189" s="17"/>
      <c r="APO1189" s="17"/>
      <c r="APP1189" s="17"/>
      <c r="APQ1189" s="17"/>
      <c r="APR1189" s="17"/>
      <c r="APS1189" s="17"/>
      <c r="APT1189" s="17"/>
      <c r="APU1189" s="17"/>
      <c r="APV1189" s="17"/>
      <c r="APW1189" s="17"/>
      <c r="APX1189" s="17"/>
      <c r="APY1189" s="17"/>
      <c r="APZ1189" s="17"/>
      <c r="AQA1189" s="17"/>
      <c r="AQB1189" s="17"/>
      <c r="AQC1189" s="17"/>
      <c r="AQD1189" s="17"/>
      <c r="AQE1189" s="17"/>
      <c r="AQF1189" s="17"/>
      <c r="AQG1189" s="17"/>
      <c r="AQH1189" s="17"/>
      <c r="AQI1189" s="17"/>
      <c r="AQJ1189" s="17"/>
      <c r="AQK1189" s="17"/>
      <c r="AQL1189" s="17"/>
      <c r="AQM1189" s="17"/>
      <c r="AQN1189" s="17"/>
      <c r="AQO1189" s="17"/>
      <c r="AQP1189" s="17"/>
      <c r="AQQ1189" s="17"/>
      <c r="AQR1189" s="17"/>
      <c r="AQS1189" s="17"/>
      <c r="AQT1189" s="17"/>
      <c r="AQU1189" s="17"/>
      <c r="AQV1189" s="17"/>
      <c r="AQW1189" s="17"/>
      <c r="AQX1189" s="17"/>
      <c r="AQY1189" s="17"/>
      <c r="AQZ1189" s="17"/>
      <c r="ARA1189" s="17"/>
      <c r="ARB1189" s="17"/>
      <c r="ARC1189" s="17"/>
      <c r="ARD1189" s="17"/>
      <c r="ARE1189" s="17"/>
      <c r="ARF1189" s="17"/>
      <c r="ARG1189" s="17"/>
      <c r="ARH1189" s="17"/>
      <c r="ARI1189" s="17"/>
      <c r="ARJ1189" s="17"/>
      <c r="ARK1189" s="17"/>
      <c r="ARL1189" s="17"/>
      <c r="ARM1189" s="17"/>
      <c r="ARN1189" s="17"/>
      <c r="ARO1189" s="17"/>
      <c r="ARP1189" s="17"/>
      <c r="ARQ1189" s="17"/>
      <c r="ARR1189" s="17"/>
      <c r="ARS1189" s="17"/>
      <c r="ART1189" s="17"/>
      <c r="ARU1189" s="17"/>
      <c r="ARV1189" s="17"/>
      <c r="ARW1189" s="17"/>
      <c r="ARX1189" s="17"/>
      <c r="ARY1189" s="17"/>
      <c r="ARZ1189" s="17"/>
      <c r="ASA1189" s="17"/>
      <c r="ASB1189" s="17"/>
      <c r="ASC1189" s="17"/>
      <c r="ASD1189" s="17"/>
      <c r="ASE1189" s="17"/>
      <c r="ASF1189" s="17"/>
      <c r="ASG1189" s="17"/>
      <c r="ASH1189" s="17"/>
      <c r="ASI1189" s="17"/>
      <c r="ASJ1189" s="17"/>
      <c r="ASK1189" s="17"/>
      <c r="ASL1189" s="17"/>
      <c r="ASM1189" s="17"/>
      <c r="ASN1189" s="17"/>
      <c r="ASO1189" s="17"/>
      <c r="ASP1189" s="17"/>
      <c r="ASQ1189" s="17"/>
      <c r="ASR1189" s="17"/>
      <c r="ASS1189" s="17"/>
      <c r="AST1189" s="17"/>
      <c r="ASU1189" s="17"/>
      <c r="ASV1189" s="17"/>
      <c r="ASW1189" s="17"/>
      <c r="ASX1189" s="17"/>
      <c r="ASY1189" s="17"/>
      <c r="ASZ1189" s="17"/>
      <c r="ATA1189" s="17"/>
      <c r="ATB1189" s="17"/>
      <c r="ATC1189" s="17"/>
      <c r="ATD1189" s="17"/>
      <c r="ATE1189" s="17"/>
      <c r="ATF1189" s="17"/>
      <c r="ATG1189" s="17"/>
      <c r="ATH1189" s="17"/>
      <c r="ATI1189" s="17"/>
      <c r="ATJ1189" s="17"/>
      <c r="ATK1189" s="17"/>
      <c r="ATL1189" s="17"/>
      <c r="ATM1189" s="17"/>
      <c r="ATN1189" s="17"/>
      <c r="ATO1189" s="17"/>
      <c r="ATP1189" s="17"/>
      <c r="ATQ1189" s="17"/>
      <c r="ATR1189" s="17"/>
      <c r="ATS1189" s="17"/>
      <c r="ATT1189" s="17"/>
      <c r="ATU1189" s="17"/>
      <c r="ATV1189" s="17"/>
      <c r="ATW1189" s="17"/>
      <c r="ATX1189" s="17"/>
      <c r="ATY1189" s="17"/>
      <c r="ATZ1189" s="17"/>
      <c r="AUA1189" s="17"/>
      <c r="AUB1189" s="17"/>
      <c r="AUC1189" s="17"/>
      <c r="AUD1189" s="17"/>
      <c r="AUE1189" s="17"/>
      <c r="AUF1189" s="17"/>
      <c r="AUG1189" s="17"/>
      <c r="AUH1189" s="17"/>
      <c r="AUI1189" s="17"/>
      <c r="AUJ1189" s="17"/>
      <c r="AUK1189" s="17"/>
      <c r="AUL1189" s="17"/>
      <c r="AUM1189" s="17"/>
      <c r="AUN1189" s="17"/>
      <c r="AUO1189" s="17"/>
      <c r="AUP1189" s="17"/>
      <c r="AUQ1189" s="17"/>
      <c r="AUR1189" s="17"/>
      <c r="AUS1189" s="17"/>
      <c r="AUT1189" s="17"/>
      <c r="AUU1189" s="17"/>
      <c r="AUV1189" s="17"/>
      <c r="AUW1189" s="17"/>
      <c r="AUX1189" s="17"/>
      <c r="AUY1189" s="17"/>
      <c r="AUZ1189" s="17"/>
      <c r="AVA1189" s="17"/>
      <c r="AVB1189" s="17"/>
      <c r="AVC1189" s="17"/>
      <c r="AVD1189" s="17"/>
      <c r="AVE1189" s="17"/>
      <c r="AVF1189" s="17"/>
      <c r="AVG1189" s="17"/>
      <c r="AVH1189" s="17"/>
      <c r="AVI1189" s="17"/>
      <c r="AVJ1189" s="17"/>
      <c r="AVK1189" s="17"/>
      <c r="AVL1189" s="17"/>
      <c r="AVM1189" s="17"/>
      <c r="AVN1189" s="17"/>
      <c r="AVO1189" s="17"/>
      <c r="AVP1189" s="17"/>
      <c r="AVQ1189" s="17"/>
      <c r="AVR1189" s="17"/>
      <c r="AVS1189" s="17"/>
      <c r="AVT1189" s="17"/>
      <c r="AVU1189" s="17"/>
      <c r="AVV1189" s="17"/>
      <c r="AVW1189" s="17"/>
      <c r="AVX1189" s="17"/>
      <c r="AVY1189" s="17"/>
      <c r="AVZ1189" s="17"/>
      <c r="AWA1189" s="17"/>
      <c r="AWB1189" s="17"/>
      <c r="AWC1189" s="17"/>
      <c r="AWD1189" s="17"/>
      <c r="AWE1189" s="17"/>
      <c r="AWF1189" s="17"/>
      <c r="AWG1189" s="17"/>
      <c r="AWH1189" s="17"/>
      <c r="AWI1189" s="17"/>
      <c r="AWJ1189" s="17"/>
      <c r="AWK1189" s="17"/>
      <c r="AWL1189" s="17"/>
      <c r="AWM1189" s="17"/>
      <c r="AWN1189" s="17"/>
      <c r="AWO1189" s="17"/>
      <c r="AWP1189" s="17"/>
      <c r="AWQ1189" s="17"/>
      <c r="AWR1189" s="17"/>
      <c r="AWS1189" s="17"/>
      <c r="AWT1189" s="17"/>
      <c r="AWU1189" s="17"/>
      <c r="AWV1189" s="17"/>
      <c r="AWW1189" s="17"/>
      <c r="AWX1189" s="17"/>
      <c r="AWY1189" s="17"/>
      <c r="AWZ1189" s="17"/>
      <c r="AXA1189" s="17"/>
      <c r="AXB1189" s="17"/>
      <c r="AXC1189" s="17"/>
      <c r="AXD1189" s="17"/>
      <c r="AXE1189" s="17"/>
      <c r="AXF1189" s="17"/>
      <c r="AXG1189" s="17"/>
      <c r="AXH1189" s="17"/>
      <c r="AXI1189" s="17"/>
      <c r="AXJ1189" s="17"/>
      <c r="AXK1189" s="17"/>
      <c r="AXL1189" s="17"/>
      <c r="AXM1189" s="17"/>
      <c r="AXN1189" s="17"/>
      <c r="AXO1189" s="17"/>
      <c r="AXP1189" s="17"/>
      <c r="AXQ1189" s="17"/>
      <c r="AXR1189" s="17"/>
      <c r="AXS1189" s="17"/>
      <c r="AXT1189" s="17"/>
      <c r="AXU1189" s="17"/>
      <c r="AXV1189" s="17"/>
      <c r="AXW1189" s="17"/>
      <c r="AXX1189" s="17"/>
      <c r="AXY1189" s="17"/>
      <c r="AXZ1189" s="17"/>
      <c r="AYA1189" s="17"/>
      <c r="AYB1189" s="17"/>
      <c r="AYC1189" s="17"/>
      <c r="AYD1189" s="17"/>
      <c r="AYE1189" s="17"/>
      <c r="AYF1189" s="17"/>
      <c r="AYG1189" s="17"/>
      <c r="AYH1189" s="17"/>
      <c r="AYI1189" s="17"/>
      <c r="AYJ1189" s="17"/>
      <c r="AYK1189" s="17"/>
      <c r="AYL1189" s="17"/>
      <c r="AYM1189" s="17"/>
      <c r="AYN1189" s="17"/>
      <c r="AYO1189" s="17"/>
      <c r="AYP1189" s="17"/>
      <c r="AYQ1189" s="17"/>
      <c r="AYR1189" s="17"/>
      <c r="AYS1189" s="17"/>
      <c r="AYT1189" s="17"/>
      <c r="AYU1189" s="17"/>
      <c r="AYV1189" s="17"/>
      <c r="AYW1189" s="17"/>
      <c r="AYX1189" s="17"/>
      <c r="AYY1189" s="17"/>
      <c r="AYZ1189" s="17"/>
      <c r="AZA1189" s="17"/>
      <c r="AZB1189" s="17"/>
      <c r="AZC1189" s="17"/>
      <c r="AZD1189" s="17"/>
      <c r="AZE1189" s="17"/>
      <c r="AZF1189" s="17"/>
      <c r="AZG1189" s="17"/>
      <c r="AZH1189" s="17"/>
      <c r="AZI1189" s="17"/>
      <c r="AZJ1189" s="17"/>
      <c r="AZK1189" s="17"/>
      <c r="AZL1189" s="17"/>
      <c r="AZM1189" s="17"/>
      <c r="AZN1189" s="17"/>
      <c r="AZO1189" s="17"/>
      <c r="AZP1189" s="17"/>
      <c r="AZQ1189" s="17"/>
      <c r="AZR1189" s="17"/>
      <c r="AZS1189" s="17"/>
      <c r="AZT1189" s="17"/>
      <c r="AZU1189" s="17"/>
      <c r="AZV1189" s="17"/>
      <c r="AZW1189" s="17"/>
      <c r="AZX1189" s="17"/>
      <c r="AZY1189" s="17"/>
      <c r="AZZ1189" s="17"/>
      <c r="BAA1189" s="17"/>
      <c r="BAB1189" s="17"/>
      <c r="BAC1189" s="17"/>
      <c r="BAD1189" s="17"/>
      <c r="BAE1189" s="17"/>
      <c r="BAF1189" s="17"/>
      <c r="BAG1189" s="17"/>
      <c r="BAH1189" s="17"/>
      <c r="BAI1189" s="17"/>
      <c r="BAJ1189" s="17"/>
      <c r="BAK1189" s="17"/>
      <c r="BAL1189" s="17"/>
      <c r="BAM1189" s="17"/>
      <c r="BAN1189" s="17"/>
      <c r="BAO1189" s="17"/>
      <c r="BAP1189" s="17"/>
      <c r="BAQ1189" s="17"/>
      <c r="BAR1189" s="17"/>
      <c r="BAS1189" s="17"/>
      <c r="BAT1189" s="17"/>
      <c r="BAU1189" s="17"/>
      <c r="BAV1189" s="17"/>
      <c r="BAW1189" s="17"/>
      <c r="BAX1189" s="17"/>
      <c r="BAY1189" s="17"/>
      <c r="BAZ1189" s="17"/>
      <c r="BBA1189" s="17"/>
      <c r="BBB1189" s="17"/>
      <c r="BBC1189" s="17"/>
      <c r="BBD1189" s="17"/>
      <c r="BBE1189" s="17"/>
      <c r="BBF1189" s="17"/>
      <c r="BBG1189" s="17"/>
      <c r="BBH1189" s="17"/>
      <c r="BBI1189" s="17"/>
      <c r="BBJ1189" s="17"/>
      <c r="BBK1189" s="17"/>
      <c r="BBL1189" s="17"/>
      <c r="BBM1189" s="17"/>
      <c r="BBN1189" s="17"/>
      <c r="BBO1189" s="17"/>
      <c r="BBP1189" s="17"/>
      <c r="BBQ1189" s="17"/>
      <c r="BBR1189" s="17"/>
      <c r="BBS1189" s="17"/>
      <c r="BBT1189" s="17"/>
      <c r="BBU1189" s="17"/>
      <c r="BBV1189" s="17"/>
      <c r="BBW1189" s="17"/>
      <c r="BBX1189" s="17"/>
      <c r="BBY1189" s="17"/>
      <c r="BBZ1189" s="17"/>
      <c r="BCA1189" s="17"/>
      <c r="BCB1189" s="17"/>
      <c r="BCC1189" s="17"/>
      <c r="BCD1189" s="17"/>
      <c r="BCE1189" s="17"/>
      <c r="BCF1189" s="17"/>
      <c r="BCG1189" s="17"/>
      <c r="BCH1189" s="17"/>
      <c r="BCI1189" s="17"/>
      <c r="BCJ1189" s="17"/>
      <c r="BCK1189" s="17"/>
      <c r="BCL1189" s="17"/>
      <c r="BCM1189" s="17"/>
      <c r="BCN1189" s="17"/>
      <c r="BCO1189" s="17"/>
      <c r="BCP1189" s="17"/>
      <c r="BCQ1189" s="17"/>
      <c r="BCR1189" s="17"/>
      <c r="BCS1189" s="17"/>
      <c r="BCT1189" s="17"/>
      <c r="BCU1189" s="17"/>
      <c r="BCV1189" s="17"/>
      <c r="BCW1189" s="17"/>
      <c r="BCX1189" s="17"/>
      <c r="BCY1189" s="17"/>
      <c r="BCZ1189" s="17"/>
      <c r="BDA1189" s="17"/>
      <c r="BDB1189" s="17"/>
      <c r="BDC1189" s="17"/>
      <c r="BDD1189" s="17"/>
      <c r="BDE1189" s="17"/>
      <c r="BDF1189" s="17"/>
      <c r="BDG1189" s="17"/>
      <c r="BDH1189" s="17"/>
      <c r="BDI1189" s="17"/>
      <c r="BDJ1189" s="17"/>
      <c r="BDK1189" s="17"/>
      <c r="BDL1189" s="17"/>
      <c r="BDM1189" s="17"/>
      <c r="BDN1189" s="17"/>
      <c r="BDO1189" s="17"/>
      <c r="BDP1189" s="17"/>
      <c r="BDQ1189" s="17"/>
      <c r="BDR1189" s="17"/>
      <c r="BDS1189" s="17"/>
      <c r="BDT1189" s="17"/>
      <c r="BDU1189" s="17"/>
      <c r="BDV1189" s="17"/>
      <c r="BDW1189" s="17"/>
      <c r="BDX1189" s="17"/>
      <c r="BDY1189" s="17"/>
      <c r="BDZ1189" s="17"/>
      <c r="BEA1189" s="17"/>
      <c r="BEB1189" s="17"/>
      <c r="BEC1189" s="17"/>
      <c r="BED1189" s="17"/>
      <c r="BEE1189" s="17"/>
      <c r="BEF1189" s="17"/>
      <c r="BEG1189" s="17"/>
      <c r="BEH1189" s="17"/>
      <c r="BEI1189" s="17"/>
      <c r="BEJ1189" s="17"/>
      <c r="BEK1189" s="17"/>
      <c r="BEL1189" s="17"/>
      <c r="BEM1189" s="17"/>
      <c r="BEN1189" s="17"/>
      <c r="BEO1189" s="17"/>
      <c r="BEP1189" s="17"/>
      <c r="BEQ1189" s="17"/>
      <c r="BER1189" s="17"/>
      <c r="BES1189" s="17"/>
      <c r="BET1189" s="17"/>
      <c r="BEU1189" s="17"/>
      <c r="BEV1189" s="17"/>
      <c r="BEW1189" s="17"/>
      <c r="BEX1189" s="17"/>
      <c r="BEY1189" s="17"/>
      <c r="BEZ1189" s="17"/>
      <c r="BFA1189" s="17"/>
      <c r="BFB1189" s="17"/>
      <c r="BFC1189" s="17"/>
      <c r="BFD1189" s="17"/>
      <c r="BFE1189" s="17"/>
      <c r="BFF1189" s="17"/>
      <c r="BFG1189" s="17"/>
      <c r="BFH1189" s="17"/>
      <c r="BFI1189" s="17"/>
      <c r="BFJ1189" s="17"/>
      <c r="BFK1189" s="17"/>
      <c r="BFL1189" s="17"/>
      <c r="BFM1189" s="17"/>
      <c r="BFN1189" s="17"/>
      <c r="BFO1189" s="17"/>
      <c r="BFP1189" s="17"/>
      <c r="BFQ1189" s="17"/>
      <c r="BFR1189" s="17"/>
      <c r="BFS1189" s="17"/>
      <c r="BFT1189" s="17"/>
      <c r="BFU1189" s="17"/>
      <c r="BFV1189" s="17"/>
      <c r="BFW1189" s="17"/>
      <c r="BFX1189" s="17"/>
      <c r="BFY1189" s="17"/>
      <c r="BFZ1189" s="17"/>
      <c r="BGA1189" s="17"/>
      <c r="BGB1189" s="17"/>
      <c r="BGC1189" s="17"/>
      <c r="BGD1189" s="17"/>
      <c r="BGE1189" s="17"/>
      <c r="BGF1189" s="17"/>
      <c r="BGG1189" s="17"/>
      <c r="BGH1189" s="17"/>
      <c r="BGI1189" s="17"/>
      <c r="BGJ1189" s="17"/>
      <c r="BGK1189" s="17"/>
      <c r="BGL1189" s="17"/>
      <c r="BGM1189" s="17"/>
      <c r="BGN1189" s="17"/>
      <c r="BGO1189" s="17"/>
      <c r="BGP1189" s="17"/>
      <c r="BGQ1189" s="17"/>
      <c r="BGR1189" s="17"/>
      <c r="BGS1189" s="17"/>
      <c r="BGT1189" s="17"/>
      <c r="BGU1189" s="17"/>
      <c r="BGV1189" s="17"/>
      <c r="BGW1189" s="17"/>
      <c r="BGX1189" s="17"/>
      <c r="BGY1189" s="17"/>
      <c r="BGZ1189" s="17"/>
      <c r="BHA1189" s="17"/>
      <c r="BHB1189" s="17"/>
      <c r="BHC1189" s="17"/>
      <c r="BHD1189" s="17"/>
      <c r="BHE1189" s="17"/>
      <c r="BHF1189" s="17"/>
      <c r="BHG1189" s="17"/>
      <c r="BHH1189" s="17"/>
      <c r="BHI1189" s="17"/>
      <c r="BHJ1189" s="17"/>
      <c r="BHK1189" s="17"/>
      <c r="BHL1189" s="17"/>
      <c r="BHM1189" s="17"/>
      <c r="BHN1189" s="17"/>
      <c r="BHO1189" s="17"/>
      <c r="BHP1189" s="17"/>
      <c r="BHQ1189" s="17"/>
      <c r="BHR1189" s="17"/>
      <c r="BHS1189" s="17"/>
      <c r="BHT1189" s="17"/>
      <c r="BHU1189" s="17"/>
      <c r="BHV1189" s="17"/>
      <c r="BHW1189" s="17"/>
      <c r="BHX1189" s="17"/>
      <c r="BHY1189" s="17"/>
      <c r="BHZ1189" s="17"/>
      <c r="BIA1189" s="17"/>
      <c r="BIB1189" s="17"/>
      <c r="BIC1189" s="17"/>
      <c r="BID1189" s="17"/>
      <c r="BIE1189" s="17"/>
      <c r="BIF1189" s="17"/>
      <c r="BIG1189" s="17"/>
      <c r="BIH1189" s="17"/>
      <c r="BII1189" s="17"/>
      <c r="BIJ1189" s="17"/>
      <c r="BIK1189" s="17"/>
      <c r="BIL1189" s="17"/>
      <c r="BIM1189" s="17"/>
      <c r="BIN1189" s="17"/>
      <c r="BIO1189" s="17"/>
      <c r="BIP1189" s="17"/>
      <c r="BIQ1189" s="17"/>
      <c r="BIR1189" s="17"/>
      <c r="BIS1189" s="17"/>
      <c r="BIT1189" s="17"/>
      <c r="BIU1189" s="17"/>
      <c r="BIV1189" s="17"/>
      <c r="BIW1189" s="17"/>
      <c r="BIX1189" s="17"/>
      <c r="BIY1189" s="17"/>
      <c r="BIZ1189" s="17"/>
      <c r="BJA1189" s="17"/>
      <c r="BJB1189" s="17"/>
      <c r="BJC1189" s="17"/>
      <c r="BJD1189" s="17"/>
      <c r="BJE1189" s="17"/>
      <c r="BJF1189" s="17"/>
      <c r="BJG1189" s="17"/>
      <c r="BJH1189" s="17"/>
      <c r="BJI1189" s="17"/>
      <c r="BJJ1189" s="17"/>
      <c r="BJK1189" s="17"/>
      <c r="BJL1189" s="17"/>
      <c r="BJM1189" s="17"/>
      <c r="BJN1189" s="17"/>
      <c r="BJO1189" s="17"/>
      <c r="BJP1189" s="17"/>
      <c r="BJQ1189" s="17"/>
      <c r="BJR1189" s="17"/>
      <c r="BJS1189" s="17"/>
      <c r="BJT1189" s="17"/>
      <c r="BJU1189" s="17"/>
      <c r="BJV1189" s="17"/>
      <c r="BJW1189" s="17"/>
      <c r="BJX1189" s="17"/>
      <c r="BJY1189" s="17"/>
      <c r="BJZ1189" s="17"/>
      <c r="BKA1189" s="17"/>
      <c r="BKB1189" s="17"/>
      <c r="BKC1189" s="17"/>
      <c r="BKD1189" s="17"/>
      <c r="BKE1189" s="17"/>
      <c r="BKF1189" s="17"/>
      <c r="BKG1189" s="17"/>
      <c r="BKH1189" s="17"/>
      <c r="BKI1189" s="17"/>
      <c r="BKJ1189" s="17"/>
      <c r="BKK1189" s="17"/>
      <c r="BKL1189" s="17"/>
      <c r="BKM1189" s="17"/>
      <c r="BKN1189" s="17"/>
      <c r="BKO1189" s="17"/>
      <c r="BKP1189" s="17"/>
      <c r="BKQ1189" s="17"/>
      <c r="BKR1189" s="17"/>
      <c r="BKS1189" s="17"/>
      <c r="BKT1189" s="17"/>
      <c r="BKU1189" s="17"/>
      <c r="BKV1189" s="17"/>
      <c r="BKW1189" s="17"/>
      <c r="BKX1189" s="17"/>
      <c r="BKY1189" s="17"/>
      <c r="BKZ1189" s="17"/>
      <c r="BLA1189" s="17"/>
      <c r="BLB1189" s="17"/>
      <c r="BLC1189" s="17"/>
      <c r="BLD1189" s="17"/>
      <c r="BLE1189" s="17"/>
      <c r="BLF1189" s="17"/>
      <c r="BLG1189" s="17"/>
      <c r="BLH1189" s="17"/>
      <c r="BLI1189" s="17"/>
      <c r="BLJ1189" s="17"/>
      <c r="BLK1189" s="17"/>
      <c r="BLL1189" s="17"/>
      <c r="BLM1189" s="17"/>
      <c r="BLN1189" s="17"/>
      <c r="BLO1189" s="17"/>
      <c r="BLP1189" s="17"/>
      <c r="BLQ1189" s="17"/>
      <c r="BLR1189" s="17"/>
      <c r="BLS1189" s="17"/>
      <c r="BLT1189" s="17"/>
      <c r="BLU1189" s="17"/>
      <c r="BLV1189" s="17"/>
      <c r="BLW1189" s="17"/>
      <c r="BLX1189" s="17"/>
      <c r="BLY1189" s="17"/>
      <c r="BLZ1189" s="17"/>
      <c r="BMA1189" s="17"/>
      <c r="BMB1189" s="17"/>
      <c r="BMC1189" s="17"/>
      <c r="BMD1189" s="17"/>
      <c r="BME1189" s="17"/>
      <c r="BMF1189" s="17"/>
      <c r="BMG1189" s="17"/>
      <c r="BMH1189" s="17"/>
      <c r="BMI1189" s="17"/>
      <c r="BMJ1189" s="17"/>
      <c r="BMK1189" s="17"/>
      <c r="BML1189" s="17"/>
      <c r="BMM1189" s="17"/>
      <c r="BMN1189" s="17"/>
      <c r="BMO1189" s="17"/>
      <c r="BMP1189" s="17"/>
      <c r="BMQ1189" s="17"/>
      <c r="BMR1189" s="17"/>
      <c r="BMS1189" s="17"/>
      <c r="BMT1189" s="17"/>
      <c r="BMU1189" s="17"/>
      <c r="BMV1189" s="17"/>
      <c r="BMW1189" s="17"/>
      <c r="BMX1189" s="17"/>
      <c r="BMY1189" s="17"/>
      <c r="BMZ1189" s="17"/>
      <c r="BNA1189" s="17"/>
      <c r="BNB1189" s="17"/>
      <c r="BNC1189" s="17"/>
      <c r="BND1189" s="17"/>
      <c r="BNE1189" s="17"/>
      <c r="BNF1189" s="17"/>
      <c r="BNG1189" s="17"/>
      <c r="BNH1189" s="17"/>
      <c r="BNI1189" s="17"/>
      <c r="BNJ1189" s="17"/>
      <c r="BNK1189" s="17"/>
      <c r="BNL1189" s="17"/>
      <c r="BNM1189" s="17"/>
      <c r="BNN1189" s="17"/>
      <c r="BNO1189" s="17"/>
      <c r="BNP1189" s="17"/>
      <c r="BNQ1189" s="17"/>
      <c r="BNR1189" s="17"/>
      <c r="BNS1189" s="17"/>
      <c r="BNT1189" s="17"/>
      <c r="BNU1189" s="17"/>
      <c r="BNV1189" s="17"/>
      <c r="BNW1189" s="17"/>
      <c r="BNX1189" s="17"/>
      <c r="BNY1189" s="17"/>
      <c r="BNZ1189" s="17"/>
      <c r="BOA1189" s="17"/>
      <c r="BOB1189" s="17"/>
      <c r="BOC1189" s="17"/>
      <c r="BOD1189" s="17"/>
      <c r="BOE1189" s="17"/>
      <c r="BOF1189" s="17"/>
      <c r="BOG1189" s="17"/>
      <c r="BOH1189" s="17"/>
      <c r="BOI1189" s="17"/>
      <c r="BOJ1189" s="17"/>
      <c r="BOK1189" s="17"/>
      <c r="BOL1189" s="17"/>
      <c r="BOM1189" s="17"/>
      <c r="BON1189" s="17"/>
      <c r="BOO1189" s="17"/>
      <c r="BOP1189" s="17"/>
      <c r="BOQ1189" s="17"/>
      <c r="BOR1189" s="17"/>
      <c r="BOS1189" s="17"/>
      <c r="BOT1189" s="17"/>
      <c r="BOU1189" s="17"/>
      <c r="BOV1189" s="17"/>
      <c r="BOW1189" s="17"/>
      <c r="BOX1189" s="17"/>
      <c r="BOY1189" s="17"/>
      <c r="BOZ1189" s="17"/>
      <c r="BPA1189" s="17"/>
      <c r="BPB1189" s="17"/>
      <c r="BPC1189" s="17"/>
      <c r="BPD1189" s="17"/>
      <c r="BPE1189" s="17"/>
      <c r="BPF1189" s="17"/>
      <c r="BPG1189" s="17"/>
      <c r="BPH1189" s="17"/>
      <c r="BPI1189" s="17"/>
      <c r="BPJ1189" s="17"/>
      <c r="BPK1189" s="17"/>
      <c r="BPL1189" s="17"/>
      <c r="BPM1189" s="17"/>
      <c r="BPN1189" s="17"/>
      <c r="BPO1189" s="17"/>
      <c r="BPP1189" s="17"/>
      <c r="BPQ1189" s="17"/>
      <c r="BPR1189" s="17"/>
      <c r="BPS1189" s="17"/>
      <c r="BPT1189" s="17"/>
      <c r="BPU1189" s="17"/>
      <c r="BPV1189" s="17"/>
      <c r="BPW1189" s="17"/>
      <c r="BPX1189" s="17"/>
      <c r="BPY1189" s="17"/>
      <c r="BPZ1189" s="17"/>
      <c r="BQA1189" s="17"/>
      <c r="BQB1189" s="17"/>
      <c r="BQC1189" s="17"/>
      <c r="BQD1189" s="17"/>
      <c r="BQE1189" s="17"/>
      <c r="BQF1189" s="17"/>
      <c r="BQG1189" s="17"/>
      <c r="BQH1189" s="17"/>
      <c r="BQI1189" s="17"/>
      <c r="BQJ1189" s="17"/>
      <c r="BQK1189" s="17"/>
      <c r="BQL1189" s="17"/>
      <c r="BQM1189" s="17"/>
      <c r="BQN1189" s="17"/>
      <c r="BQO1189" s="17"/>
      <c r="BQP1189" s="17"/>
      <c r="BQQ1189" s="17"/>
      <c r="BQR1189" s="17"/>
      <c r="BQS1189" s="17"/>
      <c r="BQT1189" s="17"/>
      <c r="BQU1189" s="17"/>
      <c r="BQV1189" s="17"/>
      <c r="BQW1189" s="17"/>
      <c r="BQX1189" s="17"/>
      <c r="BQY1189" s="17"/>
      <c r="BQZ1189" s="17"/>
      <c r="BRA1189" s="17"/>
      <c r="BRB1189" s="17"/>
      <c r="BRC1189" s="17"/>
      <c r="BRD1189" s="17"/>
      <c r="BRE1189" s="17"/>
      <c r="BRF1189" s="17"/>
      <c r="BRG1189" s="17"/>
      <c r="BRH1189" s="17"/>
      <c r="BRI1189" s="17"/>
      <c r="BRJ1189" s="17"/>
      <c r="BRK1189" s="17"/>
      <c r="BRL1189" s="17"/>
      <c r="BRM1189" s="17"/>
      <c r="BRN1189" s="17"/>
      <c r="BRO1189" s="17"/>
      <c r="BRP1189" s="17"/>
      <c r="BRQ1189" s="17"/>
      <c r="BRR1189" s="17"/>
      <c r="BRS1189" s="17"/>
      <c r="BRT1189" s="17"/>
      <c r="BRU1189" s="17"/>
      <c r="BRV1189" s="17"/>
      <c r="BRW1189" s="17"/>
      <c r="BRX1189" s="17"/>
      <c r="BRY1189" s="17"/>
      <c r="BRZ1189" s="17"/>
      <c r="BSA1189" s="17"/>
      <c r="BSB1189" s="17"/>
      <c r="BSC1189" s="17"/>
      <c r="BSD1189" s="17"/>
      <c r="BSE1189" s="17"/>
      <c r="BSF1189" s="17"/>
      <c r="BSG1189" s="17"/>
      <c r="BSH1189" s="17"/>
      <c r="BSI1189" s="17"/>
      <c r="BSJ1189" s="17"/>
      <c r="BSK1189" s="17"/>
      <c r="BSL1189" s="17"/>
      <c r="BSM1189" s="17"/>
      <c r="BSN1189" s="17"/>
      <c r="BSO1189" s="17"/>
      <c r="BSP1189" s="17"/>
      <c r="BSQ1189" s="17"/>
      <c r="BSR1189" s="17"/>
      <c r="BSS1189" s="17"/>
      <c r="BST1189" s="17"/>
      <c r="BSU1189" s="17"/>
      <c r="BSV1189" s="17"/>
      <c r="BSW1189" s="17"/>
      <c r="BSX1189" s="17"/>
      <c r="BSY1189" s="17"/>
      <c r="BSZ1189" s="17"/>
      <c r="BTA1189" s="17"/>
      <c r="BTB1189" s="17"/>
      <c r="BTC1189" s="17"/>
      <c r="BTD1189" s="17"/>
      <c r="BTE1189" s="17"/>
      <c r="BTF1189" s="17"/>
      <c r="BTG1189" s="17"/>
      <c r="BTH1189" s="17"/>
      <c r="BTI1189" s="17"/>
      <c r="BTJ1189" s="17"/>
      <c r="BTK1189" s="17"/>
      <c r="BTL1189" s="17"/>
      <c r="BTM1189" s="17"/>
      <c r="BTN1189" s="17"/>
      <c r="BTO1189" s="17"/>
      <c r="BTP1189" s="17"/>
      <c r="BTQ1189" s="17"/>
      <c r="BTR1189" s="17"/>
      <c r="BTS1189" s="17"/>
      <c r="BTT1189" s="17"/>
      <c r="BTU1189" s="17"/>
      <c r="BTV1189" s="17"/>
      <c r="BTW1189" s="17"/>
      <c r="BTX1189" s="17"/>
      <c r="BTY1189" s="17"/>
      <c r="BTZ1189" s="17"/>
      <c r="BUA1189" s="17"/>
      <c r="BUB1189" s="17"/>
      <c r="BUC1189" s="17"/>
      <c r="BUD1189" s="17"/>
      <c r="BUE1189" s="17"/>
      <c r="BUF1189" s="17"/>
      <c r="BUG1189" s="17"/>
      <c r="BUH1189" s="17"/>
      <c r="BUI1189" s="17"/>
      <c r="BUJ1189" s="17"/>
      <c r="BUK1189" s="17"/>
      <c r="BUL1189" s="17"/>
      <c r="BUM1189" s="17"/>
      <c r="BUN1189" s="17"/>
      <c r="BUO1189" s="17"/>
      <c r="BUP1189" s="17"/>
      <c r="BUQ1189" s="17"/>
      <c r="BUR1189" s="17"/>
      <c r="BUS1189" s="17"/>
      <c r="BUT1189" s="17"/>
      <c r="BUU1189" s="17"/>
      <c r="BUV1189" s="17"/>
      <c r="BUW1189" s="17"/>
      <c r="BUX1189" s="17"/>
      <c r="BUY1189" s="17"/>
      <c r="BUZ1189" s="17"/>
      <c r="BVA1189" s="17"/>
      <c r="BVB1189" s="17"/>
      <c r="BVC1189" s="17"/>
      <c r="BVD1189" s="17"/>
      <c r="BVE1189" s="17"/>
      <c r="BVF1189" s="17"/>
      <c r="BVG1189" s="17"/>
      <c r="BVH1189" s="17"/>
      <c r="BVI1189" s="17"/>
      <c r="BVJ1189" s="17"/>
      <c r="BVK1189" s="17"/>
      <c r="BVL1189" s="17"/>
      <c r="BVM1189" s="17"/>
      <c r="BVN1189" s="17"/>
      <c r="BVO1189" s="17"/>
      <c r="BVP1189" s="17"/>
      <c r="BVQ1189" s="17"/>
      <c r="BVR1189" s="17"/>
      <c r="BVS1189" s="17"/>
      <c r="BVT1189" s="17"/>
      <c r="BVU1189" s="17"/>
      <c r="BVV1189" s="17"/>
      <c r="BVW1189" s="17"/>
      <c r="BVX1189" s="17"/>
      <c r="BVY1189" s="17"/>
      <c r="BVZ1189" s="17"/>
      <c r="BWA1189" s="17"/>
      <c r="BWB1189" s="17"/>
      <c r="BWC1189" s="17"/>
      <c r="BWD1189" s="17"/>
      <c r="BWE1189" s="17"/>
      <c r="BWF1189" s="17"/>
      <c r="BWG1189" s="17"/>
      <c r="BWH1189" s="17"/>
      <c r="BWI1189" s="17"/>
      <c r="BWJ1189" s="17"/>
      <c r="BWK1189" s="17"/>
      <c r="BWL1189" s="17"/>
      <c r="BWM1189" s="17"/>
      <c r="BWN1189" s="17"/>
      <c r="BWO1189" s="17"/>
      <c r="BWP1189" s="17"/>
      <c r="BWQ1189" s="17"/>
      <c r="BWR1189" s="17"/>
      <c r="BWS1189" s="17"/>
      <c r="BWT1189" s="17"/>
      <c r="BWU1189" s="17"/>
      <c r="BWV1189" s="17"/>
      <c r="BWW1189" s="17"/>
      <c r="BWX1189" s="17"/>
      <c r="BWY1189" s="17"/>
      <c r="BWZ1189" s="17"/>
      <c r="BXA1189" s="17"/>
      <c r="BXB1189" s="17"/>
      <c r="BXC1189" s="17"/>
      <c r="BXD1189" s="17"/>
      <c r="BXE1189" s="17"/>
      <c r="BXF1189" s="17"/>
      <c r="BXG1189" s="17"/>
      <c r="BXH1189" s="17"/>
      <c r="BXI1189" s="17"/>
      <c r="BXJ1189" s="17"/>
      <c r="BXK1189" s="17"/>
      <c r="BXL1189" s="17"/>
      <c r="BXM1189" s="17"/>
      <c r="BXN1189" s="17"/>
      <c r="BXO1189" s="17"/>
      <c r="BXP1189" s="17"/>
      <c r="BXQ1189" s="17"/>
      <c r="BXR1189" s="17"/>
      <c r="BXS1189" s="17"/>
      <c r="BXT1189" s="17"/>
      <c r="BXU1189" s="17"/>
      <c r="BXV1189" s="17"/>
      <c r="BXW1189" s="17"/>
      <c r="BXX1189" s="17"/>
      <c r="BXY1189" s="17"/>
      <c r="BXZ1189" s="17"/>
      <c r="BYA1189" s="17"/>
      <c r="BYB1189" s="17"/>
      <c r="BYC1189" s="17"/>
      <c r="BYD1189" s="17"/>
      <c r="BYE1189" s="17"/>
      <c r="BYF1189" s="17"/>
      <c r="BYG1189" s="17"/>
      <c r="BYH1189" s="17"/>
      <c r="BYI1189" s="17"/>
      <c r="BYJ1189" s="17"/>
      <c r="BYK1189" s="17"/>
      <c r="BYL1189" s="17"/>
      <c r="BYM1189" s="17"/>
      <c r="BYN1189" s="17"/>
      <c r="BYO1189" s="17"/>
      <c r="BYP1189" s="17"/>
      <c r="BYQ1189" s="17"/>
      <c r="BYR1189" s="17"/>
      <c r="BYS1189" s="17"/>
      <c r="BYT1189" s="17"/>
      <c r="BYU1189" s="17"/>
      <c r="BYV1189" s="17"/>
      <c r="BYW1189" s="17"/>
      <c r="BYX1189" s="17"/>
      <c r="BYY1189" s="17"/>
      <c r="BYZ1189" s="17"/>
      <c r="BZA1189" s="17"/>
      <c r="BZB1189" s="17"/>
      <c r="BZC1189" s="17"/>
      <c r="BZD1189" s="17"/>
      <c r="BZE1189" s="17"/>
      <c r="BZF1189" s="17"/>
      <c r="BZG1189" s="17"/>
      <c r="BZH1189" s="17"/>
      <c r="BZI1189" s="17"/>
      <c r="BZJ1189" s="17"/>
      <c r="BZK1189" s="17"/>
      <c r="BZL1189" s="17"/>
      <c r="BZM1189" s="17"/>
      <c r="BZN1189" s="17"/>
      <c r="BZO1189" s="17"/>
      <c r="BZP1189" s="17"/>
      <c r="BZQ1189" s="17"/>
      <c r="BZR1189" s="17"/>
      <c r="BZS1189" s="17"/>
      <c r="BZT1189" s="17"/>
      <c r="BZU1189" s="17"/>
      <c r="BZV1189" s="17"/>
      <c r="BZW1189" s="17"/>
      <c r="BZX1189" s="17"/>
      <c r="BZY1189" s="17"/>
      <c r="BZZ1189" s="17"/>
      <c r="CAA1189" s="17"/>
      <c r="CAB1189" s="17"/>
      <c r="CAC1189" s="17"/>
      <c r="CAD1189" s="17"/>
      <c r="CAE1189" s="17"/>
      <c r="CAF1189" s="17"/>
      <c r="CAG1189" s="17"/>
      <c r="CAH1189" s="17"/>
      <c r="CAI1189" s="17"/>
      <c r="CAJ1189" s="17"/>
      <c r="CAK1189" s="17"/>
      <c r="CAL1189" s="17"/>
      <c r="CAM1189" s="17"/>
      <c r="CAN1189" s="17"/>
      <c r="CAO1189" s="17"/>
      <c r="CAP1189" s="17"/>
      <c r="CAQ1189" s="17"/>
      <c r="CAR1189" s="17"/>
      <c r="CAS1189" s="17"/>
      <c r="CAT1189" s="17"/>
      <c r="CAU1189" s="17"/>
      <c r="CAV1189" s="17"/>
      <c r="CAW1189" s="17"/>
      <c r="CAX1189" s="17"/>
      <c r="CAY1189" s="17"/>
      <c r="CAZ1189" s="17"/>
      <c r="CBA1189" s="17"/>
      <c r="CBB1189" s="17"/>
      <c r="CBC1189" s="17"/>
      <c r="CBD1189" s="17"/>
      <c r="CBE1189" s="17"/>
      <c r="CBF1189" s="17"/>
      <c r="CBG1189" s="17"/>
      <c r="CBH1189" s="17"/>
      <c r="CBI1189" s="17"/>
      <c r="CBJ1189" s="17"/>
      <c r="CBK1189" s="17"/>
      <c r="CBL1189" s="17"/>
      <c r="CBM1189" s="17"/>
      <c r="CBN1189" s="17"/>
      <c r="CBO1189" s="17"/>
      <c r="CBP1189" s="17"/>
      <c r="CBQ1189" s="17"/>
      <c r="CBR1189" s="17"/>
      <c r="CBS1189" s="17"/>
      <c r="CBT1189" s="17"/>
      <c r="CBU1189" s="17"/>
      <c r="CBV1189" s="17"/>
      <c r="CBW1189" s="17"/>
      <c r="CBX1189" s="17"/>
      <c r="CBY1189" s="17"/>
      <c r="CBZ1189" s="17"/>
      <c r="CCA1189" s="17"/>
      <c r="CCB1189" s="17"/>
      <c r="CCC1189" s="17"/>
      <c r="CCD1189" s="17"/>
      <c r="CCE1189" s="17"/>
      <c r="CCF1189" s="17"/>
      <c r="CCG1189" s="17"/>
      <c r="CCH1189" s="17"/>
      <c r="CCI1189" s="17"/>
      <c r="CCJ1189" s="17"/>
      <c r="CCK1189" s="17"/>
      <c r="CCL1189" s="17"/>
      <c r="CCM1189" s="17"/>
      <c r="CCN1189" s="17"/>
      <c r="CCO1189" s="17"/>
      <c r="CCP1189" s="17"/>
      <c r="CCQ1189" s="17"/>
      <c r="CCR1189" s="17"/>
      <c r="CCS1189" s="17"/>
      <c r="CCT1189" s="17"/>
      <c r="CCU1189" s="17"/>
      <c r="CCV1189" s="17"/>
      <c r="CCW1189" s="17"/>
      <c r="CCX1189" s="17"/>
      <c r="CCY1189" s="17"/>
      <c r="CCZ1189" s="17"/>
      <c r="CDA1189" s="17"/>
      <c r="CDB1189" s="17"/>
      <c r="CDC1189" s="17"/>
      <c r="CDD1189" s="17"/>
      <c r="CDE1189" s="17"/>
      <c r="CDF1189" s="17"/>
      <c r="CDG1189" s="17"/>
      <c r="CDH1189" s="17"/>
      <c r="CDI1189" s="17"/>
      <c r="CDJ1189" s="17"/>
      <c r="CDK1189" s="17"/>
      <c r="CDL1189" s="17"/>
      <c r="CDM1189" s="17"/>
      <c r="CDN1189" s="17"/>
      <c r="CDO1189" s="17"/>
      <c r="CDP1189" s="17"/>
      <c r="CDQ1189" s="17"/>
      <c r="CDR1189" s="17"/>
      <c r="CDS1189" s="17"/>
      <c r="CDT1189" s="17"/>
      <c r="CDU1189" s="17"/>
      <c r="CDV1189" s="17"/>
      <c r="CDW1189" s="17"/>
      <c r="CDX1189" s="17"/>
      <c r="CDY1189" s="17"/>
      <c r="CDZ1189" s="17"/>
      <c r="CEA1189" s="17"/>
      <c r="CEB1189" s="17"/>
      <c r="CEC1189" s="17"/>
      <c r="CED1189" s="17"/>
      <c r="CEE1189" s="17"/>
      <c r="CEF1189" s="17"/>
      <c r="CEG1189" s="17"/>
      <c r="CEH1189" s="17"/>
      <c r="CEI1189" s="17"/>
      <c r="CEJ1189" s="17"/>
      <c r="CEK1189" s="17"/>
      <c r="CEL1189" s="17"/>
      <c r="CEM1189" s="17"/>
      <c r="CEN1189" s="17"/>
      <c r="CEO1189" s="17"/>
      <c r="CEP1189" s="17"/>
      <c r="CEQ1189" s="17"/>
      <c r="CER1189" s="17"/>
      <c r="CES1189" s="17"/>
      <c r="CET1189" s="17"/>
      <c r="CEU1189" s="17"/>
      <c r="CEV1189" s="17"/>
      <c r="CEW1189" s="17"/>
      <c r="CEX1189" s="17"/>
      <c r="CEY1189" s="17"/>
      <c r="CEZ1189" s="17"/>
      <c r="CFA1189" s="17"/>
      <c r="CFB1189" s="17"/>
      <c r="CFC1189" s="17"/>
      <c r="CFD1189" s="17"/>
      <c r="CFE1189" s="17"/>
      <c r="CFF1189" s="17"/>
      <c r="CFG1189" s="17"/>
      <c r="CFH1189" s="17"/>
      <c r="CFI1189" s="17"/>
      <c r="CFJ1189" s="17"/>
      <c r="CFK1189" s="17"/>
      <c r="CFL1189" s="17"/>
      <c r="CFM1189" s="17"/>
      <c r="CFN1189" s="17"/>
      <c r="CFO1189" s="17"/>
      <c r="CFP1189" s="17"/>
      <c r="CFQ1189" s="17"/>
      <c r="CFR1189" s="17"/>
      <c r="CFS1189" s="17"/>
      <c r="CFT1189" s="17"/>
      <c r="CFU1189" s="17"/>
      <c r="CFV1189" s="17"/>
      <c r="CFW1189" s="17"/>
      <c r="CFX1189" s="17"/>
      <c r="CFY1189" s="17"/>
      <c r="CFZ1189" s="17"/>
      <c r="CGA1189" s="17"/>
      <c r="CGB1189" s="17"/>
      <c r="CGC1189" s="17"/>
      <c r="CGD1189" s="17"/>
      <c r="CGE1189" s="17"/>
      <c r="CGF1189" s="17"/>
      <c r="CGG1189" s="17"/>
      <c r="CGH1189" s="17"/>
      <c r="CGI1189" s="17"/>
      <c r="CGJ1189" s="17"/>
      <c r="CGK1189" s="17"/>
      <c r="CGL1189" s="17"/>
      <c r="CGM1189" s="17"/>
      <c r="CGN1189" s="17"/>
      <c r="CGO1189" s="17"/>
      <c r="CGP1189" s="17"/>
      <c r="CGQ1189" s="17"/>
      <c r="CGR1189" s="17"/>
      <c r="CGS1189" s="17"/>
      <c r="CGT1189" s="17"/>
      <c r="CGU1189" s="17"/>
      <c r="CGV1189" s="17"/>
      <c r="CGW1189" s="17"/>
      <c r="CGX1189" s="17"/>
      <c r="CGY1189" s="17"/>
      <c r="CGZ1189" s="17"/>
      <c r="CHA1189" s="17"/>
      <c r="CHB1189" s="17"/>
      <c r="CHC1189" s="17"/>
      <c r="CHD1189" s="17"/>
      <c r="CHE1189" s="17"/>
      <c r="CHF1189" s="17"/>
      <c r="CHG1189" s="17"/>
      <c r="CHH1189" s="17"/>
      <c r="CHI1189" s="17"/>
      <c r="CHJ1189" s="17"/>
      <c r="CHK1189" s="17"/>
      <c r="CHL1189" s="17"/>
      <c r="CHM1189" s="17"/>
      <c r="CHN1189" s="17"/>
      <c r="CHO1189" s="17"/>
      <c r="CHP1189" s="17"/>
      <c r="CHQ1189" s="17"/>
      <c r="CHR1189" s="17"/>
      <c r="CHS1189" s="17"/>
      <c r="CHT1189" s="17"/>
      <c r="CHU1189" s="17"/>
      <c r="CHV1189" s="17"/>
      <c r="CHW1189" s="17"/>
      <c r="CHX1189" s="17"/>
      <c r="CHY1189" s="17"/>
      <c r="CHZ1189" s="17"/>
      <c r="CIA1189" s="17"/>
      <c r="CIB1189" s="17"/>
      <c r="CIC1189" s="17"/>
      <c r="CID1189" s="17"/>
      <c r="CIE1189" s="17"/>
      <c r="CIF1189" s="17"/>
      <c r="CIG1189" s="17"/>
      <c r="CIH1189" s="17"/>
      <c r="CII1189" s="17"/>
      <c r="CIJ1189" s="17"/>
      <c r="CIK1189" s="17"/>
      <c r="CIL1189" s="17"/>
      <c r="CIM1189" s="17"/>
      <c r="CIN1189" s="17"/>
      <c r="CIO1189" s="17"/>
      <c r="CIP1189" s="17"/>
      <c r="CIQ1189" s="17"/>
      <c r="CIR1189" s="17"/>
      <c r="CIS1189" s="17"/>
      <c r="CIT1189" s="17"/>
      <c r="CIU1189" s="17"/>
      <c r="CIV1189" s="17"/>
      <c r="CIW1189" s="17"/>
      <c r="CIX1189" s="17"/>
      <c r="CIY1189" s="17"/>
      <c r="CIZ1189" s="17"/>
      <c r="CJA1189" s="17"/>
      <c r="CJB1189" s="17"/>
      <c r="CJC1189" s="17"/>
      <c r="CJD1189" s="17"/>
      <c r="CJE1189" s="17"/>
      <c r="CJF1189" s="17"/>
      <c r="CJG1189" s="17"/>
      <c r="CJH1189" s="17"/>
      <c r="CJI1189" s="17"/>
      <c r="CJJ1189" s="17"/>
      <c r="CJK1189" s="17"/>
      <c r="CJL1189" s="17"/>
      <c r="CJM1189" s="17"/>
      <c r="CJN1189" s="17"/>
      <c r="CJO1189" s="17"/>
      <c r="CJP1189" s="17"/>
      <c r="CJQ1189" s="17"/>
      <c r="CJR1189" s="17"/>
      <c r="CJS1189" s="17"/>
      <c r="CJT1189" s="17"/>
      <c r="CJU1189" s="17"/>
      <c r="CJV1189" s="17"/>
      <c r="CJW1189" s="17"/>
      <c r="CJX1189" s="17"/>
      <c r="CJY1189" s="17"/>
      <c r="CJZ1189" s="17"/>
      <c r="CKA1189" s="17"/>
      <c r="CKB1189" s="17"/>
      <c r="CKC1189" s="17"/>
      <c r="CKD1189" s="17"/>
      <c r="CKE1189" s="17"/>
      <c r="CKF1189" s="17"/>
      <c r="CKG1189" s="17"/>
      <c r="CKH1189" s="17"/>
      <c r="CKI1189" s="17"/>
      <c r="CKJ1189" s="17"/>
      <c r="CKK1189" s="17"/>
      <c r="CKL1189" s="17"/>
      <c r="CKM1189" s="17"/>
      <c r="CKN1189" s="17"/>
      <c r="CKO1189" s="17"/>
      <c r="CKP1189" s="17"/>
      <c r="CKQ1189" s="17"/>
      <c r="CKR1189" s="17"/>
      <c r="CKS1189" s="17"/>
      <c r="CKT1189" s="17"/>
      <c r="CKU1189" s="17"/>
      <c r="CKV1189" s="17"/>
      <c r="CKW1189" s="17"/>
      <c r="CKX1189" s="17"/>
      <c r="CKY1189" s="17"/>
      <c r="CKZ1189" s="17"/>
      <c r="CLA1189" s="17"/>
      <c r="CLB1189" s="17"/>
      <c r="CLC1189" s="17"/>
      <c r="CLD1189" s="17"/>
      <c r="CLE1189" s="17"/>
      <c r="CLF1189" s="17"/>
      <c r="CLG1189" s="17"/>
      <c r="CLH1189" s="17"/>
      <c r="CLI1189" s="17"/>
      <c r="CLJ1189" s="17"/>
      <c r="CLK1189" s="17"/>
      <c r="CLL1189" s="17"/>
      <c r="CLM1189" s="17"/>
      <c r="CLN1189" s="17"/>
      <c r="CLO1189" s="17"/>
      <c r="CLP1189" s="17"/>
      <c r="CLQ1189" s="17"/>
      <c r="CLR1189" s="17"/>
      <c r="CLS1189" s="17"/>
      <c r="CLT1189" s="17"/>
      <c r="CLU1189" s="17"/>
      <c r="CLV1189" s="17"/>
      <c r="CLW1189" s="17"/>
      <c r="CLX1189" s="17"/>
      <c r="CLY1189" s="17"/>
      <c r="CLZ1189" s="17"/>
      <c r="CMA1189" s="17"/>
      <c r="CMB1189" s="17"/>
      <c r="CMC1189" s="17"/>
      <c r="CMD1189" s="17"/>
      <c r="CME1189" s="17"/>
      <c r="CMF1189" s="17"/>
      <c r="CMG1189" s="17"/>
      <c r="CMH1189" s="17"/>
      <c r="CMI1189" s="17"/>
      <c r="CMJ1189" s="17"/>
      <c r="CMK1189" s="17"/>
      <c r="CML1189" s="17"/>
      <c r="CMM1189" s="17"/>
      <c r="CMN1189" s="17"/>
      <c r="CMO1189" s="17"/>
      <c r="CMP1189" s="17"/>
      <c r="CMQ1189" s="17"/>
      <c r="CMR1189" s="17"/>
      <c r="CMS1189" s="17"/>
      <c r="CMT1189" s="17"/>
      <c r="CMU1189" s="17"/>
      <c r="CMV1189" s="17"/>
      <c r="CMW1189" s="17"/>
      <c r="CMX1189" s="17"/>
      <c r="CMY1189" s="17"/>
      <c r="CMZ1189" s="17"/>
      <c r="CNA1189" s="17"/>
      <c r="CNB1189" s="17"/>
      <c r="CNC1189" s="17"/>
      <c r="CND1189" s="17"/>
      <c r="CNE1189" s="17"/>
      <c r="CNF1189" s="17"/>
      <c r="CNG1189" s="17"/>
      <c r="CNH1189" s="17"/>
      <c r="CNI1189" s="17"/>
      <c r="CNJ1189" s="17"/>
      <c r="CNK1189" s="17"/>
      <c r="CNL1189" s="17"/>
      <c r="CNM1189" s="17"/>
      <c r="CNN1189" s="17"/>
      <c r="CNO1189" s="17"/>
      <c r="CNP1189" s="17"/>
      <c r="CNQ1189" s="17"/>
      <c r="CNR1189" s="17"/>
      <c r="CNS1189" s="17"/>
      <c r="CNT1189" s="17"/>
      <c r="CNU1189" s="17"/>
      <c r="CNV1189" s="17"/>
      <c r="CNW1189" s="17"/>
      <c r="CNX1189" s="17"/>
      <c r="CNY1189" s="17"/>
      <c r="CNZ1189" s="17"/>
      <c r="COA1189" s="17"/>
      <c r="COB1189" s="17"/>
      <c r="COC1189" s="17"/>
      <c r="COD1189" s="17"/>
      <c r="COE1189" s="17"/>
      <c r="COF1189" s="17"/>
      <c r="COG1189" s="17"/>
      <c r="COH1189" s="17"/>
      <c r="COI1189" s="17"/>
      <c r="COJ1189" s="17"/>
      <c r="COK1189" s="17"/>
      <c r="COL1189" s="17"/>
      <c r="COM1189" s="17"/>
      <c r="CON1189" s="17"/>
      <c r="COO1189" s="17"/>
      <c r="COP1189" s="17"/>
      <c r="COQ1189" s="17"/>
      <c r="COR1189" s="17"/>
      <c r="COS1189" s="17"/>
      <c r="COT1189" s="17"/>
      <c r="COU1189" s="17"/>
      <c r="COV1189" s="17"/>
      <c r="COW1189" s="17"/>
      <c r="COX1189" s="17"/>
      <c r="COY1189" s="17"/>
      <c r="COZ1189" s="17"/>
      <c r="CPA1189" s="17"/>
      <c r="CPB1189" s="17"/>
      <c r="CPC1189" s="17"/>
      <c r="CPD1189" s="17"/>
      <c r="CPE1189" s="17"/>
      <c r="CPF1189" s="17"/>
      <c r="CPG1189" s="17"/>
      <c r="CPH1189" s="17"/>
      <c r="CPI1189" s="17"/>
      <c r="CPJ1189" s="17"/>
      <c r="CPK1189" s="17"/>
      <c r="CPL1189" s="17"/>
      <c r="CPM1189" s="17"/>
      <c r="CPN1189" s="17"/>
      <c r="CPO1189" s="17"/>
      <c r="CPP1189" s="17"/>
      <c r="CPQ1189" s="17"/>
      <c r="CPR1189" s="17"/>
      <c r="CPS1189" s="17"/>
      <c r="CPT1189" s="17"/>
      <c r="CPU1189" s="17"/>
      <c r="CPV1189" s="17"/>
      <c r="CPW1189" s="17"/>
      <c r="CPX1189" s="17"/>
      <c r="CPY1189" s="17"/>
      <c r="CPZ1189" s="17"/>
      <c r="CQA1189" s="17"/>
      <c r="CQB1189" s="17"/>
      <c r="CQC1189" s="17"/>
      <c r="CQD1189" s="17"/>
      <c r="CQE1189" s="17"/>
      <c r="CQF1189" s="17"/>
      <c r="CQG1189" s="17"/>
      <c r="CQH1189" s="17"/>
      <c r="CQI1189" s="17"/>
      <c r="CQJ1189" s="17"/>
      <c r="CQK1189" s="17"/>
      <c r="CQL1189" s="17"/>
      <c r="CQM1189" s="17"/>
      <c r="CQN1189" s="17"/>
      <c r="CQO1189" s="17"/>
      <c r="CQP1189" s="17"/>
      <c r="CQQ1189" s="17"/>
      <c r="CQR1189" s="17"/>
      <c r="CQS1189" s="17"/>
      <c r="CQT1189" s="17"/>
      <c r="CQU1189" s="17"/>
      <c r="CQV1189" s="17"/>
      <c r="CQW1189" s="17"/>
      <c r="CQX1189" s="17"/>
      <c r="CQY1189" s="17"/>
      <c r="CQZ1189" s="17"/>
      <c r="CRA1189" s="17"/>
      <c r="CRB1189" s="17"/>
      <c r="CRC1189" s="17"/>
      <c r="CRD1189" s="17"/>
      <c r="CRE1189" s="17"/>
      <c r="CRF1189" s="17"/>
      <c r="CRG1189" s="17"/>
      <c r="CRH1189" s="17"/>
      <c r="CRI1189" s="17"/>
      <c r="CRJ1189" s="17"/>
      <c r="CRK1189" s="17"/>
      <c r="CRL1189" s="17"/>
      <c r="CRM1189" s="17"/>
      <c r="CRN1189" s="17"/>
      <c r="CRO1189" s="17"/>
      <c r="CRP1189" s="17"/>
      <c r="CRQ1189" s="17"/>
      <c r="CRR1189" s="17"/>
      <c r="CRS1189" s="17"/>
      <c r="CRT1189" s="17"/>
      <c r="CRU1189" s="17"/>
      <c r="CRV1189" s="17"/>
      <c r="CRW1189" s="17"/>
      <c r="CRX1189" s="17"/>
      <c r="CRY1189" s="17"/>
      <c r="CRZ1189" s="17"/>
      <c r="CSA1189" s="17"/>
      <c r="CSB1189" s="17"/>
      <c r="CSC1189" s="17"/>
      <c r="CSD1189" s="17"/>
      <c r="CSE1189" s="17"/>
      <c r="CSF1189" s="17"/>
      <c r="CSG1189" s="17"/>
      <c r="CSH1189" s="17"/>
      <c r="CSI1189" s="17"/>
      <c r="CSJ1189" s="17"/>
      <c r="CSK1189" s="17"/>
      <c r="CSL1189" s="17"/>
      <c r="CSM1189" s="17"/>
      <c r="CSN1189" s="17"/>
      <c r="CSO1189" s="17"/>
      <c r="CSP1189" s="17"/>
      <c r="CSQ1189" s="17"/>
      <c r="CSR1189" s="17"/>
      <c r="CSS1189" s="17"/>
      <c r="CST1189" s="17"/>
      <c r="CSU1189" s="17"/>
      <c r="CSV1189" s="17"/>
      <c r="CSW1189" s="17"/>
      <c r="CSX1189" s="17"/>
      <c r="CSY1189" s="17"/>
      <c r="CSZ1189" s="17"/>
      <c r="CTA1189" s="17"/>
      <c r="CTB1189" s="17"/>
      <c r="CTC1189" s="17"/>
      <c r="CTD1189" s="17"/>
      <c r="CTE1189" s="17"/>
      <c r="CTF1189" s="17"/>
      <c r="CTG1189" s="17"/>
      <c r="CTH1189" s="17"/>
      <c r="CTI1189" s="17"/>
      <c r="CTJ1189" s="17"/>
      <c r="CTK1189" s="17"/>
      <c r="CTL1189" s="17"/>
      <c r="CTM1189" s="17"/>
      <c r="CTN1189" s="17"/>
      <c r="CTO1189" s="17"/>
      <c r="CTP1189" s="17"/>
      <c r="CTQ1189" s="17"/>
      <c r="CTR1189" s="17"/>
      <c r="CTS1189" s="17"/>
      <c r="CTT1189" s="17"/>
      <c r="CTU1189" s="17"/>
      <c r="CTV1189" s="17"/>
      <c r="CTW1189" s="17"/>
      <c r="CTX1189" s="17"/>
      <c r="CTY1189" s="17"/>
      <c r="CTZ1189" s="17"/>
      <c r="CUA1189" s="17"/>
      <c r="CUB1189" s="17"/>
      <c r="CUC1189" s="17"/>
      <c r="CUD1189" s="17"/>
      <c r="CUE1189" s="17"/>
      <c r="CUF1189" s="17"/>
      <c r="CUG1189" s="17"/>
      <c r="CUH1189" s="17"/>
      <c r="CUI1189" s="17"/>
      <c r="CUJ1189" s="17"/>
      <c r="CUK1189" s="17"/>
      <c r="CUL1189" s="17"/>
      <c r="CUM1189" s="17"/>
      <c r="CUN1189" s="17"/>
      <c r="CUO1189" s="17"/>
      <c r="CUP1189" s="17"/>
      <c r="CUQ1189" s="17"/>
      <c r="CUR1189" s="17"/>
      <c r="CUS1189" s="17"/>
      <c r="CUT1189" s="17"/>
      <c r="CUU1189" s="17"/>
      <c r="CUV1189" s="17"/>
      <c r="CUW1189" s="17"/>
      <c r="CUX1189" s="17"/>
      <c r="CUY1189" s="17"/>
      <c r="CUZ1189" s="17"/>
      <c r="CVA1189" s="17"/>
      <c r="CVB1189" s="17"/>
      <c r="CVC1189" s="17"/>
      <c r="CVD1189" s="17"/>
      <c r="CVE1189" s="17"/>
      <c r="CVF1189" s="17"/>
      <c r="CVG1189" s="17"/>
      <c r="CVH1189" s="17"/>
      <c r="CVI1189" s="17"/>
      <c r="CVJ1189" s="17"/>
      <c r="CVK1189" s="17"/>
      <c r="CVL1189" s="17"/>
      <c r="CVM1189" s="17"/>
      <c r="CVN1189" s="17"/>
      <c r="CVO1189" s="17"/>
      <c r="CVP1189" s="17"/>
      <c r="CVQ1189" s="17"/>
      <c r="CVR1189" s="17"/>
      <c r="CVS1189" s="17"/>
      <c r="CVT1189" s="17"/>
      <c r="CVU1189" s="17"/>
      <c r="CVV1189" s="17"/>
      <c r="CVW1189" s="17"/>
      <c r="CVX1189" s="17"/>
      <c r="CVY1189" s="17"/>
      <c r="CVZ1189" s="17"/>
      <c r="CWA1189" s="17"/>
      <c r="CWB1189" s="17"/>
      <c r="CWC1189" s="17"/>
      <c r="CWD1189" s="17"/>
      <c r="CWE1189" s="17"/>
      <c r="CWF1189" s="17"/>
      <c r="CWG1189" s="17"/>
      <c r="CWH1189" s="17"/>
      <c r="CWI1189" s="17"/>
      <c r="CWJ1189" s="17"/>
      <c r="CWK1189" s="17"/>
      <c r="CWL1189" s="17"/>
      <c r="CWM1189" s="17"/>
      <c r="CWN1189" s="17"/>
      <c r="CWO1189" s="17"/>
      <c r="CWP1189" s="17"/>
      <c r="CWQ1189" s="17"/>
      <c r="CWR1189" s="17"/>
      <c r="CWS1189" s="17"/>
      <c r="CWT1189" s="17"/>
      <c r="CWU1189" s="17"/>
      <c r="CWV1189" s="17"/>
      <c r="CWW1189" s="17"/>
      <c r="CWX1189" s="17"/>
      <c r="CWY1189" s="17"/>
      <c r="CWZ1189" s="17"/>
      <c r="CXA1189" s="17"/>
      <c r="CXB1189" s="17"/>
      <c r="CXC1189" s="17"/>
      <c r="CXD1189" s="17"/>
      <c r="CXE1189" s="17"/>
      <c r="CXF1189" s="17"/>
      <c r="CXG1189" s="17"/>
      <c r="CXH1189" s="17"/>
      <c r="CXI1189" s="17"/>
      <c r="CXJ1189" s="17"/>
      <c r="CXK1189" s="17"/>
      <c r="CXL1189" s="17"/>
      <c r="CXM1189" s="17"/>
      <c r="CXN1189" s="17"/>
      <c r="CXO1189" s="17"/>
      <c r="CXP1189" s="17"/>
      <c r="CXQ1189" s="17"/>
      <c r="CXR1189" s="17"/>
      <c r="CXS1189" s="17"/>
      <c r="CXT1189" s="17"/>
      <c r="CXU1189" s="17"/>
      <c r="CXV1189" s="17"/>
      <c r="CXW1189" s="17"/>
      <c r="CXX1189" s="17"/>
      <c r="CXY1189" s="17"/>
      <c r="CXZ1189" s="17"/>
      <c r="CYA1189" s="17"/>
      <c r="CYB1189" s="17"/>
      <c r="CYC1189" s="17"/>
      <c r="CYD1189" s="17"/>
      <c r="CYE1189" s="17"/>
      <c r="CYF1189" s="17"/>
      <c r="CYG1189" s="17"/>
      <c r="CYH1189" s="17"/>
      <c r="CYI1189" s="17"/>
      <c r="CYJ1189" s="17"/>
      <c r="CYK1189" s="17"/>
      <c r="CYL1189" s="17"/>
      <c r="CYM1189" s="17"/>
      <c r="CYN1189" s="17"/>
      <c r="CYO1189" s="17"/>
      <c r="CYP1189" s="17"/>
      <c r="CYQ1189" s="17"/>
      <c r="CYR1189" s="17"/>
      <c r="CYS1189" s="17"/>
      <c r="CYT1189" s="17"/>
      <c r="CYU1189" s="17"/>
      <c r="CYV1189" s="17"/>
      <c r="CYW1189" s="17"/>
      <c r="CYX1189" s="17"/>
      <c r="CYY1189" s="17"/>
      <c r="CYZ1189" s="17"/>
      <c r="CZA1189" s="17"/>
      <c r="CZB1189" s="17"/>
      <c r="CZC1189" s="17"/>
      <c r="CZD1189" s="17"/>
      <c r="CZE1189" s="17"/>
      <c r="CZF1189" s="17"/>
      <c r="CZG1189" s="17"/>
      <c r="CZH1189" s="17"/>
      <c r="CZI1189" s="17"/>
      <c r="CZJ1189" s="17"/>
      <c r="CZK1189" s="17"/>
      <c r="CZL1189" s="17"/>
      <c r="CZM1189" s="17"/>
      <c r="CZN1189" s="17"/>
      <c r="CZO1189" s="17"/>
      <c r="CZP1189" s="17"/>
      <c r="CZQ1189" s="17"/>
      <c r="CZR1189" s="17"/>
      <c r="CZS1189" s="17"/>
      <c r="CZT1189" s="17"/>
      <c r="CZU1189" s="17"/>
      <c r="CZV1189" s="17"/>
      <c r="CZW1189" s="17"/>
      <c r="CZX1189" s="17"/>
      <c r="CZY1189" s="17"/>
      <c r="CZZ1189" s="17"/>
      <c r="DAA1189" s="17"/>
      <c r="DAB1189" s="17"/>
      <c r="DAC1189" s="17"/>
      <c r="DAD1189" s="17"/>
      <c r="DAE1189" s="17"/>
      <c r="DAF1189" s="17"/>
      <c r="DAG1189" s="17"/>
      <c r="DAH1189" s="17"/>
      <c r="DAI1189" s="17"/>
      <c r="DAJ1189" s="17"/>
      <c r="DAK1189" s="17"/>
      <c r="DAL1189" s="17"/>
      <c r="DAM1189" s="17"/>
      <c r="DAN1189" s="17"/>
      <c r="DAO1189" s="17"/>
      <c r="DAP1189" s="17"/>
      <c r="DAQ1189" s="17"/>
      <c r="DAR1189" s="17"/>
      <c r="DAS1189" s="17"/>
      <c r="DAT1189" s="17"/>
      <c r="DAU1189" s="17"/>
      <c r="DAV1189" s="17"/>
      <c r="DAW1189" s="17"/>
      <c r="DAX1189" s="17"/>
      <c r="DAY1189" s="17"/>
      <c r="DAZ1189" s="17"/>
      <c r="DBA1189" s="17"/>
      <c r="DBB1189" s="17"/>
      <c r="DBC1189" s="17"/>
      <c r="DBD1189" s="17"/>
      <c r="DBE1189" s="17"/>
      <c r="DBF1189" s="17"/>
      <c r="DBG1189" s="17"/>
      <c r="DBH1189" s="17"/>
      <c r="DBI1189" s="17"/>
      <c r="DBJ1189" s="17"/>
      <c r="DBK1189" s="17"/>
      <c r="DBL1189" s="17"/>
      <c r="DBM1189" s="17"/>
      <c r="DBN1189" s="17"/>
      <c r="DBO1189" s="17"/>
      <c r="DBP1189" s="17"/>
      <c r="DBQ1189" s="17"/>
      <c r="DBR1189" s="17"/>
      <c r="DBS1189" s="17"/>
      <c r="DBT1189" s="17"/>
      <c r="DBU1189" s="17"/>
      <c r="DBV1189" s="17"/>
      <c r="DBW1189" s="17"/>
      <c r="DBX1189" s="17"/>
      <c r="DBY1189" s="17"/>
      <c r="DBZ1189" s="17"/>
      <c r="DCA1189" s="17"/>
      <c r="DCB1189" s="17"/>
      <c r="DCC1189" s="17"/>
      <c r="DCD1189" s="17"/>
      <c r="DCE1189" s="17"/>
      <c r="DCF1189" s="17"/>
      <c r="DCG1189" s="17"/>
      <c r="DCH1189" s="17"/>
      <c r="DCI1189" s="17"/>
      <c r="DCJ1189" s="17"/>
      <c r="DCK1189" s="17"/>
      <c r="DCL1189" s="17"/>
      <c r="DCM1189" s="17"/>
      <c r="DCN1189" s="17"/>
      <c r="DCO1189" s="17"/>
      <c r="DCP1189" s="17"/>
      <c r="DCQ1189" s="17"/>
      <c r="DCR1189" s="17"/>
      <c r="DCS1189" s="17"/>
      <c r="DCT1189" s="17"/>
      <c r="DCU1189" s="17"/>
      <c r="DCV1189" s="17"/>
      <c r="DCW1189" s="17"/>
      <c r="DCX1189" s="17"/>
      <c r="DCY1189" s="17"/>
      <c r="DCZ1189" s="17"/>
      <c r="DDA1189" s="17"/>
      <c r="DDB1189" s="17"/>
      <c r="DDC1189" s="17"/>
      <c r="DDD1189" s="17"/>
      <c r="DDE1189" s="17"/>
      <c r="DDF1189" s="17"/>
      <c r="DDG1189" s="17"/>
      <c r="DDH1189" s="17"/>
      <c r="DDI1189" s="17"/>
      <c r="DDJ1189" s="17"/>
      <c r="DDK1189" s="17"/>
      <c r="DDL1189" s="17"/>
      <c r="DDM1189" s="17"/>
      <c r="DDN1189" s="17"/>
      <c r="DDO1189" s="17"/>
      <c r="DDP1189" s="17"/>
      <c r="DDQ1189" s="17"/>
      <c r="DDR1189" s="17"/>
      <c r="DDS1189" s="17"/>
      <c r="DDT1189" s="17"/>
      <c r="DDU1189" s="17"/>
      <c r="DDV1189" s="17"/>
      <c r="DDW1189" s="17"/>
      <c r="DDX1189" s="17"/>
      <c r="DDY1189" s="17"/>
      <c r="DDZ1189" s="17"/>
      <c r="DEA1189" s="17"/>
      <c r="DEB1189" s="17"/>
      <c r="DEC1189" s="17"/>
      <c r="DED1189" s="17"/>
      <c r="DEE1189" s="17"/>
      <c r="DEF1189" s="17"/>
      <c r="DEG1189" s="17"/>
      <c r="DEH1189" s="17"/>
      <c r="DEI1189" s="17"/>
      <c r="DEJ1189" s="17"/>
      <c r="DEK1189" s="17"/>
      <c r="DEL1189" s="17"/>
      <c r="DEM1189" s="17"/>
      <c r="DEN1189" s="17"/>
      <c r="DEO1189" s="17"/>
      <c r="DEP1189" s="17"/>
      <c r="DEQ1189" s="17"/>
      <c r="DER1189" s="17"/>
      <c r="DES1189" s="17"/>
      <c r="DET1189" s="17"/>
      <c r="DEU1189" s="17"/>
      <c r="DEV1189" s="17"/>
      <c r="DEW1189" s="17"/>
      <c r="DEX1189" s="17"/>
      <c r="DEY1189" s="17"/>
      <c r="DEZ1189" s="17"/>
      <c r="DFA1189" s="17"/>
      <c r="DFB1189" s="17"/>
      <c r="DFC1189" s="17"/>
      <c r="DFD1189" s="17"/>
      <c r="DFE1189" s="17"/>
      <c r="DFF1189" s="17"/>
      <c r="DFG1189" s="17"/>
      <c r="DFH1189" s="17"/>
      <c r="DFI1189" s="17"/>
      <c r="DFJ1189" s="17"/>
      <c r="DFK1189" s="17"/>
      <c r="DFL1189" s="17"/>
      <c r="DFM1189" s="17"/>
      <c r="DFN1189" s="17"/>
      <c r="DFO1189" s="17"/>
      <c r="DFP1189" s="17"/>
      <c r="DFQ1189" s="17"/>
      <c r="DFR1189" s="17"/>
      <c r="DFS1189" s="17"/>
      <c r="DFT1189" s="17"/>
      <c r="DFU1189" s="17"/>
      <c r="DFV1189" s="17"/>
      <c r="DFW1189" s="17"/>
      <c r="DFX1189" s="17"/>
      <c r="DFY1189" s="17"/>
      <c r="DFZ1189" s="17"/>
      <c r="DGA1189" s="17"/>
      <c r="DGB1189" s="17"/>
      <c r="DGC1189" s="17"/>
      <c r="DGD1189" s="17"/>
      <c r="DGE1189" s="17"/>
      <c r="DGF1189" s="17"/>
      <c r="DGG1189" s="17"/>
      <c r="DGH1189" s="17"/>
      <c r="DGI1189" s="17"/>
      <c r="DGJ1189" s="17"/>
      <c r="DGK1189" s="17"/>
      <c r="DGL1189" s="17"/>
      <c r="DGM1189" s="17"/>
      <c r="DGN1189" s="17"/>
      <c r="DGO1189" s="17"/>
      <c r="DGP1189" s="17"/>
      <c r="DGQ1189" s="17"/>
      <c r="DGR1189" s="17"/>
      <c r="DGS1189" s="17"/>
      <c r="DGT1189" s="17"/>
      <c r="DGU1189" s="17"/>
      <c r="DGV1189" s="17"/>
      <c r="DGW1189" s="17"/>
      <c r="DGX1189" s="17"/>
      <c r="DGY1189" s="17"/>
      <c r="DGZ1189" s="17"/>
      <c r="DHA1189" s="17"/>
      <c r="DHB1189" s="17"/>
      <c r="DHC1189" s="17"/>
      <c r="DHD1189" s="17"/>
      <c r="DHE1189" s="17"/>
      <c r="DHF1189" s="17"/>
      <c r="DHG1189" s="17"/>
      <c r="DHH1189" s="17"/>
      <c r="DHI1189" s="17"/>
      <c r="DHJ1189" s="17"/>
      <c r="DHK1189" s="17"/>
      <c r="DHL1189" s="17"/>
      <c r="DHM1189" s="17"/>
      <c r="DHN1189" s="17"/>
      <c r="DHO1189" s="17"/>
      <c r="DHP1189" s="17"/>
      <c r="DHQ1189" s="17"/>
      <c r="DHR1189" s="17"/>
      <c r="DHS1189" s="17"/>
      <c r="DHT1189" s="17"/>
      <c r="DHU1189" s="17"/>
      <c r="DHV1189" s="17"/>
      <c r="DHW1189" s="17"/>
      <c r="DHX1189" s="17"/>
      <c r="DHY1189" s="17"/>
      <c r="DHZ1189" s="17"/>
      <c r="DIA1189" s="17"/>
      <c r="DIB1189" s="17"/>
      <c r="DIC1189" s="17"/>
      <c r="DID1189" s="17"/>
      <c r="DIE1189" s="17"/>
      <c r="DIF1189" s="17"/>
      <c r="DIG1189" s="17"/>
      <c r="DIH1189" s="17"/>
      <c r="DII1189" s="17"/>
      <c r="DIJ1189" s="17"/>
      <c r="DIK1189" s="17"/>
      <c r="DIL1189" s="17"/>
      <c r="DIM1189" s="17"/>
      <c r="DIN1189" s="17"/>
      <c r="DIO1189" s="17"/>
      <c r="DIP1189" s="17"/>
      <c r="DIQ1189" s="17"/>
      <c r="DIR1189" s="17"/>
      <c r="DIS1189" s="17"/>
      <c r="DIT1189" s="17"/>
      <c r="DIU1189" s="17"/>
      <c r="DIV1189" s="17"/>
      <c r="DIW1189" s="17"/>
      <c r="DIX1189" s="17"/>
      <c r="DIY1189" s="17"/>
      <c r="DIZ1189" s="17"/>
      <c r="DJA1189" s="17"/>
      <c r="DJB1189" s="17"/>
      <c r="DJC1189" s="17"/>
      <c r="DJD1189" s="17"/>
      <c r="DJE1189" s="17"/>
      <c r="DJF1189" s="17"/>
      <c r="DJG1189" s="17"/>
      <c r="DJH1189" s="17"/>
      <c r="DJI1189" s="17"/>
      <c r="DJJ1189" s="17"/>
      <c r="DJK1189" s="17"/>
      <c r="DJL1189" s="17"/>
      <c r="DJM1189" s="17"/>
      <c r="DJN1189" s="17"/>
      <c r="DJO1189" s="17"/>
      <c r="DJP1189" s="17"/>
      <c r="DJQ1189" s="17"/>
      <c r="DJR1189" s="17"/>
      <c r="DJS1189" s="17"/>
      <c r="DJT1189" s="17"/>
      <c r="DJU1189" s="17"/>
      <c r="DJV1189" s="17"/>
      <c r="DJW1189" s="17"/>
      <c r="DJX1189" s="17"/>
      <c r="DJY1189" s="17"/>
      <c r="DJZ1189" s="17"/>
      <c r="DKA1189" s="17"/>
      <c r="DKB1189" s="17"/>
      <c r="DKC1189" s="17"/>
      <c r="DKD1189" s="17"/>
      <c r="DKE1189" s="17"/>
      <c r="DKF1189" s="17"/>
      <c r="DKG1189" s="17"/>
      <c r="DKH1189" s="17"/>
      <c r="DKI1189" s="17"/>
      <c r="DKJ1189" s="17"/>
      <c r="DKK1189" s="17"/>
      <c r="DKL1189" s="17"/>
      <c r="DKM1189" s="17"/>
      <c r="DKN1189" s="17"/>
      <c r="DKO1189" s="17"/>
      <c r="DKP1189" s="17"/>
      <c r="DKQ1189" s="17"/>
      <c r="DKR1189" s="17"/>
      <c r="DKS1189" s="17"/>
      <c r="DKT1189" s="17"/>
      <c r="DKU1189" s="17"/>
      <c r="DKV1189" s="17"/>
      <c r="DKW1189" s="17"/>
      <c r="DKX1189" s="17"/>
      <c r="DKY1189" s="17"/>
      <c r="DKZ1189" s="17"/>
      <c r="DLA1189" s="17"/>
      <c r="DLB1189" s="17"/>
      <c r="DLC1189" s="17"/>
      <c r="DLD1189" s="17"/>
      <c r="DLE1189" s="17"/>
      <c r="DLF1189" s="17"/>
      <c r="DLG1189" s="17"/>
      <c r="DLH1189" s="17"/>
      <c r="DLI1189" s="17"/>
      <c r="DLJ1189" s="17"/>
      <c r="DLK1189" s="17"/>
      <c r="DLL1189" s="17"/>
      <c r="DLM1189" s="17"/>
      <c r="DLN1189" s="17"/>
      <c r="DLO1189" s="17"/>
      <c r="DLP1189" s="17"/>
      <c r="DLQ1189" s="17"/>
      <c r="DLR1189" s="17"/>
      <c r="DLS1189" s="17"/>
      <c r="DLT1189" s="17"/>
      <c r="DLU1189" s="17"/>
      <c r="DLV1189" s="17"/>
      <c r="DLW1189" s="17"/>
      <c r="DLX1189" s="17"/>
      <c r="DLY1189" s="17"/>
      <c r="DLZ1189" s="17"/>
      <c r="DMA1189" s="17"/>
      <c r="DMB1189" s="17"/>
      <c r="DMC1189" s="17"/>
      <c r="DMD1189" s="17"/>
      <c r="DME1189" s="17"/>
      <c r="DMF1189" s="17"/>
      <c r="DMG1189" s="17"/>
      <c r="DMH1189" s="17"/>
      <c r="DMI1189" s="17"/>
      <c r="DMJ1189" s="17"/>
      <c r="DMK1189" s="17"/>
      <c r="DML1189" s="17"/>
      <c r="DMM1189" s="17"/>
      <c r="DMN1189" s="17"/>
      <c r="DMO1189" s="17"/>
      <c r="DMP1189" s="17"/>
      <c r="DMQ1189" s="17"/>
      <c r="DMR1189" s="17"/>
      <c r="DMS1189" s="17"/>
      <c r="DMT1189" s="17"/>
      <c r="DMU1189" s="17"/>
      <c r="DMV1189" s="17"/>
      <c r="DMW1189" s="17"/>
      <c r="DMX1189" s="17"/>
      <c r="DMY1189" s="17"/>
      <c r="DMZ1189" s="17"/>
      <c r="DNA1189" s="17"/>
      <c r="DNB1189" s="17"/>
      <c r="DNC1189" s="17"/>
      <c r="DND1189" s="17"/>
      <c r="DNE1189" s="17"/>
      <c r="DNF1189" s="17"/>
      <c r="DNG1189" s="17"/>
      <c r="DNH1189" s="17"/>
      <c r="DNI1189" s="17"/>
      <c r="DNJ1189" s="17"/>
      <c r="DNK1189" s="17"/>
      <c r="DNL1189" s="17"/>
      <c r="DNM1189" s="17"/>
      <c r="DNN1189" s="17"/>
      <c r="DNO1189" s="17"/>
      <c r="DNP1189" s="17"/>
      <c r="DNQ1189" s="17"/>
      <c r="DNR1189" s="17"/>
      <c r="DNS1189" s="17"/>
      <c r="DNT1189" s="17"/>
      <c r="DNU1189" s="17"/>
      <c r="DNV1189" s="17"/>
      <c r="DNW1189" s="17"/>
      <c r="DNX1189" s="17"/>
      <c r="DNY1189" s="17"/>
      <c r="DNZ1189" s="17"/>
      <c r="DOA1189" s="17"/>
      <c r="DOB1189" s="17"/>
      <c r="DOC1189" s="17"/>
      <c r="DOD1189" s="17"/>
      <c r="DOE1189" s="17"/>
      <c r="DOF1189" s="17"/>
      <c r="DOG1189" s="17"/>
      <c r="DOH1189" s="17"/>
      <c r="DOI1189" s="17"/>
      <c r="DOJ1189" s="17"/>
      <c r="DOK1189" s="17"/>
      <c r="DOL1189" s="17"/>
      <c r="DOM1189" s="17"/>
      <c r="DON1189" s="17"/>
      <c r="DOO1189" s="17"/>
      <c r="DOP1189" s="17"/>
      <c r="DOQ1189" s="17"/>
      <c r="DOR1189" s="17"/>
      <c r="DOS1189" s="17"/>
      <c r="DOT1189" s="17"/>
      <c r="DOU1189" s="17"/>
      <c r="DOV1189" s="17"/>
      <c r="DOW1189" s="17"/>
      <c r="DOX1189" s="17"/>
      <c r="DOY1189" s="17"/>
      <c r="DOZ1189" s="17"/>
      <c r="DPA1189" s="17"/>
      <c r="DPB1189" s="17"/>
      <c r="DPC1189" s="17"/>
      <c r="DPD1189" s="17"/>
      <c r="DPE1189" s="17"/>
      <c r="DPF1189" s="17"/>
      <c r="DPG1189" s="17"/>
      <c r="DPH1189" s="17"/>
      <c r="DPI1189" s="17"/>
      <c r="DPJ1189" s="17"/>
      <c r="DPK1189" s="17"/>
      <c r="DPL1189" s="17"/>
      <c r="DPM1189" s="17"/>
      <c r="DPN1189" s="17"/>
      <c r="DPO1189" s="17"/>
      <c r="DPP1189" s="17"/>
      <c r="DPQ1189" s="17"/>
      <c r="DPR1189" s="17"/>
      <c r="DPS1189" s="17"/>
      <c r="DPT1189" s="17"/>
      <c r="DPU1189" s="17"/>
      <c r="DPV1189" s="17"/>
      <c r="DPW1189" s="17"/>
      <c r="DPX1189" s="17"/>
      <c r="DPY1189" s="17"/>
      <c r="DPZ1189" s="17"/>
      <c r="DQA1189" s="17"/>
      <c r="DQB1189" s="17"/>
      <c r="DQC1189" s="17"/>
      <c r="DQD1189" s="17"/>
      <c r="DQE1189" s="17"/>
      <c r="DQF1189" s="17"/>
      <c r="DQG1189" s="17"/>
      <c r="DQH1189" s="17"/>
      <c r="DQI1189" s="17"/>
      <c r="DQJ1189" s="17"/>
      <c r="DQK1189" s="17"/>
      <c r="DQL1189" s="17"/>
      <c r="DQM1189" s="17"/>
      <c r="DQN1189" s="17"/>
      <c r="DQO1189" s="17"/>
      <c r="DQP1189" s="17"/>
      <c r="DQQ1189" s="17"/>
      <c r="DQR1189" s="17"/>
      <c r="DQS1189" s="17"/>
      <c r="DQT1189" s="17"/>
      <c r="DQU1189" s="17"/>
      <c r="DQV1189" s="17"/>
      <c r="DQW1189" s="17"/>
      <c r="DQX1189" s="17"/>
      <c r="DQY1189" s="17"/>
      <c r="DQZ1189" s="17"/>
      <c r="DRA1189" s="17"/>
      <c r="DRB1189" s="17"/>
      <c r="DRC1189" s="17"/>
      <c r="DRD1189" s="17"/>
      <c r="DRE1189" s="17"/>
      <c r="DRF1189" s="17"/>
      <c r="DRG1189" s="17"/>
      <c r="DRH1189" s="17"/>
      <c r="DRI1189" s="17"/>
      <c r="DRJ1189" s="17"/>
      <c r="DRK1189" s="17"/>
      <c r="DRL1189" s="17"/>
      <c r="DRM1189" s="17"/>
      <c r="DRN1189" s="17"/>
      <c r="DRO1189" s="17"/>
      <c r="DRP1189" s="17"/>
      <c r="DRQ1189" s="17"/>
      <c r="DRR1189" s="17"/>
      <c r="DRS1189" s="17"/>
      <c r="DRT1189" s="17"/>
      <c r="DRU1189" s="17"/>
      <c r="DRV1189" s="17"/>
      <c r="DRW1189" s="17"/>
      <c r="DRX1189" s="17"/>
      <c r="DRY1189" s="17"/>
      <c r="DRZ1189" s="17"/>
      <c r="DSA1189" s="17"/>
      <c r="DSB1189" s="17"/>
      <c r="DSC1189" s="17"/>
      <c r="DSD1189" s="17"/>
      <c r="DSE1189" s="17"/>
      <c r="DSF1189" s="17"/>
      <c r="DSG1189" s="17"/>
      <c r="DSH1189" s="17"/>
      <c r="DSI1189" s="17"/>
      <c r="DSJ1189" s="17"/>
      <c r="DSK1189" s="17"/>
      <c r="DSL1189" s="17"/>
      <c r="DSM1189" s="17"/>
      <c r="DSN1189" s="17"/>
      <c r="DSO1189" s="17"/>
      <c r="DSP1189" s="17"/>
      <c r="DSQ1189" s="17"/>
      <c r="DSR1189" s="17"/>
      <c r="DSS1189" s="17"/>
      <c r="DST1189" s="17"/>
      <c r="DSU1189" s="17"/>
      <c r="DSV1189" s="17"/>
      <c r="DSW1189" s="17"/>
      <c r="DSX1189" s="17"/>
      <c r="DSY1189" s="17"/>
      <c r="DSZ1189" s="17"/>
      <c r="DTA1189" s="17"/>
      <c r="DTB1189" s="17"/>
      <c r="DTC1189" s="17"/>
      <c r="DTD1189" s="17"/>
      <c r="DTE1189" s="17"/>
      <c r="DTF1189" s="17"/>
      <c r="DTG1189" s="17"/>
      <c r="DTH1189" s="17"/>
      <c r="DTI1189" s="17"/>
      <c r="DTJ1189" s="17"/>
      <c r="DTK1189" s="17"/>
      <c r="DTL1189" s="17"/>
      <c r="DTM1189" s="17"/>
      <c r="DTN1189" s="17"/>
      <c r="DTO1189" s="17"/>
      <c r="DTP1189" s="17"/>
      <c r="DTQ1189" s="17"/>
      <c r="DTR1189" s="17"/>
      <c r="DTS1189" s="17"/>
      <c r="DTT1189" s="17"/>
      <c r="DTU1189" s="17"/>
      <c r="DTV1189" s="17"/>
      <c r="DTW1189" s="17"/>
      <c r="DTX1189" s="17"/>
      <c r="DTY1189" s="17"/>
      <c r="DTZ1189" s="17"/>
      <c r="DUA1189" s="17"/>
      <c r="DUB1189" s="17"/>
      <c r="DUC1189" s="17"/>
      <c r="DUD1189" s="17"/>
      <c r="DUE1189" s="17"/>
      <c r="DUF1189" s="17"/>
      <c r="DUG1189" s="17"/>
      <c r="DUH1189" s="17"/>
      <c r="DUI1189" s="17"/>
      <c r="DUJ1189" s="17"/>
      <c r="DUK1189" s="17"/>
      <c r="DUL1189" s="17"/>
      <c r="DUM1189" s="17"/>
      <c r="DUN1189" s="17"/>
      <c r="DUO1189" s="17"/>
      <c r="DUP1189" s="17"/>
      <c r="DUQ1189" s="17"/>
      <c r="DUR1189" s="17"/>
      <c r="DUS1189" s="17"/>
      <c r="DUT1189" s="17"/>
      <c r="DUU1189" s="17"/>
      <c r="DUV1189" s="17"/>
      <c r="DUW1189" s="17"/>
      <c r="DUX1189" s="17"/>
      <c r="DUY1189" s="17"/>
      <c r="DUZ1189" s="17"/>
      <c r="DVA1189" s="17"/>
      <c r="DVB1189" s="17"/>
      <c r="DVC1189" s="17"/>
      <c r="DVD1189" s="17"/>
      <c r="DVE1189" s="17"/>
      <c r="DVF1189" s="17"/>
      <c r="DVG1189" s="17"/>
      <c r="DVH1189" s="17"/>
      <c r="DVI1189" s="17"/>
      <c r="DVJ1189" s="17"/>
      <c r="DVK1189" s="17"/>
      <c r="DVL1189" s="17"/>
      <c r="DVM1189" s="17"/>
      <c r="DVN1189" s="17"/>
      <c r="DVO1189" s="17"/>
      <c r="DVP1189" s="17"/>
      <c r="DVQ1189" s="17"/>
      <c r="DVR1189" s="17"/>
      <c r="DVS1189" s="17"/>
      <c r="DVT1189" s="17"/>
      <c r="DVU1189" s="17"/>
      <c r="DVV1189" s="17"/>
      <c r="DVW1189" s="17"/>
      <c r="DVX1189" s="17"/>
      <c r="DVY1189" s="17"/>
      <c r="DVZ1189" s="17"/>
      <c r="DWA1189" s="17"/>
      <c r="DWB1189" s="17"/>
      <c r="DWC1189" s="17"/>
      <c r="DWD1189" s="17"/>
      <c r="DWE1189" s="17"/>
      <c r="DWF1189" s="17"/>
      <c r="DWG1189" s="17"/>
      <c r="DWH1189" s="17"/>
      <c r="DWI1189" s="17"/>
      <c r="DWJ1189" s="17"/>
      <c r="DWK1189" s="17"/>
      <c r="DWL1189" s="17"/>
      <c r="DWM1189" s="17"/>
      <c r="DWN1189" s="17"/>
      <c r="DWO1189" s="17"/>
      <c r="DWP1189" s="17"/>
      <c r="DWQ1189" s="17"/>
      <c r="DWR1189" s="17"/>
      <c r="DWS1189" s="17"/>
      <c r="DWT1189" s="17"/>
      <c r="DWU1189" s="17"/>
      <c r="DWV1189" s="17"/>
      <c r="DWW1189" s="17"/>
      <c r="DWX1189" s="17"/>
      <c r="DWY1189" s="17"/>
      <c r="DWZ1189" s="17"/>
      <c r="DXA1189" s="17"/>
      <c r="DXB1189" s="17"/>
      <c r="DXC1189" s="17"/>
      <c r="DXD1189" s="17"/>
      <c r="DXE1189" s="17"/>
      <c r="DXF1189" s="17"/>
      <c r="DXG1189" s="17"/>
      <c r="DXH1189" s="17"/>
      <c r="DXI1189" s="17"/>
      <c r="DXJ1189" s="17"/>
      <c r="DXK1189" s="17"/>
      <c r="DXL1189" s="17"/>
      <c r="DXM1189" s="17"/>
      <c r="DXN1189" s="17"/>
      <c r="DXO1189" s="17"/>
      <c r="DXP1189" s="17"/>
      <c r="DXQ1189" s="17"/>
      <c r="DXR1189" s="17"/>
      <c r="DXS1189" s="17"/>
      <c r="DXT1189" s="17"/>
      <c r="DXU1189" s="17"/>
      <c r="DXV1189" s="17"/>
      <c r="DXW1189" s="17"/>
      <c r="DXX1189" s="17"/>
      <c r="DXY1189" s="17"/>
      <c r="DXZ1189" s="17"/>
      <c r="DYA1189" s="17"/>
      <c r="DYB1189" s="17"/>
      <c r="DYC1189" s="17"/>
      <c r="DYD1189" s="17"/>
      <c r="DYE1189" s="17"/>
      <c r="DYF1189" s="17"/>
      <c r="DYG1189" s="17"/>
      <c r="DYH1189" s="17"/>
      <c r="DYI1189" s="17"/>
      <c r="DYJ1189" s="17"/>
      <c r="DYK1189" s="17"/>
      <c r="DYL1189" s="17"/>
      <c r="DYM1189" s="17"/>
      <c r="DYN1189" s="17"/>
      <c r="DYO1189" s="17"/>
      <c r="DYP1189" s="17"/>
      <c r="DYQ1189" s="17"/>
      <c r="DYR1189" s="17"/>
      <c r="DYS1189" s="17"/>
      <c r="DYT1189" s="17"/>
      <c r="DYU1189" s="17"/>
      <c r="DYV1189" s="17"/>
      <c r="DYW1189" s="17"/>
      <c r="DYX1189" s="17"/>
      <c r="DYY1189" s="17"/>
      <c r="DYZ1189" s="17"/>
      <c r="DZA1189" s="17"/>
      <c r="DZB1189" s="17"/>
      <c r="DZC1189" s="17"/>
      <c r="DZD1189" s="17"/>
      <c r="DZE1189" s="17"/>
      <c r="DZF1189" s="17"/>
      <c r="DZG1189" s="17"/>
      <c r="DZH1189" s="17"/>
      <c r="DZI1189" s="17"/>
      <c r="DZJ1189" s="17"/>
      <c r="DZK1189" s="17"/>
      <c r="DZL1189" s="17"/>
      <c r="DZM1189" s="17"/>
      <c r="DZN1189" s="17"/>
      <c r="DZO1189" s="17"/>
      <c r="DZP1189" s="17"/>
      <c r="DZQ1189" s="17"/>
      <c r="DZR1189" s="17"/>
      <c r="DZS1189" s="17"/>
      <c r="DZT1189" s="17"/>
      <c r="DZU1189" s="17"/>
      <c r="DZV1189" s="17"/>
      <c r="DZW1189" s="17"/>
      <c r="DZX1189" s="17"/>
      <c r="DZY1189" s="17"/>
      <c r="DZZ1189" s="17"/>
      <c r="EAA1189" s="17"/>
      <c r="EAB1189" s="17"/>
      <c r="EAC1189" s="17"/>
      <c r="EAD1189" s="17"/>
      <c r="EAE1189" s="17"/>
      <c r="EAF1189" s="17"/>
      <c r="EAG1189" s="17"/>
      <c r="EAH1189" s="17"/>
      <c r="EAI1189" s="17"/>
      <c r="EAJ1189" s="17"/>
      <c r="EAK1189" s="17"/>
      <c r="EAL1189" s="17"/>
      <c r="EAM1189" s="17"/>
      <c r="EAN1189" s="17"/>
      <c r="EAO1189" s="17"/>
      <c r="EAP1189" s="17"/>
      <c r="EAQ1189" s="17"/>
      <c r="EAR1189" s="17"/>
      <c r="EAS1189" s="17"/>
      <c r="EAT1189" s="17"/>
      <c r="EAU1189" s="17"/>
      <c r="EAV1189" s="17"/>
      <c r="EAW1189" s="17"/>
      <c r="EAX1189" s="17"/>
      <c r="EAY1189" s="17"/>
      <c r="EAZ1189" s="17"/>
      <c r="EBA1189" s="17"/>
      <c r="EBB1189" s="17"/>
      <c r="EBC1189" s="17"/>
      <c r="EBD1189" s="17"/>
      <c r="EBE1189" s="17"/>
      <c r="EBF1189" s="17"/>
      <c r="EBG1189" s="17"/>
      <c r="EBH1189" s="17"/>
      <c r="EBI1189" s="17"/>
      <c r="EBJ1189" s="17"/>
      <c r="EBK1189" s="17"/>
      <c r="EBL1189" s="17"/>
      <c r="EBM1189" s="17"/>
      <c r="EBN1189" s="17"/>
      <c r="EBO1189" s="17"/>
      <c r="EBP1189" s="17"/>
      <c r="EBQ1189" s="17"/>
      <c r="EBR1189" s="17"/>
      <c r="EBS1189" s="17"/>
      <c r="EBT1189" s="17"/>
      <c r="EBU1189" s="17"/>
      <c r="EBV1189" s="17"/>
      <c r="EBW1189" s="17"/>
      <c r="EBX1189" s="17"/>
      <c r="EBY1189" s="17"/>
      <c r="EBZ1189" s="17"/>
      <c r="ECA1189" s="17"/>
      <c r="ECB1189" s="17"/>
      <c r="ECC1189" s="17"/>
      <c r="ECD1189" s="17"/>
      <c r="ECE1189" s="17"/>
      <c r="ECF1189" s="17"/>
      <c r="ECG1189" s="17"/>
      <c r="ECH1189" s="17"/>
      <c r="ECI1189" s="17"/>
      <c r="ECJ1189" s="17"/>
      <c r="ECK1189" s="17"/>
      <c r="ECL1189" s="17"/>
      <c r="ECM1189" s="17"/>
      <c r="ECN1189" s="17"/>
      <c r="ECO1189" s="17"/>
      <c r="ECP1189" s="17"/>
      <c r="ECQ1189" s="17"/>
      <c r="ECR1189" s="17"/>
      <c r="ECS1189" s="17"/>
      <c r="ECT1189" s="17"/>
      <c r="ECU1189" s="17"/>
      <c r="ECV1189" s="17"/>
      <c r="ECW1189" s="17"/>
      <c r="ECX1189" s="17"/>
      <c r="ECY1189" s="17"/>
      <c r="ECZ1189" s="17"/>
      <c r="EDA1189" s="17"/>
      <c r="EDB1189" s="17"/>
      <c r="EDC1189" s="17"/>
      <c r="EDD1189" s="17"/>
      <c r="EDE1189" s="17"/>
      <c r="EDF1189" s="17"/>
      <c r="EDG1189" s="17"/>
      <c r="EDH1189" s="17"/>
      <c r="EDI1189" s="17"/>
      <c r="EDJ1189" s="17"/>
      <c r="EDK1189" s="17"/>
      <c r="EDL1189" s="17"/>
      <c r="EDM1189" s="17"/>
      <c r="EDN1189" s="17"/>
      <c r="EDO1189" s="17"/>
      <c r="EDP1189" s="17"/>
      <c r="EDQ1189" s="17"/>
      <c r="EDR1189" s="17"/>
      <c r="EDS1189" s="17"/>
      <c r="EDT1189" s="17"/>
      <c r="EDU1189" s="17"/>
      <c r="EDV1189" s="17"/>
      <c r="EDW1189" s="17"/>
      <c r="EDX1189" s="17"/>
      <c r="EDY1189" s="17"/>
      <c r="EDZ1189" s="17"/>
      <c r="EEA1189" s="17"/>
      <c r="EEB1189" s="17"/>
      <c r="EEC1189" s="17"/>
      <c r="EED1189" s="17"/>
      <c r="EEE1189" s="17"/>
      <c r="EEF1189" s="17"/>
      <c r="EEG1189" s="17"/>
      <c r="EEH1189" s="17"/>
      <c r="EEI1189" s="17"/>
      <c r="EEJ1189" s="17"/>
      <c r="EEK1189" s="17"/>
      <c r="EEL1189" s="17"/>
      <c r="EEM1189" s="17"/>
      <c r="EEN1189" s="17"/>
      <c r="EEO1189" s="17"/>
      <c r="EEP1189" s="17"/>
      <c r="EEQ1189" s="17"/>
      <c r="EER1189" s="17"/>
      <c r="EES1189" s="17"/>
      <c r="EET1189" s="17"/>
      <c r="EEU1189" s="17"/>
      <c r="EEV1189" s="17"/>
      <c r="EEW1189" s="17"/>
      <c r="EEX1189" s="17"/>
      <c r="EEY1189" s="17"/>
      <c r="EEZ1189" s="17"/>
      <c r="EFA1189" s="17"/>
      <c r="EFB1189" s="17"/>
      <c r="EFC1189" s="17"/>
      <c r="EFD1189" s="17"/>
      <c r="EFE1189" s="17"/>
      <c r="EFF1189" s="17"/>
      <c r="EFG1189" s="17"/>
      <c r="EFH1189" s="17"/>
      <c r="EFI1189" s="17"/>
      <c r="EFJ1189" s="17"/>
      <c r="EFK1189" s="17"/>
      <c r="EFL1189" s="17"/>
      <c r="EFM1189" s="17"/>
      <c r="EFN1189" s="17"/>
      <c r="EFO1189" s="17"/>
      <c r="EFP1189" s="17"/>
      <c r="EFQ1189" s="17"/>
      <c r="EFR1189" s="17"/>
      <c r="EFS1189" s="17"/>
      <c r="EFT1189" s="17"/>
      <c r="EFU1189" s="17"/>
      <c r="EFV1189" s="17"/>
      <c r="EFW1189" s="17"/>
      <c r="EFX1189" s="17"/>
      <c r="EFY1189" s="17"/>
      <c r="EFZ1189" s="17"/>
      <c r="EGA1189" s="17"/>
      <c r="EGB1189" s="17"/>
      <c r="EGC1189" s="17"/>
      <c r="EGD1189" s="17"/>
      <c r="EGE1189" s="17"/>
      <c r="EGF1189" s="17"/>
      <c r="EGG1189" s="17"/>
      <c r="EGH1189" s="17"/>
      <c r="EGI1189" s="17"/>
      <c r="EGJ1189" s="17"/>
      <c r="EGK1189" s="17"/>
      <c r="EGL1189" s="17"/>
      <c r="EGM1189" s="17"/>
      <c r="EGN1189" s="17"/>
      <c r="EGO1189" s="17"/>
      <c r="EGP1189" s="17"/>
      <c r="EGQ1189" s="17"/>
      <c r="EGR1189" s="17"/>
      <c r="EGS1189" s="17"/>
      <c r="EGT1189" s="17"/>
      <c r="EGU1189" s="17"/>
      <c r="EGV1189" s="17"/>
      <c r="EGW1189" s="17"/>
      <c r="EGX1189" s="17"/>
      <c r="EGY1189" s="17"/>
      <c r="EGZ1189" s="17"/>
      <c r="EHA1189" s="17"/>
      <c r="EHB1189" s="17"/>
      <c r="EHC1189" s="17"/>
      <c r="EHD1189" s="17"/>
      <c r="EHE1189" s="17"/>
      <c r="EHF1189" s="17"/>
      <c r="EHG1189" s="17"/>
      <c r="EHH1189" s="17"/>
      <c r="EHI1189" s="17"/>
      <c r="EHJ1189" s="17"/>
      <c r="EHK1189" s="17"/>
      <c r="EHL1189" s="17"/>
      <c r="EHM1189" s="17"/>
      <c r="EHN1189" s="17"/>
      <c r="EHO1189" s="17"/>
      <c r="EHP1189" s="17"/>
      <c r="EHQ1189" s="17"/>
      <c r="EHR1189" s="17"/>
      <c r="EHS1189" s="17"/>
      <c r="EHT1189" s="17"/>
      <c r="EHU1189" s="17"/>
      <c r="EHV1189" s="17"/>
      <c r="EHW1189" s="17"/>
      <c r="EHX1189" s="17"/>
      <c r="EHY1189" s="17"/>
      <c r="EHZ1189" s="17"/>
      <c r="EIA1189" s="17"/>
      <c r="EIB1189" s="17"/>
      <c r="EIC1189" s="17"/>
      <c r="EID1189" s="17"/>
      <c r="EIE1189" s="17"/>
      <c r="EIF1189" s="17"/>
      <c r="EIG1189" s="17"/>
      <c r="EIH1189" s="17"/>
      <c r="EII1189" s="17"/>
      <c r="EIJ1189" s="17"/>
      <c r="EIK1189" s="17"/>
      <c r="EIL1189" s="17"/>
      <c r="EIM1189" s="17"/>
      <c r="EIN1189" s="17"/>
      <c r="EIO1189" s="17"/>
      <c r="EIP1189" s="17"/>
      <c r="EIQ1189" s="17"/>
      <c r="EIR1189" s="17"/>
      <c r="EIS1189" s="17"/>
      <c r="EIT1189" s="17"/>
      <c r="EIU1189" s="17"/>
      <c r="EIV1189" s="17"/>
      <c r="EIW1189" s="17"/>
      <c r="EIX1189" s="17"/>
      <c r="EIY1189" s="17"/>
      <c r="EIZ1189" s="17"/>
      <c r="EJA1189" s="17"/>
      <c r="EJB1189" s="17"/>
      <c r="EJC1189" s="17"/>
      <c r="EJD1189" s="17"/>
      <c r="EJE1189" s="17"/>
      <c r="EJF1189" s="17"/>
      <c r="EJG1189" s="17"/>
      <c r="EJH1189" s="17"/>
      <c r="EJI1189" s="17"/>
      <c r="EJJ1189" s="17"/>
      <c r="EJK1189" s="17"/>
      <c r="EJL1189" s="17"/>
      <c r="EJM1189" s="17"/>
      <c r="EJN1189" s="17"/>
      <c r="EJO1189" s="17"/>
      <c r="EJP1189" s="17"/>
      <c r="EJQ1189" s="17"/>
      <c r="EJR1189" s="17"/>
      <c r="EJS1189" s="17"/>
      <c r="EJT1189" s="17"/>
      <c r="EJU1189" s="17"/>
      <c r="EJV1189" s="17"/>
      <c r="EJW1189" s="17"/>
      <c r="EJX1189" s="17"/>
      <c r="EJY1189" s="17"/>
      <c r="EJZ1189" s="17"/>
      <c r="EKA1189" s="17"/>
      <c r="EKB1189" s="17"/>
      <c r="EKC1189" s="17"/>
      <c r="EKD1189" s="17"/>
      <c r="EKE1189" s="17"/>
      <c r="EKF1189" s="17"/>
      <c r="EKG1189" s="17"/>
      <c r="EKH1189" s="17"/>
      <c r="EKI1189" s="17"/>
      <c r="EKJ1189" s="17"/>
      <c r="EKK1189" s="17"/>
      <c r="EKL1189" s="17"/>
      <c r="EKM1189" s="17"/>
      <c r="EKN1189" s="17"/>
      <c r="EKO1189" s="17"/>
      <c r="EKP1189" s="17"/>
      <c r="EKQ1189" s="17"/>
      <c r="EKR1189" s="17"/>
      <c r="EKS1189" s="17"/>
      <c r="EKT1189" s="17"/>
      <c r="EKU1189" s="17"/>
      <c r="EKV1189" s="17"/>
      <c r="EKW1189" s="17"/>
      <c r="EKX1189" s="17"/>
      <c r="EKY1189" s="17"/>
      <c r="EKZ1189" s="17"/>
      <c r="ELA1189" s="17"/>
      <c r="ELB1189" s="17"/>
      <c r="ELC1189" s="17"/>
      <c r="ELD1189" s="17"/>
      <c r="ELE1189" s="17"/>
      <c r="ELF1189" s="17"/>
      <c r="ELG1189" s="17"/>
      <c r="ELH1189" s="17"/>
      <c r="ELI1189" s="17"/>
      <c r="ELJ1189" s="17"/>
      <c r="ELK1189" s="17"/>
      <c r="ELL1189" s="17"/>
      <c r="ELM1189" s="17"/>
      <c r="ELN1189" s="17"/>
      <c r="ELO1189" s="17"/>
      <c r="ELP1189" s="17"/>
      <c r="ELQ1189" s="17"/>
      <c r="ELR1189" s="17"/>
      <c r="ELS1189" s="17"/>
      <c r="ELT1189" s="17"/>
      <c r="ELU1189" s="17"/>
      <c r="ELV1189" s="17"/>
      <c r="ELW1189" s="17"/>
      <c r="ELX1189" s="17"/>
      <c r="ELY1189" s="17"/>
      <c r="ELZ1189" s="17"/>
      <c r="EMA1189" s="17"/>
      <c r="EMB1189" s="17"/>
      <c r="EMC1189" s="17"/>
      <c r="EMD1189" s="17"/>
      <c r="EME1189" s="17"/>
      <c r="EMF1189" s="17"/>
      <c r="EMG1189" s="17"/>
      <c r="EMH1189" s="17"/>
      <c r="EMI1189" s="17"/>
      <c r="EMJ1189" s="17"/>
      <c r="EMK1189" s="17"/>
      <c r="EML1189" s="17"/>
      <c r="EMM1189" s="17"/>
      <c r="EMN1189" s="17"/>
      <c r="EMO1189" s="17"/>
      <c r="EMP1189" s="17"/>
      <c r="EMQ1189" s="17"/>
      <c r="EMR1189" s="17"/>
      <c r="EMS1189" s="17"/>
      <c r="EMT1189" s="17"/>
      <c r="EMU1189" s="17"/>
      <c r="EMV1189" s="17"/>
      <c r="EMW1189" s="17"/>
      <c r="EMX1189" s="17"/>
      <c r="EMY1189" s="17"/>
      <c r="EMZ1189" s="17"/>
      <c r="ENA1189" s="17"/>
      <c r="ENB1189" s="17"/>
      <c r="ENC1189" s="17"/>
      <c r="END1189" s="17"/>
      <c r="ENE1189" s="17"/>
      <c r="ENF1189" s="17"/>
      <c r="ENG1189" s="17"/>
      <c r="ENH1189" s="17"/>
      <c r="ENI1189" s="17"/>
      <c r="ENJ1189" s="17"/>
      <c r="ENK1189" s="17"/>
      <c r="ENL1189" s="17"/>
      <c r="ENM1189" s="17"/>
      <c r="ENN1189" s="17"/>
      <c r="ENO1189" s="17"/>
      <c r="ENP1189" s="17"/>
      <c r="ENQ1189" s="17"/>
      <c r="ENR1189" s="17"/>
      <c r="ENS1189" s="17"/>
      <c r="ENT1189" s="17"/>
      <c r="ENU1189" s="17"/>
      <c r="ENV1189" s="17"/>
      <c r="ENW1189" s="17"/>
      <c r="ENX1189" s="17"/>
      <c r="ENY1189" s="17"/>
      <c r="ENZ1189" s="17"/>
      <c r="EOA1189" s="17"/>
      <c r="EOB1189" s="17"/>
      <c r="EOC1189" s="17"/>
      <c r="EOD1189" s="17"/>
      <c r="EOE1189" s="17"/>
      <c r="EOF1189" s="17"/>
      <c r="EOG1189" s="17"/>
      <c r="EOH1189" s="17"/>
      <c r="EOI1189" s="17"/>
      <c r="EOJ1189" s="17"/>
      <c r="EOK1189" s="17"/>
      <c r="EOL1189" s="17"/>
      <c r="EOM1189" s="17"/>
      <c r="EON1189" s="17"/>
      <c r="EOO1189" s="17"/>
      <c r="EOP1189" s="17"/>
      <c r="EOQ1189" s="17"/>
      <c r="EOR1189" s="17"/>
      <c r="EOS1189" s="17"/>
      <c r="EOT1189" s="17"/>
      <c r="EOU1189" s="17"/>
      <c r="EOV1189" s="17"/>
      <c r="EOW1189" s="17"/>
      <c r="EOX1189" s="17"/>
      <c r="EOY1189" s="17"/>
      <c r="EOZ1189" s="17"/>
      <c r="EPA1189" s="17"/>
      <c r="EPB1189" s="17"/>
      <c r="EPC1189" s="17"/>
      <c r="EPD1189" s="17"/>
      <c r="EPE1189" s="17"/>
      <c r="EPF1189" s="17"/>
      <c r="EPG1189" s="17"/>
      <c r="EPH1189" s="17"/>
      <c r="EPI1189" s="17"/>
      <c r="EPJ1189" s="17"/>
      <c r="EPK1189" s="17"/>
      <c r="EPL1189" s="17"/>
      <c r="EPM1189" s="17"/>
      <c r="EPN1189" s="17"/>
      <c r="EPO1189" s="17"/>
      <c r="EPP1189" s="17"/>
      <c r="EPQ1189" s="17"/>
      <c r="EPR1189" s="17"/>
      <c r="EPS1189" s="17"/>
      <c r="EPT1189" s="17"/>
      <c r="EPU1189" s="17"/>
      <c r="EPV1189" s="17"/>
      <c r="EPW1189" s="17"/>
      <c r="EPX1189" s="17"/>
      <c r="EPY1189" s="17"/>
      <c r="EPZ1189" s="17"/>
      <c r="EQA1189" s="17"/>
      <c r="EQB1189" s="17"/>
      <c r="EQC1189" s="17"/>
      <c r="EQD1189" s="17"/>
      <c r="EQE1189" s="17"/>
      <c r="EQF1189" s="17"/>
      <c r="EQG1189" s="17"/>
      <c r="EQH1189" s="17"/>
      <c r="EQI1189" s="17"/>
      <c r="EQJ1189" s="17"/>
      <c r="EQK1189" s="17"/>
      <c r="EQL1189" s="17"/>
      <c r="EQM1189" s="17"/>
      <c r="EQN1189" s="17"/>
      <c r="EQO1189" s="17"/>
      <c r="EQP1189" s="17"/>
      <c r="EQQ1189" s="17"/>
      <c r="EQR1189" s="17"/>
      <c r="EQS1189" s="17"/>
      <c r="EQT1189" s="17"/>
      <c r="EQU1189" s="17"/>
      <c r="EQV1189" s="17"/>
      <c r="EQW1189" s="17"/>
      <c r="EQX1189" s="17"/>
      <c r="EQY1189" s="17"/>
      <c r="EQZ1189" s="17"/>
      <c r="ERA1189" s="17"/>
      <c r="ERB1189" s="17"/>
      <c r="ERC1189" s="17"/>
      <c r="ERD1189" s="17"/>
      <c r="ERE1189" s="17"/>
      <c r="ERF1189" s="17"/>
      <c r="ERG1189" s="17"/>
      <c r="ERH1189" s="17"/>
      <c r="ERI1189" s="17"/>
      <c r="ERJ1189" s="17"/>
      <c r="ERK1189" s="17"/>
      <c r="ERL1189" s="17"/>
      <c r="ERM1189" s="17"/>
      <c r="ERN1189" s="17"/>
      <c r="ERO1189" s="17"/>
      <c r="ERP1189" s="17"/>
      <c r="ERQ1189" s="17"/>
      <c r="ERR1189" s="17"/>
      <c r="ERS1189" s="17"/>
      <c r="ERT1189" s="17"/>
      <c r="ERU1189" s="17"/>
      <c r="ERV1189" s="17"/>
      <c r="ERW1189" s="17"/>
      <c r="ERX1189" s="17"/>
      <c r="ERY1189" s="17"/>
      <c r="ERZ1189" s="17"/>
      <c r="ESA1189" s="17"/>
      <c r="ESB1189" s="17"/>
      <c r="ESC1189" s="17"/>
      <c r="ESD1189" s="17"/>
      <c r="ESE1189" s="17"/>
      <c r="ESF1189" s="17"/>
      <c r="ESG1189" s="17"/>
      <c r="ESH1189" s="17"/>
      <c r="ESI1189" s="17"/>
      <c r="ESJ1189" s="17"/>
      <c r="ESK1189" s="17"/>
      <c r="ESL1189" s="17"/>
      <c r="ESM1189" s="17"/>
      <c r="ESN1189" s="17"/>
      <c r="ESO1189" s="17"/>
      <c r="ESP1189" s="17"/>
      <c r="ESQ1189" s="17"/>
      <c r="ESR1189" s="17"/>
      <c r="ESS1189" s="17"/>
      <c r="EST1189" s="17"/>
      <c r="ESU1189" s="17"/>
      <c r="ESV1189" s="17"/>
      <c r="ESW1189" s="17"/>
      <c r="ESX1189" s="17"/>
      <c r="ESY1189" s="17"/>
      <c r="ESZ1189" s="17"/>
      <c r="ETA1189" s="17"/>
      <c r="ETB1189" s="17"/>
      <c r="ETC1189" s="17"/>
      <c r="ETD1189" s="17"/>
      <c r="ETE1189" s="17"/>
      <c r="ETF1189" s="17"/>
      <c r="ETG1189" s="17"/>
      <c r="ETH1189" s="17"/>
      <c r="ETI1189" s="17"/>
      <c r="ETJ1189" s="17"/>
      <c r="ETK1189" s="17"/>
      <c r="ETL1189" s="17"/>
      <c r="ETM1189" s="17"/>
      <c r="ETN1189" s="17"/>
      <c r="ETO1189" s="17"/>
      <c r="ETP1189" s="17"/>
      <c r="ETQ1189" s="17"/>
      <c r="ETR1189" s="17"/>
      <c r="ETS1189" s="17"/>
      <c r="ETT1189" s="17"/>
      <c r="ETU1189" s="17"/>
      <c r="ETV1189" s="17"/>
      <c r="ETW1189" s="17"/>
      <c r="ETX1189" s="17"/>
      <c r="ETY1189" s="17"/>
      <c r="ETZ1189" s="17"/>
      <c r="EUA1189" s="17"/>
      <c r="EUB1189" s="17"/>
      <c r="EUC1189" s="17"/>
      <c r="EUD1189" s="17"/>
      <c r="EUE1189" s="17"/>
      <c r="EUF1189" s="17"/>
      <c r="EUG1189" s="17"/>
      <c r="EUH1189" s="17"/>
      <c r="EUI1189" s="17"/>
      <c r="EUJ1189" s="17"/>
      <c r="EUK1189" s="17"/>
      <c r="EUL1189" s="17"/>
      <c r="EUM1189" s="17"/>
      <c r="EUN1189" s="17"/>
      <c r="EUO1189" s="17"/>
      <c r="EUP1189" s="17"/>
      <c r="EUQ1189" s="17"/>
      <c r="EUR1189" s="17"/>
      <c r="EUS1189" s="17"/>
      <c r="EUT1189" s="17"/>
      <c r="EUU1189" s="17"/>
      <c r="EUV1189" s="17"/>
      <c r="EUW1189" s="17"/>
      <c r="EUX1189" s="17"/>
      <c r="EUY1189" s="17"/>
      <c r="EUZ1189" s="17"/>
      <c r="EVA1189" s="17"/>
      <c r="EVB1189" s="17"/>
      <c r="EVC1189" s="17"/>
      <c r="EVD1189" s="17"/>
      <c r="EVE1189" s="17"/>
      <c r="EVF1189" s="17"/>
      <c r="EVG1189" s="17"/>
      <c r="EVH1189" s="17"/>
      <c r="EVI1189" s="17"/>
      <c r="EVJ1189" s="17"/>
      <c r="EVK1189" s="17"/>
      <c r="EVL1189" s="17"/>
      <c r="EVM1189" s="17"/>
      <c r="EVN1189" s="17"/>
      <c r="EVO1189" s="17"/>
      <c r="EVP1189" s="17"/>
      <c r="EVQ1189" s="17"/>
      <c r="EVR1189" s="17"/>
      <c r="EVS1189" s="17"/>
      <c r="EVT1189" s="17"/>
      <c r="EVU1189" s="17"/>
      <c r="EVV1189" s="17"/>
      <c r="EVW1189" s="17"/>
      <c r="EVX1189" s="17"/>
      <c r="EVY1189" s="17"/>
      <c r="EVZ1189" s="17"/>
      <c r="EWA1189" s="17"/>
      <c r="EWB1189" s="17"/>
      <c r="EWC1189" s="17"/>
      <c r="EWD1189" s="17"/>
      <c r="EWE1189" s="17"/>
      <c r="EWF1189" s="17"/>
      <c r="EWG1189" s="17"/>
      <c r="EWH1189" s="17"/>
      <c r="EWI1189" s="17"/>
      <c r="EWJ1189" s="17"/>
      <c r="EWK1189" s="17"/>
      <c r="EWL1189" s="17"/>
      <c r="EWM1189" s="17"/>
      <c r="EWN1189" s="17"/>
      <c r="EWO1189" s="17"/>
      <c r="EWP1189" s="17"/>
      <c r="EWQ1189" s="17"/>
      <c r="EWR1189" s="17"/>
      <c r="EWS1189" s="17"/>
      <c r="EWT1189" s="17"/>
      <c r="EWU1189" s="17"/>
      <c r="EWV1189" s="17"/>
      <c r="EWW1189" s="17"/>
      <c r="EWX1189" s="17"/>
      <c r="EWY1189" s="17"/>
      <c r="EWZ1189" s="17"/>
      <c r="EXA1189" s="17"/>
      <c r="EXB1189" s="17"/>
      <c r="EXC1189" s="17"/>
      <c r="EXD1189" s="17"/>
      <c r="EXE1189" s="17"/>
      <c r="EXF1189" s="17"/>
      <c r="EXG1189" s="17"/>
      <c r="EXH1189" s="17"/>
      <c r="EXI1189" s="17"/>
      <c r="EXJ1189" s="17"/>
      <c r="EXK1189" s="17"/>
      <c r="EXL1189" s="17"/>
      <c r="EXM1189" s="17"/>
      <c r="EXN1189" s="17"/>
      <c r="EXO1189" s="17"/>
      <c r="EXP1189" s="17"/>
      <c r="EXQ1189" s="17"/>
      <c r="EXR1189" s="17"/>
      <c r="EXS1189" s="17"/>
      <c r="EXT1189" s="17"/>
      <c r="EXU1189" s="17"/>
      <c r="EXV1189" s="17"/>
      <c r="EXW1189" s="17"/>
      <c r="EXX1189" s="17"/>
      <c r="EXY1189" s="17"/>
      <c r="EXZ1189" s="17"/>
      <c r="EYA1189" s="17"/>
      <c r="EYB1189" s="17"/>
      <c r="EYC1189" s="17"/>
      <c r="EYD1189" s="17"/>
      <c r="EYE1189" s="17"/>
      <c r="EYF1189" s="17"/>
      <c r="EYG1189" s="17"/>
      <c r="EYH1189" s="17"/>
      <c r="EYI1189" s="17"/>
      <c r="EYJ1189" s="17"/>
      <c r="EYK1189" s="17"/>
      <c r="EYL1189" s="17"/>
      <c r="EYM1189" s="17"/>
      <c r="EYN1189" s="17"/>
      <c r="EYO1189" s="17"/>
      <c r="EYP1189" s="17"/>
      <c r="EYQ1189" s="17"/>
      <c r="EYR1189" s="17"/>
      <c r="EYS1189" s="17"/>
      <c r="EYT1189" s="17"/>
      <c r="EYU1189" s="17"/>
      <c r="EYV1189" s="17"/>
      <c r="EYW1189" s="17"/>
      <c r="EYX1189" s="17"/>
      <c r="EYY1189" s="17"/>
      <c r="EYZ1189" s="17"/>
      <c r="EZA1189" s="17"/>
      <c r="EZB1189" s="17"/>
      <c r="EZC1189" s="17"/>
      <c r="EZD1189" s="17"/>
      <c r="EZE1189" s="17"/>
      <c r="EZF1189" s="17"/>
      <c r="EZG1189" s="17"/>
      <c r="EZH1189" s="17"/>
      <c r="EZI1189" s="17"/>
      <c r="EZJ1189" s="17"/>
      <c r="EZK1189" s="17"/>
      <c r="EZL1189" s="17"/>
      <c r="EZM1189" s="17"/>
      <c r="EZN1189" s="17"/>
      <c r="EZO1189" s="17"/>
      <c r="EZP1189" s="17"/>
      <c r="EZQ1189" s="17"/>
      <c r="EZR1189" s="17"/>
      <c r="EZS1189" s="17"/>
      <c r="EZT1189" s="17"/>
      <c r="EZU1189" s="17"/>
      <c r="EZV1189" s="17"/>
      <c r="EZW1189" s="17"/>
      <c r="EZX1189" s="17"/>
      <c r="EZY1189" s="17"/>
      <c r="EZZ1189" s="17"/>
      <c r="FAA1189" s="17"/>
      <c r="FAB1189" s="17"/>
      <c r="FAC1189" s="17"/>
      <c r="FAD1189" s="17"/>
      <c r="FAE1189" s="17"/>
      <c r="FAF1189" s="17"/>
      <c r="FAG1189" s="17"/>
      <c r="FAH1189" s="17"/>
      <c r="FAI1189" s="17"/>
      <c r="FAJ1189" s="17"/>
      <c r="FAK1189" s="17"/>
      <c r="FAL1189" s="17"/>
      <c r="FAM1189" s="17"/>
      <c r="FAN1189" s="17"/>
      <c r="FAO1189" s="17"/>
      <c r="FAP1189" s="17"/>
      <c r="FAQ1189" s="17"/>
      <c r="FAR1189" s="17"/>
      <c r="FAS1189" s="17"/>
      <c r="FAT1189" s="17"/>
      <c r="FAU1189" s="17"/>
      <c r="FAV1189" s="17"/>
      <c r="FAW1189" s="17"/>
      <c r="FAX1189" s="17"/>
      <c r="FAY1189" s="17"/>
      <c r="FAZ1189" s="17"/>
      <c r="FBA1189" s="17"/>
      <c r="FBB1189" s="17"/>
      <c r="FBC1189" s="17"/>
      <c r="FBD1189" s="17"/>
      <c r="FBE1189" s="17"/>
      <c r="FBF1189" s="17"/>
      <c r="FBG1189" s="17"/>
      <c r="FBH1189" s="17"/>
      <c r="FBI1189" s="17"/>
      <c r="FBJ1189" s="17"/>
      <c r="FBK1189" s="17"/>
      <c r="FBL1189" s="17"/>
      <c r="FBM1189" s="17"/>
      <c r="FBN1189" s="17"/>
      <c r="FBO1189" s="17"/>
      <c r="FBP1189" s="17"/>
      <c r="FBQ1189" s="17"/>
      <c r="FBR1189" s="17"/>
      <c r="FBS1189" s="17"/>
      <c r="FBT1189" s="17"/>
      <c r="FBU1189" s="17"/>
      <c r="FBV1189" s="17"/>
      <c r="FBW1189" s="17"/>
      <c r="FBX1189" s="17"/>
      <c r="FBY1189" s="17"/>
      <c r="FBZ1189" s="17"/>
      <c r="FCA1189" s="17"/>
      <c r="FCB1189" s="17"/>
      <c r="FCC1189" s="17"/>
      <c r="FCD1189" s="17"/>
      <c r="FCE1189" s="17"/>
      <c r="FCF1189" s="17"/>
      <c r="FCG1189" s="17"/>
      <c r="FCH1189" s="17"/>
      <c r="FCI1189" s="17"/>
      <c r="FCJ1189" s="17"/>
      <c r="FCK1189" s="17"/>
      <c r="FCL1189" s="17"/>
      <c r="FCM1189" s="17"/>
      <c r="FCN1189" s="17"/>
      <c r="FCO1189" s="17"/>
      <c r="FCP1189" s="17"/>
      <c r="FCQ1189" s="17"/>
      <c r="FCR1189" s="17"/>
      <c r="FCS1189" s="17"/>
      <c r="FCT1189" s="17"/>
      <c r="FCU1189" s="17"/>
      <c r="FCV1189" s="17"/>
      <c r="FCW1189" s="17"/>
      <c r="FCX1189" s="17"/>
      <c r="FCY1189" s="17"/>
      <c r="FCZ1189" s="17"/>
      <c r="FDA1189" s="17"/>
      <c r="FDB1189" s="17"/>
      <c r="FDC1189" s="17"/>
      <c r="FDD1189" s="17"/>
      <c r="FDE1189" s="17"/>
      <c r="FDF1189" s="17"/>
      <c r="FDG1189" s="17"/>
      <c r="FDH1189" s="17"/>
      <c r="FDI1189" s="17"/>
      <c r="FDJ1189" s="17"/>
      <c r="FDK1189" s="17"/>
      <c r="FDL1189" s="17"/>
      <c r="FDM1189" s="17"/>
      <c r="FDN1189" s="17"/>
      <c r="FDO1189" s="17"/>
      <c r="FDP1189" s="17"/>
      <c r="FDQ1189" s="17"/>
      <c r="FDR1189" s="17"/>
      <c r="FDS1189" s="17"/>
      <c r="FDT1189" s="17"/>
      <c r="FDU1189" s="17"/>
      <c r="FDV1189" s="17"/>
      <c r="FDW1189" s="17"/>
      <c r="FDX1189" s="17"/>
      <c r="FDY1189" s="17"/>
      <c r="FDZ1189" s="17"/>
      <c r="FEA1189" s="17"/>
      <c r="FEB1189" s="17"/>
      <c r="FEC1189" s="17"/>
      <c r="FED1189" s="17"/>
      <c r="FEE1189" s="17"/>
      <c r="FEF1189" s="17"/>
      <c r="FEG1189" s="17"/>
      <c r="FEH1189" s="17"/>
      <c r="FEI1189" s="17"/>
      <c r="FEJ1189" s="17"/>
      <c r="FEK1189" s="17"/>
      <c r="FEL1189" s="17"/>
      <c r="FEM1189" s="17"/>
      <c r="FEN1189" s="17"/>
      <c r="FEO1189" s="17"/>
      <c r="FEP1189" s="17"/>
      <c r="FEQ1189" s="17"/>
      <c r="FER1189" s="17"/>
      <c r="FES1189" s="17"/>
      <c r="FET1189" s="17"/>
      <c r="FEU1189" s="17"/>
      <c r="FEV1189" s="17"/>
      <c r="FEW1189" s="17"/>
      <c r="FEX1189" s="17"/>
      <c r="FEY1189" s="17"/>
      <c r="FEZ1189" s="17"/>
      <c r="FFA1189" s="17"/>
      <c r="FFB1189" s="17"/>
      <c r="FFC1189" s="17"/>
      <c r="FFD1189" s="17"/>
      <c r="FFE1189" s="17"/>
      <c r="FFF1189" s="17"/>
      <c r="FFG1189" s="17"/>
      <c r="FFH1189" s="17"/>
      <c r="FFI1189" s="17"/>
      <c r="FFJ1189" s="17"/>
      <c r="FFK1189" s="17"/>
      <c r="FFL1189" s="17"/>
      <c r="FFM1189" s="17"/>
      <c r="FFN1189" s="17"/>
      <c r="FFO1189" s="17"/>
      <c r="FFP1189" s="17"/>
      <c r="FFQ1189" s="17"/>
      <c r="FFR1189" s="17"/>
      <c r="FFS1189" s="17"/>
      <c r="FFT1189" s="17"/>
      <c r="FFU1189" s="17"/>
      <c r="FFV1189" s="17"/>
      <c r="FFW1189" s="17"/>
      <c r="FFX1189" s="17"/>
      <c r="FFY1189" s="17"/>
      <c r="FFZ1189" s="17"/>
      <c r="FGA1189" s="17"/>
      <c r="FGB1189" s="17"/>
      <c r="FGC1189" s="17"/>
      <c r="FGD1189" s="17"/>
      <c r="FGE1189" s="17"/>
      <c r="FGF1189" s="17"/>
      <c r="FGG1189" s="17"/>
      <c r="FGH1189" s="17"/>
      <c r="FGI1189" s="17"/>
      <c r="FGJ1189" s="17"/>
      <c r="FGK1189" s="17"/>
      <c r="FGL1189" s="17"/>
      <c r="FGM1189" s="17"/>
      <c r="FGN1189" s="17"/>
      <c r="FGO1189" s="17"/>
      <c r="FGP1189" s="17"/>
      <c r="FGQ1189" s="17"/>
      <c r="FGR1189" s="17"/>
      <c r="FGS1189" s="17"/>
      <c r="FGT1189" s="17"/>
      <c r="FGU1189" s="17"/>
      <c r="FGV1189" s="17"/>
      <c r="FGW1189" s="17"/>
      <c r="FGX1189" s="17"/>
      <c r="FGY1189" s="17"/>
      <c r="FGZ1189" s="17"/>
      <c r="FHA1189" s="17"/>
      <c r="FHB1189" s="17"/>
      <c r="FHC1189" s="17"/>
      <c r="FHD1189" s="17"/>
      <c r="FHE1189" s="17"/>
      <c r="FHF1189" s="17"/>
      <c r="FHG1189" s="17"/>
      <c r="FHH1189" s="17"/>
      <c r="FHI1189" s="17"/>
      <c r="FHJ1189" s="17"/>
      <c r="FHK1189" s="17"/>
      <c r="FHL1189" s="17"/>
      <c r="FHM1189" s="17"/>
      <c r="FHN1189" s="17"/>
      <c r="FHO1189" s="17"/>
      <c r="FHP1189" s="17"/>
      <c r="FHQ1189" s="17"/>
      <c r="FHR1189" s="17"/>
      <c r="FHS1189" s="17"/>
      <c r="FHT1189" s="17"/>
      <c r="FHU1189" s="17"/>
      <c r="FHV1189" s="17"/>
      <c r="FHW1189" s="17"/>
      <c r="FHX1189" s="17"/>
      <c r="FHY1189" s="17"/>
      <c r="FHZ1189" s="17"/>
      <c r="FIA1189" s="17"/>
      <c r="FIB1189" s="17"/>
      <c r="FIC1189" s="17"/>
      <c r="FID1189" s="17"/>
      <c r="FIE1189" s="17"/>
      <c r="FIF1189" s="17"/>
      <c r="FIG1189" s="17"/>
      <c r="FIH1189" s="17"/>
      <c r="FII1189" s="17"/>
      <c r="FIJ1189" s="17"/>
      <c r="FIK1189" s="17"/>
      <c r="FIL1189" s="17"/>
      <c r="FIM1189" s="17"/>
      <c r="FIN1189" s="17"/>
      <c r="FIO1189" s="17"/>
      <c r="FIP1189" s="17"/>
      <c r="FIQ1189" s="17"/>
      <c r="FIR1189" s="17"/>
      <c r="FIS1189" s="17"/>
      <c r="FIT1189" s="17"/>
      <c r="FIU1189" s="17"/>
      <c r="FIV1189" s="17"/>
      <c r="FIW1189" s="17"/>
      <c r="FIX1189" s="17"/>
      <c r="FIY1189" s="17"/>
      <c r="FIZ1189" s="17"/>
      <c r="FJA1189" s="17"/>
      <c r="FJB1189" s="17"/>
      <c r="FJC1189" s="17"/>
      <c r="FJD1189" s="17"/>
      <c r="FJE1189" s="17"/>
      <c r="FJF1189" s="17"/>
      <c r="FJG1189" s="17"/>
      <c r="FJH1189" s="17"/>
      <c r="FJI1189" s="17"/>
      <c r="FJJ1189" s="17"/>
      <c r="FJK1189" s="17"/>
      <c r="FJL1189" s="17"/>
      <c r="FJM1189" s="17"/>
      <c r="FJN1189" s="17"/>
      <c r="FJO1189" s="17"/>
      <c r="FJP1189" s="17"/>
      <c r="FJQ1189" s="17"/>
      <c r="FJR1189" s="17"/>
      <c r="FJS1189" s="17"/>
      <c r="FJT1189" s="17"/>
      <c r="FJU1189" s="17"/>
      <c r="FJV1189" s="17"/>
      <c r="FJW1189" s="17"/>
      <c r="FJX1189" s="17"/>
      <c r="FJY1189" s="17"/>
      <c r="FJZ1189" s="17"/>
      <c r="FKA1189" s="17"/>
      <c r="FKB1189" s="17"/>
      <c r="FKC1189" s="17"/>
      <c r="FKD1189" s="17"/>
      <c r="FKE1189" s="17"/>
      <c r="FKF1189" s="17"/>
      <c r="FKG1189" s="17"/>
      <c r="FKH1189" s="17"/>
      <c r="FKI1189" s="17"/>
      <c r="FKJ1189" s="17"/>
      <c r="FKK1189" s="17"/>
      <c r="FKL1189" s="17"/>
      <c r="FKM1189" s="17"/>
      <c r="FKN1189" s="17"/>
      <c r="FKO1189" s="17"/>
      <c r="FKP1189" s="17"/>
      <c r="FKQ1189" s="17"/>
      <c r="FKR1189" s="17"/>
      <c r="FKS1189" s="17"/>
      <c r="FKT1189" s="17"/>
      <c r="FKU1189" s="17"/>
      <c r="FKV1189" s="17"/>
      <c r="FKW1189" s="17"/>
      <c r="FKX1189" s="17"/>
      <c r="FKY1189" s="17"/>
      <c r="FKZ1189" s="17"/>
      <c r="FLA1189" s="17"/>
      <c r="FLB1189" s="17"/>
      <c r="FLC1189" s="17"/>
      <c r="FLD1189" s="17"/>
      <c r="FLE1189" s="17"/>
      <c r="FLF1189" s="17"/>
      <c r="FLG1189" s="17"/>
      <c r="FLH1189" s="17"/>
      <c r="FLI1189" s="17"/>
      <c r="FLJ1189" s="17"/>
      <c r="FLK1189" s="17"/>
      <c r="FLL1189" s="17"/>
      <c r="FLM1189" s="17"/>
      <c r="FLN1189" s="17"/>
      <c r="FLO1189" s="17"/>
      <c r="FLP1189" s="17"/>
      <c r="FLQ1189" s="17"/>
      <c r="FLR1189" s="17"/>
      <c r="FLS1189" s="17"/>
      <c r="FLT1189" s="17"/>
      <c r="FLU1189" s="17"/>
      <c r="FLV1189" s="17"/>
      <c r="FLW1189" s="17"/>
      <c r="FLX1189" s="17"/>
      <c r="FLY1189" s="17"/>
      <c r="FLZ1189" s="17"/>
      <c r="FMA1189" s="17"/>
      <c r="FMB1189" s="17"/>
      <c r="FMC1189" s="17"/>
      <c r="FMD1189" s="17"/>
      <c r="FME1189" s="17"/>
      <c r="FMF1189" s="17"/>
      <c r="FMG1189" s="17"/>
      <c r="FMH1189" s="17"/>
      <c r="FMI1189" s="17"/>
      <c r="FMJ1189" s="17"/>
      <c r="FMK1189" s="17"/>
      <c r="FML1189" s="17"/>
      <c r="FMM1189" s="17"/>
      <c r="FMN1189" s="17"/>
      <c r="FMO1189" s="17"/>
      <c r="FMP1189" s="17"/>
      <c r="FMQ1189" s="17"/>
      <c r="FMR1189" s="17"/>
      <c r="FMS1189" s="17"/>
      <c r="FMT1189" s="17"/>
      <c r="FMU1189" s="17"/>
      <c r="FMV1189" s="17"/>
      <c r="FMW1189" s="17"/>
      <c r="FMX1189" s="17"/>
      <c r="FMY1189" s="17"/>
      <c r="FMZ1189" s="17"/>
      <c r="FNA1189" s="17"/>
      <c r="FNB1189" s="17"/>
      <c r="FNC1189" s="17"/>
      <c r="FND1189" s="17"/>
      <c r="FNE1189" s="17"/>
      <c r="FNF1189" s="17"/>
      <c r="FNG1189" s="17"/>
      <c r="FNH1189" s="17"/>
      <c r="FNI1189" s="17"/>
      <c r="FNJ1189" s="17"/>
      <c r="FNK1189" s="17"/>
      <c r="FNL1189" s="17"/>
      <c r="FNM1189" s="17"/>
      <c r="FNN1189" s="17"/>
      <c r="FNO1189" s="17"/>
      <c r="FNP1189" s="17"/>
      <c r="FNQ1189" s="17"/>
      <c r="FNR1189" s="17"/>
      <c r="FNS1189" s="17"/>
      <c r="FNT1189" s="17"/>
      <c r="FNU1189" s="17"/>
      <c r="FNV1189" s="17"/>
      <c r="FNW1189" s="17"/>
      <c r="FNX1189" s="17"/>
      <c r="FNY1189" s="17"/>
      <c r="FNZ1189" s="17"/>
      <c r="FOA1189" s="17"/>
      <c r="FOB1189" s="17"/>
      <c r="FOC1189" s="17"/>
      <c r="FOD1189" s="17"/>
      <c r="FOE1189" s="17"/>
      <c r="FOF1189" s="17"/>
      <c r="FOG1189" s="17"/>
      <c r="FOH1189" s="17"/>
      <c r="FOI1189" s="17"/>
      <c r="FOJ1189" s="17"/>
      <c r="FOK1189" s="17"/>
      <c r="FOL1189" s="17"/>
      <c r="FOM1189" s="17"/>
      <c r="FON1189" s="17"/>
      <c r="FOO1189" s="17"/>
      <c r="FOP1189" s="17"/>
      <c r="FOQ1189" s="17"/>
      <c r="FOR1189" s="17"/>
      <c r="FOS1189" s="17"/>
      <c r="FOT1189" s="17"/>
      <c r="FOU1189" s="17"/>
      <c r="FOV1189" s="17"/>
      <c r="FOW1189" s="17"/>
      <c r="FOX1189" s="17"/>
      <c r="FOY1189" s="17"/>
      <c r="FOZ1189" s="17"/>
      <c r="FPA1189" s="17"/>
      <c r="FPB1189" s="17"/>
      <c r="FPC1189" s="17"/>
      <c r="FPD1189" s="17"/>
      <c r="FPE1189" s="17"/>
      <c r="FPF1189" s="17"/>
      <c r="FPG1189" s="17"/>
      <c r="FPH1189" s="17"/>
      <c r="FPI1189" s="17"/>
      <c r="FPJ1189" s="17"/>
      <c r="FPK1189" s="17"/>
      <c r="FPL1189" s="17"/>
      <c r="FPM1189" s="17"/>
      <c r="FPN1189" s="17"/>
      <c r="FPO1189" s="17"/>
      <c r="FPP1189" s="17"/>
      <c r="FPQ1189" s="17"/>
      <c r="FPR1189" s="17"/>
      <c r="FPS1189" s="17"/>
      <c r="FPT1189" s="17"/>
      <c r="FPU1189" s="17"/>
      <c r="FPV1189" s="17"/>
      <c r="FPW1189" s="17"/>
      <c r="FPX1189" s="17"/>
      <c r="FPY1189" s="17"/>
      <c r="FPZ1189" s="17"/>
      <c r="FQA1189" s="17"/>
      <c r="FQB1189" s="17"/>
      <c r="FQC1189" s="17"/>
      <c r="FQD1189" s="17"/>
      <c r="FQE1189" s="17"/>
      <c r="FQF1189" s="17"/>
      <c r="FQG1189" s="17"/>
      <c r="FQH1189" s="17"/>
      <c r="FQI1189" s="17"/>
      <c r="FQJ1189" s="17"/>
      <c r="FQK1189" s="17"/>
      <c r="FQL1189" s="17"/>
      <c r="FQM1189" s="17"/>
      <c r="FQN1189" s="17"/>
      <c r="FQO1189" s="17"/>
      <c r="FQP1189" s="17"/>
      <c r="FQQ1189" s="17"/>
      <c r="FQR1189" s="17"/>
      <c r="FQS1189" s="17"/>
      <c r="FQT1189" s="17"/>
      <c r="FQU1189" s="17"/>
      <c r="FQV1189" s="17"/>
      <c r="FQW1189" s="17"/>
      <c r="FQX1189" s="17"/>
      <c r="FQY1189" s="17"/>
      <c r="FQZ1189" s="17"/>
      <c r="FRA1189" s="17"/>
      <c r="FRB1189" s="17"/>
      <c r="FRC1189" s="17"/>
      <c r="FRD1189" s="17"/>
      <c r="FRE1189" s="17"/>
      <c r="FRF1189" s="17"/>
      <c r="FRG1189" s="17"/>
      <c r="FRH1189" s="17"/>
      <c r="FRI1189" s="17"/>
      <c r="FRJ1189" s="17"/>
      <c r="FRK1189" s="17"/>
      <c r="FRL1189" s="17"/>
      <c r="FRM1189" s="17"/>
      <c r="FRN1189" s="17"/>
      <c r="FRO1189" s="17"/>
      <c r="FRP1189" s="17"/>
      <c r="FRQ1189" s="17"/>
      <c r="FRR1189" s="17"/>
      <c r="FRS1189" s="17"/>
      <c r="FRT1189" s="17"/>
      <c r="FRU1189" s="17"/>
      <c r="FRV1189" s="17"/>
      <c r="FRW1189" s="17"/>
      <c r="FRX1189" s="17"/>
      <c r="FRY1189" s="17"/>
      <c r="FRZ1189" s="17"/>
      <c r="FSA1189" s="17"/>
      <c r="FSB1189" s="17"/>
      <c r="FSC1189" s="17"/>
      <c r="FSD1189" s="17"/>
      <c r="FSE1189" s="17"/>
      <c r="FSF1189" s="17"/>
      <c r="FSG1189" s="17"/>
      <c r="FSH1189" s="17"/>
      <c r="FSI1189" s="17"/>
      <c r="FSJ1189" s="17"/>
      <c r="FSK1189" s="17"/>
      <c r="FSL1189" s="17"/>
      <c r="FSM1189" s="17"/>
      <c r="FSN1189" s="17"/>
      <c r="FSO1189" s="17"/>
      <c r="FSP1189" s="17"/>
      <c r="FSQ1189" s="17"/>
      <c r="FSR1189" s="17"/>
      <c r="FSS1189" s="17"/>
      <c r="FST1189" s="17"/>
      <c r="FSU1189" s="17"/>
      <c r="FSV1189" s="17"/>
      <c r="FSW1189" s="17"/>
      <c r="FSX1189" s="17"/>
      <c r="FSY1189" s="17"/>
      <c r="FSZ1189" s="17"/>
      <c r="FTA1189" s="17"/>
      <c r="FTB1189" s="17"/>
      <c r="FTC1189" s="17"/>
      <c r="FTD1189" s="17"/>
      <c r="FTE1189" s="17"/>
      <c r="FTF1189" s="17"/>
      <c r="FTG1189" s="17"/>
      <c r="FTH1189" s="17"/>
      <c r="FTI1189" s="17"/>
      <c r="FTJ1189" s="17"/>
      <c r="FTK1189" s="17"/>
      <c r="FTL1189" s="17"/>
      <c r="FTM1189" s="17"/>
      <c r="FTN1189" s="17"/>
      <c r="FTO1189" s="17"/>
      <c r="FTP1189" s="17"/>
      <c r="FTQ1189" s="17"/>
      <c r="FTR1189" s="17"/>
      <c r="FTS1189" s="17"/>
      <c r="FTT1189" s="17"/>
      <c r="FTU1189" s="17"/>
      <c r="FTV1189" s="17"/>
      <c r="FTW1189" s="17"/>
      <c r="FTX1189" s="17"/>
      <c r="FTY1189" s="17"/>
      <c r="FTZ1189" s="17"/>
      <c r="FUA1189" s="17"/>
      <c r="FUB1189" s="17"/>
      <c r="FUC1189" s="17"/>
      <c r="FUD1189" s="17"/>
      <c r="FUE1189" s="17"/>
      <c r="FUF1189" s="17"/>
      <c r="FUG1189" s="17"/>
      <c r="FUH1189" s="17"/>
      <c r="FUI1189" s="17"/>
      <c r="FUJ1189" s="17"/>
      <c r="FUK1189" s="17"/>
      <c r="FUL1189" s="17"/>
      <c r="FUM1189" s="17"/>
      <c r="FUN1189" s="17"/>
      <c r="FUO1189" s="17"/>
      <c r="FUP1189" s="17"/>
      <c r="FUQ1189" s="17"/>
      <c r="FUR1189" s="17"/>
      <c r="FUS1189" s="17"/>
      <c r="FUT1189" s="17"/>
      <c r="FUU1189" s="17"/>
      <c r="FUV1189" s="17"/>
      <c r="FUW1189" s="17"/>
      <c r="FUX1189" s="17"/>
      <c r="FUY1189" s="17"/>
      <c r="FUZ1189" s="17"/>
      <c r="FVA1189" s="17"/>
      <c r="FVB1189" s="17"/>
      <c r="FVC1189" s="17"/>
      <c r="FVD1189" s="17"/>
      <c r="FVE1189" s="17"/>
      <c r="FVF1189" s="17"/>
      <c r="FVG1189" s="17"/>
      <c r="FVH1189" s="17"/>
      <c r="FVI1189" s="17"/>
      <c r="FVJ1189" s="17"/>
      <c r="FVK1189" s="17"/>
      <c r="FVL1189" s="17"/>
      <c r="FVM1189" s="17"/>
      <c r="FVN1189" s="17"/>
      <c r="FVO1189" s="17"/>
      <c r="FVP1189" s="17"/>
      <c r="FVQ1189" s="17"/>
      <c r="FVR1189" s="17"/>
      <c r="FVS1189" s="17"/>
      <c r="FVT1189" s="17"/>
      <c r="FVU1189" s="17"/>
      <c r="FVV1189" s="17"/>
      <c r="FVW1189" s="17"/>
      <c r="FVX1189" s="17"/>
      <c r="FVY1189" s="17"/>
      <c r="FVZ1189" s="17"/>
      <c r="FWA1189" s="17"/>
      <c r="FWB1189" s="17"/>
      <c r="FWC1189" s="17"/>
      <c r="FWD1189" s="17"/>
      <c r="FWE1189" s="17"/>
      <c r="FWF1189" s="17"/>
      <c r="FWG1189" s="17"/>
      <c r="FWH1189" s="17"/>
      <c r="FWI1189" s="17"/>
      <c r="FWJ1189" s="17"/>
      <c r="FWK1189" s="17"/>
      <c r="FWL1189" s="17"/>
      <c r="FWM1189" s="17"/>
      <c r="FWN1189" s="17"/>
      <c r="FWO1189" s="17"/>
      <c r="FWP1189" s="17"/>
      <c r="FWQ1189" s="17"/>
      <c r="FWR1189" s="17"/>
      <c r="FWS1189" s="17"/>
      <c r="FWT1189" s="17"/>
      <c r="FWU1189" s="17"/>
      <c r="FWV1189" s="17"/>
      <c r="FWW1189" s="17"/>
      <c r="FWX1189" s="17"/>
      <c r="FWY1189" s="17"/>
      <c r="FWZ1189" s="17"/>
      <c r="FXA1189" s="17"/>
      <c r="FXB1189" s="17"/>
      <c r="FXC1189" s="17"/>
      <c r="FXD1189" s="17"/>
      <c r="FXE1189" s="17"/>
      <c r="FXF1189" s="17"/>
      <c r="FXG1189" s="17"/>
      <c r="FXH1189" s="17"/>
      <c r="FXI1189" s="17"/>
      <c r="FXJ1189" s="17"/>
      <c r="FXK1189" s="17"/>
      <c r="FXL1189" s="17"/>
      <c r="FXM1189" s="17"/>
      <c r="FXN1189" s="17"/>
      <c r="FXO1189" s="17"/>
      <c r="FXP1189" s="17"/>
      <c r="FXQ1189" s="17"/>
      <c r="FXR1189" s="17"/>
      <c r="FXS1189" s="17"/>
      <c r="FXT1189" s="17"/>
      <c r="FXU1189" s="17"/>
      <c r="FXV1189" s="17"/>
      <c r="FXW1189" s="17"/>
      <c r="FXX1189" s="17"/>
      <c r="FXY1189" s="17"/>
      <c r="FXZ1189" s="17"/>
      <c r="FYA1189" s="17"/>
      <c r="FYB1189" s="17"/>
      <c r="FYC1189" s="17"/>
      <c r="FYD1189" s="17"/>
      <c r="FYE1189" s="17"/>
      <c r="FYF1189" s="17"/>
      <c r="FYG1189" s="17"/>
      <c r="FYH1189" s="17"/>
      <c r="FYI1189" s="17"/>
      <c r="FYJ1189" s="17"/>
      <c r="FYK1189" s="17"/>
      <c r="FYL1189" s="17"/>
      <c r="FYM1189" s="17"/>
      <c r="FYN1189" s="17"/>
      <c r="FYO1189" s="17"/>
      <c r="FYP1189" s="17"/>
      <c r="FYQ1189" s="17"/>
      <c r="FYR1189" s="17"/>
      <c r="FYS1189" s="17"/>
      <c r="FYT1189" s="17"/>
      <c r="FYU1189" s="17"/>
      <c r="FYV1189" s="17"/>
      <c r="FYW1189" s="17"/>
      <c r="FYX1189" s="17"/>
      <c r="FYY1189" s="17"/>
      <c r="FYZ1189" s="17"/>
      <c r="FZA1189" s="17"/>
      <c r="FZB1189" s="17"/>
      <c r="FZC1189" s="17"/>
      <c r="FZD1189" s="17"/>
      <c r="FZE1189" s="17"/>
      <c r="FZF1189" s="17"/>
      <c r="FZG1189" s="17"/>
      <c r="FZH1189" s="17"/>
      <c r="FZI1189" s="17"/>
      <c r="FZJ1189" s="17"/>
      <c r="FZK1189" s="17"/>
      <c r="FZL1189" s="17"/>
      <c r="FZM1189" s="17"/>
      <c r="FZN1189" s="17"/>
      <c r="FZO1189" s="17"/>
      <c r="FZP1189" s="17"/>
      <c r="FZQ1189" s="17"/>
      <c r="FZR1189" s="17"/>
      <c r="FZS1189" s="17"/>
      <c r="FZT1189" s="17"/>
      <c r="FZU1189" s="17"/>
      <c r="FZV1189" s="17"/>
      <c r="FZW1189" s="17"/>
      <c r="FZX1189" s="17"/>
      <c r="FZY1189" s="17"/>
      <c r="FZZ1189" s="17"/>
      <c r="GAA1189" s="17"/>
      <c r="GAB1189" s="17"/>
      <c r="GAC1189" s="17"/>
      <c r="GAD1189" s="17"/>
      <c r="GAE1189" s="17"/>
      <c r="GAF1189" s="17"/>
      <c r="GAG1189" s="17"/>
      <c r="GAH1189" s="17"/>
      <c r="GAI1189" s="17"/>
      <c r="GAJ1189" s="17"/>
      <c r="GAK1189" s="17"/>
      <c r="GAL1189" s="17"/>
      <c r="GAM1189" s="17"/>
      <c r="GAN1189" s="17"/>
      <c r="GAO1189" s="17"/>
      <c r="GAP1189" s="17"/>
      <c r="GAQ1189" s="17"/>
      <c r="GAR1189" s="17"/>
      <c r="GAS1189" s="17"/>
      <c r="GAT1189" s="17"/>
      <c r="GAU1189" s="17"/>
      <c r="GAV1189" s="17"/>
      <c r="GAW1189" s="17"/>
      <c r="GAX1189" s="17"/>
      <c r="GAY1189" s="17"/>
      <c r="GAZ1189" s="17"/>
      <c r="GBA1189" s="17"/>
      <c r="GBB1189" s="17"/>
      <c r="GBC1189" s="17"/>
      <c r="GBD1189" s="17"/>
      <c r="GBE1189" s="17"/>
      <c r="GBF1189" s="17"/>
      <c r="GBG1189" s="17"/>
      <c r="GBH1189" s="17"/>
      <c r="GBI1189" s="17"/>
      <c r="GBJ1189" s="17"/>
      <c r="GBK1189" s="17"/>
      <c r="GBL1189" s="17"/>
      <c r="GBM1189" s="17"/>
      <c r="GBN1189" s="17"/>
      <c r="GBO1189" s="17"/>
      <c r="GBP1189" s="17"/>
      <c r="GBQ1189" s="17"/>
      <c r="GBR1189" s="17"/>
      <c r="GBS1189" s="17"/>
      <c r="GBT1189" s="17"/>
      <c r="GBU1189" s="17"/>
      <c r="GBV1189" s="17"/>
      <c r="GBW1189" s="17"/>
      <c r="GBX1189" s="17"/>
      <c r="GBY1189" s="17"/>
      <c r="GBZ1189" s="17"/>
      <c r="GCA1189" s="17"/>
      <c r="GCB1189" s="17"/>
      <c r="GCC1189" s="17"/>
      <c r="GCD1189" s="17"/>
      <c r="GCE1189" s="17"/>
      <c r="GCF1189" s="17"/>
      <c r="GCG1189" s="17"/>
      <c r="GCH1189" s="17"/>
      <c r="GCI1189" s="17"/>
      <c r="GCJ1189" s="17"/>
      <c r="GCK1189" s="17"/>
      <c r="GCL1189" s="17"/>
      <c r="GCM1189" s="17"/>
      <c r="GCN1189" s="17"/>
      <c r="GCO1189" s="17"/>
      <c r="GCP1189" s="17"/>
      <c r="GCQ1189" s="17"/>
      <c r="GCR1189" s="17"/>
      <c r="GCS1189" s="17"/>
      <c r="GCT1189" s="17"/>
      <c r="GCU1189" s="17"/>
      <c r="GCV1189" s="17"/>
      <c r="GCW1189" s="17"/>
      <c r="GCX1189" s="17"/>
      <c r="GCY1189" s="17"/>
      <c r="GCZ1189" s="17"/>
      <c r="GDA1189" s="17"/>
      <c r="GDB1189" s="17"/>
      <c r="GDC1189" s="17"/>
      <c r="GDD1189" s="17"/>
      <c r="GDE1189" s="17"/>
      <c r="GDF1189" s="17"/>
      <c r="GDG1189" s="17"/>
      <c r="GDH1189" s="17"/>
      <c r="GDI1189" s="17"/>
      <c r="GDJ1189" s="17"/>
      <c r="GDK1189" s="17"/>
      <c r="GDL1189" s="17"/>
      <c r="GDM1189" s="17"/>
      <c r="GDN1189" s="17"/>
      <c r="GDO1189" s="17"/>
      <c r="GDP1189" s="17"/>
      <c r="GDQ1189" s="17"/>
      <c r="GDR1189" s="17"/>
      <c r="GDS1189" s="17"/>
      <c r="GDT1189" s="17"/>
      <c r="GDU1189" s="17"/>
      <c r="GDV1189" s="17"/>
      <c r="GDW1189" s="17"/>
      <c r="GDX1189" s="17"/>
      <c r="GDY1189" s="17"/>
      <c r="GDZ1189" s="17"/>
      <c r="GEA1189" s="17"/>
      <c r="GEB1189" s="17"/>
      <c r="GEC1189" s="17"/>
      <c r="GED1189" s="17"/>
      <c r="GEE1189" s="17"/>
      <c r="GEF1189" s="17"/>
      <c r="GEG1189" s="17"/>
      <c r="GEH1189" s="17"/>
      <c r="GEI1189" s="17"/>
      <c r="GEJ1189" s="17"/>
      <c r="GEK1189" s="17"/>
      <c r="GEL1189" s="17"/>
      <c r="GEM1189" s="17"/>
      <c r="GEN1189" s="17"/>
      <c r="GEO1189" s="17"/>
      <c r="GEP1189" s="17"/>
      <c r="GEQ1189" s="17"/>
      <c r="GER1189" s="17"/>
      <c r="GES1189" s="17"/>
      <c r="GET1189" s="17"/>
      <c r="GEU1189" s="17"/>
      <c r="GEV1189" s="17"/>
      <c r="GEW1189" s="17"/>
      <c r="GEX1189" s="17"/>
      <c r="GEY1189" s="17"/>
      <c r="GEZ1189" s="17"/>
      <c r="GFA1189" s="17"/>
      <c r="GFB1189" s="17"/>
      <c r="GFC1189" s="17"/>
      <c r="GFD1189" s="17"/>
      <c r="GFE1189" s="17"/>
      <c r="GFF1189" s="17"/>
      <c r="GFG1189" s="17"/>
      <c r="GFH1189" s="17"/>
      <c r="GFI1189" s="17"/>
      <c r="GFJ1189" s="17"/>
      <c r="GFK1189" s="17"/>
      <c r="GFL1189" s="17"/>
      <c r="GFM1189" s="17"/>
      <c r="GFN1189" s="17"/>
      <c r="GFO1189" s="17"/>
      <c r="GFP1189" s="17"/>
      <c r="GFQ1189" s="17"/>
      <c r="GFR1189" s="17"/>
      <c r="GFS1189" s="17"/>
      <c r="GFT1189" s="17"/>
      <c r="GFU1189" s="17"/>
      <c r="GFV1189" s="17"/>
      <c r="GFW1189" s="17"/>
      <c r="GFX1189" s="17"/>
      <c r="GFY1189" s="17"/>
      <c r="GFZ1189" s="17"/>
      <c r="GGA1189" s="17"/>
      <c r="GGB1189" s="17"/>
      <c r="GGC1189" s="17"/>
      <c r="GGD1189" s="17"/>
      <c r="GGE1189" s="17"/>
      <c r="GGF1189" s="17"/>
      <c r="GGG1189" s="17"/>
      <c r="GGH1189" s="17"/>
      <c r="GGI1189" s="17"/>
      <c r="GGJ1189" s="17"/>
      <c r="GGK1189" s="17"/>
      <c r="GGL1189" s="17"/>
      <c r="GGM1189" s="17"/>
      <c r="GGN1189" s="17"/>
      <c r="GGO1189" s="17"/>
      <c r="GGP1189" s="17"/>
      <c r="GGQ1189" s="17"/>
      <c r="GGR1189" s="17"/>
      <c r="GGS1189" s="17"/>
      <c r="GGT1189" s="17"/>
      <c r="GGU1189" s="17"/>
      <c r="GGV1189" s="17"/>
      <c r="GGW1189" s="17"/>
      <c r="GGX1189" s="17"/>
      <c r="GGY1189" s="17"/>
      <c r="GGZ1189" s="17"/>
      <c r="GHA1189" s="17"/>
      <c r="GHB1189" s="17"/>
      <c r="GHC1189" s="17"/>
      <c r="GHD1189" s="17"/>
      <c r="GHE1189" s="17"/>
      <c r="GHF1189" s="17"/>
      <c r="GHG1189" s="17"/>
      <c r="GHH1189" s="17"/>
      <c r="GHI1189" s="17"/>
      <c r="GHJ1189" s="17"/>
      <c r="GHK1189" s="17"/>
      <c r="GHL1189" s="17"/>
      <c r="GHM1189" s="17"/>
      <c r="GHN1189" s="17"/>
      <c r="GHO1189" s="17"/>
      <c r="GHP1189" s="17"/>
      <c r="GHQ1189" s="17"/>
      <c r="GHR1189" s="17"/>
      <c r="GHS1189" s="17"/>
      <c r="GHT1189" s="17"/>
      <c r="GHU1189" s="17"/>
      <c r="GHV1189" s="17"/>
      <c r="GHW1189" s="17"/>
      <c r="GHX1189" s="17"/>
      <c r="GHY1189" s="17"/>
      <c r="GHZ1189" s="17"/>
      <c r="GIA1189" s="17"/>
      <c r="GIB1189" s="17"/>
      <c r="GIC1189" s="17"/>
      <c r="GID1189" s="17"/>
      <c r="GIE1189" s="17"/>
      <c r="GIF1189" s="17"/>
      <c r="GIG1189" s="17"/>
      <c r="GIH1189" s="17"/>
      <c r="GII1189" s="17"/>
      <c r="GIJ1189" s="17"/>
      <c r="GIK1189" s="17"/>
      <c r="GIL1189" s="17"/>
      <c r="GIM1189" s="17"/>
      <c r="GIN1189" s="17"/>
      <c r="GIO1189" s="17"/>
      <c r="GIP1189" s="17"/>
      <c r="GIQ1189" s="17"/>
      <c r="GIR1189" s="17"/>
      <c r="GIS1189" s="17"/>
      <c r="GIT1189" s="17"/>
      <c r="GIU1189" s="17"/>
      <c r="GIV1189" s="17"/>
      <c r="GIW1189" s="17"/>
      <c r="GIX1189" s="17"/>
      <c r="GIY1189" s="17"/>
      <c r="GIZ1189" s="17"/>
      <c r="GJA1189" s="17"/>
      <c r="GJB1189" s="17"/>
      <c r="GJC1189" s="17"/>
      <c r="GJD1189" s="17"/>
      <c r="GJE1189" s="17"/>
      <c r="GJF1189" s="17"/>
      <c r="GJG1189" s="17"/>
      <c r="GJH1189" s="17"/>
      <c r="GJI1189" s="17"/>
      <c r="GJJ1189" s="17"/>
      <c r="GJK1189" s="17"/>
      <c r="GJL1189" s="17"/>
      <c r="GJM1189" s="17"/>
      <c r="GJN1189" s="17"/>
      <c r="GJO1189" s="17"/>
      <c r="GJP1189" s="17"/>
      <c r="GJQ1189" s="17"/>
      <c r="GJR1189" s="17"/>
      <c r="GJS1189" s="17"/>
      <c r="GJT1189" s="17"/>
      <c r="GJU1189" s="17"/>
      <c r="GJV1189" s="17"/>
      <c r="GJW1189" s="17"/>
      <c r="GJX1189" s="17"/>
      <c r="GJY1189" s="17"/>
      <c r="GJZ1189" s="17"/>
      <c r="GKA1189" s="17"/>
      <c r="GKB1189" s="17"/>
      <c r="GKC1189" s="17"/>
      <c r="GKD1189" s="17"/>
      <c r="GKE1189" s="17"/>
      <c r="GKF1189" s="17"/>
      <c r="GKG1189" s="17"/>
      <c r="GKH1189" s="17"/>
      <c r="GKI1189" s="17"/>
      <c r="GKJ1189" s="17"/>
      <c r="GKK1189" s="17"/>
      <c r="GKL1189" s="17"/>
      <c r="GKM1189" s="17"/>
      <c r="GKN1189" s="17"/>
      <c r="GKO1189" s="17"/>
      <c r="GKP1189" s="17"/>
      <c r="GKQ1189" s="17"/>
      <c r="GKR1189" s="17"/>
      <c r="GKS1189" s="17"/>
      <c r="GKT1189" s="17"/>
      <c r="GKU1189" s="17"/>
      <c r="GKV1189" s="17"/>
      <c r="GKW1189" s="17"/>
      <c r="GKX1189" s="17"/>
      <c r="GKY1189" s="17"/>
      <c r="GKZ1189" s="17"/>
      <c r="GLA1189" s="17"/>
      <c r="GLB1189" s="17"/>
      <c r="GLC1189" s="17"/>
      <c r="GLD1189" s="17"/>
      <c r="GLE1189" s="17"/>
      <c r="GLF1189" s="17"/>
      <c r="GLG1189" s="17"/>
      <c r="GLH1189" s="17"/>
      <c r="GLI1189" s="17"/>
      <c r="GLJ1189" s="17"/>
      <c r="GLK1189" s="17"/>
      <c r="GLL1189" s="17"/>
      <c r="GLM1189" s="17"/>
      <c r="GLN1189" s="17"/>
      <c r="GLO1189" s="17"/>
      <c r="GLP1189" s="17"/>
      <c r="GLQ1189" s="17"/>
      <c r="GLR1189" s="17"/>
      <c r="GLS1189" s="17"/>
      <c r="GLT1189" s="17"/>
      <c r="GLU1189" s="17"/>
      <c r="GLV1189" s="17"/>
      <c r="GLW1189" s="17"/>
      <c r="GLX1189" s="17"/>
      <c r="GLY1189" s="17"/>
      <c r="GLZ1189" s="17"/>
      <c r="GMA1189" s="17"/>
      <c r="GMB1189" s="17"/>
      <c r="GMC1189" s="17"/>
      <c r="GMD1189" s="17"/>
      <c r="GME1189" s="17"/>
      <c r="GMF1189" s="17"/>
      <c r="GMG1189" s="17"/>
      <c r="GMH1189" s="17"/>
      <c r="GMI1189" s="17"/>
      <c r="GMJ1189" s="17"/>
      <c r="GMK1189" s="17"/>
      <c r="GML1189" s="17"/>
      <c r="GMM1189" s="17"/>
      <c r="GMN1189" s="17"/>
      <c r="GMO1189" s="17"/>
      <c r="GMP1189" s="17"/>
      <c r="GMQ1189" s="17"/>
      <c r="GMR1189" s="17"/>
      <c r="GMS1189" s="17"/>
      <c r="GMT1189" s="17"/>
      <c r="GMU1189" s="17"/>
      <c r="GMV1189" s="17"/>
      <c r="GMW1189" s="17"/>
      <c r="GMX1189" s="17"/>
      <c r="GMY1189" s="17"/>
      <c r="GMZ1189" s="17"/>
      <c r="GNA1189" s="17"/>
      <c r="GNB1189" s="17"/>
      <c r="GNC1189" s="17"/>
      <c r="GND1189" s="17"/>
      <c r="GNE1189" s="17"/>
      <c r="GNF1189" s="17"/>
      <c r="GNG1189" s="17"/>
      <c r="GNH1189" s="17"/>
      <c r="GNI1189" s="17"/>
      <c r="GNJ1189" s="17"/>
      <c r="GNK1189" s="17"/>
      <c r="GNL1189" s="17"/>
      <c r="GNM1189" s="17"/>
      <c r="GNN1189" s="17"/>
      <c r="GNO1189" s="17"/>
      <c r="GNP1189" s="17"/>
      <c r="GNQ1189" s="17"/>
      <c r="GNR1189" s="17"/>
      <c r="GNS1189" s="17"/>
      <c r="GNT1189" s="17"/>
      <c r="GNU1189" s="17"/>
      <c r="GNV1189" s="17"/>
      <c r="GNW1189" s="17"/>
      <c r="GNX1189" s="17"/>
      <c r="GNY1189" s="17"/>
      <c r="GNZ1189" s="17"/>
      <c r="GOA1189" s="17"/>
      <c r="GOB1189" s="17"/>
      <c r="GOC1189" s="17"/>
      <c r="GOD1189" s="17"/>
      <c r="GOE1189" s="17"/>
      <c r="GOF1189" s="17"/>
      <c r="GOG1189" s="17"/>
      <c r="GOH1189" s="17"/>
      <c r="GOI1189" s="17"/>
      <c r="GOJ1189" s="17"/>
      <c r="GOK1189" s="17"/>
      <c r="GOL1189" s="17"/>
      <c r="GOM1189" s="17"/>
      <c r="GON1189" s="17"/>
      <c r="GOO1189" s="17"/>
      <c r="GOP1189" s="17"/>
      <c r="GOQ1189" s="17"/>
      <c r="GOR1189" s="17"/>
      <c r="GOS1189" s="17"/>
      <c r="GOT1189" s="17"/>
      <c r="GOU1189" s="17"/>
      <c r="GOV1189" s="17"/>
      <c r="GOW1189" s="17"/>
      <c r="GOX1189" s="17"/>
      <c r="GOY1189" s="17"/>
      <c r="GOZ1189" s="17"/>
      <c r="GPA1189" s="17"/>
      <c r="GPB1189" s="17"/>
      <c r="GPC1189" s="17"/>
      <c r="GPD1189" s="17"/>
      <c r="GPE1189" s="17"/>
      <c r="GPF1189" s="17"/>
      <c r="GPG1189" s="17"/>
      <c r="GPH1189" s="17"/>
      <c r="GPI1189" s="17"/>
      <c r="GPJ1189" s="17"/>
      <c r="GPK1189" s="17"/>
      <c r="GPL1189" s="17"/>
      <c r="GPM1189" s="17"/>
      <c r="GPN1189" s="17"/>
      <c r="GPO1189" s="17"/>
      <c r="GPP1189" s="17"/>
      <c r="GPQ1189" s="17"/>
      <c r="GPR1189" s="17"/>
      <c r="GPS1189" s="17"/>
      <c r="GPT1189" s="17"/>
      <c r="GPU1189" s="17"/>
      <c r="GPV1189" s="17"/>
      <c r="GPW1189" s="17"/>
      <c r="GPX1189" s="17"/>
      <c r="GPY1189" s="17"/>
      <c r="GPZ1189" s="17"/>
      <c r="GQA1189" s="17"/>
      <c r="GQB1189" s="17"/>
      <c r="GQC1189" s="17"/>
      <c r="GQD1189" s="17"/>
      <c r="GQE1189" s="17"/>
      <c r="GQF1189" s="17"/>
      <c r="GQG1189" s="17"/>
      <c r="GQH1189" s="17"/>
      <c r="GQI1189" s="17"/>
      <c r="GQJ1189" s="17"/>
      <c r="GQK1189" s="17"/>
      <c r="GQL1189" s="17"/>
      <c r="GQM1189" s="17"/>
      <c r="GQN1189" s="17"/>
      <c r="GQO1189" s="17"/>
      <c r="GQP1189" s="17"/>
      <c r="GQQ1189" s="17"/>
      <c r="GQR1189" s="17"/>
      <c r="GQS1189" s="17"/>
      <c r="GQT1189" s="17"/>
      <c r="GQU1189" s="17"/>
      <c r="GQV1189" s="17"/>
      <c r="GQW1189" s="17"/>
      <c r="GQX1189" s="17"/>
      <c r="GQY1189" s="17"/>
      <c r="GQZ1189" s="17"/>
      <c r="GRA1189" s="17"/>
      <c r="GRB1189" s="17"/>
      <c r="GRC1189" s="17"/>
      <c r="GRD1189" s="17"/>
      <c r="GRE1189" s="17"/>
      <c r="GRF1189" s="17"/>
      <c r="GRG1189" s="17"/>
      <c r="GRH1189" s="17"/>
      <c r="GRI1189" s="17"/>
      <c r="GRJ1189" s="17"/>
      <c r="GRK1189" s="17"/>
      <c r="GRL1189" s="17"/>
      <c r="GRM1189" s="17"/>
      <c r="GRN1189" s="17"/>
      <c r="GRO1189" s="17"/>
      <c r="GRP1189" s="17"/>
      <c r="GRQ1189" s="17"/>
      <c r="GRR1189" s="17"/>
      <c r="GRS1189" s="17"/>
      <c r="GRT1189" s="17"/>
      <c r="GRU1189" s="17"/>
      <c r="GRV1189" s="17"/>
      <c r="GRW1189" s="17"/>
      <c r="GRX1189" s="17"/>
      <c r="GRY1189" s="17"/>
      <c r="GRZ1189" s="17"/>
      <c r="GSA1189" s="17"/>
      <c r="GSB1189" s="17"/>
      <c r="GSC1189" s="17"/>
      <c r="GSD1189" s="17"/>
      <c r="GSE1189" s="17"/>
      <c r="GSF1189" s="17"/>
      <c r="GSG1189" s="17"/>
      <c r="GSH1189" s="17"/>
      <c r="GSI1189" s="17"/>
      <c r="GSJ1189" s="17"/>
      <c r="GSK1189" s="17"/>
      <c r="GSL1189" s="17"/>
      <c r="GSM1189" s="17"/>
      <c r="GSN1189" s="17"/>
      <c r="GSO1189" s="17"/>
      <c r="GSP1189" s="17"/>
      <c r="GSQ1189" s="17"/>
      <c r="GSR1189" s="17"/>
      <c r="GSS1189" s="17"/>
      <c r="GST1189" s="17"/>
      <c r="GSU1189" s="17"/>
      <c r="GSV1189" s="17"/>
      <c r="GSW1189" s="17"/>
      <c r="GSX1189" s="17"/>
      <c r="GSY1189" s="17"/>
      <c r="GSZ1189" s="17"/>
      <c r="GTA1189" s="17"/>
      <c r="GTB1189" s="17"/>
      <c r="GTC1189" s="17"/>
      <c r="GTD1189" s="17"/>
      <c r="GTE1189" s="17"/>
      <c r="GTF1189" s="17"/>
      <c r="GTG1189" s="17"/>
      <c r="GTH1189" s="17"/>
      <c r="GTI1189" s="17"/>
      <c r="GTJ1189" s="17"/>
      <c r="GTK1189" s="17"/>
      <c r="GTL1189" s="17"/>
      <c r="GTM1189" s="17"/>
      <c r="GTN1189" s="17"/>
      <c r="GTO1189" s="17"/>
      <c r="GTP1189" s="17"/>
      <c r="GTQ1189" s="17"/>
      <c r="GTR1189" s="17"/>
      <c r="GTS1189" s="17"/>
      <c r="GTT1189" s="17"/>
      <c r="GTU1189" s="17"/>
      <c r="GTV1189" s="17"/>
      <c r="GTW1189" s="17"/>
      <c r="GTX1189" s="17"/>
      <c r="GTY1189" s="17"/>
      <c r="GTZ1189" s="17"/>
      <c r="GUA1189" s="17"/>
      <c r="GUB1189" s="17"/>
      <c r="GUC1189" s="17"/>
      <c r="GUD1189" s="17"/>
      <c r="GUE1189" s="17"/>
      <c r="GUF1189" s="17"/>
      <c r="GUG1189" s="17"/>
      <c r="GUH1189" s="17"/>
      <c r="GUI1189" s="17"/>
      <c r="GUJ1189" s="17"/>
      <c r="GUK1189" s="17"/>
      <c r="GUL1189" s="17"/>
      <c r="GUM1189" s="17"/>
      <c r="GUN1189" s="17"/>
      <c r="GUO1189" s="17"/>
      <c r="GUP1189" s="17"/>
      <c r="GUQ1189" s="17"/>
      <c r="GUR1189" s="17"/>
      <c r="GUS1189" s="17"/>
      <c r="GUT1189" s="17"/>
      <c r="GUU1189" s="17"/>
      <c r="GUV1189" s="17"/>
      <c r="GUW1189" s="17"/>
      <c r="GUX1189" s="17"/>
      <c r="GUY1189" s="17"/>
      <c r="GUZ1189" s="17"/>
      <c r="GVA1189" s="17"/>
      <c r="GVB1189" s="17"/>
      <c r="GVC1189" s="17"/>
      <c r="GVD1189" s="17"/>
      <c r="GVE1189" s="17"/>
      <c r="GVF1189" s="17"/>
      <c r="GVG1189" s="17"/>
      <c r="GVH1189" s="17"/>
      <c r="GVI1189" s="17"/>
      <c r="GVJ1189" s="17"/>
      <c r="GVK1189" s="17"/>
      <c r="GVL1189" s="17"/>
      <c r="GVM1189" s="17"/>
      <c r="GVN1189" s="17"/>
      <c r="GVO1189" s="17"/>
      <c r="GVP1189" s="17"/>
      <c r="GVQ1189" s="17"/>
      <c r="GVR1189" s="17"/>
      <c r="GVS1189" s="17"/>
      <c r="GVT1189" s="17"/>
      <c r="GVU1189" s="17"/>
      <c r="GVV1189" s="17"/>
      <c r="GVW1189" s="17"/>
      <c r="GVX1189" s="17"/>
      <c r="GVY1189" s="17"/>
      <c r="GVZ1189" s="17"/>
      <c r="GWA1189" s="17"/>
      <c r="GWB1189" s="17"/>
      <c r="GWC1189" s="17"/>
      <c r="GWD1189" s="17"/>
      <c r="GWE1189" s="17"/>
      <c r="GWF1189" s="17"/>
      <c r="GWG1189" s="17"/>
      <c r="GWH1189" s="17"/>
      <c r="GWI1189" s="17"/>
      <c r="GWJ1189" s="17"/>
      <c r="GWK1189" s="17"/>
      <c r="GWL1189" s="17"/>
      <c r="GWM1189" s="17"/>
      <c r="GWN1189" s="17"/>
      <c r="GWO1189" s="17"/>
      <c r="GWP1189" s="17"/>
      <c r="GWQ1189" s="17"/>
      <c r="GWR1189" s="17"/>
      <c r="GWS1189" s="17"/>
      <c r="GWT1189" s="17"/>
      <c r="GWU1189" s="17"/>
      <c r="GWV1189" s="17"/>
      <c r="GWW1189" s="17"/>
      <c r="GWX1189" s="17"/>
      <c r="GWY1189" s="17"/>
      <c r="GWZ1189" s="17"/>
      <c r="GXA1189" s="17"/>
      <c r="GXB1189" s="17"/>
      <c r="GXC1189" s="17"/>
      <c r="GXD1189" s="17"/>
      <c r="GXE1189" s="17"/>
      <c r="GXF1189" s="17"/>
      <c r="GXG1189" s="17"/>
      <c r="GXH1189" s="17"/>
      <c r="GXI1189" s="17"/>
      <c r="GXJ1189" s="17"/>
      <c r="GXK1189" s="17"/>
      <c r="GXL1189" s="17"/>
      <c r="GXM1189" s="17"/>
      <c r="GXN1189" s="17"/>
      <c r="GXO1189" s="17"/>
      <c r="GXP1189" s="17"/>
      <c r="GXQ1189" s="17"/>
      <c r="GXR1189" s="17"/>
      <c r="GXS1189" s="17"/>
      <c r="GXT1189" s="17"/>
      <c r="GXU1189" s="17"/>
      <c r="GXV1189" s="17"/>
      <c r="GXW1189" s="17"/>
      <c r="GXX1189" s="17"/>
      <c r="GXY1189" s="17"/>
      <c r="GXZ1189" s="17"/>
      <c r="GYA1189" s="17"/>
      <c r="GYB1189" s="17"/>
      <c r="GYC1189" s="17"/>
      <c r="GYD1189" s="17"/>
      <c r="GYE1189" s="17"/>
      <c r="GYF1189" s="17"/>
      <c r="GYG1189" s="17"/>
      <c r="GYH1189" s="17"/>
      <c r="GYI1189" s="17"/>
      <c r="GYJ1189" s="17"/>
      <c r="GYK1189" s="17"/>
      <c r="GYL1189" s="17"/>
      <c r="GYM1189" s="17"/>
      <c r="GYN1189" s="17"/>
      <c r="GYO1189" s="17"/>
      <c r="GYP1189" s="17"/>
      <c r="GYQ1189" s="17"/>
      <c r="GYR1189" s="17"/>
      <c r="GYS1189" s="17"/>
      <c r="GYT1189" s="17"/>
      <c r="GYU1189" s="17"/>
      <c r="GYV1189" s="17"/>
      <c r="GYW1189" s="17"/>
      <c r="GYX1189" s="17"/>
      <c r="GYY1189" s="17"/>
      <c r="GYZ1189" s="17"/>
      <c r="GZA1189" s="17"/>
      <c r="GZB1189" s="17"/>
      <c r="GZC1189" s="17"/>
      <c r="GZD1189" s="17"/>
      <c r="GZE1189" s="17"/>
      <c r="GZF1189" s="17"/>
      <c r="GZG1189" s="17"/>
      <c r="GZH1189" s="17"/>
      <c r="GZI1189" s="17"/>
      <c r="GZJ1189" s="17"/>
      <c r="GZK1189" s="17"/>
      <c r="GZL1189" s="17"/>
      <c r="GZM1189" s="17"/>
      <c r="GZN1189" s="17"/>
      <c r="GZO1189" s="17"/>
      <c r="GZP1189" s="17"/>
      <c r="GZQ1189" s="17"/>
      <c r="GZR1189" s="17"/>
      <c r="GZS1189" s="17"/>
      <c r="GZT1189" s="17"/>
      <c r="GZU1189" s="17"/>
      <c r="GZV1189" s="17"/>
      <c r="GZW1189" s="17"/>
      <c r="GZX1189" s="17"/>
      <c r="GZY1189" s="17"/>
      <c r="GZZ1189" s="17"/>
      <c r="HAA1189" s="17"/>
      <c r="HAB1189" s="17"/>
      <c r="HAC1189" s="17"/>
      <c r="HAD1189" s="17"/>
      <c r="HAE1189" s="17"/>
      <c r="HAF1189" s="17"/>
      <c r="HAG1189" s="17"/>
      <c r="HAH1189" s="17"/>
      <c r="HAI1189" s="17"/>
      <c r="HAJ1189" s="17"/>
      <c r="HAK1189" s="17"/>
      <c r="HAL1189" s="17"/>
      <c r="HAM1189" s="17"/>
      <c r="HAN1189" s="17"/>
      <c r="HAO1189" s="17"/>
      <c r="HAP1189" s="17"/>
      <c r="HAQ1189" s="17"/>
      <c r="HAR1189" s="17"/>
      <c r="HAS1189" s="17"/>
      <c r="HAT1189" s="17"/>
      <c r="HAU1189" s="17"/>
      <c r="HAV1189" s="17"/>
      <c r="HAW1189" s="17"/>
      <c r="HAX1189" s="17"/>
      <c r="HAY1189" s="17"/>
      <c r="HAZ1189" s="17"/>
      <c r="HBA1189" s="17"/>
      <c r="HBB1189" s="17"/>
      <c r="HBC1189" s="17"/>
      <c r="HBD1189" s="17"/>
      <c r="HBE1189" s="17"/>
      <c r="HBF1189" s="17"/>
      <c r="HBG1189" s="17"/>
      <c r="HBH1189" s="17"/>
      <c r="HBI1189" s="17"/>
      <c r="HBJ1189" s="17"/>
      <c r="HBK1189" s="17"/>
      <c r="HBL1189" s="17"/>
      <c r="HBM1189" s="17"/>
      <c r="HBN1189" s="17"/>
      <c r="HBO1189" s="17"/>
      <c r="HBP1189" s="17"/>
      <c r="HBQ1189" s="17"/>
      <c r="HBR1189" s="17"/>
      <c r="HBS1189" s="17"/>
      <c r="HBT1189" s="17"/>
      <c r="HBU1189" s="17"/>
      <c r="HBV1189" s="17"/>
      <c r="HBW1189" s="17"/>
      <c r="HBX1189" s="17"/>
      <c r="HBY1189" s="17"/>
      <c r="HBZ1189" s="17"/>
      <c r="HCA1189" s="17"/>
      <c r="HCB1189" s="17"/>
      <c r="HCC1189" s="17"/>
      <c r="HCD1189" s="17"/>
      <c r="HCE1189" s="17"/>
      <c r="HCF1189" s="17"/>
      <c r="HCG1189" s="17"/>
      <c r="HCH1189" s="17"/>
      <c r="HCI1189" s="17"/>
      <c r="HCJ1189" s="17"/>
      <c r="HCK1189" s="17"/>
      <c r="HCL1189" s="17"/>
      <c r="HCM1189" s="17"/>
      <c r="HCN1189" s="17"/>
      <c r="HCO1189" s="17"/>
      <c r="HCP1189" s="17"/>
      <c r="HCQ1189" s="17"/>
      <c r="HCR1189" s="17"/>
      <c r="HCS1189" s="17"/>
      <c r="HCT1189" s="17"/>
      <c r="HCU1189" s="17"/>
      <c r="HCV1189" s="17"/>
      <c r="HCW1189" s="17"/>
      <c r="HCX1189" s="17"/>
      <c r="HCY1189" s="17"/>
      <c r="HCZ1189" s="17"/>
      <c r="HDA1189" s="17"/>
      <c r="HDB1189" s="17"/>
      <c r="HDC1189" s="17"/>
      <c r="HDD1189" s="17"/>
      <c r="HDE1189" s="17"/>
      <c r="HDF1189" s="17"/>
      <c r="HDG1189" s="17"/>
      <c r="HDH1189" s="17"/>
      <c r="HDI1189" s="17"/>
      <c r="HDJ1189" s="17"/>
      <c r="HDK1189" s="17"/>
      <c r="HDL1189" s="17"/>
      <c r="HDM1189" s="17"/>
      <c r="HDN1189" s="17"/>
      <c r="HDO1189" s="17"/>
      <c r="HDP1189" s="17"/>
      <c r="HDQ1189" s="17"/>
      <c r="HDR1189" s="17"/>
      <c r="HDS1189" s="17"/>
      <c r="HDT1189" s="17"/>
      <c r="HDU1189" s="17"/>
      <c r="HDV1189" s="17"/>
      <c r="HDW1189" s="17"/>
      <c r="HDX1189" s="17"/>
      <c r="HDY1189" s="17"/>
      <c r="HDZ1189" s="17"/>
      <c r="HEA1189" s="17"/>
      <c r="HEB1189" s="17"/>
      <c r="HEC1189" s="17"/>
      <c r="HED1189" s="17"/>
      <c r="HEE1189" s="17"/>
      <c r="HEF1189" s="17"/>
      <c r="HEG1189" s="17"/>
      <c r="HEH1189" s="17"/>
      <c r="HEI1189" s="17"/>
      <c r="HEJ1189" s="17"/>
      <c r="HEK1189" s="17"/>
      <c r="HEL1189" s="17"/>
      <c r="HEM1189" s="17"/>
      <c r="HEN1189" s="17"/>
      <c r="HEO1189" s="17"/>
      <c r="HEP1189" s="17"/>
      <c r="HEQ1189" s="17"/>
      <c r="HER1189" s="17"/>
      <c r="HES1189" s="17"/>
      <c r="HET1189" s="17"/>
      <c r="HEU1189" s="17"/>
      <c r="HEV1189" s="17"/>
      <c r="HEW1189" s="17"/>
      <c r="HEX1189" s="17"/>
      <c r="HEY1189" s="17"/>
      <c r="HEZ1189" s="17"/>
      <c r="HFA1189" s="17"/>
      <c r="HFB1189" s="17"/>
      <c r="HFC1189" s="17"/>
      <c r="HFD1189" s="17"/>
      <c r="HFE1189" s="17"/>
      <c r="HFF1189" s="17"/>
      <c r="HFG1189" s="17"/>
      <c r="HFH1189" s="17"/>
      <c r="HFI1189" s="17"/>
      <c r="HFJ1189" s="17"/>
      <c r="HFK1189" s="17"/>
      <c r="HFL1189" s="17"/>
      <c r="HFM1189" s="17"/>
      <c r="HFN1189" s="17"/>
      <c r="HFO1189" s="17"/>
      <c r="HFP1189" s="17"/>
      <c r="HFQ1189" s="17"/>
      <c r="HFR1189" s="17"/>
      <c r="HFS1189" s="17"/>
      <c r="HFT1189" s="17"/>
      <c r="HFU1189" s="17"/>
      <c r="HFV1189" s="17"/>
      <c r="HFW1189" s="17"/>
      <c r="HFX1189" s="17"/>
      <c r="HFY1189" s="17"/>
      <c r="HFZ1189" s="17"/>
      <c r="HGA1189" s="17"/>
      <c r="HGB1189" s="17"/>
      <c r="HGC1189" s="17"/>
      <c r="HGD1189" s="17"/>
      <c r="HGE1189" s="17"/>
      <c r="HGF1189" s="17"/>
      <c r="HGG1189" s="17"/>
      <c r="HGH1189" s="17"/>
      <c r="HGI1189" s="17"/>
      <c r="HGJ1189" s="17"/>
      <c r="HGK1189" s="17"/>
      <c r="HGL1189" s="17"/>
      <c r="HGM1189" s="17"/>
      <c r="HGN1189" s="17"/>
      <c r="HGO1189" s="17"/>
      <c r="HGP1189" s="17"/>
      <c r="HGQ1189" s="17"/>
      <c r="HGR1189" s="17"/>
      <c r="HGS1189" s="17"/>
      <c r="HGT1189" s="17"/>
      <c r="HGU1189" s="17"/>
      <c r="HGV1189" s="17"/>
      <c r="HGW1189" s="17"/>
      <c r="HGX1189" s="17"/>
      <c r="HGY1189" s="17"/>
      <c r="HGZ1189" s="17"/>
      <c r="HHA1189" s="17"/>
      <c r="HHB1189" s="17"/>
      <c r="HHC1189" s="17"/>
      <c r="HHD1189" s="17"/>
      <c r="HHE1189" s="17"/>
      <c r="HHF1189" s="17"/>
      <c r="HHG1189" s="17"/>
      <c r="HHH1189" s="17"/>
      <c r="HHI1189" s="17"/>
      <c r="HHJ1189" s="17"/>
      <c r="HHK1189" s="17"/>
      <c r="HHL1189" s="17"/>
      <c r="HHM1189" s="17"/>
      <c r="HHN1189" s="17"/>
      <c r="HHO1189" s="17"/>
      <c r="HHP1189" s="17"/>
      <c r="HHQ1189" s="17"/>
      <c r="HHR1189" s="17"/>
      <c r="HHS1189" s="17"/>
      <c r="HHT1189" s="17"/>
      <c r="HHU1189" s="17"/>
      <c r="HHV1189" s="17"/>
      <c r="HHW1189" s="17"/>
      <c r="HHX1189" s="17"/>
      <c r="HHY1189" s="17"/>
      <c r="HHZ1189" s="17"/>
      <c r="HIA1189" s="17"/>
      <c r="HIB1189" s="17"/>
      <c r="HIC1189" s="17"/>
      <c r="HID1189" s="17"/>
      <c r="HIE1189" s="17"/>
      <c r="HIF1189" s="17"/>
      <c r="HIG1189" s="17"/>
      <c r="HIH1189" s="17"/>
      <c r="HII1189" s="17"/>
      <c r="HIJ1189" s="17"/>
      <c r="HIK1189" s="17"/>
      <c r="HIL1189" s="17"/>
      <c r="HIM1189" s="17"/>
      <c r="HIN1189" s="17"/>
      <c r="HIO1189" s="17"/>
      <c r="HIP1189" s="17"/>
      <c r="HIQ1189" s="17"/>
      <c r="HIR1189" s="17"/>
      <c r="HIS1189" s="17"/>
      <c r="HIT1189" s="17"/>
      <c r="HIU1189" s="17"/>
      <c r="HIV1189" s="17"/>
      <c r="HIW1189" s="17"/>
      <c r="HIX1189" s="17"/>
      <c r="HIY1189" s="17"/>
      <c r="HIZ1189" s="17"/>
      <c r="HJA1189" s="17"/>
      <c r="HJB1189" s="17"/>
      <c r="HJC1189" s="17"/>
      <c r="HJD1189" s="17"/>
      <c r="HJE1189" s="17"/>
      <c r="HJF1189" s="17"/>
      <c r="HJG1189" s="17"/>
      <c r="HJH1189" s="17"/>
      <c r="HJI1189" s="17"/>
      <c r="HJJ1189" s="17"/>
      <c r="HJK1189" s="17"/>
      <c r="HJL1189" s="17"/>
      <c r="HJM1189" s="17"/>
      <c r="HJN1189" s="17"/>
      <c r="HJO1189" s="17"/>
      <c r="HJP1189" s="17"/>
      <c r="HJQ1189" s="17"/>
      <c r="HJR1189" s="17"/>
      <c r="HJS1189" s="17"/>
      <c r="HJT1189" s="17"/>
      <c r="HJU1189" s="17"/>
      <c r="HJV1189" s="17"/>
      <c r="HJW1189" s="17"/>
      <c r="HJX1189" s="17"/>
      <c r="HJY1189" s="17"/>
      <c r="HJZ1189" s="17"/>
      <c r="HKA1189" s="17"/>
      <c r="HKB1189" s="17"/>
      <c r="HKC1189" s="17"/>
      <c r="HKD1189" s="17"/>
      <c r="HKE1189" s="17"/>
      <c r="HKF1189" s="17"/>
      <c r="HKG1189" s="17"/>
      <c r="HKH1189" s="17"/>
      <c r="HKI1189" s="17"/>
      <c r="HKJ1189" s="17"/>
      <c r="HKK1189" s="17"/>
      <c r="HKL1189" s="17"/>
      <c r="HKM1189" s="17"/>
      <c r="HKN1189" s="17"/>
      <c r="HKO1189" s="17"/>
      <c r="HKP1189" s="17"/>
      <c r="HKQ1189" s="17"/>
      <c r="HKR1189" s="17"/>
      <c r="HKS1189" s="17"/>
      <c r="HKT1189" s="17"/>
      <c r="HKU1189" s="17"/>
      <c r="HKV1189" s="17"/>
      <c r="HKW1189" s="17"/>
      <c r="HKX1189" s="17"/>
      <c r="HKY1189" s="17"/>
      <c r="HKZ1189" s="17"/>
      <c r="HLA1189" s="17"/>
      <c r="HLB1189" s="17"/>
      <c r="HLC1189" s="17"/>
      <c r="HLD1189" s="17"/>
      <c r="HLE1189" s="17"/>
      <c r="HLF1189" s="17"/>
      <c r="HLG1189" s="17"/>
      <c r="HLH1189" s="17"/>
      <c r="HLI1189" s="17"/>
      <c r="HLJ1189" s="17"/>
      <c r="HLK1189" s="17"/>
      <c r="HLL1189" s="17"/>
      <c r="HLM1189" s="17"/>
      <c r="HLN1189" s="17"/>
      <c r="HLO1189" s="17"/>
      <c r="HLP1189" s="17"/>
      <c r="HLQ1189" s="17"/>
      <c r="HLR1189" s="17"/>
      <c r="HLS1189" s="17"/>
      <c r="HLT1189" s="17"/>
      <c r="HLU1189" s="17"/>
      <c r="HLV1189" s="17"/>
      <c r="HLW1189" s="17"/>
      <c r="HLX1189" s="17"/>
      <c r="HLY1189" s="17"/>
      <c r="HLZ1189" s="17"/>
      <c r="HMA1189" s="17"/>
      <c r="HMB1189" s="17"/>
      <c r="HMC1189" s="17"/>
      <c r="HMD1189" s="17"/>
      <c r="HME1189" s="17"/>
      <c r="HMF1189" s="17"/>
      <c r="HMG1189" s="17"/>
      <c r="HMH1189" s="17"/>
      <c r="HMI1189" s="17"/>
      <c r="HMJ1189" s="17"/>
      <c r="HMK1189" s="17"/>
      <c r="HML1189" s="17"/>
      <c r="HMM1189" s="17"/>
      <c r="HMN1189" s="17"/>
      <c r="HMO1189" s="17"/>
      <c r="HMP1189" s="17"/>
      <c r="HMQ1189" s="17"/>
      <c r="HMR1189" s="17"/>
      <c r="HMS1189" s="17"/>
      <c r="HMT1189" s="17"/>
      <c r="HMU1189" s="17"/>
      <c r="HMV1189" s="17"/>
      <c r="HMW1189" s="17"/>
      <c r="HMX1189" s="17"/>
      <c r="HMY1189" s="17"/>
      <c r="HMZ1189" s="17"/>
      <c r="HNA1189" s="17"/>
      <c r="HNB1189" s="17"/>
      <c r="HNC1189" s="17"/>
      <c r="HND1189" s="17"/>
      <c r="HNE1189" s="17"/>
      <c r="HNF1189" s="17"/>
      <c r="HNG1189" s="17"/>
      <c r="HNH1189" s="17"/>
      <c r="HNI1189" s="17"/>
      <c r="HNJ1189" s="17"/>
      <c r="HNK1189" s="17"/>
      <c r="HNL1189" s="17"/>
      <c r="HNM1189" s="17"/>
      <c r="HNN1189" s="17"/>
      <c r="HNO1189" s="17"/>
      <c r="HNP1189" s="17"/>
      <c r="HNQ1189" s="17"/>
      <c r="HNR1189" s="17"/>
      <c r="HNS1189" s="17"/>
      <c r="HNT1189" s="17"/>
      <c r="HNU1189" s="17"/>
      <c r="HNV1189" s="17"/>
      <c r="HNW1189" s="17"/>
      <c r="HNX1189" s="17"/>
      <c r="HNY1189" s="17"/>
      <c r="HNZ1189" s="17"/>
      <c r="HOA1189" s="17"/>
      <c r="HOB1189" s="17"/>
      <c r="HOC1189" s="17"/>
      <c r="HOD1189" s="17"/>
      <c r="HOE1189" s="17"/>
      <c r="HOF1189" s="17"/>
      <c r="HOG1189" s="17"/>
      <c r="HOH1189" s="17"/>
      <c r="HOI1189" s="17"/>
      <c r="HOJ1189" s="17"/>
      <c r="HOK1189" s="17"/>
      <c r="HOL1189" s="17"/>
      <c r="HOM1189" s="17"/>
      <c r="HON1189" s="17"/>
      <c r="HOO1189" s="17"/>
      <c r="HOP1189" s="17"/>
      <c r="HOQ1189" s="17"/>
      <c r="HOR1189" s="17"/>
      <c r="HOS1189" s="17"/>
      <c r="HOT1189" s="17"/>
      <c r="HOU1189" s="17"/>
      <c r="HOV1189" s="17"/>
      <c r="HOW1189" s="17"/>
      <c r="HOX1189" s="17"/>
      <c r="HOY1189" s="17"/>
      <c r="HOZ1189" s="17"/>
      <c r="HPA1189" s="17"/>
      <c r="HPB1189" s="17"/>
      <c r="HPC1189" s="17"/>
      <c r="HPD1189" s="17"/>
      <c r="HPE1189" s="17"/>
      <c r="HPF1189" s="17"/>
      <c r="HPG1189" s="17"/>
      <c r="HPH1189" s="17"/>
      <c r="HPI1189" s="17"/>
      <c r="HPJ1189" s="17"/>
      <c r="HPK1189" s="17"/>
      <c r="HPL1189" s="17"/>
      <c r="HPM1189" s="17"/>
      <c r="HPN1189" s="17"/>
      <c r="HPO1189" s="17"/>
      <c r="HPP1189" s="17"/>
      <c r="HPQ1189" s="17"/>
      <c r="HPR1189" s="17"/>
      <c r="HPS1189" s="17"/>
      <c r="HPT1189" s="17"/>
      <c r="HPU1189" s="17"/>
      <c r="HPV1189" s="17"/>
      <c r="HPW1189" s="17"/>
      <c r="HPX1189" s="17"/>
      <c r="HPY1189" s="17"/>
      <c r="HPZ1189" s="17"/>
      <c r="HQA1189" s="17"/>
      <c r="HQB1189" s="17"/>
      <c r="HQC1189" s="17"/>
      <c r="HQD1189" s="17"/>
      <c r="HQE1189" s="17"/>
      <c r="HQF1189" s="17"/>
      <c r="HQG1189" s="17"/>
      <c r="HQH1189" s="17"/>
      <c r="HQI1189" s="17"/>
      <c r="HQJ1189" s="17"/>
      <c r="HQK1189" s="17"/>
      <c r="HQL1189" s="17"/>
      <c r="HQM1189" s="17"/>
      <c r="HQN1189" s="17"/>
      <c r="HQO1189" s="17"/>
      <c r="HQP1189" s="17"/>
      <c r="HQQ1189" s="17"/>
      <c r="HQR1189" s="17"/>
      <c r="HQS1189" s="17"/>
      <c r="HQT1189" s="17"/>
      <c r="HQU1189" s="17"/>
      <c r="HQV1189" s="17"/>
      <c r="HQW1189" s="17"/>
      <c r="HQX1189" s="17"/>
      <c r="HQY1189" s="17"/>
      <c r="HQZ1189" s="17"/>
      <c r="HRA1189" s="17"/>
      <c r="HRB1189" s="17"/>
      <c r="HRC1189" s="17"/>
      <c r="HRD1189" s="17"/>
      <c r="HRE1189" s="17"/>
      <c r="HRF1189" s="17"/>
      <c r="HRG1189" s="17"/>
      <c r="HRH1189" s="17"/>
      <c r="HRI1189" s="17"/>
      <c r="HRJ1189" s="17"/>
      <c r="HRK1189" s="17"/>
      <c r="HRL1189" s="17"/>
      <c r="HRM1189" s="17"/>
      <c r="HRN1189" s="17"/>
      <c r="HRO1189" s="17"/>
      <c r="HRP1189" s="17"/>
      <c r="HRQ1189" s="17"/>
      <c r="HRR1189" s="17"/>
      <c r="HRS1189" s="17"/>
      <c r="HRT1189" s="17"/>
      <c r="HRU1189" s="17"/>
      <c r="HRV1189" s="17"/>
      <c r="HRW1189" s="17"/>
      <c r="HRX1189" s="17"/>
      <c r="HRY1189" s="17"/>
      <c r="HRZ1189" s="17"/>
      <c r="HSA1189" s="17"/>
      <c r="HSB1189" s="17"/>
      <c r="HSC1189" s="17"/>
      <c r="HSD1189" s="17"/>
      <c r="HSE1189" s="17"/>
      <c r="HSF1189" s="17"/>
      <c r="HSG1189" s="17"/>
      <c r="HSH1189" s="17"/>
      <c r="HSI1189" s="17"/>
      <c r="HSJ1189" s="17"/>
      <c r="HSK1189" s="17"/>
      <c r="HSL1189" s="17"/>
      <c r="HSM1189" s="17"/>
      <c r="HSN1189" s="17"/>
      <c r="HSO1189" s="17"/>
      <c r="HSP1189" s="17"/>
      <c r="HSQ1189" s="17"/>
      <c r="HSR1189" s="17"/>
      <c r="HSS1189" s="17"/>
      <c r="HST1189" s="17"/>
      <c r="HSU1189" s="17"/>
      <c r="HSV1189" s="17"/>
      <c r="HSW1189" s="17"/>
      <c r="HSX1189" s="17"/>
      <c r="HSY1189" s="17"/>
      <c r="HSZ1189" s="17"/>
      <c r="HTA1189" s="17"/>
      <c r="HTB1189" s="17"/>
      <c r="HTC1189" s="17"/>
      <c r="HTD1189" s="17"/>
      <c r="HTE1189" s="17"/>
      <c r="HTF1189" s="17"/>
      <c r="HTG1189" s="17"/>
      <c r="HTH1189" s="17"/>
      <c r="HTI1189" s="17"/>
      <c r="HTJ1189" s="17"/>
      <c r="HTK1189" s="17"/>
      <c r="HTL1189" s="17"/>
      <c r="HTM1189" s="17"/>
      <c r="HTN1189" s="17"/>
      <c r="HTO1189" s="17"/>
      <c r="HTP1189" s="17"/>
      <c r="HTQ1189" s="17"/>
      <c r="HTR1189" s="17"/>
      <c r="HTS1189" s="17"/>
      <c r="HTT1189" s="17"/>
      <c r="HTU1189" s="17"/>
      <c r="HTV1189" s="17"/>
      <c r="HTW1189" s="17"/>
      <c r="HTX1189" s="17"/>
      <c r="HTY1189" s="17"/>
      <c r="HTZ1189" s="17"/>
      <c r="HUA1189" s="17"/>
      <c r="HUB1189" s="17"/>
      <c r="HUC1189" s="17"/>
      <c r="HUD1189" s="17"/>
      <c r="HUE1189" s="17"/>
      <c r="HUF1189" s="17"/>
      <c r="HUG1189" s="17"/>
      <c r="HUH1189" s="17"/>
      <c r="HUI1189" s="17"/>
      <c r="HUJ1189" s="17"/>
      <c r="HUK1189" s="17"/>
      <c r="HUL1189" s="17"/>
      <c r="HUM1189" s="17"/>
      <c r="HUN1189" s="17"/>
      <c r="HUO1189" s="17"/>
      <c r="HUP1189" s="17"/>
      <c r="HUQ1189" s="17"/>
      <c r="HUR1189" s="17"/>
      <c r="HUS1189" s="17"/>
      <c r="HUT1189" s="17"/>
      <c r="HUU1189" s="17"/>
      <c r="HUV1189" s="17"/>
      <c r="HUW1189" s="17"/>
      <c r="HUX1189" s="17"/>
      <c r="HUY1189" s="17"/>
      <c r="HUZ1189" s="17"/>
      <c r="HVA1189" s="17"/>
      <c r="HVB1189" s="17"/>
      <c r="HVC1189" s="17"/>
      <c r="HVD1189" s="17"/>
      <c r="HVE1189" s="17"/>
      <c r="HVF1189" s="17"/>
      <c r="HVG1189" s="17"/>
      <c r="HVH1189" s="17"/>
      <c r="HVI1189" s="17"/>
      <c r="HVJ1189" s="17"/>
      <c r="HVK1189" s="17"/>
      <c r="HVL1189" s="17"/>
      <c r="HVM1189" s="17"/>
      <c r="HVN1189" s="17"/>
      <c r="HVO1189" s="17"/>
      <c r="HVP1189" s="17"/>
      <c r="HVQ1189" s="17"/>
      <c r="HVR1189" s="17"/>
      <c r="HVS1189" s="17"/>
      <c r="HVT1189" s="17"/>
      <c r="HVU1189" s="17"/>
      <c r="HVV1189" s="17"/>
      <c r="HVW1189" s="17"/>
      <c r="HVX1189" s="17"/>
      <c r="HVY1189" s="17"/>
      <c r="HVZ1189" s="17"/>
      <c r="HWA1189" s="17"/>
      <c r="HWB1189" s="17"/>
      <c r="HWC1189" s="17"/>
      <c r="HWD1189" s="17"/>
      <c r="HWE1189" s="17"/>
      <c r="HWF1189" s="17"/>
      <c r="HWG1189" s="17"/>
      <c r="HWH1189" s="17"/>
      <c r="HWI1189" s="17"/>
      <c r="HWJ1189" s="17"/>
      <c r="HWK1189" s="17"/>
      <c r="HWL1189" s="17"/>
      <c r="HWM1189" s="17"/>
      <c r="HWN1189" s="17"/>
      <c r="HWO1189" s="17"/>
      <c r="HWP1189" s="17"/>
      <c r="HWQ1189" s="17"/>
      <c r="HWR1189" s="17"/>
      <c r="HWS1189" s="17"/>
      <c r="HWT1189" s="17"/>
      <c r="HWU1189" s="17"/>
      <c r="HWV1189" s="17"/>
      <c r="HWW1189" s="17"/>
      <c r="HWX1189" s="17"/>
      <c r="HWY1189" s="17"/>
      <c r="HWZ1189" s="17"/>
      <c r="HXA1189" s="17"/>
      <c r="HXB1189" s="17"/>
      <c r="HXC1189" s="17"/>
      <c r="HXD1189" s="17"/>
      <c r="HXE1189" s="17"/>
      <c r="HXF1189" s="17"/>
      <c r="HXG1189" s="17"/>
      <c r="HXH1189" s="17"/>
      <c r="HXI1189" s="17"/>
      <c r="HXJ1189" s="17"/>
      <c r="HXK1189" s="17"/>
      <c r="HXL1189" s="17"/>
      <c r="HXM1189" s="17"/>
      <c r="HXN1189" s="17"/>
      <c r="HXO1189" s="17"/>
      <c r="HXP1189" s="17"/>
      <c r="HXQ1189" s="17"/>
      <c r="HXR1189" s="17"/>
      <c r="HXS1189" s="17"/>
      <c r="HXT1189" s="17"/>
      <c r="HXU1189" s="17"/>
      <c r="HXV1189" s="17"/>
      <c r="HXW1189" s="17"/>
      <c r="HXX1189" s="17"/>
      <c r="HXY1189" s="17"/>
      <c r="HXZ1189" s="17"/>
      <c r="HYA1189" s="17"/>
      <c r="HYB1189" s="17"/>
      <c r="HYC1189" s="17"/>
      <c r="HYD1189" s="17"/>
      <c r="HYE1189" s="17"/>
      <c r="HYF1189" s="17"/>
      <c r="HYG1189" s="17"/>
      <c r="HYH1189" s="17"/>
      <c r="HYI1189" s="17"/>
      <c r="HYJ1189" s="17"/>
      <c r="HYK1189" s="17"/>
      <c r="HYL1189" s="17"/>
      <c r="HYM1189" s="17"/>
      <c r="HYN1189" s="17"/>
      <c r="HYO1189" s="17"/>
      <c r="HYP1189" s="17"/>
      <c r="HYQ1189" s="17"/>
      <c r="HYR1189" s="17"/>
      <c r="HYS1189" s="17"/>
      <c r="HYT1189" s="17"/>
      <c r="HYU1189" s="17"/>
      <c r="HYV1189" s="17"/>
      <c r="HYW1189" s="17"/>
      <c r="HYX1189" s="17"/>
      <c r="HYY1189" s="17"/>
      <c r="HYZ1189" s="17"/>
      <c r="HZA1189" s="17"/>
      <c r="HZB1189" s="17"/>
      <c r="HZC1189" s="17"/>
      <c r="HZD1189" s="17"/>
      <c r="HZE1189" s="17"/>
      <c r="HZF1189" s="17"/>
      <c r="HZG1189" s="17"/>
      <c r="HZH1189" s="17"/>
      <c r="HZI1189" s="17"/>
      <c r="HZJ1189" s="17"/>
      <c r="HZK1189" s="17"/>
      <c r="HZL1189" s="17"/>
      <c r="HZM1189" s="17"/>
      <c r="HZN1189" s="17"/>
      <c r="HZO1189" s="17"/>
      <c r="HZP1189" s="17"/>
      <c r="HZQ1189" s="17"/>
      <c r="HZR1189" s="17"/>
      <c r="HZS1189" s="17"/>
      <c r="HZT1189" s="17"/>
      <c r="HZU1189" s="17"/>
      <c r="HZV1189" s="17"/>
      <c r="HZW1189" s="17"/>
      <c r="HZX1189" s="17"/>
      <c r="HZY1189" s="17"/>
      <c r="HZZ1189" s="17"/>
      <c r="IAA1189" s="17"/>
      <c r="IAB1189" s="17"/>
      <c r="IAC1189" s="17"/>
      <c r="IAD1189" s="17"/>
      <c r="IAE1189" s="17"/>
      <c r="IAF1189" s="17"/>
      <c r="IAG1189" s="17"/>
      <c r="IAH1189" s="17"/>
      <c r="IAI1189" s="17"/>
      <c r="IAJ1189" s="17"/>
      <c r="IAK1189" s="17"/>
      <c r="IAL1189" s="17"/>
      <c r="IAM1189" s="17"/>
      <c r="IAN1189" s="17"/>
      <c r="IAO1189" s="17"/>
      <c r="IAP1189" s="17"/>
      <c r="IAQ1189" s="17"/>
      <c r="IAR1189" s="17"/>
      <c r="IAS1189" s="17"/>
      <c r="IAT1189" s="17"/>
      <c r="IAU1189" s="17"/>
      <c r="IAV1189" s="17"/>
      <c r="IAW1189" s="17"/>
      <c r="IAX1189" s="17"/>
      <c r="IAY1189" s="17"/>
      <c r="IAZ1189" s="17"/>
      <c r="IBA1189" s="17"/>
      <c r="IBB1189" s="17"/>
      <c r="IBC1189" s="17"/>
      <c r="IBD1189" s="17"/>
      <c r="IBE1189" s="17"/>
      <c r="IBF1189" s="17"/>
      <c r="IBG1189" s="17"/>
      <c r="IBH1189" s="17"/>
      <c r="IBI1189" s="17"/>
      <c r="IBJ1189" s="17"/>
      <c r="IBK1189" s="17"/>
      <c r="IBL1189" s="17"/>
      <c r="IBM1189" s="17"/>
      <c r="IBN1189" s="17"/>
      <c r="IBO1189" s="17"/>
      <c r="IBP1189" s="17"/>
      <c r="IBQ1189" s="17"/>
      <c r="IBR1189" s="17"/>
      <c r="IBS1189" s="17"/>
      <c r="IBT1189" s="17"/>
      <c r="IBU1189" s="17"/>
      <c r="IBV1189" s="17"/>
      <c r="IBW1189" s="17"/>
      <c r="IBX1189" s="17"/>
      <c r="IBY1189" s="17"/>
      <c r="IBZ1189" s="17"/>
      <c r="ICA1189" s="17"/>
      <c r="ICB1189" s="17"/>
      <c r="ICC1189" s="17"/>
      <c r="ICD1189" s="17"/>
      <c r="ICE1189" s="17"/>
      <c r="ICF1189" s="17"/>
      <c r="ICG1189" s="17"/>
      <c r="ICH1189" s="17"/>
      <c r="ICI1189" s="17"/>
      <c r="ICJ1189" s="17"/>
      <c r="ICK1189" s="17"/>
      <c r="ICL1189" s="17"/>
      <c r="ICM1189" s="17"/>
      <c r="ICN1189" s="17"/>
      <c r="ICO1189" s="17"/>
      <c r="ICP1189" s="17"/>
      <c r="ICQ1189" s="17"/>
      <c r="ICR1189" s="17"/>
      <c r="ICS1189" s="17"/>
      <c r="ICT1189" s="17"/>
      <c r="ICU1189" s="17"/>
      <c r="ICV1189" s="17"/>
      <c r="ICW1189" s="17"/>
      <c r="ICX1189" s="17"/>
      <c r="ICY1189" s="17"/>
      <c r="ICZ1189" s="17"/>
      <c r="IDA1189" s="17"/>
      <c r="IDB1189" s="17"/>
      <c r="IDC1189" s="17"/>
      <c r="IDD1189" s="17"/>
      <c r="IDE1189" s="17"/>
      <c r="IDF1189" s="17"/>
      <c r="IDG1189" s="17"/>
      <c r="IDH1189" s="17"/>
      <c r="IDI1189" s="17"/>
      <c r="IDJ1189" s="17"/>
      <c r="IDK1189" s="17"/>
      <c r="IDL1189" s="17"/>
      <c r="IDM1189" s="17"/>
      <c r="IDN1189" s="17"/>
      <c r="IDO1189" s="17"/>
      <c r="IDP1189" s="17"/>
      <c r="IDQ1189" s="17"/>
      <c r="IDR1189" s="17"/>
      <c r="IDS1189" s="17"/>
      <c r="IDT1189" s="17"/>
      <c r="IDU1189" s="17"/>
      <c r="IDV1189" s="17"/>
      <c r="IDW1189" s="17"/>
      <c r="IDX1189" s="17"/>
      <c r="IDY1189" s="17"/>
      <c r="IDZ1189" s="17"/>
      <c r="IEA1189" s="17"/>
      <c r="IEB1189" s="17"/>
      <c r="IEC1189" s="17"/>
      <c r="IED1189" s="17"/>
      <c r="IEE1189" s="17"/>
      <c r="IEF1189" s="17"/>
      <c r="IEG1189" s="17"/>
      <c r="IEH1189" s="17"/>
      <c r="IEI1189" s="17"/>
      <c r="IEJ1189" s="17"/>
      <c r="IEK1189" s="17"/>
      <c r="IEL1189" s="17"/>
      <c r="IEM1189" s="17"/>
      <c r="IEN1189" s="17"/>
      <c r="IEO1189" s="17"/>
      <c r="IEP1189" s="17"/>
      <c r="IEQ1189" s="17"/>
      <c r="IER1189" s="17"/>
      <c r="IES1189" s="17"/>
      <c r="IET1189" s="17"/>
      <c r="IEU1189" s="17"/>
      <c r="IEV1189" s="17"/>
      <c r="IEW1189" s="17"/>
      <c r="IEX1189" s="17"/>
      <c r="IEY1189" s="17"/>
      <c r="IEZ1189" s="17"/>
      <c r="IFA1189" s="17"/>
      <c r="IFB1189" s="17"/>
      <c r="IFC1189" s="17"/>
      <c r="IFD1189" s="17"/>
      <c r="IFE1189" s="17"/>
      <c r="IFF1189" s="17"/>
      <c r="IFG1189" s="17"/>
      <c r="IFH1189" s="17"/>
      <c r="IFI1189" s="17"/>
      <c r="IFJ1189" s="17"/>
      <c r="IFK1189" s="17"/>
      <c r="IFL1189" s="17"/>
      <c r="IFM1189" s="17"/>
      <c r="IFN1189" s="17"/>
      <c r="IFO1189" s="17"/>
      <c r="IFP1189" s="17"/>
      <c r="IFQ1189" s="17"/>
      <c r="IFR1189" s="17"/>
      <c r="IFS1189" s="17"/>
      <c r="IFT1189" s="17"/>
      <c r="IFU1189" s="17"/>
      <c r="IFV1189" s="17"/>
      <c r="IFW1189" s="17"/>
      <c r="IFX1189" s="17"/>
      <c r="IFY1189" s="17"/>
      <c r="IFZ1189" s="17"/>
      <c r="IGA1189" s="17"/>
      <c r="IGB1189" s="17"/>
      <c r="IGC1189" s="17"/>
      <c r="IGD1189" s="17"/>
      <c r="IGE1189" s="17"/>
      <c r="IGF1189" s="17"/>
      <c r="IGG1189" s="17"/>
      <c r="IGH1189" s="17"/>
      <c r="IGI1189" s="17"/>
      <c r="IGJ1189" s="17"/>
      <c r="IGK1189" s="17"/>
      <c r="IGL1189" s="17"/>
      <c r="IGM1189" s="17"/>
      <c r="IGN1189" s="17"/>
      <c r="IGO1189" s="17"/>
      <c r="IGP1189" s="17"/>
      <c r="IGQ1189" s="17"/>
      <c r="IGR1189" s="17"/>
      <c r="IGS1189" s="17"/>
      <c r="IGT1189" s="17"/>
      <c r="IGU1189" s="17"/>
      <c r="IGV1189" s="17"/>
      <c r="IGW1189" s="17"/>
      <c r="IGX1189" s="17"/>
      <c r="IGY1189" s="17"/>
      <c r="IGZ1189" s="17"/>
      <c r="IHA1189" s="17"/>
      <c r="IHB1189" s="17"/>
      <c r="IHC1189" s="17"/>
      <c r="IHD1189" s="17"/>
      <c r="IHE1189" s="17"/>
      <c r="IHF1189" s="17"/>
      <c r="IHG1189" s="17"/>
      <c r="IHH1189" s="17"/>
      <c r="IHI1189" s="17"/>
      <c r="IHJ1189" s="17"/>
      <c r="IHK1189" s="17"/>
      <c r="IHL1189" s="17"/>
      <c r="IHM1189" s="17"/>
      <c r="IHN1189" s="17"/>
      <c r="IHO1189" s="17"/>
      <c r="IHP1189" s="17"/>
      <c r="IHQ1189" s="17"/>
      <c r="IHR1189" s="17"/>
      <c r="IHS1189" s="17"/>
      <c r="IHT1189" s="17"/>
      <c r="IHU1189" s="17"/>
      <c r="IHV1189" s="17"/>
      <c r="IHW1189" s="17"/>
      <c r="IHX1189" s="17"/>
      <c r="IHY1189" s="17"/>
      <c r="IHZ1189" s="17"/>
      <c r="IIA1189" s="17"/>
      <c r="IIB1189" s="17"/>
      <c r="IIC1189" s="17"/>
      <c r="IID1189" s="17"/>
      <c r="IIE1189" s="17"/>
      <c r="IIF1189" s="17"/>
      <c r="IIG1189" s="17"/>
      <c r="IIH1189" s="17"/>
      <c r="III1189" s="17"/>
      <c r="IIJ1189" s="17"/>
      <c r="IIK1189" s="17"/>
      <c r="IIL1189" s="17"/>
      <c r="IIM1189" s="17"/>
      <c r="IIN1189" s="17"/>
      <c r="IIO1189" s="17"/>
      <c r="IIP1189" s="17"/>
      <c r="IIQ1189" s="17"/>
      <c r="IIR1189" s="17"/>
      <c r="IIS1189" s="17"/>
      <c r="IIT1189" s="17"/>
      <c r="IIU1189" s="17"/>
      <c r="IIV1189" s="17"/>
      <c r="IIW1189" s="17"/>
      <c r="IIX1189" s="17"/>
      <c r="IIY1189" s="17"/>
      <c r="IIZ1189" s="17"/>
      <c r="IJA1189" s="17"/>
      <c r="IJB1189" s="17"/>
      <c r="IJC1189" s="17"/>
      <c r="IJD1189" s="17"/>
      <c r="IJE1189" s="17"/>
      <c r="IJF1189" s="17"/>
      <c r="IJG1189" s="17"/>
      <c r="IJH1189" s="17"/>
      <c r="IJI1189" s="17"/>
      <c r="IJJ1189" s="17"/>
      <c r="IJK1189" s="17"/>
      <c r="IJL1189" s="17"/>
      <c r="IJM1189" s="17"/>
      <c r="IJN1189" s="17"/>
      <c r="IJO1189" s="17"/>
      <c r="IJP1189" s="17"/>
      <c r="IJQ1189" s="17"/>
      <c r="IJR1189" s="17"/>
      <c r="IJS1189" s="17"/>
      <c r="IJT1189" s="17"/>
      <c r="IJU1189" s="17"/>
      <c r="IJV1189" s="17"/>
      <c r="IJW1189" s="17"/>
      <c r="IJX1189" s="17"/>
      <c r="IJY1189" s="17"/>
      <c r="IJZ1189" s="17"/>
      <c r="IKA1189" s="17"/>
      <c r="IKB1189" s="17"/>
      <c r="IKC1189" s="17"/>
      <c r="IKD1189" s="17"/>
      <c r="IKE1189" s="17"/>
      <c r="IKF1189" s="17"/>
      <c r="IKG1189" s="17"/>
      <c r="IKH1189" s="17"/>
      <c r="IKI1189" s="17"/>
      <c r="IKJ1189" s="17"/>
      <c r="IKK1189" s="17"/>
      <c r="IKL1189" s="17"/>
      <c r="IKM1189" s="17"/>
      <c r="IKN1189" s="17"/>
      <c r="IKO1189" s="17"/>
      <c r="IKP1189" s="17"/>
      <c r="IKQ1189" s="17"/>
      <c r="IKR1189" s="17"/>
      <c r="IKS1189" s="17"/>
      <c r="IKT1189" s="17"/>
      <c r="IKU1189" s="17"/>
      <c r="IKV1189" s="17"/>
      <c r="IKW1189" s="17"/>
      <c r="IKX1189" s="17"/>
      <c r="IKY1189" s="17"/>
      <c r="IKZ1189" s="17"/>
      <c r="ILA1189" s="17"/>
      <c r="ILB1189" s="17"/>
      <c r="ILC1189" s="17"/>
      <c r="ILD1189" s="17"/>
      <c r="ILE1189" s="17"/>
      <c r="ILF1189" s="17"/>
      <c r="ILG1189" s="17"/>
      <c r="ILH1189" s="17"/>
      <c r="ILI1189" s="17"/>
      <c r="ILJ1189" s="17"/>
      <c r="ILK1189" s="17"/>
      <c r="ILL1189" s="17"/>
      <c r="ILM1189" s="17"/>
      <c r="ILN1189" s="17"/>
      <c r="ILO1189" s="17"/>
      <c r="ILP1189" s="17"/>
      <c r="ILQ1189" s="17"/>
      <c r="ILR1189" s="17"/>
      <c r="ILS1189" s="17"/>
      <c r="ILT1189" s="17"/>
      <c r="ILU1189" s="17"/>
      <c r="ILV1189" s="17"/>
      <c r="ILW1189" s="17"/>
      <c r="ILX1189" s="17"/>
      <c r="ILY1189" s="17"/>
      <c r="ILZ1189" s="17"/>
      <c r="IMA1189" s="17"/>
      <c r="IMB1189" s="17"/>
      <c r="IMC1189" s="17"/>
      <c r="IMD1189" s="17"/>
      <c r="IME1189" s="17"/>
      <c r="IMF1189" s="17"/>
      <c r="IMG1189" s="17"/>
      <c r="IMH1189" s="17"/>
      <c r="IMI1189" s="17"/>
      <c r="IMJ1189" s="17"/>
      <c r="IMK1189" s="17"/>
      <c r="IML1189" s="17"/>
      <c r="IMM1189" s="17"/>
      <c r="IMN1189" s="17"/>
      <c r="IMO1189" s="17"/>
      <c r="IMP1189" s="17"/>
      <c r="IMQ1189" s="17"/>
      <c r="IMR1189" s="17"/>
      <c r="IMS1189" s="17"/>
      <c r="IMT1189" s="17"/>
      <c r="IMU1189" s="17"/>
      <c r="IMV1189" s="17"/>
      <c r="IMW1189" s="17"/>
      <c r="IMX1189" s="17"/>
      <c r="IMY1189" s="17"/>
      <c r="IMZ1189" s="17"/>
      <c r="INA1189" s="17"/>
      <c r="INB1189" s="17"/>
      <c r="INC1189" s="17"/>
      <c r="IND1189" s="17"/>
      <c r="INE1189" s="17"/>
      <c r="INF1189" s="17"/>
      <c r="ING1189" s="17"/>
      <c r="INH1189" s="17"/>
      <c r="INI1189" s="17"/>
      <c r="INJ1189" s="17"/>
      <c r="INK1189" s="17"/>
      <c r="INL1189" s="17"/>
      <c r="INM1189" s="17"/>
      <c r="INN1189" s="17"/>
      <c r="INO1189" s="17"/>
      <c r="INP1189" s="17"/>
      <c r="INQ1189" s="17"/>
      <c r="INR1189" s="17"/>
      <c r="INS1189" s="17"/>
      <c r="INT1189" s="17"/>
      <c r="INU1189" s="17"/>
      <c r="INV1189" s="17"/>
      <c r="INW1189" s="17"/>
      <c r="INX1189" s="17"/>
      <c r="INY1189" s="17"/>
      <c r="INZ1189" s="17"/>
      <c r="IOA1189" s="17"/>
      <c r="IOB1189" s="17"/>
      <c r="IOC1189" s="17"/>
      <c r="IOD1189" s="17"/>
      <c r="IOE1189" s="17"/>
      <c r="IOF1189" s="17"/>
      <c r="IOG1189" s="17"/>
      <c r="IOH1189" s="17"/>
      <c r="IOI1189" s="17"/>
      <c r="IOJ1189" s="17"/>
      <c r="IOK1189" s="17"/>
      <c r="IOL1189" s="17"/>
      <c r="IOM1189" s="17"/>
      <c r="ION1189" s="17"/>
      <c r="IOO1189" s="17"/>
      <c r="IOP1189" s="17"/>
      <c r="IOQ1189" s="17"/>
      <c r="IOR1189" s="17"/>
      <c r="IOS1189" s="17"/>
      <c r="IOT1189" s="17"/>
      <c r="IOU1189" s="17"/>
      <c r="IOV1189" s="17"/>
      <c r="IOW1189" s="17"/>
      <c r="IOX1189" s="17"/>
      <c r="IOY1189" s="17"/>
      <c r="IOZ1189" s="17"/>
      <c r="IPA1189" s="17"/>
      <c r="IPB1189" s="17"/>
      <c r="IPC1189" s="17"/>
      <c r="IPD1189" s="17"/>
      <c r="IPE1189" s="17"/>
      <c r="IPF1189" s="17"/>
      <c r="IPG1189" s="17"/>
      <c r="IPH1189" s="17"/>
      <c r="IPI1189" s="17"/>
      <c r="IPJ1189" s="17"/>
      <c r="IPK1189" s="17"/>
      <c r="IPL1189" s="17"/>
      <c r="IPM1189" s="17"/>
      <c r="IPN1189" s="17"/>
      <c r="IPO1189" s="17"/>
      <c r="IPP1189" s="17"/>
      <c r="IPQ1189" s="17"/>
      <c r="IPR1189" s="17"/>
      <c r="IPS1189" s="17"/>
      <c r="IPT1189" s="17"/>
      <c r="IPU1189" s="17"/>
      <c r="IPV1189" s="17"/>
      <c r="IPW1189" s="17"/>
      <c r="IPX1189" s="17"/>
      <c r="IPY1189" s="17"/>
      <c r="IPZ1189" s="17"/>
      <c r="IQA1189" s="17"/>
      <c r="IQB1189" s="17"/>
      <c r="IQC1189" s="17"/>
      <c r="IQD1189" s="17"/>
      <c r="IQE1189" s="17"/>
      <c r="IQF1189" s="17"/>
      <c r="IQG1189" s="17"/>
      <c r="IQH1189" s="17"/>
      <c r="IQI1189" s="17"/>
      <c r="IQJ1189" s="17"/>
      <c r="IQK1189" s="17"/>
      <c r="IQL1189" s="17"/>
      <c r="IQM1189" s="17"/>
      <c r="IQN1189" s="17"/>
      <c r="IQO1189" s="17"/>
      <c r="IQP1189" s="17"/>
      <c r="IQQ1189" s="17"/>
      <c r="IQR1189" s="17"/>
      <c r="IQS1189" s="17"/>
      <c r="IQT1189" s="17"/>
      <c r="IQU1189" s="17"/>
      <c r="IQV1189" s="17"/>
      <c r="IQW1189" s="17"/>
      <c r="IQX1189" s="17"/>
      <c r="IQY1189" s="17"/>
      <c r="IQZ1189" s="17"/>
      <c r="IRA1189" s="17"/>
      <c r="IRB1189" s="17"/>
      <c r="IRC1189" s="17"/>
      <c r="IRD1189" s="17"/>
      <c r="IRE1189" s="17"/>
      <c r="IRF1189" s="17"/>
      <c r="IRG1189" s="17"/>
      <c r="IRH1189" s="17"/>
      <c r="IRI1189" s="17"/>
      <c r="IRJ1189" s="17"/>
      <c r="IRK1189" s="17"/>
      <c r="IRL1189" s="17"/>
      <c r="IRM1189" s="17"/>
      <c r="IRN1189" s="17"/>
      <c r="IRO1189" s="17"/>
      <c r="IRP1189" s="17"/>
      <c r="IRQ1189" s="17"/>
      <c r="IRR1189" s="17"/>
      <c r="IRS1189" s="17"/>
      <c r="IRT1189" s="17"/>
      <c r="IRU1189" s="17"/>
      <c r="IRV1189" s="17"/>
      <c r="IRW1189" s="17"/>
      <c r="IRX1189" s="17"/>
      <c r="IRY1189" s="17"/>
      <c r="IRZ1189" s="17"/>
      <c r="ISA1189" s="17"/>
      <c r="ISB1189" s="17"/>
      <c r="ISC1189" s="17"/>
      <c r="ISD1189" s="17"/>
      <c r="ISE1189" s="17"/>
      <c r="ISF1189" s="17"/>
      <c r="ISG1189" s="17"/>
      <c r="ISH1189" s="17"/>
      <c r="ISI1189" s="17"/>
      <c r="ISJ1189" s="17"/>
      <c r="ISK1189" s="17"/>
      <c r="ISL1189" s="17"/>
      <c r="ISM1189" s="17"/>
      <c r="ISN1189" s="17"/>
      <c r="ISO1189" s="17"/>
      <c r="ISP1189" s="17"/>
      <c r="ISQ1189" s="17"/>
      <c r="ISR1189" s="17"/>
      <c r="ISS1189" s="17"/>
      <c r="IST1189" s="17"/>
      <c r="ISU1189" s="17"/>
      <c r="ISV1189" s="17"/>
      <c r="ISW1189" s="17"/>
      <c r="ISX1189" s="17"/>
      <c r="ISY1189" s="17"/>
      <c r="ISZ1189" s="17"/>
      <c r="ITA1189" s="17"/>
      <c r="ITB1189" s="17"/>
      <c r="ITC1189" s="17"/>
      <c r="ITD1189" s="17"/>
      <c r="ITE1189" s="17"/>
      <c r="ITF1189" s="17"/>
      <c r="ITG1189" s="17"/>
      <c r="ITH1189" s="17"/>
      <c r="ITI1189" s="17"/>
      <c r="ITJ1189" s="17"/>
      <c r="ITK1189" s="17"/>
      <c r="ITL1189" s="17"/>
      <c r="ITM1189" s="17"/>
      <c r="ITN1189" s="17"/>
      <c r="ITO1189" s="17"/>
      <c r="ITP1189" s="17"/>
      <c r="ITQ1189" s="17"/>
      <c r="ITR1189" s="17"/>
      <c r="ITS1189" s="17"/>
      <c r="ITT1189" s="17"/>
      <c r="ITU1189" s="17"/>
      <c r="ITV1189" s="17"/>
      <c r="ITW1189" s="17"/>
      <c r="ITX1189" s="17"/>
      <c r="ITY1189" s="17"/>
      <c r="ITZ1189" s="17"/>
      <c r="IUA1189" s="17"/>
      <c r="IUB1189" s="17"/>
      <c r="IUC1189" s="17"/>
      <c r="IUD1189" s="17"/>
      <c r="IUE1189" s="17"/>
      <c r="IUF1189" s="17"/>
      <c r="IUG1189" s="17"/>
      <c r="IUH1189" s="17"/>
      <c r="IUI1189" s="17"/>
      <c r="IUJ1189" s="17"/>
      <c r="IUK1189" s="17"/>
      <c r="IUL1189" s="17"/>
      <c r="IUM1189" s="17"/>
      <c r="IUN1189" s="17"/>
      <c r="IUO1189" s="17"/>
      <c r="IUP1189" s="17"/>
      <c r="IUQ1189" s="17"/>
      <c r="IUR1189" s="17"/>
      <c r="IUS1189" s="17"/>
      <c r="IUT1189" s="17"/>
      <c r="IUU1189" s="17"/>
      <c r="IUV1189" s="17"/>
      <c r="IUW1189" s="17"/>
      <c r="IUX1189" s="17"/>
      <c r="IUY1189" s="17"/>
      <c r="IUZ1189" s="17"/>
      <c r="IVA1189" s="17"/>
      <c r="IVB1189" s="17"/>
      <c r="IVC1189" s="17"/>
      <c r="IVD1189" s="17"/>
      <c r="IVE1189" s="17"/>
      <c r="IVF1189" s="17"/>
      <c r="IVG1189" s="17"/>
      <c r="IVH1189" s="17"/>
      <c r="IVI1189" s="17"/>
      <c r="IVJ1189" s="17"/>
      <c r="IVK1189" s="17"/>
      <c r="IVL1189" s="17"/>
      <c r="IVM1189" s="17"/>
      <c r="IVN1189" s="17"/>
      <c r="IVO1189" s="17"/>
      <c r="IVP1189" s="17"/>
      <c r="IVQ1189" s="17"/>
      <c r="IVR1189" s="17"/>
      <c r="IVS1189" s="17"/>
      <c r="IVT1189" s="17"/>
      <c r="IVU1189" s="17"/>
      <c r="IVV1189" s="17"/>
      <c r="IVW1189" s="17"/>
      <c r="IVX1189" s="17"/>
      <c r="IVY1189" s="17"/>
      <c r="IVZ1189" s="17"/>
      <c r="IWA1189" s="17"/>
      <c r="IWB1189" s="17"/>
      <c r="IWC1189" s="17"/>
      <c r="IWD1189" s="17"/>
      <c r="IWE1189" s="17"/>
      <c r="IWF1189" s="17"/>
      <c r="IWG1189" s="17"/>
      <c r="IWH1189" s="17"/>
      <c r="IWI1189" s="17"/>
      <c r="IWJ1189" s="17"/>
      <c r="IWK1189" s="17"/>
      <c r="IWL1189" s="17"/>
      <c r="IWM1189" s="17"/>
      <c r="IWN1189" s="17"/>
      <c r="IWO1189" s="17"/>
      <c r="IWP1189" s="17"/>
      <c r="IWQ1189" s="17"/>
      <c r="IWR1189" s="17"/>
      <c r="IWS1189" s="17"/>
      <c r="IWT1189" s="17"/>
      <c r="IWU1189" s="17"/>
      <c r="IWV1189" s="17"/>
      <c r="IWW1189" s="17"/>
      <c r="IWX1189" s="17"/>
      <c r="IWY1189" s="17"/>
      <c r="IWZ1189" s="17"/>
      <c r="IXA1189" s="17"/>
      <c r="IXB1189" s="17"/>
      <c r="IXC1189" s="17"/>
      <c r="IXD1189" s="17"/>
      <c r="IXE1189" s="17"/>
      <c r="IXF1189" s="17"/>
      <c r="IXG1189" s="17"/>
      <c r="IXH1189" s="17"/>
      <c r="IXI1189" s="17"/>
      <c r="IXJ1189" s="17"/>
      <c r="IXK1189" s="17"/>
      <c r="IXL1189" s="17"/>
      <c r="IXM1189" s="17"/>
      <c r="IXN1189" s="17"/>
      <c r="IXO1189" s="17"/>
      <c r="IXP1189" s="17"/>
      <c r="IXQ1189" s="17"/>
      <c r="IXR1189" s="17"/>
      <c r="IXS1189" s="17"/>
      <c r="IXT1189" s="17"/>
      <c r="IXU1189" s="17"/>
      <c r="IXV1189" s="17"/>
      <c r="IXW1189" s="17"/>
      <c r="IXX1189" s="17"/>
      <c r="IXY1189" s="17"/>
      <c r="IXZ1189" s="17"/>
      <c r="IYA1189" s="17"/>
      <c r="IYB1189" s="17"/>
      <c r="IYC1189" s="17"/>
      <c r="IYD1189" s="17"/>
      <c r="IYE1189" s="17"/>
      <c r="IYF1189" s="17"/>
      <c r="IYG1189" s="17"/>
      <c r="IYH1189" s="17"/>
      <c r="IYI1189" s="17"/>
      <c r="IYJ1189" s="17"/>
      <c r="IYK1189" s="17"/>
      <c r="IYL1189" s="17"/>
      <c r="IYM1189" s="17"/>
      <c r="IYN1189" s="17"/>
      <c r="IYO1189" s="17"/>
      <c r="IYP1189" s="17"/>
      <c r="IYQ1189" s="17"/>
      <c r="IYR1189" s="17"/>
      <c r="IYS1189" s="17"/>
      <c r="IYT1189" s="17"/>
      <c r="IYU1189" s="17"/>
      <c r="IYV1189" s="17"/>
      <c r="IYW1189" s="17"/>
      <c r="IYX1189" s="17"/>
      <c r="IYY1189" s="17"/>
      <c r="IYZ1189" s="17"/>
      <c r="IZA1189" s="17"/>
      <c r="IZB1189" s="17"/>
      <c r="IZC1189" s="17"/>
      <c r="IZD1189" s="17"/>
      <c r="IZE1189" s="17"/>
      <c r="IZF1189" s="17"/>
      <c r="IZG1189" s="17"/>
      <c r="IZH1189" s="17"/>
      <c r="IZI1189" s="17"/>
      <c r="IZJ1189" s="17"/>
      <c r="IZK1189" s="17"/>
      <c r="IZL1189" s="17"/>
      <c r="IZM1189" s="17"/>
      <c r="IZN1189" s="17"/>
      <c r="IZO1189" s="17"/>
      <c r="IZP1189" s="17"/>
      <c r="IZQ1189" s="17"/>
      <c r="IZR1189" s="17"/>
      <c r="IZS1189" s="17"/>
      <c r="IZT1189" s="17"/>
      <c r="IZU1189" s="17"/>
      <c r="IZV1189" s="17"/>
      <c r="IZW1189" s="17"/>
      <c r="IZX1189" s="17"/>
      <c r="IZY1189" s="17"/>
      <c r="IZZ1189" s="17"/>
      <c r="JAA1189" s="17"/>
      <c r="JAB1189" s="17"/>
      <c r="JAC1189" s="17"/>
      <c r="JAD1189" s="17"/>
      <c r="JAE1189" s="17"/>
      <c r="JAF1189" s="17"/>
      <c r="JAG1189" s="17"/>
      <c r="JAH1189" s="17"/>
      <c r="JAI1189" s="17"/>
      <c r="JAJ1189" s="17"/>
      <c r="JAK1189" s="17"/>
      <c r="JAL1189" s="17"/>
      <c r="JAM1189" s="17"/>
      <c r="JAN1189" s="17"/>
      <c r="JAO1189" s="17"/>
      <c r="JAP1189" s="17"/>
      <c r="JAQ1189" s="17"/>
      <c r="JAR1189" s="17"/>
      <c r="JAS1189" s="17"/>
      <c r="JAT1189" s="17"/>
      <c r="JAU1189" s="17"/>
      <c r="JAV1189" s="17"/>
      <c r="JAW1189" s="17"/>
      <c r="JAX1189" s="17"/>
      <c r="JAY1189" s="17"/>
      <c r="JAZ1189" s="17"/>
      <c r="JBA1189" s="17"/>
      <c r="JBB1189" s="17"/>
      <c r="JBC1189" s="17"/>
      <c r="JBD1189" s="17"/>
      <c r="JBE1189" s="17"/>
      <c r="JBF1189" s="17"/>
      <c r="JBG1189" s="17"/>
      <c r="JBH1189" s="17"/>
      <c r="JBI1189" s="17"/>
      <c r="JBJ1189" s="17"/>
      <c r="JBK1189" s="17"/>
      <c r="JBL1189" s="17"/>
      <c r="JBM1189" s="17"/>
      <c r="JBN1189" s="17"/>
      <c r="JBO1189" s="17"/>
      <c r="JBP1189" s="17"/>
      <c r="JBQ1189" s="17"/>
      <c r="JBR1189" s="17"/>
      <c r="JBS1189" s="17"/>
      <c r="JBT1189" s="17"/>
      <c r="JBU1189" s="17"/>
      <c r="JBV1189" s="17"/>
      <c r="JBW1189" s="17"/>
      <c r="JBX1189" s="17"/>
      <c r="JBY1189" s="17"/>
      <c r="JBZ1189" s="17"/>
      <c r="JCA1189" s="17"/>
      <c r="JCB1189" s="17"/>
      <c r="JCC1189" s="17"/>
      <c r="JCD1189" s="17"/>
      <c r="JCE1189" s="17"/>
      <c r="JCF1189" s="17"/>
      <c r="JCG1189" s="17"/>
      <c r="JCH1189" s="17"/>
      <c r="JCI1189" s="17"/>
      <c r="JCJ1189" s="17"/>
      <c r="JCK1189" s="17"/>
      <c r="JCL1189" s="17"/>
      <c r="JCM1189" s="17"/>
      <c r="JCN1189" s="17"/>
      <c r="JCO1189" s="17"/>
      <c r="JCP1189" s="17"/>
      <c r="JCQ1189" s="17"/>
      <c r="JCR1189" s="17"/>
      <c r="JCS1189" s="17"/>
      <c r="JCT1189" s="17"/>
      <c r="JCU1189" s="17"/>
      <c r="JCV1189" s="17"/>
      <c r="JCW1189" s="17"/>
      <c r="JCX1189" s="17"/>
      <c r="JCY1189" s="17"/>
      <c r="JCZ1189" s="17"/>
      <c r="JDA1189" s="17"/>
      <c r="JDB1189" s="17"/>
      <c r="JDC1189" s="17"/>
      <c r="JDD1189" s="17"/>
      <c r="JDE1189" s="17"/>
      <c r="JDF1189" s="17"/>
      <c r="JDG1189" s="17"/>
      <c r="JDH1189" s="17"/>
      <c r="JDI1189" s="17"/>
      <c r="JDJ1189" s="17"/>
      <c r="JDK1189" s="17"/>
      <c r="JDL1189" s="17"/>
      <c r="JDM1189" s="17"/>
      <c r="JDN1189" s="17"/>
      <c r="JDO1189" s="17"/>
      <c r="JDP1189" s="17"/>
      <c r="JDQ1189" s="17"/>
      <c r="JDR1189" s="17"/>
      <c r="JDS1189" s="17"/>
      <c r="JDT1189" s="17"/>
      <c r="JDU1189" s="17"/>
      <c r="JDV1189" s="17"/>
      <c r="JDW1189" s="17"/>
      <c r="JDX1189" s="17"/>
      <c r="JDY1189" s="17"/>
      <c r="JDZ1189" s="17"/>
      <c r="JEA1189" s="17"/>
      <c r="JEB1189" s="17"/>
      <c r="JEC1189" s="17"/>
      <c r="JED1189" s="17"/>
      <c r="JEE1189" s="17"/>
      <c r="JEF1189" s="17"/>
      <c r="JEG1189" s="17"/>
      <c r="JEH1189" s="17"/>
      <c r="JEI1189" s="17"/>
      <c r="JEJ1189" s="17"/>
      <c r="JEK1189" s="17"/>
      <c r="JEL1189" s="17"/>
      <c r="JEM1189" s="17"/>
      <c r="JEN1189" s="17"/>
      <c r="JEO1189" s="17"/>
      <c r="JEP1189" s="17"/>
      <c r="JEQ1189" s="17"/>
      <c r="JER1189" s="17"/>
      <c r="JES1189" s="17"/>
      <c r="JET1189" s="17"/>
      <c r="JEU1189" s="17"/>
      <c r="JEV1189" s="17"/>
      <c r="JEW1189" s="17"/>
      <c r="JEX1189" s="17"/>
      <c r="JEY1189" s="17"/>
      <c r="JEZ1189" s="17"/>
      <c r="JFA1189" s="17"/>
      <c r="JFB1189" s="17"/>
      <c r="JFC1189" s="17"/>
      <c r="JFD1189" s="17"/>
      <c r="JFE1189" s="17"/>
      <c r="JFF1189" s="17"/>
      <c r="JFG1189" s="17"/>
      <c r="JFH1189" s="17"/>
      <c r="JFI1189" s="17"/>
      <c r="JFJ1189" s="17"/>
      <c r="JFK1189" s="17"/>
      <c r="JFL1189" s="17"/>
      <c r="JFM1189" s="17"/>
      <c r="JFN1189" s="17"/>
      <c r="JFO1189" s="17"/>
      <c r="JFP1189" s="17"/>
      <c r="JFQ1189" s="17"/>
      <c r="JFR1189" s="17"/>
      <c r="JFS1189" s="17"/>
      <c r="JFT1189" s="17"/>
      <c r="JFU1189" s="17"/>
      <c r="JFV1189" s="17"/>
      <c r="JFW1189" s="17"/>
      <c r="JFX1189" s="17"/>
      <c r="JFY1189" s="17"/>
      <c r="JFZ1189" s="17"/>
      <c r="JGA1189" s="17"/>
      <c r="JGB1189" s="17"/>
      <c r="JGC1189" s="17"/>
      <c r="JGD1189" s="17"/>
      <c r="JGE1189" s="17"/>
      <c r="JGF1189" s="17"/>
      <c r="JGG1189" s="17"/>
      <c r="JGH1189" s="17"/>
      <c r="JGI1189" s="17"/>
      <c r="JGJ1189" s="17"/>
      <c r="JGK1189" s="17"/>
      <c r="JGL1189" s="17"/>
      <c r="JGM1189" s="17"/>
      <c r="JGN1189" s="17"/>
      <c r="JGO1189" s="17"/>
      <c r="JGP1189" s="17"/>
      <c r="JGQ1189" s="17"/>
      <c r="JGR1189" s="17"/>
      <c r="JGS1189" s="17"/>
      <c r="JGT1189" s="17"/>
      <c r="JGU1189" s="17"/>
      <c r="JGV1189" s="17"/>
      <c r="JGW1189" s="17"/>
      <c r="JGX1189" s="17"/>
      <c r="JGY1189" s="17"/>
      <c r="JGZ1189" s="17"/>
      <c r="JHA1189" s="17"/>
      <c r="JHB1189" s="17"/>
      <c r="JHC1189" s="17"/>
      <c r="JHD1189" s="17"/>
      <c r="JHE1189" s="17"/>
      <c r="JHF1189" s="17"/>
      <c r="JHG1189" s="17"/>
      <c r="JHH1189" s="17"/>
      <c r="JHI1189" s="17"/>
      <c r="JHJ1189" s="17"/>
      <c r="JHK1189" s="17"/>
      <c r="JHL1189" s="17"/>
      <c r="JHM1189" s="17"/>
      <c r="JHN1189" s="17"/>
      <c r="JHO1189" s="17"/>
      <c r="JHP1189" s="17"/>
      <c r="JHQ1189" s="17"/>
      <c r="JHR1189" s="17"/>
      <c r="JHS1189" s="17"/>
      <c r="JHT1189" s="17"/>
      <c r="JHU1189" s="17"/>
      <c r="JHV1189" s="17"/>
      <c r="JHW1189" s="17"/>
      <c r="JHX1189" s="17"/>
      <c r="JHY1189" s="17"/>
      <c r="JHZ1189" s="17"/>
      <c r="JIA1189" s="17"/>
      <c r="JIB1189" s="17"/>
      <c r="JIC1189" s="17"/>
      <c r="JID1189" s="17"/>
      <c r="JIE1189" s="17"/>
      <c r="JIF1189" s="17"/>
      <c r="JIG1189" s="17"/>
      <c r="JIH1189" s="17"/>
      <c r="JII1189" s="17"/>
      <c r="JIJ1189" s="17"/>
      <c r="JIK1189" s="17"/>
      <c r="JIL1189" s="17"/>
      <c r="JIM1189" s="17"/>
      <c r="JIN1189" s="17"/>
      <c r="JIO1189" s="17"/>
      <c r="JIP1189" s="17"/>
      <c r="JIQ1189" s="17"/>
      <c r="JIR1189" s="17"/>
      <c r="JIS1189" s="17"/>
      <c r="JIT1189" s="17"/>
      <c r="JIU1189" s="17"/>
      <c r="JIV1189" s="17"/>
      <c r="JIW1189" s="17"/>
      <c r="JIX1189" s="17"/>
      <c r="JIY1189" s="17"/>
      <c r="JIZ1189" s="17"/>
      <c r="JJA1189" s="17"/>
      <c r="JJB1189" s="17"/>
      <c r="JJC1189" s="17"/>
      <c r="JJD1189" s="17"/>
      <c r="JJE1189" s="17"/>
      <c r="JJF1189" s="17"/>
      <c r="JJG1189" s="17"/>
      <c r="JJH1189" s="17"/>
      <c r="JJI1189" s="17"/>
      <c r="JJJ1189" s="17"/>
      <c r="JJK1189" s="17"/>
      <c r="JJL1189" s="17"/>
      <c r="JJM1189" s="17"/>
      <c r="JJN1189" s="17"/>
      <c r="JJO1189" s="17"/>
      <c r="JJP1189" s="17"/>
      <c r="JJQ1189" s="17"/>
      <c r="JJR1189" s="17"/>
      <c r="JJS1189" s="17"/>
      <c r="JJT1189" s="17"/>
      <c r="JJU1189" s="17"/>
      <c r="JJV1189" s="17"/>
      <c r="JJW1189" s="17"/>
      <c r="JJX1189" s="17"/>
      <c r="JJY1189" s="17"/>
      <c r="JJZ1189" s="17"/>
      <c r="JKA1189" s="17"/>
      <c r="JKB1189" s="17"/>
      <c r="JKC1189" s="17"/>
      <c r="JKD1189" s="17"/>
      <c r="JKE1189" s="17"/>
      <c r="JKF1189" s="17"/>
      <c r="JKG1189" s="17"/>
      <c r="JKH1189" s="17"/>
      <c r="JKI1189" s="17"/>
      <c r="JKJ1189" s="17"/>
      <c r="JKK1189" s="17"/>
      <c r="JKL1189" s="17"/>
      <c r="JKM1189" s="17"/>
      <c r="JKN1189" s="17"/>
      <c r="JKO1189" s="17"/>
      <c r="JKP1189" s="17"/>
      <c r="JKQ1189" s="17"/>
      <c r="JKR1189" s="17"/>
      <c r="JKS1189" s="17"/>
      <c r="JKT1189" s="17"/>
      <c r="JKU1189" s="17"/>
      <c r="JKV1189" s="17"/>
      <c r="JKW1189" s="17"/>
      <c r="JKX1189" s="17"/>
      <c r="JKY1189" s="17"/>
      <c r="JKZ1189" s="17"/>
      <c r="JLA1189" s="17"/>
      <c r="JLB1189" s="17"/>
      <c r="JLC1189" s="17"/>
      <c r="JLD1189" s="17"/>
      <c r="JLE1189" s="17"/>
      <c r="JLF1189" s="17"/>
      <c r="JLG1189" s="17"/>
      <c r="JLH1189" s="17"/>
      <c r="JLI1189" s="17"/>
      <c r="JLJ1189" s="17"/>
      <c r="JLK1189" s="17"/>
      <c r="JLL1189" s="17"/>
      <c r="JLM1189" s="17"/>
      <c r="JLN1189" s="17"/>
      <c r="JLO1189" s="17"/>
      <c r="JLP1189" s="17"/>
      <c r="JLQ1189" s="17"/>
      <c r="JLR1189" s="17"/>
      <c r="JLS1189" s="17"/>
      <c r="JLT1189" s="17"/>
      <c r="JLU1189" s="17"/>
      <c r="JLV1189" s="17"/>
      <c r="JLW1189" s="17"/>
      <c r="JLX1189" s="17"/>
      <c r="JLY1189" s="17"/>
      <c r="JLZ1189" s="17"/>
      <c r="JMA1189" s="17"/>
      <c r="JMB1189" s="17"/>
      <c r="JMC1189" s="17"/>
      <c r="JMD1189" s="17"/>
      <c r="JME1189" s="17"/>
      <c r="JMF1189" s="17"/>
      <c r="JMG1189" s="17"/>
      <c r="JMH1189" s="17"/>
      <c r="JMI1189" s="17"/>
      <c r="JMJ1189" s="17"/>
      <c r="JMK1189" s="17"/>
      <c r="JML1189" s="17"/>
      <c r="JMM1189" s="17"/>
      <c r="JMN1189" s="17"/>
      <c r="JMO1189" s="17"/>
      <c r="JMP1189" s="17"/>
      <c r="JMQ1189" s="17"/>
      <c r="JMR1189" s="17"/>
      <c r="JMS1189" s="17"/>
      <c r="JMT1189" s="17"/>
      <c r="JMU1189" s="17"/>
      <c r="JMV1189" s="17"/>
      <c r="JMW1189" s="17"/>
      <c r="JMX1189" s="17"/>
      <c r="JMY1189" s="17"/>
      <c r="JMZ1189" s="17"/>
      <c r="JNA1189" s="17"/>
      <c r="JNB1189" s="17"/>
      <c r="JNC1189" s="17"/>
      <c r="JND1189" s="17"/>
      <c r="JNE1189" s="17"/>
      <c r="JNF1189" s="17"/>
      <c r="JNG1189" s="17"/>
      <c r="JNH1189" s="17"/>
      <c r="JNI1189" s="17"/>
      <c r="JNJ1189" s="17"/>
      <c r="JNK1189" s="17"/>
      <c r="JNL1189" s="17"/>
      <c r="JNM1189" s="17"/>
      <c r="JNN1189" s="17"/>
      <c r="JNO1189" s="17"/>
      <c r="JNP1189" s="17"/>
      <c r="JNQ1189" s="17"/>
      <c r="JNR1189" s="17"/>
      <c r="JNS1189" s="17"/>
      <c r="JNT1189" s="17"/>
      <c r="JNU1189" s="17"/>
      <c r="JNV1189" s="17"/>
      <c r="JNW1189" s="17"/>
      <c r="JNX1189" s="17"/>
      <c r="JNY1189" s="17"/>
      <c r="JNZ1189" s="17"/>
      <c r="JOA1189" s="17"/>
      <c r="JOB1189" s="17"/>
      <c r="JOC1189" s="17"/>
      <c r="JOD1189" s="17"/>
      <c r="JOE1189" s="17"/>
      <c r="JOF1189" s="17"/>
      <c r="JOG1189" s="17"/>
      <c r="JOH1189" s="17"/>
      <c r="JOI1189" s="17"/>
      <c r="JOJ1189" s="17"/>
      <c r="JOK1189" s="17"/>
      <c r="JOL1189" s="17"/>
      <c r="JOM1189" s="17"/>
      <c r="JON1189" s="17"/>
      <c r="JOO1189" s="17"/>
      <c r="JOP1189" s="17"/>
      <c r="JOQ1189" s="17"/>
      <c r="JOR1189" s="17"/>
      <c r="JOS1189" s="17"/>
      <c r="JOT1189" s="17"/>
      <c r="JOU1189" s="17"/>
      <c r="JOV1189" s="17"/>
      <c r="JOW1189" s="17"/>
      <c r="JOX1189" s="17"/>
      <c r="JOY1189" s="17"/>
      <c r="JOZ1189" s="17"/>
      <c r="JPA1189" s="17"/>
      <c r="JPB1189" s="17"/>
      <c r="JPC1189" s="17"/>
      <c r="JPD1189" s="17"/>
      <c r="JPE1189" s="17"/>
      <c r="JPF1189" s="17"/>
      <c r="JPG1189" s="17"/>
      <c r="JPH1189" s="17"/>
      <c r="JPI1189" s="17"/>
      <c r="JPJ1189" s="17"/>
      <c r="JPK1189" s="17"/>
      <c r="JPL1189" s="17"/>
      <c r="JPM1189" s="17"/>
      <c r="JPN1189" s="17"/>
      <c r="JPO1189" s="17"/>
      <c r="JPP1189" s="17"/>
      <c r="JPQ1189" s="17"/>
      <c r="JPR1189" s="17"/>
      <c r="JPS1189" s="17"/>
      <c r="JPT1189" s="17"/>
      <c r="JPU1189" s="17"/>
      <c r="JPV1189" s="17"/>
      <c r="JPW1189" s="17"/>
      <c r="JPX1189" s="17"/>
      <c r="JPY1189" s="17"/>
      <c r="JPZ1189" s="17"/>
      <c r="JQA1189" s="17"/>
      <c r="JQB1189" s="17"/>
      <c r="JQC1189" s="17"/>
      <c r="JQD1189" s="17"/>
      <c r="JQE1189" s="17"/>
      <c r="JQF1189" s="17"/>
      <c r="JQG1189" s="17"/>
      <c r="JQH1189" s="17"/>
      <c r="JQI1189" s="17"/>
      <c r="JQJ1189" s="17"/>
      <c r="JQK1189" s="17"/>
      <c r="JQL1189" s="17"/>
      <c r="JQM1189" s="17"/>
      <c r="JQN1189" s="17"/>
      <c r="JQO1189" s="17"/>
      <c r="JQP1189" s="17"/>
      <c r="JQQ1189" s="17"/>
      <c r="JQR1189" s="17"/>
      <c r="JQS1189" s="17"/>
      <c r="JQT1189" s="17"/>
      <c r="JQU1189" s="17"/>
      <c r="JQV1189" s="17"/>
      <c r="JQW1189" s="17"/>
      <c r="JQX1189" s="17"/>
      <c r="JQY1189" s="17"/>
      <c r="JQZ1189" s="17"/>
      <c r="JRA1189" s="17"/>
      <c r="JRB1189" s="17"/>
      <c r="JRC1189" s="17"/>
      <c r="JRD1189" s="17"/>
      <c r="JRE1189" s="17"/>
      <c r="JRF1189" s="17"/>
      <c r="JRG1189" s="17"/>
      <c r="JRH1189" s="17"/>
      <c r="JRI1189" s="17"/>
      <c r="JRJ1189" s="17"/>
      <c r="JRK1189" s="17"/>
      <c r="JRL1189" s="17"/>
      <c r="JRM1189" s="17"/>
      <c r="JRN1189" s="17"/>
      <c r="JRO1189" s="17"/>
      <c r="JRP1189" s="17"/>
      <c r="JRQ1189" s="17"/>
      <c r="JRR1189" s="17"/>
      <c r="JRS1189" s="17"/>
      <c r="JRT1189" s="17"/>
      <c r="JRU1189" s="17"/>
      <c r="JRV1189" s="17"/>
      <c r="JRW1189" s="17"/>
      <c r="JRX1189" s="17"/>
      <c r="JRY1189" s="17"/>
      <c r="JRZ1189" s="17"/>
      <c r="JSA1189" s="17"/>
      <c r="JSB1189" s="17"/>
      <c r="JSC1189" s="17"/>
      <c r="JSD1189" s="17"/>
      <c r="JSE1189" s="17"/>
      <c r="JSF1189" s="17"/>
      <c r="JSG1189" s="17"/>
      <c r="JSH1189" s="17"/>
      <c r="JSI1189" s="17"/>
      <c r="JSJ1189" s="17"/>
      <c r="JSK1189" s="17"/>
      <c r="JSL1189" s="17"/>
      <c r="JSM1189" s="17"/>
      <c r="JSN1189" s="17"/>
      <c r="JSO1189" s="17"/>
      <c r="JSP1189" s="17"/>
      <c r="JSQ1189" s="17"/>
      <c r="JSR1189" s="17"/>
      <c r="JSS1189" s="17"/>
      <c r="JST1189" s="17"/>
      <c r="JSU1189" s="17"/>
      <c r="JSV1189" s="17"/>
      <c r="JSW1189" s="17"/>
      <c r="JSX1189" s="17"/>
      <c r="JSY1189" s="17"/>
      <c r="JSZ1189" s="17"/>
      <c r="JTA1189" s="17"/>
      <c r="JTB1189" s="17"/>
      <c r="JTC1189" s="17"/>
      <c r="JTD1189" s="17"/>
      <c r="JTE1189" s="17"/>
      <c r="JTF1189" s="17"/>
      <c r="JTG1189" s="17"/>
      <c r="JTH1189" s="17"/>
      <c r="JTI1189" s="17"/>
      <c r="JTJ1189" s="17"/>
      <c r="JTK1189" s="17"/>
      <c r="JTL1189" s="17"/>
      <c r="JTM1189" s="17"/>
      <c r="JTN1189" s="17"/>
      <c r="JTO1189" s="17"/>
      <c r="JTP1189" s="17"/>
      <c r="JTQ1189" s="17"/>
      <c r="JTR1189" s="17"/>
      <c r="JTS1189" s="17"/>
      <c r="JTT1189" s="17"/>
      <c r="JTU1189" s="17"/>
      <c r="JTV1189" s="17"/>
      <c r="JTW1189" s="17"/>
      <c r="JTX1189" s="17"/>
      <c r="JTY1189" s="17"/>
      <c r="JTZ1189" s="17"/>
      <c r="JUA1189" s="17"/>
      <c r="JUB1189" s="17"/>
      <c r="JUC1189" s="17"/>
      <c r="JUD1189" s="17"/>
      <c r="JUE1189" s="17"/>
      <c r="JUF1189" s="17"/>
      <c r="JUG1189" s="17"/>
      <c r="JUH1189" s="17"/>
      <c r="JUI1189" s="17"/>
      <c r="JUJ1189" s="17"/>
      <c r="JUK1189" s="17"/>
      <c r="JUL1189" s="17"/>
      <c r="JUM1189" s="17"/>
      <c r="JUN1189" s="17"/>
      <c r="JUO1189" s="17"/>
      <c r="JUP1189" s="17"/>
      <c r="JUQ1189" s="17"/>
      <c r="JUR1189" s="17"/>
      <c r="JUS1189" s="17"/>
      <c r="JUT1189" s="17"/>
      <c r="JUU1189" s="17"/>
      <c r="JUV1189" s="17"/>
      <c r="JUW1189" s="17"/>
      <c r="JUX1189" s="17"/>
      <c r="JUY1189" s="17"/>
      <c r="JUZ1189" s="17"/>
      <c r="JVA1189" s="17"/>
      <c r="JVB1189" s="17"/>
      <c r="JVC1189" s="17"/>
      <c r="JVD1189" s="17"/>
      <c r="JVE1189" s="17"/>
      <c r="JVF1189" s="17"/>
      <c r="JVG1189" s="17"/>
      <c r="JVH1189" s="17"/>
      <c r="JVI1189" s="17"/>
      <c r="JVJ1189" s="17"/>
      <c r="JVK1189" s="17"/>
      <c r="JVL1189" s="17"/>
      <c r="JVM1189" s="17"/>
      <c r="JVN1189" s="17"/>
      <c r="JVO1189" s="17"/>
      <c r="JVP1189" s="17"/>
      <c r="JVQ1189" s="17"/>
      <c r="JVR1189" s="17"/>
      <c r="JVS1189" s="17"/>
      <c r="JVT1189" s="17"/>
      <c r="JVU1189" s="17"/>
      <c r="JVV1189" s="17"/>
      <c r="JVW1189" s="17"/>
      <c r="JVX1189" s="17"/>
      <c r="JVY1189" s="17"/>
      <c r="JVZ1189" s="17"/>
      <c r="JWA1189" s="17"/>
      <c r="JWB1189" s="17"/>
      <c r="JWC1189" s="17"/>
      <c r="JWD1189" s="17"/>
      <c r="JWE1189" s="17"/>
      <c r="JWF1189" s="17"/>
      <c r="JWG1189" s="17"/>
      <c r="JWH1189" s="17"/>
      <c r="JWI1189" s="17"/>
      <c r="JWJ1189" s="17"/>
      <c r="JWK1189" s="17"/>
      <c r="JWL1189" s="17"/>
      <c r="JWM1189" s="17"/>
      <c r="JWN1189" s="17"/>
      <c r="JWO1189" s="17"/>
      <c r="JWP1189" s="17"/>
      <c r="JWQ1189" s="17"/>
      <c r="JWR1189" s="17"/>
      <c r="JWS1189" s="17"/>
      <c r="JWT1189" s="17"/>
      <c r="JWU1189" s="17"/>
      <c r="JWV1189" s="17"/>
      <c r="JWW1189" s="17"/>
      <c r="JWX1189" s="17"/>
      <c r="JWY1189" s="17"/>
      <c r="JWZ1189" s="17"/>
      <c r="JXA1189" s="17"/>
      <c r="JXB1189" s="17"/>
      <c r="JXC1189" s="17"/>
      <c r="JXD1189" s="17"/>
      <c r="JXE1189" s="17"/>
      <c r="JXF1189" s="17"/>
      <c r="JXG1189" s="17"/>
      <c r="JXH1189" s="17"/>
      <c r="JXI1189" s="17"/>
      <c r="JXJ1189" s="17"/>
      <c r="JXK1189" s="17"/>
      <c r="JXL1189" s="17"/>
      <c r="JXM1189" s="17"/>
      <c r="JXN1189" s="17"/>
      <c r="JXO1189" s="17"/>
      <c r="JXP1189" s="17"/>
      <c r="JXQ1189" s="17"/>
      <c r="JXR1189" s="17"/>
      <c r="JXS1189" s="17"/>
      <c r="JXT1189" s="17"/>
      <c r="JXU1189" s="17"/>
      <c r="JXV1189" s="17"/>
      <c r="JXW1189" s="17"/>
      <c r="JXX1189" s="17"/>
      <c r="JXY1189" s="17"/>
      <c r="JXZ1189" s="17"/>
      <c r="JYA1189" s="17"/>
      <c r="JYB1189" s="17"/>
      <c r="JYC1189" s="17"/>
      <c r="JYD1189" s="17"/>
      <c r="JYE1189" s="17"/>
      <c r="JYF1189" s="17"/>
      <c r="JYG1189" s="17"/>
      <c r="JYH1189" s="17"/>
      <c r="JYI1189" s="17"/>
      <c r="JYJ1189" s="17"/>
      <c r="JYK1189" s="17"/>
      <c r="JYL1189" s="17"/>
      <c r="JYM1189" s="17"/>
      <c r="JYN1189" s="17"/>
      <c r="JYO1189" s="17"/>
      <c r="JYP1189" s="17"/>
      <c r="JYQ1189" s="17"/>
      <c r="JYR1189" s="17"/>
      <c r="JYS1189" s="17"/>
      <c r="JYT1189" s="17"/>
      <c r="JYU1189" s="17"/>
      <c r="JYV1189" s="17"/>
      <c r="JYW1189" s="17"/>
      <c r="JYX1189" s="17"/>
      <c r="JYY1189" s="17"/>
      <c r="JYZ1189" s="17"/>
      <c r="JZA1189" s="17"/>
      <c r="JZB1189" s="17"/>
      <c r="JZC1189" s="17"/>
      <c r="JZD1189" s="17"/>
      <c r="JZE1189" s="17"/>
      <c r="JZF1189" s="17"/>
      <c r="JZG1189" s="17"/>
      <c r="JZH1189" s="17"/>
      <c r="JZI1189" s="17"/>
      <c r="JZJ1189" s="17"/>
      <c r="JZK1189" s="17"/>
      <c r="JZL1189" s="17"/>
      <c r="JZM1189" s="17"/>
      <c r="JZN1189" s="17"/>
      <c r="JZO1189" s="17"/>
      <c r="JZP1189" s="17"/>
      <c r="JZQ1189" s="17"/>
      <c r="JZR1189" s="17"/>
      <c r="JZS1189" s="17"/>
      <c r="JZT1189" s="17"/>
      <c r="JZU1189" s="17"/>
      <c r="JZV1189" s="17"/>
      <c r="JZW1189" s="17"/>
      <c r="JZX1189" s="17"/>
      <c r="JZY1189" s="17"/>
      <c r="JZZ1189" s="17"/>
      <c r="KAA1189" s="17"/>
      <c r="KAB1189" s="17"/>
      <c r="KAC1189" s="17"/>
      <c r="KAD1189" s="17"/>
      <c r="KAE1189" s="17"/>
      <c r="KAF1189" s="17"/>
      <c r="KAG1189" s="17"/>
      <c r="KAH1189" s="17"/>
      <c r="KAI1189" s="17"/>
      <c r="KAJ1189" s="17"/>
      <c r="KAK1189" s="17"/>
      <c r="KAL1189" s="17"/>
      <c r="KAM1189" s="17"/>
      <c r="KAN1189" s="17"/>
      <c r="KAO1189" s="17"/>
      <c r="KAP1189" s="17"/>
      <c r="KAQ1189" s="17"/>
      <c r="KAR1189" s="17"/>
      <c r="KAS1189" s="17"/>
      <c r="KAT1189" s="17"/>
      <c r="KAU1189" s="17"/>
      <c r="KAV1189" s="17"/>
      <c r="KAW1189" s="17"/>
      <c r="KAX1189" s="17"/>
      <c r="KAY1189" s="17"/>
      <c r="KAZ1189" s="17"/>
      <c r="KBA1189" s="17"/>
      <c r="KBB1189" s="17"/>
      <c r="KBC1189" s="17"/>
      <c r="KBD1189" s="17"/>
      <c r="KBE1189" s="17"/>
      <c r="KBF1189" s="17"/>
      <c r="KBG1189" s="17"/>
      <c r="KBH1189" s="17"/>
      <c r="KBI1189" s="17"/>
      <c r="KBJ1189" s="17"/>
      <c r="KBK1189" s="17"/>
      <c r="KBL1189" s="17"/>
      <c r="KBM1189" s="17"/>
      <c r="KBN1189" s="17"/>
      <c r="KBO1189" s="17"/>
      <c r="KBP1189" s="17"/>
      <c r="KBQ1189" s="17"/>
      <c r="KBR1189" s="17"/>
      <c r="KBS1189" s="17"/>
      <c r="KBT1189" s="17"/>
      <c r="KBU1189" s="17"/>
      <c r="KBV1189" s="17"/>
      <c r="KBW1189" s="17"/>
      <c r="KBX1189" s="17"/>
      <c r="KBY1189" s="17"/>
      <c r="KBZ1189" s="17"/>
      <c r="KCA1189" s="17"/>
      <c r="KCB1189" s="17"/>
      <c r="KCC1189" s="17"/>
      <c r="KCD1189" s="17"/>
      <c r="KCE1189" s="17"/>
      <c r="KCF1189" s="17"/>
      <c r="KCG1189" s="17"/>
      <c r="KCH1189" s="17"/>
      <c r="KCI1189" s="17"/>
      <c r="KCJ1189" s="17"/>
      <c r="KCK1189" s="17"/>
      <c r="KCL1189" s="17"/>
      <c r="KCM1189" s="17"/>
      <c r="KCN1189" s="17"/>
      <c r="KCO1189" s="17"/>
      <c r="KCP1189" s="17"/>
      <c r="KCQ1189" s="17"/>
      <c r="KCR1189" s="17"/>
      <c r="KCS1189" s="17"/>
      <c r="KCT1189" s="17"/>
      <c r="KCU1189" s="17"/>
      <c r="KCV1189" s="17"/>
      <c r="KCW1189" s="17"/>
      <c r="KCX1189" s="17"/>
      <c r="KCY1189" s="17"/>
      <c r="KCZ1189" s="17"/>
      <c r="KDA1189" s="17"/>
      <c r="KDB1189" s="17"/>
      <c r="KDC1189" s="17"/>
      <c r="KDD1189" s="17"/>
      <c r="KDE1189" s="17"/>
      <c r="KDF1189" s="17"/>
      <c r="KDG1189" s="17"/>
      <c r="KDH1189" s="17"/>
      <c r="KDI1189" s="17"/>
      <c r="KDJ1189" s="17"/>
      <c r="KDK1189" s="17"/>
      <c r="KDL1189" s="17"/>
      <c r="KDM1189" s="17"/>
      <c r="KDN1189" s="17"/>
      <c r="KDO1189" s="17"/>
      <c r="KDP1189" s="17"/>
      <c r="KDQ1189" s="17"/>
      <c r="KDR1189" s="17"/>
      <c r="KDS1189" s="17"/>
      <c r="KDT1189" s="17"/>
      <c r="KDU1189" s="17"/>
      <c r="KDV1189" s="17"/>
      <c r="KDW1189" s="17"/>
      <c r="KDX1189" s="17"/>
      <c r="KDY1189" s="17"/>
      <c r="KDZ1189" s="17"/>
      <c r="KEA1189" s="17"/>
      <c r="KEB1189" s="17"/>
      <c r="KEC1189" s="17"/>
      <c r="KED1189" s="17"/>
      <c r="KEE1189" s="17"/>
      <c r="KEF1189" s="17"/>
      <c r="KEG1189" s="17"/>
      <c r="KEH1189" s="17"/>
      <c r="KEI1189" s="17"/>
      <c r="KEJ1189" s="17"/>
      <c r="KEK1189" s="17"/>
      <c r="KEL1189" s="17"/>
      <c r="KEM1189" s="17"/>
      <c r="KEN1189" s="17"/>
      <c r="KEO1189" s="17"/>
      <c r="KEP1189" s="17"/>
      <c r="KEQ1189" s="17"/>
      <c r="KER1189" s="17"/>
      <c r="KES1189" s="17"/>
      <c r="KET1189" s="17"/>
      <c r="KEU1189" s="17"/>
      <c r="KEV1189" s="17"/>
      <c r="KEW1189" s="17"/>
      <c r="KEX1189" s="17"/>
      <c r="KEY1189" s="17"/>
      <c r="KEZ1189" s="17"/>
      <c r="KFA1189" s="17"/>
      <c r="KFB1189" s="17"/>
      <c r="KFC1189" s="17"/>
      <c r="KFD1189" s="17"/>
      <c r="KFE1189" s="17"/>
      <c r="KFF1189" s="17"/>
      <c r="KFG1189" s="17"/>
      <c r="KFH1189" s="17"/>
      <c r="KFI1189" s="17"/>
      <c r="KFJ1189" s="17"/>
      <c r="KFK1189" s="17"/>
      <c r="KFL1189" s="17"/>
      <c r="KFM1189" s="17"/>
      <c r="KFN1189" s="17"/>
      <c r="KFO1189" s="17"/>
      <c r="KFP1189" s="17"/>
      <c r="KFQ1189" s="17"/>
      <c r="KFR1189" s="17"/>
      <c r="KFS1189" s="17"/>
      <c r="KFT1189" s="17"/>
      <c r="KFU1189" s="17"/>
      <c r="KFV1189" s="17"/>
      <c r="KFW1189" s="17"/>
      <c r="KFX1189" s="17"/>
      <c r="KFY1189" s="17"/>
      <c r="KFZ1189" s="17"/>
      <c r="KGA1189" s="17"/>
      <c r="KGB1189" s="17"/>
      <c r="KGC1189" s="17"/>
      <c r="KGD1189" s="17"/>
      <c r="KGE1189" s="17"/>
      <c r="KGF1189" s="17"/>
      <c r="KGG1189" s="17"/>
      <c r="KGH1189" s="17"/>
      <c r="KGI1189" s="17"/>
      <c r="KGJ1189" s="17"/>
      <c r="KGK1189" s="17"/>
      <c r="KGL1189" s="17"/>
      <c r="KGM1189" s="17"/>
      <c r="KGN1189" s="17"/>
      <c r="KGO1189" s="17"/>
      <c r="KGP1189" s="17"/>
      <c r="KGQ1189" s="17"/>
      <c r="KGR1189" s="17"/>
      <c r="KGS1189" s="17"/>
      <c r="KGT1189" s="17"/>
      <c r="KGU1189" s="17"/>
      <c r="KGV1189" s="17"/>
      <c r="KGW1189" s="17"/>
      <c r="KGX1189" s="17"/>
      <c r="KGY1189" s="17"/>
      <c r="KGZ1189" s="17"/>
      <c r="KHA1189" s="17"/>
      <c r="KHB1189" s="17"/>
      <c r="KHC1189" s="17"/>
      <c r="KHD1189" s="17"/>
      <c r="KHE1189" s="17"/>
      <c r="KHF1189" s="17"/>
      <c r="KHG1189" s="17"/>
      <c r="KHH1189" s="17"/>
      <c r="KHI1189" s="17"/>
      <c r="KHJ1189" s="17"/>
      <c r="KHK1189" s="17"/>
      <c r="KHL1189" s="17"/>
      <c r="KHM1189" s="17"/>
      <c r="KHN1189" s="17"/>
      <c r="KHO1189" s="17"/>
      <c r="KHP1189" s="17"/>
      <c r="KHQ1189" s="17"/>
      <c r="KHR1189" s="17"/>
      <c r="KHS1189" s="17"/>
      <c r="KHT1189" s="17"/>
      <c r="KHU1189" s="17"/>
      <c r="KHV1189" s="17"/>
      <c r="KHW1189" s="17"/>
      <c r="KHX1189" s="17"/>
      <c r="KHY1189" s="17"/>
      <c r="KHZ1189" s="17"/>
      <c r="KIA1189" s="17"/>
      <c r="KIB1189" s="17"/>
      <c r="KIC1189" s="17"/>
      <c r="KID1189" s="17"/>
      <c r="KIE1189" s="17"/>
      <c r="KIF1189" s="17"/>
      <c r="KIG1189" s="17"/>
      <c r="KIH1189" s="17"/>
      <c r="KII1189" s="17"/>
      <c r="KIJ1189" s="17"/>
      <c r="KIK1189" s="17"/>
      <c r="KIL1189" s="17"/>
      <c r="KIM1189" s="17"/>
      <c r="KIN1189" s="17"/>
      <c r="KIO1189" s="17"/>
      <c r="KIP1189" s="17"/>
      <c r="KIQ1189" s="17"/>
      <c r="KIR1189" s="17"/>
      <c r="KIS1189" s="17"/>
      <c r="KIT1189" s="17"/>
      <c r="KIU1189" s="17"/>
      <c r="KIV1189" s="17"/>
      <c r="KIW1189" s="17"/>
      <c r="KIX1189" s="17"/>
      <c r="KIY1189" s="17"/>
      <c r="KIZ1189" s="17"/>
      <c r="KJA1189" s="17"/>
      <c r="KJB1189" s="17"/>
      <c r="KJC1189" s="17"/>
      <c r="KJD1189" s="17"/>
      <c r="KJE1189" s="17"/>
      <c r="KJF1189" s="17"/>
      <c r="KJG1189" s="17"/>
      <c r="KJH1189" s="17"/>
      <c r="KJI1189" s="17"/>
      <c r="KJJ1189" s="17"/>
      <c r="KJK1189" s="17"/>
      <c r="KJL1189" s="17"/>
      <c r="KJM1189" s="17"/>
      <c r="KJN1189" s="17"/>
      <c r="KJO1189" s="17"/>
      <c r="KJP1189" s="17"/>
      <c r="KJQ1189" s="17"/>
      <c r="KJR1189" s="17"/>
      <c r="KJS1189" s="17"/>
      <c r="KJT1189" s="17"/>
      <c r="KJU1189" s="17"/>
      <c r="KJV1189" s="17"/>
      <c r="KJW1189" s="17"/>
      <c r="KJX1189" s="17"/>
      <c r="KJY1189" s="17"/>
      <c r="KJZ1189" s="17"/>
      <c r="KKA1189" s="17"/>
      <c r="KKB1189" s="17"/>
      <c r="KKC1189" s="17"/>
      <c r="KKD1189" s="17"/>
      <c r="KKE1189" s="17"/>
      <c r="KKF1189" s="17"/>
      <c r="KKG1189" s="17"/>
      <c r="KKH1189" s="17"/>
      <c r="KKI1189" s="17"/>
      <c r="KKJ1189" s="17"/>
      <c r="KKK1189" s="17"/>
      <c r="KKL1189" s="17"/>
      <c r="KKM1189" s="17"/>
      <c r="KKN1189" s="17"/>
      <c r="KKO1189" s="17"/>
      <c r="KKP1189" s="17"/>
      <c r="KKQ1189" s="17"/>
      <c r="KKR1189" s="17"/>
      <c r="KKS1189" s="17"/>
      <c r="KKT1189" s="17"/>
      <c r="KKU1189" s="17"/>
      <c r="KKV1189" s="17"/>
      <c r="KKW1189" s="17"/>
      <c r="KKX1189" s="17"/>
      <c r="KKY1189" s="17"/>
      <c r="KKZ1189" s="17"/>
      <c r="KLA1189" s="17"/>
      <c r="KLB1189" s="17"/>
      <c r="KLC1189" s="17"/>
      <c r="KLD1189" s="17"/>
      <c r="KLE1189" s="17"/>
      <c r="KLF1189" s="17"/>
      <c r="KLG1189" s="17"/>
      <c r="KLH1189" s="17"/>
      <c r="KLI1189" s="17"/>
      <c r="KLJ1189" s="17"/>
      <c r="KLK1189" s="17"/>
      <c r="KLL1189" s="17"/>
      <c r="KLM1189" s="17"/>
      <c r="KLN1189" s="17"/>
      <c r="KLO1189" s="17"/>
      <c r="KLP1189" s="17"/>
      <c r="KLQ1189" s="17"/>
      <c r="KLR1189" s="17"/>
      <c r="KLS1189" s="17"/>
      <c r="KLT1189" s="17"/>
      <c r="KLU1189" s="17"/>
      <c r="KLV1189" s="17"/>
      <c r="KLW1189" s="17"/>
      <c r="KLX1189" s="17"/>
      <c r="KLY1189" s="17"/>
      <c r="KLZ1189" s="17"/>
      <c r="KMA1189" s="17"/>
      <c r="KMB1189" s="17"/>
      <c r="KMC1189" s="17"/>
      <c r="KMD1189" s="17"/>
      <c r="KME1189" s="17"/>
      <c r="KMF1189" s="17"/>
      <c r="KMG1189" s="17"/>
      <c r="KMH1189" s="17"/>
      <c r="KMI1189" s="17"/>
      <c r="KMJ1189" s="17"/>
      <c r="KMK1189" s="17"/>
      <c r="KML1189" s="17"/>
      <c r="KMM1189" s="17"/>
      <c r="KMN1189" s="17"/>
      <c r="KMO1189" s="17"/>
      <c r="KMP1189" s="17"/>
      <c r="KMQ1189" s="17"/>
      <c r="KMR1189" s="17"/>
      <c r="KMS1189" s="17"/>
      <c r="KMT1189" s="17"/>
      <c r="KMU1189" s="17"/>
      <c r="KMV1189" s="17"/>
      <c r="KMW1189" s="17"/>
      <c r="KMX1189" s="17"/>
      <c r="KMY1189" s="17"/>
      <c r="KMZ1189" s="17"/>
      <c r="KNA1189" s="17"/>
      <c r="KNB1189" s="17"/>
      <c r="KNC1189" s="17"/>
      <c r="KND1189" s="17"/>
      <c r="KNE1189" s="17"/>
      <c r="KNF1189" s="17"/>
      <c r="KNG1189" s="17"/>
      <c r="KNH1189" s="17"/>
      <c r="KNI1189" s="17"/>
      <c r="KNJ1189" s="17"/>
      <c r="KNK1189" s="17"/>
      <c r="KNL1189" s="17"/>
      <c r="KNM1189" s="17"/>
      <c r="KNN1189" s="17"/>
      <c r="KNO1189" s="17"/>
      <c r="KNP1189" s="17"/>
      <c r="KNQ1189" s="17"/>
      <c r="KNR1189" s="17"/>
      <c r="KNS1189" s="17"/>
      <c r="KNT1189" s="17"/>
      <c r="KNU1189" s="17"/>
      <c r="KNV1189" s="17"/>
      <c r="KNW1189" s="17"/>
      <c r="KNX1189" s="17"/>
      <c r="KNY1189" s="17"/>
      <c r="KNZ1189" s="17"/>
      <c r="KOA1189" s="17"/>
      <c r="KOB1189" s="17"/>
      <c r="KOC1189" s="17"/>
      <c r="KOD1189" s="17"/>
      <c r="KOE1189" s="17"/>
      <c r="KOF1189" s="17"/>
      <c r="KOG1189" s="17"/>
      <c r="KOH1189" s="17"/>
      <c r="KOI1189" s="17"/>
      <c r="KOJ1189" s="17"/>
      <c r="KOK1189" s="17"/>
      <c r="KOL1189" s="17"/>
      <c r="KOM1189" s="17"/>
      <c r="KON1189" s="17"/>
      <c r="KOO1189" s="17"/>
      <c r="KOP1189" s="17"/>
      <c r="KOQ1189" s="17"/>
      <c r="KOR1189" s="17"/>
      <c r="KOS1189" s="17"/>
      <c r="KOT1189" s="17"/>
      <c r="KOU1189" s="17"/>
      <c r="KOV1189" s="17"/>
      <c r="KOW1189" s="17"/>
      <c r="KOX1189" s="17"/>
      <c r="KOY1189" s="17"/>
      <c r="KOZ1189" s="17"/>
      <c r="KPA1189" s="17"/>
      <c r="KPB1189" s="17"/>
      <c r="KPC1189" s="17"/>
      <c r="KPD1189" s="17"/>
      <c r="KPE1189" s="17"/>
      <c r="KPF1189" s="17"/>
      <c r="KPG1189" s="17"/>
      <c r="KPH1189" s="17"/>
      <c r="KPI1189" s="17"/>
      <c r="KPJ1189" s="17"/>
      <c r="KPK1189" s="17"/>
      <c r="KPL1189" s="17"/>
      <c r="KPM1189" s="17"/>
      <c r="KPN1189" s="17"/>
      <c r="KPO1189" s="17"/>
      <c r="KPP1189" s="17"/>
      <c r="KPQ1189" s="17"/>
      <c r="KPR1189" s="17"/>
      <c r="KPS1189" s="17"/>
      <c r="KPT1189" s="17"/>
      <c r="KPU1189" s="17"/>
      <c r="KPV1189" s="17"/>
      <c r="KPW1189" s="17"/>
      <c r="KPX1189" s="17"/>
      <c r="KPY1189" s="17"/>
      <c r="KPZ1189" s="17"/>
      <c r="KQA1189" s="17"/>
      <c r="KQB1189" s="17"/>
      <c r="KQC1189" s="17"/>
      <c r="KQD1189" s="17"/>
      <c r="KQE1189" s="17"/>
      <c r="KQF1189" s="17"/>
      <c r="KQG1189" s="17"/>
      <c r="KQH1189" s="17"/>
      <c r="KQI1189" s="17"/>
      <c r="KQJ1189" s="17"/>
      <c r="KQK1189" s="17"/>
      <c r="KQL1189" s="17"/>
      <c r="KQM1189" s="17"/>
      <c r="KQN1189" s="17"/>
      <c r="KQO1189" s="17"/>
      <c r="KQP1189" s="17"/>
      <c r="KQQ1189" s="17"/>
      <c r="KQR1189" s="17"/>
      <c r="KQS1189" s="17"/>
      <c r="KQT1189" s="17"/>
      <c r="KQU1189" s="17"/>
      <c r="KQV1189" s="17"/>
      <c r="KQW1189" s="17"/>
      <c r="KQX1189" s="17"/>
      <c r="KQY1189" s="17"/>
      <c r="KQZ1189" s="17"/>
      <c r="KRA1189" s="17"/>
      <c r="KRB1189" s="17"/>
      <c r="KRC1189" s="17"/>
      <c r="KRD1189" s="17"/>
      <c r="KRE1189" s="17"/>
      <c r="KRF1189" s="17"/>
      <c r="KRG1189" s="17"/>
      <c r="KRH1189" s="17"/>
      <c r="KRI1189" s="17"/>
      <c r="KRJ1189" s="17"/>
      <c r="KRK1189" s="17"/>
      <c r="KRL1189" s="17"/>
      <c r="KRM1189" s="17"/>
      <c r="KRN1189" s="17"/>
      <c r="KRO1189" s="17"/>
      <c r="KRP1189" s="17"/>
      <c r="KRQ1189" s="17"/>
      <c r="KRR1189" s="17"/>
      <c r="KRS1189" s="17"/>
      <c r="KRT1189" s="17"/>
      <c r="KRU1189" s="17"/>
      <c r="KRV1189" s="17"/>
      <c r="KRW1189" s="17"/>
      <c r="KRX1189" s="17"/>
      <c r="KRY1189" s="17"/>
      <c r="KRZ1189" s="17"/>
      <c r="KSA1189" s="17"/>
      <c r="KSB1189" s="17"/>
      <c r="KSC1189" s="17"/>
      <c r="KSD1189" s="17"/>
      <c r="KSE1189" s="17"/>
      <c r="KSF1189" s="17"/>
      <c r="KSG1189" s="17"/>
      <c r="KSH1189" s="17"/>
      <c r="KSI1189" s="17"/>
      <c r="KSJ1189" s="17"/>
      <c r="KSK1189" s="17"/>
      <c r="KSL1189" s="17"/>
      <c r="KSM1189" s="17"/>
      <c r="KSN1189" s="17"/>
      <c r="KSO1189" s="17"/>
      <c r="KSP1189" s="17"/>
      <c r="KSQ1189" s="17"/>
      <c r="KSR1189" s="17"/>
      <c r="KSS1189" s="17"/>
      <c r="KST1189" s="17"/>
      <c r="KSU1189" s="17"/>
      <c r="KSV1189" s="17"/>
      <c r="KSW1189" s="17"/>
      <c r="KSX1189" s="17"/>
      <c r="KSY1189" s="17"/>
      <c r="KSZ1189" s="17"/>
      <c r="KTA1189" s="17"/>
      <c r="KTB1189" s="17"/>
      <c r="KTC1189" s="17"/>
      <c r="KTD1189" s="17"/>
      <c r="KTE1189" s="17"/>
      <c r="KTF1189" s="17"/>
      <c r="KTG1189" s="17"/>
      <c r="KTH1189" s="17"/>
      <c r="KTI1189" s="17"/>
      <c r="KTJ1189" s="17"/>
      <c r="KTK1189" s="17"/>
      <c r="KTL1189" s="17"/>
      <c r="KTM1189" s="17"/>
      <c r="KTN1189" s="17"/>
      <c r="KTO1189" s="17"/>
      <c r="KTP1189" s="17"/>
      <c r="KTQ1189" s="17"/>
      <c r="KTR1189" s="17"/>
      <c r="KTS1189" s="17"/>
      <c r="KTT1189" s="17"/>
      <c r="KTU1189" s="17"/>
      <c r="KTV1189" s="17"/>
      <c r="KTW1189" s="17"/>
      <c r="KTX1189" s="17"/>
      <c r="KTY1189" s="17"/>
      <c r="KTZ1189" s="17"/>
      <c r="KUA1189" s="17"/>
      <c r="KUB1189" s="17"/>
      <c r="KUC1189" s="17"/>
      <c r="KUD1189" s="17"/>
      <c r="KUE1189" s="17"/>
      <c r="KUF1189" s="17"/>
      <c r="KUG1189" s="17"/>
      <c r="KUH1189" s="17"/>
      <c r="KUI1189" s="17"/>
      <c r="KUJ1189" s="17"/>
      <c r="KUK1189" s="17"/>
      <c r="KUL1189" s="17"/>
      <c r="KUM1189" s="17"/>
      <c r="KUN1189" s="17"/>
      <c r="KUO1189" s="17"/>
      <c r="KUP1189" s="17"/>
      <c r="KUQ1189" s="17"/>
      <c r="KUR1189" s="17"/>
      <c r="KUS1189" s="17"/>
      <c r="KUT1189" s="17"/>
      <c r="KUU1189" s="17"/>
      <c r="KUV1189" s="17"/>
      <c r="KUW1189" s="17"/>
      <c r="KUX1189" s="17"/>
      <c r="KUY1189" s="17"/>
      <c r="KUZ1189" s="17"/>
      <c r="KVA1189" s="17"/>
      <c r="KVB1189" s="17"/>
      <c r="KVC1189" s="17"/>
      <c r="KVD1189" s="17"/>
      <c r="KVE1189" s="17"/>
      <c r="KVF1189" s="17"/>
      <c r="KVG1189" s="17"/>
      <c r="KVH1189" s="17"/>
      <c r="KVI1189" s="17"/>
      <c r="KVJ1189" s="17"/>
      <c r="KVK1189" s="17"/>
      <c r="KVL1189" s="17"/>
      <c r="KVM1189" s="17"/>
      <c r="KVN1189" s="17"/>
      <c r="KVO1189" s="17"/>
      <c r="KVP1189" s="17"/>
      <c r="KVQ1189" s="17"/>
      <c r="KVR1189" s="17"/>
      <c r="KVS1189" s="17"/>
      <c r="KVT1189" s="17"/>
      <c r="KVU1189" s="17"/>
      <c r="KVV1189" s="17"/>
      <c r="KVW1189" s="17"/>
      <c r="KVX1189" s="17"/>
      <c r="KVY1189" s="17"/>
      <c r="KVZ1189" s="17"/>
      <c r="KWA1189" s="17"/>
      <c r="KWB1189" s="17"/>
      <c r="KWC1189" s="17"/>
      <c r="KWD1189" s="17"/>
      <c r="KWE1189" s="17"/>
      <c r="KWF1189" s="17"/>
      <c r="KWG1189" s="17"/>
      <c r="KWH1189" s="17"/>
      <c r="KWI1189" s="17"/>
      <c r="KWJ1189" s="17"/>
      <c r="KWK1189" s="17"/>
      <c r="KWL1189" s="17"/>
      <c r="KWM1189" s="17"/>
      <c r="KWN1189" s="17"/>
      <c r="KWO1189" s="17"/>
      <c r="KWP1189" s="17"/>
      <c r="KWQ1189" s="17"/>
      <c r="KWR1189" s="17"/>
      <c r="KWS1189" s="17"/>
      <c r="KWT1189" s="17"/>
      <c r="KWU1189" s="17"/>
      <c r="KWV1189" s="17"/>
      <c r="KWW1189" s="17"/>
      <c r="KWX1189" s="17"/>
      <c r="KWY1189" s="17"/>
      <c r="KWZ1189" s="17"/>
      <c r="KXA1189" s="17"/>
      <c r="KXB1189" s="17"/>
      <c r="KXC1189" s="17"/>
      <c r="KXD1189" s="17"/>
      <c r="KXE1189" s="17"/>
      <c r="KXF1189" s="17"/>
      <c r="KXG1189" s="17"/>
      <c r="KXH1189" s="17"/>
      <c r="KXI1189" s="17"/>
      <c r="KXJ1189" s="17"/>
      <c r="KXK1189" s="17"/>
      <c r="KXL1189" s="17"/>
      <c r="KXM1189" s="17"/>
      <c r="KXN1189" s="17"/>
      <c r="KXO1189" s="17"/>
      <c r="KXP1189" s="17"/>
      <c r="KXQ1189" s="17"/>
      <c r="KXR1189" s="17"/>
      <c r="KXS1189" s="17"/>
      <c r="KXT1189" s="17"/>
      <c r="KXU1189" s="17"/>
      <c r="KXV1189" s="17"/>
      <c r="KXW1189" s="17"/>
      <c r="KXX1189" s="17"/>
      <c r="KXY1189" s="17"/>
      <c r="KXZ1189" s="17"/>
      <c r="KYA1189" s="17"/>
      <c r="KYB1189" s="17"/>
      <c r="KYC1189" s="17"/>
      <c r="KYD1189" s="17"/>
      <c r="KYE1189" s="17"/>
      <c r="KYF1189" s="17"/>
      <c r="KYG1189" s="17"/>
      <c r="KYH1189" s="17"/>
      <c r="KYI1189" s="17"/>
      <c r="KYJ1189" s="17"/>
      <c r="KYK1189" s="17"/>
      <c r="KYL1189" s="17"/>
      <c r="KYM1189" s="17"/>
      <c r="KYN1189" s="17"/>
      <c r="KYO1189" s="17"/>
      <c r="KYP1189" s="17"/>
      <c r="KYQ1189" s="17"/>
      <c r="KYR1189" s="17"/>
      <c r="KYS1189" s="17"/>
      <c r="KYT1189" s="17"/>
      <c r="KYU1189" s="17"/>
      <c r="KYV1189" s="17"/>
      <c r="KYW1189" s="17"/>
      <c r="KYX1189" s="17"/>
      <c r="KYY1189" s="17"/>
      <c r="KYZ1189" s="17"/>
      <c r="KZA1189" s="17"/>
      <c r="KZB1189" s="17"/>
      <c r="KZC1189" s="17"/>
      <c r="KZD1189" s="17"/>
      <c r="KZE1189" s="17"/>
      <c r="KZF1189" s="17"/>
      <c r="KZG1189" s="17"/>
      <c r="KZH1189" s="17"/>
      <c r="KZI1189" s="17"/>
      <c r="KZJ1189" s="17"/>
      <c r="KZK1189" s="17"/>
      <c r="KZL1189" s="17"/>
      <c r="KZM1189" s="17"/>
      <c r="KZN1189" s="17"/>
      <c r="KZO1189" s="17"/>
      <c r="KZP1189" s="17"/>
      <c r="KZQ1189" s="17"/>
      <c r="KZR1189" s="17"/>
      <c r="KZS1189" s="17"/>
      <c r="KZT1189" s="17"/>
      <c r="KZU1189" s="17"/>
      <c r="KZV1189" s="17"/>
      <c r="KZW1189" s="17"/>
      <c r="KZX1189" s="17"/>
      <c r="KZY1189" s="17"/>
      <c r="KZZ1189" s="17"/>
      <c r="LAA1189" s="17"/>
      <c r="LAB1189" s="17"/>
      <c r="LAC1189" s="17"/>
      <c r="LAD1189" s="17"/>
      <c r="LAE1189" s="17"/>
      <c r="LAF1189" s="17"/>
      <c r="LAG1189" s="17"/>
      <c r="LAH1189" s="17"/>
      <c r="LAI1189" s="17"/>
      <c r="LAJ1189" s="17"/>
      <c r="LAK1189" s="17"/>
      <c r="LAL1189" s="17"/>
      <c r="LAM1189" s="17"/>
      <c r="LAN1189" s="17"/>
      <c r="LAO1189" s="17"/>
      <c r="LAP1189" s="17"/>
      <c r="LAQ1189" s="17"/>
      <c r="LAR1189" s="17"/>
      <c r="LAS1189" s="17"/>
      <c r="LAT1189" s="17"/>
      <c r="LAU1189" s="17"/>
      <c r="LAV1189" s="17"/>
      <c r="LAW1189" s="17"/>
      <c r="LAX1189" s="17"/>
      <c r="LAY1189" s="17"/>
      <c r="LAZ1189" s="17"/>
      <c r="LBA1189" s="17"/>
      <c r="LBB1189" s="17"/>
      <c r="LBC1189" s="17"/>
      <c r="LBD1189" s="17"/>
      <c r="LBE1189" s="17"/>
      <c r="LBF1189" s="17"/>
      <c r="LBG1189" s="17"/>
      <c r="LBH1189" s="17"/>
      <c r="LBI1189" s="17"/>
      <c r="LBJ1189" s="17"/>
      <c r="LBK1189" s="17"/>
      <c r="LBL1189" s="17"/>
      <c r="LBM1189" s="17"/>
      <c r="LBN1189" s="17"/>
      <c r="LBO1189" s="17"/>
      <c r="LBP1189" s="17"/>
      <c r="LBQ1189" s="17"/>
      <c r="LBR1189" s="17"/>
      <c r="LBS1189" s="17"/>
      <c r="LBT1189" s="17"/>
      <c r="LBU1189" s="17"/>
      <c r="LBV1189" s="17"/>
      <c r="LBW1189" s="17"/>
      <c r="LBX1189" s="17"/>
      <c r="LBY1189" s="17"/>
      <c r="LBZ1189" s="17"/>
      <c r="LCA1189" s="17"/>
      <c r="LCB1189" s="17"/>
      <c r="LCC1189" s="17"/>
      <c r="LCD1189" s="17"/>
      <c r="LCE1189" s="17"/>
      <c r="LCF1189" s="17"/>
      <c r="LCG1189" s="17"/>
      <c r="LCH1189" s="17"/>
      <c r="LCI1189" s="17"/>
      <c r="LCJ1189" s="17"/>
      <c r="LCK1189" s="17"/>
      <c r="LCL1189" s="17"/>
      <c r="LCM1189" s="17"/>
      <c r="LCN1189" s="17"/>
      <c r="LCO1189" s="17"/>
      <c r="LCP1189" s="17"/>
      <c r="LCQ1189" s="17"/>
      <c r="LCR1189" s="17"/>
      <c r="LCS1189" s="17"/>
      <c r="LCT1189" s="17"/>
      <c r="LCU1189" s="17"/>
      <c r="LCV1189" s="17"/>
      <c r="LCW1189" s="17"/>
      <c r="LCX1189" s="17"/>
      <c r="LCY1189" s="17"/>
      <c r="LCZ1189" s="17"/>
      <c r="LDA1189" s="17"/>
      <c r="LDB1189" s="17"/>
      <c r="LDC1189" s="17"/>
      <c r="LDD1189" s="17"/>
      <c r="LDE1189" s="17"/>
      <c r="LDF1189" s="17"/>
      <c r="LDG1189" s="17"/>
      <c r="LDH1189" s="17"/>
      <c r="LDI1189" s="17"/>
      <c r="LDJ1189" s="17"/>
      <c r="LDK1189" s="17"/>
      <c r="LDL1189" s="17"/>
      <c r="LDM1189" s="17"/>
      <c r="LDN1189" s="17"/>
      <c r="LDO1189" s="17"/>
      <c r="LDP1189" s="17"/>
      <c r="LDQ1189" s="17"/>
      <c r="LDR1189" s="17"/>
      <c r="LDS1189" s="17"/>
      <c r="LDT1189" s="17"/>
      <c r="LDU1189" s="17"/>
      <c r="LDV1189" s="17"/>
      <c r="LDW1189" s="17"/>
      <c r="LDX1189" s="17"/>
      <c r="LDY1189" s="17"/>
      <c r="LDZ1189" s="17"/>
      <c r="LEA1189" s="17"/>
      <c r="LEB1189" s="17"/>
      <c r="LEC1189" s="17"/>
      <c r="LED1189" s="17"/>
      <c r="LEE1189" s="17"/>
      <c r="LEF1189" s="17"/>
      <c r="LEG1189" s="17"/>
      <c r="LEH1189" s="17"/>
      <c r="LEI1189" s="17"/>
      <c r="LEJ1189" s="17"/>
      <c r="LEK1189" s="17"/>
      <c r="LEL1189" s="17"/>
      <c r="LEM1189" s="17"/>
      <c r="LEN1189" s="17"/>
      <c r="LEO1189" s="17"/>
      <c r="LEP1189" s="17"/>
      <c r="LEQ1189" s="17"/>
      <c r="LER1189" s="17"/>
      <c r="LES1189" s="17"/>
      <c r="LET1189" s="17"/>
      <c r="LEU1189" s="17"/>
      <c r="LEV1189" s="17"/>
      <c r="LEW1189" s="17"/>
      <c r="LEX1189" s="17"/>
      <c r="LEY1189" s="17"/>
      <c r="LEZ1189" s="17"/>
      <c r="LFA1189" s="17"/>
      <c r="LFB1189" s="17"/>
      <c r="LFC1189" s="17"/>
      <c r="LFD1189" s="17"/>
      <c r="LFE1189" s="17"/>
      <c r="LFF1189" s="17"/>
      <c r="LFG1189" s="17"/>
      <c r="LFH1189" s="17"/>
      <c r="LFI1189" s="17"/>
      <c r="LFJ1189" s="17"/>
      <c r="LFK1189" s="17"/>
      <c r="LFL1189" s="17"/>
      <c r="LFM1189" s="17"/>
      <c r="LFN1189" s="17"/>
      <c r="LFO1189" s="17"/>
      <c r="LFP1189" s="17"/>
      <c r="LFQ1189" s="17"/>
      <c r="LFR1189" s="17"/>
      <c r="LFS1189" s="17"/>
      <c r="LFT1189" s="17"/>
      <c r="LFU1189" s="17"/>
      <c r="LFV1189" s="17"/>
      <c r="LFW1189" s="17"/>
      <c r="LFX1189" s="17"/>
      <c r="LFY1189" s="17"/>
      <c r="LFZ1189" s="17"/>
      <c r="LGA1189" s="17"/>
      <c r="LGB1189" s="17"/>
      <c r="LGC1189" s="17"/>
      <c r="LGD1189" s="17"/>
      <c r="LGE1189" s="17"/>
      <c r="LGF1189" s="17"/>
      <c r="LGG1189" s="17"/>
      <c r="LGH1189" s="17"/>
      <c r="LGI1189" s="17"/>
      <c r="LGJ1189" s="17"/>
      <c r="LGK1189" s="17"/>
      <c r="LGL1189" s="17"/>
      <c r="LGM1189" s="17"/>
      <c r="LGN1189" s="17"/>
      <c r="LGO1189" s="17"/>
      <c r="LGP1189" s="17"/>
      <c r="LGQ1189" s="17"/>
      <c r="LGR1189" s="17"/>
      <c r="LGS1189" s="17"/>
      <c r="LGT1189" s="17"/>
      <c r="LGU1189" s="17"/>
      <c r="LGV1189" s="17"/>
      <c r="LGW1189" s="17"/>
      <c r="LGX1189" s="17"/>
      <c r="LGY1189" s="17"/>
      <c r="LGZ1189" s="17"/>
      <c r="LHA1189" s="17"/>
      <c r="LHB1189" s="17"/>
      <c r="LHC1189" s="17"/>
      <c r="LHD1189" s="17"/>
      <c r="LHE1189" s="17"/>
      <c r="LHF1189" s="17"/>
      <c r="LHG1189" s="17"/>
      <c r="LHH1189" s="17"/>
      <c r="LHI1189" s="17"/>
      <c r="LHJ1189" s="17"/>
      <c r="LHK1189" s="17"/>
      <c r="LHL1189" s="17"/>
      <c r="LHM1189" s="17"/>
      <c r="LHN1189" s="17"/>
      <c r="LHO1189" s="17"/>
      <c r="LHP1189" s="17"/>
      <c r="LHQ1189" s="17"/>
      <c r="LHR1189" s="17"/>
      <c r="LHS1189" s="17"/>
      <c r="LHT1189" s="17"/>
      <c r="LHU1189" s="17"/>
      <c r="LHV1189" s="17"/>
      <c r="LHW1189" s="17"/>
      <c r="LHX1189" s="17"/>
      <c r="LHY1189" s="17"/>
      <c r="LHZ1189" s="17"/>
      <c r="LIA1189" s="17"/>
      <c r="LIB1189" s="17"/>
      <c r="LIC1189" s="17"/>
      <c r="LID1189" s="17"/>
      <c r="LIE1189" s="17"/>
      <c r="LIF1189" s="17"/>
      <c r="LIG1189" s="17"/>
      <c r="LIH1189" s="17"/>
      <c r="LII1189" s="17"/>
      <c r="LIJ1189" s="17"/>
      <c r="LIK1189" s="17"/>
      <c r="LIL1189" s="17"/>
      <c r="LIM1189" s="17"/>
      <c r="LIN1189" s="17"/>
      <c r="LIO1189" s="17"/>
      <c r="LIP1189" s="17"/>
      <c r="LIQ1189" s="17"/>
      <c r="LIR1189" s="17"/>
      <c r="LIS1189" s="17"/>
      <c r="LIT1189" s="17"/>
      <c r="LIU1189" s="17"/>
      <c r="LIV1189" s="17"/>
      <c r="LIW1189" s="17"/>
      <c r="LIX1189" s="17"/>
      <c r="LIY1189" s="17"/>
      <c r="LIZ1189" s="17"/>
      <c r="LJA1189" s="17"/>
      <c r="LJB1189" s="17"/>
      <c r="LJC1189" s="17"/>
      <c r="LJD1189" s="17"/>
      <c r="LJE1189" s="17"/>
      <c r="LJF1189" s="17"/>
      <c r="LJG1189" s="17"/>
      <c r="LJH1189" s="17"/>
      <c r="LJI1189" s="17"/>
      <c r="LJJ1189" s="17"/>
      <c r="LJK1189" s="17"/>
      <c r="LJL1189" s="17"/>
      <c r="LJM1189" s="17"/>
      <c r="LJN1189" s="17"/>
      <c r="LJO1189" s="17"/>
      <c r="LJP1189" s="17"/>
      <c r="LJQ1189" s="17"/>
      <c r="LJR1189" s="17"/>
      <c r="LJS1189" s="17"/>
      <c r="LJT1189" s="17"/>
      <c r="LJU1189" s="17"/>
      <c r="LJV1189" s="17"/>
      <c r="LJW1189" s="17"/>
      <c r="LJX1189" s="17"/>
      <c r="LJY1189" s="17"/>
      <c r="LJZ1189" s="17"/>
      <c r="LKA1189" s="17"/>
      <c r="LKB1189" s="17"/>
      <c r="LKC1189" s="17"/>
      <c r="LKD1189" s="17"/>
      <c r="LKE1189" s="17"/>
      <c r="LKF1189" s="17"/>
      <c r="LKG1189" s="17"/>
      <c r="LKH1189" s="17"/>
      <c r="LKI1189" s="17"/>
      <c r="LKJ1189" s="17"/>
      <c r="LKK1189" s="17"/>
      <c r="LKL1189" s="17"/>
      <c r="LKM1189" s="17"/>
      <c r="LKN1189" s="17"/>
      <c r="LKO1189" s="17"/>
      <c r="LKP1189" s="17"/>
      <c r="LKQ1189" s="17"/>
      <c r="LKR1189" s="17"/>
      <c r="LKS1189" s="17"/>
      <c r="LKT1189" s="17"/>
      <c r="LKU1189" s="17"/>
      <c r="LKV1189" s="17"/>
      <c r="LKW1189" s="17"/>
      <c r="LKX1189" s="17"/>
      <c r="LKY1189" s="17"/>
      <c r="LKZ1189" s="17"/>
      <c r="LLA1189" s="17"/>
      <c r="LLB1189" s="17"/>
      <c r="LLC1189" s="17"/>
      <c r="LLD1189" s="17"/>
      <c r="LLE1189" s="17"/>
      <c r="LLF1189" s="17"/>
      <c r="LLG1189" s="17"/>
      <c r="LLH1189" s="17"/>
      <c r="LLI1189" s="17"/>
      <c r="LLJ1189" s="17"/>
      <c r="LLK1189" s="17"/>
      <c r="LLL1189" s="17"/>
      <c r="LLM1189" s="17"/>
      <c r="LLN1189" s="17"/>
      <c r="LLO1189" s="17"/>
      <c r="LLP1189" s="17"/>
      <c r="LLQ1189" s="17"/>
      <c r="LLR1189" s="17"/>
      <c r="LLS1189" s="17"/>
      <c r="LLT1189" s="17"/>
      <c r="LLU1189" s="17"/>
      <c r="LLV1189" s="17"/>
      <c r="LLW1189" s="17"/>
      <c r="LLX1189" s="17"/>
      <c r="LLY1189" s="17"/>
      <c r="LLZ1189" s="17"/>
      <c r="LMA1189" s="17"/>
      <c r="LMB1189" s="17"/>
      <c r="LMC1189" s="17"/>
      <c r="LMD1189" s="17"/>
      <c r="LME1189" s="17"/>
      <c r="LMF1189" s="17"/>
      <c r="LMG1189" s="17"/>
      <c r="LMH1189" s="17"/>
      <c r="LMI1189" s="17"/>
      <c r="LMJ1189" s="17"/>
      <c r="LMK1189" s="17"/>
      <c r="LML1189" s="17"/>
      <c r="LMM1189" s="17"/>
      <c r="LMN1189" s="17"/>
      <c r="LMO1189" s="17"/>
      <c r="LMP1189" s="17"/>
      <c r="LMQ1189" s="17"/>
      <c r="LMR1189" s="17"/>
      <c r="LMS1189" s="17"/>
      <c r="LMT1189" s="17"/>
      <c r="LMU1189" s="17"/>
      <c r="LMV1189" s="17"/>
      <c r="LMW1189" s="17"/>
      <c r="LMX1189" s="17"/>
      <c r="LMY1189" s="17"/>
      <c r="LMZ1189" s="17"/>
      <c r="LNA1189" s="17"/>
      <c r="LNB1189" s="17"/>
      <c r="LNC1189" s="17"/>
      <c r="LND1189" s="17"/>
      <c r="LNE1189" s="17"/>
      <c r="LNF1189" s="17"/>
      <c r="LNG1189" s="17"/>
      <c r="LNH1189" s="17"/>
      <c r="LNI1189" s="17"/>
      <c r="LNJ1189" s="17"/>
      <c r="LNK1189" s="17"/>
      <c r="LNL1189" s="17"/>
      <c r="LNM1189" s="17"/>
      <c r="LNN1189" s="17"/>
      <c r="LNO1189" s="17"/>
      <c r="LNP1189" s="17"/>
      <c r="LNQ1189" s="17"/>
      <c r="LNR1189" s="17"/>
      <c r="LNS1189" s="17"/>
      <c r="LNT1189" s="17"/>
      <c r="LNU1189" s="17"/>
      <c r="LNV1189" s="17"/>
      <c r="LNW1189" s="17"/>
      <c r="LNX1189" s="17"/>
      <c r="LNY1189" s="17"/>
      <c r="LNZ1189" s="17"/>
      <c r="LOA1189" s="17"/>
      <c r="LOB1189" s="17"/>
      <c r="LOC1189" s="17"/>
      <c r="LOD1189" s="17"/>
      <c r="LOE1189" s="17"/>
      <c r="LOF1189" s="17"/>
      <c r="LOG1189" s="17"/>
      <c r="LOH1189" s="17"/>
      <c r="LOI1189" s="17"/>
      <c r="LOJ1189" s="17"/>
      <c r="LOK1189" s="17"/>
      <c r="LOL1189" s="17"/>
      <c r="LOM1189" s="17"/>
      <c r="LON1189" s="17"/>
      <c r="LOO1189" s="17"/>
      <c r="LOP1189" s="17"/>
      <c r="LOQ1189" s="17"/>
      <c r="LOR1189" s="17"/>
      <c r="LOS1189" s="17"/>
      <c r="LOT1189" s="17"/>
      <c r="LOU1189" s="17"/>
      <c r="LOV1189" s="17"/>
      <c r="LOW1189" s="17"/>
      <c r="LOX1189" s="17"/>
      <c r="LOY1189" s="17"/>
      <c r="LOZ1189" s="17"/>
      <c r="LPA1189" s="17"/>
      <c r="LPB1189" s="17"/>
      <c r="LPC1189" s="17"/>
      <c r="LPD1189" s="17"/>
      <c r="LPE1189" s="17"/>
      <c r="LPF1189" s="17"/>
      <c r="LPG1189" s="17"/>
      <c r="LPH1189" s="17"/>
      <c r="LPI1189" s="17"/>
      <c r="LPJ1189" s="17"/>
      <c r="LPK1189" s="17"/>
      <c r="LPL1189" s="17"/>
      <c r="LPM1189" s="17"/>
      <c r="LPN1189" s="17"/>
      <c r="LPO1189" s="17"/>
      <c r="LPP1189" s="17"/>
      <c r="LPQ1189" s="17"/>
      <c r="LPR1189" s="17"/>
      <c r="LPS1189" s="17"/>
      <c r="LPT1189" s="17"/>
      <c r="LPU1189" s="17"/>
      <c r="LPV1189" s="17"/>
      <c r="LPW1189" s="17"/>
      <c r="LPX1189" s="17"/>
      <c r="LPY1189" s="17"/>
      <c r="LPZ1189" s="17"/>
      <c r="LQA1189" s="17"/>
      <c r="LQB1189" s="17"/>
      <c r="LQC1189" s="17"/>
      <c r="LQD1189" s="17"/>
      <c r="LQE1189" s="17"/>
      <c r="LQF1189" s="17"/>
      <c r="LQG1189" s="17"/>
      <c r="LQH1189" s="17"/>
      <c r="LQI1189" s="17"/>
      <c r="LQJ1189" s="17"/>
      <c r="LQK1189" s="17"/>
      <c r="LQL1189" s="17"/>
      <c r="LQM1189" s="17"/>
      <c r="LQN1189" s="17"/>
      <c r="LQO1189" s="17"/>
      <c r="LQP1189" s="17"/>
      <c r="LQQ1189" s="17"/>
      <c r="LQR1189" s="17"/>
      <c r="LQS1189" s="17"/>
      <c r="LQT1189" s="17"/>
      <c r="LQU1189" s="17"/>
      <c r="LQV1189" s="17"/>
      <c r="LQW1189" s="17"/>
      <c r="LQX1189" s="17"/>
      <c r="LQY1189" s="17"/>
      <c r="LQZ1189" s="17"/>
      <c r="LRA1189" s="17"/>
      <c r="LRB1189" s="17"/>
      <c r="LRC1189" s="17"/>
      <c r="LRD1189" s="17"/>
      <c r="LRE1189" s="17"/>
      <c r="LRF1189" s="17"/>
      <c r="LRG1189" s="17"/>
      <c r="LRH1189" s="17"/>
      <c r="LRI1189" s="17"/>
      <c r="LRJ1189" s="17"/>
      <c r="LRK1189" s="17"/>
      <c r="LRL1189" s="17"/>
      <c r="LRM1189" s="17"/>
      <c r="LRN1189" s="17"/>
      <c r="LRO1189" s="17"/>
      <c r="LRP1189" s="17"/>
      <c r="LRQ1189" s="17"/>
      <c r="LRR1189" s="17"/>
      <c r="LRS1189" s="17"/>
      <c r="LRT1189" s="17"/>
      <c r="LRU1189" s="17"/>
      <c r="LRV1189" s="17"/>
      <c r="LRW1189" s="17"/>
      <c r="LRX1189" s="17"/>
      <c r="LRY1189" s="17"/>
      <c r="LRZ1189" s="17"/>
      <c r="LSA1189" s="17"/>
      <c r="LSB1189" s="17"/>
      <c r="LSC1189" s="17"/>
      <c r="LSD1189" s="17"/>
      <c r="LSE1189" s="17"/>
      <c r="LSF1189" s="17"/>
      <c r="LSG1189" s="17"/>
      <c r="LSH1189" s="17"/>
      <c r="LSI1189" s="17"/>
      <c r="LSJ1189" s="17"/>
      <c r="LSK1189" s="17"/>
      <c r="LSL1189" s="17"/>
      <c r="LSM1189" s="17"/>
      <c r="LSN1189" s="17"/>
      <c r="LSO1189" s="17"/>
      <c r="LSP1189" s="17"/>
      <c r="LSQ1189" s="17"/>
      <c r="LSR1189" s="17"/>
      <c r="LSS1189" s="17"/>
      <c r="LST1189" s="17"/>
      <c r="LSU1189" s="17"/>
      <c r="LSV1189" s="17"/>
      <c r="LSW1189" s="17"/>
      <c r="LSX1189" s="17"/>
      <c r="LSY1189" s="17"/>
      <c r="LSZ1189" s="17"/>
      <c r="LTA1189" s="17"/>
      <c r="LTB1189" s="17"/>
      <c r="LTC1189" s="17"/>
      <c r="LTD1189" s="17"/>
      <c r="LTE1189" s="17"/>
      <c r="LTF1189" s="17"/>
      <c r="LTG1189" s="17"/>
      <c r="LTH1189" s="17"/>
      <c r="LTI1189" s="17"/>
      <c r="LTJ1189" s="17"/>
      <c r="LTK1189" s="17"/>
      <c r="LTL1189" s="17"/>
      <c r="LTM1189" s="17"/>
      <c r="LTN1189" s="17"/>
      <c r="LTO1189" s="17"/>
      <c r="LTP1189" s="17"/>
      <c r="LTQ1189" s="17"/>
      <c r="LTR1189" s="17"/>
      <c r="LTS1189" s="17"/>
      <c r="LTT1189" s="17"/>
      <c r="LTU1189" s="17"/>
      <c r="LTV1189" s="17"/>
      <c r="LTW1189" s="17"/>
      <c r="LTX1189" s="17"/>
      <c r="LTY1189" s="17"/>
      <c r="LTZ1189" s="17"/>
      <c r="LUA1189" s="17"/>
      <c r="LUB1189" s="17"/>
      <c r="LUC1189" s="17"/>
      <c r="LUD1189" s="17"/>
      <c r="LUE1189" s="17"/>
      <c r="LUF1189" s="17"/>
      <c r="LUG1189" s="17"/>
      <c r="LUH1189" s="17"/>
      <c r="LUI1189" s="17"/>
      <c r="LUJ1189" s="17"/>
      <c r="LUK1189" s="17"/>
      <c r="LUL1189" s="17"/>
      <c r="LUM1189" s="17"/>
      <c r="LUN1189" s="17"/>
      <c r="LUO1189" s="17"/>
      <c r="LUP1189" s="17"/>
      <c r="LUQ1189" s="17"/>
      <c r="LUR1189" s="17"/>
      <c r="LUS1189" s="17"/>
      <c r="LUT1189" s="17"/>
      <c r="LUU1189" s="17"/>
      <c r="LUV1189" s="17"/>
      <c r="LUW1189" s="17"/>
      <c r="LUX1189" s="17"/>
      <c r="LUY1189" s="17"/>
      <c r="LUZ1189" s="17"/>
      <c r="LVA1189" s="17"/>
      <c r="LVB1189" s="17"/>
      <c r="LVC1189" s="17"/>
      <c r="LVD1189" s="17"/>
      <c r="LVE1189" s="17"/>
      <c r="LVF1189" s="17"/>
      <c r="LVG1189" s="17"/>
      <c r="LVH1189" s="17"/>
      <c r="LVI1189" s="17"/>
      <c r="LVJ1189" s="17"/>
      <c r="LVK1189" s="17"/>
      <c r="LVL1189" s="17"/>
      <c r="LVM1189" s="17"/>
      <c r="LVN1189" s="17"/>
      <c r="LVO1189" s="17"/>
      <c r="LVP1189" s="17"/>
      <c r="LVQ1189" s="17"/>
      <c r="LVR1189" s="17"/>
      <c r="LVS1189" s="17"/>
      <c r="LVT1189" s="17"/>
      <c r="LVU1189" s="17"/>
      <c r="LVV1189" s="17"/>
      <c r="LVW1189" s="17"/>
      <c r="LVX1189" s="17"/>
      <c r="LVY1189" s="17"/>
      <c r="LVZ1189" s="17"/>
      <c r="LWA1189" s="17"/>
      <c r="LWB1189" s="17"/>
      <c r="LWC1189" s="17"/>
      <c r="LWD1189" s="17"/>
      <c r="LWE1189" s="17"/>
      <c r="LWF1189" s="17"/>
      <c r="LWG1189" s="17"/>
      <c r="LWH1189" s="17"/>
      <c r="LWI1189" s="17"/>
      <c r="LWJ1189" s="17"/>
      <c r="LWK1189" s="17"/>
      <c r="LWL1189" s="17"/>
      <c r="LWM1189" s="17"/>
      <c r="LWN1189" s="17"/>
      <c r="LWO1189" s="17"/>
      <c r="LWP1189" s="17"/>
      <c r="LWQ1189" s="17"/>
      <c r="LWR1189" s="17"/>
      <c r="LWS1189" s="17"/>
      <c r="LWT1189" s="17"/>
      <c r="LWU1189" s="17"/>
      <c r="LWV1189" s="17"/>
      <c r="LWW1189" s="17"/>
      <c r="LWX1189" s="17"/>
      <c r="LWY1189" s="17"/>
      <c r="LWZ1189" s="17"/>
      <c r="LXA1189" s="17"/>
      <c r="LXB1189" s="17"/>
      <c r="LXC1189" s="17"/>
      <c r="LXD1189" s="17"/>
      <c r="LXE1189" s="17"/>
      <c r="LXF1189" s="17"/>
      <c r="LXG1189" s="17"/>
      <c r="LXH1189" s="17"/>
      <c r="LXI1189" s="17"/>
      <c r="LXJ1189" s="17"/>
      <c r="LXK1189" s="17"/>
      <c r="LXL1189" s="17"/>
      <c r="LXM1189" s="17"/>
      <c r="LXN1189" s="17"/>
      <c r="LXO1189" s="17"/>
      <c r="LXP1189" s="17"/>
      <c r="LXQ1189" s="17"/>
      <c r="LXR1189" s="17"/>
      <c r="LXS1189" s="17"/>
      <c r="LXT1189" s="17"/>
      <c r="LXU1189" s="17"/>
      <c r="LXV1189" s="17"/>
      <c r="LXW1189" s="17"/>
      <c r="LXX1189" s="17"/>
      <c r="LXY1189" s="17"/>
      <c r="LXZ1189" s="17"/>
      <c r="LYA1189" s="17"/>
      <c r="LYB1189" s="17"/>
      <c r="LYC1189" s="17"/>
      <c r="LYD1189" s="17"/>
      <c r="LYE1189" s="17"/>
      <c r="LYF1189" s="17"/>
      <c r="LYG1189" s="17"/>
      <c r="LYH1189" s="17"/>
      <c r="LYI1189" s="17"/>
      <c r="LYJ1189" s="17"/>
      <c r="LYK1189" s="17"/>
      <c r="LYL1189" s="17"/>
      <c r="LYM1189" s="17"/>
      <c r="LYN1189" s="17"/>
      <c r="LYO1189" s="17"/>
      <c r="LYP1189" s="17"/>
      <c r="LYQ1189" s="17"/>
      <c r="LYR1189" s="17"/>
      <c r="LYS1189" s="17"/>
      <c r="LYT1189" s="17"/>
      <c r="LYU1189" s="17"/>
      <c r="LYV1189" s="17"/>
      <c r="LYW1189" s="17"/>
      <c r="LYX1189" s="17"/>
      <c r="LYY1189" s="17"/>
      <c r="LYZ1189" s="17"/>
      <c r="LZA1189" s="17"/>
      <c r="LZB1189" s="17"/>
      <c r="LZC1189" s="17"/>
      <c r="LZD1189" s="17"/>
      <c r="LZE1189" s="17"/>
      <c r="LZF1189" s="17"/>
      <c r="LZG1189" s="17"/>
      <c r="LZH1189" s="17"/>
      <c r="LZI1189" s="17"/>
      <c r="LZJ1189" s="17"/>
      <c r="LZK1189" s="17"/>
      <c r="LZL1189" s="17"/>
      <c r="LZM1189" s="17"/>
      <c r="LZN1189" s="17"/>
      <c r="LZO1189" s="17"/>
      <c r="LZP1189" s="17"/>
      <c r="LZQ1189" s="17"/>
      <c r="LZR1189" s="17"/>
      <c r="LZS1189" s="17"/>
      <c r="LZT1189" s="17"/>
      <c r="LZU1189" s="17"/>
      <c r="LZV1189" s="17"/>
      <c r="LZW1189" s="17"/>
      <c r="LZX1189" s="17"/>
      <c r="LZY1189" s="17"/>
      <c r="LZZ1189" s="17"/>
      <c r="MAA1189" s="17"/>
      <c r="MAB1189" s="17"/>
      <c r="MAC1189" s="17"/>
      <c r="MAD1189" s="17"/>
      <c r="MAE1189" s="17"/>
      <c r="MAF1189" s="17"/>
      <c r="MAG1189" s="17"/>
      <c r="MAH1189" s="17"/>
      <c r="MAI1189" s="17"/>
      <c r="MAJ1189" s="17"/>
      <c r="MAK1189" s="17"/>
      <c r="MAL1189" s="17"/>
      <c r="MAM1189" s="17"/>
      <c r="MAN1189" s="17"/>
      <c r="MAO1189" s="17"/>
      <c r="MAP1189" s="17"/>
      <c r="MAQ1189" s="17"/>
      <c r="MAR1189" s="17"/>
      <c r="MAS1189" s="17"/>
      <c r="MAT1189" s="17"/>
      <c r="MAU1189" s="17"/>
      <c r="MAV1189" s="17"/>
      <c r="MAW1189" s="17"/>
      <c r="MAX1189" s="17"/>
      <c r="MAY1189" s="17"/>
      <c r="MAZ1189" s="17"/>
      <c r="MBA1189" s="17"/>
      <c r="MBB1189" s="17"/>
      <c r="MBC1189" s="17"/>
      <c r="MBD1189" s="17"/>
      <c r="MBE1189" s="17"/>
      <c r="MBF1189" s="17"/>
      <c r="MBG1189" s="17"/>
      <c r="MBH1189" s="17"/>
      <c r="MBI1189" s="17"/>
      <c r="MBJ1189" s="17"/>
      <c r="MBK1189" s="17"/>
      <c r="MBL1189" s="17"/>
      <c r="MBM1189" s="17"/>
      <c r="MBN1189" s="17"/>
      <c r="MBO1189" s="17"/>
      <c r="MBP1189" s="17"/>
      <c r="MBQ1189" s="17"/>
      <c r="MBR1189" s="17"/>
      <c r="MBS1189" s="17"/>
      <c r="MBT1189" s="17"/>
      <c r="MBU1189" s="17"/>
      <c r="MBV1189" s="17"/>
      <c r="MBW1189" s="17"/>
      <c r="MBX1189" s="17"/>
      <c r="MBY1189" s="17"/>
      <c r="MBZ1189" s="17"/>
      <c r="MCA1189" s="17"/>
      <c r="MCB1189" s="17"/>
      <c r="MCC1189" s="17"/>
      <c r="MCD1189" s="17"/>
      <c r="MCE1189" s="17"/>
      <c r="MCF1189" s="17"/>
      <c r="MCG1189" s="17"/>
      <c r="MCH1189" s="17"/>
      <c r="MCI1189" s="17"/>
      <c r="MCJ1189" s="17"/>
      <c r="MCK1189" s="17"/>
      <c r="MCL1189" s="17"/>
      <c r="MCM1189" s="17"/>
      <c r="MCN1189" s="17"/>
      <c r="MCO1189" s="17"/>
      <c r="MCP1189" s="17"/>
      <c r="MCQ1189" s="17"/>
      <c r="MCR1189" s="17"/>
      <c r="MCS1189" s="17"/>
      <c r="MCT1189" s="17"/>
      <c r="MCU1189" s="17"/>
      <c r="MCV1189" s="17"/>
      <c r="MCW1189" s="17"/>
      <c r="MCX1189" s="17"/>
      <c r="MCY1189" s="17"/>
      <c r="MCZ1189" s="17"/>
      <c r="MDA1189" s="17"/>
      <c r="MDB1189" s="17"/>
      <c r="MDC1189" s="17"/>
      <c r="MDD1189" s="17"/>
      <c r="MDE1189" s="17"/>
      <c r="MDF1189" s="17"/>
      <c r="MDG1189" s="17"/>
      <c r="MDH1189" s="17"/>
      <c r="MDI1189" s="17"/>
      <c r="MDJ1189" s="17"/>
      <c r="MDK1189" s="17"/>
      <c r="MDL1189" s="17"/>
      <c r="MDM1189" s="17"/>
      <c r="MDN1189" s="17"/>
      <c r="MDO1189" s="17"/>
      <c r="MDP1189" s="17"/>
      <c r="MDQ1189" s="17"/>
      <c r="MDR1189" s="17"/>
      <c r="MDS1189" s="17"/>
      <c r="MDT1189" s="17"/>
      <c r="MDU1189" s="17"/>
      <c r="MDV1189" s="17"/>
      <c r="MDW1189" s="17"/>
      <c r="MDX1189" s="17"/>
      <c r="MDY1189" s="17"/>
      <c r="MDZ1189" s="17"/>
      <c r="MEA1189" s="17"/>
      <c r="MEB1189" s="17"/>
      <c r="MEC1189" s="17"/>
      <c r="MED1189" s="17"/>
      <c r="MEE1189" s="17"/>
      <c r="MEF1189" s="17"/>
      <c r="MEG1189" s="17"/>
      <c r="MEH1189" s="17"/>
      <c r="MEI1189" s="17"/>
      <c r="MEJ1189" s="17"/>
      <c r="MEK1189" s="17"/>
      <c r="MEL1189" s="17"/>
      <c r="MEM1189" s="17"/>
      <c r="MEN1189" s="17"/>
      <c r="MEO1189" s="17"/>
      <c r="MEP1189" s="17"/>
      <c r="MEQ1189" s="17"/>
      <c r="MER1189" s="17"/>
      <c r="MES1189" s="17"/>
      <c r="MET1189" s="17"/>
      <c r="MEU1189" s="17"/>
      <c r="MEV1189" s="17"/>
      <c r="MEW1189" s="17"/>
      <c r="MEX1189" s="17"/>
      <c r="MEY1189" s="17"/>
      <c r="MEZ1189" s="17"/>
      <c r="MFA1189" s="17"/>
      <c r="MFB1189" s="17"/>
      <c r="MFC1189" s="17"/>
      <c r="MFD1189" s="17"/>
      <c r="MFE1189" s="17"/>
      <c r="MFF1189" s="17"/>
      <c r="MFG1189" s="17"/>
      <c r="MFH1189" s="17"/>
      <c r="MFI1189" s="17"/>
      <c r="MFJ1189" s="17"/>
      <c r="MFK1189" s="17"/>
      <c r="MFL1189" s="17"/>
      <c r="MFM1189" s="17"/>
      <c r="MFN1189" s="17"/>
      <c r="MFO1189" s="17"/>
      <c r="MFP1189" s="17"/>
      <c r="MFQ1189" s="17"/>
      <c r="MFR1189" s="17"/>
      <c r="MFS1189" s="17"/>
      <c r="MFT1189" s="17"/>
      <c r="MFU1189" s="17"/>
      <c r="MFV1189" s="17"/>
      <c r="MFW1189" s="17"/>
      <c r="MFX1189" s="17"/>
      <c r="MFY1189" s="17"/>
      <c r="MFZ1189" s="17"/>
      <c r="MGA1189" s="17"/>
      <c r="MGB1189" s="17"/>
      <c r="MGC1189" s="17"/>
      <c r="MGD1189" s="17"/>
      <c r="MGE1189" s="17"/>
      <c r="MGF1189" s="17"/>
      <c r="MGG1189" s="17"/>
      <c r="MGH1189" s="17"/>
      <c r="MGI1189" s="17"/>
      <c r="MGJ1189" s="17"/>
      <c r="MGK1189" s="17"/>
      <c r="MGL1189" s="17"/>
      <c r="MGM1189" s="17"/>
      <c r="MGN1189" s="17"/>
      <c r="MGO1189" s="17"/>
      <c r="MGP1189" s="17"/>
      <c r="MGQ1189" s="17"/>
      <c r="MGR1189" s="17"/>
      <c r="MGS1189" s="17"/>
      <c r="MGT1189" s="17"/>
      <c r="MGU1189" s="17"/>
      <c r="MGV1189" s="17"/>
      <c r="MGW1189" s="17"/>
      <c r="MGX1189" s="17"/>
      <c r="MGY1189" s="17"/>
      <c r="MGZ1189" s="17"/>
      <c r="MHA1189" s="17"/>
      <c r="MHB1189" s="17"/>
      <c r="MHC1189" s="17"/>
      <c r="MHD1189" s="17"/>
      <c r="MHE1189" s="17"/>
      <c r="MHF1189" s="17"/>
      <c r="MHG1189" s="17"/>
      <c r="MHH1189" s="17"/>
      <c r="MHI1189" s="17"/>
      <c r="MHJ1189" s="17"/>
      <c r="MHK1189" s="17"/>
      <c r="MHL1189" s="17"/>
      <c r="MHM1189" s="17"/>
      <c r="MHN1189" s="17"/>
      <c r="MHO1189" s="17"/>
      <c r="MHP1189" s="17"/>
      <c r="MHQ1189" s="17"/>
      <c r="MHR1189" s="17"/>
      <c r="MHS1189" s="17"/>
      <c r="MHT1189" s="17"/>
      <c r="MHU1189" s="17"/>
      <c r="MHV1189" s="17"/>
      <c r="MHW1189" s="17"/>
      <c r="MHX1189" s="17"/>
      <c r="MHY1189" s="17"/>
      <c r="MHZ1189" s="17"/>
      <c r="MIA1189" s="17"/>
      <c r="MIB1189" s="17"/>
      <c r="MIC1189" s="17"/>
      <c r="MID1189" s="17"/>
      <c r="MIE1189" s="17"/>
      <c r="MIF1189" s="17"/>
      <c r="MIG1189" s="17"/>
      <c r="MIH1189" s="17"/>
      <c r="MII1189" s="17"/>
      <c r="MIJ1189" s="17"/>
      <c r="MIK1189" s="17"/>
      <c r="MIL1189" s="17"/>
      <c r="MIM1189" s="17"/>
      <c r="MIN1189" s="17"/>
      <c r="MIO1189" s="17"/>
      <c r="MIP1189" s="17"/>
      <c r="MIQ1189" s="17"/>
      <c r="MIR1189" s="17"/>
      <c r="MIS1189" s="17"/>
      <c r="MIT1189" s="17"/>
      <c r="MIU1189" s="17"/>
      <c r="MIV1189" s="17"/>
      <c r="MIW1189" s="17"/>
      <c r="MIX1189" s="17"/>
      <c r="MIY1189" s="17"/>
      <c r="MIZ1189" s="17"/>
      <c r="MJA1189" s="17"/>
      <c r="MJB1189" s="17"/>
      <c r="MJC1189" s="17"/>
      <c r="MJD1189" s="17"/>
      <c r="MJE1189" s="17"/>
      <c r="MJF1189" s="17"/>
      <c r="MJG1189" s="17"/>
      <c r="MJH1189" s="17"/>
      <c r="MJI1189" s="17"/>
      <c r="MJJ1189" s="17"/>
      <c r="MJK1189" s="17"/>
      <c r="MJL1189" s="17"/>
      <c r="MJM1189" s="17"/>
      <c r="MJN1189" s="17"/>
      <c r="MJO1189" s="17"/>
      <c r="MJP1189" s="17"/>
      <c r="MJQ1189" s="17"/>
      <c r="MJR1189" s="17"/>
      <c r="MJS1189" s="17"/>
      <c r="MJT1189" s="17"/>
      <c r="MJU1189" s="17"/>
      <c r="MJV1189" s="17"/>
      <c r="MJW1189" s="17"/>
      <c r="MJX1189" s="17"/>
      <c r="MJY1189" s="17"/>
      <c r="MJZ1189" s="17"/>
      <c r="MKA1189" s="17"/>
      <c r="MKB1189" s="17"/>
      <c r="MKC1189" s="17"/>
      <c r="MKD1189" s="17"/>
      <c r="MKE1189" s="17"/>
      <c r="MKF1189" s="17"/>
      <c r="MKG1189" s="17"/>
      <c r="MKH1189" s="17"/>
      <c r="MKI1189" s="17"/>
      <c r="MKJ1189" s="17"/>
      <c r="MKK1189" s="17"/>
      <c r="MKL1189" s="17"/>
      <c r="MKM1189" s="17"/>
      <c r="MKN1189" s="17"/>
      <c r="MKO1189" s="17"/>
      <c r="MKP1189" s="17"/>
      <c r="MKQ1189" s="17"/>
      <c r="MKR1189" s="17"/>
      <c r="MKS1189" s="17"/>
      <c r="MKT1189" s="17"/>
      <c r="MKU1189" s="17"/>
      <c r="MKV1189" s="17"/>
      <c r="MKW1189" s="17"/>
      <c r="MKX1189" s="17"/>
      <c r="MKY1189" s="17"/>
      <c r="MKZ1189" s="17"/>
      <c r="MLA1189" s="17"/>
      <c r="MLB1189" s="17"/>
      <c r="MLC1189" s="17"/>
      <c r="MLD1189" s="17"/>
      <c r="MLE1189" s="17"/>
      <c r="MLF1189" s="17"/>
      <c r="MLG1189" s="17"/>
      <c r="MLH1189" s="17"/>
      <c r="MLI1189" s="17"/>
      <c r="MLJ1189" s="17"/>
      <c r="MLK1189" s="17"/>
      <c r="MLL1189" s="17"/>
      <c r="MLM1189" s="17"/>
      <c r="MLN1189" s="17"/>
      <c r="MLO1189" s="17"/>
      <c r="MLP1189" s="17"/>
      <c r="MLQ1189" s="17"/>
      <c r="MLR1189" s="17"/>
      <c r="MLS1189" s="17"/>
      <c r="MLT1189" s="17"/>
      <c r="MLU1189" s="17"/>
      <c r="MLV1189" s="17"/>
      <c r="MLW1189" s="17"/>
      <c r="MLX1189" s="17"/>
      <c r="MLY1189" s="17"/>
      <c r="MLZ1189" s="17"/>
      <c r="MMA1189" s="17"/>
      <c r="MMB1189" s="17"/>
      <c r="MMC1189" s="17"/>
      <c r="MMD1189" s="17"/>
      <c r="MME1189" s="17"/>
      <c r="MMF1189" s="17"/>
      <c r="MMG1189" s="17"/>
      <c r="MMH1189" s="17"/>
      <c r="MMI1189" s="17"/>
      <c r="MMJ1189" s="17"/>
      <c r="MMK1189" s="17"/>
      <c r="MML1189" s="17"/>
      <c r="MMM1189" s="17"/>
      <c r="MMN1189" s="17"/>
      <c r="MMO1189" s="17"/>
      <c r="MMP1189" s="17"/>
      <c r="MMQ1189" s="17"/>
      <c r="MMR1189" s="17"/>
      <c r="MMS1189" s="17"/>
      <c r="MMT1189" s="17"/>
      <c r="MMU1189" s="17"/>
      <c r="MMV1189" s="17"/>
      <c r="MMW1189" s="17"/>
      <c r="MMX1189" s="17"/>
      <c r="MMY1189" s="17"/>
      <c r="MMZ1189" s="17"/>
      <c r="MNA1189" s="17"/>
      <c r="MNB1189" s="17"/>
      <c r="MNC1189" s="17"/>
      <c r="MND1189" s="17"/>
      <c r="MNE1189" s="17"/>
      <c r="MNF1189" s="17"/>
      <c r="MNG1189" s="17"/>
      <c r="MNH1189" s="17"/>
      <c r="MNI1189" s="17"/>
      <c r="MNJ1189" s="17"/>
      <c r="MNK1189" s="17"/>
      <c r="MNL1189" s="17"/>
      <c r="MNM1189" s="17"/>
      <c r="MNN1189" s="17"/>
      <c r="MNO1189" s="17"/>
      <c r="MNP1189" s="17"/>
      <c r="MNQ1189" s="17"/>
      <c r="MNR1189" s="17"/>
      <c r="MNS1189" s="17"/>
      <c r="MNT1189" s="17"/>
      <c r="MNU1189" s="17"/>
      <c r="MNV1189" s="17"/>
      <c r="MNW1189" s="17"/>
      <c r="MNX1189" s="17"/>
      <c r="MNY1189" s="17"/>
      <c r="MNZ1189" s="17"/>
      <c r="MOA1189" s="17"/>
      <c r="MOB1189" s="17"/>
      <c r="MOC1189" s="17"/>
      <c r="MOD1189" s="17"/>
      <c r="MOE1189" s="17"/>
      <c r="MOF1189" s="17"/>
      <c r="MOG1189" s="17"/>
      <c r="MOH1189" s="17"/>
      <c r="MOI1189" s="17"/>
      <c r="MOJ1189" s="17"/>
      <c r="MOK1189" s="17"/>
      <c r="MOL1189" s="17"/>
      <c r="MOM1189" s="17"/>
      <c r="MON1189" s="17"/>
      <c r="MOO1189" s="17"/>
      <c r="MOP1189" s="17"/>
      <c r="MOQ1189" s="17"/>
      <c r="MOR1189" s="17"/>
      <c r="MOS1189" s="17"/>
      <c r="MOT1189" s="17"/>
      <c r="MOU1189" s="17"/>
      <c r="MOV1189" s="17"/>
      <c r="MOW1189" s="17"/>
      <c r="MOX1189" s="17"/>
      <c r="MOY1189" s="17"/>
      <c r="MOZ1189" s="17"/>
      <c r="MPA1189" s="17"/>
      <c r="MPB1189" s="17"/>
      <c r="MPC1189" s="17"/>
      <c r="MPD1189" s="17"/>
      <c r="MPE1189" s="17"/>
      <c r="MPF1189" s="17"/>
      <c r="MPG1189" s="17"/>
      <c r="MPH1189" s="17"/>
      <c r="MPI1189" s="17"/>
      <c r="MPJ1189" s="17"/>
      <c r="MPK1189" s="17"/>
      <c r="MPL1189" s="17"/>
      <c r="MPM1189" s="17"/>
      <c r="MPN1189" s="17"/>
      <c r="MPO1189" s="17"/>
      <c r="MPP1189" s="17"/>
      <c r="MPQ1189" s="17"/>
      <c r="MPR1189" s="17"/>
      <c r="MPS1189" s="17"/>
      <c r="MPT1189" s="17"/>
      <c r="MPU1189" s="17"/>
      <c r="MPV1189" s="17"/>
      <c r="MPW1189" s="17"/>
      <c r="MPX1189" s="17"/>
      <c r="MPY1189" s="17"/>
      <c r="MPZ1189" s="17"/>
      <c r="MQA1189" s="17"/>
      <c r="MQB1189" s="17"/>
      <c r="MQC1189" s="17"/>
      <c r="MQD1189" s="17"/>
      <c r="MQE1189" s="17"/>
      <c r="MQF1189" s="17"/>
      <c r="MQG1189" s="17"/>
      <c r="MQH1189" s="17"/>
      <c r="MQI1189" s="17"/>
      <c r="MQJ1189" s="17"/>
      <c r="MQK1189" s="17"/>
      <c r="MQL1189" s="17"/>
      <c r="MQM1189" s="17"/>
      <c r="MQN1189" s="17"/>
      <c r="MQO1189" s="17"/>
      <c r="MQP1189" s="17"/>
      <c r="MQQ1189" s="17"/>
      <c r="MQR1189" s="17"/>
      <c r="MQS1189" s="17"/>
      <c r="MQT1189" s="17"/>
      <c r="MQU1189" s="17"/>
      <c r="MQV1189" s="17"/>
      <c r="MQW1189" s="17"/>
      <c r="MQX1189" s="17"/>
      <c r="MQY1189" s="17"/>
      <c r="MQZ1189" s="17"/>
      <c r="MRA1189" s="17"/>
      <c r="MRB1189" s="17"/>
      <c r="MRC1189" s="17"/>
      <c r="MRD1189" s="17"/>
      <c r="MRE1189" s="17"/>
      <c r="MRF1189" s="17"/>
      <c r="MRG1189" s="17"/>
      <c r="MRH1189" s="17"/>
      <c r="MRI1189" s="17"/>
      <c r="MRJ1189" s="17"/>
      <c r="MRK1189" s="17"/>
      <c r="MRL1189" s="17"/>
      <c r="MRM1189" s="17"/>
      <c r="MRN1189" s="17"/>
      <c r="MRO1189" s="17"/>
      <c r="MRP1189" s="17"/>
      <c r="MRQ1189" s="17"/>
      <c r="MRR1189" s="17"/>
      <c r="MRS1189" s="17"/>
      <c r="MRT1189" s="17"/>
      <c r="MRU1189" s="17"/>
      <c r="MRV1189" s="17"/>
      <c r="MRW1189" s="17"/>
      <c r="MRX1189" s="17"/>
      <c r="MRY1189" s="17"/>
      <c r="MRZ1189" s="17"/>
      <c r="MSA1189" s="17"/>
      <c r="MSB1189" s="17"/>
      <c r="MSC1189" s="17"/>
      <c r="MSD1189" s="17"/>
      <c r="MSE1189" s="17"/>
      <c r="MSF1189" s="17"/>
      <c r="MSG1189" s="17"/>
      <c r="MSH1189" s="17"/>
      <c r="MSI1189" s="17"/>
      <c r="MSJ1189" s="17"/>
      <c r="MSK1189" s="17"/>
      <c r="MSL1189" s="17"/>
      <c r="MSM1189" s="17"/>
      <c r="MSN1189" s="17"/>
      <c r="MSO1189" s="17"/>
      <c r="MSP1189" s="17"/>
      <c r="MSQ1189" s="17"/>
      <c r="MSR1189" s="17"/>
      <c r="MSS1189" s="17"/>
      <c r="MST1189" s="17"/>
      <c r="MSU1189" s="17"/>
      <c r="MSV1189" s="17"/>
      <c r="MSW1189" s="17"/>
      <c r="MSX1189" s="17"/>
      <c r="MSY1189" s="17"/>
      <c r="MSZ1189" s="17"/>
      <c r="MTA1189" s="17"/>
      <c r="MTB1189" s="17"/>
      <c r="MTC1189" s="17"/>
      <c r="MTD1189" s="17"/>
      <c r="MTE1189" s="17"/>
      <c r="MTF1189" s="17"/>
      <c r="MTG1189" s="17"/>
      <c r="MTH1189" s="17"/>
      <c r="MTI1189" s="17"/>
      <c r="MTJ1189" s="17"/>
      <c r="MTK1189" s="17"/>
      <c r="MTL1189" s="17"/>
      <c r="MTM1189" s="17"/>
      <c r="MTN1189" s="17"/>
      <c r="MTO1189" s="17"/>
      <c r="MTP1189" s="17"/>
      <c r="MTQ1189" s="17"/>
      <c r="MTR1189" s="17"/>
      <c r="MTS1189" s="17"/>
      <c r="MTT1189" s="17"/>
      <c r="MTU1189" s="17"/>
      <c r="MTV1189" s="17"/>
      <c r="MTW1189" s="17"/>
      <c r="MTX1189" s="17"/>
      <c r="MTY1189" s="17"/>
      <c r="MTZ1189" s="17"/>
      <c r="MUA1189" s="17"/>
      <c r="MUB1189" s="17"/>
      <c r="MUC1189" s="17"/>
      <c r="MUD1189" s="17"/>
      <c r="MUE1189" s="17"/>
      <c r="MUF1189" s="17"/>
      <c r="MUG1189" s="17"/>
      <c r="MUH1189" s="17"/>
      <c r="MUI1189" s="17"/>
      <c r="MUJ1189" s="17"/>
      <c r="MUK1189" s="17"/>
      <c r="MUL1189" s="17"/>
      <c r="MUM1189" s="17"/>
      <c r="MUN1189" s="17"/>
      <c r="MUO1189" s="17"/>
      <c r="MUP1189" s="17"/>
      <c r="MUQ1189" s="17"/>
      <c r="MUR1189" s="17"/>
      <c r="MUS1189" s="17"/>
      <c r="MUT1189" s="17"/>
      <c r="MUU1189" s="17"/>
      <c r="MUV1189" s="17"/>
      <c r="MUW1189" s="17"/>
      <c r="MUX1189" s="17"/>
      <c r="MUY1189" s="17"/>
      <c r="MUZ1189" s="17"/>
      <c r="MVA1189" s="17"/>
      <c r="MVB1189" s="17"/>
      <c r="MVC1189" s="17"/>
      <c r="MVD1189" s="17"/>
      <c r="MVE1189" s="17"/>
      <c r="MVF1189" s="17"/>
      <c r="MVG1189" s="17"/>
      <c r="MVH1189" s="17"/>
      <c r="MVI1189" s="17"/>
      <c r="MVJ1189" s="17"/>
      <c r="MVK1189" s="17"/>
      <c r="MVL1189" s="17"/>
      <c r="MVM1189" s="17"/>
      <c r="MVN1189" s="17"/>
      <c r="MVO1189" s="17"/>
      <c r="MVP1189" s="17"/>
      <c r="MVQ1189" s="17"/>
      <c r="MVR1189" s="17"/>
      <c r="MVS1189" s="17"/>
      <c r="MVT1189" s="17"/>
      <c r="MVU1189" s="17"/>
      <c r="MVV1189" s="17"/>
      <c r="MVW1189" s="17"/>
      <c r="MVX1189" s="17"/>
      <c r="MVY1189" s="17"/>
      <c r="MVZ1189" s="17"/>
      <c r="MWA1189" s="17"/>
      <c r="MWB1189" s="17"/>
      <c r="MWC1189" s="17"/>
      <c r="MWD1189" s="17"/>
      <c r="MWE1189" s="17"/>
      <c r="MWF1189" s="17"/>
      <c r="MWG1189" s="17"/>
      <c r="MWH1189" s="17"/>
      <c r="MWI1189" s="17"/>
      <c r="MWJ1189" s="17"/>
      <c r="MWK1189" s="17"/>
      <c r="MWL1189" s="17"/>
      <c r="MWM1189" s="17"/>
      <c r="MWN1189" s="17"/>
      <c r="MWO1189" s="17"/>
      <c r="MWP1189" s="17"/>
      <c r="MWQ1189" s="17"/>
      <c r="MWR1189" s="17"/>
      <c r="MWS1189" s="17"/>
      <c r="MWT1189" s="17"/>
      <c r="MWU1189" s="17"/>
      <c r="MWV1189" s="17"/>
      <c r="MWW1189" s="17"/>
      <c r="MWX1189" s="17"/>
      <c r="MWY1189" s="17"/>
      <c r="MWZ1189" s="17"/>
      <c r="MXA1189" s="17"/>
      <c r="MXB1189" s="17"/>
      <c r="MXC1189" s="17"/>
      <c r="MXD1189" s="17"/>
      <c r="MXE1189" s="17"/>
      <c r="MXF1189" s="17"/>
      <c r="MXG1189" s="17"/>
      <c r="MXH1189" s="17"/>
      <c r="MXI1189" s="17"/>
      <c r="MXJ1189" s="17"/>
      <c r="MXK1189" s="17"/>
      <c r="MXL1189" s="17"/>
      <c r="MXM1189" s="17"/>
      <c r="MXN1189" s="17"/>
      <c r="MXO1189" s="17"/>
      <c r="MXP1189" s="17"/>
      <c r="MXQ1189" s="17"/>
      <c r="MXR1189" s="17"/>
      <c r="MXS1189" s="17"/>
      <c r="MXT1189" s="17"/>
      <c r="MXU1189" s="17"/>
      <c r="MXV1189" s="17"/>
      <c r="MXW1189" s="17"/>
      <c r="MXX1189" s="17"/>
      <c r="MXY1189" s="17"/>
      <c r="MXZ1189" s="17"/>
      <c r="MYA1189" s="17"/>
      <c r="MYB1189" s="17"/>
      <c r="MYC1189" s="17"/>
      <c r="MYD1189" s="17"/>
      <c r="MYE1189" s="17"/>
      <c r="MYF1189" s="17"/>
      <c r="MYG1189" s="17"/>
      <c r="MYH1189" s="17"/>
      <c r="MYI1189" s="17"/>
      <c r="MYJ1189" s="17"/>
      <c r="MYK1189" s="17"/>
      <c r="MYL1189" s="17"/>
      <c r="MYM1189" s="17"/>
      <c r="MYN1189" s="17"/>
      <c r="MYO1189" s="17"/>
      <c r="MYP1189" s="17"/>
      <c r="MYQ1189" s="17"/>
      <c r="MYR1189" s="17"/>
      <c r="MYS1189" s="17"/>
      <c r="MYT1189" s="17"/>
      <c r="MYU1189" s="17"/>
      <c r="MYV1189" s="17"/>
      <c r="MYW1189" s="17"/>
      <c r="MYX1189" s="17"/>
      <c r="MYY1189" s="17"/>
      <c r="MYZ1189" s="17"/>
      <c r="MZA1189" s="17"/>
      <c r="MZB1189" s="17"/>
      <c r="MZC1189" s="17"/>
      <c r="MZD1189" s="17"/>
      <c r="MZE1189" s="17"/>
      <c r="MZF1189" s="17"/>
      <c r="MZG1189" s="17"/>
      <c r="MZH1189" s="17"/>
      <c r="MZI1189" s="17"/>
      <c r="MZJ1189" s="17"/>
      <c r="MZK1189" s="17"/>
      <c r="MZL1189" s="17"/>
      <c r="MZM1189" s="17"/>
      <c r="MZN1189" s="17"/>
      <c r="MZO1189" s="17"/>
      <c r="MZP1189" s="17"/>
      <c r="MZQ1189" s="17"/>
      <c r="MZR1189" s="17"/>
      <c r="MZS1189" s="17"/>
      <c r="MZT1189" s="17"/>
      <c r="MZU1189" s="17"/>
      <c r="MZV1189" s="17"/>
      <c r="MZW1189" s="17"/>
      <c r="MZX1189" s="17"/>
      <c r="MZY1189" s="17"/>
      <c r="MZZ1189" s="17"/>
      <c r="NAA1189" s="17"/>
      <c r="NAB1189" s="17"/>
      <c r="NAC1189" s="17"/>
      <c r="NAD1189" s="17"/>
      <c r="NAE1189" s="17"/>
      <c r="NAF1189" s="17"/>
      <c r="NAG1189" s="17"/>
      <c r="NAH1189" s="17"/>
      <c r="NAI1189" s="17"/>
      <c r="NAJ1189" s="17"/>
      <c r="NAK1189" s="17"/>
      <c r="NAL1189" s="17"/>
      <c r="NAM1189" s="17"/>
      <c r="NAN1189" s="17"/>
      <c r="NAO1189" s="17"/>
      <c r="NAP1189" s="17"/>
      <c r="NAQ1189" s="17"/>
      <c r="NAR1189" s="17"/>
      <c r="NAS1189" s="17"/>
      <c r="NAT1189" s="17"/>
      <c r="NAU1189" s="17"/>
      <c r="NAV1189" s="17"/>
      <c r="NAW1189" s="17"/>
      <c r="NAX1189" s="17"/>
      <c r="NAY1189" s="17"/>
      <c r="NAZ1189" s="17"/>
      <c r="NBA1189" s="17"/>
      <c r="NBB1189" s="17"/>
      <c r="NBC1189" s="17"/>
      <c r="NBD1189" s="17"/>
      <c r="NBE1189" s="17"/>
      <c r="NBF1189" s="17"/>
      <c r="NBG1189" s="17"/>
      <c r="NBH1189" s="17"/>
      <c r="NBI1189" s="17"/>
      <c r="NBJ1189" s="17"/>
      <c r="NBK1189" s="17"/>
      <c r="NBL1189" s="17"/>
      <c r="NBM1189" s="17"/>
      <c r="NBN1189" s="17"/>
      <c r="NBO1189" s="17"/>
      <c r="NBP1189" s="17"/>
      <c r="NBQ1189" s="17"/>
      <c r="NBR1189" s="17"/>
      <c r="NBS1189" s="17"/>
      <c r="NBT1189" s="17"/>
      <c r="NBU1189" s="17"/>
      <c r="NBV1189" s="17"/>
      <c r="NBW1189" s="17"/>
      <c r="NBX1189" s="17"/>
      <c r="NBY1189" s="17"/>
      <c r="NBZ1189" s="17"/>
      <c r="NCA1189" s="17"/>
      <c r="NCB1189" s="17"/>
      <c r="NCC1189" s="17"/>
      <c r="NCD1189" s="17"/>
      <c r="NCE1189" s="17"/>
      <c r="NCF1189" s="17"/>
      <c r="NCG1189" s="17"/>
      <c r="NCH1189" s="17"/>
      <c r="NCI1189" s="17"/>
      <c r="NCJ1189" s="17"/>
      <c r="NCK1189" s="17"/>
      <c r="NCL1189" s="17"/>
      <c r="NCM1189" s="17"/>
      <c r="NCN1189" s="17"/>
      <c r="NCO1189" s="17"/>
      <c r="NCP1189" s="17"/>
      <c r="NCQ1189" s="17"/>
      <c r="NCR1189" s="17"/>
      <c r="NCS1189" s="17"/>
      <c r="NCT1189" s="17"/>
      <c r="NCU1189" s="17"/>
      <c r="NCV1189" s="17"/>
      <c r="NCW1189" s="17"/>
      <c r="NCX1189" s="17"/>
      <c r="NCY1189" s="17"/>
      <c r="NCZ1189" s="17"/>
      <c r="NDA1189" s="17"/>
      <c r="NDB1189" s="17"/>
      <c r="NDC1189" s="17"/>
      <c r="NDD1189" s="17"/>
      <c r="NDE1189" s="17"/>
      <c r="NDF1189" s="17"/>
      <c r="NDG1189" s="17"/>
      <c r="NDH1189" s="17"/>
      <c r="NDI1189" s="17"/>
      <c r="NDJ1189" s="17"/>
      <c r="NDK1189" s="17"/>
      <c r="NDL1189" s="17"/>
      <c r="NDM1189" s="17"/>
      <c r="NDN1189" s="17"/>
      <c r="NDO1189" s="17"/>
      <c r="NDP1189" s="17"/>
      <c r="NDQ1189" s="17"/>
      <c r="NDR1189" s="17"/>
      <c r="NDS1189" s="17"/>
      <c r="NDT1189" s="17"/>
      <c r="NDU1189" s="17"/>
      <c r="NDV1189" s="17"/>
      <c r="NDW1189" s="17"/>
      <c r="NDX1189" s="17"/>
      <c r="NDY1189" s="17"/>
      <c r="NDZ1189" s="17"/>
      <c r="NEA1189" s="17"/>
      <c r="NEB1189" s="17"/>
      <c r="NEC1189" s="17"/>
      <c r="NED1189" s="17"/>
      <c r="NEE1189" s="17"/>
      <c r="NEF1189" s="17"/>
      <c r="NEG1189" s="17"/>
      <c r="NEH1189" s="17"/>
      <c r="NEI1189" s="17"/>
      <c r="NEJ1189" s="17"/>
      <c r="NEK1189" s="17"/>
      <c r="NEL1189" s="17"/>
      <c r="NEM1189" s="17"/>
      <c r="NEN1189" s="17"/>
      <c r="NEO1189" s="17"/>
      <c r="NEP1189" s="17"/>
      <c r="NEQ1189" s="17"/>
      <c r="NER1189" s="17"/>
      <c r="NES1189" s="17"/>
      <c r="NET1189" s="17"/>
      <c r="NEU1189" s="17"/>
      <c r="NEV1189" s="17"/>
      <c r="NEW1189" s="17"/>
      <c r="NEX1189" s="17"/>
      <c r="NEY1189" s="17"/>
      <c r="NEZ1189" s="17"/>
      <c r="NFA1189" s="17"/>
      <c r="NFB1189" s="17"/>
      <c r="NFC1189" s="17"/>
      <c r="NFD1189" s="17"/>
      <c r="NFE1189" s="17"/>
      <c r="NFF1189" s="17"/>
      <c r="NFG1189" s="17"/>
      <c r="NFH1189" s="17"/>
      <c r="NFI1189" s="17"/>
      <c r="NFJ1189" s="17"/>
      <c r="NFK1189" s="17"/>
      <c r="NFL1189" s="17"/>
      <c r="NFM1189" s="17"/>
      <c r="NFN1189" s="17"/>
      <c r="NFO1189" s="17"/>
      <c r="NFP1189" s="17"/>
      <c r="NFQ1189" s="17"/>
      <c r="NFR1189" s="17"/>
      <c r="NFS1189" s="17"/>
      <c r="NFT1189" s="17"/>
      <c r="NFU1189" s="17"/>
      <c r="NFV1189" s="17"/>
      <c r="NFW1189" s="17"/>
      <c r="NFX1189" s="17"/>
      <c r="NFY1189" s="17"/>
      <c r="NFZ1189" s="17"/>
      <c r="NGA1189" s="17"/>
      <c r="NGB1189" s="17"/>
      <c r="NGC1189" s="17"/>
      <c r="NGD1189" s="17"/>
      <c r="NGE1189" s="17"/>
      <c r="NGF1189" s="17"/>
      <c r="NGG1189" s="17"/>
      <c r="NGH1189" s="17"/>
      <c r="NGI1189" s="17"/>
      <c r="NGJ1189" s="17"/>
      <c r="NGK1189" s="17"/>
      <c r="NGL1189" s="17"/>
      <c r="NGM1189" s="17"/>
      <c r="NGN1189" s="17"/>
      <c r="NGO1189" s="17"/>
      <c r="NGP1189" s="17"/>
      <c r="NGQ1189" s="17"/>
      <c r="NGR1189" s="17"/>
      <c r="NGS1189" s="17"/>
      <c r="NGT1189" s="17"/>
      <c r="NGU1189" s="17"/>
      <c r="NGV1189" s="17"/>
      <c r="NGW1189" s="17"/>
      <c r="NGX1189" s="17"/>
      <c r="NGY1189" s="17"/>
      <c r="NGZ1189" s="17"/>
      <c r="NHA1189" s="17"/>
      <c r="NHB1189" s="17"/>
      <c r="NHC1189" s="17"/>
      <c r="NHD1189" s="17"/>
      <c r="NHE1189" s="17"/>
      <c r="NHF1189" s="17"/>
      <c r="NHG1189" s="17"/>
      <c r="NHH1189" s="17"/>
      <c r="NHI1189" s="17"/>
      <c r="NHJ1189" s="17"/>
      <c r="NHK1189" s="17"/>
      <c r="NHL1189" s="17"/>
      <c r="NHM1189" s="17"/>
      <c r="NHN1189" s="17"/>
      <c r="NHO1189" s="17"/>
      <c r="NHP1189" s="17"/>
      <c r="NHQ1189" s="17"/>
      <c r="NHR1189" s="17"/>
      <c r="NHS1189" s="17"/>
      <c r="NHT1189" s="17"/>
      <c r="NHU1189" s="17"/>
      <c r="NHV1189" s="17"/>
      <c r="NHW1189" s="17"/>
      <c r="NHX1189" s="17"/>
      <c r="NHY1189" s="17"/>
      <c r="NHZ1189" s="17"/>
      <c r="NIA1189" s="17"/>
      <c r="NIB1189" s="17"/>
      <c r="NIC1189" s="17"/>
      <c r="NID1189" s="17"/>
      <c r="NIE1189" s="17"/>
      <c r="NIF1189" s="17"/>
      <c r="NIG1189" s="17"/>
      <c r="NIH1189" s="17"/>
      <c r="NII1189" s="17"/>
      <c r="NIJ1189" s="17"/>
      <c r="NIK1189" s="17"/>
      <c r="NIL1189" s="17"/>
      <c r="NIM1189" s="17"/>
      <c r="NIN1189" s="17"/>
      <c r="NIO1189" s="17"/>
      <c r="NIP1189" s="17"/>
      <c r="NIQ1189" s="17"/>
      <c r="NIR1189" s="17"/>
      <c r="NIS1189" s="17"/>
      <c r="NIT1189" s="17"/>
      <c r="NIU1189" s="17"/>
      <c r="NIV1189" s="17"/>
      <c r="NIW1189" s="17"/>
      <c r="NIX1189" s="17"/>
      <c r="NIY1189" s="17"/>
      <c r="NIZ1189" s="17"/>
      <c r="NJA1189" s="17"/>
      <c r="NJB1189" s="17"/>
      <c r="NJC1189" s="17"/>
      <c r="NJD1189" s="17"/>
      <c r="NJE1189" s="17"/>
      <c r="NJF1189" s="17"/>
      <c r="NJG1189" s="17"/>
      <c r="NJH1189" s="17"/>
      <c r="NJI1189" s="17"/>
      <c r="NJJ1189" s="17"/>
      <c r="NJK1189" s="17"/>
      <c r="NJL1189" s="17"/>
      <c r="NJM1189" s="17"/>
      <c r="NJN1189" s="17"/>
      <c r="NJO1189" s="17"/>
      <c r="NJP1189" s="17"/>
      <c r="NJQ1189" s="17"/>
      <c r="NJR1189" s="17"/>
      <c r="NJS1189" s="17"/>
      <c r="NJT1189" s="17"/>
      <c r="NJU1189" s="17"/>
      <c r="NJV1189" s="17"/>
      <c r="NJW1189" s="17"/>
      <c r="NJX1189" s="17"/>
      <c r="NJY1189" s="17"/>
      <c r="NJZ1189" s="17"/>
      <c r="NKA1189" s="17"/>
      <c r="NKB1189" s="17"/>
      <c r="NKC1189" s="17"/>
      <c r="NKD1189" s="17"/>
      <c r="NKE1189" s="17"/>
      <c r="NKF1189" s="17"/>
      <c r="NKG1189" s="17"/>
      <c r="NKH1189" s="17"/>
      <c r="NKI1189" s="17"/>
      <c r="NKJ1189" s="17"/>
      <c r="NKK1189" s="17"/>
      <c r="NKL1189" s="17"/>
      <c r="NKM1189" s="17"/>
      <c r="NKN1189" s="17"/>
      <c r="NKO1189" s="17"/>
      <c r="NKP1189" s="17"/>
      <c r="NKQ1189" s="17"/>
      <c r="NKR1189" s="17"/>
      <c r="NKS1189" s="17"/>
      <c r="NKT1189" s="17"/>
      <c r="NKU1189" s="17"/>
      <c r="NKV1189" s="17"/>
      <c r="NKW1189" s="17"/>
      <c r="NKX1189" s="17"/>
      <c r="NKY1189" s="17"/>
      <c r="NKZ1189" s="17"/>
      <c r="NLA1189" s="17"/>
      <c r="NLB1189" s="17"/>
      <c r="NLC1189" s="17"/>
      <c r="NLD1189" s="17"/>
      <c r="NLE1189" s="17"/>
      <c r="NLF1189" s="17"/>
      <c r="NLG1189" s="17"/>
      <c r="NLH1189" s="17"/>
      <c r="NLI1189" s="17"/>
      <c r="NLJ1189" s="17"/>
      <c r="NLK1189" s="17"/>
      <c r="NLL1189" s="17"/>
      <c r="NLM1189" s="17"/>
      <c r="NLN1189" s="17"/>
      <c r="NLO1189" s="17"/>
      <c r="NLP1189" s="17"/>
      <c r="NLQ1189" s="17"/>
      <c r="NLR1189" s="17"/>
      <c r="NLS1189" s="17"/>
      <c r="NLT1189" s="17"/>
      <c r="NLU1189" s="17"/>
      <c r="NLV1189" s="17"/>
      <c r="NLW1189" s="17"/>
      <c r="NLX1189" s="17"/>
      <c r="NLY1189" s="17"/>
      <c r="NLZ1189" s="17"/>
      <c r="NMA1189" s="17"/>
      <c r="NMB1189" s="17"/>
      <c r="NMC1189" s="17"/>
      <c r="NMD1189" s="17"/>
      <c r="NME1189" s="17"/>
      <c r="NMF1189" s="17"/>
      <c r="NMG1189" s="17"/>
      <c r="NMH1189" s="17"/>
      <c r="NMI1189" s="17"/>
      <c r="NMJ1189" s="17"/>
      <c r="NMK1189" s="17"/>
      <c r="NML1189" s="17"/>
      <c r="NMM1189" s="17"/>
      <c r="NMN1189" s="17"/>
      <c r="NMO1189" s="17"/>
      <c r="NMP1189" s="17"/>
      <c r="NMQ1189" s="17"/>
      <c r="NMR1189" s="17"/>
      <c r="NMS1189" s="17"/>
      <c r="NMT1189" s="17"/>
      <c r="NMU1189" s="17"/>
      <c r="NMV1189" s="17"/>
      <c r="NMW1189" s="17"/>
      <c r="NMX1189" s="17"/>
      <c r="NMY1189" s="17"/>
      <c r="NMZ1189" s="17"/>
      <c r="NNA1189" s="17"/>
      <c r="NNB1189" s="17"/>
      <c r="NNC1189" s="17"/>
      <c r="NND1189" s="17"/>
      <c r="NNE1189" s="17"/>
      <c r="NNF1189" s="17"/>
      <c r="NNG1189" s="17"/>
      <c r="NNH1189" s="17"/>
      <c r="NNI1189" s="17"/>
      <c r="NNJ1189" s="17"/>
      <c r="NNK1189" s="17"/>
      <c r="NNL1189" s="17"/>
      <c r="NNM1189" s="17"/>
      <c r="NNN1189" s="17"/>
      <c r="NNO1189" s="17"/>
      <c r="NNP1189" s="17"/>
      <c r="NNQ1189" s="17"/>
      <c r="NNR1189" s="17"/>
      <c r="NNS1189" s="17"/>
      <c r="NNT1189" s="17"/>
      <c r="NNU1189" s="17"/>
      <c r="NNV1189" s="17"/>
      <c r="NNW1189" s="17"/>
      <c r="NNX1189" s="17"/>
      <c r="NNY1189" s="17"/>
      <c r="NNZ1189" s="17"/>
      <c r="NOA1189" s="17"/>
      <c r="NOB1189" s="17"/>
      <c r="NOC1189" s="17"/>
      <c r="NOD1189" s="17"/>
      <c r="NOE1189" s="17"/>
      <c r="NOF1189" s="17"/>
      <c r="NOG1189" s="17"/>
      <c r="NOH1189" s="17"/>
      <c r="NOI1189" s="17"/>
      <c r="NOJ1189" s="17"/>
      <c r="NOK1189" s="17"/>
      <c r="NOL1189" s="17"/>
      <c r="NOM1189" s="17"/>
      <c r="NON1189" s="17"/>
      <c r="NOO1189" s="17"/>
      <c r="NOP1189" s="17"/>
      <c r="NOQ1189" s="17"/>
      <c r="NOR1189" s="17"/>
      <c r="NOS1189" s="17"/>
      <c r="NOT1189" s="17"/>
      <c r="NOU1189" s="17"/>
      <c r="NOV1189" s="17"/>
      <c r="NOW1189" s="17"/>
      <c r="NOX1189" s="17"/>
      <c r="NOY1189" s="17"/>
      <c r="NOZ1189" s="17"/>
      <c r="NPA1189" s="17"/>
      <c r="NPB1189" s="17"/>
      <c r="NPC1189" s="17"/>
      <c r="NPD1189" s="17"/>
      <c r="NPE1189" s="17"/>
      <c r="NPF1189" s="17"/>
      <c r="NPG1189" s="17"/>
      <c r="NPH1189" s="17"/>
      <c r="NPI1189" s="17"/>
      <c r="NPJ1189" s="17"/>
      <c r="NPK1189" s="17"/>
      <c r="NPL1189" s="17"/>
      <c r="NPM1189" s="17"/>
      <c r="NPN1189" s="17"/>
      <c r="NPO1189" s="17"/>
      <c r="NPP1189" s="17"/>
      <c r="NPQ1189" s="17"/>
      <c r="NPR1189" s="17"/>
      <c r="NPS1189" s="17"/>
      <c r="NPT1189" s="17"/>
      <c r="NPU1189" s="17"/>
      <c r="NPV1189" s="17"/>
      <c r="NPW1189" s="17"/>
      <c r="NPX1189" s="17"/>
      <c r="NPY1189" s="17"/>
      <c r="NPZ1189" s="17"/>
      <c r="NQA1189" s="17"/>
      <c r="NQB1189" s="17"/>
      <c r="NQC1189" s="17"/>
      <c r="NQD1189" s="17"/>
      <c r="NQE1189" s="17"/>
      <c r="NQF1189" s="17"/>
      <c r="NQG1189" s="17"/>
      <c r="NQH1189" s="17"/>
      <c r="NQI1189" s="17"/>
      <c r="NQJ1189" s="17"/>
      <c r="NQK1189" s="17"/>
      <c r="NQL1189" s="17"/>
      <c r="NQM1189" s="17"/>
      <c r="NQN1189" s="17"/>
      <c r="NQO1189" s="17"/>
      <c r="NQP1189" s="17"/>
      <c r="NQQ1189" s="17"/>
      <c r="NQR1189" s="17"/>
      <c r="NQS1189" s="17"/>
      <c r="NQT1189" s="17"/>
      <c r="NQU1189" s="17"/>
      <c r="NQV1189" s="17"/>
      <c r="NQW1189" s="17"/>
      <c r="NQX1189" s="17"/>
      <c r="NQY1189" s="17"/>
      <c r="NQZ1189" s="17"/>
      <c r="NRA1189" s="17"/>
      <c r="NRB1189" s="17"/>
      <c r="NRC1189" s="17"/>
      <c r="NRD1189" s="17"/>
      <c r="NRE1189" s="17"/>
      <c r="NRF1189" s="17"/>
      <c r="NRG1189" s="17"/>
      <c r="NRH1189" s="17"/>
      <c r="NRI1189" s="17"/>
      <c r="NRJ1189" s="17"/>
      <c r="NRK1189" s="17"/>
      <c r="NRL1189" s="17"/>
      <c r="NRM1189" s="17"/>
      <c r="NRN1189" s="17"/>
      <c r="NRO1189" s="17"/>
      <c r="NRP1189" s="17"/>
      <c r="NRQ1189" s="17"/>
      <c r="NRR1189" s="17"/>
      <c r="NRS1189" s="17"/>
      <c r="NRT1189" s="17"/>
      <c r="NRU1189" s="17"/>
      <c r="NRV1189" s="17"/>
      <c r="NRW1189" s="17"/>
      <c r="NRX1189" s="17"/>
      <c r="NRY1189" s="17"/>
      <c r="NRZ1189" s="17"/>
      <c r="NSA1189" s="17"/>
      <c r="NSB1189" s="17"/>
      <c r="NSC1189" s="17"/>
      <c r="NSD1189" s="17"/>
      <c r="NSE1189" s="17"/>
      <c r="NSF1189" s="17"/>
      <c r="NSG1189" s="17"/>
      <c r="NSH1189" s="17"/>
      <c r="NSI1189" s="17"/>
      <c r="NSJ1189" s="17"/>
      <c r="NSK1189" s="17"/>
      <c r="NSL1189" s="17"/>
      <c r="NSM1189" s="17"/>
      <c r="NSN1189" s="17"/>
      <c r="NSO1189" s="17"/>
      <c r="NSP1189" s="17"/>
      <c r="NSQ1189" s="17"/>
      <c r="NSR1189" s="17"/>
      <c r="NSS1189" s="17"/>
      <c r="NST1189" s="17"/>
      <c r="NSU1189" s="17"/>
      <c r="NSV1189" s="17"/>
      <c r="NSW1189" s="17"/>
      <c r="NSX1189" s="17"/>
      <c r="NSY1189" s="17"/>
      <c r="NSZ1189" s="17"/>
      <c r="NTA1189" s="17"/>
      <c r="NTB1189" s="17"/>
      <c r="NTC1189" s="17"/>
      <c r="NTD1189" s="17"/>
      <c r="NTE1189" s="17"/>
      <c r="NTF1189" s="17"/>
      <c r="NTG1189" s="17"/>
      <c r="NTH1189" s="17"/>
      <c r="NTI1189" s="17"/>
      <c r="NTJ1189" s="17"/>
      <c r="NTK1189" s="17"/>
      <c r="NTL1189" s="17"/>
      <c r="NTM1189" s="17"/>
      <c r="NTN1189" s="17"/>
      <c r="NTO1189" s="17"/>
      <c r="NTP1189" s="17"/>
      <c r="NTQ1189" s="17"/>
      <c r="NTR1189" s="17"/>
      <c r="NTS1189" s="17"/>
      <c r="NTT1189" s="17"/>
      <c r="NTU1189" s="17"/>
      <c r="NTV1189" s="17"/>
      <c r="NTW1189" s="17"/>
      <c r="NTX1189" s="17"/>
      <c r="NTY1189" s="17"/>
      <c r="NTZ1189" s="17"/>
      <c r="NUA1189" s="17"/>
      <c r="NUB1189" s="17"/>
      <c r="NUC1189" s="17"/>
      <c r="NUD1189" s="17"/>
      <c r="NUE1189" s="17"/>
      <c r="NUF1189" s="17"/>
      <c r="NUG1189" s="17"/>
      <c r="NUH1189" s="17"/>
      <c r="NUI1189" s="17"/>
      <c r="NUJ1189" s="17"/>
      <c r="NUK1189" s="17"/>
      <c r="NUL1189" s="17"/>
      <c r="NUM1189" s="17"/>
      <c r="NUN1189" s="17"/>
      <c r="NUO1189" s="17"/>
      <c r="NUP1189" s="17"/>
      <c r="NUQ1189" s="17"/>
      <c r="NUR1189" s="17"/>
      <c r="NUS1189" s="17"/>
      <c r="NUT1189" s="17"/>
      <c r="NUU1189" s="17"/>
      <c r="NUV1189" s="17"/>
      <c r="NUW1189" s="17"/>
      <c r="NUX1189" s="17"/>
      <c r="NUY1189" s="17"/>
      <c r="NUZ1189" s="17"/>
      <c r="NVA1189" s="17"/>
      <c r="NVB1189" s="17"/>
      <c r="NVC1189" s="17"/>
      <c r="NVD1189" s="17"/>
      <c r="NVE1189" s="17"/>
      <c r="NVF1189" s="17"/>
      <c r="NVG1189" s="17"/>
      <c r="NVH1189" s="17"/>
      <c r="NVI1189" s="17"/>
      <c r="NVJ1189" s="17"/>
      <c r="NVK1189" s="17"/>
      <c r="NVL1189" s="17"/>
      <c r="NVM1189" s="17"/>
      <c r="NVN1189" s="17"/>
      <c r="NVO1189" s="17"/>
      <c r="NVP1189" s="17"/>
      <c r="NVQ1189" s="17"/>
      <c r="NVR1189" s="17"/>
      <c r="NVS1189" s="17"/>
      <c r="NVT1189" s="17"/>
      <c r="NVU1189" s="17"/>
      <c r="NVV1189" s="17"/>
      <c r="NVW1189" s="17"/>
      <c r="NVX1189" s="17"/>
      <c r="NVY1189" s="17"/>
      <c r="NVZ1189" s="17"/>
      <c r="NWA1189" s="17"/>
      <c r="NWB1189" s="17"/>
      <c r="NWC1189" s="17"/>
      <c r="NWD1189" s="17"/>
      <c r="NWE1189" s="17"/>
      <c r="NWF1189" s="17"/>
      <c r="NWG1189" s="17"/>
      <c r="NWH1189" s="17"/>
      <c r="NWI1189" s="17"/>
      <c r="NWJ1189" s="17"/>
      <c r="NWK1189" s="17"/>
      <c r="NWL1189" s="17"/>
      <c r="NWM1189" s="17"/>
      <c r="NWN1189" s="17"/>
      <c r="NWO1189" s="17"/>
      <c r="NWP1189" s="17"/>
      <c r="NWQ1189" s="17"/>
      <c r="NWR1189" s="17"/>
      <c r="NWS1189" s="17"/>
      <c r="NWT1189" s="17"/>
      <c r="NWU1189" s="17"/>
      <c r="NWV1189" s="17"/>
      <c r="NWW1189" s="17"/>
      <c r="NWX1189" s="17"/>
      <c r="NWY1189" s="17"/>
      <c r="NWZ1189" s="17"/>
      <c r="NXA1189" s="17"/>
      <c r="NXB1189" s="17"/>
      <c r="NXC1189" s="17"/>
      <c r="NXD1189" s="17"/>
      <c r="NXE1189" s="17"/>
      <c r="NXF1189" s="17"/>
      <c r="NXG1189" s="17"/>
      <c r="NXH1189" s="17"/>
      <c r="NXI1189" s="17"/>
      <c r="NXJ1189" s="17"/>
      <c r="NXK1189" s="17"/>
      <c r="NXL1189" s="17"/>
      <c r="NXM1189" s="17"/>
      <c r="NXN1189" s="17"/>
      <c r="NXO1189" s="17"/>
      <c r="NXP1189" s="17"/>
      <c r="NXQ1189" s="17"/>
      <c r="NXR1189" s="17"/>
      <c r="NXS1189" s="17"/>
      <c r="NXT1189" s="17"/>
      <c r="NXU1189" s="17"/>
      <c r="NXV1189" s="17"/>
      <c r="NXW1189" s="17"/>
      <c r="NXX1189" s="17"/>
      <c r="NXY1189" s="17"/>
      <c r="NXZ1189" s="17"/>
      <c r="NYA1189" s="17"/>
      <c r="NYB1189" s="17"/>
      <c r="NYC1189" s="17"/>
      <c r="NYD1189" s="17"/>
      <c r="NYE1189" s="17"/>
      <c r="NYF1189" s="17"/>
      <c r="NYG1189" s="17"/>
      <c r="NYH1189" s="17"/>
      <c r="NYI1189" s="17"/>
      <c r="NYJ1189" s="17"/>
      <c r="NYK1189" s="17"/>
      <c r="NYL1189" s="17"/>
      <c r="NYM1189" s="17"/>
      <c r="NYN1189" s="17"/>
      <c r="NYO1189" s="17"/>
      <c r="NYP1189" s="17"/>
      <c r="NYQ1189" s="17"/>
      <c r="NYR1189" s="17"/>
      <c r="NYS1189" s="17"/>
      <c r="NYT1189" s="17"/>
      <c r="NYU1189" s="17"/>
      <c r="NYV1189" s="17"/>
      <c r="NYW1189" s="17"/>
      <c r="NYX1189" s="17"/>
      <c r="NYY1189" s="17"/>
      <c r="NYZ1189" s="17"/>
      <c r="NZA1189" s="17"/>
      <c r="NZB1189" s="17"/>
      <c r="NZC1189" s="17"/>
      <c r="NZD1189" s="17"/>
      <c r="NZE1189" s="17"/>
      <c r="NZF1189" s="17"/>
      <c r="NZG1189" s="17"/>
      <c r="NZH1189" s="17"/>
      <c r="NZI1189" s="17"/>
      <c r="NZJ1189" s="17"/>
      <c r="NZK1189" s="17"/>
      <c r="NZL1189" s="17"/>
      <c r="NZM1189" s="17"/>
      <c r="NZN1189" s="17"/>
      <c r="NZO1189" s="17"/>
      <c r="NZP1189" s="17"/>
      <c r="NZQ1189" s="17"/>
      <c r="NZR1189" s="17"/>
      <c r="NZS1189" s="17"/>
      <c r="NZT1189" s="17"/>
      <c r="NZU1189" s="17"/>
      <c r="NZV1189" s="17"/>
      <c r="NZW1189" s="17"/>
      <c r="NZX1189" s="17"/>
      <c r="NZY1189" s="17"/>
      <c r="NZZ1189" s="17"/>
      <c r="OAA1189" s="17"/>
      <c r="OAB1189" s="17"/>
      <c r="OAC1189" s="17"/>
      <c r="OAD1189" s="17"/>
      <c r="OAE1189" s="17"/>
      <c r="OAF1189" s="17"/>
      <c r="OAG1189" s="17"/>
      <c r="OAH1189" s="17"/>
      <c r="OAI1189" s="17"/>
      <c r="OAJ1189" s="17"/>
      <c r="OAK1189" s="17"/>
      <c r="OAL1189" s="17"/>
      <c r="OAM1189" s="17"/>
      <c r="OAN1189" s="17"/>
      <c r="OAO1189" s="17"/>
      <c r="OAP1189" s="17"/>
      <c r="OAQ1189" s="17"/>
      <c r="OAR1189" s="17"/>
      <c r="OAS1189" s="17"/>
      <c r="OAT1189" s="17"/>
      <c r="OAU1189" s="17"/>
      <c r="OAV1189" s="17"/>
      <c r="OAW1189" s="17"/>
      <c r="OAX1189" s="17"/>
      <c r="OAY1189" s="17"/>
      <c r="OAZ1189" s="17"/>
      <c r="OBA1189" s="17"/>
      <c r="OBB1189" s="17"/>
      <c r="OBC1189" s="17"/>
      <c r="OBD1189" s="17"/>
      <c r="OBE1189" s="17"/>
      <c r="OBF1189" s="17"/>
      <c r="OBG1189" s="17"/>
      <c r="OBH1189" s="17"/>
      <c r="OBI1189" s="17"/>
      <c r="OBJ1189" s="17"/>
      <c r="OBK1189" s="17"/>
      <c r="OBL1189" s="17"/>
      <c r="OBM1189" s="17"/>
      <c r="OBN1189" s="17"/>
      <c r="OBO1189" s="17"/>
      <c r="OBP1189" s="17"/>
      <c r="OBQ1189" s="17"/>
      <c r="OBR1189" s="17"/>
      <c r="OBS1189" s="17"/>
      <c r="OBT1189" s="17"/>
      <c r="OBU1189" s="17"/>
      <c r="OBV1189" s="17"/>
      <c r="OBW1189" s="17"/>
      <c r="OBX1189" s="17"/>
      <c r="OBY1189" s="17"/>
      <c r="OBZ1189" s="17"/>
      <c r="OCA1189" s="17"/>
      <c r="OCB1189" s="17"/>
      <c r="OCC1189" s="17"/>
      <c r="OCD1189" s="17"/>
      <c r="OCE1189" s="17"/>
      <c r="OCF1189" s="17"/>
      <c r="OCG1189" s="17"/>
      <c r="OCH1189" s="17"/>
      <c r="OCI1189" s="17"/>
      <c r="OCJ1189" s="17"/>
      <c r="OCK1189" s="17"/>
      <c r="OCL1189" s="17"/>
      <c r="OCM1189" s="17"/>
      <c r="OCN1189" s="17"/>
      <c r="OCO1189" s="17"/>
      <c r="OCP1189" s="17"/>
      <c r="OCQ1189" s="17"/>
      <c r="OCR1189" s="17"/>
      <c r="OCS1189" s="17"/>
      <c r="OCT1189" s="17"/>
      <c r="OCU1189" s="17"/>
      <c r="OCV1189" s="17"/>
      <c r="OCW1189" s="17"/>
      <c r="OCX1189" s="17"/>
      <c r="OCY1189" s="17"/>
      <c r="OCZ1189" s="17"/>
      <c r="ODA1189" s="17"/>
      <c r="ODB1189" s="17"/>
      <c r="ODC1189" s="17"/>
      <c r="ODD1189" s="17"/>
      <c r="ODE1189" s="17"/>
      <c r="ODF1189" s="17"/>
      <c r="ODG1189" s="17"/>
      <c r="ODH1189" s="17"/>
      <c r="ODI1189" s="17"/>
      <c r="ODJ1189" s="17"/>
      <c r="ODK1189" s="17"/>
      <c r="ODL1189" s="17"/>
      <c r="ODM1189" s="17"/>
      <c r="ODN1189" s="17"/>
      <c r="ODO1189" s="17"/>
      <c r="ODP1189" s="17"/>
      <c r="ODQ1189" s="17"/>
      <c r="ODR1189" s="17"/>
      <c r="ODS1189" s="17"/>
      <c r="ODT1189" s="17"/>
      <c r="ODU1189" s="17"/>
      <c r="ODV1189" s="17"/>
      <c r="ODW1189" s="17"/>
      <c r="ODX1189" s="17"/>
      <c r="ODY1189" s="17"/>
      <c r="ODZ1189" s="17"/>
      <c r="OEA1189" s="17"/>
      <c r="OEB1189" s="17"/>
      <c r="OEC1189" s="17"/>
      <c r="OED1189" s="17"/>
      <c r="OEE1189" s="17"/>
      <c r="OEF1189" s="17"/>
      <c r="OEG1189" s="17"/>
      <c r="OEH1189" s="17"/>
      <c r="OEI1189" s="17"/>
      <c r="OEJ1189" s="17"/>
      <c r="OEK1189" s="17"/>
      <c r="OEL1189" s="17"/>
      <c r="OEM1189" s="17"/>
      <c r="OEN1189" s="17"/>
      <c r="OEO1189" s="17"/>
      <c r="OEP1189" s="17"/>
      <c r="OEQ1189" s="17"/>
      <c r="OER1189" s="17"/>
      <c r="OES1189" s="17"/>
      <c r="OET1189" s="17"/>
      <c r="OEU1189" s="17"/>
      <c r="OEV1189" s="17"/>
      <c r="OEW1189" s="17"/>
      <c r="OEX1189" s="17"/>
      <c r="OEY1189" s="17"/>
      <c r="OEZ1189" s="17"/>
      <c r="OFA1189" s="17"/>
      <c r="OFB1189" s="17"/>
      <c r="OFC1189" s="17"/>
      <c r="OFD1189" s="17"/>
      <c r="OFE1189" s="17"/>
      <c r="OFF1189" s="17"/>
      <c r="OFG1189" s="17"/>
      <c r="OFH1189" s="17"/>
      <c r="OFI1189" s="17"/>
      <c r="OFJ1189" s="17"/>
      <c r="OFK1189" s="17"/>
      <c r="OFL1189" s="17"/>
      <c r="OFM1189" s="17"/>
      <c r="OFN1189" s="17"/>
      <c r="OFO1189" s="17"/>
      <c r="OFP1189" s="17"/>
      <c r="OFQ1189" s="17"/>
      <c r="OFR1189" s="17"/>
      <c r="OFS1189" s="17"/>
      <c r="OFT1189" s="17"/>
      <c r="OFU1189" s="17"/>
      <c r="OFV1189" s="17"/>
      <c r="OFW1189" s="17"/>
      <c r="OFX1189" s="17"/>
      <c r="OFY1189" s="17"/>
      <c r="OFZ1189" s="17"/>
      <c r="OGA1189" s="17"/>
      <c r="OGB1189" s="17"/>
      <c r="OGC1189" s="17"/>
      <c r="OGD1189" s="17"/>
      <c r="OGE1189" s="17"/>
      <c r="OGF1189" s="17"/>
      <c r="OGG1189" s="17"/>
      <c r="OGH1189" s="17"/>
      <c r="OGI1189" s="17"/>
      <c r="OGJ1189" s="17"/>
      <c r="OGK1189" s="17"/>
      <c r="OGL1189" s="17"/>
      <c r="OGM1189" s="17"/>
      <c r="OGN1189" s="17"/>
      <c r="OGO1189" s="17"/>
      <c r="OGP1189" s="17"/>
      <c r="OGQ1189" s="17"/>
      <c r="OGR1189" s="17"/>
      <c r="OGS1189" s="17"/>
      <c r="OGT1189" s="17"/>
      <c r="OGU1189" s="17"/>
      <c r="OGV1189" s="17"/>
      <c r="OGW1189" s="17"/>
      <c r="OGX1189" s="17"/>
      <c r="OGY1189" s="17"/>
      <c r="OGZ1189" s="17"/>
      <c r="OHA1189" s="17"/>
      <c r="OHB1189" s="17"/>
      <c r="OHC1189" s="17"/>
      <c r="OHD1189" s="17"/>
      <c r="OHE1189" s="17"/>
      <c r="OHF1189" s="17"/>
      <c r="OHG1189" s="17"/>
      <c r="OHH1189" s="17"/>
      <c r="OHI1189" s="17"/>
      <c r="OHJ1189" s="17"/>
      <c r="OHK1189" s="17"/>
      <c r="OHL1189" s="17"/>
      <c r="OHM1189" s="17"/>
      <c r="OHN1189" s="17"/>
      <c r="OHO1189" s="17"/>
      <c r="OHP1189" s="17"/>
      <c r="OHQ1189" s="17"/>
      <c r="OHR1189" s="17"/>
      <c r="OHS1189" s="17"/>
      <c r="OHT1189" s="17"/>
      <c r="OHU1189" s="17"/>
      <c r="OHV1189" s="17"/>
      <c r="OHW1189" s="17"/>
      <c r="OHX1189" s="17"/>
      <c r="OHY1189" s="17"/>
      <c r="OHZ1189" s="17"/>
      <c r="OIA1189" s="17"/>
      <c r="OIB1189" s="17"/>
      <c r="OIC1189" s="17"/>
      <c r="OID1189" s="17"/>
      <c r="OIE1189" s="17"/>
      <c r="OIF1189" s="17"/>
      <c r="OIG1189" s="17"/>
      <c r="OIH1189" s="17"/>
      <c r="OII1189" s="17"/>
      <c r="OIJ1189" s="17"/>
      <c r="OIK1189" s="17"/>
      <c r="OIL1189" s="17"/>
      <c r="OIM1189" s="17"/>
      <c r="OIN1189" s="17"/>
      <c r="OIO1189" s="17"/>
      <c r="OIP1189" s="17"/>
      <c r="OIQ1189" s="17"/>
      <c r="OIR1189" s="17"/>
      <c r="OIS1189" s="17"/>
      <c r="OIT1189" s="17"/>
      <c r="OIU1189" s="17"/>
      <c r="OIV1189" s="17"/>
      <c r="OIW1189" s="17"/>
      <c r="OIX1189" s="17"/>
      <c r="OIY1189" s="17"/>
      <c r="OIZ1189" s="17"/>
      <c r="OJA1189" s="17"/>
      <c r="OJB1189" s="17"/>
      <c r="OJC1189" s="17"/>
      <c r="OJD1189" s="17"/>
      <c r="OJE1189" s="17"/>
      <c r="OJF1189" s="17"/>
      <c r="OJG1189" s="17"/>
      <c r="OJH1189" s="17"/>
      <c r="OJI1189" s="17"/>
      <c r="OJJ1189" s="17"/>
      <c r="OJK1189" s="17"/>
      <c r="OJL1189" s="17"/>
      <c r="OJM1189" s="17"/>
      <c r="OJN1189" s="17"/>
      <c r="OJO1189" s="17"/>
      <c r="OJP1189" s="17"/>
      <c r="OJQ1189" s="17"/>
      <c r="OJR1189" s="17"/>
      <c r="OJS1189" s="17"/>
      <c r="OJT1189" s="17"/>
      <c r="OJU1189" s="17"/>
      <c r="OJV1189" s="17"/>
      <c r="OJW1189" s="17"/>
      <c r="OJX1189" s="17"/>
      <c r="OJY1189" s="17"/>
      <c r="OJZ1189" s="17"/>
      <c r="OKA1189" s="17"/>
      <c r="OKB1189" s="17"/>
      <c r="OKC1189" s="17"/>
      <c r="OKD1189" s="17"/>
      <c r="OKE1189" s="17"/>
      <c r="OKF1189" s="17"/>
      <c r="OKG1189" s="17"/>
      <c r="OKH1189" s="17"/>
      <c r="OKI1189" s="17"/>
      <c r="OKJ1189" s="17"/>
      <c r="OKK1189" s="17"/>
      <c r="OKL1189" s="17"/>
      <c r="OKM1189" s="17"/>
      <c r="OKN1189" s="17"/>
      <c r="OKO1189" s="17"/>
      <c r="OKP1189" s="17"/>
      <c r="OKQ1189" s="17"/>
      <c r="OKR1189" s="17"/>
      <c r="OKS1189" s="17"/>
      <c r="OKT1189" s="17"/>
      <c r="OKU1189" s="17"/>
      <c r="OKV1189" s="17"/>
      <c r="OKW1189" s="17"/>
      <c r="OKX1189" s="17"/>
      <c r="OKY1189" s="17"/>
      <c r="OKZ1189" s="17"/>
      <c r="OLA1189" s="17"/>
      <c r="OLB1189" s="17"/>
      <c r="OLC1189" s="17"/>
      <c r="OLD1189" s="17"/>
      <c r="OLE1189" s="17"/>
      <c r="OLF1189" s="17"/>
      <c r="OLG1189" s="17"/>
      <c r="OLH1189" s="17"/>
      <c r="OLI1189" s="17"/>
      <c r="OLJ1189" s="17"/>
      <c r="OLK1189" s="17"/>
      <c r="OLL1189" s="17"/>
      <c r="OLM1189" s="17"/>
      <c r="OLN1189" s="17"/>
      <c r="OLO1189" s="17"/>
      <c r="OLP1189" s="17"/>
      <c r="OLQ1189" s="17"/>
      <c r="OLR1189" s="17"/>
      <c r="OLS1189" s="17"/>
      <c r="OLT1189" s="17"/>
      <c r="OLU1189" s="17"/>
      <c r="OLV1189" s="17"/>
      <c r="OLW1189" s="17"/>
      <c r="OLX1189" s="17"/>
      <c r="OLY1189" s="17"/>
      <c r="OLZ1189" s="17"/>
      <c r="OMA1189" s="17"/>
      <c r="OMB1189" s="17"/>
      <c r="OMC1189" s="17"/>
      <c r="OMD1189" s="17"/>
      <c r="OME1189" s="17"/>
      <c r="OMF1189" s="17"/>
      <c r="OMG1189" s="17"/>
      <c r="OMH1189" s="17"/>
      <c r="OMI1189" s="17"/>
      <c r="OMJ1189" s="17"/>
      <c r="OMK1189" s="17"/>
      <c r="OML1189" s="17"/>
      <c r="OMM1189" s="17"/>
      <c r="OMN1189" s="17"/>
      <c r="OMO1189" s="17"/>
      <c r="OMP1189" s="17"/>
      <c r="OMQ1189" s="17"/>
      <c r="OMR1189" s="17"/>
      <c r="OMS1189" s="17"/>
      <c r="OMT1189" s="17"/>
      <c r="OMU1189" s="17"/>
      <c r="OMV1189" s="17"/>
      <c r="OMW1189" s="17"/>
      <c r="OMX1189" s="17"/>
      <c r="OMY1189" s="17"/>
      <c r="OMZ1189" s="17"/>
      <c r="ONA1189" s="17"/>
      <c r="ONB1189" s="17"/>
      <c r="ONC1189" s="17"/>
      <c r="OND1189" s="17"/>
      <c r="ONE1189" s="17"/>
      <c r="ONF1189" s="17"/>
      <c r="ONG1189" s="17"/>
      <c r="ONH1189" s="17"/>
      <c r="ONI1189" s="17"/>
      <c r="ONJ1189" s="17"/>
      <c r="ONK1189" s="17"/>
      <c r="ONL1189" s="17"/>
      <c r="ONM1189" s="17"/>
      <c r="ONN1189" s="17"/>
      <c r="ONO1189" s="17"/>
      <c r="ONP1189" s="17"/>
      <c r="ONQ1189" s="17"/>
      <c r="ONR1189" s="17"/>
      <c r="ONS1189" s="17"/>
      <c r="ONT1189" s="17"/>
      <c r="ONU1189" s="17"/>
      <c r="ONV1189" s="17"/>
      <c r="ONW1189" s="17"/>
      <c r="ONX1189" s="17"/>
      <c r="ONY1189" s="17"/>
      <c r="ONZ1189" s="17"/>
      <c r="OOA1189" s="17"/>
      <c r="OOB1189" s="17"/>
      <c r="OOC1189" s="17"/>
      <c r="OOD1189" s="17"/>
      <c r="OOE1189" s="17"/>
      <c r="OOF1189" s="17"/>
      <c r="OOG1189" s="17"/>
      <c r="OOH1189" s="17"/>
      <c r="OOI1189" s="17"/>
      <c r="OOJ1189" s="17"/>
      <c r="OOK1189" s="17"/>
      <c r="OOL1189" s="17"/>
      <c r="OOM1189" s="17"/>
      <c r="OON1189" s="17"/>
      <c r="OOO1189" s="17"/>
      <c r="OOP1189" s="17"/>
      <c r="OOQ1189" s="17"/>
      <c r="OOR1189" s="17"/>
      <c r="OOS1189" s="17"/>
      <c r="OOT1189" s="17"/>
      <c r="OOU1189" s="17"/>
      <c r="OOV1189" s="17"/>
      <c r="OOW1189" s="17"/>
      <c r="OOX1189" s="17"/>
      <c r="OOY1189" s="17"/>
      <c r="OOZ1189" s="17"/>
      <c r="OPA1189" s="17"/>
      <c r="OPB1189" s="17"/>
      <c r="OPC1189" s="17"/>
      <c r="OPD1189" s="17"/>
      <c r="OPE1189" s="17"/>
      <c r="OPF1189" s="17"/>
      <c r="OPG1189" s="17"/>
      <c r="OPH1189" s="17"/>
      <c r="OPI1189" s="17"/>
      <c r="OPJ1189" s="17"/>
      <c r="OPK1189" s="17"/>
      <c r="OPL1189" s="17"/>
      <c r="OPM1189" s="17"/>
      <c r="OPN1189" s="17"/>
      <c r="OPO1189" s="17"/>
      <c r="OPP1189" s="17"/>
      <c r="OPQ1189" s="17"/>
      <c r="OPR1189" s="17"/>
      <c r="OPS1189" s="17"/>
      <c r="OPT1189" s="17"/>
      <c r="OPU1189" s="17"/>
      <c r="OPV1189" s="17"/>
      <c r="OPW1189" s="17"/>
      <c r="OPX1189" s="17"/>
      <c r="OPY1189" s="17"/>
      <c r="OPZ1189" s="17"/>
      <c r="OQA1189" s="17"/>
      <c r="OQB1189" s="17"/>
      <c r="OQC1189" s="17"/>
      <c r="OQD1189" s="17"/>
      <c r="OQE1189" s="17"/>
      <c r="OQF1189" s="17"/>
      <c r="OQG1189" s="17"/>
      <c r="OQH1189" s="17"/>
      <c r="OQI1189" s="17"/>
      <c r="OQJ1189" s="17"/>
      <c r="OQK1189" s="17"/>
      <c r="OQL1189" s="17"/>
      <c r="OQM1189" s="17"/>
      <c r="OQN1189" s="17"/>
      <c r="OQO1189" s="17"/>
      <c r="OQP1189" s="17"/>
      <c r="OQQ1189" s="17"/>
      <c r="OQR1189" s="17"/>
      <c r="OQS1189" s="17"/>
      <c r="OQT1189" s="17"/>
      <c r="OQU1189" s="17"/>
      <c r="OQV1189" s="17"/>
      <c r="OQW1189" s="17"/>
      <c r="OQX1189" s="17"/>
      <c r="OQY1189" s="17"/>
      <c r="OQZ1189" s="17"/>
      <c r="ORA1189" s="17"/>
      <c r="ORB1189" s="17"/>
      <c r="ORC1189" s="17"/>
      <c r="ORD1189" s="17"/>
      <c r="ORE1189" s="17"/>
      <c r="ORF1189" s="17"/>
      <c r="ORG1189" s="17"/>
      <c r="ORH1189" s="17"/>
      <c r="ORI1189" s="17"/>
      <c r="ORJ1189" s="17"/>
      <c r="ORK1189" s="17"/>
      <c r="ORL1189" s="17"/>
      <c r="ORM1189" s="17"/>
      <c r="ORN1189" s="17"/>
      <c r="ORO1189" s="17"/>
      <c r="ORP1189" s="17"/>
      <c r="ORQ1189" s="17"/>
      <c r="ORR1189" s="17"/>
      <c r="ORS1189" s="17"/>
      <c r="ORT1189" s="17"/>
      <c r="ORU1189" s="17"/>
      <c r="ORV1189" s="17"/>
      <c r="ORW1189" s="17"/>
      <c r="ORX1189" s="17"/>
      <c r="ORY1189" s="17"/>
      <c r="ORZ1189" s="17"/>
      <c r="OSA1189" s="17"/>
      <c r="OSB1189" s="17"/>
      <c r="OSC1189" s="17"/>
      <c r="OSD1189" s="17"/>
      <c r="OSE1189" s="17"/>
      <c r="OSF1189" s="17"/>
      <c r="OSG1189" s="17"/>
      <c r="OSH1189" s="17"/>
      <c r="OSI1189" s="17"/>
      <c r="OSJ1189" s="17"/>
      <c r="OSK1189" s="17"/>
      <c r="OSL1189" s="17"/>
      <c r="OSM1189" s="17"/>
      <c r="OSN1189" s="17"/>
      <c r="OSO1189" s="17"/>
      <c r="OSP1189" s="17"/>
      <c r="OSQ1189" s="17"/>
      <c r="OSR1189" s="17"/>
      <c r="OSS1189" s="17"/>
      <c r="OST1189" s="17"/>
      <c r="OSU1189" s="17"/>
      <c r="OSV1189" s="17"/>
      <c r="OSW1189" s="17"/>
      <c r="OSX1189" s="17"/>
      <c r="OSY1189" s="17"/>
      <c r="OSZ1189" s="17"/>
      <c r="OTA1189" s="17"/>
      <c r="OTB1189" s="17"/>
      <c r="OTC1189" s="17"/>
      <c r="OTD1189" s="17"/>
      <c r="OTE1189" s="17"/>
      <c r="OTF1189" s="17"/>
      <c r="OTG1189" s="17"/>
      <c r="OTH1189" s="17"/>
      <c r="OTI1189" s="17"/>
      <c r="OTJ1189" s="17"/>
      <c r="OTK1189" s="17"/>
      <c r="OTL1189" s="17"/>
      <c r="OTM1189" s="17"/>
      <c r="OTN1189" s="17"/>
      <c r="OTO1189" s="17"/>
      <c r="OTP1189" s="17"/>
      <c r="OTQ1189" s="17"/>
      <c r="OTR1189" s="17"/>
      <c r="OTS1189" s="17"/>
      <c r="OTT1189" s="17"/>
      <c r="OTU1189" s="17"/>
      <c r="OTV1189" s="17"/>
      <c r="OTW1189" s="17"/>
      <c r="OTX1189" s="17"/>
      <c r="OTY1189" s="17"/>
      <c r="OTZ1189" s="17"/>
      <c r="OUA1189" s="17"/>
      <c r="OUB1189" s="17"/>
      <c r="OUC1189" s="17"/>
      <c r="OUD1189" s="17"/>
      <c r="OUE1189" s="17"/>
      <c r="OUF1189" s="17"/>
      <c r="OUG1189" s="17"/>
      <c r="OUH1189" s="17"/>
      <c r="OUI1189" s="17"/>
      <c r="OUJ1189" s="17"/>
      <c r="OUK1189" s="17"/>
      <c r="OUL1189" s="17"/>
      <c r="OUM1189" s="17"/>
      <c r="OUN1189" s="17"/>
      <c r="OUO1189" s="17"/>
      <c r="OUP1189" s="17"/>
      <c r="OUQ1189" s="17"/>
      <c r="OUR1189" s="17"/>
      <c r="OUS1189" s="17"/>
      <c r="OUT1189" s="17"/>
      <c r="OUU1189" s="17"/>
      <c r="OUV1189" s="17"/>
      <c r="OUW1189" s="17"/>
      <c r="OUX1189" s="17"/>
      <c r="OUY1189" s="17"/>
      <c r="OUZ1189" s="17"/>
      <c r="OVA1189" s="17"/>
      <c r="OVB1189" s="17"/>
      <c r="OVC1189" s="17"/>
      <c r="OVD1189" s="17"/>
      <c r="OVE1189" s="17"/>
      <c r="OVF1189" s="17"/>
      <c r="OVG1189" s="17"/>
      <c r="OVH1189" s="17"/>
      <c r="OVI1189" s="17"/>
      <c r="OVJ1189" s="17"/>
      <c r="OVK1189" s="17"/>
      <c r="OVL1189" s="17"/>
      <c r="OVM1189" s="17"/>
      <c r="OVN1189" s="17"/>
      <c r="OVO1189" s="17"/>
      <c r="OVP1189" s="17"/>
      <c r="OVQ1189" s="17"/>
      <c r="OVR1189" s="17"/>
      <c r="OVS1189" s="17"/>
      <c r="OVT1189" s="17"/>
      <c r="OVU1189" s="17"/>
      <c r="OVV1189" s="17"/>
      <c r="OVW1189" s="17"/>
      <c r="OVX1189" s="17"/>
      <c r="OVY1189" s="17"/>
      <c r="OVZ1189" s="17"/>
      <c r="OWA1189" s="17"/>
      <c r="OWB1189" s="17"/>
      <c r="OWC1189" s="17"/>
      <c r="OWD1189" s="17"/>
      <c r="OWE1189" s="17"/>
      <c r="OWF1189" s="17"/>
      <c r="OWG1189" s="17"/>
      <c r="OWH1189" s="17"/>
      <c r="OWI1189" s="17"/>
      <c r="OWJ1189" s="17"/>
      <c r="OWK1189" s="17"/>
      <c r="OWL1189" s="17"/>
      <c r="OWM1189" s="17"/>
      <c r="OWN1189" s="17"/>
      <c r="OWO1189" s="17"/>
      <c r="OWP1189" s="17"/>
      <c r="OWQ1189" s="17"/>
      <c r="OWR1189" s="17"/>
      <c r="OWS1189" s="17"/>
      <c r="OWT1189" s="17"/>
      <c r="OWU1189" s="17"/>
      <c r="OWV1189" s="17"/>
      <c r="OWW1189" s="17"/>
      <c r="OWX1189" s="17"/>
      <c r="OWY1189" s="17"/>
      <c r="OWZ1189" s="17"/>
      <c r="OXA1189" s="17"/>
      <c r="OXB1189" s="17"/>
      <c r="OXC1189" s="17"/>
      <c r="OXD1189" s="17"/>
      <c r="OXE1189" s="17"/>
      <c r="OXF1189" s="17"/>
      <c r="OXG1189" s="17"/>
      <c r="OXH1189" s="17"/>
      <c r="OXI1189" s="17"/>
      <c r="OXJ1189" s="17"/>
      <c r="OXK1189" s="17"/>
      <c r="OXL1189" s="17"/>
      <c r="OXM1189" s="17"/>
      <c r="OXN1189" s="17"/>
      <c r="OXO1189" s="17"/>
      <c r="OXP1189" s="17"/>
      <c r="OXQ1189" s="17"/>
      <c r="OXR1189" s="17"/>
      <c r="OXS1189" s="17"/>
      <c r="OXT1189" s="17"/>
      <c r="OXU1189" s="17"/>
      <c r="OXV1189" s="17"/>
      <c r="OXW1189" s="17"/>
      <c r="OXX1189" s="17"/>
      <c r="OXY1189" s="17"/>
      <c r="OXZ1189" s="17"/>
      <c r="OYA1189" s="17"/>
      <c r="OYB1189" s="17"/>
      <c r="OYC1189" s="17"/>
      <c r="OYD1189" s="17"/>
      <c r="OYE1189" s="17"/>
      <c r="OYF1189" s="17"/>
      <c r="OYG1189" s="17"/>
      <c r="OYH1189" s="17"/>
      <c r="OYI1189" s="17"/>
      <c r="OYJ1189" s="17"/>
      <c r="OYK1189" s="17"/>
      <c r="OYL1189" s="17"/>
      <c r="OYM1189" s="17"/>
      <c r="OYN1189" s="17"/>
      <c r="OYO1189" s="17"/>
      <c r="OYP1189" s="17"/>
      <c r="OYQ1189" s="17"/>
      <c r="OYR1189" s="17"/>
      <c r="OYS1189" s="17"/>
      <c r="OYT1189" s="17"/>
      <c r="OYU1189" s="17"/>
      <c r="OYV1189" s="17"/>
      <c r="OYW1189" s="17"/>
      <c r="OYX1189" s="17"/>
      <c r="OYY1189" s="17"/>
      <c r="OYZ1189" s="17"/>
      <c r="OZA1189" s="17"/>
      <c r="OZB1189" s="17"/>
      <c r="OZC1189" s="17"/>
      <c r="OZD1189" s="17"/>
      <c r="OZE1189" s="17"/>
      <c r="OZF1189" s="17"/>
      <c r="OZG1189" s="17"/>
      <c r="OZH1189" s="17"/>
      <c r="OZI1189" s="17"/>
      <c r="OZJ1189" s="17"/>
      <c r="OZK1189" s="17"/>
      <c r="OZL1189" s="17"/>
      <c r="OZM1189" s="17"/>
      <c r="OZN1189" s="17"/>
      <c r="OZO1189" s="17"/>
      <c r="OZP1189" s="17"/>
      <c r="OZQ1189" s="17"/>
      <c r="OZR1189" s="17"/>
      <c r="OZS1189" s="17"/>
      <c r="OZT1189" s="17"/>
      <c r="OZU1189" s="17"/>
      <c r="OZV1189" s="17"/>
      <c r="OZW1189" s="17"/>
      <c r="OZX1189" s="17"/>
      <c r="OZY1189" s="17"/>
      <c r="OZZ1189" s="17"/>
      <c r="PAA1189" s="17"/>
      <c r="PAB1189" s="17"/>
      <c r="PAC1189" s="17"/>
      <c r="PAD1189" s="17"/>
      <c r="PAE1189" s="17"/>
      <c r="PAF1189" s="17"/>
      <c r="PAG1189" s="17"/>
      <c r="PAH1189" s="17"/>
      <c r="PAI1189" s="17"/>
      <c r="PAJ1189" s="17"/>
      <c r="PAK1189" s="17"/>
      <c r="PAL1189" s="17"/>
      <c r="PAM1189" s="17"/>
      <c r="PAN1189" s="17"/>
      <c r="PAO1189" s="17"/>
      <c r="PAP1189" s="17"/>
      <c r="PAQ1189" s="17"/>
      <c r="PAR1189" s="17"/>
      <c r="PAS1189" s="17"/>
      <c r="PAT1189" s="17"/>
      <c r="PAU1189" s="17"/>
      <c r="PAV1189" s="17"/>
      <c r="PAW1189" s="17"/>
      <c r="PAX1189" s="17"/>
      <c r="PAY1189" s="17"/>
      <c r="PAZ1189" s="17"/>
      <c r="PBA1189" s="17"/>
      <c r="PBB1189" s="17"/>
      <c r="PBC1189" s="17"/>
      <c r="PBD1189" s="17"/>
      <c r="PBE1189" s="17"/>
      <c r="PBF1189" s="17"/>
      <c r="PBG1189" s="17"/>
      <c r="PBH1189" s="17"/>
      <c r="PBI1189" s="17"/>
      <c r="PBJ1189" s="17"/>
      <c r="PBK1189" s="17"/>
      <c r="PBL1189" s="17"/>
      <c r="PBM1189" s="17"/>
      <c r="PBN1189" s="17"/>
      <c r="PBO1189" s="17"/>
      <c r="PBP1189" s="17"/>
      <c r="PBQ1189" s="17"/>
      <c r="PBR1189" s="17"/>
      <c r="PBS1189" s="17"/>
      <c r="PBT1189" s="17"/>
      <c r="PBU1189" s="17"/>
      <c r="PBV1189" s="17"/>
      <c r="PBW1189" s="17"/>
      <c r="PBX1189" s="17"/>
      <c r="PBY1189" s="17"/>
      <c r="PBZ1189" s="17"/>
      <c r="PCA1189" s="17"/>
      <c r="PCB1189" s="17"/>
      <c r="PCC1189" s="17"/>
      <c r="PCD1189" s="17"/>
      <c r="PCE1189" s="17"/>
      <c r="PCF1189" s="17"/>
      <c r="PCG1189" s="17"/>
      <c r="PCH1189" s="17"/>
      <c r="PCI1189" s="17"/>
      <c r="PCJ1189" s="17"/>
      <c r="PCK1189" s="17"/>
      <c r="PCL1189" s="17"/>
      <c r="PCM1189" s="17"/>
      <c r="PCN1189" s="17"/>
      <c r="PCO1189" s="17"/>
      <c r="PCP1189" s="17"/>
      <c r="PCQ1189" s="17"/>
      <c r="PCR1189" s="17"/>
      <c r="PCS1189" s="17"/>
      <c r="PCT1189" s="17"/>
      <c r="PCU1189" s="17"/>
      <c r="PCV1189" s="17"/>
      <c r="PCW1189" s="17"/>
      <c r="PCX1189" s="17"/>
      <c r="PCY1189" s="17"/>
      <c r="PCZ1189" s="17"/>
      <c r="PDA1189" s="17"/>
      <c r="PDB1189" s="17"/>
      <c r="PDC1189" s="17"/>
      <c r="PDD1189" s="17"/>
      <c r="PDE1189" s="17"/>
      <c r="PDF1189" s="17"/>
      <c r="PDG1189" s="17"/>
      <c r="PDH1189" s="17"/>
      <c r="PDI1189" s="17"/>
      <c r="PDJ1189" s="17"/>
      <c r="PDK1189" s="17"/>
      <c r="PDL1189" s="17"/>
      <c r="PDM1189" s="17"/>
      <c r="PDN1189" s="17"/>
      <c r="PDO1189" s="17"/>
      <c r="PDP1189" s="17"/>
      <c r="PDQ1189" s="17"/>
      <c r="PDR1189" s="17"/>
      <c r="PDS1189" s="17"/>
      <c r="PDT1189" s="17"/>
      <c r="PDU1189" s="17"/>
      <c r="PDV1189" s="17"/>
      <c r="PDW1189" s="17"/>
      <c r="PDX1189" s="17"/>
      <c r="PDY1189" s="17"/>
      <c r="PDZ1189" s="17"/>
      <c r="PEA1189" s="17"/>
      <c r="PEB1189" s="17"/>
      <c r="PEC1189" s="17"/>
      <c r="PED1189" s="17"/>
      <c r="PEE1189" s="17"/>
      <c r="PEF1189" s="17"/>
      <c r="PEG1189" s="17"/>
      <c r="PEH1189" s="17"/>
      <c r="PEI1189" s="17"/>
      <c r="PEJ1189" s="17"/>
      <c r="PEK1189" s="17"/>
      <c r="PEL1189" s="17"/>
      <c r="PEM1189" s="17"/>
      <c r="PEN1189" s="17"/>
      <c r="PEO1189" s="17"/>
      <c r="PEP1189" s="17"/>
      <c r="PEQ1189" s="17"/>
      <c r="PER1189" s="17"/>
      <c r="PES1189" s="17"/>
      <c r="PET1189" s="17"/>
      <c r="PEU1189" s="17"/>
      <c r="PEV1189" s="17"/>
      <c r="PEW1189" s="17"/>
      <c r="PEX1189" s="17"/>
      <c r="PEY1189" s="17"/>
      <c r="PEZ1189" s="17"/>
      <c r="PFA1189" s="17"/>
      <c r="PFB1189" s="17"/>
      <c r="PFC1189" s="17"/>
      <c r="PFD1189" s="17"/>
      <c r="PFE1189" s="17"/>
      <c r="PFF1189" s="17"/>
      <c r="PFG1189" s="17"/>
      <c r="PFH1189" s="17"/>
      <c r="PFI1189" s="17"/>
      <c r="PFJ1189" s="17"/>
      <c r="PFK1189" s="17"/>
      <c r="PFL1189" s="17"/>
      <c r="PFM1189" s="17"/>
      <c r="PFN1189" s="17"/>
      <c r="PFO1189" s="17"/>
      <c r="PFP1189" s="17"/>
      <c r="PFQ1189" s="17"/>
      <c r="PFR1189" s="17"/>
      <c r="PFS1189" s="17"/>
      <c r="PFT1189" s="17"/>
      <c r="PFU1189" s="17"/>
      <c r="PFV1189" s="17"/>
      <c r="PFW1189" s="17"/>
      <c r="PFX1189" s="17"/>
      <c r="PFY1189" s="17"/>
      <c r="PFZ1189" s="17"/>
      <c r="PGA1189" s="17"/>
      <c r="PGB1189" s="17"/>
      <c r="PGC1189" s="17"/>
      <c r="PGD1189" s="17"/>
      <c r="PGE1189" s="17"/>
      <c r="PGF1189" s="17"/>
      <c r="PGG1189" s="17"/>
      <c r="PGH1189" s="17"/>
      <c r="PGI1189" s="17"/>
      <c r="PGJ1189" s="17"/>
      <c r="PGK1189" s="17"/>
      <c r="PGL1189" s="17"/>
      <c r="PGM1189" s="17"/>
      <c r="PGN1189" s="17"/>
      <c r="PGO1189" s="17"/>
      <c r="PGP1189" s="17"/>
      <c r="PGQ1189" s="17"/>
      <c r="PGR1189" s="17"/>
      <c r="PGS1189" s="17"/>
      <c r="PGT1189" s="17"/>
      <c r="PGU1189" s="17"/>
      <c r="PGV1189" s="17"/>
      <c r="PGW1189" s="17"/>
      <c r="PGX1189" s="17"/>
      <c r="PGY1189" s="17"/>
      <c r="PGZ1189" s="17"/>
      <c r="PHA1189" s="17"/>
      <c r="PHB1189" s="17"/>
      <c r="PHC1189" s="17"/>
      <c r="PHD1189" s="17"/>
      <c r="PHE1189" s="17"/>
      <c r="PHF1189" s="17"/>
      <c r="PHG1189" s="17"/>
      <c r="PHH1189" s="17"/>
      <c r="PHI1189" s="17"/>
      <c r="PHJ1189" s="17"/>
      <c r="PHK1189" s="17"/>
      <c r="PHL1189" s="17"/>
      <c r="PHM1189" s="17"/>
      <c r="PHN1189" s="17"/>
      <c r="PHO1189" s="17"/>
      <c r="PHP1189" s="17"/>
      <c r="PHQ1189" s="17"/>
      <c r="PHR1189" s="17"/>
      <c r="PHS1189" s="17"/>
      <c r="PHT1189" s="17"/>
      <c r="PHU1189" s="17"/>
      <c r="PHV1189" s="17"/>
      <c r="PHW1189" s="17"/>
      <c r="PHX1189" s="17"/>
      <c r="PHY1189" s="17"/>
      <c r="PHZ1189" s="17"/>
      <c r="PIA1189" s="17"/>
      <c r="PIB1189" s="17"/>
      <c r="PIC1189" s="17"/>
      <c r="PID1189" s="17"/>
      <c r="PIE1189" s="17"/>
      <c r="PIF1189" s="17"/>
      <c r="PIG1189" s="17"/>
      <c r="PIH1189" s="17"/>
      <c r="PII1189" s="17"/>
      <c r="PIJ1189" s="17"/>
      <c r="PIK1189" s="17"/>
      <c r="PIL1189" s="17"/>
      <c r="PIM1189" s="17"/>
      <c r="PIN1189" s="17"/>
      <c r="PIO1189" s="17"/>
      <c r="PIP1189" s="17"/>
      <c r="PIQ1189" s="17"/>
      <c r="PIR1189" s="17"/>
      <c r="PIS1189" s="17"/>
      <c r="PIT1189" s="17"/>
      <c r="PIU1189" s="17"/>
      <c r="PIV1189" s="17"/>
      <c r="PIW1189" s="17"/>
      <c r="PIX1189" s="17"/>
      <c r="PIY1189" s="17"/>
      <c r="PIZ1189" s="17"/>
      <c r="PJA1189" s="17"/>
      <c r="PJB1189" s="17"/>
      <c r="PJC1189" s="17"/>
      <c r="PJD1189" s="17"/>
      <c r="PJE1189" s="17"/>
      <c r="PJF1189" s="17"/>
      <c r="PJG1189" s="17"/>
      <c r="PJH1189" s="17"/>
      <c r="PJI1189" s="17"/>
      <c r="PJJ1189" s="17"/>
      <c r="PJK1189" s="17"/>
      <c r="PJL1189" s="17"/>
      <c r="PJM1189" s="17"/>
      <c r="PJN1189" s="17"/>
      <c r="PJO1189" s="17"/>
      <c r="PJP1189" s="17"/>
      <c r="PJQ1189" s="17"/>
      <c r="PJR1189" s="17"/>
      <c r="PJS1189" s="17"/>
      <c r="PJT1189" s="17"/>
      <c r="PJU1189" s="17"/>
      <c r="PJV1189" s="17"/>
      <c r="PJW1189" s="17"/>
      <c r="PJX1189" s="17"/>
      <c r="PJY1189" s="17"/>
      <c r="PJZ1189" s="17"/>
      <c r="PKA1189" s="17"/>
      <c r="PKB1189" s="17"/>
      <c r="PKC1189" s="17"/>
      <c r="PKD1189" s="17"/>
      <c r="PKE1189" s="17"/>
      <c r="PKF1189" s="17"/>
      <c r="PKG1189" s="17"/>
      <c r="PKH1189" s="17"/>
      <c r="PKI1189" s="17"/>
      <c r="PKJ1189" s="17"/>
      <c r="PKK1189" s="17"/>
      <c r="PKL1189" s="17"/>
      <c r="PKM1189" s="17"/>
      <c r="PKN1189" s="17"/>
      <c r="PKO1189" s="17"/>
      <c r="PKP1189" s="17"/>
      <c r="PKQ1189" s="17"/>
      <c r="PKR1189" s="17"/>
      <c r="PKS1189" s="17"/>
      <c r="PKT1189" s="17"/>
      <c r="PKU1189" s="17"/>
      <c r="PKV1189" s="17"/>
      <c r="PKW1189" s="17"/>
      <c r="PKX1189" s="17"/>
      <c r="PKY1189" s="17"/>
      <c r="PKZ1189" s="17"/>
      <c r="PLA1189" s="17"/>
      <c r="PLB1189" s="17"/>
      <c r="PLC1189" s="17"/>
      <c r="PLD1189" s="17"/>
      <c r="PLE1189" s="17"/>
      <c r="PLF1189" s="17"/>
      <c r="PLG1189" s="17"/>
      <c r="PLH1189" s="17"/>
      <c r="PLI1189" s="17"/>
      <c r="PLJ1189" s="17"/>
      <c r="PLK1189" s="17"/>
      <c r="PLL1189" s="17"/>
      <c r="PLM1189" s="17"/>
      <c r="PLN1189" s="17"/>
      <c r="PLO1189" s="17"/>
      <c r="PLP1189" s="17"/>
      <c r="PLQ1189" s="17"/>
      <c r="PLR1189" s="17"/>
      <c r="PLS1189" s="17"/>
      <c r="PLT1189" s="17"/>
      <c r="PLU1189" s="17"/>
      <c r="PLV1189" s="17"/>
      <c r="PLW1189" s="17"/>
      <c r="PLX1189" s="17"/>
      <c r="PLY1189" s="17"/>
      <c r="PLZ1189" s="17"/>
      <c r="PMA1189" s="17"/>
      <c r="PMB1189" s="17"/>
      <c r="PMC1189" s="17"/>
      <c r="PMD1189" s="17"/>
      <c r="PME1189" s="17"/>
      <c r="PMF1189" s="17"/>
      <c r="PMG1189" s="17"/>
      <c r="PMH1189" s="17"/>
      <c r="PMI1189" s="17"/>
      <c r="PMJ1189" s="17"/>
      <c r="PMK1189" s="17"/>
      <c r="PML1189" s="17"/>
      <c r="PMM1189" s="17"/>
      <c r="PMN1189" s="17"/>
      <c r="PMO1189" s="17"/>
      <c r="PMP1189" s="17"/>
      <c r="PMQ1189" s="17"/>
      <c r="PMR1189" s="17"/>
      <c r="PMS1189" s="17"/>
      <c r="PMT1189" s="17"/>
      <c r="PMU1189" s="17"/>
      <c r="PMV1189" s="17"/>
      <c r="PMW1189" s="17"/>
      <c r="PMX1189" s="17"/>
      <c r="PMY1189" s="17"/>
      <c r="PMZ1189" s="17"/>
      <c r="PNA1189" s="17"/>
      <c r="PNB1189" s="17"/>
      <c r="PNC1189" s="17"/>
      <c r="PND1189" s="17"/>
      <c r="PNE1189" s="17"/>
      <c r="PNF1189" s="17"/>
      <c r="PNG1189" s="17"/>
      <c r="PNH1189" s="17"/>
      <c r="PNI1189" s="17"/>
      <c r="PNJ1189" s="17"/>
      <c r="PNK1189" s="17"/>
      <c r="PNL1189" s="17"/>
      <c r="PNM1189" s="17"/>
      <c r="PNN1189" s="17"/>
      <c r="PNO1189" s="17"/>
      <c r="PNP1189" s="17"/>
      <c r="PNQ1189" s="17"/>
      <c r="PNR1189" s="17"/>
      <c r="PNS1189" s="17"/>
      <c r="PNT1189" s="17"/>
      <c r="PNU1189" s="17"/>
      <c r="PNV1189" s="17"/>
      <c r="PNW1189" s="17"/>
      <c r="PNX1189" s="17"/>
      <c r="PNY1189" s="17"/>
      <c r="PNZ1189" s="17"/>
      <c r="POA1189" s="17"/>
      <c r="POB1189" s="17"/>
      <c r="POC1189" s="17"/>
      <c r="POD1189" s="17"/>
      <c r="POE1189" s="17"/>
      <c r="POF1189" s="17"/>
      <c r="POG1189" s="17"/>
      <c r="POH1189" s="17"/>
      <c r="POI1189" s="17"/>
      <c r="POJ1189" s="17"/>
      <c r="POK1189" s="17"/>
      <c r="POL1189" s="17"/>
      <c r="POM1189" s="17"/>
      <c r="PON1189" s="17"/>
      <c r="POO1189" s="17"/>
      <c r="POP1189" s="17"/>
      <c r="POQ1189" s="17"/>
      <c r="POR1189" s="17"/>
      <c r="POS1189" s="17"/>
      <c r="POT1189" s="17"/>
      <c r="POU1189" s="17"/>
      <c r="POV1189" s="17"/>
      <c r="POW1189" s="17"/>
      <c r="POX1189" s="17"/>
      <c r="POY1189" s="17"/>
      <c r="POZ1189" s="17"/>
      <c r="PPA1189" s="17"/>
      <c r="PPB1189" s="17"/>
      <c r="PPC1189" s="17"/>
      <c r="PPD1189" s="17"/>
      <c r="PPE1189" s="17"/>
      <c r="PPF1189" s="17"/>
      <c r="PPG1189" s="17"/>
      <c r="PPH1189" s="17"/>
      <c r="PPI1189" s="17"/>
      <c r="PPJ1189" s="17"/>
      <c r="PPK1189" s="17"/>
      <c r="PPL1189" s="17"/>
      <c r="PPM1189" s="17"/>
      <c r="PPN1189" s="17"/>
      <c r="PPO1189" s="17"/>
      <c r="PPP1189" s="17"/>
      <c r="PPQ1189" s="17"/>
      <c r="PPR1189" s="17"/>
      <c r="PPS1189" s="17"/>
      <c r="PPT1189" s="17"/>
      <c r="PPU1189" s="17"/>
      <c r="PPV1189" s="17"/>
      <c r="PPW1189" s="17"/>
      <c r="PPX1189" s="17"/>
      <c r="PPY1189" s="17"/>
      <c r="PPZ1189" s="17"/>
      <c r="PQA1189" s="17"/>
      <c r="PQB1189" s="17"/>
      <c r="PQC1189" s="17"/>
      <c r="PQD1189" s="17"/>
      <c r="PQE1189" s="17"/>
      <c r="PQF1189" s="17"/>
      <c r="PQG1189" s="17"/>
      <c r="PQH1189" s="17"/>
      <c r="PQI1189" s="17"/>
      <c r="PQJ1189" s="17"/>
      <c r="PQK1189" s="17"/>
      <c r="PQL1189" s="17"/>
      <c r="PQM1189" s="17"/>
      <c r="PQN1189" s="17"/>
      <c r="PQO1189" s="17"/>
      <c r="PQP1189" s="17"/>
      <c r="PQQ1189" s="17"/>
      <c r="PQR1189" s="17"/>
      <c r="PQS1189" s="17"/>
      <c r="PQT1189" s="17"/>
      <c r="PQU1189" s="17"/>
      <c r="PQV1189" s="17"/>
      <c r="PQW1189" s="17"/>
      <c r="PQX1189" s="17"/>
      <c r="PQY1189" s="17"/>
      <c r="PQZ1189" s="17"/>
      <c r="PRA1189" s="17"/>
      <c r="PRB1189" s="17"/>
      <c r="PRC1189" s="17"/>
      <c r="PRD1189" s="17"/>
      <c r="PRE1189" s="17"/>
      <c r="PRF1189" s="17"/>
      <c r="PRG1189" s="17"/>
      <c r="PRH1189" s="17"/>
      <c r="PRI1189" s="17"/>
      <c r="PRJ1189" s="17"/>
      <c r="PRK1189" s="17"/>
      <c r="PRL1189" s="17"/>
      <c r="PRM1189" s="17"/>
      <c r="PRN1189" s="17"/>
      <c r="PRO1189" s="17"/>
      <c r="PRP1189" s="17"/>
      <c r="PRQ1189" s="17"/>
      <c r="PRR1189" s="17"/>
      <c r="PRS1189" s="17"/>
      <c r="PRT1189" s="17"/>
      <c r="PRU1189" s="17"/>
      <c r="PRV1189" s="17"/>
      <c r="PRW1189" s="17"/>
      <c r="PRX1189" s="17"/>
      <c r="PRY1189" s="17"/>
      <c r="PRZ1189" s="17"/>
      <c r="PSA1189" s="17"/>
      <c r="PSB1189" s="17"/>
      <c r="PSC1189" s="17"/>
      <c r="PSD1189" s="17"/>
      <c r="PSE1189" s="17"/>
      <c r="PSF1189" s="17"/>
      <c r="PSG1189" s="17"/>
      <c r="PSH1189" s="17"/>
      <c r="PSI1189" s="17"/>
      <c r="PSJ1189" s="17"/>
      <c r="PSK1189" s="17"/>
      <c r="PSL1189" s="17"/>
      <c r="PSM1189" s="17"/>
      <c r="PSN1189" s="17"/>
      <c r="PSO1189" s="17"/>
      <c r="PSP1189" s="17"/>
      <c r="PSQ1189" s="17"/>
      <c r="PSR1189" s="17"/>
      <c r="PSS1189" s="17"/>
      <c r="PST1189" s="17"/>
      <c r="PSU1189" s="17"/>
      <c r="PSV1189" s="17"/>
      <c r="PSW1189" s="17"/>
      <c r="PSX1189" s="17"/>
      <c r="PSY1189" s="17"/>
      <c r="PSZ1189" s="17"/>
      <c r="PTA1189" s="17"/>
      <c r="PTB1189" s="17"/>
      <c r="PTC1189" s="17"/>
      <c r="PTD1189" s="17"/>
      <c r="PTE1189" s="17"/>
      <c r="PTF1189" s="17"/>
      <c r="PTG1189" s="17"/>
      <c r="PTH1189" s="17"/>
      <c r="PTI1189" s="17"/>
      <c r="PTJ1189" s="17"/>
      <c r="PTK1189" s="17"/>
      <c r="PTL1189" s="17"/>
      <c r="PTM1189" s="17"/>
      <c r="PTN1189" s="17"/>
      <c r="PTO1189" s="17"/>
      <c r="PTP1189" s="17"/>
      <c r="PTQ1189" s="17"/>
      <c r="PTR1189" s="17"/>
      <c r="PTS1189" s="17"/>
      <c r="PTT1189" s="17"/>
      <c r="PTU1189" s="17"/>
      <c r="PTV1189" s="17"/>
      <c r="PTW1189" s="17"/>
      <c r="PTX1189" s="17"/>
      <c r="PTY1189" s="17"/>
      <c r="PTZ1189" s="17"/>
      <c r="PUA1189" s="17"/>
      <c r="PUB1189" s="17"/>
      <c r="PUC1189" s="17"/>
      <c r="PUD1189" s="17"/>
      <c r="PUE1189" s="17"/>
      <c r="PUF1189" s="17"/>
      <c r="PUG1189" s="17"/>
      <c r="PUH1189" s="17"/>
      <c r="PUI1189" s="17"/>
      <c r="PUJ1189" s="17"/>
      <c r="PUK1189" s="17"/>
      <c r="PUL1189" s="17"/>
      <c r="PUM1189" s="17"/>
      <c r="PUN1189" s="17"/>
      <c r="PUO1189" s="17"/>
      <c r="PUP1189" s="17"/>
      <c r="PUQ1189" s="17"/>
      <c r="PUR1189" s="17"/>
      <c r="PUS1189" s="17"/>
      <c r="PUT1189" s="17"/>
      <c r="PUU1189" s="17"/>
      <c r="PUV1189" s="17"/>
      <c r="PUW1189" s="17"/>
      <c r="PUX1189" s="17"/>
      <c r="PUY1189" s="17"/>
      <c r="PUZ1189" s="17"/>
      <c r="PVA1189" s="17"/>
      <c r="PVB1189" s="17"/>
      <c r="PVC1189" s="17"/>
      <c r="PVD1189" s="17"/>
      <c r="PVE1189" s="17"/>
      <c r="PVF1189" s="17"/>
      <c r="PVG1189" s="17"/>
      <c r="PVH1189" s="17"/>
      <c r="PVI1189" s="17"/>
      <c r="PVJ1189" s="17"/>
      <c r="PVK1189" s="17"/>
      <c r="PVL1189" s="17"/>
      <c r="PVM1189" s="17"/>
      <c r="PVN1189" s="17"/>
      <c r="PVO1189" s="17"/>
      <c r="PVP1189" s="17"/>
      <c r="PVQ1189" s="17"/>
      <c r="PVR1189" s="17"/>
      <c r="PVS1189" s="17"/>
      <c r="PVT1189" s="17"/>
      <c r="PVU1189" s="17"/>
      <c r="PVV1189" s="17"/>
      <c r="PVW1189" s="17"/>
      <c r="PVX1189" s="17"/>
      <c r="PVY1189" s="17"/>
      <c r="PVZ1189" s="17"/>
      <c r="PWA1189" s="17"/>
      <c r="PWB1189" s="17"/>
      <c r="PWC1189" s="17"/>
      <c r="PWD1189" s="17"/>
      <c r="PWE1189" s="17"/>
      <c r="PWF1189" s="17"/>
      <c r="PWG1189" s="17"/>
      <c r="PWH1189" s="17"/>
      <c r="PWI1189" s="17"/>
      <c r="PWJ1189" s="17"/>
      <c r="PWK1189" s="17"/>
      <c r="PWL1189" s="17"/>
      <c r="PWM1189" s="17"/>
      <c r="PWN1189" s="17"/>
      <c r="PWO1189" s="17"/>
      <c r="PWP1189" s="17"/>
      <c r="PWQ1189" s="17"/>
      <c r="PWR1189" s="17"/>
      <c r="PWS1189" s="17"/>
      <c r="PWT1189" s="17"/>
      <c r="PWU1189" s="17"/>
      <c r="PWV1189" s="17"/>
      <c r="PWW1189" s="17"/>
      <c r="PWX1189" s="17"/>
      <c r="PWY1189" s="17"/>
      <c r="PWZ1189" s="17"/>
      <c r="PXA1189" s="17"/>
      <c r="PXB1189" s="17"/>
      <c r="PXC1189" s="17"/>
      <c r="PXD1189" s="17"/>
      <c r="PXE1189" s="17"/>
      <c r="PXF1189" s="17"/>
      <c r="PXG1189" s="17"/>
      <c r="PXH1189" s="17"/>
      <c r="PXI1189" s="17"/>
      <c r="PXJ1189" s="17"/>
      <c r="PXK1189" s="17"/>
      <c r="PXL1189" s="17"/>
      <c r="PXM1189" s="17"/>
      <c r="PXN1189" s="17"/>
      <c r="PXO1189" s="17"/>
      <c r="PXP1189" s="17"/>
      <c r="PXQ1189" s="17"/>
      <c r="PXR1189" s="17"/>
      <c r="PXS1189" s="17"/>
      <c r="PXT1189" s="17"/>
      <c r="PXU1189" s="17"/>
      <c r="PXV1189" s="17"/>
      <c r="PXW1189" s="17"/>
      <c r="PXX1189" s="17"/>
      <c r="PXY1189" s="17"/>
      <c r="PXZ1189" s="17"/>
      <c r="PYA1189" s="17"/>
      <c r="PYB1189" s="17"/>
      <c r="PYC1189" s="17"/>
      <c r="PYD1189" s="17"/>
      <c r="PYE1189" s="17"/>
      <c r="PYF1189" s="17"/>
      <c r="PYG1189" s="17"/>
      <c r="PYH1189" s="17"/>
      <c r="PYI1189" s="17"/>
      <c r="PYJ1189" s="17"/>
      <c r="PYK1189" s="17"/>
      <c r="PYL1189" s="17"/>
      <c r="PYM1189" s="17"/>
      <c r="PYN1189" s="17"/>
      <c r="PYO1189" s="17"/>
      <c r="PYP1189" s="17"/>
      <c r="PYQ1189" s="17"/>
      <c r="PYR1189" s="17"/>
      <c r="PYS1189" s="17"/>
      <c r="PYT1189" s="17"/>
      <c r="PYU1189" s="17"/>
      <c r="PYV1189" s="17"/>
      <c r="PYW1189" s="17"/>
      <c r="PYX1189" s="17"/>
      <c r="PYY1189" s="17"/>
      <c r="PYZ1189" s="17"/>
      <c r="PZA1189" s="17"/>
      <c r="PZB1189" s="17"/>
      <c r="PZC1189" s="17"/>
      <c r="PZD1189" s="17"/>
      <c r="PZE1189" s="17"/>
      <c r="PZF1189" s="17"/>
      <c r="PZG1189" s="17"/>
      <c r="PZH1189" s="17"/>
      <c r="PZI1189" s="17"/>
      <c r="PZJ1189" s="17"/>
      <c r="PZK1189" s="17"/>
      <c r="PZL1189" s="17"/>
      <c r="PZM1189" s="17"/>
      <c r="PZN1189" s="17"/>
      <c r="PZO1189" s="17"/>
      <c r="PZP1189" s="17"/>
      <c r="PZQ1189" s="17"/>
      <c r="PZR1189" s="17"/>
      <c r="PZS1189" s="17"/>
      <c r="PZT1189" s="17"/>
      <c r="PZU1189" s="17"/>
      <c r="PZV1189" s="17"/>
      <c r="PZW1189" s="17"/>
      <c r="PZX1189" s="17"/>
      <c r="PZY1189" s="17"/>
      <c r="PZZ1189" s="17"/>
      <c r="QAA1189" s="17"/>
      <c r="QAB1189" s="17"/>
      <c r="QAC1189" s="17"/>
      <c r="QAD1189" s="17"/>
      <c r="QAE1189" s="17"/>
      <c r="QAF1189" s="17"/>
      <c r="QAG1189" s="17"/>
      <c r="QAH1189" s="17"/>
      <c r="QAI1189" s="17"/>
      <c r="QAJ1189" s="17"/>
      <c r="QAK1189" s="17"/>
      <c r="QAL1189" s="17"/>
      <c r="QAM1189" s="17"/>
      <c r="QAN1189" s="17"/>
      <c r="QAO1189" s="17"/>
      <c r="QAP1189" s="17"/>
      <c r="QAQ1189" s="17"/>
      <c r="QAR1189" s="17"/>
      <c r="QAS1189" s="17"/>
      <c r="QAT1189" s="17"/>
      <c r="QAU1189" s="17"/>
      <c r="QAV1189" s="17"/>
      <c r="QAW1189" s="17"/>
      <c r="QAX1189" s="17"/>
      <c r="QAY1189" s="17"/>
      <c r="QAZ1189" s="17"/>
      <c r="QBA1189" s="17"/>
      <c r="QBB1189" s="17"/>
      <c r="QBC1189" s="17"/>
      <c r="QBD1189" s="17"/>
      <c r="QBE1189" s="17"/>
      <c r="QBF1189" s="17"/>
      <c r="QBG1189" s="17"/>
      <c r="QBH1189" s="17"/>
      <c r="QBI1189" s="17"/>
      <c r="QBJ1189" s="17"/>
      <c r="QBK1189" s="17"/>
      <c r="QBL1189" s="17"/>
      <c r="QBM1189" s="17"/>
      <c r="QBN1189" s="17"/>
      <c r="QBO1189" s="17"/>
      <c r="QBP1189" s="17"/>
      <c r="QBQ1189" s="17"/>
      <c r="QBR1189" s="17"/>
      <c r="QBS1189" s="17"/>
      <c r="QBT1189" s="17"/>
      <c r="QBU1189" s="17"/>
      <c r="QBV1189" s="17"/>
      <c r="QBW1189" s="17"/>
      <c r="QBX1189" s="17"/>
      <c r="QBY1189" s="17"/>
      <c r="QBZ1189" s="17"/>
      <c r="QCA1189" s="17"/>
      <c r="QCB1189" s="17"/>
      <c r="QCC1189" s="17"/>
      <c r="QCD1189" s="17"/>
      <c r="QCE1189" s="17"/>
      <c r="QCF1189" s="17"/>
      <c r="QCG1189" s="17"/>
      <c r="QCH1189" s="17"/>
      <c r="QCI1189" s="17"/>
      <c r="QCJ1189" s="17"/>
      <c r="QCK1189" s="17"/>
      <c r="QCL1189" s="17"/>
      <c r="QCM1189" s="17"/>
      <c r="QCN1189" s="17"/>
      <c r="QCO1189" s="17"/>
      <c r="QCP1189" s="17"/>
      <c r="QCQ1189" s="17"/>
      <c r="QCR1189" s="17"/>
      <c r="QCS1189" s="17"/>
      <c r="QCT1189" s="17"/>
      <c r="QCU1189" s="17"/>
      <c r="QCV1189" s="17"/>
      <c r="QCW1189" s="17"/>
      <c r="QCX1189" s="17"/>
      <c r="QCY1189" s="17"/>
      <c r="QCZ1189" s="17"/>
      <c r="QDA1189" s="17"/>
      <c r="QDB1189" s="17"/>
      <c r="QDC1189" s="17"/>
      <c r="QDD1189" s="17"/>
      <c r="QDE1189" s="17"/>
      <c r="QDF1189" s="17"/>
      <c r="QDG1189" s="17"/>
      <c r="QDH1189" s="17"/>
      <c r="QDI1189" s="17"/>
      <c r="QDJ1189" s="17"/>
      <c r="QDK1189" s="17"/>
      <c r="QDL1189" s="17"/>
      <c r="QDM1189" s="17"/>
      <c r="QDN1189" s="17"/>
      <c r="QDO1189" s="17"/>
      <c r="QDP1189" s="17"/>
      <c r="QDQ1189" s="17"/>
      <c r="QDR1189" s="17"/>
      <c r="QDS1189" s="17"/>
      <c r="QDT1189" s="17"/>
      <c r="QDU1189" s="17"/>
      <c r="QDV1189" s="17"/>
      <c r="QDW1189" s="17"/>
      <c r="QDX1189" s="17"/>
      <c r="QDY1189" s="17"/>
      <c r="QDZ1189" s="17"/>
      <c r="QEA1189" s="17"/>
      <c r="QEB1189" s="17"/>
      <c r="QEC1189" s="17"/>
      <c r="QED1189" s="17"/>
      <c r="QEE1189" s="17"/>
      <c r="QEF1189" s="17"/>
      <c r="QEG1189" s="17"/>
      <c r="QEH1189" s="17"/>
      <c r="QEI1189" s="17"/>
      <c r="QEJ1189" s="17"/>
      <c r="QEK1189" s="17"/>
      <c r="QEL1189" s="17"/>
      <c r="QEM1189" s="17"/>
      <c r="QEN1189" s="17"/>
      <c r="QEO1189" s="17"/>
      <c r="QEP1189" s="17"/>
      <c r="QEQ1189" s="17"/>
      <c r="QER1189" s="17"/>
      <c r="QES1189" s="17"/>
      <c r="QET1189" s="17"/>
      <c r="QEU1189" s="17"/>
      <c r="QEV1189" s="17"/>
      <c r="QEW1189" s="17"/>
      <c r="QEX1189" s="17"/>
      <c r="QEY1189" s="17"/>
      <c r="QEZ1189" s="17"/>
      <c r="QFA1189" s="17"/>
      <c r="QFB1189" s="17"/>
      <c r="QFC1189" s="17"/>
      <c r="QFD1189" s="17"/>
      <c r="QFE1189" s="17"/>
      <c r="QFF1189" s="17"/>
      <c r="QFG1189" s="17"/>
      <c r="QFH1189" s="17"/>
      <c r="QFI1189" s="17"/>
      <c r="QFJ1189" s="17"/>
      <c r="QFK1189" s="17"/>
      <c r="QFL1189" s="17"/>
      <c r="QFM1189" s="17"/>
      <c r="QFN1189" s="17"/>
      <c r="QFO1189" s="17"/>
      <c r="QFP1189" s="17"/>
      <c r="QFQ1189" s="17"/>
      <c r="QFR1189" s="17"/>
      <c r="QFS1189" s="17"/>
      <c r="QFT1189" s="17"/>
      <c r="QFU1189" s="17"/>
      <c r="QFV1189" s="17"/>
      <c r="QFW1189" s="17"/>
      <c r="QFX1189" s="17"/>
      <c r="QFY1189" s="17"/>
      <c r="QFZ1189" s="17"/>
      <c r="QGA1189" s="17"/>
      <c r="QGB1189" s="17"/>
      <c r="QGC1189" s="17"/>
      <c r="QGD1189" s="17"/>
      <c r="QGE1189" s="17"/>
      <c r="QGF1189" s="17"/>
      <c r="QGG1189" s="17"/>
      <c r="QGH1189" s="17"/>
      <c r="QGI1189" s="17"/>
      <c r="QGJ1189" s="17"/>
      <c r="QGK1189" s="17"/>
      <c r="QGL1189" s="17"/>
      <c r="QGM1189" s="17"/>
      <c r="QGN1189" s="17"/>
      <c r="QGO1189" s="17"/>
      <c r="QGP1189" s="17"/>
      <c r="QGQ1189" s="17"/>
      <c r="QGR1189" s="17"/>
      <c r="QGS1189" s="17"/>
      <c r="QGT1189" s="17"/>
      <c r="QGU1189" s="17"/>
      <c r="QGV1189" s="17"/>
      <c r="QGW1189" s="17"/>
      <c r="QGX1189" s="17"/>
      <c r="QGY1189" s="17"/>
      <c r="QGZ1189" s="17"/>
      <c r="QHA1189" s="17"/>
      <c r="QHB1189" s="17"/>
      <c r="QHC1189" s="17"/>
      <c r="QHD1189" s="17"/>
      <c r="QHE1189" s="17"/>
      <c r="QHF1189" s="17"/>
      <c r="QHG1189" s="17"/>
      <c r="QHH1189" s="17"/>
      <c r="QHI1189" s="17"/>
      <c r="QHJ1189" s="17"/>
      <c r="QHK1189" s="17"/>
      <c r="QHL1189" s="17"/>
      <c r="QHM1189" s="17"/>
      <c r="QHN1189" s="17"/>
      <c r="QHO1189" s="17"/>
      <c r="QHP1189" s="17"/>
      <c r="QHQ1189" s="17"/>
      <c r="QHR1189" s="17"/>
      <c r="QHS1189" s="17"/>
      <c r="QHT1189" s="17"/>
      <c r="QHU1189" s="17"/>
      <c r="QHV1189" s="17"/>
      <c r="QHW1189" s="17"/>
      <c r="QHX1189" s="17"/>
      <c r="QHY1189" s="17"/>
      <c r="QHZ1189" s="17"/>
      <c r="QIA1189" s="17"/>
      <c r="QIB1189" s="17"/>
      <c r="QIC1189" s="17"/>
      <c r="QID1189" s="17"/>
      <c r="QIE1189" s="17"/>
      <c r="QIF1189" s="17"/>
      <c r="QIG1189" s="17"/>
      <c r="QIH1189" s="17"/>
      <c r="QII1189" s="17"/>
      <c r="QIJ1189" s="17"/>
      <c r="QIK1189" s="17"/>
      <c r="QIL1189" s="17"/>
      <c r="QIM1189" s="17"/>
      <c r="QIN1189" s="17"/>
      <c r="QIO1189" s="17"/>
      <c r="QIP1189" s="17"/>
      <c r="QIQ1189" s="17"/>
      <c r="QIR1189" s="17"/>
      <c r="QIS1189" s="17"/>
      <c r="QIT1189" s="17"/>
      <c r="QIU1189" s="17"/>
      <c r="QIV1189" s="17"/>
      <c r="QIW1189" s="17"/>
      <c r="QIX1189" s="17"/>
      <c r="QIY1189" s="17"/>
      <c r="QIZ1189" s="17"/>
      <c r="QJA1189" s="17"/>
      <c r="QJB1189" s="17"/>
      <c r="QJC1189" s="17"/>
      <c r="QJD1189" s="17"/>
      <c r="QJE1189" s="17"/>
      <c r="QJF1189" s="17"/>
      <c r="QJG1189" s="17"/>
      <c r="QJH1189" s="17"/>
      <c r="QJI1189" s="17"/>
      <c r="QJJ1189" s="17"/>
      <c r="QJK1189" s="17"/>
      <c r="QJL1189" s="17"/>
      <c r="QJM1189" s="17"/>
      <c r="QJN1189" s="17"/>
      <c r="QJO1189" s="17"/>
      <c r="QJP1189" s="17"/>
      <c r="QJQ1189" s="17"/>
      <c r="QJR1189" s="17"/>
      <c r="QJS1189" s="17"/>
      <c r="QJT1189" s="17"/>
      <c r="QJU1189" s="17"/>
      <c r="QJV1189" s="17"/>
      <c r="QJW1189" s="17"/>
      <c r="QJX1189" s="17"/>
      <c r="QJY1189" s="17"/>
      <c r="QJZ1189" s="17"/>
      <c r="QKA1189" s="17"/>
      <c r="QKB1189" s="17"/>
      <c r="QKC1189" s="17"/>
      <c r="QKD1189" s="17"/>
      <c r="QKE1189" s="17"/>
      <c r="QKF1189" s="17"/>
      <c r="QKG1189" s="17"/>
      <c r="QKH1189" s="17"/>
      <c r="QKI1189" s="17"/>
      <c r="QKJ1189" s="17"/>
      <c r="QKK1189" s="17"/>
      <c r="QKL1189" s="17"/>
      <c r="QKM1189" s="17"/>
      <c r="QKN1189" s="17"/>
      <c r="QKO1189" s="17"/>
      <c r="QKP1189" s="17"/>
      <c r="QKQ1189" s="17"/>
      <c r="QKR1189" s="17"/>
      <c r="QKS1189" s="17"/>
      <c r="QKT1189" s="17"/>
      <c r="QKU1189" s="17"/>
      <c r="QKV1189" s="17"/>
      <c r="QKW1189" s="17"/>
      <c r="QKX1189" s="17"/>
      <c r="QKY1189" s="17"/>
      <c r="QKZ1189" s="17"/>
      <c r="QLA1189" s="17"/>
      <c r="QLB1189" s="17"/>
      <c r="QLC1189" s="17"/>
      <c r="QLD1189" s="17"/>
      <c r="QLE1189" s="17"/>
      <c r="QLF1189" s="17"/>
      <c r="QLG1189" s="17"/>
      <c r="QLH1189" s="17"/>
      <c r="QLI1189" s="17"/>
      <c r="QLJ1189" s="17"/>
      <c r="QLK1189" s="17"/>
      <c r="QLL1189" s="17"/>
      <c r="QLM1189" s="17"/>
      <c r="QLN1189" s="17"/>
      <c r="QLO1189" s="17"/>
      <c r="QLP1189" s="17"/>
      <c r="QLQ1189" s="17"/>
      <c r="QLR1189" s="17"/>
      <c r="QLS1189" s="17"/>
      <c r="QLT1189" s="17"/>
      <c r="QLU1189" s="17"/>
      <c r="QLV1189" s="17"/>
      <c r="QLW1189" s="17"/>
      <c r="QLX1189" s="17"/>
      <c r="QLY1189" s="17"/>
      <c r="QLZ1189" s="17"/>
      <c r="QMA1189" s="17"/>
      <c r="QMB1189" s="17"/>
      <c r="QMC1189" s="17"/>
      <c r="QMD1189" s="17"/>
      <c r="QME1189" s="17"/>
      <c r="QMF1189" s="17"/>
      <c r="QMG1189" s="17"/>
      <c r="QMH1189" s="17"/>
      <c r="QMI1189" s="17"/>
      <c r="QMJ1189" s="17"/>
      <c r="QMK1189" s="17"/>
      <c r="QML1189" s="17"/>
      <c r="QMM1189" s="17"/>
      <c r="QMN1189" s="17"/>
      <c r="QMO1189" s="17"/>
      <c r="QMP1189" s="17"/>
      <c r="QMQ1189" s="17"/>
      <c r="QMR1189" s="17"/>
      <c r="QMS1189" s="17"/>
      <c r="QMT1189" s="17"/>
      <c r="QMU1189" s="17"/>
      <c r="QMV1189" s="17"/>
      <c r="QMW1189" s="17"/>
      <c r="QMX1189" s="17"/>
      <c r="QMY1189" s="17"/>
      <c r="QMZ1189" s="17"/>
      <c r="QNA1189" s="17"/>
      <c r="QNB1189" s="17"/>
      <c r="QNC1189" s="17"/>
      <c r="QND1189" s="17"/>
      <c r="QNE1189" s="17"/>
      <c r="QNF1189" s="17"/>
      <c r="QNG1189" s="17"/>
      <c r="QNH1189" s="17"/>
      <c r="QNI1189" s="17"/>
      <c r="QNJ1189" s="17"/>
      <c r="QNK1189" s="17"/>
      <c r="QNL1189" s="17"/>
      <c r="QNM1189" s="17"/>
      <c r="QNN1189" s="17"/>
      <c r="QNO1189" s="17"/>
      <c r="QNP1189" s="17"/>
      <c r="QNQ1189" s="17"/>
      <c r="QNR1189" s="17"/>
      <c r="QNS1189" s="17"/>
      <c r="QNT1189" s="17"/>
      <c r="QNU1189" s="17"/>
      <c r="QNV1189" s="17"/>
      <c r="QNW1189" s="17"/>
      <c r="QNX1189" s="17"/>
      <c r="QNY1189" s="17"/>
      <c r="QNZ1189" s="17"/>
      <c r="QOA1189" s="17"/>
      <c r="QOB1189" s="17"/>
      <c r="QOC1189" s="17"/>
      <c r="QOD1189" s="17"/>
      <c r="QOE1189" s="17"/>
      <c r="QOF1189" s="17"/>
      <c r="QOG1189" s="17"/>
      <c r="QOH1189" s="17"/>
      <c r="QOI1189" s="17"/>
      <c r="QOJ1189" s="17"/>
      <c r="QOK1189" s="17"/>
      <c r="QOL1189" s="17"/>
      <c r="QOM1189" s="17"/>
      <c r="QON1189" s="17"/>
      <c r="QOO1189" s="17"/>
      <c r="QOP1189" s="17"/>
      <c r="QOQ1189" s="17"/>
      <c r="QOR1189" s="17"/>
      <c r="QOS1189" s="17"/>
      <c r="QOT1189" s="17"/>
      <c r="QOU1189" s="17"/>
      <c r="QOV1189" s="17"/>
      <c r="QOW1189" s="17"/>
      <c r="QOX1189" s="17"/>
      <c r="QOY1189" s="17"/>
      <c r="QOZ1189" s="17"/>
      <c r="QPA1189" s="17"/>
      <c r="QPB1189" s="17"/>
      <c r="QPC1189" s="17"/>
      <c r="QPD1189" s="17"/>
      <c r="QPE1189" s="17"/>
      <c r="QPF1189" s="17"/>
      <c r="QPG1189" s="17"/>
      <c r="QPH1189" s="17"/>
      <c r="QPI1189" s="17"/>
      <c r="QPJ1189" s="17"/>
      <c r="QPK1189" s="17"/>
      <c r="QPL1189" s="17"/>
      <c r="QPM1189" s="17"/>
      <c r="QPN1189" s="17"/>
      <c r="QPO1189" s="17"/>
      <c r="QPP1189" s="17"/>
      <c r="QPQ1189" s="17"/>
      <c r="QPR1189" s="17"/>
      <c r="QPS1189" s="17"/>
      <c r="QPT1189" s="17"/>
      <c r="QPU1189" s="17"/>
      <c r="QPV1189" s="17"/>
      <c r="QPW1189" s="17"/>
      <c r="QPX1189" s="17"/>
      <c r="QPY1189" s="17"/>
      <c r="QPZ1189" s="17"/>
      <c r="QQA1189" s="17"/>
      <c r="QQB1189" s="17"/>
      <c r="QQC1189" s="17"/>
      <c r="QQD1189" s="17"/>
      <c r="QQE1189" s="17"/>
      <c r="QQF1189" s="17"/>
      <c r="QQG1189" s="17"/>
      <c r="QQH1189" s="17"/>
      <c r="QQI1189" s="17"/>
      <c r="QQJ1189" s="17"/>
      <c r="QQK1189" s="17"/>
      <c r="QQL1189" s="17"/>
      <c r="QQM1189" s="17"/>
      <c r="QQN1189" s="17"/>
      <c r="QQO1189" s="17"/>
      <c r="QQP1189" s="17"/>
      <c r="QQQ1189" s="17"/>
      <c r="QQR1189" s="17"/>
      <c r="QQS1189" s="17"/>
      <c r="QQT1189" s="17"/>
      <c r="QQU1189" s="17"/>
      <c r="QQV1189" s="17"/>
      <c r="QQW1189" s="17"/>
      <c r="QQX1189" s="17"/>
      <c r="QQY1189" s="17"/>
      <c r="QQZ1189" s="17"/>
      <c r="QRA1189" s="17"/>
      <c r="QRB1189" s="17"/>
      <c r="QRC1189" s="17"/>
      <c r="QRD1189" s="17"/>
      <c r="QRE1189" s="17"/>
      <c r="QRF1189" s="17"/>
      <c r="QRG1189" s="17"/>
      <c r="QRH1189" s="17"/>
      <c r="QRI1189" s="17"/>
      <c r="QRJ1189" s="17"/>
      <c r="QRK1189" s="17"/>
      <c r="QRL1189" s="17"/>
      <c r="QRM1189" s="17"/>
      <c r="QRN1189" s="17"/>
      <c r="QRO1189" s="17"/>
      <c r="QRP1189" s="17"/>
      <c r="QRQ1189" s="17"/>
      <c r="QRR1189" s="17"/>
      <c r="QRS1189" s="17"/>
      <c r="QRT1189" s="17"/>
      <c r="QRU1189" s="17"/>
      <c r="QRV1189" s="17"/>
      <c r="QRW1189" s="17"/>
      <c r="QRX1189" s="17"/>
      <c r="QRY1189" s="17"/>
      <c r="QRZ1189" s="17"/>
      <c r="QSA1189" s="17"/>
      <c r="QSB1189" s="17"/>
      <c r="QSC1189" s="17"/>
      <c r="QSD1189" s="17"/>
      <c r="QSE1189" s="17"/>
      <c r="QSF1189" s="17"/>
      <c r="QSG1189" s="17"/>
      <c r="QSH1189" s="17"/>
      <c r="QSI1189" s="17"/>
      <c r="QSJ1189" s="17"/>
      <c r="QSK1189" s="17"/>
      <c r="QSL1189" s="17"/>
      <c r="QSM1189" s="17"/>
      <c r="QSN1189" s="17"/>
      <c r="QSO1189" s="17"/>
      <c r="QSP1189" s="17"/>
      <c r="QSQ1189" s="17"/>
      <c r="QSR1189" s="17"/>
      <c r="QSS1189" s="17"/>
      <c r="QST1189" s="17"/>
      <c r="QSU1189" s="17"/>
      <c r="QSV1189" s="17"/>
      <c r="QSW1189" s="17"/>
      <c r="QSX1189" s="17"/>
      <c r="QSY1189" s="17"/>
      <c r="QSZ1189" s="17"/>
      <c r="QTA1189" s="17"/>
      <c r="QTB1189" s="17"/>
      <c r="QTC1189" s="17"/>
      <c r="QTD1189" s="17"/>
      <c r="QTE1189" s="17"/>
      <c r="QTF1189" s="17"/>
      <c r="QTG1189" s="17"/>
      <c r="QTH1189" s="17"/>
      <c r="QTI1189" s="17"/>
      <c r="QTJ1189" s="17"/>
      <c r="QTK1189" s="17"/>
      <c r="QTL1189" s="17"/>
      <c r="QTM1189" s="17"/>
      <c r="QTN1189" s="17"/>
      <c r="QTO1189" s="17"/>
      <c r="QTP1189" s="17"/>
      <c r="QTQ1189" s="17"/>
      <c r="QTR1189" s="17"/>
      <c r="QTS1189" s="17"/>
      <c r="QTT1189" s="17"/>
      <c r="QTU1189" s="17"/>
      <c r="QTV1189" s="17"/>
      <c r="QTW1189" s="17"/>
      <c r="QTX1189" s="17"/>
      <c r="QTY1189" s="17"/>
      <c r="QTZ1189" s="17"/>
      <c r="QUA1189" s="17"/>
      <c r="QUB1189" s="17"/>
      <c r="QUC1189" s="17"/>
      <c r="QUD1189" s="17"/>
      <c r="QUE1189" s="17"/>
      <c r="QUF1189" s="17"/>
      <c r="QUG1189" s="17"/>
      <c r="QUH1189" s="17"/>
      <c r="QUI1189" s="17"/>
      <c r="QUJ1189" s="17"/>
      <c r="QUK1189" s="17"/>
      <c r="QUL1189" s="17"/>
      <c r="QUM1189" s="17"/>
      <c r="QUN1189" s="17"/>
      <c r="QUO1189" s="17"/>
      <c r="QUP1189" s="17"/>
      <c r="QUQ1189" s="17"/>
      <c r="QUR1189" s="17"/>
      <c r="QUS1189" s="17"/>
      <c r="QUT1189" s="17"/>
      <c r="QUU1189" s="17"/>
      <c r="QUV1189" s="17"/>
      <c r="QUW1189" s="17"/>
      <c r="QUX1189" s="17"/>
      <c r="QUY1189" s="17"/>
      <c r="QUZ1189" s="17"/>
      <c r="QVA1189" s="17"/>
      <c r="QVB1189" s="17"/>
      <c r="QVC1189" s="17"/>
      <c r="QVD1189" s="17"/>
      <c r="QVE1189" s="17"/>
      <c r="QVF1189" s="17"/>
      <c r="QVG1189" s="17"/>
      <c r="QVH1189" s="17"/>
      <c r="QVI1189" s="17"/>
      <c r="QVJ1189" s="17"/>
      <c r="QVK1189" s="17"/>
      <c r="QVL1189" s="17"/>
      <c r="QVM1189" s="17"/>
      <c r="QVN1189" s="17"/>
      <c r="QVO1189" s="17"/>
      <c r="QVP1189" s="17"/>
      <c r="QVQ1189" s="17"/>
      <c r="QVR1189" s="17"/>
      <c r="QVS1189" s="17"/>
      <c r="QVT1189" s="17"/>
      <c r="QVU1189" s="17"/>
      <c r="QVV1189" s="17"/>
      <c r="QVW1189" s="17"/>
      <c r="QVX1189" s="17"/>
      <c r="QVY1189" s="17"/>
      <c r="QVZ1189" s="17"/>
      <c r="QWA1189" s="17"/>
      <c r="QWB1189" s="17"/>
      <c r="QWC1189" s="17"/>
      <c r="QWD1189" s="17"/>
      <c r="QWE1189" s="17"/>
      <c r="QWF1189" s="17"/>
      <c r="QWG1189" s="17"/>
      <c r="QWH1189" s="17"/>
      <c r="QWI1189" s="17"/>
      <c r="QWJ1189" s="17"/>
      <c r="QWK1189" s="17"/>
      <c r="QWL1189" s="17"/>
      <c r="QWM1189" s="17"/>
      <c r="QWN1189" s="17"/>
      <c r="QWO1189" s="17"/>
      <c r="QWP1189" s="17"/>
      <c r="QWQ1189" s="17"/>
      <c r="QWR1189" s="17"/>
      <c r="QWS1189" s="17"/>
      <c r="QWT1189" s="17"/>
      <c r="QWU1189" s="17"/>
      <c r="QWV1189" s="17"/>
      <c r="QWW1189" s="17"/>
      <c r="QWX1189" s="17"/>
      <c r="QWY1189" s="17"/>
      <c r="QWZ1189" s="17"/>
      <c r="QXA1189" s="17"/>
      <c r="QXB1189" s="17"/>
      <c r="QXC1189" s="17"/>
      <c r="QXD1189" s="17"/>
      <c r="QXE1189" s="17"/>
      <c r="QXF1189" s="17"/>
      <c r="QXG1189" s="17"/>
      <c r="QXH1189" s="17"/>
      <c r="QXI1189" s="17"/>
      <c r="QXJ1189" s="17"/>
      <c r="QXK1189" s="17"/>
      <c r="QXL1189" s="17"/>
      <c r="QXM1189" s="17"/>
      <c r="QXN1189" s="17"/>
      <c r="QXO1189" s="17"/>
      <c r="QXP1189" s="17"/>
      <c r="QXQ1189" s="17"/>
      <c r="QXR1189" s="17"/>
      <c r="QXS1189" s="17"/>
      <c r="QXT1189" s="17"/>
      <c r="QXU1189" s="17"/>
      <c r="QXV1189" s="17"/>
      <c r="QXW1189" s="17"/>
      <c r="QXX1189" s="17"/>
      <c r="QXY1189" s="17"/>
      <c r="QXZ1189" s="17"/>
      <c r="QYA1189" s="17"/>
      <c r="QYB1189" s="17"/>
      <c r="QYC1189" s="17"/>
      <c r="QYD1189" s="17"/>
      <c r="QYE1189" s="17"/>
      <c r="QYF1189" s="17"/>
      <c r="QYG1189" s="17"/>
      <c r="QYH1189" s="17"/>
      <c r="QYI1189" s="17"/>
      <c r="QYJ1189" s="17"/>
      <c r="QYK1189" s="17"/>
      <c r="QYL1189" s="17"/>
      <c r="QYM1189" s="17"/>
      <c r="QYN1189" s="17"/>
      <c r="QYO1189" s="17"/>
      <c r="QYP1189" s="17"/>
      <c r="QYQ1189" s="17"/>
      <c r="QYR1189" s="17"/>
      <c r="QYS1189" s="17"/>
      <c r="QYT1189" s="17"/>
      <c r="QYU1189" s="17"/>
      <c r="QYV1189" s="17"/>
      <c r="QYW1189" s="17"/>
      <c r="QYX1189" s="17"/>
      <c r="QYY1189" s="17"/>
      <c r="QYZ1189" s="17"/>
      <c r="QZA1189" s="17"/>
      <c r="QZB1189" s="17"/>
      <c r="QZC1189" s="17"/>
      <c r="QZD1189" s="17"/>
      <c r="QZE1189" s="17"/>
      <c r="QZF1189" s="17"/>
      <c r="QZG1189" s="17"/>
      <c r="QZH1189" s="17"/>
      <c r="QZI1189" s="17"/>
      <c r="QZJ1189" s="17"/>
      <c r="QZK1189" s="17"/>
      <c r="QZL1189" s="17"/>
      <c r="QZM1189" s="17"/>
      <c r="QZN1189" s="17"/>
      <c r="QZO1189" s="17"/>
      <c r="QZP1189" s="17"/>
      <c r="QZQ1189" s="17"/>
      <c r="QZR1189" s="17"/>
      <c r="QZS1189" s="17"/>
      <c r="QZT1189" s="17"/>
      <c r="QZU1189" s="17"/>
      <c r="QZV1189" s="17"/>
      <c r="QZW1189" s="17"/>
      <c r="QZX1189" s="17"/>
      <c r="QZY1189" s="17"/>
      <c r="QZZ1189" s="17"/>
      <c r="RAA1189" s="17"/>
      <c r="RAB1189" s="17"/>
      <c r="RAC1189" s="17"/>
      <c r="RAD1189" s="17"/>
      <c r="RAE1189" s="17"/>
      <c r="RAF1189" s="17"/>
      <c r="RAG1189" s="17"/>
      <c r="RAH1189" s="17"/>
      <c r="RAI1189" s="17"/>
      <c r="RAJ1189" s="17"/>
      <c r="RAK1189" s="17"/>
      <c r="RAL1189" s="17"/>
      <c r="RAM1189" s="17"/>
      <c r="RAN1189" s="17"/>
      <c r="RAO1189" s="17"/>
      <c r="RAP1189" s="17"/>
      <c r="RAQ1189" s="17"/>
      <c r="RAR1189" s="17"/>
      <c r="RAS1189" s="17"/>
      <c r="RAT1189" s="17"/>
      <c r="RAU1189" s="17"/>
      <c r="RAV1189" s="17"/>
      <c r="RAW1189" s="17"/>
      <c r="RAX1189" s="17"/>
      <c r="RAY1189" s="17"/>
      <c r="RAZ1189" s="17"/>
      <c r="RBA1189" s="17"/>
      <c r="RBB1189" s="17"/>
      <c r="RBC1189" s="17"/>
      <c r="RBD1189" s="17"/>
      <c r="RBE1189" s="17"/>
      <c r="RBF1189" s="17"/>
      <c r="RBG1189" s="17"/>
      <c r="RBH1189" s="17"/>
      <c r="RBI1189" s="17"/>
      <c r="RBJ1189" s="17"/>
      <c r="RBK1189" s="17"/>
      <c r="RBL1189" s="17"/>
      <c r="RBM1189" s="17"/>
      <c r="RBN1189" s="17"/>
      <c r="RBO1189" s="17"/>
      <c r="RBP1189" s="17"/>
      <c r="RBQ1189" s="17"/>
      <c r="RBR1189" s="17"/>
      <c r="RBS1189" s="17"/>
      <c r="RBT1189" s="17"/>
      <c r="RBU1189" s="17"/>
      <c r="RBV1189" s="17"/>
      <c r="RBW1189" s="17"/>
      <c r="RBX1189" s="17"/>
      <c r="RBY1189" s="17"/>
      <c r="RBZ1189" s="17"/>
      <c r="RCA1189" s="17"/>
      <c r="RCB1189" s="17"/>
      <c r="RCC1189" s="17"/>
      <c r="RCD1189" s="17"/>
      <c r="RCE1189" s="17"/>
      <c r="RCF1189" s="17"/>
      <c r="RCG1189" s="17"/>
      <c r="RCH1189" s="17"/>
      <c r="RCI1189" s="17"/>
      <c r="RCJ1189" s="17"/>
      <c r="RCK1189" s="17"/>
      <c r="RCL1189" s="17"/>
      <c r="RCM1189" s="17"/>
      <c r="RCN1189" s="17"/>
      <c r="RCO1189" s="17"/>
      <c r="RCP1189" s="17"/>
      <c r="RCQ1189" s="17"/>
      <c r="RCR1189" s="17"/>
      <c r="RCS1189" s="17"/>
      <c r="RCT1189" s="17"/>
      <c r="RCU1189" s="17"/>
      <c r="RCV1189" s="17"/>
      <c r="RCW1189" s="17"/>
      <c r="RCX1189" s="17"/>
      <c r="RCY1189" s="17"/>
      <c r="RCZ1189" s="17"/>
      <c r="RDA1189" s="17"/>
      <c r="RDB1189" s="17"/>
      <c r="RDC1189" s="17"/>
      <c r="RDD1189" s="17"/>
      <c r="RDE1189" s="17"/>
      <c r="RDF1189" s="17"/>
      <c r="RDG1189" s="17"/>
      <c r="RDH1189" s="17"/>
      <c r="RDI1189" s="17"/>
      <c r="RDJ1189" s="17"/>
      <c r="RDK1189" s="17"/>
      <c r="RDL1189" s="17"/>
      <c r="RDM1189" s="17"/>
      <c r="RDN1189" s="17"/>
      <c r="RDO1189" s="17"/>
      <c r="RDP1189" s="17"/>
      <c r="RDQ1189" s="17"/>
      <c r="RDR1189" s="17"/>
      <c r="RDS1189" s="17"/>
      <c r="RDT1189" s="17"/>
      <c r="RDU1189" s="17"/>
      <c r="RDV1189" s="17"/>
      <c r="RDW1189" s="17"/>
      <c r="RDX1189" s="17"/>
      <c r="RDY1189" s="17"/>
      <c r="RDZ1189" s="17"/>
      <c r="REA1189" s="17"/>
      <c r="REB1189" s="17"/>
      <c r="REC1189" s="17"/>
      <c r="RED1189" s="17"/>
      <c r="REE1189" s="17"/>
      <c r="REF1189" s="17"/>
      <c r="REG1189" s="17"/>
      <c r="REH1189" s="17"/>
      <c r="REI1189" s="17"/>
      <c r="REJ1189" s="17"/>
      <c r="REK1189" s="17"/>
      <c r="REL1189" s="17"/>
      <c r="REM1189" s="17"/>
      <c r="REN1189" s="17"/>
      <c r="REO1189" s="17"/>
      <c r="REP1189" s="17"/>
      <c r="REQ1189" s="17"/>
      <c r="RER1189" s="17"/>
      <c r="RES1189" s="17"/>
      <c r="RET1189" s="17"/>
      <c r="REU1189" s="17"/>
      <c r="REV1189" s="17"/>
      <c r="REW1189" s="17"/>
      <c r="REX1189" s="17"/>
      <c r="REY1189" s="17"/>
      <c r="REZ1189" s="17"/>
      <c r="RFA1189" s="17"/>
      <c r="RFB1189" s="17"/>
      <c r="RFC1189" s="17"/>
      <c r="RFD1189" s="17"/>
      <c r="RFE1189" s="17"/>
      <c r="RFF1189" s="17"/>
      <c r="RFG1189" s="17"/>
      <c r="RFH1189" s="17"/>
      <c r="RFI1189" s="17"/>
      <c r="RFJ1189" s="17"/>
      <c r="RFK1189" s="17"/>
      <c r="RFL1189" s="17"/>
      <c r="RFM1189" s="17"/>
      <c r="RFN1189" s="17"/>
      <c r="RFO1189" s="17"/>
      <c r="RFP1189" s="17"/>
      <c r="RFQ1189" s="17"/>
      <c r="RFR1189" s="17"/>
      <c r="RFS1189" s="17"/>
      <c r="RFT1189" s="17"/>
      <c r="RFU1189" s="17"/>
      <c r="RFV1189" s="17"/>
      <c r="RFW1189" s="17"/>
      <c r="RFX1189" s="17"/>
      <c r="RFY1189" s="17"/>
      <c r="RFZ1189" s="17"/>
      <c r="RGA1189" s="17"/>
      <c r="RGB1189" s="17"/>
      <c r="RGC1189" s="17"/>
      <c r="RGD1189" s="17"/>
      <c r="RGE1189" s="17"/>
      <c r="RGF1189" s="17"/>
      <c r="RGG1189" s="17"/>
      <c r="RGH1189" s="17"/>
      <c r="RGI1189" s="17"/>
      <c r="RGJ1189" s="17"/>
      <c r="RGK1189" s="17"/>
      <c r="RGL1189" s="17"/>
      <c r="RGM1189" s="17"/>
      <c r="RGN1189" s="17"/>
      <c r="RGO1189" s="17"/>
      <c r="RGP1189" s="17"/>
      <c r="RGQ1189" s="17"/>
      <c r="RGR1189" s="17"/>
      <c r="RGS1189" s="17"/>
      <c r="RGT1189" s="17"/>
      <c r="RGU1189" s="17"/>
      <c r="RGV1189" s="17"/>
      <c r="RGW1189" s="17"/>
      <c r="RGX1189" s="17"/>
      <c r="RGY1189" s="17"/>
      <c r="RGZ1189" s="17"/>
      <c r="RHA1189" s="17"/>
      <c r="RHB1189" s="17"/>
      <c r="RHC1189" s="17"/>
      <c r="RHD1189" s="17"/>
      <c r="RHE1189" s="17"/>
      <c r="RHF1189" s="17"/>
      <c r="RHG1189" s="17"/>
      <c r="RHH1189" s="17"/>
      <c r="RHI1189" s="17"/>
      <c r="RHJ1189" s="17"/>
      <c r="RHK1189" s="17"/>
      <c r="RHL1189" s="17"/>
      <c r="RHM1189" s="17"/>
      <c r="RHN1189" s="17"/>
      <c r="RHO1189" s="17"/>
      <c r="RHP1189" s="17"/>
      <c r="RHQ1189" s="17"/>
      <c r="RHR1189" s="17"/>
      <c r="RHS1189" s="17"/>
      <c r="RHT1189" s="17"/>
      <c r="RHU1189" s="17"/>
      <c r="RHV1189" s="17"/>
      <c r="RHW1189" s="17"/>
      <c r="RHX1189" s="17"/>
      <c r="RHY1189" s="17"/>
      <c r="RHZ1189" s="17"/>
      <c r="RIA1189" s="17"/>
      <c r="RIB1189" s="17"/>
      <c r="RIC1189" s="17"/>
      <c r="RID1189" s="17"/>
      <c r="RIE1189" s="17"/>
      <c r="RIF1189" s="17"/>
      <c r="RIG1189" s="17"/>
      <c r="RIH1189" s="17"/>
      <c r="RII1189" s="17"/>
      <c r="RIJ1189" s="17"/>
      <c r="RIK1189" s="17"/>
      <c r="RIL1189" s="17"/>
      <c r="RIM1189" s="17"/>
      <c r="RIN1189" s="17"/>
      <c r="RIO1189" s="17"/>
      <c r="RIP1189" s="17"/>
      <c r="RIQ1189" s="17"/>
      <c r="RIR1189" s="17"/>
      <c r="RIS1189" s="17"/>
      <c r="RIT1189" s="17"/>
      <c r="RIU1189" s="17"/>
      <c r="RIV1189" s="17"/>
      <c r="RIW1189" s="17"/>
      <c r="RIX1189" s="17"/>
      <c r="RIY1189" s="17"/>
      <c r="RIZ1189" s="17"/>
      <c r="RJA1189" s="17"/>
      <c r="RJB1189" s="17"/>
      <c r="RJC1189" s="17"/>
      <c r="RJD1189" s="17"/>
      <c r="RJE1189" s="17"/>
      <c r="RJF1189" s="17"/>
      <c r="RJG1189" s="17"/>
      <c r="RJH1189" s="17"/>
      <c r="RJI1189" s="17"/>
      <c r="RJJ1189" s="17"/>
      <c r="RJK1189" s="17"/>
      <c r="RJL1189" s="17"/>
      <c r="RJM1189" s="17"/>
      <c r="RJN1189" s="17"/>
      <c r="RJO1189" s="17"/>
      <c r="RJP1189" s="17"/>
      <c r="RJQ1189" s="17"/>
      <c r="RJR1189" s="17"/>
      <c r="RJS1189" s="17"/>
      <c r="RJT1189" s="17"/>
      <c r="RJU1189" s="17"/>
      <c r="RJV1189" s="17"/>
      <c r="RJW1189" s="17"/>
      <c r="RJX1189" s="17"/>
      <c r="RJY1189" s="17"/>
      <c r="RJZ1189" s="17"/>
      <c r="RKA1189" s="17"/>
      <c r="RKB1189" s="17"/>
      <c r="RKC1189" s="17"/>
      <c r="RKD1189" s="17"/>
      <c r="RKE1189" s="17"/>
      <c r="RKF1189" s="17"/>
      <c r="RKG1189" s="17"/>
      <c r="RKH1189" s="17"/>
      <c r="RKI1189" s="17"/>
      <c r="RKJ1189" s="17"/>
      <c r="RKK1189" s="17"/>
      <c r="RKL1189" s="17"/>
      <c r="RKM1189" s="17"/>
      <c r="RKN1189" s="17"/>
      <c r="RKO1189" s="17"/>
      <c r="RKP1189" s="17"/>
      <c r="RKQ1189" s="17"/>
      <c r="RKR1189" s="17"/>
      <c r="RKS1189" s="17"/>
      <c r="RKT1189" s="17"/>
      <c r="RKU1189" s="17"/>
      <c r="RKV1189" s="17"/>
      <c r="RKW1189" s="17"/>
      <c r="RKX1189" s="17"/>
      <c r="RKY1189" s="17"/>
      <c r="RKZ1189" s="17"/>
      <c r="RLA1189" s="17"/>
      <c r="RLB1189" s="17"/>
      <c r="RLC1189" s="17"/>
      <c r="RLD1189" s="17"/>
      <c r="RLE1189" s="17"/>
      <c r="RLF1189" s="17"/>
      <c r="RLG1189" s="17"/>
      <c r="RLH1189" s="17"/>
      <c r="RLI1189" s="17"/>
      <c r="RLJ1189" s="17"/>
      <c r="RLK1189" s="17"/>
      <c r="RLL1189" s="17"/>
      <c r="RLM1189" s="17"/>
      <c r="RLN1189" s="17"/>
      <c r="RLO1189" s="17"/>
      <c r="RLP1189" s="17"/>
      <c r="RLQ1189" s="17"/>
      <c r="RLR1189" s="17"/>
      <c r="RLS1189" s="17"/>
      <c r="RLT1189" s="17"/>
      <c r="RLU1189" s="17"/>
      <c r="RLV1189" s="17"/>
      <c r="RLW1189" s="17"/>
      <c r="RLX1189" s="17"/>
      <c r="RLY1189" s="17"/>
      <c r="RLZ1189" s="17"/>
      <c r="RMA1189" s="17"/>
      <c r="RMB1189" s="17"/>
      <c r="RMC1189" s="17"/>
      <c r="RMD1189" s="17"/>
      <c r="RME1189" s="17"/>
      <c r="RMF1189" s="17"/>
      <c r="RMG1189" s="17"/>
      <c r="RMH1189" s="17"/>
      <c r="RMI1189" s="17"/>
      <c r="RMJ1189" s="17"/>
      <c r="RMK1189" s="17"/>
      <c r="RML1189" s="17"/>
      <c r="RMM1189" s="17"/>
      <c r="RMN1189" s="17"/>
      <c r="RMO1189" s="17"/>
      <c r="RMP1189" s="17"/>
      <c r="RMQ1189" s="17"/>
      <c r="RMR1189" s="17"/>
      <c r="RMS1189" s="17"/>
      <c r="RMT1189" s="17"/>
      <c r="RMU1189" s="17"/>
      <c r="RMV1189" s="17"/>
      <c r="RMW1189" s="17"/>
      <c r="RMX1189" s="17"/>
      <c r="RMY1189" s="17"/>
      <c r="RMZ1189" s="17"/>
      <c r="RNA1189" s="17"/>
      <c r="RNB1189" s="17"/>
      <c r="RNC1189" s="17"/>
      <c r="RND1189" s="17"/>
      <c r="RNE1189" s="17"/>
      <c r="RNF1189" s="17"/>
      <c r="RNG1189" s="17"/>
      <c r="RNH1189" s="17"/>
      <c r="RNI1189" s="17"/>
      <c r="RNJ1189" s="17"/>
      <c r="RNK1189" s="17"/>
      <c r="RNL1189" s="17"/>
      <c r="RNM1189" s="17"/>
      <c r="RNN1189" s="17"/>
      <c r="RNO1189" s="17"/>
      <c r="RNP1189" s="17"/>
      <c r="RNQ1189" s="17"/>
      <c r="RNR1189" s="17"/>
      <c r="RNS1189" s="17"/>
      <c r="RNT1189" s="17"/>
      <c r="RNU1189" s="17"/>
      <c r="RNV1189" s="17"/>
      <c r="RNW1189" s="17"/>
      <c r="RNX1189" s="17"/>
      <c r="RNY1189" s="17"/>
      <c r="RNZ1189" s="17"/>
      <c r="ROA1189" s="17"/>
      <c r="ROB1189" s="17"/>
      <c r="ROC1189" s="17"/>
      <c r="ROD1189" s="17"/>
      <c r="ROE1189" s="17"/>
      <c r="ROF1189" s="17"/>
      <c r="ROG1189" s="17"/>
      <c r="ROH1189" s="17"/>
      <c r="ROI1189" s="17"/>
      <c r="ROJ1189" s="17"/>
      <c r="ROK1189" s="17"/>
      <c r="ROL1189" s="17"/>
      <c r="ROM1189" s="17"/>
      <c r="RON1189" s="17"/>
      <c r="ROO1189" s="17"/>
      <c r="ROP1189" s="17"/>
      <c r="ROQ1189" s="17"/>
      <c r="ROR1189" s="17"/>
      <c r="ROS1189" s="17"/>
      <c r="ROT1189" s="17"/>
      <c r="ROU1189" s="17"/>
      <c r="ROV1189" s="17"/>
      <c r="ROW1189" s="17"/>
      <c r="ROX1189" s="17"/>
      <c r="ROY1189" s="17"/>
      <c r="ROZ1189" s="17"/>
      <c r="RPA1189" s="17"/>
      <c r="RPB1189" s="17"/>
      <c r="RPC1189" s="17"/>
      <c r="RPD1189" s="17"/>
      <c r="RPE1189" s="17"/>
      <c r="RPF1189" s="17"/>
      <c r="RPG1189" s="17"/>
      <c r="RPH1189" s="17"/>
      <c r="RPI1189" s="17"/>
      <c r="RPJ1189" s="17"/>
      <c r="RPK1189" s="17"/>
      <c r="RPL1189" s="17"/>
      <c r="RPM1189" s="17"/>
      <c r="RPN1189" s="17"/>
      <c r="RPO1189" s="17"/>
      <c r="RPP1189" s="17"/>
      <c r="RPQ1189" s="17"/>
      <c r="RPR1189" s="17"/>
      <c r="RPS1189" s="17"/>
      <c r="RPT1189" s="17"/>
      <c r="RPU1189" s="17"/>
      <c r="RPV1189" s="17"/>
      <c r="RPW1189" s="17"/>
      <c r="RPX1189" s="17"/>
      <c r="RPY1189" s="17"/>
      <c r="RPZ1189" s="17"/>
      <c r="RQA1189" s="17"/>
      <c r="RQB1189" s="17"/>
      <c r="RQC1189" s="17"/>
      <c r="RQD1189" s="17"/>
      <c r="RQE1189" s="17"/>
      <c r="RQF1189" s="17"/>
      <c r="RQG1189" s="17"/>
      <c r="RQH1189" s="17"/>
      <c r="RQI1189" s="17"/>
      <c r="RQJ1189" s="17"/>
      <c r="RQK1189" s="17"/>
      <c r="RQL1189" s="17"/>
      <c r="RQM1189" s="17"/>
      <c r="RQN1189" s="17"/>
      <c r="RQO1189" s="17"/>
      <c r="RQP1189" s="17"/>
      <c r="RQQ1189" s="17"/>
      <c r="RQR1189" s="17"/>
      <c r="RQS1189" s="17"/>
      <c r="RQT1189" s="17"/>
      <c r="RQU1189" s="17"/>
      <c r="RQV1189" s="17"/>
      <c r="RQW1189" s="17"/>
      <c r="RQX1189" s="17"/>
      <c r="RQY1189" s="17"/>
      <c r="RQZ1189" s="17"/>
      <c r="RRA1189" s="17"/>
      <c r="RRB1189" s="17"/>
      <c r="RRC1189" s="17"/>
      <c r="RRD1189" s="17"/>
      <c r="RRE1189" s="17"/>
      <c r="RRF1189" s="17"/>
      <c r="RRG1189" s="17"/>
      <c r="RRH1189" s="17"/>
      <c r="RRI1189" s="17"/>
      <c r="RRJ1189" s="17"/>
      <c r="RRK1189" s="17"/>
      <c r="RRL1189" s="17"/>
      <c r="RRM1189" s="17"/>
      <c r="RRN1189" s="17"/>
      <c r="RRO1189" s="17"/>
      <c r="RRP1189" s="17"/>
      <c r="RRQ1189" s="17"/>
      <c r="RRR1189" s="17"/>
      <c r="RRS1189" s="17"/>
      <c r="RRT1189" s="17"/>
      <c r="RRU1189" s="17"/>
      <c r="RRV1189" s="17"/>
      <c r="RRW1189" s="17"/>
      <c r="RRX1189" s="17"/>
      <c r="RRY1189" s="17"/>
      <c r="RRZ1189" s="17"/>
      <c r="RSA1189" s="17"/>
      <c r="RSB1189" s="17"/>
      <c r="RSC1189" s="17"/>
      <c r="RSD1189" s="17"/>
      <c r="RSE1189" s="17"/>
      <c r="RSF1189" s="17"/>
      <c r="RSG1189" s="17"/>
      <c r="RSH1189" s="17"/>
      <c r="RSI1189" s="17"/>
      <c r="RSJ1189" s="17"/>
      <c r="RSK1189" s="17"/>
      <c r="RSL1189" s="17"/>
      <c r="RSM1189" s="17"/>
      <c r="RSN1189" s="17"/>
      <c r="RSO1189" s="17"/>
      <c r="RSP1189" s="17"/>
      <c r="RSQ1189" s="17"/>
      <c r="RSR1189" s="17"/>
      <c r="RSS1189" s="17"/>
      <c r="RST1189" s="17"/>
      <c r="RSU1189" s="17"/>
      <c r="RSV1189" s="17"/>
      <c r="RSW1189" s="17"/>
      <c r="RSX1189" s="17"/>
      <c r="RSY1189" s="17"/>
      <c r="RSZ1189" s="17"/>
      <c r="RTA1189" s="17"/>
      <c r="RTB1189" s="17"/>
      <c r="RTC1189" s="17"/>
      <c r="RTD1189" s="17"/>
      <c r="RTE1189" s="17"/>
      <c r="RTF1189" s="17"/>
      <c r="RTG1189" s="17"/>
      <c r="RTH1189" s="17"/>
      <c r="RTI1189" s="17"/>
      <c r="RTJ1189" s="17"/>
      <c r="RTK1189" s="17"/>
      <c r="RTL1189" s="17"/>
      <c r="RTM1189" s="17"/>
      <c r="RTN1189" s="17"/>
      <c r="RTO1189" s="17"/>
      <c r="RTP1189" s="17"/>
      <c r="RTQ1189" s="17"/>
      <c r="RTR1189" s="17"/>
      <c r="RTS1189" s="17"/>
      <c r="RTT1189" s="17"/>
      <c r="RTU1189" s="17"/>
      <c r="RTV1189" s="17"/>
      <c r="RTW1189" s="17"/>
      <c r="RTX1189" s="17"/>
      <c r="RTY1189" s="17"/>
      <c r="RTZ1189" s="17"/>
      <c r="RUA1189" s="17"/>
      <c r="RUB1189" s="17"/>
      <c r="RUC1189" s="17"/>
      <c r="RUD1189" s="17"/>
      <c r="RUE1189" s="17"/>
      <c r="RUF1189" s="17"/>
      <c r="RUG1189" s="17"/>
      <c r="RUH1189" s="17"/>
      <c r="RUI1189" s="17"/>
      <c r="RUJ1189" s="17"/>
      <c r="RUK1189" s="17"/>
      <c r="RUL1189" s="17"/>
      <c r="RUM1189" s="17"/>
      <c r="RUN1189" s="17"/>
      <c r="RUO1189" s="17"/>
      <c r="RUP1189" s="17"/>
      <c r="RUQ1189" s="17"/>
      <c r="RUR1189" s="17"/>
      <c r="RUS1189" s="17"/>
      <c r="RUT1189" s="17"/>
      <c r="RUU1189" s="17"/>
      <c r="RUV1189" s="17"/>
      <c r="RUW1189" s="17"/>
      <c r="RUX1189" s="17"/>
      <c r="RUY1189" s="17"/>
      <c r="RUZ1189" s="17"/>
      <c r="RVA1189" s="17"/>
      <c r="RVB1189" s="17"/>
      <c r="RVC1189" s="17"/>
      <c r="RVD1189" s="17"/>
      <c r="RVE1189" s="17"/>
      <c r="RVF1189" s="17"/>
      <c r="RVG1189" s="17"/>
      <c r="RVH1189" s="17"/>
      <c r="RVI1189" s="17"/>
      <c r="RVJ1189" s="17"/>
      <c r="RVK1189" s="17"/>
      <c r="RVL1189" s="17"/>
      <c r="RVM1189" s="17"/>
      <c r="RVN1189" s="17"/>
      <c r="RVO1189" s="17"/>
      <c r="RVP1189" s="17"/>
      <c r="RVQ1189" s="17"/>
      <c r="RVR1189" s="17"/>
      <c r="RVS1189" s="17"/>
      <c r="RVT1189" s="17"/>
      <c r="RVU1189" s="17"/>
      <c r="RVV1189" s="17"/>
      <c r="RVW1189" s="17"/>
      <c r="RVX1189" s="17"/>
      <c r="RVY1189" s="17"/>
      <c r="RVZ1189" s="17"/>
      <c r="RWA1189" s="17"/>
      <c r="RWB1189" s="17"/>
      <c r="RWC1189" s="17"/>
      <c r="RWD1189" s="17"/>
      <c r="RWE1189" s="17"/>
      <c r="RWF1189" s="17"/>
      <c r="RWG1189" s="17"/>
      <c r="RWH1189" s="17"/>
      <c r="RWI1189" s="17"/>
      <c r="RWJ1189" s="17"/>
      <c r="RWK1189" s="17"/>
      <c r="RWL1189" s="17"/>
      <c r="RWM1189" s="17"/>
      <c r="RWN1189" s="17"/>
      <c r="RWO1189" s="17"/>
      <c r="RWP1189" s="17"/>
      <c r="RWQ1189" s="17"/>
      <c r="RWR1189" s="17"/>
      <c r="RWS1189" s="17"/>
      <c r="RWT1189" s="17"/>
      <c r="RWU1189" s="17"/>
      <c r="RWV1189" s="17"/>
      <c r="RWW1189" s="17"/>
      <c r="RWX1189" s="17"/>
      <c r="RWY1189" s="17"/>
      <c r="RWZ1189" s="17"/>
      <c r="RXA1189" s="17"/>
      <c r="RXB1189" s="17"/>
      <c r="RXC1189" s="17"/>
      <c r="RXD1189" s="17"/>
      <c r="RXE1189" s="17"/>
      <c r="RXF1189" s="17"/>
      <c r="RXG1189" s="17"/>
      <c r="RXH1189" s="17"/>
      <c r="RXI1189" s="17"/>
      <c r="RXJ1189" s="17"/>
      <c r="RXK1189" s="17"/>
      <c r="RXL1189" s="17"/>
      <c r="RXM1189" s="17"/>
      <c r="RXN1189" s="17"/>
      <c r="RXO1189" s="17"/>
      <c r="RXP1189" s="17"/>
      <c r="RXQ1189" s="17"/>
      <c r="RXR1189" s="17"/>
      <c r="RXS1189" s="17"/>
      <c r="RXT1189" s="17"/>
      <c r="RXU1189" s="17"/>
      <c r="RXV1189" s="17"/>
      <c r="RXW1189" s="17"/>
      <c r="RXX1189" s="17"/>
      <c r="RXY1189" s="17"/>
      <c r="RXZ1189" s="17"/>
      <c r="RYA1189" s="17"/>
      <c r="RYB1189" s="17"/>
      <c r="RYC1189" s="17"/>
      <c r="RYD1189" s="17"/>
      <c r="RYE1189" s="17"/>
      <c r="RYF1189" s="17"/>
      <c r="RYG1189" s="17"/>
      <c r="RYH1189" s="17"/>
      <c r="RYI1189" s="17"/>
      <c r="RYJ1189" s="17"/>
      <c r="RYK1189" s="17"/>
      <c r="RYL1189" s="17"/>
      <c r="RYM1189" s="17"/>
      <c r="RYN1189" s="17"/>
      <c r="RYO1189" s="17"/>
      <c r="RYP1189" s="17"/>
      <c r="RYQ1189" s="17"/>
      <c r="RYR1189" s="17"/>
      <c r="RYS1189" s="17"/>
      <c r="RYT1189" s="17"/>
      <c r="RYU1189" s="17"/>
      <c r="RYV1189" s="17"/>
      <c r="RYW1189" s="17"/>
      <c r="RYX1189" s="17"/>
      <c r="RYY1189" s="17"/>
      <c r="RYZ1189" s="17"/>
      <c r="RZA1189" s="17"/>
      <c r="RZB1189" s="17"/>
      <c r="RZC1189" s="17"/>
      <c r="RZD1189" s="17"/>
      <c r="RZE1189" s="17"/>
      <c r="RZF1189" s="17"/>
      <c r="RZG1189" s="17"/>
      <c r="RZH1189" s="17"/>
      <c r="RZI1189" s="17"/>
      <c r="RZJ1189" s="17"/>
      <c r="RZK1189" s="17"/>
      <c r="RZL1189" s="17"/>
      <c r="RZM1189" s="17"/>
      <c r="RZN1189" s="17"/>
      <c r="RZO1189" s="17"/>
      <c r="RZP1189" s="17"/>
      <c r="RZQ1189" s="17"/>
      <c r="RZR1189" s="17"/>
      <c r="RZS1189" s="17"/>
      <c r="RZT1189" s="17"/>
      <c r="RZU1189" s="17"/>
      <c r="RZV1189" s="17"/>
      <c r="RZW1189" s="17"/>
      <c r="RZX1189" s="17"/>
      <c r="RZY1189" s="17"/>
      <c r="RZZ1189" s="17"/>
      <c r="SAA1189" s="17"/>
      <c r="SAB1189" s="17"/>
      <c r="SAC1189" s="17"/>
      <c r="SAD1189" s="17"/>
      <c r="SAE1189" s="17"/>
      <c r="SAF1189" s="17"/>
      <c r="SAG1189" s="17"/>
      <c r="SAH1189" s="17"/>
      <c r="SAI1189" s="17"/>
      <c r="SAJ1189" s="17"/>
      <c r="SAK1189" s="17"/>
      <c r="SAL1189" s="17"/>
      <c r="SAM1189" s="17"/>
      <c r="SAN1189" s="17"/>
      <c r="SAO1189" s="17"/>
      <c r="SAP1189" s="17"/>
      <c r="SAQ1189" s="17"/>
      <c r="SAR1189" s="17"/>
      <c r="SAS1189" s="17"/>
      <c r="SAT1189" s="17"/>
      <c r="SAU1189" s="17"/>
      <c r="SAV1189" s="17"/>
      <c r="SAW1189" s="17"/>
      <c r="SAX1189" s="17"/>
      <c r="SAY1189" s="17"/>
      <c r="SAZ1189" s="17"/>
      <c r="SBA1189" s="17"/>
      <c r="SBB1189" s="17"/>
      <c r="SBC1189" s="17"/>
      <c r="SBD1189" s="17"/>
      <c r="SBE1189" s="17"/>
      <c r="SBF1189" s="17"/>
      <c r="SBG1189" s="17"/>
      <c r="SBH1189" s="17"/>
      <c r="SBI1189" s="17"/>
      <c r="SBJ1189" s="17"/>
      <c r="SBK1189" s="17"/>
      <c r="SBL1189" s="17"/>
      <c r="SBM1189" s="17"/>
      <c r="SBN1189" s="17"/>
      <c r="SBO1189" s="17"/>
      <c r="SBP1189" s="17"/>
      <c r="SBQ1189" s="17"/>
      <c r="SBR1189" s="17"/>
      <c r="SBS1189" s="17"/>
      <c r="SBT1189" s="17"/>
      <c r="SBU1189" s="17"/>
      <c r="SBV1189" s="17"/>
      <c r="SBW1189" s="17"/>
      <c r="SBX1189" s="17"/>
      <c r="SBY1189" s="17"/>
      <c r="SBZ1189" s="17"/>
      <c r="SCA1189" s="17"/>
      <c r="SCB1189" s="17"/>
      <c r="SCC1189" s="17"/>
      <c r="SCD1189" s="17"/>
      <c r="SCE1189" s="17"/>
      <c r="SCF1189" s="17"/>
      <c r="SCG1189" s="17"/>
      <c r="SCH1189" s="17"/>
      <c r="SCI1189" s="17"/>
      <c r="SCJ1189" s="17"/>
      <c r="SCK1189" s="17"/>
      <c r="SCL1189" s="17"/>
      <c r="SCM1189" s="17"/>
      <c r="SCN1189" s="17"/>
      <c r="SCO1189" s="17"/>
      <c r="SCP1189" s="17"/>
      <c r="SCQ1189" s="17"/>
      <c r="SCR1189" s="17"/>
      <c r="SCS1189" s="17"/>
      <c r="SCT1189" s="17"/>
      <c r="SCU1189" s="17"/>
      <c r="SCV1189" s="17"/>
      <c r="SCW1189" s="17"/>
      <c r="SCX1189" s="17"/>
      <c r="SCY1189" s="17"/>
      <c r="SCZ1189" s="17"/>
      <c r="SDA1189" s="17"/>
      <c r="SDB1189" s="17"/>
      <c r="SDC1189" s="17"/>
      <c r="SDD1189" s="17"/>
      <c r="SDE1189" s="17"/>
      <c r="SDF1189" s="17"/>
      <c r="SDG1189" s="17"/>
      <c r="SDH1189" s="17"/>
      <c r="SDI1189" s="17"/>
      <c r="SDJ1189" s="17"/>
      <c r="SDK1189" s="17"/>
      <c r="SDL1189" s="17"/>
      <c r="SDM1189" s="17"/>
      <c r="SDN1189" s="17"/>
      <c r="SDO1189" s="17"/>
      <c r="SDP1189" s="17"/>
      <c r="SDQ1189" s="17"/>
      <c r="SDR1189" s="17"/>
      <c r="SDS1189" s="17"/>
      <c r="SDT1189" s="17"/>
      <c r="SDU1189" s="17"/>
      <c r="SDV1189" s="17"/>
      <c r="SDW1189" s="17"/>
      <c r="SDX1189" s="17"/>
      <c r="SDY1189" s="17"/>
      <c r="SDZ1189" s="17"/>
      <c r="SEA1189" s="17"/>
      <c r="SEB1189" s="17"/>
      <c r="SEC1189" s="17"/>
      <c r="SED1189" s="17"/>
      <c r="SEE1189" s="17"/>
      <c r="SEF1189" s="17"/>
      <c r="SEG1189" s="17"/>
      <c r="SEH1189" s="17"/>
      <c r="SEI1189" s="17"/>
      <c r="SEJ1189" s="17"/>
      <c r="SEK1189" s="17"/>
      <c r="SEL1189" s="17"/>
      <c r="SEM1189" s="17"/>
      <c r="SEN1189" s="17"/>
      <c r="SEO1189" s="17"/>
      <c r="SEP1189" s="17"/>
      <c r="SEQ1189" s="17"/>
      <c r="SER1189" s="17"/>
      <c r="SES1189" s="17"/>
      <c r="SET1189" s="17"/>
      <c r="SEU1189" s="17"/>
      <c r="SEV1189" s="17"/>
      <c r="SEW1189" s="17"/>
      <c r="SEX1189" s="17"/>
      <c r="SEY1189" s="17"/>
      <c r="SEZ1189" s="17"/>
      <c r="SFA1189" s="17"/>
      <c r="SFB1189" s="17"/>
      <c r="SFC1189" s="17"/>
      <c r="SFD1189" s="17"/>
      <c r="SFE1189" s="17"/>
      <c r="SFF1189" s="17"/>
      <c r="SFG1189" s="17"/>
      <c r="SFH1189" s="17"/>
      <c r="SFI1189" s="17"/>
      <c r="SFJ1189" s="17"/>
      <c r="SFK1189" s="17"/>
      <c r="SFL1189" s="17"/>
      <c r="SFM1189" s="17"/>
      <c r="SFN1189" s="17"/>
      <c r="SFO1189" s="17"/>
      <c r="SFP1189" s="17"/>
      <c r="SFQ1189" s="17"/>
      <c r="SFR1189" s="17"/>
      <c r="SFS1189" s="17"/>
      <c r="SFT1189" s="17"/>
      <c r="SFU1189" s="17"/>
      <c r="SFV1189" s="17"/>
      <c r="SFW1189" s="17"/>
      <c r="SFX1189" s="17"/>
      <c r="SFY1189" s="17"/>
      <c r="SFZ1189" s="17"/>
      <c r="SGA1189" s="17"/>
      <c r="SGB1189" s="17"/>
      <c r="SGC1189" s="17"/>
      <c r="SGD1189" s="17"/>
      <c r="SGE1189" s="17"/>
      <c r="SGF1189" s="17"/>
      <c r="SGG1189" s="17"/>
      <c r="SGH1189" s="17"/>
      <c r="SGI1189" s="17"/>
      <c r="SGJ1189" s="17"/>
      <c r="SGK1189" s="17"/>
      <c r="SGL1189" s="17"/>
      <c r="SGM1189" s="17"/>
      <c r="SGN1189" s="17"/>
      <c r="SGO1189" s="17"/>
      <c r="SGP1189" s="17"/>
      <c r="SGQ1189" s="17"/>
      <c r="SGR1189" s="17"/>
      <c r="SGS1189" s="17"/>
      <c r="SGT1189" s="17"/>
      <c r="SGU1189" s="17"/>
      <c r="SGV1189" s="17"/>
      <c r="SGW1189" s="17"/>
      <c r="SGX1189" s="17"/>
      <c r="SGY1189" s="17"/>
      <c r="SGZ1189" s="17"/>
      <c r="SHA1189" s="17"/>
      <c r="SHB1189" s="17"/>
      <c r="SHC1189" s="17"/>
      <c r="SHD1189" s="17"/>
      <c r="SHE1189" s="17"/>
      <c r="SHF1189" s="17"/>
      <c r="SHG1189" s="17"/>
      <c r="SHH1189" s="17"/>
      <c r="SHI1189" s="17"/>
      <c r="SHJ1189" s="17"/>
      <c r="SHK1189" s="17"/>
      <c r="SHL1189" s="17"/>
      <c r="SHM1189" s="17"/>
      <c r="SHN1189" s="17"/>
      <c r="SHO1189" s="17"/>
      <c r="SHP1189" s="17"/>
      <c r="SHQ1189" s="17"/>
      <c r="SHR1189" s="17"/>
      <c r="SHS1189" s="17"/>
      <c r="SHT1189" s="17"/>
      <c r="SHU1189" s="17"/>
      <c r="SHV1189" s="17"/>
      <c r="SHW1189" s="17"/>
      <c r="SHX1189" s="17"/>
      <c r="SHY1189" s="17"/>
      <c r="SHZ1189" s="17"/>
      <c r="SIA1189" s="17"/>
      <c r="SIB1189" s="17"/>
      <c r="SIC1189" s="17"/>
      <c r="SID1189" s="17"/>
      <c r="SIE1189" s="17"/>
      <c r="SIF1189" s="17"/>
      <c r="SIG1189" s="17"/>
      <c r="SIH1189" s="17"/>
      <c r="SII1189" s="17"/>
      <c r="SIJ1189" s="17"/>
      <c r="SIK1189" s="17"/>
      <c r="SIL1189" s="17"/>
      <c r="SIM1189" s="17"/>
      <c r="SIN1189" s="17"/>
      <c r="SIO1189" s="17"/>
      <c r="SIP1189" s="17"/>
      <c r="SIQ1189" s="17"/>
      <c r="SIR1189" s="17"/>
      <c r="SIS1189" s="17"/>
      <c r="SIT1189" s="17"/>
      <c r="SIU1189" s="17"/>
      <c r="SIV1189" s="17"/>
      <c r="SIW1189" s="17"/>
      <c r="SIX1189" s="17"/>
      <c r="SIY1189" s="17"/>
      <c r="SIZ1189" s="17"/>
      <c r="SJA1189" s="17"/>
      <c r="SJB1189" s="17"/>
      <c r="SJC1189" s="17"/>
      <c r="SJD1189" s="17"/>
      <c r="SJE1189" s="17"/>
      <c r="SJF1189" s="17"/>
      <c r="SJG1189" s="17"/>
      <c r="SJH1189" s="17"/>
      <c r="SJI1189" s="17"/>
      <c r="SJJ1189" s="17"/>
      <c r="SJK1189" s="17"/>
      <c r="SJL1189" s="17"/>
      <c r="SJM1189" s="17"/>
      <c r="SJN1189" s="17"/>
      <c r="SJO1189" s="17"/>
      <c r="SJP1189" s="17"/>
      <c r="SJQ1189" s="17"/>
      <c r="SJR1189" s="17"/>
      <c r="SJS1189" s="17"/>
      <c r="SJT1189" s="17"/>
      <c r="SJU1189" s="17"/>
      <c r="SJV1189" s="17"/>
      <c r="SJW1189" s="17"/>
      <c r="SJX1189" s="17"/>
      <c r="SJY1189" s="17"/>
      <c r="SJZ1189" s="17"/>
      <c r="SKA1189" s="17"/>
      <c r="SKB1189" s="17"/>
      <c r="SKC1189" s="17"/>
      <c r="SKD1189" s="17"/>
      <c r="SKE1189" s="17"/>
      <c r="SKF1189" s="17"/>
      <c r="SKG1189" s="17"/>
      <c r="SKH1189" s="17"/>
      <c r="SKI1189" s="17"/>
      <c r="SKJ1189" s="17"/>
      <c r="SKK1189" s="17"/>
      <c r="SKL1189" s="17"/>
      <c r="SKM1189" s="17"/>
      <c r="SKN1189" s="17"/>
      <c r="SKO1189" s="17"/>
      <c r="SKP1189" s="17"/>
      <c r="SKQ1189" s="17"/>
      <c r="SKR1189" s="17"/>
      <c r="SKS1189" s="17"/>
      <c r="SKT1189" s="17"/>
      <c r="SKU1189" s="17"/>
      <c r="SKV1189" s="17"/>
      <c r="SKW1189" s="17"/>
      <c r="SKX1189" s="17"/>
      <c r="SKY1189" s="17"/>
      <c r="SKZ1189" s="17"/>
      <c r="SLA1189" s="17"/>
      <c r="SLB1189" s="17"/>
      <c r="SLC1189" s="17"/>
      <c r="SLD1189" s="17"/>
      <c r="SLE1189" s="17"/>
      <c r="SLF1189" s="17"/>
      <c r="SLG1189" s="17"/>
      <c r="SLH1189" s="17"/>
      <c r="SLI1189" s="17"/>
      <c r="SLJ1189" s="17"/>
      <c r="SLK1189" s="17"/>
      <c r="SLL1189" s="17"/>
      <c r="SLM1189" s="17"/>
      <c r="SLN1189" s="17"/>
      <c r="SLO1189" s="17"/>
      <c r="SLP1189" s="17"/>
      <c r="SLQ1189" s="17"/>
      <c r="SLR1189" s="17"/>
      <c r="SLS1189" s="17"/>
      <c r="SLT1189" s="17"/>
      <c r="SLU1189" s="17"/>
      <c r="SLV1189" s="17"/>
      <c r="SLW1189" s="17"/>
      <c r="SLX1189" s="17"/>
      <c r="SLY1189" s="17"/>
      <c r="SLZ1189" s="17"/>
      <c r="SMA1189" s="17"/>
      <c r="SMB1189" s="17"/>
      <c r="SMC1189" s="17"/>
      <c r="SMD1189" s="17"/>
      <c r="SME1189" s="17"/>
      <c r="SMF1189" s="17"/>
      <c r="SMG1189" s="17"/>
      <c r="SMH1189" s="17"/>
      <c r="SMI1189" s="17"/>
      <c r="SMJ1189" s="17"/>
      <c r="SMK1189" s="17"/>
      <c r="SML1189" s="17"/>
      <c r="SMM1189" s="17"/>
      <c r="SMN1189" s="17"/>
      <c r="SMO1189" s="17"/>
      <c r="SMP1189" s="17"/>
      <c r="SMQ1189" s="17"/>
      <c r="SMR1189" s="17"/>
      <c r="SMS1189" s="17"/>
      <c r="SMT1189" s="17"/>
      <c r="SMU1189" s="17"/>
      <c r="SMV1189" s="17"/>
      <c r="SMW1189" s="17"/>
      <c r="SMX1189" s="17"/>
      <c r="SMY1189" s="17"/>
      <c r="SMZ1189" s="17"/>
      <c r="SNA1189" s="17"/>
      <c r="SNB1189" s="17"/>
      <c r="SNC1189" s="17"/>
      <c r="SND1189" s="17"/>
      <c r="SNE1189" s="17"/>
      <c r="SNF1189" s="17"/>
      <c r="SNG1189" s="17"/>
      <c r="SNH1189" s="17"/>
      <c r="SNI1189" s="17"/>
      <c r="SNJ1189" s="17"/>
      <c r="SNK1189" s="17"/>
      <c r="SNL1189" s="17"/>
      <c r="SNM1189" s="17"/>
      <c r="SNN1189" s="17"/>
      <c r="SNO1189" s="17"/>
      <c r="SNP1189" s="17"/>
      <c r="SNQ1189" s="17"/>
      <c r="SNR1189" s="17"/>
      <c r="SNS1189" s="17"/>
      <c r="SNT1189" s="17"/>
      <c r="SNU1189" s="17"/>
      <c r="SNV1189" s="17"/>
      <c r="SNW1189" s="17"/>
      <c r="SNX1189" s="17"/>
      <c r="SNY1189" s="17"/>
      <c r="SNZ1189" s="17"/>
      <c r="SOA1189" s="17"/>
      <c r="SOB1189" s="17"/>
      <c r="SOC1189" s="17"/>
      <c r="SOD1189" s="17"/>
      <c r="SOE1189" s="17"/>
      <c r="SOF1189" s="17"/>
      <c r="SOG1189" s="17"/>
      <c r="SOH1189" s="17"/>
      <c r="SOI1189" s="17"/>
      <c r="SOJ1189" s="17"/>
      <c r="SOK1189" s="17"/>
      <c r="SOL1189" s="17"/>
      <c r="SOM1189" s="17"/>
      <c r="SON1189" s="17"/>
      <c r="SOO1189" s="17"/>
      <c r="SOP1189" s="17"/>
      <c r="SOQ1189" s="17"/>
      <c r="SOR1189" s="17"/>
      <c r="SOS1189" s="17"/>
      <c r="SOT1189" s="17"/>
      <c r="SOU1189" s="17"/>
      <c r="SOV1189" s="17"/>
      <c r="SOW1189" s="17"/>
      <c r="SOX1189" s="17"/>
      <c r="SOY1189" s="17"/>
      <c r="SOZ1189" s="17"/>
      <c r="SPA1189" s="17"/>
      <c r="SPB1189" s="17"/>
      <c r="SPC1189" s="17"/>
      <c r="SPD1189" s="17"/>
      <c r="SPE1189" s="17"/>
      <c r="SPF1189" s="17"/>
      <c r="SPG1189" s="17"/>
      <c r="SPH1189" s="17"/>
      <c r="SPI1189" s="17"/>
      <c r="SPJ1189" s="17"/>
      <c r="SPK1189" s="17"/>
      <c r="SPL1189" s="17"/>
      <c r="SPM1189" s="17"/>
      <c r="SPN1189" s="17"/>
      <c r="SPO1189" s="17"/>
      <c r="SPP1189" s="17"/>
      <c r="SPQ1189" s="17"/>
      <c r="SPR1189" s="17"/>
      <c r="SPS1189" s="17"/>
      <c r="SPT1189" s="17"/>
      <c r="SPU1189" s="17"/>
      <c r="SPV1189" s="17"/>
      <c r="SPW1189" s="17"/>
      <c r="SPX1189" s="17"/>
      <c r="SPY1189" s="17"/>
      <c r="SPZ1189" s="17"/>
      <c r="SQA1189" s="17"/>
      <c r="SQB1189" s="17"/>
      <c r="SQC1189" s="17"/>
      <c r="SQD1189" s="17"/>
      <c r="SQE1189" s="17"/>
      <c r="SQF1189" s="17"/>
      <c r="SQG1189" s="17"/>
      <c r="SQH1189" s="17"/>
      <c r="SQI1189" s="17"/>
      <c r="SQJ1189" s="17"/>
      <c r="SQK1189" s="17"/>
      <c r="SQL1189" s="17"/>
      <c r="SQM1189" s="17"/>
      <c r="SQN1189" s="17"/>
      <c r="SQO1189" s="17"/>
      <c r="SQP1189" s="17"/>
      <c r="SQQ1189" s="17"/>
      <c r="SQR1189" s="17"/>
      <c r="SQS1189" s="17"/>
      <c r="SQT1189" s="17"/>
      <c r="SQU1189" s="17"/>
      <c r="SQV1189" s="17"/>
      <c r="SQW1189" s="17"/>
      <c r="SQX1189" s="17"/>
      <c r="SQY1189" s="17"/>
      <c r="SQZ1189" s="17"/>
      <c r="SRA1189" s="17"/>
      <c r="SRB1189" s="17"/>
      <c r="SRC1189" s="17"/>
      <c r="SRD1189" s="17"/>
      <c r="SRE1189" s="17"/>
      <c r="SRF1189" s="17"/>
      <c r="SRG1189" s="17"/>
      <c r="SRH1189" s="17"/>
      <c r="SRI1189" s="17"/>
      <c r="SRJ1189" s="17"/>
      <c r="SRK1189" s="17"/>
      <c r="SRL1189" s="17"/>
      <c r="SRM1189" s="17"/>
      <c r="SRN1189" s="17"/>
      <c r="SRO1189" s="17"/>
      <c r="SRP1189" s="17"/>
      <c r="SRQ1189" s="17"/>
      <c r="SRR1189" s="17"/>
      <c r="SRS1189" s="17"/>
      <c r="SRT1189" s="17"/>
      <c r="SRU1189" s="17"/>
      <c r="SRV1189" s="17"/>
      <c r="SRW1189" s="17"/>
      <c r="SRX1189" s="17"/>
      <c r="SRY1189" s="17"/>
      <c r="SRZ1189" s="17"/>
      <c r="SSA1189" s="17"/>
      <c r="SSB1189" s="17"/>
      <c r="SSC1189" s="17"/>
      <c r="SSD1189" s="17"/>
      <c r="SSE1189" s="17"/>
      <c r="SSF1189" s="17"/>
      <c r="SSG1189" s="17"/>
      <c r="SSH1189" s="17"/>
      <c r="SSI1189" s="17"/>
      <c r="SSJ1189" s="17"/>
      <c r="SSK1189" s="17"/>
      <c r="SSL1189" s="17"/>
      <c r="SSM1189" s="17"/>
      <c r="SSN1189" s="17"/>
      <c r="SSO1189" s="17"/>
      <c r="SSP1189" s="17"/>
      <c r="SSQ1189" s="17"/>
      <c r="SSR1189" s="17"/>
      <c r="SSS1189" s="17"/>
      <c r="SST1189" s="17"/>
      <c r="SSU1189" s="17"/>
      <c r="SSV1189" s="17"/>
      <c r="SSW1189" s="17"/>
      <c r="SSX1189" s="17"/>
      <c r="SSY1189" s="17"/>
      <c r="SSZ1189" s="17"/>
      <c r="STA1189" s="17"/>
      <c r="STB1189" s="17"/>
      <c r="STC1189" s="17"/>
      <c r="STD1189" s="17"/>
      <c r="STE1189" s="17"/>
      <c r="STF1189" s="17"/>
      <c r="STG1189" s="17"/>
      <c r="STH1189" s="17"/>
      <c r="STI1189" s="17"/>
      <c r="STJ1189" s="17"/>
      <c r="STK1189" s="17"/>
      <c r="STL1189" s="17"/>
      <c r="STM1189" s="17"/>
      <c r="STN1189" s="17"/>
      <c r="STO1189" s="17"/>
      <c r="STP1189" s="17"/>
      <c r="STQ1189" s="17"/>
      <c r="STR1189" s="17"/>
      <c r="STS1189" s="17"/>
      <c r="STT1189" s="17"/>
      <c r="STU1189" s="17"/>
      <c r="STV1189" s="17"/>
      <c r="STW1189" s="17"/>
      <c r="STX1189" s="17"/>
      <c r="STY1189" s="17"/>
      <c r="STZ1189" s="17"/>
      <c r="SUA1189" s="17"/>
      <c r="SUB1189" s="17"/>
      <c r="SUC1189" s="17"/>
      <c r="SUD1189" s="17"/>
      <c r="SUE1189" s="17"/>
      <c r="SUF1189" s="17"/>
      <c r="SUG1189" s="17"/>
      <c r="SUH1189" s="17"/>
      <c r="SUI1189" s="17"/>
      <c r="SUJ1189" s="17"/>
      <c r="SUK1189" s="17"/>
      <c r="SUL1189" s="17"/>
      <c r="SUM1189" s="17"/>
      <c r="SUN1189" s="17"/>
      <c r="SUO1189" s="17"/>
      <c r="SUP1189" s="17"/>
      <c r="SUQ1189" s="17"/>
      <c r="SUR1189" s="17"/>
      <c r="SUS1189" s="17"/>
      <c r="SUT1189" s="17"/>
      <c r="SUU1189" s="17"/>
      <c r="SUV1189" s="17"/>
      <c r="SUW1189" s="17"/>
      <c r="SUX1189" s="17"/>
      <c r="SUY1189" s="17"/>
      <c r="SUZ1189" s="17"/>
      <c r="SVA1189" s="17"/>
      <c r="SVB1189" s="17"/>
      <c r="SVC1189" s="17"/>
      <c r="SVD1189" s="17"/>
      <c r="SVE1189" s="17"/>
      <c r="SVF1189" s="17"/>
      <c r="SVG1189" s="17"/>
      <c r="SVH1189" s="17"/>
      <c r="SVI1189" s="17"/>
      <c r="SVJ1189" s="17"/>
      <c r="SVK1189" s="17"/>
      <c r="SVL1189" s="17"/>
      <c r="SVM1189" s="17"/>
      <c r="SVN1189" s="17"/>
      <c r="SVO1189" s="17"/>
      <c r="SVP1189" s="17"/>
      <c r="SVQ1189" s="17"/>
      <c r="SVR1189" s="17"/>
      <c r="SVS1189" s="17"/>
      <c r="SVT1189" s="17"/>
      <c r="SVU1189" s="17"/>
      <c r="SVV1189" s="17"/>
      <c r="SVW1189" s="17"/>
      <c r="SVX1189" s="17"/>
      <c r="SVY1189" s="17"/>
      <c r="SVZ1189" s="17"/>
      <c r="SWA1189" s="17"/>
      <c r="SWB1189" s="17"/>
      <c r="SWC1189" s="17"/>
      <c r="SWD1189" s="17"/>
      <c r="SWE1189" s="17"/>
      <c r="SWF1189" s="17"/>
      <c r="SWG1189" s="17"/>
      <c r="SWH1189" s="17"/>
      <c r="SWI1189" s="17"/>
      <c r="SWJ1189" s="17"/>
      <c r="SWK1189" s="17"/>
      <c r="SWL1189" s="17"/>
      <c r="SWM1189" s="17"/>
      <c r="SWN1189" s="17"/>
      <c r="SWO1189" s="17"/>
      <c r="SWP1189" s="17"/>
      <c r="SWQ1189" s="17"/>
      <c r="SWR1189" s="17"/>
      <c r="SWS1189" s="17"/>
      <c r="SWT1189" s="17"/>
      <c r="SWU1189" s="17"/>
      <c r="SWV1189" s="17"/>
      <c r="SWW1189" s="17"/>
      <c r="SWX1189" s="17"/>
      <c r="SWY1189" s="17"/>
      <c r="SWZ1189" s="17"/>
      <c r="SXA1189" s="17"/>
      <c r="SXB1189" s="17"/>
      <c r="SXC1189" s="17"/>
      <c r="SXD1189" s="17"/>
      <c r="SXE1189" s="17"/>
      <c r="SXF1189" s="17"/>
      <c r="SXG1189" s="17"/>
      <c r="SXH1189" s="17"/>
      <c r="SXI1189" s="17"/>
      <c r="SXJ1189" s="17"/>
      <c r="SXK1189" s="17"/>
      <c r="SXL1189" s="17"/>
      <c r="SXM1189" s="17"/>
      <c r="SXN1189" s="17"/>
      <c r="SXO1189" s="17"/>
      <c r="SXP1189" s="17"/>
      <c r="SXQ1189" s="17"/>
      <c r="SXR1189" s="17"/>
      <c r="SXS1189" s="17"/>
      <c r="SXT1189" s="17"/>
      <c r="SXU1189" s="17"/>
      <c r="SXV1189" s="17"/>
      <c r="SXW1189" s="17"/>
      <c r="SXX1189" s="17"/>
      <c r="SXY1189" s="17"/>
      <c r="SXZ1189" s="17"/>
      <c r="SYA1189" s="17"/>
      <c r="SYB1189" s="17"/>
      <c r="SYC1189" s="17"/>
      <c r="SYD1189" s="17"/>
      <c r="SYE1189" s="17"/>
      <c r="SYF1189" s="17"/>
      <c r="SYG1189" s="17"/>
      <c r="SYH1189" s="17"/>
      <c r="SYI1189" s="17"/>
      <c r="SYJ1189" s="17"/>
      <c r="SYK1189" s="17"/>
      <c r="SYL1189" s="17"/>
      <c r="SYM1189" s="17"/>
      <c r="SYN1189" s="17"/>
      <c r="SYO1189" s="17"/>
      <c r="SYP1189" s="17"/>
      <c r="SYQ1189" s="17"/>
      <c r="SYR1189" s="17"/>
      <c r="SYS1189" s="17"/>
      <c r="SYT1189" s="17"/>
      <c r="SYU1189" s="17"/>
      <c r="SYV1189" s="17"/>
      <c r="SYW1189" s="17"/>
      <c r="SYX1189" s="17"/>
      <c r="SYY1189" s="17"/>
      <c r="SYZ1189" s="17"/>
      <c r="SZA1189" s="17"/>
      <c r="SZB1189" s="17"/>
      <c r="SZC1189" s="17"/>
      <c r="SZD1189" s="17"/>
      <c r="SZE1189" s="17"/>
      <c r="SZF1189" s="17"/>
      <c r="SZG1189" s="17"/>
      <c r="SZH1189" s="17"/>
      <c r="SZI1189" s="17"/>
      <c r="SZJ1189" s="17"/>
      <c r="SZK1189" s="17"/>
      <c r="SZL1189" s="17"/>
      <c r="SZM1189" s="17"/>
      <c r="SZN1189" s="17"/>
      <c r="SZO1189" s="17"/>
      <c r="SZP1189" s="17"/>
      <c r="SZQ1189" s="17"/>
      <c r="SZR1189" s="17"/>
      <c r="SZS1189" s="17"/>
      <c r="SZT1189" s="17"/>
      <c r="SZU1189" s="17"/>
      <c r="SZV1189" s="17"/>
      <c r="SZW1189" s="17"/>
      <c r="SZX1189" s="17"/>
      <c r="SZY1189" s="17"/>
      <c r="SZZ1189" s="17"/>
      <c r="TAA1189" s="17"/>
      <c r="TAB1189" s="17"/>
      <c r="TAC1189" s="17"/>
      <c r="TAD1189" s="17"/>
      <c r="TAE1189" s="17"/>
      <c r="TAF1189" s="17"/>
      <c r="TAG1189" s="17"/>
      <c r="TAH1189" s="17"/>
      <c r="TAI1189" s="17"/>
      <c r="TAJ1189" s="17"/>
      <c r="TAK1189" s="17"/>
      <c r="TAL1189" s="17"/>
      <c r="TAM1189" s="17"/>
      <c r="TAN1189" s="17"/>
      <c r="TAO1189" s="17"/>
      <c r="TAP1189" s="17"/>
      <c r="TAQ1189" s="17"/>
      <c r="TAR1189" s="17"/>
      <c r="TAS1189" s="17"/>
      <c r="TAT1189" s="17"/>
      <c r="TAU1189" s="17"/>
      <c r="TAV1189" s="17"/>
      <c r="TAW1189" s="17"/>
      <c r="TAX1189" s="17"/>
      <c r="TAY1189" s="17"/>
      <c r="TAZ1189" s="17"/>
      <c r="TBA1189" s="17"/>
      <c r="TBB1189" s="17"/>
      <c r="TBC1189" s="17"/>
      <c r="TBD1189" s="17"/>
      <c r="TBE1189" s="17"/>
      <c r="TBF1189" s="17"/>
      <c r="TBG1189" s="17"/>
      <c r="TBH1189" s="17"/>
      <c r="TBI1189" s="17"/>
      <c r="TBJ1189" s="17"/>
      <c r="TBK1189" s="17"/>
      <c r="TBL1189" s="17"/>
      <c r="TBM1189" s="17"/>
      <c r="TBN1189" s="17"/>
      <c r="TBO1189" s="17"/>
      <c r="TBP1189" s="17"/>
      <c r="TBQ1189" s="17"/>
      <c r="TBR1189" s="17"/>
      <c r="TBS1189" s="17"/>
      <c r="TBT1189" s="17"/>
      <c r="TBU1189" s="17"/>
      <c r="TBV1189" s="17"/>
      <c r="TBW1189" s="17"/>
      <c r="TBX1189" s="17"/>
      <c r="TBY1189" s="17"/>
      <c r="TBZ1189" s="17"/>
      <c r="TCA1189" s="17"/>
      <c r="TCB1189" s="17"/>
      <c r="TCC1189" s="17"/>
      <c r="TCD1189" s="17"/>
      <c r="TCE1189" s="17"/>
      <c r="TCF1189" s="17"/>
      <c r="TCG1189" s="17"/>
      <c r="TCH1189" s="17"/>
      <c r="TCI1189" s="17"/>
      <c r="TCJ1189" s="17"/>
      <c r="TCK1189" s="17"/>
      <c r="TCL1189" s="17"/>
      <c r="TCM1189" s="17"/>
      <c r="TCN1189" s="17"/>
      <c r="TCO1189" s="17"/>
      <c r="TCP1189" s="17"/>
      <c r="TCQ1189" s="17"/>
      <c r="TCR1189" s="17"/>
      <c r="TCS1189" s="17"/>
      <c r="TCT1189" s="17"/>
      <c r="TCU1189" s="17"/>
      <c r="TCV1189" s="17"/>
      <c r="TCW1189" s="17"/>
      <c r="TCX1189" s="17"/>
      <c r="TCY1189" s="17"/>
      <c r="TCZ1189" s="17"/>
      <c r="TDA1189" s="17"/>
      <c r="TDB1189" s="17"/>
      <c r="TDC1189" s="17"/>
      <c r="TDD1189" s="17"/>
      <c r="TDE1189" s="17"/>
      <c r="TDF1189" s="17"/>
      <c r="TDG1189" s="17"/>
      <c r="TDH1189" s="17"/>
      <c r="TDI1189" s="17"/>
      <c r="TDJ1189" s="17"/>
      <c r="TDK1189" s="17"/>
      <c r="TDL1189" s="17"/>
      <c r="TDM1189" s="17"/>
      <c r="TDN1189" s="17"/>
      <c r="TDO1189" s="17"/>
      <c r="TDP1189" s="17"/>
      <c r="TDQ1189" s="17"/>
      <c r="TDR1189" s="17"/>
      <c r="TDS1189" s="17"/>
      <c r="TDT1189" s="17"/>
      <c r="TDU1189" s="17"/>
      <c r="TDV1189" s="17"/>
      <c r="TDW1189" s="17"/>
      <c r="TDX1189" s="17"/>
      <c r="TDY1189" s="17"/>
      <c r="TDZ1189" s="17"/>
      <c r="TEA1189" s="17"/>
      <c r="TEB1189" s="17"/>
      <c r="TEC1189" s="17"/>
      <c r="TED1189" s="17"/>
      <c r="TEE1189" s="17"/>
      <c r="TEF1189" s="17"/>
      <c r="TEG1189" s="17"/>
      <c r="TEH1189" s="17"/>
      <c r="TEI1189" s="17"/>
      <c r="TEJ1189" s="17"/>
      <c r="TEK1189" s="17"/>
      <c r="TEL1189" s="17"/>
      <c r="TEM1189" s="17"/>
      <c r="TEN1189" s="17"/>
      <c r="TEO1189" s="17"/>
      <c r="TEP1189" s="17"/>
      <c r="TEQ1189" s="17"/>
      <c r="TER1189" s="17"/>
      <c r="TES1189" s="17"/>
      <c r="TET1189" s="17"/>
      <c r="TEU1189" s="17"/>
      <c r="TEV1189" s="17"/>
      <c r="TEW1189" s="17"/>
      <c r="TEX1189" s="17"/>
      <c r="TEY1189" s="17"/>
      <c r="TEZ1189" s="17"/>
      <c r="TFA1189" s="17"/>
      <c r="TFB1189" s="17"/>
      <c r="TFC1189" s="17"/>
      <c r="TFD1189" s="17"/>
      <c r="TFE1189" s="17"/>
      <c r="TFF1189" s="17"/>
      <c r="TFG1189" s="17"/>
      <c r="TFH1189" s="17"/>
      <c r="TFI1189" s="17"/>
      <c r="TFJ1189" s="17"/>
      <c r="TFK1189" s="17"/>
      <c r="TFL1189" s="17"/>
      <c r="TFM1189" s="17"/>
      <c r="TFN1189" s="17"/>
      <c r="TFO1189" s="17"/>
      <c r="TFP1189" s="17"/>
      <c r="TFQ1189" s="17"/>
      <c r="TFR1189" s="17"/>
      <c r="TFS1189" s="17"/>
      <c r="TFT1189" s="17"/>
      <c r="TFU1189" s="17"/>
      <c r="TFV1189" s="17"/>
      <c r="TFW1189" s="17"/>
      <c r="TFX1189" s="17"/>
      <c r="TFY1189" s="17"/>
      <c r="TFZ1189" s="17"/>
      <c r="TGA1189" s="17"/>
      <c r="TGB1189" s="17"/>
      <c r="TGC1189" s="17"/>
      <c r="TGD1189" s="17"/>
      <c r="TGE1189" s="17"/>
      <c r="TGF1189" s="17"/>
      <c r="TGG1189" s="17"/>
      <c r="TGH1189" s="17"/>
      <c r="TGI1189" s="17"/>
      <c r="TGJ1189" s="17"/>
      <c r="TGK1189" s="17"/>
      <c r="TGL1189" s="17"/>
      <c r="TGM1189" s="17"/>
      <c r="TGN1189" s="17"/>
      <c r="TGO1189" s="17"/>
      <c r="TGP1189" s="17"/>
      <c r="TGQ1189" s="17"/>
      <c r="TGR1189" s="17"/>
      <c r="TGS1189" s="17"/>
      <c r="TGT1189" s="17"/>
      <c r="TGU1189" s="17"/>
      <c r="TGV1189" s="17"/>
      <c r="TGW1189" s="17"/>
      <c r="TGX1189" s="17"/>
      <c r="TGY1189" s="17"/>
      <c r="TGZ1189" s="17"/>
      <c r="THA1189" s="17"/>
      <c r="THB1189" s="17"/>
      <c r="THC1189" s="17"/>
      <c r="THD1189" s="17"/>
      <c r="THE1189" s="17"/>
      <c r="THF1189" s="17"/>
      <c r="THG1189" s="17"/>
      <c r="THH1189" s="17"/>
      <c r="THI1189" s="17"/>
      <c r="THJ1189" s="17"/>
      <c r="THK1189" s="17"/>
      <c r="THL1189" s="17"/>
      <c r="THM1189" s="17"/>
      <c r="THN1189" s="17"/>
      <c r="THO1189" s="17"/>
      <c r="THP1189" s="17"/>
      <c r="THQ1189" s="17"/>
      <c r="THR1189" s="17"/>
      <c r="THS1189" s="17"/>
      <c r="THT1189" s="17"/>
      <c r="THU1189" s="17"/>
      <c r="THV1189" s="17"/>
      <c r="THW1189" s="17"/>
      <c r="THX1189" s="17"/>
      <c r="THY1189" s="17"/>
      <c r="THZ1189" s="17"/>
      <c r="TIA1189" s="17"/>
      <c r="TIB1189" s="17"/>
      <c r="TIC1189" s="17"/>
      <c r="TID1189" s="17"/>
      <c r="TIE1189" s="17"/>
      <c r="TIF1189" s="17"/>
      <c r="TIG1189" s="17"/>
      <c r="TIH1189" s="17"/>
      <c r="TII1189" s="17"/>
      <c r="TIJ1189" s="17"/>
      <c r="TIK1189" s="17"/>
      <c r="TIL1189" s="17"/>
      <c r="TIM1189" s="17"/>
      <c r="TIN1189" s="17"/>
      <c r="TIO1189" s="17"/>
      <c r="TIP1189" s="17"/>
      <c r="TIQ1189" s="17"/>
      <c r="TIR1189" s="17"/>
      <c r="TIS1189" s="17"/>
      <c r="TIT1189" s="17"/>
      <c r="TIU1189" s="17"/>
      <c r="TIV1189" s="17"/>
      <c r="TIW1189" s="17"/>
      <c r="TIX1189" s="17"/>
      <c r="TIY1189" s="17"/>
      <c r="TIZ1189" s="17"/>
      <c r="TJA1189" s="17"/>
      <c r="TJB1189" s="17"/>
      <c r="TJC1189" s="17"/>
      <c r="TJD1189" s="17"/>
      <c r="TJE1189" s="17"/>
      <c r="TJF1189" s="17"/>
      <c r="TJG1189" s="17"/>
      <c r="TJH1189" s="17"/>
      <c r="TJI1189" s="17"/>
      <c r="TJJ1189" s="17"/>
      <c r="TJK1189" s="17"/>
      <c r="TJL1189" s="17"/>
      <c r="TJM1189" s="17"/>
      <c r="TJN1189" s="17"/>
      <c r="TJO1189" s="17"/>
      <c r="TJP1189" s="17"/>
      <c r="TJQ1189" s="17"/>
      <c r="TJR1189" s="17"/>
      <c r="TJS1189" s="17"/>
      <c r="TJT1189" s="17"/>
      <c r="TJU1189" s="17"/>
      <c r="TJV1189" s="17"/>
      <c r="TJW1189" s="17"/>
      <c r="TJX1189" s="17"/>
      <c r="TJY1189" s="17"/>
      <c r="TJZ1189" s="17"/>
      <c r="TKA1189" s="17"/>
      <c r="TKB1189" s="17"/>
      <c r="TKC1189" s="17"/>
      <c r="TKD1189" s="17"/>
      <c r="TKE1189" s="17"/>
      <c r="TKF1189" s="17"/>
      <c r="TKG1189" s="17"/>
      <c r="TKH1189" s="17"/>
      <c r="TKI1189" s="17"/>
      <c r="TKJ1189" s="17"/>
      <c r="TKK1189" s="17"/>
      <c r="TKL1189" s="17"/>
      <c r="TKM1189" s="17"/>
      <c r="TKN1189" s="17"/>
      <c r="TKO1189" s="17"/>
      <c r="TKP1189" s="17"/>
      <c r="TKQ1189" s="17"/>
      <c r="TKR1189" s="17"/>
      <c r="TKS1189" s="17"/>
      <c r="TKT1189" s="17"/>
      <c r="TKU1189" s="17"/>
      <c r="TKV1189" s="17"/>
      <c r="TKW1189" s="17"/>
      <c r="TKX1189" s="17"/>
      <c r="TKY1189" s="17"/>
      <c r="TKZ1189" s="17"/>
      <c r="TLA1189" s="17"/>
      <c r="TLB1189" s="17"/>
      <c r="TLC1189" s="17"/>
      <c r="TLD1189" s="17"/>
      <c r="TLE1189" s="17"/>
      <c r="TLF1189" s="17"/>
      <c r="TLG1189" s="17"/>
      <c r="TLH1189" s="17"/>
      <c r="TLI1189" s="17"/>
      <c r="TLJ1189" s="17"/>
      <c r="TLK1189" s="17"/>
      <c r="TLL1189" s="17"/>
      <c r="TLM1189" s="17"/>
      <c r="TLN1189" s="17"/>
      <c r="TLO1189" s="17"/>
      <c r="TLP1189" s="17"/>
      <c r="TLQ1189" s="17"/>
      <c r="TLR1189" s="17"/>
      <c r="TLS1189" s="17"/>
      <c r="TLT1189" s="17"/>
      <c r="TLU1189" s="17"/>
      <c r="TLV1189" s="17"/>
      <c r="TLW1189" s="17"/>
      <c r="TLX1189" s="17"/>
      <c r="TLY1189" s="17"/>
      <c r="TLZ1189" s="17"/>
      <c r="TMA1189" s="17"/>
      <c r="TMB1189" s="17"/>
      <c r="TMC1189" s="17"/>
      <c r="TMD1189" s="17"/>
      <c r="TME1189" s="17"/>
      <c r="TMF1189" s="17"/>
      <c r="TMG1189" s="17"/>
      <c r="TMH1189" s="17"/>
      <c r="TMI1189" s="17"/>
      <c r="TMJ1189" s="17"/>
      <c r="TMK1189" s="17"/>
      <c r="TML1189" s="17"/>
      <c r="TMM1189" s="17"/>
      <c r="TMN1189" s="17"/>
      <c r="TMO1189" s="17"/>
      <c r="TMP1189" s="17"/>
      <c r="TMQ1189" s="17"/>
      <c r="TMR1189" s="17"/>
      <c r="TMS1189" s="17"/>
      <c r="TMT1189" s="17"/>
      <c r="TMU1189" s="17"/>
      <c r="TMV1189" s="17"/>
      <c r="TMW1189" s="17"/>
      <c r="TMX1189" s="17"/>
      <c r="TMY1189" s="17"/>
      <c r="TMZ1189" s="17"/>
      <c r="TNA1189" s="17"/>
      <c r="TNB1189" s="17"/>
      <c r="TNC1189" s="17"/>
      <c r="TND1189" s="17"/>
      <c r="TNE1189" s="17"/>
      <c r="TNF1189" s="17"/>
      <c r="TNG1189" s="17"/>
      <c r="TNH1189" s="17"/>
      <c r="TNI1189" s="17"/>
      <c r="TNJ1189" s="17"/>
      <c r="TNK1189" s="17"/>
      <c r="TNL1189" s="17"/>
      <c r="TNM1189" s="17"/>
      <c r="TNN1189" s="17"/>
      <c r="TNO1189" s="17"/>
      <c r="TNP1189" s="17"/>
      <c r="TNQ1189" s="17"/>
      <c r="TNR1189" s="17"/>
      <c r="TNS1189" s="17"/>
      <c r="TNT1189" s="17"/>
      <c r="TNU1189" s="17"/>
      <c r="TNV1189" s="17"/>
      <c r="TNW1189" s="17"/>
      <c r="TNX1189" s="17"/>
      <c r="TNY1189" s="17"/>
      <c r="TNZ1189" s="17"/>
      <c r="TOA1189" s="17"/>
      <c r="TOB1189" s="17"/>
      <c r="TOC1189" s="17"/>
      <c r="TOD1189" s="17"/>
      <c r="TOE1189" s="17"/>
      <c r="TOF1189" s="17"/>
      <c r="TOG1189" s="17"/>
      <c r="TOH1189" s="17"/>
      <c r="TOI1189" s="17"/>
      <c r="TOJ1189" s="17"/>
      <c r="TOK1189" s="17"/>
      <c r="TOL1189" s="17"/>
      <c r="TOM1189" s="17"/>
      <c r="TON1189" s="17"/>
      <c r="TOO1189" s="17"/>
      <c r="TOP1189" s="17"/>
      <c r="TOQ1189" s="17"/>
      <c r="TOR1189" s="17"/>
      <c r="TOS1189" s="17"/>
      <c r="TOT1189" s="17"/>
      <c r="TOU1189" s="17"/>
      <c r="TOV1189" s="17"/>
      <c r="TOW1189" s="17"/>
      <c r="TOX1189" s="17"/>
      <c r="TOY1189" s="17"/>
      <c r="TOZ1189" s="17"/>
      <c r="TPA1189" s="17"/>
      <c r="TPB1189" s="17"/>
      <c r="TPC1189" s="17"/>
      <c r="TPD1189" s="17"/>
      <c r="TPE1189" s="17"/>
      <c r="TPF1189" s="17"/>
      <c r="TPG1189" s="17"/>
      <c r="TPH1189" s="17"/>
      <c r="TPI1189" s="17"/>
      <c r="TPJ1189" s="17"/>
      <c r="TPK1189" s="17"/>
      <c r="TPL1189" s="17"/>
      <c r="TPM1189" s="17"/>
      <c r="TPN1189" s="17"/>
      <c r="TPO1189" s="17"/>
      <c r="TPP1189" s="17"/>
      <c r="TPQ1189" s="17"/>
      <c r="TPR1189" s="17"/>
      <c r="TPS1189" s="17"/>
      <c r="TPT1189" s="17"/>
      <c r="TPU1189" s="17"/>
      <c r="TPV1189" s="17"/>
      <c r="TPW1189" s="17"/>
      <c r="TPX1189" s="17"/>
      <c r="TPY1189" s="17"/>
      <c r="TPZ1189" s="17"/>
      <c r="TQA1189" s="17"/>
      <c r="TQB1189" s="17"/>
      <c r="TQC1189" s="17"/>
      <c r="TQD1189" s="17"/>
      <c r="TQE1189" s="17"/>
      <c r="TQF1189" s="17"/>
      <c r="TQG1189" s="17"/>
      <c r="TQH1189" s="17"/>
      <c r="TQI1189" s="17"/>
      <c r="TQJ1189" s="17"/>
      <c r="TQK1189" s="17"/>
      <c r="TQL1189" s="17"/>
      <c r="TQM1189" s="17"/>
      <c r="TQN1189" s="17"/>
      <c r="TQO1189" s="17"/>
      <c r="TQP1189" s="17"/>
      <c r="TQQ1189" s="17"/>
      <c r="TQR1189" s="17"/>
      <c r="TQS1189" s="17"/>
      <c r="TQT1189" s="17"/>
      <c r="TQU1189" s="17"/>
      <c r="TQV1189" s="17"/>
      <c r="TQW1189" s="17"/>
      <c r="TQX1189" s="17"/>
      <c r="TQY1189" s="17"/>
      <c r="TQZ1189" s="17"/>
      <c r="TRA1189" s="17"/>
      <c r="TRB1189" s="17"/>
      <c r="TRC1189" s="17"/>
      <c r="TRD1189" s="17"/>
      <c r="TRE1189" s="17"/>
      <c r="TRF1189" s="17"/>
      <c r="TRG1189" s="17"/>
      <c r="TRH1189" s="17"/>
      <c r="TRI1189" s="17"/>
      <c r="TRJ1189" s="17"/>
      <c r="TRK1189" s="17"/>
      <c r="TRL1189" s="17"/>
      <c r="TRM1189" s="17"/>
      <c r="TRN1189" s="17"/>
      <c r="TRO1189" s="17"/>
      <c r="TRP1189" s="17"/>
      <c r="TRQ1189" s="17"/>
      <c r="TRR1189" s="17"/>
      <c r="TRS1189" s="17"/>
      <c r="TRT1189" s="17"/>
      <c r="TRU1189" s="17"/>
      <c r="TRV1189" s="17"/>
      <c r="TRW1189" s="17"/>
      <c r="TRX1189" s="17"/>
      <c r="TRY1189" s="17"/>
      <c r="TRZ1189" s="17"/>
      <c r="TSA1189" s="17"/>
      <c r="TSB1189" s="17"/>
      <c r="TSC1189" s="17"/>
      <c r="TSD1189" s="17"/>
      <c r="TSE1189" s="17"/>
      <c r="TSF1189" s="17"/>
      <c r="TSG1189" s="17"/>
      <c r="TSH1189" s="17"/>
      <c r="TSI1189" s="17"/>
      <c r="TSJ1189" s="17"/>
      <c r="TSK1189" s="17"/>
      <c r="TSL1189" s="17"/>
      <c r="TSM1189" s="17"/>
      <c r="TSN1189" s="17"/>
      <c r="TSO1189" s="17"/>
      <c r="TSP1189" s="17"/>
      <c r="TSQ1189" s="17"/>
      <c r="TSR1189" s="17"/>
      <c r="TSS1189" s="17"/>
      <c r="TST1189" s="17"/>
      <c r="TSU1189" s="17"/>
      <c r="TSV1189" s="17"/>
      <c r="TSW1189" s="17"/>
      <c r="TSX1189" s="17"/>
      <c r="TSY1189" s="17"/>
      <c r="TSZ1189" s="17"/>
      <c r="TTA1189" s="17"/>
      <c r="TTB1189" s="17"/>
      <c r="TTC1189" s="17"/>
      <c r="TTD1189" s="17"/>
      <c r="TTE1189" s="17"/>
      <c r="TTF1189" s="17"/>
      <c r="TTG1189" s="17"/>
      <c r="TTH1189" s="17"/>
      <c r="TTI1189" s="17"/>
      <c r="TTJ1189" s="17"/>
      <c r="TTK1189" s="17"/>
      <c r="TTL1189" s="17"/>
      <c r="TTM1189" s="17"/>
      <c r="TTN1189" s="17"/>
      <c r="TTO1189" s="17"/>
      <c r="TTP1189" s="17"/>
      <c r="TTQ1189" s="17"/>
      <c r="TTR1189" s="17"/>
      <c r="TTS1189" s="17"/>
      <c r="TTT1189" s="17"/>
      <c r="TTU1189" s="17"/>
      <c r="TTV1189" s="17"/>
      <c r="TTW1189" s="17"/>
      <c r="TTX1189" s="17"/>
      <c r="TTY1189" s="17"/>
      <c r="TTZ1189" s="17"/>
      <c r="TUA1189" s="17"/>
      <c r="TUB1189" s="17"/>
      <c r="TUC1189" s="17"/>
      <c r="TUD1189" s="17"/>
      <c r="TUE1189" s="17"/>
      <c r="TUF1189" s="17"/>
      <c r="TUG1189" s="17"/>
      <c r="TUH1189" s="17"/>
      <c r="TUI1189" s="17"/>
      <c r="TUJ1189" s="17"/>
      <c r="TUK1189" s="17"/>
      <c r="TUL1189" s="17"/>
      <c r="TUM1189" s="17"/>
      <c r="TUN1189" s="17"/>
      <c r="TUO1189" s="17"/>
      <c r="TUP1189" s="17"/>
      <c r="TUQ1189" s="17"/>
      <c r="TUR1189" s="17"/>
      <c r="TUS1189" s="17"/>
      <c r="TUT1189" s="17"/>
      <c r="TUU1189" s="17"/>
      <c r="TUV1189" s="17"/>
      <c r="TUW1189" s="17"/>
      <c r="TUX1189" s="17"/>
      <c r="TUY1189" s="17"/>
      <c r="TUZ1189" s="17"/>
      <c r="TVA1189" s="17"/>
      <c r="TVB1189" s="17"/>
      <c r="TVC1189" s="17"/>
      <c r="TVD1189" s="17"/>
      <c r="TVE1189" s="17"/>
      <c r="TVF1189" s="17"/>
      <c r="TVG1189" s="17"/>
      <c r="TVH1189" s="17"/>
      <c r="TVI1189" s="17"/>
      <c r="TVJ1189" s="17"/>
      <c r="TVK1189" s="17"/>
      <c r="TVL1189" s="17"/>
      <c r="TVM1189" s="17"/>
      <c r="TVN1189" s="17"/>
      <c r="TVO1189" s="17"/>
      <c r="TVP1189" s="17"/>
      <c r="TVQ1189" s="17"/>
      <c r="TVR1189" s="17"/>
      <c r="TVS1189" s="17"/>
      <c r="TVT1189" s="17"/>
      <c r="TVU1189" s="17"/>
      <c r="TVV1189" s="17"/>
      <c r="TVW1189" s="17"/>
      <c r="TVX1189" s="17"/>
      <c r="TVY1189" s="17"/>
      <c r="TVZ1189" s="17"/>
      <c r="TWA1189" s="17"/>
      <c r="TWB1189" s="17"/>
      <c r="TWC1189" s="17"/>
      <c r="TWD1189" s="17"/>
      <c r="TWE1189" s="17"/>
      <c r="TWF1189" s="17"/>
      <c r="TWG1189" s="17"/>
      <c r="TWH1189" s="17"/>
      <c r="TWI1189" s="17"/>
      <c r="TWJ1189" s="17"/>
      <c r="TWK1189" s="17"/>
      <c r="TWL1189" s="17"/>
      <c r="TWM1189" s="17"/>
      <c r="TWN1189" s="17"/>
      <c r="TWO1189" s="17"/>
      <c r="TWP1189" s="17"/>
      <c r="TWQ1189" s="17"/>
      <c r="TWR1189" s="17"/>
      <c r="TWS1189" s="17"/>
      <c r="TWT1189" s="17"/>
      <c r="TWU1189" s="17"/>
      <c r="TWV1189" s="17"/>
      <c r="TWW1189" s="17"/>
      <c r="TWX1189" s="17"/>
      <c r="TWY1189" s="17"/>
      <c r="TWZ1189" s="17"/>
      <c r="TXA1189" s="17"/>
      <c r="TXB1189" s="17"/>
      <c r="TXC1189" s="17"/>
      <c r="TXD1189" s="17"/>
      <c r="TXE1189" s="17"/>
      <c r="TXF1189" s="17"/>
      <c r="TXG1189" s="17"/>
      <c r="TXH1189" s="17"/>
      <c r="TXI1189" s="17"/>
      <c r="TXJ1189" s="17"/>
      <c r="TXK1189" s="17"/>
      <c r="TXL1189" s="17"/>
      <c r="TXM1189" s="17"/>
      <c r="TXN1189" s="17"/>
      <c r="TXO1189" s="17"/>
      <c r="TXP1189" s="17"/>
      <c r="TXQ1189" s="17"/>
      <c r="TXR1189" s="17"/>
      <c r="TXS1189" s="17"/>
      <c r="TXT1189" s="17"/>
      <c r="TXU1189" s="17"/>
      <c r="TXV1189" s="17"/>
      <c r="TXW1189" s="17"/>
      <c r="TXX1189" s="17"/>
      <c r="TXY1189" s="17"/>
      <c r="TXZ1189" s="17"/>
      <c r="TYA1189" s="17"/>
      <c r="TYB1189" s="17"/>
      <c r="TYC1189" s="17"/>
      <c r="TYD1189" s="17"/>
      <c r="TYE1189" s="17"/>
      <c r="TYF1189" s="17"/>
      <c r="TYG1189" s="17"/>
      <c r="TYH1189" s="17"/>
      <c r="TYI1189" s="17"/>
      <c r="TYJ1189" s="17"/>
      <c r="TYK1189" s="17"/>
      <c r="TYL1189" s="17"/>
      <c r="TYM1189" s="17"/>
      <c r="TYN1189" s="17"/>
      <c r="TYO1189" s="17"/>
      <c r="TYP1189" s="17"/>
      <c r="TYQ1189" s="17"/>
      <c r="TYR1189" s="17"/>
      <c r="TYS1189" s="17"/>
      <c r="TYT1189" s="17"/>
      <c r="TYU1189" s="17"/>
      <c r="TYV1189" s="17"/>
      <c r="TYW1189" s="17"/>
      <c r="TYX1189" s="17"/>
      <c r="TYY1189" s="17"/>
      <c r="TYZ1189" s="17"/>
      <c r="TZA1189" s="17"/>
      <c r="TZB1189" s="17"/>
      <c r="TZC1189" s="17"/>
      <c r="TZD1189" s="17"/>
      <c r="TZE1189" s="17"/>
      <c r="TZF1189" s="17"/>
      <c r="TZG1189" s="17"/>
      <c r="TZH1189" s="17"/>
      <c r="TZI1189" s="17"/>
      <c r="TZJ1189" s="17"/>
      <c r="TZK1189" s="17"/>
      <c r="TZL1189" s="17"/>
      <c r="TZM1189" s="17"/>
      <c r="TZN1189" s="17"/>
      <c r="TZO1189" s="17"/>
      <c r="TZP1189" s="17"/>
      <c r="TZQ1189" s="17"/>
      <c r="TZR1189" s="17"/>
      <c r="TZS1189" s="17"/>
      <c r="TZT1189" s="17"/>
      <c r="TZU1189" s="17"/>
      <c r="TZV1189" s="17"/>
      <c r="TZW1189" s="17"/>
      <c r="TZX1189" s="17"/>
      <c r="TZY1189" s="17"/>
      <c r="TZZ1189" s="17"/>
      <c r="UAA1189" s="17"/>
      <c r="UAB1189" s="17"/>
      <c r="UAC1189" s="17"/>
      <c r="UAD1189" s="17"/>
      <c r="UAE1189" s="17"/>
      <c r="UAF1189" s="17"/>
      <c r="UAG1189" s="17"/>
      <c r="UAH1189" s="17"/>
      <c r="UAI1189" s="17"/>
      <c r="UAJ1189" s="17"/>
      <c r="UAK1189" s="17"/>
      <c r="UAL1189" s="17"/>
      <c r="UAM1189" s="17"/>
      <c r="UAN1189" s="17"/>
      <c r="UAO1189" s="17"/>
      <c r="UAP1189" s="17"/>
      <c r="UAQ1189" s="17"/>
      <c r="UAR1189" s="17"/>
      <c r="UAS1189" s="17"/>
      <c r="UAT1189" s="17"/>
      <c r="UAU1189" s="17"/>
      <c r="UAV1189" s="17"/>
      <c r="UAW1189" s="17"/>
      <c r="UAX1189" s="17"/>
      <c r="UAY1189" s="17"/>
      <c r="UAZ1189" s="17"/>
      <c r="UBA1189" s="17"/>
      <c r="UBB1189" s="17"/>
      <c r="UBC1189" s="17"/>
      <c r="UBD1189" s="17"/>
      <c r="UBE1189" s="17"/>
      <c r="UBF1189" s="17"/>
      <c r="UBG1189" s="17"/>
      <c r="UBH1189" s="17"/>
      <c r="UBI1189" s="17"/>
      <c r="UBJ1189" s="17"/>
      <c r="UBK1189" s="17"/>
      <c r="UBL1189" s="17"/>
      <c r="UBM1189" s="17"/>
      <c r="UBN1189" s="17"/>
      <c r="UBO1189" s="17"/>
      <c r="UBP1189" s="17"/>
      <c r="UBQ1189" s="17"/>
      <c r="UBR1189" s="17"/>
      <c r="UBS1189" s="17"/>
      <c r="UBT1189" s="17"/>
      <c r="UBU1189" s="17"/>
      <c r="UBV1189" s="17"/>
      <c r="UBW1189" s="17"/>
      <c r="UBX1189" s="17"/>
      <c r="UBY1189" s="17"/>
      <c r="UBZ1189" s="17"/>
      <c r="UCA1189" s="17"/>
      <c r="UCB1189" s="17"/>
      <c r="UCC1189" s="17"/>
      <c r="UCD1189" s="17"/>
      <c r="UCE1189" s="17"/>
      <c r="UCF1189" s="17"/>
      <c r="UCG1189" s="17"/>
      <c r="UCH1189" s="17"/>
      <c r="UCI1189" s="17"/>
      <c r="UCJ1189" s="17"/>
      <c r="UCK1189" s="17"/>
      <c r="UCL1189" s="17"/>
      <c r="UCM1189" s="17"/>
      <c r="UCN1189" s="17"/>
      <c r="UCO1189" s="17"/>
      <c r="UCP1189" s="17"/>
      <c r="UCQ1189" s="17"/>
      <c r="UCR1189" s="17"/>
      <c r="UCS1189" s="17"/>
      <c r="UCT1189" s="17"/>
      <c r="UCU1189" s="17"/>
      <c r="UCV1189" s="17"/>
      <c r="UCW1189" s="17"/>
      <c r="UCX1189" s="17"/>
      <c r="UCY1189" s="17"/>
      <c r="UCZ1189" s="17"/>
      <c r="UDA1189" s="17"/>
      <c r="UDB1189" s="17"/>
      <c r="UDC1189" s="17"/>
      <c r="UDD1189" s="17"/>
      <c r="UDE1189" s="17"/>
      <c r="UDF1189" s="17"/>
      <c r="UDG1189" s="17"/>
      <c r="UDH1189" s="17"/>
      <c r="UDI1189" s="17"/>
      <c r="UDJ1189" s="17"/>
      <c r="UDK1189" s="17"/>
      <c r="UDL1189" s="17"/>
      <c r="UDM1189" s="17"/>
      <c r="UDN1189" s="17"/>
      <c r="UDO1189" s="17"/>
      <c r="UDP1189" s="17"/>
      <c r="UDQ1189" s="17"/>
      <c r="UDR1189" s="17"/>
      <c r="UDS1189" s="17"/>
      <c r="UDT1189" s="17"/>
      <c r="UDU1189" s="17"/>
      <c r="UDV1189" s="17"/>
      <c r="UDW1189" s="17"/>
      <c r="UDX1189" s="17"/>
      <c r="UDY1189" s="17"/>
      <c r="UDZ1189" s="17"/>
      <c r="UEA1189" s="17"/>
      <c r="UEB1189" s="17"/>
      <c r="UEC1189" s="17"/>
      <c r="UED1189" s="17"/>
      <c r="UEE1189" s="17"/>
      <c r="UEF1189" s="17"/>
      <c r="UEG1189" s="17"/>
      <c r="UEH1189" s="17"/>
      <c r="UEI1189" s="17"/>
      <c r="UEJ1189" s="17"/>
      <c r="UEK1189" s="17"/>
      <c r="UEL1189" s="17"/>
      <c r="UEM1189" s="17"/>
      <c r="UEN1189" s="17"/>
      <c r="UEO1189" s="17"/>
      <c r="UEP1189" s="17"/>
      <c r="UEQ1189" s="17"/>
      <c r="UER1189" s="17"/>
      <c r="UES1189" s="17"/>
      <c r="UET1189" s="17"/>
      <c r="UEU1189" s="17"/>
      <c r="UEV1189" s="17"/>
      <c r="UEW1189" s="17"/>
      <c r="UEX1189" s="17"/>
      <c r="UEY1189" s="17"/>
      <c r="UEZ1189" s="17"/>
      <c r="UFA1189" s="17"/>
      <c r="UFB1189" s="17"/>
      <c r="UFC1189" s="17"/>
      <c r="UFD1189" s="17"/>
      <c r="UFE1189" s="17"/>
      <c r="UFF1189" s="17"/>
      <c r="UFG1189" s="17"/>
      <c r="UFH1189" s="17"/>
      <c r="UFI1189" s="17"/>
      <c r="UFJ1189" s="17"/>
      <c r="UFK1189" s="17"/>
      <c r="UFL1189" s="17"/>
      <c r="UFM1189" s="17"/>
      <c r="UFN1189" s="17"/>
      <c r="UFO1189" s="17"/>
      <c r="UFP1189" s="17"/>
      <c r="UFQ1189" s="17"/>
      <c r="UFR1189" s="17"/>
      <c r="UFS1189" s="17"/>
      <c r="UFT1189" s="17"/>
      <c r="UFU1189" s="17"/>
      <c r="UFV1189" s="17"/>
      <c r="UFW1189" s="17"/>
      <c r="UFX1189" s="17"/>
      <c r="UFY1189" s="17"/>
      <c r="UFZ1189" s="17"/>
      <c r="UGA1189" s="17"/>
      <c r="UGB1189" s="17"/>
      <c r="UGC1189" s="17"/>
      <c r="UGD1189" s="17"/>
      <c r="UGE1189" s="17"/>
      <c r="UGF1189" s="17"/>
      <c r="UGG1189" s="17"/>
      <c r="UGH1189" s="17"/>
      <c r="UGI1189" s="17"/>
      <c r="UGJ1189" s="17"/>
      <c r="UGK1189" s="17"/>
      <c r="UGL1189" s="17"/>
      <c r="UGM1189" s="17"/>
      <c r="UGN1189" s="17"/>
      <c r="UGO1189" s="17"/>
      <c r="UGP1189" s="17"/>
      <c r="UGQ1189" s="17"/>
      <c r="UGR1189" s="17"/>
      <c r="UGS1189" s="17"/>
      <c r="UGT1189" s="17"/>
      <c r="UGU1189" s="17"/>
      <c r="UGV1189" s="17"/>
      <c r="UGW1189" s="17"/>
      <c r="UGX1189" s="17"/>
      <c r="UGY1189" s="17"/>
      <c r="UGZ1189" s="17"/>
      <c r="UHA1189" s="17"/>
      <c r="UHB1189" s="17"/>
      <c r="UHC1189" s="17"/>
      <c r="UHD1189" s="17"/>
      <c r="UHE1189" s="17"/>
      <c r="UHF1189" s="17"/>
      <c r="UHG1189" s="17"/>
      <c r="UHH1189" s="17"/>
      <c r="UHI1189" s="17"/>
      <c r="UHJ1189" s="17"/>
      <c r="UHK1189" s="17"/>
      <c r="UHL1189" s="17"/>
      <c r="UHM1189" s="17"/>
      <c r="UHN1189" s="17"/>
      <c r="UHO1189" s="17"/>
      <c r="UHP1189" s="17"/>
      <c r="UHQ1189" s="17"/>
      <c r="UHR1189" s="17"/>
      <c r="UHS1189" s="17"/>
      <c r="UHT1189" s="17"/>
      <c r="UHU1189" s="17"/>
      <c r="UHV1189" s="17"/>
      <c r="UHW1189" s="17"/>
      <c r="UHX1189" s="17"/>
      <c r="UHY1189" s="17"/>
      <c r="UHZ1189" s="17"/>
      <c r="UIA1189" s="17"/>
      <c r="UIB1189" s="17"/>
      <c r="UIC1189" s="17"/>
      <c r="UID1189" s="17"/>
      <c r="UIE1189" s="17"/>
      <c r="UIF1189" s="17"/>
      <c r="UIG1189" s="17"/>
      <c r="UIH1189" s="17"/>
      <c r="UII1189" s="17"/>
      <c r="UIJ1189" s="17"/>
      <c r="UIK1189" s="17"/>
      <c r="UIL1189" s="17"/>
      <c r="UIM1189" s="17"/>
      <c r="UIN1189" s="17"/>
      <c r="UIO1189" s="17"/>
      <c r="UIP1189" s="17"/>
      <c r="UIQ1189" s="17"/>
      <c r="UIR1189" s="17"/>
      <c r="UIS1189" s="17"/>
      <c r="UIT1189" s="17"/>
      <c r="UIU1189" s="17"/>
      <c r="UIV1189" s="17"/>
      <c r="UIW1189" s="17"/>
      <c r="UIX1189" s="17"/>
      <c r="UIY1189" s="17"/>
      <c r="UIZ1189" s="17"/>
      <c r="UJA1189" s="17"/>
      <c r="UJB1189" s="17"/>
      <c r="UJC1189" s="17"/>
      <c r="UJD1189" s="17"/>
      <c r="UJE1189" s="17"/>
      <c r="UJF1189" s="17"/>
      <c r="UJG1189" s="17"/>
      <c r="UJH1189" s="17"/>
      <c r="UJI1189" s="17"/>
      <c r="UJJ1189" s="17"/>
      <c r="UJK1189" s="17"/>
      <c r="UJL1189" s="17"/>
      <c r="UJM1189" s="17"/>
      <c r="UJN1189" s="17"/>
      <c r="UJO1189" s="17"/>
      <c r="UJP1189" s="17"/>
      <c r="UJQ1189" s="17"/>
      <c r="UJR1189" s="17"/>
      <c r="UJS1189" s="17"/>
      <c r="UJT1189" s="17"/>
      <c r="UJU1189" s="17"/>
      <c r="UJV1189" s="17"/>
      <c r="UJW1189" s="17"/>
      <c r="UJX1189" s="17"/>
      <c r="UJY1189" s="17"/>
      <c r="UJZ1189" s="17"/>
      <c r="UKA1189" s="17"/>
      <c r="UKB1189" s="17"/>
      <c r="UKC1189" s="17"/>
      <c r="UKD1189" s="17"/>
      <c r="UKE1189" s="17"/>
      <c r="UKF1189" s="17"/>
      <c r="UKG1189" s="17"/>
      <c r="UKH1189" s="17"/>
      <c r="UKI1189" s="17"/>
      <c r="UKJ1189" s="17"/>
      <c r="UKK1189" s="17"/>
      <c r="UKL1189" s="17"/>
      <c r="UKM1189" s="17"/>
      <c r="UKN1189" s="17"/>
      <c r="UKO1189" s="17"/>
      <c r="UKP1189" s="17"/>
      <c r="UKQ1189" s="17"/>
      <c r="UKR1189" s="17"/>
      <c r="UKS1189" s="17"/>
      <c r="UKT1189" s="17"/>
      <c r="UKU1189" s="17"/>
      <c r="UKV1189" s="17"/>
      <c r="UKW1189" s="17"/>
      <c r="UKX1189" s="17"/>
      <c r="UKY1189" s="17"/>
      <c r="UKZ1189" s="17"/>
      <c r="ULA1189" s="17"/>
      <c r="ULB1189" s="17"/>
      <c r="ULC1189" s="17"/>
      <c r="ULD1189" s="17"/>
      <c r="ULE1189" s="17"/>
      <c r="ULF1189" s="17"/>
      <c r="ULG1189" s="17"/>
      <c r="ULH1189" s="17"/>
      <c r="ULI1189" s="17"/>
      <c r="ULJ1189" s="17"/>
      <c r="ULK1189" s="17"/>
      <c r="ULL1189" s="17"/>
      <c r="ULM1189" s="17"/>
      <c r="ULN1189" s="17"/>
      <c r="ULO1189" s="17"/>
      <c r="ULP1189" s="17"/>
      <c r="ULQ1189" s="17"/>
      <c r="ULR1189" s="17"/>
      <c r="ULS1189" s="17"/>
      <c r="ULT1189" s="17"/>
      <c r="ULU1189" s="17"/>
      <c r="ULV1189" s="17"/>
      <c r="ULW1189" s="17"/>
      <c r="ULX1189" s="17"/>
      <c r="ULY1189" s="17"/>
      <c r="ULZ1189" s="17"/>
      <c r="UMA1189" s="17"/>
      <c r="UMB1189" s="17"/>
      <c r="UMC1189" s="17"/>
      <c r="UMD1189" s="17"/>
      <c r="UME1189" s="17"/>
      <c r="UMF1189" s="17"/>
      <c r="UMG1189" s="17"/>
      <c r="UMH1189" s="17"/>
      <c r="UMI1189" s="17"/>
      <c r="UMJ1189" s="17"/>
      <c r="UMK1189" s="17"/>
      <c r="UML1189" s="17"/>
      <c r="UMM1189" s="17"/>
      <c r="UMN1189" s="17"/>
      <c r="UMO1189" s="17"/>
      <c r="UMP1189" s="17"/>
      <c r="UMQ1189" s="17"/>
      <c r="UMR1189" s="17"/>
      <c r="UMS1189" s="17"/>
      <c r="UMT1189" s="17"/>
      <c r="UMU1189" s="17"/>
      <c r="UMV1189" s="17"/>
      <c r="UMW1189" s="17"/>
      <c r="UMX1189" s="17"/>
      <c r="UMY1189" s="17"/>
      <c r="UMZ1189" s="17"/>
      <c r="UNA1189" s="17"/>
      <c r="UNB1189" s="17"/>
      <c r="UNC1189" s="17"/>
      <c r="UND1189" s="17"/>
      <c r="UNE1189" s="17"/>
      <c r="UNF1189" s="17"/>
      <c r="UNG1189" s="17"/>
      <c r="UNH1189" s="17"/>
      <c r="UNI1189" s="17"/>
      <c r="UNJ1189" s="17"/>
      <c r="UNK1189" s="17"/>
      <c r="UNL1189" s="17"/>
      <c r="UNM1189" s="17"/>
      <c r="UNN1189" s="17"/>
      <c r="UNO1189" s="17"/>
      <c r="UNP1189" s="17"/>
      <c r="UNQ1189" s="17"/>
      <c r="UNR1189" s="17"/>
      <c r="UNS1189" s="17"/>
      <c r="UNT1189" s="17"/>
      <c r="UNU1189" s="17"/>
      <c r="UNV1189" s="17"/>
      <c r="UNW1189" s="17"/>
      <c r="UNX1189" s="17"/>
      <c r="UNY1189" s="17"/>
      <c r="UNZ1189" s="17"/>
      <c r="UOA1189" s="17"/>
      <c r="UOB1189" s="17"/>
      <c r="UOC1189" s="17"/>
      <c r="UOD1189" s="17"/>
      <c r="UOE1189" s="17"/>
      <c r="UOF1189" s="17"/>
      <c r="UOG1189" s="17"/>
      <c r="UOH1189" s="17"/>
      <c r="UOI1189" s="17"/>
      <c r="UOJ1189" s="17"/>
      <c r="UOK1189" s="17"/>
      <c r="UOL1189" s="17"/>
      <c r="UOM1189" s="17"/>
      <c r="UON1189" s="17"/>
      <c r="UOO1189" s="17"/>
      <c r="UOP1189" s="17"/>
      <c r="UOQ1189" s="17"/>
      <c r="UOR1189" s="17"/>
      <c r="UOS1189" s="17"/>
      <c r="UOT1189" s="17"/>
      <c r="UOU1189" s="17"/>
      <c r="UOV1189" s="17"/>
      <c r="UOW1189" s="17"/>
      <c r="UOX1189" s="17"/>
      <c r="UOY1189" s="17"/>
      <c r="UOZ1189" s="17"/>
      <c r="UPA1189" s="17"/>
      <c r="UPB1189" s="17"/>
      <c r="UPC1189" s="17"/>
      <c r="UPD1189" s="17"/>
      <c r="UPE1189" s="17"/>
      <c r="UPF1189" s="17"/>
      <c r="UPG1189" s="17"/>
      <c r="UPH1189" s="17"/>
      <c r="UPI1189" s="17"/>
      <c r="UPJ1189" s="17"/>
      <c r="UPK1189" s="17"/>
      <c r="UPL1189" s="17"/>
      <c r="UPM1189" s="17"/>
      <c r="UPN1189" s="17"/>
      <c r="UPO1189" s="17"/>
      <c r="UPP1189" s="17"/>
      <c r="UPQ1189" s="17"/>
      <c r="UPR1189" s="17"/>
      <c r="UPS1189" s="17"/>
      <c r="UPT1189" s="17"/>
      <c r="UPU1189" s="17"/>
      <c r="UPV1189" s="17"/>
      <c r="UPW1189" s="17"/>
      <c r="UPX1189" s="17"/>
      <c r="UPY1189" s="17"/>
      <c r="UPZ1189" s="17"/>
      <c r="UQA1189" s="17"/>
      <c r="UQB1189" s="17"/>
      <c r="UQC1189" s="17"/>
      <c r="UQD1189" s="17"/>
      <c r="UQE1189" s="17"/>
      <c r="UQF1189" s="17"/>
      <c r="UQG1189" s="17"/>
      <c r="UQH1189" s="17"/>
      <c r="UQI1189" s="17"/>
      <c r="UQJ1189" s="17"/>
      <c r="UQK1189" s="17"/>
      <c r="UQL1189" s="17"/>
      <c r="UQM1189" s="17"/>
      <c r="UQN1189" s="17"/>
      <c r="UQO1189" s="17"/>
      <c r="UQP1189" s="17"/>
      <c r="UQQ1189" s="17"/>
      <c r="UQR1189" s="17"/>
      <c r="UQS1189" s="17"/>
      <c r="UQT1189" s="17"/>
      <c r="UQU1189" s="17"/>
      <c r="UQV1189" s="17"/>
      <c r="UQW1189" s="17"/>
      <c r="UQX1189" s="17"/>
      <c r="UQY1189" s="17"/>
      <c r="UQZ1189" s="17"/>
      <c r="URA1189" s="17"/>
      <c r="URB1189" s="17"/>
      <c r="URC1189" s="17"/>
      <c r="URD1189" s="17"/>
      <c r="URE1189" s="17"/>
      <c r="URF1189" s="17"/>
      <c r="URG1189" s="17"/>
      <c r="URH1189" s="17"/>
      <c r="URI1189" s="17"/>
      <c r="URJ1189" s="17"/>
      <c r="URK1189" s="17"/>
      <c r="URL1189" s="17"/>
      <c r="URM1189" s="17"/>
      <c r="URN1189" s="17"/>
      <c r="URO1189" s="17"/>
      <c r="URP1189" s="17"/>
      <c r="URQ1189" s="17"/>
      <c r="URR1189" s="17"/>
      <c r="URS1189" s="17"/>
      <c r="URT1189" s="17"/>
      <c r="URU1189" s="17"/>
      <c r="URV1189" s="17"/>
      <c r="URW1189" s="17"/>
      <c r="URX1189" s="17"/>
      <c r="URY1189" s="17"/>
      <c r="URZ1189" s="17"/>
      <c r="USA1189" s="17"/>
      <c r="USB1189" s="17"/>
      <c r="USC1189" s="17"/>
      <c r="USD1189" s="17"/>
      <c r="USE1189" s="17"/>
      <c r="USF1189" s="17"/>
      <c r="USG1189" s="17"/>
      <c r="USH1189" s="17"/>
      <c r="USI1189" s="17"/>
      <c r="USJ1189" s="17"/>
      <c r="USK1189" s="17"/>
      <c r="USL1189" s="17"/>
      <c r="USM1189" s="17"/>
      <c r="USN1189" s="17"/>
      <c r="USO1189" s="17"/>
      <c r="USP1189" s="17"/>
      <c r="USQ1189" s="17"/>
      <c r="USR1189" s="17"/>
      <c r="USS1189" s="17"/>
      <c r="UST1189" s="17"/>
      <c r="USU1189" s="17"/>
      <c r="USV1189" s="17"/>
      <c r="USW1189" s="17"/>
      <c r="USX1189" s="17"/>
      <c r="USY1189" s="17"/>
      <c r="USZ1189" s="17"/>
      <c r="UTA1189" s="17"/>
      <c r="UTB1189" s="17"/>
      <c r="UTC1189" s="17"/>
      <c r="UTD1189" s="17"/>
      <c r="UTE1189" s="17"/>
      <c r="UTF1189" s="17"/>
      <c r="UTG1189" s="17"/>
      <c r="UTH1189" s="17"/>
      <c r="UTI1189" s="17"/>
      <c r="UTJ1189" s="17"/>
      <c r="UTK1189" s="17"/>
      <c r="UTL1189" s="17"/>
      <c r="UTM1189" s="17"/>
      <c r="UTN1189" s="17"/>
      <c r="UTO1189" s="17"/>
      <c r="UTP1189" s="17"/>
      <c r="UTQ1189" s="17"/>
      <c r="UTR1189" s="17"/>
      <c r="UTS1189" s="17"/>
      <c r="UTT1189" s="17"/>
      <c r="UTU1189" s="17"/>
      <c r="UTV1189" s="17"/>
      <c r="UTW1189" s="17"/>
      <c r="UTX1189" s="17"/>
      <c r="UTY1189" s="17"/>
      <c r="UTZ1189" s="17"/>
      <c r="UUA1189" s="17"/>
      <c r="UUB1189" s="17"/>
      <c r="UUC1189" s="17"/>
      <c r="UUD1189" s="17"/>
      <c r="UUE1189" s="17"/>
      <c r="UUF1189" s="17"/>
      <c r="UUG1189" s="17"/>
      <c r="UUH1189" s="17"/>
      <c r="UUI1189" s="17"/>
      <c r="UUJ1189" s="17"/>
      <c r="UUK1189" s="17"/>
      <c r="UUL1189" s="17"/>
      <c r="UUM1189" s="17"/>
      <c r="UUN1189" s="17"/>
      <c r="UUO1189" s="17"/>
      <c r="UUP1189" s="17"/>
      <c r="UUQ1189" s="17"/>
      <c r="UUR1189" s="17"/>
      <c r="UUS1189" s="17"/>
      <c r="UUT1189" s="17"/>
      <c r="UUU1189" s="17"/>
      <c r="UUV1189" s="17"/>
      <c r="UUW1189" s="17"/>
      <c r="UUX1189" s="17"/>
      <c r="UUY1189" s="17"/>
      <c r="UUZ1189" s="17"/>
      <c r="UVA1189" s="17"/>
      <c r="UVB1189" s="17"/>
      <c r="UVC1189" s="17"/>
      <c r="UVD1189" s="17"/>
      <c r="UVE1189" s="17"/>
      <c r="UVF1189" s="17"/>
      <c r="UVG1189" s="17"/>
      <c r="UVH1189" s="17"/>
      <c r="UVI1189" s="17"/>
      <c r="UVJ1189" s="17"/>
      <c r="UVK1189" s="17"/>
      <c r="UVL1189" s="17"/>
      <c r="UVM1189" s="17"/>
      <c r="UVN1189" s="17"/>
      <c r="UVO1189" s="17"/>
      <c r="UVP1189" s="17"/>
      <c r="UVQ1189" s="17"/>
      <c r="UVR1189" s="17"/>
      <c r="UVS1189" s="17"/>
      <c r="UVT1189" s="17"/>
      <c r="UVU1189" s="17"/>
      <c r="UVV1189" s="17"/>
      <c r="UVW1189" s="17"/>
      <c r="UVX1189" s="17"/>
      <c r="UVY1189" s="17"/>
      <c r="UVZ1189" s="17"/>
      <c r="UWA1189" s="17"/>
      <c r="UWB1189" s="17"/>
      <c r="UWC1189" s="17"/>
      <c r="UWD1189" s="17"/>
      <c r="UWE1189" s="17"/>
      <c r="UWF1189" s="17"/>
      <c r="UWG1189" s="17"/>
      <c r="UWH1189" s="17"/>
      <c r="UWI1189" s="17"/>
      <c r="UWJ1189" s="17"/>
      <c r="UWK1189" s="17"/>
      <c r="UWL1189" s="17"/>
      <c r="UWM1189" s="17"/>
      <c r="UWN1189" s="17"/>
      <c r="UWO1189" s="17"/>
      <c r="UWP1189" s="17"/>
      <c r="UWQ1189" s="17"/>
      <c r="UWR1189" s="17"/>
      <c r="UWS1189" s="17"/>
      <c r="UWT1189" s="17"/>
      <c r="UWU1189" s="17"/>
      <c r="UWV1189" s="17"/>
      <c r="UWW1189" s="17"/>
      <c r="UWX1189" s="17"/>
      <c r="UWY1189" s="17"/>
      <c r="UWZ1189" s="17"/>
      <c r="UXA1189" s="17"/>
      <c r="UXB1189" s="17"/>
      <c r="UXC1189" s="17"/>
      <c r="UXD1189" s="17"/>
      <c r="UXE1189" s="17"/>
      <c r="UXF1189" s="17"/>
      <c r="UXG1189" s="17"/>
      <c r="UXH1189" s="17"/>
      <c r="UXI1189" s="17"/>
      <c r="UXJ1189" s="17"/>
      <c r="UXK1189" s="17"/>
      <c r="UXL1189" s="17"/>
      <c r="UXM1189" s="17"/>
      <c r="UXN1189" s="17"/>
      <c r="UXO1189" s="17"/>
      <c r="UXP1189" s="17"/>
      <c r="UXQ1189" s="17"/>
      <c r="UXR1189" s="17"/>
      <c r="UXS1189" s="17"/>
      <c r="UXT1189" s="17"/>
      <c r="UXU1189" s="17"/>
      <c r="UXV1189" s="17"/>
      <c r="UXW1189" s="17"/>
      <c r="UXX1189" s="17"/>
      <c r="UXY1189" s="17"/>
      <c r="UXZ1189" s="17"/>
      <c r="UYA1189" s="17"/>
      <c r="UYB1189" s="17"/>
      <c r="UYC1189" s="17"/>
      <c r="UYD1189" s="17"/>
      <c r="UYE1189" s="17"/>
      <c r="UYF1189" s="17"/>
      <c r="UYG1189" s="17"/>
      <c r="UYH1189" s="17"/>
      <c r="UYI1189" s="17"/>
      <c r="UYJ1189" s="17"/>
      <c r="UYK1189" s="17"/>
      <c r="UYL1189" s="17"/>
      <c r="UYM1189" s="17"/>
      <c r="UYN1189" s="17"/>
      <c r="UYO1189" s="17"/>
      <c r="UYP1189" s="17"/>
      <c r="UYQ1189" s="17"/>
      <c r="UYR1189" s="17"/>
      <c r="UYS1189" s="17"/>
      <c r="UYT1189" s="17"/>
      <c r="UYU1189" s="17"/>
      <c r="UYV1189" s="17"/>
      <c r="UYW1189" s="17"/>
      <c r="UYX1189" s="17"/>
      <c r="UYY1189" s="17"/>
      <c r="UYZ1189" s="17"/>
      <c r="UZA1189" s="17"/>
      <c r="UZB1189" s="17"/>
      <c r="UZC1189" s="17"/>
      <c r="UZD1189" s="17"/>
      <c r="UZE1189" s="17"/>
      <c r="UZF1189" s="17"/>
      <c r="UZG1189" s="17"/>
      <c r="UZH1189" s="17"/>
      <c r="UZI1189" s="17"/>
      <c r="UZJ1189" s="17"/>
      <c r="UZK1189" s="17"/>
      <c r="UZL1189" s="17"/>
      <c r="UZM1189" s="17"/>
      <c r="UZN1189" s="17"/>
      <c r="UZO1189" s="17"/>
      <c r="UZP1189" s="17"/>
      <c r="UZQ1189" s="17"/>
      <c r="UZR1189" s="17"/>
      <c r="UZS1189" s="17"/>
      <c r="UZT1189" s="17"/>
      <c r="UZU1189" s="17"/>
      <c r="UZV1189" s="17"/>
      <c r="UZW1189" s="17"/>
      <c r="UZX1189" s="17"/>
      <c r="UZY1189" s="17"/>
      <c r="UZZ1189" s="17"/>
      <c r="VAA1189" s="17"/>
      <c r="VAB1189" s="17"/>
      <c r="VAC1189" s="17"/>
      <c r="VAD1189" s="17"/>
      <c r="VAE1189" s="17"/>
      <c r="VAF1189" s="17"/>
      <c r="VAG1189" s="17"/>
      <c r="VAH1189" s="17"/>
      <c r="VAI1189" s="17"/>
      <c r="VAJ1189" s="17"/>
      <c r="VAK1189" s="17"/>
      <c r="VAL1189" s="17"/>
      <c r="VAM1189" s="17"/>
      <c r="VAN1189" s="17"/>
      <c r="VAO1189" s="17"/>
      <c r="VAP1189" s="17"/>
      <c r="VAQ1189" s="17"/>
      <c r="VAR1189" s="17"/>
      <c r="VAS1189" s="17"/>
      <c r="VAT1189" s="17"/>
      <c r="VAU1189" s="17"/>
      <c r="VAV1189" s="17"/>
      <c r="VAW1189" s="17"/>
      <c r="VAX1189" s="17"/>
      <c r="VAY1189" s="17"/>
      <c r="VAZ1189" s="17"/>
      <c r="VBA1189" s="17"/>
      <c r="VBB1189" s="17"/>
      <c r="VBC1189" s="17"/>
      <c r="VBD1189" s="17"/>
      <c r="VBE1189" s="17"/>
      <c r="VBF1189" s="17"/>
      <c r="VBG1189" s="17"/>
      <c r="VBH1189" s="17"/>
      <c r="VBI1189" s="17"/>
      <c r="VBJ1189" s="17"/>
      <c r="VBK1189" s="17"/>
      <c r="VBL1189" s="17"/>
      <c r="VBM1189" s="17"/>
      <c r="VBN1189" s="17"/>
      <c r="VBO1189" s="17"/>
      <c r="VBP1189" s="17"/>
      <c r="VBQ1189" s="17"/>
      <c r="VBR1189" s="17"/>
      <c r="VBS1189" s="17"/>
      <c r="VBT1189" s="17"/>
      <c r="VBU1189" s="17"/>
      <c r="VBV1189" s="17"/>
      <c r="VBW1189" s="17"/>
      <c r="VBX1189" s="17"/>
      <c r="VBY1189" s="17"/>
      <c r="VBZ1189" s="17"/>
      <c r="VCA1189" s="17"/>
      <c r="VCB1189" s="17"/>
      <c r="VCC1189" s="17"/>
      <c r="VCD1189" s="17"/>
      <c r="VCE1189" s="17"/>
      <c r="VCF1189" s="17"/>
      <c r="VCG1189" s="17"/>
      <c r="VCH1189" s="17"/>
      <c r="VCI1189" s="17"/>
      <c r="VCJ1189" s="17"/>
      <c r="VCK1189" s="17"/>
      <c r="VCL1189" s="17"/>
      <c r="VCM1189" s="17"/>
      <c r="VCN1189" s="17"/>
      <c r="VCO1189" s="17"/>
      <c r="VCP1189" s="17"/>
      <c r="VCQ1189" s="17"/>
      <c r="VCR1189" s="17"/>
      <c r="VCS1189" s="17"/>
      <c r="VCT1189" s="17"/>
      <c r="VCU1189" s="17"/>
      <c r="VCV1189" s="17"/>
      <c r="VCW1189" s="17"/>
      <c r="VCX1189" s="17"/>
      <c r="VCY1189" s="17"/>
      <c r="VCZ1189" s="17"/>
      <c r="VDA1189" s="17"/>
      <c r="VDB1189" s="17"/>
      <c r="VDC1189" s="17"/>
      <c r="VDD1189" s="17"/>
      <c r="VDE1189" s="17"/>
      <c r="VDF1189" s="17"/>
      <c r="VDG1189" s="17"/>
      <c r="VDH1189" s="17"/>
      <c r="VDI1189" s="17"/>
      <c r="VDJ1189" s="17"/>
      <c r="VDK1189" s="17"/>
      <c r="VDL1189" s="17"/>
      <c r="VDM1189" s="17"/>
      <c r="VDN1189" s="17"/>
      <c r="VDO1189" s="17"/>
      <c r="VDP1189" s="17"/>
      <c r="VDQ1189" s="17"/>
      <c r="VDR1189" s="17"/>
      <c r="VDS1189" s="17"/>
      <c r="VDT1189" s="17"/>
      <c r="VDU1189" s="17"/>
      <c r="VDV1189" s="17"/>
      <c r="VDW1189" s="17"/>
      <c r="VDX1189" s="17"/>
      <c r="VDY1189" s="17"/>
      <c r="VDZ1189" s="17"/>
      <c r="VEA1189" s="17"/>
      <c r="VEB1189" s="17"/>
      <c r="VEC1189" s="17"/>
      <c r="VED1189" s="17"/>
      <c r="VEE1189" s="17"/>
      <c r="VEF1189" s="17"/>
      <c r="VEG1189" s="17"/>
      <c r="VEH1189" s="17"/>
      <c r="VEI1189" s="17"/>
      <c r="VEJ1189" s="17"/>
      <c r="VEK1189" s="17"/>
      <c r="VEL1189" s="17"/>
      <c r="VEM1189" s="17"/>
      <c r="VEN1189" s="17"/>
      <c r="VEO1189" s="17"/>
      <c r="VEP1189" s="17"/>
      <c r="VEQ1189" s="17"/>
      <c r="VER1189" s="17"/>
      <c r="VES1189" s="17"/>
      <c r="VET1189" s="17"/>
      <c r="VEU1189" s="17"/>
      <c r="VEV1189" s="17"/>
      <c r="VEW1189" s="17"/>
      <c r="VEX1189" s="17"/>
      <c r="VEY1189" s="17"/>
      <c r="VEZ1189" s="17"/>
      <c r="VFA1189" s="17"/>
      <c r="VFB1189" s="17"/>
      <c r="VFC1189" s="17"/>
      <c r="VFD1189" s="17"/>
      <c r="VFE1189" s="17"/>
      <c r="VFF1189" s="17"/>
      <c r="VFG1189" s="17"/>
      <c r="VFH1189" s="17"/>
      <c r="VFI1189" s="17"/>
      <c r="VFJ1189" s="17"/>
      <c r="VFK1189" s="17"/>
      <c r="VFL1189" s="17"/>
      <c r="VFM1189" s="17"/>
      <c r="VFN1189" s="17"/>
      <c r="VFO1189" s="17"/>
      <c r="VFP1189" s="17"/>
      <c r="VFQ1189" s="17"/>
      <c r="VFR1189" s="17"/>
      <c r="VFS1189" s="17"/>
      <c r="VFT1189" s="17"/>
      <c r="VFU1189" s="17"/>
      <c r="VFV1189" s="17"/>
      <c r="VFW1189" s="17"/>
      <c r="VFX1189" s="17"/>
      <c r="VFY1189" s="17"/>
      <c r="VFZ1189" s="17"/>
      <c r="VGA1189" s="17"/>
      <c r="VGB1189" s="17"/>
      <c r="VGC1189" s="17"/>
      <c r="VGD1189" s="17"/>
      <c r="VGE1189" s="17"/>
      <c r="VGF1189" s="17"/>
      <c r="VGG1189" s="17"/>
      <c r="VGH1189" s="17"/>
      <c r="VGI1189" s="17"/>
      <c r="VGJ1189" s="17"/>
      <c r="VGK1189" s="17"/>
      <c r="VGL1189" s="17"/>
      <c r="VGM1189" s="17"/>
      <c r="VGN1189" s="17"/>
      <c r="VGO1189" s="17"/>
      <c r="VGP1189" s="17"/>
      <c r="VGQ1189" s="17"/>
      <c r="VGR1189" s="17"/>
      <c r="VGS1189" s="17"/>
      <c r="VGT1189" s="17"/>
      <c r="VGU1189" s="17"/>
      <c r="VGV1189" s="17"/>
      <c r="VGW1189" s="17"/>
      <c r="VGX1189" s="17"/>
      <c r="VGY1189" s="17"/>
      <c r="VGZ1189" s="17"/>
      <c r="VHA1189" s="17"/>
      <c r="VHB1189" s="17"/>
      <c r="VHC1189" s="17"/>
      <c r="VHD1189" s="17"/>
      <c r="VHE1189" s="17"/>
      <c r="VHF1189" s="17"/>
      <c r="VHG1189" s="17"/>
      <c r="VHH1189" s="17"/>
      <c r="VHI1189" s="17"/>
      <c r="VHJ1189" s="17"/>
      <c r="VHK1189" s="17"/>
      <c r="VHL1189" s="17"/>
      <c r="VHM1189" s="17"/>
      <c r="VHN1189" s="17"/>
      <c r="VHO1189" s="17"/>
      <c r="VHP1189" s="17"/>
      <c r="VHQ1189" s="17"/>
      <c r="VHR1189" s="17"/>
      <c r="VHS1189" s="17"/>
      <c r="VHT1189" s="17"/>
      <c r="VHU1189" s="17"/>
      <c r="VHV1189" s="17"/>
      <c r="VHW1189" s="17"/>
      <c r="VHX1189" s="17"/>
      <c r="VHY1189" s="17"/>
      <c r="VHZ1189" s="17"/>
      <c r="VIA1189" s="17"/>
      <c r="VIB1189" s="17"/>
      <c r="VIC1189" s="17"/>
      <c r="VID1189" s="17"/>
      <c r="VIE1189" s="17"/>
      <c r="VIF1189" s="17"/>
      <c r="VIG1189" s="17"/>
      <c r="VIH1189" s="17"/>
      <c r="VII1189" s="17"/>
      <c r="VIJ1189" s="17"/>
      <c r="VIK1189" s="17"/>
      <c r="VIL1189" s="17"/>
      <c r="VIM1189" s="17"/>
      <c r="VIN1189" s="17"/>
      <c r="VIO1189" s="17"/>
      <c r="VIP1189" s="17"/>
      <c r="VIQ1189" s="17"/>
      <c r="VIR1189" s="17"/>
      <c r="VIS1189" s="17"/>
      <c r="VIT1189" s="17"/>
      <c r="VIU1189" s="17"/>
      <c r="VIV1189" s="17"/>
      <c r="VIW1189" s="17"/>
      <c r="VIX1189" s="17"/>
      <c r="VIY1189" s="17"/>
      <c r="VIZ1189" s="17"/>
      <c r="VJA1189" s="17"/>
      <c r="VJB1189" s="17"/>
      <c r="VJC1189" s="17"/>
      <c r="VJD1189" s="17"/>
      <c r="VJE1189" s="17"/>
      <c r="VJF1189" s="17"/>
      <c r="VJG1189" s="17"/>
      <c r="VJH1189" s="17"/>
      <c r="VJI1189" s="17"/>
      <c r="VJJ1189" s="17"/>
      <c r="VJK1189" s="17"/>
      <c r="VJL1189" s="17"/>
      <c r="VJM1189" s="17"/>
      <c r="VJN1189" s="17"/>
      <c r="VJO1189" s="17"/>
      <c r="VJP1189" s="17"/>
      <c r="VJQ1189" s="17"/>
      <c r="VJR1189" s="17"/>
      <c r="VJS1189" s="17"/>
      <c r="VJT1189" s="17"/>
      <c r="VJU1189" s="17"/>
      <c r="VJV1189" s="17"/>
      <c r="VJW1189" s="17"/>
      <c r="VJX1189" s="17"/>
      <c r="VJY1189" s="17"/>
      <c r="VJZ1189" s="17"/>
      <c r="VKA1189" s="17"/>
      <c r="VKB1189" s="17"/>
      <c r="VKC1189" s="17"/>
      <c r="VKD1189" s="17"/>
      <c r="VKE1189" s="17"/>
      <c r="VKF1189" s="17"/>
      <c r="VKG1189" s="17"/>
      <c r="VKH1189" s="17"/>
      <c r="VKI1189" s="17"/>
      <c r="VKJ1189" s="17"/>
      <c r="VKK1189" s="17"/>
      <c r="VKL1189" s="17"/>
      <c r="VKM1189" s="17"/>
      <c r="VKN1189" s="17"/>
      <c r="VKO1189" s="17"/>
      <c r="VKP1189" s="17"/>
      <c r="VKQ1189" s="17"/>
      <c r="VKR1189" s="17"/>
      <c r="VKS1189" s="17"/>
      <c r="VKT1189" s="17"/>
      <c r="VKU1189" s="17"/>
      <c r="VKV1189" s="17"/>
      <c r="VKW1189" s="17"/>
      <c r="VKX1189" s="17"/>
      <c r="VKY1189" s="17"/>
      <c r="VKZ1189" s="17"/>
      <c r="VLA1189" s="17"/>
      <c r="VLB1189" s="17"/>
      <c r="VLC1189" s="17"/>
      <c r="VLD1189" s="17"/>
      <c r="VLE1189" s="17"/>
      <c r="VLF1189" s="17"/>
      <c r="VLG1189" s="17"/>
      <c r="VLH1189" s="17"/>
      <c r="VLI1189" s="17"/>
      <c r="VLJ1189" s="17"/>
      <c r="VLK1189" s="17"/>
      <c r="VLL1189" s="17"/>
      <c r="VLM1189" s="17"/>
      <c r="VLN1189" s="17"/>
      <c r="VLO1189" s="17"/>
      <c r="VLP1189" s="17"/>
      <c r="VLQ1189" s="17"/>
      <c r="VLR1189" s="17"/>
      <c r="VLS1189" s="17"/>
      <c r="VLT1189" s="17"/>
      <c r="VLU1189" s="17"/>
      <c r="VLV1189" s="17"/>
      <c r="VLW1189" s="17"/>
      <c r="VLX1189" s="17"/>
      <c r="VLY1189" s="17"/>
      <c r="VLZ1189" s="17"/>
      <c r="VMA1189" s="17"/>
      <c r="VMB1189" s="17"/>
      <c r="VMC1189" s="17"/>
      <c r="VMD1189" s="17"/>
      <c r="VME1189" s="17"/>
      <c r="VMF1189" s="17"/>
      <c r="VMG1189" s="17"/>
      <c r="VMH1189" s="17"/>
      <c r="VMI1189" s="17"/>
      <c r="VMJ1189" s="17"/>
      <c r="VMK1189" s="17"/>
      <c r="VML1189" s="17"/>
      <c r="VMM1189" s="17"/>
      <c r="VMN1189" s="17"/>
      <c r="VMO1189" s="17"/>
      <c r="VMP1189" s="17"/>
      <c r="VMQ1189" s="17"/>
      <c r="VMR1189" s="17"/>
      <c r="VMS1189" s="17"/>
      <c r="VMT1189" s="17"/>
      <c r="VMU1189" s="17"/>
      <c r="VMV1189" s="17"/>
      <c r="VMW1189" s="17"/>
      <c r="VMX1189" s="17"/>
      <c r="VMY1189" s="17"/>
      <c r="VMZ1189" s="17"/>
      <c r="VNA1189" s="17"/>
      <c r="VNB1189" s="17"/>
      <c r="VNC1189" s="17"/>
      <c r="VND1189" s="17"/>
      <c r="VNE1189" s="17"/>
      <c r="VNF1189" s="17"/>
      <c r="VNG1189" s="17"/>
      <c r="VNH1189" s="17"/>
      <c r="VNI1189" s="17"/>
      <c r="VNJ1189" s="17"/>
      <c r="VNK1189" s="17"/>
      <c r="VNL1189" s="17"/>
      <c r="VNM1189" s="17"/>
      <c r="VNN1189" s="17"/>
      <c r="VNO1189" s="17"/>
      <c r="VNP1189" s="17"/>
      <c r="VNQ1189" s="17"/>
      <c r="VNR1189" s="17"/>
      <c r="VNS1189" s="17"/>
      <c r="VNT1189" s="17"/>
      <c r="VNU1189" s="17"/>
      <c r="VNV1189" s="17"/>
      <c r="VNW1189" s="17"/>
      <c r="VNX1189" s="17"/>
      <c r="VNY1189" s="17"/>
      <c r="VNZ1189" s="17"/>
      <c r="VOA1189" s="17"/>
      <c r="VOB1189" s="17"/>
      <c r="VOC1189" s="17"/>
      <c r="VOD1189" s="17"/>
      <c r="VOE1189" s="17"/>
      <c r="VOF1189" s="17"/>
      <c r="VOG1189" s="17"/>
      <c r="VOH1189" s="17"/>
      <c r="VOI1189" s="17"/>
      <c r="VOJ1189" s="17"/>
      <c r="VOK1189" s="17"/>
      <c r="VOL1189" s="17"/>
      <c r="VOM1189" s="17"/>
      <c r="VON1189" s="17"/>
      <c r="VOO1189" s="17"/>
      <c r="VOP1189" s="17"/>
      <c r="VOQ1189" s="17"/>
      <c r="VOR1189" s="17"/>
      <c r="VOS1189" s="17"/>
      <c r="VOT1189" s="17"/>
      <c r="VOU1189" s="17"/>
      <c r="VOV1189" s="17"/>
      <c r="VOW1189" s="17"/>
      <c r="VOX1189" s="17"/>
      <c r="VOY1189" s="17"/>
      <c r="VOZ1189" s="17"/>
      <c r="VPA1189" s="17"/>
      <c r="VPB1189" s="17"/>
      <c r="VPC1189" s="17"/>
      <c r="VPD1189" s="17"/>
      <c r="VPE1189" s="17"/>
      <c r="VPF1189" s="17"/>
      <c r="VPG1189" s="17"/>
      <c r="VPH1189" s="17"/>
      <c r="VPI1189" s="17"/>
      <c r="VPJ1189" s="17"/>
      <c r="VPK1189" s="17"/>
      <c r="VPL1189" s="17"/>
      <c r="VPM1189" s="17"/>
      <c r="VPN1189" s="17"/>
      <c r="VPO1189" s="17"/>
      <c r="VPP1189" s="17"/>
      <c r="VPQ1189" s="17"/>
      <c r="VPR1189" s="17"/>
      <c r="VPS1189" s="17"/>
      <c r="VPT1189" s="17"/>
      <c r="VPU1189" s="17"/>
      <c r="VPV1189" s="17"/>
      <c r="VPW1189" s="17"/>
      <c r="VPX1189" s="17"/>
      <c r="VPY1189" s="17"/>
      <c r="VPZ1189" s="17"/>
      <c r="VQA1189" s="17"/>
      <c r="VQB1189" s="17"/>
      <c r="VQC1189" s="17"/>
      <c r="VQD1189" s="17"/>
      <c r="VQE1189" s="17"/>
      <c r="VQF1189" s="17"/>
      <c r="VQG1189" s="17"/>
      <c r="VQH1189" s="17"/>
      <c r="VQI1189" s="17"/>
      <c r="VQJ1189" s="17"/>
      <c r="VQK1189" s="17"/>
      <c r="VQL1189" s="17"/>
      <c r="VQM1189" s="17"/>
      <c r="VQN1189" s="17"/>
      <c r="VQO1189" s="17"/>
      <c r="VQP1189" s="17"/>
      <c r="VQQ1189" s="17"/>
      <c r="VQR1189" s="17"/>
      <c r="VQS1189" s="17"/>
      <c r="VQT1189" s="17"/>
      <c r="VQU1189" s="17"/>
      <c r="VQV1189" s="17"/>
      <c r="VQW1189" s="17"/>
      <c r="VQX1189" s="17"/>
      <c r="VQY1189" s="17"/>
      <c r="VQZ1189" s="17"/>
      <c r="VRA1189" s="17"/>
      <c r="VRB1189" s="17"/>
      <c r="VRC1189" s="17"/>
      <c r="VRD1189" s="17"/>
      <c r="VRE1189" s="17"/>
      <c r="VRF1189" s="17"/>
      <c r="VRG1189" s="17"/>
      <c r="VRH1189" s="17"/>
      <c r="VRI1189" s="17"/>
      <c r="VRJ1189" s="17"/>
      <c r="VRK1189" s="17"/>
      <c r="VRL1189" s="17"/>
      <c r="VRM1189" s="17"/>
      <c r="VRN1189" s="17"/>
      <c r="VRO1189" s="17"/>
      <c r="VRP1189" s="17"/>
      <c r="VRQ1189" s="17"/>
      <c r="VRR1189" s="17"/>
      <c r="VRS1189" s="17"/>
      <c r="VRT1189" s="17"/>
      <c r="VRU1189" s="17"/>
      <c r="VRV1189" s="17"/>
      <c r="VRW1189" s="17"/>
      <c r="VRX1189" s="17"/>
      <c r="VRY1189" s="17"/>
      <c r="VRZ1189" s="17"/>
      <c r="VSA1189" s="17"/>
      <c r="VSB1189" s="17"/>
      <c r="VSC1189" s="17"/>
      <c r="VSD1189" s="17"/>
      <c r="VSE1189" s="17"/>
      <c r="VSF1189" s="17"/>
      <c r="VSG1189" s="17"/>
      <c r="VSH1189" s="17"/>
      <c r="VSI1189" s="17"/>
      <c r="VSJ1189" s="17"/>
      <c r="VSK1189" s="17"/>
      <c r="VSL1189" s="17"/>
      <c r="VSM1189" s="17"/>
      <c r="VSN1189" s="17"/>
      <c r="VSO1189" s="17"/>
      <c r="VSP1189" s="17"/>
      <c r="VSQ1189" s="17"/>
      <c r="VSR1189" s="17"/>
      <c r="VSS1189" s="17"/>
      <c r="VST1189" s="17"/>
      <c r="VSU1189" s="17"/>
      <c r="VSV1189" s="17"/>
      <c r="VSW1189" s="17"/>
      <c r="VSX1189" s="17"/>
      <c r="VSY1189" s="17"/>
      <c r="VSZ1189" s="17"/>
      <c r="VTA1189" s="17"/>
      <c r="VTB1189" s="17"/>
      <c r="VTC1189" s="17"/>
      <c r="VTD1189" s="17"/>
      <c r="VTE1189" s="17"/>
      <c r="VTF1189" s="17"/>
      <c r="VTG1189" s="17"/>
      <c r="VTH1189" s="17"/>
      <c r="VTI1189" s="17"/>
      <c r="VTJ1189" s="17"/>
      <c r="VTK1189" s="17"/>
      <c r="VTL1189" s="17"/>
      <c r="VTM1189" s="17"/>
      <c r="VTN1189" s="17"/>
      <c r="VTO1189" s="17"/>
      <c r="VTP1189" s="17"/>
      <c r="VTQ1189" s="17"/>
      <c r="VTR1189" s="17"/>
      <c r="VTS1189" s="17"/>
      <c r="VTT1189" s="17"/>
      <c r="VTU1189" s="17"/>
      <c r="VTV1189" s="17"/>
      <c r="VTW1189" s="17"/>
      <c r="VTX1189" s="17"/>
      <c r="VTY1189" s="17"/>
      <c r="VTZ1189" s="17"/>
      <c r="VUA1189" s="17"/>
      <c r="VUB1189" s="17"/>
      <c r="VUC1189" s="17"/>
      <c r="VUD1189" s="17"/>
      <c r="VUE1189" s="17"/>
      <c r="VUF1189" s="17"/>
      <c r="VUG1189" s="17"/>
      <c r="VUH1189" s="17"/>
      <c r="VUI1189" s="17"/>
      <c r="VUJ1189" s="17"/>
      <c r="VUK1189" s="17"/>
      <c r="VUL1189" s="17"/>
      <c r="VUM1189" s="17"/>
      <c r="VUN1189" s="17"/>
      <c r="VUO1189" s="17"/>
      <c r="VUP1189" s="17"/>
      <c r="VUQ1189" s="17"/>
      <c r="VUR1189" s="17"/>
      <c r="VUS1189" s="17"/>
      <c r="VUT1189" s="17"/>
      <c r="VUU1189" s="17"/>
      <c r="VUV1189" s="17"/>
      <c r="VUW1189" s="17"/>
      <c r="VUX1189" s="17"/>
      <c r="VUY1189" s="17"/>
      <c r="VUZ1189" s="17"/>
      <c r="VVA1189" s="17"/>
      <c r="VVB1189" s="17"/>
      <c r="VVC1189" s="17"/>
      <c r="VVD1189" s="17"/>
      <c r="VVE1189" s="17"/>
      <c r="VVF1189" s="17"/>
      <c r="VVG1189" s="17"/>
      <c r="VVH1189" s="17"/>
      <c r="VVI1189" s="17"/>
      <c r="VVJ1189" s="17"/>
      <c r="VVK1189" s="17"/>
      <c r="VVL1189" s="17"/>
      <c r="VVM1189" s="17"/>
      <c r="VVN1189" s="17"/>
      <c r="VVO1189" s="17"/>
      <c r="VVP1189" s="17"/>
      <c r="VVQ1189" s="17"/>
      <c r="VVR1189" s="17"/>
      <c r="VVS1189" s="17"/>
      <c r="VVT1189" s="17"/>
      <c r="VVU1189" s="17"/>
      <c r="VVV1189" s="17"/>
      <c r="VVW1189" s="17"/>
      <c r="VVX1189" s="17"/>
      <c r="VVY1189" s="17"/>
      <c r="VVZ1189" s="17"/>
      <c r="VWA1189" s="17"/>
      <c r="VWB1189" s="17"/>
      <c r="VWC1189" s="17"/>
      <c r="VWD1189" s="17"/>
      <c r="VWE1189" s="17"/>
      <c r="VWF1189" s="17"/>
      <c r="VWG1189" s="17"/>
      <c r="VWH1189" s="17"/>
      <c r="VWI1189" s="17"/>
      <c r="VWJ1189" s="17"/>
      <c r="VWK1189" s="17"/>
      <c r="VWL1189" s="17"/>
      <c r="VWM1189" s="17"/>
      <c r="VWN1189" s="17"/>
      <c r="VWO1189" s="17"/>
      <c r="VWP1189" s="17"/>
      <c r="VWQ1189" s="17"/>
      <c r="VWR1189" s="17"/>
      <c r="VWS1189" s="17"/>
      <c r="VWT1189" s="17"/>
      <c r="VWU1189" s="17"/>
      <c r="VWV1189" s="17"/>
      <c r="VWW1189" s="17"/>
      <c r="VWX1189" s="17"/>
      <c r="VWY1189" s="17"/>
      <c r="VWZ1189" s="17"/>
      <c r="VXA1189" s="17"/>
      <c r="VXB1189" s="17"/>
      <c r="VXC1189" s="17"/>
      <c r="VXD1189" s="17"/>
      <c r="VXE1189" s="17"/>
      <c r="VXF1189" s="17"/>
      <c r="VXG1189" s="17"/>
      <c r="VXH1189" s="17"/>
      <c r="VXI1189" s="17"/>
      <c r="VXJ1189" s="17"/>
      <c r="VXK1189" s="17"/>
      <c r="VXL1189" s="17"/>
      <c r="VXM1189" s="17"/>
      <c r="VXN1189" s="17"/>
      <c r="VXO1189" s="17"/>
      <c r="VXP1189" s="17"/>
      <c r="VXQ1189" s="17"/>
      <c r="VXR1189" s="17"/>
      <c r="VXS1189" s="17"/>
      <c r="VXT1189" s="17"/>
      <c r="VXU1189" s="17"/>
      <c r="VXV1189" s="17"/>
      <c r="VXW1189" s="17"/>
      <c r="VXX1189" s="17"/>
      <c r="VXY1189" s="17"/>
      <c r="VXZ1189" s="17"/>
      <c r="VYA1189" s="17"/>
      <c r="VYB1189" s="17"/>
      <c r="VYC1189" s="17"/>
      <c r="VYD1189" s="17"/>
      <c r="VYE1189" s="17"/>
      <c r="VYF1189" s="17"/>
      <c r="VYG1189" s="17"/>
      <c r="VYH1189" s="17"/>
      <c r="VYI1189" s="17"/>
      <c r="VYJ1189" s="17"/>
      <c r="VYK1189" s="17"/>
      <c r="VYL1189" s="17"/>
      <c r="VYM1189" s="17"/>
      <c r="VYN1189" s="17"/>
      <c r="VYO1189" s="17"/>
      <c r="VYP1189" s="17"/>
      <c r="VYQ1189" s="17"/>
      <c r="VYR1189" s="17"/>
      <c r="VYS1189" s="17"/>
      <c r="VYT1189" s="17"/>
      <c r="VYU1189" s="17"/>
      <c r="VYV1189" s="17"/>
      <c r="VYW1189" s="17"/>
      <c r="VYX1189" s="17"/>
      <c r="VYY1189" s="17"/>
      <c r="VYZ1189" s="17"/>
      <c r="VZA1189" s="17"/>
      <c r="VZB1189" s="17"/>
      <c r="VZC1189" s="17"/>
      <c r="VZD1189" s="17"/>
      <c r="VZE1189" s="17"/>
      <c r="VZF1189" s="17"/>
      <c r="VZG1189" s="17"/>
      <c r="VZH1189" s="17"/>
      <c r="VZI1189" s="17"/>
      <c r="VZJ1189" s="17"/>
      <c r="VZK1189" s="17"/>
      <c r="VZL1189" s="17"/>
      <c r="VZM1189" s="17"/>
      <c r="VZN1189" s="17"/>
      <c r="VZO1189" s="17"/>
      <c r="VZP1189" s="17"/>
      <c r="VZQ1189" s="17"/>
      <c r="VZR1189" s="17"/>
      <c r="VZS1189" s="17"/>
      <c r="VZT1189" s="17"/>
      <c r="VZU1189" s="17"/>
      <c r="VZV1189" s="17"/>
      <c r="VZW1189" s="17"/>
      <c r="VZX1189" s="17"/>
      <c r="VZY1189" s="17"/>
      <c r="VZZ1189" s="17"/>
      <c r="WAA1189" s="17"/>
      <c r="WAB1189" s="17"/>
      <c r="WAC1189" s="17"/>
      <c r="WAD1189" s="17"/>
      <c r="WAE1189" s="17"/>
      <c r="WAF1189" s="17"/>
      <c r="WAG1189" s="17"/>
      <c r="WAH1189" s="17"/>
      <c r="WAI1189" s="17"/>
      <c r="WAJ1189" s="17"/>
      <c r="WAK1189" s="17"/>
      <c r="WAL1189" s="17"/>
      <c r="WAM1189" s="17"/>
      <c r="WAN1189" s="17"/>
      <c r="WAO1189" s="17"/>
      <c r="WAP1189" s="17"/>
      <c r="WAQ1189" s="17"/>
      <c r="WAR1189" s="17"/>
      <c r="WAS1189" s="17"/>
      <c r="WAT1189" s="17"/>
      <c r="WAU1189" s="17"/>
      <c r="WAV1189" s="17"/>
      <c r="WAW1189" s="17"/>
      <c r="WAX1189" s="17"/>
      <c r="WAY1189" s="17"/>
      <c r="WAZ1189" s="17"/>
      <c r="WBA1189" s="17"/>
      <c r="WBB1189" s="17"/>
      <c r="WBC1189" s="17"/>
      <c r="WBD1189" s="17"/>
      <c r="WBE1189" s="17"/>
      <c r="WBF1189" s="17"/>
      <c r="WBG1189" s="17"/>
      <c r="WBH1189" s="17"/>
      <c r="WBI1189" s="17"/>
      <c r="WBJ1189" s="17"/>
      <c r="WBK1189" s="17"/>
      <c r="WBL1189" s="17"/>
      <c r="WBM1189" s="17"/>
      <c r="WBN1189" s="17"/>
      <c r="WBO1189" s="17"/>
      <c r="WBP1189" s="17"/>
      <c r="WBQ1189" s="17"/>
      <c r="WBR1189" s="17"/>
      <c r="WBS1189" s="17"/>
      <c r="WBT1189" s="17"/>
      <c r="WBU1189" s="17"/>
      <c r="WBV1189" s="17"/>
      <c r="WBW1189" s="17"/>
      <c r="WBX1189" s="17"/>
      <c r="WBY1189" s="17"/>
      <c r="WBZ1189" s="17"/>
      <c r="WCA1189" s="17"/>
      <c r="WCB1189" s="17"/>
      <c r="WCC1189" s="17"/>
      <c r="WCD1189" s="17"/>
      <c r="WCE1189" s="17"/>
      <c r="WCF1189" s="17"/>
      <c r="WCG1189" s="17"/>
      <c r="WCH1189" s="17"/>
      <c r="WCI1189" s="17"/>
      <c r="WCJ1189" s="17"/>
      <c r="WCK1189" s="17"/>
      <c r="WCL1189" s="17"/>
      <c r="WCM1189" s="17"/>
      <c r="WCN1189" s="17"/>
      <c r="WCO1189" s="17"/>
      <c r="WCP1189" s="17"/>
      <c r="WCQ1189" s="17"/>
      <c r="WCR1189" s="17"/>
      <c r="WCS1189" s="17"/>
      <c r="WCT1189" s="17"/>
      <c r="WCU1189" s="17"/>
      <c r="WCV1189" s="17"/>
      <c r="WCW1189" s="17"/>
      <c r="WCX1189" s="17"/>
      <c r="WCY1189" s="17"/>
      <c r="WCZ1189" s="17"/>
      <c r="WDA1189" s="17"/>
      <c r="WDB1189" s="17"/>
      <c r="WDC1189" s="17"/>
      <c r="WDD1189" s="17"/>
      <c r="WDE1189" s="17"/>
      <c r="WDF1189" s="17"/>
      <c r="WDG1189" s="17"/>
      <c r="WDH1189" s="17"/>
      <c r="WDI1189" s="17"/>
      <c r="WDJ1189" s="17"/>
      <c r="WDK1189" s="17"/>
      <c r="WDL1189" s="17"/>
      <c r="WDM1189" s="17"/>
      <c r="WDN1189" s="17"/>
      <c r="WDO1189" s="17"/>
      <c r="WDP1189" s="17"/>
      <c r="WDQ1189" s="17"/>
      <c r="WDR1189" s="17"/>
      <c r="WDS1189" s="17"/>
      <c r="WDT1189" s="17"/>
      <c r="WDU1189" s="17"/>
      <c r="WDV1189" s="17"/>
      <c r="WDW1189" s="17"/>
      <c r="WDX1189" s="17"/>
      <c r="WDY1189" s="17"/>
      <c r="WDZ1189" s="17"/>
      <c r="WEA1189" s="17"/>
      <c r="WEB1189" s="17"/>
      <c r="WEC1189" s="17"/>
      <c r="WED1189" s="17"/>
      <c r="WEE1189" s="17"/>
      <c r="WEF1189" s="17"/>
      <c r="WEG1189" s="17"/>
      <c r="WEH1189" s="17"/>
      <c r="WEI1189" s="17"/>
      <c r="WEJ1189" s="17"/>
      <c r="WEK1189" s="17"/>
      <c r="WEL1189" s="17"/>
      <c r="WEM1189" s="17"/>
      <c r="WEN1189" s="17"/>
      <c r="WEO1189" s="17"/>
      <c r="WEP1189" s="17"/>
      <c r="WEQ1189" s="17"/>
      <c r="WER1189" s="17"/>
      <c r="WES1189" s="17"/>
      <c r="WET1189" s="17"/>
      <c r="WEU1189" s="17"/>
      <c r="WEV1189" s="17"/>
      <c r="WEW1189" s="17"/>
      <c r="WEX1189" s="17"/>
      <c r="WEY1189" s="17"/>
      <c r="WEZ1189" s="17"/>
      <c r="WFA1189" s="17"/>
      <c r="WFB1189" s="17"/>
      <c r="WFC1189" s="17"/>
      <c r="WFD1189" s="17"/>
      <c r="WFE1189" s="17"/>
      <c r="WFF1189" s="17"/>
      <c r="WFG1189" s="17"/>
      <c r="WFH1189" s="17"/>
      <c r="WFI1189" s="17"/>
      <c r="WFJ1189" s="17"/>
      <c r="WFK1189" s="17"/>
      <c r="WFL1189" s="17"/>
      <c r="WFM1189" s="17"/>
      <c r="WFN1189" s="17"/>
      <c r="WFO1189" s="17"/>
      <c r="WFP1189" s="17"/>
      <c r="WFQ1189" s="17"/>
      <c r="WFR1189" s="17"/>
      <c r="WFS1189" s="17"/>
      <c r="WFT1189" s="17"/>
      <c r="WFU1189" s="17"/>
      <c r="WFV1189" s="17"/>
      <c r="WFW1189" s="17"/>
      <c r="WFX1189" s="17"/>
      <c r="WFY1189" s="17"/>
      <c r="WFZ1189" s="17"/>
      <c r="WGA1189" s="17"/>
      <c r="WGB1189" s="17"/>
      <c r="WGC1189" s="17"/>
      <c r="WGD1189" s="17"/>
      <c r="WGE1189" s="17"/>
      <c r="WGF1189" s="17"/>
      <c r="WGG1189" s="17"/>
      <c r="WGH1189" s="17"/>
      <c r="WGI1189" s="17"/>
      <c r="WGJ1189" s="17"/>
      <c r="WGK1189" s="17"/>
      <c r="WGL1189" s="17"/>
      <c r="WGM1189" s="17"/>
      <c r="WGN1189" s="17"/>
      <c r="WGO1189" s="17"/>
      <c r="WGP1189" s="17"/>
      <c r="WGQ1189" s="17"/>
      <c r="WGR1189" s="17"/>
      <c r="WGS1189" s="17"/>
      <c r="WGT1189" s="17"/>
      <c r="WGU1189" s="17"/>
      <c r="WGV1189" s="17"/>
      <c r="WGW1189" s="17"/>
      <c r="WGX1189" s="17"/>
      <c r="WGY1189" s="17"/>
      <c r="WGZ1189" s="17"/>
      <c r="WHA1189" s="17"/>
      <c r="WHB1189" s="17"/>
      <c r="WHC1189" s="17"/>
      <c r="WHD1189" s="17"/>
      <c r="WHE1189" s="17"/>
      <c r="WHF1189" s="17"/>
      <c r="WHG1189" s="17"/>
      <c r="WHH1189" s="17"/>
      <c r="WHI1189" s="17"/>
      <c r="WHJ1189" s="17"/>
      <c r="WHK1189" s="17"/>
      <c r="WHL1189" s="17"/>
      <c r="WHM1189" s="17"/>
      <c r="WHN1189" s="17"/>
      <c r="WHO1189" s="17"/>
      <c r="WHP1189" s="17"/>
      <c r="WHQ1189" s="17"/>
      <c r="WHR1189" s="17"/>
      <c r="WHS1189" s="17"/>
      <c r="WHT1189" s="17"/>
      <c r="WHU1189" s="17"/>
      <c r="WHV1189" s="17"/>
      <c r="WHW1189" s="17"/>
      <c r="WHX1189" s="17"/>
      <c r="WHY1189" s="17"/>
      <c r="WHZ1189" s="17"/>
      <c r="WIA1189" s="17"/>
      <c r="WIB1189" s="17"/>
      <c r="WIC1189" s="17"/>
      <c r="WID1189" s="17"/>
      <c r="WIE1189" s="17"/>
      <c r="WIF1189" s="17"/>
      <c r="WIG1189" s="17"/>
      <c r="WIH1189" s="17"/>
      <c r="WII1189" s="17"/>
      <c r="WIJ1189" s="17"/>
      <c r="WIK1189" s="17"/>
      <c r="WIL1189" s="17"/>
      <c r="WIM1189" s="17"/>
      <c r="WIN1189" s="17"/>
      <c r="WIO1189" s="17"/>
      <c r="WIP1189" s="17"/>
      <c r="WIQ1189" s="17"/>
      <c r="WIR1189" s="17"/>
      <c r="WIS1189" s="17"/>
      <c r="WIT1189" s="17"/>
      <c r="WIU1189" s="17"/>
      <c r="WIV1189" s="17"/>
      <c r="WIW1189" s="17"/>
      <c r="WIX1189" s="17"/>
      <c r="WIY1189" s="17"/>
      <c r="WIZ1189" s="17"/>
      <c r="WJA1189" s="17"/>
      <c r="WJB1189" s="17"/>
      <c r="WJC1189" s="17"/>
      <c r="WJD1189" s="17"/>
      <c r="WJE1189" s="17"/>
      <c r="WJF1189" s="17"/>
      <c r="WJG1189" s="17"/>
      <c r="WJH1189" s="17"/>
      <c r="WJI1189" s="17"/>
      <c r="WJJ1189" s="17"/>
      <c r="WJK1189" s="17"/>
      <c r="WJL1189" s="17"/>
      <c r="WJM1189" s="17"/>
      <c r="WJN1189" s="17"/>
      <c r="WJO1189" s="17"/>
      <c r="WJP1189" s="17"/>
      <c r="WJQ1189" s="17"/>
      <c r="WJR1189" s="17"/>
      <c r="WJS1189" s="17"/>
      <c r="WJT1189" s="17"/>
      <c r="WJU1189" s="17"/>
      <c r="WJV1189" s="17"/>
      <c r="WJW1189" s="17"/>
      <c r="WJX1189" s="17"/>
      <c r="WJY1189" s="17"/>
      <c r="WJZ1189" s="17"/>
      <c r="WKA1189" s="17"/>
      <c r="WKB1189" s="17"/>
      <c r="WKC1189" s="17"/>
      <c r="WKD1189" s="17"/>
      <c r="WKE1189" s="17"/>
      <c r="WKF1189" s="17"/>
      <c r="WKG1189" s="17"/>
      <c r="WKH1189" s="17"/>
      <c r="WKI1189" s="17"/>
      <c r="WKJ1189" s="17"/>
      <c r="WKK1189" s="17"/>
      <c r="WKL1189" s="17"/>
      <c r="WKM1189" s="17"/>
      <c r="WKN1189" s="17"/>
      <c r="WKO1189" s="17"/>
      <c r="WKP1189" s="17"/>
      <c r="WKQ1189" s="17"/>
      <c r="WKR1189" s="17"/>
      <c r="WKS1189" s="17"/>
      <c r="WKT1189" s="17"/>
      <c r="WKU1189" s="17"/>
      <c r="WKV1189" s="17"/>
      <c r="WKW1189" s="17"/>
      <c r="WKX1189" s="17"/>
      <c r="WKY1189" s="17"/>
      <c r="WKZ1189" s="17"/>
      <c r="WLA1189" s="17"/>
      <c r="WLB1189" s="17"/>
      <c r="WLC1189" s="17"/>
      <c r="WLD1189" s="17"/>
      <c r="WLE1189" s="17"/>
      <c r="WLF1189" s="17"/>
      <c r="WLG1189" s="17"/>
      <c r="WLH1189" s="17"/>
      <c r="WLI1189" s="17"/>
      <c r="WLJ1189" s="17"/>
      <c r="WLK1189" s="17"/>
      <c r="WLL1189" s="17"/>
      <c r="WLM1189" s="17"/>
      <c r="WLN1189" s="17"/>
      <c r="WLO1189" s="17"/>
      <c r="WLP1189" s="17"/>
      <c r="WLQ1189" s="17"/>
      <c r="WLR1189" s="17"/>
      <c r="WLS1189" s="17"/>
      <c r="WLT1189" s="17"/>
      <c r="WLU1189" s="17"/>
      <c r="WLV1189" s="17"/>
      <c r="WLW1189" s="17"/>
      <c r="WLX1189" s="17"/>
      <c r="WLY1189" s="17"/>
      <c r="WLZ1189" s="17"/>
      <c r="WMA1189" s="17"/>
      <c r="WMB1189" s="17"/>
      <c r="WMC1189" s="17"/>
      <c r="WMD1189" s="17"/>
      <c r="WME1189" s="17"/>
      <c r="WMF1189" s="17"/>
      <c r="WMG1189" s="17"/>
      <c r="WMH1189" s="17"/>
      <c r="WMI1189" s="17"/>
      <c r="WMJ1189" s="17"/>
      <c r="WMK1189" s="17"/>
      <c r="WML1189" s="17"/>
      <c r="WMM1189" s="17"/>
      <c r="WMN1189" s="17"/>
      <c r="WMO1189" s="17"/>
      <c r="WMP1189" s="17"/>
      <c r="WMQ1189" s="17"/>
      <c r="WMR1189" s="17"/>
      <c r="WMS1189" s="17"/>
      <c r="WMT1189" s="17"/>
      <c r="WMU1189" s="17"/>
      <c r="WMV1189" s="17"/>
      <c r="WMW1189" s="17"/>
      <c r="WMX1189" s="17"/>
      <c r="WMY1189" s="17"/>
      <c r="WMZ1189" s="17"/>
      <c r="WNA1189" s="17"/>
      <c r="WNB1189" s="17"/>
      <c r="WNC1189" s="17"/>
      <c r="WND1189" s="17"/>
      <c r="WNE1189" s="17"/>
      <c r="WNF1189" s="17"/>
      <c r="WNG1189" s="17"/>
      <c r="WNH1189" s="17"/>
      <c r="WNI1189" s="17"/>
      <c r="WNJ1189" s="17"/>
      <c r="WNK1189" s="17"/>
      <c r="WNL1189" s="17"/>
      <c r="WNM1189" s="17"/>
      <c r="WNN1189" s="17"/>
      <c r="WNO1189" s="17"/>
      <c r="WNP1189" s="17"/>
      <c r="WNQ1189" s="17"/>
      <c r="WNR1189" s="17"/>
      <c r="WNS1189" s="17"/>
      <c r="WNT1189" s="17"/>
      <c r="WNU1189" s="17"/>
      <c r="WNV1189" s="17"/>
      <c r="WNW1189" s="17"/>
      <c r="WNX1189" s="17"/>
      <c r="WNY1189" s="17"/>
      <c r="WNZ1189" s="17"/>
      <c r="WOA1189" s="17"/>
      <c r="WOB1189" s="17"/>
      <c r="WOC1189" s="17"/>
      <c r="WOD1189" s="17"/>
      <c r="WOE1189" s="17"/>
      <c r="WOF1189" s="17"/>
      <c r="WOG1189" s="17"/>
      <c r="WOH1189" s="17"/>
      <c r="WOI1189" s="17"/>
      <c r="WOJ1189" s="17"/>
      <c r="WOK1189" s="17"/>
      <c r="WOL1189" s="17"/>
      <c r="WOM1189" s="17"/>
      <c r="WON1189" s="17"/>
      <c r="WOO1189" s="17"/>
      <c r="WOP1189" s="17"/>
      <c r="WOQ1189" s="17"/>
      <c r="WOR1189" s="17"/>
      <c r="WOS1189" s="17"/>
      <c r="WOT1189" s="17"/>
      <c r="WOU1189" s="17"/>
      <c r="WOV1189" s="17"/>
      <c r="WOW1189" s="17"/>
      <c r="WOX1189" s="17"/>
      <c r="WOY1189" s="17"/>
      <c r="WOZ1189" s="17"/>
      <c r="WPA1189" s="17"/>
      <c r="WPB1189" s="17"/>
      <c r="WPC1189" s="17"/>
      <c r="WPD1189" s="17"/>
      <c r="WPE1189" s="17"/>
      <c r="WPF1189" s="17"/>
      <c r="WPG1189" s="17"/>
      <c r="WPH1189" s="17"/>
      <c r="WPI1189" s="17"/>
      <c r="WPJ1189" s="17"/>
      <c r="WPK1189" s="17"/>
      <c r="WPL1189" s="17"/>
      <c r="WPM1189" s="17"/>
      <c r="WPN1189" s="17"/>
      <c r="WPO1189" s="17"/>
      <c r="WPP1189" s="17"/>
      <c r="WPQ1189" s="17"/>
      <c r="WPR1189" s="17"/>
      <c r="WPS1189" s="17"/>
      <c r="WPT1189" s="17"/>
      <c r="WPU1189" s="17"/>
      <c r="WPV1189" s="17"/>
      <c r="WPW1189" s="17"/>
      <c r="WPX1189" s="17"/>
      <c r="WPY1189" s="17"/>
      <c r="WPZ1189" s="17"/>
      <c r="WQA1189" s="17"/>
      <c r="WQB1189" s="17"/>
      <c r="WQC1189" s="17"/>
      <c r="WQD1189" s="17"/>
      <c r="WQE1189" s="17"/>
      <c r="WQF1189" s="17"/>
      <c r="WQG1189" s="17"/>
      <c r="WQH1189" s="17"/>
      <c r="WQI1189" s="17"/>
      <c r="WQJ1189" s="17"/>
      <c r="WQK1189" s="17"/>
      <c r="WQL1189" s="17"/>
      <c r="WQM1189" s="17"/>
      <c r="WQN1189" s="17"/>
      <c r="WQO1189" s="17"/>
      <c r="WQP1189" s="17"/>
      <c r="WQQ1189" s="17"/>
      <c r="WQR1189" s="17"/>
      <c r="WQS1189" s="17"/>
      <c r="WQT1189" s="17"/>
      <c r="WQU1189" s="17"/>
      <c r="WQV1189" s="17"/>
      <c r="WQW1189" s="17"/>
      <c r="WQX1189" s="17"/>
      <c r="WQY1189" s="17"/>
      <c r="WQZ1189" s="17"/>
      <c r="WRA1189" s="17"/>
      <c r="WRB1189" s="17"/>
      <c r="WRC1189" s="17"/>
      <c r="WRD1189" s="17"/>
      <c r="WRE1189" s="17"/>
      <c r="WRF1189" s="17"/>
      <c r="WRG1189" s="17"/>
      <c r="WRH1189" s="17"/>
      <c r="WRI1189" s="17"/>
      <c r="WRJ1189" s="17"/>
      <c r="WRK1189" s="17"/>
      <c r="WRL1189" s="17"/>
      <c r="WRM1189" s="17"/>
      <c r="WRN1189" s="17"/>
      <c r="WRO1189" s="17"/>
      <c r="WRP1189" s="17"/>
      <c r="WRQ1189" s="17"/>
      <c r="WRR1189" s="17"/>
      <c r="WRS1189" s="17"/>
      <c r="WRT1189" s="17"/>
      <c r="WRU1189" s="17"/>
      <c r="WRV1189" s="17"/>
      <c r="WRW1189" s="17"/>
      <c r="WRX1189" s="17"/>
      <c r="WRY1189" s="17"/>
      <c r="WRZ1189" s="17"/>
      <c r="WSA1189" s="17"/>
      <c r="WSB1189" s="17"/>
      <c r="WSC1189" s="17"/>
      <c r="WSD1189" s="17"/>
      <c r="WSE1189" s="17"/>
      <c r="WSF1189" s="17"/>
      <c r="WSG1189" s="17"/>
      <c r="WSH1189" s="17"/>
      <c r="WSI1189" s="17"/>
      <c r="WSJ1189" s="17"/>
      <c r="WSK1189" s="17"/>
      <c r="WSL1189" s="17"/>
      <c r="WSM1189" s="17"/>
      <c r="WSN1189" s="17"/>
      <c r="WSO1189" s="17"/>
      <c r="WSP1189" s="17"/>
      <c r="WSQ1189" s="17"/>
      <c r="WSR1189" s="17"/>
      <c r="WSS1189" s="17"/>
      <c r="WST1189" s="17"/>
      <c r="WSU1189" s="17"/>
      <c r="WSV1189" s="17"/>
      <c r="WSW1189" s="17"/>
      <c r="WSX1189" s="17"/>
      <c r="WSY1189" s="17"/>
      <c r="WSZ1189" s="17"/>
      <c r="WTA1189" s="17"/>
      <c r="WTB1189" s="17"/>
      <c r="WTC1189" s="17"/>
      <c r="WTD1189" s="17"/>
      <c r="WTE1189" s="17"/>
      <c r="WTF1189" s="17"/>
      <c r="WTG1189" s="17"/>
      <c r="WTH1189" s="17"/>
      <c r="WTI1189" s="17"/>
      <c r="WTJ1189" s="17"/>
      <c r="WTK1189" s="17"/>
      <c r="WTL1189" s="17"/>
      <c r="WTM1189" s="17"/>
      <c r="WTN1189" s="17"/>
      <c r="WTO1189" s="17"/>
      <c r="WTP1189" s="17"/>
      <c r="WTQ1189" s="17"/>
      <c r="WTR1189" s="17"/>
      <c r="WTS1189" s="17"/>
      <c r="WTT1189" s="17"/>
      <c r="WTU1189" s="17"/>
      <c r="WTV1189" s="17"/>
      <c r="WTW1189" s="17"/>
      <c r="WTX1189" s="17"/>
      <c r="WTY1189" s="17"/>
      <c r="WTZ1189" s="17"/>
      <c r="WUA1189" s="17"/>
      <c r="WUB1189" s="17"/>
      <c r="WUC1189" s="17"/>
      <c r="WUD1189" s="17"/>
      <c r="WUE1189" s="17"/>
      <c r="WUF1189" s="17"/>
      <c r="WUG1189" s="17"/>
      <c r="WUH1189" s="17"/>
      <c r="WUI1189" s="17"/>
      <c r="WUJ1189" s="17"/>
      <c r="WUK1189" s="17"/>
      <c r="WUL1189" s="17"/>
      <c r="WUM1189" s="17"/>
      <c r="WUN1189" s="17"/>
      <c r="WUO1189" s="17"/>
    </row>
    <row r="1190" spans="1:16109" s="6" customFormat="1" ht="61.5">
      <c r="A1190" s="17">
        <v>1</v>
      </c>
      <c r="B1190" s="52">
        <v>156</v>
      </c>
      <c r="C1190" s="20" t="s">
        <v>2386</v>
      </c>
      <c r="D1190" s="26">
        <v>3090084.75</v>
      </c>
      <c r="E1190" s="26">
        <v>0</v>
      </c>
      <c r="F1190" s="26">
        <v>0</v>
      </c>
      <c r="G1190" s="26">
        <v>2100000</v>
      </c>
      <c r="H1190" s="26">
        <v>0</v>
      </c>
      <c r="I1190" s="26">
        <v>0</v>
      </c>
      <c r="J1190" s="26">
        <v>0</v>
      </c>
      <c r="K1190" s="58">
        <v>0</v>
      </c>
      <c r="L1190" s="26">
        <v>0</v>
      </c>
      <c r="M1190" s="26">
        <v>0</v>
      </c>
      <c r="N1190" s="26">
        <v>0</v>
      </c>
      <c r="O1190" s="26">
        <v>0</v>
      </c>
      <c r="P1190" s="26">
        <v>0</v>
      </c>
      <c r="Q1190" s="26">
        <v>0</v>
      </c>
      <c r="R1190" s="26">
        <v>0</v>
      </c>
      <c r="S1190" s="26">
        <v>0</v>
      </c>
      <c r="T1190" s="26">
        <v>0</v>
      </c>
      <c r="U1190" s="26">
        <v>0</v>
      </c>
      <c r="V1190" s="26">
        <v>0</v>
      </c>
      <c r="W1190" s="26">
        <v>0</v>
      </c>
      <c r="X1190" s="26">
        <v>0</v>
      </c>
      <c r="Y1190" s="26">
        <v>0</v>
      </c>
      <c r="Z1190" s="26">
        <v>0</v>
      </c>
      <c r="AA1190" s="26">
        <v>0</v>
      </c>
      <c r="AB1190" s="26">
        <v>800000</v>
      </c>
      <c r="AC1190" s="26">
        <v>43500</v>
      </c>
      <c r="AD1190" s="26">
        <v>146584.75</v>
      </c>
      <c r="AE1190" s="26">
        <v>0</v>
      </c>
      <c r="AF1190" s="29">
        <v>2022</v>
      </c>
      <c r="AG1190" s="29">
        <v>2022</v>
      </c>
      <c r="AH1190" s="30">
        <v>2022</v>
      </c>
      <c r="AI1190" s="17"/>
      <c r="AJ1190" s="17"/>
      <c r="AK1190" s="17"/>
      <c r="AL1190" s="17"/>
      <c r="AM1190" s="17"/>
      <c r="AN1190" s="17"/>
      <c r="AO1190" s="17"/>
      <c r="AP1190" s="17"/>
      <c r="AQ1190" s="17"/>
      <c r="AR1190" s="17"/>
      <c r="AS1190" s="17"/>
      <c r="AT1190" s="17"/>
      <c r="AU1190" s="17"/>
      <c r="AV1190" s="17"/>
      <c r="AW1190" s="17"/>
      <c r="AX1190" s="17"/>
      <c r="AY1190" s="17"/>
      <c r="AZ1190" s="17"/>
      <c r="BA1190" s="17"/>
      <c r="BB1190" s="17"/>
      <c r="BC1190" s="17"/>
      <c r="BD1190" s="17"/>
      <c r="BE1190" s="17"/>
      <c r="BF1190" s="17"/>
      <c r="BG1190" s="17"/>
      <c r="BH1190" s="17"/>
      <c r="BI1190" s="17"/>
      <c r="BJ1190" s="17"/>
      <c r="BK1190" s="17"/>
      <c r="BL1190" s="17"/>
      <c r="BM1190" s="17"/>
      <c r="BN1190" s="17"/>
      <c r="BO1190" s="17"/>
      <c r="BP1190" s="17"/>
      <c r="BQ1190" s="17"/>
      <c r="BR1190" s="17"/>
      <c r="BS1190" s="17"/>
      <c r="BT1190" s="17"/>
      <c r="BU1190" s="17"/>
      <c r="BV1190" s="17"/>
      <c r="BW1190" s="17"/>
      <c r="BX1190" s="17"/>
      <c r="BY1190" s="17"/>
      <c r="BZ1190" s="17"/>
      <c r="CA1190" s="17"/>
      <c r="CB1190" s="17"/>
      <c r="CC1190" s="17"/>
      <c r="CD1190" s="17"/>
      <c r="CE1190" s="17"/>
      <c r="CF1190" s="17"/>
      <c r="CG1190" s="17"/>
      <c r="CH1190" s="17"/>
      <c r="CI1190" s="17"/>
      <c r="CJ1190" s="17"/>
      <c r="CK1190" s="17"/>
      <c r="CL1190" s="17"/>
      <c r="CM1190" s="17"/>
      <c r="CN1190" s="17"/>
      <c r="CO1190" s="17"/>
      <c r="CP1190" s="17"/>
      <c r="CQ1190" s="17"/>
      <c r="CR1190" s="17"/>
      <c r="CS1190" s="17"/>
      <c r="CT1190" s="17"/>
      <c r="CU1190" s="17"/>
      <c r="CV1190" s="17"/>
      <c r="CW1190" s="17"/>
      <c r="CX1190" s="17"/>
      <c r="CY1190" s="17"/>
      <c r="CZ1190" s="17"/>
      <c r="DA1190" s="17"/>
      <c r="DB1190" s="17"/>
      <c r="DC1190" s="17"/>
      <c r="DD1190" s="17"/>
      <c r="DE1190" s="17"/>
      <c r="DF1190" s="17"/>
      <c r="DG1190" s="17"/>
      <c r="DH1190" s="17"/>
      <c r="DI1190" s="17"/>
      <c r="DJ1190" s="17"/>
      <c r="DK1190" s="17"/>
      <c r="DL1190" s="17"/>
      <c r="DM1190" s="17"/>
      <c r="DN1190" s="17"/>
      <c r="DO1190" s="17"/>
      <c r="DP1190" s="17"/>
      <c r="DQ1190" s="17"/>
      <c r="DR1190" s="17"/>
      <c r="DS1190" s="17"/>
      <c r="DT1190" s="17"/>
      <c r="DU1190" s="17"/>
      <c r="DV1190" s="17"/>
      <c r="DW1190" s="17"/>
      <c r="DX1190" s="17"/>
      <c r="DY1190" s="17"/>
      <c r="DZ1190" s="17"/>
      <c r="EA1190" s="17"/>
      <c r="EB1190" s="17"/>
      <c r="EC1190" s="17"/>
      <c r="ED1190" s="17"/>
      <c r="EE1190" s="17"/>
      <c r="EF1190" s="17"/>
      <c r="EG1190" s="17"/>
      <c r="EH1190" s="17"/>
      <c r="EI1190" s="17"/>
      <c r="EJ1190" s="17"/>
      <c r="EK1190" s="17"/>
      <c r="EL1190" s="17"/>
      <c r="EM1190" s="17"/>
      <c r="EN1190" s="17"/>
      <c r="EO1190" s="17"/>
      <c r="EP1190" s="17"/>
      <c r="EQ1190" s="17"/>
      <c r="ER1190" s="17"/>
      <c r="ES1190" s="17"/>
      <c r="ET1190" s="17"/>
      <c r="EU1190" s="17"/>
      <c r="EV1190" s="17"/>
      <c r="EW1190" s="17"/>
      <c r="EX1190" s="17"/>
      <c r="EY1190" s="17"/>
      <c r="EZ1190" s="17"/>
      <c r="FA1190" s="17"/>
      <c r="FB1190" s="17"/>
      <c r="FC1190" s="17"/>
      <c r="FD1190" s="17"/>
      <c r="FE1190" s="17"/>
      <c r="FF1190" s="17"/>
      <c r="FG1190" s="17"/>
      <c r="FH1190" s="17"/>
      <c r="FI1190" s="17"/>
      <c r="FJ1190" s="17"/>
      <c r="FK1190" s="17"/>
      <c r="FL1190" s="17"/>
      <c r="FM1190" s="17"/>
      <c r="FN1190" s="17"/>
      <c r="FO1190" s="17"/>
      <c r="FP1190" s="17"/>
      <c r="FQ1190" s="17"/>
      <c r="FR1190" s="17"/>
      <c r="FS1190" s="17"/>
      <c r="FT1190" s="17"/>
      <c r="FU1190" s="17"/>
      <c r="FV1190" s="17"/>
      <c r="FW1190" s="17"/>
      <c r="FX1190" s="17"/>
      <c r="FY1190" s="17"/>
      <c r="FZ1190" s="17"/>
      <c r="GA1190" s="17"/>
      <c r="GB1190" s="17"/>
      <c r="GC1190" s="17"/>
      <c r="GD1190" s="17"/>
      <c r="GE1190" s="17"/>
      <c r="GF1190" s="17"/>
      <c r="GG1190" s="17"/>
      <c r="GH1190" s="17"/>
      <c r="GI1190" s="17"/>
      <c r="GJ1190" s="17"/>
      <c r="GK1190" s="17"/>
      <c r="GL1190" s="17"/>
      <c r="GM1190" s="17"/>
      <c r="GN1190" s="17"/>
      <c r="GO1190" s="17"/>
      <c r="GP1190" s="17"/>
      <c r="GQ1190" s="17"/>
      <c r="GR1190" s="17"/>
      <c r="GS1190" s="17"/>
      <c r="GT1190" s="17"/>
      <c r="GU1190" s="17"/>
      <c r="GV1190" s="17"/>
      <c r="GW1190" s="17"/>
      <c r="GX1190" s="17"/>
      <c r="GY1190" s="17"/>
      <c r="GZ1190" s="17"/>
      <c r="HA1190" s="17"/>
      <c r="HB1190" s="17"/>
      <c r="HC1190" s="17"/>
      <c r="HD1190" s="17"/>
      <c r="HE1190" s="17"/>
      <c r="HF1190" s="17"/>
      <c r="HG1190" s="17"/>
      <c r="HH1190" s="17"/>
      <c r="HI1190" s="17"/>
      <c r="HJ1190" s="17"/>
      <c r="HK1190" s="17"/>
      <c r="HL1190" s="17"/>
      <c r="HM1190" s="17"/>
      <c r="HN1190" s="17"/>
      <c r="HO1190" s="17"/>
      <c r="HP1190" s="17"/>
      <c r="HQ1190" s="17"/>
      <c r="HR1190" s="17"/>
      <c r="HS1190" s="17"/>
      <c r="HT1190" s="17"/>
      <c r="HU1190" s="17"/>
      <c r="HV1190" s="17"/>
      <c r="HW1190" s="17"/>
      <c r="HX1190" s="17"/>
      <c r="HY1190" s="17"/>
      <c r="HZ1190" s="17"/>
      <c r="IA1190" s="17"/>
      <c r="IB1190" s="17"/>
      <c r="IC1190" s="17"/>
      <c r="ID1190" s="17"/>
      <c r="IE1190" s="17"/>
      <c r="IF1190" s="17"/>
      <c r="IG1190" s="17"/>
      <c r="IH1190" s="17"/>
      <c r="II1190" s="17"/>
      <c r="IJ1190" s="17"/>
      <c r="IK1190" s="17"/>
      <c r="IL1190" s="17"/>
      <c r="IM1190" s="17"/>
      <c r="IN1190" s="17"/>
      <c r="IO1190" s="17"/>
      <c r="IP1190" s="17"/>
      <c r="IQ1190" s="17"/>
      <c r="IR1190" s="17"/>
      <c r="IS1190" s="17"/>
      <c r="IT1190" s="17"/>
      <c r="IU1190" s="17"/>
      <c r="IV1190" s="17"/>
      <c r="IW1190" s="17"/>
      <c r="IX1190" s="17"/>
      <c r="IY1190" s="17"/>
      <c r="IZ1190" s="17"/>
      <c r="JA1190" s="17"/>
      <c r="JB1190" s="17"/>
      <c r="JC1190" s="17"/>
      <c r="JD1190" s="17"/>
      <c r="JE1190" s="17"/>
      <c r="JF1190" s="17"/>
      <c r="JG1190" s="17"/>
      <c r="JH1190" s="17"/>
      <c r="JI1190" s="17"/>
      <c r="JJ1190" s="17"/>
      <c r="JK1190" s="17"/>
      <c r="JL1190" s="17"/>
      <c r="JM1190" s="17"/>
      <c r="JN1190" s="17"/>
      <c r="JO1190" s="17"/>
      <c r="JP1190" s="17"/>
      <c r="JQ1190" s="17"/>
      <c r="JR1190" s="17"/>
      <c r="JS1190" s="17"/>
      <c r="JT1190" s="17"/>
      <c r="JU1190" s="17"/>
      <c r="JV1190" s="17"/>
      <c r="JW1190" s="17"/>
      <c r="JX1190" s="17"/>
      <c r="JY1190" s="17"/>
      <c r="JZ1190" s="17"/>
      <c r="KA1190" s="17"/>
      <c r="KB1190" s="17"/>
      <c r="KC1190" s="17"/>
      <c r="KD1190" s="17"/>
      <c r="KE1190" s="17"/>
      <c r="KF1190" s="17"/>
      <c r="KG1190" s="17"/>
      <c r="KH1190" s="17"/>
      <c r="KI1190" s="17"/>
      <c r="KJ1190" s="17"/>
      <c r="KK1190" s="17"/>
      <c r="KL1190" s="17"/>
      <c r="KM1190" s="17"/>
      <c r="KN1190" s="17"/>
      <c r="KO1190" s="17"/>
      <c r="KP1190" s="17"/>
      <c r="KQ1190" s="17"/>
      <c r="KR1190" s="17"/>
      <c r="KS1190" s="17"/>
      <c r="KT1190" s="17"/>
      <c r="KU1190" s="17"/>
      <c r="KV1190" s="17"/>
      <c r="KW1190" s="17"/>
      <c r="KX1190" s="17"/>
      <c r="KY1190" s="17"/>
      <c r="KZ1190" s="17"/>
      <c r="LA1190" s="17"/>
      <c r="LB1190" s="17"/>
      <c r="LC1190" s="17"/>
      <c r="LD1190" s="17"/>
      <c r="LE1190" s="17"/>
      <c r="LF1190" s="17"/>
      <c r="LG1190" s="17"/>
      <c r="LH1190" s="17"/>
      <c r="LI1190" s="17"/>
      <c r="LJ1190" s="17"/>
      <c r="LK1190" s="17"/>
      <c r="LL1190" s="17"/>
      <c r="LM1190" s="17"/>
      <c r="LN1190" s="17"/>
      <c r="LO1190" s="17"/>
      <c r="LP1190" s="17"/>
      <c r="LQ1190" s="17"/>
      <c r="LR1190" s="17"/>
      <c r="LS1190" s="17"/>
      <c r="LT1190" s="17"/>
      <c r="LU1190" s="17"/>
      <c r="LV1190" s="17"/>
      <c r="LW1190" s="17"/>
      <c r="LX1190" s="17"/>
      <c r="LY1190" s="17"/>
      <c r="LZ1190" s="17"/>
      <c r="MA1190" s="17"/>
      <c r="MB1190" s="17"/>
      <c r="MC1190" s="17"/>
      <c r="MD1190" s="17"/>
      <c r="ME1190" s="17"/>
      <c r="MF1190" s="17"/>
      <c r="MG1190" s="17"/>
      <c r="MH1190" s="17"/>
      <c r="MI1190" s="17"/>
      <c r="MJ1190" s="17"/>
      <c r="MK1190" s="17"/>
      <c r="ML1190" s="17"/>
      <c r="MM1190" s="17"/>
      <c r="MN1190" s="17"/>
      <c r="MO1190" s="17"/>
      <c r="MP1190" s="17"/>
      <c r="MQ1190" s="17"/>
      <c r="MR1190" s="17"/>
      <c r="MS1190" s="17"/>
      <c r="MT1190" s="17"/>
      <c r="MU1190" s="17"/>
      <c r="MV1190" s="17"/>
      <c r="MW1190" s="17"/>
      <c r="MX1190" s="17"/>
      <c r="MY1190" s="17"/>
      <c r="MZ1190" s="17"/>
      <c r="NA1190" s="17"/>
      <c r="NB1190" s="17"/>
      <c r="NC1190" s="17"/>
      <c r="ND1190" s="17"/>
      <c r="NE1190" s="17"/>
      <c r="NF1190" s="17"/>
      <c r="NG1190" s="17"/>
      <c r="NH1190" s="17"/>
      <c r="NI1190" s="17"/>
      <c r="NJ1190" s="17"/>
      <c r="NK1190" s="17"/>
      <c r="NL1190" s="17"/>
      <c r="NM1190" s="17"/>
      <c r="NN1190" s="17"/>
      <c r="NO1190" s="17"/>
      <c r="NP1190" s="17"/>
      <c r="NQ1190" s="17"/>
      <c r="NR1190" s="17"/>
      <c r="NS1190" s="17"/>
      <c r="NT1190" s="17"/>
      <c r="NU1190" s="17"/>
      <c r="NV1190" s="17"/>
      <c r="NW1190" s="17"/>
      <c r="NX1190" s="17"/>
      <c r="NY1190" s="17"/>
      <c r="NZ1190" s="17"/>
      <c r="OA1190" s="17"/>
      <c r="OB1190" s="17"/>
      <c r="OC1190" s="17"/>
      <c r="OD1190" s="17"/>
      <c r="OE1190" s="17"/>
      <c r="OF1190" s="17"/>
      <c r="OG1190" s="17"/>
      <c r="OH1190" s="17"/>
      <c r="OI1190" s="17"/>
      <c r="OJ1190" s="17"/>
      <c r="OK1190" s="17"/>
      <c r="OL1190" s="17"/>
      <c r="OM1190" s="17"/>
      <c r="ON1190" s="17"/>
      <c r="OO1190" s="17"/>
      <c r="OP1190" s="17"/>
      <c r="OQ1190" s="17"/>
      <c r="OR1190" s="17"/>
      <c r="OS1190" s="17"/>
      <c r="OT1190" s="17"/>
      <c r="OU1190" s="17"/>
      <c r="OV1190" s="17"/>
      <c r="OW1190" s="17"/>
      <c r="OX1190" s="17"/>
      <c r="OY1190" s="17"/>
      <c r="OZ1190" s="17"/>
      <c r="PA1190" s="17"/>
      <c r="PB1190" s="17"/>
      <c r="PC1190" s="17"/>
      <c r="PD1190" s="17"/>
      <c r="PE1190" s="17"/>
      <c r="PF1190" s="17"/>
      <c r="PG1190" s="17"/>
      <c r="PH1190" s="17"/>
      <c r="PI1190" s="17"/>
      <c r="PJ1190" s="17"/>
      <c r="PK1190" s="17"/>
      <c r="PL1190" s="17"/>
      <c r="PM1190" s="17"/>
      <c r="PN1190" s="17"/>
      <c r="PO1190" s="17"/>
      <c r="PP1190" s="17"/>
      <c r="PQ1190" s="17"/>
      <c r="PR1190" s="17"/>
      <c r="PS1190" s="17"/>
      <c r="PT1190" s="17"/>
      <c r="PU1190" s="17"/>
      <c r="PV1190" s="17"/>
      <c r="PW1190" s="17"/>
      <c r="PX1190" s="17"/>
      <c r="PY1190" s="17"/>
      <c r="PZ1190" s="17"/>
      <c r="QA1190" s="17"/>
      <c r="QB1190" s="17"/>
      <c r="QC1190" s="17"/>
      <c r="QD1190" s="17"/>
      <c r="QE1190" s="17"/>
      <c r="QF1190" s="17"/>
      <c r="QG1190" s="17"/>
      <c r="QH1190" s="17"/>
      <c r="QI1190" s="17"/>
      <c r="QJ1190" s="17"/>
      <c r="QK1190" s="17"/>
      <c r="QL1190" s="17"/>
      <c r="QM1190" s="17"/>
      <c r="QN1190" s="17"/>
      <c r="QO1190" s="17"/>
      <c r="QP1190" s="17"/>
      <c r="QQ1190" s="17"/>
      <c r="QR1190" s="17"/>
      <c r="QS1190" s="17"/>
      <c r="QT1190" s="17"/>
      <c r="QU1190" s="17"/>
      <c r="QV1190" s="17"/>
      <c r="QW1190" s="17"/>
      <c r="QX1190" s="17"/>
      <c r="QY1190" s="17"/>
      <c r="QZ1190" s="17"/>
      <c r="RA1190" s="17"/>
      <c r="RB1190" s="17"/>
      <c r="RC1190" s="17"/>
      <c r="RD1190" s="17"/>
      <c r="RE1190" s="17"/>
      <c r="RF1190" s="17"/>
      <c r="RG1190" s="17"/>
      <c r="RH1190" s="17"/>
      <c r="RI1190" s="17"/>
      <c r="RJ1190" s="17"/>
      <c r="RK1190" s="17"/>
      <c r="RL1190" s="17"/>
      <c r="RM1190" s="17"/>
      <c r="RN1190" s="17"/>
      <c r="RO1190" s="17"/>
      <c r="RP1190" s="17"/>
      <c r="RQ1190" s="17"/>
      <c r="RR1190" s="17"/>
      <c r="RS1190" s="17"/>
      <c r="RT1190" s="17"/>
      <c r="RU1190" s="17"/>
      <c r="RV1190" s="17"/>
      <c r="RW1190" s="17"/>
      <c r="RX1190" s="17"/>
      <c r="RY1190" s="17"/>
      <c r="RZ1190" s="17"/>
      <c r="SA1190" s="17"/>
      <c r="SB1190" s="17"/>
      <c r="SC1190" s="17"/>
      <c r="SD1190" s="17"/>
      <c r="SE1190" s="17"/>
      <c r="SF1190" s="17"/>
      <c r="SG1190" s="17"/>
      <c r="SH1190" s="17"/>
      <c r="SI1190" s="17"/>
      <c r="SJ1190" s="17"/>
      <c r="SK1190" s="17"/>
      <c r="SL1190" s="17"/>
      <c r="SM1190" s="17"/>
      <c r="SN1190" s="17"/>
      <c r="SO1190" s="17"/>
      <c r="SP1190" s="17"/>
      <c r="SQ1190" s="17"/>
      <c r="SR1190" s="17"/>
      <c r="SS1190" s="17"/>
      <c r="ST1190" s="17"/>
      <c r="SU1190" s="17"/>
      <c r="SV1190" s="17"/>
      <c r="SW1190" s="17"/>
      <c r="SX1190" s="17"/>
      <c r="SY1190" s="17"/>
      <c r="SZ1190" s="17"/>
      <c r="TA1190" s="17"/>
      <c r="TB1190" s="17"/>
      <c r="TC1190" s="17"/>
      <c r="TD1190" s="17"/>
      <c r="TE1190" s="17"/>
      <c r="TF1190" s="17"/>
      <c r="TG1190" s="17"/>
      <c r="TH1190" s="17"/>
      <c r="TI1190" s="17"/>
      <c r="TJ1190" s="17"/>
      <c r="TK1190" s="17"/>
      <c r="TL1190" s="17"/>
      <c r="TM1190" s="17"/>
      <c r="TN1190" s="17"/>
      <c r="TO1190" s="17"/>
      <c r="TP1190" s="17"/>
      <c r="TQ1190" s="17"/>
      <c r="TR1190" s="17"/>
      <c r="TS1190" s="17"/>
      <c r="TT1190" s="17"/>
      <c r="TU1190" s="17"/>
      <c r="TV1190" s="17"/>
      <c r="TW1190" s="17"/>
      <c r="TX1190" s="17"/>
      <c r="TY1190" s="17"/>
      <c r="TZ1190" s="17"/>
      <c r="UA1190" s="17"/>
      <c r="UB1190" s="17"/>
      <c r="UC1190" s="17"/>
      <c r="UD1190" s="17"/>
      <c r="UE1190" s="17"/>
      <c r="UF1190" s="17"/>
      <c r="UG1190" s="17"/>
      <c r="UH1190" s="17"/>
      <c r="UI1190" s="17"/>
      <c r="UJ1190" s="17"/>
      <c r="UK1190" s="17"/>
      <c r="UL1190" s="17"/>
      <c r="UM1190" s="17"/>
      <c r="UN1190" s="17"/>
      <c r="UO1190" s="17"/>
      <c r="UP1190" s="17"/>
      <c r="UQ1190" s="17"/>
      <c r="UR1190" s="17"/>
      <c r="US1190" s="17"/>
      <c r="UT1190" s="17"/>
      <c r="UU1190" s="17"/>
      <c r="UV1190" s="17"/>
      <c r="UW1190" s="17"/>
      <c r="UX1190" s="17"/>
      <c r="UY1190" s="17"/>
      <c r="UZ1190" s="17"/>
      <c r="VA1190" s="17"/>
      <c r="VB1190" s="17"/>
      <c r="VC1190" s="17"/>
      <c r="VD1190" s="17"/>
      <c r="VE1190" s="17"/>
      <c r="VF1190" s="17"/>
      <c r="VG1190" s="17"/>
      <c r="VH1190" s="17"/>
      <c r="VI1190" s="17"/>
      <c r="VJ1190" s="17"/>
      <c r="VK1190" s="17"/>
      <c r="VL1190" s="17"/>
      <c r="VM1190" s="17"/>
      <c r="VN1190" s="17"/>
      <c r="VO1190" s="17"/>
      <c r="VP1190" s="17"/>
      <c r="VQ1190" s="17"/>
      <c r="VR1190" s="17"/>
      <c r="VS1190" s="17"/>
      <c r="VT1190" s="17"/>
      <c r="VU1190" s="17"/>
      <c r="VV1190" s="17"/>
      <c r="VW1190" s="17"/>
      <c r="VX1190" s="17"/>
      <c r="VY1190" s="17"/>
      <c r="VZ1190" s="17"/>
      <c r="WA1190" s="17"/>
      <c r="WB1190" s="17"/>
      <c r="WC1190" s="17"/>
      <c r="WD1190" s="17"/>
      <c r="WE1190" s="17"/>
      <c r="WF1190" s="17"/>
      <c r="WG1190" s="17"/>
      <c r="WH1190" s="17"/>
      <c r="WI1190" s="17"/>
      <c r="WJ1190" s="17"/>
      <c r="WK1190" s="17"/>
      <c r="WL1190" s="17"/>
      <c r="WM1190" s="17"/>
      <c r="WN1190" s="17"/>
      <c r="WO1190" s="17"/>
      <c r="WP1190" s="17"/>
      <c r="WQ1190" s="17"/>
      <c r="WR1190" s="17"/>
      <c r="WS1190" s="17"/>
      <c r="WT1190" s="17"/>
      <c r="WU1190" s="17"/>
      <c r="WV1190" s="17"/>
      <c r="WW1190" s="17"/>
      <c r="WX1190" s="17"/>
      <c r="WY1190" s="17"/>
      <c r="WZ1190" s="17"/>
      <c r="XA1190" s="17"/>
      <c r="XB1190" s="17"/>
      <c r="XC1190" s="17"/>
      <c r="XD1190" s="17"/>
      <c r="XE1190" s="17"/>
      <c r="XF1190" s="17"/>
      <c r="XG1190" s="17"/>
      <c r="XH1190" s="17"/>
      <c r="XI1190" s="17"/>
      <c r="XJ1190" s="17"/>
      <c r="XK1190" s="17"/>
      <c r="XL1190" s="17"/>
      <c r="XM1190" s="17"/>
      <c r="XN1190" s="17"/>
      <c r="XO1190" s="17"/>
      <c r="XP1190" s="17"/>
      <c r="XQ1190" s="17"/>
      <c r="XR1190" s="17"/>
      <c r="XS1190" s="17"/>
      <c r="XT1190" s="17"/>
      <c r="XU1190" s="17"/>
      <c r="XV1190" s="17"/>
      <c r="XW1190" s="17"/>
      <c r="XX1190" s="17"/>
      <c r="XY1190" s="17"/>
      <c r="XZ1190" s="17"/>
      <c r="YA1190" s="17"/>
      <c r="YB1190" s="17"/>
      <c r="YC1190" s="17"/>
      <c r="YD1190" s="17"/>
      <c r="YE1190" s="17"/>
      <c r="YF1190" s="17"/>
      <c r="YG1190" s="17"/>
      <c r="YH1190" s="17"/>
      <c r="YI1190" s="17"/>
      <c r="YJ1190" s="17"/>
      <c r="YK1190" s="17"/>
      <c r="YL1190" s="17"/>
      <c r="YM1190" s="17"/>
      <c r="YN1190" s="17"/>
      <c r="YO1190" s="17"/>
      <c r="YP1190" s="17"/>
      <c r="YQ1190" s="17"/>
      <c r="YR1190" s="17"/>
      <c r="YS1190" s="17"/>
      <c r="YT1190" s="17"/>
      <c r="YU1190" s="17"/>
      <c r="YV1190" s="17"/>
      <c r="YW1190" s="17"/>
      <c r="YX1190" s="17"/>
      <c r="YY1190" s="17"/>
      <c r="YZ1190" s="17"/>
      <c r="ZA1190" s="17"/>
      <c r="ZB1190" s="17"/>
      <c r="ZC1190" s="17"/>
      <c r="ZD1190" s="17"/>
      <c r="ZE1190" s="17"/>
      <c r="ZF1190" s="17"/>
      <c r="ZG1190" s="17"/>
      <c r="ZH1190" s="17"/>
      <c r="ZI1190" s="17"/>
      <c r="ZJ1190" s="17"/>
      <c r="ZK1190" s="17"/>
      <c r="ZL1190" s="17"/>
      <c r="ZM1190" s="17"/>
      <c r="ZN1190" s="17"/>
      <c r="ZO1190" s="17"/>
      <c r="ZP1190" s="17"/>
      <c r="ZQ1190" s="17"/>
      <c r="ZR1190" s="17"/>
      <c r="ZS1190" s="17"/>
      <c r="ZT1190" s="17"/>
      <c r="ZU1190" s="17"/>
      <c r="ZV1190" s="17"/>
      <c r="ZW1190" s="17"/>
      <c r="ZX1190" s="17"/>
      <c r="ZY1190" s="17"/>
      <c r="ZZ1190" s="17"/>
      <c r="AAA1190" s="17"/>
      <c r="AAB1190" s="17"/>
      <c r="AAC1190" s="17"/>
      <c r="AAD1190" s="17"/>
      <c r="AAE1190" s="17"/>
      <c r="AAF1190" s="17"/>
      <c r="AAG1190" s="17"/>
      <c r="AAH1190" s="17"/>
      <c r="AAI1190" s="17"/>
      <c r="AAJ1190" s="17"/>
      <c r="AAK1190" s="17"/>
      <c r="AAL1190" s="17"/>
      <c r="AAM1190" s="17"/>
      <c r="AAN1190" s="17"/>
      <c r="AAO1190" s="17"/>
      <c r="AAP1190" s="17"/>
      <c r="AAQ1190" s="17"/>
      <c r="AAR1190" s="17"/>
      <c r="AAS1190" s="17"/>
      <c r="AAT1190" s="17"/>
      <c r="AAU1190" s="17"/>
      <c r="AAV1190" s="17"/>
      <c r="AAW1190" s="17"/>
      <c r="AAX1190" s="17"/>
      <c r="AAY1190" s="17"/>
      <c r="AAZ1190" s="17"/>
      <c r="ABA1190" s="17"/>
      <c r="ABB1190" s="17"/>
      <c r="ABC1190" s="17"/>
      <c r="ABD1190" s="17"/>
      <c r="ABE1190" s="17"/>
      <c r="ABF1190" s="17"/>
      <c r="ABG1190" s="17"/>
      <c r="ABH1190" s="17"/>
      <c r="ABI1190" s="17"/>
      <c r="ABJ1190" s="17"/>
      <c r="ABK1190" s="17"/>
      <c r="ABL1190" s="17"/>
      <c r="ABM1190" s="17"/>
      <c r="ABN1190" s="17"/>
      <c r="ABO1190" s="17"/>
      <c r="ABP1190" s="17"/>
      <c r="ABQ1190" s="17"/>
      <c r="ABR1190" s="17"/>
      <c r="ABS1190" s="17"/>
      <c r="ABT1190" s="17"/>
      <c r="ABU1190" s="17"/>
      <c r="ABV1190" s="17"/>
      <c r="ABW1190" s="17"/>
      <c r="ABX1190" s="17"/>
      <c r="ABY1190" s="17"/>
      <c r="ABZ1190" s="17"/>
      <c r="ACA1190" s="17"/>
      <c r="ACB1190" s="17"/>
      <c r="ACC1190" s="17"/>
      <c r="ACD1190" s="17"/>
      <c r="ACE1190" s="17"/>
      <c r="ACF1190" s="17"/>
      <c r="ACG1190" s="17"/>
      <c r="ACH1190" s="17"/>
      <c r="ACI1190" s="17"/>
      <c r="ACJ1190" s="17"/>
      <c r="ACK1190" s="17"/>
      <c r="ACL1190" s="17"/>
      <c r="ACM1190" s="17"/>
      <c r="ACN1190" s="17"/>
      <c r="ACO1190" s="17"/>
      <c r="ACP1190" s="17"/>
      <c r="ACQ1190" s="17"/>
      <c r="ACR1190" s="17"/>
      <c r="ACS1190" s="17"/>
      <c r="ACT1190" s="17"/>
      <c r="ACU1190" s="17"/>
      <c r="ACV1190" s="17"/>
      <c r="ACW1190" s="17"/>
      <c r="ACX1190" s="17"/>
      <c r="ACY1190" s="17"/>
      <c r="ACZ1190" s="17"/>
      <c r="ADA1190" s="17"/>
      <c r="ADB1190" s="17"/>
      <c r="ADC1190" s="17"/>
      <c r="ADD1190" s="17"/>
      <c r="ADE1190" s="17"/>
      <c r="ADF1190" s="17"/>
      <c r="ADG1190" s="17"/>
      <c r="ADH1190" s="17"/>
      <c r="ADI1190" s="17"/>
      <c r="ADJ1190" s="17"/>
      <c r="ADK1190" s="17"/>
      <c r="ADL1190" s="17"/>
      <c r="ADM1190" s="17"/>
      <c r="ADN1190" s="17"/>
      <c r="ADO1190" s="17"/>
      <c r="ADP1190" s="17"/>
      <c r="ADQ1190" s="17"/>
      <c r="ADR1190" s="17"/>
      <c r="ADS1190" s="17"/>
      <c r="ADT1190" s="17"/>
      <c r="ADU1190" s="17"/>
      <c r="ADV1190" s="17"/>
      <c r="ADW1190" s="17"/>
      <c r="ADX1190" s="17"/>
      <c r="ADY1190" s="17"/>
      <c r="ADZ1190" s="17"/>
      <c r="AEA1190" s="17"/>
      <c r="AEB1190" s="17"/>
      <c r="AEC1190" s="17"/>
      <c r="AED1190" s="17"/>
      <c r="AEE1190" s="17"/>
      <c r="AEF1190" s="17"/>
      <c r="AEG1190" s="17"/>
      <c r="AEH1190" s="17"/>
      <c r="AEI1190" s="17"/>
      <c r="AEJ1190" s="17"/>
      <c r="AEK1190" s="17"/>
      <c r="AEL1190" s="17"/>
      <c r="AEM1190" s="17"/>
      <c r="AEN1190" s="17"/>
      <c r="AEO1190" s="17"/>
      <c r="AEP1190" s="17"/>
      <c r="AEQ1190" s="17"/>
      <c r="AER1190" s="17"/>
      <c r="AES1190" s="17"/>
      <c r="AET1190" s="17"/>
      <c r="AEU1190" s="17"/>
      <c r="AEV1190" s="17"/>
      <c r="AEW1190" s="17"/>
      <c r="AEX1190" s="17"/>
      <c r="AEY1190" s="17"/>
      <c r="AEZ1190" s="17"/>
      <c r="AFA1190" s="17"/>
      <c r="AFB1190" s="17"/>
      <c r="AFC1190" s="17"/>
      <c r="AFD1190" s="17"/>
      <c r="AFE1190" s="17"/>
      <c r="AFF1190" s="17"/>
      <c r="AFG1190" s="17"/>
      <c r="AFH1190" s="17"/>
      <c r="AFI1190" s="17"/>
      <c r="AFJ1190" s="17"/>
      <c r="AFK1190" s="17"/>
      <c r="AFL1190" s="17"/>
      <c r="AFM1190" s="17"/>
      <c r="AFN1190" s="17"/>
      <c r="AFO1190" s="17"/>
      <c r="AFP1190" s="17"/>
      <c r="AFQ1190" s="17"/>
      <c r="AFR1190" s="17"/>
      <c r="AFS1190" s="17"/>
      <c r="AFT1190" s="17"/>
      <c r="AFU1190" s="17"/>
      <c r="AFV1190" s="17"/>
      <c r="AFW1190" s="17"/>
      <c r="AFX1190" s="17"/>
      <c r="AFY1190" s="17"/>
      <c r="AFZ1190" s="17"/>
      <c r="AGA1190" s="17"/>
      <c r="AGB1190" s="17"/>
      <c r="AGC1190" s="17"/>
      <c r="AGD1190" s="17"/>
      <c r="AGE1190" s="17"/>
      <c r="AGF1190" s="17"/>
      <c r="AGG1190" s="17"/>
      <c r="AGH1190" s="17"/>
      <c r="AGI1190" s="17"/>
      <c r="AGJ1190" s="17"/>
      <c r="AGK1190" s="17"/>
      <c r="AGL1190" s="17"/>
      <c r="AGM1190" s="17"/>
      <c r="AGN1190" s="17"/>
      <c r="AGO1190" s="17"/>
      <c r="AGP1190" s="17"/>
      <c r="AGQ1190" s="17"/>
      <c r="AGR1190" s="17"/>
      <c r="AGS1190" s="17"/>
      <c r="AGT1190" s="17"/>
      <c r="AGU1190" s="17"/>
      <c r="AGV1190" s="17"/>
      <c r="AGW1190" s="17"/>
      <c r="AGX1190" s="17"/>
      <c r="AGY1190" s="17"/>
      <c r="AGZ1190" s="17"/>
      <c r="AHA1190" s="17"/>
      <c r="AHB1190" s="17"/>
      <c r="AHC1190" s="17"/>
      <c r="AHD1190" s="17"/>
      <c r="AHE1190" s="17"/>
      <c r="AHF1190" s="17"/>
      <c r="AHG1190" s="17"/>
      <c r="AHH1190" s="17"/>
      <c r="AHI1190" s="17"/>
      <c r="AHJ1190" s="17"/>
      <c r="AHK1190" s="17"/>
      <c r="AHL1190" s="17"/>
      <c r="AHM1190" s="17"/>
      <c r="AHN1190" s="17"/>
      <c r="AHO1190" s="17"/>
      <c r="AHP1190" s="17"/>
      <c r="AHQ1190" s="17"/>
      <c r="AHR1190" s="17"/>
      <c r="AHS1190" s="17"/>
      <c r="AHT1190" s="17"/>
      <c r="AHU1190" s="17"/>
      <c r="AHV1190" s="17"/>
      <c r="AHW1190" s="17"/>
      <c r="AHX1190" s="17"/>
      <c r="AHY1190" s="17"/>
      <c r="AHZ1190" s="17"/>
      <c r="AIA1190" s="17"/>
      <c r="AIB1190" s="17"/>
      <c r="AIC1190" s="17"/>
      <c r="AID1190" s="17"/>
      <c r="AIE1190" s="17"/>
      <c r="AIF1190" s="17"/>
      <c r="AIG1190" s="17"/>
      <c r="AIH1190" s="17"/>
      <c r="AII1190" s="17"/>
      <c r="AIJ1190" s="17"/>
      <c r="AIK1190" s="17"/>
      <c r="AIL1190" s="17"/>
      <c r="AIM1190" s="17"/>
      <c r="AIN1190" s="17"/>
      <c r="AIO1190" s="17"/>
      <c r="AIP1190" s="17"/>
      <c r="AIQ1190" s="17"/>
      <c r="AIR1190" s="17"/>
      <c r="AIS1190" s="17"/>
      <c r="AIT1190" s="17"/>
      <c r="AIU1190" s="17"/>
      <c r="AIV1190" s="17"/>
      <c r="AIW1190" s="17"/>
      <c r="AIX1190" s="17"/>
      <c r="AIY1190" s="17"/>
      <c r="AIZ1190" s="17"/>
      <c r="AJA1190" s="17"/>
      <c r="AJB1190" s="17"/>
      <c r="AJC1190" s="17"/>
      <c r="AJD1190" s="17"/>
      <c r="AJE1190" s="17"/>
      <c r="AJF1190" s="17"/>
      <c r="AJG1190" s="17"/>
      <c r="AJH1190" s="17"/>
      <c r="AJI1190" s="17"/>
      <c r="AJJ1190" s="17"/>
      <c r="AJK1190" s="17"/>
      <c r="AJL1190" s="17"/>
      <c r="AJM1190" s="17"/>
      <c r="AJN1190" s="17"/>
      <c r="AJO1190" s="17"/>
      <c r="AJP1190" s="17"/>
      <c r="AJQ1190" s="17"/>
      <c r="AJR1190" s="17"/>
      <c r="AJS1190" s="17"/>
      <c r="AJT1190" s="17"/>
      <c r="AJU1190" s="17"/>
      <c r="AJV1190" s="17"/>
      <c r="AJW1190" s="17"/>
      <c r="AJX1190" s="17"/>
      <c r="AJY1190" s="17"/>
      <c r="AJZ1190" s="17"/>
      <c r="AKA1190" s="17"/>
      <c r="AKB1190" s="17"/>
      <c r="AKC1190" s="17"/>
      <c r="AKD1190" s="17"/>
      <c r="AKE1190" s="17"/>
      <c r="AKF1190" s="17"/>
      <c r="AKG1190" s="17"/>
      <c r="AKH1190" s="17"/>
      <c r="AKI1190" s="17"/>
      <c r="AKJ1190" s="17"/>
      <c r="AKK1190" s="17"/>
      <c r="AKL1190" s="17"/>
      <c r="AKM1190" s="17"/>
      <c r="AKN1190" s="17"/>
      <c r="AKO1190" s="17"/>
      <c r="AKP1190" s="17"/>
      <c r="AKQ1190" s="17"/>
      <c r="AKR1190" s="17"/>
      <c r="AKS1190" s="17"/>
      <c r="AKT1190" s="17"/>
      <c r="AKU1190" s="17"/>
      <c r="AKV1190" s="17"/>
      <c r="AKW1190" s="17"/>
      <c r="AKX1190" s="17"/>
      <c r="AKY1190" s="17"/>
      <c r="AKZ1190" s="17"/>
      <c r="ALA1190" s="17"/>
      <c r="ALB1190" s="17"/>
      <c r="ALC1190" s="17"/>
      <c r="ALD1190" s="17"/>
      <c r="ALE1190" s="17"/>
      <c r="ALF1190" s="17"/>
      <c r="ALG1190" s="17"/>
      <c r="ALH1190" s="17"/>
      <c r="ALI1190" s="17"/>
      <c r="ALJ1190" s="17"/>
      <c r="ALK1190" s="17"/>
      <c r="ALL1190" s="17"/>
      <c r="ALM1190" s="17"/>
      <c r="ALN1190" s="17"/>
      <c r="ALO1190" s="17"/>
      <c r="ALP1190" s="17"/>
      <c r="ALQ1190" s="17"/>
      <c r="ALR1190" s="17"/>
      <c r="ALS1190" s="17"/>
      <c r="ALT1190" s="17"/>
      <c r="ALU1190" s="17"/>
      <c r="ALV1190" s="17"/>
      <c r="ALW1190" s="17"/>
      <c r="ALX1190" s="17"/>
      <c r="ALY1190" s="17"/>
      <c r="ALZ1190" s="17"/>
      <c r="AMA1190" s="17"/>
      <c r="AMB1190" s="17"/>
      <c r="AMC1190" s="17"/>
      <c r="AMD1190" s="17"/>
      <c r="AME1190" s="17"/>
      <c r="AMF1190" s="17"/>
      <c r="AMG1190" s="17"/>
      <c r="AMH1190" s="17"/>
      <c r="AMI1190" s="17"/>
      <c r="AMJ1190" s="17"/>
      <c r="AMK1190" s="17"/>
      <c r="AML1190" s="17"/>
      <c r="AMM1190" s="17"/>
      <c r="AMN1190" s="17"/>
      <c r="AMO1190" s="17"/>
      <c r="AMP1190" s="17"/>
      <c r="AMQ1190" s="17"/>
      <c r="AMR1190" s="17"/>
      <c r="AMS1190" s="17"/>
      <c r="AMT1190" s="17"/>
      <c r="AMU1190" s="17"/>
      <c r="AMV1190" s="17"/>
      <c r="AMW1190" s="17"/>
      <c r="AMX1190" s="17"/>
      <c r="AMY1190" s="17"/>
      <c r="AMZ1190" s="17"/>
      <c r="ANA1190" s="17"/>
      <c r="ANB1190" s="17"/>
      <c r="ANC1190" s="17"/>
      <c r="AND1190" s="17"/>
      <c r="ANE1190" s="17"/>
      <c r="ANF1190" s="17"/>
      <c r="ANG1190" s="17"/>
      <c r="ANH1190" s="17"/>
      <c r="ANI1190" s="17"/>
      <c r="ANJ1190" s="17"/>
      <c r="ANK1190" s="17"/>
      <c r="ANL1190" s="17"/>
      <c r="ANM1190" s="17"/>
      <c r="ANN1190" s="17"/>
      <c r="ANO1190" s="17"/>
      <c r="ANP1190" s="17"/>
      <c r="ANQ1190" s="17"/>
      <c r="ANR1190" s="17"/>
      <c r="ANS1190" s="17"/>
      <c r="ANT1190" s="17"/>
      <c r="ANU1190" s="17"/>
      <c r="ANV1190" s="17"/>
      <c r="ANW1190" s="17"/>
      <c r="ANX1190" s="17"/>
      <c r="ANY1190" s="17"/>
      <c r="ANZ1190" s="17"/>
      <c r="AOA1190" s="17"/>
      <c r="AOB1190" s="17"/>
      <c r="AOC1190" s="17"/>
      <c r="AOD1190" s="17"/>
      <c r="AOE1190" s="17"/>
      <c r="AOF1190" s="17"/>
      <c r="AOG1190" s="17"/>
      <c r="AOH1190" s="17"/>
      <c r="AOI1190" s="17"/>
      <c r="AOJ1190" s="17"/>
      <c r="AOK1190" s="17"/>
      <c r="AOL1190" s="17"/>
      <c r="AOM1190" s="17"/>
      <c r="AON1190" s="17"/>
      <c r="AOO1190" s="17"/>
      <c r="AOP1190" s="17"/>
      <c r="AOQ1190" s="17"/>
      <c r="AOR1190" s="17"/>
      <c r="AOS1190" s="17"/>
      <c r="AOT1190" s="17"/>
      <c r="AOU1190" s="17"/>
      <c r="AOV1190" s="17"/>
      <c r="AOW1190" s="17"/>
      <c r="AOX1190" s="17"/>
      <c r="AOY1190" s="17"/>
      <c r="AOZ1190" s="17"/>
      <c r="APA1190" s="17"/>
      <c r="APB1190" s="17"/>
      <c r="APC1190" s="17"/>
      <c r="APD1190" s="17"/>
      <c r="APE1190" s="17"/>
      <c r="APF1190" s="17"/>
      <c r="APG1190" s="17"/>
      <c r="APH1190" s="17"/>
      <c r="API1190" s="17"/>
      <c r="APJ1190" s="17"/>
      <c r="APK1190" s="17"/>
      <c r="APL1190" s="17"/>
      <c r="APM1190" s="17"/>
      <c r="APN1190" s="17"/>
      <c r="APO1190" s="17"/>
      <c r="APP1190" s="17"/>
      <c r="APQ1190" s="17"/>
      <c r="APR1190" s="17"/>
      <c r="APS1190" s="17"/>
      <c r="APT1190" s="17"/>
      <c r="APU1190" s="17"/>
      <c r="APV1190" s="17"/>
      <c r="APW1190" s="17"/>
      <c r="APX1190" s="17"/>
      <c r="APY1190" s="17"/>
      <c r="APZ1190" s="17"/>
      <c r="AQA1190" s="17"/>
      <c r="AQB1190" s="17"/>
      <c r="AQC1190" s="17"/>
      <c r="AQD1190" s="17"/>
      <c r="AQE1190" s="17"/>
      <c r="AQF1190" s="17"/>
      <c r="AQG1190" s="17"/>
      <c r="AQH1190" s="17"/>
      <c r="AQI1190" s="17"/>
      <c r="AQJ1190" s="17"/>
      <c r="AQK1190" s="17"/>
      <c r="AQL1190" s="17"/>
      <c r="AQM1190" s="17"/>
      <c r="AQN1190" s="17"/>
      <c r="AQO1190" s="17"/>
      <c r="AQP1190" s="17"/>
      <c r="AQQ1190" s="17"/>
      <c r="AQR1190" s="17"/>
      <c r="AQS1190" s="17"/>
      <c r="AQT1190" s="17"/>
      <c r="AQU1190" s="17"/>
      <c r="AQV1190" s="17"/>
      <c r="AQW1190" s="17"/>
      <c r="AQX1190" s="17"/>
      <c r="AQY1190" s="17"/>
      <c r="AQZ1190" s="17"/>
      <c r="ARA1190" s="17"/>
      <c r="ARB1190" s="17"/>
      <c r="ARC1190" s="17"/>
      <c r="ARD1190" s="17"/>
      <c r="ARE1190" s="17"/>
      <c r="ARF1190" s="17"/>
      <c r="ARG1190" s="17"/>
      <c r="ARH1190" s="17"/>
      <c r="ARI1190" s="17"/>
      <c r="ARJ1190" s="17"/>
      <c r="ARK1190" s="17"/>
      <c r="ARL1190" s="17"/>
      <c r="ARM1190" s="17"/>
      <c r="ARN1190" s="17"/>
      <c r="ARO1190" s="17"/>
      <c r="ARP1190" s="17"/>
      <c r="ARQ1190" s="17"/>
      <c r="ARR1190" s="17"/>
      <c r="ARS1190" s="17"/>
      <c r="ART1190" s="17"/>
      <c r="ARU1190" s="17"/>
      <c r="ARV1190" s="17"/>
      <c r="ARW1190" s="17"/>
      <c r="ARX1190" s="17"/>
      <c r="ARY1190" s="17"/>
      <c r="ARZ1190" s="17"/>
      <c r="ASA1190" s="17"/>
      <c r="ASB1190" s="17"/>
      <c r="ASC1190" s="17"/>
      <c r="ASD1190" s="17"/>
      <c r="ASE1190" s="17"/>
      <c r="ASF1190" s="17"/>
      <c r="ASG1190" s="17"/>
      <c r="ASH1190" s="17"/>
      <c r="ASI1190" s="17"/>
      <c r="ASJ1190" s="17"/>
      <c r="ASK1190" s="17"/>
      <c r="ASL1190" s="17"/>
      <c r="ASM1190" s="17"/>
      <c r="ASN1190" s="17"/>
      <c r="ASO1190" s="17"/>
      <c r="ASP1190" s="17"/>
      <c r="ASQ1190" s="17"/>
      <c r="ASR1190" s="17"/>
      <c r="ASS1190" s="17"/>
      <c r="AST1190" s="17"/>
      <c r="ASU1190" s="17"/>
      <c r="ASV1190" s="17"/>
      <c r="ASW1190" s="17"/>
      <c r="ASX1190" s="17"/>
      <c r="ASY1190" s="17"/>
      <c r="ASZ1190" s="17"/>
      <c r="ATA1190" s="17"/>
      <c r="ATB1190" s="17"/>
      <c r="ATC1190" s="17"/>
      <c r="ATD1190" s="17"/>
      <c r="ATE1190" s="17"/>
      <c r="ATF1190" s="17"/>
      <c r="ATG1190" s="17"/>
      <c r="ATH1190" s="17"/>
      <c r="ATI1190" s="17"/>
      <c r="ATJ1190" s="17"/>
      <c r="ATK1190" s="17"/>
      <c r="ATL1190" s="17"/>
      <c r="ATM1190" s="17"/>
      <c r="ATN1190" s="17"/>
      <c r="ATO1190" s="17"/>
      <c r="ATP1190" s="17"/>
      <c r="ATQ1190" s="17"/>
      <c r="ATR1190" s="17"/>
      <c r="ATS1190" s="17"/>
      <c r="ATT1190" s="17"/>
      <c r="ATU1190" s="17"/>
      <c r="ATV1190" s="17"/>
      <c r="ATW1190" s="17"/>
      <c r="ATX1190" s="17"/>
      <c r="ATY1190" s="17"/>
      <c r="ATZ1190" s="17"/>
      <c r="AUA1190" s="17"/>
      <c r="AUB1190" s="17"/>
      <c r="AUC1190" s="17"/>
      <c r="AUD1190" s="17"/>
      <c r="AUE1190" s="17"/>
      <c r="AUF1190" s="17"/>
      <c r="AUG1190" s="17"/>
      <c r="AUH1190" s="17"/>
      <c r="AUI1190" s="17"/>
      <c r="AUJ1190" s="17"/>
      <c r="AUK1190" s="17"/>
      <c r="AUL1190" s="17"/>
      <c r="AUM1190" s="17"/>
      <c r="AUN1190" s="17"/>
      <c r="AUO1190" s="17"/>
      <c r="AUP1190" s="17"/>
      <c r="AUQ1190" s="17"/>
      <c r="AUR1190" s="17"/>
      <c r="AUS1190" s="17"/>
      <c r="AUT1190" s="17"/>
      <c r="AUU1190" s="17"/>
      <c r="AUV1190" s="17"/>
      <c r="AUW1190" s="17"/>
      <c r="AUX1190" s="17"/>
      <c r="AUY1190" s="17"/>
      <c r="AUZ1190" s="17"/>
      <c r="AVA1190" s="17"/>
      <c r="AVB1190" s="17"/>
      <c r="AVC1190" s="17"/>
      <c r="AVD1190" s="17"/>
      <c r="AVE1190" s="17"/>
      <c r="AVF1190" s="17"/>
      <c r="AVG1190" s="17"/>
      <c r="AVH1190" s="17"/>
      <c r="AVI1190" s="17"/>
      <c r="AVJ1190" s="17"/>
      <c r="AVK1190" s="17"/>
      <c r="AVL1190" s="17"/>
      <c r="AVM1190" s="17"/>
      <c r="AVN1190" s="17"/>
      <c r="AVO1190" s="17"/>
      <c r="AVP1190" s="17"/>
      <c r="AVQ1190" s="17"/>
      <c r="AVR1190" s="17"/>
      <c r="AVS1190" s="17"/>
      <c r="AVT1190" s="17"/>
      <c r="AVU1190" s="17"/>
      <c r="AVV1190" s="17"/>
      <c r="AVW1190" s="17"/>
      <c r="AVX1190" s="17"/>
      <c r="AVY1190" s="17"/>
      <c r="AVZ1190" s="17"/>
      <c r="AWA1190" s="17"/>
      <c r="AWB1190" s="17"/>
      <c r="AWC1190" s="17"/>
      <c r="AWD1190" s="17"/>
      <c r="AWE1190" s="17"/>
      <c r="AWF1190" s="17"/>
      <c r="AWG1190" s="17"/>
      <c r="AWH1190" s="17"/>
      <c r="AWI1190" s="17"/>
      <c r="AWJ1190" s="17"/>
      <c r="AWK1190" s="17"/>
      <c r="AWL1190" s="17"/>
      <c r="AWM1190" s="17"/>
      <c r="AWN1190" s="17"/>
      <c r="AWO1190" s="17"/>
      <c r="AWP1190" s="17"/>
      <c r="AWQ1190" s="17"/>
      <c r="AWR1190" s="17"/>
      <c r="AWS1190" s="17"/>
      <c r="AWT1190" s="17"/>
      <c r="AWU1190" s="17"/>
      <c r="AWV1190" s="17"/>
      <c r="AWW1190" s="17"/>
      <c r="AWX1190" s="17"/>
      <c r="AWY1190" s="17"/>
      <c r="AWZ1190" s="17"/>
      <c r="AXA1190" s="17"/>
      <c r="AXB1190" s="17"/>
      <c r="AXC1190" s="17"/>
      <c r="AXD1190" s="17"/>
      <c r="AXE1190" s="17"/>
      <c r="AXF1190" s="17"/>
      <c r="AXG1190" s="17"/>
      <c r="AXH1190" s="17"/>
      <c r="AXI1190" s="17"/>
      <c r="AXJ1190" s="17"/>
      <c r="AXK1190" s="17"/>
      <c r="AXL1190" s="17"/>
      <c r="AXM1190" s="17"/>
      <c r="AXN1190" s="17"/>
      <c r="AXO1190" s="17"/>
      <c r="AXP1190" s="17"/>
      <c r="AXQ1190" s="17"/>
      <c r="AXR1190" s="17"/>
      <c r="AXS1190" s="17"/>
      <c r="AXT1190" s="17"/>
      <c r="AXU1190" s="17"/>
      <c r="AXV1190" s="17"/>
      <c r="AXW1190" s="17"/>
      <c r="AXX1190" s="17"/>
      <c r="AXY1190" s="17"/>
      <c r="AXZ1190" s="17"/>
      <c r="AYA1190" s="17"/>
      <c r="AYB1190" s="17"/>
      <c r="AYC1190" s="17"/>
      <c r="AYD1190" s="17"/>
      <c r="AYE1190" s="17"/>
      <c r="AYF1190" s="17"/>
      <c r="AYG1190" s="17"/>
      <c r="AYH1190" s="17"/>
      <c r="AYI1190" s="17"/>
      <c r="AYJ1190" s="17"/>
      <c r="AYK1190" s="17"/>
      <c r="AYL1190" s="17"/>
      <c r="AYM1190" s="17"/>
      <c r="AYN1190" s="17"/>
      <c r="AYO1190" s="17"/>
      <c r="AYP1190" s="17"/>
      <c r="AYQ1190" s="17"/>
      <c r="AYR1190" s="17"/>
      <c r="AYS1190" s="17"/>
      <c r="AYT1190" s="17"/>
      <c r="AYU1190" s="17"/>
      <c r="AYV1190" s="17"/>
      <c r="AYW1190" s="17"/>
      <c r="AYX1190" s="17"/>
      <c r="AYY1190" s="17"/>
      <c r="AYZ1190" s="17"/>
      <c r="AZA1190" s="17"/>
      <c r="AZB1190" s="17"/>
      <c r="AZC1190" s="17"/>
      <c r="AZD1190" s="17"/>
      <c r="AZE1190" s="17"/>
      <c r="AZF1190" s="17"/>
      <c r="AZG1190" s="17"/>
      <c r="AZH1190" s="17"/>
      <c r="AZI1190" s="17"/>
      <c r="AZJ1190" s="17"/>
      <c r="AZK1190" s="17"/>
      <c r="AZL1190" s="17"/>
      <c r="AZM1190" s="17"/>
      <c r="AZN1190" s="17"/>
      <c r="AZO1190" s="17"/>
      <c r="AZP1190" s="17"/>
      <c r="AZQ1190" s="17"/>
      <c r="AZR1190" s="17"/>
      <c r="AZS1190" s="17"/>
      <c r="AZT1190" s="17"/>
      <c r="AZU1190" s="17"/>
      <c r="AZV1190" s="17"/>
      <c r="AZW1190" s="17"/>
      <c r="AZX1190" s="17"/>
      <c r="AZY1190" s="17"/>
      <c r="AZZ1190" s="17"/>
      <c r="BAA1190" s="17"/>
      <c r="BAB1190" s="17"/>
      <c r="BAC1190" s="17"/>
      <c r="BAD1190" s="17"/>
      <c r="BAE1190" s="17"/>
      <c r="BAF1190" s="17"/>
      <c r="BAG1190" s="17"/>
      <c r="BAH1190" s="17"/>
      <c r="BAI1190" s="17"/>
      <c r="BAJ1190" s="17"/>
      <c r="BAK1190" s="17"/>
      <c r="BAL1190" s="17"/>
      <c r="BAM1190" s="17"/>
      <c r="BAN1190" s="17"/>
      <c r="BAO1190" s="17"/>
      <c r="BAP1190" s="17"/>
      <c r="BAQ1190" s="17"/>
      <c r="BAR1190" s="17"/>
      <c r="BAS1190" s="17"/>
      <c r="BAT1190" s="17"/>
      <c r="BAU1190" s="17"/>
      <c r="BAV1190" s="17"/>
      <c r="BAW1190" s="17"/>
      <c r="BAX1190" s="17"/>
      <c r="BAY1190" s="17"/>
      <c r="BAZ1190" s="17"/>
      <c r="BBA1190" s="17"/>
      <c r="BBB1190" s="17"/>
      <c r="BBC1190" s="17"/>
      <c r="BBD1190" s="17"/>
      <c r="BBE1190" s="17"/>
      <c r="BBF1190" s="17"/>
      <c r="BBG1190" s="17"/>
      <c r="BBH1190" s="17"/>
      <c r="BBI1190" s="17"/>
      <c r="BBJ1190" s="17"/>
      <c r="BBK1190" s="17"/>
      <c r="BBL1190" s="17"/>
      <c r="BBM1190" s="17"/>
      <c r="BBN1190" s="17"/>
      <c r="BBO1190" s="17"/>
      <c r="BBP1190" s="17"/>
      <c r="BBQ1190" s="17"/>
      <c r="BBR1190" s="17"/>
      <c r="BBS1190" s="17"/>
      <c r="BBT1190" s="17"/>
      <c r="BBU1190" s="17"/>
      <c r="BBV1190" s="17"/>
      <c r="BBW1190" s="17"/>
      <c r="BBX1190" s="17"/>
      <c r="BBY1190" s="17"/>
      <c r="BBZ1190" s="17"/>
      <c r="BCA1190" s="17"/>
      <c r="BCB1190" s="17"/>
      <c r="BCC1190" s="17"/>
      <c r="BCD1190" s="17"/>
      <c r="BCE1190" s="17"/>
      <c r="BCF1190" s="17"/>
      <c r="BCG1190" s="17"/>
      <c r="BCH1190" s="17"/>
      <c r="BCI1190" s="17"/>
      <c r="BCJ1190" s="17"/>
      <c r="BCK1190" s="17"/>
      <c r="BCL1190" s="17"/>
      <c r="BCM1190" s="17"/>
      <c r="BCN1190" s="17"/>
      <c r="BCO1190" s="17"/>
      <c r="BCP1190" s="17"/>
      <c r="BCQ1190" s="17"/>
      <c r="BCR1190" s="17"/>
      <c r="BCS1190" s="17"/>
      <c r="BCT1190" s="17"/>
      <c r="BCU1190" s="17"/>
      <c r="BCV1190" s="17"/>
      <c r="BCW1190" s="17"/>
      <c r="BCX1190" s="17"/>
      <c r="BCY1190" s="17"/>
      <c r="BCZ1190" s="17"/>
      <c r="BDA1190" s="17"/>
      <c r="BDB1190" s="17"/>
      <c r="BDC1190" s="17"/>
      <c r="BDD1190" s="17"/>
      <c r="BDE1190" s="17"/>
      <c r="BDF1190" s="17"/>
      <c r="BDG1190" s="17"/>
      <c r="BDH1190" s="17"/>
      <c r="BDI1190" s="17"/>
      <c r="BDJ1190" s="17"/>
      <c r="BDK1190" s="17"/>
      <c r="BDL1190" s="17"/>
      <c r="BDM1190" s="17"/>
      <c r="BDN1190" s="17"/>
      <c r="BDO1190" s="17"/>
      <c r="BDP1190" s="17"/>
      <c r="BDQ1190" s="17"/>
      <c r="BDR1190" s="17"/>
      <c r="BDS1190" s="17"/>
      <c r="BDT1190" s="17"/>
      <c r="BDU1190" s="17"/>
      <c r="BDV1190" s="17"/>
      <c r="BDW1190" s="17"/>
      <c r="BDX1190" s="17"/>
      <c r="BDY1190" s="17"/>
      <c r="BDZ1190" s="17"/>
      <c r="BEA1190" s="17"/>
      <c r="BEB1190" s="17"/>
      <c r="BEC1190" s="17"/>
      <c r="BED1190" s="17"/>
      <c r="BEE1190" s="17"/>
      <c r="BEF1190" s="17"/>
      <c r="BEG1190" s="17"/>
      <c r="BEH1190" s="17"/>
      <c r="BEI1190" s="17"/>
      <c r="BEJ1190" s="17"/>
      <c r="BEK1190" s="17"/>
      <c r="BEL1190" s="17"/>
      <c r="BEM1190" s="17"/>
      <c r="BEN1190" s="17"/>
      <c r="BEO1190" s="17"/>
      <c r="BEP1190" s="17"/>
      <c r="BEQ1190" s="17"/>
      <c r="BER1190" s="17"/>
      <c r="BES1190" s="17"/>
      <c r="BET1190" s="17"/>
      <c r="BEU1190" s="17"/>
      <c r="BEV1190" s="17"/>
      <c r="BEW1190" s="17"/>
      <c r="BEX1190" s="17"/>
      <c r="BEY1190" s="17"/>
      <c r="BEZ1190" s="17"/>
      <c r="BFA1190" s="17"/>
      <c r="BFB1190" s="17"/>
      <c r="BFC1190" s="17"/>
      <c r="BFD1190" s="17"/>
      <c r="BFE1190" s="17"/>
      <c r="BFF1190" s="17"/>
      <c r="BFG1190" s="17"/>
      <c r="BFH1190" s="17"/>
      <c r="BFI1190" s="17"/>
      <c r="BFJ1190" s="17"/>
      <c r="BFK1190" s="17"/>
      <c r="BFL1190" s="17"/>
      <c r="BFM1190" s="17"/>
      <c r="BFN1190" s="17"/>
      <c r="BFO1190" s="17"/>
      <c r="BFP1190" s="17"/>
      <c r="BFQ1190" s="17"/>
      <c r="BFR1190" s="17"/>
      <c r="BFS1190" s="17"/>
      <c r="BFT1190" s="17"/>
      <c r="BFU1190" s="17"/>
      <c r="BFV1190" s="17"/>
      <c r="BFW1190" s="17"/>
      <c r="BFX1190" s="17"/>
      <c r="BFY1190" s="17"/>
      <c r="BFZ1190" s="17"/>
      <c r="BGA1190" s="17"/>
      <c r="BGB1190" s="17"/>
      <c r="BGC1190" s="17"/>
      <c r="BGD1190" s="17"/>
      <c r="BGE1190" s="17"/>
      <c r="BGF1190" s="17"/>
      <c r="BGG1190" s="17"/>
      <c r="BGH1190" s="17"/>
      <c r="BGI1190" s="17"/>
      <c r="BGJ1190" s="17"/>
      <c r="BGK1190" s="17"/>
      <c r="BGL1190" s="17"/>
      <c r="BGM1190" s="17"/>
      <c r="BGN1190" s="17"/>
      <c r="BGO1190" s="17"/>
      <c r="BGP1190" s="17"/>
      <c r="BGQ1190" s="17"/>
      <c r="BGR1190" s="17"/>
      <c r="BGS1190" s="17"/>
      <c r="BGT1190" s="17"/>
      <c r="BGU1190" s="17"/>
      <c r="BGV1190" s="17"/>
      <c r="BGW1190" s="17"/>
      <c r="BGX1190" s="17"/>
      <c r="BGY1190" s="17"/>
      <c r="BGZ1190" s="17"/>
      <c r="BHA1190" s="17"/>
      <c r="BHB1190" s="17"/>
      <c r="BHC1190" s="17"/>
      <c r="BHD1190" s="17"/>
      <c r="BHE1190" s="17"/>
      <c r="BHF1190" s="17"/>
      <c r="BHG1190" s="17"/>
      <c r="BHH1190" s="17"/>
      <c r="BHI1190" s="17"/>
      <c r="BHJ1190" s="17"/>
      <c r="BHK1190" s="17"/>
      <c r="BHL1190" s="17"/>
      <c r="BHM1190" s="17"/>
      <c r="BHN1190" s="17"/>
      <c r="BHO1190" s="17"/>
      <c r="BHP1190" s="17"/>
      <c r="BHQ1190" s="17"/>
      <c r="BHR1190" s="17"/>
      <c r="BHS1190" s="17"/>
      <c r="BHT1190" s="17"/>
      <c r="BHU1190" s="17"/>
      <c r="BHV1190" s="17"/>
      <c r="BHW1190" s="17"/>
      <c r="BHX1190" s="17"/>
      <c r="BHY1190" s="17"/>
      <c r="BHZ1190" s="17"/>
      <c r="BIA1190" s="17"/>
      <c r="BIB1190" s="17"/>
      <c r="BIC1190" s="17"/>
      <c r="BID1190" s="17"/>
      <c r="BIE1190" s="17"/>
      <c r="BIF1190" s="17"/>
      <c r="BIG1190" s="17"/>
      <c r="BIH1190" s="17"/>
      <c r="BII1190" s="17"/>
      <c r="BIJ1190" s="17"/>
      <c r="BIK1190" s="17"/>
      <c r="BIL1190" s="17"/>
      <c r="BIM1190" s="17"/>
      <c r="BIN1190" s="17"/>
      <c r="BIO1190" s="17"/>
      <c r="BIP1190" s="17"/>
      <c r="BIQ1190" s="17"/>
      <c r="BIR1190" s="17"/>
      <c r="BIS1190" s="17"/>
      <c r="BIT1190" s="17"/>
      <c r="BIU1190" s="17"/>
      <c r="BIV1190" s="17"/>
      <c r="BIW1190" s="17"/>
      <c r="BIX1190" s="17"/>
      <c r="BIY1190" s="17"/>
      <c r="BIZ1190" s="17"/>
      <c r="BJA1190" s="17"/>
      <c r="BJB1190" s="17"/>
      <c r="BJC1190" s="17"/>
      <c r="BJD1190" s="17"/>
      <c r="BJE1190" s="17"/>
      <c r="BJF1190" s="17"/>
      <c r="BJG1190" s="17"/>
      <c r="BJH1190" s="17"/>
      <c r="BJI1190" s="17"/>
      <c r="BJJ1190" s="17"/>
      <c r="BJK1190" s="17"/>
      <c r="BJL1190" s="17"/>
      <c r="BJM1190" s="17"/>
      <c r="BJN1190" s="17"/>
      <c r="BJO1190" s="17"/>
      <c r="BJP1190" s="17"/>
      <c r="BJQ1190" s="17"/>
      <c r="BJR1190" s="17"/>
      <c r="BJS1190" s="17"/>
      <c r="BJT1190" s="17"/>
      <c r="BJU1190" s="17"/>
      <c r="BJV1190" s="17"/>
      <c r="BJW1190" s="17"/>
      <c r="BJX1190" s="17"/>
      <c r="BJY1190" s="17"/>
      <c r="BJZ1190" s="17"/>
      <c r="BKA1190" s="17"/>
      <c r="BKB1190" s="17"/>
      <c r="BKC1190" s="17"/>
      <c r="BKD1190" s="17"/>
      <c r="BKE1190" s="17"/>
      <c r="BKF1190" s="17"/>
      <c r="BKG1190" s="17"/>
      <c r="BKH1190" s="17"/>
      <c r="BKI1190" s="17"/>
      <c r="BKJ1190" s="17"/>
      <c r="BKK1190" s="17"/>
      <c r="BKL1190" s="17"/>
      <c r="BKM1190" s="17"/>
      <c r="BKN1190" s="17"/>
      <c r="BKO1190" s="17"/>
      <c r="BKP1190" s="17"/>
      <c r="BKQ1190" s="17"/>
      <c r="BKR1190" s="17"/>
      <c r="BKS1190" s="17"/>
      <c r="BKT1190" s="17"/>
      <c r="BKU1190" s="17"/>
      <c r="BKV1190" s="17"/>
      <c r="BKW1190" s="17"/>
      <c r="BKX1190" s="17"/>
      <c r="BKY1190" s="17"/>
      <c r="BKZ1190" s="17"/>
      <c r="BLA1190" s="17"/>
      <c r="BLB1190" s="17"/>
      <c r="BLC1190" s="17"/>
      <c r="BLD1190" s="17"/>
      <c r="BLE1190" s="17"/>
      <c r="BLF1190" s="17"/>
      <c r="BLG1190" s="17"/>
      <c r="BLH1190" s="17"/>
      <c r="BLI1190" s="17"/>
      <c r="BLJ1190" s="17"/>
      <c r="BLK1190" s="17"/>
      <c r="BLL1190" s="17"/>
      <c r="BLM1190" s="17"/>
      <c r="BLN1190" s="17"/>
      <c r="BLO1190" s="17"/>
      <c r="BLP1190" s="17"/>
      <c r="BLQ1190" s="17"/>
      <c r="BLR1190" s="17"/>
      <c r="BLS1190" s="17"/>
      <c r="BLT1190" s="17"/>
      <c r="BLU1190" s="17"/>
      <c r="BLV1190" s="17"/>
      <c r="BLW1190" s="17"/>
      <c r="BLX1190" s="17"/>
      <c r="BLY1190" s="17"/>
      <c r="BLZ1190" s="17"/>
      <c r="BMA1190" s="17"/>
      <c r="BMB1190" s="17"/>
      <c r="BMC1190" s="17"/>
      <c r="BMD1190" s="17"/>
      <c r="BME1190" s="17"/>
      <c r="BMF1190" s="17"/>
      <c r="BMG1190" s="17"/>
      <c r="BMH1190" s="17"/>
      <c r="BMI1190" s="17"/>
      <c r="BMJ1190" s="17"/>
      <c r="BMK1190" s="17"/>
      <c r="BML1190" s="17"/>
      <c r="BMM1190" s="17"/>
      <c r="BMN1190" s="17"/>
      <c r="BMO1190" s="17"/>
      <c r="BMP1190" s="17"/>
      <c r="BMQ1190" s="17"/>
      <c r="BMR1190" s="17"/>
      <c r="BMS1190" s="17"/>
      <c r="BMT1190" s="17"/>
      <c r="BMU1190" s="17"/>
      <c r="BMV1190" s="17"/>
      <c r="BMW1190" s="17"/>
      <c r="BMX1190" s="17"/>
      <c r="BMY1190" s="17"/>
      <c r="BMZ1190" s="17"/>
      <c r="BNA1190" s="17"/>
      <c r="BNB1190" s="17"/>
      <c r="BNC1190" s="17"/>
      <c r="BND1190" s="17"/>
      <c r="BNE1190" s="17"/>
      <c r="BNF1190" s="17"/>
      <c r="BNG1190" s="17"/>
      <c r="BNH1190" s="17"/>
      <c r="BNI1190" s="17"/>
      <c r="BNJ1190" s="17"/>
      <c r="BNK1190" s="17"/>
      <c r="BNL1190" s="17"/>
      <c r="BNM1190" s="17"/>
      <c r="BNN1190" s="17"/>
      <c r="BNO1190" s="17"/>
      <c r="BNP1190" s="17"/>
      <c r="BNQ1190" s="17"/>
      <c r="BNR1190" s="17"/>
      <c r="BNS1190" s="17"/>
      <c r="BNT1190" s="17"/>
      <c r="BNU1190" s="17"/>
      <c r="BNV1190" s="17"/>
      <c r="BNW1190" s="17"/>
      <c r="BNX1190" s="17"/>
      <c r="BNY1190" s="17"/>
      <c r="BNZ1190" s="17"/>
      <c r="BOA1190" s="17"/>
      <c r="BOB1190" s="17"/>
      <c r="BOC1190" s="17"/>
      <c r="BOD1190" s="17"/>
      <c r="BOE1190" s="17"/>
      <c r="BOF1190" s="17"/>
      <c r="BOG1190" s="17"/>
      <c r="BOH1190" s="17"/>
      <c r="BOI1190" s="17"/>
      <c r="BOJ1190" s="17"/>
      <c r="BOK1190" s="17"/>
      <c r="BOL1190" s="17"/>
      <c r="BOM1190" s="17"/>
      <c r="BON1190" s="17"/>
      <c r="BOO1190" s="17"/>
      <c r="BOP1190" s="17"/>
      <c r="BOQ1190" s="17"/>
      <c r="BOR1190" s="17"/>
      <c r="BOS1190" s="17"/>
      <c r="BOT1190" s="17"/>
      <c r="BOU1190" s="17"/>
      <c r="BOV1190" s="17"/>
      <c r="BOW1190" s="17"/>
      <c r="BOX1190" s="17"/>
      <c r="BOY1190" s="17"/>
      <c r="BOZ1190" s="17"/>
      <c r="BPA1190" s="17"/>
      <c r="BPB1190" s="17"/>
      <c r="BPC1190" s="17"/>
      <c r="BPD1190" s="17"/>
      <c r="BPE1190" s="17"/>
      <c r="BPF1190" s="17"/>
      <c r="BPG1190" s="17"/>
      <c r="BPH1190" s="17"/>
      <c r="BPI1190" s="17"/>
      <c r="BPJ1190" s="17"/>
      <c r="BPK1190" s="17"/>
      <c r="BPL1190" s="17"/>
      <c r="BPM1190" s="17"/>
      <c r="BPN1190" s="17"/>
      <c r="BPO1190" s="17"/>
      <c r="BPP1190" s="17"/>
      <c r="BPQ1190" s="17"/>
      <c r="BPR1190" s="17"/>
      <c r="BPS1190" s="17"/>
      <c r="BPT1190" s="17"/>
      <c r="BPU1190" s="17"/>
      <c r="BPV1190" s="17"/>
      <c r="BPW1190" s="17"/>
      <c r="BPX1190" s="17"/>
      <c r="BPY1190" s="17"/>
      <c r="BPZ1190" s="17"/>
      <c r="BQA1190" s="17"/>
      <c r="BQB1190" s="17"/>
      <c r="BQC1190" s="17"/>
      <c r="BQD1190" s="17"/>
      <c r="BQE1190" s="17"/>
      <c r="BQF1190" s="17"/>
      <c r="BQG1190" s="17"/>
      <c r="BQH1190" s="17"/>
      <c r="BQI1190" s="17"/>
      <c r="BQJ1190" s="17"/>
      <c r="BQK1190" s="17"/>
      <c r="BQL1190" s="17"/>
      <c r="BQM1190" s="17"/>
      <c r="BQN1190" s="17"/>
      <c r="BQO1190" s="17"/>
      <c r="BQP1190" s="17"/>
      <c r="BQQ1190" s="17"/>
      <c r="BQR1190" s="17"/>
      <c r="BQS1190" s="17"/>
      <c r="BQT1190" s="17"/>
      <c r="BQU1190" s="17"/>
      <c r="BQV1190" s="17"/>
      <c r="BQW1190" s="17"/>
      <c r="BQX1190" s="17"/>
      <c r="BQY1190" s="17"/>
      <c r="BQZ1190" s="17"/>
      <c r="BRA1190" s="17"/>
      <c r="BRB1190" s="17"/>
      <c r="BRC1190" s="17"/>
      <c r="BRD1190" s="17"/>
      <c r="BRE1190" s="17"/>
      <c r="BRF1190" s="17"/>
      <c r="BRG1190" s="17"/>
      <c r="BRH1190" s="17"/>
      <c r="BRI1190" s="17"/>
      <c r="BRJ1190" s="17"/>
      <c r="BRK1190" s="17"/>
      <c r="BRL1190" s="17"/>
      <c r="BRM1190" s="17"/>
      <c r="BRN1190" s="17"/>
      <c r="BRO1190" s="17"/>
      <c r="BRP1190" s="17"/>
      <c r="BRQ1190" s="17"/>
      <c r="BRR1190" s="17"/>
      <c r="BRS1190" s="17"/>
      <c r="BRT1190" s="17"/>
      <c r="BRU1190" s="17"/>
      <c r="BRV1190" s="17"/>
      <c r="BRW1190" s="17"/>
      <c r="BRX1190" s="17"/>
      <c r="BRY1190" s="17"/>
      <c r="BRZ1190" s="17"/>
      <c r="BSA1190" s="17"/>
      <c r="BSB1190" s="17"/>
      <c r="BSC1190" s="17"/>
      <c r="BSD1190" s="17"/>
      <c r="BSE1190" s="17"/>
      <c r="BSF1190" s="17"/>
      <c r="BSG1190" s="17"/>
      <c r="BSH1190" s="17"/>
      <c r="BSI1190" s="17"/>
      <c r="BSJ1190" s="17"/>
      <c r="BSK1190" s="17"/>
      <c r="BSL1190" s="17"/>
      <c r="BSM1190" s="17"/>
      <c r="BSN1190" s="17"/>
      <c r="BSO1190" s="17"/>
      <c r="BSP1190" s="17"/>
      <c r="BSQ1190" s="17"/>
      <c r="BSR1190" s="17"/>
      <c r="BSS1190" s="17"/>
      <c r="BST1190" s="17"/>
      <c r="BSU1190" s="17"/>
      <c r="BSV1190" s="17"/>
      <c r="BSW1190" s="17"/>
      <c r="BSX1190" s="17"/>
      <c r="BSY1190" s="17"/>
      <c r="BSZ1190" s="17"/>
      <c r="BTA1190" s="17"/>
      <c r="BTB1190" s="17"/>
      <c r="BTC1190" s="17"/>
      <c r="BTD1190" s="17"/>
      <c r="BTE1190" s="17"/>
      <c r="BTF1190" s="17"/>
      <c r="BTG1190" s="17"/>
      <c r="BTH1190" s="17"/>
      <c r="BTI1190" s="17"/>
      <c r="BTJ1190" s="17"/>
      <c r="BTK1190" s="17"/>
      <c r="BTL1190" s="17"/>
      <c r="BTM1190" s="17"/>
      <c r="BTN1190" s="17"/>
      <c r="BTO1190" s="17"/>
      <c r="BTP1190" s="17"/>
      <c r="BTQ1190" s="17"/>
      <c r="BTR1190" s="17"/>
      <c r="BTS1190" s="17"/>
      <c r="BTT1190" s="17"/>
      <c r="BTU1190" s="17"/>
      <c r="BTV1190" s="17"/>
      <c r="BTW1190" s="17"/>
      <c r="BTX1190" s="17"/>
      <c r="BTY1190" s="17"/>
      <c r="BTZ1190" s="17"/>
      <c r="BUA1190" s="17"/>
      <c r="BUB1190" s="17"/>
      <c r="BUC1190" s="17"/>
      <c r="BUD1190" s="17"/>
      <c r="BUE1190" s="17"/>
      <c r="BUF1190" s="17"/>
      <c r="BUG1190" s="17"/>
      <c r="BUH1190" s="17"/>
      <c r="BUI1190" s="17"/>
      <c r="BUJ1190" s="17"/>
      <c r="BUK1190" s="17"/>
      <c r="BUL1190" s="17"/>
      <c r="BUM1190" s="17"/>
      <c r="BUN1190" s="17"/>
      <c r="BUO1190" s="17"/>
      <c r="BUP1190" s="17"/>
      <c r="BUQ1190" s="17"/>
      <c r="BUR1190" s="17"/>
      <c r="BUS1190" s="17"/>
      <c r="BUT1190" s="17"/>
      <c r="BUU1190" s="17"/>
      <c r="BUV1190" s="17"/>
      <c r="BUW1190" s="17"/>
      <c r="BUX1190" s="17"/>
      <c r="BUY1190" s="17"/>
      <c r="BUZ1190" s="17"/>
      <c r="BVA1190" s="17"/>
      <c r="BVB1190" s="17"/>
      <c r="BVC1190" s="17"/>
      <c r="BVD1190" s="17"/>
      <c r="BVE1190" s="17"/>
      <c r="BVF1190" s="17"/>
      <c r="BVG1190" s="17"/>
      <c r="BVH1190" s="17"/>
      <c r="BVI1190" s="17"/>
      <c r="BVJ1190" s="17"/>
      <c r="BVK1190" s="17"/>
      <c r="BVL1190" s="17"/>
      <c r="BVM1190" s="17"/>
      <c r="BVN1190" s="17"/>
      <c r="BVO1190" s="17"/>
      <c r="BVP1190" s="17"/>
      <c r="BVQ1190" s="17"/>
      <c r="BVR1190" s="17"/>
      <c r="BVS1190" s="17"/>
      <c r="BVT1190" s="17"/>
      <c r="BVU1190" s="17"/>
      <c r="BVV1190" s="17"/>
      <c r="BVW1190" s="17"/>
      <c r="BVX1190" s="17"/>
      <c r="BVY1190" s="17"/>
      <c r="BVZ1190" s="17"/>
      <c r="BWA1190" s="17"/>
      <c r="BWB1190" s="17"/>
      <c r="BWC1190" s="17"/>
      <c r="BWD1190" s="17"/>
      <c r="BWE1190" s="17"/>
      <c r="BWF1190" s="17"/>
      <c r="BWG1190" s="17"/>
      <c r="BWH1190" s="17"/>
      <c r="BWI1190" s="17"/>
      <c r="BWJ1190" s="17"/>
      <c r="BWK1190" s="17"/>
      <c r="BWL1190" s="17"/>
      <c r="BWM1190" s="17"/>
      <c r="BWN1190" s="17"/>
      <c r="BWO1190" s="17"/>
      <c r="BWP1190" s="17"/>
      <c r="BWQ1190" s="17"/>
      <c r="BWR1190" s="17"/>
      <c r="BWS1190" s="17"/>
      <c r="BWT1190" s="17"/>
      <c r="BWU1190" s="17"/>
      <c r="BWV1190" s="17"/>
      <c r="BWW1190" s="17"/>
      <c r="BWX1190" s="17"/>
      <c r="BWY1190" s="17"/>
      <c r="BWZ1190" s="17"/>
      <c r="BXA1190" s="17"/>
      <c r="BXB1190" s="17"/>
      <c r="BXC1190" s="17"/>
      <c r="BXD1190" s="17"/>
      <c r="BXE1190" s="17"/>
      <c r="BXF1190" s="17"/>
      <c r="BXG1190" s="17"/>
      <c r="BXH1190" s="17"/>
      <c r="BXI1190" s="17"/>
      <c r="BXJ1190" s="17"/>
      <c r="BXK1190" s="17"/>
      <c r="BXL1190" s="17"/>
      <c r="BXM1190" s="17"/>
      <c r="BXN1190" s="17"/>
      <c r="BXO1190" s="17"/>
      <c r="BXP1190" s="17"/>
      <c r="BXQ1190" s="17"/>
      <c r="BXR1190" s="17"/>
      <c r="BXS1190" s="17"/>
      <c r="BXT1190" s="17"/>
      <c r="BXU1190" s="17"/>
      <c r="BXV1190" s="17"/>
      <c r="BXW1190" s="17"/>
      <c r="BXX1190" s="17"/>
      <c r="BXY1190" s="17"/>
      <c r="BXZ1190" s="17"/>
      <c r="BYA1190" s="17"/>
      <c r="BYB1190" s="17"/>
      <c r="BYC1190" s="17"/>
      <c r="BYD1190" s="17"/>
      <c r="BYE1190" s="17"/>
      <c r="BYF1190" s="17"/>
      <c r="BYG1190" s="17"/>
      <c r="BYH1190" s="17"/>
      <c r="BYI1190" s="17"/>
      <c r="BYJ1190" s="17"/>
      <c r="BYK1190" s="17"/>
      <c r="BYL1190" s="17"/>
      <c r="BYM1190" s="17"/>
      <c r="BYN1190" s="17"/>
      <c r="BYO1190" s="17"/>
      <c r="BYP1190" s="17"/>
      <c r="BYQ1190" s="17"/>
      <c r="BYR1190" s="17"/>
      <c r="BYS1190" s="17"/>
      <c r="BYT1190" s="17"/>
      <c r="BYU1190" s="17"/>
      <c r="BYV1190" s="17"/>
      <c r="BYW1190" s="17"/>
      <c r="BYX1190" s="17"/>
      <c r="BYY1190" s="17"/>
      <c r="BYZ1190" s="17"/>
      <c r="BZA1190" s="17"/>
      <c r="BZB1190" s="17"/>
      <c r="BZC1190" s="17"/>
      <c r="BZD1190" s="17"/>
      <c r="BZE1190" s="17"/>
      <c r="BZF1190" s="17"/>
      <c r="BZG1190" s="17"/>
      <c r="BZH1190" s="17"/>
      <c r="BZI1190" s="17"/>
      <c r="BZJ1190" s="17"/>
      <c r="BZK1190" s="17"/>
      <c r="BZL1190" s="17"/>
      <c r="BZM1190" s="17"/>
      <c r="BZN1190" s="17"/>
      <c r="BZO1190" s="17"/>
      <c r="BZP1190" s="17"/>
      <c r="BZQ1190" s="17"/>
      <c r="BZR1190" s="17"/>
      <c r="BZS1190" s="17"/>
      <c r="BZT1190" s="17"/>
      <c r="BZU1190" s="17"/>
      <c r="BZV1190" s="17"/>
      <c r="BZW1190" s="17"/>
      <c r="BZX1190" s="17"/>
      <c r="BZY1190" s="17"/>
      <c r="BZZ1190" s="17"/>
      <c r="CAA1190" s="17"/>
      <c r="CAB1190" s="17"/>
      <c r="CAC1190" s="17"/>
      <c r="CAD1190" s="17"/>
      <c r="CAE1190" s="17"/>
      <c r="CAF1190" s="17"/>
      <c r="CAG1190" s="17"/>
      <c r="CAH1190" s="17"/>
      <c r="CAI1190" s="17"/>
      <c r="CAJ1190" s="17"/>
      <c r="CAK1190" s="17"/>
      <c r="CAL1190" s="17"/>
      <c r="CAM1190" s="17"/>
      <c r="CAN1190" s="17"/>
      <c r="CAO1190" s="17"/>
      <c r="CAP1190" s="17"/>
      <c r="CAQ1190" s="17"/>
      <c r="CAR1190" s="17"/>
      <c r="CAS1190" s="17"/>
      <c r="CAT1190" s="17"/>
      <c r="CAU1190" s="17"/>
      <c r="CAV1190" s="17"/>
      <c r="CAW1190" s="17"/>
      <c r="CAX1190" s="17"/>
      <c r="CAY1190" s="17"/>
      <c r="CAZ1190" s="17"/>
      <c r="CBA1190" s="17"/>
      <c r="CBB1190" s="17"/>
      <c r="CBC1190" s="17"/>
      <c r="CBD1190" s="17"/>
      <c r="CBE1190" s="17"/>
      <c r="CBF1190" s="17"/>
      <c r="CBG1190" s="17"/>
      <c r="CBH1190" s="17"/>
      <c r="CBI1190" s="17"/>
      <c r="CBJ1190" s="17"/>
      <c r="CBK1190" s="17"/>
      <c r="CBL1190" s="17"/>
      <c r="CBM1190" s="17"/>
      <c r="CBN1190" s="17"/>
      <c r="CBO1190" s="17"/>
      <c r="CBP1190" s="17"/>
      <c r="CBQ1190" s="17"/>
      <c r="CBR1190" s="17"/>
      <c r="CBS1190" s="17"/>
      <c r="CBT1190" s="17"/>
      <c r="CBU1190" s="17"/>
      <c r="CBV1190" s="17"/>
      <c r="CBW1190" s="17"/>
      <c r="CBX1190" s="17"/>
      <c r="CBY1190" s="17"/>
      <c r="CBZ1190" s="17"/>
      <c r="CCA1190" s="17"/>
      <c r="CCB1190" s="17"/>
      <c r="CCC1190" s="17"/>
      <c r="CCD1190" s="17"/>
      <c r="CCE1190" s="17"/>
      <c r="CCF1190" s="17"/>
      <c r="CCG1190" s="17"/>
      <c r="CCH1190" s="17"/>
      <c r="CCI1190" s="17"/>
      <c r="CCJ1190" s="17"/>
      <c r="CCK1190" s="17"/>
      <c r="CCL1190" s="17"/>
      <c r="CCM1190" s="17"/>
      <c r="CCN1190" s="17"/>
      <c r="CCO1190" s="17"/>
      <c r="CCP1190" s="17"/>
      <c r="CCQ1190" s="17"/>
      <c r="CCR1190" s="17"/>
      <c r="CCS1190" s="17"/>
      <c r="CCT1190" s="17"/>
      <c r="CCU1190" s="17"/>
      <c r="CCV1190" s="17"/>
      <c r="CCW1190" s="17"/>
      <c r="CCX1190" s="17"/>
      <c r="CCY1190" s="17"/>
      <c r="CCZ1190" s="17"/>
      <c r="CDA1190" s="17"/>
      <c r="CDB1190" s="17"/>
      <c r="CDC1190" s="17"/>
      <c r="CDD1190" s="17"/>
      <c r="CDE1190" s="17"/>
      <c r="CDF1190" s="17"/>
      <c r="CDG1190" s="17"/>
      <c r="CDH1190" s="17"/>
      <c r="CDI1190" s="17"/>
      <c r="CDJ1190" s="17"/>
      <c r="CDK1190" s="17"/>
      <c r="CDL1190" s="17"/>
      <c r="CDM1190" s="17"/>
      <c r="CDN1190" s="17"/>
      <c r="CDO1190" s="17"/>
      <c r="CDP1190" s="17"/>
      <c r="CDQ1190" s="17"/>
      <c r="CDR1190" s="17"/>
      <c r="CDS1190" s="17"/>
      <c r="CDT1190" s="17"/>
      <c r="CDU1190" s="17"/>
      <c r="CDV1190" s="17"/>
      <c r="CDW1190" s="17"/>
      <c r="CDX1190" s="17"/>
      <c r="CDY1190" s="17"/>
      <c r="CDZ1190" s="17"/>
      <c r="CEA1190" s="17"/>
      <c r="CEB1190" s="17"/>
      <c r="CEC1190" s="17"/>
      <c r="CED1190" s="17"/>
      <c r="CEE1190" s="17"/>
      <c r="CEF1190" s="17"/>
      <c r="CEG1190" s="17"/>
      <c r="CEH1190" s="17"/>
      <c r="CEI1190" s="17"/>
      <c r="CEJ1190" s="17"/>
      <c r="CEK1190" s="17"/>
      <c r="CEL1190" s="17"/>
      <c r="CEM1190" s="17"/>
      <c r="CEN1190" s="17"/>
      <c r="CEO1190" s="17"/>
      <c r="CEP1190" s="17"/>
      <c r="CEQ1190" s="17"/>
      <c r="CER1190" s="17"/>
      <c r="CES1190" s="17"/>
      <c r="CET1190" s="17"/>
      <c r="CEU1190" s="17"/>
      <c r="CEV1190" s="17"/>
      <c r="CEW1190" s="17"/>
      <c r="CEX1190" s="17"/>
      <c r="CEY1190" s="17"/>
      <c r="CEZ1190" s="17"/>
      <c r="CFA1190" s="17"/>
      <c r="CFB1190" s="17"/>
      <c r="CFC1190" s="17"/>
      <c r="CFD1190" s="17"/>
      <c r="CFE1190" s="17"/>
      <c r="CFF1190" s="17"/>
      <c r="CFG1190" s="17"/>
      <c r="CFH1190" s="17"/>
      <c r="CFI1190" s="17"/>
      <c r="CFJ1190" s="17"/>
      <c r="CFK1190" s="17"/>
      <c r="CFL1190" s="17"/>
      <c r="CFM1190" s="17"/>
      <c r="CFN1190" s="17"/>
      <c r="CFO1190" s="17"/>
      <c r="CFP1190" s="17"/>
      <c r="CFQ1190" s="17"/>
      <c r="CFR1190" s="17"/>
      <c r="CFS1190" s="17"/>
      <c r="CFT1190" s="17"/>
      <c r="CFU1190" s="17"/>
      <c r="CFV1190" s="17"/>
      <c r="CFW1190" s="17"/>
      <c r="CFX1190" s="17"/>
      <c r="CFY1190" s="17"/>
      <c r="CFZ1190" s="17"/>
      <c r="CGA1190" s="17"/>
      <c r="CGB1190" s="17"/>
      <c r="CGC1190" s="17"/>
      <c r="CGD1190" s="17"/>
      <c r="CGE1190" s="17"/>
      <c r="CGF1190" s="17"/>
      <c r="CGG1190" s="17"/>
      <c r="CGH1190" s="17"/>
      <c r="CGI1190" s="17"/>
      <c r="CGJ1190" s="17"/>
      <c r="CGK1190" s="17"/>
      <c r="CGL1190" s="17"/>
      <c r="CGM1190" s="17"/>
      <c r="CGN1190" s="17"/>
      <c r="CGO1190" s="17"/>
      <c r="CGP1190" s="17"/>
      <c r="CGQ1190" s="17"/>
      <c r="CGR1190" s="17"/>
      <c r="CGS1190" s="17"/>
      <c r="CGT1190" s="17"/>
      <c r="CGU1190" s="17"/>
      <c r="CGV1190" s="17"/>
      <c r="CGW1190" s="17"/>
      <c r="CGX1190" s="17"/>
      <c r="CGY1190" s="17"/>
      <c r="CGZ1190" s="17"/>
      <c r="CHA1190" s="17"/>
      <c r="CHB1190" s="17"/>
      <c r="CHC1190" s="17"/>
      <c r="CHD1190" s="17"/>
      <c r="CHE1190" s="17"/>
      <c r="CHF1190" s="17"/>
      <c r="CHG1190" s="17"/>
      <c r="CHH1190" s="17"/>
      <c r="CHI1190" s="17"/>
      <c r="CHJ1190" s="17"/>
      <c r="CHK1190" s="17"/>
      <c r="CHL1190" s="17"/>
      <c r="CHM1190" s="17"/>
      <c r="CHN1190" s="17"/>
      <c r="CHO1190" s="17"/>
      <c r="CHP1190" s="17"/>
      <c r="CHQ1190" s="17"/>
      <c r="CHR1190" s="17"/>
      <c r="CHS1190" s="17"/>
      <c r="CHT1190" s="17"/>
      <c r="CHU1190" s="17"/>
      <c r="CHV1190" s="17"/>
      <c r="CHW1190" s="17"/>
      <c r="CHX1190" s="17"/>
      <c r="CHY1190" s="17"/>
      <c r="CHZ1190" s="17"/>
      <c r="CIA1190" s="17"/>
      <c r="CIB1190" s="17"/>
      <c r="CIC1190" s="17"/>
      <c r="CID1190" s="17"/>
      <c r="CIE1190" s="17"/>
      <c r="CIF1190" s="17"/>
      <c r="CIG1190" s="17"/>
      <c r="CIH1190" s="17"/>
      <c r="CII1190" s="17"/>
      <c r="CIJ1190" s="17"/>
      <c r="CIK1190" s="17"/>
      <c r="CIL1190" s="17"/>
      <c r="CIM1190" s="17"/>
      <c r="CIN1190" s="17"/>
      <c r="CIO1190" s="17"/>
      <c r="CIP1190" s="17"/>
      <c r="CIQ1190" s="17"/>
      <c r="CIR1190" s="17"/>
      <c r="CIS1190" s="17"/>
      <c r="CIT1190" s="17"/>
      <c r="CIU1190" s="17"/>
      <c r="CIV1190" s="17"/>
      <c r="CIW1190" s="17"/>
      <c r="CIX1190" s="17"/>
      <c r="CIY1190" s="17"/>
      <c r="CIZ1190" s="17"/>
      <c r="CJA1190" s="17"/>
      <c r="CJB1190" s="17"/>
      <c r="CJC1190" s="17"/>
      <c r="CJD1190" s="17"/>
      <c r="CJE1190" s="17"/>
      <c r="CJF1190" s="17"/>
      <c r="CJG1190" s="17"/>
      <c r="CJH1190" s="17"/>
      <c r="CJI1190" s="17"/>
      <c r="CJJ1190" s="17"/>
      <c r="CJK1190" s="17"/>
      <c r="CJL1190" s="17"/>
      <c r="CJM1190" s="17"/>
      <c r="CJN1190" s="17"/>
      <c r="CJO1190" s="17"/>
      <c r="CJP1190" s="17"/>
      <c r="CJQ1190" s="17"/>
      <c r="CJR1190" s="17"/>
      <c r="CJS1190" s="17"/>
      <c r="CJT1190" s="17"/>
      <c r="CJU1190" s="17"/>
      <c r="CJV1190" s="17"/>
      <c r="CJW1190" s="17"/>
      <c r="CJX1190" s="17"/>
      <c r="CJY1190" s="17"/>
      <c r="CJZ1190" s="17"/>
      <c r="CKA1190" s="17"/>
      <c r="CKB1190" s="17"/>
      <c r="CKC1190" s="17"/>
      <c r="CKD1190" s="17"/>
      <c r="CKE1190" s="17"/>
      <c r="CKF1190" s="17"/>
      <c r="CKG1190" s="17"/>
      <c r="CKH1190" s="17"/>
      <c r="CKI1190" s="17"/>
      <c r="CKJ1190" s="17"/>
      <c r="CKK1190" s="17"/>
      <c r="CKL1190" s="17"/>
      <c r="CKM1190" s="17"/>
      <c r="CKN1190" s="17"/>
      <c r="CKO1190" s="17"/>
      <c r="CKP1190" s="17"/>
      <c r="CKQ1190" s="17"/>
      <c r="CKR1190" s="17"/>
      <c r="CKS1190" s="17"/>
      <c r="CKT1190" s="17"/>
      <c r="CKU1190" s="17"/>
      <c r="CKV1190" s="17"/>
      <c r="CKW1190" s="17"/>
      <c r="CKX1190" s="17"/>
      <c r="CKY1190" s="17"/>
      <c r="CKZ1190" s="17"/>
      <c r="CLA1190" s="17"/>
      <c r="CLB1190" s="17"/>
      <c r="CLC1190" s="17"/>
      <c r="CLD1190" s="17"/>
      <c r="CLE1190" s="17"/>
      <c r="CLF1190" s="17"/>
      <c r="CLG1190" s="17"/>
      <c r="CLH1190" s="17"/>
      <c r="CLI1190" s="17"/>
      <c r="CLJ1190" s="17"/>
      <c r="CLK1190" s="17"/>
      <c r="CLL1190" s="17"/>
      <c r="CLM1190" s="17"/>
      <c r="CLN1190" s="17"/>
      <c r="CLO1190" s="17"/>
      <c r="CLP1190" s="17"/>
      <c r="CLQ1190" s="17"/>
      <c r="CLR1190" s="17"/>
      <c r="CLS1190" s="17"/>
      <c r="CLT1190" s="17"/>
      <c r="CLU1190" s="17"/>
      <c r="CLV1190" s="17"/>
      <c r="CLW1190" s="17"/>
      <c r="CLX1190" s="17"/>
      <c r="CLY1190" s="17"/>
      <c r="CLZ1190" s="17"/>
      <c r="CMA1190" s="17"/>
      <c r="CMB1190" s="17"/>
      <c r="CMC1190" s="17"/>
      <c r="CMD1190" s="17"/>
      <c r="CME1190" s="17"/>
      <c r="CMF1190" s="17"/>
      <c r="CMG1190" s="17"/>
      <c r="CMH1190" s="17"/>
      <c r="CMI1190" s="17"/>
      <c r="CMJ1190" s="17"/>
      <c r="CMK1190" s="17"/>
      <c r="CML1190" s="17"/>
      <c r="CMM1190" s="17"/>
      <c r="CMN1190" s="17"/>
      <c r="CMO1190" s="17"/>
      <c r="CMP1190" s="17"/>
      <c r="CMQ1190" s="17"/>
      <c r="CMR1190" s="17"/>
      <c r="CMS1190" s="17"/>
      <c r="CMT1190" s="17"/>
      <c r="CMU1190" s="17"/>
      <c r="CMV1190" s="17"/>
      <c r="CMW1190" s="17"/>
      <c r="CMX1190" s="17"/>
      <c r="CMY1190" s="17"/>
      <c r="CMZ1190" s="17"/>
      <c r="CNA1190" s="17"/>
      <c r="CNB1190" s="17"/>
      <c r="CNC1190" s="17"/>
      <c r="CND1190" s="17"/>
      <c r="CNE1190" s="17"/>
      <c r="CNF1190" s="17"/>
      <c r="CNG1190" s="17"/>
      <c r="CNH1190" s="17"/>
      <c r="CNI1190" s="17"/>
      <c r="CNJ1190" s="17"/>
      <c r="CNK1190" s="17"/>
      <c r="CNL1190" s="17"/>
      <c r="CNM1190" s="17"/>
      <c r="CNN1190" s="17"/>
      <c r="CNO1190" s="17"/>
      <c r="CNP1190" s="17"/>
      <c r="CNQ1190" s="17"/>
      <c r="CNR1190" s="17"/>
      <c r="CNS1190" s="17"/>
      <c r="CNT1190" s="17"/>
      <c r="CNU1190" s="17"/>
      <c r="CNV1190" s="17"/>
      <c r="CNW1190" s="17"/>
      <c r="CNX1190" s="17"/>
      <c r="CNY1190" s="17"/>
      <c r="CNZ1190" s="17"/>
      <c r="COA1190" s="17"/>
      <c r="COB1190" s="17"/>
      <c r="COC1190" s="17"/>
      <c r="COD1190" s="17"/>
      <c r="COE1190" s="17"/>
      <c r="COF1190" s="17"/>
      <c r="COG1190" s="17"/>
      <c r="COH1190" s="17"/>
      <c r="COI1190" s="17"/>
      <c r="COJ1190" s="17"/>
      <c r="COK1190" s="17"/>
      <c r="COL1190" s="17"/>
      <c r="COM1190" s="17"/>
      <c r="CON1190" s="17"/>
      <c r="COO1190" s="17"/>
      <c r="COP1190" s="17"/>
      <c r="COQ1190" s="17"/>
      <c r="COR1190" s="17"/>
      <c r="COS1190" s="17"/>
      <c r="COT1190" s="17"/>
      <c r="COU1190" s="17"/>
      <c r="COV1190" s="17"/>
      <c r="COW1190" s="17"/>
      <c r="COX1190" s="17"/>
      <c r="COY1190" s="17"/>
      <c r="COZ1190" s="17"/>
      <c r="CPA1190" s="17"/>
      <c r="CPB1190" s="17"/>
      <c r="CPC1190" s="17"/>
      <c r="CPD1190" s="17"/>
      <c r="CPE1190" s="17"/>
      <c r="CPF1190" s="17"/>
      <c r="CPG1190" s="17"/>
      <c r="CPH1190" s="17"/>
      <c r="CPI1190" s="17"/>
      <c r="CPJ1190" s="17"/>
      <c r="CPK1190" s="17"/>
      <c r="CPL1190" s="17"/>
      <c r="CPM1190" s="17"/>
      <c r="CPN1190" s="17"/>
      <c r="CPO1190" s="17"/>
      <c r="CPP1190" s="17"/>
      <c r="CPQ1190" s="17"/>
      <c r="CPR1190" s="17"/>
      <c r="CPS1190" s="17"/>
      <c r="CPT1190" s="17"/>
      <c r="CPU1190" s="17"/>
      <c r="CPV1190" s="17"/>
      <c r="CPW1190" s="17"/>
      <c r="CPX1190" s="17"/>
      <c r="CPY1190" s="17"/>
      <c r="CPZ1190" s="17"/>
      <c r="CQA1190" s="17"/>
      <c r="CQB1190" s="17"/>
      <c r="CQC1190" s="17"/>
      <c r="CQD1190" s="17"/>
      <c r="CQE1190" s="17"/>
      <c r="CQF1190" s="17"/>
      <c r="CQG1190" s="17"/>
      <c r="CQH1190" s="17"/>
      <c r="CQI1190" s="17"/>
      <c r="CQJ1190" s="17"/>
      <c r="CQK1190" s="17"/>
      <c r="CQL1190" s="17"/>
      <c r="CQM1190" s="17"/>
      <c r="CQN1190" s="17"/>
      <c r="CQO1190" s="17"/>
      <c r="CQP1190" s="17"/>
      <c r="CQQ1190" s="17"/>
      <c r="CQR1190" s="17"/>
      <c r="CQS1190" s="17"/>
      <c r="CQT1190" s="17"/>
      <c r="CQU1190" s="17"/>
      <c r="CQV1190" s="17"/>
      <c r="CQW1190" s="17"/>
      <c r="CQX1190" s="17"/>
      <c r="CQY1190" s="17"/>
      <c r="CQZ1190" s="17"/>
      <c r="CRA1190" s="17"/>
      <c r="CRB1190" s="17"/>
      <c r="CRC1190" s="17"/>
      <c r="CRD1190" s="17"/>
      <c r="CRE1190" s="17"/>
      <c r="CRF1190" s="17"/>
      <c r="CRG1190" s="17"/>
      <c r="CRH1190" s="17"/>
      <c r="CRI1190" s="17"/>
      <c r="CRJ1190" s="17"/>
      <c r="CRK1190" s="17"/>
      <c r="CRL1190" s="17"/>
      <c r="CRM1190" s="17"/>
      <c r="CRN1190" s="17"/>
      <c r="CRO1190" s="17"/>
      <c r="CRP1190" s="17"/>
      <c r="CRQ1190" s="17"/>
      <c r="CRR1190" s="17"/>
      <c r="CRS1190" s="17"/>
      <c r="CRT1190" s="17"/>
      <c r="CRU1190" s="17"/>
      <c r="CRV1190" s="17"/>
      <c r="CRW1190" s="17"/>
      <c r="CRX1190" s="17"/>
      <c r="CRY1190" s="17"/>
      <c r="CRZ1190" s="17"/>
      <c r="CSA1190" s="17"/>
      <c r="CSB1190" s="17"/>
      <c r="CSC1190" s="17"/>
      <c r="CSD1190" s="17"/>
      <c r="CSE1190" s="17"/>
      <c r="CSF1190" s="17"/>
      <c r="CSG1190" s="17"/>
      <c r="CSH1190" s="17"/>
      <c r="CSI1190" s="17"/>
      <c r="CSJ1190" s="17"/>
      <c r="CSK1190" s="17"/>
      <c r="CSL1190" s="17"/>
      <c r="CSM1190" s="17"/>
      <c r="CSN1190" s="17"/>
      <c r="CSO1190" s="17"/>
      <c r="CSP1190" s="17"/>
      <c r="CSQ1190" s="17"/>
      <c r="CSR1190" s="17"/>
      <c r="CSS1190" s="17"/>
      <c r="CST1190" s="17"/>
      <c r="CSU1190" s="17"/>
      <c r="CSV1190" s="17"/>
      <c r="CSW1190" s="17"/>
      <c r="CSX1190" s="17"/>
      <c r="CSY1190" s="17"/>
      <c r="CSZ1190" s="17"/>
      <c r="CTA1190" s="17"/>
      <c r="CTB1190" s="17"/>
      <c r="CTC1190" s="17"/>
      <c r="CTD1190" s="17"/>
      <c r="CTE1190" s="17"/>
      <c r="CTF1190" s="17"/>
      <c r="CTG1190" s="17"/>
      <c r="CTH1190" s="17"/>
      <c r="CTI1190" s="17"/>
      <c r="CTJ1190" s="17"/>
      <c r="CTK1190" s="17"/>
      <c r="CTL1190" s="17"/>
      <c r="CTM1190" s="17"/>
      <c r="CTN1190" s="17"/>
      <c r="CTO1190" s="17"/>
      <c r="CTP1190" s="17"/>
      <c r="CTQ1190" s="17"/>
      <c r="CTR1190" s="17"/>
      <c r="CTS1190" s="17"/>
      <c r="CTT1190" s="17"/>
      <c r="CTU1190" s="17"/>
      <c r="CTV1190" s="17"/>
      <c r="CTW1190" s="17"/>
      <c r="CTX1190" s="17"/>
      <c r="CTY1190" s="17"/>
      <c r="CTZ1190" s="17"/>
      <c r="CUA1190" s="17"/>
      <c r="CUB1190" s="17"/>
      <c r="CUC1190" s="17"/>
      <c r="CUD1190" s="17"/>
      <c r="CUE1190" s="17"/>
      <c r="CUF1190" s="17"/>
      <c r="CUG1190" s="17"/>
      <c r="CUH1190" s="17"/>
      <c r="CUI1190" s="17"/>
      <c r="CUJ1190" s="17"/>
      <c r="CUK1190" s="17"/>
      <c r="CUL1190" s="17"/>
      <c r="CUM1190" s="17"/>
      <c r="CUN1190" s="17"/>
      <c r="CUO1190" s="17"/>
      <c r="CUP1190" s="17"/>
      <c r="CUQ1190" s="17"/>
      <c r="CUR1190" s="17"/>
      <c r="CUS1190" s="17"/>
      <c r="CUT1190" s="17"/>
      <c r="CUU1190" s="17"/>
      <c r="CUV1190" s="17"/>
      <c r="CUW1190" s="17"/>
      <c r="CUX1190" s="17"/>
      <c r="CUY1190" s="17"/>
      <c r="CUZ1190" s="17"/>
      <c r="CVA1190" s="17"/>
      <c r="CVB1190" s="17"/>
      <c r="CVC1190" s="17"/>
      <c r="CVD1190" s="17"/>
      <c r="CVE1190" s="17"/>
      <c r="CVF1190" s="17"/>
      <c r="CVG1190" s="17"/>
      <c r="CVH1190" s="17"/>
      <c r="CVI1190" s="17"/>
      <c r="CVJ1190" s="17"/>
      <c r="CVK1190" s="17"/>
      <c r="CVL1190" s="17"/>
      <c r="CVM1190" s="17"/>
      <c r="CVN1190" s="17"/>
      <c r="CVO1190" s="17"/>
      <c r="CVP1190" s="17"/>
      <c r="CVQ1190" s="17"/>
      <c r="CVR1190" s="17"/>
      <c r="CVS1190" s="17"/>
      <c r="CVT1190" s="17"/>
      <c r="CVU1190" s="17"/>
      <c r="CVV1190" s="17"/>
      <c r="CVW1190" s="17"/>
      <c r="CVX1190" s="17"/>
      <c r="CVY1190" s="17"/>
      <c r="CVZ1190" s="17"/>
      <c r="CWA1190" s="17"/>
      <c r="CWB1190" s="17"/>
      <c r="CWC1190" s="17"/>
      <c r="CWD1190" s="17"/>
      <c r="CWE1190" s="17"/>
      <c r="CWF1190" s="17"/>
      <c r="CWG1190" s="17"/>
      <c r="CWH1190" s="17"/>
      <c r="CWI1190" s="17"/>
      <c r="CWJ1190" s="17"/>
      <c r="CWK1190" s="17"/>
      <c r="CWL1190" s="17"/>
      <c r="CWM1190" s="17"/>
      <c r="CWN1190" s="17"/>
      <c r="CWO1190" s="17"/>
      <c r="CWP1190" s="17"/>
      <c r="CWQ1190" s="17"/>
      <c r="CWR1190" s="17"/>
      <c r="CWS1190" s="17"/>
      <c r="CWT1190" s="17"/>
      <c r="CWU1190" s="17"/>
      <c r="CWV1190" s="17"/>
      <c r="CWW1190" s="17"/>
      <c r="CWX1190" s="17"/>
      <c r="CWY1190" s="17"/>
      <c r="CWZ1190" s="17"/>
      <c r="CXA1190" s="17"/>
      <c r="CXB1190" s="17"/>
      <c r="CXC1190" s="17"/>
      <c r="CXD1190" s="17"/>
      <c r="CXE1190" s="17"/>
      <c r="CXF1190" s="17"/>
      <c r="CXG1190" s="17"/>
      <c r="CXH1190" s="17"/>
      <c r="CXI1190" s="17"/>
      <c r="CXJ1190" s="17"/>
      <c r="CXK1190" s="17"/>
      <c r="CXL1190" s="17"/>
      <c r="CXM1190" s="17"/>
      <c r="CXN1190" s="17"/>
      <c r="CXO1190" s="17"/>
      <c r="CXP1190" s="17"/>
      <c r="CXQ1190" s="17"/>
      <c r="CXR1190" s="17"/>
      <c r="CXS1190" s="17"/>
      <c r="CXT1190" s="17"/>
      <c r="CXU1190" s="17"/>
      <c r="CXV1190" s="17"/>
      <c r="CXW1190" s="17"/>
      <c r="CXX1190" s="17"/>
      <c r="CXY1190" s="17"/>
      <c r="CXZ1190" s="17"/>
      <c r="CYA1190" s="17"/>
      <c r="CYB1190" s="17"/>
      <c r="CYC1190" s="17"/>
      <c r="CYD1190" s="17"/>
      <c r="CYE1190" s="17"/>
      <c r="CYF1190" s="17"/>
      <c r="CYG1190" s="17"/>
      <c r="CYH1190" s="17"/>
      <c r="CYI1190" s="17"/>
      <c r="CYJ1190" s="17"/>
      <c r="CYK1190" s="17"/>
      <c r="CYL1190" s="17"/>
      <c r="CYM1190" s="17"/>
      <c r="CYN1190" s="17"/>
      <c r="CYO1190" s="17"/>
      <c r="CYP1190" s="17"/>
      <c r="CYQ1190" s="17"/>
      <c r="CYR1190" s="17"/>
      <c r="CYS1190" s="17"/>
      <c r="CYT1190" s="17"/>
      <c r="CYU1190" s="17"/>
      <c r="CYV1190" s="17"/>
      <c r="CYW1190" s="17"/>
      <c r="CYX1190" s="17"/>
      <c r="CYY1190" s="17"/>
      <c r="CYZ1190" s="17"/>
      <c r="CZA1190" s="17"/>
      <c r="CZB1190" s="17"/>
      <c r="CZC1190" s="17"/>
      <c r="CZD1190" s="17"/>
      <c r="CZE1190" s="17"/>
      <c r="CZF1190" s="17"/>
      <c r="CZG1190" s="17"/>
      <c r="CZH1190" s="17"/>
      <c r="CZI1190" s="17"/>
      <c r="CZJ1190" s="17"/>
      <c r="CZK1190" s="17"/>
      <c r="CZL1190" s="17"/>
      <c r="CZM1190" s="17"/>
      <c r="CZN1190" s="17"/>
      <c r="CZO1190" s="17"/>
      <c r="CZP1190" s="17"/>
      <c r="CZQ1190" s="17"/>
      <c r="CZR1190" s="17"/>
      <c r="CZS1190" s="17"/>
      <c r="CZT1190" s="17"/>
      <c r="CZU1190" s="17"/>
      <c r="CZV1190" s="17"/>
      <c r="CZW1190" s="17"/>
      <c r="CZX1190" s="17"/>
      <c r="CZY1190" s="17"/>
      <c r="CZZ1190" s="17"/>
      <c r="DAA1190" s="17"/>
      <c r="DAB1190" s="17"/>
      <c r="DAC1190" s="17"/>
      <c r="DAD1190" s="17"/>
      <c r="DAE1190" s="17"/>
      <c r="DAF1190" s="17"/>
      <c r="DAG1190" s="17"/>
      <c r="DAH1190" s="17"/>
      <c r="DAI1190" s="17"/>
      <c r="DAJ1190" s="17"/>
      <c r="DAK1190" s="17"/>
      <c r="DAL1190" s="17"/>
      <c r="DAM1190" s="17"/>
      <c r="DAN1190" s="17"/>
      <c r="DAO1190" s="17"/>
      <c r="DAP1190" s="17"/>
      <c r="DAQ1190" s="17"/>
      <c r="DAR1190" s="17"/>
      <c r="DAS1190" s="17"/>
      <c r="DAT1190" s="17"/>
      <c r="DAU1190" s="17"/>
      <c r="DAV1190" s="17"/>
      <c r="DAW1190" s="17"/>
      <c r="DAX1190" s="17"/>
      <c r="DAY1190" s="17"/>
      <c r="DAZ1190" s="17"/>
      <c r="DBA1190" s="17"/>
      <c r="DBB1190" s="17"/>
      <c r="DBC1190" s="17"/>
      <c r="DBD1190" s="17"/>
      <c r="DBE1190" s="17"/>
      <c r="DBF1190" s="17"/>
      <c r="DBG1190" s="17"/>
      <c r="DBH1190" s="17"/>
      <c r="DBI1190" s="17"/>
      <c r="DBJ1190" s="17"/>
      <c r="DBK1190" s="17"/>
      <c r="DBL1190" s="17"/>
      <c r="DBM1190" s="17"/>
      <c r="DBN1190" s="17"/>
      <c r="DBO1190" s="17"/>
      <c r="DBP1190" s="17"/>
      <c r="DBQ1190" s="17"/>
      <c r="DBR1190" s="17"/>
      <c r="DBS1190" s="17"/>
      <c r="DBT1190" s="17"/>
      <c r="DBU1190" s="17"/>
      <c r="DBV1190" s="17"/>
      <c r="DBW1190" s="17"/>
      <c r="DBX1190" s="17"/>
      <c r="DBY1190" s="17"/>
      <c r="DBZ1190" s="17"/>
      <c r="DCA1190" s="17"/>
      <c r="DCB1190" s="17"/>
      <c r="DCC1190" s="17"/>
      <c r="DCD1190" s="17"/>
      <c r="DCE1190" s="17"/>
      <c r="DCF1190" s="17"/>
      <c r="DCG1190" s="17"/>
      <c r="DCH1190" s="17"/>
      <c r="DCI1190" s="17"/>
      <c r="DCJ1190" s="17"/>
      <c r="DCK1190" s="17"/>
      <c r="DCL1190" s="17"/>
      <c r="DCM1190" s="17"/>
      <c r="DCN1190" s="17"/>
      <c r="DCO1190" s="17"/>
      <c r="DCP1190" s="17"/>
      <c r="DCQ1190" s="17"/>
      <c r="DCR1190" s="17"/>
      <c r="DCS1190" s="17"/>
      <c r="DCT1190" s="17"/>
      <c r="DCU1190" s="17"/>
      <c r="DCV1190" s="17"/>
      <c r="DCW1190" s="17"/>
      <c r="DCX1190" s="17"/>
      <c r="DCY1190" s="17"/>
      <c r="DCZ1190" s="17"/>
      <c r="DDA1190" s="17"/>
      <c r="DDB1190" s="17"/>
      <c r="DDC1190" s="17"/>
      <c r="DDD1190" s="17"/>
      <c r="DDE1190" s="17"/>
      <c r="DDF1190" s="17"/>
      <c r="DDG1190" s="17"/>
      <c r="DDH1190" s="17"/>
      <c r="DDI1190" s="17"/>
      <c r="DDJ1190" s="17"/>
      <c r="DDK1190" s="17"/>
      <c r="DDL1190" s="17"/>
      <c r="DDM1190" s="17"/>
      <c r="DDN1190" s="17"/>
      <c r="DDO1190" s="17"/>
      <c r="DDP1190" s="17"/>
      <c r="DDQ1190" s="17"/>
      <c r="DDR1190" s="17"/>
      <c r="DDS1190" s="17"/>
      <c r="DDT1190" s="17"/>
      <c r="DDU1190" s="17"/>
      <c r="DDV1190" s="17"/>
      <c r="DDW1190" s="17"/>
      <c r="DDX1190" s="17"/>
      <c r="DDY1190" s="17"/>
      <c r="DDZ1190" s="17"/>
      <c r="DEA1190" s="17"/>
      <c r="DEB1190" s="17"/>
      <c r="DEC1190" s="17"/>
      <c r="DED1190" s="17"/>
      <c r="DEE1190" s="17"/>
      <c r="DEF1190" s="17"/>
      <c r="DEG1190" s="17"/>
      <c r="DEH1190" s="17"/>
      <c r="DEI1190" s="17"/>
      <c r="DEJ1190" s="17"/>
      <c r="DEK1190" s="17"/>
      <c r="DEL1190" s="17"/>
      <c r="DEM1190" s="17"/>
      <c r="DEN1190" s="17"/>
      <c r="DEO1190" s="17"/>
      <c r="DEP1190" s="17"/>
      <c r="DEQ1190" s="17"/>
      <c r="DER1190" s="17"/>
      <c r="DES1190" s="17"/>
      <c r="DET1190" s="17"/>
      <c r="DEU1190" s="17"/>
      <c r="DEV1190" s="17"/>
      <c r="DEW1190" s="17"/>
      <c r="DEX1190" s="17"/>
      <c r="DEY1190" s="17"/>
      <c r="DEZ1190" s="17"/>
      <c r="DFA1190" s="17"/>
      <c r="DFB1190" s="17"/>
      <c r="DFC1190" s="17"/>
      <c r="DFD1190" s="17"/>
      <c r="DFE1190" s="17"/>
      <c r="DFF1190" s="17"/>
      <c r="DFG1190" s="17"/>
      <c r="DFH1190" s="17"/>
      <c r="DFI1190" s="17"/>
      <c r="DFJ1190" s="17"/>
      <c r="DFK1190" s="17"/>
      <c r="DFL1190" s="17"/>
      <c r="DFM1190" s="17"/>
      <c r="DFN1190" s="17"/>
      <c r="DFO1190" s="17"/>
      <c r="DFP1190" s="17"/>
      <c r="DFQ1190" s="17"/>
      <c r="DFR1190" s="17"/>
      <c r="DFS1190" s="17"/>
      <c r="DFT1190" s="17"/>
      <c r="DFU1190" s="17"/>
      <c r="DFV1190" s="17"/>
      <c r="DFW1190" s="17"/>
      <c r="DFX1190" s="17"/>
      <c r="DFY1190" s="17"/>
      <c r="DFZ1190" s="17"/>
      <c r="DGA1190" s="17"/>
      <c r="DGB1190" s="17"/>
      <c r="DGC1190" s="17"/>
      <c r="DGD1190" s="17"/>
      <c r="DGE1190" s="17"/>
      <c r="DGF1190" s="17"/>
      <c r="DGG1190" s="17"/>
      <c r="DGH1190" s="17"/>
      <c r="DGI1190" s="17"/>
      <c r="DGJ1190" s="17"/>
      <c r="DGK1190" s="17"/>
      <c r="DGL1190" s="17"/>
      <c r="DGM1190" s="17"/>
      <c r="DGN1190" s="17"/>
      <c r="DGO1190" s="17"/>
      <c r="DGP1190" s="17"/>
      <c r="DGQ1190" s="17"/>
      <c r="DGR1190" s="17"/>
      <c r="DGS1190" s="17"/>
      <c r="DGT1190" s="17"/>
      <c r="DGU1190" s="17"/>
      <c r="DGV1190" s="17"/>
      <c r="DGW1190" s="17"/>
      <c r="DGX1190" s="17"/>
      <c r="DGY1190" s="17"/>
      <c r="DGZ1190" s="17"/>
      <c r="DHA1190" s="17"/>
      <c r="DHB1190" s="17"/>
      <c r="DHC1190" s="17"/>
      <c r="DHD1190" s="17"/>
      <c r="DHE1190" s="17"/>
      <c r="DHF1190" s="17"/>
      <c r="DHG1190" s="17"/>
      <c r="DHH1190" s="17"/>
      <c r="DHI1190" s="17"/>
      <c r="DHJ1190" s="17"/>
      <c r="DHK1190" s="17"/>
      <c r="DHL1190" s="17"/>
      <c r="DHM1190" s="17"/>
      <c r="DHN1190" s="17"/>
      <c r="DHO1190" s="17"/>
      <c r="DHP1190" s="17"/>
      <c r="DHQ1190" s="17"/>
      <c r="DHR1190" s="17"/>
      <c r="DHS1190" s="17"/>
      <c r="DHT1190" s="17"/>
      <c r="DHU1190" s="17"/>
      <c r="DHV1190" s="17"/>
      <c r="DHW1190" s="17"/>
      <c r="DHX1190" s="17"/>
      <c r="DHY1190" s="17"/>
      <c r="DHZ1190" s="17"/>
      <c r="DIA1190" s="17"/>
      <c r="DIB1190" s="17"/>
      <c r="DIC1190" s="17"/>
      <c r="DID1190" s="17"/>
      <c r="DIE1190" s="17"/>
      <c r="DIF1190" s="17"/>
      <c r="DIG1190" s="17"/>
      <c r="DIH1190" s="17"/>
      <c r="DII1190" s="17"/>
      <c r="DIJ1190" s="17"/>
      <c r="DIK1190" s="17"/>
      <c r="DIL1190" s="17"/>
      <c r="DIM1190" s="17"/>
      <c r="DIN1190" s="17"/>
      <c r="DIO1190" s="17"/>
      <c r="DIP1190" s="17"/>
      <c r="DIQ1190" s="17"/>
      <c r="DIR1190" s="17"/>
      <c r="DIS1190" s="17"/>
      <c r="DIT1190" s="17"/>
      <c r="DIU1190" s="17"/>
      <c r="DIV1190" s="17"/>
      <c r="DIW1190" s="17"/>
      <c r="DIX1190" s="17"/>
      <c r="DIY1190" s="17"/>
      <c r="DIZ1190" s="17"/>
      <c r="DJA1190" s="17"/>
      <c r="DJB1190" s="17"/>
      <c r="DJC1190" s="17"/>
      <c r="DJD1190" s="17"/>
      <c r="DJE1190" s="17"/>
      <c r="DJF1190" s="17"/>
      <c r="DJG1190" s="17"/>
      <c r="DJH1190" s="17"/>
      <c r="DJI1190" s="17"/>
      <c r="DJJ1190" s="17"/>
      <c r="DJK1190" s="17"/>
      <c r="DJL1190" s="17"/>
      <c r="DJM1190" s="17"/>
      <c r="DJN1190" s="17"/>
      <c r="DJO1190" s="17"/>
      <c r="DJP1190" s="17"/>
      <c r="DJQ1190" s="17"/>
      <c r="DJR1190" s="17"/>
      <c r="DJS1190" s="17"/>
      <c r="DJT1190" s="17"/>
      <c r="DJU1190" s="17"/>
      <c r="DJV1190" s="17"/>
      <c r="DJW1190" s="17"/>
      <c r="DJX1190" s="17"/>
      <c r="DJY1190" s="17"/>
      <c r="DJZ1190" s="17"/>
      <c r="DKA1190" s="17"/>
      <c r="DKB1190" s="17"/>
      <c r="DKC1190" s="17"/>
      <c r="DKD1190" s="17"/>
      <c r="DKE1190" s="17"/>
      <c r="DKF1190" s="17"/>
      <c r="DKG1190" s="17"/>
      <c r="DKH1190" s="17"/>
      <c r="DKI1190" s="17"/>
      <c r="DKJ1190" s="17"/>
      <c r="DKK1190" s="17"/>
      <c r="DKL1190" s="17"/>
      <c r="DKM1190" s="17"/>
      <c r="DKN1190" s="17"/>
      <c r="DKO1190" s="17"/>
      <c r="DKP1190" s="17"/>
      <c r="DKQ1190" s="17"/>
      <c r="DKR1190" s="17"/>
      <c r="DKS1190" s="17"/>
      <c r="DKT1190" s="17"/>
      <c r="DKU1190" s="17"/>
      <c r="DKV1190" s="17"/>
      <c r="DKW1190" s="17"/>
      <c r="DKX1190" s="17"/>
      <c r="DKY1190" s="17"/>
      <c r="DKZ1190" s="17"/>
      <c r="DLA1190" s="17"/>
      <c r="DLB1190" s="17"/>
      <c r="DLC1190" s="17"/>
      <c r="DLD1190" s="17"/>
      <c r="DLE1190" s="17"/>
      <c r="DLF1190" s="17"/>
      <c r="DLG1190" s="17"/>
      <c r="DLH1190" s="17"/>
      <c r="DLI1190" s="17"/>
      <c r="DLJ1190" s="17"/>
      <c r="DLK1190" s="17"/>
      <c r="DLL1190" s="17"/>
      <c r="DLM1190" s="17"/>
      <c r="DLN1190" s="17"/>
      <c r="DLO1190" s="17"/>
      <c r="DLP1190" s="17"/>
      <c r="DLQ1190" s="17"/>
      <c r="DLR1190" s="17"/>
      <c r="DLS1190" s="17"/>
      <c r="DLT1190" s="17"/>
      <c r="DLU1190" s="17"/>
      <c r="DLV1190" s="17"/>
      <c r="DLW1190" s="17"/>
      <c r="DLX1190" s="17"/>
      <c r="DLY1190" s="17"/>
      <c r="DLZ1190" s="17"/>
      <c r="DMA1190" s="17"/>
      <c r="DMB1190" s="17"/>
      <c r="DMC1190" s="17"/>
      <c r="DMD1190" s="17"/>
      <c r="DME1190" s="17"/>
      <c r="DMF1190" s="17"/>
      <c r="DMG1190" s="17"/>
      <c r="DMH1190" s="17"/>
      <c r="DMI1190" s="17"/>
      <c r="DMJ1190" s="17"/>
      <c r="DMK1190" s="17"/>
      <c r="DML1190" s="17"/>
      <c r="DMM1190" s="17"/>
      <c r="DMN1190" s="17"/>
      <c r="DMO1190" s="17"/>
      <c r="DMP1190" s="17"/>
      <c r="DMQ1190" s="17"/>
      <c r="DMR1190" s="17"/>
      <c r="DMS1190" s="17"/>
      <c r="DMT1190" s="17"/>
      <c r="DMU1190" s="17"/>
      <c r="DMV1190" s="17"/>
      <c r="DMW1190" s="17"/>
      <c r="DMX1190" s="17"/>
      <c r="DMY1190" s="17"/>
      <c r="DMZ1190" s="17"/>
      <c r="DNA1190" s="17"/>
      <c r="DNB1190" s="17"/>
      <c r="DNC1190" s="17"/>
      <c r="DND1190" s="17"/>
      <c r="DNE1190" s="17"/>
      <c r="DNF1190" s="17"/>
      <c r="DNG1190" s="17"/>
      <c r="DNH1190" s="17"/>
      <c r="DNI1190" s="17"/>
      <c r="DNJ1190" s="17"/>
      <c r="DNK1190" s="17"/>
      <c r="DNL1190" s="17"/>
      <c r="DNM1190" s="17"/>
      <c r="DNN1190" s="17"/>
      <c r="DNO1190" s="17"/>
      <c r="DNP1190" s="17"/>
      <c r="DNQ1190" s="17"/>
      <c r="DNR1190" s="17"/>
      <c r="DNS1190" s="17"/>
      <c r="DNT1190" s="17"/>
      <c r="DNU1190" s="17"/>
      <c r="DNV1190" s="17"/>
      <c r="DNW1190" s="17"/>
      <c r="DNX1190" s="17"/>
      <c r="DNY1190" s="17"/>
      <c r="DNZ1190" s="17"/>
      <c r="DOA1190" s="17"/>
      <c r="DOB1190" s="17"/>
      <c r="DOC1190" s="17"/>
      <c r="DOD1190" s="17"/>
      <c r="DOE1190" s="17"/>
      <c r="DOF1190" s="17"/>
      <c r="DOG1190" s="17"/>
      <c r="DOH1190" s="17"/>
      <c r="DOI1190" s="17"/>
      <c r="DOJ1190" s="17"/>
      <c r="DOK1190" s="17"/>
      <c r="DOL1190" s="17"/>
      <c r="DOM1190" s="17"/>
      <c r="DON1190" s="17"/>
      <c r="DOO1190" s="17"/>
      <c r="DOP1190" s="17"/>
      <c r="DOQ1190" s="17"/>
      <c r="DOR1190" s="17"/>
      <c r="DOS1190" s="17"/>
      <c r="DOT1190" s="17"/>
      <c r="DOU1190" s="17"/>
      <c r="DOV1190" s="17"/>
      <c r="DOW1190" s="17"/>
      <c r="DOX1190" s="17"/>
      <c r="DOY1190" s="17"/>
      <c r="DOZ1190" s="17"/>
      <c r="DPA1190" s="17"/>
      <c r="DPB1190" s="17"/>
      <c r="DPC1190" s="17"/>
      <c r="DPD1190" s="17"/>
      <c r="DPE1190" s="17"/>
      <c r="DPF1190" s="17"/>
      <c r="DPG1190" s="17"/>
      <c r="DPH1190" s="17"/>
      <c r="DPI1190" s="17"/>
      <c r="DPJ1190" s="17"/>
      <c r="DPK1190" s="17"/>
      <c r="DPL1190" s="17"/>
      <c r="DPM1190" s="17"/>
      <c r="DPN1190" s="17"/>
      <c r="DPO1190" s="17"/>
      <c r="DPP1190" s="17"/>
      <c r="DPQ1190" s="17"/>
      <c r="DPR1190" s="17"/>
      <c r="DPS1190" s="17"/>
      <c r="DPT1190" s="17"/>
      <c r="DPU1190" s="17"/>
      <c r="DPV1190" s="17"/>
      <c r="DPW1190" s="17"/>
      <c r="DPX1190" s="17"/>
      <c r="DPY1190" s="17"/>
      <c r="DPZ1190" s="17"/>
      <c r="DQA1190" s="17"/>
      <c r="DQB1190" s="17"/>
      <c r="DQC1190" s="17"/>
      <c r="DQD1190" s="17"/>
      <c r="DQE1190" s="17"/>
      <c r="DQF1190" s="17"/>
      <c r="DQG1190" s="17"/>
      <c r="DQH1190" s="17"/>
      <c r="DQI1190" s="17"/>
      <c r="DQJ1190" s="17"/>
      <c r="DQK1190" s="17"/>
      <c r="DQL1190" s="17"/>
      <c r="DQM1190" s="17"/>
      <c r="DQN1190" s="17"/>
      <c r="DQO1190" s="17"/>
      <c r="DQP1190" s="17"/>
      <c r="DQQ1190" s="17"/>
      <c r="DQR1190" s="17"/>
      <c r="DQS1190" s="17"/>
      <c r="DQT1190" s="17"/>
      <c r="DQU1190" s="17"/>
      <c r="DQV1190" s="17"/>
      <c r="DQW1190" s="17"/>
      <c r="DQX1190" s="17"/>
      <c r="DQY1190" s="17"/>
      <c r="DQZ1190" s="17"/>
      <c r="DRA1190" s="17"/>
      <c r="DRB1190" s="17"/>
      <c r="DRC1190" s="17"/>
      <c r="DRD1190" s="17"/>
      <c r="DRE1190" s="17"/>
      <c r="DRF1190" s="17"/>
      <c r="DRG1190" s="17"/>
      <c r="DRH1190" s="17"/>
      <c r="DRI1190" s="17"/>
      <c r="DRJ1190" s="17"/>
      <c r="DRK1190" s="17"/>
      <c r="DRL1190" s="17"/>
      <c r="DRM1190" s="17"/>
      <c r="DRN1190" s="17"/>
      <c r="DRO1190" s="17"/>
      <c r="DRP1190" s="17"/>
      <c r="DRQ1190" s="17"/>
      <c r="DRR1190" s="17"/>
      <c r="DRS1190" s="17"/>
      <c r="DRT1190" s="17"/>
      <c r="DRU1190" s="17"/>
      <c r="DRV1190" s="17"/>
      <c r="DRW1190" s="17"/>
      <c r="DRX1190" s="17"/>
      <c r="DRY1190" s="17"/>
      <c r="DRZ1190" s="17"/>
      <c r="DSA1190" s="17"/>
      <c r="DSB1190" s="17"/>
      <c r="DSC1190" s="17"/>
      <c r="DSD1190" s="17"/>
      <c r="DSE1190" s="17"/>
      <c r="DSF1190" s="17"/>
      <c r="DSG1190" s="17"/>
      <c r="DSH1190" s="17"/>
      <c r="DSI1190" s="17"/>
      <c r="DSJ1190" s="17"/>
      <c r="DSK1190" s="17"/>
      <c r="DSL1190" s="17"/>
      <c r="DSM1190" s="17"/>
      <c r="DSN1190" s="17"/>
      <c r="DSO1190" s="17"/>
      <c r="DSP1190" s="17"/>
      <c r="DSQ1190" s="17"/>
      <c r="DSR1190" s="17"/>
      <c r="DSS1190" s="17"/>
      <c r="DST1190" s="17"/>
      <c r="DSU1190" s="17"/>
      <c r="DSV1190" s="17"/>
      <c r="DSW1190" s="17"/>
      <c r="DSX1190" s="17"/>
      <c r="DSY1190" s="17"/>
      <c r="DSZ1190" s="17"/>
      <c r="DTA1190" s="17"/>
      <c r="DTB1190" s="17"/>
      <c r="DTC1190" s="17"/>
      <c r="DTD1190" s="17"/>
      <c r="DTE1190" s="17"/>
      <c r="DTF1190" s="17"/>
      <c r="DTG1190" s="17"/>
      <c r="DTH1190" s="17"/>
      <c r="DTI1190" s="17"/>
      <c r="DTJ1190" s="17"/>
      <c r="DTK1190" s="17"/>
      <c r="DTL1190" s="17"/>
      <c r="DTM1190" s="17"/>
      <c r="DTN1190" s="17"/>
      <c r="DTO1190" s="17"/>
      <c r="DTP1190" s="17"/>
      <c r="DTQ1190" s="17"/>
      <c r="DTR1190" s="17"/>
      <c r="DTS1190" s="17"/>
      <c r="DTT1190" s="17"/>
      <c r="DTU1190" s="17"/>
      <c r="DTV1190" s="17"/>
      <c r="DTW1190" s="17"/>
      <c r="DTX1190" s="17"/>
      <c r="DTY1190" s="17"/>
      <c r="DTZ1190" s="17"/>
      <c r="DUA1190" s="17"/>
      <c r="DUB1190" s="17"/>
      <c r="DUC1190" s="17"/>
      <c r="DUD1190" s="17"/>
      <c r="DUE1190" s="17"/>
      <c r="DUF1190" s="17"/>
      <c r="DUG1190" s="17"/>
      <c r="DUH1190" s="17"/>
      <c r="DUI1190" s="17"/>
      <c r="DUJ1190" s="17"/>
      <c r="DUK1190" s="17"/>
      <c r="DUL1190" s="17"/>
      <c r="DUM1190" s="17"/>
      <c r="DUN1190" s="17"/>
      <c r="DUO1190" s="17"/>
      <c r="DUP1190" s="17"/>
      <c r="DUQ1190" s="17"/>
      <c r="DUR1190" s="17"/>
      <c r="DUS1190" s="17"/>
      <c r="DUT1190" s="17"/>
      <c r="DUU1190" s="17"/>
      <c r="DUV1190" s="17"/>
      <c r="DUW1190" s="17"/>
      <c r="DUX1190" s="17"/>
      <c r="DUY1190" s="17"/>
      <c r="DUZ1190" s="17"/>
      <c r="DVA1190" s="17"/>
      <c r="DVB1190" s="17"/>
      <c r="DVC1190" s="17"/>
      <c r="DVD1190" s="17"/>
      <c r="DVE1190" s="17"/>
      <c r="DVF1190" s="17"/>
      <c r="DVG1190" s="17"/>
      <c r="DVH1190" s="17"/>
      <c r="DVI1190" s="17"/>
      <c r="DVJ1190" s="17"/>
      <c r="DVK1190" s="17"/>
      <c r="DVL1190" s="17"/>
      <c r="DVM1190" s="17"/>
      <c r="DVN1190" s="17"/>
      <c r="DVO1190" s="17"/>
      <c r="DVP1190" s="17"/>
      <c r="DVQ1190" s="17"/>
      <c r="DVR1190" s="17"/>
      <c r="DVS1190" s="17"/>
      <c r="DVT1190" s="17"/>
      <c r="DVU1190" s="17"/>
      <c r="DVV1190" s="17"/>
      <c r="DVW1190" s="17"/>
      <c r="DVX1190" s="17"/>
      <c r="DVY1190" s="17"/>
      <c r="DVZ1190" s="17"/>
      <c r="DWA1190" s="17"/>
      <c r="DWB1190" s="17"/>
      <c r="DWC1190" s="17"/>
      <c r="DWD1190" s="17"/>
      <c r="DWE1190" s="17"/>
      <c r="DWF1190" s="17"/>
      <c r="DWG1190" s="17"/>
      <c r="DWH1190" s="17"/>
      <c r="DWI1190" s="17"/>
      <c r="DWJ1190" s="17"/>
      <c r="DWK1190" s="17"/>
      <c r="DWL1190" s="17"/>
      <c r="DWM1190" s="17"/>
      <c r="DWN1190" s="17"/>
      <c r="DWO1190" s="17"/>
      <c r="DWP1190" s="17"/>
      <c r="DWQ1190" s="17"/>
      <c r="DWR1190" s="17"/>
      <c r="DWS1190" s="17"/>
      <c r="DWT1190" s="17"/>
      <c r="DWU1190" s="17"/>
      <c r="DWV1190" s="17"/>
      <c r="DWW1190" s="17"/>
      <c r="DWX1190" s="17"/>
      <c r="DWY1190" s="17"/>
      <c r="DWZ1190" s="17"/>
      <c r="DXA1190" s="17"/>
      <c r="DXB1190" s="17"/>
      <c r="DXC1190" s="17"/>
      <c r="DXD1190" s="17"/>
      <c r="DXE1190" s="17"/>
      <c r="DXF1190" s="17"/>
      <c r="DXG1190" s="17"/>
      <c r="DXH1190" s="17"/>
      <c r="DXI1190" s="17"/>
      <c r="DXJ1190" s="17"/>
      <c r="DXK1190" s="17"/>
      <c r="DXL1190" s="17"/>
      <c r="DXM1190" s="17"/>
      <c r="DXN1190" s="17"/>
      <c r="DXO1190" s="17"/>
      <c r="DXP1190" s="17"/>
      <c r="DXQ1190" s="17"/>
      <c r="DXR1190" s="17"/>
      <c r="DXS1190" s="17"/>
      <c r="DXT1190" s="17"/>
      <c r="DXU1190" s="17"/>
      <c r="DXV1190" s="17"/>
      <c r="DXW1190" s="17"/>
      <c r="DXX1190" s="17"/>
      <c r="DXY1190" s="17"/>
      <c r="DXZ1190" s="17"/>
      <c r="DYA1190" s="17"/>
      <c r="DYB1190" s="17"/>
      <c r="DYC1190" s="17"/>
      <c r="DYD1190" s="17"/>
      <c r="DYE1190" s="17"/>
      <c r="DYF1190" s="17"/>
      <c r="DYG1190" s="17"/>
      <c r="DYH1190" s="17"/>
      <c r="DYI1190" s="17"/>
      <c r="DYJ1190" s="17"/>
      <c r="DYK1190" s="17"/>
      <c r="DYL1190" s="17"/>
      <c r="DYM1190" s="17"/>
      <c r="DYN1190" s="17"/>
      <c r="DYO1190" s="17"/>
      <c r="DYP1190" s="17"/>
      <c r="DYQ1190" s="17"/>
      <c r="DYR1190" s="17"/>
      <c r="DYS1190" s="17"/>
      <c r="DYT1190" s="17"/>
      <c r="DYU1190" s="17"/>
      <c r="DYV1190" s="17"/>
      <c r="DYW1190" s="17"/>
      <c r="DYX1190" s="17"/>
      <c r="DYY1190" s="17"/>
      <c r="DYZ1190" s="17"/>
      <c r="DZA1190" s="17"/>
      <c r="DZB1190" s="17"/>
      <c r="DZC1190" s="17"/>
      <c r="DZD1190" s="17"/>
      <c r="DZE1190" s="17"/>
      <c r="DZF1190" s="17"/>
      <c r="DZG1190" s="17"/>
      <c r="DZH1190" s="17"/>
      <c r="DZI1190" s="17"/>
      <c r="DZJ1190" s="17"/>
      <c r="DZK1190" s="17"/>
      <c r="DZL1190" s="17"/>
      <c r="DZM1190" s="17"/>
      <c r="DZN1190" s="17"/>
      <c r="DZO1190" s="17"/>
      <c r="DZP1190" s="17"/>
      <c r="DZQ1190" s="17"/>
      <c r="DZR1190" s="17"/>
      <c r="DZS1190" s="17"/>
      <c r="DZT1190" s="17"/>
      <c r="DZU1190" s="17"/>
      <c r="DZV1190" s="17"/>
      <c r="DZW1190" s="17"/>
      <c r="DZX1190" s="17"/>
      <c r="DZY1190" s="17"/>
      <c r="DZZ1190" s="17"/>
      <c r="EAA1190" s="17"/>
      <c r="EAB1190" s="17"/>
      <c r="EAC1190" s="17"/>
      <c r="EAD1190" s="17"/>
      <c r="EAE1190" s="17"/>
      <c r="EAF1190" s="17"/>
      <c r="EAG1190" s="17"/>
      <c r="EAH1190" s="17"/>
      <c r="EAI1190" s="17"/>
      <c r="EAJ1190" s="17"/>
      <c r="EAK1190" s="17"/>
      <c r="EAL1190" s="17"/>
      <c r="EAM1190" s="17"/>
      <c r="EAN1190" s="17"/>
      <c r="EAO1190" s="17"/>
      <c r="EAP1190" s="17"/>
      <c r="EAQ1190" s="17"/>
      <c r="EAR1190" s="17"/>
      <c r="EAS1190" s="17"/>
      <c r="EAT1190" s="17"/>
      <c r="EAU1190" s="17"/>
      <c r="EAV1190" s="17"/>
      <c r="EAW1190" s="17"/>
      <c r="EAX1190" s="17"/>
      <c r="EAY1190" s="17"/>
      <c r="EAZ1190" s="17"/>
      <c r="EBA1190" s="17"/>
      <c r="EBB1190" s="17"/>
      <c r="EBC1190" s="17"/>
      <c r="EBD1190" s="17"/>
      <c r="EBE1190" s="17"/>
      <c r="EBF1190" s="17"/>
      <c r="EBG1190" s="17"/>
      <c r="EBH1190" s="17"/>
      <c r="EBI1190" s="17"/>
      <c r="EBJ1190" s="17"/>
      <c r="EBK1190" s="17"/>
      <c r="EBL1190" s="17"/>
      <c r="EBM1190" s="17"/>
      <c r="EBN1190" s="17"/>
      <c r="EBO1190" s="17"/>
      <c r="EBP1190" s="17"/>
      <c r="EBQ1190" s="17"/>
      <c r="EBR1190" s="17"/>
      <c r="EBS1190" s="17"/>
      <c r="EBT1190" s="17"/>
      <c r="EBU1190" s="17"/>
      <c r="EBV1190" s="17"/>
      <c r="EBW1190" s="17"/>
      <c r="EBX1190" s="17"/>
      <c r="EBY1190" s="17"/>
      <c r="EBZ1190" s="17"/>
      <c r="ECA1190" s="17"/>
      <c r="ECB1190" s="17"/>
      <c r="ECC1190" s="17"/>
      <c r="ECD1190" s="17"/>
      <c r="ECE1190" s="17"/>
      <c r="ECF1190" s="17"/>
      <c r="ECG1190" s="17"/>
      <c r="ECH1190" s="17"/>
      <c r="ECI1190" s="17"/>
      <c r="ECJ1190" s="17"/>
      <c r="ECK1190" s="17"/>
      <c r="ECL1190" s="17"/>
      <c r="ECM1190" s="17"/>
      <c r="ECN1190" s="17"/>
      <c r="ECO1190" s="17"/>
      <c r="ECP1190" s="17"/>
      <c r="ECQ1190" s="17"/>
      <c r="ECR1190" s="17"/>
      <c r="ECS1190" s="17"/>
      <c r="ECT1190" s="17"/>
      <c r="ECU1190" s="17"/>
      <c r="ECV1190" s="17"/>
      <c r="ECW1190" s="17"/>
      <c r="ECX1190" s="17"/>
      <c r="ECY1190" s="17"/>
      <c r="ECZ1190" s="17"/>
      <c r="EDA1190" s="17"/>
      <c r="EDB1190" s="17"/>
      <c r="EDC1190" s="17"/>
      <c r="EDD1190" s="17"/>
      <c r="EDE1190" s="17"/>
      <c r="EDF1190" s="17"/>
      <c r="EDG1190" s="17"/>
      <c r="EDH1190" s="17"/>
      <c r="EDI1190" s="17"/>
      <c r="EDJ1190" s="17"/>
      <c r="EDK1190" s="17"/>
      <c r="EDL1190" s="17"/>
      <c r="EDM1190" s="17"/>
      <c r="EDN1190" s="17"/>
      <c r="EDO1190" s="17"/>
      <c r="EDP1190" s="17"/>
      <c r="EDQ1190" s="17"/>
      <c r="EDR1190" s="17"/>
      <c r="EDS1190" s="17"/>
      <c r="EDT1190" s="17"/>
      <c r="EDU1190" s="17"/>
      <c r="EDV1190" s="17"/>
      <c r="EDW1190" s="17"/>
      <c r="EDX1190" s="17"/>
      <c r="EDY1190" s="17"/>
      <c r="EDZ1190" s="17"/>
      <c r="EEA1190" s="17"/>
      <c r="EEB1190" s="17"/>
      <c r="EEC1190" s="17"/>
      <c r="EED1190" s="17"/>
      <c r="EEE1190" s="17"/>
      <c r="EEF1190" s="17"/>
      <c r="EEG1190" s="17"/>
      <c r="EEH1190" s="17"/>
      <c r="EEI1190" s="17"/>
      <c r="EEJ1190" s="17"/>
      <c r="EEK1190" s="17"/>
      <c r="EEL1190" s="17"/>
      <c r="EEM1190" s="17"/>
      <c r="EEN1190" s="17"/>
      <c r="EEO1190" s="17"/>
      <c r="EEP1190" s="17"/>
      <c r="EEQ1190" s="17"/>
      <c r="EER1190" s="17"/>
      <c r="EES1190" s="17"/>
      <c r="EET1190" s="17"/>
      <c r="EEU1190" s="17"/>
      <c r="EEV1190" s="17"/>
      <c r="EEW1190" s="17"/>
      <c r="EEX1190" s="17"/>
      <c r="EEY1190" s="17"/>
      <c r="EEZ1190" s="17"/>
      <c r="EFA1190" s="17"/>
      <c r="EFB1190" s="17"/>
      <c r="EFC1190" s="17"/>
      <c r="EFD1190" s="17"/>
      <c r="EFE1190" s="17"/>
      <c r="EFF1190" s="17"/>
      <c r="EFG1190" s="17"/>
      <c r="EFH1190" s="17"/>
      <c r="EFI1190" s="17"/>
      <c r="EFJ1190" s="17"/>
      <c r="EFK1190" s="17"/>
      <c r="EFL1190" s="17"/>
      <c r="EFM1190" s="17"/>
      <c r="EFN1190" s="17"/>
      <c r="EFO1190" s="17"/>
      <c r="EFP1190" s="17"/>
      <c r="EFQ1190" s="17"/>
      <c r="EFR1190" s="17"/>
      <c r="EFS1190" s="17"/>
      <c r="EFT1190" s="17"/>
      <c r="EFU1190" s="17"/>
      <c r="EFV1190" s="17"/>
      <c r="EFW1190" s="17"/>
      <c r="EFX1190" s="17"/>
      <c r="EFY1190" s="17"/>
      <c r="EFZ1190" s="17"/>
      <c r="EGA1190" s="17"/>
      <c r="EGB1190" s="17"/>
      <c r="EGC1190" s="17"/>
      <c r="EGD1190" s="17"/>
      <c r="EGE1190" s="17"/>
      <c r="EGF1190" s="17"/>
      <c r="EGG1190" s="17"/>
      <c r="EGH1190" s="17"/>
      <c r="EGI1190" s="17"/>
      <c r="EGJ1190" s="17"/>
      <c r="EGK1190" s="17"/>
      <c r="EGL1190" s="17"/>
      <c r="EGM1190" s="17"/>
      <c r="EGN1190" s="17"/>
      <c r="EGO1190" s="17"/>
      <c r="EGP1190" s="17"/>
      <c r="EGQ1190" s="17"/>
      <c r="EGR1190" s="17"/>
      <c r="EGS1190" s="17"/>
      <c r="EGT1190" s="17"/>
      <c r="EGU1190" s="17"/>
      <c r="EGV1190" s="17"/>
      <c r="EGW1190" s="17"/>
      <c r="EGX1190" s="17"/>
      <c r="EGY1190" s="17"/>
      <c r="EGZ1190" s="17"/>
      <c r="EHA1190" s="17"/>
      <c r="EHB1190" s="17"/>
      <c r="EHC1190" s="17"/>
      <c r="EHD1190" s="17"/>
      <c r="EHE1190" s="17"/>
      <c r="EHF1190" s="17"/>
      <c r="EHG1190" s="17"/>
      <c r="EHH1190" s="17"/>
      <c r="EHI1190" s="17"/>
      <c r="EHJ1190" s="17"/>
      <c r="EHK1190" s="17"/>
      <c r="EHL1190" s="17"/>
      <c r="EHM1190" s="17"/>
      <c r="EHN1190" s="17"/>
      <c r="EHO1190" s="17"/>
      <c r="EHP1190" s="17"/>
      <c r="EHQ1190" s="17"/>
      <c r="EHR1190" s="17"/>
      <c r="EHS1190" s="17"/>
      <c r="EHT1190" s="17"/>
      <c r="EHU1190" s="17"/>
      <c r="EHV1190" s="17"/>
      <c r="EHW1190" s="17"/>
      <c r="EHX1190" s="17"/>
      <c r="EHY1190" s="17"/>
      <c r="EHZ1190" s="17"/>
      <c r="EIA1190" s="17"/>
      <c r="EIB1190" s="17"/>
      <c r="EIC1190" s="17"/>
      <c r="EID1190" s="17"/>
      <c r="EIE1190" s="17"/>
      <c r="EIF1190" s="17"/>
      <c r="EIG1190" s="17"/>
      <c r="EIH1190" s="17"/>
      <c r="EII1190" s="17"/>
      <c r="EIJ1190" s="17"/>
      <c r="EIK1190" s="17"/>
      <c r="EIL1190" s="17"/>
      <c r="EIM1190" s="17"/>
      <c r="EIN1190" s="17"/>
      <c r="EIO1190" s="17"/>
      <c r="EIP1190" s="17"/>
      <c r="EIQ1190" s="17"/>
      <c r="EIR1190" s="17"/>
      <c r="EIS1190" s="17"/>
      <c r="EIT1190" s="17"/>
      <c r="EIU1190" s="17"/>
      <c r="EIV1190" s="17"/>
      <c r="EIW1190" s="17"/>
      <c r="EIX1190" s="17"/>
      <c r="EIY1190" s="17"/>
      <c r="EIZ1190" s="17"/>
      <c r="EJA1190" s="17"/>
      <c r="EJB1190" s="17"/>
      <c r="EJC1190" s="17"/>
      <c r="EJD1190" s="17"/>
      <c r="EJE1190" s="17"/>
      <c r="EJF1190" s="17"/>
      <c r="EJG1190" s="17"/>
      <c r="EJH1190" s="17"/>
      <c r="EJI1190" s="17"/>
      <c r="EJJ1190" s="17"/>
      <c r="EJK1190" s="17"/>
      <c r="EJL1190" s="17"/>
      <c r="EJM1190" s="17"/>
      <c r="EJN1190" s="17"/>
      <c r="EJO1190" s="17"/>
      <c r="EJP1190" s="17"/>
      <c r="EJQ1190" s="17"/>
      <c r="EJR1190" s="17"/>
      <c r="EJS1190" s="17"/>
      <c r="EJT1190" s="17"/>
      <c r="EJU1190" s="17"/>
      <c r="EJV1190" s="17"/>
      <c r="EJW1190" s="17"/>
      <c r="EJX1190" s="17"/>
      <c r="EJY1190" s="17"/>
      <c r="EJZ1190" s="17"/>
      <c r="EKA1190" s="17"/>
      <c r="EKB1190" s="17"/>
      <c r="EKC1190" s="17"/>
      <c r="EKD1190" s="17"/>
      <c r="EKE1190" s="17"/>
      <c r="EKF1190" s="17"/>
      <c r="EKG1190" s="17"/>
      <c r="EKH1190" s="17"/>
      <c r="EKI1190" s="17"/>
      <c r="EKJ1190" s="17"/>
      <c r="EKK1190" s="17"/>
      <c r="EKL1190" s="17"/>
      <c r="EKM1190" s="17"/>
      <c r="EKN1190" s="17"/>
      <c r="EKO1190" s="17"/>
      <c r="EKP1190" s="17"/>
      <c r="EKQ1190" s="17"/>
      <c r="EKR1190" s="17"/>
      <c r="EKS1190" s="17"/>
      <c r="EKT1190" s="17"/>
      <c r="EKU1190" s="17"/>
      <c r="EKV1190" s="17"/>
      <c r="EKW1190" s="17"/>
      <c r="EKX1190" s="17"/>
      <c r="EKY1190" s="17"/>
      <c r="EKZ1190" s="17"/>
      <c r="ELA1190" s="17"/>
      <c r="ELB1190" s="17"/>
      <c r="ELC1190" s="17"/>
      <c r="ELD1190" s="17"/>
      <c r="ELE1190" s="17"/>
      <c r="ELF1190" s="17"/>
      <c r="ELG1190" s="17"/>
      <c r="ELH1190" s="17"/>
      <c r="ELI1190" s="17"/>
      <c r="ELJ1190" s="17"/>
      <c r="ELK1190" s="17"/>
      <c r="ELL1190" s="17"/>
      <c r="ELM1190" s="17"/>
      <c r="ELN1190" s="17"/>
      <c r="ELO1190" s="17"/>
      <c r="ELP1190" s="17"/>
      <c r="ELQ1190" s="17"/>
      <c r="ELR1190" s="17"/>
      <c r="ELS1190" s="17"/>
      <c r="ELT1190" s="17"/>
      <c r="ELU1190" s="17"/>
      <c r="ELV1190" s="17"/>
      <c r="ELW1190" s="17"/>
      <c r="ELX1190" s="17"/>
      <c r="ELY1190" s="17"/>
      <c r="ELZ1190" s="17"/>
      <c r="EMA1190" s="17"/>
      <c r="EMB1190" s="17"/>
      <c r="EMC1190" s="17"/>
      <c r="EMD1190" s="17"/>
      <c r="EME1190" s="17"/>
      <c r="EMF1190" s="17"/>
      <c r="EMG1190" s="17"/>
      <c r="EMH1190" s="17"/>
      <c r="EMI1190" s="17"/>
      <c r="EMJ1190" s="17"/>
      <c r="EMK1190" s="17"/>
      <c r="EML1190" s="17"/>
      <c r="EMM1190" s="17"/>
      <c r="EMN1190" s="17"/>
      <c r="EMO1190" s="17"/>
      <c r="EMP1190" s="17"/>
      <c r="EMQ1190" s="17"/>
      <c r="EMR1190" s="17"/>
      <c r="EMS1190" s="17"/>
      <c r="EMT1190" s="17"/>
      <c r="EMU1190" s="17"/>
      <c r="EMV1190" s="17"/>
      <c r="EMW1190" s="17"/>
      <c r="EMX1190" s="17"/>
      <c r="EMY1190" s="17"/>
      <c r="EMZ1190" s="17"/>
      <c r="ENA1190" s="17"/>
      <c r="ENB1190" s="17"/>
      <c r="ENC1190" s="17"/>
      <c r="END1190" s="17"/>
      <c r="ENE1190" s="17"/>
      <c r="ENF1190" s="17"/>
      <c r="ENG1190" s="17"/>
      <c r="ENH1190" s="17"/>
      <c r="ENI1190" s="17"/>
      <c r="ENJ1190" s="17"/>
      <c r="ENK1190" s="17"/>
      <c r="ENL1190" s="17"/>
      <c r="ENM1190" s="17"/>
      <c r="ENN1190" s="17"/>
      <c r="ENO1190" s="17"/>
      <c r="ENP1190" s="17"/>
      <c r="ENQ1190" s="17"/>
      <c r="ENR1190" s="17"/>
      <c r="ENS1190" s="17"/>
      <c r="ENT1190" s="17"/>
      <c r="ENU1190" s="17"/>
      <c r="ENV1190" s="17"/>
      <c r="ENW1190" s="17"/>
      <c r="ENX1190" s="17"/>
      <c r="ENY1190" s="17"/>
      <c r="ENZ1190" s="17"/>
      <c r="EOA1190" s="17"/>
      <c r="EOB1190" s="17"/>
      <c r="EOC1190" s="17"/>
      <c r="EOD1190" s="17"/>
      <c r="EOE1190" s="17"/>
      <c r="EOF1190" s="17"/>
      <c r="EOG1190" s="17"/>
      <c r="EOH1190" s="17"/>
      <c r="EOI1190" s="17"/>
      <c r="EOJ1190" s="17"/>
      <c r="EOK1190" s="17"/>
      <c r="EOL1190" s="17"/>
      <c r="EOM1190" s="17"/>
      <c r="EON1190" s="17"/>
      <c r="EOO1190" s="17"/>
      <c r="EOP1190" s="17"/>
      <c r="EOQ1190" s="17"/>
      <c r="EOR1190" s="17"/>
      <c r="EOS1190" s="17"/>
      <c r="EOT1190" s="17"/>
      <c r="EOU1190" s="17"/>
      <c r="EOV1190" s="17"/>
      <c r="EOW1190" s="17"/>
      <c r="EOX1190" s="17"/>
      <c r="EOY1190" s="17"/>
      <c r="EOZ1190" s="17"/>
      <c r="EPA1190" s="17"/>
      <c r="EPB1190" s="17"/>
      <c r="EPC1190" s="17"/>
      <c r="EPD1190" s="17"/>
      <c r="EPE1190" s="17"/>
      <c r="EPF1190" s="17"/>
      <c r="EPG1190" s="17"/>
      <c r="EPH1190" s="17"/>
      <c r="EPI1190" s="17"/>
      <c r="EPJ1190" s="17"/>
      <c r="EPK1190" s="17"/>
      <c r="EPL1190" s="17"/>
      <c r="EPM1190" s="17"/>
      <c r="EPN1190" s="17"/>
      <c r="EPO1190" s="17"/>
      <c r="EPP1190" s="17"/>
      <c r="EPQ1190" s="17"/>
      <c r="EPR1190" s="17"/>
      <c r="EPS1190" s="17"/>
      <c r="EPT1190" s="17"/>
      <c r="EPU1190" s="17"/>
      <c r="EPV1190" s="17"/>
      <c r="EPW1190" s="17"/>
      <c r="EPX1190" s="17"/>
      <c r="EPY1190" s="17"/>
      <c r="EPZ1190" s="17"/>
      <c r="EQA1190" s="17"/>
      <c r="EQB1190" s="17"/>
      <c r="EQC1190" s="17"/>
      <c r="EQD1190" s="17"/>
      <c r="EQE1190" s="17"/>
      <c r="EQF1190" s="17"/>
      <c r="EQG1190" s="17"/>
      <c r="EQH1190" s="17"/>
      <c r="EQI1190" s="17"/>
      <c r="EQJ1190" s="17"/>
      <c r="EQK1190" s="17"/>
      <c r="EQL1190" s="17"/>
      <c r="EQM1190" s="17"/>
      <c r="EQN1190" s="17"/>
      <c r="EQO1190" s="17"/>
      <c r="EQP1190" s="17"/>
      <c r="EQQ1190" s="17"/>
      <c r="EQR1190" s="17"/>
      <c r="EQS1190" s="17"/>
      <c r="EQT1190" s="17"/>
      <c r="EQU1190" s="17"/>
      <c r="EQV1190" s="17"/>
      <c r="EQW1190" s="17"/>
      <c r="EQX1190" s="17"/>
      <c r="EQY1190" s="17"/>
      <c r="EQZ1190" s="17"/>
      <c r="ERA1190" s="17"/>
      <c r="ERB1190" s="17"/>
      <c r="ERC1190" s="17"/>
      <c r="ERD1190" s="17"/>
      <c r="ERE1190" s="17"/>
      <c r="ERF1190" s="17"/>
      <c r="ERG1190" s="17"/>
      <c r="ERH1190" s="17"/>
      <c r="ERI1190" s="17"/>
      <c r="ERJ1190" s="17"/>
      <c r="ERK1190" s="17"/>
      <c r="ERL1190" s="17"/>
      <c r="ERM1190" s="17"/>
      <c r="ERN1190" s="17"/>
      <c r="ERO1190" s="17"/>
      <c r="ERP1190" s="17"/>
      <c r="ERQ1190" s="17"/>
      <c r="ERR1190" s="17"/>
      <c r="ERS1190" s="17"/>
      <c r="ERT1190" s="17"/>
      <c r="ERU1190" s="17"/>
      <c r="ERV1190" s="17"/>
      <c r="ERW1190" s="17"/>
      <c r="ERX1190" s="17"/>
      <c r="ERY1190" s="17"/>
      <c r="ERZ1190" s="17"/>
      <c r="ESA1190" s="17"/>
      <c r="ESB1190" s="17"/>
      <c r="ESC1190" s="17"/>
      <c r="ESD1190" s="17"/>
      <c r="ESE1190" s="17"/>
      <c r="ESF1190" s="17"/>
      <c r="ESG1190" s="17"/>
      <c r="ESH1190" s="17"/>
      <c r="ESI1190" s="17"/>
      <c r="ESJ1190" s="17"/>
      <c r="ESK1190" s="17"/>
      <c r="ESL1190" s="17"/>
      <c r="ESM1190" s="17"/>
      <c r="ESN1190" s="17"/>
      <c r="ESO1190" s="17"/>
      <c r="ESP1190" s="17"/>
      <c r="ESQ1190" s="17"/>
      <c r="ESR1190" s="17"/>
      <c r="ESS1190" s="17"/>
      <c r="EST1190" s="17"/>
      <c r="ESU1190" s="17"/>
      <c r="ESV1190" s="17"/>
      <c r="ESW1190" s="17"/>
      <c r="ESX1190" s="17"/>
      <c r="ESY1190" s="17"/>
      <c r="ESZ1190" s="17"/>
      <c r="ETA1190" s="17"/>
      <c r="ETB1190" s="17"/>
      <c r="ETC1190" s="17"/>
      <c r="ETD1190" s="17"/>
      <c r="ETE1190" s="17"/>
      <c r="ETF1190" s="17"/>
      <c r="ETG1190" s="17"/>
      <c r="ETH1190" s="17"/>
      <c r="ETI1190" s="17"/>
      <c r="ETJ1190" s="17"/>
      <c r="ETK1190" s="17"/>
      <c r="ETL1190" s="17"/>
      <c r="ETM1190" s="17"/>
      <c r="ETN1190" s="17"/>
      <c r="ETO1190" s="17"/>
      <c r="ETP1190" s="17"/>
      <c r="ETQ1190" s="17"/>
      <c r="ETR1190" s="17"/>
      <c r="ETS1190" s="17"/>
      <c r="ETT1190" s="17"/>
      <c r="ETU1190" s="17"/>
      <c r="ETV1190" s="17"/>
      <c r="ETW1190" s="17"/>
      <c r="ETX1190" s="17"/>
      <c r="ETY1190" s="17"/>
      <c r="ETZ1190" s="17"/>
      <c r="EUA1190" s="17"/>
      <c r="EUB1190" s="17"/>
      <c r="EUC1190" s="17"/>
      <c r="EUD1190" s="17"/>
      <c r="EUE1190" s="17"/>
      <c r="EUF1190" s="17"/>
      <c r="EUG1190" s="17"/>
      <c r="EUH1190" s="17"/>
      <c r="EUI1190" s="17"/>
      <c r="EUJ1190" s="17"/>
      <c r="EUK1190" s="17"/>
      <c r="EUL1190" s="17"/>
      <c r="EUM1190" s="17"/>
      <c r="EUN1190" s="17"/>
      <c r="EUO1190" s="17"/>
      <c r="EUP1190" s="17"/>
      <c r="EUQ1190" s="17"/>
      <c r="EUR1190" s="17"/>
      <c r="EUS1190" s="17"/>
      <c r="EUT1190" s="17"/>
      <c r="EUU1190" s="17"/>
      <c r="EUV1190" s="17"/>
      <c r="EUW1190" s="17"/>
      <c r="EUX1190" s="17"/>
      <c r="EUY1190" s="17"/>
      <c r="EUZ1190" s="17"/>
      <c r="EVA1190" s="17"/>
      <c r="EVB1190" s="17"/>
      <c r="EVC1190" s="17"/>
      <c r="EVD1190" s="17"/>
      <c r="EVE1190" s="17"/>
      <c r="EVF1190" s="17"/>
      <c r="EVG1190" s="17"/>
      <c r="EVH1190" s="17"/>
      <c r="EVI1190" s="17"/>
      <c r="EVJ1190" s="17"/>
      <c r="EVK1190" s="17"/>
      <c r="EVL1190" s="17"/>
      <c r="EVM1190" s="17"/>
      <c r="EVN1190" s="17"/>
      <c r="EVO1190" s="17"/>
      <c r="EVP1190" s="17"/>
      <c r="EVQ1190" s="17"/>
      <c r="EVR1190" s="17"/>
      <c r="EVS1190" s="17"/>
      <c r="EVT1190" s="17"/>
      <c r="EVU1190" s="17"/>
      <c r="EVV1190" s="17"/>
      <c r="EVW1190" s="17"/>
      <c r="EVX1190" s="17"/>
      <c r="EVY1190" s="17"/>
      <c r="EVZ1190" s="17"/>
      <c r="EWA1190" s="17"/>
      <c r="EWB1190" s="17"/>
      <c r="EWC1190" s="17"/>
      <c r="EWD1190" s="17"/>
      <c r="EWE1190" s="17"/>
      <c r="EWF1190" s="17"/>
      <c r="EWG1190" s="17"/>
      <c r="EWH1190" s="17"/>
      <c r="EWI1190" s="17"/>
      <c r="EWJ1190" s="17"/>
      <c r="EWK1190" s="17"/>
      <c r="EWL1190" s="17"/>
      <c r="EWM1190" s="17"/>
      <c r="EWN1190" s="17"/>
      <c r="EWO1190" s="17"/>
      <c r="EWP1190" s="17"/>
      <c r="EWQ1190" s="17"/>
      <c r="EWR1190" s="17"/>
      <c r="EWS1190" s="17"/>
      <c r="EWT1190" s="17"/>
      <c r="EWU1190" s="17"/>
      <c r="EWV1190" s="17"/>
      <c r="EWW1190" s="17"/>
      <c r="EWX1190" s="17"/>
      <c r="EWY1190" s="17"/>
      <c r="EWZ1190" s="17"/>
      <c r="EXA1190" s="17"/>
      <c r="EXB1190" s="17"/>
      <c r="EXC1190" s="17"/>
      <c r="EXD1190" s="17"/>
      <c r="EXE1190" s="17"/>
      <c r="EXF1190" s="17"/>
      <c r="EXG1190" s="17"/>
      <c r="EXH1190" s="17"/>
      <c r="EXI1190" s="17"/>
      <c r="EXJ1190" s="17"/>
      <c r="EXK1190" s="17"/>
      <c r="EXL1190" s="17"/>
      <c r="EXM1190" s="17"/>
      <c r="EXN1190" s="17"/>
      <c r="EXO1190" s="17"/>
      <c r="EXP1190" s="17"/>
      <c r="EXQ1190" s="17"/>
      <c r="EXR1190" s="17"/>
      <c r="EXS1190" s="17"/>
      <c r="EXT1190" s="17"/>
      <c r="EXU1190" s="17"/>
      <c r="EXV1190" s="17"/>
      <c r="EXW1190" s="17"/>
      <c r="EXX1190" s="17"/>
      <c r="EXY1190" s="17"/>
      <c r="EXZ1190" s="17"/>
      <c r="EYA1190" s="17"/>
      <c r="EYB1190" s="17"/>
      <c r="EYC1190" s="17"/>
      <c r="EYD1190" s="17"/>
      <c r="EYE1190" s="17"/>
      <c r="EYF1190" s="17"/>
      <c r="EYG1190" s="17"/>
      <c r="EYH1190" s="17"/>
      <c r="EYI1190" s="17"/>
      <c r="EYJ1190" s="17"/>
      <c r="EYK1190" s="17"/>
      <c r="EYL1190" s="17"/>
      <c r="EYM1190" s="17"/>
      <c r="EYN1190" s="17"/>
      <c r="EYO1190" s="17"/>
      <c r="EYP1190" s="17"/>
      <c r="EYQ1190" s="17"/>
      <c r="EYR1190" s="17"/>
      <c r="EYS1190" s="17"/>
      <c r="EYT1190" s="17"/>
      <c r="EYU1190" s="17"/>
      <c r="EYV1190" s="17"/>
      <c r="EYW1190" s="17"/>
      <c r="EYX1190" s="17"/>
      <c r="EYY1190" s="17"/>
      <c r="EYZ1190" s="17"/>
      <c r="EZA1190" s="17"/>
      <c r="EZB1190" s="17"/>
      <c r="EZC1190" s="17"/>
      <c r="EZD1190" s="17"/>
      <c r="EZE1190" s="17"/>
      <c r="EZF1190" s="17"/>
      <c r="EZG1190" s="17"/>
      <c r="EZH1190" s="17"/>
      <c r="EZI1190" s="17"/>
      <c r="EZJ1190" s="17"/>
      <c r="EZK1190" s="17"/>
      <c r="EZL1190" s="17"/>
      <c r="EZM1190" s="17"/>
      <c r="EZN1190" s="17"/>
      <c r="EZO1190" s="17"/>
      <c r="EZP1190" s="17"/>
      <c r="EZQ1190" s="17"/>
      <c r="EZR1190" s="17"/>
      <c r="EZS1190" s="17"/>
      <c r="EZT1190" s="17"/>
      <c r="EZU1190" s="17"/>
      <c r="EZV1190" s="17"/>
      <c r="EZW1190" s="17"/>
      <c r="EZX1190" s="17"/>
      <c r="EZY1190" s="17"/>
      <c r="EZZ1190" s="17"/>
      <c r="FAA1190" s="17"/>
      <c r="FAB1190" s="17"/>
      <c r="FAC1190" s="17"/>
      <c r="FAD1190" s="17"/>
      <c r="FAE1190" s="17"/>
      <c r="FAF1190" s="17"/>
      <c r="FAG1190" s="17"/>
      <c r="FAH1190" s="17"/>
      <c r="FAI1190" s="17"/>
      <c r="FAJ1190" s="17"/>
      <c r="FAK1190" s="17"/>
      <c r="FAL1190" s="17"/>
      <c r="FAM1190" s="17"/>
      <c r="FAN1190" s="17"/>
      <c r="FAO1190" s="17"/>
      <c r="FAP1190" s="17"/>
      <c r="FAQ1190" s="17"/>
      <c r="FAR1190" s="17"/>
      <c r="FAS1190" s="17"/>
      <c r="FAT1190" s="17"/>
      <c r="FAU1190" s="17"/>
      <c r="FAV1190" s="17"/>
      <c r="FAW1190" s="17"/>
      <c r="FAX1190" s="17"/>
      <c r="FAY1190" s="17"/>
      <c r="FAZ1190" s="17"/>
      <c r="FBA1190" s="17"/>
      <c r="FBB1190" s="17"/>
      <c r="FBC1190" s="17"/>
      <c r="FBD1190" s="17"/>
      <c r="FBE1190" s="17"/>
      <c r="FBF1190" s="17"/>
      <c r="FBG1190" s="17"/>
      <c r="FBH1190" s="17"/>
      <c r="FBI1190" s="17"/>
      <c r="FBJ1190" s="17"/>
      <c r="FBK1190" s="17"/>
      <c r="FBL1190" s="17"/>
      <c r="FBM1190" s="17"/>
      <c r="FBN1190" s="17"/>
      <c r="FBO1190" s="17"/>
      <c r="FBP1190" s="17"/>
      <c r="FBQ1190" s="17"/>
      <c r="FBR1190" s="17"/>
      <c r="FBS1190" s="17"/>
      <c r="FBT1190" s="17"/>
      <c r="FBU1190" s="17"/>
      <c r="FBV1190" s="17"/>
      <c r="FBW1190" s="17"/>
      <c r="FBX1190" s="17"/>
      <c r="FBY1190" s="17"/>
      <c r="FBZ1190" s="17"/>
      <c r="FCA1190" s="17"/>
      <c r="FCB1190" s="17"/>
      <c r="FCC1190" s="17"/>
      <c r="FCD1190" s="17"/>
      <c r="FCE1190" s="17"/>
      <c r="FCF1190" s="17"/>
      <c r="FCG1190" s="17"/>
      <c r="FCH1190" s="17"/>
      <c r="FCI1190" s="17"/>
      <c r="FCJ1190" s="17"/>
      <c r="FCK1190" s="17"/>
      <c r="FCL1190" s="17"/>
      <c r="FCM1190" s="17"/>
      <c r="FCN1190" s="17"/>
      <c r="FCO1190" s="17"/>
      <c r="FCP1190" s="17"/>
      <c r="FCQ1190" s="17"/>
      <c r="FCR1190" s="17"/>
      <c r="FCS1190" s="17"/>
      <c r="FCT1190" s="17"/>
      <c r="FCU1190" s="17"/>
      <c r="FCV1190" s="17"/>
      <c r="FCW1190" s="17"/>
      <c r="FCX1190" s="17"/>
      <c r="FCY1190" s="17"/>
      <c r="FCZ1190" s="17"/>
      <c r="FDA1190" s="17"/>
      <c r="FDB1190" s="17"/>
      <c r="FDC1190" s="17"/>
      <c r="FDD1190" s="17"/>
      <c r="FDE1190" s="17"/>
      <c r="FDF1190" s="17"/>
      <c r="FDG1190" s="17"/>
      <c r="FDH1190" s="17"/>
      <c r="FDI1190" s="17"/>
      <c r="FDJ1190" s="17"/>
      <c r="FDK1190" s="17"/>
      <c r="FDL1190" s="17"/>
      <c r="FDM1190" s="17"/>
      <c r="FDN1190" s="17"/>
      <c r="FDO1190" s="17"/>
      <c r="FDP1190" s="17"/>
      <c r="FDQ1190" s="17"/>
      <c r="FDR1190" s="17"/>
      <c r="FDS1190" s="17"/>
      <c r="FDT1190" s="17"/>
      <c r="FDU1190" s="17"/>
      <c r="FDV1190" s="17"/>
      <c r="FDW1190" s="17"/>
      <c r="FDX1190" s="17"/>
      <c r="FDY1190" s="17"/>
      <c r="FDZ1190" s="17"/>
      <c r="FEA1190" s="17"/>
      <c r="FEB1190" s="17"/>
      <c r="FEC1190" s="17"/>
      <c r="FED1190" s="17"/>
      <c r="FEE1190" s="17"/>
      <c r="FEF1190" s="17"/>
      <c r="FEG1190" s="17"/>
      <c r="FEH1190" s="17"/>
      <c r="FEI1190" s="17"/>
      <c r="FEJ1190" s="17"/>
      <c r="FEK1190" s="17"/>
      <c r="FEL1190" s="17"/>
      <c r="FEM1190" s="17"/>
      <c r="FEN1190" s="17"/>
      <c r="FEO1190" s="17"/>
      <c r="FEP1190" s="17"/>
      <c r="FEQ1190" s="17"/>
      <c r="FER1190" s="17"/>
      <c r="FES1190" s="17"/>
      <c r="FET1190" s="17"/>
      <c r="FEU1190" s="17"/>
      <c r="FEV1190" s="17"/>
      <c r="FEW1190" s="17"/>
      <c r="FEX1190" s="17"/>
      <c r="FEY1190" s="17"/>
      <c r="FEZ1190" s="17"/>
      <c r="FFA1190" s="17"/>
      <c r="FFB1190" s="17"/>
      <c r="FFC1190" s="17"/>
      <c r="FFD1190" s="17"/>
      <c r="FFE1190" s="17"/>
      <c r="FFF1190" s="17"/>
      <c r="FFG1190" s="17"/>
      <c r="FFH1190" s="17"/>
      <c r="FFI1190" s="17"/>
      <c r="FFJ1190" s="17"/>
      <c r="FFK1190" s="17"/>
      <c r="FFL1190" s="17"/>
      <c r="FFM1190" s="17"/>
      <c r="FFN1190" s="17"/>
      <c r="FFO1190" s="17"/>
      <c r="FFP1190" s="17"/>
      <c r="FFQ1190" s="17"/>
      <c r="FFR1190" s="17"/>
      <c r="FFS1190" s="17"/>
      <c r="FFT1190" s="17"/>
      <c r="FFU1190" s="17"/>
      <c r="FFV1190" s="17"/>
      <c r="FFW1190" s="17"/>
      <c r="FFX1190" s="17"/>
      <c r="FFY1190" s="17"/>
      <c r="FFZ1190" s="17"/>
      <c r="FGA1190" s="17"/>
      <c r="FGB1190" s="17"/>
      <c r="FGC1190" s="17"/>
      <c r="FGD1190" s="17"/>
      <c r="FGE1190" s="17"/>
      <c r="FGF1190" s="17"/>
      <c r="FGG1190" s="17"/>
      <c r="FGH1190" s="17"/>
      <c r="FGI1190" s="17"/>
      <c r="FGJ1190" s="17"/>
      <c r="FGK1190" s="17"/>
      <c r="FGL1190" s="17"/>
      <c r="FGM1190" s="17"/>
      <c r="FGN1190" s="17"/>
      <c r="FGO1190" s="17"/>
      <c r="FGP1190" s="17"/>
      <c r="FGQ1190" s="17"/>
      <c r="FGR1190" s="17"/>
      <c r="FGS1190" s="17"/>
      <c r="FGT1190" s="17"/>
      <c r="FGU1190" s="17"/>
      <c r="FGV1190" s="17"/>
      <c r="FGW1190" s="17"/>
      <c r="FGX1190" s="17"/>
      <c r="FGY1190" s="17"/>
      <c r="FGZ1190" s="17"/>
      <c r="FHA1190" s="17"/>
      <c r="FHB1190" s="17"/>
      <c r="FHC1190" s="17"/>
      <c r="FHD1190" s="17"/>
      <c r="FHE1190" s="17"/>
      <c r="FHF1190" s="17"/>
      <c r="FHG1190" s="17"/>
      <c r="FHH1190" s="17"/>
      <c r="FHI1190" s="17"/>
      <c r="FHJ1190" s="17"/>
      <c r="FHK1190" s="17"/>
      <c r="FHL1190" s="17"/>
      <c r="FHM1190" s="17"/>
      <c r="FHN1190" s="17"/>
      <c r="FHO1190" s="17"/>
      <c r="FHP1190" s="17"/>
      <c r="FHQ1190" s="17"/>
      <c r="FHR1190" s="17"/>
      <c r="FHS1190" s="17"/>
      <c r="FHT1190" s="17"/>
      <c r="FHU1190" s="17"/>
      <c r="FHV1190" s="17"/>
      <c r="FHW1190" s="17"/>
      <c r="FHX1190" s="17"/>
      <c r="FHY1190" s="17"/>
      <c r="FHZ1190" s="17"/>
      <c r="FIA1190" s="17"/>
      <c r="FIB1190" s="17"/>
      <c r="FIC1190" s="17"/>
      <c r="FID1190" s="17"/>
      <c r="FIE1190" s="17"/>
      <c r="FIF1190" s="17"/>
      <c r="FIG1190" s="17"/>
      <c r="FIH1190" s="17"/>
      <c r="FII1190" s="17"/>
      <c r="FIJ1190" s="17"/>
      <c r="FIK1190" s="17"/>
      <c r="FIL1190" s="17"/>
      <c r="FIM1190" s="17"/>
      <c r="FIN1190" s="17"/>
      <c r="FIO1190" s="17"/>
      <c r="FIP1190" s="17"/>
      <c r="FIQ1190" s="17"/>
      <c r="FIR1190" s="17"/>
      <c r="FIS1190" s="17"/>
      <c r="FIT1190" s="17"/>
      <c r="FIU1190" s="17"/>
      <c r="FIV1190" s="17"/>
      <c r="FIW1190" s="17"/>
      <c r="FIX1190" s="17"/>
      <c r="FIY1190" s="17"/>
      <c r="FIZ1190" s="17"/>
      <c r="FJA1190" s="17"/>
      <c r="FJB1190" s="17"/>
      <c r="FJC1190" s="17"/>
      <c r="FJD1190" s="17"/>
      <c r="FJE1190" s="17"/>
      <c r="FJF1190" s="17"/>
      <c r="FJG1190" s="17"/>
      <c r="FJH1190" s="17"/>
      <c r="FJI1190" s="17"/>
      <c r="FJJ1190" s="17"/>
      <c r="FJK1190" s="17"/>
      <c r="FJL1190" s="17"/>
      <c r="FJM1190" s="17"/>
      <c r="FJN1190" s="17"/>
      <c r="FJO1190" s="17"/>
      <c r="FJP1190" s="17"/>
      <c r="FJQ1190" s="17"/>
      <c r="FJR1190" s="17"/>
      <c r="FJS1190" s="17"/>
      <c r="FJT1190" s="17"/>
      <c r="FJU1190" s="17"/>
      <c r="FJV1190" s="17"/>
      <c r="FJW1190" s="17"/>
      <c r="FJX1190" s="17"/>
      <c r="FJY1190" s="17"/>
      <c r="FJZ1190" s="17"/>
      <c r="FKA1190" s="17"/>
      <c r="FKB1190" s="17"/>
      <c r="FKC1190" s="17"/>
      <c r="FKD1190" s="17"/>
      <c r="FKE1190" s="17"/>
      <c r="FKF1190" s="17"/>
      <c r="FKG1190" s="17"/>
      <c r="FKH1190" s="17"/>
      <c r="FKI1190" s="17"/>
      <c r="FKJ1190" s="17"/>
      <c r="FKK1190" s="17"/>
      <c r="FKL1190" s="17"/>
      <c r="FKM1190" s="17"/>
      <c r="FKN1190" s="17"/>
      <c r="FKO1190" s="17"/>
      <c r="FKP1190" s="17"/>
      <c r="FKQ1190" s="17"/>
      <c r="FKR1190" s="17"/>
      <c r="FKS1190" s="17"/>
      <c r="FKT1190" s="17"/>
      <c r="FKU1190" s="17"/>
      <c r="FKV1190" s="17"/>
      <c r="FKW1190" s="17"/>
      <c r="FKX1190" s="17"/>
      <c r="FKY1190" s="17"/>
      <c r="FKZ1190" s="17"/>
      <c r="FLA1190" s="17"/>
      <c r="FLB1190" s="17"/>
      <c r="FLC1190" s="17"/>
      <c r="FLD1190" s="17"/>
      <c r="FLE1190" s="17"/>
      <c r="FLF1190" s="17"/>
      <c r="FLG1190" s="17"/>
      <c r="FLH1190" s="17"/>
      <c r="FLI1190" s="17"/>
      <c r="FLJ1190" s="17"/>
      <c r="FLK1190" s="17"/>
      <c r="FLL1190" s="17"/>
      <c r="FLM1190" s="17"/>
      <c r="FLN1190" s="17"/>
      <c r="FLO1190" s="17"/>
      <c r="FLP1190" s="17"/>
      <c r="FLQ1190" s="17"/>
      <c r="FLR1190" s="17"/>
      <c r="FLS1190" s="17"/>
      <c r="FLT1190" s="17"/>
      <c r="FLU1190" s="17"/>
      <c r="FLV1190" s="17"/>
      <c r="FLW1190" s="17"/>
      <c r="FLX1190" s="17"/>
      <c r="FLY1190" s="17"/>
      <c r="FLZ1190" s="17"/>
      <c r="FMA1190" s="17"/>
      <c r="FMB1190" s="17"/>
      <c r="FMC1190" s="17"/>
      <c r="FMD1190" s="17"/>
      <c r="FME1190" s="17"/>
      <c r="FMF1190" s="17"/>
      <c r="FMG1190" s="17"/>
      <c r="FMH1190" s="17"/>
      <c r="FMI1190" s="17"/>
      <c r="FMJ1190" s="17"/>
      <c r="FMK1190" s="17"/>
      <c r="FML1190" s="17"/>
      <c r="FMM1190" s="17"/>
      <c r="FMN1190" s="17"/>
      <c r="FMO1190" s="17"/>
      <c r="FMP1190" s="17"/>
      <c r="FMQ1190" s="17"/>
      <c r="FMR1190" s="17"/>
      <c r="FMS1190" s="17"/>
      <c r="FMT1190" s="17"/>
      <c r="FMU1190" s="17"/>
      <c r="FMV1190" s="17"/>
      <c r="FMW1190" s="17"/>
      <c r="FMX1190" s="17"/>
      <c r="FMY1190" s="17"/>
      <c r="FMZ1190" s="17"/>
      <c r="FNA1190" s="17"/>
      <c r="FNB1190" s="17"/>
      <c r="FNC1190" s="17"/>
      <c r="FND1190" s="17"/>
      <c r="FNE1190" s="17"/>
      <c r="FNF1190" s="17"/>
      <c r="FNG1190" s="17"/>
      <c r="FNH1190" s="17"/>
      <c r="FNI1190" s="17"/>
      <c r="FNJ1190" s="17"/>
      <c r="FNK1190" s="17"/>
      <c r="FNL1190" s="17"/>
      <c r="FNM1190" s="17"/>
      <c r="FNN1190" s="17"/>
      <c r="FNO1190" s="17"/>
      <c r="FNP1190" s="17"/>
      <c r="FNQ1190" s="17"/>
      <c r="FNR1190" s="17"/>
      <c r="FNS1190" s="17"/>
      <c r="FNT1190" s="17"/>
      <c r="FNU1190" s="17"/>
      <c r="FNV1190" s="17"/>
      <c r="FNW1190" s="17"/>
      <c r="FNX1190" s="17"/>
      <c r="FNY1190" s="17"/>
      <c r="FNZ1190" s="17"/>
      <c r="FOA1190" s="17"/>
      <c r="FOB1190" s="17"/>
      <c r="FOC1190" s="17"/>
      <c r="FOD1190" s="17"/>
      <c r="FOE1190" s="17"/>
      <c r="FOF1190" s="17"/>
      <c r="FOG1190" s="17"/>
      <c r="FOH1190" s="17"/>
      <c r="FOI1190" s="17"/>
      <c r="FOJ1190" s="17"/>
      <c r="FOK1190" s="17"/>
      <c r="FOL1190" s="17"/>
      <c r="FOM1190" s="17"/>
      <c r="FON1190" s="17"/>
      <c r="FOO1190" s="17"/>
      <c r="FOP1190" s="17"/>
      <c r="FOQ1190" s="17"/>
      <c r="FOR1190" s="17"/>
      <c r="FOS1190" s="17"/>
      <c r="FOT1190" s="17"/>
      <c r="FOU1190" s="17"/>
      <c r="FOV1190" s="17"/>
      <c r="FOW1190" s="17"/>
      <c r="FOX1190" s="17"/>
      <c r="FOY1190" s="17"/>
      <c r="FOZ1190" s="17"/>
      <c r="FPA1190" s="17"/>
      <c r="FPB1190" s="17"/>
      <c r="FPC1190" s="17"/>
      <c r="FPD1190" s="17"/>
      <c r="FPE1190" s="17"/>
      <c r="FPF1190" s="17"/>
      <c r="FPG1190" s="17"/>
      <c r="FPH1190" s="17"/>
      <c r="FPI1190" s="17"/>
      <c r="FPJ1190" s="17"/>
      <c r="FPK1190" s="17"/>
      <c r="FPL1190" s="17"/>
      <c r="FPM1190" s="17"/>
      <c r="FPN1190" s="17"/>
      <c r="FPO1190" s="17"/>
      <c r="FPP1190" s="17"/>
      <c r="FPQ1190" s="17"/>
      <c r="FPR1190" s="17"/>
      <c r="FPS1190" s="17"/>
      <c r="FPT1190" s="17"/>
      <c r="FPU1190" s="17"/>
      <c r="FPV1190" s="17"/>
      <c r="FPW1190" s="17"/>
      <c r="FPX1190" s="17"/>
      <c r="FPY1190" s="17"/>
      <c r="FPZ1190" s="17"/>
      <c r="FQA1190" s="17"/>
      <c r="FQB1190" s="17"/>
      <c r="FQC1190" s="17"/>
      <c r="FQD1190" s="17"/>
      <c r="FQE1190" s="17"/>
      <c r="FQF1190" s="17"/>
      <c r="FQG1190" s="17"/>
      <c r="FQH1190" s="17"/>
      <c r="FQI1190" s="17"/>
      <c r="FQJ1190" s="17"/>
      <c r="FQK1190" s="17"/>
      <c r="FQL1190" s="17"/>
      <c r="FQM1190" s="17"/>
      <c r="FQN1190" s="17"/>
      <c r="FQO1190" s="17"/>
      <c r="FQP1190" s="17"/>
      <c r="FQQ1190" s="17"/>
      <c r="FQR1190" s="17"/>
      <c r="FQS1190" s="17"/>
      <c r="FQT1190" s="17"/>
      <c r="FQU1190" s="17"/>
      <c r="FQV1190" s="17"/>
      <c r="FQW1190" s="17"/>
      <c r="FQX1190" s="17"/>
      <c r="FQY1190" s="17"/>
      <c r="FQZ1190" s="17"/>
      <c r="FRA1190" s="17"/>
      <c r="FRB1190" s="17"/>
      <c r="FRC1190" s="17"/>
      <c r="FRD1190" s="17"/>
      <c r="FRE1190" s="17"/>
      <c r="FRF1190" s="17"/>
      <c r="FRG1190" s="17"/>
      <c r="FRH1190" s="17"/>
      <c r="FRI1190" s="17"/>
      <c r="FRJ1190" s="17"/>
      <c r="FRK1190" s="17"/>
      <c r="FRL1190" s="17"/>
      <c r="FRM1190" s="17"/>
      <c r="FRN1190" s="17"/>
      <c r="FRO1190" s="17"/>
      <c r="FRP1190" s="17"/>
      <c r="FRQ1190" s="17"/>
      <c r="FRR1190" s="17"/>
      <c r="FRS1190" s="17"/>
      <c r="FRT1190" s="17"/>
      <c r="FRU1190" s="17"/>
      <c r="FRV1190" s="17"/>
      <c r="FRW1190" s="17"/>
      <c r="FRX1190" s="17"/>
      <c r="FRY1190" s="17"/>
      <c r="FRZ1190" s="17"/>
      <c r="FSA1190" s="17"/>
      <c r="FSB1190" s="17"/>
      <c r="FSC1190" s="17"/>
      <c r="FSD1190" s="17"/>
      <c r="FSE1190" s="17"/>
      <c r="FSF1190" s="17"/>
      <c r="FSG1190" s="17"/>
      <c r="FSH1190" s="17"/>
      <c r="FSI1190" s="17"/>
      <c r="FSJ1190" s="17"/>
      <c r="FSK1190" s="17"/>
      <c r="FSL1190" s="17"/>
      <c r="FSM1190" s="17"/>
      <c r="FSN1190" s="17"/>
      <c r="FSO1190" s="17"/>
      <c r="FSP1190" s="17"/>
      <c r="FSQ1190" s="17"/>
      <c r="FSR1190" s="17"/>
      <c r="FSS1190" s="17"/>
      <c r="FST1190" s="17"/>
      <c r="FSU1190" s="17"/>
      <c r="FSV1190" s="17"/>
      <c r="FSW1190" s="17"/>
      <c r="FSX1190" s="17"/>
      <c r="FSY1190" s="17"/>
      <c r="FSZ1190" s="17"/>
      <c r="FTA1190" s="17"/>
      <c r="FTB1190" s="17"/>
      <c r="FTC1190" s="17"/>
      <c r="FTD1190" s="17"/>
      <c r="FTE1190" s="17"/>
      <c r="FTF1190" s="17"/>
      <c r="FTG1190" s="17"/>
      <c r="FTH1190" s="17"/>
      <c r="FTI1190" s="17"/>
      <c r="FTJ1190" s="17"/>
      <c r="FTK1190" s="17"/>
      <c r="FTL1190" s="17"/>
      <c r="FTM1190" s="17"/>
      <c r="FTN1190" s="17"/>
      <c r="FTO1190" s="17"/>
      <c r="FTP1190" s="17"/>
      <c r="FTQ1190" s="17"/>
      <c r="FTR1190" s="17"/>
      <c r="FTS1190" s="17"/>
      <c r="FTT1190" s="17"/>
      <c r="FTU1190" s="17"/>
      <c r="FTV1190" s="17"/>
      <c r="FTW1190" s="17"/>
      <c r="FTX1190" s="17"/>
      <c r="FTY1190" s="17"/>
      <c r="FTZ1190" s="17"/>
      <c r="FUA1190" s="17"/>
      <c r="FUB1190" s="17"/>
      <c r="FUC1190" s="17"/>
      <c r="FUD1190" s="17"/>
      <c r="FUE1190" s="17"/>
      <c r="FUF1190" s="17"/>
      <c r="FUG1190" s="17"/>
      <c r="FUH1190" s="17"/>
      <c r="FUI1190" s="17"/>
      <c r="FUJ1190" s="17"/>
      <c r="FUK1190" s="17"/>
      <c r="FUL1190" s="17"/>
      <c r="FUM1190" s="17"/>
      <c r="FUN1190" s="17"/>
      <c r="FUO1190" s="17"/>
      <c r="FUP1190" s="17"/>
      <c r="FUQ1190" s="17"/>
      <c r="FUR1190" s="17"/>
      <c r="FUS1190" s="17"/>
      <c r="FUT1190" s="17"/>
      <c r="FUU1190" s="17"/>
      <c r="FUV1190" s="17"/>
      <c r="FUW1190" s="17"/>
      <c r="FUX1190" s="17"/>
      <c r="FUY1190" s="17"/>
      <c r="FUZ1190" s="17"/>
      <c r="FVA1190" s="17"/>
      <c r="FVB1190" s="17"/>
      <c r="FVC1190" s="17"/>
      <c r="FVD1190" s="17"/>
      <c r="FVE1190" s="17"/>
      <c r="FVF1190" s="17"/>
      <c r="FVG1190" s="17"/>
      <c r="FVH1190" s="17"/>
      <c r="FVI1190" s="17"/>
      <c r="FVJ1190" s="17"/>
      <c r="FVK1190" s="17"/>
      <c r="FVL1190" s="17"/>
      <c r="FVM1190" s="17"/>
      <c r="FVN1190" s="17"/>
      <c r="FVO1190" s="17"/>
      <c r="FVP1190" s="17"/>
      <c r="FVQ1190" s="17"/>
      <c r="FVR1190" s="17"/>
      <c r="FVS1190" s="17"/>
      <c r="FVT1190" s="17"/>
      <c r="FVU1190" s="17"/>
      <c r="FVV1190" s="17"/>
      <c r="FVW1190" s="17"/>
      <c r="FVX1190" s="17"/>
      <c r="FVY1190" s="17"/>
      <c r="FVZ1190" s="17"/>
      <c r="FWA1190" s="17"/>
      <c r="FWB1190" s="17"/>
      <c r="FWC1190" s="17"/>
      <c r="FWD1190" s="17"/>
      <c r="FWE1190" s="17"/>
      <c r="FWF1190" s="17"/>
      <c r="FWG1190" s="17"/>
      <c r="FWH1190" s="17"/>
      <c r="FWI1190" s="17"/>
      <c r="FWJ1190" s="17"/>
      <c r="FWK1190" s="17"/>
      <c r="FWL1190" s="17"/>
      <c r="FWM1190" s="17"/>
      <c r="FWN1190" s="17"/>
      <c r="FWO1190" s="17"/>
      <c r="FWP1190" s="17"/>
      <c r="FWQ1190" s="17"/>
      <c r="FWR1190" s="17"/>
      <c r="FWS1190" s="17"/>
      <c r="FWT1190" s="17"/>
      <c r="FWU1190" s="17"/>
      <c r="FWV1190" s="17"/>
      <c r="FWW1190" s="17"/>
      <c r="FWX1190" s="17"/>
      <c r="FWY1190" s="17"/>
      <c r="FWZ1190" s="17"/>
      <c r="FXA1190" s="17"/>
      <c r="FXB1190" s="17"/>
      <c r="FXC1190" s="17"/>
      <c r="FXD1190" s="17"/>
      <c r="FXE1190" s="17"/>
      <c r="FXF1190" s="17"/>
      <c r="FXG1190" s="17"/>
      <c r="FXH1190" s="17"/>
      <c r="FXI1190" s="17"/>
      <c r="FXJ1190" s="17"/>
      <c r="FXK1190" s="17"/>
      <c r="FXL1190" s="17"/>
      <c r="FXM1190" s="17"/>
      <c r="FXN1190" s="17"/>
      <c r="FXO1190" s="17"/>
      <c r="FXP1190" s="17"/>
      <c r="FXQ1190" s="17"/>
      <c r="FXR1190" s="17"/>
      <c r="FXS1190" s="17"/>
      <c r="FXT1190" s="17"/>
      <c r="FXU1190" s="17"/>
      <c r="FXV1190" s="17"/>
      <c r="FXW1190" s="17"/>
      <c r="FXX1190" s="17"/>
      <c r="FXY1190" s="17"/>
      <c r="FXZ1190" s="17"/>
      <c r="FYA1190" s="17"/>
      <c r="FYB1190" s="17"/>
      <c r="FYC1190" s="17"/>
      <c r="FYD1190" s="17"/>
      <c r="FYE1190" s="17"/>
      <c r="FYF1190" s="17"/>
      <c r="FYG1190" s="17"/>
      <c r="FYH1190" s="17"/>
      <c r="FYI1190" s="17"/>
      <c r="FYJ1190" s="17"/>
      <c r="FYK1190" s="17"/>
      <c r="FYL1190" s="17"/>
      <c r="FYM1190" s="17"/>
      <c r="FYN1190" s="17"/>
      <c r="FYO1190" s="17"/>
      <c r="FYP1190" s="17"/>
      <c r="FYQ1190" s="17"/>
      <c r="FYR1190" s="17"/>
      <c r="FYS1190" s="17"/>
      <c r="FYT1190" s="17"/>
      <c r="FYU1190" s="17"/>
      <c r="FYV1190" s="17"/>
      <c r="FYW1190" s="17"/>
      <c r="FYX1190" s="17"/>
      <c r="FYY1190" s="17"/>
      <c r="FYZ1190" s="17"/>
      <c r="FZA1190" s="17"/>
      <c r="FZB1190" s="17"/>
      <c r="FZC1190" s="17"/>
      <c r="FZD1190" s="17"/>
      <c r="FZE1190" s="17"/>
      <c r="FZF1190" s="17"/>
      <c r="FZG1190" s="17"/>
      <c r="FZH1190" s="17"/>
      <c r="FZI1190" s="17"/>
      <c r="FZJ1190" s="17"/>
      <c r="FZK1190" s="17"/>
      <c r="FZL1190" s="17"/>
      <c r="FZM1190" s="17"/>
      <c r="FZN1190" s="17"/>
      <c r="FZO1190" s="17"/>
      <c r="FZP1190" s="17"/>
      <c r="FZQ1190" s="17"/>
      <c r="FZR1190" s="17"/>
      <c r="FZS1190" s="17"/>
      <c r="FZT1190" s="17"/>
      <c r="FZU1190" s="17"/>
      <c r="FZV1190" s="17"/>
      <c r="FZW1190" s="17"/>
      <c r="FZX1190" s="17"/>
      <c r="FZY1190" s="17"/>
      <c r="FZZ1190" s="17"/>
      <c r="GAA1190" s="17"/>
      <c r="GAB1190" s="17"/>
      <c r="GAC1190" s="17"/>
      <c r="GAD1190" s="17"/>
      <c r="GAE1190" s="17"/>
      <c r="GAF1190" s="17"/>
      <c r="GAG1190" s="17"/>
      <c r="GAH1190" s="17"/>
      <c r="GAI1190" s="17"/>
      <c r="GAJ1190" s="17"/>
      <c r="GAK1190" s="17"/>
      <c r="GAL1190" s="17"/>
      <c r="GAM1190" s="17"/>
      <c r="GAN1190" s="17"/>
      <c r="GAO1190" s="17"/>
      <c r="GAP1190" s="17"/>
      <c r="GAQ1190" s="17"/>
      <c r="GAR1190" s="17"/>
      <c r="GAS1190" s="17"/>
      <c r="GAT1190" s="17"/>
      <c r="GAU1190" s="17"/>
      <c r="GAV1190" s="17"/>
      <c r="GAW1190" s="17"/>
      <c r="GAX1190" s="17"/>
      <c r="GAY1190" s="17"/>
      <c r="GAZ1190" s="17"/>
      <c r="GBA1190" s="17"/>
      <c r="GBB1190" s="17"/>
      <c r="GBC1190" s="17"/>
      <c r="GBD1190" s="17"/>
      <c r="GBE1190" s="17"/>
      <c r="GBF1190" s="17"/>
      <c r="GBG1190" s="17"/>
      <c r="GBH1190" s="17"/>
      <c r="GBI1190" s="17"/>
      <c r="GBJ1190" s="17"/>
      <c r="GBK1190" s="17"/>
      <c r="GBL1190" s="17"/>
      <c r="GBM1190" s="17"/>
      <c r="GBN1190" s="17"/>
      <c r="GBO1190" s="17"/>
      <c r="GBP1190" s="17"/>
      <c r="GBQ1190" s="17"/>
      <c r="GBR1190" s="17"/>
      <c r="GBS1190" s="17"/>
      <c r="GBT1190" s="17"/>
      <c r="GBU1190" s="17"/>
      <c r="GBV1190" s="17"/>
      <c r="GBW1190" s="17"/>
      <c r="GBX1190" s="17"/>
      <c r="GBY1190" s="17"/>
      <c r="GBZ1190" s="17"/>
      <c r="GCA1190" s="17"/>
      <c r="GCB1190" s="17"/>
      <c r="GCC1190" s="17"/>
      <c r="GCD1190" s="17"/>
      <c r="GCE1190" s="17"/>
      <c r="GCF1190" s="17"/>
      <c r="GCG1190" s="17"/>
      <c r="GCH1190" s="17"/>
      <c r="GCI1190" s="17"/>
      <c r="GCJ1190" s="17"/>
      <c r="GCK1190" s="17"/>
      <c r="GCL1190" s="17"/>
      <c r="GCM1190" s="17"/>
      <c r="GCN1190" s="17"/>
      <c r="GCO1190" s="17"/>
      <c r="GCP1190" s="17"/>
      <c r="GCQ1190" s="17"/>
      <c r="GCR1190" s="17"/>
      <c r="GCS1190" s="17"/>
      <c r="GCT1190" s="17"/>
      <c r="GCU1190" s="17"/>
      <c r="GCV1190" s="17"/>
      <c r="GCW1190" s="17"/>
      <c r="GCX1190" s="17"/>
      <c r="GCY1190" s="17"/>
      <c r="GCZ1190" s="17"/>
      <c r="GDA1190" s="17"/>
      <c r="GDB1190" s="17"/>
      <c r="GDC1190" s="17"/>
      <c r="GDD1190" s="17"/>
      <c r="GDE1190" s="17"/>
      <c r="GDF1190" s="17"/>
      <c r="GDG1190" s="17"/>
      <c r="GDH1190" s="17"/>
      <c r="GDI1190" s="17"/>
      <c r="GDJ1190" s="17"/>
      <c r="GDK1190" s="17"/>
      <c r="GDL1190" s="17"/>
      <c r="GDM1190" s="17"/>
      <c r="GDN1190" s="17"/>
      <c r="GDO1190" s="17"/>
      <c r="GDP1190" s="17"/>
      <c r="GDQ1190" s="17"/>
      <c r="GDR1190" s="17"/>
      <c r="GDS1190" s="17"/>
      <c r="GDT1190" s="17"/>
      <c r="GDU1190" s="17"/>
      <c r="GDV1190" s="17"/>
      <c r="GDW1190" s="17"/>
      <c r="GDX1190" s="17"/>
      <c r="GDY1190" s="17"/>
      <c r="GDZ1190" s="17"/>
      <c r="GEA1190" s="17"/>
      <c r="GEB1190" s="17"/>
      <c r="GEC1190" s="17"/>
      <c r="GED1190" s="17"/>
      <c r="GEE1190" s="17"/>
      <c r="GEF1190" s="17"/>
      <c r="GEG1190" s="17"/>
      <c r="GEH1190" s="17"/>
      <c r="GEI1190" s="17"/>
      <c r="GEJ1190" s="17"/>
      <c r="GEK1190" s="17"/>
      <c r="GEL1190" s="17"/>
      <c r="GEM1190" s="17"/>
      <c r="GEN1190" s="17"/>
      <c r="GEO1190" s="17"/>
      <c r="GEP1190" s="17"/>
      <c r="GEQ1190" s="17"/>
      <c r="GER1190" s="17"/>
      <c r="GES1190" s="17"/>
      <c r="GET1190" s="17"/>
      <c r="GEU1190" s="17"/>
      <c r="GEV1190" s="17"/>
      <c r="GEW1190" s="17"/>
      <c r="GEX1190" s="17"/>
      <c r="GEY1190" s="17"/>
      <c r="GEZ1190" s="17"/>
      <c r="GFA1190" s="17"/>
      <c r="GFB1190" s="17"/>
      <c r="GFC1190" s="17"/>
      <c r="GFD1190" s="17"/>
      <c r="GFE1190" s="17"/>
      <c r="GFF1190" s="17"/>
      <c r="GFG1190" s="17"/>
      <c r="GFH1190" s="17"/>
      <c r="GFI1190" s="17"/>
      <c r="GFJ1190" s="17"/>
      <c r="GFK1190" s="17"/>
      <c r="GFL1190" s="17"/>
      <c r="GFM1190" s="17"/>
      <c r="GFN1190" s="17"/>
      <c r="GFO1190" s="17"/>
      <c r="GFP1190" s="17"/>
      <c r="GFQ1190" s="17"/>
      <c r="GFR1190" s="17"/>
      <c r="GFS1190" s="17"/>
      <c r="GFT1190" s="17"/>
      <c r="GFU1190" s="17"/>
      <c r="GFV1190" s="17"/>
      <c r="GFW1190" s="17"/>
      <c r="GFX1190" s="17"/>
      <c r="GFY1190" s="17"/>
      <c r="GFZ1190" s="17"/>
      <c r="GGA1190" s="17"/>
      <c r="GGB1190" s="17"/>
      <c r="GGC1190" s="17"/>
      <c r="GGD1190" s="17"/>
      <c r="GGE1190" s="17"/>
      <c r="GGF1190" s="17"/>
      <c r="GGG1190" s="17"/>
      <c r="GGH1190" s="17"/>
      <c r="GGI1190" s="17"/>
      <c r="GGJ1190" s="17"/>
      <c r="GGK1190" s="17"/>
      <c r="GGL1190" s="17"/>
      <c r="GGM1190" s="17"/>
      <c r="GGN1190" s="17"/>
      <c r="GGO1190" s="17"/>
      <c r="GGP1190" s="17"/>
      <c r="GGQ1190" s="17"/>
      <c r="GGR1190" s="17"/>
      <c r="GGS1190" s="17"/>
      <c r="GGT1190" s="17"/>
      <c r="GGU1190" s="17"/>
      <c r="GGV1190" s="17"/>
      <c r="GGW1190" s="17"/>
      <c r="GGX1190" s="17"/>
      <c r="GGY1190" s="17"/>
      <c r="GGZ1190" s="17"/>
      <c r="GHA1190" s="17"/>
      <c r="GHB1190" s="17"/>
      <c r="GHC1190" s="17"/>
      <c r="GHD1190" s="17"/>
      <c r="GHE1190" s="17"/>
      <c r="GHF1190" s="17"/>
      <c r="GHG1190" s="17"/>
      <c r="GHH1190" s="17"/>
      <c r="GHI1190" s="17"/>
      <c r="GHJ1190" s="17"/>
      <c r="GHK1190" s="17"/>
      <c r="GHL1190" s="17"/>
      <c r="GHM1190" s="17"/>
      <c r="GHN1190" s="17"/>
      <c r="GHO1190" s="17"/>
      <c r="GHP1190" s="17"/>
      <c r="GHQ1190" s="17"/>
      <c r="GHR1190" s="17"/>
      <c r="GHS1190" s="17"/>
      <c r="GHT1190" s="17"/>
      <c r="GHU1190" s="17"/>
      <c r="GHV1190" s="17"/>
      <c r="GHW1190" s="17"/>
      <c r="GHX1190" s="17"/>
      <c r="GHY1190" s="17"/>
      <c r="GHZ1190" s="17"/>
      <c r="GIA1190" s="17"/>
      <c r="GIB1190" s="17"/>
      <c r="GIC1190" s="17"/>
      <c r="GID1190" s="17"/>
      <c r="GIE1190" s="17"/>
      <c r="GIF1190" s="17"/>
      <c r="GIG1190" s="17"/>
      <c r="GIH1190" s="17"/>
      <c r="GII1190" s="17"/>
      <c r="GIJ1190" s="17"/>
      <c r="GIK1190" s="17"/>
      <c r="GIL1190" s="17"/>
      <c r="GIM1190" s="17"/>
      <c r="GIN1190" s="17"/>
      <c r="GIO1190" s="17"/>
      <c r="GIP1190" s="17"/>
      <c r="GIQ1190" s="17"/>
      <c r="GIR1190" s="17"/>
      <c r="GIS1190" s="17"/>
      <c r="GIT1190" s="17"/>
      <c r="GIU1190" s="17"/>
      <c r="GIV1190" s="17"/>
      <c r="GIW1190" s="17"/>
      <c r="GIX1190" s="17"/>
      <c r="GIY1190" s="17"/>
      <c r="GIZ1190" s="17"/>
      <c r="GJA1190" s="17"/>
      <c r="GJB1190" s="17"/>
      <c r="GJC1190" s="17"/>
      <c r="GJD1190" s="17"/>
      <c r="GJE1190" s="17"/>
      <c r="GJF1190" s="17"/>
      <c r="GJG1190" s="17"/>
      <c r="GJH1190" s="17"/>
      <c r="GJI1190" s="17"/>
      <c r="GJJ1190" s="17"/>
      <c r="GJK1190" s="17"/>
      <c r="GJL1190" s="17"/>
      <c r="GJM1190" s="17"/>
      <c r="GJN1190" s="17"/>
      <c r="GJO1190" s="17"/>
      <c r="GJP1190" s="17"/>
      <c r="GJQ1190" s="17"/>
      <c r="GJR1190" s="17"/>
      <c r="GJS1190" s="17"/>
      <c r="GJT1190" s="17"/>
      <c r="GJU1190" s="17"/>
      <c r="GJV1190" s="17"/>
      <c r="GJW1190" s="17"/>
      <c r="GJX1190" s="17"/>
      <c r="GJY1190" s="17"/>
      <c r="GJZ1190" s="17"/>
      <c r="GKA1190" s="17"/>
      <c r="GKB1190" s="17"/>
      <c r="GKC1190" s="17"/>
      <c r="GKD1190" s="17"/>
      <c r="GKE1190" s="17"/>
      <c r="GKF1190" s="17"/>
      <c r="GKG1190" s="17"/>
      <c r="GKH1190" s="17"/>
      <c r="GKI1190" s="17"/>
      <c r="GKJ1190" s="17"/>
      <c r="GKK1190" s="17"/>
      <c r="GKL1190" s="17"/>
      <c r="GKM1190" s="17"/>
      <c r="GKN1190" s="17"/>
      <c r="GKO1190" s="17"/>
      <c r="GKP1190" s="17"/>
      <c r="GKQ1190" s="17"/>
      <c r="GKR1190" s="17"/>
      <c r="GKS1190" s="17"/>
      <c r="GKT1190" s="17"/>
      <c r="GKU1190" s="17"/>
      <c r="GKV1190" s="17"/>
      <c r="GKW1190" s="17"/>
      <c r="GKX1190" s="17"/>
      <c r="GKY1190" s="17"/>
      <c r="GKZ1190" s="17"/>
      <c r="GLA1190" s="17"/>
      <c r="GLB1190" s="17"/>
      <c r="GLC1190" s="17"/>
      <c r="GLD1190" s="17"/>
      <c r="GLE1190" s="17"/>
      <c r="GLF1190" s="17"/>
      <c r="GLG1190" s="17"/>
      <c r="GLH1190" s="17"/>
      <c r="GLI1190" s="17"/>
      <c r="GLJ1190" s="17"/>
      <c r="GLK1190" s="17"/>
      <c r="GLL1190" s="17"/>
      <c r="GLM1190" s="17"/>
      <c r="GLN1190" s="17"/>
      <c r="GLO1190" s="17"/>
      <c r="GLP1190" s="17"/>
      <c r="GLQ1190" s="17"/>
      <c r="GLR1190" s="17"/>
      <c r="GLS1190" s="17"/>
      <c r="GLT1190" s="17"/>
      <c r="GLU1190" s="17"/>
      <c r="GLV1190" s="17"/>
      <c r="GLW1190" s="17"/>
      <c r="GLX1190" s="17"/>
      <c r="GLY1190" s="17"/>
      <c r="GLZ1190" s="17"/>
      <c r="GMA1190" s="17"/>
      <c r="GMB1190" s="17"/>
      <c r="GMC1190" s="17"/>
      <c r="GMD1190" s="17"/>
      <c r="GME1190" s="17"/>
      <c r="GMF1190" s="17"/>
      <c r="GMG1190" s="17"/>
      <c r="GMH1190" s="17"/>
      <c r="GMI1190" s="17"/>
      <c r="GMJ1190" s="17"/>
      <c r="GMK1190" s="17"/>
      <c r="GML1190" s="17"/>
      <c r="GMM1190" s="17"/>
      <c r="GMN1190" s="17"/>
      <c r="GMO1190" s="17"/>
      <c r="GMP1190" s="17"/>
      <c r="GMQ1190" s="17"/>
      <c r="GMR1190" s="17"/>
      <c r="GMS1190" s="17"/>
      <c r="GMT1190" s="17"/>
      <c r="GMU1190" s="17"/>
      <c r="GMV1190" s="17"/>
      <c r="GMW1190" s="17"/>
      <c r="GMX1190" s="17"/>
      <c r="GMY1190" s="17"/>
      <c r="GMZ1190" s="17"/>
      <c r="GNA1190" s="17"/>
      <c r="GNB1190" s="17"/>
      <c r="GNC1190" s="17"/>
      <c r="GND1190" s="17"/>
      <c r="GNE1190" s="17"/>
      <c r="GNF1190" s="17"/>
      <c r="GNG1190" s="17"/>
      <c r="GNH1190" s="17"/>
      <c r="GNI1190" s="17"/>
      <c r="GNJ1190" s="17"/>
      <c r="GNK1190" s="17"/>
      <c r="GNL1190" s="17"/>
      <c r="GNM1190" s="17"/>
      <c r="GNN1190" s="17"/>
      <c r="GNO1190" s="17"/>
      <c r="GNP1190" s="17"/>
      <c r="GNQ1190" s="17"/>
      <c r="GNR1190" s="17"/>
      <c r="GNS1190" s="17"/>
      <c r="GNT1190" s="17"/>
      <c r="GNU1190" s="17"/>
      <c r="GNV1190" s="17"/>
      <c r="GNW1190" s="17"/>
      <c r="GNX1190" s="17"/>
      <c r="GNY1190" s="17"/>
      <c r="GNZ1190" s="17"/>
      <c r="GOA1190" s="17"/>
      <c r="GOB1190" s="17"/>
      <c r="GOC1190" s="17"/>
      <c r="GOD1190" s="17"/>
      <c r="GOE1190" s="17"/>
      <c r="GOF1190" s="17"/>
      <c r="GOG1190" s="17"/>
      <c r="GOH1190" s="17"/>
      <c r="GOI1190" s="17"/>
      <c r="GOJ1190" s="17"/>
      <c r="GOK1190" s="17"/>
      <c r="GOL1190" s="17"/>
      <c r="GOM1190" s="17"/>
      <c r="GON1190" s="17"/>
      <c r="GOO1190" s="17"/>
      <c r="GOP1190" s="17"/>
      <c r="GOQ1190" s="17"/>
      <c r="GOR1190" s="17"/>
      <c r="GOS1190" s="17"/>
      <c r="GOT1190" s="17"/>
      <c r="GOU1190" s="17"/>
      <c r="GOV1190" s="17"/>
      <c r="GOW1190" s="17"/>
      <c r="GOX1190" s="17"/>
      <c r="GOY1190" s="17"/>
      <c r="GOZ1190" s="17"/>
      <c r="GPA1190" s="17"/>
      <c r="GPB1190" s="17"/>
      <c r="GPC1190" s="17"/>
      <c r="GPD1190" s="17"/>
      <c r="GPE1190" s="17"/>
      <c r="GPF1190" s="17"/>
      <c r="GPG1190" s="17"/>
      <c r="GPH1190" s="17"/>
      <c r="GPI1190" s="17"/>
      <c r="GPJ1190" s="17"/>
      <c r="GPK1190" s="17"/>
      <c r="GPL1190" s="17"/>
      <c r="GPM1190" s="17"/>
      <c r="GPN1190" s="17"/>
      <c r="GPO1190" s="17"/>
      <c r="GPP1190" s="17"/>
      <c r="GPQ1190" s="17"/>
      <c r="GPR1190" s="17"/>
      <c r="GPS1190" s="17"/>
      <c r="GPT1190" s="17"/>
      <c r="GPU1190" s="17"/>
      <c r="GPV1190" s="17"/>
      <c r="GPW1190" s="17"/>
      <c r="GPX1190" s="17"/>
      <c r="GPY1190" s="17"/>
      <c r="GPZ1190" s="17"/>
      <c r="GQA1190" s="17"/>
      <c r="GQB1190" s="17"/>
      <c r="GQC1190" s="17"/>
      <c r="GQD1190" s="17"/>
      <c r="GQE1190" s="17"/>
      <c r="GQF1190" s="17"/>
      <c r="GQG1190" s="17"/>
      <c r="GQH1190" s="17"/>
      <c r="GQI1190" s="17"/>
      <c r="GQJ1190" s="17"/>
      <c r="GQK1190" s="17"/>
      <c r="GQL1190" s="17"/>
      <c r="GQM1190" s="17"/>
      <c r="GQN1190" s="17"/>
      <c r="GQO1190" s="17"/>
      <c r="GQP1190" s="17"/>
      <c r="GQQ1190" s="17"/>
      <c r="GQR1190" s="17"/>
      <c r="GQS1190" s="17"/>
      <c r="GQT1190" s="17"/>
      <c r="GQU1190" s="17"/>
      <c r="GQV1190" s="17"/>
      <c r="GQW1190" s="17"/>
      <c r="GQX1190" s="17"/>
      <c r="GQY1190" s="17"/>
      <c r="GQZ1190" s="17"/>
      <c r="GRA1190" s="17"/>
      <c r="GRB1190" s="17"/>
      <c r="GRC1190" s="17"/>
      <c r="GRD1190" s="17"/>
      <c r="GRE1190" s="17"/>
      <c r="GRF1190" s="17"/>
      <c r="GRG1190" s="17"/>
      <c r="GRH1190" s="17"/>
      <c r="GRI1190" s="17"/>
      <c r="GRJ1190" s="17"/>
      <c r="GRK1190" s="17"/>
      <c r="GRL1190" s="17"/>
      <c r="GRM1190" s="17"/>
      <c r="GRN1190" s="17"/>
      <c r="GRO1190" s="17"/>
      <c r="GRP1190" s="17"/>
      <c r="GRQ1190" s="17"/>
      <c r="GRR1190" s="17"/>
      <c r="GRS1190" s="17"/>
      <c r="GRT1190" s="17"/>
      <c r="GRU1190" s="17"/>
      <c r="GRV1190" s="17"/>
      <c r="GRW1190" s="17"/>
      <c r="GRX1190" s="17"/>
      <c r="GRY1190" s="17"/>
      <c r="GRZ1190" s="17"/>
      <c r="GSA1190" s="17"/>
      <c r="GSB1190" s="17"/>
      <c r="GSC1190" s="17"/>
      <c r="GSD1190" s="17"/>
      <c r="GSE1190" s="17"/>
      <c r="GSF1190" s="17"/>
      <c r="GSG1190" s="17"/>
      <c r="GSH1190" s="17"/>
      <c r="GSI1190" s="17"/>
      <c r="GSJ1190" s="17"/>
      <c r="GSK1190" s="17"/>
      <c r="GSL1190" s="17"/>
      <c r="GSM1190" s="17"/>
      <c r="GSN1190" s="17"/>
      <c r="GSO1190" s="17"/>
      <c r="GSP1190" s="17"/>
      <c r="GSQ1190" s="17"/>
      <c r="GSR1190" s="17"/>
      <c r="GSS1190" s="17"/>
      <c r="GST1190" s="17"/>
      <c r="GSU1190" s="17"/>
      <c r="GSV1190" s="17"/>
      <c r="GSW1190" s="17"/>
      <c r="GSX1190" s="17"/>
      <c r="GSY1190" s="17"/>
      <c r="GSZ1190" s="17"/>
      <c r="GTA1190" s="17"/>
      <c r="GTB1190" s="17"/>
      <c r="GTC1190" s="17"/>
      <c r="GTD1190" s="17"/>
      <c r="GTE1190" s="17"/>
      <c r="GTF1190" s="17"/>
      <c r="GTG1190" s="17"/>
      <c r="GTH1190" s="17"/>
      <c r="GTI1190" s="17"/>
      <c r="GTJ1190" s="17"/>
      <c r="GTK1190" s="17"/>
      <c r="GTL1190" s="17"/>
      <c r="GTM1190" s="17"/>
      <c r="GTN1190" s="17"/>
      <c r="GTO1190" s="17"/>
      <c r="GTP1190" s="17"/>
      <c r="GTQ1190" s="17"/>
      <c r="GTR1190" s="17"/>
      <c r="GTS1190" s="17"/>
      <c r="GTT1190" s="17"/>
      <c r="GTU1190" s="17"/>
      <c r="GTV1190" s="17"/>
      <c r="GTW1190" s="17"/>
      <c r="GTX1190" s="17"/>
      <c r="GTY1190" s="17"/>
      <c r="GTZ1190" s="17"/>
      <c r="GUA1190" s="17"/>
      <c r="GUB1190" s="17"/>
      <c r="GUC1190" s="17"/>
      <c r="GUD1190" s="17"/>
      <c r="GUE1190" s="17"/>
      <c r="GUF1190" s="17"/>
      <c r="GUG1190" s="17"/>
      <c r="GUH1190" s="17"/>
      <c r="GUI1190" s="17"/>
      <c r="GUJ1190" s="17"/>
      <c r="GUK1190" s="17"/>
      <c r="GUL1190" s="17"/>
      <c r="GUM1190" s="17"/>
      <c r="GUN1190" s="17"/>
      <c r="GUO1190" s="17"/>
      <c r="GUP1190" s="17"/>
      <c r="GUQ1190" s="17"/>
      <c r="GUR1190" s="17"/>
      <c r="GUS1190" s="17"/>
      <c r="GUT1190" s="17"/>
      <c r="GUU1190" s="17"/>
      <c r="GUV1190" s="17"/>
      <c r="GUW1190" s="17"/>
      <c r="GUX1190" s="17"/>
      <c r="GUY1190" s="17"/>
      <c r="GUZ1190" s="17"/>
      <c r="GVA1190" s="17"/>
      <c r="GVB1190" s="17"/>
      <c r="GVC1190" s="17"/>
      <c r="GVD1190" s="17"/>
      <c r="GVE1190" s="17"/>
      <c r="GVF1190" s="17"/>
      <c r="GVG1190" s="17"/>
      <c r="GVH1190" s="17"/>
      <c r="GVI1190" s="17"/>
      <c r="GVJ1190" s="17"/>
      <c r="GVK1190" s="17"/>
      <c r="GVL1190" s="17"/>
      <c r="GVM1190" s="17"/>
      <c r="GVN1190" s="17"/>
      <c r="GVO1190" s="17"/>
      <c r="GVP1190" s="17"/>
      <c r="GVQ1190" s="17"/>
      <c r="GVR1190" s="17"/>
      <c r="GVS1190" s="17"/>
      <c r="GVT1190" s="17"/>
      <c r="GVU1190" s="17"/>
      <c r="GVV1190" s="17"/>
      <c r="GVW1190" s="17"/>
      <c r="GVX1190" s="17"/>
      <c r="GVY1190" s="17"/>
      <c r="GVZ1190" s="17"/>
      <c r="GWA1190" s="17"/>
      <c r="GWB1190" s="17"/>
      <c r="GWC1190" s="17"/>
      <c r="GWD1190" s="17"/>
      <c r="GWE1190" s="17"/>
      <c r="GWF1190" s="17"/>
      <c r="GWG1190" s="17"/>
      <c r="GWH1190" s="17"/>
      <c r="GWI1190" s="17"/>
      <c r="GWJ1190" s="17"/>
      <c r="GWK1190" s="17"/>
      <c r="GWL1190" s="17"/>
      <c r="GWM1190" s="17"/>
      <c r="GWN1190" s="17"/>
      <c r="GWO1190" s="17"/>
      <c r="GWP1190" s="17"/>
      <c r="GWQ1190" s="17"/>
      <c r="GWR1190" s="17"/>
      <c r="GWS1190" s="17"/>
      <c r="GWT1190" s="17"/>
      <c r="GWU1190" s="17"/>
      <c r="GWV1190" s="17"/>
      <c r="GWW1190" s="17"/>
      <c r="GWX1190" s="17"/>
      <c r="GWY1190" s="17"/>
      <c r="GWZ1190" s="17"/>
      <c r="GXA1190" s="17"/>
      <c r="GXB1190" s="17"/>
      <c r="GXC1190" s="17"/>
      <c r="GXD1190" s="17"/>
      <c r="GXE1190" s="17"/>
      <c r="GXF1190" s="17"/>
      <c r="GXG1190" s="17"/>
      <c r="GXH1190" s="17"/>
      <c r="GXI1190" s="17"/>
      <c r="GXJ1190" s="17"/>
      <c r="GXK1190" s="17"/>
      <c r="GXL1190" s="17"/>
      <c r="GXM1190" s="17"/>
      <c r="GXN1190" s="17"/>
      <c r="GXO1190" s="17"/>
      <c r="GXP1190" s="17"/>
      <c r="GXQ1190" s="17"/>
      <c r="GXR1190" s="17"/>
      <c r="GXS1190" s="17"/>
      <c r="GXT1190" s="17"/>
      <c r="GXU1190" s="17"/>
      <c r="GXV1190" s="17"/>
      <c r="GXW1190" s="17"/>
      <c r="GXX1190" s="17"/>
      <c r="GXY1190" s="17"/>
      <c r="GXZ1190" s="17"/>
      <c r="GYA1190" s="17"/>
      <c r="GYB1190" s="17"/>
      <c r="GYC1190" s="17"/>
      <c r="GYD1190" s="17"/>
      <c r="GYE1190" s="17"/>
      <c r="GYF1190" s="17"/>
      <c r="GYG1190" s="17"/>
      <c r="GYH1190" s="17"/>
      <c r="GYI1190" s="17"/>
      <c r="GYJ1190" s="17"/>
      <c r="GYK1190" s="17"/>
      <c r="GYL1190" s="17"/>
      <c r="GYM1190" s="17"/>
      <c r="GYN1190" s="17"/>
      <c r="GYO1190" s="17"/>
      <c r="GYP1190" s="17"/>
      <c r="GYQ1190" s="17"/>
      <c r="GYR1190" s="17"/>
      <c r="GYS1190" s="17"/>
      <c r="GYT1190" s="17"/>
      <c r="GYU1190" s="17"/>
      <c r="GYV1190" s="17"/>
      <c r="GYW1190" s="17"/>
      <c r="GYX1190" s="17"/>
      <c r="GYY1190" s="17"/>
      <c r="GYZ1190" s="17"/>
      <c r="GZA1190" s="17"/>
      <c r="GZB1190" s="17"/>
      <c r="GZC1190" s="17"/>
      <c r="GZD1190" s="17"/>
      <c r="GZE1190" s="17"/>
      <c r="GZF1190" s="17"/>
      <c r="GZG1190" s="17"/>
      <c r="GZH1190" s="17"/>
      <c r="GZI1190" s="17"/>
      <c r="GZJ1190" s="17"/>
      <c r="GZK1190" s="17"/>
      <c r="GZL1190" s="17"/>
      <c r="GZM1190" s="17"/>
      <c r="GZN1190" s="17"/>
      <c r="GZO1190" s="17"/>
      <c r="GZP1190" s="17"/>
      <c r="GZQ1190" s="17"/>
      <c r="GZR1190" s="17"/>
      <c r="GZS1190" s="17"/>
      <c r="GZT1190" s="17"/>
      <c r="GZU1190" s="17"/>
      <c r="GZV1190" s="17"/>
      <c r="GZW1190" s="17"/>
      <c r="GZX1190" s="17"/>
      <c r="GZY1190" s="17"/>
      <c r="GZZ1190" s="17"/>
      <c r="HAA1190" s="17"/>
      <c r="HAB1190" s="17"/>
      <c r="HAC1190" s="17"/>
      <c r="HAD1190" s="17"/>
      <c r="HAE1190" s="17"/>
      <c r="HAF1190" s="17"/>
      <c r="HAG1190" s="17"/>
      <c r="HAH1190" s="17"/>
      <c r="HAI1190" s="17"/>
      <c r="HAJ1190" s="17"/>
      <c r="HAK1190" s="17"/>
      <c r="HAL1190" s="17"/>
      <c r="HAM1190" s="17"/>
      <c r="HAN1190" s="17"/>
      <c r="HAO1190" s="17"/>
      <c r="HAP1190" s="17"/>
      <c r="HAQ1190" s="17"/>
      <c r="HAR1190" s="17"/>
      <c r="HAS1190" s="17"/>
      <c r="HAT1190" s="17"/>
      <c r="HAU1190" s="17"/>
      <c r="HAV1190" s="17"/>
      <c r="HAW1190" s="17"/>
      <c r="HAX1190" s="17"/>
      <c r="HAY1190" s="17"/>
      <c r="HAZ1190" s="17"/>
      <c r="HBA1190" s="17"/>
      <c r="HBB1190" s="17"/>
      <c r="HBC1190" s="17"/>
      <c r="HBD1190" s="17"/>
      <c r="HBE1190" s="17"/>
      <c r="HBF1190" s="17"/>
      <c r="HBG1190" s="17"/>
      <c r="HBH1190" s="17"/>
      <c r="HBI1190" s="17"/>
      <c r="HBJ1190" s="17"/>
      <c r="HBK1190" s="17"/>
      <c r="HBL1190" s="17"/>
      <c r="HBM1190" s="17"/>
      <c r="HBN1190" s="17"/>
      <c r="HBO1190" s="17"/>
      <c r="HBP1190" s="17"/>
      <c r="HBQ1190" s="17"/>
      <c r="HBR1190" s="17"/>
      <c r="HBS1190" s="17"/>
      <c r="HBT1190" s="17"/>
      <c r="HBU1190" s="17"/>
      <c r="HBV1190" s="17"/>
      <c r="HBW1190" s="17"/>
      <c r="HBX1190" s="17"/>
      <c r="HBY1190" s="17"/>
      <c r="HBZ1190" s="17"/>
      <c r="HCA1190" s="17"/>
      <c r="HCB1190" s="17"/>
      <c r="HCC1190" s="17"/>
      <c r="HCD1190" s="17"/>
      <c r="HCE1190" s="17"/>
      <c r="HCF1190" s="17"/>
      <c r="HCG1190" s="17"/>
      <c r="HCH1190" s="17"/>
      <c r="HCI1190" s="17"/>
      <c r="HCJ1190" s="17"/>
      <c r="HCK1190" s="17"/>
      <c r="HCL1190" s="17"/>
      <c r="HCM1190" s="17"/>
      <c r="HCN1190" s="17"/>
      <c r="HCO1190" s="17"/>
      <c r="HCP1190" s="17"/>
      <c r="HCQ1190" s="17"/>
      <c r="HCR1190" s="17"/>
      <c r="HCS1190" s="17"/>
      <c r="HCT1190" s="17"/>
      <c r="HCU1190" s="17"/>
      <c r="HCV1190" s="17"/>
      <c r="HCW1190" s="17"/>
      <c r="HCX1190" s="17"/>
      <c r="HCY1190" s="17"/>
      <c r="HCZ1190" s="17"/>
      <c r="HDA1190" s="17"/>
      <c r="HDB1190" s="17"/>
      <c r="HDC1190" s="17"/>
      <c r="HDD1190" s="17"/>
      <c r="HDE1190" s="17"/>
      <c r="HDF1190" s="17"/>
      <c r="HDG1190" s="17"/>
      <c r="HDH1190" s="17"/>
      <c r="HDI1190" s="17"/>
      <c r="HDJ1190" s="17"/>
      <c r="HDK1190" s="17"/>
      <c r="HDL1190" s="17"/>
      <c r="HDM1190" s="17"/>
      <c r="HDN1190" s="17"/>
      <c r="HDO1190" s="17"/>
      <c r="HDP1190" s="17"/>
      <c r="HDQ1190" s="17"/>
      <c r="HDR1190" s="17"/>
      <c r="HDS1190" s="17"/>
      <c r="HDT1190" s="17"/>
      <c r="HDU1190" s="17"/>
      <c r="HDV1190" s="17"/>
      <c r="HDW1190" s="17"/>
      <c r="HDX1190" s="17"/>
      <c r="HDY1190" s="17"/>
      <c r="HDZ1190" s="17"/>
      <c r="HEA1190" s="17"/>
      <c r="HEB1190" s="17"/>
      <c r="HEC1190" s="17"/>
      <c r="HED1190" s="17"/>
      <c r="HEE1190" s="17"/>
      <c r="HEF1190" s="17"/>
      <c r="HEG1190" s="17"/>
      <c r="HEH1190" s="17"/>
      <c r="HEI1190" s="17"/>
      <c r="HEJ1190" s="17"/>
      <c r="HEK1190" s="17"/>
      <c r="HEL1190" s="17"/>
      <c r="HEM1190" s="17"/>
      <c r="HEN1190" s="17"/>
      <c r="HEO1190" s="17"/>
      <c r="HEP1190" s="17"/>
      <c r="HEQ1190" s="17"/>
      <c r="HER1190" s="17"/>
      <c r="HES1190" s="17"/>
      <c r="HET1190" s="17"/>
      <c r="HEU1190" s="17"/>
      <c r="HEV1190" s="17"/>
      <c r="HEW1190" s="17"/>
      <c r="HEX1190" s="17"/>
      <c r="HEY1190" s="17"/>
      <c r="HEZ1190" s="17"/>
      <c r="HFA1190" s="17"/>
      <c r="HFB1190" s="17"/>
      <c r="HFC1190" s="17"/>
      <c r="HFD1190" s="17"/>
      <c r="HFE1190" s="17"/>
      <c r="HFF1190" s="17"/>
      <c r="HFG1190" s="17"/>
      <c r="HFH1190" s="17"/>
      <c r="HFI1190" s="17"/>
      <c r="HFJ1190" s="17"/>
      <c r="HFK1190" s="17"/>
      <c r="HFL1190" s="17"/>
      <c r="HFM1190" s="17"/>
      <c r="HFN1190" s="17"/>
      <c r="HFO1190" s="17"/>
      <c r="HFP1190" s="17"/>
      <c r="HFQ1190" s="17"/>
      <c r="HFR1190" s="17"/>
      <c r="HFS1190" s="17"/>
      <c r="HFT1190" s="17"/>
      <c r="HFU1190" s="17"/>
      <c r="HFV1190" s="17"/>
      <c r="HFW1190" s="17"/>
      <c r="HFX1190" s="17"/>
      <c r="HFY1190" s="17"/>
      <c r="HFZ1190" s="17"/>
      <c r="HGA1190" s="17"/>
      <c r="HGB1190" s="17"/>
      <c r="HGC1190" s="17"/>
      <c r="HGD1190" s="17"/>
      <c r="HGE1190" s="17"/>
      <c r="HGF1190" s="17"/>
      <c r="HGG1190" s="17"/>
      <c r="HGH1190" s="17"/>
      <c r="HGI1190" s="17"/>
      <c r="HGJ1190" s="17"/>
      <c r="HGK1190" s="17"/>
      <c r="HGL1190" s="17"/>
      <c r="HGM1190" s="17"/>
      <c r="HGN1190" s="17"/>
      <c r="HGO1190" s="17"/>
      <c r="HGP1190" s="17"/>
      <c r="HGQ1190" s="17"/>
      <c r="HGR1190" s="17"/>
      <c r="HGS1190" s="17"/>
      <c r="HGT1190" s="17"/>
      <c r="HGU1190" s="17"/>
      <c r="HGV1190" s="17"/>
      <c r="HGW1190" s="17"/>
      <c r="HGX1190" s="17"/>
      <c r="HGY1190" s="17"/>
      <c r="HGZ1190" s="17"/>
      <c r="HHA1190" s="17"/>
      <c r="HHB1190" s="17"/>
      <c r="HHC1190" s="17"/>
      <c r="HHD1190" s="17"/>
      <c r="HHE1190" s="17"/>
      <c r="HHF1190" s="17"/>
      <c r="HHG1190" s="17"/>
      <c r="HHH1190" s="17"/>
      <c r="HHI1190" s="17"/>
      <c r="HHJ1190" s="17"/>
      <c r="HHK1190" s="17"/>
      <c r="HHL1190" s="17"/>
      <c r="HHM1190" s="17"/>
      <c r="HHN1190" s="17"/>
      <c r="HHO1190" s="17"/>
      <c r="HHP1190" s="17"/>
      <c r="HHQ1190" s="17"/>
      <c r="HHR1190" s="17"/>
      <c r="HHS1190" s="17"/>
      <c r="HHT1190" s="17"/>
      <c r="HHU1190" s="17"/>
      <c r="HHV1190" s="17"/>
      <c r="HHW1190" s="17"/>
      <c r="HHX1190" s="17"/>
      <c r="HHY1190" s="17"/>
      <c r="HHZ1190" s="17"/>
      <c r="HIA1190" s="17"/>
      <c r="HIB1190" s="17"/>
      <c r="HIC1190" s="17"/>
      <c r="HID1190" s="17"/>
      <c r="HIE1190" s="17"/>
      <c r="HIF1190" s="17"/>
      <c r="HIG1190" s="17"/>
      <c r="HIH1190" s="17"/>
      <c r="HII1190" s="17"/>
      <c r="HIJ1190" s="17"/>
      <c r="HIK1190" s="17"/>
      <c r="HIL1190" s="17"/>
      <c r="HIM1190" s="17"/>
      <c r="HIN1190" s="17"/>
      <c r="HIO1190" s="17"/>
      <c r="HIP1190" s="17"/>
      <c r="HIQ1190" s="17"/>
      <c r="HIR1190" s="17"/>
      <c r="HIS1190" s="17"/>
      <c r="HIT1190" s="17"/>
      <c r="HIU1190" s="17"/>
      <c r="HIV1190" s="17"/>
      <c r="HIW1190" s="17"/>
      <c r="HIX1190" s="17"/>
      <c r="HIY1190" s="17"/>
      <c r="HIZ1190" s="17"/>
      <c r="HJA1190" s="17"/>
      <c r="HJB1190" s="17"/>
      <c r="HJC1190" s="17"/>
      <c r="HJD1190" s="17"/>
      <c r="HJE1190" s="17"/>
      <c r="HJF1190" s="17"/>
      <c r="HJG1190" s="17"/>
      <c r="HJH1190" s="17"/>
      <c r="HJI1190" s="17"/>
      <c r="HJJ1190" s="17"/>
      <c r="HJK1190" s="17"/>
      <c r="HJL1190" s="17"/>
      <c r="HJM1190" s="17"/>
      <c r="HJN1190" s="17"/>
      <c r="HJO1190" s="17"/>
      <c r="HJP1190" s="17"/>
      <c r="HJQ1190" s="17"/>
      <c r="HJR1190" s="17"/>
      <c r="HJS1190" s="17"/>
      <c r="HJT1190" s="17"/>
      <c r="HJU1190" s="17"/>
      <c r="HJV1190" s="17"/>
      <c r="HJW1190" s="17"/>
      <c r="HJX1190" s="17"/>
      <c r="HJY1190" s="17"/>
      <c r="HJZ1190" s="17"/>
      <c r="HKA1190" s="17"/>
      <c r="HKB1190" s="17"/>
      <c r="HKC1190" s="17"/>
      <c r="HKD1190" s="17"/>
      <c r="HKE1190" s="17"/>
      <c r="HKF1190" s="17"/>
      <c r="HKG1190" s="17"/>
      <c r="HKH1190" s="17"/>
      <c r="HKI1190" s="17"/>
      <c r="HKJ1190" s="17"/>
      <c r="HKK1190" s="17"/>
      <c r="HKL1190" s="17"/>
      <c r="HKM1190" s="17"/>
      <c r="HKN1190" s="17"/>
      <c r="HKO1190" s="17"/>
      <c r="HKP1190" s="17"/>
      <c r="HKQ1190" s="17"/>
      <c r="HKR1190" s="17"/>
      <c r="HKS1190" s="17"/>
      <c r="HKT1190" s="17"/>
      <c r="HKU1190" s="17"/>
      <c r="HKV1190" s="17"/>
      <c r="HKW1190" s="17"/>
      <c r="HKX1190" s="17"/>
      <c r="HKY1190" s="17"/>
      <c r="HKZ1190" s="17"/>
      <c r="HLA1190" s="17"/>
      <c r="HLB1190" s="17"/>
      <c r="HLC1190" s="17"/>
      <c r="HLD1190" s="17"/>
      <c r="HLE1190" s="17"/>
      <c r="HLF1190" s="17"/>
      <c r="HLG1190" s="17"/>
      <c r="HLH1190" s="17"/>
      <c r="HLI1190" s="17"/>
      <c r="HLJ1190" s="17"/>
      <c r="HLK1190" s="17"/>
      <c r="HLL1190" s="17"/>
      <c r="HLM1190" s="17"/>
      <c r="HLN1190" s="17"/>
      <c r="HLO1190" s="17"/>
      <c r="HLP1190" s="17"/>
      <c r="HLQ1190" s="17"/>
      <c r="HLR1190" s="17"/>
      <c r="HLS1190" s="17"/>
      <c r="HLT1190" s="17"/>
      <c r="HLU1190" s="17"/>
      <c r="HLV1190" s="17"/>
      <c r="HLW1190" s="17"/>
      <c r="HLX1190" s="17"/>
      <c r="HLY1190" s="17"/>
      <c r="HLZ1190" s="17"/>
      <c r="HMA1190" s="17"/>
      <c r="HMB1190" s="17"/>
      <c r="HMC1190" s="17"/>
      <c r="HMD1190" s="17"/>
      <c r="HME1190" s="17"/>
      <c r="HMF1190" s="17"/>
      <c r="HMG1190" s="17"/>
      <c r="HMH1190" s="17"/>
      <c r="HMI1190" s="17"/>
      <c r="HMJ1190" s="17"/>
      <c r="HMK1190" s="17"/>
      <c r="HML1190" s="17"/>
      <c r="HMM1190" s="17"/>
      <c r="HMN1190" s="17"/>
      <c r="HMO1190" s="17"/>
      <c r="HMP1190" s="17"/>
      <c r="HMQ1190" s="17"/>
      <c r="HMR1190" s="17"/>
      <c r="HMS1190" s="17"/>
      <c r="HMT1190" s="17"/>
      <c r="HMU1190" s="17"/>
      <c r="HMV1190" s="17"/>
      <c r="HMW1190" s="17"/>
      <c r="HMX1190" s="17"/>
      <c r="HMY1190" s="17"/>
      <c r="HMZ1190" s="17"/>
      <c r="HNA1190" s="17"/>
      <c r="HNB1190" s="17"/>
      <c r="HNC1190" s="17"/>
      <c r="HND1190" s="17"/>
      <c r="HNE1190" s="17"/>
      <c r="HNF1190" s="17"/>
      <c r="HNG1190" s="17"/>
      <c r="HNH1190" s="17"/>
      <c r="HNI1190" s="17"/>
      <c r="HNJ1190" s="17"/>
      <c r="HNK1190" s="17"/>
      <c r="HNL1190" s="17"/>
      <c r="HNM1190" s="17"/>
      <c r="HNN1190" s="17"/>
      <c r="HNO1190" s="17"/>
      <c r="HNP1190" s="17"/>
      <c r="HNQ1190" s="17"/>
      <c r="HNR1190" s="17"/>
      <c r="HNS1190" s="17"/>
      <c r="HNT1190" s="17"/>
      <c r="HNU1190" s="17"/>
      <c r="HNV1190" s="17"/>
      <c r="HNW1190" s="17"/>
      <c r="HNX1190" s="17"/>
      <c r="HNY1190" s="17"/>
      <c r="HNZ1190" s="17"/>
      <c r="HOA1190" s="17"/>
      <c r="HOB1190" s="17"/>
      <c r="HOC1190" s="17"/>
      <c r="HOD1190" s="17"/>
      <c r="HOE1190" s="17"/>
      <c r="HOF1190" s="17"/>
      <c r="HOG1190" s="17"/>
      <c r="HOH1190" s="17"/>
      <c r="HOI1190" s="17"/>
      <c r="HOJ1190" s="17"/>
      <c r="HOK1190" s="17"/>
      <c r="HOL1190" s="17"/>
      <c r="HOM1190" s="17"/>
      <c r="HON1190" s="17"/>
      <c r="HOO1190" s="17"/>
      <c r="HOP1190" s="17"/>
      <c r="HOQ1190" s="17"/>
      <c r="HOR1190" s="17"/>
      <c r="HOS1190" s="17"/>
      <c r="HOT1190" s="17"/>
      <c r="HOU1190" s="17"/>
      <c r="HOV1190" s="17"/>
      <c r="HOW1190" s="17"/>
      <c r="HOX1190" s="17"/>
      <c r="HOY1190" s="17"/>
      <c r="HOZ1190" s="17"/>
      <c r="HPA1190" s="17"/>
      <c r="HPB1190" s="17"/>
      <c r="HPC1190" s="17"/>
      <c r="HPD1190" s="17"/>
      <c r="HPE1190" s="17"/>
      <c r="HPF1190" s="17"/>
      <c r="HPG1190" s="17"/>
      <c r="HPH1190" s="17"/>
      <c r="HPI1190" s="17"/>
      <c r="HPJ1190" s="17"/>
      <c r="HPK1190" s="17"/>
      <c r="HPL1190" s="17"/>
      <c r="HPM1190" s="17"/>
      <c r="HPN1190" s="17"/>
      <c r="HPO1190" s="17"/>
      <c r="HPP1190" s="17"/>
      <c r="HPQ1190" s="17"/>
      <c r="HPR1190" s="17"/>
      <c r="HPS1190" s="17"/>
      <c r="HPT1190" s="17"/>
      <c r="HPU1190" s="17"/>
      <c r="HPV1190" s="17"/>
      <c r="HPW1190" s="17"/>
      <c r="HPX1190" s="17"/>
      <c r="HPY1190" s="17"/>
      <c r="HPZ1190" s="17"/>
      <c r="HQA1190" s="17"/>
      <c r="HQB1190" s="17"/>
      <c r="HQC1190" s="17"/>
      <c r="HQD1190" s="17"/>
      <c r="HQE1190" s="17"/>
      <c r="HQF1190" s="17"/>
      <c r="HQG1190" s="17"/>
      <c r="HQH1190" s="17"/>
      <c r="HQI1190" s="17"/>
      <c r="HQJ1190" s="17"/>
      <c r="HQK1190" s="17"/>
      <c r="HQL1190" s="17"/>
      <c r="HQM1190" s="17"/>
      <c r="HQN1190" s="17"/>
      <c r="HQO1190" s="17"/>
      <c r="HQP1190" s="17"/>
      <c r="HQQ1190" s="17"/>
      <c r="HQR1190" s="17"/>
      <c r="HQS1190" s="17"/>
      <c r="HQT1190" s="17"/>
      <c r="HQU1190" s="17"/>
      <c r="HQV1190" s="17"/>
      <c r="HQW1190" s="17"/>
      <c r="HQX1190" s="17"/>
      <c r="HQY1190" s="17"/>
      <c r="HQZ1190" s="17"/>
      <c r="HRA1190" s="17"/>
      <c r="HRB1190" s="17"/>
      <c r="HRC1190" s="17"/>
      <c r="HRD1190" s="17"/>
      <c r="HRE1190" s="17"/>
      <c r="HRF1190" s="17"/>
      <c r="HRG1190" s="17"/>
      <c r="HRH1190" s="17"/>
      <c r="HRI1190" s="17"/>
      <c r="HRJ1190" s="17"/>
      <c r="HRK1190" s="17"/>
      <c r="HRL1190" s="17"/>
      <c r="HRM1190" s="17"/>
      <c r="HRN1190" s="17"/>
      <c r="HRO1190" s="17"/>
      <c r="HRP1190" s="17"/>
      <c r="HRQ1190" s="17"/>
      <c r="HRR1190" s="17"/>
      <c r="HRS1190" s="17"/>
      <c r="HRT1190" s="17"/>
      <c r="HRU1190" s="17"/>
      <c r="HRV1190" s="17"/>
      <c r="HRW1190" s="17"/>
      <c r="HRX1190" s="17"/>
      <c r="HRY1190" s="17"/>
      <c r="HRZ1190" s="17"/>
      <c r="HSA1190" s="17"/>
      <c r="HSB1190" s="17"/>
      <c r="HSC1190" s="17"/>
      <c r="HSD1190" s="17"/>
      <c r="HSE1190" s="17"/>
      <c r="HSF1190" s="17"/>
      <c r="HSG1190" s="17"/>
      <c r="HSH1190" s="17"/>
      <c r="HSI1190" s="17"/>
      <c r="HSJ1190" s="17"/>
      <c r="HSK1190" s="17"/>
      <c r="HSL1190" s="17"/>
      <c r="HSM1190" s="17"/>
      <c r="HSN1190" s="17"/>
      <c r="HSO1190" s="17"/>
      <c r="HSP1190" s="17"/>
      <c r="HSQ1190" s="17"/>
      <c r="HSR1190" s="17"/>
      <c r="HSS1190" s="17"/>
      <c r="HST1190" s="17"/>
      <c r="HSU1190" s="17"/>
      <c r="HSV1190" s="17"/>
      <c r="HSW1190" s="17"/>
      <c r="HSX1190" s="17"/>
      <c r="HSY1190" s="17"/>
      <c r="HSZ1190" s="17"/>
      <c r="HTA1190" s="17"/>
      <c r="HTB1190" s="17"/>
      <c r="HTC1190" s="17"/>
      <c r="HTD1190" s="17"/>
      <c r="HTE1190" s="17"/>
      <c r="HTF1190" s="17"/>
      <c r="HTG1190" s="17"/>
      <c r="HTH1190" s="17"/>
      <c r="HTI1190" s="17"/>
      <c r="HTJ1190" s="17"/>
      <c r="HTK1190" s="17"/>
      <c r="HTL1190" s="17"/>
      <c r="HTM1190" s="17"/>
      <c r="HTN1190" s="17"/>
      <c r="HTO1190" s="17"/>
      <c r="HTP1190" s="17"/>
      <c r="HTQ1190" s="17"/>
      <c r="HTR1190" s="17"/>
      <c r="HTS1190" s="17"/>
      <c r="HTT1190" s="17"/>
      <c r="HTU1190" s="17"/>
      <c r="HTV1190" s="17"/>
      <c r="HTW1190" s="17"/>
      <c r="HTX1190" s="17"/>
      <c r="HTY1190" s="17"/>
      <c r="HTZ1190" s="17"/>
      <c r="HUA1190" s="17"/>
      <c r="HUB1190" s="17"/>
      <c r="HUC1190" s="17"/>
      <c r="HUD1190" s="17"/>
      <c r="HUE1190" s="17"/>
      <c r="HUF1190" s="17"/>
      <c r="HUG1190" s="17"/>
      <c r="HUH1190" s="17"/>
      <c r="HUI1190" s="17"/>
      <c r="HUJ1190" s="17"/>
      <c r="HUK1190" s="17"/>
      <c r="HUL1190" s="17"/>
      <c r="HUM1190" s="17"/>
      <c r="HUN1190" s="17"/>
      <c r="HUO1190" s="17"/>
      <c r="HUP1190" s="17"/>
      <c r="HUQ1190" s="17"/>
      <c r="HUR1190" s="17"/>
      <c r="HUS1190" s="17"/>
      <c r="HUT1190" s="17"/>
      <c r="HUU1190" s="17"/>
      <c r="HUV1190" s="17"/>
      <c r="HUW1190" s="17"/>
      <c r="HUX1190" s="17"/>
      <c r="HUY1190" s="17"/>
      <c r="HUZ1190" s="17"/>
      <c r="HVA1190" s="17"/>
      <c r="HVB1190" s="17"/>
      <c r="HVC1190" s="17"/>
      <c r="HVD1190" s="17"/>
      <c r="HVE1190" s="17"/>
      <c r="HVF1190" s="17"/>
      <c r="HVG1190" s="17"/>
      <c r="HVH1190" s="17"/>
      <c r="HVI1190" s="17"/>
      <c r="HVJ1190" s="17"/>
      <c r="HVK1190" s="17"/>
      <c r="HVL1190" s="17"/>
      <c r="HVM1190" s="17"/>
      <c r="HVN1190" s="17"/>
      <c r="HVO1190" s="17"/>
      <c r="HVP1190" s="17"/>
      <c r="HVQ1190" s="17"/>
      <c r="HVR1190" s="17"/>
      <c r="HVS1190" s="17"/>
      <c r="HVT1190" s="17"/>
      <c r="HVU1190" s="17"/>
      <c r="HVV1190" s="17"/>
      <c r="HVW1190" s="17"/>
      <c r="HVX1190" s="17"/>
      <c r="HVY1190" s="17"/>
      <c r="HVZ1190" s="17"/>
      <c r="HWA1190" s="17"/>
      <c r="HWB1190" s="17"/>
      <c r="HWC1190" s="17"/>
      <c r="HWD1190" s="17"/>
      <c r="HWE1190" s="17"/>
      <c r="HWF1190" s="17"/>
      <c r="HWG1190" s="17"/>
      <c r="HWH1190" s="17"/>
      <c r="HWI1190" s="17"/>
      <c r="HWJ1190" s="17"/>
      <c r="HWK1190" s="17"/>
      <c r="HWL1190" s="17"/>
      <c r="HWM1190" s="17"/>
      <c r="HWN1190" s="17"/>
      <c r="HWO1190" s="17"/>
      <c r="HWP1190" s="17"/>
      <c r="HWQ1190" s="17"/>
      <c r="HWR1190" s="17"/>
      <c r="HWS1190" s="17"/>
      <c r="HWT1190" s="17"/>
      <c r="HWU1190" s="17"/>
      <c r="HWV1190" s="17"/>
      <c r="HWW1190" s="17"/>
      <c r="HWX1190" s="17"/>
      <c r="HWY1190" s="17"/>
      <c r="HWZ1190" s="17"/>
      <c r="HXA1190" s="17"/>
      <c r="HXB1190" s="17"/>
      <c r="HXC1190" s="17"/>
      <c r="HXD1190" s="17"/>
      <c r="HXE1190" s="17"/>
      <c r="HXF1190" s="17"/>
      <c r="HXG1190" s="17"/>
      <c r="HXH1190" s="17"/>
      <c r="HXI1190" s="17"/>
      <c r="HXJ1190" s="17"/>
      <c r="HXK1190" s="17"/>
      <c r="HXL1190" s="17"/>
      <c r="HXM1190" s="17"/>
      <c r="HXN1190" s="17"/>
      <c r="HXO1190" s="17"/>
      <c r="HXP1190" s="17"/>
      <c r="HXQ1190" s="17"/>
      <c r="HXR1190" s="17"/>
      <c r="HXS1190" s="17"/>
      <c r="HXT1190" s="17"/>
      <c r="HXU1190" s="17"/>
      <c r="HXV1190" s="17"/>
      <c r="HXW1190" s="17"/>
      <c r="HXX1190" s="17"/>
      <c r="HXY1190" s="17"/>
      <c r="HXZ1190" s="17"/>
      <c r="HYA1190" s="17"/>
      <c r="HYB1190" s="17"/>
      <c r="HYC1190" s="17"/>
      <c r="HYD1190" s="17"/>
      <c r="HYE1190" s="17"/>
      <c r="HYF1190" s="17"/>
      <c r="HYG1190" s="17"/>
      <c r="HYH1190" s="17"/>
      <c r="HYI1190" s="17"/>
      <c r="HYJ1190" s="17"/>
      <c r="HYK1190" s="17"/>
      <c r="HYL1190" s="17"/>
      <c r="HYM1190" s="17"/>
      <c r="HYN1190" s="17"/>
      <c r="HYO1190" s="17"/>
      <c r="HYP1190" s="17"/>
      <c r="HYQ1190" s="17"/>
      <c r="HYR1190" s="17"/>
      <c r="HYS1190" s="17"/>
      <c r="HYT1190" s="17"/>
      <c r="HYU1190" s="17"/>
      <c r="HYV1190" s="17"/>
      <c r="HYW1190" s="17"/>
      <c r="HYX1190" s="17"/>
      <c r="HYY1190" s="17"/>
      <c r="HYZ1190" s="17"/>
      <c r="HZA1190" s="17"/>
      <c r="HZB1190" s="17"/>
      <c r="HZC1190" s="17"/>
      <c r="HZD1190" s="17"/>
      <c r="HZE1190" s="17"/>
      <c r="HZF1190" s="17"/>
      <c r="HZG1190" s="17"/>
      <c r="HZH1190" s="17"/>
      <c r="HZI1190" s="17"/>
      <c r="HZJ1190" s="17"/>
      <c r="HZK1190" s="17"/>
      <c r="HZL1190" s="17"/>
      <c r="HZM1190" s="17"/>
      <c r="HZN1190" s="17"/>
      <c r="HZO1190" s="17"/>
      <c r="HZP1190" s="17"/>
      <c r="HZQ1190" s="17"/>
      <c r="HZR1190" s="17"/>
      <c r="HZS1190" s="17"/>
      <c r="HZT1190" s="17"/>
      <c r="HZU1190" s="17"/>
      <c r="HZV1190" s="17"/>
      <c r="HZW1190" s="17"/>
      <c r="HZX1190" s="17"/>
      <c r="HZY1190" s="17"/>
      <c r="HZZ1190" s="17"/>
      <c r="IAA1190" s="17"/>
      <c r="IAB1190" s="17"/>
      <c r="IAC1190" s="17"/>
      <c r="IAD1190" s="17"/>
      <c r="IAE1190" s="17"/>
      <c r="IAF1190" s="17"/>
      <c r="IAG1190" s="17"/>
      <c r="IAH1190" s="17"/>
      <c r="IAI1190" s="17"/>
      <c r="IAJ1190" s="17"/>
      <c r="IAK1190" s="17"/>
      <c r="IAL1190" s="17"/>
      <c r="IAM1190" s="17"/>
      <c r="IAN1190" s="17"/>
      <c r="IAO1190" s="17"/>
      <c r="IAP1190" s="17"/>
      <c r="IAQ1190" s="17"/>
      <c r="IAR1190" s="17"/>
      <c r="IAS1190" s="17"/>
      <c r="IAT1190" s="17"/>
      <c r="IAU1190" s="17"/>
      <c r="IAV1190" s="17"/>
      <c r="IAW1190" s="17"/>
      <c r="IAX1190" s="17"/>
      <c r="IAY1190" s="17"/>
      <c r="IAZ1190" s="17"/>
      <c r="IBA1190" s="17"/>
      <c r="IBB1190" s="17"/>
      <c r="IBC1190" s="17"/>
      <c r="IBD1190" s="17"/>
      <c r="IBE1190" s="17"/>
      <c r="IBF1190" s="17"/>
      <c r="IBG1190" s="17"/>
      <c r="IBH1190" s="17"/>
      <c r="IBI1190" s="17"/>
      <c r="IBJ1190" s="17"/>
      <c r="IBK1190" s="17"/>
      <c r="IBL1190" s="17"/>
      <c r="IBM1190" s="17"/>
      <c r="IBN1190" s="17"/>
      <c r="IBO1190" s="17"/>
      <c r="IBP1190" s="17"/>
      <c r="IBQ1190" s="17"/>
      <c r="IBR1190" s="17"/>
      <c r="IBS1190" s="17"/>
      <c r="IBT1190" s="17"/>
      <c r="IBU1190" s="17"/>
      <c r="IBV1190" s="17"/>
      <c r="IBW1190" s="17"/>
      <c r="IBX1190" s="17"/>
      <c r="IBY1190" s="17"/>
      <c r="IBZ1190" s="17"/>
      <c r="ICA1190" s="17"/>
      <c r="ICB1190" s="17"/>
      <c r="ICC1190" s="17"/>
      <c r="ICD1190" s="17"/>
      <c r="ICE1190" s="17"/>
      <c r="ICF1190" s="17"/>
      <c r="ICG1190" s="17"/>
      <c r="ICH1190" s="17"/>
      <c r="ICI1190" s="17"/>
      <c r="ICJ1190" s="17"/>
      <c r="ICK1190" s="17"/>
      <c r="ICL1190" s="17"/>
      <c r="ICM1190" s="17"/>
      <c r="ICN1190" s="17"/>
      <c r="ICO1190" s="17"/>
      <c r="ICP1190" s="17"/>
      <c r="ICQ1190" s="17"/>
      <c r="ICR1190" s="17"/>
      <c r="ICS1190" s="17"/>
      <c r="ICT1190" s="17"/>
      <c r="ICU1190" s="17"/>
      <c r="ICV1190" s="17"/>
      <c r="ICW1190" s="17"/>
      <c r="ICX1190" s="17"/>
      <c r="ICY1190" s="17"/>
      <c r="ICZ1190" s="17"/>
      <c r="IDA1190" s="17"/>
      <c r="IDB1190" s="17"/>
      <c r="IDC1190" s="17"/>
      <c r="IDD1190" s="17"/>
      <c r="IDE1190" s="17"/>
      <c r="IDF1190" s="17"/>
      <c r="IDG1190" s="17"/>
      <c r="IDH1190" s="17"/>
      <c r="IDI1190" s="17"/>
      <c r="IDJ1190" s="17"/>
      <c r="IDK1190" s="17"/>
      <c r="IDL1190" s="17"/>
      <c r="IDM1190" s="17"/>
      <c r="IDN1190" s="17"/>
      <c r="IDO1190" s="17"/>
      <c r="IDP1190" s="17"/>
      <c r="IDQ1190" s="17"/>
      <c r="IDR1190" s="17"/>
      <c r="IDS1190" s="17"/>
      <c r="IDT1190" s="17"/>
      <c r="IDU1190" s="17"/>
      <c r="IDV1190" s="17"/>
      <c r="IDW1190" s="17"/>
      <c r="IDX1190" s="17"/>
      <c r="IDY1190" s="17"/>
      <c r="IDZ1190" s="17"/>
      <c r="IEA1190" s="17"/>
      <c r="IEB1190" s="17"/>
      <c r="IEC1190" s="17"/>
      <c r="IED1190" s="17"/>
      <c r="IEE1190" s="17"/>
      <c r="IEF1190" s="17"/>
      <c r="IEG1190" s="17"/>
      <c r="IEH1190" s="17"/>
      <c r="IEI1190" s="17"/>
      <c r="IEJ1190" s="17"/>
      <c r="IEK1190" s="17"/>
      <c r="IEL1190" s="17"/>
      <c r="IEM1190" s="17"/>
      <c r="IEN1190" s="17"/>
      <c r="IEO1190" s="17"/>
      <c r="IEP1190" s="17"/>
      <c r="IEQ1190" s="17"/>
      <c r="IER1190" s="17"/>
      <c r="IES1190" s="17"/>
      <c r="IET1190" s="17"/>
      <c r="IEU1190" s="17"/>
      <c r="IEV1190" s="17"/>
      <c r="IEW1190" s="17"/>
      <c r="IEX1190" s="17"/>
      <c r="IEY1190" s="17"/>
      <c r="IEZ1190" s="17"/>
      <c r="IFA1190" s="17"/>
      <c r="IFB1190" s="17"/>
      <c r="IFC1190" s="17"/>
      <c r="IFD1190" s="17"/>
      <c r="IFE1190" s="17"/>
      <c r="IFF1190" s="17"/>
      <c r="IFG1190" s="17"/>
      <c r="IFH1190" s="17"/>
      <c r="IFI1190" s="17"/>
      <c r="IFJ1190" s="17"/>
      <c r="IFK1190" s="17"/>
      <c r="IFL1190" s="17"/>
      <c r="IFM1190" s="17"/>
      <c r="IFN1190" s="17"/>
      <c r="IFO1190" s="17"/>
      <c r="IFP1190" s="17"/>
      <c r="IFQ1190" s="17"/>
      <c r="IFR1190" s="17"/>
      <c r="IFS1190" s="17"/>
      <c r="IFT1190" s="17"/>
      <c r="IFU1190" s="17"/>
      <c r="IFV1190" s="17"/>
      <c r="IFW1190" s="17"/>
      <c r="IFX1190" s="17"/>
      <c r="IFY1190" s="17"/>
      <c r="IFZ1190" s="17"/>
      <c r="IGA1190" s="17"/>
      <c r="IGB1190" s="17"/>
      <c r="IGC1190" s="17"/>
      <c r="IGD1190" s="17"/>
      <c r="IGE1190" s="17"/>
      <c r="IGF1190" s="17"/>
      <c r="IGG1190" s="17"/>
      <c r="IGH1190" s="17"/>
      <c r="IGI1190" s="17"/>
      <c r="IGJ1190" s="17"/>
      <c r="IGK1190" s="17"/>
      <c r="IGL1190" s="17"/>
      <c r="IGM1190" s="17"/>
      <c r="IGN1190" s="17"/>
      <c r="IGO1190" s="17"/>
      <c r="IGP1190" s="17"/>
      <c r="IGQ1190" s="17"/>
      <c r="IGR1190" s="17"/>
      <c r="IGS1190" s="17"/>
      <c r="IGT1190" s="17"/>
      <c r="IGU1190" s="17"/>
      <c r="IGV1190" s="17"/>
      <c r="IGW1190" s="17"/>
      <c r="IGX1190" s="17"/>
      <c r="IGY1190" s="17"/>
      <c r="IGZ1190" s="17"/>
      <c r="IHA1190" s="17"/>
      <c r="IHB1190" s="17"/>
      <c r="IHC1190" s="17"/>
      <c r="IHD1190" s="17"/>
      <c r="IHE1190" s="17"/>
      <c r="IHF1190" s="17"/>
      <c r="IHG1190" s="17"/>
      <c r="IHH1190" s="17"/>
      <c r="IHI1190" s="17"/>
      <c r="IHJ1190" s="17"/>
      <c r="IHK1190" s="17"/>
      <c r="IHL1190" s="17"/>
      <c r="IHM1190" s="17"/>
      <c r="IHN1190" s="17"/>
      <c r="IHO1190" s="17"/>
      <c r="IHP1190" s="17"/>
      <c r="IHQ1190" s="17"/>
      <c r="IHR1190" s="17"/>
      <c r="IHS1190" s="17"/>
      <c r="IHT1190" s="17"/>
      <c r="IHU1190" s="17"/>
      <c r="IHV1190" s="17"/>
      <c r="IHW1190" s="17"/>
      <c r="IHX1190" s="17"/>
      <c r="IHY1190" s="17"/>
      <c r="IHZ1190" s="17"/>
      <c r="IIA1190" s="17"/>
      <c r="IIB1190" s="17"/>
      <c r="IIC1190" s="17"/>
      <c r="IID1190" s="17"/>
      <c r="IIE1190" s="17"/>
      <c r="IIF1190" s="17"/>
      <c r="IIG1190" s="17"/>
      <c r="IIH1190" s="17"/>
      <c r="III1190" s="17"/>
      <c r="IIJ1190" s="17"/>
      <c r="IIK1190" s="17"/>
      <c r="IIL1190" s="17"/>
      <c r="IIM1190" s="17"/>
      <c r="IIN1190" s="17"/>
      <c r="IIO1190" s="17"/>
      <c r="IIP1190" s="17"/>
      <c r="IIQ1190" s="17"/>
      <c r="IIR1190" s="17"/>
      <c r="IIS1190" s="17"/>
      <c r="IIT1190" s="17"/>
      <c r="IIU1190" s="17"/>
      <c r="IIV1190" s="17"/>
      <c r="IIW1190" s="17"/>
      <c r="IIX1190" s="17"/>
      <c r="IIY1190" s="17"/>
      <c r="IIZ1190" s="17"/>
      <c r="IJA1190" s="17"/>
      <c r="IJB1190" s="17"/>
      <c r="IJC1190" s="17"/>
      <c r="IJD1190" s="17"/>
      <c r="IJE1190" s="17"/>
      <c r="IJF1190" s="17"/>
      <c r="IJG1190" s="17"/>
      <c r="IJH1190" s="17"/>
      <c r="IJI1190" s="17"/>
      <c r="IJJ1190" s="17"/>
      <c r="IJK1190" s="17"/>
      <c r="IJL1190" s="17"/>
      <c r="IJM1190" s="17"/>
      <c r="IJN1190" s="17"/>
      <c r="IJO1190" s="17"/>
      <c r="IJP1190" s="17"/>
      <c r="IJQ1190" s="17"/>
      <c r="IJR1190" s="17"/>
      <c r="IJS1190" s="17"/>
      <c r="IJT1190" s="17"/>
      <c r="IJU1190" s="17"/>
      <c r="IJV1190" s="17"/>
      <c r="IJW1190" s="17"/>
      <c r="IJX1190" s="17"/>
      <c r="IJY1190" s="17"/>
      <c r="IJZ1190" s="17"/>
      <c r="IKA1190" s="17"/>
      <c r="IKB1190" s="17"/>
      <c r="IKC1190" s="17"/>
      <c r="IKD1190" s="17"/>
      <c r="IKE1190" s="17"/>
      <c r="IKF1190" s="17"/>
      <c r="IKG1190" s="17"/>
      <c r="IKH1190" s="17"/>
      <c r="IKI1190" s="17"/>
      <c r="IKJ1190" s="17"/>
      <c r="IKK1190" s="17"/>
      <c r="IKL1190" s="17"/>
      <c r="IKM1190" s="17"/>
      <c r="IKN1190" s="17"/>
      <c r="IKO1190" s="17"/>
      <c r="IKP1190" s="17"/>
      <c r="IKQ1190" s="17"/>
      <c r="IKR1190" s="17"/>
      <c r="IKS1190" s="17"/>
      <c r="IKT1190" s="17"/>
      <c r="IKU1190" s="17"/>
      <c r="IKV1190" s="17"/>
      <c r="IKW1190" s="17"/>
      <c r="IKX1190" s="17"/>
      <c r="IKY1190" s="17"/>
      <c r="IKZ1190" s="17"/>
      <c r="ILA1190" s="17"/>
      <c r="ILB1190" s="17"/>
      <c r="ILC1190" s="17"/>
      <c r="ILD1190" s="17"/>
      <c r="ILE1190" s="17"/>
      <c r="ILF1190" s="17"/>
      <c r="ILG1190" s="17"/>
      <c r="ILH1190" s="17"/>
      <c r="ILI1190" s="17"/>
      <c r="ILJ1190" s="17"/>
      <c r="ILK1190" s="17"/>
      <c r="ILL1190" s="17"/>
      <c r="ILM1190" s="17"/>
      <c r="ILN1190" s="17"/>
      <c r="ILO1190" s="17"/>
      <c r="ILP1190" s="17"/>
      <c r="ILQ1190" s="17"/>
      <c r="ILR1190" s="17"/>
      <c r="ILS1190" s="17"/>
      <c r="ILT1190" s="17"/>
      <c r="ILU1190" s="17"/>
      <c r="ILV1190" s="17"/>
      <c r="ILW1190" s="17"/>
      <c r="ILX1190" s="17"/>
      <c r="ILY1190" s="17"/>
      <c r="ILZ1190" s="17"/>
      <c r="IMA1190" s="17"/>
      <c r="IMB1190" s="17"/>
      <c r="IMC1190" s="17"/>
      <c r="IMD1190" s="17"/>
      <c r="IME1190" s="17"/>
      <c r="IMF1190" s="17"/>
      <c r="IMG1190" s="17"/>
      <c r="IMH1190" s="17"/>
      <c r="IMI1190" s="17"/>
      <c r="IMJ1190" s="17"/>
      <c r="IMK1190" s="17"/>
      <c r="IML1190" s="17"/>
      <c r="IMM1190" s="17"/>
      <c r="IMN1190" s="17"/>
      <c r="IMO1190" s="17"/>
      <c r="IMP1190" s="17"/>
      <c r="IMQ1190" s="17"/>
      <c r="IMR1190" s="17"/>
      <c r="IMS1190" s="17"/>
      <c r="IMT1190" s="17"/>
      <c r="IMU1190" s="17"/>
      <c r="IMV1190" s="17"/>
      <c r="IMW1190" s="17"/>
      <c r="IMX1190" s="17"/>
      <c r="IMY1190" s="17"/>
      <c r="IMZ1190" s="17"/>
      <c r="INA1190" s="17"/>
      <c r="INB1190" s="17"/>
      <c r="INC1190" s="17"/>
      <c r="IND1190" s="17"/>
      <c r="INE1190" s="17"/>
      <c r="INF1190" s="17"/>
      <c r="ING1190" s="17"/>
      <c r="INH1190" s="17"/>
      <c r="INI1190" s="17"/>
      <c r="INJ1190" s="17"/>
      <c r="INK1190" s="17"/>
      <c r="INL1190" s="17"/>
      <c r="INM1190" s="17"/>
      <c r="INN1190" s="17"/>
      <c r="INO1190" s="17"/>
      <c r="INP1190" s="17"/>
      <c r="INQ1190" s="17"/>
      <c r="INR1190" s="17"/>
      <c r="INS1190" s="17"/>
      <c r="INT1190" s="17"/>
      <c r="INU1190" s="17"/>
      <c r="INV1190" s="17"/>
      <c r="INW1190" s="17"/>
      <c r="INX1190" s="17"/>
      <c r="INY1190" s="17"/>
      <c r="INZ1190" s="17"/>
      <c r="IOA1190" s="17"/>
      <c r="IOB1190" s="17"/>
      <c r="IOC1190" s="17"/>
      <c r="IOD1190" s="17"/>
      <c r="IOE1190" s="17"/>
      <c r="IOF1190" s="17"/>
      <c r="IOG1190" s="17"/>
      <c r="IOH1190" s="17"/>
      <c r="IOI1190" s="17"/>
      <c r="IOJ1190" s="17"/>
      <c r="IOK1190" s="17"/>
      <c r="IOL1190" s="17"/>
      <c r="IOM1190" s="17"/>
      <c r="ION1190" s="17"/>
      <c r="IOO1190" s="17"/>
      <c r="IOP1190" s="17"/>
      <c r="IOQ1190" s="17"/>
      <c r="IOR1190" s="17"/>
      <c r="IOS1190" s="17"/>
      <c r="IOT1190" s="17"/>
      <c r="IOU1190" s="17"/>
      <c r="IOV1190" s="17"/>
      <c r="IOW1190" s="17"/>
      <c r="IOX1190" s="17"/>
      <c r="IOY1190" s="17"/>
      <c r="IOZ1190" s="17"/>
      <c r="IPA1190" s="17"/>
      <c r="IPB1190" s="17"/>
      <c r="IPC1190" s="17"/>
      <c r="IPD1190" s="17"/>
      <c r="IPE1190" s="17"/>
      <c r="IPF1190" s="17"/>
      <c r="IPG1190" s="17"/>
      <c r="IPH1190" s="17"/>
      <c r="IPI1190" s="17"/>
      <c r="IPJ1190" s="17"/>
      <c r="IPK1190" s="17"/>
      <c r="IPL1190" s="17"/>
      <c r="IPM1190" s="17"/>
      <c r="IPN1190" s="17"/>
      <c r="IPO1190" s="17"/>
      <c r="IPP1190" s="17"/>
      <c r="IPQ1190" s="17"/>
      <c r="IPR1190" s="17"/>
      <c r="IPS1190" s="17"/>
      <c r="IPT1190" s="17"/>
      <c r="IPU1190" s="17"/>
      <c r="IPV1190" s="17"/>
      <c r="IPW1190" s="17"/>
      <c r="IPX1190" s="17"/>
      <c r="IPY1190" s="17"/>
      <c r="IPZ1190" s="17"/>
      <c r="IQA1190" s="17"/>
      <c r="IQB1190" s="17"/>
      <c r="IQC1190" s="17"/>
      <c r="IQD1190" s="17"/>
      <c r="IQE1190" s="17"/>
      <c r="IQF1190" s="17"/>
      <c r="IQG1190" s="17"/>
      <c r="IQH1190" s="17"/>
      <c r="IQI1190" s="17"/>
      <c r="IQJ1190" s="17"/>
      <c r="IQK1190" s="17"/>
      <c r="IQL1190" s="17"/>
      <c r="IQM1190" s="17"/>
      <c r="IQN1190" s="17"/>
      <c r="IQO1190" s="17"/>
      <c r="IQP1190" s="17"/>
      <c r="IQQ1190" s="17"/>
      <c r="IQR1190" s="17"/>
      <c r="IQS1190" s="17"/>
      <c r="IQT1190" s="17"/>
      <c r="IQU1190" s="17"/>
      <c r="IQV1190" s="17"/>
      <c r="IQW1190" s="17"/>
      <c r="IQX1190" s="17"/>
      <c r="IQY1190" s="17"/>
      <c r="IQZ1190" s="17"/>
      <c r="IRA1190" s="17"/>
      <c r="IRB1190" s="17"/>
      <c r="IRC1190" s="17"/>
      <c r="IRD1190" s="17"/>
      <c r="IRE1190" s="17"/>
      <c r="IRF1190" s="17"/>
      <c r="IRG1190" s="17"/>
      <c r="IRH1190" s="17"/>
      <c r="IRI1190" s="17"/>
      <c r="IRJ1190" s="17"/>
      <c r="IRK1190" s="17"/>
      <c r="IRL1190" s="17"/>
      <c r="IRM1190" s="17"/>
      <c r="IRN1190" s="17"/>
      <c r="IRO1190" s="17"/>
      <c r="IRP1190" s="17"/>
      <c r="IRQ1190" s="17"/>
      <c r="IRR1190" s="17"/>
      <c r="IRS1190" s="17"/>
      <c r="IRT1190" s="17"/>
      <c r="IRU1190" s="17"/>
      <c r="IRV1190" s="17"/>
      <c r="IRW1190" s="17"/>
      <c r="IRX1190" s="17"/>
      <c r="IRY1190" s="17"/>
      <c r="IRZ1190" s="17"/>
      <c r="ISA1190" s="17"/>
      <c r="ISB1190" s="17"/>
      <c r="ISC1190" s="17"/>
      <c r="ISD1190" s="17"/>
      <c r="ISE1190" s="17"/>
      <c r="ISF1190" s="17"/>
      <c r="ISG1190" s="17"/>
      <c r="ISH1190" s="17"/>
      <c r="ISI1190" s="17"/>
      <c r="ISJ1190" s="17"/>
      <c r="ISK1190" s="17"/>
      <c r="ISL1190" s="17"/>
      <c r="ISM1190" s="17"/>
      <c r="ISN1190" s="17"/>
      <c r="ISO1190" s="17"/>
      <c r="ISP1190" s="17"/>
      <c r="ISQ1190" s="17"/>
      <c r="ISR1190" s="17"/>
      <c r="ISS1190" s="17"/>
      <c r="IST1190" s="17"/>
      <c r="ISU1190" s="17"/>
      <c r="ISV1190" s="17"/>
      <c r="ISW1190" s="17"/>
      <c r="ISX1190" s="17"/>
      <c r="ISY1190" s="17"/>
      <c r="ISZ1190" s="17"/>
      <c r="ITA1190" s="17"/>
      <c r="ITB1190" s="17"/>
      <c r="ITC1190" s="17"/>
      <c r="ITD1190" s="17"/>
      <c r="ITE1190" s="17"/>
      <c r="ITF1190" s="17"/>
      <c r="ITG1190" s="17"/>
      <c r="ITH1190" s="17"/>
      <c r="ITI1190" s="17"/>
      <c r="ITJ1190" s="17"/>
      <c r="ITK1190" s="17"/>
      <c r="ITL1190" s="17"/>
      <c r="ITM1190" s="17"/>
      <c r="ITN1190" s="17"/>
      <c r="ITO1190" s="17"/>
      <c r="ITP1190" s="17"/>
      <c r="ITQ1190" s="17"/>
      <c r="ITR1190" s="17"/>
      <c r="ITS1190" s="17"/>
      <c r="ITT1190" s="17"/>
      <c r="ITU1190" s="17"/>
      <c r="ITV1190" s="17"/>
      <c r="ITW1190" s="17"/>
      <c r="ITX1190" s="17"/>
      <c r="ITY1190" s="17"/>
      <c r="ITZ1190" s="17"/>
      <c r="IUA1190" s="17"/>
      <c r="IUB1190" s="17"/>
      <c r="IUC1190" s="17"/>
      <c r="IUD1190" s="17"/>
      <c r="IUE1190" s="17"/>
      <c r="IUF1190" s="17"/>
      <c r="IUG1190" s="17"/>
      <c r="IUH1190" s="17"/>
      <c r="IUI1190" s="17"/>
      <c r="IUJ1190" s="17"/>
      <c r="IUK1190" s="17"/>
      <c r="IUL1190" s="17"/>
      <c r="IUM1190" s="17"/>
      <c r="IUN1190" s="17"/>
      <c r="IUO1190" s="17"/>
      <c r="IUP1190" s="17"/>
      <c r="IUQ1190" s="17"/>
      <c r="IUR1190" s="17"/>
      <c r="IUS1190" s="17"/>
      <c r="IUT1190" s="17"/>
      <c r="IUU1190" s="17"/>
      <c r="IUV1190" s="17"/>
      <c r="IUW1190" s="17"/>
      <c r="IUX1190" s="17"/>
      <c r="IUY1190" s="17"/>
      <c r="IUZ1190" s="17"/>
      <c r="IVA1190" s="17"/>
      <c r="IVB1190" s="17"/>
      <c r="IVC1190" s="17"/>
      <c r="IVD1190" s="17"/>
      <c r="IVE1190" s="17"/>
      <c r="IVF1190" s="17"/>
      <c r="IVG1190" s="17"/>
      <c r="IVH1190" s="17"/>
      <c r="IVI1190" s="17"/>
      <c r="IVJ1190" s="17"/>
      <c r="IVK1190" s="17"/>
      <c r="IVL1190" s="17"/>
      <c r="IVM1190" s="17"/>
      <c r="IVN1190" s="17"/>
      <c r="IVO1190" s="17"/>
      <c r="IVP1190" s="17"/>
      <c r="IVQ1190" s="17"/>
      <c r="IVR1190" s="17"/>
      <c r="IVS1190" s="17"/>
      <c r="IVT1190" s="17"/>
      <c r="IVU1190" s="17"/>
      <c r="IVV1190" s="17"/>
      <c r="IVW1190" s="17"/>
      <c r="IVX1190" s="17"/>
      <c r="IVY1190" s="17"/>
      <c r="IVZ1190" s="17"/>
      <c r="IWA1190" s="17"/>
      <c r="IWB1190" s="17"/>
      <c r="IWC1190" s="17"/>
      <c r="IWD1190" s="17"/>
      <c r="IWE1190" s="17"/>
      <c r="IWF1190" s="17"/>
      <c r="IWG1190" s="17"/>
      <c r="IWH1190" s="17"/>
      <c r="IWI1190" s="17"/>
      <c r="IWJ1190" s="17"/>
      <c r="IWK1190" s="17"/>
      <c r="IWL1190" s="17"/>
      <c r="IWM1190" s="17"/>
      <c r="IWN1190" s="17"/>
      <c r="IWO1190" s="17"/>
      <c r="IWP1190" s="17"/>
      <c r="IWQ1190" s="17"/>
      <c r="IWR1190" s="17"/>
      <c r="IWS1190" s="17"/>
      <c r="IWT1190" s="17"/>
      <c r="IWU1190" s="17"/>
      <c r="IWV1190" s="17"/>
      <c r="IWW1190" s="17"/>
      <c r="IWX1190" s="17"/>
      <c r="IWY1190" s="17"/>
      <c r="IWZ1190" s="17"/>
      <c r="IXA1190" s="17"/>
      <c r="IXB1190" s="17"/>
      <c r="IXC1190" s="17"/>
      <c r="IXD1190" s="17"/>
      <c r="IXE1190" s="17"/>
      <c r="IXF1190" s="17"/>
      <c r="IXG1190" s="17"/>
      <c r="IXH1190" s="17"/>
      <c r="IXI1190" s="17"/>
      <c r="IXJ1190" s="17"/>
      <c r="IXK1190" s="17"/>
      <c r="IXL1190" s="17"/>
      <c r="IXM1190" s="17"/>
      <c r="IXN1190" s="17"/>
      <c r="IXO1190" s="17"/>
      <c r="IXP1190" s="17"/>
      <c r="IXQ1190" s="17"/>
      <c r="IXR1190" s="17"/>
      <c r="IXS1190" s="17"/>
      <c r="IXT1190" s="17"/>
      <c r="IXU1190" s="17"/>
      <c r="IXV1190" s="17"/>
      <c r="IXW1190" s="17"/>
      <c r="IXX1190" s="17"/>
      <c r="IXY1190" s="17"/>
      <c r="IXZ1190" s="17"/>
      <c r="IYA1190" s="17"/>
      <c r="IYB1190" s="17"/>
      <c r="IYC1190" s="17"/>
      <c r="IYD1190" s="17"/>
      <c r="IYE1190" s="17"/>
      <c r="IYF1190" s="17"/>
      <c r="IYG1190" s="17"/>
      <c r="IYH1190" s="17"/>
      <c r="IYI1190" s="17"/>
      <c r="IYJ1190" s="17"/>
      <c r="IYK1190" s="17"/>
      <c r="IYL1190" s="17"/>
      <c r="IYM1190" s="17"/>
      <c r="IYN1190" s="17"/>
      <c r="IYO1190" s="17"/>
      <c r="IYP1190" s="17"/>
      <c r="IYQ1190" s="17"/>
      <c r="IYR1190" s="17"/>
      <c r="IYS1190" s="17"/>
      <c r="IYT1190" s="17"/>
      <c r="IYU1190" s="17"/>
      <c r="IYV1190" s="17"/>
      <c r="IYW1190" s="17"/>
      <c r="IYX1190" s="17"/>
      <c r="IYY1190" s="17"/>
      <c r="IYZ1190" s="17"/>
      <c r="IZA1190" s="17"/>
      <c r="IZB1190" s="17"/>
      <c r="IZC1190" s="17"/>
      <c r="IZD1190" s="17"/>
      <c r="IZE1190" s="17"/>
      <c r="IZF1190" s="17"/>
      <c r="IZG1190" s="17"/>
      <c r="IZH1190" s="17"/>
      <c r="IZI1190" s="17"/>
      <c r="IZJ1190" s="17"/>
      <c r="IZK1190" s="17"/>
      <c r="IZL1190" s="17"/>
      <c r="IZM1190" s="17"/>
      <c r="IZN1190" s="17"/>
      <c r="IZO1190" s="17"/>
      <c r="IZP1190" s="17"/>
      <c r="IZQ1190" s="17"/>
      <c r="IZR1190" s="17"/>
      <c r="IZS1190" s="17"/>
      <c r="IZT1190" s="17"/>
      <c r="IZU1190" s="17"/>
      <c r="IZV1190" s="17"/>
      <c r="IZW1190" s="17"/>
      <c r="IZX1190" s="17"/>
      <c r="IZY1190" s="17"/>
      <c r="IZZ1190" s="17"/>
      <c r="JAA1190" s="17"/>
      <c r="JAB1190" s="17"/>
      <c r="JAC1190" s="17"/>
      <c r="JAD1190" s="17"/>
      <c r="JAE1190" s="17"/>
      <c r="JAF1190" s="17"/>
      <c r="JAG1190" s="17"/>
      <c r="JAH1190" s="17"/>
      <c r="JAI1190" s="17"/>
      <c r="JAJ1190" s="17"/>
      <c r="JAK1190" s="17"/>
      <c r="JAL1190" s="17"/>
      <c r="JAM1190" s="17"/>
      <c r="JAN1190" s="17"/>
      <c r="JAO1190" s="17"/>
      <c r="JAP1190" s="17"/>
      <c r="JAQ1190" s="17"/>
      <c r="JAR1190" s="17"/>
      <c r="JAS1190" s="17"/>
      <c r="JAT1190" s="17"/>
      <c r="JAU1190" s="17"/>
      <c r="JAV1190" s="17"/>
      <c r="JAW1190" s="17"/>
      <c r="JAX1190" s="17"/>
      <c r="JAY1190" s="17"/>
      <c r="JAZ1190" s="17"/>
      <c r="JBA1190" s="17"/>
      <c r="JBB1190" s="17"/>
      <c r="JBC1190" s="17"/>
      <c r="JBD1190" s="17"/>
      <c r="JBE1190" s="17"/>
      <c r="JBF1190" s="17"/>
      <c r="JBG1190" s="17"/>
      <c r="JBH1190" s="17"/>
      <c r="JBI1190" s="17"/>
      <c r="JBJ1190" s="17"/>
      <c r="JBK1190" s="17"/>
      <c r="JBL1190" s="17"/>
      <c r="JBM1190" s="17"/>
      <c r="JBN1190" s="17"/>
      <c r="JBO1190" s="17"/>
      <c r="JBP1190" s="17"/>
      <c r="JBQ1190" s="17"/>
      <c r="JBR1190" s="17"/>
      <c r="JBS1190" s="17"/>
      <c r="JBT1190" s="17"/>
      <c r="JBU1190" s="17"/>
      <c r="JBV1190" s="17"/>
      <c r="JBW1190" s="17"/>
      <c r="JBX1190" s="17"/>
      <c r="JBY1190" s="17"/>
      <c r="JBZ1190" s="17"/>
      <c r="JCA1190" s="17"/>
      <c r="JCB1190" s="17"/>
      <c r="JCC1190" s="17"/>
      <c r="JCD1190" s="17"/>
      <c r="JCE1190" s="17"/>
      <c r="JCF1190" s="17"/>
      <c r="JCG1190" s="17"/>
      <c r="JCH1190" s="17"/>
      <c r="JCI1190" s="17"/>
      <c r="JCJ1190" s="17"/>
      <c r="JCK1190" s="17"/>
      <c r="JCL1190" s="17"/>
      <c r="JCM1190" s="17"/>
      <c r="JCN1190" s="17"/>
      <c r="JCO1190" s="17"/>
      <c r="JCP1190" s="17"/>
      <c r="JCQ1190" s="17"/>
      <c r="JCR1190" s="17"/>
      <c r="JCS1190" s="17"/>
      <c r="JCT1190" s="17"/>
      <c r="JCU1190" s="17"/>
      <c r="JCV1190" s="17"/>
      <c r="JCW1190" s="17"/>
      <c r="JCX1190" s="17"/>
      <c r="JCY1190" s="17"/>
      <c r="JCZ1190" s="17"/>
      <c r="JDA1190" s="17"/>
      <c r="JDB1190" s="17"/>
      <c r="JDC1190" s="17"/>
      <c r="JDD1190" s="17"/>
      <c r="JDE1190" s="17"/>
      <c r="JDF1190" s="17"/>
      <c r="JDG1190" s="17"/>
      <c r="JDH1190" s="17"/>
      <c r="JDI1190" s="17"/>
      <c r="JDJ1190" s="17"/>
      <c r="JDK1190" s="17"/>
      <c r="JDL1190" s="17"/>
      <c r="JDM1190" s="17"/>
      <c r="JDN1190" s="17"/>
      <c r="JDO1190" s="17"/>
      <c r="JDP1190" s="17"/>
      <c r="JDQ1190" s="17"/>
      <c r="JDR1190" s="17"/>
      <c r="JDS1190" s="17"/>
      <c r="JDT1190" s="17"/>
      <c r="JDU1190" s="17"/>
      <c r="JDV1190" s="17"/>
      <c r="JDW1190" s="17"/>
      <c r="JDX1190" s="17"/>
      <c r="JDY1190" s="17"/>
      <c r="JDZ1190" s="17"/>
      <c r="JEA1190" s="17"/>
      <c r="JEB1190" s="17"/>
      <c r="JEC1190" s="17"/>
      <c r="JED1190" s="17"/>
      <c r="JEE1190" s="17"/>
      <c r="JEF1190" s="17"/>
      <c r="JEG1190" s="17"/>
      <c r="JEH1190" s="17"/>
      <c r="JEI1190" s="17"/>
      <c r="JEJ1190" s="17"/>
      <c r="JEK1190" s="17"/>
      <c r="JEL1190" s="17"/>
      <c r="JEM1190" s="17"/>
      <c r="JEN1190" s="17"/>
      <c r="JEO1190" s="17"/>
      <c r="JEP1190" s="17"/>
      <c r="JEQ1190" s="17"/>
      <c r="JER1190" s="17"/>
      <c r="JES1190" s="17"/>
      <c r="JET1190" s="17"/>
      <c r="JEU1190" s="17"/>
      <c r="JEV1190" s="17"/>
      <c r="JEW1190" s="17"/>
      <c r="JEX1190" s="17"/>
      <c r="JEY1190" s="17"/>
      <c r="JEZ1190" s="17"/>
      <c r="JFA1190" s="17"/>
      <c r="JFB1190" s="17"/>
      <c r="JFC1190" s="17"/>
      <c r="JFD1190" s="17"/>
      <c r="JFE1190" s="17"/>
      <c r="JFF1190" s="17"/>
      <c r="JFG1190" s="17"/>
      <c r="JFH1190" s="17"/>
      <c r="JFI1190" s="17"/>
      <c r="JFJ1190" s="17"/>
      <c r="JFK1190" s="17"/>
      <c r="JFL1190" s="17"/>
      <c r="JFM1190" s="17"/>
      <c r="JFN1190" s="17"/>
      <c r="JFO1190" s="17"/>
      <c r="JFP1190" s="17"/>
      <c r="JFQ1190" s="17"/>
      <c r="JFR1190" s="17"/>
      <c r="JFS1190" s="17"/>
      <c r="JFT1190" s="17"/>
      <c r="JFU1190" s="17"/>
      <c r="JFV1190" s="17"/>
      <c r="JFW1190" s="17"/>
      <c r="JFX1190" s="17"/>
      <c r="JFY1190" s="17"/>
      <c r="JFZ1190" s="17"/>
      <c r="JGA1190" s="17"/>
      <c r="JGB1190" s="17"/>
      <c r="JGC1190" s="17"/>
      <c r="JGD1190" s="17"/>
      <c r="JGE1190" s="17"/>
      <c r="JGF1190" s="17"/>
      <c r="JGG1190" s="17"/>
      <c r="JGH1190" s="17"/>
      <c r="JGI1190" s="17"/>
      <c r="JGJ1190" s="17"/>
      <c r="JGK1190" s="17"/>
      <c r="JGL1190" s="17"/>
      <c r="JGM1190" s="17"/>
      <c r="JGN1190" s="17"/>
      <c r="JGO1190" s="17"/>
      <c r="JGP1190" s="17"/>
      <c r="JGQ1190" s="17"/>
      <c r="JGR1190" s="17"/>
      <c r="JGS1190" s="17"/>
      <c r="JGT1190" s="17"/>
      <c r="JGU1190" s="17"/>
      <c r="JGV1190" s="17"/>
      <c r="JGW1190" s="17"/>
      <c r="JGX1190" s="17"/>
      <c r="JGY1190" s="17"/>
      <c r="JGZ1190" s="17"/>
      <c r="JHA1190" s="17"/>
      <c r="JHB1190" s="17"/>
      <c r="JHC1190" s="17"/>
      <c r="JHD1190" s="17"/>
      <c r="JHE1190" s="17"/>
      <c r="JHF1190" s="17"/>
      <c r="JHG1190" s="17"/>
      <c r="JHH1190" s="17"/>
      <c r="JHI1190" s="17"/>
      <c r="JHJ1190" s="17"/>
      <c r="JHK1190" s="17"/>
      <c r="JHL1190" s="17"/>
      <c r="JHM1190" s="17"/>
      <c r="JHN1190" s="17"/>
      <c r="JHO1190" s="17"/>
      <c r="JHP1190" s="17"/>
      <c r="JHQ1190" s="17"/>
      <c r="JHR1190" s="17"/>
      <c r="JHS1190" s="17"/>
      <c r="JHT1190" s="17"/>
      <c r="JHU1190" s="17"/>
      <c r="JHV1190" s="17"/>
      <c r="JHW1190" s="17"/>
      <c r="JHX1190" s="17"/>
      <c r="JHY1190" s="17"/>
      <c r="JHZ1190" s="17"/>
      <c r="JIA1190" s="17"/>
      <c r="JIB1190" s="17"/>
      <c r="JIC1190" s="17"/>
      <c r="JID1190" s="17"/>
      <c r="JIE1190" s="17"/>
      <c r="JIF1190" s="17"/>
      <c r="JIG1190" s="17"/>
      <c r="JIH1190" s="17"/>
      <c r="JII1190" s="17"/>
      <c r="JIJ1190" s="17"/>
      <c r="JIK1190" s="17"/>
      <c r="JIL1190" s="17"/>
      <c r="JIM1190" s="17"/>
      <c r="JIN1190" s="17"/>
      <c r="JIO1190" s="17"/>
      <c r="JIP1190" s="17"/>
      <c r="JIQ1190" s="17"/>
      <c r="JIR1190" s="17"/>
      <c r="JIS1190" s="17"/>
      <c r="JIT1190" s="17"/>
      <c r="JIU1190" s="17"/>
      <c r="JIV1190" s="17"/>
      <c r="JIW1190" s="17"/>
      <c r="JIX1190" s="17"/>
      <c r="JIY1190" s="17"/>
      <c r="JIZ1190" s="17"/>
      <c r="JJA1190" s="17"/>
      <c r="JJB1190" s="17"/>
      <c r="JJC1190" s="17"/>
      <c r="JJD1190" s="17"/>
      <c r="JJE1190" s="17"/>
      <c r="JJF1190" s="17"/>
      <c r="JJG1190" s="17"/>
      <c r="JJH1190" s="17"/>
      <c r="JJI1190" s="17"/>
      <c r="JJJ1190" s="17"/>
      <c r="JJK1190" s="17"/>
      <c r="JJL1190" s="17"/>
      <c r="JJM1190" s="17"/>
      <c r="JJN1190" s="17"/>
      <c r="JJO1190" s="17"/>
      <c r="JJP1190" s="17"/>
      <c r="JJQ1190" s="17"/>
      <c r="JJR1190" s="17"/>
      <c r="JJS1190" s="17"/>
      <c r="JJT1190" s="17"/>
      <c r="JJU1190" s="17"/>
      <c r="JJV1190" s="17"/>
      <c r="JJW1190" s="17"/>
      <c r="JJX1190" s="17"/>
      <c r="JJY1190" s="17"/>
      <c r="JJZ1190" s="17"/>
      <c r="JKA1190" s="17"/>
      <c r="JKB1190" s="17"/>
      <c r="JKC1190" s="17"/>
      <c r="JKD1190" s="17"/>
      <c r="JKE1190" s="17"/>
      <c r="JKF1190" s="17"/>
      <c r="JKG1190" s="17"/>
      <c r="JKH1190" s="17"/>
      <c r="JKI1190" s="17"/>
      <c r="JKJ1190" s="17"/>
      <c r="JKK1190" s="17"/>
      <c r="JKL1190" s="17"/>
      <c r="JKM1190" s="17"/>
      <c r="JKN1190" s="17"/>
      <c r="JKO1190" s="17"/>
      <c r="JKP1190" s="17"/>
      <c r="JKQ1190" s="17"/>
      <c r="JKR1190" s="17"/>
      <c r="JKS1190" s="17"/>
      <c r="JKT1190" s="17"/>
      <c r="JKU1190" s="17"/>
      <c r="JKV1190" s="17"/>
      <c r="JKW1190" s="17"/>
      <c r="JKX1190" s="17"/>
      <c r="JKY1190" s="17"/>
      <c r="JKZ1190" s="17"/>
      <c r="JLA1190" s="17"/>
      <c r="JLB1190" s="17"/>
      <c r="JLC1190" s="17"/>
      <c r="JLD1190" s="17"/>
      <c r="JLE1190" s="17"/>
      <c r="JLF1190" s="17"/>
      <c r="JLG1190" s="17"/>
      <c r="JLH1190" s="17"/>
      <c r="JLI1190" s="17"/>
      <c r="JLJ1190" s="17"/>
      <c r="JLK1190" s="17"/>
      <c r="JLL1190" s="17"/>
      <c r="JLM1190" s="17"/>
      <c r="JLN1190" s="17"/>
      <c r="JLO1190" s="17"/>
      <c r="JLP1190" s="17"/>
      <c r="JLQ1190" s="17"/>
      <c r="JLR1190" s="17"/>
      <c r="JLS1190" s="17"/>
      <c r="JLT1190" s="17"/>
      <c r="JLU1190" s="17"/>
      <c r="JLV1190" s="17"/>
      <c r="JLW1190" s="17"/>
      <c r="JLX1190" s="17"/>
      <c r="JLY1190" s="17"/>
      <c r="JLZ1190" s="17"/>
      <c r="JMA1190" s="17"/>
      <c r="JMB1190" s="17"/>
      <c r="JMC1190" s="17"/>
      <c r="JMD1190" s="17"/>
      <c r="JME1190" s="17"/>
      <c r="JMF1190" s="17"/>
      <c r="JMG1190" s="17"/>
      <c r="JMH1190" s="17"/>
      <c r="JMI1190" s="17"/>
      <c r="JMJ1190" s="17"/>
      <c r="JMK1190" s="17"/>
      <c r="JML1190" s="17"/>
      <c r="JMM1190" s="17"/>
      <c r="JMN1190" s="17"/>
      <c r="JMO1190" s="17"/>
      <c r="JMP1190" s="17"/>
      <c r="JMQ1190" s="17"/>
      <c r="JMR1190" s="17"/>
      <c r="JMS1190" s="17"/>
      <c r="JMT1190" s="17"/>
      <c r="JMU1190" s="17"/>
      <c r="JMV1190" s="17"/>
      <c r="JMW1190" s="17"/>
      <c r="JMX1190" s="17"/>
      <c r="JMY1190" s="17"/>
      <c r="JMZ1190" s="17"/>
      <c r="JNA1190" s="17"/>
      <c r="JNB1190" s="17"/>
      <c r="JNC1190" s="17"/>
      <c r="JND1190" s="17"/>
      <c r="JNE1190" s="17"/>
      <c r="JNF1190" s="17"/>
      <c r="JNG1190" s="17"/>
      <c r="JNH1190" s="17"/>
      <c r="JNI1190" s="17"/>
      <c r="JNJ1190" s="17"/>
      <c r="JNK1190" s="17"/>
      <c r="JNL1190" s="17"/>
      <c r="JNM1190" s="17"/>
      <c r="JNN1190" s="17"/>
      <c r="JNO1190" s="17"/>
      <c r="JNP1190" s="17"/>
      <c r="JNQ1190" s="17"/>
      <c r="JNR1190" s="17"/>
      <c r="JNS1190" s="17"/>
      <c r="JNT1190" s="17"/>
      <c r="JNU1190" s="17"/>
      <c r="JNV1190" s="17"/>
      <c r="JNW1190" s="17"/>
      <c r="JNX1190" s="17"/>
      <c r="JNY1190" s="17"/>
      <c r="JNZ1190" s="17"/>
      <c r="JOA1190" s="17"/>
      <c r="JOB1190" s="17"/>
      <c r="JOC1190" s="17"/>
      <c r="JOD1190" s="17"/>
      <c r="JOE1190" s="17"/>
      <c r="JOF1190" s="17"/>
      <c r="JOG1190" s="17"/>
      <c r="JOH1190" s="17"/>
      <c r="JOI1190" s="17"/>
      <c r="JOJ1190" s="17"/>
      <c r="JOK1190" s="17"/>
      <c r="JOL1190" s="17"/>
      <c r="JOM1190" s="17"/>
      <c r="JON1190" s="17"/>
      <c r="JOO1190" s="17"/>
      <c r="JOP1190" s="17"/>
      <c r="JOQ1190" s="17"/>
      <c r="JOR1190" s="17"/>
      <c r="JOS1190" s="17"/>
      <c r="JOT1190" s="17"/>
      <c r="JOU1190" s="17"/>
      <c r="JOV1190" s="17"/>
      <c r="JOW1190" s="17"/>
      <c r="JOX1190" s="17"/>
      <c r="JOY1190" s="17"/>
      <c r="JOZ1190" s="17"/>
      <c r="JPA1190" s="17"/>
      <c r="JPB1190" s="17"/>
      <c r="JPC1190" s="17"/>
      <c r="JPD1190" s="17"/>
      <c r="JPE1190" s="17"/>
      <c r="JPF1190" s="17"/>
      <c r="JPG1190" s="17"/>
      <c r="JPH1190" s="17"/>
      <c r="JPI1190" s="17"/>
      <c r="JPJ1190" s="17"/>
      <c r="JPK1190" s="17"/>
      <c r="JPL1190" s="17"/>
      <c r="JPM1190" s="17"/>
      <c r="JPN1190" s="17"/>
      <c r="JPO1190" s="17"/>
      <c r="JPP1190" s="17"/>
      <c r="JPQ1190" s="17"/>
      <c r="JPR1190" s="17"/>
      <c r="JPS1190" s="17"/>
      <c r="JPT1190" s="17"/>
      <c r="JPU1190" s="17"/>
      <c r="JPV1190" s="17"/>
      <c r="JPW1190" s="17"/>
      <c r="JPX1190" s="17"/>
      <c r="JPY1190" s="17"/>
      <c r="JPZ1190" s="17"/>
      <c r="JQA1190" s="17"/>
      <c r="JQB1190" s="17"/>
      <c r="JQC1190" s="17"/>
      <c r="JQD1190" s="17"/>
      <c r="JQE1190" s="17"/>
      <c r="JQF1190" s="17"/>
      <c r="JQG1190" s="17"/>
      <c r="JQH1190" s="17"/>
      <c r="JQI1190" s="17"/>
      <c r="JQJ1190" s="17"/>
      <c r="JQK1190" s="17"/>
      <c r="JQL1190" s="17"/>
      <c r="JQM1190" s="17"/>
      <c r="JQN1190" s="17"/>
      <c r="JQO1190" s="17"/>
      <c r="JQP1190" s="17"/>
      <c r="JQQ1190" s="17"/>
      <c r="JQR1190" s="17"/>
      <c r="JQS1190" s="17"/>
      <c r="JQT1190" s="17"/>
      <c r="JQU1190" s="17"/>
      <c r="JQV1190" s="17"/>
      <c r="JQW1190" s="17"/>
      <c r="JQX1190" s="17"/>
      <c r="JQY1190" s="17"/>
      <c r="JQZ1190" s="17"/>
      <c r="JRA1190" s="17"/>
      <c r="JRB1190" s="17"/>
      <c r="JRC1190" s="17"/>
      <c r="JRD1190" s="17"/>
      <c r="JRE1190" s="17"/>
      <c r="JRF1190" s="17"/>
      <c r="JRG1190" s="17"/>
      <c r="JRH1190" s="17"/>
      <c r="JRI1190" s="17"/>
      <c r="JRJ1190" s="17"/>
      <c r="JRK1190" s="17"/>
      <c r="JRL1190" s="17"/>
      <c r="JRM1190" s="17"/>
      <c r="JRN1190" s="17"/>
      <c r="JRO1190" s="17"/>
      <c r="JRP1190" s="17"/>
      <c r="JRQ1190" s="17"/>
      <c r="JRR1190" s="17"/>
      <c r="JRS1190" s="17"/>
      <c r="JRT1190" s="17"/>
      <c r="JRU1190" s="17"/>
      <c r="JRV1190" s="17"/>
      <c r="JRW1190" s="17"/>
      <c r="JRX1190" s="17"/>
      <c r="JRY1190" s="17"/>
      <c r="JRZ1190" s="17"/>
      <c r="JSA1190" s="17"/>
      <c r="JSB1190" s="17"/>
      <c r="JSC1190" s="17"/>
      <c r="JSD1190" s="17"/>
      <c r="JSE1190" s="17"/>
      <c r="JSF1190" s="17"/>
      <c r="JSG1190" s="17"/>
      <c r="JSH1190" s="17"/>
      <c r="JSI1190" s="17"/>
      <c r="JSJ1190" s="17"/>
      <c r="JSK1190" s="17"/>
      <c r="JSL1190" s="17"/>
      <c r="JSM1190" s="17"/>
      <c r="JSN1190" s="17"/>
      <c r="JSO1190" s="17"/>
      <c r="JSP1190" s="17"/>
      <c r="JSQ1190" s="17"/>
      <c r="JSR1190" s="17"/>
      <c r="JSS1190" s="17"/>
      <c r="JST1190" s="17"/>
      <c r="JSU1190" s="17"/>
      <c r="JSV1190" s="17"/>
      <c r="JSW1190" s="17"/>
      <c r="JSX1190" s="17"/>
      <c r="JSY1190" s="17"/>
      <c r="JSZ1190" s="17"/>
      <c r="JTA1190" s="17"/>
      <c r="JTB1190" s="17"/>
      <c r="JTC1190" s="17"/>
      <c r="JTD1190" s="17"/>
      <c r="JTE1190" s="17"/>
      <c r="JTF1190" s="17"/>
      <c r="JTG1190" s="17"/>
      <c r="JTH1190" s="17"/>
      <c r="JTI1190" s="17"/>
      <c r="JTJ1190" s="17"/>
      <c r="JTK1190" s="17"/>
      <c r="JTL1190" s="17"/>
      <c r="JTM1190" s="17"/>
      <c r="JTN1190" s="17"/>
      <c r="JTO1190" s="17"/>
      <c r="JTP1190" s="17"/>
      <c r="JTQ1190" s="17"/>
      <c r="JTR1190" s="17"/>
      <c r="JTS1190" s="17"/>
      <c r="JTT1190" s="17"/>
      <c r="JTU1190" s="17"/>
      <c r="JTV1190" s="17"/>
      <c r="JTW1190" s="17"/>
      <c r="JTX1190" s="17"/>
      <c r="JTY1190" s="17"/>
      <c r="JTZ1190" s="17"/>
      <c r="JUA1190" s="17"/>
      <c r="JUB1190" s="17"/>
      <c r="JUC1190" s="17"/>
      <c r="JUD1190" s="17"/>
      <c r="JUE1190" s="17"/>
      <c r="JUF1190" s="17"/>
      <c r="JUG1190" s="17"/>
      <c r="JUH1190" s="17"/>
      <c r="JUI1190" s="17"/>
      <c r="JUJ1190" s="17"/>
      <c r="JUK1190" s="17"/>
      <c r="JUL1190" s="17"/>
      <c r="JUM1190" s="17"/>
      <c r="JUN1190" s="17"/>
      <c r="JUO1190" s="17"/>
      <c r="JUP1190" s="17"/>
      <c r="JUQ1190" s="17"/>
      <c r="JUR1190" s="17"/>
      <c r="JUS1190" s="17"/>
      <c r="JUT1190" s="17"/>
      <c r="JUU1190" s="17"/>
      <c r="JUV1190" s="17"/>
      <c r="JUW1190" s="17"/>
      <c r="JUX1190" s="17"/>
      <c r="JUY1190" s="17"/>
      <c r="JUZ1190" s="17"/>
      <c r="JVA1190" s="17"/>
      <c r="JVB1190" s="17"/>
      <c r="JVC1190" s="17"/>
      <c r="JVD1190" s="17"/>
      <c r="JVE1190" s="17"/>
      <c r="JVF1190" s="17"/>
      <c r="JVG1190" s="17"/>
      <c r="JVH1190" s="17"/>
      <c r="JVI1190" s="17"/>
      <c r="JVJ1190" s="17"/>
      <c r="JVK1190" s="17"/>
      <c r="JVL1190" s="17"/>
      <c r="JVM1190" s="17"/>
      <c r="JVN1190" s="17"/>
      <c r="JVO1190" s="17"/>
      <c r="JVP1190" s="17"/>
      <c r="JVQ1190" s="17"/>
      <c r="JVR1190" s="17"/>
      <c r="JVS1190" s="17"/>
      <c r="JVT1190" s="17"/>
      <c r="JVU1190" s="17"/>
      <c r="JVV1190" s="17"/>
      <c r="JVW1190" s="17"/>
      <c r="JVX1190" s="17"/>
      <c r="JVY1190" s="17"/>
      <c r="JVZ1190" s="17"/>
      <c r="JWA1190" s="17"/>
      <c r="JWB1190" s="17"/>
      <c r="JWC1190" s="17"/>
      <c r="JWD1190" s="17"/>
      <c r="JWE1190" s="17"/>
      <c r="JWF1190" s="17"/>
      <c r="JWG1190" s="17"/>
      <c r="JWH1190" s="17"/>
      <c r="JWI1190" s="17"/>
      <c r="JWJ1190" s="17"/>
      <c r="JWK1190" s="17"/>
      <c r="JWL1190" s="17"/>
      <c r="JWM1190" s="17"/>
      <c r="JWN1190" s="17"/>
      <c r="JWO1190" s="17"/>
      <c r="JWP1190" s="17"/>
      <c r="JWQ1190" s="17"/>
      <c r="JWR1190" s="17"/>
      <c r="JWS1190" s="17"/>
      <c r="JWT1190" s="17"/>
      <c r="JWU1190" s="17"/>
      <c r="JWV1190" s="17"/>
      <c r="JWW1190" s="17"/>
      <c r="JWX1190" s="17"/>
      <c r="JWY1190" s="17"/>
      <c r="JWZ1190" s="17"/>
      <c r="JXA1190" s="17"/>
      <c r="JXB1190" s="17"/>
      <c r="JXC1190" s="17"/>
      <c r="JXD1190" s="17"/>
      <c r="JXE1190" s="17"/>
      <c r="JXF1190" s="17"/>
      <c r="JXG1190" s="17"/>
      <c r="JXH1190" s="17"/>
      <c r="JXI1190" s="17"/>
      <c r="JXJ1190" s="17"/>
      <c r="JXK1190" s="17"/>
      <c r="JXL1190" s="17"/>
      <c r="JXM1190" s="17"/>
      <c r="JXN1190" s="17"/>
      <c r="JXO1190" s="17"/>
      <c r="JXP1190" s="17"/>
      <c r="JXQ1190" s="17"/>
      <c r="JXR1190" s="17"/>
      <c r="JXS1190" s="17"/>
      <c r="JXT1190" s="17"/>
      <c r="JXU1190" s="17"/>
      <c r="JXV1190" s="17"/>
      <c r="JXW1190" s="17"/>
      <c r="JXX1190" s="17"/>
      <c r="JXY1190" s="17"/>
      <c r="JXZ1190" s="17"/>
      <c r="JYA1190" s="17"/>
      <c r="JYB1190" s="17"/>
      <c r="JYC1190" s="17"/>
      <c r="JYD1190" s="17"/>
      <c r="JYE1190" s="17"/>
      <c r="JYF1190" s="17"/>
      <c r="JYG1190" s="17"/>
      <c r="JYH1190" s="17"/>
      <c r="JYI1190" s="17"/>
      <c r="JYJ1190" s="17"/>
      <c r="JYK1190" s="17"/>
      <c r="JYL1190" s="17"/>
      <c r="JYM1190" s="17"/>
      <c r="JYN1190" s="17"/>
      <c r="JYO1190" s="17"/>
      <c r="JYP1190" s="17"/>
      <c r="JYQ1190" s="17"/>
      <c r="JYR1190" s="17"/>
      <c r="JYS1190" s="17"/>
      <c r="JYT1190" s="17"/>
      <c r="JYU1190" s="17"/>
      <c r="JYV1190" s="17"/>
      <c r="JYW1190" s="17"/>
      <c r="JYX1190" s="17"/>
      <c r="JYY1190" s="17"/>
      <c r="JYZ1190" s="17"/>
      <c r="JZA1190" s="17"/>
      <c r="JZB1190" s="17"/>
      <c r="JZC1190" s="17"/>
      <c r="JZD1190" s="17"/>
      <c r="JZE1190" s="17"/>
      <c r="JZF1190" s="17"/>
      <c r="JZG1190" s="17"/>
      <c r="JZH1190" s="17"/>
      <c r="JZI1190" s="17"/>
      <c r="JZJ1190" s="17"/>
      <c r="JZK1190" s="17"/>
      <c r="JZL1190" s="17"/>
      <c r="JZM1190" s="17"/>
      <c r="JZN1190" s="17"/>
      <c r="JZO1190" s="17"/>
      <c r="JZP1190" s="17"/>
      <c r="JZQ1190" s="17"/>
      <c r="JZR1190" s="17"/>
      <c r="JZS1190" s="17"/>
      <c r="JZT1190" s="17"/>
      <c r="JZU1190" s="17"/>
      <c r="JZV1190" s="17"/>
      <c r="JZW1190" s="17"/>
      <c r="JZX1190" s="17"/>
      <c r="JZY1190" s="17"/>
      <c r="JZZ1190" s="17"/>
      <c r="KAA1190" s="17"/>
      <c r="KAB1190" s="17"/>
      <c r="KAC1190" s="17"/>
      <c r="KAD1190" s="17"/>
      <c r="KAE1190" s="17"/>
      <c r="KAF1190" s="17"/>
      <c r="KAG1190" s="17"/>
      <c r="KAH1190" s="17"/>
      <c r="KAI1190" s="17"/>
      <c r="KAJ1190" s="17"/>
      <c r="KAK1190" s="17"/>
      <c r="KAL1190" s="17"/>
      <c r="KAM1190" s="17"/>
      <c r="KAN1190" s="17"/>
      <c r="KAO1190" s="17"/>
      <c r="KAP1190" s="17"/>
      <c r="KAQ1190" s="17"/>
      <c r="KAR1190" s="17"/>
      <c r="KAS1190" s="17"/>
      <c r="KAT1190" s="17"/>
      <c r="KAU1190" s="17"/>
      <c r="KAV1190" s="17"/>
      <c r="KAW1190" s="17"/>
      <c r="KAX1190" s="17"/>
      <c r="KAY1190" s="17"/>
      <c r="KAZ1190" s="17"/>
      <c r="KBA1190" s="17"/>
      <c r="KBB1190" s="17"/>
      <c r="KBC1190" s="17"/>
      <c r="KBD1190" s="17"/>
      <c r="KBE1190" s="17"/>
      <c r="KBF1190" s="17"/>
      <c r="KBG1190" s="17"/>
      <c r="KBH1190" s="17"/>
      <c r="KBI1190" s="17"/>
      <c r="KBJ1190" s="17"/>
      <c r="KBK1190" s="17"/>
      <c r="KBL1190" s="17"/>
      <c r="KBM1190" s="17"/>
      <c r="KBN1190" s="17"/>
      <c r="KBO1190" s="17"/>
      <c r="KBP1190" s="17"/>
      <c r="KBQ1190" s="17"/>
      <c r="KBR1190" s="17"/>
      <c r="KBS1190" s="17"/>
      <c r="KBT1190" s="17"/>
      <c r="KBU1190" s="17"/>
      <c r="KBV1190" s="17"/>
      <c r="KBW1190" s="17"/>
      <c r="KBX1190" s="17"/>
      <c r="KBY1190" s="17"/>
      <c r="KBZ1190" s="17"/>
      <c r="KCA1190" s="17"/>
      <c r="KCB1190" s="17"/>
      <c r="KCC1190" s="17"/>
      <c r="KCD1190" s="17"/>
      <c r="KCE1190" s="17"/>
      <c r="KCF1190" s="17"/>
      <c r="KCG1190" s="17"/>
      <c r="KCH1190" s="17"/>
      <c r="KCI1190" s="17"/>
      <c r="KCJ1190" s="17"/>
      <c r="KCK1190" s="17"/>
      <c r="KCL1190" s="17"/>
      <c r="KCM1190" s="17"/>
      <c r="KCN1190" s="17"/>
      <c r="KCO1190" s="17"/>
      <c r="KCP1190" s="17"/>
      <c r="KCQ1190" s="17"/>
      <c r="KCR1190" s="17"/>
      <c r="KCS1190" s="17"/>
      <c r="KCT1190" s="17"/>
      <c r="KCU1190" s="17"/>
      <c r="KCV1190" s="17"/>
      <c r="KCW1190" s="17"/>
      <c r="KCX1190" s="17"/>
      <c r="KCY1190" s="17"/>
      <c r="KCZ1190" s="17"/>
      <c r="KDA1190" s="17"/>
      <c r="KDB1190" s="17"/>
      <c r="KDC1190" s="17"/>
      <c r="KDD1190" s="17"/>
      <c r="KDE1190" s="17"/>
      <c r="KDF1190" s="17"/>
      <c r="KDG1190" s="17"/>
      <c r="KDH1190" s="17"/>
      <c r="KDI1190" s="17"/>
      <c r="KDJ1190" s="17"/>
      <c r="KDK1190" s="17"/>
      <c r="KDL1190" s="17"/>
      <c r="KDM1190" s="17"/>
      <c r="KDN1190" s="17"/>
      <c r="KDO1190" s="17"/>
      <c r="KDP1190" s="17"/>
      <c r="KDQ1190" s="17"/>
      <c r="KDR1190" s="17"/>
      <c r="KDS1190" s="17"/>
      <c r="KDT1190" s="17"/>
      <c r="KDU1190" s="17"/>
      <c r="KDV1190" s="17"/>
      <c r="KDW1190" s="17"/>
      <c r="KDX1190" s="17"/>
      <c r="KDY1190" s="17"/>
      <c r="KDZ1190" s="17"/>
      <c r="KEA1190" s="17"/>
      <c r="KEB1190" s="17"/>
      <c r="KEC1190" s="17"/>
      <c r="KED1190" s="17"/>
      <c r="KEE1190" s="17"/>
      <c r="KEF1190" s="17"/>
      <c r="KEG1190" s="17"/>
      <c r="KEH1190" s="17"/>
      <c r="KEI1190" s="17"/>
      <c r="KEJ1190" s="17"/>
      <c r="KEK1190" s="17"/>
      <c r="KEL1190" s="17"/>
      <c r="KEM1190" s="17"/>
      <c r="KEN1190" s="17"/>
      <c r="KEO1190" s="17"/>
      <c r="KEP1190" s="17"/>
      <c r="KEQ1190" s="17"/>
      <c r="KER1190" s="17"/>
      <c r="KES1190" s="17"/>
      <c r="KET1190" s="17"/>
      <c r="KEU1190" s="17"/>
      <c r="KEV1190" s="17"/>
      <c r="KEW1190" s="17"/>
      <c r="KEX1190" s="17"/>
      <c r="KEY1190" s="17"/>
      <c r="KEZ1190" s="17"/>
      <c r="KFA1190" s="17"/>
      <c r="KFB1190" s="17"/>
      <c r="KFC1190" s="17"/>
      <c r="KFD1190" s="17"/>
      <c r="KFE1190" s="17"/>
      <c r="KFF1190" s="17"/>
      <c r="KFG1190" s="17"/>
      <c r="KFH1190" s="17"/>
      <c r="KFI1190" s="17"/>
      <c r="KFJ1190" s="17"/>
      <c r="KFK1190" s="17"/>
      <c r="KFL1190" s="17"/>
      <c r="KFM1190" s="17"/>
      <c r="KFN1190" s="17"/>
      <c r="KFO1190" s="17"/>
      <c r="KFP1190" s="17"/>
      <c r="KFQ1190" s="17"/>
      <c r="KFR1190" s="17"/>
      <c r="KFS1190" s="17"/>
      <c r="KFT1190" s="17"/>
      <c r="KFU1190" s="17"/>
      <c r="KFV1190" s="17"/>
      <c r="KFW1190" s="17"/>
      <c r="KFX1190" s="17"/>
      <c r="KFY1190" s="17"/>
      <c r="KFZ1190" s="17"/>
      <c r="KGA1190" s="17"/>
      <c r="KGB1190" s="17"/>
      <c r="KGC1190" s="17"/>
      <c r="KGD1190" s="17"/>
      <c r="KGE1190" s="17"/>
      <c r="KGF1190" s="17"/>
      <c r="KGG1190" s="17"/>
      <c r="KGH1190" s="17"/>
      <c r="KGI1190" s="17"/>
      <c r="KGJ1190" s="17"/>
      <c r="KGK1190" s="17"/>
      <c r="KGL1190" s="17"/>
      <c r="KGM1190" s="17"/>
      <c r="KGN1190" s="17"/>
      <c r="KGO1190" s="17"/>
      <c r="KGP1190" s="17"/>
      <c r="KGQ1190" s="17"/>
      <c r="KGR1190" s="17"/>
      <c r="KGS1190" s="17"/>
      <c r="KGT1190" s="17"/>
      <c r="KGU1190" s="17"/>
      <c r="KGV1190" s="17"/>
      <c r="KGW1190" s="17"/>
      <c r="KGX1190" s="17"/>
      <c r="KGY1190" s="17"/>
      <c r="KGZ1190" s="17"/>
      <c r="KHA1190" s="17"/>
      <c r="KHB1190" s="17"/>
      <c r="KHC1190" s="17"/>
      <c r="KHD1190" s="17"/>
      <c r="KHE1190" s="17"/>
      <c r="KHF1190" s="17"/>
      <c r="KHG1190" s="17"/>
      <c r="KHH1190" s="17"/>
      <c r="KHI1190" s="17"/>
      <c r="KHJ1190" s="17"/>
      <c r="KHK1190" s="17"/>
      <c r="KHL1190" s="17"/>
      <c r="KHM1190" s="17"/>
      <c r="KHN1190" s="17"/>
      <c r="KHO1190" s="17"/>
      <c r="KHP1190" s="17"/>
      <c r="KHQ1190" s="17"/>
      <c r="KHR1190" s="17"/>
      <c r="KHS1190" s="17"/>
      <c r="KHT1190" s="17"/>
      <c r="KHU1190" s="17"/>
      <c r="KHV1190" s="17"/>
      <c r="KHW1190" s="17"/>
      <c r="KHX1190" s="17"/>
      <c r="KHY1190" s="17"/>
      <c r="KHZ1190" s="17"/>
      <c r="KIA1190" s="17"/>
      <c r="KIB1190" s="17"/>
      <c r="KIC1190" s="17"/>
      <c r="KID1190" s="17"/>
      <c r="KIE1190" s="17"/>
      <c r="KIF1190" s="17"/>
      <c r="KIG1190" s="17"/>
      <c r="KIH1190" s="17"/>
      <c r="KII1190" s="17"/>
      <c r="KIJ1190" s="17"/>
      <c r="KIK1190" s="17"/>
      <c r="KIL1190" s="17"/>
      <c r="KIM1190" s="17"/>
      <c r="KIN1190" s="17"/>
      <c r="KIO1190" s="17"/>
      <c r="KIP1190" s="17"/>
      <c r="KIQ1190" s="17"/>
      <c r="KIR1190" s="17"/>
      <c r="KIS1190" s="17"/>
      <c r="KIT1190" s="17"/>
      <c r="KIU1190" s="17"/>
      <c r="KIV1190" s="17"/>
      <c r="KIW1190" s="17"/>
      <c r="KIX1190" s="17"/>
      <c r="KIY1190" s="17"/>
      <c r="KIZ1190" s="17"/>
      <c r="KJA1190" s="17"/>
      <c r="KJB1190" s="17"/>
      <c r="KJC1190" s="17"/>
      <c r="KJD1190" s="17"/>
      <c r="KJE1190" s="17"/>
      <c r="KJF1190" s="17"/>
      <c r="KJG1190" s="17"/>
      <c r="KJH1190" s="17"/>
      <c r="KJI1190" s="17"/>
      <c r="KJJ1190" s="17"/>
      <c r="KJK1190" s="17"/>
      <c r="KJL1190" s="17"/>
      <c r="KJM1190" s="17"/>
      <c r="KJN1190" s="17"/>
      <c r="KJO1190" s="17"/>
      <c r="KJP1190" s="17"/>
      <c r="KJQ1190" s="17"/>
      <c r="KJR1190" s="17"/>
      <c r="KJS1190" s="17"/>
      <c r="KJT1190" s="17"/>
      <c r="KJU1190" s="17"/>
      <c r="KJV1190" s="17"/>
      <c r="KJW1190" s="17"/>
      <c r="KJX1190" s="17"/>
      <c r="KJY1190" s="17"/>
      <c r="KJZ1190" s="17"/>
      <c r="KKA1190" s="17"/>
      <c r="KKB1190" s="17"/>
      <c r="KKC1190" s="17"/>
      <c r="KKD1190" s="17"/>
      <c r="KKE1190" s="17"/>
      <c r="KKF1190" s="17"/>
      <c r="KKG1190" s="17"/>
      <c r="KKH1190" s="17"/>
      <c r="KKI1190" s="17"/>
      <c r="KKJ1190" s="17"/>
      <c r="KKK1190" s="17"/>
      <c r="KKL1190" s="17"/>
      <c r="KKM1190" s="17"/>
      <c r="KKN1190" s="17"/>
      <c r="KKO1190" s="17"/>
      <c r="KKP1190" s="17"/>
      <c r="KKQ1190" s="17"/>
      <c r="KKR1190" s="17"/>
      <c r="KKS1190" s="17"/>
      <c r="KKT1190" s="17"/>
      <c r="KKU1190" s="17"/>
      <c r="KKV1190" s="17"/>
      <c r="KKW1190" s="17"/>
      <c r="KKX1190" s="17"/>
      <c r="KKY1190" s="17"/>
      <c r="KKZ1190" s="17"/>
      <c r="KLA1190" s="17"/>
      <c r="KLB1190" s="17"/>
      <c r="KLC1190" s="17"/>
      <c r="KLD1190" s="17"/>
      <c r="KLE1190" s="17"/>
      <c r="KLF1190" s="17"/>
      <c r="KLG1190" s="17"/>
      <c r="KLH1190" s="17"/>
      <c r="KLI1190" s="17"/>
      <c r="KLJ1190" s="17"/>
      <c r="KLK1190" s="17"/>
      <c r="KLL1190" s="17"/>
      <c r="KLM1190" s="17"/>
      <c r="KLN1190" s="17"/>
      <c r="KLO1190" s="17"/>
      <c r="KLP1190" s="17"/>
      <c r="KLQ1190" s="17"/>
      <c r="KLR1190" s="17"/>
      <c r="KLS1190" s="17"/>
      <c r="KLT1190" s="17"/>
      <c r="KLU1190" s="17"/>
      <c r="KLV1190" s="17"/>
      <c r="KLW1190" s="17"/>
      <c r="KLX1190" s="17"/>
      <c r="KLY1190" s="17"/>
      <c r="KLZ1190" s="17"/>
      <c r="KMA1190" s="17"/>
      <c r="KMB1190" s="17"/>
      <c r="KMC1190" s="17"/>
      <c r="KMD1190" s="17"/>
      <c r="KME1190" s="17"/>
      <c r="KMF1190" s="17"/>
      <c r="KMG1190" s="17"/>
      <c r="KMH1190" s="17"/>
      <c r="KMI1190" s="17"/>
      <c r="KMJ1190" s="17"/>
      <c r="KMK1190" s="17"/>
      <c r="KML1190" s="17"/>
      <c r="KMM1190" s="17"/>
      <c r="KMN1190" s="17"/>
      <c r="KMO1190" s="17"/>
      <c r="KMP1190" s="17"/>
      <c r="KMQ1190" s="17"/>
      <c r="KMR1190" s="17"/>
      <c r="KMS1190" s="17"/>
      <c r="KMT1190" s="17"/>
      <c r="KMU1190" s="17"/>
      <c r="KMV1190" s="17"/>
      <c r="KMW1190" s="17"/>
      <c r="KMX1190" s="17"/>
      <c r="KMY1190" s="17"/>
      <c r="KMZ1190" s="17"/>
      <c r="KNA1190" s="17"/>
      <c r="KNB1190" s="17"/>
      <c r="KNC1190" s="17"/>
      <c r="KND1190" s="17"/>
      <c r="KNE1190" s="17"/>
      <c r="KNF1190" s="17"/>
      <c r="KNG1190" s="17"/>
      <c r="KNH1190" s="17"/>
      <c r="KNI1190" s="17"/>
      <c r="KNJ1190" s="17"/>
      <c r="KNK1190" s="17"/>
      <c r="KNL1190" s="17"/>
      <c r="KNM1190" s="17"/>
      <c r="KNN1190" s="17"/>
      <c r="KNO1190" s="17"/>
      <c r="KNP1190" s="17"/>
      <c r="KNQ1190" s="17"/>
      <c r="KNR1190" s="17"/>
      <c r="KNS1190" s="17"/>
      <c r="KNT1190" s="17"/>
      <c r="KNU1190" s="17"/>
      <c r="KNV1190" s="17"/>
      <c r="KNW1190" s="17"/>
      <c r="KNX1190" s="17"/>
      <c r="KNY1190" s="17"/>
      <c r="KNZ1190" s="17"/>
      <c r="KOA1190" s="17"/>
      <c r="KOB1190" s="17"/>
      <c r="KOC1190" s="17"/>
      <c r="KOD1190" s="17"/>
      <c r="KOE1190" s="17"/>
      <c r="KOF1190" s="17"/>
      <c r="KOG1190" s="17"/>
      <c r="KOH1190" s="17"/>
      <c r="KOI1190" s="17"/>
      <c r="KOJ1190" s="17"/>
      <c r="KOK1190" s="17"/>
      <c r="KOL1190" s="17"/>
      <c r="KOM1190" s="17"/>
      <c r="KON1190" s="17"/>
      <c r="KOO1190" s="17"/>
      <c r="KOP1190" s="17"/>
      <c r="KOQ1190" s="17"/>
      <c r="KOR1190" s="17"/>
      <c r="KOS1190" s="17"/>
      <c r="KOT1190" s="17"/>
      <c r="KOU1190" s="17"/>
      <c r="KOV1190" s="17"/>
      <c r="KOW1190" s="17"/>
      <c r="KOX1190" s="17"/>
      <c r="KOY1190" s="17"/>
      <c r="KOZ1190" s="17"/>
      <c r="KPA1190" s="17"/>
      <c r="KPB1190" s="17"/>
      <c r="KPC1190" s="17"/>
      <c r="KPD1190" s="17"/>
      <c r="KPE1190" s="17"/>
      <c r="KPF1190" s="17"/>
      <c r="KPG1190" s="17"/>
      <c r="KPH1190" s="17"/>
      <c r="KPI1190" s="17"/>
      <c r="KPJ1190" s="17"/>
      <c r="KPK1190" s="17"/>
      <c r="KPL1190" s="17"/>
      <c r="KPM1190" s="17"/>
      <c r="KPN1190" s="17"/>
      <c r="KPO1190" s="17"/>
      <c r="KPP1190" s="17"/>
      <c r="KPQ1190" s="17"/>
      <c r="KPR1190" s="17"/>
      <c r="KPS1190" s="17"/>
      <c r="KPT1190" s="17"/>
      <c r="KPU1190" s="17"/>
      <c r="KPV1190" s="17"/>
      <c r="KPW1190" s="17"/>
      <c r="KPX1190" s="17"/>
      <c r="KPY1190" s="17"/>
      <c r="KPZ1190" s="17"/>
      <c r="KQA1190" s="17"/>
      <c r="KQB1190" s="17"/>
      <c r="KQC1190" s="17"/>
      <c r="KQD1190" s="17"/>
      <c r="KQE1190" s="17"/>
      <c r="KQF1190" s="17"/>
      <c r="KQG1190" s="17"/>
      <c r="KQH1190" s="17"/>
      <c r="KQI1190" s="17"/>
      <c r="KQJ1190" s="17"/>
      <c r="KQK1190" s="17"/>
      <c r="KQL1190" s="17"/>
      <c r="KQM1190" s="17"/>
      <c r="KQN1190" s="17"/>
      <c r="KQO1190" s="17"/>
      <c r="KQP1190" s="17"/>
      <c r="KQQ1190" s="17"/>
      <c r="KQR1190" s="17"/>
      <c r="KQS1190" s="17"/>
      <c r="KQT1190" s="17"/>
      <c r="KQU1190" s="17"/>
      <c r="KQV1190" s="17"/>
      <c r="KQW1190" s="17"/>
      <c r="KQX1190" s="17"/>
      <c r="KQY1190" s="17"/>
      <c r="KQZ1190" s="17"/>
      <c r="KRA1190" s="17"/>
      <c r="KRB1190" s="17"/>
      <c r="KRC1190" s="17"/>
      <c r="KRD1190" s="17"/>
      <c r="KRE1190" s="17"/>
      <c r="KRF1190" s="17"/>
      <c r="KRG1190" s="17"/>
      <c r="KRH1190" s="17"/>
      <c r="KRI1190" s="17"/>
      <c r="KRJ1190" s="17"/>
      <c r="KRK1190" s="17"/>
      <c r="KRL1190" s="17"/>
      <c r="KRM1190" s="17"/>
      <c r="KRN1190" s="17"/>
      <c r="KRO1190" s="17"/>
      <c r="KRP1190" s="17"/>
      <c r="KRQ1190" s="17"/>
      <c r="KRR1190" s="17"/>
      <c r="KRS1190" s="17"/>
      <c r="KRT1190" s="17"/>
      <c r="KRU1190" s="17"/>
      <c r="KRV1190" s="17"/>
      <c r="KRW1190" s="17"/>
      <c r="KRX1190" s="17"/>
      <c r="KRY1190" s="17"/>
      <c r="KRZ1190" s="17"/>
      <c r="KSA1190" s="17"/>
      <c r="KSB1190" s="17"/>
      <c r="KSC1190" s="17"/>
      <c r="KSD1190" s="17"/>
      <c r="KSE1190" s="17"/>
      <c r="KSF1190" s="17"/>
      <c r="KSG1190" s="17"/>
      <c r="KSH1190" s="17"/>
      <c r="KSI1190" s="17"/>
      <c r="KSJ1190" s="17"/>
      <c r="KSK1190" s="17"/>
      <c r="KSL1190" s="17"/>
      <c r="KSM1190" s="17"/>
      <c r="KSN1190" s="17"/>
      <c r="KSO1190" s="17"/>
      <c r="KSP1190" s="17"/>
      <c r="KSQ1190" s="17"/>
      <c r="KSR1190" s="17"/>
      <c r="KSS1190" s="17"/>
      <c r="KST1190" s="17"/>
      <c r="KSU1190" s="17"/>
      <c r="KSV1190" s="17"/>
      <c r="KSW1190" s="17"/>
      <c r="KSX1190" s="17"/>
      <c r="KSY1190" s="17"/>
      <c r="KSZ1190" s="17"/>
      <c r="KTA1190" s="17"/>
      <c r="KTB1190" s="17"/>
      <c r="KTC1190" s="17"/>
      <c r="KTD1190" s="17"/>
      <c r="KTE1190" s="17"/>
      <c r="KTF1190" s="17"/>
      <c r="KTG1190" s="17"/>
      <c r="KTH1190" s="17"/>
      <c r="KTI1190" s="17"/>
      <c r="KTJ1190" s="17"/>
      <c r="KTK1190" s="17"/>
      <c r="KTL1190" s="17"/>
      <c r="KTM1190" s="17"/>
      <c r="KTN1190" s="17"/>
      <c r="KTO1190" s="17"/>
      <c r="KTP1190" s="17"/>
      <c r="KTQ1190" s="17"/>
      <c r="KTR1190" s="17"/>
      <c r="KTS1190" s="17"/>
      <c r="KTT1190" s="17"/>
      <c r="KTU1190" s="17"/>
      <c r="KTV1190" s="17"/>
      <c r="KTW1190" s="17"/>
      <c r="KTX1190" s="17"/>
      <c r="KTY1190" s="17"/>
      <c r="KTZ1190" s="17"/>
      <c r="KUA1190" s="17"/>
      <c r="KUB1190" s="17"/>
      <c r="KUC1190" s="17"/>
      <c r="KUD1190" s="17"/>
      <c r="KUE1190" s="17"/>
      <c r="KUF1190" s="17"/>
      <c r="KUG1190" s="17"/>
      <c r="KUH1190" s="17"/>
      <c r="KUI1190" s="17"/>
      <c r="KUJ1190" s="17"/>
      <c r="KUK1190" s="17"/>
      <c r="KUL1190" s="17"/>
      <c r="KUM1190" s="17"/>
      <c r="KUN1190" s="17"/>
      <c r="KUO1190" s="17"/>
      <c r="KUP1190" s="17"/>
      <c r="KUQ1190" s="17"/>
      <c r="KUR1190" s="17"/>
      <c r="KUS1190" s="17"/>
      <c r="KUT1190" s="17"/>
      <c r="KUU1190" s="17"/>
      <c r="KUV1190" s="17"/>
      <c r="KUW1190" s="17"/>
      <c r="KUX1190" s="17"/>
      <c r="KUY1190" s="17"/>
      <c r="KUZ1190" s="17"/>
      <c r="KVA1190" s="17"/>
      <c r="KVB1190" s="17"/>
      <c r="KVC1190" s="17"/>
      <c r="KVD1190" s="17"/>
      <c r="KVE1190" s="17"/>
      <c r="KVF1190" s="17"/>
      <c r="KVG1190" s="17"/>
      <c r="KVH1190" s="17"/>
      <c r="KVI1190" s="17"/>
      <c r="KVJ1190" s="17"/>
      <c r="KVK1190" s="17"/>
      <c r="KVL1190" s="17"/>
      <c r="KVM1190" s="17"/>
      <c r="KVN1190" s="17"/>
      <c r="KVO1190" s="17"/>
      <c r="KVP1190" s="17"/>
      <c r="KVQ1190" s="17"/>
      <c r="KVR1190" s="17"/>
      <c r="KVS1190" s="17"/>
      <c r="KVT1190" s="17"/>
      <c r="KVU1190" s="17"/>
      <c r="KVV1190" s="17"/>
      <c r="KVW1190" s="17"/>
      <c r="KVX1190" s="17"/>
      <c r="KVY1190" s="17"/>
      <c r="KVZ1190" s="17"/>
      <c r="KWA1190" s="17"/>
      <c r="KWB1190" s="17"/>
      <c r="KWC1190" s="17"/>
      <c r="KWD1190" s="17"/>
      <c r="KWE1190" s="17"/>
      <c r="KWF1190" s="17"/>
      <c r="KWG1190" s="17"/>
      <c r="KWH1190" s="17"/>
      <c r="KWI1190" s="17"/>
      <c r="KWJ1190" s="17"/>
      <c r="KWK1190" s="17"/>
      <c r="KWL1190" s="17"/>
      <c r="KWM1190" s="17"/>
      <c r="KWN1190" s="17"/>
      <c r="KWO1190" s="17"/>
      <c r="KWP1190" s="17"/>
      <c r="KWQ1190" s="17"/>
      <c r="KWR1190" s="17"/>
      <c r="KWS1190" s="17"/>
      <c r="KWT1190" s="17"/>
      <c r="KWU1190" s="17"/>
      <c r="KWV1190" s="17"/>
      <c r="KWW1190" s="17"/>
      <c r="KWX1190" s="17"/>
      <c r="KWY1190" s="17"/>
      <c r="KWZ1190" s="17"/>
      <c r="KXA1190" s="17"/>
      <c r="KXB1190" s="17"/>
      <c r="KXC1190" s="17"/>
      <c r="KXD1190" s="17"/>
      <c r="KXE1190" s="17"/>
      <c r="KXF1190" s="17"/>
      <c r="KXG1190" s="17"/>
      <c r="KXH1190" s="17"/>
      <c r="KXI1190" s="17"/>
      <c r="KXJ1190" s="17"/>
      <c r="KXK1190" s="17"/>
      <c r="KXL1190" s="17"/>
      <c r="KXM1190" s="17"/>
      <c r="KXN1190" s="17"/>
      <c r="KXO1190" s="17"/>
      <c r="KXP1190" s="17"/>
      <c r="KXQ1190" s="17"/>
      <c r="KXR1190" s="17"/>
      <c r="KXS1190" s="17"/>
      <c r="KXT1190" s="17"/>
      <c r="KXU1190" s="17"/>
      <c r="KXV1190" s="17"/>
      <c r="KXW1190" s="17"/>
      <c r="KXX1190" s="17"/>
      <c r="KXY1190" s="17"/>
      <c r="KXZ1190" s="17"/>
      <c r="KYA1190" s="17"/>
      <c r="KYB1190" s="17"/>
      <c r="KYC1190" s="17"/>
      <c r="KYD1190" s="17"/>
      <c r="KYE1190" s="17"/>
      <c r="KYF1190" s="17"/>
      <c r="KYG1190" s="17"/>
      <c r="KYH1190" s="17"/>
      <c r="KYI1190" s="17"/>
      <c r="KYJ1190" s="17"/>
      <c r="KYK1190" s="17"/>
      <c r="KYL1190" s="17"/>
      <c r="KYM1190" s="17"/>
      <c r="KYN1190" s="17"/>
      <c r="KYO1190" s="17"/>
      <c r="KYP1190" s="17"/>
      <c r="KYQ1190" s="17"/>
      <c r="KYR1190" s="17"/>
      <c r="KYS1190" s="17"/>
      <c r="KYT1190" s="17"/>
      <c r="KYU1190" s="17"/>
      <c r="KYV1190" s="17"/>
      <c r="KYW1190" s="17"/>
      <c r="KYX1190" s="17"/>
      <c r="KYY1190" s="17"/>
      <c r="KYZ1190" s="17"/>
      <c r="KZA1190" s="17"/>
      <c r="KZB1190" s="17"/>
      <c r="KZC1190" s="17"/>
      <c r="KZD1190" s="17"/>
      <c r="KZE1190" s="17"/>
      <c r="KZF1190" s="17"/>
      <c r="KZG1190" s="17"/>
      <c r="KZH1190" s="17"/>
      <c r="KZI1190" s="17"/>
      <c r="KZJ1190" s="17"/>
      <c r="KZK1190" s="17"/>
      <c r="KZL1190" s="17"/>
      <c r="KZM1190" s="17"/>
      <c r="KZN1190" s="17"/>
      <c r="KZO1190" s="17"/>
      <c r="KZP1190" s="17"/>
      <c r="KZQ1190" s="17"/>
      <c r="KZR1190" s="17"/>
      <c r="KZS1190" s="17"/>
      <c r="KZT1190" s="17"/>
      <c r="KZU1190" s="17"/>
      <c r="KZV1190" s="17"/>
      <c r="KZW1190" s="17"/>
      <c r="KZX1190" s="17"/>
      <c r="KZY1190" s="17"/>
      <c r="KZZ1190" s="17"/>
      <c r="LAA1190" s="17"/>
      <c r="LAB1190" s="17"/>
      <c r="LAC1190" s="17"/>
      <c r="LAD1190" s="17"/>
      <c r="LAE1190" s="17"/>
      <c r="LAF1190" s="17"/>
      <c r="LAG1190" s="17"/>
      <c r="LAH1190" s="17"/>
      <c r="LAI1190" s="17"/>
      <c r="LAJ1190" s="17"/>
      <c r="LAK1190" s="17"/>
      <c r="LAL1190" s="17"/>
      <c r="LAM1190" s="17"/>
      <c r="LAN1190" s="17"/>
      <c r="LAO1190" s="17"/>
      <c r="LAP1190" s="17"/>
      <c r="LAQ1190" s="17"/>
      <c r="LAR1190" s="17"/>
      <c r="LAS1190" s="17"/>
      <c r="LAT1190" s="17"/>
      <c r="LAU1190" s="17"/>
      <c r="LAV1190" s="17"/>
      <c r="LAW1190" s="17"/>
      <c r="LAX1190" s="17"/>
      <c r="LAY1190" s="17"/>
      <c r="LAZ1190" s="17"/>
      <c r="LBA1190" s="17"/>
      <c r="LBB1190" s="17"/>
      <c r="LBC1190" s="17"/>
      <c r="LBD1190" s="17"/>
      <c r="LBE1190" s="17"/>
      <c r="LBF1190" s="17"/>
      <c r="LBG1190" s="17"/>
      <c r="LBH1190" s="17"/>
      <c r="LBI1190" s="17"/>
      <c r="LBJ1190" s="17"/>
      <c r="LBK1190" s="17"/>
      <c r="LBL1190" s="17"/>
      <c r="LBM1190" s="17"/>
      <c r="LBN1190" s="17"/>
      <c r="LBO1190" s="17"/>
      <c r="LBP1190" s="17"/>
      <c r="LBQ1190" s="17"/>
      <c r="LBR1190" s="17"/>
      <c r="LBS1190" s="17"/>
      <c r="LBT1190" s="17"/>
      <c r="LBU1190" s="17"/>
      <c r="LBV1190" s="17"/>
      <c r="LBW1190" s="17"/>
      <c r="LBX1190" s="17"/>
      <c r="LBY1190" s="17"/>
      <c r="LBZ1190" s="17"/>
      <c r="LCA1190" s="17"/>
      <c r="LCB1190" s="17"/>
      <c r="LCC1190" s="17"/>
      <c r="LCD1190" s="17"/>
      <c r="LCE1190" s="17"/>
      <c r="LCF1190" s="17"/>
      <c r="LCG1190" s="17"/>
      <c r="LCH1190" s="17"/>
      <c r="LCI1190" s="17"/>
      <c r="LCJ1190" s="17"/>
      <c r="LCK1190" s="17"/>
      <c r="LCL1190" s="17"/>
      <c r="LCM1190" s="17"/>
      <c r="LCN1190" s="17"/>
      <c r="LCO1190" s="17"/>
      <c r="LCP1190" s="17"/>
      <c r="LCQ1190" s="17"/>
      <c r="LCR1190" s="17"/>
      <c r="LCS1190" s="17"/>
      <c r="LCT1190" s="17"/>
      <c r="LCU1190" s="17"/>
      <c r="LCV1190" s="17"/>
      <c r="LCW1190" s="17"/>
      <c r="LCX1190" s="17"/>
      <c r="LCY1190" s="17"/>
      <c r="LCZ1190" s="17"/>
      <c r="LDA1190" s="17"/>
      <c r="LDB1190" s="17"/>
      <c r="LDC1190" s="17"/>
      <c r="LDD1190" s="17"/>
      <c r="LDE1190" s="17"/>
      <c r="LDF1190" s="17"/>
      <c r="LDG1190" s="17"/>
      <c r="LDH1190" s="17"/>
      <c r="LDI1190" s="17"/>
      <c r="LDJ1190" s="17"/>
      <c r="LDK1190" s="17"/>
      <c r="LDL1190" s="17"/>
      <c r="LDM1190" s="17"/>
      <c r="LDN1190" s="17"/>
      <c r="LDO1190" s="17"/>
      <c r="LDP1190" s="17"/>
      <c r="LDQ1190" s="17"/>
      <c r="LDR1190" s="17"/>
      <c r="LDS1190" s="17"/>
      <c r="LDT1190" s="17"/>
      <c r="LDU1190" s="17"/>
      <c r="LDV1190" s="17"/>
      <c r="LDW1190" s="17"/>
      <c r="LDX1190" s="17"/>
      <c r="LDY1190" s="17"/>
      <c r="LDZ1190" s="17"/>
      <c r="LEA1190" s="17"/>
      <c r="LEB1190" s="17"/>
      <c r="LEC1190" s="17"/>
      <c r="LED1190" s="17"/>
      <c r="LEE1190" s="17"/>
      <c r="LEF1190" s="17"/>
      <c r="LEG1190" s="17"/>
      <c r="LEH1190" s="17"/>
      <c r="LEI1190" s="17"/>
      <c r="LEJ1190" s="17"/>
      <c r="LEK1190" s="17"/>
      <c r="LEL1190" s="17"/>
      <c r="LEM1190" s="17"/>
      <c r="LEN1190" s="17"/>
      <c r="LEO1190" s="17"/>
      <c r="LEP1190" s="17"/>
      <c r="LEQ1190" s="17"/>
      <c r="LER1190" s="17"/>
      <c r="LES1190" s="17"/>
      <c r="LET1190" s="17"/>
      <c r="LEU1190" s="17"/>
      <c r="LEV1190" s="17"/>
      <c r="LEW1190" s="17"/>
      <c r="LEX1190" s="17"/>
      <c r="LEY1190" s="17"/>
      <c r="LEZ1190" s="17"/>
      <c r="LFA1190" s="17"/>
      <c r="LFB1190" s="17"/>
      <c r="LFC1190" s="17"/>
      <c r="LFD1190" s="17"/>
      <c r="LFE1190" s="17"/>
      <c r="LFF1190" s="17"/>
      <c r="LFG1190" s="17"/>
      <c r="LFH1190" s="17"/>
      <c r="LFI1190" s="17"/>
      <c r="LFJ1190" s="17"/>
      <c r="LFK1190" s="17"/>
      <c r="LFL1190" s="17"/>
      <c r="LFM1190" s="17"/>
      <c r="LFN1190" s="17"/>
      <c r="LFO1190" s="17"/>
      <c r="LFP1190" s="17"/>
      <c r="LFQ1190" s="17"/>
      <c r="LFR1190" s="17"/>
      <c r="LFS1190" s="17"/>
      <c r="LFT1190" s="17"/>
      <c r="LFU1190" s="17"/>
      <c r="LFV1190" s="17"/>
      <c r="LFW1190" s="17"/>
      <c r="LFX1190" s="17"/>
      <c r="LFY1190" s="17"/>
      <c r="LFZ1190" s="17"/>
      <c r="LGA1190" s="17"/>
      <c r="LGB1190" s="17"/>
      <c r="LGC1190" s="17"/>
      <c r="LGD1190" s="17"/>
      <c r="LGE1190" s="17"/>
      <c r="LGF1190" s="17"/>
      <c r="LGG1190" s="17"/>
      <c r="LGH1190" s="17"/>
      <c r="LGI1190" s="17"/>
      <c r="LGJ1190" s="17"/>
      <c r="LGK1190" s="17"/>
      <c r="LGL1190" s="17"/>
      <c r="LGM1190" s="17"/>
      <c r="LGN1190" s="17"/>
      <c r="LGO1190" s="17"/>
      <c r="LGP1190" s="17"/>
      <c r="LGQ1190" s="17"/>
      <c r="LGR1190" s="17"/>
      <c r="LGS1190" s="17"/>
      <c r="LGT1190" s="17"/>
      <c r="LGU1190" s="17"/>
      <c r="LGV1190" s="17"/>
      <c r="LGW1190" s="17"/>
      <c r="LGX1190" s="17"/>
      <c r="LGY1190" s="17"/>
      <c r="LGZ1190" s="17"/>
      <c r="LHA1190" s="17"/>
      <c r="LHB1190" s="17"/>
      <c r="LHC1190" s="17"/>
      <c r="LHD1190" s="17"/>
      <c r="LHE1190" s="17"/>
      <c r="LHF1190" s="17"/>
      <c r="LHG1190" s="17"/>
      <c r="LHH1190" s="17"/>
      <c r="LHI1190" s="17"/>
      <c r="LHJ1190" s="17"/>
      <c r="LHK1190" s="17"/>
      <c r="LHL1190" s="17"/>
      <c r="LHM1190" s="17"/>
      <c r="LHN1190" s="17"/>
      <c r="LHO1190" s="17"/>
      <c r="LHP1190" s="17"/>
      <c r="LHQ1190" s="17"/>
      <c r="LHR1190" s="17"/>
      <c r="LHS1190" s="17"/>
      <c r="LHT1190" s="17"/>
      <c r="LHU1190" s="17"/>
      <c r="LHV1190" s="17"/>
      <c r="LHW1190" s="17"/>
      <c r="LHX1190" s="17"/>
      <c r="LHY1190" s="17"/>
      <c r="LHZ1190" s="17"/>
      <c r="LIA1190" s="17"/>
      <c r="LIB1190" s="17"/>
      <c r="LIC1190" s="17"/>
      <c r="LID1190" s="17"/>
      <c r="LIE1190" s="17"/>
      <c r="LIF1190" s="17"/>
      <c r="LIG1190" s="17"/>
      <c r="LIH1190" s="17"/>
      <c r="LII1190" s="17"/>
      <c r="LIJ1190" s="17"/>
      <c r="LIK1190" s="17"/>
      <c r="LIL1190" s="17"/>
      <c r="LIM1190" s="17"/>
      <c r="LIN1190" s="17"/>
      <c r="LIO1190" s="17"/>
      <c r="LIP1190" s="17"/>
      <c r="LIQ1190" s="17"/>
      <c r="LIR1190" s="17"/>
      <c r="LIS1190" s="17"/>
      <c r="LIT1190" s="17"/>
      <c r="LIU1190" s="17"/>
      <c r="LIV1190" s="17"/>
      <c r="LIW1190" s="17"/>
      <c r="LIX1190" s="17"/>
      <c r="LIY1190" s="17"/>
      <c r="LIZ1190" s="17"/>
      <c r="LJA1190" s="17"/>
      <c r="LJB1190" s="17"/>
      <c r="LJC1190" s="17"/>
      <c r="LJD1190" s="17"/>
      <c r="LJE1190" s="17"/>
      <c r="LJF1190" s="17"/>
      <c r="LJG1190" s="17"/>
      <c r="LJH1190" s="17"/>
      <c r="LJI1190" s="17"/>
      <c r="LJJ1190" s="17"/>
      <c r="LJK1190" s="17"/>
      <c r="LJL1190" s="17"/>
      <c r="LJM1190" s="17"/>
      <c r="LJN1190" s="17"/>
      <c r="LJO1190" s="17"/>
      <c r="LJP1190" s="17"/>
      <c r="LJQ1190" s="17"/>
      <c r="LJR1190" s="17"/>
      <c r="LJS1190" s="17"/>
      <c r="LJT1190" s="17"/>
      <c r="LJU1190" s="17"/>
      <c r="LJV1190" s="17"/>
      <c r="LJW1190" s="17"/>
      <c r="LJX1190" s="17"/>
      <c r="LJY1190" s="17"/>
      <c r="LJZ1190" s="17"/>
      <c r="LKA1190" s="17"/>
      <c r="LKB1190" s="17"/>
      <c r="LKC1190" s="17"/>
      <c r="LKD1190" s="17"/>
      <c r="LKE1190" s="17"/>
      <c r="LKF1190" s="17"/>
      <c r="LKG1190" s="17"/>
      <c r="LKH1190" s="17"/>
      <c r="LKI1190" s="17"/>
      <c r="LKJ1190" s="17"/>
      <c r="LKK1190" s="17"/>
      <c r="LKL1190" s="17"/>
      <c r="LKM1190" s="17"/>
      <c r="LKN1190" s="17"/>
      <c r="LKO1190" s="17"/>
      <c r="LKP1190" s="17"/>
      <c r="LKQ1190" s="17"/>
      <c r="LKR1190" s="17"/>
      <c r="LKS1190" s="17"/>
      <c r="LKT1190" s="17"/>
      <c r="LKU1190" s="17"/>
      <c r="LKV1190" s="17"/>
      <c r="LKW1190" s="17"/>
      <c r="LKX1190" s="17"/>
      <c r="LKY1190" s="17"/>
      <c r="LKZ1190" s="17"/>
      <c r="LLA1190" s="17"/>
      <c r="LLB1190" s="17"/>
      <c r="LLC1190" s="17"/>
      <c r="LLD1190" s="17"/>
      <c r="LLE1190" s="17"/>
      <c r="LLF1190" s="17"/>
      <c r="LLG1190" s="17"/>
      <c r="LLH1190" s="17"/>
      <c r="LLI1190" s="17"/>
      <c r="LLJ1190" s="17"/>
      <c r="LLK1190" s="17"/>
      <c r="LLL1190" s="17"/>
      <c r="LLM1190" s="17"/>
      <c r="LLN1190" s="17"/>
      <c r="LLO1190" s="17"/>
      <c r="LLP1190" s="17"/>
      <c r="LLQ1190" s="17"/>
      <c r="LLR1190" s="17"/>
      <c r="LLS1190" s="17"/>
      <c r="LLT1190" s="17"/>
      <c r="LLU1190" s="17"/>
      <c r="LLV1190" s="17"/>
      <c r="LLW1190" s="17"/>
      <c r="LLX1190" s="17"/>
      <c r="LLY1190" s="17"/>
      <c r="LLZ1190" s="17"/>
      <c r="LMA1190" s="17"/>
      <c r="LMB1190" s="17"/>
      <c r="LMC1190" s="17"/>
      <c r="LMD1190" s="17"/>
      <c r="LME1190" s="17"/>
      <c r="LMF1190" s="17"/>
      <c r="LMG1190" s="17"/>
      <c r="LMH1190" s="17"/>
      <c r="LMI1190" s="17"/>
      <c r="LMJ1190" s="17"/>
      <c r="LMK1190" s="17"/>
      <c r="LML1190" s="17"/>
      <c r="LMM1190" s="17"/>
      <c r="LMN1190" s="17"/>
      <c r="LMO1190" s="17"/>
      <c r="LMP1190" s="17"/>
      <c r="LMQ1190" s="17"/>
      <c r="LMR1190" s="17"/>
      <c r="LMS1190" s="17"/>
      <c r="LMT1190" s="17"/>
      <c r="LMU1190" s="17"/>
      <c r="LMV1190" s="17"/>
      <c r="LMW1190" s="17"/>
      <c r="LMX1190" s="17"/>
      <c r="LMY1190" s="17"/>
      <c r="LMZ1190" s="17"/>
      <c r="LNA1190" s="17"/>
      <c r="LNB1190" s="17"/>
      <c r="LNC1190" s="17"/>
      <c r="LND1190" s="17"/>
      <c r="LNE1190" s="17"/>
      <c r="LNF1190" s="17"/>
      <c r="LNG1190" s="17"/>
      <c r="LNH1190" s="17"/>
      <c r="LNI1190" s="17"/>
      <c r="LNJ1190" s="17"/>
      <c r="LNK1190" s="17"/>
      <c r="LNL1190" s="17"/>
      <c r="LNM1190" s="17"/>
      <c r="LNN1190" s="17"/>
      <c r="LNO1190" s="17"/>
      <c r="LNP1190" s="17"/>
      <c r="LNQ1190" s="17"/>
      <c r="LNR1190" s="17"/>
      <c r="LNS1190" s="17"/>
      <c r="LNT1190" s="17"/>
      <c r="LNU1190" s="17"/>
      <c r="LNV1190" s="17"/>
      <c r="LNW1190" s="17"/>
      <c r="LNX1190" s="17"/>
      <c r="LNY1190" s="17"/>
      <c r="LNZ1190" s="17"/>
      <c r="LOA1190" s="17"/>
      <c r="LOB1190" s="17"/>
      <c r="LOC1190" s="17"/>
      <c r="LOD1190" s="17"/>
      <c r="LOE1190" s="17"/>
      <c r="LOF1190" s="17"/>
      <c r="LOG1190" s="17"/>
      <c r="LOH1190" s="17"/>
      <c r="LOI1190" s="17"/>
      <c r="LOJ1190" s="17"/>
      <c r="LOK1190" s="17"/>
      <c r="LOL1190" s="17"/>
      <c r="LOM1190" s="17"/>
      <c r="LON1190" s="17"/>
      <c r="LOO1190" s="17"/>
      <c r="LOP1190" s="17"/>
      <c r="LOQ1190" s="17"/>
      <c r="LOR1190" s="17"/>
      <c r="LOS1190" s="17"/>
      <c r="LOT1190" s="17"/>
      <c r="LOU1190" s="17"/>
      <c r="LOV1190" s="17"/>
      <c r="LOW1190" s="17"/>
      <c r="LOX1190" s="17"/>
      <c r="LOY1190" s="17"/>
      <c r="LOZ1190" s="17"/>
      <c r="LPA1190" s="17"/>
      <c r="LPB1190" s="17"/>
      <c r="LPC1190" s="17"/>
      <c r="LPD1190" s="17"/>
      <c r="LPE1190" s="17"/>
      <c r="LPF1190" s="17"/>
      <c r="LPG1190" s="17"/>
      <c r="LPH1190" s="17"/>
      <c r="LPI1190" s="17"/>
      <c r="LPJ1190" s="17"/>
      <c r="LPK1190" s="17"/>
      <c r="LPL1190" s="17"/>
      <c r="LPM1190" s="17"/>
      <c r="LPN1190" s="17"/>
      <c r="LPO1190" s="17"/>
      <c r="LPP1190" s="17"/>
      <c r="LPQ1190" s="17"/>
      <c r="LPR1190" s="17"/>
      <c r="LPS1190" s="17"/>
      <c r="LPT1190" s="17"/>
      <c r="LPU1190" s="17"/>
      <c r="LPV1190" s="17"/>
      <c r="LPW1190" s="17"/>
      <c r="LPX1190" s="17"/>
      <c r="LPY1190" s="17"/>
      <c r="LPZ1190" s="17"/>
      <c r="LQA1190" s="17"/>
      <c r="LQB1190" s="17"/>
      <c r="LQC1190" s="17"/>
      <c r="LQD1190" s="17"/>
      <c r="LQE1190" s="17"/>
      <c r="LQF1190" s="17"/>
      <c r="LQG1190" s="17"/>
      <c r="LQH1190" s="17"/>
      <c r="LQI1190" s="17"/>
      <c r="LQJ1190" s="17"/>
      <c r="LQK1190" s="17"/>
      <c r="LQL1190" s="17"/>
      <c r="LQM1190" s="17"/>
      <c r="LQN1190" s="17"/>
      <c r="LQO1190" s="17"/>
      <c r="LQP1190" s="17"/>
      <c r="LQQ1190" s="17"/>
      <c r="LQR1190" s="17"/>
      <c r="LQS1190" s="17"/>
      <c r="LQT1190" s="17"/>
      <c r="LQU1190" s="17"/>
      <c r="LQV1190" s="17"/>
      <c r="LQW1190" s="17"/>
      <c r="LQX1190" s="17"/>
      <c r="LQY1190" s="17"/>
      <c r="LQZ1190" s="17"/>
      <c r="LRA1190" s="17"/>
      <c r="LRB1190" s="17"/>
      <c r="LRC1190" s="17"/>
      <c r="LRD1190" s="17"/>
      <c r="LRE1190" s="17"/>
      <c r="LRF1190" s="17"/>
      <c r="LRG1190" s="17"/>
      <c r="LRH1190" s="17"/>
      <c r="LRI1190" s="17"/>
      <c r="LRJ1190" s="17"/>
      <c r="LRK1190" s="17"/>
      <c r="LRL1190" s="17"/>
      <c r="LRM1190" s="17"/>
      <c r="LRN1190" s="17"/>
      <c r="LRO1190" s="17"/>
      <c r="LRP1190" s="17"/>
      <c r="LRQ1190" s="17"/>
      <c r="LRR1190" s="17"/>
      <c r="LRS1190" s="17"/>
      <c r="LRT1190" s="17"/>
      <c r="LRU1190" s="17"/>
      <c r="LRV1190" s="17"/>
      <c r="LRW1190" s="17"/>
      <c r="LRX1190" s="17"/>
      <c r="LRY1190" s="17"/>
      <c r="LRZ1190" s="17"/>
      <c r="LSA1190" s="17"/>
      <c r="LSB1190" s="17"/>
      <c r="LSC1190" s="17"/>
      <c r="LSD1190" s="17"/>
      <c r="LSE1190" s="17"/>
      <c r="LSF1190" s="17"/>
      <c r="LSG1190" s="17"/>
      <c r="LSH1190" s="17"/>
      <c r="LSI1190" s="17"/>
      <c r="LSJ1190" s="17"/>
      <c r="LSK1190" s="17"/>
      <c r="LSL1190" s="17"/>
      <c r="LSM1190" s="17"/>
      <c r="LSN1190" s="17"/>
      <c r="LSO1190" s="17"/>
      <c r="LSP1190" s="17"/>
      <c r="LSQ1190" s="17"/>
      <c r="LSR1190" s="17"/>
      <c r="LSS1190" s="17"/>
      <c r="LST1190" s="17"/>
      <c r="LSU1190" s="17"/>
      <c r="LSV1190" s="17"/>
      <c r="LSW1190" s="17"/>
      <c r="LSX1190" s="17"/>
      <c r="LSY1190" s="17"/>
      <c r="LSZ1190" s="17"/>
      <c r="LTA1190" s="17"/>
      <c r="LTB1190" s="17"/>
      <c r="LTC1190" s="17"/>
      <c r="LTD1190" s="17"/>
      <c r="LTE1190" s="17"/>
      <c r="LTF1190" s="17"/>
      <c r="LTG1190" s="17"/>
      <c r="LTH1190" s="17"/>
      <c r="LTI1190" s="17"/>
      <c r="LTJ1190" s="17"/>
      <c r="LTK1190" s="17"/>
      <c r="LTL1190" s="17"/>
      <c r="LTM1190" s="17"/>
      <c r="LTN1190" s="17"/>
      <c r="LTO1190" s="17"/>
      <c r="LTP1190" s="17"/>
      <c r="LTQ1190" s="17"/>
      <c r="LTR1190" s="17"/>
      <c r="LTS1190" s="17"/>
      <c r="LTT1190" s="17"/>
      <c r="LTU1190" s="17"/>
      <c r="LTV1190" s="17"/>
      <c r="LTW1190" s="17"/>
      <c r="LTX1190" s="17"/>
      <c r="LTY1190" s="17"/>
      <c r="LTZ1190" s="17"/>
      <c r="LUA1190" s="17"/>
      <c r="LUB1190" s="17"/>
      <c r="LUC1190" s="17"/>
      <c r="LUD1190" s="17"/>
      <c r="LUE1190" s="17"/>
      <c r="LUF1190" s="17"/>
      <c r="LUG1190" s="17"/>
      <c r="LUH1190" s="17"/>
      <c r="LUI1190" s="17"/>
      <c r="LUJ1190" s="17"/>
      <c r="LUK1190" s="17"/>
      <c r="LUL1190" s="17"/>
      <c r="LUM1190" s="17"/>
      <c r="LUN1190" s="17"/>
      <c r="LUO1190" s="17"/>
      <c r="LUP1190" s="17"/>
      <c r="LUQ1190" s="17"/>
      <c r="LUR1190" s="17"/>
      <c r="LUS1190" s="17"/>
      <c r="LUT1190" s="17"/>
      <c r="LUU1190" s="17"/>
      <c r="LUV1190" s="17"/>
      <c r="LUW1190" s="17"/>
      <c r="LUX1190" s="17"/>
      <c r="LUY1190" s="17"/>
      <c r="LUZ1190" s="17"/>
      <c r="LVA1190" s="17"/>
      <c r="LVB1190" s="17"/>
      <c r="LVC1190" s="17"/>
      <c r="LVD1190" s="17"/>
      <c r="LVE1190" s="17"/>
      <c r="LVF1190" s="17"/>
      <c r="LVG1190" s="17"/>
      <c r="LVH1190" s="17"/>
      <c r="LVI1190" s="17"/>
      <c r="LVJ1190" s="17"/>
      <c r="LVK1190" s="17"/>
      <c r="LVL1190" s="17"/>
      <c r="LVM1190" s="17"/>
      <c r="LVN1190" s="17"/>
      <c r="LVO1190" s="17"/>
      <c r="LVP1190" s="17"/>
      <c r="LVQ1190" s="17"/>
      <c r="LVR1190" s="17"/>
      <c r="LVS1190" s="17"/>
      <c r="LVT1190" s="17"/>
      <c r="LVU1190" s="17"/>
      <c r="LVV1190" s="17"/>
      <c r="LVW1190" s="17"/>
      <c r="LVX1190" s="17"/>
      <c r="LVY1190" s="17"/>
      <c r="LVZ1190" s="17"/>
      <c r="LWA1190" s="17"/>
      <c r="LWB1190" s="17"/>
      <c r="LWC1190" s="17"/>
      <c r="LWD1190" s="17"/>
      <c r="LWE1190" s="17"/>
      <c r="LWF1190" s="17"/>
      <c r="LWG1190" s="17"/>
      <c r="LWH1190" s="17"/>
      <c r="LWI1190" s="17"/>
      <c r="LWJ1190" s="17"/>
      <c r="LWK1190" s="17"/>
      <c r="LWL1190" s="17"/>
      <c r="LWM1190" s="17"/>
      <c r="LWN1190" s="17"/>
      <c r="LWO1190" s="17"/>
      <c r="LWP1190" s="17"/>
      <c r="LWQ1190" s="17"/>
      <c r="LWR1190" s="17"/>
      <c r="LWS1190" s="17"/>
      <c r="LWT1190" s="17"/>
      <c r="LWU1190" s="17"/>
      <c r="LWV1190" s="17"/>
      <c r="LWW1190" s="17"/>
      <c r="LWX1190" s="17"/>
      <c r="LWY1190" s="17"/>
      <c r="LWZ1190" s="17"/>
      <c r="LXA1190" s="17"/>
      <c r="LXB1190" s="17"/>
      <c r="LXC1190" s="17"/>
      <c r="LXD1190" s="17"/>
      <c r="LXE1190" s="17"/>
      <c r="LXF1190" s="17"/>
      <c r="LXG1190" s="17"/>
      <c r="LXH1190" s="17"/>
      <c r="LXI1190" s="17"/>
      <c r="LXJ1190" s="17"/>
      <c r="LXK1190" s="17"/>
      <c r="LXL1190" s="17"/>
      <c r="LXM1190" s="17"/>
      <c r="LXN1190" s="17"/>
      <c r="LXO1190" s="17"/>
      <c r="LXP1190" s="17"/>
      <c r="LXQ1190" s="17"/>
      <c r="LXR1190" s="17"/>
      <c r="LXS1190" s="17"/>
      <c r="LXT1190" s="17"/>
      <c r="LXU1190" s="17"/>
      <c r="LXV1190" s="17"/>
      <c r="LXW1190" s="17"/>
      <c r="LXX1190" s="17"/>
      <c r="LXY1190" s="17"/>
      <c r="LXZ1190" s="17"/>
      <c r="LYA1190" s="17"/>
      <c r="LYB1190" s="17"/>
      <c r="LYC1190" s="17"/>
      <c r="LYD1190" s="17"/>
      <c r="LYE1190" s="17"/>
      <c r="LYF1190" s="17"/>
      <c r="LYG1190" s="17"/>
      <c r="LYH1190" s="17"/>
      <c r="LYI1190" s="17"/>
      <c r="LYJ1190" s="17"/>
      <c r="LYK1190" s="17"/>
      <c r="LYL1190" s="17"/>
      <c r="LYM1190" s="17"/>
      <c r="LYN1190" s="17"/>
      <c r="LYO1190" s="17"/>
      <c r="LYP1190" s="17"/>
      <c r="LYQ1190" s="17"/>
      <c r="LYR1190" s="17"/>
      <c r="LYS1190" s="17"/>
      <c r="LYT1190" s="17"/>
      <c r="LYU1190" s="17"/>
      <c r="LYV1190" s="17"/>
      <c r="LYW1190" s="17"/>
      <c r="LYX1190" s="17"/>
      <c r="LYY1190" s="17"/>
      <c r="LYZ1190" s="17"/>
      <c r="LZA1190" s="17"/>
      <c r="LZB1190" s="17"/>
      <c r="LZC1190" s="17"/>
      <c r="LZD1190" s="17"/>
      <c r="LZE1190" s="17"/>
      <c r="LZF1190" s="17"/>
      <c r="LZG1190" s="17"/>
      <c r="LZH1190" s="17"/>
      <c r="LZI1190" s="17"/>
      <c r="LZJ1190" s="17"/>
      <c r="LZK1190" s="17"/>
      <c r="LZL1190" s="17"/>
      <c r="LZM1190" s="17"/>
      <c r="LZN1190" s="17"/>
      <c r="LZO1190" s="17"/>
      <c r="LZP1190" s="17"/>
      <c r="LZQ1190" s="17"/>
      <c r="LZR1190" s="17"/>
      <c r="LZS1190" s="17"/>
      <c r="LZT1190" s="17"/>
      <c r="LZU1190" s="17"/>
      <c r="LZV1190" s="17"/>
      <c r="LZW1190" s="17"/>
      <c r="LZX1190" s="17"/>
      <c r="LZY1190" s="17"/>
      <c r="LZZ1190" s="17"/>
      <c r="MAA1190" s="17"/>
      <c r="MAB1190" s="17"/>
      <c r="MAC1190" s="17"/>
      <c r="MAD1190" s="17"/>
      <c r="MAE1190" s="17"/>
      <c r="MAF1190" s="17"/>
      <c r="MAG1190" s="17"/>
      <c r="MAH1190" s="17"/>
      <c r="MAI1190" s="17"/>
      <c r="MAJ1190" s="17"/>
      <c r="MAK1190" s="17"/>
      <c r="MAL1190" s="17"/>
      <c r="MAM1190" s="17"/>
      <c r="MAN1190" s="17"/>
      <c r="MAO1190" s="17"/>
      <c r="MAP1190" s="17"/>
      <c r="MAQ1190" s="17"/>
      <c r="MAR1190" s="17"/>
      <c r="MAS1190" s="17"/>
      <c r="MAT1190" s="17"/>
      <c r="MAU1190" s="17"/>
      <c r="MAV1190" s="17"/>
      <c r="MAW1190" s="17"/>
      <c r="MAX1190" s="17"/>
      <c r="MAY1190" s="17"/>
      <c r="MAZ1190" s="17"/>
      <c r="MBA1190" s="17"/>
      <c r="MBB1190" s="17"/>
      <c r="MBC1190" s="17"/>
      <c r="MBD1190" s="17"/>
      <c r="MBE1190" s="17"/>
      <c r="MBF1190" s="17"/>
      <c r="MBG1190" s="17"/>
      <c r="MBH1190" s="17"/>
      <c r="MBI1190" s="17"/>
      <c r="MBJ1190" s="17"/>
      <c r="MBK1190" s="17"/>
      <c r="MBL1190" s="17"/>
      <c r="MBM1190" s="17"/>
      <c r="MBN1190" s="17"/>
      <c r="MBO1190" s="17"/>
      <c r="MBP1190" s="17"/>
      <c r="MBQ1190" s="17"/>
      <c r="MBR1190" s="17"/>
      <c r="MBS1190" s="17"/>
      <c r="MBT1190" s="17"/>
      <c r="MBU1190" s="17"/>
      <c r="MBV1190" s="17"/>
      <c r="MBW1190" s="17"/>
      <c r="MBX1190" s="17"/>
      <c r="MBY1190" s="17"/>
      <c r="MBZ1190" s="17"/>
      <c r="MCA1190" s="17"/>
      <c r="MCB1190" s="17"/>
      <c r="MCC1190" s="17"/>
      <c r="MCD1190" s="17"/>
      <c r="MCE1190" s="17"/>
      <c r="MCF1190" s="17"/>
      <c r="MCG1190" s="17"/>
      <c r="MCH1190" s="17"/>
      <c r="MCI1190" s="17"/>
      <c r="MCJ1190" s="17"/>
      <c r="MCK1190" s="17"/>
      <c r="MCL1190" s="17"/>
      <c r="MCM1190" s="17"/>
      <c r="MCN1190" s="17"/>
      <c r="MCO1190" s="17"/>
      <c r="MCP1190" s="17"/>
      <c r="MCQ1190" s="17"/>
      <c r="MCR1190" s="17"/>
      <c r="MCS1190" s="17"/>
      <c r="MCT1190" s="17"/>
      <c r="MCU1190" s="17"/>
      <c r="MCV1190" s="17"/>
      <c r="MCW1190" s="17"/>
      <c r="MCX1190" s="17"/>
      <c r="MCY1190" s="17"/>
      <c r="MCZ1190" s="17"/>
      <c r="MDA1190" s="17"/>
      <c r="MDB1190" s="17"/>
      <c r="MDC1190" s="17"/>
      <c r="MDD1190" s="17"/>
      <c r="MDE1190" s="17"/>
      <c r="MDF1190" s="17"/>
      <c r="MDG1190" s="17"/>
      <c r="MDH1190" s="17"/>
      <c r="MDI1190" s="17"/>
      <c r="MDJ1190" s="17"/>
      <c r="MDK1190" s="17"/>
      <c r="MDL1190" s="17"/>
      <c r="MDM1190" s="17"/>
      <c r="MDN1190" s="17"/>
      <c r="MDO1190" s="17"/>
      <c r="MDP1190" s="17"/>
      <c r="MDQ1190" s="17"/>
      <c r="MDR1190" s="17"/>
      <c r="MDS1190" s="17"/>
      <c r="MDT1190" s="17"/>
      <c r="MDU1190" s="17"/>
      <c r="MDV1190" s="17"/>
      <c r="MDW1190" s="17"/>
      <c r="MDX1190" s="17"/>
      <c r="MDY1190" s="17"/>
      <c r="MDZ1190" s="17"/>
      <c r="MEA1190" s="17"/>
      <c r="MEB1190" s="17"/>
      <c r="MEC1190" s="17"/>
      <c r="MED1190" s="17"/>
      <c r="MEE1190" s="17"/>
      <c r="MEF1190" s="17"/>
      <c r="MEG1190" s="17"/>
      <c r="MEH1190" s="17"/>
      <c r="MEI1190" s="17"/>
      <c r="MEJ1190" s="17"/>
      <c r="MEK1190" s="17"/>
      <c r="MEL1190" s="17"/>
      <c r="MEM1190" s="17"/>
      <c r="MEN1190" s="17"/>
      <c r="MEO1190" s="17"/>
      <c r="MEP1190" s="17"/>
      <c r="MEQ1190" s="17"/>
      <c r="MER1190" s="17"/>
      <c r="MES1190" s="17"/>
      <c r="MET1190" s="17"/>
      <c r="MEU1190" s="17"/>
      <c r="MEV1190" s="17"/>
      <c r="MEW1190" s="17"/>
      <c r="MEX1190" s="17"/>
      <c r="MEY1190" s="17"/>
      <c r="MEZ1190" s="17"/>
      <c r="MFA1190" s="17"/>
      <c r="MFB1190" s="17"/>
      <c r="MFC1190" s="17"/>
      <c r="MFD1190" s="17"/>
      <c r="MFE1190" s="17"/>
      <c r="MFF1190" s="17"/>
      <c r="MFG1190" s="17"/>
      <c r="MFH1190" s="17"/>
      <c r="MFI1190" s="17"/>
      <c r="MFJ1190" s="17"/>
      <c r="MFK1190" s="17"/>
      <c r="MFL1190" s="17"/>
      <c r="MFM1190" s="17"/>
      <c r="MFN1190" s="17"/>
      <c r="MFO1190" s="17"/>
      <c r="MFP1190" s="17"/>
      <c r="MFQ1190" s="17"/>
      <c r="MFR1190" s="17"/>
      <c r="MFS1190" s="17"/>
      <c r="MFT1190" s="17"/>
      <c r="MFU1190" s="17"/>
      <c r="MFV1190" s="17"/>
      <c r="MFW1190" s="17"/>
      <c r="MFX1190" s="17"/>
      <c r="MFY1190" s="17"/>
      <c r="MFZ1190" s="17"/>
      <c r="MGA1190" s="17"/>
      <c r="MGB1190" s="17"/>
      <c r="MGC1190" s="17"/>
      <c r="MGD1190" s="17"/>
      <c r="MGE1190" s="17"/>
      <c r="MGF1190" s="17"/>
      <c r="MGG1190" s="17"/>
      <c r="MGH1190" s="17"/>
      <c r="MGI1190" s="17"/>
      <c r="MGJ1190" s="17"/>
      <c r="MGK1190" s="17"/>
      <c r="MGL1190" s="17"/>
      <c r="MGM1190" s="17"/>
      <c r="MGN1190" s="17"/>
      <c r="MGO1190" s="17"/>
      <c r="MGP1190" s="17"/>
      <c r="MGQ1190" s="17"/>
      <c r="MGR1190" s="17"/>
      <c r="MGS1190" s="17"/>
      <c r="MGT1190" s="17"/>
      <c r="MGU1190" s="17"/>
      <c r="MGV1190" s="17"/>
      <c r="MGW1190" s="17"/>
      <c r="MGX1190" s="17"/>
      <c r="MGY1190" s="17"/>
      <c r="MGZ1190" s="17"/>
      <c r="MHA1190" s="17"/>
      <c r="MHB1190" s="17"/>
      <c r="MHC1190" s="17"/>
      <c r="MHD1190" s="17"/>
      <c r="MHE1190" s="17"/>
      <c r="MHF1190" s="17"/>
      <c r="MHG1190" s="17"/>
      <c r="MHH1190" s="17"/>
      <c r="MHI1190" s="17"/>
      <c r="MHJ1190" s="17"/>
      <c r="MHK1190" s="17"/>
      <c r="MHL1190" s="17"/>
      <c r="MHM1190" s="17"/>
      <c r="MHN1190" s="17"/>
      <c r="MHO1190" s="17"/>
      <c r="MHP1190" s="17"/>
      <c r="MHQ1190" s="17"/>
      <c r="MHR1190" s="17"/>
      <c r="MHS1190" s="17"/>
      <c r="MHT1190" s="17"/>
      <c r="MHU1190" s="17"/>
      <c r="MHV1190" s="17"/>
      <c r="MHW1190" s="17"/>
      <c r="MHX1190" s="17"/>
      <c r="MHY1190" s="17"/>
      <c r="MHZ1190" s="17"/>
      <c r="MIA1190" s="17"/>
      <c r="MIB1190" s="17"/>
      <c r="MIC1190" s="17"/>
      <c r="MID1190" s="17"/>
      <c r="MIE1190" s="17"/>
      <c r="MIF1190" s="17"/>
      <c r="MIG1190" s="17"/>
      <c r="MIH1190" s="17"/>
      <c r="MII1190" s="17"/>
      <c r="MIJ1190" s="17"/>
      <c r="MIK1190" s="17"/>
      <c r="MIL1190" s="17"/>
      <c r="MIM1190" s="17"/>
      <c r="MIN1190" s="17"/>
      <c r="MIO1190" s="17"/>
      <c r="MIP1190" s="17"/>
      <c r="MIQ1190" s="17"/>
      <c r="MIR1190" s="17"/>
      <c r="MIS1190" s="17"/>
      <c r="MIT1190" s="17"/>
      <c r="MIU1190" s="17"/>
      <c r="MIV1190" s="17"/>
      <c r="MIW1190" s="17"/>
      <c r="MIX1190" s="17"/>
      <c r="MIY1190" s="17"/>
      <c r="MIZ1190" s="17"/>
      <c r="MJA1190" s="17"/>
      <c r="MJB1190" s="17"/>
      <c r="MJC1190" s="17"/>
      <c r="MJD1190" s="17"/>
      <c r="MJE1190" s="17"/>
      <c r="MJF1190" s="17"/>
      <c r="MJG1190" s="17"/>
      <c r="MJH1190" s="17"/>
      <c r="MJI1190" s="17"/>
      <c r="MJJ1190" s="17"/>
      <c r="MJK1190" s="17"/>
      <c r="MJL1190" s="17"/>
      <c r="MJM1190" s="17"/>
      <c r="MJN1190" s="17"/>
      <c r="MJO1190" s="17"/>
      <c r="MJP1190" s="17"/>
      <c r="MJQ1190" s="17"/>
      <c r="MJR1190" s="17"/>
      <c r="MJS1190" s="17"/>
      <c r="MJT1190" s="17"/>
      <c r="MJU1190" s="17"/>
      <c r="MJV1190" s="17"/>
      <c r="MJW1190" s="17"/>
      <c r="MJX1190" s="17"/>
      <c r="MJY1190" s="17"/>
      <c r="MJZ1190" s="17"/>
      <c r="MKA1190" s="17"/>
      <c r="MKB1190" s="17"/>
      <c r="MKC1190" s="17"/>
      <c r="MKD1190" s="17"/>
      <c r="MKE1190" s="17"/>
      <c r="MKF1190" s="17"/>
      <c r="MKG1190" s="17"/>
      <c r="MKH1190" s="17"/>
      <c r="MKI1190" s="17"/>
      <c r="MKJ1190" s="17"/>
      <c r="MKK1190" s="17"/>
      <c r="MKL1190" s="17"/>
      <c r="MKM1190" s="17"/>
      <c r="MKN1190" s="17"/>
      <c r="MKO1190" s="17"/>
      <c r="MKP1190" s="17"/>
      <c r="MKQ1190" s="17"/>
      <c r="MKR1190" s="17"/>
      <c r="MKS1190" s="17"/>
      <c r="MKT1190" s="17"/>
      <c r="MKU1190" s="17"/>
      <c r="MKV1190" s="17"/>
      <c r="MKW1190" s="17"/>
      <c r="MKX1190" s="17"/>
      <c r="MKY1190" s="17"/>
      <c r="MKZ1190" s="17"/>
      <c r="MLA1190" s="17"/>
      <c r="MLB1190" s="17"/>
      <c r="MLC1190" s="17"/>
      <c r="MLD1190" s="17"/>
      <c r="MLE1190" s="17"/>
      <c r="MLF1190" s="17"/>
      <c r="MLG1190" s="17"/>
      <c r="MLH1190" s="17"/>
      <c r="MLI1190" s="17"/>
      <c r="MLJ1190" s="17"/>
      <c r="MLK1190" s="17"/>
      <c r="MLL1190" s="17"/>
      <c r="MLM1190" s="17"/>
      <c r="MLN1190" s="17"/>
      <c r="MLO1190" s="17"/>
      <c r="MLP1190" s="17"/>
      <c r="MLQ1190" s="17"/>
      <c r="MLR1190" s="17"/>
      <c r="MLS1190" s="17"/>
      <c r="MLT1190" s="17"/>
      <c r="MLU1190" s="17"/>
      <c r="MLV1190" s="17"/>
      <c r="MLW1190" s="17"/>
      <c r="MLX1190" s="17"/>
      <c r="MLY1190" s="17"/>
      <c r="MLZ1190" s="17"/>
      <c r="MMA1190" s="17"/>
      <c r="MMB1190" s="17"/>
      <c r="MMC1190" s="17"/>
      <c r="MMD1190" s="17"/>
      <c r="MME1190" s="17"/>
      <c r="MMF1190" s="17"/>
      <c r="MMG1190" s="17"/>
      <c r="MMH1190" s="17"/>
      <c r="MMI1190" s="17"/>
      <c r="MMJ1190" s="17"/>
      <c r="MMK1190" s="17"/>
      <c r="MML1190" s="17"/>
      <c r="MMM1190" s="17"/>
      <c r="MMN1190" s="17"/>
      <c r="MMO1190" s="17"/>
      <c r="MMP1190" s="17"/>
      <c r="MMQ1190" s="17"/>
      <c r="MMR1190" s="17"/>
      <c r="MMS1190" s="17"/>
      <c r="MMT1190" s="17"/>
      <c r="MMU1190" s="17"/>
      <c r="MMV1190" s="17"/>
      <c r="MMW1190" s="17"/>
      <c r="MMX1190" s="17"/>
      <c r="MMY1190" s="17"/>
      <c r="MMZ1190" s="17"/>
      <c r="MNA1190" s="17"/>
      <c r="MNB1190" s="17"/>
      <c r="MNC1190" s="17"/>
      <c r="MND1190" s="17"/>
      <c r="MNE1190" s="17"/>
      <c r="MNF1190" s="17"/>
      <c r="MNG1190" s="17"/>
      <c r="MNH1190" s="17"/>
      <c r="MNI1190" s="17"/>
      <c r="MNJ1190" s="17"/>
      <c r="MNK1190" s="17"/>
      <c r="MNL1190" s="17"/>
      <c r="MNM1190" s="17"/>
      <c r="MNN1190" s="17"/>
      <c r="MNO1190" s="17"/>
      <c r="MNP1190" s="17"/>
      <c r="MNQ1190" s="17"/>
      <c r="MNR1190" s="17"/>
      <c r="MNS1190" s="17"/>
      <c r="MNT1190" s="17"/>
      <c r="MNU1190" s="17"/>
      <c r="MNV1190" s="17"/>
      <c r="MNW1190" s="17"/>
      <c r="MNX1190" s="17"/>
      <c r="MNY1190" s="17"/>
      <c r="MNZ1190" s="17"/>
      <c r="MOA1190" s="17"/>
      <c r="MOB1190" s="17"/>
      <c r="MOC1190" s="17"/>
      <c r="MOD1190" s="17"/>
      <c r="MOE1190" s="17"/>
      <c r="MOF1190" s="17"/>
      <c r="MOG1190" s="17"/>
      <c r="MOH1190" s="17"/>
      <c r="MOI1190" s="17"/>
      <c r="MOJ1190" s="17"/>
      <c r="MOK1190" s="17"/>
      <c r="MOL1190" s="17"/>
      <c r="MOM1190" s="17"/>
      <c r="MON1190" s="17"/>
      <c r="MOO1190" s="17"/>
      <c r="MOP1190" s="17"/>
      <c r="MOQ1190" s="17"/>
      <c r="MOR1190" s="17"/>
      <c r="MOS1190" s="17"/>
      <c r="MOT1190" s="17"/>
      <c r="MOU1190" s="17"/>
      <c r="MOV1190" s="17"/>
      <c r="MOW1190" s="17"/>
      <c r="MOX1190" s="17"/>
      <c r="MOY1190" s="17"/>
      <c r="MOZ1190" s="17"/>
      <c r="MPA1190" s="17"/>
      <c r="MPB1190" s="17"/>
      <c r="MPC1190" s="17"/>
      <c r="MPD1190" s="17"/>
      <c r="MPE1190" s="17"/>
      <c r="MPF1190" s="17"/>
      <c r="MPG1190" s="17"/>
      <c r="MPH1190" s="17"/>
      <c r="MPI1190" s="17"/>
      <c r="MPJ1190" s="17"/>
      <c r="MPK1190" s="17"/>
      <c r="MPL1190" s="17"/>
      <c r="MPM1190" s="17"/>
      <c r="MPN1190" s="17"/>
      <c r="MPO1190" s="17"/>
      <c r="MPP1190" s="17"/>
      <c r="MPQ1190" s="17"/>
      <c r="MPR1190" s="17"/>
      <c r="MPS1190" s="17"/>
      <c r="MPT1190" s="17"/>
      <c r="MPU1190" s="17"/>
      <c r="MPV1190" s="17"/>
      <c r="MPW1190" s="17"/>
      <c r="MPX1190" s="17"/>
      <c r="MPY1190" s="17"/>
      <c r="MPZ1190" s="17"/>
      <c r="MQA1190" s="17"/>
      <c r="MQB1190" s="17"/>
      <c r="MQC1190" s="17"/>
      <c r="MQD1190" s="17"/>
      <c r="MQE1190" s="17"/>
      <c r="MQF1190" s="17"/>
      <c r="MQG1190" s="17"/>
      <c r="MQH1190" s="17"/>
      <c r="MQI1190" s="17"/>
      <c r="MQJ1190" s="17"/>
      <c r="MQK1190" s="17"/>
      <c r="MQL1190" s="17"/>
      <c r="MQM1190" s="17"/>
      <c r="MQN1190" s="17"/>
      <c r="MQO1190" s="17"/>
      <c r="MQP1190" s="17"/>
      <c r="MQQ1190" s="17"/>
      <c r="MQR1190" s="17"/>
      <c r="MQS1190" s="17"/>
      <c r="MQT1190" s="17"/>
      <c r="MQU1190" s="17"/>
      <c r="MQV1190" s="17"/>
      <c r="MQW1190" s="17"/>
      <c r="MQX1190" s="17"/>
      <c r="MQY1190" s="17"/>
      <c r="MQZ1190" s="17"/>
      <c r="MRA1190" s="17"/>
      <c r="MRB1190" s="17"/>
      <c r="MRC1190" s="17"/>
      <c r="MRD1190" s="17"/>
      <c r="MRE1190" s="17"/>
      <c r="MRF1190" s="17"/>
      <c r="MRG1190" s="17"/>
      <c r="MRH1190" s="17"/>
      <c r="MRI1190" s="17"/>
      <c r="MRJ1190" s="17"/>
      <c r="MRK1190" s="17"/>
      <c r="MRL1190" s="17"/>
      <c r="MRM1190" s="17"/>
      <c r="MRN1190" s="17"/>
      <c r="MRO1190" s="17"/>
      <c r="MRP1190" s="17"/>
      <c r="MRQ1190" s="17"/>
      <c r="MRR1190" s="17"/>
      <c r="MRS1190" s="17"/>
      <c r="MRT1190" s="17"/>
      <c r="MRU1190" s="17"/>
      <c r="MRV1190" s="17"/>
      <c r="MRW1190" s="17"/>
      <c r="MRX1190" s="17"/>
      <c r="MRY1190" s="17"/>
      <c r="MRZ1190" s="17"/>
      <c r="MSA1190" s="17"/>
      <c r="MSB1190" s="17"/>
      <c r="MSC1190" s="17"/>
      <c r="MSD1190" s="17"/>
      <c r="MSE1190" s="17"/>
      <c r="MSF1190" s="17"/>
      <c r="MSG1190" s="17"/>
      <c r="MSH1190" s="17"/>
      <c r="MSI1190" s="17"/>
      <c r="MSJ1190" s="17"/>
      <c r="MSK1190" s="17"/>
      <c r="MSL1190" s="17"/>
      <c r="MSM1190" s="17"/>
      <c r="MSN1190" s="17"/>
      <c r="MSO1190" s="17"/>
      <c r="MSP1190" s="17"/>
      <c r="MSQ1190" s="17"/>
      <c r="MSR1190" s="17"/>
      <c r="MSS1190" s="17"/>
      <c r="MST1190" s="17"/>
      <c r="MSU1190" s="17"/>
      <c r="MSV1190" s="17"/>
      <c r="MSW1190" s="17"/>
      <c r="MSX1190" s="17"/>
      <c r="MSY1190" s="17"/>
      <c r="MSZ1190" s="17"/>
      <c r="MTA1190" s="17"/>
      <c r="MTB1190" s="17"/>
      <c r="MTC1190" s="17"/>
      <c r="MTD1190" s="17"/>
      <c r="MTE1190" s="17"/>
      <c r="MTF1190" s="17"/>
      <c r="MTG1190" s="17"/>
      <c r="MTH1190" s="17"/>
      <c r="MTI1190" s="17"/>
      <c r="MTJ1190" s="17"/>
      <c r="MTK1190" s="17"/>
      <c r="MTL1190" s="17"/>
      <c r="MTM1190" s="17"/>
      <c r="MTN1190" s="17"/>
      <c r="MTO1190" s="17"/>
      <c r="MTP1190" s="17"/>
      <c r="MTQ1190" s="17"/>
      <c r="MTR1190" s="17"/>
      <c r="MTS1190" s="17"/>
      <c r="MTT1190" s="17"/>
      <c r="MTU1190" s="17"/>
      <c r="MTV1190" s="17"/>
      <c r="MTW1190" s="17"/>
      <c r="MTX1190" s="17"/>
      <c r="MTY1190" s="17"/>
      <c r="MTZ1190" s="17"/>
      <c r="MUA1190" s="17"/>
      <c r="MUB1190" s="17"/>
      <c r="MUC1190" s="17"/>
      <c r="MUD1190" s="17"/>
      <c r="MUE1190" s="17"/>
      <c r="MUF1190" s="17"/>
      <c r="MUG1190" s="17"/>
      <c r="MUH1190" s="17"/>
      <c r="MUI1190" s="17"/>
      <c r="MUJ1190" s="17"/>
      <c r="MUK1190" s="17"/>
      <c r="MUL1190" s="17"/>
      <c r="MUM1190" s="17"/>
      <c r="MUN1190" s="17"/>
      <c r="MUO1190" s="17"/>
      <c r="MUP1190" s="17"/>
      <c r="MUQ1190" s="17"/>
      <c r="MUR1190" s="17"/>
      <c r="MUS1190" s="17"/>
      <c r="MUT1190" s="17"/>
      <c r="MUU1190" s="17"/>
      <c r="MUV1190" s="17"/>
      <c r="MUW1190" s="17"/>
      <c r="MUX1190" s="17"/>
      <c r="MUY1190" s="17"/>
      <c r="MUZ1190" s="17"/>
      <c r="MVA1190" s="17"/>
      <c r="MVB1190" s="17"/>
      <c r="MVC1190" s="17"/>
      <c r="MVD1190" s="17"/>
      <c r="MVE1190" s="17"/>
      <c r="MVF1190" s="17"/>
      <c r="MVG1190" s="17"/>
      <c r="MVH1190" s="17"/>
      <c r="MVI1190" s="17"/>
      <c r="MVJ1190" s="17"/>
      <c r="MVK1190" s="17"/>
      <c r="MVL1190" s="17"/>
      <c r="MVM1190" s="17"/>
      <c r="MVN1190" s="17"/>
      <c r="MVO1190" s="17"/>
      <c r="MVP1190" s="17"/>
      <c r="MVQ1190" s="17"/>
      <c r="MVR1190" s="17"/>
      <c r="MVS1190" s="17"/>
      <c r="MVT1190" s="17"/>
      <c r="MVU1190" s="17"/>
      <c r="MVV1190" s="17"/>
      <c r="MVW1190" s="17"/>
      <c r="MVX1190" s="17"/>
      <c r="MVY1190" s="17"/>
      <c r="MVZ1190" s="17"/>
      <c r="MWA1190" s="17"/>
      <c r="MWB1190" s="17"/>
      <c r="MWC1190" s="17"/>
      <c r="MWD1190" s="17"/>
      <c r="MWE1190" s="17"/>
      <c r="MWF1190" s="17"/>
      <c r="MWG1190" s="17"/>
      <c r="MWH1190" s="17"/>
      <c r="MWI1190" s="17"/>
      <c r="MWJ1190" s="17"/>
      <c r="MWK1190" s="17"/>
      <c r="MWL1190" s="17"/>
      <c r="MWM1190" s="17"/>
      <c r="MWN1190" s="17"/>
      <c r="MWO1190" s="17"/>
      <c r="MWP1190" s="17"/>
      <c r="MWQ1190" s="17"/>
      <c r="MWR1190" s="17"/>
      <c r="MWS1190" s="17"/>
      <c r="MWT1190" s="17"/>
      <c r="MWU1190" s="17"/>
      <c r="MWV1190" s="17"/>
      <c r="MWW1190" s="17"/>
      <c r="MWX1190" s="17"/>
      <c r="MWY1190" s="17"/>
      <c r="MWZ1190" s="17"/>
      <c r="MXA1190" s="17"/>
      <c r="MXB1190" s="17"/>
      <c r="MXC1190" s="17"/>
      <c r="MXD1190" s="17"/>
      <c r="MXE1190" s="17"/>
      <c r="MXF1190" s="17"/>
      <c r="MXG1190" s="17"/>
      <c r="MXH1190" s="17"/>
      <c r="MXI1190" s="17"/>
      <c r="MXJ1190" s="17"/>
      <c r="MXK1190" s="17"/>
      <c r="MXL1190" s="17"/>
      <c r="MXM1190" s="17"/>
      <c r="MXN1190" s="17"/>
      <c r="MXO1190" s="17"/>
      <c r="MXP1190" s="17"/>
      <c r="MXQ1190" s="17"/>
      <c r="MXR1190" s="17"/>
      <c r="MXS1190" s="17"/>
      <c r="MXT1190" s="17"/>
      <c r="MXU1190" s="17"/>
      <c r="MXV1190" s="17"/>
      <c r="MXW1190" s="17"/>
      <c r="MXX1190" s="17"/>
      <c r="MXY1190" s="17"/>
      <c r="MXZ1190" s="17"/>
      <c r="MYA1190" s="17"/>
      <c r="MYB1190" s="17"/>
      <c r="MYC1190" s="17"/>
      <c r="MYD1190" s="17"/>
      <c r="MYE1190" s="17"/>
      <c r="MYF1190" s="17"/>
      <c r="MYG1190" s="17"/>
      <c r="MYH1190" s="17"/>
      <c r="MYI1190" s="17"/>
      <c r="MYJ1190" s="17"/>
      <c r="MYK1190" s="17"/>
      <c r="MYL1190" s="17"/>
      <c r="MYM1190" s="17"/>
      <c r="MYN1190" s="17"/>
      <c r="MYO1190" s="17"/>
      <c r="MYP1190" s="17"/>
      <c r="MYQ1190" s="17"/>
      <c r="MYR1190" s="17"/>
      <c r="MYS1190" s="17"/>
      <c r="MYT1190" s="17"/>
      <c r="MYU1190" s="17"/>
      <c r="MYV1190" s="17"/>
      <c r="MYW1190" s="17"/>
      <c r="MYX1190" s="17"/>
      <c r="MYY1190" s="17"/>
      <c r="MYZ1190" s="17"/>
      <c r="MZA1190" s="17"/>
      <c r="MZB1190" s="17"/>
      <c r="MZC1190" s="17"/>
      <c r="MZD1190" s="17"/>
      <c r="MZE1190" s="17"/>
      <c r="MZF1190" s="17"/>
      <c r="MZG1190" s="17"/>
      <c r="MZH1190" s="17"/>
      <c r="MZI1190" s="17"/>
      <c r="MZJ1190" s="17"/>
      <c r="MZK1190" s="17"/>
      <c r="MZL1190" s="17"/>
      <c r="MZM1190" s="17"/>
      <c r="MZN1190" s="17"/>
      <c r="MZO1190" s="17"/>
      <c r="MZP1190" s="17"/>
      <c r="MZQ1190" s="17"/>
      <c r="MZR1190" s="17"/>
      <c r="MZS1190" s="17"/>
      <c r="MZT1190" s="17"/>
      <c r="MZU1190" s="17"/>
      <c r="MZV1190" s="17"/>
      <c r="MZW1190" s="17"/>
      <c r="MZX1190" s="17"/>
      <c r="MZY1190" s="17"/>
      <c r="MZZ1190" s="17"/>
      <c r="NAA1190" s="17"/>
      <c r="NAB1190" s="17"/>
      <c r="NAC1190" s="17"/>
      <c r="NAD1190" s="17"/>
      <c r="NAE1190" s="17"/>
      <c r="NAF1190" s="17"/>
      <c r="NAG1190" s="17"/>
      <c r="NAH1190" s="17"/>
      <c r="NAI1190" s="17"/>
      <c r="NAJ1190" s="17"/>
      <c r="NAK1190" s="17"/>
      <c r="NAL1190" s="17"/>
      <c r="NAM1190" s="17"/>
      <c r="NAN1190" s="17"/>
      <c r="NAO1190" s="17"/>
      <c r="NAP1190" s="17"/>
      <c r="NAQ1190" s="17"/>
      <c r="NAR1190" s="17"/>
      <c r="NAS1190" s="17"/>
      <c r="NAT1190" s="17"/>
      <c r="NAU1190" s="17"/>
      <c r="NAV1190" s="17"/>
      <c r="NAW1190" s="17"/>
      <c r="NAX1190" s="17"/>
      <c r="NAY1190" s="17"/>
      <c r="NAZ1190" s="17"/>
      <c r="NBA1190" s="17"/>
      <c r="NBB1190" s="17"/>
      <c r="NBC1190" s="17"/>
      <c r="NBD1190" s="17"/>
      <c r="NBE1190" s="17"/>
      <c r="NBF1190" s="17"/>
      <c r="NBG1190" s="17"/>
      <c r="NBH1190" s="17"/>
      <c r="NBI1190" s="17"/>
      <c r="NBJ1190" s="17"/>
      <c r="NBK1190" s="17"/>
      <c r="NBL1190" s="17"/>
      <c r="NBM1190" s="17"/>
      <c r="NBN1190" s="17"/>
      <c r="NBO1190" s="17"/>
      <c r="NBP1190" s="17"/>
      <c r="NBQ1190" s="17"/>
      <c r="NBR1190" s="17"/>
      <c r="NBS1190" s="17"/>
      <c r="NBT1190" s="17"/>
      <c r="NBU1190" s="17"/>
      <c r="NBV1190" s="17"/>
      <c r="NBW1190" s="17"/>
      <c r="NBX1190" s="17"/>
      <c r="NBY1190" s="17"/>
      <c r="NBZ1190" s="17"/>
      <c r="NCA1190" s="17"/>
      <c r="NCB1190" s="17"/>
      <c r="NCC1190" s="17"/>
      <c r="NCD1190" s="17"/>
      <c r="NCE1190" s="17"/>
      <c r="NCF1190" s="17"/>
      <c r="NCG1190" s="17"/>
      <c r="NCH1190" s="17"/>
      <c r="NCI1190" s="17"/>
      <c r="NCJ1190" s="17"/>
      <c r="NCK1190" s="17"/>
      <c r="NCL1190" s="17"/>
      <c r="NCM1190" s="17"/>
      <c r="NCN1190" s="17"/>
      <c r="NCO1190" s="17"/>
      <c r="NCP1190" s="17"/>
      <c r="NCQ1190" s="17"/>
      <c r="NCR1190" s="17"/>
      <c r="NCS1190" s="17"/>
      <c r="NCT1190" s="17"/>
      <c r="NCU1190" s="17"/>
      <c r="NCV1190" s="17"/>
      <c r="NCW1190" s="17"/>
      <c r="NCX1190" s="17"/>
      <c r="NCY1190" s="17"/>
      <c r="NCZ1190" s="17"/>
      <c r="NDA1190" s="17"/>
      <c r="NDB1190" s="17"/>
      <c r="NDC1190" s="17"/>
      <c r="NDD1190" s="17"/>
      <c r="NDE1190" s="17"/>
      <c r="NDF1190" s="17"/>
      <c r="NDG1190" s="17"/>
      <c r="NDH1190" s="17"/>
      <c r="NDI1190" s="17"/>
      <c r="NDJ1190" s="17"/>
      <c r="NDK1190" s="17"/>
      <c r="NDL1190" s="17"/>
      <c r="NDM1190" s="17"/>
      <c r="NDN1190" s="17"/>
      <c r="NDO1190" s="17"/>
      <c r="NDP1190" s="17"/>
      <c r="NDQ1190" s="17"/>
      <c r="NDR1190" s="17"/>
      <c r="NDS1190" s="17"/>
      <c r="NDT1190" s="17"/>
      <c r="NDU1190" s="17"/>
      <c r="NDV1190" s="17"/>
      <c r="NDW1190" s="17"/>
      <c r="NDX1190" s="17"/>
      <c r="NDY1190" s="17"/>
      <c r="NDZ1190" s="17"/>
      <c r="NEA1190" s="17"/>
      <c r="NEB1190" s="17"/>
      <c r="NEC1190" s="17"/>
      <c r="NED1190" s="17"/>
      <c r="NEE1190" s="17"/>
      <c r="NEF1190" s="17"/>
      <c r="NEG1190" s="17"/>
      <c r="NEH1190" s="17"/>
      <c r="NEI1190" s="17"/>
      <c r="NEJ1190" s="17"/>
      <c r="NEK1190" s="17"/>
      <c r="NEL1190" s="17"/>
      <c r="NEM1190" s="17"/>
      <c r="NEN1190" s="17"/>
      <c r="NEO1190" s="17"/>
      <c r="NEP1190" s="17"/>
      <c r="NEQ1190" s="17"/>
      <c r="NER1190" s="17"/>
      <c r="NES1190" s="17"/>
      <c r="NET1190" s="17"/>
      <c r="NEU1190" s="17"/>
      <c r="NEV1190" s="17"/>
      <c r="NEW1190" s="17"/>
      <c r="NEX1190" s="17"/>
      <c r="NEY1190" s="17"/>
      <c r="NEZ1190" s="17"/>
      <c r="NFA1190" s="17"/>
      <c r="NFB1190" s="17"/>
      <c r="NFC1190" s="17"/>
      <c r="NFD1190" s="17"/>
      <c r="NFE1190" s="17"/>
      <c r="NFF1190" s="17"/>
      <c r="NFG1190" s="17"/>
      <c r="NFH1190" s="17"/>
      <c r="NFI1190" s="17"/>
      <c r="NFJ1190" s="17"/>
      <c r="NFK1190" s="17"/>
      <c r="NFL1190" s="17"/>
      <c r="NFM1190" s="17"/>
      <c r="NFN1190" s="17"/>
      <c r="NFO1190" s="17"/>
      <c r="NFP1190" s="17"/>
      <c r="NFQ1190" s="17"/>
      <c r="NFR1190" s="17"/>
      <c r="NFS1190" s="17"/>
      <c r="NFT1190" s="17"/>
      <c r="NFU1190" s="17"/>
      <c r="NFV1190" s="17"/>
      <c r="NFW1190" s="17"/>
      <c r="NFX1190" s="17"/>
      <c r="NFY1190" s="17"/>
      <c r="NFZ1190" s="17"/>
      <c r="NGA1190" s="17"/>
      <c r="NGB1190" s="17"/>
      <c r="NGC1190" s="17"/>
      <c r="NGD1190" s="17"/>
      <c r="NGE1190" s="17"/>
      <c r="NGF1190" s="17"/>
      <c r="NGG1190" s="17"/>
      <c r="NGH1190" s="17"/>
      <c r="NGI1190" s="17"/>
      <c r="NGJ1190" s="17"/>
      <c r="NGK1190" s="17"/>
      <c r="NGL1190" s="17"/>
      <c r="NGM1190" s="17"/>
      <c r="NGN1190" s="17"/>
      <c r="NGO1190" s="17"/>
      <c r="NGP1190" s="17"/>
      <c r="NGQ1190" s="17"/>
      <c r="NGR1190" s="17"/>
      <c r="NGS1190" s="17"/>
      <c r="NGT1190" s="17"/>
      <c r="NGU1190" s="17"/>
      <c r="NGV1190" s="17"/>
      <c r="NGW1190" s="17"/>
      <c r="NGX1190" s="17"/>
      <c r="NGY1190" s="17"/>
      <c r="NGZ1190" s="17"/>
      <c r="NHA1190" s="17"/>
      <c r="NHB1190" s="17"/>
      <c r="NHC1190" s="17"/>
      <c r="NHD1190" s="17"/>
      <c r="NHE1190" s="17"/>
      <c r="NHF1190" s="17"/>
      <c r="NHG1190" s="17"/>
      <c r="NHH1190" s="17"/>
      <c r="NHI1190" s="17"/>
      <c r="NHJ1190" s="17"/>
      <c r="NHK1190" s="17"/>
      <c r="NHL1190" s="17"/>
      <c r="NHM1190" s="17"/>
      <c r="NHN1190" s="17"/>
      <c r="NHO1190" s="17"/>
      <c r="NHP1190" s="17"/>
      <c r="NHQ1190" s="17"/>
      <c r="NHR1190" s="17"/>
      <c r="NHS1190" s="17"/>
      <c r="NHT1190" s="17"/>
      <c r="NHU1190" s="17"/>
      <c r="NHV1190" s="17"/>
      <c r="NHW1190" s="17"/>
      <c r="NHX1190" s="17"/>
      <c r="NHY1190" s="17"/>
      <c r="NHZ1190" s="17"/>
      <c r="NIA1190" s="17"/>
      <c r="NIB1190" s="17"/>
      <c r="NIC1190" s="17"/>
      <c r="NID1190" s="17"/>
      <c r="NIE1190" s="17"/>
      <c r="NIF1190" s="17"/>
      <c r="NIG1190" s="17"/>
      <c r="NIH1190" s="17"/>
      <c r="NII1190" s="17"/>
      <c r="NIJ1190" s="17"/>
      <c r="NIK1190" s="17"/>
      <c r="NIL1190" s="17"/>
      <c r="NIM1190" s="17"/>
      <c r="NIN1190" s="17"/>
      <c r="NIO1190" s="17"/>
      <c r="NIP1190" s="17"/>
      <c r="NIQ1190" s="17"/>
      <c r="NIR1190" s="17"/>
      <c r="NIS1190" s="17"/>
      <c r="NIT1190" s="17"/>
      <c r="NIU1190" s="17"/>
      <c r="NIV1190" s="17"/>
      <c r="NIW1190" s="17"/>
      <c r="NIX1190" s="17"/>
      <c r="NIY1190" s="17"/>
      <c r="NIZ1190" s="17"/>
      <c r="NJA1190" s="17"/>
      <c r="NJB1190" s="17"/>
      <c r="NJC1190" s="17"/>
      <c r="NJD1190" s="17"/>
      <c r="NJE1190" s="17"/>
      <c r="NJF1190" s="17"/>
      <c r="NJG1190" s="17"/>
      <c r="NJH1190" s="17"/>
      <c r="NJI1190" s="17"/>
      <c r="NJJ1190" s="17"/>
      <c r="NJK1190" s="17"/>
      <c r="NJL1190" s="17"/>
      <c r="NJM1190" s="17"/>
      <c r="NJN1190" s="17"/>
      <c r="NJO1190" s="17"/>
      <c r="NJP1190" s="17"/>
      <c r="NJQ1190" s="17"/>
      <c r="NJR1190" s="17"/>
      <c r="NJS1190" s="17"/>
      <c r="NJT1190" s="17"/>
      <c r="NJU1190" s="17"/>
      <c r="NJV1190" s="17"/>
      <c r="NJW1190" s="17"/>
      <c r="NJX1190" s="17"/>
      <c r="NJY1190" s="17"/>
      <c r="NJZ1190" s="17"/>
      <c r="NKA1190" s="17"/>
      <c r="NKB1190" s="17"/>
      <c r="NKC1190" s="17"/>
      <c r="NKD1190" s="17"/>
      <c r="NKE1190" s="17"/>
      <c r="NKF1190" s="17"/>
      <c r="NKG1190" s="17"/>
      <c r="NKH1190" s="17"/>
      <c r="NKI1190" s="17"/>
      <c r="NKJ1190" s="17"/>
      <c r="NKK1190" s="17"/>
      <c r="NKL1190" s="17"/>
      <c r="NKM1190" s="17"/>
      <c r="NKN1190" s="17"/>
      <c r="NKO1190" s="17"/>
      <c r="NKP1190" s="17"/>
      <c r="NKQ1190" s="17"/>
      <c r="NKR1190" s="17"/>
      <c r="NKS1190" s="17"/>
      <c r="NKT1190" s="17"/>
      <c r="NKU1190" s="17"/>
      <c r="NKV1190" s="17"/>
      <c r="NKW1190" s="17"/>
      <c r="NKX1190" s="17"/>
      <c r="NKY1190" s="17"/>
      <c r="NKZ1190" s="17"/>
      <c r="NLA1190" s="17"/>
      <c r="NLB1190" s="17"/>
      <c r="NLC1190" s="17"/>
      <c r="NLD1190" s="17"/>
      <c r="NLE1190" s="17"/>
      <c r="NLF1190" s="17"/>
      <c r="NLG1190" s="17"/>
      <c r="NLH1190" s="17"/>
      <c r="NLI1190" s="17"/>
      <c r="NLJ1190" s="17"/>
      <c r="NLK1190" s="17"/>
      <c r="NLL1190" s="17"/>
      <c r="NLM1190" s="17"/>
      <c r="NLN1190" s="17"/>
      <c r="NLO1190" s="17"/>
      <c r="NLP1190" s="17"/>
      <c r="NLQ1190" s="17"/>
      <c r="NLR1190" s="17"/>
      <c r="NLS1190" s="17"/>
      <c r="NLT1190" s="17"/>
      <c r="NLU1190" s="17"/>
      <c r="NLV1190" s="17"/>
      <c r="NLW1190" s="17"/>
      <c r="NLX1190" s="17"/>
      <c r="NLY1190" s="17"/>
      <c r="NLZ1190" s="17"/>
      <c r="NMA1190" s="17"/>
      <c r="NMB1190" s="17"/>
      <c r="NMC1190" s="17"/>
      <c r="NMD1190" s="17"/>
      <c r="NME1190" s="17"/>
      <c r="NMF1190" s="17"/>
      <c r="NMG1190" s="17"/>
      <c r="NMH1190" s="17"/>
      <c r="NMI1190" s="17"/>
      <c r="NMJ1190" s="17"/>
      <c r="NMK1190" s="17"/>
      <c r="NML1190" s="17"/>
      <c r="NMM1190" s="17"/>
      <c r="NMN1190" s="17"/>
      <c r="NMO1190" s="17"/>
      <c r="NMP1190" s="17"/>
      <c r="NMQ1190" s="17"/>
      <c r="NMR1190" s="17"/>
      <c r="NMS1190" s="17"/>
      <c r="NMT1190" s="17"/>
      <c r="NMU1190" s="17"/>
      <c r="NMV1190" s="17"/>
      <c r="NMW1190" s="17"/>
      <c r="NMX1190" s="17"/>
      <c r="NMY1190" s="17"/>
      <c r="NMZ1190" s="17"/>
      <c r="NNA1190" s="17"/>
      <c r="NNB1190" s="17"/>
      <c r="NNC1190" s="17"/>
      <c r="NND1190" s="17"/>
      <c r="NNE1190" s="17"/>
      <c r="NNF1190" s="17"/>
      <c r="NNG1190" s="17"/>
      <c r="NNH1190" s="17"/>
      <c r="NNI1190" s="17"/>
      <c r="NNJ1190" s="17"/>
      <c r="NNK1190" s="17"/>
      <c r="NNL1190" s="17"/>
      <c r="NNM1190" s="17"/>
      <c r="NNN1190" s="17"/>
      <c r="NNO1190" s="17"/>
      <c r="NNP1190" s="17"/>
      <c r="NNQ1190" s="17"/>
      <c r="NNR1190" s="17"/>
      <c r="NNS1190" s="17"/>
      <c r="NNT1190" s="17"/>
      <c r="NNU1190" s="17"/>
      <c r="NNV1190" s="17"/>
      <c r="NNW1190" s="17"/>
      <c r="NNX1190" s="17"/>
      <c r="NNY1190" s="17"/>
      <c r="NNZ1190" s="17"/>
      <c r="NOA1190" s="17"/>
      <c r="NOB1190" s="17"/>
      <c r="NOC1190" s="17"/>
      <c r="NOD1190" s="17"/>
      <c r="NOE1190" s="17"/>
      <c r="NOF1190" s="17"/>
      <c r="NOG1190" s="17"/>
      <c r="NOH1190" s="17"/>
      <c r="NOI1190" s="17"/>
      <c r="NOJ1190" s="17"/>
      <c r="NOK1190" s="17"/>
      <c r="NOL1190" s="17"/>
      <c r="NOM1190" s="17"/>
      <c r="NON1190" s="17"/>
      <c r="NOO1190" s="17"/>
      <c r="NOP1190" s="17"/>
      <c r="NOQ1190" s="17"/>
      <c r="NOR1190" s="17"/>
      <c r="NOS1190" s="17"/>
      <c r="NOT1190" s="17"/>
      <c r="NOU1190" s="17"/>
      <c r="NOV1190" s="17"/>
      <c r="NOW1190" s="17"/>
      <c r="NOX1190" s="17"/>
      <c r="NOY1190" s="17"/>
      <c r="NOZ1190" s="17"/>
      <c r="NPA1190" s="17"/>
      <c r="NPB1190" s="17"/>
      <c r="NPC1190" s="17"/>
      <c r="NPD1190" s="17"/>
      <c r="NPE1190" s="17"/>
      <c r="NPF1190" s="17"/>
      <c r="NPG1190" s="17"/>
      <c r="NPH1190" s="17"/>
      <c r="NPI1190" s="17"/>
      <c r="NPJ1190" s="17"/>
      <c r="NPK1190" s="17"/>
      <c r="NPL1190" s="17"/>
      <c r="NPM1190" s="17"/>
      <c r="NPN1190" s="17"/>
      <c r="NPO1190" s="17"/>
      <c r="NPP1190" s="17"/>
      <c r="NPQ1190" s="17"/>
      <c r="NPR1190" s="17"/>
      <c r="NPS1190" s="17"/>
      <c r="NPT1190" s="17"/>
      <c r="NPU1190" s="17"/>
      <c r="NPV1190" s="17"/>
      <c r="NPW1190" s="17"/>
      <c r="NPX1190" s="17"/>
      <c r="NPY1190" s="17"/>
      <c r="NPZ1190" s="17"/>
      <c r="NQA1190" s="17"/>
      <c r="NQB1190" s="17"/>
      <c r="NQC1190" s="17"/>
      <c r="NQD1190" s="17"/>
      <c r="NQE1190" s="17"/>
      <c r="NQF1190" s="17"/>
      <c r="NQG1190" s="17"/>
      <c r="NQH1190" s="17"/>
      <c r="NQI1190" s="17"/>
      <c r="NQJ1190" s="17"/>
      <c r="NQK1190" s="17"/>
      <c r="NQL1190" s="17"/>
      <c r="NQM1190" s="17"/>
      <c r="NQN1190" s="17"/>
      <c r="NQO1190" s="17"/>
      <c r="NQP1190" s="17"/>
      <c r="NQQ1190" s="17"/>
      <c r="NQR1190" s="17"/>
      <c r="NQS1190" s="17"/>
      <c r="NQT1190" s="17"/>
      <c r="NQU1190" s="17"/>
      <c r="NQV1190" s="17"/>
      <c r="NQW1190" s="17"/>
      <c r="NQX1190" s="17"/>
      <c r="NQY1190" s="17"/>
      <c r="NQZ1190" s="17"/>
      <c r="NRA1190" s="17"/>
      <c r="NRB1190" s="17"/>
      <c r="NRC1190" s="17"/>
      <c r="NRD1190" s="17"/>
      <c r="NRE1190" s="17"/>
      <c r="NRF1190" s="17"/>
      <c r="NRG1190" s="17"/>
      <c r="NRH1190" s="17"/>
      <c r="NRI1190" s="17"/>
      <c r="NRJ1190" s="17"/>
      <c r="NRK1190" s="17"/>
      <c r="NRL1190" s="17"/>
      <c r="NRM1190" s="17"/>
      <c r="NRN1190" s="17"/>
      <c r="NRO1190" s="17"/>
      <c r="NRP1190" s="17"/>
      <c r="NRQ1190" s="17"/>
      <c r="NRR1190" s="17"/>
      <c r="NRS1190" s="17"/>
      <c r="NRT1190" s="17"/>
      <c r="NRU1190" s="17"/>
      <c r="NRV1190" s="17"/>
      <c r="NRW1190" s="17"/>
      <c r="NRX1190" s="17"/>
      <c r="NRY1190" s="17"/>
      <c r="NRZ1190" s="17"/>
      <c r="NSA1190" s="17"/>
      <c r="NSB1190" s="17"/>
      <c r="NSC1190" s="17"/>
      <c r="NSD1190" s="17"/>
      <c r="NSE1190" s="17"/>
      <c r="NSF1190" s="17"/>
      <c r="NSG1190" s="17"/>
      <c r="NSH1190" s="17"/>
      <c r="NSI1190" s="17"/>
      <c r="NSJ1190" s="17"/>
      <c r="NSK1190" s="17"/>
      <c r="NSL1190" s="17"/>
      <c r="NSM1190" s="17"/>
      <c r="NSN1190" s="17"/>
      <c r="NSO1190" s="17"/>
      <c r="NSP1190" s="17"/>
      <c r="NSQ1190" s="17"/>
      <c r="NSR1190" s="17"/>
      <c r="NSS1190" s="17"/>
      <c r="NST1190" s="17"/>
      <c r="NSU1190" s="17"/>
      <c r="NSV1190" s="17"/>
      <c r="NSW1190" s="17"/>
      <c r="NSX1190" s="17"/>
      <c r="NSY1190" s="17"/>
      <c r="NSZ1190" s="17"/>
      <c r="NTA1190" s="17"/>
      <c r="NTB1190" s="17"/>
      <c r="NTC1190" s="17"/>
      <c r="NTD1190" s="17"/>
      <c r="NTE1190" s="17"/>
      <c r="NTF1190" s="17"/>
      <c r="NTG1190" s="17"/>
      <c r="NTH1190" s="17"/>
      <c r="NTI1190" s="17"/>
      <c r="NTJ1190" s="17"/>
      <c r="NTK1190" s="17"/>
      <c r="NTL1190" s="17"/>
      <c r="NTM1190" s="17"/>
      <c r="NTN1190" s="17"/>
      <c r="NTO1190" s="17"/>
      <c r="NTP1190" s="17"/>
      <c r="NTQ1190" s="17"/>
      <c r="NTR1190" s="17"/>
      <c r="NTS1190" s="17"/>
      <c r="NTT1190" s="17"/>
      <c r="NTU1190" s="17"/>
      <c r="NTV1190" s="17"/>
      <c r="NTW1190" s="17"/>
      <c r="NTX1190" s="17"/>
      <c r="NTY1190" s="17"/>
      <c r="NTZ1190" s="17"/>
      <c r="NUA1190" s="17"/>
      <c r="NUB1190" s="17"/>
      <c r="NUC1190" s="17"/>
      <c r="NUD1190" s="17"/>
      <c r="NUE1190" s="17"/>
      <c r="NUF1190" s="17"/>
      <c r="NUG1190" s="17"/>
      <c r="NUH1190" s="17"/>
      <c r="NUI1190" s="17"/>
      <c r="NUJ1190" s="17"/>
      <c r="NUK1190" s="17"/>
      <c r="NUL1190" s="17"/>
      <c r="NUM1190" s="17"/>
      <c r="NUN1190" s="17"/>
      <c r="NUO1190" s="17"/>
      <c r="NUP1190" s="17"/>
      <c r="NUQ1190" s="17"/>
      <c r="NUR1190" s="17"/>
      <c r="NUS1190" s="17"/>
      <c r="NUT1190" s="17"/>
      <c r="NUU1190" s="17"/>
      <c r="NUV1190" s="17"/>
      <c r="NUW1190" s="17"/>
      <c r="NUX1190" s="17"/>
      <c r="NUY1190" s="17"/>
      <c r="NUZ1190" s="17"/>
      <c r="NVA1190" s="17"/>
      <c r="NVB1190" s="17"/>
      <c r="NVC1190" s="17"/>
      <c r="NVD1190" s="17"/>
      <c r="NVE1190" s="17"/>
      <c r="NVF1190" s="17"/>
      <c r="NVG1190" s="17"/>
      <c r="NVH1190" s="17"/>
      <c r="NVI1190" s="17"/>
      <c r="NVJ1190" s="17"/>
      <c r="NVK1190" s="17"/>
      <c r="NVL1190" s="17"/>
      <c r="NVM1190" s="17"/>
      <c r="NVN1190" s="17"/>
      <c r="NVO1190" s="17"/>
      <c r="NVP1190" s="17"/>
      <c r="NVQ1190" s="17"/>
      <c r="NVR1190" s="17"/>
      <c r="NVS1190" s="17"/>
      <c r="NVT1190" s="17"/>
      <c r="NVU1190" s="17"/>
      <c r="NVV1190" s="17"/>
      <c r="NVW1190" s="17"/>
      <c r="NVX1190" s="17"/>
      <c r="NVY1190" s="17"/>
      <c r="NVZ1190" s="17"/>
      <c r="NWA1190" s="17"/>
      <c r="NWB1190" s="17"/>
      <c r="NWC1190" s="17"/>
      <c r="NWD1190" s="17"/>
      <c r="NWE1190" s="17"/>
      <c r="NWF1190" s="17"/>
      <c r="NWG1190" s="17"/>
      <c r="NWH1190" s="17"/>
      <c r="NWI1190" s="17"/>
      <c r="NWJ1190" s="17"/>
      <c r="NWK1190" s="17"/>
      <c r="NWL1190" s="17"/>
      <c r="NWM1190" s="17"/>
      <c r="NWN1190" s="17"/>
      <c r="NWO1190" s="17"/>
      <c r="NWP1190" s="17"/>
      <c r="NWQ1190" s="17"/>
      <c r="NWR1190" s="17"/>
      <c r="NWS1190" s="17"/>
      <c r="NWT1190" s="17"/>
      <c r="NWU1190" s="17"/>
      <c r="NWV1190" s="17"/>
      <c r="NWW1190" s="17"/>
      <c r="NWX1190" s="17"/>
      <c r="NWY1190" s="17"/>
      <c r="NWZ1190" s="17"/>
      <c r="NXA1190" s="17"/>
      <c r="NXB1190" s="17"/>
      <c r="NXC1190" s="17"/>
      <c r="NXD1190" s="17"/>
      <c r="NXE1190" s="17"/>
      <c r="NXF1190" s="17"/>
      <c r="NXG1190" s="17"/>
      <c r="NXH1190" s="17"/>
      <c r="NXI1190" s="17"/>
      <c r="NXJ1190" s="17"/>
      <c r="NXK1190" s="17"/>
      <c r="NXL1190" s="17"/>
      <c r="NXM1190" s="17"/>
      <c r="NXN1190" s="17"/>
      <c r="NXO1190" s="17"/>
      <c r="NXP1190" s="17"/>
      <c r="NXQ1190" s="17"/>
      <c r="NXR1190" s="17"/>
      <c r="NXS1190" s="17"/>
      <c r="NXT1190" s="17"/>
      <c r="NXU1190" s="17"/>
      <c r="NXV1190" s="17"/>
      <c r="NXW1190" s="17"/>
      <c r="NXX1190" s="17"/>
      <c r="NXY1190" s="17"/>
      <c r="NXZ1190" s="17"/>
      <c r="NYA1190" s="17"/>
      <c r="NYB1190" s="17"/>
      <c r="NYC1190" s="17"/>
      <c r="NYD1190" s="17"/>
      <c r="NYE1190" s="17"/>
      <c r="NYF1190" s="17"/>
      <c r="NYG1190" s="17"/>
      <c r="NYH1190" s="17"/>
      <c r="NYI1190" s="17"/>
      <c r="NYJ1190" s="17"/>
      <c r="NYK1190" s="17"/>
      <c r="NYL1190" s="17"/>
      <c r="NYM1190" s="17"/>
      <c r="NYN1190" s="17"/>
      <c r="NYO1190" s="17"/>
      <c r="NYP1190" s="17"/>
      <c r="NYQ1190" s="17"/>
      <c r="NYR1190" s="17"/>
      <c r="NYS1190" s="17"/>
      <c r="NYT1190" s="17"/>
      <c r="NYU1190" s="17"/>
      <c r="NYV1190" s="17"/>
      <c r="NYW1190" s="17"/>
      <c r="NYX1190" s="17"/>
      <c r="NYY1190" s="17"/>
      <c r="NYZ1190" s="17"/>
      <c r="NZA1190" s="17"/>
      <c r="NZB1190" s="17"/>
      <c r="NZC1190" s="17"/>
      <c r="NZD1190" s="17"/>
      <c r="NZE1190" s="17"/>
      <c r="NZF1190" s="17"/>
      <c r="NZG1190" s="17"/>
      <c r="NZH1190" s="17"/>
      <c r="NZI1190" s="17"/>
      <c r="NZJ1190" s="17"/>
      <c r="NZK1190" s="17"/>
      <c r="NZL1190" s="17"/>
      <c r="NZM1190" s="17"/>
      <c r="NZN1190" s="17"/>
      <c r="NZO1190" s="17"/>
      <c r="NZP1190" s="17"/>
      <c r="NZQ1190" s="17"/>
      <c r="NZR1190" s="17"/>
      <c r="NZS1190" s="17"/>
      <c r="NZT1190" s="17"/>
      <c r="NZU1190" s="17"/>
      <c r="NZV1190" s="17"/>
      <c r="NZW1190" s="17"/>
      <c r="NZX1190" s="17"/>
      <c r="NZY1190" s="17"/>
      <c r="NZZ1190" s="17"/>
      <c r="OAA1190" s="17"/>
      <c r="OAB1190" s="17"/>
      <c r="OAC1190" s="17"/>
      <c r="OAD1190" s="17"/>
      <c r="OAE1190" s="17"/>
      <c r="OAF1190" s="17"/>
      <c r="OAG1190" s="17"/>
      <c r="OAH1190" s="17"/>
      <c r="OAI1190" s="17"/>
      <c r="OAJ1190" s="17"/>
      <c r="OAK1190" s="17"/>
      <c r="OAL1190" s="17"/>
      <c r="OAM1190" s="17"/>
      <c r="OAN1190" s="17"/>
      <c r="OAO1190" s="17"/>
      <c r="OAP1190" s="17"/>
      <c r="OAQ1190" s="17"/>
      <c r="OAR1190" s="17"/>
      <c r="OAS1190" s="17"/>
      <c r="OAT1190" s="17"/>
      <c r="OAU1190" s="17"/>
      <c r="OAV1190" s="17"/>
      <c r="OAW1190" s="17"/>
      <c r="OAX1190" s="17"/>
      <c r="OAY1190" s="17"/>
      <c r="OAZ1190" s="17"/>
      <c r="OBA1190" s="17"/>
      <c r="OBB1190" s="17"/>
      <c r="OBC1190" s="17"/>
      <c r="OBD1190" s="17"/>
      <c r="OBE1190" s="17"/>
      <c r="OBF1190" s="17"/>
      <c r="OBG1190" s="17"/>
      <c r="OBH1190" s="17"/>
      <c r="OBI1190" s="17"/>
      <c r="OBJ1190" s="17"/>
      <c r="OBK1190" s="17"/>
      <c r="OBL1190" s="17"/>
      <c r="OBM1190" s="17"/>
      <c r="OBN1190" s="17"/>
      <c r="OBO1190" s="17"/>
      <c r="OBP1190" s="17"/>
      <c r="OBQ1190" s="17"/>
      <c r="OBR1190" s="17"/>
      <c r="OBS1190" s="17"/>
      <c r="OBT1190" s="17"/>
      <c r="OBU1190" s="17"/>
      <c r="OBV1190" s="17"/>
      <c r="OBW1190" s="17"/>
      <c r="OBX1190" s="17"/>
      <c r="OBY1190" s="17"/>
      <c r="OBZ1190" s="17"/>
      <c r="OCA1190" s="17"/>
      <c r="OCB1190" s="17"/>
      <c r="OCC1190" s="17"/>
      <c r="OCD1190" s="17"/>
      <c r="OCE1190" s="17"/>
      <c r="OCF1190" s="17"/>
      <c r="OCG1190" s="17"/>
      <c r="OCH1190" s="17"/>
      <c r="OCI1190" s="17"/>
      <c r="OCJ1190" s="17"/>
      <c r="OCK1190" s="17"/>
      <c r="OCL1190" s="17"/>
      <c r="OCM1190" s="17"/>
      <c r="OCN1190" s="17"/>
      <c r="OCO1190" s="17"/>
      <c r="OCP1190" s="17"/>
      <c r="OCQ1190" s="17"/>
      <c r="OCR1190" s="17"/>
      <c r="OCS1190" s="17"/>
      <c r="OCT1190" s="17"/>
      <c r="OCU1190" s="17"/>
      <c r="OCV1190" s="17"/>
      <c r="OCW1190" s="17"/>
      <c r="OCX1190" s="17"/>
      <c r="OCY1190" s="17"/>
      <c r="OCZ1190" s="17"/>
      <c r="ODA1190" s="17"/>
      <c r="ODB1190" s="17"/>
      <c r="ODC1190" s="17"/>
      <c r="ODD1190" s="17"/>
      <c r="ODE1190" s="17"/>
      <c r="ODF1190" s="17"/>
      <c r="ODG1190" s="17"/>
      <c r="ODH1190" s="17"/>
      <c r="ODI1190" s="17"/>
      <c r="ODJ1190" s="17"/>
      <c r="ODK1190" s="17"/>
      <c r="ODL1190" s="17"/>
      <c r="ODM1190" s="17"/>
      <c r="ODN1190" s="17"/>
      <c r="ODO1190" s="17"/>
      <c r="ODP1190" s="17"/>
      <c r="ODQ1190" s="17"/>
      <c r="ODR1190" s="17"/>
      <c r="ODS1190" s="17"/>
      <c r="ODT1190" s="17"/>
      <c r="ODU1190" s="17"/>
      <c r="ODV1190" s="17"/>
      <c r="ODW1190" s="17"/>
      <c r="ODX1190" s="17"/>
      <c r="ODY1190" s="17"/>
      <c r="ODZ1190" s="17"/>
      <c r="OEA1190" s="17"/>
      <c r="OEB1190" s="17"/>
      <c r="OEC1190" s="17"/>
      <c r="OED1190" s="17"/>
      <c r="OEE1190" s="17"/>
      <c r="OEF1190" s="17"/>
      <c r="OEG1190" s="17"/>
      <c r="OEH1190" s="17"/>
      <c r="OEI1190" s="17"/>
      <c r="OEJ1190" s="17"/>
      <c r="OEK1190" s="17"/>
      <c r="OEL1190" s="17"/>
      <c r="OEM1190" s="17"/>
      <c r="OEN1190" s="17"/>
      <c r="OEO1190" s="17"/>
      <c r="OEP1190" s="17"/>
      <c r="OEQ1190" s="17"/>
      <c r="OER1190" s="17"/>
      <c r="OES1190" s="17"/>
      <c r="OET1190" s="17"/>
      <c r="OEU1190" s="17"/>
      <c r="OEV1190" s="17"/>
      <c r="OEW1190" s="17"/>
      <c r="OEX1190" s="17"/>
      <c r="OEY1190" s="17"/>
      <c r="OEZ1190" s="17"/>
      <c r="OFA1190" s="17"/>
      <c r="OFB1190" s="17"/>
      <c r="OFC1190" s="17"/>
      <c r="OFD1190" s="17"/>
      <c r="OFE1190" s="17"/>
      <c r="OFF1190" s="17"/>
      <c r="OFG1190" s="17"/>
      <c r="OFH1190" s="17"/>
      <c r="OFI1190" s="17"/>
      <c r="OFJ1190" s="17"/>
      <c r="OFK1190" s="17"/>
      <c r="OFL1190" s="17"/>
      <c r="OFM1190" s="17"/>
      <c r="OFN1190" s="17"/>
      <c r="OFO1190" s="17"/>
      <c r="OFP1190" s="17"/>
      <c r="OFQ1190" s="17"/>
      <c r="OFR1190" s="17"/>
      <c r="OFS1190" s="17"/>
      <c r="OFT1190" s="17"/>
      <c r="OFU1190" s="17"/>
      <c r="OFV1190" s="17"/>
      <c r="OFW1190" s="17"/>
      <c r="OFX1190" s="17"/>
      <c r="OFY1190" s="17"/>
      <c r="OFZ1190" s="17"/>
      <c r="OGA1190" s="17"/>
      <c r="OGB1190" s="17"/>
      <c r="OGC1190" s="17"/>
      <c r="OGD1190" s="17"/>
      <c r="OGE1190" s="17"/>
      <c r="OGF1190" s="17"/>
      <c r="OGG1190" s="17"/>
      <c r="OGH1190" s="17"/>
      <c r="OGI1190" s="17"/>
      <c r="OGJ1190" s="17"/>
      <c r="OGK1190" s="17"/>
      <c r="OGL1190" s="17"/>
      <c r="OGM1190" s="17"/>
      <c r="OGN1190" s="17"/>
      <c r="OGO1190" s="17"/>
      <c r="OGP1190" s="17"/>
      <c r="OGQ1190" s="17"/>
      <c r="OGR1190" s="17"/>
      <c r="OGS1190" s="17"/>
      <c r="OGT1190" s="17"/>
      <c r="OGU1190" s="17"/>
      <c r="OGV1190" s="17"/>
      <c r="OGW1190" s="17"/>
      <c r="OGX1190" s="17"/>
      <c r="OGY1190" s="17"/>
      <c r="OGZ1190" s="17"/>
      <c r="OHA1190" s="17"/>
      <c r="OHB1190" s="17"/>
      <c r="OHC1190" s="17"/>
      <c r="OHD1190" s="17"/>
      <c r="OHE1190" s="17"/>
      <c r="OHF1190" s="17"/>
      <c r="OHG1190" s="17"/>
      <c r="OHH1190" s="17"/>
      <c r="OHI1190" s="17"/>
      <c r="OHJ1190" s="17"/>
      <c r="OHK1190" s="17"/>
      <c r="OHL1190" s="17"/>
      <c r="OHM1190" s="17"/>
      <c r="OHN1190" s="17"/>
      <c r="OHO1190" s="17"/>
      <c r="OHP1190" s="17"/>
      <c r="OHQ1190" s="17"/>
      <c r="OHR1190" s="17"/>
      <c r="OHS1190" s="17"/>
      <c r="OHT1190" s="17"/>
      <c r="OHU1190" s="17"/>
      <c r="OHV1190" s="17"/>
      <c r="OHW1190" s="17"/>
      <c r="OHX1190" s="17"/>
      <c r="OHY1190" s="17"/>
      <c r="OHZ1190" s="17"/>
      <c r="OIA1190" s="17"/>
      <c r="OIB1190" s="17"/>
      <c r="OIC1190" s="17"/>
      <c r="OID1190" s="17"/>
      <c r="OIE1190" s="17"/>
      <c r="OIF1190" s="17"/>
      <c r="OIG1190" s="17"/>
      <c r="OIH1190" s="17"/>
      <c r="OII1190" s="17"/>
      <c r="OIJ1190" s="17"/>
      <c r="OIK1190" s="17"/>
      <c r="OIL1190" s="17"/>
      <c r="OIM1190" s="17"/>
      <c r="OIN1190" s="17"/>
      <c r="OIO1190" s="17"/>
      <c r="OIP1190" s="17"/>
      <c r="OIQ1190" s="17"/>
      <c r="OIR1190" s="17"/>
      <c r="OIS1190" s="17"/>
      <c r="OIT1190" s="17"/>
      <c r="OIU1190" s="17"/>
      <c r="OIV1190" s="17"/>
      <c r="OIW1190" s="17"/>
      <c r="OIX1190" s="17"/>
      <c r="OIY1190" s="17"/>
      <c r="OIZ1190" s="17"/>
      <c r="OJA1190" s="17"/>
      <c r="OJB1190" s="17"/>
      <c r="OJC1190" s="17"/>
      <c r="OJD1190" s="17"/>
      <c r="OJE1190" s="17"/>
      <c r="OJF1190" s="17"/>
      <c r="OJG1190" s="17"/>
      <c r="OJH1190" s="17"/>
      <c r="OJI1190" s="17"/>
      <c r="OJJ1190" s="17"/>
      <c r="OJK1190" s="17"/>
      <c r="OJL1190" s="17"/>
      <c r="OJM1190" s="17"/>
      <c r="OJN1190" s="17"/>
      <c r="OJO1190" s="17"/>
      <c r="OJP1190" s="17"/>
      <c r="OJQ1190" s="17"/>
      <c r="OJR1190" s="17"/>
      <c r="OJS1190" s="17"/>
      <c r="OJT1190" s="17"/>
      <c r="OJU1190" s="17"/>
      <c r="OJV1190" s="17"/>
      <c r="OJW1190" s="17"/>
      <c r="OJX1190" s="17"/>
      <c r="OJY1190" s="17"/>
      <c r="OJZ1190" s="17"/>
      <c r="OKA1190" s="17"/>
      <c r="OKB1190" s="17"/>
      <c r="OKC1190" s="17"/>
      <c r="OKD1190" s="17"/>
      <c r="OKE1190" s="17"/>
      <c r="OKF1190" s="17"/>
      <c r="OKG1190" s="17"/>
      <c r="OKH1190" s="17"/>
      <c r="OKI1190" s="17"/>
      <c r="OKJ1190" s="17"/>
      <c r="OKK1190" s="17"/>
      <c r="OKL1190" s="17"/>
      <c r="OKM1190" s="17"/>
      <c r="OKN1190" s="17"/>
      <c r="OKO1190" s="17"/>
      <c r="OKP1190" s="17"/>
      <c r="OKQ1190" s="17"/>
      <c r="OKR1190" s="17"/>
      <c r="OKS1190" s="17"/>
      <c r="OKT1190" s="17"/>
      <c r="OKU1190" s="17"/>
      <c r="OKV1190" s="17"/>
      <c r="OKW1190" s="17"/>
      <c r="OKX1190" s="17"/>
      <c r="OKY1190" s="17"/>
      <c r="OKZ1190" s="17"/>
      <c r="OLA1190" s="17"/>
      <c r="OLB1190" s="17"/>
      <c r="OLC1190" s="17"/>
      <c r="OLD1190" s="17"/>
      <c r="OLE1190" s="17"/>
      <c r="OLF1190" s="17"/>
      <c r="OLG1190" s="17"/>
      <c r="OLH1190" s="17"/>
      <c r="OLI1190" s="17"/>
      <c r="OLJ1190" s="17"/>
      <c r="OLK1190" s="17"/>
      <c r="OLL1190" s="17"/>
      <c r="OLM1190" s="17"/>
      <c r="OLN1190" s="17"/>
      <c r="OLO1190" s="17"/>
      <c r="OLP1190" s="17"/>
      <c r="OLQ1190" s="17"/>
      <c r="OLR1190" s="17"/>
      <c r="OLS1190" s="17"/>
      <c r="OLT1190" s="17"/>
      <c r="OLU1190" s="17"/>
      <c r="OLV1190" s="17"/>
      <c r="OLW1190" s="17"/>
      <c r="OLX1190" s="17"/>
      <c r="OLY1190" s="17"/>
      <c r="OLZ1190" s="17"/>
      <c r="OMA1190" s="17"/>
      <c r="OMB1190" s="17"/>
      <c r="OMC1190" s="17"/>
      <c r="OMD1190" s="17"/>
      <c r="OME1190" s="17"/>
      <c r="OMF1190" s="17"/>
      <c r="OMG1190" s="17"/>
      <c r="OMH1190" s="17"/>
      <c r="OMI1190" s="17"/>
      <c r="OMJ1190" s="17"/>
      <c r="OMK1190" s="17"/>
      <c r="OML1190" s="17"/>
      <c r="OMM1190" s="17"/>
      <c r="OMN1190" s="17"/>
      <c r="OMO1190" s="17"/>
      <c r="OMP1190" s="17"/>
      <c r="OMQ1190" s="17"/>
      <c r="OMR1190" s="17"/>
      <c r="OMS1190" s="17"/>
      <c r="OMT1190" s="17"/>
      <c r="OMU1190" s="17"/>
      <c r="OMV1190" s="17"/>
      <c r="OMW1190" s="17"/>
      <c r="OMX1190" s="17"/>
      <c r="OMY1190" s="17"/>
      <c r="OMZ1190" s="17"/>
      <c r="ONA1190" s="17"/>
      <c r="ONB1190" s="17"/>
      <c r="ONC1190" s="17"/>
      <c r="OND1190" s="17"/>
      <c r="ONE1190" s="17"/>
      <c r="ONF1190" s="17"/>
      <c r="ONG1190" s="17"/>
      <c r="ONH1190" s="17"/>
      <c r="ONI1190" s="17"/>
      <c r="ONJ1190" s="17"/>
      <c r="ONK1190" s="17"/>
      <c r="ONL1190" s="17"/>
      <c r="ONM1190" s="17"/>
      <c r="ONN1190" s="17"/>
      <c r="ONO1190" s="17"/>
      <c r="ONP1190" s="17"/>
      <c r="ONQ1190" s="17"/>
      <c r="ONR1190" s="17"/>
      <c r="ONS1190" s="17"/>
      <c r="ONT1190" s="17"/>
      <c r="ONU1190" s="17"/>
      <c r="ONV1190" s="17"/>
      <c r="ONW1190" s="17"/>
      <c r="ONX1190" s="17"/>
      <c r="ONY1190" s="17"/>
      <c r="ONZ1190" s="17"/>
      <c r="OOA1190" s="17"/>
      <c r="OOB1190" s="17"/>
      <c r="OOC1190" s="17"/>
      <c r="OOD1190" s="17"/>
      <c r="OOE1190" s="17"/>
      <c r="OOF1190" s="17"/>
      <c r="OOG1190" s="17"/>
      <c r="OOH1190" s="17"/>
      <c r="OOI1190" s="17"/>
      <c r="OOJ1190" s="17"/>
      <c r="OOK1190" s="17"/>
      <c r="OOL1190" s="17"/>
      <c r="OOM1190" s="17"/>
      <c r="OON1190" s="17"/>
      <c r="OOO1190" s="17"/>
      <c r="OOP1190" s="17"/>
      <c r="OOQ1190" s="17"/>
      <c r="OOR1190" s="17"/>
      <c r="OOS1190" s="17"/>
      <c r="OOT1190" s="17"/>
      <c r="OOU1190" s="17"/>
      <c r="OOV1190" s="17"/>
      <c r="OOW1190" s="17"/>
      <c r="OOX1190" s="17"/>
      <c r="OOY1190" s="17"/>
      <c r="OOZ1190" s="17"/>
      <c r="OPA1190" s="17"/>
      <c r="OPB1190" s="17"/>
      <c r="OPC1190" s="17"/>
      <c r="OPD1190" s="17"/>
      <c r="OPE1190" s="17"/>
      <c r="OPF1190" s="17"/>
      <c r="OPG1190" s="17"/>
      <c r="OPH1190" s="17"/>
      <c r="OPI1190" s="17"/>
      <c r="OPJ1190" s="17"/>
      <c r="OPK1190" s="17"/>
      <c r="OPL1190" s="17"/>
      <c r="OPM1190" s="17"/>
      <c r="OPN1190" s="17"/>
      <c r="OPO1190" s="17"/>
      <c r="OPP1190" s="17"/>
      <c r="OPQ1190" s="17"/>
      <c r="OPR1190" s="17"/>
      <c r="OPS1190" s="17"/>
      <c r="OPT1190" s="17"/>
      <c r="OPU1190" s="17"/>
      <c r="OPV1190" s="17"/>
      <c r="OPW1190" s="17"/>
      <c r="OPX1190" s="17"/>
      <c r="OPY1190" s="17"/>
      <c r="OPZ1190" s="17"/>
      <c r="OQA1190" s="17"/>
      <c r="OQB1190" s="17"/>
      <c r="OQC1190" s="17"/>
      <c r="OQD1190" s="17"/>
      <c r="OQE1190" s="17"/>
      <c r="OQF1190" s="17"/>
      <c r="OQG1190" s="17"/>
      <c r="OQH1190" s="17"/>
      <c r="OQI1190" s="17"/>
      <c r="OQJ1190" s="17"/>
      <c r="OQK1190" s="17"/>
      <c r="OQL1190" s="17"/>
      <c r="OQM1190" s="17"/>
      <c r="OQN1190" s="17"/>
      <c r="OQO1190" s="17"/>
      <c r="OQP1190" s="17"/>
      <c r="OQQ1190" s="17"/>
      <c r="OQR1190" s="17"/>
      <c r="OQS1190" s="17"/>
      <c r="OQT1190" s="17"/>
      <c r="OQU1190" s="17"/>
      <c r="OQV1190" s="17"/>
      <c r="OQW1190" s="17"/>
      <c r="OQX1190" s="17"/>
      <c r="OQY1190" s="17"/>
      <c r="OQZ1190" s="17"/>
      <c r="ORA1190" s="17"/>
      <c r="ORB1190" s="17"/>
      <c r="ORC1190" s="17"/>
      <c r="ORD1190" s="17"/>
      <c r="ORE1190" s="17"/>
      <c r="ORF1190" s="17"/>
      <c r="ORG1190" s="17"/>
      <c r="ORH1190" s="17"/>
      <c r="ORI1190" s="17"/>
      <c r="ORJ1190" s="17"/>
      <c r="ORK1190" s="17"/>
      <c r="ORL1190" s="17"/>
      <c r="ORM1190" s="17"/>
      <c r="ORN1190" s="17"/>
      <c r="ORO1190" s="17"/>
      <c r="ORP1190" s="17"/>
      <c r="ORQ1190" s="17"/>
      <c r="ORR1190" s="17"/>
      <c r="ORS1190" s="17"/>
      <c r="ORT1190" s="17"/>
      <c r="ORU1190" s="17"/>
      <c r="ORV1190" s="17"/>
      <c r="ORW1190" s="17"/>
      <c r="ORX1190" s="17"/>
      <c r="ORY1190" s="17"/>
      <c r="ORZ1190" s="17"/>
      <c r="OSA1190" s="17"/>
      <c r="OSB1190" s="17"/>
      <c r="OSC1190" s="17"/>
      <c r="OSD1190" s="17"/>
      <c r="OSE1190" s="17"/>
      <c r="OSF1190" s="17"/>
      <c r="OSG1190" s="17"/>
      <c r="OSH1190" s="17"/>
      <c r="OSI1190" s="17"/>
      <c r="OSJ1190" s="17"/>
      <c r="OSK1190" s="17"/>
      <c r="OSL1190" s="17"/>
      <c r="OSM1190" s="17"/>
      <c r="OSN1190" s="17"/>
      <c r="OSO1190" s="17"/>
      <c r="OSP1190" s="17"/>
      <c r="OSQ1190" s="17"/>
      <c r="OSR1190" s="17"/>
      <c r="OSS1190" s="17"/>
      <c r="OST1190" s="17"/>
      <c r="OSU1190" s="17"/>
      <c r="OSV1190" s="17"/>
      <c r="OSW1190" s="17"/>
      <c r="OSX1190" s="17"/>
      <c r="OSY1190" s="17"/>
      <c r="OSZ1190" s="17"/>
      <c r="OTA1190" s="17"/>
      <c r="OTB1190" s="17"/>
      <c r="OTC1190" s="17"/>
      <c r="OTD1190" s="17"/>
      <c r="OTE1190" s="17"/>
      <c r="OTF1190" s="17"/>
      <c r="OTG1190" s="17"/>
      <c r="OTH1190" s="17"/>
      <c r="OTI1190" s="17"/>
      <c r="OTJ1190" s="17"/>
      <c r="OTK1190" s="17"/>
      <c r="OTL1190" s="17"/>
      <c r="OTM1190" s="17"/>
      <c r="OTN1190" s="17"/>
      <c r="OTO1190" s="17"/>
      <c r="OTP1190" s="17"/>
      <c r="OTQ1190" s="17"/>
      <c r="OTR1190" s="17"/>
      <c r="OTS1190" s="17"/>
      <c r="OTT1190" s="17"/>
      <c r="OTU1190" s="17"/>
      <c r="OTV1190" s="17"/>
      <c r="OTW1190" s="17"/>
      <c r="OTX1190" s="17"/>
      <c r="OTY1190" s="17"/>
      <c r="OTZ1190" s="17"/>
      <c r="OUA1190" s="17"/>
      <c r="OUB1190" s="17"/>
      <c r="OUC1190" s="17"/>
      <c r="OUD1190" s="17"/>
      <c r="OUE1190" s="17"/>
      <c r="OUF1190" s="17"/>
      <c r="OUG1190" s="17"/>
      <c r="OUH1190" s="17"/>
      <c r="OUI1190" s="17"/>
      <c r="OUJ1190" s="17"/>
      <c r="OUK1190" s="17"/>
      <c r="OUL1190" s="17"/>
      <c r="OUM1190" s="17"/>
      <c r="OUN1190" s="17"/>
      <c r="OUO1190" s="17"/>
      <c r="OUP1190" s="17"/>
      <c r="OUQ1190" s="17"/>
      <c r="OUR1190" s="17"/>
      <c r="OUS1190" s="17"/>
      <c r="OUT1190" s="17"/>
      <c r="OUU1190" s="17"/>
      <c r="OUV1190" s="17"/>
      <c r="OUW1190" s="17"/>
      <c r="OUX1190" s="17"/>
      <c r="OUY1190" s="17"/>
      <c r="OUZ1190" s="17"/>
      <c r="OVA1190" s="17"/>
      <c r="OVB1190" s="17"/>
      <c r="OVC1190" s="17"/>
      <c r="OVD1190" s="17"/>
      <c r="OVE1190" s="17"/>
      <c r="OVF1190" s="17"/>
      <c r="OVG1190" s="17"/>
      <c r="OVH1190" s="17"/>
      <c r="OVI1190" s="17"/>
      <c r="OVJ1190" s="17"/>
      <c r="OVK1190" s="17"/>
      <c r="OVL1190" s="17"/>
      <c r="OVM1190" s="17"/>
      <c r="OVN1190" s="17"/>
      <c r="OVO1190" s="17"/>
      <c r="OVP1190" s="17"/>
      <c r="OVQ1190" s="17"/>
      <c r="OVR1190" s="17"/>
      <c r="OVS1190" s="17"/>
      <c r="OVT1190" s="17"/>
      <c r="OVU1190" s="17"/>
      <c r="OVV1190" s="17"/>
      <c r="OVW1190" s="17"/>
      <c r="OVX1190" s="17"/>
      <c r="OVY1190" s="17"/>
      <c r="OVZ1190" s="17"/>
      <c r="OWA1190" s="17"/>
      <c r="OWB1190" s="17"/>
      <c r="OWC1190" s="17"/>
      <c r="OWD1190" s="17"/>
      <c r="OWE1190" s="17"/>
      <c r="OWF1190" s="17"/>
      <c r="OWG1190" s="17"/>
      <c r="OWH1190" s="17"/>
      <c r="OWI1190" s="17"/>
      <c r="OWJ1190" s="17"/>
      <c r="OWK1190" s="17"/>
      <c r="OWL1190" s="17"/>
      <c r="OWM1190" s="17"/>
      <c r="OWN1190" s="17"/>
      <c r="OWO1190" s="17"/>
      <c r="OWP1190" s="17"/>
      <c r="OWQ1190" s="17"/>
      <c r="OWR1190" s="17"/>
      <c r="OWS1190" s="17"/>
      <c r="OWT1190" s="17"/>
      <c r="OWU1190" s="17"/>
      <c r="OWV1190" s="17"/>
      <c r="OWW1190" s="17"/>
      <c r="OWX1190" s="17"/>
      <c r="OWY1190" s="17"/>
      <c r="OWZ1190" s="17"/>
      <c r="OXA1190" s="17"/>
      <c r="OXB1190" s="17"/>
      <c r="OXC1190" s="17"/>
      <c r="OXD1190" s="17"/>
      <c r="OXE1190" s="17"/>
      <c r="OXF1190" s="17"/>
      <c r="OXG1190" s="17"/>
      <c r="OXH1190" s="17"/>
      <c r="OXI1190" s="17"/>
      <c r="OXJ1190" s="17"/>
      <c r="OXK1190" s="17"/>
      <c r="OXL1190" s="17"/>
      <c r="OXM1190" s="17"/>
      <c r="OXN1190" s="17"/>
      <c r="OXO1190" s="17"/>
      <c r="OXP1190" s="17"/>
      <c r="OXQ1190" s="17"/>
      <c r="OXR1190" s="17"/>
      <c r="OXS1190" s="17"/>
      <c r="OXT1190" s="17"/>
      <c r="OXU1190" s="17"/>
      <c r="OXV1190" s="17"/>
      <c r="OXW1190" s="17"/>
      <c r="OXX1190" s="17"/>
      <c r="OXY1190" s="17"/>
      <c r="OXZ1190" s="17"/>
      <c r="OYA1190" s="17"/>
      <c r="OYB1190" s="17"/>
      <c r="OYC1190" s="17"/>
      <c r="OYD1190" s="17"/>
      <c r="OYE1190" s="17"/>
      <c r="OYF1190" s="17"/>
      <c r="OYG1190" s="17"/>
      <c r="OYH1190" s="17"/>
      <c r="OYI1190" s="17"/>
      <c r="OYJ1190" s="17"/>
      <c r="OYK1190" s="17"/>
      <c r="OYL1190" s="17"/>
      <c r="OYM1190" s="17"/>
      <c r="OYN1190" s="17"/>
      <c r="OYO1190" s="17"/>
      <c r="OYP1190" s="17"/>
      <c r="OYQ1190" s="17"/>
      <c r="OYR1190" s="17"/>
      <c r="OYS1190" s="17"/>
      <c r="OYT1190" s="17"/>
      <c r="OYU1190" s="17"/>
      <c r="OYV1190" s="17"/>
      <c r="OYW1190" s="17"/>
      <c r="OYX1190" s="17"/>
      <c r="OYY1190" s="17"/>
      <c r="OYZ1190" s="17"/>
      <c r="OZA1190" s="17"/>
      <c r="OZB1190" s="17"/>
      <c r="OZC1190" s="17"/>
      <c r="OZD1190" s="17"/>
      <c r="OZE1190" s="17"/>
      <c r="OZF1190" s="17"/>
      <c r="OZG1190" s="17"/>
      <c r="OZH1190" s="17"/>
      <c r="OZI1190" s="17"/>
      <c r="OZJ1190" s="17"/>
      <c r="OZK1190" s="17"/>
      <c r="OZL1190" s="17"/>
      <c r="OZM1190" s="17"/>
      <c r="OZN1190" s="17"/>
      <c r="OZO1190" s="17"/>
      <c r="OZP1190" s="17"/>
      <c r="OZQ1190" s="17"/>
      <c r="OZR1190" s="17"/>
      <c r="OZS1190" s="17"/>
      <c r="OZT1190" s="17"/>
      <c r="OZU1190" s="17"/>
      <c r="OZV1190" s="17"/>
      <c r="OZW1190" s="17"/>
      <c r="OZX1190" s="17"/>
      <c r="OZY1190" s="17"/>
      <c r="OZZ1190" s="17"/>
      <c r="PAA1190" s="17"/>
      <c r="PAB1190" s="17"/>
      <c r="PAC1190" s="17"/>
      <c r="PAD1190" s="17"/>
      <c r="PAE1190" s="17"/>
      <c r="PAF1190" s="17"/>
      <c r="PAG1190" s="17"/>
      <c r="PAH1190" s="17"/>
      <c r="PAI1190" s="17"/>
      <c r="PAJ1190" s="17"/>
      <c r="PAK1190" s="17"/>
      <c r="PAL1190" s="17"/>
      <c r="PAM1190" s="17"/>
      <c r="PAN1190" s="17"/>
      <c r="PAO1190" s="17"/>
      <c r="PAP1190" s="17"/>
      <c r="PAQ1190" s="17"/>
      <c r="PAR1190" s="17"/>
      <c r="PAS1190" s="17"/>
      <c r="PAT1190" s="17"/>
      <c r="PAU1190" s="17"/>
      <c r="PAV1190" s="17"/>
      <c r="PAW1190" s="17"/>
      <c r="PAX1190" s="17"/>
      <c r="PAY1190" s="17"/>
      <c r="PAZ1190" s="17"/>
      <c r="PBA1190" s="17"/>
      <c r="PBB1190" s="17"/>
      <c r="PBC1190" s="17"/>
      <c r="PBD1190" s="17"/>
      <c r="PBE1190" s="17"/>
      <c r="PBF1190" s="17"/>
      <c r="PBG1190" s="17"/>
      <c r="PBH1190" s="17"/>
      <c r="PBI1190" s="17"/>
      <c r="PBJ1190" s="17"/>
      <c r="PBK1190" s="17"/>
      <c r="PBL1190" s="17"/>
      <c r="PBM1190" s="17"/>
      <c r="PBN1190" s="17"/>
      <c r="PBO1190" s="17"/>
      <c r="PBP1190" s="17"/>
      <c r="PBQ1190" s="17"/>
      <c r="PBR1190" s="17"/>
      <c r="PBS1190" s="17"/>
      <c r="PBT1190" s="17"/>
      <c r="PBU1190" s="17"/>
      <c r="PBV1190" s="17"/>
      <c r="PBW1190" s="17"/>
      <c r="PBX1190" s="17"/>
      <c r="PBY1190" s="17"/>
      <c r="PBZ1190" s="17"/>
      <c r="PCA1190" s="17"/>
      <c r="PCB1190" s="17"/>
      <c r="PCC1190" s="17"/>
      <c r="PCD1190" s="17"/>
      <c r="PCE1190" s="17"/>
      <c r="PCF1190" s="17"/>
      <c r="PCG1190" s="17"/>
      <c r="PCH1190" s="17"/>
      <c r="PCI1190" s="17"/>
      <c r="PCJ1190" s="17"/>
      <c r="PCK1190" s="17"/>
      <c r="PCL1190" s="17"/>
      <c r="PCM1190" s="17"/>
      <c r="PCN1190" s="17"/>
      <c r="PCO1190" s="17"/>
      <c r="PCP1190" s="17"/>
      <c r="PCQ1190" s="17"/>
      <c r="PCR1190" s="17"/>
      <c r="PCS1190" s="17"/>
      <c r="PCT1190" s="17"/>
      <c r="PCU1190" s="17"/>
      <c r="PCV1190" s="17"/>
      <c r="PCW1190" s="17"/>
      <c r="PCX1190" s="17"/>
      <c r="PCY1190" s="17"/>
      <c r="PCZ1190" s="17"/>
      <c r="PDA1190" s="17"/>
      <c r="PDB1190" s="17"/>
      <c r="PDC1190" s="17"/>
      <c r="PDD1190" s="17"/>
      <c r="PDE1190" s="17"/>
      <c r="PDF1190" s="17"/>
      <c r="PDG1190" s="17"/>
      <c r="PDH1190" s="17"/>
      <c r="PDI1190" s="17"/>
      <c r="PDJ1190" s="17"/>
      <c r="PDK1190" s="17"/>
      <c r="PDL1190" s="17"/>
      <c r="PDM1190" s="17"/>
      <c r="PDN1190" s="17"/>
      <c r="PDO1190" s="17"/>
      <c r="PDP1190" s="17"/>
      <c r="PDQ1190" s="17"/>
      <c r="PDR1190" s="17"/>
      <c r="PDS1190" s="17"/>
      <c r="PDT1190" s="17"/>
      <c r="PDU1190" s="17"/>
      <c r="PDV1190" s="17"/>
      <c r="PDW1190" s="17"/>
      <c r="PDX1190" s="17"/>
      <c r="PDY1190" s="17"/>
      <c r="PDZ1190" s="17"/>
      <c r="PEA1190" s="17"/>
      <c r="PEB1190" s="17"/>
      <c r="PEC1190" s="17"/>
      <c r="PED1190" s="17"/>
      <c r="PEE1190" s="17"/>
      <c r="PEF1190" s="17"/>
      <c r="PEG1190" s="17"/>
      <c r="PEH1190" s="17"/>
      <c r="PEI1190" s="17"/>
      <c r="PEJ1190" s="17"/>
      <c r="PEK1190" s="17"/>
      <c r="PEL1190" s="17"/>
      <c r="PEM1190" s="17"/>
      <c r="PEN1190" s="17"/>
      <c r="PEO1190" s="17"/>
      <c r="PEP1190" s="17"/>
      <c r="PEQ1190" s="17"/>
      <c r="PER1190" s="17"/>
      <c r="PES1190" s="17"/>
      <c r="PET1190" s="17"/>
      <c r="PEU1190" s="17"/>
      <c r="PEV1190" s="17"/>
      <c r="PEW1190" s="17"/>
      <c r="PEX1190" s="17"/>
      <c r="PEY1190" s="17"/>
      <c r="PEZ1190" s="17"/>
      <c r="PFA1190" s="17"/>
      <c r="PFB1190" s="17"/>
      <c r="PFC1190" s="17"/>
      <c r="PFD1190" s="17"/>
      <c r="PFE1190" s="17"/>
      <c r="PFF1190" s="17"/>
      <c r="PFG1190" s="17"/>
      <c r="PFH1190" s="17"/>
      <c r="PFI1190" s="17"/>
      <c r="PFJ1190" s="17"/>
      <c r="PFK1190" s="17"/>
      <c r="PFL1190" s="17"/>
      <c r="PFM1190" s="17"/>
      <c r="PFN1190" s="17"/>
      <c r="PFO1190" s="17"/>
      <c r="PFP1190" s="17"/>
      <c r="PFQ1190" s="17"/>
      <c r="PFR1190" s="17"/>
      <c r="PFS1190" s="17"/>
      <c r="PFT1190" s="17"/>
      <c r="PFU1190" s="17"/>
      <c r="PFV1190" s="17"/>
      <c r="PFW1190" s="17"/>
      <c r="PFX1190" s="17"/>
      <c r="PFY1190" s="17"/>
      <c r="PFZ1190" s="17"/>
      <c r="PGA1190" s="17"/>
      <c r="PGB1190" s="17"/>
      <c r="PGC1190" s="17"/>
      <c r="PGD1190" s="17"/>
      <c r="PGE1190" s="17"/>
      <c r="PGF1190" s="17"/>
      <c r="PGG1190" s="17"/>
      <c r="PGH1190" s="17"/>
      <c r="PGI1190" s="17"/>
      <c r="PGJ1190" s="17"/>
      <c r="PGK1190" s="17"/>
      <c r="PGL1190" s="17"/>
      <c r="PGM1190" s="17"/>
      <c r="PGN1190" s="17"/>
      <c r="PGO1190" s="17"/>
      <c r="PGP1190" s="17"/>
      <c r="PGQ1190" s="17"/>
      <c r="PGR1190" s="17"/>
      <c r="PGS1190" s="17"/>
      <c r="PGT1190" s="17"/>
      <c r="PGU1190" s="17"/>
      <c r="PGV1190" s="17"/>
      <c r="PGW1190" s="17"/>
      <c r="PGX1190" s="17"/>
      <c r="PGY1190" s="17"/>
      <c r="PGZ1190" s="17"/>
      <c r="PHA1190" s="17"/>
      <c r="PHB1190" s="17"/>
      <c r="PHC1190" s="17"/>
      <c r="PHD1190" s="17"/>
      <c r="PHE1190" s="17"/>
      <c r="PHF1190" s="17"/>
      <c r="PHG1190" s="17"/>
      <c r="PHH1190" s="17"/>
      <c r="PHI1190" s="17"/>
      <c r="PHJ1190" s="17"/>
      <c r="PHK1190" s="17"/>
      <c r="PHL1190" s="17"/>
      <c r="PHM1190" s="17"/>
      <c r="PHN1190" s="17"/>
      <c r="PHO1190" s="17"/>
      <c r="PHP1190" s="17"/>
      <c r="PHQ1190" s="17"/>
      <c r="PHR1190" s="17"/>
      <c r="PHS1190" s="17"/>
      <c r="PHT1190" s="17"/>
      <c r="PHU1190" s="17"/>
      <c r="PHV1190" s="17"/>
      <c r="PHW1190" s="17"/>
      <c r="PHX1190" s="17"/>
      <c r="PHY1190" s="17"/>
      <c r="PHZ1190" s="17"/>
      <c r="PIA1190" s="17"/>
      <c r="PIB1190" s="17"/>
      <c r="PIC1190" s="17"/>
      <c r="PID1190" s="17"/>
      <c r="PIE1190" s="17"/>
      <c r="PIF1190" s="17"/>
      <c r="PIG1190" s="17"/>
      <c r="PIH1190" s="17"/>
      <c r="PII1190" s="17"/>
      <c r="PIJ1190" s="17"/>
      <c r="PIK1190" s="17"/>
      <c r="PIL1190" s="17"/>
      <c r="PIM1190" s="17"/>
      <c r="PIN1190" s="17"/>
      <c r="PIO1190" s="17"/>
      <c r="PIP1190" s="17"/>
      <c r="PIQ1190" s="17"/>
      <c r="PIR1190" s="17"/>
      <c r="PIS1190" s="17"/>
      <c r="PIT1190" s="17"/>
      <c r="PIU1190" s="17"/>
      <c r="PIV1190" s="17"/>
      <c r="PIW1190" s="17"/>
      <c r="PIX1190" s="17"/>
      <c r="PIY1190" s="17"/>
      <c r="PIZ1190" s="17"/>
      <c r="PJA1190" s="17"/>
      <c r="PJB1190" s="17"/>
      <c r="PJC1190" s="17"/>
      <c r="PJD1190" s="17"/>
      <c r="PJE1190" s="17"/>
      <c r="PJF1190" s="17"/>
      <c r="PJG1190" s="17"/>
      <c r="PJH1190" s="17"/>
      <c r="PJI1190" s="17"/>
      <c r="PJJ1190" s="17"/>
      <c r="PJK1190" s="17"/>
      <c r="PJL1190" s="17"/>
      <c r="PJM1190" s="17"/>
      <c r="PJN1190" s="17"/>
      <c r="PJO1190" s="17"/>
      <c r="PJP1190" s="17"/>
      <c r="PJQ1190" s="17"/>
      <c r="PJR1190" s="17"/>
      <c r="PJS1190" s="17"/>
      <c r="PJT1190" s="17"/>
      <c r="PJU1190" s="17"/>
      <c r="PJV1190" s="17"/>
      <c r="PJW1190" s="17"/>
      <c r="PJX1190" s="17"/>
      <c r="PJY1190" s="17"/>
      <c r="PJZ1190" s="17"/>
      <c r="PKA1190" s="17"/>
      <c r="PKB1190" s="17"/>
      <c r="PKC1190" s="17"/>
      <c r="PKD1190" s="17"/>
      <c r="PKE1190" s="17"/>
      <c r="PKF1190" s="17"/>
      <c r="PKG1190" s="17"/>
      <c r="PKH1190" s="17"/>
      <c r="PKI1190" s="17"/>
      <c r="PKJ1190" s="17"/>
      <c r="PKK1190" s="17"/>
      <c r="PKL1190" s="17"/>
      <c r="PKM1190" s="17"/>
      <c r="PKN1190" s="17"/>
      <c r="PKO1190" s="17"/>
      <c r="PKP1190" s="17"/>
      <c r="PKQ1190" s="17"/>
      <c r="PKR1190" s="17"/>
      <c r="PKS1190" s="17"/>
      <c r="PKT1190" s="17"/>
      <c r="PKU1190" s="17"/>
      <c r="PKV1190" s="17"/>
      <c r="PKW1190" s="17"/>
      <c r="PKX1190" s="17"/>
      <c r="PKY1190" s="17"/>
      <c r="PKZ1190" s="17"/>
      <c r="PLA1190" s="17"/>
      <c r="PLB1190" s="17"/>
      <c r="PLC1190" s="17"/>
      <c r="PLD1190" s="17"/>
      <c r="PLE1190" s="17"/>
      <c r="PLF1190" s="17"/>
      <c r="PLG1190" s="17"/>
      <c r="PLH1190" s="17"/>
      <c r="PLI1190" s="17"/>
      <c r="PLJ1190" s="17"/>
      <c r="PLK1190" s="17"/>
      <c r="PLL1190" s="17"/>
      <c r="PLM1190" s="17"/>
      <c r="PLN1190" s="17"/>
      <c r="PLO1190" s="17"/>
      <c r="PLP1190" s="17"/>
      <c r="PLQ1190" s="17"/>
      <c r="PLR1190" s="17"/>
      <c r="PLS1190" s="17"/>
      <c r="PLT1190" s="17"/>
      <c r="PLU1190" s="17"/>
      <c r="PLV1190" s="17"/>
      <c r="PLW1190" s="17"/>
      <c r="PLX1190" s="17"/>
      <c r="PLY1190" s="17"/>
      <c r="PLZ1190" s="17"/>
      <c r="PMA1190" s="17"/>
      <c r="PMB1190" s="17"/>
      <c r="PMC1190" s="17"/>
      <c r="PMD1190" s="17"/>
      <c r="PME1190" s="17"/>
      <c r="PMF1190" s="17"/>
      <c r="PMG1190" s="17"/>
      <c r="PMH1190" s="17"/>
      <c r="PMI1190" s="17"/>
      <c r="PMJ1190" s="17"/>
      <c r="PMK1190" s="17"/>
      <c r="PML1190" s="17"/>
      <c r="PMM1190" s="17"/>
      <c r="PMN1190" s="17"/>
      <c r="PMO1190" s="17"/>
      <c r="PMP1190" s="17"/>
      <c r="PMQ1190" s="17"/>
      <c r="PMR1190" s="17"/>
      <c r="PMS1190" s="17"/>
      <c r="PMT1190" s="17"/>
      <c r="PMU1190" s="17"/>
      <c r="PMV1190" s="17"/>
      <c r="PMW1190" s="17"/>
      <c r="PMX1190" s="17"/>
      <c r="PMY1190" s="17"/>
      <c r="PMZ1190" s="17"/>
      <c r="PNA1190" s="17"/>
      <c r="PNB1190" s="17"/>
      <c r="PNC1190" s="17"/>
      <c r="PND1190" s="17"/>
      <c r="PNE1190" s="17"/>
      <c r="PNF1190" s="17"/>
      <c r="PNG1190" s="17"/>
      <c r="PNH1190" s="17"/>
      <c r="PNI1190" s="17"/>
      <c r="PNJ1190" s="17"/>
      <c r="PNK1190" s="17"/>
      <c r="PNL1190" s="17"/>
      <c r="PNM1190" s="17"/>
      <c r="PNN1190" s="17"/>
      <c r="PNO1190" s="17"/>
      <c r="PNP1190" s="17"/>
      <c r="PNQ1190" s="17"/>
      <c r="PNR1190" s="17"/>
      <c r="PNS1190" s="17"/>
      <c r="PNT1190" s="17"/>
      <c r="PNU1190" s="17"/>
      <c r="PNV1190" s="17"/>
      <c r="PNW1190" s="17"/>
      <c r="PNX1190" s="17"/>
      <c r="PNY1190" s="17"/>
      <c r="PNZ1190" s="17"/>
      <c r="POA1190" s="17"/>
      <c r="POB1190" s="17"/>
      <c r="POC1190" s="17"/>
      <c r="POD1190" s="17"/>
      <c r="POE1190" s="17"/>
      <c r="POF1190" s="17"/>
      <c r="POG1190" s="17"/>
      <c r="POH1190" s="17"/>
      <c r="POI1190" s="17"/>
      <c r="POJ1190" s="17"/>
      <c r="POK1190" s="17"/>
      <c r="POL1190" s="17"/>
      <c r="POM1190" s="17"/>
      <c r="PON1190" s="17"/>
      <c r="POO1190" s="17"/>
      <c r="POP1190" s="17"/>
      <c r="POQ1190" s="17"/>
      <c r="POR1190" s="17"/>
      <c r="POS1190" s="17"/>
      <c r="POT1190" s="17"/>
      <c r="POU1190" s="17"/>
      <c r="POV1190" s="17"/>
      <c r="POW1190" s="17"/>
      <c r="POX1190" s="17"/>
      <c r="POY1190" s="17"/>
      <c r="POZ1190" s="17"/>
      <c r="PPA1190" s="17"/>
      <c r="PPB1190" s="17"/>
      <c r="PPC1190" s="17"/>
      <c r="PPD1190" s="17"/>
      <c r="PPE1190" s="17"/>
      <c r="PPF1190" s="17"/>
      <c r="PPG1190" s="17"/>
      <c r="PPH1190" s="17"/>
      <c r="PPI1190" s="17"/>
      <c r="PPJ1190" s="17"/>
      <c r="PPK1190" s="17"/>
      <c r="PPL1190" s="17"/>
      <c r="PPM1190" s="17"/>
      <c r="PPN1190" s="17"/>
      <c r="PPO1190" s="17"/>
      <c r="PPP1190" s="17"/>
      <c r="PPQ1190" s="17"/>
      <c r="PPR1190" s="17"/>
      <c r="PPS1190" s="17"/>
      <c r="PPT1190" s="17"/>
      <c r="PPU1190" s="17"/>
      <c r="PPV1190" s="17"/>
      <c r="PPW1190" s="17"/>
      <c r="PPX1190" s="17"/>
      <c r="PPY1190" s="17"/>
      <c r="PPZ1190" s="17"/>
      <c r="PQA1190" s="17"/>
      <c r="PQB1190" s="17"/>
      <c r="PQC1190" s="17"/>
      <c r="PQD1190" s="17"/>
      <c r="PQE1190" s="17"/>
      <c r="PQF1190" s="17"/>
      <c r="PQG1190" s="17"/>
      <c r="PQH1190" s="17"/>
      <c r="PQI1190" s="17"/>
      <c r="PQJ1190" s="17"/>
      <c r="PQK1190" s="17"/>
      <c r="PQL1190" s="17"/>
      <c r="PQM1190" s="17"/>
      <c r="PQN1190" s="17"/>
      <c r="PQO1190" s="17"/>
      <c r="PQP1190" s="17"/>
      <c r="PQQ1190" s="17"/>
      <c r="PQR1190" s="17"/>
      <c r="PQS1190" s="17"/>
      <c r="PQT1190" s="17"/>
      <c r="PQU1190" s="17"/>
      <c r="PQV1190" s="17"/>
      <c r="PQW1190" s="17"/>
      <c r="PQX1190" s="17"/>
      <c r="PQY1190" s="17"/>
      <c r="PQZ1190" s="17"/>
      <c r="PRA1190" s="17"/>
      <c r="PRB1190" s="17"/>
      <c r="PRC1190" s="17"/>
      <c r="PRD1190" s="17"/>
      <c r="PRE1190" s="17"/>
      <c r="PRF1190" s="17"/>
      <c r="PRG1190" s="17"/>
      <c r="PRH1190" s="17"/>
      <c r="PRI1190" s="17"/>
      <c r="PRJ1190" s="17"/>
      <c r="PRK1190" s="17"/>
      <c r="PRL1190" s="17"/>
      <c r="PRM1190" s="17"/>
      <c r="PRN1190" s="17"/>
      <c r="PRO1190" s="17"/>
      <c r="PRP1190" s="17"/>
      <c r="PRQ1190" s="17"/>
      <c r="PRR1190" s="17"/>
      <c r="PRS1190" s="17"/>
      <c r="PRT1190" s="17"/>
      <c r="PRU1190" s="17"/>
      <c r="PRV1190" s="17"/>
      <c r="PRW1190" s="17"/>
      <c r="PRX1190" s="17"/>
      <c r="PRY1190" s="17"/>
      <c r="PRZ1190" s="17"/>
      <c r="PSA1190" s="17"/>
      <c r="PSB1190" s="17"/>
      <c r="PSC1190" s="17"/>
      <c r="PSD1190" s="17"/>
      <c r="PSE1190" s="17"/>
      <c r="PSF1190" s="17"/>
      <c r="PSG1190" s="17"/>
      <c r="PSH1190" s="17"/>
      <c r="PSI1190" s="17"/>
      <c r="PSJ1190" s="17"/>
      <c r="PSK1190" s="17"/>
      <c r="PSL1190" s="17"/>
      <c r="PSM1190" s="17"/>
      <c r="PSN1190" s="17"/>
      <c r="PSO1190" s="17"/>
      <c r="PSP1190" s="17"/>
      <c r="PSQ1190" s="17"/>
      <c r="PSR1190" s="17"/>
      <c r="PSS1190" s="17"/>
      <c r="PST1190" s="17"/>
      <c r="PSU1190" s="17"/>
      <c r="PSV1190" s="17"/>
      <c r="PSW1190" s="17"/>
      <c r="PSX1190" s="17"/>
      <c r="PSY1190" s="17"/>
      <c r="PSZ1190" s="17"/>
      <c r="PTA1190" s="17"/>
      <c r="PTB1190" s="17"/>
      <c r="PTC1190" s="17"/>
      <c r="PTD1190" s="17"/>
      <c r="PTE1190" s="17"/>
      <c r="PTF1190" s="17"/>
      <c r="PTG1190" s="17"/>
      <c r="PTH1190" s="17"/>
      <c r="PTI1190" s="17"/>
      <c r="PTJ1190" s="17"/>
      <c r="PTK1190" s="17"/>
      <c r="PTL1190" s="17"/>
      <c r="PTM1190" s="17"/>
      <c r="PTN1190" s="17"/>
      <c r="PTO1190" s="17"/>
      <c r="PTP1190" s="17"/>
      <c r="PTQ1190" s="17"/>
      <c r="PTR1190" s="17"/>
      <c r="PTS1190" s="17"/>
      <c r="PTT1190" s="17"/>
      <c r="PTU1190" s="17"/>
      <c r="PTV1190" s="17"/>
      <c r="PTW1190" s="17"/>
      <c r="PTX1190" s="17"/>
      <c r="PTY1190" s="17"/>
      <c r="PTZ1190" s="17"/>
      <c r="PUA1190" s="17"/>
      <c r="PUB1190" s="17"/>
      <c r="PUC1190" s="17"/>
      <c r="PUD1190" s="17"/>
      <c r="PUE1190" s="17"/>
      <c r="PUF1190" s="17"/>
      <c r="PUG1190" s="17"/>
      <c r="PUH1190" s="17"/>
      <c r="PUI1190" s="17"/>
      <c r="PUJ1190" s="17"/>
      <c r="PUK1190" s="17"/>
      <c r="PUL1190" s="17"/>
      <c r="PUM1190" s="17"/>
      <c r="PUN1190" s="17"/>
      <c r="PUO1190" s="17"/>
      <c r="PUP1190" s="17"/>
      <c r="PUQ1190" s="17"/>
      <c r="PUR1190" s="17"/>
      <c r="PUS1190" s="17"/>
      <c r="PUT1190" s="17"/>
      <c r="PUU1190" s="17"/>
      <c r="PUV1190" s="17"/>
      <c r="PUW1190" s="17"/>
      <c r="PUX1190" s="17"/>
      <c r="PUY1190" s="17"/>
      <c r="PUZ1190" s="17"/>
      <c r="PVA1190" s="17"/>
      <c r="PVB1190" s="17"/>
      <c r="PVC1190" s="17"/>
      <c r="PVD1190" s="17"/>
      <c r="PVE1190" s="17"/>
      <c r="PVF1190" s="17"/>
      <c r="PVG1190" s="17"/>
      <c r="PVH1190" s="17"/>
      <c r="PVI1190" s="17"/>
      <c r="PVJ1190" s="17"/>
      <c r="PVK1190" s="17"/>
      <c r="PVL1190" s="17"/>
      <c r="PVM1190" s="17"/>
      <c r="PVN1190" s="17"/>
      <c r="PVO1190" s="17"/>
      <c r="PVP1190" s="17"/>
      <c r="PVQ1190" s="17"/>
      <c r="PVR1190" s="17"/>
      <c r="PVS1190" s="17"/>
      <c r="PVT1190" s="17"/>
      <c r="PVU1190" s="17"/>
      <c r="PVV1190" s="17"/>
      <c r="PVW1190" s="17"/>
      <c r="PVX1190" s="17"/>
      <c r="PVY1190" s="17"/>
      <c r="PVZ1190" s="17"/>
      <c r="PWA1190" s="17"/>
      <c r="PWB1190" s="17"/>
      <c r="PWC1190" s="17"/>
      <c r="PWD1190" s="17"/>
      <c r="PWE1190" s="17"/>
      <c r="PWF1190" s="17"/>
      <c r="PWG1190" s="17"/>
      <c r="PWH1190" s="17"/>
      <c r="PWI1190" s="17"/>
      <c r="PWJ1190" s="17"/>
      <c r="PWK1190" s="17"/>
      <c r="PWL1190" s="17"/>
      <c r="PWM1190" s="17"/>
      <c r="PWN1190" s="17"/>
      <c r="PWO1190" s="17"/>
      <c r="PWP1190" s="17"/>
      <c r="PWQ1190" s="17"/>
      <c r="PWR1190" s="17"/>
      <c r="PWS1190" s="17"/>
      <c r="PWT1190" s="17"/>
      <c r="PWU1190" s="17"/>
      <c r="PWV1190" s="17"/>
      <c r="PWW1190" s="17"/>
      <c r="PWX1190" s="17"/>
      <c r="PWY1190" s="17"/>
      <c r="PWZ1190" s="17"/>
      <c r="PXA1190" s="17"/>
      <c r="PXB1190" s="17"/>
      <c r="PXC1190" s="17"/>
      <c r="PXD1190" s="17"/>
      <c r="PXE1190" s="17"/>
      <c r="PXF1190" s="17"/>
      <c r="PXG1190" s="17"/>
      <c r="PXH1190" s="17"/>
      <c r="PXI1190" s="17"/>
      <c r="PXJ1190" s="17"/>
      <c r="PXK1190" s="17"/>
      <c r="PXL1190" s="17"/>
      <c r="PXM1190" s="17"/>
      <c r="PXN1190" s="17"/>
      <c r="PXO1190" s="17"/>
      <c r="PXP1190" s="17"/>
      <c r="PXQ1190" s="17"/>
      <c r="PXR1190" s="17"/>
      <c r="PXS1190" s="17"/>
      <c r="PXT1190" s="17"/>
      <c r="PXU1190" s="17"/>
      <c r="PXV1190" s="17"/>
      <c r="PXW1190" s="17"/>
      <c r="PXX1190" s="17"/>
      <c r="PXY1190" s="17"/>
      <c r="PXZ1190" s="17"/>
      <c r="PYA1190" s="17"/>
      <c r="PYB1190" s="17"/>
      <c r="PYC1190" s="17"/>
      <c r="PYD1190" s="17"/>
      <c r="PYE1190" s="17"/>
      <c r="PYF1190" s="17"/>
      <c r="PYG1190" s="17"/>
      <c r="PYH1190" s="17"/>
      <c r="PYI1190" s="17"/>
      <c r="PYJ1190" s="17"/>
      <c r="PYK1190" s="17"/>
      <c r="PYL1190" s="17"/>
      <c r="PYM1190" s="17"/>
      <c r="PYN1190" s="17"/>
      <c r="PYO1190" s="17"/>
      <c r="PYP1190" s="17"/>
      <c r="PYQ1190" s="17"/>
      <c r="PYR1190" s="17"/>
      <c r="PYS1190" s="17"/>
      <c r="PYT1190" s="17"/>
      <c r="PYU1190" s="17"/>
      <c r="PYV1190" s="17"/>
      <c r="PYW1190" s="17"/>
      <c r="PYX1190" s="17"/>
      <c r="PYY1190" s="17"/>
      <c r="PYZ1190" s="17"/>
      <c r="PZA1190" s="17"/>
      <c r="PZB1190" s="17"/>
      <c r="PZC1190" s="17"/>
      <c r="PZD1190" s="17"/>
      <c r="PZE1190" s="17"/>
      <c r="PZF1190" s="17"/>
      <c r="PZG1190" s="17"/>
      <c r="PZH1190" s="17"/>
      <c r="PZI1190" s="17"/>
      <c r="PZJ1190" s="17"/>
      <c r="PZK1190" s="17"/>
      <c r="PZL1190" s="17"/>
      <c r="PZM1190" s="17"/>
      <c r="PZN1190" s="17"/>
      <c r="PZO1190" s="17"/>
      <c r="PZP1190" s="17"/>
      <c r="PZQ1190" s="17"/>
      <c r="PZR1190" s="17"/>
      <c r="PZS1190" s="17"/>
      <c r="PZT1190" s="17"/>
      <c r="PZU1190" s="17"/>
      <c r="PZV1190" s="17"/>
      <c r="PZW1190" s="17"/>
      <c r="PZX1190" s="17"/>
      <c r="PZY1190" s="17"/>
      <c r="PZZ1190" s="17"/>
      <c r="QAA1190" s="17"/>
      <c r="QAB1190" s="17"/>
      <c r="QAC1190" s="17"/>
      <c r="QAD1190" s="17"/>
      <c r="QAE1190" s="17"/>
      <c r="QAF1190" s="17"/>
      <c r="QAG1190" s="17"/>
      <c r="QAH1190" s="17"/>
      <c r="QAI1190" s="17"/>
      <c r="QAJ1190" s="17"/>
      <c r="QAK1190" s="17"/>
      <c r="QAL1190" s="17"/>
      <c r="QAM1190" s="17"/>
      <c r="QAN1190" s="17"/>
      <c r="QAO1190" s="17"/>
      <c r="QAP1190" s="17"/>
      <c r="QAQ1190" s="17"/>
      <c r="QAR1190" s="17"/>
      <c r="QAS1190" s="17"/>
      <c r="QAT1190" s="17"/>
      <c r="QAU1190" s="17"/>
      <c r="QAV1190" s="17"/>
      <c r="QAW1190" s="17"/>
      <c r="QAX1190" s="17"/>
      <c r="QAY1190" s="17"/>
      <c r="QAZ1190" s="17"/>
      <c r="QBA1190" s="17"/>
      <c r="QBB1190" s="17"/>
      <c r="QBC1190" s="17"/>
      <c r="QBD1190" s="17"/>
      <c r="QBE1190" s="17"/>
      <c r="QBF1190" s="17"/>
      <c r="QBG1190" s="17"/>
      <c r="QBH1190" s="17"/>
      <c r="QBI1190" s="17"/>
      <c r="QBJ1190" s="17"/>
      <c r="QBK1190" s="17"/>
      <c r="QBL1190" s="17"/>
      <c r="QBM1190" s="17"/>
      <c r="QBN1190" s="17"/>
      <c r="QBO1190" s="17"/>
      <c r="QBP1190" s="17"/>
      <c r="QBQ1190" s="17"/>
      <c r="QBR1190" s="17"/>
      <c r="QBS1190" s="17"/>
      <c r="QBT1190" s="17"/>
      <c r="QBU1190" s="17"/>
      <c r="QBV1190" s="17"/>
      <c r="QBW1190" s="17"/>
      <c r="QBX1190" s="17"/>
      <c r="QBY1190" s="17"/>
      <c r="QBZ1190" s="17"/>
      <c r="QCA1190" s="17"/>
      <c r="QCB1190" s="17"/>
      <c r="QCC1190" s="17"/>
      <c r="QCD1190" s="17"/>
      <c r="QCE1190" s="17"/>
      <c r="QCF1190" s="17"/>
      <c r="QCG1190" s="17"/>
      <c r="QCH1190" s="17"/>
      <c r="QCI1190" s="17"/>
      <c r="QCJ1190" s="17"/>
      <c r="QCK1190" s="17"/>
      <c r="QCL1190" s="17"/>
      <c r="QCM1190" s="17"/>
      <c r="QCN1190" s="17"/>
      <c r="QCO1190" s="17"/>
      <c r="QCP1190" s="17"/>
      <c r="QCQ1190" s="17"/>
      <c r="QCR1190" s="17"/>
      <c r="QCS1190" s="17"/>
      <c r="QCT1190" s="17"/>
      <c r="QCU1190" s="17"/>
      <c r="QCV1190" s="17"/>
      <c r="QCW1190" s="17"/>
      <c r="QCX1190" s="17"/>
      <c r="QCY1190" s="17"/>
      <c r="QCZ1190" s="17"/>
      <c r="QDA1190" s="17"/>
      <c r="QDB1190" s="17"/>
      <c r="QDC1190" s="17"/>
      <c r="QDD1190" s="17"/>
      <c r="QDE1190" s="17"/>
      <c r="QDF1190" s="17"/>
      <c r="QDG1190" s="17"/>
      <c r="QDH1190" s="17"/>
      <c r="QDI1190" s="17"/>
      <c r="QDJ1190" s="17"/>
      <c r="QDK1190" s="17"/>
      <c r="QDL1190" s="17"/>
      <c r="QDM1190" s="17"/>
      <c r="QDN1190" s="17"/>
      <c r="QDO1190" s="17"/>
      <c r="QDP1190" s="17"/>
      <c r="QDQ1190" s="17"/>
      <c r="QDR1190" s="17"/>
      <c r="QDS1190" s="17"/>
      <c r="QDT1190" s="17"/>
      <c r="QDU1190" s="17"/>
      <c r="QDV1190" s="17"/>
      <c r="QDW1190" s="17"/>
      <c r="QDX1190" s="17"/>
      <c r="QDY1190" s="17"/>
      <c r="QDZ1190" s="17"/>
      <c r="QEA1190" s="17"/>
      <c r="QEB1190" s="17"/>
      <c r="QEC1190" s="17"/>
      <c r="QED1190" s="17"/>
      <c r="QEE1190" s="17"/>
      <c r="QEF1190" s="17"/>
      <c r="QEG1190" s="17"/>
      <c r="QEH1190" s="17"/>
      <c r="QEI1190" s="17"/>
      <c r="QEJ1190" s="17"/>
      <c r="QEK1190" s="17"/>
      <c r="QEL1190" s="17"/>
      <c r="QEM1190" s="17"/>
      <c r="QEN1190" s="17"/>
      <c r="QEO1190" s="17"/>
      <c r="QEP1190" s="17"/>
      <c r="QEQ1190" s="17"/>
      <c r="QER1190" s="17"/>
      <c r="QES1190" s="17"/>
      <c r="QET1190" s="17"/>
      <c r="QEU1190" s="17"/>
      <c r="QEV1190" s="17"/>
      <c r="QEW1190" s="17"/>
      <c r="QEX1190" s="17"/>
      <c r="QEY1190" s="17"/>
      <c r="QEZ1190" s="17"/>
      <c r="QFA1190" s="17"/>
      <c r="QFB1190" s="17"/>
      <c r="QFC1190" s="17"/>
      <c r="QFD1190" s="17"/>
      <c r="QFE1190" s="17"/>
      <c r="QFF1190" s="17"/>
      <c r="QFG1190" s="17"/>
      <c r="QFH1190" s="17"/>
      <c r="QFI1190" s="17"/>
      <c r="QFJ1190" s="17"/>
      <c r="QFK1190" s="17"/>
      <c r="QFL1190" s="17"/>
      <c r="QFM1190" s="17"/>
      <c r="QFN1190" s="17"/>
      <c r="QFO1190" s="17"/>
      <c r="QFP1190" s="17"/>
      <c r="QFQ1190" s="17"/>
      <c r="QFR1190" s="17"/>
      <c r="QFS1190" s="17"/>
      <c r="QFT1190" s="17"/>
      <c r="QFU1190" s="17"/>
      <c r="QFV1190" s="17"/>
      <c r="QFW1190" s="17"/>
      <c r="QFX1190" s="17"/>
      <c r="QFY1190" s="17"/>
      <c r="QFZ1190" s="17"/>
      <c r="QGA1190" s="17"/>
      <c r="QGB1190" s="17"/>
      <c r="QGC1190" s="17"/>
      <c r="QGD1190" s="17"/>
      <c r="QGE1190" s="17"/>
      <c r="QGF1190" s="17"/>
      <c r="QGG1190" s="17"/>
      <c r="QGH1190" s="17"/>
      <c r="QGI1190" s="17"/>
      <c r="QGJ1190" s="17"/>
      <c r="QGK1190" s="17"/>
      <c r="QGL1190" s="17"/>
      <c r="QGM1190" s="17"/>
      <c r="QGN1190" s="17"/>
      <c r="QGO1190" s="17"/>
      <c r="QGP1190" s="17"/>
      <c r="QGQ1190" s="17"/>
      <c r="QGR1190" s="17"/>
      <c r="QGS1190" s="17"/>
      <c r="QGT1190" s="17"/>
      <c r="QGU1190" s="17"/>
      <c r="QGV1190" s="17"/>
      <c r="QGW1190" s="17"/>
      <c r="QGX1190" s="17"/>
      <c r="QGY1190" s="17"/>
      <c r="QGZ1190" s="17"/>
      <c r="QHA1190" s="17"/>
      <c r="QHB1190" s="17"/>
      <c r="QHC1190" s="17"/>
      <c r="QHD1190" s="17"/>
      <c r="QHE1190" s="17"/>
      <c r="QHF1190" s="17"/>
      <c r="QHG1190" s="17"/>
      <c r="QHH1190" s="17"/>
      <c r="QHI1190" s="17"/>
      <c r="QHJ1190" s="17"/>
      <c r="QHK1190" s="17"/>
      <c r="QHL1190" s="17"/>
      <c r="QHM1190" s="17"/>
      <c r="QHN1190" s="17"/>
      <c r="QHO1190" s="17"/>
      <c r="QHP1190" s="17"/>
      <c r="QHQ1190" s="17"/>
      <c r="QHR1190" s="17"/>
      <c r="QHS1190" s="17"/>
      <c r="QHT1190" s="17"/>
      <c r="QHU1190" s="17"/>
      <c r="QHV1190" s="17"/>
      <c r="QHW1190" s="17"/>
      <c r="QHX1190" s="17"/>
      <c r="QHY1190" s="17"/>
      <c r="QHZ1190" s="17"/>
      <c r="QIA1190" s="17"/>
      <c r="QIB1190" s="17"/>
      <c r="QIC1190" s="17"/>
      <c r="QID1190" s="17"/>
      <c r="QIE1190" s="17"/>
      <c r="QIF1190" s="17"/>
      <c r="QIG1190" s="17"/>
      <c r="QIH1190" s="17"/>
      <c r="QII1190" s="17"/>
      <c r="QIJ1190" s="17"/>
      <c r="QIK1190" s="17"/>
      <c r="QIL1190" s="17"/>
      <c r="QIM1190" s="17"/>
      <c r="QIN1190" s="17"/>
      <c r="QIO1190" s="17"/>
      <c r="QIP1190" s="17"/>
      <c r="QIQ1190" s="17"/>
      <c r="QIR1190" s="17"/>
      <c r="QIS1190" s="17"/>
      <c r="QIT1190" s="17"/>
      <c r="QIU1190" s="17"/>
      <c r="QIV1190" s="17"/>
      <c r="QIW1190" s="17"/>
      <c r="QIX1190" s="17"/>
      <c r="QIY1190" s="17"/>
      <c r="QIZ1190" s="17"/>
      <c r="QJA1190" s="17"/>
      <c r="QJB1190" s="17"/>
      <c r="QJC1190" s="17"/>
      <c r="QJD1190" s="17"/>
      <c r="QJE1190" s="17"/>
      <c r="QJF1190" s="17"/>
      <c r="QJG1190" s="17"/>
      <c r="QJH1190" s="17"/>
      <c r="QJI1190" s="17"/>
      <c r="QJJ1190" s="17"/>
      <c r="QJK1190" s="17"/>
      <c r="QJL1190" s="17"/>
      <c r="QJM1190" s="17"/>
      <c r="QJN1190" s="17"/>
      <c r="QJO1190" s="17"/>
      <c r="QJP1190" s="17"/>
      <c r="QJQ1190" s="17"/>
      <c r="QJR1190" s="17"/>
      <c r="QJS1190" s="17"/>
      <c r="QJT1190" s="17"/>
      <c r="QJU1190" s="17"/>
      <c r="QJV1190" s="17"/>
      <c r="QJW1190" s="17"/>
      <c r="QJX1190" s="17"/>
      <c r="QJY1190" s="17"/>
      <c r="QJZ1190" s="17"/>
      <c r="QKA1190" s="17"/>
      <c r="QKB1190" s="17"/>
      <c r="QKC1190" s="17"/>
      <c r="QKD1190" s="17"/>
      <c r="QKE1190" s="17"/>
      <c r="QKF1190" s="17"/>
      <c r="QKG1190" s="17"/>
      <c r="QKH1190" s="17"/>
      <c r="QKI1190" s="17"/>
      <c r="QKJ1190" s="17"/>
      <c r="QKK1190" s="17"/>
      <c r="QKL1190" s="17"/>
      <c r="QKM1190" s="17"/>
      <c r="QKN1190" s="17"/>
      <c r="QKO1190" s="17"/>
      <c r="QKP1190" s="17"/>
      <c r="QKQ1190" s="17"/>
      <c r="QKR1190" s="17"/>
      <c r="QKS1190" s="17"/>
      <c r="QKT1190" s="17"/>
      <c r="QKU1190" s="17"/>
      <c r="QKV1190" s="17"/>
      <c r="QKW1190" s="17"/>
      <c r="QKX1190" s="17"/>
      <c r="QKY1190" s="17"/>
      <c r="QKZ1190" s="17"/>
      <c r="QLA1190" s="17"/>
      <c r="QLB1190" s="17"/>
      <c r="QLC1190" s="17"/>
      <c r="QLD1190" s="17"/>
      <c r="QLE1190" s="17"/>
      <c r="QLF1190" s="17"/>
      <c r="QLG1190" s="17"/>
      <c r="QLH1190" s="17"/>
      <c r="QLI1190" s="17"/>
      <c r="QLJ1190" s="17"/>
      <c r="QLK1190" s="17"/>
      <c r="QLL1190" s="17"/>
      <c r="QLM1190" s="17"/>
      <c r="QLN1190" s="17"/>
      <c r="QLO1190" s="17"/>
      <c r="QLP1190" s="17"/>
      <c r="QLQ1190" s="17"/>
      <c r="QLR1190" s="17"/>
      <c r="QLS1190" s="17"/>
      <c r="QLT1190" s="17"/>
      <c r="QLU1190" s="17"/>
      <c r="QLV1190" s="17"/>
      <c r="QLW1190" s="17"/>
      <c r="QLX1190" s="17"/>
      <c r="QLY1190" s="17"/>
      <c r="QLZ1190" s="17"/>
      <c r="QMA1190" s="17"/>
      <c r="QMB1190" s="17"/>
      <c r="QMC1190" s="17"/>
      <c r="QMD1190" s="17"/>
      <c r="QME1190" s="17"/>
      <c r="QMF1190" s="17"/>
      <c r="QMG1190" s="17"/>
      <c r="QMH1190" s="17"/>
      <c r="QMI1190" s="17"/>
      <c r="QMJ1190" s="17"/>
      <c r="QMK1190" s="17"/>
      <c r="QML1190" s="17"/>
      <c r="QMM1190" s="17"/>
      <c r="QMN1190" s="17"/>
      <c r="QMO1190" s="17"/>
      <c r="QMP1190" s="17"/>
      <c r="QMQ1190" s="17"/>
      <c r="QMR1190" s="17"/>
      <c r="QMS1190" s="17"/>
      <c r="QMT1190" s="17"/>
      <c r="QMU1190" s="17"/>
      <c r="QMV1190" s="17"/>
      <c r="QMW1190" s="17"/>
      <c r="QMX1190" s="17"/>
      <c r="QMY1190" s="17"/>
      <c r="QMZ1190" s="17"/>
      <c r="QNA1190" s="17"/>
      <c r="QNB1190" s="17"/>
      <c r="QNC1190" s="17"/>
      <c r="QND1190" s="17"/>
      <c r="QNE1190" s="17"/>
      <c r="QNF1190" s="17"/>
      <c r="QNG1190" s="17"/>
      <c r="QNH1190" s="17"/>
      <c r="QNI1190" s="17"/>
      <c r="QNJ1190" s="17"/>
      <c r="QNK1190" s="17"/>
      <c r="QNL1190" s="17"/>
      <c r="QNM1190" s="17"/>
      <c r="QNN1190" s="17"/>
      <c r="QNO1190" s="17"/>
      <c r="QNP1190" s="17"/>
      <c r="QNQ1190" s="17"/>
      <c r="QNR1190" s="17"/>
      <c r="QNS1190" s="17"/>
      <c r="QNT1190" s="17"/>
      <c r="QNU1190" s="17"/>
      <c r="QNV1190" s="17"/>
      <c r="QNW1190" s="17"/>
      <c r="QNX1190" s="17"/>
      <c r="QNY1190" s="17"/>
      <c r="QNZ1190" s="17"/>
      <c r="QOA1190" s="17"/>
      <c r="QOB1190" s="17"/>
      <c r="QOC1190" s="17"/>
      <c r="QOD1190" s="17"/>
      <c r="QOE1190" s="17"/>
      <c r="QOF1190" s="17"/>
      <c r="QOG1190" s="17"/>
      <c r="QOH1190" s="17"/>
      <c r="QOI1190" s="17"/>
      <c r="QOJ1190" s="17"/>
      <c r="QOK1190" s="17"/>
      <c r="QOL1190" s="17"/>
      <c r="QOM1190" s="17"/>
      <c r="QON1190" s="17"/>
      <c r="QOO1190" s="17"/>
      <c r="QOP1190" s="17"/>
      <c r="QOQ1190" s="17"/>
      <c r="QOR1190" s="17"/>
      <c r="QOS1190" s="17"/>
      <c r="QOT1190" s="17"/>
      <c r="QOU1190" s="17"/>
      <c r="QOV1190" s="17"/>
      <c r="QOW1190" s="17"/>
      <c r="QOX1190" s="17"/>
      <c r="QOY1190" s="17"/>
      <c r="QOZ1190" s="17"/>
      <c r="QPA1190" s="17"/>
      <c r="QPB1190" s="17"/>
      <c r="QPC1190" s="17"/>
      <c r="QPD1190" s="17"/>
      <c r="QPE1190" s="17"/>
      <c r="QPF1190" s="17"/>
      <c r="QPG1190" s="17"/>
      <c r="QPH1190" s="17"/>
      <c r="QPI1190" s="17"/>
      <c r="QPJ1190" s="17"/>
      <c r="QPK1190" s="17"/>
      <c r="QPL1190" s="17"/>
      <c r="QPM1190" s="17"/>
      <c r="QPN1190" s="17"/>
      <c r="QPO1190" s="17"/>
      <c r="QPP1190" s="17"/>
      <c r="QPQ1190" s="17"/>
      <c r="QPR1190" s="17"/>
      <c r="QPS1190" s="17"/>
      <c r="QPT1190" s="17"/>
      <c r="QPU1190" s="17"/>
      <c r="QPV1190" s="17"/>
      <c r="QPW1190" s="17"/>
      <c r="QPX1190" s="17"/>
      <c r="QPY1190" s="17"/>
      <c r="QPZ1190" s="17"/>
      <c r="QQA1190" s="17"/>
      <c r="QQB1190" s="17"/>
      <c r="QQC1190" s="17"/>
      <c r="QQD1190" s="17"/>
      <c r="QQE1190" s="17"/>
      <c r="QQF1190" s="17"/>
      <c r="QQG1190" s="17"/>
      <c r="QQH1190" s="17"/>
      <c r="QQI1190" s="17"/>
      <c r="QQJ1190" s="17"/>
      <c r="QQK1190" s="17"/>
      <c r="QQL1190" s="17"/>
      <c r="QQM1190" s="17"/>
      <c r="QQN1190" s="17"/>
      <c r="QQO1190" s="17"/>
      <c r="QQP1190" s="17"/>
      <c r="QQQ1190" s="17"/>
      <c r="QQR1190" s="17"/>
      <c r="QQS1190" s="17"/>
      <c r="QQT1190" s="17"/>
      <c r="QQU1190" s="17"/>
      <c r="QQV1190" s="17"/>
      <c r="QQW1190" s="17"/>
      <c r="QQX1190" s="17"/>
      <c r="QQY1190" s="17"/>
      <c r="QQZ1190" s="17"/>
      <c r="QRA1190" s="17"/>
      <c r="QRB1190" s="17"/>
      <c r="QRC1190" s="17"/>
      <c r="QRD1190" s="17"/>
      <c r="QRE1190" s="17"/>
      <c r="QRF1190" s="17"/>
      <c r="QRG1190" s="17"/>
      <c r="QRH1190" s="17"/>
      <c r="QRI1190" s="17"/>
      <c r="QRJ1190" s="17"/>
      <c r="QRK1190" s="17"/>
      <c r="QRL1190" s="17"/>
      <c r="QRM1190" s="17"/>
      <c r="QRN1190" s="17"/>
      <c r="QRO1190" s="17"/>
      <c r="QRP1190" s="17"/>
      <c r="QRQ1190" s="17"/>
      <c r="QRR1190" s="17"/>
      <c r="QRS1190" s="17"/>
      <c r="QRT1190" s="17"/>
      <c r="QRU1190" s="17"/>
      <c r="QRV1190" s="17"/>
      <c r="QRW1190" s="17"/>
      <c r="QRX1190" s="17"/>
      <c r="QRY1190" s="17"/>
      <c r="QRZ1190" s="17"/>
      <c r="QSA1190" s="17"/>
      <c r="QSB1190" s="17"/>
      <c r="QSC1190" s="17"/>
      <c r="QSD1190" s="17"/>
      <c r="QSE1190" s="17"/>
      <c r="QSF1190" s="17"/>
      <c r="QSG1190" s="17"/>
      <c r="QSH1190" s="17"/>
      <c r="QSI1190" s="17"/>
      <c r="QSJ1190" s="17"/>
      <c r="QSK1190" s="17"/>
      <c r="QSL1190" s="17"/>
      <c r="QSM1190" s="17"/>
      <c r="QSN1190" s="17"/>
      <c r="QSO1190" s="17"/>
      <c r="QSP1190" s="17"/>
      <c r="QSQ1190" s="17"/>
      <c r="QSR1190" s="17"/>
      <c r="QSS1190" s="17"/>
      <c r="QST1190" s="17"/>
      <c r="QSU1190" s="17"/>
      <c r="QSV1190" s="17"/>
      <c r="QSW1190" s="17"/>
      <c r="QSX1190" s="17"/>
      <c r="QSY1190" s="17"/>
      <c r="QSZ1190" s="17"/>
      <c r="QTA1190" s="17"/>
      <c r="QTB1190" s="17"/>
      <c r="QTC1190" s="17"/>
      <c r="QTD1190" s="17"/>
      <c r="QTE1190" s="17"/>
      <c r="QTF1190" s="17"/>
      <c r="QTG1190" s="17"/>
      <c r="QTH1190" s="17"/>
      <c r="QTI1190" s="17"/>
      <c r="QTJ1190" s="17"/>
      <c r="QTK1190" s="17"/>
      <c r="QTL1190" s="17"/>
      <c r="QTM1190" s="17"/>
      <c r="QTN1190" s="17"/>
      <c r="QTO1190" s="17"/>
      <c r="QTP1190" s="17"/>
      <c r="QTQ1190" s="17"/>
      <c r="QTR1190" s="17"/>
      <c r="QTS1190" s="17"/>
      <c r="QTT1190" s="17"/>
      <c r="QTU1190" s="17"/>
      <c r="QTV1190" s="17"/>
      <c r="QTW1190" s="17"/>
      <c r="QTX1190" s="17"/>
      <c r="QTY1190" s="17"/>
      <c r="QTZ1190" s="17"/>
      <c r="QUA1190" s="17"/>
      <c r="QUB1190" s="17"/>
      <c r="QUC1190" s="17"/>
      <c r="QUD1190" s="17"/>
      <c r="QUE1190" s="17"/>
      <c r="QUF1190" s="17"/>
      <c r="QUG1190" s="17"/>
      <c r="QUH1190" s="17"/>
      <c r="QUI1190" s="17"/>
      <c r="QUJ1190" s="17"/>
      <c r="QUK1190" s="17"/>
      <c r="QUL1190" s="17"/>
      <c r="QUM1190" s="17"/>
      <c r="QUN1190" s="17"/>
      <c r="QUO1190" s="17"/>
      <c r="QUP1190" s="17"/>
      <c r="QUQ1190" s="17"/>
      <c r="QUR1190" s="17"/>
      <c r="QUS1190" s="17"/>
      <c r="QUT1190" s="17"/>
      <c r="QUU1190" s="17"/>
      <c r="QUV1190" s="17"/>
      <c r="QUW1190" s="17"/>
      <c r="QUX1190" s="17"/>
      <c r="QUY1190" s="17"/>
      <c r="QUZ1190" s="17"/>
      <c r="QVA1190" s="17"/>
      <c r="QVB1190" s="17"/>
      <c r="QVC1190" s="17"/>
      <c r="QVD1190" s="17"/>
      <c r="QVE1190" s="17"/>
      <c r="QVF1190" s="17"/>
      <c r="QVG1190" s="17"/>
      <c r="QVH1190" s="17"/>
      <c r="QVI1190" s="17"/>
      <c r="QVJ1190" s="17"/>
      <c r="QVK1190" s="17"/>
      <c r="QVL1190" s="17"/>
      <c r="QVM1190" s="17"/>
      <c r="QVN1190" s="17"/>
      <c r="QVO1190" s="17"/>
      <c r="QVP1190" s="17"/>
      <c r="QVQ1190" s="17"/>
      <c r="QVR1190" s="17"/>
      <c r="QVS1190" s="17"/>
      <c r="QVT1190" s="17"/>
      <c r="QVU1190" s="17"/>
      <c r="QVV1190" s="17"/>
      <c r="QVW1190" s="17"/>
      <c r="QVX1190" s="17"/>
      <c r="QVY1190" s="17"/>
      <c r="QVZ1190" s="17"/>
      <c r="QWA1190" s="17"/>
      <c r="QWB1190" s="17"/>
      <c r="QWC1190" s="17"/>
      <c r="QWD1190" s="17"/>
      <c r="QWE1190" s="17"/>
      <c r="QWF1190" s="17"/>
      <c r="QWG1190" s="17"/>
      <c r="QWH1190" s="17"/>
      <c r="QWI1190" s="17"/>
      <c r="QWJ1190" s="17"/>
      <c r="QWK1190" s="17"/>
      <c r="QWL1190" s="17"/>
      <c r="QWM1190" s="17"/>
      <c r="QWN1190" s="17"/>
      <c r="QWO1190" s="17"/>
      <c r="QWP1190" s="17"/>
      <c r="QWQ1190" s="17"/>
      <c r="QWR1190" s="17"/>
      <c r="QWS1190" s="17"/>
      <c r="QWT1190" s="17"/>
      <c r="QWU1190" s="17"/>
      <c r="QWV1190" s="17"/>
      <c r="QWW1190" s="17"/>
      <c r="QWX1190" s="17"/>
      <c r="QWY1190" s="17"/>
      <c r="QWZ1190" s="17"/>
      <c r="QXA1190" s="17"/>
      <c r="QXB1190" s="17"/>
      <c r="QXC1190" s="17"/>
      <c r="QXD1190" s="17"/>
      <c r="QXE1190" s="17"/>
      <c r="QXF1190" s="17"/>
      <c r="QXG1190" s="17"/>
      <c r="QXH1190" s="17"/>
      <c r="QXI1190" s="17"/>
      <c r="QXJ1190" s="17"/>
      <c r="QXK1190" s="17"/>
      <c r="QXL1190" s="17"/>
      <c r="QXM1190" s="17"/>
      <c r="QXN1190" s="17"/>
      <c r="QXO1190" s="17"/>
      <c r="QXP1190" s="17"/>
      <c r="QXQ1190" s="17"/>
      <c r="QXR1190" s="17"/>
      <c r="QXS1190" s="17"/>
      <c r="QXT1190" s="17"/>
      <c r="QXU1190" s="17"/>
      <c r="QXV1190" s="17"/>
      <c r="QXW1190" s="17"/>
      <c r="QXX1190" s="17"/>
      <c r="QXY1190" s="17"/>
      <c r="QXZ1190" s="17"/>
      <c r="QYA1190" s="17"/>
      <c r="QYB1190" s="17"/>
      <c r="QYC1190" s="17"/>
      <c r="QYD1190" s="17"/>
      <c r="QYE1190" s="17"/>
      <c r="QYF1190" s="17"/>
      <c r="QYG1190" s="17"/>
      <c r="QYH1190" s="17"/>
      <c r="QYI1190" s="17"/>
      <c r="QYJ1190" s="17"/>
      <c r="QYK1190" s="17"/>
      <c r="QYL1190" s="17"/>
      <c r="QYM1190" s="17"/>
      <c r="QYN1190" s="17"/>
      <c r="QYO1190" s="17"/>
      <c r="QYP1190" s="17"/>
      <c r="QYQ1190" s="17"/>
      <c r="QYR1190" s="17"/>
      <c r="QYS1190" s="17"/>
      <c r="QYT1190" s="17"/>
      <c r="QYU1190" s="17"/>
      <c r="QYV1190" s="17"/>
      <c r="QYW1190" s="17"/>
      <c r="QYX1190" s="17"/>
      <c r="QYY1190" s="17"/>
      <c r="QYZ1190" s="17"/>
      <c r="QZA1190" s="17"/>
      <c r="QZB1190" s="17"/>
      <c r="QZC1190" s="17"/>
      <c r="QZD1190" s="17"/>
      <c r="QZE1190" s="17"/>
      <c r="QZF1190" s="17"/>
      <c r="QZG1190" s="17"/>
      <c r="QZH1190" s="17"/>
      <c r="QZI1190" s="17"/>
      <c r="QZJ1190" s="17"/>
      <c r="QZK1190" s="17"/>
      <c r="QZL1190" s="17"/>
      <c r="QZM1190" s="17"/>
      <c r="QZN1190" s="17"/>
      <c r="QZO1190" s="17"/>
      <c r="QZP1190" s="17"/>
      <c r="QZQ1190" s="17"/>
      <c r="QZR1190" s="17"/>
      <c r="QZS1190" s="17"/>
      <c r="QZT1190" s="17"/>
      <c r="QZU1190" s="17"/>
      <c r="QZV1190" s="17"/>
      <c r="QZW1190" s="17"/>
      <c r="QZX1190" s="17"/>
      <c r="QZY1190" s="17"/>
      <c r="QZZ1190" s="17"/>
      <c r="RAA1190" s="17"/>
      <c r="RAB1190" s="17"/>
      <c r="RAC1190" s="17"/>
      <c r="RAD1190" s="17"/>
      <c r="RAE1190" s="17"/>
      <c r="RAF1190" s="17"/>
      <c r="RAG1190" s="17"/>
      <c r="RAH1190" s="17"/>
      <c r="RAI1190" s="17"/>
      <c r="RAJ1190" s="17"/>
      <c r="RAK1190" s="17"/>
      <c r="RAL1190" s="17"/>
      <c r="RAM1190" s="17"/>
      <c r="RAN1190" s="17"/>
      <c r="RAO1190" s="17"/>
      <c r="RAP1190" s="17"/>
      <c r="RAQ1190" s="17"/>
      <c r="RAR1190" s="17"/>
      <c r="RAS1190" s="17"/>
      <c r="RAT1190" s="17"/>
      <c r="RAU1190" s="17"/>
      <c r="RAV1190" s="17"/>
      <c r="RAW1190" s="17"/>
      <c r="RAX1190" s="17"/>
      <c r="RAY1190" s="17"/>
      <c r="RAZ1190" s="17"/>
      <c r="RBA1190" s="17"/>
      <c r="RBB1190" s="17"/>
      <c r="RBC1190" s="17"/>
      <c r="RBD1190" s="17"/>
      <c r="RBE1190" s="17"/>
      <c r="RBF1190" s="17"/>
      <c r="RBG1190" s="17"/>
      <c r="RBH1190" s="17"/>
      <c r="RBI1190" s="17"/>
      <c r="RBJ1190" s="17"/>
      <c r="RBK1190" s="17"/>
      <c r="RBL1190" s="17"/>
      <c r="RBM1190" s="17"/>
      <c r="RBN1190" s="17"/>
      <c r="RBO1190" s="17"/>
      <c r="RBP1190" s="17"/>
      <c r="RBQ1190" s="17"/>
      <c r="RBR1190" s="17"/>
      <c r="RBS1190" s="17"/>
      <c r="RBT1190" s="17"/>
      <c r="RBU1190" s="17"/>
      <c r="RBV1190" s="17"/>
      <c r="RBW1190" s="17"/>
      <c r="RBX1190" s="17"/>
      <c r="RBY1190" s="17"/>
      <c r="RBZ1190" s="17"/>
      <c r="RCA1190" s="17"/>
      <c r="RCB1190" s="17"/>
      <c r="RCC1190" s="17"/>
      <c r="RCD1190" s="17"/>
      <c r="RCE1190" s="17"/>
      <c r="RCF1190" s="17"/>
      <c r="RCG1190" s="17"/>
      <c r="RCH1190" s="17"/>
      <c r="RCI1190" s="17"/>
      <c r="RCJ1190" s="17"/>
      <c r="RCK1190" s="17"/>
      <c r="RCL1190" s="17"/>
      <c r="RCM1190" s="17"/>
      <c r="RCN1190" s="17"/>
      <c r="RCO1190" s="17"/>
      <c r="RCP1190" s="17"/>
      <c r="RCQ1190" s="17"/>
      <c r="RCR1190" s="17"/>
      <c r="RCS1190" s="17"/>
      <c r="RCT1190" s="17"/>
      <c r="RCU1190" s="17"/>
      <c r="RCV1190" s="17"/>
      <c r="RCW1190" s="17"/>
      <c r="RCX1190" s="17"/>
      <c r="RCY1190" s="17"/>
      <c r="RCZ1190" s="17"/>
      <c r="RDA1190" s="17"/>
      <c r="RDB1190" s="17"/>
      <c r="RDC1190" s="17"/>
      <c r="RDD1190" s="17"/>
      <c r="RDE1190" s="17"/>
      <c r="RDF1190" s="17"/>
      <c r="RDG1190" s="17"/>
      <c r="RDH1190" s="17"/>
      <c r="RDI1190" s="17"/>
      <c r="RDJ1190" s="17"/>
      <c r="RDK1190" s="17"/>
      <c r="RDL1190" s="17"/>
      <c r="RDM1190" s="17"/>
      <c r="RDN1190" s="17"/>
      <c r="RDO1190" s="17"/>
      <c r="RDP1190" s="17"/>
      <c r="RDQ1190" s="17"/>
      <c r="RDR1190" s="17"/>
      <c r="RDS1190" s="17"/>
      <c r="RDT1190" s="17"/>
      <c r="RDU1190" s="17"/>
      <c r="RDV1190" s="17"/>
      <c r="RDW1190" s="17"/>
      <c r="RDX1190" s="17"/>
      <c r="RDY1190" s="17"/>
      <c r="RDZ1190" s="17"/>
      <c r="REA1190" s="17"/>
      <c r="REB1190" s="17"/>
      <c r="REC1190" s="17"/>
      <c r="RED1190" s="17"/>
      <c r="REE1190" s="17"/>
      <c r="REF1190" s="17"/>
      <c r="REG1190" s="17"/>
      <c r="REH1190" s="17"/>
      <c r="REI1190" s="17"/>
      <c r="REJ1190" s="17"/>
      <c r="REK1190" s="17"/>
      <c r="REL1190" s="17"/>
      <c r="REM1190" s="17"/>
      <c r="REN1190" s="17"/>
      <c r="REO1190" s="17"/>
      <c r="REP1190" s="17"/>
      <c r="REQ1190" s="17"/>
      <c r="RER1190" s="17"/>
      <c r="RES1190" s="17"/>
      <c r="RET1190" s="17"/>
      <c r="REU1190" s="17"/>
      <c r="REV1190" s="17"/>
      <c r="REW1190" s="17"/>
      <c r="REX1190" s="17"/>
      <c r="REY1190" s="17"/>
      <c r="REZ1190" s="17"/>
      <c r="RFA1190" s="17"/>
      <c r="RFB1190" s="17"/>
      <c r="RFC1190" s="17"/>
      <c r="RFD1190" s="17"/>
      <c r="RFE1190" s="17"/>
      <c r="RFF1190" s="17"/>
      <c r="RFG1190" s="17"/>
      <c r="RFH1190" s="17"/>
      <c r="RFI1190" s="17"/>
      <c r="RFJ1190" s="17"/>
      <c r="RFK1190" s="17"/>
      <c r="RFL1190" s="17"/>
      <c r="RFM1190" s="17"/>
      <c r="RFN1190" s="17"/>
      <c r="RFO1190" s="17"/>
      <c r="RFP1190" s="17"/>
      <c r="RFQ1190" s="17"/>
      <c r="RFR1190" s="17"/>
      <c r="RFS1190" s="17"/>
      <c r="RFT1190" s="17"/>
      <c r="RFU1190" s="17"/>
      <c r="RFV1190" s="17"/>
      <c r="RFW1190" s="17"/>
      <c r="RFX1190" s="17"/>
      <c r="RFY1190" s="17"/>
      <c r="RFZ1190" s="17"/>
      <c r="RGA1190" s="17"/>
      <c r="RGB1190" s="17"/>
      <c r="RGC1190" s="17"/>
      <c r="RGD1190" s="17"/>
      <c r="RGE1190" s="17"/>
      <c r="RGF1190" s="17"/>
      <c r="RGG1190" s="17"/>
      <c r="RGH1190" s="17"/>
      <c r="RGI1190" s="17"/>
      <c r="RGJ1190" s="17"/>
      <c r="RGK1190" s="17"/>
      <c r="RGL1190" s="17"/>
      <c r="RGM1190" s="17"/>
      <c r="RGN1190" s="17"/>
      <c r="RGO1190" s="17"/>
      <c r="RGP1190" s="17"/>
      <c r="RGQ1190" s="17"/>
      <c r="RGR1190" s="17"/>
      <c r="RGS1190" s="17"/>
      <c r="RGT1190" s="17"/>
      <c r="RGU1190" s="17"/>
      <c r="RGV1190" s="17"/>
      <c r="RGW1190" s="17"/>
      <c r="RGX1190" s="17"/>
      <c r="RGY1190" s="17"/>
      <c r="RGZ1190" s="17"/>
      <c r="RHA1190" s="17"/>
      <c r="RHB1190" s="17"/>
      <c r="RHC1190" s="17"/>
      <c r="RHD1190" s="17"/>
      <c r="RHE1190" s="17"/>
      <c r="RHF1190" s="17"/>
      <c r="RHG1190" s="17"/>
      <c r="RHH1190" s="17"/>
      <c r="RHI1190" s="17"/>
      <c r="RHJ1190" s="17"/>
      <c r="RHK1190" s="17"/>
      <c r="RHL1190" s="17"/>
      <c r="RHM1190" s="17"/>
      <c r="RHN1190" s="17"/>
      <c r="RHO1190" s="17"/>
      <c r="RHP1190" s="17"/>
      <c r="RHQ1190" s="17"/>
      <c r="RHR1190" s="17"/>
      <c r="RHS1190" s="17"/>
      <c r="RHT1190" s="17"/>
      <c r="RHU1190" s="17"/>
      <c r="RHV1190" s="17"/>
      <c r="RHW1190" s="17"/>
      <c r="RHX1190" s="17"/>
      <c r="RHY1190" s="17"/>
      <c r="RHZ1190" s="17"/>
      <c r="RIA1190" s="17"/>
      <c r="RIB1190" s="17"/>
      <c r="RIC1190" s="17"/>
      <c r="RID1190" s="17"/>
      <c r="RIE1190" s="17"/>
      <c r="RIF1190" s="17"/>
      <c r="RIG1190" s="17"/>
      <c r="RIH1190" s="17"/>
      <c r="RII1190" s="17"/>
      <c r="RIJ1190" s="17"/>
      <c r="RIK1190" s="17"/>
      <c r="RIL1190" s="17"/>
      <c r="RIM1190" s="17"/>
      <c r="RIN1190" s="17"/>
      <c r="RIO1190" s="17"/>
      <c r="RIP1190" s="17"/>
      <c r="RIQ1190" s="17"/>
      <c r="RIR1190" s="17"/>
      <c r="RIS1190" s="17"/>
      <c r="RIT1190" s="17"/>
      <c r="RIU1190" s="17"/>
      <c r="RIV1190" s="17"/>
      <c r="RIW1190" s="17"/>
      <c r="RIX1190" s="17"/>
      <c r="RIY1190" s="17"/>
      <c r="RIZ1190" s="17"/>
      <c r="RJA1190" s="17"/>
      <c r="RJB1190" s="17"/>
      <c r="RJC1190" s="17"/>
      <c r="RJD1190" s="17"/>
      <c r="RJE1190" s="17"/>
      <c r="RJF1190" s="17"/>
      <c r="RJG1190" s="17"/>
      <c r="RJH1190" s="17"/>
      <c r="RJI1190" s="17"/>
      <c r="RJJ1190" s="17"/>
      <c r="RJK1190" s="17"/>
      <c r="RJL1190" s="17"/>
      <c r="RJM1190" s="17"/>
      <c r="RJN1190" s="17"/>
      <c r="RJO1190" s="17"/>
      <c r="RJP1190" s="17"/>
      <c r="RJQ1190" s="17"/>
      <c r="RJR1190" s="17"/>
      <c r="RJS1190" s="17"/>
      <c r="RJT1190" s="17"/>
      <c r="RJU1190" s="17"/>
      <c r="RJV1190" s="17"/>
      <c r="RJW1190" s="17"/>
      <c r="RJX1190" s="17"/>
      <c r="RJY1190" s="17"/>
      <c r="RJZ1190" s="17"/>
      <c r="RKA1190" s="17"/>
      <c r="RKB1190" s="17"/>
      <c r="RKC1190" s="17"/>
      <c r="RKD1190" s="17"/>
      <c r="RKE1190" s="17"/>
      <c r="RKF1190" s="17"/>
      <c r="RKG1190" s="17"/>
      <c r="RKH1190" s="17"/>
      <c r="RKI1190" s="17"/>
      <c r="RKJ1190" s="17"/>
      <c r="RKK1190" s="17"/>
      <c r="RKL1190" s="17"/>
      <c r="RKM1190" s="17"/>
      <c r="RKN1190" s="17"/>
      <c r="RKO1190" s="17"/>
      <c r="RKP1190" s="17"/>
      <c r="RKQ1190" s="17"/>
      <c r="RKR1190" s="17"/>
      <c r="RKS1190" s="17"/>
      <c r="RKT1190" s="17"/>
      <c r="RKU1190" s="17"/>
      <c r="RKV1190" s="17"/>
      <c r="RKW1190" s="17"/>
      <c r="RKX1190" s="17"/>
      <c r="RKY1190" s="17"/>
      <c r="RKZ1190" s="17"/>
      <c r="RLA1190" s="17"/>
      <c r="RLB1190" s="17"/>
      <c r="RLC1190" s="17"/>
      <c r="RLD1190" s="17"/>
      <c r="RLE1190" s="17"/>
      <c r="RLF1190" s="17"/>
      <c r="RLG1190" s="17"/>
      <c r="RLH1190" s="17"/>
      <c r="RLI1190" s="17"/>
      <c r="RLJ1190" s="17"/>
      <c r="RLK1190" s="17"/>
      <c r="RLL1190" s="17"/>
      <c r="RLM1190" s="17"/>
      <c r="RLN1190" s="17"/>
      <c r="RLO1190" s="17"/>
      <c r="RLP1190" s="17"/>
      <c r="RLQ1190" s="17"/>
      <c r="RLR1190" s="17"/>
      <c r="RLS1190" s="17"/>
      <c r="RLT1190" s="17"/>
      <c r="RLU1190" s="17"/>
      <c r="RLV1190" s="17"/>
      <c r="RLW1190" s="17"/>
      <c r="RLX1190" s="17"/>
      <c r="RLY1190" s="17"/>
      <c r="RLZ1190" s="17"/>
      <c r="RMA1190" s="17"/>
      <c r="RMB1190" s="17"/>
      <c r="RMC1190" s="17"/>
      <c r="RMD1190" s="17"/>
      <c r="RME1190" s="17"/>
      <c r="RMF1190" s="17"/>
      <c r="RMG1190" s="17"/>
      <c r="RMH1190" s="17"/>
      <c r="RMI1190" s="17"/>
      <c r="RMJ1190" s="17"/>
      <c r="RMK1190" s="17"/>
      <c r="RML1190" s="17"/>
      <c r="RMM1190" s="17"/>
      <c r="RMN1190" s="17"/>
      <c r="RMO1190" s="17"/>
      <c r="RMP1190" s="17"/>
      <c r="RMQ1190" s="17"/>
      <c r="RMR1190" s="17"/>
      <c r="RMS1190" s="17"/>
      <c r="RMT1190" s="17"/>
      <c r="RMU1190" s="17"/>
      <c r="RMV1190" s="17"/>
      <c r="RMW1190" s="17"/>
      <c r="RMX1190" s="17"/>
      <c r="RMY1190" s="17"/>
      <c r="RMZ1190" s="17"/>
      <c r="RNA1190" s="17"/>
      <c r="RNB1190" s="17"/>
      <c r="RNC1190" s="17"/>
      <c r="RND1190" s="17"/>
      <c r="RNE1190" s="17"/>
      <c r="RNF1190" s="17"/>
      <c r="RNG1190" s="17"/>
      <c r="RNH1190" s="17"/>
      <c r="RNI1190" s="17"/>
      <c r="RNJ1190" s="17"/>
      <c r="RNK1190" s="17"/>
      <c r="RNL1190" s="17"/>
      <c r="RNM1190" s="17"/>
      <c r="RNN1190" s="17"/>
      <c r="RNO1190" s="17"/>
      <c r="RNP1190" s="17"/>
      <c r="RNQ1190" s="17"/>
      <c r="RNR1190" s="17"/>
      <c r="RNS1190" s="17"/>
      <c r="RNT1190" s="17"/>
      <c r="RNU1190" s="17"/>
      <c r="RNV1190" s="17"/>
      <c r="RNW1190" s="17"/>
      <c r="RNX1190" s="17"/>
      <c r="RNY1190" s="17"/>
      <c r="RNZ1190" s="17"/>
      <c r="ROA1190" s="17"/>
      <c r="ROB1190" s="17"/>
      <c r="ROC1190" s="17"/>
      <c r="ROD1190" s="17"/>
      <c r="ROE1190" s="17"/>
      <c r="ROF1190" s="17"/>
      <c r="ROG1190" s="17"/>
      <c r="ROH1190" s="17"/>
      <c r="ROI1190" s="17"/>
      <c r="ROJ1190" s="17"/>
      <c r="ROK1190" s="17"/>
      <c r="ROL1190" s="17"/>
      <c r="ROM1190" s="17"/>
      <c r="RON1190" s="17"/>
      <c r="ROO1190" s="17"/>
      <c r="ROP1190" s="17"/>
      <c r="ROQ1190" s="17"/>
      <c r="ROR1190" s="17"/>
      <c r="ROS1190" s="17"/>
      <c r="ROT1190" s="17"/>
      <c r="ROU1190" s="17"/>
      <c r="ROV1190" s="17"/>
      <c r="ROW1190" s="17"/>
      <c r="ROX1190" s="17"/>
      <c r="ROY1190" s="17"/>
      <c r="ROZ1190" s="17"/>
      <c r="RPA1190" s="17"/>
      <c r="RPB1190" s="17"/>
      <c r="RPC1190" s="17"/>
      <c r="RPD1190" s="17"/>
      <c r="RPE1190" s="17"/>
      <c r="RPF1190" s="17"/>
      <c r="RPG1190" s="17"/>
      <c r="RPH1190" s="17"/>
      <c r="RPI1190" s="17"/>
      <c r="RPJ1190" s="17"/>
      <c r="RPK1190" s="17"/>
      <c r="RPL1190" s="17"/>
      <c r="RPM1190" s="17"/>
      <c r="RPN1190" s="17"/>
      <c r="RPO1190" s="17"/>
      <c r="RPP1190" s="17"/>
      <c r="RPQ1190" s="17"/>
      <c r="RPR1190" s="17"/>
      <c r="RPS1190" s="17"/>
      <c r="RPT1190" s="17"/>
      <c r="RPU1190" s="17"/>
      <c r="RPV1190" s="17"/>
      <c r="RPW1190" s="17"/>
      <c r="RPX1190" s="17"/>
      <c r="RPY1190" s="17"/>
      <c r="RPZ1190" s="17"/>
      <c r="RQA1190" s="17"/>
      <c r="RQB1190" s="17"/>
      <c r="RQC1190" s="17"/>
      <c r="RQD1190" s="17"/>
      <c r="RQE1190" s="17"/>
      <c r="RQF1190" s="17"/>
      <c r="RQG1190" s="17"/>
      <c r="RQH1190" s="17"/>
      <c r="RQI1190" s="17"/>
      <c r="RQJ1190" s="17"/>
      <c r="RQK1190" s="17"/>
      <c r="RQL1190" s="17"/>
      <c r="RQM1190" s="17"/>
      <c r="RQN1190" s="17"/>
      <c r="RQO1190" s="17"/>
      <c r="RQP1190" s="17"/>
      <c r="RQQ1190" s="17"/>
      <c r="RQR1190" s="17"/>
      <c r="RQS1190" s="17"/>
      <c r="RQT1190" s="17"/>
      <c r="RQU1190" s="17"/>
      <c r="RQV1190" s="17"/>
      <c r="RQW1190" s="17"/>
      <c r="RQX1190" s="17"/>
      <c r="RQY1190" s="17"/>
      <c r="RQZ1190" s="17"/>
      <c r="RRA1190" s="17"/>
      <c r="RRB1190" s="17"/>
      <c r="RRC1190" s="17"/>
      <c r="RRD1190" s="17"/>
      <c r="RRE1190" s="17"/>
      <c r="RRF1190" s="17"/>
      <c r="RRG1190" s="17"/>
      <c r="RRH1190" s="17"/>
      <c r="RRI1190" s="17"/>
      <c r="RRJ1190" s="17"/>
      <c r="RRK1190" s="17"/>
      <c r="RRL1190" s="17"/>
      <c r="RRM1190" s="17"/>
      <c r="RRN1190" s="17"/>
      <c r="RRO1190" s="17"/>
      <c r="RRP1190" s="17"/>
      <c r="RRQ1190" s="17"/>
      <c r="RRR1190" s="17"/>
      <c r="RRS1190" s="17"/>
      <c r="RRT1190" s="17"/>
      <c r="RRU1190" s="17"/>
      <c r="RRV1190" s="17"/>
      <c r="RRW1190" s="17"/>
      <c r="RRX1190" s="17"/>
      <c r="RRY1190" s="17"/>
      <c r="RRZ1190" s="17"/>
      <c r="RSA1190" s="17"/>
      <c r="RSB1190" s="17"/>
      <c r="RSC1190" s="17"/>
      <c r="RSD1190" s="17"/>
      <c r="RSE1190" s="17"/>
      <c r="RSF1190" s="17"/>
      <c r="RSG1190" s="17"/>
      <c r="RSH1190" s="17"/>
      <c r="RSI1190" s="17"/>
      <c r="RSJ1190" s="17"/>
      <c r="RSK1190" s="17"/>
      <c r="RSL1190" s="17"/>
      <c r="RSM1190" s="17"/>
      <c r="RSN1190" s="17"/>
      <c r="RSO1190" s="17"/>
      <c r="RSP1190" s="17"/>
      <c r="RSQ1190" s="17"/>
      <c r="RSR1190" s="17"/>
      <c r="RSS1190" s="17"/>
      <c r="RST1190" s="17"/>
      <c r="RSU1190" s="17"/>
      <c r="RSV1190" s="17"/>
      <c r="RSW1190" s="17"/>
      <c r="RSX1190" s="17"/>
      <c r="RSY1190" s="17"/>
      <c r="RSZ1190" s="17"/>
      <c r="RTA1190" s="17"/>
      <c r="RTB1190" s="17"/>
      <c r="RTC1190" s="17"/>
      <c r="RTD1190" s="17"/>
      <c r="RTE1190" s="17"/>
      <c r="RTF1190" s="17"/>
      <c r="RTG1190" s="17"/>
      <c r="RTH1190" s="17"/>
      <c r="RTI1190" s="17"/>
      <c r="RTJ1190" s="17"/>
      <c r="RTK1190" s="17"/>
      <c r="RTL1190" s="17"/>
      <c r="RTM1190" s="17"/>
      <c r="RTN1190" s="17"/>
      <c r="RTO1190" s="17"/>
      <c r="RTP1190" s="17"/>
      <c r="RTQ1190" s="17"/>
      <c r="RTR1190" s="17"/>
      <c r="RTS1190" s="17"/>
      <c r="RTT1190" s="17"/>
      <c r="RTU1190" s="17"/>
      <c r="RTV1190" s="17"/>
      <c r="RTW1190" s="17"/>
      <c r="RTX1190" s="17"/>
      <c r="RTY1190" s="17"/>
      <c r="RTZ1190" s="17"/>
      <c r="RUA1190" s="17"/>
      <c r="RUB1190" s="17"/>
      <c r="RUC1190" s="17"/>
      <c r="RUD1190" s="17"/>
      <c r="RUE1190" s="17"/>
      <c r="RUF1190" s="17"/>
      <c r="RUG1190" s="17"/>
      <c r="RUH1190" s="17"/>
      <c r="RUI1190" s="17"/>
      <c r="RUJ1190" s="17"/>
      <c r="RUK1190" s="17"/>
      <c r="RUL1190" s="17"/>
      <c r="RUM1190" s="17"/>
      <c r="RUN1190" s="17"/>
      <c r="RUO1190" s="17"/>
      <c r="RUP1190" s="17"/>
      <c r="RUQ1190" s="17"/>
      <c r="RUR1190" s="17"/>
      <c r="RUS1190" s="17"/>
      <c r="RUT1190" s="17"/>
      <c r="RUU1190" s="17"/>
      <c r="RUV1190" s="17"/>
      <c r="RUW1190" s="17"/>
      <c r="RUX1190" s="17"/>
      <c r="RUY1190" s="17"/>
      <c r="RUZ1190" s="17"/>
      <c r="RVA1190" s="17"/>
      <c r="RVB1190" s="17"/>
      <c r="RVC1190" s="17"/>
      <c r="RVD1190" s="17"/>
      <c r="RVE1190" s="17"/>
      <c r="RVF1190" s="17"/>
      <c r="RVG1190" s="17"/>
      <c r="RVH1190" s="17"/>
      <c r="RVI1190" s="17"/>
      <c r="RVJ1190" s="17"/>
      <c r="RVK1190" s="17"/>
      <c r="RVL1190" s="17"/>
      <c r="RVM1190" s="17"/>
      <c r="RVN1190" s="17"/>
      <c r="RVO1190" s="17"/>
      <c r="RVP1190" s="17"/>
      <c r="RVQ1190" s="17"/>
      <c r="RVR1190" s="17"/>
      <c r="RVS1190" s="17"/>
      <c r="RVT1190" s="17"/>
      <c r="RVU1190" s="17"/>
      <c r="RVV1190" s="17"/>
      <c r="RVW1190" s="17"/>
      <c r="RVX1190" s="17"/>
      <c r="RVY1190" s="17"/>
      <c r="RVZ1190" s="17"/>
      <c r="RWA1190" s="17"/>
      <c r="RWB1190" s="17"/>
      <c r="RWC1190" s="17"/>
      <c r="RWD1190" s="17"/>
      <c r="RWE1190" s="17"/>
      <c r="RWF1190" s="17"/>
      <c r="RWG1190" s="17"/>
      <c r="RWH1190" s="17"/>
      <c r="RWI1190" s="17"/>
      <c r="RWJ1190" s="17"/>
      <c r="RWK1190" s="17"/>
      <c r="RWL1190" s="17"/>
      <c r="RWM1190" s="17"/>
      <c r="RWN1190" s="17"/>
      <c r="RWO1190" s="17"/>
      <c r="RWP1190" s="17"/>
      <c r="RWQ1190" s="17"/>
      <c r="RWR1190" s="17"/>
      <c r="RWS1190" s="17"/>
      <c r="RWT1190" s="17"/>
      <c r="RWU1190" s="17"/>
      <c r="RWV1190" s="17"/>
      <c r="RWW1190" s="17"/>
      <c r="RWX1190" s="17"/>
      <c r="RWY1190" s="17"/>
      <c r="RWZ1190" s="17"/>
      <c r="RXA1190" s="17"/>
      <c r="RXB1190" s="17"/>
      <c r="RXC1190" s="17"/>
      <c r="RXD1190" s="17"/>
      <c r="RXE1190" s="17"/>
      <c r="RXF1190" s="17"/>
      <c r="RXG1190" s="17"/>
      <c r="RXH1190" s="17"/>
      <c r="RXI1190" s="17"/>
      <c r="RXJ1190" s="17"/>
      <c r="RXK1190" s="17"/>
      <c r="RXL1190" s="17"/>
      <c r="RXM1190" s="17"/>
      <c r="RXN1190" s="17"/>
      <c r="RXO1190" s="17"/>
      <c r="RXP1190" s="17"/>
      <c r="RXQ1190" s="17"/>
      <c r="RXR1190" s="17"/>
      <c r="RXS1190" s="17"/>
      <c r="RXT1190" s="17"/>
      <c r="RXU1190" s="17"/>
      <c r="RXV1190" s="17"/>
      <c r="RXW1190" s="17"/>
      <c r="RXX1190" s="17"/>
      <c r="RXY1190" s="17"/>
      <c r="RXZ1190" s="17"/>
      <c r="RYA1190" s="17"/>
      <c r="RYB1190" s="17"/>
      <c r="RYC1190" s="17"/>
      <c r="RYD1190" s="17"/>
      <c r="RYE1190" s="17"/>
      <c r="RYF1190" s="17"/>
      <c r="RYG1190" s="17"/>
      <c r="RYH1190" s="17"/>
      <c r="RYI1190" s="17"/>
      <c r="RYJ1190" s="17"/>
      <c r="RYK1190" s="17"/>
      <c r="RYL1190" s="17"/>
      <c r="RYM1190" s="17"/>
      <c r="RYN1190" s="17"/>
      <c r="RYO1190" s="17"/>
      <c r="RYP1190" s="17"/>
      <c r="RYQ1190" s="17"/>
      <c r="RYR1190" s="17"/>
      <c r="RYS1190" s="17"/>
      <c r="RYT1190" s="17"/>
      <c r="RYU1190" s="17"/>
      <c r="RYV1190" s="17"/>
      <c r="RYW1190" s="17"/>
      <c r="RYX1190" s="17"/>
      <c r="RYY1190" s="17"/>
      <c r="RYZ1190" s="17"/>
      <c r="RZA1190" s="17"/>
      <c r="RZB1190" s="17"/>
      <c r="RZC1190" s="17"/>
      <c r="RZD1190" s="17"/>
      <c r="RZE1190" s="17"/>
      <c r="RZF1190" s="17"/>
      <c r="RZG1190" s="17"/>
      <c r="RZH1190" s="17"/>
      <c r="RZI1190" s="17"/>
      <c r="RZJ1190" s="17"/>
      <c r="RZK1190" s="17"/>
      <c r="RZL1190" s="17"/>
      <c r="RZM1190" s="17"/>
      <c r="RZN1190" s="17"/>
      <c r="RZO1190" s="17"/>
      <c r="RZP1190" s="17"/>
      <c r="RZQ1190" s="17"/>
      <c r="RZR1190" s="17"/>
      <c r="RZS1190" s="17"/>
      <c r="RZT1190" s="17"/>
      <c r="RZU1190" s="17"/>
      <c r="RZV1190" s="17"/>
      <c r="RZW1190" s="17"/>
      <c r="RZX1190" s="17"/>
      <c r="RZY1190" s="17"/>
      <c r="RZZ1190" s="17"/>
      <c r="SAA1190" s="17"/>
      <c r="SAB1190" s="17"/>
      <c r="SAC1190" s="17"/>
      <c r="SAD1190" s="17"/>
      <c r="SAE1190" s="17"/>
      <c r="SAF1190" s="17"/>
      <c r="SAG1190" s="17"/>
      <c r="SAH1190" s="17"/>
      <c r="SAI1190" s="17"/>
      <c r="SAJ1190" s="17"/>
      <c r="SAK1190" s="17"/>
      <c r="SAL1190" s="17"/>
      <c r="SAM1190" s="17"/>
      <c r="SAN1190" s="17"/>
      <c r="SAO1190" s="17"/>
      <c r="SAP1190" s="17"/>
      <c r="SAQ1190" s="17"/>
      <c r="SAR1190" s="17"/>
      <c r="SAS1190" s="17"/>
      <c r="SAT1190" s="17"/>
      <c r="SAU1190" s="17"/>
      <c r="SAV1190" s="17"/>
      <c r="SAW1190" s="17"/>
      <c r="SAX1190" s="17"/>
      <c r="SAY1190" s="17"/>
      <c r="SAZ1190" s="17"/>
      <c r="SBA1190" s="17"/>
      <c r="SBB1190" s="17"/>
      <c r="SBC1190" s="17"/>
      <c r="SBD1190" s="17"/>
      <c r="SBE1190" s="17"/>
      <c r="SBF1190" s="17"/>
      <c r="SBG1190" s="17"/>
      <c r="SBH1190" s="17"/>
      <c r="SBI1190" s="17"/>
      <c r="SBJ1190" s="17"/>
      <c r="SBK1190" s="17"/>
      <c r="SBL1190" s="17"/>
      <c r="SBM1190" s="17"/>
      <c r="SBN1190" s="17"/>
      <c r="SBO1190" s="17"/>
      <c r="SBP1190" s="17"/>
      <c r="SBQ1190" s="17"/>
      <c r="SBR1190" s="17"/>
      <c r="SBS1190" s="17"/>
      <c r="SBT1190" s="17"/>
      <c r="SBU1190" s="17"/>
      <c r="SBV1190" s="17"/>
      <c r="SBW1190" s="17"/>
      <c r="SBX1190" s="17"/>
      <c r="SBY1190" s="17"/>
      <c r="SBZ1190" s="17"/>
      <c r="SCA1190" s="17"/>
      <c r="SCB1190" s="17"/>
      <c r="SCC1190" s="17"/>
      <c r="SCD1190" s="17"/>
      <c r="SCE1190" s="17"/>
      <c r="SCF1190" s="17"/>
      <c r="SCG1190" s="17"/>
      <c r="SCH1190" s="17"/>
      <c r="SCI1190" s="17"/>
      <c r="SCJ1190" s="17"/>
      <c r="SCK1190" s="17"/>
      <c r="SCL1190" s="17"/>
      <c r="SCM1190" s="17"/>
      <c r="SCN1190" s="17"/>
      <c r="SCO1190" s="17"/>
      <c r="SCP1190" s="17"/>
      <c r="SCQ1190" s="17"/>
      <c r="SCR1190" s="17"/>
      <c r="SCS1190" s="17"/>
      <c r="SCT1190" s="17"/>
      <c r="SCU1190" s="17"/>
      <c r="SCV1190" s="17"/>
      <c r="SCW1190" s="17"/>
      <c r="SCX1190" s="17"/>
      <c r="SCY1190" s="17"/>
      <c r="SCZ1190" s="17"/>
      <c r="SDA1190" s="17"/>
      <c r="SDB1190" s="17"/>
      <c r="SDC1190" s="17"/>
      <c r="SDD1190" s="17"/>
      <c r="SDE1190" s="17"/>
      <c r="SDF1190" s="17"/>
      <c r="SDG1190" s="17"/>
      <c r="SDH1190" s="17"/>
      <c r="SDI1190" s="17"/>
      <c r="SDJ1190" s="17"/>
      <c r="SDK1190" s="17"/>
      <c r="SDL1190" s="17"/>
      <c r="SDM1190" s="17"/>
      <c r="SDN1190" s="17"/>
      <c r="SDO1190" s="17"/>
      <c r="SDP1190" s="17"/>
      <c r="SDQ1190" s="17"/>
      <c r="SDR1190" s="17"/>
      <c r="SDS1190" s="17"/>
      <c r="SDT1190" s="17"/>
      <c r="SDU1190" s="17"/>
      <c r="SDV1190" s="17"/>
      <c r="SDW1190" s="17"/>
      <c r="SDX1190" s="17"/>
      <c r="SDY1190" s="17"/>
      <c r="SDZ1190" s="17"/>
      <c r="SEA1190" s="17"/>
      <c r="SEB1190" s="17"/>
      <c r="SEC1190" s="17"/>
      <c r="SED1190" s="17"/>
      <c r="SEE1190" s="17"/>
      <c r="SEF1190" s="17"/>
      <c r="SEG1190" s="17"/>
      <c r="SEH1190" s="17"/>
      <c r="SEI1190" s="17"/>
      <c r="SEJ1190" s="17"/>
      <c r="SEK1190" s="17"/>
      <c r="SEL1190" s="17"/>
      <c r="SEM1190" s="17"/>
      <c r="SEN1190" s="17"/>
      <c r="SEO1190" s="17"/>
      <c r="SEP1190" s="17"/>
      <c r="SEQ1190" s="17"/>
      <c r="SER1190" s="17"/>
      <c r="SES1190" s="17"/>
      <c r="SET1190" s="17"/>
      <c r="SEU1190" s="17"/>
      <c r="SEV1190" s="17"/>
      <c r="SEW1190" s="17"/>
      <c r="SEX1190" s="17"/>
      <c r="SEY1190" s="17"/>
      <c r="SEZ1190" s="17"/>
      <c r="SFA1190" s="17"/>
      <c r="SFB1190" s="17"/>
      <c r="SFC1190" s="17"/>
      <c r="SFD1190" s="17"/>
      <c r="SFE1190" s="17"/>
      <c r="SFF1190" s="17"/>
      <c r="SFG1190" s="17"/>
      <c r="SFH1190" s="17"/>
      <c r="SFI1190" s="17"/>
      <c r="SFJ1190" s="17"/>
      <c r="SFK1190" s="17"/>
      <c r="SFL1190" s="17"/>
      <c r="SFM1190" s="17"/>
      <c r="SFN1190" s="17"/>
      <c r="SFO1190" s="17"/>
      <c r="SFP1190" s="17"/>
      <c r="SFQ1190" s="17"/>
      <c r="SFR1190" s="17"/>
      <c r="SFS1190" s="17"/>
      <c r="SFT1190" s="17"/>
      <c r="SFU1190" s="17"/>
      <c r="SFV1190" s="17"/>
      <c r="SFW1190" s="17"/>
      <c r="SFX1190" s="17"/>
      <c r="SFY1190" s="17"/>
      <c r="SFZ1190" s="17"/>
      <c r="SGA1190" s="17"/>
      <c r="SGB1190" s="17"/>
      <c r="SGC1190" s="17"/>
      <c r="SGD1190" s="17"/>
      <c r="SGE1190" s="17"/>
      <c r="SGF1190" s="17"/>
      <c r="SGG1190" s="17"/>
      <c r="SGH1190" s="17"/>
      <c r="SGI1190" s="17"/>
      <c r="SGJ1190" s="17"/>
      <c r="SGK1190" s="17"/>
      <c r="SGL1190" s="17"/>
      <c r="SGM1190" s="17"/>
      <c r="SGN1190" s="17"/>
      <c r="SGO1190" s="17"/>
      <c r="SGP1190" s="17"/>
      <c r="SGQ1190" s="17"/>
      <c r="SGR1190" s="17"/>
      <c r="SGS1190" s="17"/>
      <c r="SGT1190" s="17"/>
      <c r="SGU1190" s="17"/>
      <c r="SGV1190" s="17"/>
      <c r="SGW1190" s="17"/>
      <c r="SGX1190" s="17"/>
      <c r="SGY1190" s="17"/>
      <c r="SGZ1190" s="17"/>
      <c r="SHA1190" s="17"/>
      <c r="SHB1190" s="17"/>
      <c r="SHC1190" s="17"/>
      <c r="SHD1190" s="17"/>
      <c r="SHE1190" s="17"/>
      <c r="SHF1190" s="17"/>
      <c r="SHG1190" s="17"/>
      <c r="SHH1190" s="17"/>
      <c r="SHI1190" s="17"/>
      <c r="SHJ1190" s="17"/>
      <c r="SHK1190" s="17"/>
      <c r="SHL1190" s="17"/>
      <c r="SHM1190" s="17"/>
      <c r="SHN1190" s="17"/>
      <c r="SHO1190" s="17"/>
      <c r="SHP1190" s="17"/>
      <c r="SHQ1190" s="17"/>
      <c r="SHR1190" s="17"/>
      <c r="SHS1190" s="17"/>
      <c r="SHT1190" s="17"/>
      <c r="SHU1190" s="17"/>
      <c r="SHV1190" s="17"/>
      <c r="SHW1190" s="17"/>
      <c r="SHX1190" s="17"/>
      <c r="SHY1190" s="17"/>
      <c r="SHZ1190" s="17"/>
      <c r="SIA1190" s="17"/>
      <c r="SIB1190" s="17"/>
      <c r="SIC1190" s="17"/>
      <c r="SID1190" s="17"/>
      <c r="SIE1190" s="17"/>
      <c r="SIF1190" s="17"/>
      <c r="SIG1190" s="17"/>
      <c r="SIH1190" s="17"/>
      <c r="SII1190" s="17"/>
      <c r="SIJ1190" s="17"/>
      <c r="SIK1190" s="17"/>
      <c r="SIL1190" s="17"/>
      <c r="SIM1190" s="17"/>
      <c r="SIN1190" s="17"/>
      <c r="SIO1190" s="17"/>
      <c r="SIP1190" s="17"/>
      <c r="SIQ1190" s="17"/>
      <c r="SIR1190" s="17"/>
      <c r="SIS1190" s="17"/>
      <c r="SIT1190" s="17"/>
      <c r="SIU1190" s="17"/>
      <c r="SIV1190" s="17"/>
      <c r="SIW1190" s="17"/>
      <c r="SIX1190" s="17"/>
      <c r="SIY1190" s="17"/>
      <c r="SIZ1190" s="17"/>
      <c r="SJA1190" s="17"/>
      <c r="SJB1190" s="17"/>
      <c r="SJC1190" s="17"/>
      <c r="SJD1190" s="17"/>
      <c r="SJE1190" s="17"/>
      <c r="SJF1190" s="17"/>
      <c r="SJG1190" s="17"/>
      <c r="SJH1190" s="17"/>
      <c r="SJI1190" s="17"/>
      <c r="SJJ1190" s="17"/>
      <c r="SJK1190" s="17"/>
      <c r="SJL1190" s="17"/>
      <c r="SJM1190" s="17"/>
      <c r="SJN1190" s="17"/>
      <c r="SJO1190" s="17"/>
      <c r="SJP1190" s="17"/>
      <c r="SJQ1190" s="17"/>
      <c r="SJR1190" s="17"/>
      <c r="SJS1190" s="17"/>
      <c r="SJT1190" s="17"/>
      <c r="SJU1190" s="17"/>
      <c r="SJV1190" s="17"/>
      <c r="SJW1190" s="17"/>
      <c r="SJX1190" s="17"/>
      <c r="SJY1190" s="17"/>
      <c r="SJZ1190" s="17"/>
      <c r="SKA1190" s="17"/>
      <c r="SKB1190" s="17"/>
      <c r="SKC1190" s="17"/>
      <c r="SKD1190" s="17"/>
      <c r="SKE1190" s="17"/>
      <c r="SKF1190" s="17"/>
      <c r="SKG1190" s="17"/>
      <c r="SKH1190" s="17"/>
      <c r="SKI1190" s="17"/>
      <c r="SKJ1190" s="17"/>
      <c r="SKK1190" s="17"/>
      <c r="SKL1190" s="17"/>
      <c r="SKM1190" s="17"/>
      <c r="SKN1190" s="17"/>
      <c r="SKO1190" s="17"/>
      <c r="SKP1190" s="17"/>
      <c r="SKQ1190" s="17"/>
      <c r="SKR1190" s="17"/>
      <c r="SKS1190" s="17"/>
      <c r="SKT1190" s="17"/>
      <c r="SKU1190" s="17"/>
      <c r="SKV1190" s="17"/>
      <c r="SKW1190" s="17"/>
      <c r="SKX1190" s="17"/>
      <c r="SKY1190" s="17"/>
      <c r="SKZ1190" s="17"/>
      <c r="SLA1190" s="17"/>
      <c r="SLB1190" s="17"/>
      <c r="SLC1190" s="17"/>
      <c r="SLD1190" s="17"/>
      <c r="SLE1190" s="17"/>
      <c r="SLF1190" s="17"/>
      <c r="SLG1190" s="17"/>
      <c r="SLH1190" s="17"/>
      <c r="SLI1190" s="17"/>
      <c r="SLJ1190" s="17"/>
      <c r="SLK1190" s="17"/>
      <c r="SLL1190" s="17"/>
      <c r="SLM1190" s="17"/>
      <c r="SLN1190" s="17"/>
      <c r="SLO1190" s="17"/>
      <c r="SLP1190" s="17"/>
      <c r="SLQ1190" s="17"/>
      <c r="SLR1190" s="17"/>
      <c r="SLS1190" s="17"/>
      <c r="SLT1190" s="17"/>
      <c r="SLU1190" s="17"/>
      <c r="SLV1190" s="17"/>
      <c r="SLW1190" s="17"/>
      <c r="SLX1190" s="17"/>
      <c r="SLY1190" s="17"/>
      <c r="SLZ1190" s="17"/>
      <c r="SMA1190" s="17"/>
      <c r="SMB1190" s="17"/>
      <c r="SMC1190" s="17"/>
      <c r="SMD1190" s="17"/>
      <c r="SME1190" s="17"/>
      <c r="SMF1190" s="17"/>
      <c r="SMG1190" s="17"/>
      <c r="SMH1190" s="17"/>
      <c r="SMI1190" s="17"/>
      <c r="SMJ1190" s="17"/>
      <c r="SMK1190" s="17"/>
      <c r="SML1190" s="17"/>
      <c r="SMM1190" s="17"/>
      <c r="SMN1190" s="17"/>
      <c r="SMO1190" s="17"/>
      <c r="SMP1190" s="17"/>
      <c r="SMQ1190" s="17"/>
      <c r="SMR1190" s="17"/>
      <c r="SMS1190" s="17"/>
      <c r="SMT1190" s="17"/>
      <c r="SMU1190" s="17"/>
      <c r="SMV1190" s="17"/>
      <c r="SMW1190" s="17"/>
      <c r="SMX1190" s="17"/>
      <c r="SMY1190" s="17"/>
      <c r="SMZ1190" s="17"/>
      <c r="SNA1190" s="17"/>
      <c r="SNB1190" s="17"/>
      <c r="SNC1190" s="17"/>
      <c r="SND1190" s="17"/>
      <c r="SNE1190" s="17"/>
      <c r="SNF1190" s="17"/>
      <c r="SNG1190" s="17"/>
      <c r="SNH1190" s="17"/>
      <c r="SNI1190" s="17"/>
      <c r="SNJ1190" s="17"/>
      <c r="SNK1190" s="17"/>
      <c r="SNL1190" s="17"/>
      <c r="SNM1190" s="17"/>
      <c r="SNN1190" s="17"/>
      <c r="SNO1190" s="17"/>
      <c r="SNP1190" s="17"/>
      <c r="SNQ1190" s="17"/>
      <c r="SNR1190" s="17"/>
      <c r="SNS1190" s="17"/>
      <c r="SNT1190" s="17"/>
      <c r="SNU1190" s="17"/>
      <c r="SNV1190" s="17"/>
      <c r="SNW1190" s="17"/>
      <c r="SNX1190" s="17"/>
      <c r="SNY1190" s="17"/>
      <c r="SNZ1190" s="17"/>
      <c r="SOA1190" s="17"/>
      <c r="SOB1190" s="17"/>
      <c r="SOC1190" s="17"/>
      <c r="SOD1190" s="17"/>
      <c r="SOE1190" s="17"/>
      <c r="SOF1190" s="17"/>
      <c r="SOG1190" s="17"/>
      <c r="SOH1190" s="17"/>
      <c r="SOI1190" s="17"/>
      <c r="SOJ1190" s="17"/>
      <c r="SOK1190" s="17"/>
      <c r="SOL1190" s="17"/>
      <c r="SOM1190" s="17"/>
      <c r="SON1190" s="17"/>
      <c r="SOO1190" s="17"/>
      <c r="SOP1190" s="17"/>
      <c r="SOQ1190" s="17"/>
      <c r="SOR1190" s="17"/>
      <c r="SOS1190" s="17"/>
      <c r="SOT1190" s="17"/>
      <c r="SOU1190" s="17"/>
      <c r="SOV1190" s="17"/>
      <c r="SOW1190" s="17"/>
      <c r="SOX1190" s="17"/>
      <c r="SOY1190" s="17"/>
      <c r="SOZ1190" s="17"/>
      <c r="SPA1190" s="17"/>
      <c r="SPB1190" s="17"/>
      <c r="SPC1190" s="17"/>
      <c r="SPD1190" s="17"/>
      <c r="SPE1190" s="17"/>
      <c r="SPF1190" s="17"/>
      <c r="SPG1190" s="17"/>
      <c r="SPH1190" s="17"/>
      <c r="SPI1190" s="17"/>
      <c r="SPJ1190" s="17"/>
      <c r="SPK1190" s="17"/>
      <c r="SPL1190" s="17"/>
      <c r="SPM1190" s="17"/>
      <c r="SPN1190" s="17"/>
      <c r="SPO1190" s="17"/>
      <c r="SPP1190" s="17"/>
      <c r="SPQ1190" s="17"/>
      <c r="SPR1190" s="17"/>
      <c r="SPS1190" s="17"/>
      <c r="SPT1190" s="17"/>
      <c r="SPU1190" s="17"/>
      <c r="SPV1190" s="17"/>
      <c r="SPW1190" s="17"/>
      <c r="SPX1190" s="17"/>
      <c r="SPY1190" s="17"/>
      <c r="SPZ1190" s="17"/>
      <c r="SQA1190" s="17"/>
      <c r="SQB1190" s="17"/>
      <c r="SQC1190" s="17"/>
      <c r="SQD1190" s="17"/>
      <c r="SQE1190" s="17"/>
      <c r="SQF1190" s="17"/>
      <c r="SQG1190" s="17"/>
      <c r="SQH1190" s="17"/>
      <c r="SQI1190" s="17"/>
      <c r="SQJ1190" s="17"/>
      <c r="SQK1190" s="17"/>
      <c r="SQL1190" s="17"/>
      <c r="SQM1190" s="17"/>
      <c r="SQN1190" s="17"/>
      <c r="SQO1190" s="17"/>
      <c r="SQP1190" s="17"/>
      <c r="SQQ1190" s="17"/>
      <c r="SQR1190" s="17"/>
      <c r="SQS1190" s="17"/>
      <c r="SQT1190" s="17"/>
      <c r="SQU1190" s="17"/>
      <c r="SQV1190" s="17"/>
      <c r="SQW1190" s="17"/>
      <c r="SQX1190" s="17"/>
      <c r="SQY1190" s="17"/>
      <c r="SQZ1190" s="17"/>
      <c r="SRA1190" s="17"/>
      <c r="SRB1190" s="17"/>
      <c r="SRC1190" s="17"/>
      <c r="SRD1190" s="17"/>
      <c r="SRE1190" s="17"/>
      <c r="SRF1190" s="17"/>
      <c r="SRG1190" s="17"/>
      <c r="SRH1190" s="17"/>
      <c r="SRI1190" s="17"/>
      <c r="SRJ1190" s="17"/>
      <c r="SRK1190" s="17"/>
      <c r="SRL1190" s="17"/>
      <c r="SRM1190" s="17"/>
      <c r="SRN1190" s="17"/>
      <c r="SRO1190" s="17"/>
      <c r="SRP1190" s="17"/>
      <c r="SRQ1190" s="17"/>
      <c r="SRR1190" s="17"/>
      <c r="SRS1190" s="17"/>
      <c r="SRT1190" s="17"/>
      <c r="SRU1190" s="17"/>
      <c r="SRV1190" s="17"/>
      <c r="SRW1190" s="17"/>
      <c r="SRX1190" s="17"/>
      <c r="SRY1190" s="17"/>
      <c r="SRZ1190" s="17"/>
      <c r="SSA1190" s="17"/>
      <c r="SSB1190" s="17"/>
      <c r="SSC1190" s="17"/>
      <c r="SSD1190" s="17"/>
      <c r="SSE1190" s="17"/>
      <c r="SSF1190" s="17"/>
      <c r="SSG1190" s="17"/>
      <c r="SSH1190" s="17"/>
      <c r="SSI1190" s="17"/>
      <c r="SSJ1190" s="17"/>
      <c r="SSK1190" s="17"/>
      <c r="SSL1190" s="17"/>
      <c r="SSM1190" s="17"/>
      <c r="SSN1190" s="17"/>
      <c r="SSO1190" s="17"/>
      <c r="SSP1190" s="17"/>
      <c r="SSQ1190" s="17"/>
      <c r="SSR1190" s="17"/>
      <c r="SSS1190" s="17"/>
      <c r="SST1190" s="17"/>
      <c r="SSU1190" s="17"/>
      <c r="SSV1190" s="17"/>
      <c r="SSW1190" s="17"/>
      <c r="SSX1190" s="17"/>
      <c r="SSY1190" s="17"/>
      <c r="SSZ1190" s="17"/>
      <c r="STA1190" s="17"/>
      <c r="STB1190" s="17"/>
      <c r="STC1190" s="17"/>
      <c r="STD1190" s="17"/>
      <c r="STE1190" s="17"/>
      <c r="STF1190" s="17"/>
      <c r="STG1190" s="17"/>
      <c r="STH1190" s="17"/>
      <c r="STI1190" s="17"/>
      <c r="STJ1190" s="17"/>
      <c r="STK1190" s="17"/>
      <c r="STL1190" s="17"/>
      <c r="STM1190" s="17"/>
      <c r="STN1190" s="17"/>
      <c r="STO1190" s="17"/>
      <c r="STP1190" s="17"/>
      <c r="STQ1190" s="17"/>
      <c r="STR1190" s="17"/>
      <c r="STS1190" s="17"/>
      <c r="STT1190" s="17"/>
      <c r="STU1190" s="17"/>
      <c r="STV1190" s="17"/>
      <c r="STW1190" s="17"/>
      <c r="STX1190" s="17"/>
      <c r="STY1190" s="17"/>
      <c r="STZ1190" s="17"/>
      <c r="SUA1190" s="17"/>
      <c r="SUB1190" s="17"/>
      <c r="SUC1190" s="17"/>
      <c r="SUD1190" s="17"/>
      <c r="SUE1190" s="17"/>
      <c r="SUF1190" s="17"/>
      <c r="SUG1190" s="17"/>
      <c r="SUH1190" s="17"/>
      <c r="SUI1190" s="17"/>
      <c r="SUJ1190" s="17"/>
      <c r="SUK1190" s="17"/>
      <c r="SUL1190" s="17"/>
      <c r="SUM1190" s="17"/>
      <c r="SUN1190" s="17"/>
      <c r="SUO1190" s="17"/>
      <c r="SUP1190" s="17"/>
      <c r="SUQ1190" s="17"/>
      <c r="SUR1190" s="17"/>
      <c r="SUS1190" s="17"/>
      <c r="SUT1190" s="17"/>
      <c r="SUU1190" s="17"/>
      <c r="SUV1190" s="17"/>
      <c r="SUW1190" s="17"/>
      <c r="SUX1190" s="17"/>
      <c r="SUY1190" s="17"/>
      <c r="SUZ1190" s="17"/>
      <c r="SVA1190" s="17"/>
      <c r="SVB1190" s="17"/>
      <c r="SVC1190" s="17"/>
      <c r="SVD1190" s="17"/>
      <c r="SVE1190" s="17"/>
      <c r="SVF1190" s="17"/>
      <c r="SVG1190" s="17"/>
      <c r="SVH1190" s="17"/>
      <c r="SVI1190" s="17"/>
      <c r="SVJ1190" s="17"/>
      <c r="SVK1190" s="17"/>
      <c r="SVL1190" s="17"/>
      <c r="SVM1190" s="17"/>
      <c r="SVN1190" s="17"/>
      <c r="SVO1190" s="17"/>
      <c r="SVP1190" s="17"/>
      <c r="SVQ1190" s="17"/>
      <c r="SVR1190" s="17"/>
      <c r="SVS1190" s="17"/>
      <c r="SVT1190" s="17"/>
      <c r="SVU1190" s="17"/>
      <c r="SVV1190" s="17"/>
      <c r="SVW1190" s="17"/>
      <c r="SVX1190" s="17"/>
      <c r="SVY1190" s="17"/>
      <c r="SVZ1190" s="17"/>
      <c r="SWA1190" s="17"/>
      <c r="SWB1190" s="17"/>
      <c r="SWC1190" s="17"/>
      <c r="SWD1190" s="17"/>
      <c r="SWE1190" s="17"/>
      <c r="SWF1190" s="17"/>
      <c r="SWG1190" s="17"/>
      <c r="SWH1190" s="17"/>
      <c r="SWI1190" s="17"/>
      <c r="SWJ1190" s="17"/>
      <c r="SWK1190" s="17"/>
      <c r="SWL1190" s="17"/>
      <c r="SWM1190" s="17"/>
      <c r="SWN1190" s="17"/>
      <c r="SWO1190" s="17"/>
      <c r="SWP1190" s="17"/>
      <c r="SWQ1190" s="17"/>
      <c r="SWR1190" s="17"/>
      <c r="SWS1190" s="17"/>
      <c r="SWT1190" s="17"/>
      <c r="SWU1190" s="17"/>
      <c r="SWV1190" s="17"/>
      <c r="SWW1190" s="17"/>
      <c r="SWX1190" s="17"/>
      <c r="SWY1190" s="17"/>
      <c r="SWZ1190" s="17"/>
      <c r="SXA1190" s="17"/>
      <c r="SXB1190" s="17"/>
      <c r="SXC1190" s="17"/>
      <c r="SXD1190" s="17"/>
      <c r="SXE1190" s="17"/>
      <c r="SXF1190" s="17"/>
      <c r="SXG1190" s="17"/>
      <c r="SXH1190" s="17"/>
      <c r="SXI1190" s="17"/>
      <c r="SXJ1190" s="17"/>
      <c r="SXK1190" s="17"/>
      <c r="SXL1190" s="17"/>
      <c r="SXM1190" s="17"/>
      <c r="SXN1190" s="17"/>
      <c r="SXO1190" s="17"/>
      <c r="SXP1190" s="17"/>
      <c r="SXQ1190" s="17"/>
      <c r="SXR1190" s="17"/>
      <c r="SXS1190" s="17"/>
      <c r="SXT1190" s="17"/>
      <c r="SXU1190" s="17"/>
      <c r="SXV1190" s="17"/>
      <c r="SXW1190" s="17"/>
      <c r="SXX1190" s="17"/>
      <c r="SXY1190" s="17"/>
      <c r="SXZ1190" s="17"/>
      <c r="SYA1190" s="17"/>
      <c r="SYB1190" s="17"/>
      <c r="SYC1190" s="17"/>
      <c r="SYD1190" s="17"/>
      <c r="SYE1190" s="17"/>
      <c r="SYF1190" s="17"/>
      <c r="SYG1190" s="17"/>
      <c r="SYH1190" s="17"/>
      <c r="SYI1190" s="17"/>
      <c r="SYJ1190" s="17"/>
      <c r="SYK1190" s="17"/>
      <c r="SYL1190" s="17"/>
      <c r="SYM1190" s="17"/>
      <c r="SYN1190" s="17"/>
      <c r="SYO1190" s="17"/>
      <c r="SYP1190" s="17"/>
      <c r="SYQ1190" s="17"/>
      <c r="SYR1190" s="17"/>
      <c r="SYS1190" s="17"/>
      <c r="SYT1190" s="17"/>
      <c r="SYU1190" s="17"/>
      <c r="SYV1190" s="17"/>
      <c r="SYW1190" s="17"/>
      <c r="SYX1190" s="17"/>
      <c r="SYY1190" s="17"/>
      <c r="SYZ1190" s="17"/>
      <c r="SZA1190" s="17"/>
      <c r="SZB1190" s="17"/>
      <c r="SZC1190" s="17"/>
      <c r="SZD1190" s="17"/>
      <c r="SZE1190" s="17"/>
      <c r="SZF1190" s="17"/>
      <c r="SZG1190" s="17"/>
      <c r="SZH1190" s="17"/>
      <c r="SZI1190" s="17"/>
      <c r="SZJ1190" s="17"/>
      <c r="SZK1190" s="17"/>
      <c r="SZL1190" s="17"/>
      <c r="SZM1190" s="17"/>
      <c r="SZN1190" s="17"/>
      <c r="SZO1190" s="17"/>
      <c r="SZP1190" s="17"/>
      <c r="SZQ1190" s="17"/>
      <c r="SZR1190" s="17"/>
      <c r="SZS1190" s="17"/>
      <c r="SZT1190" s="17"/>
      <c r="SZU1190" s="17"/>
      <c r="SZV1190" s="17"/>
      <c r="SZW1190" s="17"/>
      <c r="SZX1190" s="17"/>
      <c r="SZY1190" s="17"/>
      <c r="SZZ1190" s="17"/>
      <c r="TAA1190" s="17"/>
      <c r="TAB1190" s="17"/>
      <c r="TAC1190" s="17"/>
      <c r="TAD1190" s="17"/>
      <c r="TAE1190" s="17"/>
      <c r="TAF1190" s="17"/>
      <c r="TAG1190" s="17"/>
      <c r="TAH1190" s="17"/>
      <c r="TAI1190" s="17"/>
      <c r="TAJ1190" s="17"/>
      <c r="TAK1190" s="17"/>
      <c r="TAL1190" s="17"/>
      <c r="TAM1190" s="17"/>
      <c r="TAN1190" s="17"/>
      <c r="TAO1190" s="17"/>
      <c r="TAP1190" s="17"/>
      <c r="TAQ1190" s="17"/>
      <c r="TAR1190" s="17"/>
      <c r="TAS1190" s="17"/>
      <c r="TAT1190" s="17"/>
      <c r="TAU1190" s="17"/>
      <c r="TAV1190" s="17"/>
      <c r="TAW1190" s="17"/>
      <c r="TAX1190" s="17"/>
      <c r="TAY1190" s="17"/>
      <c r="TAZ1190" s="17"/>
      <c r="TBA1190" s="17"/>
      <c r="TBB1190" s="17"/>
      <c r="TBC1190" s="17"/>
      <c r="TBD1190" s="17"/>
      <c r="TBE1190" s="17"/>
      <c r="TBF1190" s="17"/>
      <c r="TBG1190" s="17"/>
      <c r="TBH1190" s="17"/>
      <c r="TBI1190" s="17"/>
      <c r="TBJ1190" s="17"/>
      <c r="TBK1190" s="17"/>
      <c r="TBL1190" s="17"/>
      <c r="TBM1190" s="17"/>
      <c r="TBN1190" s="17"/>
      <c r="TBO1190" s="17"/>
      <c r="TBP1190" s="17"/>
      <c r="TBQ1190" s="17"/>
      <c r="TBR1190" s="17"/>
      <c r="TBS1190" s="17"/>
      <c r="TBT1190" s="17"/>
      <c r="TBU1190" s="17"/>
      <c r="TBV1190" s="17"/>
      <c r="TBW1190" s="17"/>
      <c r="TBX1190" s="17"/>
      <c r="TBY1190" s="17"/>
      <c r="TBZ1190" s="17"/>
      <c r="TCA1190" s="17"/>
      <c r="TCB1190" s="17"/>
      <c r="TCC1190" s="17"/>
      <c r="TCD1190" s="17"/>
      <c r="TCE1190" s="17"/>
      <c r="TCF1190" s="17"/>
      <c r="TCG1190" s="17"/>
      <c r="TCH1190" s="17"/>
      <c r="TCI1190" s="17"/>
      <c r="TCJ1190" s="17"/>
      <c r="TCK1190" s="17"/>
      <c r="TCL1190" s="17"/>
      <c r="TCM1190" s="17"/>
      <c r="TCN1190" s="17"/>
      <c r="TCO1190" s="17"/>
      <c r="TCP1190" s="17"/>
      <c r="TCQ1190" s="17"/>
      <c r="TCR1190" s="17"/>
      <c r="TCS1190" s="17"/>
      <c r="TCT1190" s="17"/>
      <c r="TCU1190" s="17"/>
      <c r="TCV1190" s="17"/>
      <c r="TCW1190" s="17"/>
      <c r="TCX1190" s="17"/>
      <c r="TCY1190" s="17"/>
      <c r="TCZ1190" s="17"/>
      <c r="TDA1190" s="17"/>
      <c r="TDB1190" s="17"/>
      <c r="TDC1190" s="17"/>
      <c r="TDD1190" s="17"/>
      <c r="TDE1190" s="17"/>
      <c r="TDF1190" s="17"/>
      <c r="TDG1190" s="17"/>
      <c r="TDH1190" s="17"/>
      <c r="TDI1190" s="17"/>
      <c r="TDJ1190" s="17"/>
      <c r="TDK1190" s="17"/>
      <c r="TDL1190" s="17"/>
      <c r="TDM1190" s="17"/>
      <c r="TDN1190" s="17"/>
      <c r="TDO1190" s="17"/>
      <c r="TDP1190" s="17"/>
      <c r="TDQ1190" s="17"/>
      <c r="TDR1190" s="17"/>
      <c r="TDS1190" s="17"/>
      <c r="TDT1190" s="17"/>
      <c r="TDU1190" s="17"/>
      <c r="TDV1190" s="17"/>
      <c r="TDW1190" s="17"/>
      <c r="TDX1190" s="17"/>
      <c r="TDY1190" s="17"/>
      <c r="TDZ1190" s="17"/>
      <c r="TEA1190" s="17"/>
      <c r="TEB1190" s="17"/>
      <c r="TEC1190" s="17"/>
      <c r="TED1190" s="17"/>
      <c r="TEE1190" s="17"/>
      <c r="TEF1190" s="17"/>
      <c r="TEG1190" s="17"/>
      <c r="TEH1190" s="17"/>
      <c r="TEI1190" s="17"/>
      <c r="TEJ1190" s="17"/>
      <c r="TEK1190" s="17"/>
      <c r="TEL1190" s="17"/>
      <c r="TEM1190" s="17"/>
      <c r="TEN1190" s="17"/>
      <c r="TEO1190" s="17"/>
      <c r="TEP1190" s="17"/>
      <c r="TEQ1190" s="17"/>
      <c r="TER1190" s="17"/>
      <c r="TES1190" s="17"/>
      <c r="TET1190" s="17"/>
      <c r="TEU1190" s="17"/>
      <c r="TEV1190" s="17"/>
      <c r="TEW1190" s="17"/>
      <c r="TEX1190" s="17"/>
      <c r="TEY1190" s="17"/>
      <c r="TEZ1190" s="17"/>
      <c r="TFA1190" s="17"/>
      <c r="TFB1190" s="17"/>
      <c r="TFC1190" s="17"/>
      <c r="TFD1190" s="17"/>
      <c r="TFE1190" s="17"/>
      <c r="TFF1190" s="17"/>
      <c r="TFG1190" s="17"/>
      <c r="TFH1190" s="17"/>
      <c r="TFI1190" s="17"/>
      <c r="TFJ1190" s="17"/>
      <c r="TFK1190" s="17"/>
      <c r="TFL1190" s="17"/>
      <c r="TFM1190" s="17"/>
      <c r="TFN1190" s="17"/>
      <c r="TFO1190" s="17"/>
      <c r="TFP1190" s="17"/>
      <c r="TFQ1190" s="17"/>
      <c r="TFR1190" s="17"/>
      <c r="TFS1190" s="17"/>
      <c r="TFT1190" s="17"/>
      <c r="TFU1190" s="17"/>
      <c r="TFV1190" s="17"/>
      <c r="TFW1190" s="17"/>
      <c r="TFX1190" s="17"/>
      <c r="TFY1190" s="17"/>
      <c r="TFZ1190" s="17"/>
      <c r="TGA1190" s="17"/>
      <c r="TGB1190" s="17"/>
      <c r="TGC1190" s="17"/>
      <c r="TGD1190" s="17"/>
      <c r="TGE1190" s="17"/>
      <c r="TGF1190" s="17"/>
      <c r="TGG1190" s="17"/>
      <c r="TGH1190" s="17"/>
      <c r="TGI1190" s="17"/>
      <c r="TGJ1190" s="17"/>
      <c r="TGK1190" s="17"/>
      <c r="TGL1190" s="17"/>
      <c r="TGM1190" s="17"/>
      <c r="TGN1190" s="17"/>
      <c r="TGO1190" s="17"/>
      <c r="TGP1190" s="17"/>
      <c r="TGQ1190" s="17"/>
      <c r="TGR1190" s="17"/>
      <c r="TGS1190" s="17"/>
      <c r="TGT1190" s="17"/>
      <c r="TGU1190" s="17"/>
      <c r="TGV1190" s="17"/>
      <c r="TGW1190" s="17"/>
      <c r="TGX1190" s="17"/>
      <c r="TGY1190" s="17"/>
      <c r="TGZ1190" s="17"/>
      <c r="THA1190" s="17"/>
      <c r="THB1190" s="17"/>
      <c r="THC1190" s="17"/>
      <c r="THD1190" s="17"/>
      <c r="THE1190" s="17"/>
      <c r="THF1190" s="17"/>
      <c r="THG1190" s="17"/>
      <c r="THH1190" s="17"/>
      <c r="THI1190" s="17"/>
      <c r="THJ1190" s="17"/>
      <c r="THK1190" s="17"/>
      <c r="THL1190" s="17"/>
      <c r="THM1190" s="17"/>
      <c r="THN1190" s="17"/>
      <c r="THO1190" s="17"/>
      <c r="THP1190" s="17"/>
      <c r="THQ1190" s="17"/>
      <c r="THR1190" s="17"/>
      <c r="THS1190" s="17"/>
      <c r="THT1190" s="17"/>
      <c r="THU1190" s="17"/>
      <c r="THV1190" s="17"/>
      <c r="THW1190" s="17"/>
      <c r="THX1190" s="17"/>
      <c r="THY1190" s="17"/>
      <c r="THZ1190" s="17"/>
      <c r="TIA1190" s="17"/>
      <c r="TIB1190" s="17"/>
      <c r="TIC1190" s="17"/>
      <c r="TID1190" s="17"/>
      <c r="TIE1190" s="17"/>
      <c r="TIF1190" s="17"/>
      <c r="TIG1190" s="17"/>
      <c r="TIH1190" s="17"/>
      <c r="TII1190" s="17"/>
      <c r="TIJ1190" s="17"/>
      <c r="TIK1190" s="17"/>
      <c r="TIL1190" s="17"/>
      <c r="TIM1190" s="17"/>
      <c r="TIN1190" s="17"/>
      <c r="TIO1190" s="17"/>
      <c r="TIP1190" s="17"/>
      <c r="TIQ1190" s="17"/>
      <c r="TIR1190" s="17"/>
      <c r="TIS1190" s="17"/>
      <c r="TIT1190" s="17"/>
      <c r="TIU1190" s="17"/>
      <c r="TIV1190" s="17"/>
      <c r="TIW1190" s="17"/>
      <c r="TIX1190" s="17"/>
      <c r="TIY1190" s="17"/>
      <c r="TIZ1190" s="17"/>
      <c r="TJA1190" s="17"/>
      <c r="TJB1190" s="17"/>
      <c r="TJC1190" s="17"/>
      <c r="TJD1190" s="17"/>
      <c r="TJE1190" s="17"/>
      <c r="TJF1190" s="17"/>
      <c r="TJG1190" s="17"/>
      <c r="TJH1190" s="17"/>
      <c r="TJI1190" s="17"/>
      <c r="TJJ1190" s="17"/>
      <c r="TJK1190" s="17"/>
      <c r="TJL1190" s="17"/>
      <c r="TJM1190" s="17"/>
      <c r="TJN1190" s="17"/>
      <c r="TJO1190" s="17"/>
      <c r="TJP1190" s="17"/>
      <c r="TJQ1190" s="17"/>
      <c r="TJR1190" s="17"/>
      <c r="TJS1190" s="17"/>
      <c r="TJT1190" s="17"/>
      <c r="TJU1190" s="17"/>
      <c r="TJV1190" s="17"/>
      <c r="TJW1190" s="17"/>
      <c r="TJX1190" s="17"/>
      <c r="TJY1190" s="17"/>
      <c r="TJZ1190" s="17"/>
      <c r="TKA1190" s="17"/>
      <c r="TKB1190" s="17"/>
      <c r="TKC1190" s="17"/>
      <c r="TKD1190" s="17"/>
      <c r="TKE1190" s="17"/>
      <c r="TKF1190" s="17"/>
      <c r="TKG1190" s="17"/>
      <c r="TKH1190" s="17"/>
      <c r="TKI1190" s="17"/>
      <c r="TKJ1190" s="17"/>
      <c r="TKK1190" s="17"/>
      <c r="TKL1190" s="17"/>
      <c r="TKM1190" s="17"/>
      <c r="TKN1190" s="17"/>
      <c r="TKO1190" s="17"/>
      <c r="TKP1190" s="17"/>
      <c r="TKQ1190" s="17"/>
      <c r="TKR1190" s="17"/>
      <c r="TKS1190" s="17"/>
      <c r="TKT1190" s="17"/>
      <c r="TKU1190" s="17"/>
      <c r="TKV1190" s="17"/>
      <c r="TKW1190" s="17"/>
      <c r="TKX1190" s="17"/>
      <c r="TKY1190" s="17"/>
      <c r="TKZ1190" s="17"/>
      <c r="TLA1190" s="17"/>
      <c r="TLB1190" s="17"/>
      <c r="TLC1190" s="17"/>
      <c r="TLD1190" s="17"/>
      <c r="TLE1190" s="17"/>
      <c r="TLF1190" s="17"/>
      <c r="TLG1190" s="17"/>
      <c r="TLH1190" s="17"/>
      <c r="TLI1190" s="17"/>
      <c r="TLJ1190" s="17"/>
      <c r="TLK1190" s="17"/>
      <c r="TLL1190" s="17"/>
      <c r="TLM1190" s="17"/>
      <c r="TLN1190" s="17"/>
      <c r="TLO1190" s="17"/>
      <c r="TLP1190" s="17"/>
      <c r="TLQ1190" s="17"/>
      <c r="TLR1190" s="17"/>
      <c r="TLS1190" s="17"/>
      <c r="TLT1190" s="17"/>
      <c r="TLU1190" s="17"/>
      <c r="TLV1190" s="17"/>
      <c r="TLW1190" s="17"/>
      <c r="TLX1190" s="17"/>
      <c r="TLY1190" s="17"/>
      <c r="TLZ1190" s="17"/>
      <c r="TMA1190" s="17"/>
      <c r="TMB1190" s="17"/>
      <c r="TMC1190" s="17"/>
      <c r="TMD1190" s="17"/>
      <c r="TME1190" s="17"/>
      <c r="TMF1190" s="17"/>
      <c r="TMG1190" s="17"/>
      <c r="TMH1190" s="17"/>
      <c r="TMI1190" s="17"/>
      <c r="TMJ1190" s="17"/>
      <c r="TMK1190" s="17"/>
      <c r="TML1190" s="17"/>
      <c r="TMM1190" s="17"/>
      <c r="TMN1190" s="17"/>
      <c r="TMO1190" s="17"/>
      <c r="TMP1190" s="17"/>
      <c r="TMQ1190" s="17"/>
      <c r="TMR1190" s="17"/>
      <c r="TMS1190" s="17"/>
      <c r="TMT1190" s="17"/>
      <c r="TMU1190" s="17"/>
      <c r="TMV1190" s="17"/>
      <c r="TMW1190" s="17"/>
      <c r="TMX1190" s="17"/>
      <c r="TMY1190" s="17"/>
      <c r="TMZ1190" s="17"/>
      <c r="TNA1190" s="17"/>
      <c r="TNB1190" s="17"/>
      <c r="TNC1190" s="17"/>
      <c r="TND1190" s="17"/>
      <c r="TNE1190" s="17"/>
      <c r="TNF1190" s="17"/>
      <c r="TNG1190" s="17"/>
      <c r="TNH1190" s="17"/>
      <c r="TNI1190" s="17"/>
      <c r="TNJ1190" s="17"/>
      <c r="TNK1190" s="17"/>
      <c r="TNL1190" s="17"/>
      <c r="TNM1190" s="17"/>
      <c r="TNN1190" s="17"/>
      <c r="TNO1190" s="17"/>
      <c r="TNP1190" s="17"/>
      <c r="TNQ1190" s="17"/>
      <c r="TNR1190" s="17"/>
      <c r="TNS1190" s="17"/>
      <c r="TNT1190" s="17"/>
      <c r="TNU1190" s="17"/>
      <c r="TNV1190" s="17"/>
      <c r="TNW1190" s="17"/>
      <c r="TNX1190" s="17"/>
      <c r="TNY1190" s="17"/>
      <c r="TNZ1190" s="17"/>
      <c r="TOA1190" s="17"/>
      <c r="TOB1190" s="17"/>
      <c r="TOC1190" s="17"/>
      <c r="TOD1190" s="17"/>
      <c r="TOE1190" s="17"/>
      <c r="TOF1190" s="17"/>
      <c r="TOG1190" s="17"/>
      <c r="TOH1190" s="17"/>
      <c r="TOI1190" s="17"/>
      <c r="TOJ1190" s="17"/>
      <c r="TOK1190" s="17"/>
      <c r="TOL1190" s="17"/>
      <c r="TOM1190" s="17"/>
      <c r="TON1190" s="17"/>
      <c r="TOO1190" s="17"/>
      <c r="TOP1190" s="17"/>
      <c r="TOQ1190" s="17"/>
      <c r="TOR1190" s="17"/>
      <c r="TOS1190" s="17"/>
      <c r="TOT1190" s="17"/>
      <c r="TOU1190" s="17"/>
      <c r="TOV1190" s="17"/>
      <c r="TOW1190" s="17"/>
      <c r="TOX1190" s="17"/>
      <c r="TOY1190" s="17"/>
      <c r="TOZ1190" s="17"/>
      <c r="TPA1190" s="17"/>
      <c r="TPB1190" s="17"/>
      <c r="TPC1190" s="17"/>
      <c r="TPD1190" s="17"/>
      <c r="TPE1190" s="17"/>
      <c r="TPF1190" s="17"/>
      <c r="TPG1190" s="17"/>
      <c r="TPH1190" s="17"/>
      <c r="TPI1190" s="17"/>
      <c r="TPJ1190" s="17"/>
      <c r="TPK1190" s="17"/>
      <c r="TPL1190" s="17"/>
      <c r="TPM1190" s="17"/>
      <c r="TPN1190" s="17"/>
      <c r="TPO1190" s="17"/>
      <c r="TPP1190" s="17"/>
      <c r="TPQ1190" s="17"/>
      <c r="TPR1190" s="17"/>
      <c r="TPS1190" s="17"/>
      <c r="TPT1190" s="17"/>
      <c r="TPU1190" s="17"/>
      <c r="TPV1190" s="17"/>
      <c r="TPW1190" s="17"/>
      <c r="TPX1190" s="17"/>
      <c r="TPY1190" s="17"/>
      <c r="TPZ1190" s="17"/>
      <c r="TQA1190" s="17"/>
      <c r="TQB1190" s="17"/>
      <c r="TQC1190" s="17"/>
      <c r="TQD1190" s="17"/>
      <c r="TQE1190" s="17"/>
      <c r="TQF1190" s="17"/>
      <c r="TQG1190" s="17"/>
      <c r="TQH1190" s="17"/>
      <c r="TQI1190" s="17"/>
      <c r="TQJ1190" s="17"/>
      <c r="TQK1190" s="17"/>
      <c r="TQL1190" s="17"/>
      <c r="TQM1190" s="17"/>
      <c r="TQN1190" s="17"/>
      <c r="TQO1190" s="17"/>
      <c r="TQP1190" s="17"/>
      <c r="TQQ1190" s="17"/>
      <c r="TQR1190" s="17"/>
      <c r="TQS1190" s="17"/>
      <c r="TQT1190" s="17"/>
      <c r="TQU1190" s="17"/>
      <c r="TQV1190" s="17"/>
      <c r="TQW1190" s="17"/>
      <c r="TQX1190" s="17"/>
      <c r="TQY1190" s="17"/>
      <c r="TQZ1190" s="17"/>
      <c r="TRA1190" s="17"/>
      <c r="TRB1190" s="17"/>
      <c r="TRC1190" s="17"/>
      <c r="TRD1190" s="17"/>
      <c r="TRE1190" s="17"/>
      <c r="TRF1190" s="17"/>
      <c r="TRG1190" s="17"/>
      <c r="TRH1190" s="17"/>
      <c r="TRI1190" s="17"/>
      <c r="TRJ1190" s="17"/>
      <c r="TRK1190" s="17"/>
      <c r="TRL1190" s="17"/>
      <c r="TRM1190" s="17"/>
      <c r="TRN1190" s="17"/>
      <c r="TRO1190" s="17"/>
      <c r="TRP1190" s="17"/>
      <c r="TRQ1190" s="17"/>
      <c r="TRR1190" s="17"/>
      <c r="TRS1190" s="17"/>
      <c r="TRT1190" s="17"/>
      <c r="TRU1190" s="17"/>
      <c r="TRV1190" s="17"/>
      <c r="TRW1190" s="17"/>
      <c r="TRX1190" s="17"/>
      <c r="TRY1190" s="17"/>
      <c r="TRZ1190" s="17"/>
      <c r="TSA1190" s="17"/>
      <c r="TSB1190" s="17"/>
      <c r="TSC1190" s="17"/>
      <c r="TSD1190" s="17"/>
      <c r="TSE1190" s="17"/>
      <c r="TSF1190" s="17"/>
      <c r="TSG1190" s="17"/>
      <c r="TSH1190" s="17"/>
      <c r="TSI1190" s="17"/>
      <c r="TSJ1190" s="17"/>
      <c r="TSK1190" s="17"/>
      <c r="TSL1190" s="17"/>
      <c r="TSM1190" s="17"/>
      <c r="TSN1190" s="17"/>
      <c r="TSO1190" s="17"/>
      <c r="TSP1190" s="17"/>
      <c r="TSQ1190" s="17"/>
      <c r="TSR1190" s="17"/>
      <c r="TSS1190" s="17"/>
      <c r="TST1190" s="17"/>
      <c r="TSU1190" s="17"/>
      <c r="TSV1190" s="17"/>
      <c r="TSW1190" s="17"/>
      <c r="TSX1190" s="17"/>
      <c r="TSY1190" s="17"/>
      <c r="TSZ1190" s="17"/>
      <c r="TTA1190" s="17"/>
      <c r="TTB1190" s="17"/>
      <c r="TTC1190" s="17"/>
      <c r="TTD1190" s="17"/>
      <c r="TTE1190" s="17"/>
      <c r="TTF1190" s="17"/>
      <c r="TTG1190" s="17"/>
      <c r="TTH1190" s="17"/>
      <c r="TTI1190" s="17"/>
      <c r="TTJ1190" s="17"/>
      <c r="TTK1190" s="17"/>
      <c r="TTL1190" s="17"/>
      <c r="TTM1190" s="17"/>
      <c r="TTN1190" s="17"/>
      <c r="TTO1190" s="17"/>
      <c r="TTP1190" s="17"/>
      <c r="TTQ1190" s="17"/>
      <c r="TTR1190" s="17"/>
      <c r="TTS1190" s="17"/>
      <c r="TTT1190" s="17"/>
      <c r="TTU1190" s="17"/>
      <c r="TTV1190" s="17"/>
      <c r="TTW1190" s="17"/>
      <c r="TTX1190" s="17"/>
      <c r="TTY1190" s="17"/>
      <c r="TTZ1190" s="17"/>
      <c r="TUA1190" s="17"/>
      <c r="TUB1190" s="17"/>
      <c r="TUC1190" s="17"/>
      <c r="TUD1190" s="17"/>
      <c r="TUE1190" s="17"/>
      <c r="TUF1190" s="17"/>
      <c r="TUG1190" s="17"/>
      <c r="TUH1190" s="17"/>
      <c r="TUI1190" s="17"/>
      <c r="TUJ1190" s="17"/>
      <c r="TUK1190" s="17"/>
      <c r="TUL1190" s="17"/>
      <c r="TUM1190" s="17"/>
      <c r="TUN1190" s="17"/>
      <c r="TUO1190" s="17"/>
      <c r="TUP1190" s="17"/>
      <c r="TUQ1190" s="17"/>
      <c r="TUR1190" s="17"/>
      <c r="TUS1190" s="17"/>
      <c r="TUT1190" s="17"/>
      <c r="TUU1190" s="17"/>
      <c r="TUV1190" s="17"/>
      <c r="TUW1190" s="17"/>
      <c r="TUX1190" s="17"/>
      <c r="TUY1190" s="17"/>
      <c r="TUZ1190" s="17"/>
      <c r="TVA1190" s="17"/>
      <c r="TVB1190" s="17"/>
      <c r="TVC1190" s="17"/>
      <c r="TVD1190" s="17"/>
      <c r="TVE1190" s="17"/>
      <c r="TVF1190" s="17"/>
      <c r="TVG1190" s="17"/>
      <c r="TVH1190" s="17"/>
      <c r="TVI1190" s="17"/>
      <c r="TVJ1190" s="17"/>
      <c r="TVK1190" s="17"/>
      <c r="TVL1190" s="17"/>
      <c r="TVM1190" s="17"/>
      <c r="TVN1190" s="17"/>
      <c r="TVO1190" s="17"/>
      <c r="TVP1190" s="17"/>
      <c r="TVQ1190" s="17"/>
      <c r="TVR1190" s="17"/>
      <c r="TVS1190" s="17"/>
      <c r="TVT1190" s="17"/>
      <c r="TVU1190" s="17"/>
      <c r="TVV1190" s="17"/>
      <c r="TVW1190" s="17"/>
      <c r="TVX1190" s="17"/>
      <c r="TVY1190" s="17"/>
      <c r="TVZ1190" s="17"/>
      <c r="TWA1190" s="17"/>
      <c r="TWB1190" s="17"/>
      <c r="TWC1190" s="17"/>
      <c r="TWD1190" s="17"/>
      <c r="TWE1190" s="17"/>
      <c r="TWF1190" s="17"/>
      <c r="TWG1190" s="17"/>
      <c r="TWH1190" s="17"/>
      <c r="TWI1190" s="17"/>
      <c r="TWJ1190" s="17"/>
      <c r="TWK1190" s="17"/>
      <c r="TWL1190" s="17"/>
      <c r="TWM1190" s="17"/>
      <c r="TWN1190" s="17"/>
      <c r="TWO1190" s="17"/>
      <c r="TWP1190" s="17"/>
      <c r="TWQ1190" s="17"/>
      <c r="TWR1190" s="17"/>
      <c r="TWS1190" s="17"/>
      <c r="TWT1190" s="17"/>
      <c r="TWU1190" s="17"/>
      <c r="TWV1190" s="17"/>
      <c r="TWW1190" s="17"/>
      <c r="TWX1190" s="17"/>
      <c r="TWY1190" s="17"/>
      <c r="TWZ1190" s="17"/>
      <c r="TXA1190" s="17"/>
      <c r="TXB1190" s="17"/>
      <c r="TXC1190" s="17"/>
      <c r="TXD1190" s="17"/>
      <c r="TXE1190" s="17"/>
      <c r="TXF1190" s="17"/>
      <c r="TXG1190" s="17"/>
      <c r="TXH1190" s="17"/>
      <c r="TXI1190" s="17"/>
      <c r="TXJ1190" s="17"/>
      <c r="TXK1190" s="17"/>
      <c r="TXL1190" s="17"/>
      <c r="TXM1190" s="17"/>
      <c r="TXN1190" s="17"/>
      <c r="TXO1190" s="17"/>
      <c r="TXP1190" s="17"/>
      <c r="TXQ1190" s="17"/>
      <c r="TXR1190" s="17"/>
      <c r="TXS1190" s="17"/>
      <c r="TXT1190" s="17"/>
      <c r="TXU1190" s="17"/>
      <c r="TXV1190" s="17"/>
      <c r="TXW1190" s="17"/>
      <c r="TXX1190" s="17"/>
      <c r="TXY1190" s="17"/>
      <c r="TXZ1190" s="17"/>
      <c r="TYA1190" s="17"/>
      <c r="TYB1190" s="17"/>
      <c r="TYC1190" s="17"/>
      <c r="TYD1190" s="17"/>
      <c r="TYE1190" s="17"/>
      <c r="TYF1190" s="17"/>
      <c r="TYG1190" s="17"/>
      <c r="TYH1190" s="17"/>
      <c r="TYI1190" s="17"/>
      <c r="TYJ1190" s="17"/>
      <c r="TYK1190" s="17"/>
      <c r="TYL1190" s="17"/>
      <c r="TYM1190" s="17"/>
      <c r="TYN1190" s="17"/>
      <c r="TYO1190" s="17"/>
      <c r="TYP1190" s="17"/>
      <c r="TYQ1190" s="17"/>
      <c r="TYR1190" s="17"/>
      <c r="TYS1190" s="17"/>
      <c r="TYT1190" s="17"/>
      <c r="TYU1190" s="17"/>
      <c r="TYV1190" s="17"/>
      <c r="TYW1190" s="17"/>
      <c r="TYX1190" s="17"/>
      <c r="TYY1190" s="17"/>
      <c r="TYZ1190" s="17"/>
      <c r="TZA1190" s="17"/>
      <c r="TZB1190" s="17"/>
      <c r="TZC1190" s="17"/>
      <c r="TZD1190" s="17"/>
      <c r="TZE1190" s="17"/>
      <c r="TZF1190" s="17"/>
      <c r="TZG1190" s="17"/>
      <c r="TZH1190" s="17"/>
      <c r="TZI1190" s="17"/>
      <c r="TZJ1190" s="17"/>
      <c r="TZK1190" s="17"/>
      <c r="TZL1190" s="17"/>
      <c r="TZM1190" s="17"/>
      <c r="TZN1190" s="17"/>
      <c r="TZO1190" s="17"/>
      <c r="TZP1190" s="17"/>
      <c r="TZQ1190" s="17"/>
      <c r="TZR1190" s="17"/>
      <c r="TZS1190" s="17"/>
      <c r="TZT1190" s="17"/>
      <c r="TZU1190" s="17"/>
      <c r="TZV1190" s="17"/>
      <c r="TZW1190" s="17"/>
      <c r="TZX1190" s="17"/>
      <c r="TZY1190" s="17"/>
      <c r="TZZ1190" s="17"/>
      <c r="UAA1190" s="17"/>
      <c r="UAB1190" s="17"/>
      <c r="UAC1190" s="17"/>
      <c r="UAD1190" s="17"/>
      <c r="UAE1190" s="17"/>
      <c r="UAF1190" s="17"/>
      <c r="UAG1190" s="17"/>
      <c r="UAH1190" s="17"/>
      <c r="UAI1190" s="17"/>
      <c r="UAJ1190" s="17"/>
      <c r="UAK1190" s="17"/>
      <c r="UAL1190" s="17"/>
      <c r="UAM1190" s="17"/>
      <c r="UAN1190" s="17"/>
      <c r="UAO1190" s="17"/>
      <c r="UAP1190" s="17"/>
      <c r="UAQ1190" s="17"/>
      <c r="UAR1190" s="17"/>
      <c r="UAS1190" s="17"/>
      <c r="UAT1190" s="17"/>
      <c r="UAU1190" s="17"/>
      <c r="UAV1190" s="17"/>
      <c r="UAW1190" s="17"/>
      <c r="UAX1190" s="17"/>
      <c r="UAY1190" s="17"/>
      <c r="UAZ1190" s="17"/>
      <c r="UBA1190" s="17"/>
      <c r="UBB1190" s="17"/>
      <c r="UBC1190" s="17"/>
      <c r="UBD1190" s="17"/>
      <c r="UBE1190" s="17"/>
      <c r="UBF1190" s="17"/>
      <c r="UBG1190" s="17"/>
      <c r="UBH1190" s="17"/>
      <c r="UBI1190" s="17"/>
      <c r="UBJ1190" s="17"/>
      <c r="UBK1190" s="17"/>
      <c r="UBL1190" s="17"/>
      <c r="UBM1190" s="17"/>
      <c r="UBN1190" s="17"/>
      <c r="UBO1190" s="17"/>
      <c r="UBP1190" s="17"/>
      <c r="UBQ1190" s="17"/>
      <c r="UBR1190" s="17"/>
      <c r="UBS1190" s="17"/>
      <c r="UBT1190" s="17"/>
      <c r="UBU1190" s="17"/>
      <c r="UBV1190" s="17"/>
      <c r="UBW1190" s="17"/>
      <c r="UBX1190" s="17"/>
      <c r="UBY1190" s="17"/>
      <c r="UBZ1190" s="17"/>
      <c r="UCA1190" s="17"/>
      <c r="UCB1190" s="17"/>
      <c r="UCC1190" s="17"/>
      <c r="UCD1190" s="17"/>
      <c r="UCE1190" s="17"/>
      <c r="UCF1190" s="17"/>
      <c r="UCG1190" s="17"/>
      <c r="UCH1190" s="17"/>
      <c r="UCI1190" s="17"/>
      <c r="UCJ1190" s="17"/>
      <c r="UCK1190" s="17"/>
      <c r="UCL1190" s="17"/>
      <c r="UCM1190" s="17"/>
      <c r="UCN1190" s="17"/>
      <c r="UCO1190" s="17"/>
      <c r="UCP1190" s="17"/>
      <c r="UCQ1190" s="17"/>
      <c r="UCR1190" s="17"/>
      <c r="UCS1190" s="17"/>
      <c r="UCT1190" s="17"/>
      <c r="UCU1190" s="17"/>
      <c r="UCV1190" s="17"/>
      <c r="UCW1190" s="17"/>
      <c r="UCX1190" s="17"/>
      <c r="UCY1190" s="17"/>
      <c r="UCZ1190" s="17"/>
      <c r="UDA1190" s="17"/>
      <c r="UDB1190" s="17"/>
      <c r="UDC1190" s="17"/>
      <c r="UDD1190" s="17"/>
      <c r="UDE1190" s="17"/>
      <c r="UDF1190" s="17"/>
      <c r="UDG1190" s="17"/>
      <c r="UDH1190" s="17"/>
      <c r="UDI1190" s="17"/>
      <c r="UDJ1190" s="17"/>
      <c r="UDK1190" s="17"/>
      <c r="UDL1190" s="17"/>
      <c r="UDM1190" s="17"/>
      <c r="UDN1190" s="17"/>
      <c r="UDO1190" s="17"/>
      <c r="UDP1190" s="17"/>
      <c r="UDQ1190" s="17"/>
      <c r="UDR1190" s="17"/>
      <c r="UDS1190" s="17"/>
      <c r="UDT1190" s="17"/>
      <c r="UDU1190" s="17"/>
      <c r="UDV1190" s="17"/>
      <c r="UDW1190" s="17"/>
      <c r="UDX1190" s="17"/>
      <c r="UDY1190" s="17"/>
      <c r="UDZ1190" s="17"/>
      <c r="UEA1190" s="17"/>
      <c r="UEB1190" s="17"/>
      <c r="UEC1190" s="17"/>
      <c r="UED1190" s="17"/>
      <c r="UEE1190" s="17"/>
      <c r="UEF1190" s="17"/>
      <c r="UEG1190" s="17"/>
      <c r="UEH1190" s="17"/>
      <c r="UEI1190" s="17"/>
      <c r="UEJ1190" s="17"/>
      <c r="UEK1190" s="17"/>
      <c r="UEL1190" s="17"/>
      <c r="UEM1190" s="17"/>
      <c r="UEN1190" s="17"/>
      <c r="UEO1190" s="17"/>
      <c r="UEP1190" s="17"/>
      <c r="UEQ1190" s="17"/>
      <c r="UER1190" s="17"/>
      <c r="UES1190" s="17"/>
      <c r="UET1190" s="17"/>
      <c r="UEU1190" s="17"/>
      <c r="UEV1190" s="17"/>
      <c r="UEW1190" s="17"/>
      <c r="UEX1190" s="17"/>
      <c r="UEY1190" s="17"/>
      <c r="UEZ1190" s="17"/>
      <c r="UFA1190" s="17"/>
      <c r="UFB1190" s="17"/>
      <c r="UFC1190" s="17"/>
      <c r="UFD1190" s="17"/>
      <c r="UFE1190" s="17"/>
      <c r="UFF1190" s="17"/>
      <c r="UFG1190" s="17"/>
      <c r="UFH1190" s="17"/>
      <c r="UFI1190" s="17"/>
      <c r="UFJ1190" s="17"/>
      <c r="UFK1190" s="17"/>
      <c r="UFL1190" s="17"/>
      <c r="UFM1190" s="17"/>
      <c r="UFN1190" s="17"/>
      <c r="UFO1190" s="17"/>
      <c r="UFP1190" s="17"/>
      <c r="UFQ1190" s="17"/>
      <c r="UFR1190" s="17"/>
      <c r="UFS1190" s="17"/>
      <c r="UFT1190" s="17"/>
      <c r="UFU1190" s="17"/>
      <c r="UFV1190" s="17"/>
      <c r="UFW1190" s="17"/>
      <c r="UFX1190" s="17"/>
      <c r="UFY1190" s="17"/>
      <c r="UFZ1190" s="17"/>
      <c r="UGA1190" s="17"/>
      <c r="UGB1190" s="17"/>
      <c r="UGC1190" s="17"/>
      <c r="UGD1190" s="17"/>
      <c r="UGE1190" s="17"/>
      <c r="UGF1190" s="17"/>
      <c r="UGG1190" s="17"/>
      <c r="UGH1190" s="17"/>
      <c r="UGI1190" s="17"/>
      <c r="UGJ1190" s="17"/>
      <c r="UGK1190" s="17"/>
      <c r="UGL1190" s="17"/>
      <c r="UGM1190" s="17"/>
      <c r="UGN1190" s="17"/>
      <c r="UGO1190" s="17"/>
      <c r="UGP1190" s="17"/>
      <c r="UGQ1190" s="17"/>
      <c r="UGR1190" s="17"/>
      <c r="UGS1190" s="17"/>
      <c r="UGT1190" s="17"/>
      <c r="UGU1190" s="17"/>
      <c r="UGV1190" s="17"/>
      <c r="UGW1190" s="17"/>
      <c r="UGX1190" s="17"/>
      <c r="UGY1190" s="17"/>
      <c r="UGZ1190" s="17"/>
      <c r="UHA1190" s="17"/>
      <c r="UHB1190" s="17"/>
      <c r="UHC1190" s="17"/>
      <c r="UHD1190" s="17"/>
      <c r="UHE1190" s="17"/>
      <c r="UHF1190" s="17"/>
      <c r="UHG1190" s="17"/>
      <c r="UHH1190" s="17"/>
      <c r="UHI1190" s="17"/>
      <c r="UHJ1190" s="17"/>
      <c r="UHK1190" s="17"/>
      <c r="UHL1190" s="17"/>
      <c r="UHM1190" s="17"/>
      <c r="UHN1190" s="17"/>
      <c r="UHO1190" s="17"/>
      <c r="UHP1190" s="17"/>
      <c r="UHQ1190" s="17"/>
      <c r="UHR1190" s="17"/>
      <c r="UHS1190" s="17"/>
      <c r="UHT1190" s="17"/>
      <c r="UHU1190" s="17"/>
      <c r="UHV1190" s="17"/>
      <c r="UHW1190" s="17"/>
      <c r="UHX1190" s="17"/>
      <c r="UHY1190" s="17"/>
      <c r="UHZ1190" s="17"/>
      <c r="UIA1190" s="17"/>
      <c r="UIB1190" s="17"/>
      <c r="UIC1190" s="17"/>
      <c r="UID1190" s="17"/>
      <c r="UIE1190" s="17"/>
      <c r="UIF1190" s="17"/>
      <c r="UIG1190" s="17"/>
      <c r="UIH1190" s="17"/>
      <c r="UII1190" s="17"/>
      <c r="UIJ1190" s="17"/>
      <c r="UIK1190" s="17"/>
      <c r="UIL1190" s="17"/>
      <c r="UIM1190" s="17"/>
      <c r="UIN1190" s="17"/>
      <c r="UIO1190" s="17"/>
      <c r="UIP1190" s="17"/>
      <c r="UIQ1190" s="17"/>
      <c r="UIR1190" s="17"/>
      <c r="UIS1190" s="17"/>
      <c r="UIT1190" s="17"/>
      <c r="UIU1190" s="17"/>
      <c r="UIV1190" s="17"/>
      <c r="UIW1190" s="17"/>
      <c r="UIX1190" s="17"/>
      <c r="UIY1190" s="17"/>
      <c r="UIZ1190" s="17"/>
      <c r="UJA1190" s="17"/>
      <c r="UJB1190" s="17"/>
      <c r="UJC1190" s="17"/>
      <c r="UJD1190" s="17"/>
      <c r="UJE1190" s="17"/>
      <c r="UJF1190" s="17"/>
      <c r="UJG1190" s="17"/>
      <c r="UJH1190" s="17"/>
      <c r="UJI1190" s="17"/>
      <c r="UJJ1190" s="17"/>
      <c r="UJK1190" s="17"/>
      <c r="UJL1190" s="17"/>
      <c r="UJM1190" s="17"/>
      <c r="UJN1190" s="17"/>
      <c r="UJO1190" s="17"/>
      <c r="UJP1190" s="17"/>
      <c r="UJQ1190" s="17"/>
      <c r="UJR1190" s="17"/>
      <c r="UJS1190" s="17"/>
      <c r="UJT1190" s="17"/>
      <c r="UJU1190" s="17"/>
      <c r="UJV1190" s="17"/>
      <c r="UJW1190" s="17"/>
      <c r="UJX1190" s="17"/>
      <c r="UJY1190" s="17"/>
      <c r="UJZ1190" s="17"/>
      <c r="UKA1190" s="17"/>
      <c r="UKB1190" s="17"/>
      <c r="UKC1190" s="17"/>
      <c r="UKD1190" s="17"/>
      <c r="UKE1190" s="17"/>
      <c r="UKF1190" s="17"/>
      <c r="UKG1190" s="17"/>
      <c r="UKH1190" s="17"/>
      <c r="UKI1190" s="17"/>
      <c r="UKJ1190" s="17"/>
      <c r="UKK1190" s="17"/>
      <c r="UKL1190" s="17"/>
      <c r="UKM1190" s="17"/>
      <c r="UKN1190" s="17"/>
      <c r="UKO1190" s="17"/>
      <c r="UKP1190" s="17"/>
      <c r="UKQ1190" s="17"/>
      <c r="UKR1190" s="17"/>
      <c r="UKS1190" s="17"/>
      <c r="UKT1190" s="17"/>
      <c r="UKU1190" s="17"/>
      <c r="UKV1190" s="17"/>
      <c r="UKW1190" s="17"/>
      <c r="UKX1190" s="17"/>
      <c r="UKY1190" s="17"/>
      <c r="UKZ1190" s="17"/>
      <c r="ULA1190" s="17"/>
      <c r="ULB1190" s="17"/>
      <c r="ULC1190" s="17"/>
      <c r="ULD1190" s="17"/>
      <c r="ULE1190" s="17"/>
      <c r="ULF1190" s="17"/>
      <c r="ULG1190" s="17"/>
      <c r="ULH1190" s="17"/>
      <c r="ULI1190" s="17"/>
      <c r="ULJ1190" s="17"/>
      <c r="ULK1190" s="17"/>
      <c r="ULL1190" s="17"/>
      <c r="ULM1190" s="17"/>
      <c r="ULN1190" s="17"/>
      <c r="ULO1190" s="17"/>
      <c r="ULP1190" s="17"/>
      <c r="ULQ1190" s="17"/>
      <c r="ULR1190" s="17"/>
      <c r="ULS1190" s="17"/>
      <c r="ULT1190" s="17"/>
      <c r="ULU1190" s="17"/>
      <c r="ULV1190" s="17"/>
      <c r="ULW1190" s="17"/>
      <c r="ULX1190" s="17"/>
      <c r="ULY1190" s="17"/>
      <c r="ULZ1190" s="17"/>
      <c r="UMA1190" s="17"/>
      <c r="UMB1190" s="17"/>
      <c r="UMC1190" s="17"/>
      <c r="UMD1190" s="17"/>
      <c r="UME1190" s="17"/>
      <c r="UMF1190" s="17"/>
      <c r="UMG1190" s="17"/>
      <c r="UMH1190" s="17"/>
      <c r="UMI1190" s="17"/>
      <c r="UMJ1190" s="17"/>
      <c r="UMK1190" s="17"/>
      <c r="UML1190" s="17"/>
      <c r="UMM1190" s="17"/>
      <c r="UMN1190" s="17"/>
      <c r="UMO1190" s="17"/>
      <c r="UMP1190" s="17"/>
      <c r="UMQ1190" s="17"/>
      <c r="UMR1190" s="17"/>
      <c r="UMS1190" s="17"/>
      <c r="UMT1190" s="17"/>
      <c r="UMU1190" s="17"/>
      <c r="UMV1190" s="17"/>
      <c r="UMW1190" s="17"/>
      <c r="UMX1190" s="17"/>
      <c r="UMY1190" s="17"/>
      <c r="UMZ1190" s="17"/>
      <c r="UNA1190" s="17"/>
      <c r="UNB1190" s="17"/>
      <c r="UNC1190" s="17"/>
      <c r="UND1190" s="17"/>
      <c r="UNE1190" s="17"/>
      <c r="UNF1190" s="17"/>
      <c r="UNG1190" s="17"/>
      <c r="UNH1190" s="17"/>
      <c r="UNI1190" s="17"/>
      <c r="UNJ1190" s="17"/>
      <c r="UNK1190" s="17"/>
      <c r="UNL1190" s="17"/>
      <c r="UNM1190" s="17"/>
      <c r="UNN1190" s="17"/>
      <c r="UNO1190" s="17"/>
      <c r="UNP1190" s="17"/>
      <c r="UNQ1190" s="17"/>
      <c r="UNR1190" s="17"/>
      <c r="UNS1190" s="17"/>
      <c r="UNT1190" s="17"/>
      <c r="UNU1190" s="17"/>
      <c r="UNV1190" s="17"/>
      <c r="UNW1190" s="17"/>
      <c r="UNX1190" s="17"/>
      <c r="UNY1190" s="17"/>
      <c r="UNZ1190" s="17"/>
      <c r="UOA1190" s="17"/>
      <c r="UOB1190" s="17"/>
      <c r="UOC1190" s="17"/>
      <c r="UOD1190" s="17"/>
      <c r="UOE1190" s="17"/>
      <c r="UOF1190" s="17"/>
      <c r="UOG1190" s="17"/>
      <c r="UOH1190" s="17"/>
      <c r="UOI1190" s="17"/>
      <c r="UOJ1190" s="17"/>
      <c r="UOK1190" s="17"/>
      <c r="UOL1190" s="17"/>
      <c r="UOM1190" s="17"/>
      <c r="UON1190" s="17"/>
      <c r="UOO1190" s="17"/>
      <c r="UOP1190" s="17"/>
      <c r="UOQ1190" s="17"/>
      <c r="UOR1190" s="17"/>
      <c r="UOS1190" s="17"/>
      <c r="UOT1190" s="17"/>
      <c r="UOU1190" s="17"/>
      <c r="UOV1190" s="17"/>
      <c r="UOW1190" s="17"/>
      <c r="UOX1190" s="17"/>
      <c r="UOY1190" s="17"/>
      <c r="UOZ1190" s="17"/>
      <c r="UPA1190" s="17"/>
      <c r="UPB1190" s="17"/>
      <c r="UPC1190" s="17"/>
      <c r="UPD1190" s="17"/>
      <c r="UPE1190" s="17"/>
      <c r="UPF1190" s="17"/>
      <c r="UPG1190" s="17"/>
      <c r="UPH1190" s="17"/>
      <c r="UPI1190" s="17"/>
      <c r="UPJ1190" s="17"/>
      <c r="UPK1190" s="17"/>
      <c r="UPL1190" s="17"/>
      <c r="UPM1190" s="17"/>
      <c r="UPN1190" s="17"/>
      <c r="UPO1190" s="17"/>
      <c r="UPP1190" s="17"/>
      <c r="UPQ1190" s="17"/>
      <c r="UPR1190" s="17"/>
      <c r="UPS1190" s="17"/>
      <c r="UPT1190" s="17"/>
      <c r="UPU1190" s="17"/>
      <c r="UPV1190" s="17"/>
      <c r="UPW1190" s="17"/>
      <c r="UPX1190" s="17"/>
      <c r="UPY1190" s="17"/>
      <c r="UPZ1190" s="17"/>
      <c r="UQA1190" s="17"/>
      <c r="UQB1190" s="17"/>
      <c r="UQC1190" s="17"/>
      <c r="UQD1190" s="17"/>
      <c r="UQE1190" s="17"/>
      <c r="UQF1190" s="17"/>
      <c r="UQG1190" s="17"/>
      <c r="UQH1190" s="17"/>
      <c r="UQI1190" s="17"/>
      <c r="UQJ1190" s="17"/>
      <c r="UQK1190" s="17"/>
      <c r="UQL1190" s="17"/>
      <c r="UQM1190" s="17"/>
      <c r="UQN1190" s="17"/>
      <c r="UQO1190" s="17"/>
      <c r="UQP1190" s="17"/>
      <c r="UQQ1190" s="17"/>
      <c r="UQR1190" s="17"/>
      <c r="UQS1190" s="17"/>
      <c r="UQT1190" s="17"/>
      <c r="UQU1190" s="17"/>
      <c r="UQV1190" s="17"/>
      <c r="UQW1190" s="17"/>
      <c r="UQX1190" s="17"/>
      <c r="UQY1190" s="17"/>
      <c r="UQZ1190" s="17"/>
      <c r="URA1190" s="17"/>
      <c r="URB1190" s="17"/>
      <c r="URC1190" s="17"/>
      <c r="URD1190" s="17"/>
      <c r="URE1190" s="17"/>
      <c r="URF1190" s="17"/>
      <c r="URG1190" s="17"/>
      <c r="URH1190" s="17"/>
      <c r="URI1190" s="17"/>
      <c r="URJ1190" s="17"/>
      <c r="URK1190" s="17"/>
      <c r="URL1190" s="17"/>
      <c r="URM1190" s="17"/>
      <c r="URN1190" s="17"/>
      <c r="URO1190" s="17"/>
      <c r="URP1190" s="17"/>
      <c r="URQ1190" s="17"/>
      <c r="URR1190" s="17"/>
      <c r="URS1190" s="17"/>
      <c r="URT1190" s="17"/>
      <c r="URU1190" s="17"/>
      <c r="URV1190" s="17"/>
      <c r="URW1190" s="17"/>
      <c r="URX1190" s="17"/>
      <c r="URY1190" s="17"/>
      <c r="URZ1190" s="17"/>
      <c r="USA1190" s="17"/>
      <c r="USB1190" s="17"/>
      <c r="USC1190" s="17"/>
      <c r="USD1190" s="17"/>
      <c r="USE1190" s="17"/>
      <c r="USF1190" s="17"/>
      <c r="USG1190" s="17"/>
      <c r="USH1190" s="17"/>
      <c r="USI1190" s="17"/>
      <c r="USJ1190" s="17"/>
      <c r="USK1190" s="17"/>
      <c r="USL1190" s="17"/>
      <c r="USM1190" s="17"/>
      <c r="USN1190" s="17"/>
      <c r="USO1190" s="17"/>
      <c r="USP1190" s="17"/>
      <c r="USQ1190" s="17"/>
      <c r="USR1190" s="17"/>
      <c r="USS1190" s="17"/>
      <c r="UST1190" s="17"/>
      <c r="USU1190" s="17"/>
      <c r="USV1190" s="17"/>
      <c r="USW1190" s="17"/>
      <c r="USX1190" s="17"/>
      <c r="USY1190" s="17"/>
      <c r="USZ1190" s="17"/>
      <c r="UTA1190" s="17"/>
      <c r="UTB1190" s="17"/>
      <c r="UTC1190" s="17"/>
      <c r="UTD1190" s="17"/>
      <c r="UTE1190" s="17"/>
      <c r="UTF1190" s="17"/>
      <c r="UTG1190" s="17"/>
      <c r="UTH1190" s="17"/>
      <c r="UTI1190" s="17"/>
      <c r="UTJ1190" s="17"/>
      <c r="UTK1190" s="17"/>
      <c r="UTL1190" s="17"/>
      <c r="UTM1190" s="17"/>
      <c r="UTN1190" s="17"/>
      <c r="UTO1190" s="17"/>
      <c r="UTP1190" s="17"/>
      <c r="UTQ1190" s="17"/>
      <c r="UTR1190" s="17"/>
      <c r="UTS1190" s="17"/>
      <c r="UTT1190" s="17"/>
      <c r="UTU1190" s="17"/>
      <c r="UTV1190" s="17"/>
      <c r="UTW1190" s="17"/>
      <c r="UTX1190" s="17"/>
      <c r="UTY1190" s="17"/>
      <c r="UTZ1190" s="17"/>
      <c r="UUA1190" s="17"/>
      <c r="UUB1190" s="17"/>
      <c r="UUC1190" s="17"/>
      <c r="UUD1190" s="17"/>
      <c r="UUE1190" s="17"/>
      <c r="UUF1190" s="17"/>
      <c r="UUG1190" s="17"/>
      <c r="UUH1190" s="17"/>
      <c r="UUI1190" s="17"/>
      <c r="UUJ1190" s="17"/>
      <c r="UUK1190" s="17"/>
      <c r="UUL1190" s="17"/>
      <c r="UUM1190" s="17"/>
      <c r="UUN1190" s="17"/>
      <c r="UUO1190" s="17"/>
      <c r="UUP1190" s="17"/>
      <c r="UUQ1190" s="17"/>
      <c r="UUR1190" s="17"/>
      <c r="UUS1190" s="17"/>
      <c r="UUT1190" s="17"/>
      <c r="UUU1190" s="17"/>
      <c r="UUV1190" s="17"/>
      <c r="UUW1190" s="17"/>
      <c r="UUX1190" s="17"/>
      <c r="UUY1190" s="17"/>
      <c r="UUZ1190" s="17"/>
      <c r="UVA1190" s="17"/>
      <c r="UVB1190" s="17"/>
      <c r="UVC1190" s="17"/>
      <c r="UVD1190" s="17"/>
      <c r="UVE1190" s="17"/>
      <c r="UVF1190" s="17"/>
      <c r="UVG1190" s="17"/>
      <c r="UVH1190" s="17"/>
      <c r="UVI1190" s="17"/>
      <c r="UVJ1190" s="17"/>
      <c r="UVK1190" s="17"/>
      <c r="UVL1190" s="17"/>
      <c r="UVM1190" s="17"/>
      <c r="UVN1190" s="17"/>
      <c r="UVO1190" s="17"/>
      <c r="UVP1190" s="17"/>
      <c r="UVQ1190" s="17"/>
      <c r="UVR1190" s="17"/>
      <c r="UVS1190" s="17"/>
      <c r="UVT1190" s="17"/>
      <c r="UVU1190" s="17"/>
      <c r="UVV1190" s="17"/>
      <c r="UVW1190" s="17"/>
      <c r="UVX1190" s="17"/>
      <c r="UVY1190" s="17"/>
      <c r="UVZ1190" s="17"/>
      <c r="UWA1190" s="17"/>
      <c r="UWB1190" s="17"/>
      <c r="UWC1190" s="17"/>
      <c r="UWD1190" s="17"/>
      <c r="UWE1190" s="17"/>
      <c r="UWF1190" s="17"/>
      <c r="UWG1190" s="17"/>
      <c r="UWH1190" s="17"/>
      <c r="UWI1190" s="17"/>
      <c r="UWJ1190" s="17"/>
      <c r="UWK1190" s="17"/>
      <c r="UWL1190" s="17"/>
      <c r="UWM1190" s="17"/>
      <c r="UWN1190" s="17"/>
      <c r="UWO1190" s="17"/>
      <c r="UWP1190" s="17"/>
      <c r="UWQ1190" s="17"/>
      <c r="UWR1190" s="17"/>
      <c r="UWS1190" s="17"/>
      <c r="UWT1190" s="17"/>
      <c r="UWU1190" s="17"/>
      <c r="UWV1190" s="17"/>
      <c r="UWW1190" s="17"/>
      <c r="UWX1190" s="17"/>
      <c r="UWY1190" s="17"/>
      <c r="UWZ1190" s="17"/>
      <c r="UXA1190" s="17"/>
      <c r="UXB1190" s="17"/>
      <c r="UXC1190" s="17"/>
      <c r="UXD1190" s="17"/>
      <c r="UXE1190" s="17"/>
      <c r="UXF1190" s="17"/>
      <c r="UXG1190" s="17"/>
      <c r="UXH1190" s="17"/>
      <c r="UXI1190" s="17"/>
      <c r="UXJ1190" s="17"/>
      <c r="UXK1190" s="17"/>
      <c r="UXL1190" s="17"/>
      <c r="UXM1190" s="17"/>
      <c r="UXN1190" s="17"/>
      <c r="UXO1190" s="17"/>
      <c r="UXP1190" s="17"/>
      <c r="UXQ1190" s="17"/>
      <c r="UXR1190" s="17"/>
      <c r="UXS1190" s="17"/>
      <c r="UXT1190" s="17"/>
      <c r="UXU1190" s="17"/>
      <c r="UXV1190" s="17"/>
      <c r="UXW1190" s="17"/>
      <c r="UXX1190" s="17"/>
      <c r="UXY1190" s="17"/>
      <c r="UXZ1190" s="17"/>
      <c r="UYA1190" s="17"/>
      <c r="UYB1190" s="17"/>
      <c r="UYC1190" s="17"/>
      <c r="UYD1190" s="17"/>
      <c r="UYE1190" s="17"/>
      <c r="UYF1190" s="17"/>
      <c r="UYG1190" s="17"/>
      <c r="UYH1190" s="17"/>
      <c r="UYI1190" s="17"/>
      <c r="UYJ1190" s="17"/>
      <c r="UYK1190" s="17"/>
      <c r="UYL1190" s="17"/>
      <c r="UYM1190" s="17"/>
      <c r="UYN1190" s="17"/>
      <c r="UYO1190" s="17"/>
      <c r="UYP1190" s="17"/>
      <c r="UYQ1190" s="17"/>
      <c r="UYR1190" s="17"/>
      <c r="UYS1190" s="17"/>
      <c r="UYT1190" s="17"/>
      <c r="UYU1190" s="17"/>
      <c r="UYV1190" s="17"/>
      <c r="UYW1190" s="17"/>
      <c r="UYX1190" s="17"/>
      <c r="UYY1190" s="17"/>
      <c r="UYZ1190" s="17"/>
      <c r="UZA1190" s="17"/>
      <c r="UZB1190" s="17"/>
      <c r="UZC1190" s="17"/>
      <c r="UZD1190" s="17"/>
      <c r="UZE1190" s="17"/>
      <c r="UZF1190" s="17"/>
      <c r="UZG1190" s="17"/>
      <c r="UZH1190" s="17"/>
      <c r="UZI1190" s="17"/>
      <c r="UZJ1190" s="17"/>
      <c r="UZK1190" s="17"/>
      <c r="UZL1190" s="17"/>
      <c r="UZM1190" s="17"/>
      <c r="UZN1190" s="17"/>
      <c r="UZO1190" s="17"/>
      <c r="UZP1190" s="17"/>
      <c r="UZQ1190" s="17"/>
      <c r="UZR1190" s="17"/>
      <c r="UZS1190" s="17"/>
      <c r="UZT1190" s="17"/>
      <c r="UZU1190" s="17"/>
      <c r="UZV1190" s="17"/>
      <c r="UZW1190" s="17"/>
      <c r="UZX1190" s="17"/>
      <c r="UZY1190" s="17"/>
      <c r="UZZ1190" s="17"/>
      <c r="VAA1190" s="17"/>
      <c r="VAB1190" s="17"/>
      <c r="VAC1190" s="17"/>
      <c r="VAD1190" s="17"/>
      <c r="VAE1190" s="17"/>
      <c r="VAF1190" s="17"/>
      <c r="VAG1190" s="17"/>
      <c r="VAH1190" s="17"/>
      <c r="VAI1190" s="17"/>
      <c r="VAJ1190" s="17"/>
      <c r="VAK1190" s="17"/>
      <c r="VAL1190" s="17"/>
      <c r="VAM1190" s="17"/>
      <c r="VAN1190" s="17"/>
      <c r="VAO1190" s="17"/>
      <c r="VAP1190" s="17"/>
      <c r="VAQ1190" s="17"/>
      <c r="VAR1190" s="17"/>
      <c r="VAS1190" s="17"/>
      <c r="VAT1190" s="17"/>
      <c r="VAU1190" s="17"/>
      <c r="VAV1190" s="17"/>
      <c r="VAW1190" s="17"/>
      <c r="VAX1190" s="17"/>
      <c r="VAY1190" s="17"/>
      <c r="VAZ1190" s="17"/>
      <c r="VBA1190" s="17"/>
      <c r="VBB1190" s="17"/>
      <c r="VBC1190" s="17"/>
      <c r="VBD1190" s="17"/>
      <c r="VBE1190" s="17"/>
      <c r="VBF1190" s="17"/>
      <c r="VBG1190" s="17"/>
      <c r="VBH1190" s="17"/>
      <c r="VBI1190" s="17"/>
      <c r="VBJ1190" s="17"/>
      <c r="VBK1190" s="17"/>
      <c r="VBL1190" s="17"/>
      <c r="VBM1190" s="17"/>
      <c r="VBN1190" s="17"/>
      <c r="VBO1190" s="17"/>
      <c r="VBP1190" s="17"/>
      <c r="VBQ1190" s="17"/>
      <c r="VBR1190" s="17"/>
      <c r="VBS1190" s="17"/>
      <c r="VBT1190" s="17"/>
      <c r="VBU1190" s="17"/>
      <c r="VBV1190" s="17"/>
      <c r="VBW1190" s="17"/>
      <c r="VBX1190" s="17"/>
      <c r="VBY1190" s="17"/>
      <c r="VBZ1190" s="17"/>
      <c r="VCA1190" s="17"/>
      <c r="VCB1190" s="17"/>
      <c r="VCC1190" s="17"/>
      <c r="VCD1190" s="17"/>
      <c r="VCE1190" s="17"/>
      <c r="VCF1190" s="17"/>
      <c r="VCG1190" s="17"/>
      <c r="VCH1190" s="17"/>
      <c r="VCI1190" s="17"/>
      <c r="VCJ1190" s="17"/>
      <c r="VCK1190" s="17"/>
      <c r="VCL1190" s="17"/>
      <c r="VCM1190" s="17"/>
      <c r="VCN1190" s="17"/>
      <c r="VCO1190" s="17"/>
      <c r="VCP1190" s="17"/>
      <c r="VCQ1190" s="17"/>
      <c r="VCR1190" s="17"/>
      <c r="VCS1190" s="17"/>
      <c r="VCT1190" s="17"/>
      <c r="VCU1190" s="17"/>
      <c r="VCV1190" s="17"/>
      <c r="VCW1190" s="17"/>
      <c r="VCX1190" s="17"/>
      <c r="VCY1190" s="17"/>
      <c r="VCZ1190" s="17"/>
      <c r="VDA1190" s="17"/>
      <c r="VDB1190" s="17"/>
      <c r="VDC1190" s="17"/>
      <c r="VDD1190" s="17"/>
      <c r="VDE1190" s="17"/>
      <c r="VDF1190" s="17"/>
      <c r="VDG1190" s="17"/>
      <c r="VDH1190" s="17"/>
      <c r="VDI1190" s="17"/>
      <c r="VDJ1190" s="17"/>
      <c r="VDK1190" s="17"/>
      <c r="VDL1190" s="17"/>
      <c r="VDM1190" s="17"/>
      <c r="VDN1190" s="17"/>
      <c r="VDO1190" s="17"/>
      <c r="VDP1190" s="17"/>
      <c r="VDQ1190" s="17"/>
      <c r="VDR1190" s="17"/>
      <c r="VDS1190" s="17"/>
      <c r="VDT1190" s="17"/>
      <c r="VDU1190" s="17"/>
      <c r="VDV1190" s="17"/>
      <c r="VDW1190" s="17"/>
      <c r="VDX1190" s="17"/>
      <c r="VDY1190" s="17"/>
      <c r="VDZ1190" s="17"/>
      <c r="VEA1190" s="17"/>
      <c r="VEB1190" s="17"/>
      <c r="VEC1190" s="17"/>
      <c r="VED1190" s="17"/>
      <c r="VEE1190" s="17"/>
      <c r="VEF1190" s="17"/>
      <c r="VEG1190" s="17"/>
      <c r="VEH1190" s="17"/>
      <c r="VEI1190" s="17"/>
      <c r="VEJ1190" s="17"/>
      <c r="VEK1190" s="17"/>
      <c r="VEL1190" s="17"/>
      <c r="VEM1190" s="17"/>
      <c r="VEN1190" s="17"/>
      <c r="VEO1190" s="17"/>
      <c r="VEP1190" s="17"/>
      <c r="VEQ1190" s="17"/>
      <c r="VER1190" s="17"/>
      <c r="VES1190" s="17"/>
      <c r="VET1190" s="17"/>
      <c r="VEU1190" s="17"/>
      <c r="VEV1190" s="17"/>
      <c r="VEW1190" s="17"/>
      <c r="VEX1190" s="17"/>
      <c r="VEY1190" s="17"/>
      <c r="VEZ1190" s="17"/>
      <c r="VFA1190" s="17"/>
      <c r="VFB1190" s="17"/>
      <c r="VFC1190" s="17"/>
      <c r="VFD1190" s="17"/>
      <c r="VFE1190" s="17"/>
      <c r="VFF1190" s="17"/>
      <c r="VFG1190" s="17"/>
      <c r="VFH1190" s="17"/>
      <c r="VFI1190" s="17"/>
      <c r="VFJ1190" s="17"/>
      <c r="VFK1190" s="17"/>
      <c r="VFL1190" s="17"/>
      <c r="VFM1190" s="17"/>
      <c r="VFN1190" s="17"/>
      <c r="VFO1190" s="17"/>
      <c r="VFP1190" s="17"/>
      <c r="VFQ1190" s="17"/>
      <c r="VFR1190" s="17"/>
      <c r="VFS1190" s="17"/>
      <c r="VFT1190" s="17"/>
      <c r="VFU1190" s="17"/>
      <c r="VFV1190" s="17"/>
      <c r="VFW1190" s="17"/>
      <c r="VFX1190" s="17"/>
      <c r="VFY1190" s="17"/>
      <c r="VFZ1190" s="17"/>
      <c r="VGA1190" s="17"/>
      <c r="VGB1190" s="17"/>
      <c r="VGC1190" s="17"/>
      <c r="VGD1190" s="17"/>
      <c r="VGE1190" s="17"/>
      <c r="VGF1190" s="17"/>
      <c r="VGG1190" s="17"/>
      <c r="VGH1190" s="17"/>
      <c r="VGI1190" s="17"/>
      <c r="VGJ1190" s="17"/>
      <c r="VGK1190" s="17"/>
      <c r="VGL1190" s="17"/>
      <c r="VGM1190" s="17"/>
      <c r="VGN1190" s="17"/>
      <c r="VGO1190" s="17"/>
      <c r="VGP1190" s="17"/>
      <c r="VGQ1190" s="17"/>
      <c r="VGR1190" s="17"/>
      <c r="VGS1190" s="17"/>
      <c r="VGT1190" s="17"/>
      <c r="VGU1190" s="17"/>
      <c r="VGV1190" s="17"/>
      <c r="VGW1190" s="17"/>
      <c r="VGX1190" s="17"/>
      <c r="VGY1190" s="17"/>
      <c r="VGZ1190" s="17"/>
      <c r="VHA1190" s="17"/>
      <c r="VHB1190" s="17"/>
      <c r="VHC1190" s="17"/>
      <c r="VHD1190" s="17"/>
      <c r="VHE1190" s="17"/>
      <c r="VHF1190" s="17"/>
      <c r="VHG1190" s="17"/>
      <c r="VHH1190" s="17"/>
      <c r="VHI1190" s="17"/>
      <c r="VHJ1190" s="17"/>
      <c r="VHK1190" s="17"/>
      <c r="VHL1190" s="17"/>
      <c r="VHM1190" s="17"/>
      <c r="VHN1190" s="17"/>
      <c r="VHO1190" s="17"/>
      <c r="VHP1190" s="17"/>
      <c r="VHQ1190" s="17"/>
      <c r="VHR1190" s="17"/>
      <c r="VHS1190" s="17"/>
      <c r="VHT1190" s="17"/>
      <c r="VHU1190" s="17"/>
      <c r="VHV1190" s="17"/>
      <c r="VHW1190" s="17"/>
      <c r="VHX1190" s="17"/>
      <c r="VHY1190" s="17"/>
      <c r="VHZ1190" s="17"/>
      <c r="VIA1190" s="17"/>
      <c r="VIB1190" s="17"/>
      <c r="VIC1190" s="17"/>
      <c r="VID1190" s="17"/>
      <c r="VIE1190" s="17"/>
      <c r="VIF1190" s="17"/>
      <c r="VIG1190" s="17"/>
      <c r="VIH1190" s="17"/>
      <c r="VII1190" s="17"/>
      <c r="VIJ1190" s="17"/>
      <c r="VIK1190" s="17"/>
      <c r="VIL1190" s="17"/>
      <c r="VIM1190" s="17"/>
      <c r="VIN1190" s="17"/>
      <c r="VIO1190" s="17"/>
      <c r="VIP1190" s="17"/>
      <c r="VIQ1190" s="17"/>
      <c r="VIR1190" s="17"/>
      <c r="VIS1190" s="17"/>
      <c r="VIT1190" s="17"/>
      <c r="VIU1190" s="17"/>
      <c r="VIV1190" s="17"/>
      <c r="VIW1190" s="17"/>
      <c r="VIX1190" s="17"/>
      <c r="VIY1190" s="17"/>
      <c r="VIZ1190" s="17"/>
      <c r="VJA1190" s="17"/>
      <c r="VJB1190" s="17"/>
      <c r="VJC1190" s="17"/>
      <c r="VJD1190" s="17"/>
      <c r="VJE1190" s="17"/>
      <c r="VJF1190" s="17"/>
      <c r="VJG1190" s="17"/>
      <c r="VJH1190" s="17"/>
      <c r="VJI1190" s="17"/>
      <c r="VJJ1190" s="17"/>
      <c r="VJK1190" s="17"/>
      <c r="VJL1190" s="17"/>
      <c r="VJM1190" s="17"/>
      <c r="VJN1190" s="17"/>
      <c r="VJO1190" s="17"/>
      <c r="VJP1190" s="17"/>
      <c r="VJQ1190" s="17"/>
      <c r="VJR1190" s="17"/>
      <c r="VJS1190" s="17"/>
      <c r="VJT1190" s="17"/>
      <c r="VJU1190" s="17"/>
      <c r="VJV1190" s="17"/>
      <c r="VJW1190" s="17"/>
      <c r="VJX1190" s="17"/>
      <c r="VJY1190" s="17"/>
      <c r="VJZ1190" s="17"/>
      <c r="VKA1190" s="17"/>
      <c r="VKB1190" s="17"/>
      <c r="VKC1190" s="17"/>
      <c r="VKD1190" s="17"/>
      <c r="VKE1190" s="17"/>
      <c r="VKF1190" s="17"/>
      <c r="VKG1190" s="17"/>
      <c r="VKH1190" s="17"/>
      <c r="VKI1190" s="17"/>
      <c r="VKJ1190" s="17"/>
      <c r="VKK1190" s="17"/>
      <c r="VKL1190" s="17"/>
      <c r="VKM1190" s="17"/>
      <c r="VKN1190" s="17"/>
      <c r="VKO1190" s="17"/>
      <c r="VKP1190" s="17"/>
      <c r="VKQ1190" s="17"/>
      <c r="VKR1190" s="17"/>
      <c r="VKS1190" s="17"/>
      <c r="VKT1190" s="17"/>
      <c r="VKU1190" s="17"/>
      <c r="VKV1190" s="17"/>
      <c r="VKW1190" s="17"/>
      <c r="VKX1190" s="17"/>
      <c r="VKY1190" s="17"/>
      <c r="VKZ1190" s="17"/>
      <c r="VLA1190" s="17"/>
      <c r="VLB1190" s="17"/>
      <c r="VLC1190" s="17"/>
      <c r="VLD1190" s="17"/>
      <c r="VLE1190" s="17"/>
      <c r="VLF1190" s="17"/>
      <c r="VLG1190" s="17"/>
      <c r="VLH1190" s="17"/>
      <c r="VLI1190" s="17"/>
      <c r="VLJ1190" s="17"/>
      <c r="VLK1190" s="17"/>
      <c r="VLL1190" s="17"/>
      <c r="VLM1190" s="17"/>
      <c r="VLN1190" s="17"/>
      <c r="VLO1190" s="17"/>
      <c r="VLP1190" s="17"/>
      <c r="VLQ1190" s="17"/>
      <c r="VLR1190" s="17"/>
      <c r="VLS1190" s="17"/>
      <c r="VLT1190" s="17"/>
      <c r="VLU1190" s="17"/>
      <c r="VLV1190" s="17"/>
      <c r="VLW1190" s="17"/>
      <c r="VLX1190" s="17"/>
      <c r="VLY1190" s="17"/>
      <c r="VLZ1190" s="17"/>
      <c r="VMA1190" s="17"/>
      <c r="VMB1190" s="17"/>
      <c r="VMC1190" s="17"/>
      <c r="VMD1190" s="17"/>
      <c r="VME1190" s="17"/>
      <c r="VMF1190" s="17"/>
      <c r="VMG1190" s="17"/>
      <c r="VMH1190" s="17"/>
      <c r="VMI1190" s="17"/>
      <c r="VMJ1190" s="17"/>
      <c r="VMK1190" s="17"/>
      <c r="VML1190" s="17"/>
      <c r="VMM1190" s="17"/>
      <c r="VMN1190" s="17"/>
      <c r="VMO1190" s="17"/>
      <c r="VMP1190" s="17"/>
      <c r="VMQ1190" s="17"/>
      <c r="VMR1190" s="17"/>
      <c r="VMS1190" s="17"/>
      <c r="VMT1190" s="17"/>
      <c r="VMU1190" s="17"/>
      <c r="VMV1190" s="17"/>
      <c r="VMW1190" s="17"/>
      <c r="VMX1190" s="17"/>
      <c r="VMY1190" s="17"/>
      <c r="VMZ1190" s="17"/>
      <c r="VNA1190" s="17"/>
      <c r="VNB1190" s="17"/>
      <c r="VNC1190" s="17"/>
      <c r="VND1190" s="17"/>
      <c r="VNE1190" s="17"/>
      <c r="VNF1190" s="17"/>
      <c r="VNG1190" s="17"/>
      <c r="VNH1190" s="17"/>
      <c r="VNI1190" s="17"/>
      <c r="VNJ1190" s="17"/>
      <c r="VNK1190" s="17"/>
      <c r="VNL1190" s="17"/>
      <c r="VNM1190" s="17"/>
      <c r="VNN1190" s="17"/>
      <c r="VNO1190" s="17"/>
      <c r="VNP1190" s="17"/>
      <c r="VNQ1190" s="17"/>
      <c r="VNR1190" s="17"/>
      <c r="VNS1190" s="17"/>
      <c r="VNT1190" s="17"/>
      <c r="VNU1190" s="17"/>
      <c r="VNV1190" s="17"/>
      <c r="VNW1190" s="17"/>
      <c r="VNX1190" s="17"/>
      <c r="VNY1190" s="17"/>
      <c r="VNZ1190" s="17"/>
      <c r="VOA1190" s="17"/>
      <c r="VOB1190" s="17"/>
      <c r="VOC1190" s="17"/>
      <c r="VOD1190" s="17"/>
      <c r="VOE1190" s="17"/>
      <c r="VOF1190" s="17"/>
      <c r="VOG1190" s="17"/>
      <c r="VOH1190" s="17"/>
      <c r="VOI1190" s="17"/>
      <c r="VOJ1190" s="17"/>
      <c r="VOK1190" s="17"/>
      <c r="VOL1190" s="17"/>
      <c r="VOM1190" s="17"/>
      <c r="VON1190" s="17"/>
      <c r="VOO1190" s="17"/>
      <c r="VOP1190" s="17"/>
      <c r="VOQ1190" s="17"/>
      <c r="VOR1190" s="17"/>
      <c r="VOS1190" s="17"/>
      <c r="VOT1190" s="17"/>
      <c r="VOU1190" s="17"/>
      <c r="VOV1190" s="17"/>
      <c r="VOW1190" s="17"/>
      <c r="VOX1190" s="17"/>
      <c r="VOY1190" s="17"/>
      <c r="VOZ1190" s="17"/>
      <c r="VPA1190" s="17"/>
      <c r="VPB1190" s="17"/>
      <c r="VPC1190" s="17"/>
      <c r="VPD1190" s="17"/>
      <c r="VPE1190" s="17"/>
      <c r="VPF1190" s="17"/>
      <c r="VPG1190" s="17"/>
      <c r="VPH1190" s="17"/>
      <c r="VPI1190" s="17"/>
      <c r="VPJ1190" s="17"/>
      <c r="VPK1190" s="17"/>
      <c r="VPL1190" s="17"/>
      <c r="VPM1190" s="17"/>
      <c r="VPN1190" s="17"/>
      <c r="VPO1190" s="17"/>
      <c r="VPP1190" s="17"/>
      <c r="VPQ1190" s="17"/>
      <c r="VPR1190" s="17"/>
      <c r="VPS1190" s="17"/>
      <c r="VPT1190" s="17"/>
      <c r="VPU1190" s="17"/>
      <c r="VPV1190" s="17"/>
      <c r="VPW1190" s="17"/>
      <c r="VPX1190" s="17"/>
      <c r="VPY1190" s="17"/>
      <c r="VPZ1190" s="17"/>
      <c r="VQA1190" s="17"/>
      <c r="VQB1190" s="17"/>
      <c r="VQC1190" s="17"/>
      <c r="VQD1190" s="17"/>
      <c r="VQE1190" s="17"/>
      <c r="VQF1190" s="17"/>
      <c r="VQG1190" s="17"/>
      <c r="VQH1190" s="17"/>
      <c r="VQI1190" s="17"/>
      <c r="VQJ1190" s="17"/>
      <c r="VQK1190" s="17"/>
      <c r="VQL1190" s="17"/>
      <c r="VQM1190" s="17"/>
      <c r="VQN1190" s="17"/>
      <c r="VQO1190" s="17"/>
      <c r="VQP1190" s="17"/>
      <c r="VQQ1190" s="17"/>
      <c r="VQR1190" s="17"/>
      <c r="VQS1190" s="17"/>
      <c r="VQT1190" s="17"/>
      <c r="VQU1190" s="17"/>
      <c r="VQV1190" s="17"/>
      <c r="VQW1190" s="17"/>
      <c r="VQX1190" s="17"/>
      <c r="VQY1190" s="17"/>
      <c r="VQZ1190" s="17"/>
      <c r="VRA1190" s="17"/>
      <c r="VRB1190" s="17"/>
      <c r="VRC1190" s="17"/>
      <c r="VRD1190" s="17"/>
      <c r="VRE1190" s="17"/>
      <c r="VRF1190" s="17"/>
      <c r="VRG1190" s="17"/>
      <c r="VRH1190" s="17"/>
      <c r="VRI1190" s="17"/>
      <c r="VRJ1190" s="17"/>
      <c r="VRK1190" s="17"/>
      <c r="VRL1190" s="17"/>
      <c r="VRM1190" s="17"/>
      <c r="VRN1190" s="17"/>
      <c r="VRO1190" s="17"/>
      <c r="VRP1190" s="17"/>
      <c r="VRQ1190" s="17"/>
      <c r="VRR1190" s="17"/>
      <c r="VRS1190" s="17"/>
      <c r="VRT1190" s="17"/>
      <c r="VRU1190" s="17"/>
      <c r="VRV1190" s="17"/>
      <c r="VRW1190" s="17"/>
      <c r="VRX1190" s="17"/>
      <c r="VRY1190" s="17"/>
      <c r="VRZ1190" s="17"/>
      <c r="VSA1190" s="17"/>
      <c r="VSB1190" s="17"/>
      <c r="VSC1190" s="17"/>
      <c r="VSD1190" s="17"/>
      <c r="VSE1190" s="17"/>
      <c r="VSF1190" s="17"/>
      <c r="VSG1190" s="17"/>
      <c r="VSH1190" s="17"/>
      <c r="VSI1190" s="17"/>
      <c r="VSJ1190" s="17"/>
      <c r="VSK1190" s="17"/>
      <c r="VSL1190" s="17"/>
      <c r="VSM1190" s="17"/>
      <c r="VSN1190" s="17"/>
      <c r="VSO1190" s="17"/>
      <c r="VSP1190" s="17"/>
      <c r="VSQ1190" s="17"/>
      <c r="VSR1190" s="17"/>
      <c r="VSS1190" s="17"/>
      <c r="VST1190" s="17"/>
      <c r="VSU1190" s="17"/>
      <c r="VSV1190" s="17"/>
      <c r="VSW1190" s="17"/>
      <c r="VSX1190" s="17"/>
      <c r="VSY1190" s="17"/>
      <c r="VSZ1190" s="17"/>
      <c r="VTA1190" s="17"/>
      <c r="VTB1190" s="17"/>
      <c r="VTC1190" s="17"/>
      <c r="VTD1190" s="17"/>
      <c r="VTE1190" s="17"/>
      <c r="VTF1190" s="17"/>
      <c r="VTG1190" s="17"/>
      <c r="VTH1190" s="17"/>
      <c r="VTI1190" s="17"/>
      <c r="VTJ1190" s="17"/>
      <c r="VTK1190" s="17"/>
      <c r="VTL1190" s="17"/>
      <c r="VTM1190" s="17"/>
      <c r="VTN1190" s="17"/>
      <c r="VTO1190" s="17"/>
      <c r="VTP1190" s="17"/>
      <c r="VTQ1190" s="17"/>
      <c r="VTR1190" s="17"/>
      <c r="VTS1190" s="17"/>
      <c r="VTT1190" s="17"/>
      <c r="VTU1190" s="17"/>
      <c r="VTV1190" s="17"/>
      <c r="VTW1190" s="17"/>
      <c r="VTX1190" s="17"/>
      <c r="VTY1190" s="17"/>
      <c r="VTZ1190" s="17"/>
      <c r="VUA1190" s="17"/>
      <c r="VUB1190" s="17"/>
      <c r="VUC1190" s="17"/>
      <c r="VUD1190" s="17"/>
      <c r="VUE1190" s="17"/>
      <c r="VUF1190" s="17"/>
      <c r="VUG1190" s="17"/>
      <c r="VUH1190" s="17"/>
      <c r="VUI1190" s="17"/>
      <c r="VUJ1190" s="17"/>
      <c r="VUK1190" s="17"/>
      <c r="VUL1190" s="17"/>
      <c r="VUM1190" s="17"/>
      <c r="VUN1190" s="17"/>
      <c r="VUO1190" s="17"/>
      <c r="VUP1190" s="17"/>
      <c r="VUQ1190" s="17"/>
      <c r="VUR1190" s="17"/>
      <c r="VUS1190" s="17"/>
      <c r="VUT1190" s="17"/>
      <c r="VUU1190" s="17"/>
      <c r="VUV1190" s="17"/>
      <c r="VUW1190" s="17"/>
      <c r="VUX1190" s="17"/>
      <c r="VUY1190" s="17"/>
      <c r="VUZ1190" s="17"/>
      <c r="VVA1190" s="17"/>
      <c r="VVB1190" s="17"/>
      <c r="VVC1190" s="17"/>
      <c r="VVD1190" s="17"/>
      <c r="VVE1190" s="17"/>
      <c r="VVF1190" s="17"/>
      <c r="VVG1190" s="17"/>
      <c r="VVH1190" s="17"/>
      <c r="VVI1190" s="17"/>
      <c r="VVJ1190" s="17"/>
      <c r="VVK1190" s="17"/>
      <c r="VVL1190" s="17"/>
      <c r="VVM1190" s="17"/>
      <c r="VVN1190" s="17"/>
      <c r="VVO1190" s="17"/>
      <c r="VVP1190" s="17"/>
      <c r="VVQ1190" s="17"/>
      <c r="VVR1190" s="17"/>
      <c r="VVS1190" s="17"/>
      <c r="VVT1190" s="17"/>
      <c r="VVU1190" s="17"/>
      <c r="VVV1190" s="17"/>
      <c r="VVW1190" s="17"/>
      <c r="VVX1190" s="17"/>
      <c r="VVY1190" s="17"/>
      <c r="VVZ1190" s="17"/>
      <c r="VWA1190" s="17"/>
      <c r="VWB1190" s="17"/>
      <c r="VWC1190" s="17"/>
      <c r="VWD1190" s="17"/>
      <c r="VWE1190" s="17"/>
      <c r="VWF1190" s="17"/>
      <c r="VWG1190" s="17"/>
      <c r="VWH1190" s="17"/>
      <c r="VWI1190" s="17"/>
      <c r="VWJ1190" s="17"/>
      <c r="VWK1190" s="17"/>
      <c r="VWL1190" s="17"/>
      <c r="VWM1190" s="17"/>
      <c r="VWN1190" s="17"/>
      <c r="VWO1190" s="17"/>
      <c r="VWP1190" s="17"/>
      <c r="VWQ1190" s="17"/>
      <c r="VWR1190" s="17"/>
      <c r="VWS1190" s="17"/>
      <c r="VWT1190" s="17"/>
      <c r="VWU1190" s="17"/>
      <c r="VWV1190" s="17"/>
      <c r="VWW1190" s="17"/>
      <c r="VWX1190" s="17"/>
      <c r="VWY1190" s="17"/>
      <c r="VWZ1190" s="17"/>
      <c r="VXA1190" s="17"/>
      <c r="VXB1190" s="17"/>
      <c r="VXC1190" s="17"/>
      <c r="VXD1190" s="17"/>
      <c r="VXE1190" s="17"/>
      <c r="VXF1190" s="17"/>
      <c r="VXG1190" s="17"/>
      <c r="VXH1190" s="17"/>
      <c r="VXI1190" s="17"/>
      <c r="VXJ1190" s="17"/>
      <c r="VXK1190" s="17"/>
      <c r="VXL1190" s="17"/>
      <c r="VXM1190" s="17"/>
      <c r="VXN1190" s="17"/>
      <c r="VXO1190" s="17"/>
      <c r="VXP1190" s="17"/>
      <c r="VXQ1190" s="17"/>
      <c r="VXR1190" s="17"/>
      <c r="VXS1190" s="17"/>
      <c r="VXT1190" s="17"/>
      <c r="VXU1190" s="17"/>
      <c r="VXV1190" s="17"/>
      <c r="VXW1190" s="17"/>
      <c r="VXX1190" s="17"/>
      <c r="VXY1190" s="17"/>
      <c r="VXZ1190" s="17"/>
      <c r="VYA1190" s="17"/>
      <c r="VYB1190" s="17"/>
      <c r="VYC1190" s="17"/>
      <c r="VYD1190" s="17"/>
      <c r="VYE1190" s="17"/>
      <c r="VYF1190" s="17"/>
      <c r="VYG1190" s="17"/>
      <c r="VYH1190" s="17"/>
      <c r="VYI1190" s="17"/>
      <c r="VYJ1190" s="17"/>
      <c r="VYK1190" s="17"/>
      <c r="VYL1190" s="17"/>
      <c r="VYM1190" s="17"/>
      <c r="VYN1190" s="17"/>
      <c r="VYO1190" s="17"/>
      <c r="VYP1190" s="17"/>
      <c r="VYQ1190" s="17"/>
      <c r="VYR1190" s="17"/>
      <c r="VYS1190" s="17"/>
      <c r="VYT1190" s="17"/>
      <c r="VYU1190" s="17"/>
      <c r="VYV1190" s="17"/>
      <c r="VYW1190" s="17"/>
      <c r="VYX1190" s="17"/>
      <c r="VYY1190" s="17"/>
      <c r="VYZ1190" s="17"/>
      <c r="VZA1190" s="17"/>
      <c r="VZB1190" s="17"/>
      <c r="VZC1190" s="17"/>
      <c r="VZD1190" s="17"/>
      <c r="VZE1190" s="17"/>
      <c r="VZF1190" s="17"/>
      <c r="VZG1190" s="17"/>
      <c r="VZH1190" s="17"/>
      <c r="VZI1190" s="17"/>
      <c r="VZJ1190" s="17"/>
      <c r="VZK1190" s="17"/>
      <c r="VZL1190" s="17"/>
      <c r="VZM1190" s="17"/>
      <c r="VZN1190" s="17"/>
      <c r="VZO1190" s="17"/>
      <c r="VZP1190" s="17"/>
      <c r="VZQ1190" s="17"/>
      <c r="VZR1190" s="17"/>
      <c r="VZS1190" s="17"/>
      <c r="VZT1190" s="17"/>
      <c r="VZU1190" s="17"/>
      <c r="VZV1190" s="17"/>
      <c r="VZW1190" s="17"/>
      <c r="VZX1190" s="17"/>
      <c r="VZY1190" s="17"/>
      <c r="VZZ1190" s="17"/>
      <c r="WAA1190" s="17"/>
      <c r="WAB1190" s="17"/>
      <c r="WAC1190" s="17"/>
      <c r="WAD1190" s="17"/>
      <c r="WAE1190" s="17"/>
      <c r="WAF1190" s="17"/>
      <c r="WAG1190" s="17"/>
      <c r="WAH1190" s="17"/>
      <c r="WAI1190" s="17"/>
      <c r="WAJ1190" s="17"/>
      <c r="WAK1190" s="17"/>
      <c r="WAL1190" s="17"/>
      <c r="WAM1190" s="17"/>
      <c r="WAN1190" s="17"/>
      <c r="WAO1190" s="17"/>
      <c r="WAP1190" s="17"/>
      <c r="WAQ1190" s="17"/>
      <c r="WAR1190" s="17"/>
      <c r="WAS1190" s="17"/>
      <c r="WAT1190" s="17"/>
      <c r="WAU1190" s="17"/>
      <c r="WAV1190" s="17"/>
      <c r="WAW1190" s="17"/>
      <c r="WAX1190" s="17"/>
      <c r="WAY1190" s="17"/>
      <c r="WAZ1190" s="17"/>
      <c r="WBA1190" s="17"/>
      <c r="WBB1190" s="17"/>
      <c r="WBC1190" s="17"/>
      <c r="WBD1190" s="17"/>
      <c r="WBE1190" s="17"/>
      <c r="WBF1190" s="17"/>
      <c r="WBG1190" s="17"/>
      <c r="WBH1190" s="17"/>
      <c r="WBI1190" s="17"/>
      <c r="WBJ1190" s="17"/>
      <c r="WBK1190" s="17"/>
      <c r="WBL1190" s="17"/>
      <c r="WBM1190" s="17"/>
      <c r="WBN1190" s="17"/>
      <c r="WBO1190" s="17"/>
      <c r="WBP1190" s="17"/>
      <c r="WBQ1190" s="17"/>
      <c r="WBR1190" s="17"/>
      <c r="WBS1190" s="17"/>
      <c r="WBT1190" s="17"/>
      <c r="WBU1190" s="17"/>
      <c r="WBV1190" s="17"/>
      <c r="WBW1190" s="17"/>
      <c r="WBX1190" s="17"/>
      <c r="WBY1190" s="17"/>
      <c r="WBZ1190" s="17"/>
      <c r="WCA1190" s="17"/>
      <c r="WCB1190" s="17"/>
      <c r="WCC1190" s="17"/>
      <c r="WCD1190" s="17"/>
      <c r="WCE1190" s="17"/>
      <c r="WCF1190" s="17"/>
      <c r="WCG1190" s="17"/>
      <c r="WCH1190" s="17"/>
      <c r="WCI1190" s="17"/>
      <c r="WCJ1190" s="17"/>
      <c r="WCK1190" s="17"/>
      <c r="WCL1190" s="17"/>
      <c r="WCM1190" s="17"/>
      <c r="WCN1190" s="17"/>
      <c r="WCO1190" s="17"/>
      <c r="WCP1190" s="17"/>
      <c r="WCQ1190" s="17"/>
      <c r="WCR1190" s="17"/>
      <c r="WCS1190" s="17"/>
      <c r="WCT1190" s="17"/>
      <c r="WCU1190" s="17"/>
      <c r="WCV1190" s="17"/>
      <c r="WCW1190" s="17"/>
      <c r="WCX1190" s="17"/>
      <c r="WCY1190" s="17"/>
      <c r="WCZ1190" s="17"/>
      <c r="WDA1190" s="17"/>
      <c r="WDB1190" s="17"/>
      <c r="WDC1190" s="17"/>
      <c r="WDD1190" s="17"/>
      <c r="WDE1190" s="17"/>
      <c r="WDF1190" s="17"/>
      <c r="WDG1190" s="17"/>
      <c r="WDH1190" s="17"/>
      <c r="WDI1190" s="17"/>
      <c r="WDJ1190" s="17"/>
      <c r="WDK1190" s="17"/>
      <c r="WDL1190" s="17"/>
      <c r="WDM1190" s="17"/>
      <c r="WDN1190" s="17"/>
      <c r="WDO1190" s="17"/>
      <c r="WDP1190" s="17"/>
      <c r="WDQ1190" s="17"/>
      <c r="WDR1190" s="17"/>
      <c r="WDS1190" s="17"/>
      <c r="WDT1190" s="17"/>
      <c r="WDU1190" s="17"/>
      <c r="WDV1190" s="17"/>
      <c r="WDW1190" s="17"/>
      <c r="WDX1190" s="17"/>
      <c r="WDY1190" s="17"/>
      <c r="WDZ1190" s="17"/>
      <c r="WEA1190" s="17"/>
      <c r="WEB1190" s="17"/>
      <c r="WEC1190" s="17"/>
      <c r="WED1190" s="17"/>
      <c r="WEE1190" s="17"/>
      <c r="WEF1190" s="17"/>
      <c r="WEG1190" s="17"/>
      <c r="WEH1190" s="17"/>
      <c r="WEI1190" s="17"/>
      <c r="WEJ1190" s="17"/>
      <c r="WEK1190" s="17"/>
      <c r="WEL1190" s="17"/>
      <c r="WEM1190" s="17"/>
      <c r="WEN1190" s="17"/>
      <c r="WEO1190" s="17"/>
      <c r="WEP1190" s="17"/>
      <c r="WEQ1190" s="17"/>
      <c r="WER1190" s="17"/>
      <c r="WES1190" s="17"/>
      <c r="WET1190" s="17"/>
      <c r="WEU1190" s="17"/>
      <c r="WEV1190" s="17"/>
      <c r="WEW1190" s="17"/>
      <c r="WEX1190" s="17"/>
      <c r="WEY1190" s="17"/>
      <c r="WEZ1190" s="17"/>
      <c r="WFA1190" s="17"/>
      <c r="WFB1190" s="17"/>
      <c r="WFC1190" s="17"/>
      <c r="WFD1190" s="17"/>
      <c r="WFE1190" s="17"/>
      <c r="WFF1190" s="17"/>
      <c r="WFG1190" s="17"/>
      <c r="WFH1190" s="17"/>
      <c r="WFI1190" s="17"/>
      <c r="WFJ1190" s="17"/>
      <c r="WFK1190" s="17"/>
      <c r="WFL1190" s="17"/>
      <c r="WFM1190" s="17"/>
      <c r="WFN1190" s="17"/>
      <c r="WFO1190" s="17"/>
      <c r="WFP1190" s="17"/>
      <c r="WFQ1190" s="17"/>
      <c r="WFR1190" s="17"/>
      <c r="WFS1190" s="17"/>
      <c r="WFT1190" s="17"/>
      <c r="WFU1190" s="17"/>
      <c r="WFV1190" s="17"/>
      <c r="WFW1190" s="17"/>
      <c r="WFX1190" s="17"/>
      <c r="WFY1190" s="17"/>
      <c r="WFZ1190" s="17"/>
      <c r="WGA1190" s="17"/>
      <c r="WGB1190" s="17"/>
      <c r="WGC1190" s="17"/>
      <c r="WGD1190" s="17"/>
      <c r="WGE1190" s="17"/>
      <c r="WGF1190" s="17"/>
      <c r="WGG1190" s="17"/>
      <c r="WGH1190" s="17"/>
      <c r="WGI1190" s="17"/>
      <c r="WGJ1190" s="17"/>
      <c r="WGK1190" s="17"/>
      <c r="WGL1190" s="17"/>
      <c r="WGM1190" s="17"/>
      <c r="WGN1190" s="17"/>
      <c r="WGO1190" s="17"/>
      <c r="WGP1190" s="17"/>
      <c r="WGQ1190" s="17"/>
      <c r="WGR1190" s="17"/>
      <c r="WGS1190" s="17"/>
      <c r="WGT1190" s="17"/>
      <c r="WGU1190" s="17"/>
      <c r="WGV1190" s="17"/>
      <c r="WGW1190" s="17"/>
      <c r="WGX1190" s="17"/>
      <c r="WGY1190" s="17"/>
      <c r="WGZ1190" s="17"/>
      <c r="WHA1190" s="17"/>
      <c r="WHB1190" s="17"/>
      <c r="WHC1190" s="17"/>
      <c r="WHD1190" s="17"/>
      <c r="WHE1190" s="17"/>
      <c r="WHF1190" s="17"/>
      <c r="WHG1190" s="17"/>
      <c r="WHH1190" s="17"/>
      <c r="WHI1190" s="17"/>
      <c r="WHJ1190" s="17"/>
      <c r="WHK1190" s="17"/>
      <c r="WHL1190" s="17"/>
      <c r="WHM1190" s="17"/>
      <c r="WHN1190" s="17"/>
      <c r="WHO1190" s="17"/>
      <c r="WHP1190" s="17"/>
      <c r="WHQ1190" s="17"/>
      <c r="WHR1190" s="17"/>
      <c r="WHS1190" s="17"/>
      <c r="WHT1190" s="17"/>
      <c r="WHU1190" s="17"/>
      <c r="WHV1190" s="17"/>
      <c r="WHW1190" s="17"/>
      <c r="WHX1190" s="17"/>
      <c r="WHY1190" s="17"/>
      <c r="WHZ1190" s="17"/>
      <c r="WIA1190" s="17"/>
      <c r="WIB1190" s="17"/>
      <c r="WIC1190" s="17"/>
      <c r="WID1190" s="17"/>
      <c r="WIE1190" s="17"/>
      <c r="WIF1190" s="17"/>
      <c r="WIG1190" s="17"/>
      <c r="WIH1190" s="17"/>
      <c r="WII1190" s="17"/>
      <c r="WIJ1190" s="17"/>
      <c r="WIK1190" s="17"/>
      <c r="WIL1190" s="17"/>
      <c r="WIM1190" s="17"/>
      <c r="WIN1190" s="17"/>
      <c r="WIO1190" s="17"/>
      <c r="WIP1190" s="17"/>
      <c r="WIQ1190" s="17"/>
      <c r="WIR1190" s="17"/>
      <c r="WIS1190" s="17"/>
      <c r="WIT1190" s="17"/>
      <c r="WIU1190" s="17"/>
      <c r="WIV1190" s="17"/>
      <c r="WIW1190" s="17"/>
      <c r="WIX1190" s="17"/>
      <c r="WIY1190" s="17"/>
      <c r="WIZ1190" s="17"/>
      <c r="WJA1190" s="17"/>
      <c r="WJB1190" s="17"/>
      <c r="WJC1190" s="17"/>
      <c r="WJD1190" s="17"/>
      <c r="WJE1190" s="17"/>
      <c r="WJF1190" s="17"/>
      <c r="WJG1190" s="17"/>
      <c r="WJH1190" s="17"/>
      <c r="WJI1190" s="17"/>
      <c r="WJJ1190" s="17"/>
      <c r="WJK1190" s="17"/>
      <c r="WJL1190" s="17"/>
      <c r="WJM1190" s="17"/>
      <c r="WJN1190" s="17"/>
      <c r="WJO1190" s="17"/>
      <c r="WJP1190" s="17"/>
      <c r="WJQ1190" s="17"/>
      <c r="WJR1190" s="17"/>
      <c r="WJS1190" s="17"/>
      <c r="WJT1190" s="17"/>
      <c r="WJU1190" s="17"/>
      <c r="WJV1190" s="17"/>
      <c r="WJW1190" s="17"/>
      <c r="WJX1190" s="17"/>
      <c r="WJY1190" s="17"/>
      <c r="WJZ1190" s="17"/>
      <c r="WKA1190" s="17"/>
      <c r="WKB1190" s="17"/>
      <c r="WKC1190" s="17"/>
      <c r="WKD1190" s="17"/>
      <c r="WKE1190" s="17"/>
      <c r="WKF1190" s="17"/>
      <c r="WKG1190" s="17"/>
      <c r="WKH1190" s="17"/>
      <c r="WKI1190" s="17"/>
      <c r="WKJ1190" s="17"/>
      <c r="WKK1190" s="17"/>
      <c r="WKL1190" s="17"/>
      <c r="WKM1190" s="17"/>
      <c r="WKN1190" s="17"/>
      <c r="WKO1190" s="17"/>
      <c r="WKP1190" s="17"/>
      <c r="WKQ1190" s="17"/>
      <c r="WKR1190" s="17"/>
      <c r="WKS1190" s="17"/>
      <c r="WKT1190" s="17"/>
      <c r="WKU1190" s="17"/>
      <c r="WKV1190" s="17"/>
      <c r="WKW1190" s="17"/>
      <c r="WKX1190" s="17"/>
      <c r="WKY1190" s="17"/>
      <c r="WKZ1190" s="17"/>
      <c r="WLA1190" s="17"/>
      <c r="WLB1190" s="17"/>
      <c r="WLC1190" s="17"/>
      <c r="WLD1190" s="17"/>
      <c r="WLE1190" s="17"/>
      <c r="WLF1190" s="17"/>
      <c r="WLG1190" s="17"/>
      <c r="WLH1190" s="17"/>
      <c r="WLI1190" s="17"/>
      <c r="WLJ1190" s="17"/>
      <c r="WLK1190" s="17"/>
      <c r="WLL1190" s="17"/>
      <c r="WLM1190" s="17"/>
      <c r="WLN1190" s="17"/>
      <c r="WLO1190" s="17"/>
      <c r="WLP1190" s="17"/>
      <c r="WLQ1190" s="17"/>
      <c r="WLR1190" s="17"/>
      <c r="WLS1190" s="17"/>
      <c r="WLT1190" s="17"/>
      <c r="WLU1190" s="17"/>
      <c r="WLV1190" s="17"/>
      <c r="WLW1190" s="17"/>
      <c r="WLX1190" s="17"/>
      <c r="WLY1190" s="17"/>
      <c r="WLZ1190" s="17"/>
      <c r="WMA1190" s="17"/>
      <c r="WMB1190" s="17"/>
      <c r="WMC1190" s="17"/>
      <c r="WMD1190" s="17"/>
      <c r="WME1190" s="17"/>
      <c r="WMF1190" s="17"/>
      <c r="WMG1190" s="17"/>
      <c r="WMH1190" s="17"/>
      <c r="WMI1190" s="17"/>
      <c r="WMJ1190" s="17"/>
      <c r="WMK1190" s="17"/>
      <c r="WML1190" s="17"/>
      <c r="WMM1190" s="17"/>
      <c r="WMN1190" s="17"/>
      <c r="WMO1190" s="17"/>
      <c r="WMP1190" s="17"/>
      <c r="WMQ1190" s="17"/>
      <c r="WMR1190" s="17"/>
      <c r="WMS1190" s="17"/>
      <c r="WMT1190" s="17"/>
      <c r="WMU1190" s="17"/>
      <c r="WMV1190" s="17"/>
      <c r="WMW1190" s="17"/>
      <c r="WMX1190" s="17"/>
      <c r="WMY1190" s="17"/>
      <c r="WMZ1190" s="17"/>
      <c r="WNA1190" s="17"/>
      <c r="WNB1190" s="17"/>
      <c r="WNC1190" s="17"/>
      <c r="WND1190" s="17"/>
      <c r="WNE1190" s="17"/>
      <c r="WNF1190" s="17"/>
      <c r="WNG1190" s="17"/>
      <c r="WNH1190" s="17"/>
      <c r="WNI1190" s="17"/>
      <c r="WNJ1190" s="17"/>
      <c r="WNK1190" s="17"/>
      <c r="WNL1190" s="17"/>
      <c r="WNM1190" s="17"/>
      <c r="WNN1190" s="17"/>
      <c r="WNO1190" s="17"/>
      <c r="WNP1190" s="17"/>
      <c r="WNQ1190" s="17"/>
      <c r="WNR1190" s="17"/>
      <c r="WNS1190" s="17"/>
      <c r="WNT1190" s="17"/>
      <c r="WNU1190" s="17"/>
      <c r="WNV1190" s="17"/>
      <c r="WNW1190" s="17"/>
      <c r="WNX1190" s="17"/>
      <c r="WNY1190" s="17"/>
      <c r="WNZ1190" s="17"/>
      <c r="WOA1190" s="17"/>
      <c r="WOB1190" s="17"/>
      <c r="WOC1190" s="17"/>
      <c r="WOD1190" s="17"/>
      <c r="WOE1190" s="17"/>
      <c r="WOF1190" s="17"/>
      <c r="WOG1190" s="17"/>
      <c r="WOH1190" s="17"/>
      <c r="WOI1190" s="17"/>
      <c r="WOJ1190" s="17"/>
      <c r="WOK1190" s="17"/>
      <c r="WOL1190" s="17"/>
      <c r="WOM1190" s="17"/>
      <c r="WON1190" s="17"/>
      <c r="WOO1190" s="17"/>
      <c r="WOP1190" s="17"/>
      <c r="WOQ1190" s="17"/>
      <c r="WOR1190" s="17"/>
      <c r="WOS1190" s="17"/>
      <c r="WOT1190" s="17"/>
      <c r="WOU1190" s="17"/>
      <c r="WOV1190" s="17"/>
      <c r="WOW1190" s="17"/>
      <c r="WOX1190" s="17"/>
      <c r="WOY1190" s="17"/>
      <c r="WOZ1190" s="17"/>
      <c r="WPA1190" s="17"/>
      <c r="WPB1190" s="17"/>
      <c r="WPC1190" s="17"/>
      <c r="WPD1190" s="17"/>
      <c r="WPE1190" s="17"/>
      <c r="WPF1190" s="17"/>
      <c r="WPG1190" s="17"/>
      <c r="WPH1190" s="17"/>
      <c r="WPI1190" s="17"/>
      <c r="WPJ1190" s="17"/>
      <c r="WPK1190" s="17"/>
      <c r="WPL1190" s="17"/>
      <c r="WPM1190" s="17"/>
      <c r="WPN1190" s="17"/>
      <c r="WPO1190" s="17"/>
      <c r="WPP1190" s="17"/>
      <c r="WPQ1190" s="17"/>
      <c r="WPR1190" s="17"/>
      <c r="WPS1190" s="17"/>
      <c r="WPT1190" s="17"/>
      <c r="WPU1190" s="17"/>
      <c r="WPV1190" s="17"/>
      <c r="WPW1190" s="17"/>
      <c r="WPX1190" s="17"/>
      <c r="WPY1190" s="17"/>
      <c r="WPZ1190" s="17"/>
      <c r="WQA1190" s="17"/>
      <c r="WQB1190" s="17"/>
      <c r="WQC1190" s="17"/>
      <c r="WQD1190" s="17"/>
      <c r="WQE1190" s="17"/>
      <c r="WQF1190" s="17"/>
      <c r="WQG1190" s="17"/>
      <c r="WQH1190" s="17"/>
      <c r="WQI1190" s="17"/>
      <c r="WQJ1190" s="17"/>
      <c r="WQK1190" s="17"/>
      <c r="WQL1190" s="17"/>
      <c r="WQM1190" s="17"/>
      <c r="WQN1190" s="17"/>
      <c r="WQO1190" s="17"/>
      <c r="WQP1190" s="17"/>
      <c r="WQQ1190" s="17"/>
      <c r="WQR1190" s="17"/>
      <c r="WQS1190" s="17"/>
      <c r="WQT1190" s="17"/>
      <c r="WQU1190" s="17"/>
      <c r="WQV1190" s="17"/>
      <c r="WQW1190" s="17"/>
      <c r="WQX1190" s="17"/>
      <c r="WQY1190" s="17"/>
      <c r="WQZ1190" s="17"/>
      <c r="WRA1190" s="17"/>
      <c r="WRB1190" s="17"/>
      <c r="WRC1190" s="17"/>
      <c r="WRD1190" s="17"/>
      <c r="WRE1190" s="17"/>
      <c r="WRF1190" s="17"/>
      <c r="WRG1190" s="17"/>
      <c r="WRH1190" s="17"/>
      <c r="WRI1190" s="17"/>
      <c r="WRJ1190" s="17"/>
      <c r="WRK1190" s="17"/>
      <c r="WRL1190" s="17"/>
      <c r="WRM1190" s="17"/>
      <c r="WRN1190" s="17"/>
      <c r="WRO1190" s="17"/>
      <c r="WRP1190" s="17"/>
      <c r="WRQ1190" s="17"/>
      <c r="WRR1190" s="17"/>
      <c r="WRS1190" s="17"/>
      <c r="WRT1190" s="17"/>
      <c r="WRU1190" s="17"/>
      <c r="WRV1190" s="17"/>
      <c r="WRW1190" s="17"/>
      <c r="WRX1190" s="17"/>
      <c r="WRY1190" s="17"/>
      <c r="WRZ1190" s="17"/>
      <c r="WSA1190" s="17"/>
      <c r="WSB1190" s="17"/>
      <c r="WSC1190" s="17"/>
      <c r="WSD1190" s="17"/>
      <c r="WSE1190" s="17"/>
      <c r="WSF1190" s="17"/>
      <c r="WSG1190" s="17"/>
      <c r="WSH1190" s="17"/>
      <c r="WSI1190" s="17"/>
      <c r="WSJ1190" s="17"/>
      <c r="WSK1190" s="17"/>
      <c r="WSL1190" s="17"/>
      <c r="WSM1190" s="17"/>
      <c r="WSN1190" s="17"/>
      <c r="WSO1190" s="17"/>
      <c r="WSP1190" s="17"/>
      <c r="WSQ1190" s="17"/>
      <c r="WSR1190" s="17"/>
      <c r="WSS1190" s="17"/>
      <c r="WST1190" s="17"/>
      <c r="WSU1190" s="17"/>
      <c r="WSV1190" s="17"/>
      <c r="WSW1190" s="17"/>
      <c r="WSX1190" s="17"/>
      <c r="WSY1190" s="17"/>
      <c r="WSZ1190" s="17"/>
      <c r="WTA1190" s="17"/>
      <c r="WTB1190" s="17"/>
      <c r="WTC1190" s="17"/>
      <c r="WTD1190" s="17"/>
      <c r="WTE1190" s="17"/>
      <c r="WTF1190" s="17"/>
      <c r="WTG1190" s="17"/>
      <c r="WTH1190" s="17"/>
      <c r="WTI1190" s="17"/>
      <c r="WTJ1190" s="17"/>
      <c r="WTK1190" s="17"/>
      <c r="WTL1190" s="17"/>
      <c r="WTM1190" s="17"/>
      <c r="WTN1190" s="17"/>
      <c r="WTO1190" s="17"/>
      <c r="WTP1190" s="17"/>
      <c r="WTQ1190" s="17"/>
      <c r="WTR1190" s="17"/>
      <c r="WTS1190" s="17"/>
      <c r="WTT1190" s="17"/>
      <c r="WTU1190" s="17"/>
      <c r="WTV1190" s="17"/>
      <c r="WTW1190" s="17"/>
      <c r="WTX1190" s="17"/>
      <c r="WTY1190" s="17"/>
      <c r="WTZ1190" s="17"/>
      <c r="WUA1190" s="17"/>
      <c r="WUB1190" s="17"/>
      <c r="WUC1190" s="17"/>
      <c r="WUD1190" s="17"/>
      <c r="WUE1190" s="17"/>
      <c r="WUF1190" s="17"/>
      <c r="WUG1190" s="17"/>
      <c r="WUH1190" s="17"/>
      <c r="WUI1190" s="17"/>
      <c r="WUJ1190" s="17"/>
      <c r="WUK1190" s="17"/>
      <c r="WUL1190" s="17"/>
      <c r="WUM1190" s="17"/>
      <c r="WUN1190" s="17"/>
      <c r="WUO1190" s="17"/>
    </row>
    <row r="1191" spans="1:16109" ht="61.5">
      <c r="A1191" s="17">
        <v>1</v>
      </c>
      <c r="B1191" s="52">
        <v>157</v>
      </c>
      <c r="C1191" s="20" t="s">
        <v>2387</v>
      </c>
      <c r="D1191" s="26">
        <v>3113648.54</v>
      </c>
      <c r="E1191" s="26">
        <v>0</v>
      </c>
      <c r="F1191" s="26">
        <v>0</v>
      </c>
      <c r="G1191" s="26">
        <v>2100000</v>
      </c>
      <c r="H1191" s="26">
        <v>0</v>
      </c>
      <c r="I1191" s="26">
        <v>0</v>
      </c>
      <c r="J1191" s="26">
        <v>0</v>
      </c>
      <c r="K1191" s="58">
        <v>0</v>
      </c>
      <c r="L1191" s="26">
        <v>0</v>
      </c>
      <c r="M1191" s="26">
        <v>0</v>
      </c>
      <c r="N1191" s="26">
        <v>0</v>
      </c>
      <c r="O1191" s="26">
        <v>0</v>
      </c>
      <c r="P1191" s="26">
        <v>0</v>
      </c>
      <c r="Q1191" s="26">
        <v>0</v>
      </c>
      <c r="R1191" s="26">
        <v>0</v>
      </c>
      <c r="S1191" s="26">
        <v>0</v>
      </c>
      <c r="T1191" s="26">
        <v>0</v>
      </c>
      <c r="U1191" s="26">
        <v>0</v>
      </c>
      <c r="V1191" s="26">
        <v>0</v>
      </c>
      <c r="W1191" s="26">
        <v>0</v>
      </c>
      <c r="X1191" s="26">
        <v>0</v>
      </c>
      <c r="Y1191" s="26">
        <v>0</v>
      </c>
      <c r="Z1191" s="26">
        <v>0</v>
      </c>
      <c r="AA1191" s="26">
        <v>0</v>
      </c>
      <c r="AB1191" s="26">
        <v>800000</v>
      </c>
      <c r="AC1191" s="26">
        <v>43500</v>
      </c>
      <c r="AD1191" s="26">
        <v>170148.54</v>
      </c>
      <c r="AE1191" s="26">
        <v>0</v>
      </c>
      <c r="AF1191" s="29">
        <v>2022</v>
      </c>
      <c r="AG1191" s="29">
        <v>2022</v>
      </c>
      <c r="AH1191" s="30">
        <v>2022</v>
      </c>
    </row>
    <row r="1192" spans="1:16109" ht="61.5">
      <c r="A1192" s="17">
        <v>1</v>
      </c>
      <c r="B1192" s="52">
        <v>158</v>
      </c>
      <c r="C1192" s="20" t="s">
        <v>381</v>
      </c>
      <c r="D1192" s="26">
        <v>3067061.7</v>
      </c>
      <c r="E1192" s="26">
        <v>0</v>
      </c>
      <c r="F1192" s="26">
        <v>0</v>
      </c>
      <c r="G1192" s="26">
        <v>2100000</v>
      </c>
      <c r="H1192" s="26">
        <v>0</v>
      </c>
      <c r="I1192" s="26">
        <v>0</v>
      </c>
      <c r="J1192" s="26">
        <v>0</v>
      </c>
      <c r="K1192" s="58">
        <v>0</v>
      </c>
      <c r="L1192" s="26">
        <v>0</v>
      </c>
      <c r="M1192" s="26">
        <v>0</v>
      </c>
      <c r="N1192" s="26">
        <v>0</v>
      </c>
      <c r="O1192" s="26">
        <v>0</v>
      </c>
      <c r="P1192" s="26">
        <v>0</v>
      </c>
      <c r="Q1192" s="26">
        <v>0</v>
      </c>
      <c r="R1192" s="26">
        <v>0</v>
      </c>
      <c r="S1192" s="26">
        <v>0</v>
      </c>
      <c r="T1192" s="26">
        <v>0</v>
      </c>
      <c r="U1192" s="26">
        <v>0</v>
      </c>
      <c r="V1192" s="26">
        <v>0</v>
      </c>
      <c r="W1192" s="26">
        <v>0</v>
      </c>
      <c r="X1192" s="26">
        <v>0</v>
      </c>
      <c r="Y1192" s="26">
        <v>0</v>
      </c>
      <c r="Z1192" s="26">
        <v>0</v>
      </c>
      <c r="AA1192" s="26">
        <v>0</v>
      </c>
      <c r="AB1192" s="26">
        <v>800000</v>
      </c>
      <c r="AC1192" s="26">
        <v>43500</v>
      </c>
      <c r="AD1192" s="26">
        <v>123561.7</v>
      </c>
      <c r="AE1192" s="26">
        <v>0</v>
      </c>
      <c r="AF1192" s="29">
        <v>2022</v>
      </c>
      <c r="AG1192" s="29">
        <v>2022</v>
      </c>
      <c r="AH1192" s="30">
        <v>2022</v>
      </c>
    </row>
    <row r="1193" spans="1:16109" ht="61.5">
      <c r="A1193" s="17">
        <v>1</v>
      </c>
      <c r="B1193" s="52">
        <v>159</v>
      </c>
      <c r="C1193" s="20" t="s">
        <v>1248</v>
      </c>
      <c r="D1193" s="26">
        <v>3072407.35</v>
      </c>
      <c r="E1193" s="26">
        <v>0</v>
      </c>
      <c r="F1193" s="26">
        <v>0</v>
      </c>
      <c r="G1193" s="26">
        <v>2100000</v>
      </c>
      <c r="H1193" s="26">
        <v>0</v>
      </c>
      <c r="I1193" s="26">
        <v>0</v>
      </c>
      <c r="J1193" s="26">
        <v>0</v>
      </c>
      <c r="K1193" s="58">
        <v>0</v>
      </c>
      <c r="L1193" s="26">
        <v>0</v>
      </c>
      <c r="M1193" s="26">
        <v>0</v>
      </c>
      <c r="N1193" s="26">
        <v>0</v>
      </c>
      <c r="O1193" s="26">
        <v>0</v>
      </c>
      <c r="P1193" s="26">
        <v>0</v>
      </c>
      <c r="Q1193" s="26">
        <v>0</v>
      </c>
      <c r="R1193" s="26">
        <v>0</v>
      </c>
      <c r="S1193" s="26">
        <v>0</v>
      </c>
      <c r="T1193" s="26">
        <v>0</v>
      </c>
      <c r="U1193" s="26">
        <v>0</v>
      </c>
      <c r="V1193" s="26">
        <v>0</v>
      </c>
      <c r="W1193" s="26">
        <v>0</v>
      </c>
      <c r="X1193" s="26">
        <v>0</v>
      </c>
      <c r="Y1193" s="26">
        <v>0</v>
      </c>
      <c r="Z1193" s="26">
        <v>0</v>
      </c>
      <c r="AA1193" s="26">
        <v>0</v>
      </c>
      <c r="AB1193" s="26">
        <v>800000</v>
      </c>
      <c r="AC1193" s="26">
        <v>43500</v>
      </c>
      <c r="AD1193" s="34">
        <v>128907.35</v>
      </c>
      <c r="AE1193" s="26">
        <v>0</v>
      </c>
      <c r="AF1193" s="29">
        <v>2022</v>
      </c>
      <c r="AG1193" s="29">
        <v>2022</v>
      </c>
      <c r="AH1193" s="30">
        <v>2022</v>
      </c>
    </row>
    <row r="1194" spans="1:16109" ht="61.5">
      <c r="A1194" s="17">
        <v>1</v>
      </c>
      <c r="B1194" s="52">
        <v>160</v>
      </c>
      <c r="C1194" s="20" t="s">
        <v>386</v>
      </c>
      <c r="D1194" s="26">
        <v>3092545.34</v>
      </c>
      <c r="E1194" s="26">
        <v>0</v>
      </c>
      <c r="F1194" s="26">
        <v>0</v>
      </c>
      <c r="G1194" s="26">
        <v>2100000</v>
      </c>
      <c r="H1194" s="26">
        <v>0</v>
      </c>
      <c r="I1194" s="26">
        <v>0</v>
      </c>
      <c r="J1194" s="26">
        <v>0</v>
      </c>
      <c r="K1194" s="58">
        <v>0</v>
      </c>
      <c r="L1194" s="26">
        <v>0</v>
      </c>
      <c r="M1194" s="26">
        <v>0</v>
      </c>
      <c r="N1194" s="26">
        <v>0</v>
      </c>
      <c r="O1194" s="26">
        <v>0</v>
      </c>
      <c r="P1194" s="26">
        <v>0</v>
      </c>
      <c r="Q1194" s="26">
        <v>0</v>
      </c>
      <c r="R1194" s="26">
        <v>0</v>
      </c>
      <c r="S1194" s="26">
        <v>0</v>
      </c>
      <c r="T1194" s="26">
        <v>0</v>
      </c>
      <c r="U1194" s="26">
        <v>0</v>
      </c>
      <c r="V1194" s="26">
        <v>0</v>
      </c>
      <c r="W1194" s="26">
        <v>0</v>
      </c>
      <c r="X1194" s="26">
        <v>0</v>
      </c>
      <c r="Y1194" s="26">
        <v>0</v>
      </c>
      <c r="Z1194" s="26">
        <v>0</v>
      </c>
      <c r="AA1194" s="26">
        <v>0</v>
      </c>
      <c r="AB1194" s="26">
        <v>800000</v>
      </c>
      <c r="AC1194" s="26">
        <v>43500</v>
      </c>
      <c r="AD1194" s="26">
        <v>149045.34</v>
      </c>
      <c r="AE1194" s="26">
        <v>0</v>
      </c>
      <c r="AF1194" s="29">
        <v>2022</v>
      </c>
      <c r="AG1194" s="29">
        <v>2022</v>
      </c>
      <c r="AH1194" s="30">
        <v>2022</v>
      </c>
    </row>
    <row r="1195" spans="1:16109" ht="61.5">
      <c r="A1195" s="17">
        <v>1</v>
      </c>
      <c r="B1195" s="52">
        <v>161</v>
      </c>
      <c r="C1195" s="20" t="s">
        <v>2375</v>
      </c>
      <c r="D1195" s="26">
        <v>2994723.58</v>
      </c>
      <c r="E1195" s="26">
        <v>0</v>
      </c>
      <c r="F1195" s="26">
        <v>0</v>
      </c>
      <c r="G1195" s="26">
        <v>2000000</v>
      </c>
      <c r="H1195" s="26">
        <v>0</v>
      </c>
      <c r="I1195" s="26">
        <v>0</v>
      </c>
      <c r="J1195" s="26">
        <v>0</v>
      </c>
      <c r="K1195" s="58">
        <v>0</v>
      </c>
      <c r="L1195" s="26">
        <v>0</v>
      </c>
      <c r="M1195" s="26">
        <v>0</v>
      </c>
      <c r="N1195" s="26">
        <v>0</v>
      </c>
      <c r="O1195" s="26">
        <v>0</v>
      </c>
      <c r="P1195" s="26">
        <v>0</v>
      </c>
      <c r="Q1195" s="26">
        <v>0</v>
      </c>
      <c r="R1195" s="26">
        <v>0</v>
      </c>
      <c r="S1195" s="26">
        <v>0</v>
      </c>
      <c r="T1195" s="26">
        <v>0</v>
      </c>
      <c r="U1195" s="26">
        <v>0</v>
      </c>
      <c r="V1195" s="26">
        <v>0</v>
      </c>
      <c r="W1195" s="26">
        <v>0</v>
      </c>
      <c r="X1195" s="26">
        <v>0</v>
      </c>
      <c r="Y1195" s="26">
        <v>0</v>
      </c>
      <c r="Z1195" s="26">
        <v>0</v>
      </c>
      <c r="AA1195" s="26">
        <v>0</v>
      </c>
      <c r="AB1195" s="26">
        <v>800000</v>
      </c>
      <c r="AC1195" s="26">
        <v>42000</v>
      </c>
      <c r="AD1195" s="26">
        <v>152723.57999999999</v>
      </c>
      <c r="AE1195" s="26">
        <v>0</v>
      </c>
      <c r="AF1195" s="29">
        <v>2022</v>
      </c>
      <c r="AG1195" s="29">
        <v>2022</v>
      </c>
      <c r="AH1195" s="30">
        <v>2022</v>
      </c>
    </row>
    <row r="1196" spans="1:16109" ht="61.5">
      <c r="A1196" s="17">
        <v>1</v>
      </c>
      <c r="B1196" s="52">
        <v>162</v>
      </c>
      <c r="C1196" s="20" t="s">
        <v>402</v>
      </c>
      <c r="D1196" s="26">
        <v>12330596.200000001</v>
      </c>
      <c r="E1196" s="26">
        <v>0</v>
      </c>
      <c r="F1196" s="26">
        <v>0</v>
      </c>
      <c r="G1196" s="26">
        <v>2100000</v>
      </c>
      <c r="H1196" s="26">
        <v>0</v>
      </c>
      <c r="I1196" s="26">
        <v>0</v>
      </c>
      <c r="J1196" s="26">
        <v>0</v>
      </c>
      <c r="K1196" s="58">
        <v>0</v>
      </c>
      <c r="L1196" s="26">
        <v>0</v>
      </c>
      <c r="M1196" s="26">
        <v>1134</v>
      </c>
      <c r="N1196" s="26">
        <v>9138647.9199999999</v>
      </c>
      <c r="O1196" s="26">
        <v>0</v>
      </c>
      <c r="P1196" s="26">
        <v>0</v>
      </c>
      <c r="Q1196" s="26">
        <v>0</v>
      </c>
      <c r="R1196" s="26">
        <v>0</v>
      </c>
      <c r="S1196" s="26">
        <v>0</v>
      </c>
      <c r="T1196" s="26">
        <v>0</v>
      </c>
      <c r="U1196" s="26">
        <v>0</v>
      </c>
      <c r="V1196" s="26">
        <v>0</v>
      </c>
      <c r="W1196" s="26">
        <v>0</v>
      </c>
      <c r="X1196" s="26">
        <v>0</v>
      </c>
      <c r="Y1196" s="26">
        <v>0</v>
      </c>
      <c r="Z1196" s="26">
        <v>0</v>
      </c>
      <c r="AA1196" s="26">
        <v>0</v>
      </c>
      <c r="AB1196" s="26">
        <v>800000</v>
      </c>
      <c r="AC1196" s="26">
        <v>180579.72</v>
      </c>
      <c r="AD1196" s="26">
        <v>111368.56</v>
      </c>
      <c r="AE1196" s="26">
        <v>0</v>
      </c>
      <c r="AF1196" s="29">
        <v>2022</v>
      </c>
      <c r="AG1196" s="29">
        <v>2022</v>
      </c>
      <c r="AH1196" s="30">
        <v>2022</v>
      </c>
    </row>
    <row r="1197" spans="1:16109" ht="61.5">
      <c r="A1197" s="17">
        <v>1</v>
      </c>
      <c r="B1197" s="52">
        <v>163</v>
      </c>
      <c r="C1197" s="20" t="s">
        <v>403</v>
      </c>
      <c r="D1197" s="26">
        <v>4949373.08</v>
      </c>
      <c r="E1197" s="26">
        <v>0</v>
      </c>
      <c r="F1197" s="26">
        <v>0</v>
      </c>
      <c r="G1197" s="26">
        <v>0</v>
      </c>
      <c r="H1197" s="26">
        <v>0</v>
      </c>
      <c r="I1197" s="26">
        <v>0</v>
      </c>
      <c r="J1197" s="26">
        <v>0</v>
      </c>
      <c r="K1197" s="58">
        <v>0</v>
      </c>
      <c r="L1197" s="26">
        <v>0</v>
      </c>
      <c r="M1197" s="26">
        <v>579</v>
      </c>
      <c r="N1197" s="26">
        <v>4730045.16</v>
      </c>
      <c r="O1197" s="26">
        <v>0</v>
      </c>
      <c r="P1197" s="26">
        <v>0</v>
      </c>
      <c r="Q1197" s="26">
        <v>0</v>
      </c>
      <c r="R1197" s="26">
        <v>0</v>
      </c>
      <c r="S1197" s="26">
        <v>0</v>
      </c>
      <c r="T1197" s="26">
        <v>0</v>
      </c>
      <c r="U1197" s="26">
        <v>0</v>
      </c>
      <c r="V1197" s="26">
        <v>0</v>
      </c>
      <c r="W1197" s="26">
        <v>0</v>
      </c>
      <c r="X1197" s="26">
        <v>0</v>
      </c>
      <c r="Y1197" s="26">
        <v>0</v>
      </c>
      <c r="Z1197" s="26">
        <v>0</v>
      </c>
      <c r="AA1197" s="26">
        <v>0</v>
      </c>
      <c r="AB1197" s="26">
        <v>0</v>
      </c>
      <c r="AC1197" s="26">
        <v>70950.679999999993</v>
      </c>
      <c r="AD1197" s="34">
        <v>148377.24</v>
      </c>
      <c r="AE1197" s="26">
        <v>0</v>
      </c>
      <c r="AF1197" s="29">
        <v>2022</v>
      </c>
      <c r="AG1197" s="29">
        <v>2022</v>
      </c>
      <c r="AH1197" s="30">
        <v>2022</v>
      </c>
    </row>
    <row r="1198" spans="1:16109" ht="61.5">
      <c r="A1198" s="17">
        <v>1</v>
      </c>
      <c r="B1198" s="52">
        <v>164</v>
      </c>
      <c r="C1198" s="20" t="s">
        <v>400</v>
      </c>
      <c r="D1198" s="26">
        <v>3692856.35</v>
      </c>
      <c r="E1198" s="26">
        <v>0</v>
      </c>
      <c r="F1198" s="26">
        <v>0</v>
      </c>
      <c r="G1198" s="26">
        <v>0</v>
      </c>
      <c r="H1198" s="26">
        <v>0</v>
      </c>
      <c r="I1198" s="26">
        <v>0</v>
      </c>
      <c r="J1198" s="26">
        <v>0</v>
      </c>
      <c r="K1198" s="58">
        <v>0</v>
      </c>
      <c r="L1198" s="26">
        <v>0</v>
      </c>
      <c r="M1198" s="26">
        <v>434.5</v>
      </c>
      <c r="N1198" s="26">
        <v>3638282.12</v>
      </c>
      <c r="O1198" s="26">
        <v>0</v>
      </c>
      <c r="P1198" s="26">
        <v>0</v>
      </c>
      <c r="Q1198" s="26">
        <v>0</v>
      </c>
      <c r="R1198" s="26">
        <v>0</v>
      </c>
      <c r="S1198" s="26">
        <v>0</v>
      </c>
      <c r="T1198" s="26">
        <v>0</v>
      </c>
      <c r="U1198" s="26">
        <v>0</v>
      </c>
      <c r="V1198" s="26">
        <v>0</v>
      </c>
      <c r="W1198" s="26">
        <v>0</v>
      </c>
      <c r="X1198" s="26">
        <v>0</v>
      </c>
      <c r="Y1198" s="26">
        <v>0</v>
      </c>
      <c r="Z1198" s="26">
        <v>0</v>
      </c>
      <c r="AA1198" s="26">
        <v>0</v>
      </c>
      <c r="AB1198" s="26">
        <v>0</v>
      </c>
      <c r="AC1198" s="26">
        <v>54574.23</v>
      </c>
      <c r="AD1198" s="26">
        <v>0</v>
      </c>
      <c r="AE1198" s="26">
        <v>0</v>
      </c>
      <c r="AF1198" s="29" t="s">
        <v>263</v>
      </c>
      <c r="AG1198" s="29">
        <v>2022</v>
      </c>
      <c r="AH1198" s="30">
        <v>2022</v>
      </c>
    </row>
    <row r="1199" spans="1:16109" ht="61.5">
      <c r="A1199" s="17">
        <v>1</v>
      </c>
      <c r="B1199" s="52">
        <v>165</v>
      </c>
      <c r="C1199" s="20" t="s">
        <v>2388</v>
      </c>
      <c r="D1199" s="26">
        <v>3066798.28</v>
      </c>
      <c r="E1199" s="26">
        <v>0</v>
      </c>
      <c r="F1199" s="26">
        <v>0</v>
      </c>
      <c r="G1199" s="26">
        <v>2100000</v>
      </c>
      <c r="H1199" s="26">
        <v>0</v>
      </c>
      <c r="I1199" s="26">
        <v>0</v>
      </c>
      <c r="J1199" s="26">
        <v>0</v>
      </c>
      <c r="K1199" s="58">
        <v>0</v>
      </c>
      <c r="L1199" s="26">
        <v>0</v>
      </c>
      <c r="M1199" s="26">
        <v>0</v>
      </c>
      <c r="N1199" s="26">
        <v>0</v>
      </c>
      <c r="O1199" s="26">
        <v>0</v>
      </c>
      <c r="P1199" s="26">
        <v>0</v>
      </c>
      <c r="Q1199" s="26">
        <v>0</v>
      </c>
      <c r="R1199" s="26">
        <v>0</v>
      </c>
      <c r="S1199" s="26">
        <v>0</v>
      </c>
      <c r="T1199" s="26">
        <v>0</v>
      </c>
      <c r="U1199" s="26">
        <v>0</v>
      </c>
      <c r="V1199" s="26">
        <v>0</v>
      </c>
      <c r="W1199" s="26">
        <v>0</v>
      </c>
      <c r="X1199" s="26">
        <v>0</v>
      </c>
      <c r="Y1199" s="26">
        <v>0</v>
      </c>
      <c r="Z1199" s="26">
        <v>0</v>
      </c>
      <c r="AA1199" s="26">
        <v>0</v>
      </c>
      <c r="AB1199" s="26">
        <v>800000</v>
      </c>
      <c r="AC1199" s="26">
        <v>43500</v>
      </c>
      <c r="AD1199" s="26">
        <v>123298.28</v>
      </c>
      <c r="AE1199" s="26">
        <v>0</v>
      </c>
      <c r="AF1199" s="29">
        <v>2022</v>
      </c>
      <c r="AG1199" s="29">
        <v>2022</v>
      </c>
      <c r="AH1199" s="30">
        <v>2022</v>
      </c>
    </row>
    <row r="1200" spans="1:16109" ht="61.5">
      <c r="A1200" s="17">
        <v>1</v>
      </c>
      <c r="B1200" s="52">
        <v>166</v>
      </c>
      <c r="C1200" s="20" t="s">
        <v>419</v>
      </c>
      <c r="D1200" s="26">
        <v>4642118.33</v>
      </c>
      <c r="E1200" s="26">
        <v>0</v>
      </c>
      <c r="F1200" s="26">
        <v>0</v>
      </c>
      <c r="G1200" s="26">
        <v>0</v>
      </c>
      <c r="H1200" s="26">
        <v>0</v>
      </c>
      <c r="I1200" s="26">
        <v>0</v>
      </c>
      <c r="J1200" s="26">
        <v>0</v>
      </c>
      <c r="K1200" s="59">
        <v>2</v>
      </c>
      <c r="L1200" s="26">
        <v>4573515.5999999996</v>
      </c>
      <c r="M1200" s="26">
        <v>0</v>
      </c>
      <c r="N1200" s="26">
        <v>0</v>
      </c>
      <c r="O1200" s="26">
        <v>0</v>
      </c>
      <c r="P1200" s="26">
        <v>0</v>
      </c>
      <c r="Q1200" s="26">
        <v>0</v>
      </c>
      <c r="R1200" s="26">
        <v>0</v>
      </c>
      <c r="S1200" s="26">
        <v>0</v>
      </c>
      <c r="T1200" s="26">
        <v>0</v>
      </c>
      <c r="U1200" s="26">
        <v>0</v>
      </c>
      <c r="V1200" s="26">
        <v>0</v>
      </c>
      <c r="W1200" s="26">
        <v>0</v>
      </c>
      <c r="X1200" s="26">
        <v>0</v>
      </c>
      <c r="Y1200" s="26">
        <v>0</v>
      </c>
      <c r="Z1200" s="26">
        <v>0</v>
      </c>
      <c r="AA1200" s="26">
        <v>0</v>
      </c>
      <c r="AB1200" s="26">
        <v>0</v>
      </c>
      <c r="AC1200" s="26">
        <v>68602.73</v>
      </c>
      <c r="AD1200" s="26">
        <v>0</v>
      </c>
      <c r="AE1200" s="26">
        <v>0</v>
      </c>
      <c r="AF1200" s="29" t="s">
        <v>263</v>
      </c>
      <c r="AG1200" s="29">
        <v>2022</v>
      </c>
      <c r="AH1200" s="30">
        <v>2022</v>
      </c>
    </row>
    <row r="1201" spans="1:34" ht="61.5">
      <c r="A1201" s="17">
        <v>1</v>
      </c>
      <c r="B1201" s="52">
        <v>167</v>
      </c>
      <c r="C1201" s="20" t="s">
        <v>406</v>
      </c>
      <c r="D1201" s="26">
        <v>17060233.969999999</v>
      </c>
      <c r="E1201" s="26">
        <v>0</v>
      </c>
      <c r="F1201" s="26">
        <v>0</v>
      </c>
      <c r="G1201" s="26">
        <v>2100000</v>
      </c>
      <c r="H1201" s="26">
        <v>0</v>
      </c>
      <c r="I1201" s="26">
        <v>0</v>
      </c>
      <c r="J1201" s="26">
        <v>0</v>
      </c>
      <c r="K1201" s="58">
        <v>0</v>
      </c>
      <c r="L1201" s="26">
        <v>0</v>
      </c>
      <c r="M1201" s="26">
        <v>1630</v>
      </c>
      <c r="N1201" s="26">
        <v>13533731.27</v>
      </c>
      <c r="O1201" s="26">
        <v>0</v>
      </c>
      <c r="P1201" s="26">
        <v>0</v>
      </c>
      <c r="Q1201" s="26">
        <v>0</v>
      </c>
      <c r="R1201" s="26">
        <v>0</v>
      </c>
      <c r="S1201" s="26">
        <v>0</v>
      </c>
      <c r="T1201" s="26">
        <v>0</v>
      </c>
      <c r="U1201" s="26">
        <v>0</v>
      </c>
      <c r="V1201" s="26">
        <v>0</v>
      </c>
      <c r="W1201" s="26">
        <v>0</v>
      </c>
      <c r="X1201" s="26">
        <v>0</v>
      </c>
      <c r="Y1201" s="26">
        <v>0</v>
      </c>
      <c r="Z1201" s="26">
        <v>0</v>
      </c>
      <c r="AA1201" s="26">
        <v>0</v>
      </c>
      <c r="AB1201" s="26">
        <v>800000</v>
      </c>
      <c r="AC1201" s="26">
        <v>246505.97</v>
      </c>
      <c r="AD1201" s="26">
        <v>379996.73</v>
      </c>
      <c r="AE1201" s="26">
        <v>0</v>
      </c>
      <c r="AF1201" s="29">
        <v>2022</v>
      </c>
      <c r="AG1201" s="29">
        <v>2022</v>
      </c>
      <c r="AH1201" s="30">
        <v>2022</v>
      </c>
    </row>
    <row r="1202" spans="1:34" ht="61.5">
      <c r="A1202" s="17">
        <v>1</v>
      </c>
      <c r="B1202" s="52">
        <v>168</v>
      </c>
      <c r="C1202" s="20" t="s">
        <v>2389</v>
      </c>
      <c r="D1202" s="26">
        <v>3121716.24</v>
      </c>
      <c r="E1202" s="26">
        <v>0</v>
      </c>
      <c r="F1202" s="26">
        <v>0</v>
      </c>
      <c r="G1202" s="26">
        <v>2100000</v>
      </c>
      <c r="H1202" s="26">
        <v>0</v>
      </c>
      <c r="I1202" s="26">
        <v>0</v>
      </c>
      <c r="J1202" s="26">
        <v>0</v>
      </c>
      <c r="K1202" s="58">
        <v>0</v>
      </c>
      <c r="L1202" s="26">
        <v>0</v>
      </c>
      <c r="M1202" s="26">
        <v>0</v>
      </c>
      <c r="N1202" s="26">
        <v>0</v>
      </c>
      <c r="O1202" s="26">
        <v>0</v>
      </c>
      <c r="P1202" s="26">
        <v>0</v>
      </c>
      <c r="Q1202" s="26">
        <v>0</v>
      </c>
      <c r="R1202" s="26">
        <v>0</v>
      </c>
      <c r="S1202" s="26">
        <v>0</v>
      </c>
      <c r="T1202" s="26">
        <v>0</v>
      </c>
      <c r="U1202" s="26">
        <v>0</v>
      </c>
      <c r="V1202" s="26">
        <v>0</v>
      </c>
      <c r="W1202" s="26">
        <v>0</v>
      </c>
      <c r="X1202" s="26">
        <v>0</v>
      </c>
      <c r="Y1202" s="26">
        <v>0</v>
      </c>
      <c r="Z1202" s="26">
        <v>0</v>
      </c>
      <c r="AA1202" s="26">
        <v>0</v>
      </c>
      <c r="AB1202" s="26">
        <v>800000</v>
      </c>
      <c r="AC1202" s="26">
        <v>43500</v>
      </c>
      <c r="AD1202" s="26">
        <v>178216.24</v>
      </c>
      <c r="AE1202" s="26">
        <v>0</v>
      </c>
      <c r="AF1202" s="29">
        <v>2022</v>
      </c>
      <c r="AG1202" s="29">
        <v>2022</v>
      </c>
      <c r="AH1202" s="30">
        <v>2022</v>
      </c>
    </row>
    <row r="1203" spans="1:34" ht="61.5">
      <c r="A1203" s="17">
        <v>1</v>
      </c>
      <c r="B1203" s="52">
        <v>169</v>
      </c>
      <c r="C1203" s="20" t="s">
        <v>2390</v>
      </c>
      <c r="D1203" s="26">
        <v>3098617.66</v>
      </c>
      <c r="E1203" s="26">
        <v>0</v>
      </c>
      <c r="F1203" s="26">
        <v>0</v>
      </c>
      <c r="G1203" s="26">
        <v>2100000</v>
      </c>
      <c r="H1203" s="26">
        <v>0</v>
      </c>
      <c r="I1203" s="26">
        <v>0</v>
      </c>
      <c r="J1203" s="26">
        <v>0</v>
      </c>
      <c r="K1203" s="58">
        <v>0</v>
      </c>
      <c r="L1203" s="26">
        <v>0</v>
      </c>
      <c r="M1203" s="26">
        <v>0</v>
      </c>
      <c r="N1203" s="26">
        <v>0</v>
      </c>
      <c r="O1203" s="26">
        <v>0</v>
      </c>
      <c r="P1203" s="26">
        <v>0</v>
      </c>
      <c r="Q1203" s="26">
        <v>0</v>
      </c>
      <c r="R1203" s="26">
        <v>0</v>
      </c>
      <c r="S1203" s="26">
        <v>0</v>
      </c>
      <c r="T1203" s="26">
        <v>0</v>
      </c>
      <c r="U1203" s="26">
        <v>0</v>
      </c>
      <c r="V1203" s="26">
        <v>0</v>
      </c>
      <c r="W1203" s="26">
        <v>0</v>
      </c>
      <c r="X1203" s="26">
        <v>0</v>
      </c>
      <c r="Y1203" s="26">
        <v>0</v>
      </c>
      <c r="Z1203" s="26">
        <v>0</v>
      </c>
      <c r="AA1203" s="26">
        <v>0</v>
      </c>
      <c r="AB1203" s="26">
        <v>800000</v>
      </c>
      <c r="AC1203" s="26">
        <v>43500</v>
      </c>
      <c r="AD1203" s="26">
        <v>155117.66</v>
      </c>
      <c r="AE1203" s="26">
        <v>0</v>
      </c>
      <c r="AF1203" s="29">
        <v>2022</v>
      </c>
      <c r="AG1203" s="29">
        <v>2022</v>
      </c>
      <c r="AH1203" s="30">
        <v>2022</v>
      </c>
    </row>
    <row r="1204" spans="1:34" ht="61.5">
      <c r="A1204" s="17">
        <v>1</v>
      </c>
      <c r="B1204" s="52">
        <v>170</v>
      </c>
      <c r="C1204" s="20" t="s">
        <v>391</v>
      </c>
      <c r="D1204" s="26">
        <v>3068078.75</v>
      </c>
      <c r="E1204" s="26">
        <v>0</v>
      </c>
      <c r="F1204" s="26">
        <v>0</v>
      </c>
      <c r="G1204" s="26">
        <v>2000000</v>
      </c>
      <c r="H1204" s="26">
        <v>0</v>
      </c>
      <c r="I1204" s="26">
        <v>0</v>
      </c>
      <c r="J1204" s="26">
        <v>0</v>
      </c>
      <c r="K1204" s="58">
        <v>0</v>
      </c>
      <c r="L1204" s="26">
        <v>0</v>
      </c>
      <c r="M1204" s="26">
        <v>0</v>
      </c>
      <c r="N1204" s="26">
        <v>0</v>
      </c>
      <c r="O1204" s="26">
        <v>0</v>
      </c>
      <c r="P1204" s="26">
        <v>0</v>
      </c>
      <c r="Q1204" s="26">
        <v>0</v>
      </c>
      <c r="R1204" s="26">
        <v>0</v>
      </c>
      <c r="S1204" s="26">
        <v>0</v>
      </c>
      <c r="T1204" s="26">
        <v>0</v>
      </c>
      <c r="U1204" s="26">
        <v>0</v>
      </c>
      <c r="V1204" s="26">
        <v>0</v>
      </c>
      <c r="W1204" s="26">
        <v>0</v>
      </c>
      <c r="X1204" s="26">
        <v>0</v>
      </c>
      <c r="Y1204" s="26">
        <v>0</v>
      </c>
      <c r="Z1204" s="26">
        <v>0</v>
      </c>
      <c r="AA1204" s="26">
        <v>0</v>
      </c>
      <c r="AB1204" s="26">
        <v>800000</v>
      </c>
      <c r="AC1204" s="26">
        <v>42000</v>
      </c>
      <c r="AD1204" s="26">
        <v>226078.75</v>
      </c>
      <c r="AE1204" s="26">
        <v>0</v>
      </c>
      <c r="AF1204" s="29">
        <v>2022</v>
      </c>
      <c r="AG1204" s="29">
        <v>2022</v>
      </c>
      <c r="AH1204" s="30">
        <v>2022</v>
      </c>
    </row>
    <row r="1205" spans="1:34" ht="61.5">
      <c r="B1205" s="20" t="s">
        <v>749</v>
      </c>
      <c r="C1205" s="20"/>
      <c r="D1205" s="167">
        <v>135875429.01999998</v>
      </c>
      <c r="E1205" s="26">
        <v>845974.22</v>
      </c>
      <c r="F1205" s="26">
        <v>0</v>
      </c>
      <c r="G1205" s="26">
        <v>2023822.85</v>
      </c>
      <c r="H1205" s="26">
        <v>1079182.1499999999</v>
      </c>
      <c r="I1205" s="26">
        <v>1694890.44</v>
      </c>
      <c r="J1205" s="26">
        <v>0</v>
      </c>
      <c r="K1205" s="28">
        <v>6</v>
      </c>
      <c r="L1205" s="26">
        <v>13444256.4</v>
      </c>
      <c r="M1205" s="26">
        <v>13619.2</v>
      </c>
      <c r="N1205" s="26">
        <v>106738040.17</v>
      </c>
      <c r="O1205" s="26">
        <v>0</v>
      </c>
      <c r="P1205" s="26">
        <v>0</v>
      </c>
      <c r="Q1205" s="26">
        <v>2418.1</v>
      </c>
      <c r="R1205" s="26">
        <v>6237010.6500000004</v>
      </c>
      <c r="S1205" s="26">
        <v>0</v>
      </c>
      <c r="T1205" s="26">
        <v>0</v>
      </c>
      <c r="U1205" s="26">
        <v>0</v>
      </c>
      <c r="V1205" s="26">
        <v>210000</v>
      </c>
      <c r="W1205" s="26">
        <v>0</v>
      </c>
      <c r="X1205" s="26">
        <v>0</v>
      </c>
      <c r="Y1205" s="26">
        <v>0</v>
      </c>
      <c r="Z1205" s="26">
        <v>0</v>
      </c>
      <c r="AA1205" s="26">
        <v>0</v>
      </c>
      <c r="AB1205" s="26">
        <v>0</v>
      </c>
      <c r="AC1205" s="26">
        <v>1894097.68</v>
      </c>
      <c r="AD1205" s="26">
        <v>1468154.46</v>
      </c>
      <c r="AE1205" s="26">
        <v>240000</v>
      </c>
      <c r="AF1205" s="29" t="s">
        <v>720</v>
      </c>
      <c r="AG1205" s="29" t="s">
        <v>720</v>
      </c>
      <c r="AH1205" s="30" t="s">
        <v>720</v>
      </c>
    </row>
    <row r="1206" spans="1:34" ht="61.5">
      <c r="A1206" s="17">
        <v>1</v>
      </c>
      <c r="B1206" s="52">
        <v>171</v>
      </c>
      <c r="C1206" s="20" t="s">
        <v>750</v>
      </c>
      <c r="D1206" s="26">
        <v>4332731.79</v>
      </c>
      <c r="E1206" s="26">
        <v>0</v>
      </c>
      <c r="F1206" s="26">
        <v>0</v>
      </c>
      <c r="G1206" s="26">
        <v>0</v>
      </c>
      <c r="H1206" s="26">
        <v>0</v>
      </c>
      <c r="I1206" s="26">
        <v>0</v>
      </c>
      <c r="J1206" s="26">
        <v>0</v>
      </c>
      <c r="K1206" s="28">
        <v>0</v>
      </c>
      <c r="L1206" s="26">
        <v>0</v>
      </c>
      <c r="M1206" s="26">
        <v>506</v>
      </c>
      <c r="N1206" s="26">
        <v>4130770.24</v>
      </c>
      <c r="O1206" s="26">
        <v>0</v>
      </c>
      <c r="P1206" s="26">
        <v>0</v>
      </c>
      <c r="Q1206" s="26">
        <v>0</v>
      </c>
      <c r="R1206" s="26">
        <v>0</v>
      </c>
      <c r="S1206" s="26">
        <v>0</v>
      </c>
      <c r="T1206" s="26">
        <v>0</v>
      </c>
      <c r="U1206" s="26">
        <v>0</v>
      </c>
      <c r="V1206" s="26">
        <v>0</v>
      </c>
      <c r="W1206" s="26">
        <v>0</v>
      </c>
      <c r="X1206" s="26">
        <v>0</v>
      </c>
      <c r="Y1206" s="26">
        <v>0</v>
      </c>
      <c r="Z1206" s="26">
        <v>0</v>
      </c>
      <c r="AA1206" s="26">
        <v>0</v>
      </c>
      <c r="AB1206" s="26">
        <v>0</v>
      </c>
      <c r="AC1206" s="26">
        <v>61961.55</v>
      </c>
      <c r="AD1206" s="26">
        <v>140000</v>
      </c>
      <c r="AE1206" s="26">
        <v>0</v>
      </c>
      <c r="AF1206" s="29">
        <v>2022</v>
      </c>
      <c r="AG1206" s="29">
        <v>2022</v>
      </c>
      <c r="AH1206" s="30">
        <v>2022</v>
      </c>
    </row>
    <row r="1207" spans="1:34" ht="61.5">
      <c r="A1207" s="17">
        <v>1</v>
      </c>
      <c r="B1207" s="52">
        <v>172</v>
      </c>
      <c r="C1207" s="20" t="s">
        <v>751</v>
      </c>
      <c r="D1207" s="26">
        <v>4095774.31</v>
      </c>
      <c r="E1207" s="26">
        <v>0</v>
      </c>
      <c r="F1207" s="26">
        <v>0</v>
      </c>
      <c r="G1207" s="26">
        <v>0</v>
      </c>
      <c r="H1207" s="26">
        <v>0</v>
      </c>
      <c r="I1207" s="26">
        <v>0</v>
      </c>
      <c r="J1207" s="26">
        <v>0</v>
      </c>
      <c r="K1207" s="28">
        <v>0</v>
      </c>
      <c r="L1207" s="26">
        <v>0</v>
      </c>
      <c r="M1207" s="26">
        <v>478</v>
      </c>
      <c r="N1207" s="26">
        <v>3936723.46</v>
      </c>
      <c r="O1207" s="26">
        <v>0</v>
      </c>
      <c r="P1207" s="26">
        <v>0</v>
      </c>
      <c r="Q1207" s="26">
        <v>0</v>
      </c>
      <c r="R1207" s="26">
        <v>0</v>
      </c>
      <c r="S1207" s="26">
        <v>0</v>
      </c>
      <c r="T1207" s="26">
        <v>0</v>
      </c>
      <c r="U1207" s="26">
        <v>0</v>
      </c>
      <c r="V1207" s="26">
        <v>0</v>
      </c>
      <c r="W1207" s="26">
        <v>0</v>
      </c>
      <c r="X1207" s="26">
        <v>0</v>
      </c>
      <c r="Y1207" s="26">
        <v>0</v>
      </c>
      <c r="Z1207" s="26">
        <v>0</v>
      </c>
      <c r="AA1207" s="26">
        <v>0</v>
      </c>
      <c r="AB1207" s="26">
        <v>0</v>
      </c>
      <c r="AC1207" s="26">
        <v>59050.85</v>
      </c>
      <c r="AD1207" s="26">
        <v>100000</v>
      </c>
      <c r="AE1207" s="26">
        <v>0</v>
      </c>
      <c r="AF1207" s="29">
        <v>2022</v>
      </c>
      <c r="AG1207" s="29">
        <v>2022</v>
      </c>
      <c r="AH1207" s="30">
        <v>2022</v>
      </c>
    </row>
    <row r="1208" spans="1:34" ht="61.5">
      <c r="A1208" s="17">
        <v>1</v>
      </c>
      <c r="B1208" s="52">
        <v>173</v>
      </c>
      <c r="C1208" s="20" t="s">
        <v>2196</v>
      </c>
      <c r="D1208" s="26">
        <v>5359827.7899999991</v>
      </c>
      <c r="E1208" s="26">
        <v>0</v>
      </c>
      <c r="F1208" s="26">
        <v>0</v>
      </c>
      <c r="G1208" s="26">
        <v>0</v>
      </c>
      <c r="H1208" s="26">
        <v>0</v>
      </c>
      <c r="I1208" s="26">
        <v>0</v>
      </c>
      <c r="J1208" s="26">
        <v>0</v>
      </c>
      <c r="K1208" s="28">
        <v>0</v>
      </c>
      <c r="L1208" s="26">
        <v>0</v>
      </c>
      <c r="M1208" s="26">
        <v>627</v>
      </c>
      <c r="N1208" s="26">
        <v>5131772.3899999997</v>
      </c>
      <c r="O1208" s="26">
        <v>0</v>
      </c>
      <c r="P1208" s="26">
        <v>0</v>
      </c>
      <c r="Q1208" s="26">
        <v>0</v>
      </c>
      <c r="R1208" s="26">
        <v>0</v>
      </c>
      <c r="S1208" s="26">
        <v>0</v>
      </c>
      <c r="T1208" s="26">
        <v>0</v>
      </c>
      <c r="U1208" s="26">
        <v>0</v>
      </c>
      <c r="V1208" s="26">
        <v>0</v>
      </c>
      <c r="W1208" s="26">
        <v>0</v>
      </c>
      <c r="X1208" s="26">
        <v>0</v>
      </c>
      <c r="Y1208" s="26">
        <v>0</v>
      </c>
      <c r="Z1208" s="26">
        <v>0</v>
      </c>
      <c r="AA1208" s="26">
        <v>0</v>
      </c>
      <c r="AB1208" s="26">
        <v>0</v>
      </c>
      <c r="AC1208" s="26">
        <v>76976.59</v>
      </c>
      <c r="AD1208" s="26">
        <v>151078.81</v>
      </c>
      <c r="AE1208" s="26">
        <v>0</v>
      </c>
      <c r="AF1208" s="29">
        <v>2022</v>
      </c>
      <c r="AG1208" s="29">
        <v>2022</v>
      </c>
      <c r="AH1208" s="30">
        <v>2022</v>
      </c>
    </row>
    <row r="1209" spans="1:34" ht="61.5">
      <c r="A1209" s="17">
        <v>1</v>
      </c>
      <c r="B1209" s="52">
        <v>174</v>
      </c>
      <c r="C1209" s="20" t="s">
        <v>754</v>
      </c>
      <c r="D1209" s="26">
        <v>11626832.550000001</v>
      </c>
      <c r="E1209" s="26">
        <v>0</v>
      </c>
      <c r="F1209" s="26">
        <v>0</v>
      </c>
      <c r="G1209" s="26">
        <v>0</v>
      </c>
      <c r="H1209" s="26">
        <v>0</v>
      </c>
      <c r="I1209" s="26">
        <v>0</v>
      </c>
      <c r="J1209" s="26">
        <v>0</v>
      </c>
      <c r="K1209" s="28">
        <v>0</v>
      </c>
      <c r="L1209" s="26">
        <v>0</v>
      </c>
      <c r="M1209" s="26">
        <v>1360</v>
      </c>
      <c r="N1209" s="26">
        <v>11201103.65</v>
      </c>
      <c r="O1209" s="26">
        <v>0</v>
      </c>
      <c r="P1209" s="26">
        <v>0</v>
      </c>
      <c r="Q1209" s="26">
        <v>0</v>
      </c>
      <c r="R1209" s="26">
        <v>0</v>
      </c>
      <c r="S1209" s="26">
        <v>0</v>
      </c>
      <c r="T1209" s="26">
        <v>0</v>
      </c>
      <c r="U1209" s="26">
        <v>0</v>
      </c>
      <c r="V1209" s="26">
        <v>0</v>
      </c>
      <c r="W1209" s="26">
        <v>0</v>
      </c>
      <c r="X1209" s="26">
        <v>0</v>
      </c>
      <c r="Y1209" s="26">
        <v>0</v>
      </c>
      <c r="Z1209" s="26">
        <v>0</v>
      </c>
      <c r="AA1209" s="26">
        <v>0</v>
      </c>
      <c r="AB1209" s="26">
        <v>0</v>
      </c>
      <c r="AC1209" s="26">
        <v>168016.55</v>
      </c>
      <c r="AD1209" s="26">
        <v>257712.35</v>
      </c>
      <c r="AE1209" s="26">
        <v>0</v>
      </c>
      <c r="AF1209" s="29">
        <v>2022</v>
      </c>
      <c r="AG1209" s="29">
        <v>2022</v>
      </c>
      <c r="AH1209" s="30">
        <v>2022</v>
      </c>
    </row>
    <row r="1210" spans="1:34" ht="61.5">
      <c r="A1210" s="17">
        <v>1</v>
      </c>
      <c r="B1210" s="52">
        <v>175</v>
      </c>
      <c r="C1210" s="20" t="s">
        <v>755</v>
      </c>
      <c r="D1210" s="26">
        <v>5547997.169999999</v>
      </c>
      <c r="E1210" s="26">
        <v>0</v>
      </c>
      <c r="F1210" s="26">
        <v>0</v>
      </c>
      <c r="G1210" s="26">
        <v>0</v>
      </c>
      <c r="H1210" s="26">
        <v>0</v>
      </c>
      <c r="I1210" s="26">
        <v>0</v>
      </c>
      <c r="J1210" s="26">
        <v>0</v>
      </c>
      <c r="K1210" s="28">
        <v>0</v>
      </c>
      <c r="L1210" s="26">
        <v>0</v>
      </c>
      <c r="M1210" s="26">
        <v>649</v>
      </c>
      <c r="N1210" s="26">
        <v>5318851.0999999996</v>
      </c>
      <c r="O1210" s="26">
        <v>0</v>
      </c>
      <c r="P1210" s="26">
        <v>0</v>
      </c>
      <c r="Q1210" s="26">
        <v>0</v>
      </c>
      <c r="R1210" s="26">
        <v>0</v>
      </c>
      <c r="S1210" s="26">
        <v>0</v>
      </c>
      <c r="T1210" s="26">
        <v>0</v>
      </c>
      <c r="U1210" s="26">
        <v>0</v>
      </c>
      <c r="V1210" s="26">
        <v>0</v>
      </c>
      <c r="W1210" s="26">
        <v>0</v>
      </c>
      <c r="X1210" s="26">
        <v>0</v>
      </c>
      <c r="Y1210" s="26">
        <v>0</v>
      </c>
      <c r="Z1210" s="26">
        <v>0</v>
      </c>
      <c r="AA1210" s="26">
        <v>0</v>
      </c>
      <c r="AB1210" s="26">
        <v>0</v>
      </c>
      <c r="AC1210" s="26">
        <v>79782.77</v>
      </c>
      <c r="AD1210" s="26">
        <v>149363.29999999999</v>
      </c>
      <c r="AE1210" s="26">
        <v>0</v>
      </c>
      <c r="AF1210" s="29">
        <v>2022</v>
      </c>
      <c r="AG1210" s="29">
        <v>2022</v>
      </c>
      <c r="AH1210" s="30">
        <v>2022</v>
      </c>
    </row>
    <row r="1211" spans="1:34" ht="61.5">
      <c r="A1211" s="17">
        <v>1</v>
      </c>
      <c r="B1211" s="52">
        <v>176</v>
      </c>
      <c r="C1211" s="20" t="s">
        <v>756</v>
      </c>
      <c r="D1211" s="26">
        <v>5462527.8100000005</v>
      </c>
      <c r="E1211" s="26">
        <v>0</v>
      </c>
      <c r="F1211" s="26">
        <v>0</v>
      </c>
      <c r="G1211" s="26">
        <v>0</v>
      </c>
      <c r="H1211" s="26">
        <v>0</v>
      </c>
      <c r="I1211" s="26">
        <v>0</v>
      </c>
      <c r="J1211" s="26">
        <v>0</v>
      </c>
      <c r="K1211" s="28">
        <v>0</v>
      </c>
      <c r="L1211" s="26">
        <v>0</v>
      </c>
      <c r="M1211" s="26">
        <v>660</v>
      </c>
      <c r="N1211" s="26">
        <v>5362096.3600000003</v>
      </c>
      <c r="O1211" s="26">
        <v>0</v>
      </c>
      <c r="P1211" s="26">
        <v>0</v>
      </c>
      <c r="Q1211" s="26">
        <v>0</v>
      </c>
      <c r="R1211" s="26">
        <v>0</v>
      </c>
      <c r="S1211" s="26">
        <v>0</v>
      </c>
      <c r="T1211" s="26">
        <v>0</v>
      </c>
      <c r="U1211" s="26">
        <v>0</v>
      </c>
      <c r="V1211" s="26">
        <v>0</v>
      </c>
      <c r="W1211" s="26">
        <v>0</v>
      </c>
      <c r="X1211" s="26">
        <v>0</v>
      </c>
      <c r="Y1211" s="26">
        <v>0</v>
      </c>
      <c r="Z1211" s="26">
        <v>0</v>
      </c>
      <c r="AA1211" s="26">
        <v>0</v>
      </c>
      <c r="AB1211" s="26">
        <v>0</v>
      </c>
      <c r="AC1211" s="26">
        <v>80431.45</v>
      </c>
      <c r="AD1211" s="26">
        <v>20000</v>
      </c>
      <c r="AE1211" s="26">
        <v>0</v>
      </c>
      <c r="AF1211" s="29">
        <v>2022</v>
      </c>
      <c r="AG1211" s="29">
        <v>2022</v>
      </c>
      <c r="AH1211" s="30">
        <v>2022</v>
      </c>
    </row>
    <row r="1212" spans="1:34" ht="61.5">
      <c r="A1212" s="17">
        <v>1</v>
      </c>
      <c r="B1212" s="52">
        <v>177</v>
      </c>
      <c r="C1212" s="20" t="s">
        <v>757</v>
      </c>
      <c r="D1212" s="26">
        <v>4371790.6300000008</v>
      </c>
      <c r="E1212" s="26">
        <v>0</v>
      </c>
      <c r="F1212" s="26">
        <v>0</v>
      </c>
      <c r="G1212" s="26">
        <v>0</v>
      </c>
      <c r="H1212" s="26">
        <v>0</v>
      </c>
      <c r="I1212" s="26">
        <v>0</v>
      </c>
      <c r="J1212" s="26">
        <v>0</v>
      </c>
      <c r="K1212" s="28">
        <v>0</v>
      </c>
      <c r="L1212" s="26">
        <v>0</v>
      </c>
      <c r="M1212" s="26">
        <v>511</v>
      </c>
      <c r="N1212" s="26">
        <v>4218512.9400000004</v>
      </c>
      <c r="O1212" s="26">
        <v>0</v>
      </c>
      <c r="P1212" s="26">
        <v>0</v>
      </c>
      <c r="Q1212" s="26">
        <v>0</v>
      </c>
      <c r="R1212" s="26">
        <v>0</v>
      </c>
      <c r="S1212" s="26">
        <v>0</v>
      </c>
      <c r="T1212" s="26">
        <v>0</v>
      </c>
      <c r="U1212" s="26">
        <v>0</v>
      </c>
      <c r="V1212" s="26">
        <v>0</v>
      </c>
      <c r="W1212" s="26">
        <v>0</v>
      </c>
      <c r="X1212" s="26">
        <v>0</v>
      </c>
      <c r="Y1212" s="26">
        <v>0</v>
      </c>
      <c r="Z1212" s="26">
        <v>0</v>
      </c>
      <c r="AA1212" s="26">
        <v>0</v>
      </c>
      <c r="AB1212" s="26">
        <v>0</v>
      </c>
      <c r="AC1212" s="26">
        <v>63277.69</v>
      </c>
      <c r="AD1212" s="26">
        <v>90000</v>
      </c>
      <c r="AE1212" s="26">
        <v>0</v>
      </c>
      <c r="AF1212" s="29">
        <v>2022</v>
      </c>
      <c r="AG1212" s="29">
        <v>2022</v>
      </c>
      <c r="AH1212" s="30">
        <v>2022</v>
      </c>
    </row>
    <row r="1213" spans="1:34" ht="61.5">
      <c r="A1213" s="17">
        <v>1</v>
      </c>
      <c r="B1213" s="52">
        <v>178</v>
      </c>
      <c r="C1213" s="20" t="s">
        <v>758</v>
      </c>
      <c r="D1213" s="26">
        <v>17511507.91</v>
      </c>
      <c r="E1213" s="26">
        <v>0</v>
      </c>
      <c r="F1213" s="26">
        <v>0</v>
      </c>
      <c r="G1213" s="26">
        <v>0</v>
      </c>
      <c r="H1213" s="26">
        <v>0</v>
      </c>
      <c r="I1213" s="26">
        <v>0</v>
      </c>
      <c r="J1213" s="26">
        <v>0</v>
      </c>
      <c r="K1213" s="28">
        <v>0</v>
      </c>
      <c r="L1213" s="26">
        <v>0</v>
      </c>
      <c r="M1213" s="26">
        <v>2047.5</v>
      </c>
      <c r="N1213" s="26">
        <v>16898037.350000001</v>
      </c>
      <c r="O1213" s="26">
        <v>0</v>
      </c>
      <c r="P1213" s="26">
        <v>0</v>
      </c>
      <c r="Q1213" s="26">
        <v>0</v>
      </c>
      <c r="R1213" s="26">
        <v>0</v>
      </c>
      <c r="S1213" s="26">
        <v>0</v>
      </c>
      <c r="T1213" s="26">
        <v>0</v>
      </c>
      <c r="U1213" s="26">
        <v>0</v>
      </c>
      <c r="V1213" s="26">
        <v>0</v>
      </c>
      <c r="W1213" s="26">
        <v>0</v>
      </c>
      <c r="X1213" s="26">
        <v>0</v>
      </c>
      <c r="Y1213" s="26">
        <v>0</v>
      </c>
      <c r="Z1213" s="26">
        <v>0</v>
      </c>
      <c r="AA1213" s="26">
        <v>0</v>
      </c>
      <c r="AB1213" s="26">
        <v>0</v>
      </c>
      <c r="AC1213" s="26">
        <v>253470.56</v>
      </c>
      <c r="AD1213" s="26">
        <v>360000</v>
      </c>
      <c r="AE1213" s="26">
        <v>0</v>
      </c>
      <c r="AF1213" s="29">
        <v>2022</v>
      </c>
      <c r="AG1213" s="29">
        <v>2022</v>
      </c>
      <c r="AH1213" s="30">
        <v>2022</v>
      </c>
    </row>
    <row r="1214" spans="1:34" ht="61.5">
      <c r="A1214" s="17">
        <v>1</v>
      </c>
      <c r="B1214" s="52">
        <v>179</v>
      </c>
      <c r="C1214" s="20" t="s">
        <v>780</v>
      </c>
      <c r="D1214" s="26">
        <v>2537344.7999999998</v>
      </c>
      <c r="E1214" s="26">
        <v>0</v>
      </c>
      <c r="F1214" s="26">
        <v>0</v>
      </c>
      <c r="G1214" s="26">
        <v>0</v>
      </c>
      <c r="H1214" s="26">
        <v>0</v>
      </c>
      <c r="I1214" s="26">
        <v>0</v>
      </c>
      <c r="J1214" s="26">
        <v>0</v>
      </c>
      <c r="K1214" s="28">
        <v>0</v>
      </c>
      <c r="L1214" s="26">
        <v>0</v>
      </c>
      <c r="M1214" s="26">
        <v>0</v>
      </c>
      <c r="N1214" s="26">
        <v>0</v>
      </c>
      <c r="O1214" s="26">
        <v>0</v>
      </c>
      <c r="P1214" s="26">
        <v>0</v>
      </c>
      <c r="Q1214" s="26">
        <v>360</v>
      </c>
      <c r="R1214" s="26">
        <v>2499847.09</v>
      </c>
      <c r="S1214" s="26">
        <v>0</v>
      </c>
      <c r="T1214" s="26">
        <v>0</v>
      </c>
      <c r="U1214" s="26">
        <v>0</v>
      </c>
      <c r="V1214" s="26">
        <v>0</v>
      </c>
      <c r="W1214" s="26">
        <v>0</v>
      </c>
      <c r="X1214" s="26">
        <v>0</v>
      </c>
      <c r="Y1214" s="26">
        <v>0</v>
      </c>
      <c r="Z1214" s="26">
        <v>0</v>
      </c>
      <c r="AA1214" s="26">
        <v>0</v>
      </c>
      <c r="AB1214" s="26">
        <v>0</v>
      </c>
      <c r="AC1214" s="26">
        <v>37497.71</v>
      </c>
      <c r="AD1214" s="26">
        <v>0</v>
      </c>
      <c r="AE1214" s="26">
        <v>0</v>
      </c>
      <c r="AF1214" s="29" t="s">
        <v>263</v>
      </c>
      <c r="AG1214" s="29">
        <v>2022</v>
      </c>
      <c r="AH1214" s="30">
        <v>2022</v>
      </c>
    </row>
    <row r="1215" spans="1:34" ht="61.5">
      <c r="A1215" s="17">
        <v>1</v>
      </c>
      <c r="B1215" s="52">
        <v>180</v>
      </c>
      <c r="C1215" s="20" t="s">
        <v>1554</v>
      </c>
      <c r="D1215" s="26">
        <v>3254448.72</v>
      </c>
      <c r="E1215" s="26">
        <v>0</v>
      </c>
      <c r="F1215" s="26">
        <v>0</v>
      </c>
      <c r="G1215" s="26">
        <v>0</v>
      </c>
      <c r="H1215" s="26">
        <v>0</v>
      </c>
      <c r="I1215" s="26">
        <v>0</v>
      </c>
      <c r="J1215" s="26">
        <v>0</v>
      </c>
      <c r="K1215" s="28">
        <v>0</v>
      </c>
      <c r="L1215" s="26">
        <v>0</v>
      </c>
      <c r="M1215" s="26">
        <v>380</v>
      </c>
      <c r="N1215" s="26">
        <v>3127535.68</v>
      </c>
      <c r="O1215" s="26">
        <v>0</v>
      </c>
      <c r="P1215" s="26">
        <v>0</v>
      </c>
      <c r="Q1215" s="26">
        <v>0</v>
      </c>
      <c r="R1215" s="26">
        <v>0</v>
      </c>
      <c r="S1215" s="26">
        <v>0</v>
      </c>
      <c r="T1215" s="26">
        <v>0</v>
      </c>
      <c r="U1215" s="26">
        <v>0</v>
      </c>
      <c r="V1215" s="26">
        <v>0</v>
      </c>
      <c r="W1215" s="26">
        <v>0</v>
      </c>
      <c r="X1215" s="26">
        <v>0</v>
      </c>
      <c r="Y1215" s="26">
        <v>0</v>
      </c>
      <c r="Z1215" s="26">
        <v>0</v>
      </c>
      <c r="AA1215" s="26">
        <v>0</v>
      </c>
      <c r="AB1215" s="26">
        <v>0</v>
      </c>
      <c r="AC1215" s="26">
        <v>46913.04</v>
      </c>
      <c r="AD1215" s="26">
        <v>80000</v>
      </c>
      <c r="AE1215" s="26">
        <v>0</v>
      </c>
      <c r="AF1215" s="29">
        <v>2022</v>
      </c>
      <c r="AG1215" s="29">
        <v>2022</v>
      </c>
      <c r="AH1215" s="30">
        <v>2022</v>
      </c>
    </row>
    <row r="1216" spans="1:34" ht="61.5">
      <c r="A1216" s="17">
        <v>1</v>
      </c>
      <c r="B1216" s="52">
        <v>181</v>
      </c>
      <c r="C1216" s="20" t="s">
        <v>1234</v>
      </c>
      <c r="D1216" s="26">
        <v>11165000.01</v>
      </c>
      <c r="E1216" s="26">
        <v>0</v>
      </c>
      <c r="F1216" s="26">
        <v>0</v>
      </c>
      <c r="G1216" s="26">
        <v>0</v>
      </c>
      <c r="H1216" s="26">
        <v>0</v>
      </c>
      <c r="I1216" s="26">
        <v>0</v>
      </c>
      <c r="J1216" s="26">
        <v>0</v>
      </c>
      <c r="K1216" s="28">
        <v>0</v>
      </c>
      <c r="L1216" s="26">
        <v>0</v>
      </c>
      <c r="M1216" s="26">
        <v>1491.7</v>
      </c>
      <c r="N1216" s="26">
        <v>11000000</v>
      </c>
      <c r="O1216" s="26">
        <v>0</v>
      </c>
      <c r="P1216" s="26">
        <v>0</v>
      </c>
      <c r="Q1216" s="26">
        <v>0</v>
      </c>
      <c r="R1216" s="26">
        <v>0</v>
      </c>
      <c r="S1216" s="26">
        <v>0</v>
      </c>
      <c r="T1216" s="26">
        <v>0</v>
      </c>
      <c r="U1216" s="26">
        <v>0</v>
      </c>
      <c r="V1216" s="26">
        <v>0</v>
      </c>
      <c r="W1216" s="26">
        <v>0</v>
      </c>
      <c r="X1216" s="26">
        <v>0</v>
      </c>
      <c r="Y1216" s="26">
        <v>0</v>
      </c>
      <c r="Z1216" s="26">
        <v>0</v>
      </c>
      <c r="AA1216" s="26">
        <v>0</v>
      </c>
      <c r="AB1216" s="26">
        <v>0</v>
      </c>
      <c r="AC1216" s="26">
        <v>165000.01</v>
      </c>
      <c r="AD1216" s="26">
        <v>0</v>
      </c>
      <c r="AE1216" s="26">
        <v>0</v>
      </c>
      <c r="AF1216" s="29" t="s">
        <v>263</v>
      </c>
      <c r="AG1216" s="29">
        <v>2022</v>
      </c>
      <c r="AH1216" s="30">
        <v>2022</v>
      </c>
    </row>
    <row r="1217" spans="1:16109" ht="61.5">
      <c r="A1217" s="17">
        <v>1</v>
      </c>
      <c r="B1217" s="52">
        <v>182</v>
      </c>
      <c r="C1217" s="20" t="s">
        <v>1613</v>
      </c>
      <c r="D1217" s="26">
        <v>213150</v>
      </c>
      <c r="E1217" s="26">
        <v>0</v>
      </c>
      <c r="F1217" s="26">
        <v>0</v>
      </c>
      <c r="G1217" s="26">
        <v>0</v>
      </c>
      <c r="H1217" s="26">
        <v>0</v>
      </c>
      <c r="I1217" s="26">
        <v>0</v>
      </c>
      <c r="J1217" s="26">
        <v>0</v>
      </c>
      <c r="K1217" s="58">
        <v>0</v>
      </c>
      <c r="L1217" s="26">
        <v>0</v>
      </c>
      <c r="M1217" s="26">
        <v>0</v>
      </c>
      <c r="N1217" s="26">
        <v>0</v>
      </c>
      <c r="O1217" s="26">
        <v>0</v>
      </c>
      <c r="P1217" s="26">
        <v>0</v>
      </c>
      <c r="Q1217" s="26">
        <v>0</v>
      </c>
      <c r="R1217" s="26">
        <v>0</v>
      </c>
      <c r="S1217" s="26">
        <v>0</v>
      </c>
      <c r="T1217" s="26">
        <v>0</v>
      </c>
      <c r="U1217" s="26">
        <v>0</v>
      </c>
      <c r="V1217" s="26">
        <v>210000</v>
      </c>
      <c r="W1217" s="26">
        <v>0</v>
      </c>
      <c r="X1217" s="26">
        <v>0</v>
      </c>
      <c r="Y1217" s="26">
        <v>0</v>
      </c>
      <c r="Z1217" s="26">
        <v>0</v>
      </c>
      <c r="AA1217" s="26">
        <v>0</v>
      </c>
      <c r="AB1217" s="26">
        <v>0</v>
      </c>
      <c r="AC1217" s="26">
        <v>3150</v>
      </c>
      <c r="AD1217" s="26">
        <v>0</v>
      </c>
      <c r="AE1217" s="26">
        <v>0</v>
      </c>
      <c r="AF1217" s="29" t="s">
        <v>263</v>
      </c>
      <c r="AG1217" s="29">
        <v>2022</v>
      </c>
      <c r="AH1217" s="30">
        <v>2022</v>
      </c>
    </row>
    <row r="1218" spans="1:16109" ht="61.5">
      <c r="A1218" s="17">
        <v>1</v>
      </c>
      <c r="B1218" s="52">
        <v>183</v>
      </c>
      <c r="C1218" s="20" t="s">
        <v>737</v>
      </c>
      <c r="D1218" s="26">
        <v>3395576.88</v>
      </c>
      <c r="E1218" s="26">
        <v>749597.22</v>
      </c>
      <c r="F1218" s="26">
        <v>0</v>
      </c>
      <c r="G1218" s="26">
        <v>0</v>
      </c>
      <c r="H1218" s="26">
        <v>900908.28</v>
      </c>
      <c r="I1218" s="26">
        <v>1694890.44</v>
      </c>
      <c r="J1218" s="26">
        <v>0</v>
      </c>
      <c r="K1218" s="58">
        <v>0</v>
      </c>
      <c r="L1218" s="26">
        <v>0</v>
      </c>
      <c r="M1218" s="26">
        <v>0</v>
      </c>
      <c r="N1218" s="26">
        <v>0</v>
      </c>
      <c r="O1218" s="26">
        <v>0</v>
      </c>
      <c r="P1218" s="26">
        <v>0</v>
      </c>
      <c r="Q1218" s="26">
        <v>0</v>
      </c>
      <c r="R1218" s="26">
        <v>0</v>
      </c>
      <c r="S1218" s="26">
        <v>0</v>
      </c>
      <c r="T1218" s="26">
        <v>0</v>
      </c>
      <c r="U1218" s="26">
        <v>0</v>
      </c>
      <c r="V1218" s="26">
        <v>0</v>
      </c>
      <c r="W1218" s="26">
        <v>0</v>
      </c>
      <c r="X1218" s="26">
        <v>0</v>
      </c>
      <c r="Y1218" s="26">
        <v>0</v>
      </c>
      <c r="Z1218" s="26">
        <v>0</v>
      </c>
      <c r="AA1218" s="26">
        <v>0</v>
      </c>
      <c r="AB1218" s="26">
        <v>0</v>
      </c>
      <c r="AC1218" s="26">
        <v>50180.94</v>
      </c>
      <c r="AD1218" s="26">
        <v>0</v>
      </c>
      <c r="AE1218" s="26">
        <v>0</v>
      </c>
      <c r="AF1218" s="29" t="s">
        <v>263</v>
      </c>
      <c r="AG1218" s="29">
        <v>2022</v>
      </c>
      <c r="AH1218" s="30">
        <v>2022</v>
      </c>
    </row>
    <row r="1219" spans="1:16109" ht="61.5">
      <c r="A1219" s="17">
        <v>1</v>
      </c>
      <c r="B1219" s="52">
        <v>184</v>
      </c>
      <c r="C1219" s="20" t="s">
        <v>2357</v>
      </c>
      <c r="D1219" s="26">
        <v>4498551.46</v>
      </c>
      <c r="E1219" s="26">
        <v>0</v>
      </c>
      <c r="F1219" s="26">
        <v>0</v>
      </c>
      <c r="G1219" s="26">
        <v>0</v>
      </c>
      <c r="H1219" s="26">
        <v>0</v>
      </c>
      <c r="I1219" s="26">
        <v>0</v>
      </c>
      <c r="J1219" s="26">
        <v>0</v>
      </c>
      <c r="K1219" s="58">
        <v>2</v>
      </c>
      <c r="L1219" s="26">
        <v>4432070.4000000004</v>
      </c>
      <c r="M1219" s="26">
        <v>0</v>
      </c>
      <c r="N1219" s="26">
        <v>0</v>
      </c>
      <c r="O1219" s="26">
        <v>0</v>
      </c>
      <c r="P1219" s="26">
        <v>0</v>
      </c>
      <c r="Q1219" s="26">
        <v>0</v>
      </c>
      <c r="R1219" s="26">
        <v>0</v>
      </c>
      <c r="S1219" s="26">
        <v>0</v>
      </c>
      <c r="T1219" s="26">
        <v>0</v>
      </c>
      <c r="U1219" s="26">
        <v>0</v>
      </c>
      <c r="V1219" s="26">
        <v>0</v>
      </c>
      <c r="W1219" s="26">
        <v>0</v>
      </c>
      <c r="X1219" s="26">
        <v>0</v>
      </c>
      <c r="Y1219" s="26">
        <v>0</v>
      </c>
      <c r="Z1219" s="26">
        <v>0</v>
      </c>
      <c r="AA1219" s="26">
        <v>0</v>
      </c>
      <c r="AB1219" s="26">
        <v>0</v>
      </c>
      <c r="AC1219" s="26">
        <v>66481.06</v>
      </c>
      <c r="AD1219" s="26">
        <v>0</v>
      </c>
      <c r="AE1219" s="26">
        <v>0</v>
      </c>
      <c r="AF1219" s="29" t="s">
        <v>263</v>
      </c>
      <c r="AG1219" s="29">
        <v>2022</v>
      </c>
      <c r="AH1219" s="30">
        <v>2022</v>
      </c>
    </row>
    <row r="1220" spans="1:16109" s="6" customFormat="1" ht="61.5">
      <c r="A1220" s="17">
        <v>1</v>
      </c>
      <c r="B1220" s="52">
        <v>185</v>
      </c>
      <c r="C1220" s="20" t="s">
        <v>2358</v>
      </c>
      <c r="D1220" s="26">
        <v>4650701.58</v>
      </c>
      <c r="E1220" s="26">
        <v>0</v>
      </c>
      <c r="F1220" s="26">
        <v>0</v>
      </c>
      <c r="G1220" s="26">
        <v>0</v>
      </c>
      <c r="H1220" s="26">
        <v>0</v>
      </c>
      <c r="I1220" s="26">
        <v>0</v>
      </c>
      <c r="J1220" s="26">
        <v>0</v>
      </c>
      <c r="K1220" s="58">
        <v>2</v>
      </c>
      <c r="L1220" s="26">
        <v>4581972</v>
      </c>
      <c r="M1220" s="26">
        <v>0</v>
      </c>
      <c r="N1220" s="26">
        <v>0</v>
      </c>
      <c r="O1220" s="26">
        <v>0</v>
      </c>
      <c r="P1220" s="26">
        <v>0</v>
      </c>
      <c r="Q1220" s="26">
        <v>0</v>
      </c>
      <c r="R1220" s="26">
        <v>0</v>
      </c>
      <c r="S1220" s="26">
        <v>0</v>
      </c>
      <c r="T1220" s="26">
        <v>0</v>
      </c>
      <c r="U1220" s="26">
        <v>0</v>
      </c>
      <c r="V1220" s="26">
        <v>0</v>
      </c>
      <c r="W1220" s="26">
        <v>0</v>
      </c>
      <c r="X1220" s="26">
        <v>0</v>
      </c>
      <c r="Y1220" s="26">
        <v>0</v>
      </c>
      <c r="Z1220" s="26">
        <v>0</v>
      </c>
      <c r="AA1220" s="26">
        <v>0</v>
      </c>
      <c r="AB1220" s="26">
        <v>0</v>
      </c>
      <c r="AC1220" s="26">
        <v>68729.58</v>
      </c>
      <c r="AD1220" s="26">
        <v>0</v>
      </c>
      <c r="AE1220" s="26">
        <v>0</v>
      </c>
      <c r="AF1220" s="29" t="s">
        <v>263</v>
      </c>
      <c r="AG1220" s="29">
        <v>2022</v>
      </c>
      <c r="AH1220" s="30">
        <v>2022</v>
      </c>
      <c r="AI1220" s="17"/>
      <c r="AJ1220" s="17"/>
      <c r="AK1220" s="17"/>
      <c r="AL1220" s="17"/>
      <c r="AM1220" s="17"/>
      <c r="AN1220" s="17"/>
      <c r="AO1220" s="17"/>
      <c r="AP1220" s="17"/>
      <c r="AQ1220" s="17"/>
      <c r="AR1220" s="17"/>
      <c r="AS1220" s="17"/>
      <c r="AT1220" s="17"/>
      <c r="AU1220" s="17"/>
      <c r="AV1220" s="17"/>
      <c r="AW1220" s="17"/>
      <c r="AX1220" s="17"/>
      <c r="AY1220" s="17"/>
      <c r="AZ1220" s="17"/>
      <c r="BA1220" s="17"/>
      <c r="BB1220" s="17"/>
      <c r="BC1220" s="17"/>
      <c r="BD1220" s="17"/>
      <c r="BE1220" s="17"/>
      <c r="BF1220" s="17"/>
      <c r="BG1220" s="17"/>
      <c r="BH1220" s="17"/>
      <c r="BI1220" s="17"/>
      <c r="BJ1220" s="17"/>
      <c r="BK1220" s="17"/>
      <c r="BL1220" s="17"/>
      <c r="BM1220" s="17"/>
      <c r="BN1220" s="17"/>
      <c r="BO1220" s="17"/>
      <c r="BP1220" s="17"/>
      <c r="BQ1220" s="17"/>
      <c r="BR1220" s="17"/>
      <c r="BS1220" s="17"/>
      <c r="BT1220" s="17"/>
      <c r="BU1220" s="17"/>
      <c r="BV1220" s="17"/>
      <c r="BW1220" s="17"/>
      <c r="BX1220" s="17"/>
      <c r="BY1220" s="17"/>
      <c r="BZ1220" s="17"/>
      <c r="CA1220" s="17"/>
      <c r="CB1220" s="17"/>
      <c r="CC1220" s="17"/>
      <c r="CD1220" s="17"/>
      <c r="CE1220" s="17"/>
      <c r="CF1220" s="17"/>
      <c r="CG1220" s="17"/>
      <c r="CH1220" s="17"/>
      <c r="CI1220" s="17"/>
      <c r="CJ1220" s="17"/>
      <c r="CK1220" s="17"/>
      <c r="CL1220" s="17"/>
      <c r="CM1220" s="17"/>
      <c r="CN1220" s="17"/>
      <c r="CO1220" s="17"/>
      <c r="CP1220" s="17"/>
      <c r="CQ1220" s="17"/>
      <c r="CR1220" s="17"/>
      <c r="CS1220" s="17"/>
      <c r="CT1220" s="17"/>
      <c r="CU1220" s="17"/>
      <c r="CV1220" s="17"/>
      <c r="CW1220" s="17"/>
      <c r="CX1220" s="17"/>
      <c r="CY1220" s="17"/>
      <c r="CZ1220" s="17"/>
      <c r="DA1220" s="17"/>
      <c r="DB1220" s="17"/>
      <c r="DC1220" s="17"/>
      <c r="DD1220" s="17"/>
      <c r="DE1220" s="17"/>
      <c r="DF1220" s="17"/>
      <c r="DG1220" s="17"/>
      <c r="DH1220" s="17"/>
      <c r="DI1220" s="17"/>
      <c r="DJ1220" s="17"/>
      <c r="DK1220" s="17"/>
      <c r="DL1220" s="17"/>
      <c r="DM1220" s="17"/>
      <c r="DN1220" s="17"/>
      <c r="DO1220" s="17"/>
      <c r="DP1220" s="17"/>
      <c r="DQ1220" s="17"/>
      <c r="DR1220" s="17"/>
      <c r="DS1220" s="17"/>
      <c r="DT1220" s="17"/>
      <c r="DU1220" s="17"/>
      <c r="DV1220" s="17"/>
      <c r="DW1220" s="17"/>
      <c r="DX1220" s="17"/>
      <c r="DY1220" s="17"/>
      <c r="DZ1220" s="17"/>
      <c r="EA1220" s="17"/>
      <c r="EB1220" s="17"/>
      <c r="EC1220" s="17"/>
      <c r="ED1220" s="17"/>
      <c r="EE1220" s="17"/>
      <c r="EF1220" s="17"/>
      <c r="EG1220" s="17"/>
      <c r="EH1220" s="17"/>
      <c r="EI1220" s="17"/>
      <c r="EJ1220" s="17"/>
      <c r="EK1220" s="17"/>
      <c r="EL1220" s="17"/>
      <c r="EM1220" s="17"/>
      <c r="EN1220" s="17"/>
      <c r="EO1220" s="17"/>
      <c r="EP1220" s="17"/>
      <c r="EQ1220" s="17"/>
      <c r="ER1220" s="17"/>
      <c r="ES1220" s="17"/>
      <c r="ET1220" s="17"/>
      <c r="EU1220" s="17"/>
      <c r="EV1220" s="17"/>
      <c r="EW1220" s="17"/>
      <c r="EX1220" s="17"/>
      <c r="EY1220" s="17"/>
      <c r="EZ1220" s="17"/>
      <c r="FA1220" s="17"/>
      <c r="FB1220" s="17"/>
      <c r="FC1220" s="17"/>
      <c r="FD1220" s="17"/>
      <c r="FE1220" s="17"/>
      <c r="FF1220" s="17"/>
      <c r="FG1220" s="17"/>
      <c r="FH1220" s="17"/>
      <c r="FI1220" s="17"/>
      <c r="FJ1220" s="17"/>
      <c r="FK1220" s="17"/>
      <c r="FL1220" s="17"/>
      <c r="FM1220" s="17"/>
      <c r="FN1220" s="17"/>
      <c r="FO1220" s="17"/>
      <c r="FP1220" s="17"/>
      <c r="FQ1220" s="17"/>
      <c r="FR1220" s="17"/>
      <c r="FS1220" s="17"/>
      <c r="FT1220" s="17"/>
      <c r="FU1220" s="17"/>
      <c r="FV1220" s="17"/>
      <c r="FW1220" s="17"/>
      <c r="FX1220" s="17"/>
      <c r="FY1220" s="17"/>
      <c r="FZ1220" s="17"/>
      <c r="GA1220" s="17"/>
      <c r="GB1220" s="17"/>
      <c r="GC1220" s="17"/>
      <c r="GD1220" s="17"/>
      <c r="GE1220" s="17"/>
      <c r="GF1220" s="17"/>
      <c r="GG1220" s="17"/>
      <c r="GH1220" s="17"/>
      <c r="GI1220" s="17"/>
      <c r="GJ1220" s="17"/>
      <c r="GK1220" s="17"/>
      <c r="GL1220" s="17"/>
      <c r="GM1220" s="17"/>
      <c r="GN1220" s="17"/>
      <c r="GO1220" s="17"/>
      <c r="GP1220" s="17"/>
      <c r="GQ1220" s="17"/>
      <c r="GR1220" s="17"/>
      <c r="GS1220" s="17"/>
      <c r="GT1220" s="17"/>
      <c r="GU1220" s="17"/>
      <c r="GV1220" s="17"/>
      <c r="GW1220" s="17"/>
      <c r="GX1220" s="17"/>
      <c r="GY1220" s="17"/>
      <c r="GZ1220" s="17"/>
      <c r="HA1220" s="17"/>
      <c r="HB1220" s="17"/>
      <c r="HC1220" s="17"/>
      <c r="HD1220" s="17"/>
      <c r="HE1220" s="17"/>
      <c r="HF1220" s="17"/>
      <c r="HG1220" s="17"/>
      <c r="HH1220" s="17"/>
      <c r="HI1220" s="17"/>
      <c r="HJ1220" s="17"/>
      <c r="HK1220" s="17"/>
      <c r="HL1220" s="17"/>
      <c r="HM1220" s="17"/>
      <c r="HN1220" s="17"/>
      <c r="HO1220" s="17"/>
      <c r="HP1220" s="17"/>
      <c r="HQ1220" s="17"/>
      <c r="HR1220" s="17"/>
      <c r="HS1220" s="17"/>
      <c r="HT1220" s="17"/>
      <c r="HU1220" s="17"/>
      <c r="HV1220" s="17"/>
      <c r="HW1220" s="17"/>
      <c r="HX1220" s="17"/>
      <c r="HY1220" s="17"/>
      <c r="HZ1220" s="17"/>
      <c r="IA1220" s="17"/>
      <c r="IB1220" s="17"/>
      <c r="IC1220" s="17"/>
      <c r="ID1220" s="17"/>
      <c r="IE1220" s="17"/>
      <c r="IF1220" s="17"/>
      <c r="IG1220" s="17"/>
      <c r="IH1220" s="17"/>
      <c r="II1220" s="17"/>
      <c r="IJ1220" s="17"/>
      <c r="IK1220" s="17"/>
      <c r="IL1220" s="17"/>
      <c r="IM1220" s="17"/>
      <c r="IN1220" s="17"/>
      <c r="IO1220" s="17"/>
      <c r="IP1220" s="17"/>
      <c r="IQ1220" s="17"/>
      <c r="IR1220" s="17"/>
      <c r="IS1220" s="17"/>
      <c r="IT1220" s="17"/>
      <c r="IU1220" s="17"/>
      <c r="IV1220" s="17"/>
      <c r="IW1220" s="17"/>
      <c r="IX1220" s="17"/>
      <c r="IY1220" s="17"/>
      <c r="IZ1220" s="17"/>
      <c r="JA1220" s="17"/>
      <c r="JB1220" s="17"/>
      <c r="JC1220" s="17"/>
      <c r="JD1220" s="17"/>
      <c r="JE1220" s="17"/>
      <c r="JF1220" s="17"/>
      <c r="JG1220" s="17"/>
      <c r="JH1220" s="17"/>
      <c r="JI1220" s="17"/>
      <c r="JJ1220" s="17"/>
      <c r="JK1220" s="17"/>
      <c r="JL1220" s="17"/>
      <c r="JM1220" s="17"/>
      <c r="JN1220" s="17"/>
      <c r="JO1220" s="17"/>
      <c r="JP1220" s="17"/>
      <c r="JQ1220" s="17"/>
      <c r="JR1220" s="17"/>
      <c r="JS1220" s="17"/>
      <c r="JT1220" s="17"/>
      <c r="JU1220" s="17"/>
      <c r="JV1220" s="17"/>
      <c r="JW1220" s="17"/>
      <c r="JX1220" s="17"/>
      <c r="JY1220" s="17"/>
      <c r="JZ1220" s="17"/>
      <c r="KA1220" s="17"/>
      <c r="KB1220" s="17"/>
      <c r="KC1220" s="17"/>
      <c r="KD1220" s="17"/>
      <c r="KE1220" s="17"/>
      <c r="KF1220" s="17"/>
      <c r="KG1220" s="17"/>
      <c r="KH1220" s="17"/>
      <c r="KI1220" s="17"/>
      <c r="KJ1220" s="17"/>
      <c r="KK1220" s="17"/>
      <c r="KL1220" s="17"/>
      <c r="KM1220" s="17"/>
      <c r="KN1220" s="17"/>
      <c r="KO1220" s="17"/>
      <c r="KP1220" s="17"/>
      <c r="KQ1220" s="17"/>
      <c r="KR1220" s="17"/>
      <c r="KS1220" s="17"/>
      <c r="KT1220" s="17"/>
      <c r="KU1220" s="17"/>
      <c r="KV1220" s="17"/>
      <c r="KW1220" s="17"/>
      <c r="KX1220" s="17"/>
      <c r="KY1220" s="17"/>
      <c r="KZ1220" s="17"/>
      <c r="LA1220" s="17"/>
      <c r="LB1220" s="17"/>
      <c r="LC1220" s="17"/>
      <c r="LD1220" s="17"/>
      <c r="LE1220" s="17"/>
      <c r="LF1220" s="17"/>
      <c r="LG1220" s="17"/>
      <c r="LH1220" s="17"/>
      <c r="LI1220" s="17"/>
      <c r="LJ1220" s="17"/>
      <c r="LK1220" s="17"/>
      <c r="LL1220" s="17"/>
      <c r="LM1220" s="17"/>
      <c r="LN1220" s="17"/>
      <c r="LO1220" s="17"/>
      <c r="LP1220" s="17"/>
      <c r="LQ1220" s="17"/>
      <c r="LR1220" s="17"/>
      <c r="LS1220" s="17"/>
      <c r="LT1220" s="17"/>
      <c r="LU1220" s="17"/>
      <c r="LV1220" s="17"/>
      <c r="LW1220" s="17"/>
      <c r="LX1220" s="17"/>
      <c r="LY1220" s="17"/>
      <c r="LZ1220" s="17"/>
      <c r="MA1220" s="17"/>
      <c r="MB1220" s="17"/>
      <c r="MC1220" s="17"/>
      <c r="MD1220" s="17"/>
      <c r="ME1220" s="17"/>
      <c r="MF1220" s="17"/>
      <c r="MG1220" s="17"/>
      <c r="MH1220" s="17"/>
      <c r="MI1220" s="17"/>
      <c r="MJ1220" s="17"/>
      <c r="MK1220" s="17"/>
      <c r="ML1220" s="17"/>
      <c r="MM1220" s="17"/>
      <c r="MN1220" s="17"/>
      <c r="MO1220" s="17"/>
      <c r="MP1220" s="17"/>
      <c r="MQ1220" s="17"/>
      <c r="MR1220" s="17"/>
      <c r="MS1220" s="17"/>
      <c r="MT1220" s="17"/>
      <c r="MU1220" s="17"/>
      <c r="MV1220" s="17"/>
      <c r="MW1220" s="17"/>
      <c r="MX1220" s="17"/>
      <c r="MY1220" s="17"/>
      <c r="MZ1220" s="17"/>
      <c r="NA1220" s="17"/>
      <c r="NB1220" s="17"/>
      <c r="NC1220" s="17"/>
      <c r="ND1220" s="17"/>
      <c r="NE1220" s="17"/>
      <c r="NF1220" s="17"/>
      <c r="NG1220" s="17"/>
      <c r="NH1220" s="17"/>
      <c r="NI1220" s="17"/>
      <c r="NJ1220" s="17"/>
      <c r="NK1220" s="17"/>
      <c r="NL1220" s="17"/>
      <c r="NM1220" s="17"/>
      <c r="NN1220" s="17"/>
      <c r="NO1220" s="17"/>
      <c r="NP1220" s="17"/>
      <c r="NQ1220" s="17"/>
      <c r="NR1220" s="17"/>
      <c r="NS1220" s="17"/>
      <c r="NT1220" s="17"/>
      <c r="NU1220" s="17"/>
      <c r="NV1220" s="17"/>
      <c r="NW1220" s="17"/>
      <c r="NX1220" s="17"/>
      <c r="NY1220" s="17"/>
      <c r="NZ1220" s="17"/>
      <c r="OA1220" s="17"/>
      <c r="OB1220" s="17"/>
      <c r="OC1220" s="17"/>
      <c r="OD1220" s="17"/>
      <c r="OE1220" s="17"/>
      <c r="OF1220" s="17"/>
      <c r="OG1220" s="17"/>
      <c r="OH1220" s="17"/>
      <c r="OI1220" s="17"/>
      <c r="OJ1220" s="17"/>
      <c r="OK1220" s="17"/>
      <c r="OL1220" s="17"/>
      <c r="OM1220" s="17"/>
      <c r="ON1220" s="17"/>
      <c r="OO1220" s="17"/>
      <c r="OP1220" s="17"/>
      <c r="OQ1220" s="17"/>
      <c r="OR1220" s="17"/>
      <c r="OS1220" s="17"/>
      <c r="OT1220" s="17"/>
      <c r="OU1220" s="17"/>
      <c r="OV1220" s="17"/>
      <c r="OW1220" s="17"/>
      <c r="OX1220" s="17"/>
      <c r="OY1220" s="17"/>
      <c r="OZ1220" s="17"/>
      <c r="PA1220" s="17"/>
      <c r="PB1220" s="17"/>
      <c r="PC1220" s="17"/>
      <c r="PD1220" s="17"/>
      <c r="PE1220" s="17"/>
      <c r="PF1220" s="17"/>
      <c r="PG1220" s="17"/>
      <c r="PH1220" s="17"/>
      <c r="PI1220" s="17"/>
      <c r="PJ1220" s="17"/>
      <c r="PK1220" s="17"/>
      <c r="PL1220" s="17"/>
      <c r="PM1220" s="17"/>
      <c r="PN1220" s="17"/>
      <c r="PO1220" s="17"/>
      <c r="PP1220" s="17"/>
      <c r="PQ1220" s="17"/>
      <c r="PR1220" s="17"/>
      <c r="PS1220" s="17"/>
      <c r="PT1220" s="17"/>
      <c r="PU1220" s="17"/>
      <c r="PV1220" s="17"/>
      <c r="PW1220" s="17"/>
      <c r="PX1220" s="17"/>
      <c r="PY1220" s="17"/>
      <c r="PZ1220" s="17"/>
      <c r="QA1220" s="17"/>
      <c r="QB1220" s="17"/>
      <c r="QC1220" s="17"/>
      <c r="QD1220" s="17"/>
      <c r="QE1220" s="17"/>
      <c r="QF1220" s="17"/>
      <c r="QG1220" s="17"/>
      <c r="QH1220" s="17"/>
      <c r="QI1220" s="17"/>
      <c r="QJ1220" s="17"/>
      <c r="QK1220" s="17"/>
      <c r="QL1220" s="17"/>
      <c r="QM1220" s="17"/>
      <c r="QN1220" s="17"/>
      <c r="QO1220" s="17"/>
      <c r="QP1220" s="17"/>
      <c r="QQ1220" s="17"/>
      <c r="QR1220" s="17"/>
      <c r="QS1220" s="17"/>
      <c r="QT1220" s="17"/>
      <c r="QU1220" s="17"/>
      <c r="QV1220" s="17"/>
      <c r="QW1220" s="17"/>
      <c r="QX1220" s="17"/>
      <c r="QY1220" s="17"/>
      <c r="QZ1220" s="17"/>
      <c r="RA1220" s="17"/>
      <c r="RB1220" s="17"/>
      <c r="RC1220" s="17"/>
      <c r="RD1220" s="17"/>
      <c r="RE1220" s="17"/>
      <c r="RF1220" s="17"/>
      <c r="RG1220" s="17"/>
      <c r="RH1220" s="17"/>
      <c r="RI1220" s="17"/>
      <c r="RJ1220" s="17"/>
      <c r="RK1220" s="17"/>
      <c r="RL1220" s="17"/>
      <c r="RM1220" s="17"/>
      <c r="RN1220" s="17"/>
      <c r="RO1220" s="17"/>
      <c r="RP1220" s="17"/>
      <c r="RQ1220" s="17"/>
      <c r="RR1220" s="17"/>
      <c r="RS1220" s="17"/>
      <c r="RT1220" s="17"/>
      <c r="RU1220" s="17"/>
      <c r="RV1220" s="17"/>
      <c r="RW1220" s="17"/>
      <c r="RX1220" s="17"/>
      <c r="RY1220" s="17"/>
      <c r="RZ1220" s="17"/>
      <c r="SA1220" s="17"/>
      <c r="SB1220" s="17"/>
      <c r="SC1220" s="17"/>
      <c r="SD1220" s="17"/>
      <c r="SE1220" s="17"/>
      <c r="SF1220" s="17"/>
      <c r="SG1220" s="17"/>
      <c r="SH1220" s="17"/>
      <c r="SI1220" s="17"/>
      <c r="SJ1220" s="17"/>
      <c r="SK1220" s="17"/>
      <c r="SL1220" s="17"/>
      <c r="SM1220" s="17"/>
      <c r="SN1220" s="17"/>
      <c r="SO1220" s="17"/>
      <c r="SP1220" s="17"/>
      <c r="SQ1220" s="17"/>
      <c r="SR1220" s="17"/>
      <c r="SS1220" s="17"/>
      <c r="ST1220" s="17"/>
      <c r="SU1220" s="17"/>
      <c r="SV1220" s="17"/>
      <c r="SW1220" s="17"/>
      <c r="SX1220" s="17"/>
      <c r="SY1220" s="17"/>
      <c r="SZ1220" s="17"/>
      <c r="TA1220" s="17"/>
      <c r="TB1220" s="17"/>
      <c r="TC1220" s="17"/>
      <c r="TD1220" s="17"/>
      <c r="TE1220" s="17"/>
      <c r="TF1220" s="17"/>
      <c r="TG1220" s="17"/>
      <c r="TH1220" s="17"/>
      <c r="TI1220" s="17"/>
      <c r="TJ1220" s="17"/>
      <c r="TK1220" s="17"/>
      <c r="TL1220" s="17"/>
      <c r="TM1220" s="17"/>
      <c r="TN1220" s="17"/>
      <c r="TO1220" s="17"/>
      <c r="TP1220" s="17"/>
      <c r="TQ1220" s="17"/>
      <c r="TR1220" s="17"/>
      <c r="TS1220" s="17"/>
      <c r="TT1220" s="17"/>
      <c r="TU1220" s="17"/>
      <c r="TV1220" s="17"/>
      <c r="TW1220" s="17"/>
      <c r="TX1220" s="17"/>
      <c r="TY1220" s="17"/>
      <c r="TZ1220" s="17"/>
      <c r="UA1220" s="17"/>
      <c r="UB1220" s="17"/>
      <c r="UC1220" s="17"/>
      <c r="UD1220" s="17"/>
      <c r="UE1220" s="17"/>
      <c r="UF1220" s="17"/>
      <c r="UG1220" s="17"/>
      <c r="UH1220" s="17"/>
      <c r="UI1220" s="17"/>
      <c r="UJ1220" s="17"/>
      <c r="UK1220" s="17"/>
      <c r="UL1220" s="17"/>
      <c r="UM1220" s="17"/>
      <c r="UN1220" s="17"/>
      <c r="UO1220" s="17"/>
      <c r="UP1220" s="17"/>
      <c r="UQ1220" s="17"/>
      <c r="UR1220" s="17"/>
      <c r="US1220" s="17"/>
      <c r="UT1220" s="17"/>
      <c r="UU1220" s="17"/>
      <c r="UV1220" s="17"/>
      <c r="UW1220" s="17"/>
      <c r="UX1220" s="17"/>
      <c r="UY1220" s="17"/>
      <c r="UZ1220" s="17"/>
      <c r="VA1220" s="17"/>
      <c r="VB1220" s="17"/>
      <c r="VC1220" s="17"/>
      <c r="VD1220" s="17"/>
      <c r="VE1220" s="17"/>
      <c r="VF1220" s="17"/>
      <c r="VG1220" s="17"/>
      <c r="VH1220" s="17"/>
      <c r="VI1220" s="17"/>
      <c r="VJ1220" s="17"/>
      <c r="VK1220" s="17"/>
      <c r="VL1220" s="17"/>
      <c r="VM1220" s="17"/>
      <c r="VN1220" s="17"/>
      <c r="VO1220" s="17"/>
      <c r="VP1220" s="17"/>
      <c r="VQ1220" s="17"/>
      <c r="VR1220" s="17"/>
      <c r="VS1220" s="17"/>
      <c r="VT1220" s="17"/>
      <c r="VU1220" s="17"/>
      <c r="VV1220" s="17"/>
      <c r="VW1220" s="17"/>
      <c r="VX1220" s="17"/>
      <c r="VY1220" s="17"/>
      <c r="VZ1220" s="17"/>
      <c r="WA1220" s="17"/>
      <c r="WB1220" s="17"/>
      <c r="WC1220" s="17"/>
      <c r="WD1220" s="17"/>
      <c r="WE1220" s="17"/>
      <c r="WF1220" s="17"/>
      <c r="WG1220" s="17"/>
      <c r="WH1220" s="17"/>
      <c r="WI1220" s="17"/>
      <c r="WJ1220" s="17"/>
      <c r="WK1220" s="17"/>
      <c r="WL1220" s="17"/>
      <c r="WM1220" s="17"/>
      <c r="WN1220" s="17"/>
      <c r="WO1220" s="17"/>
      <c r="WP1220" s="17"/>
      <c r="WQ1220" s="17"/>
      <c r="WR1220" s="17"/>
      <c r="WS1220" s="17"/>
      <c r="WT1220" s="17"/>
      <c r="WU1220" s="17"/>
      <c r="WV1220" s="17"/>
      <c r="WW1220" s="17"/>
      <c r="WX1220" s="17"/>
      <c r="WY1220" s="17"/>
      <c r="WZ1220" s="17"/>
      <c r="XA1220" s="17"/>
      <c r="XB1220" s="17"/>
      <c r="XC1220" s="17"/>
      <c r="XD1220" s="17"/>
      <c r="XE1220" s="17"/>
      <c r="XF1220" s="17"/>
      <c r="XG1220" s="17"/>
      <c r="XH1220" s="17"/>
      <c r="XI1220" s="17"/>
      <c r="XJ1220" s="17"/>
      <c r="XK1220" s="17"/>
      <c r="XL1220" s="17"/>
      <c r="XM1220" s="17"/>
      <c r="XN1220" s="17"/>
      <c r="XO1220" s="17"/>
      <c r="XP1220" s="17"/>
      <c r="XQ1220" s="17"/>
      <c r="XR1220" s="17"/>
      <c r="XS1220" s="17"/>
      <c r="XT1220" s="17"/>
      <c r="XU1220" s="17"/>
      <c r="XV1220" s="17"/>
      <c r="XW1220" s="17"/>
      <c r="XX1220" s="17"/>
      <c r="XY1220" s="17"/>
      <c r="XZ1220" s="17"/>
      <c r="YA1220" s="17"/>
      <c r="YB1220" s="17"/>
      <c r="YC1220" s="17"/>
      <c r="YD1220" s="17"/>
      <c r="YE1220" s="17"/>
      <c r="YF1220" s="17"/>
      <c r="YG1220" s="17"/>
      <c r="YH1220" s="17"/>
      <c r="YI1220" s="17"/>
      <c r="YJ1220" s="17"/>
      <c r="YK1220" s="17"/>
      <c r="YL1220" s="17"/>
      <c r="YM1220" s="17"/>
      <c r="YN1220" s="17"/>
      <c r="YO1220" s="17"/>
      <c r="YP1220" s="17"/>
      <c r="YQ1220" s="17"/>
      <c r="YR1220" s="17"/>
      <c r="YS1220" s="17"/>
      <c r="YT1220" s="17"/>
      <c r="YU1220" s="17"/>
      <c r="YV1220" s="17"/>
      <c r="YW1220" s="17"/>
      <c r="YX1220" s="17"/>
      <c r="YY1220" s="17"/>
      <c r="YZ1220" s="17"/>
      <c r="ZA1220" s="17"/>
      <c r="ZB1220" s="17"/>
      <c r="ZC1220" s="17"/>
      <c r="ZD1220" s="17"/>
      <c r="ZE1220" s="17"/>
      <c r="ZF1220" s="17"/>
      <c r="ZG1220" s="17"/>
      <c r="ZH1220" s="17"/>
      <c r="ZI1220" s="17"/>
      <c r="ZJ1220" s="17"/>
      <c r="ZK1220" s="17"/>
      <c r="ZL1220" s="17"/>
      <c r="ZM1220" s="17"/>
      <c r="ZN1220" s="17"/>
      <c r="ZO1220" s="17"/>
      <c r="ZP1220" s="17"/>
      <c r="ZQ1220" s="17"/>
      <c r="ZR1220" s="17"/>
      <c r="ZS1220" s="17"/>
      <c r="ZT1220" s="17"/>
      <c r="ZU1220" s="17"/>
      <c r="ZV1220" s="17"/>
      <c r="ZW1220" s="17"/>
      <c r="ZX1220" s="17"/>
      <c r="ZY1220" s="17"/>
      <c r="ZZ1220" s="17"/>
      <c r="AAA1220" s="17"/>
      <c r="AAB1220" s="17"/>
      <c r="AAC1220" s="17"/>
      <c r="AAD1220" s="17"/>
      <c r="AAE1220" s="17"/>
      <c r="AAF1220" s="17"/>
      <c r="AAG1220" s="17"/>
      <c r="AAH1220" s="17"/>
      <c r="AAI1220" s="17"/>
      <c r="AAJ1220" s="17"/>
      <c r="AAK1220" s="17"/>
      <c r="AAL1220" s="17"/>
      <c r="AAM1220" s="17"/>
      <c r="AAN1220" s="17"/>
      <c r="AAO1220" s="17"/>
      <c r="AAP1220" s="17"/>
      <c r="AAQ1220" s="17"/>
      <c r="AAR1220" s="17"/>
      <c r="AAS1220" s="17"/>
      <c r="AAT1220" s="17"/>
      <c r="AAU1220" s="17"/>
      <c r="AAV1220" s="17"/>
      <c r="AAW1220" s="17"/>
      <c r="AAX1220" s="17"/>
      <c r="AAY1220" s="17"/>
      <c r="AAZ1220" s="17"/>
      <c r="ABA1220" s="17"/>
      <c r="ABB1220" s="17"/>
      <c r="ABC1220" s="17"/>
      <c r="ABD1220" s="17"/>
      <c r="ABE1220" s="17"/>
      <c r="ABF1220" s="17"/>
      <c r="ABG1220" s="17"/>
      <c r="ABH1220" s="17"/>
      <c r="ABI1220" s="17"/>
      <c r="ABJ1220" s="17"/>
      <c r="ABK1220" s="17"/>
      <c r="ABL1220" s="17"/>
      <c r="ABM1220" s="17"/>
      <c r="ABN1220" s="17"/>
      <c r="ABO1220" s="17"/>
      <c r="ABP1220" s="17"/>
      <c r="ABQ1220" s="17"/>
      <c r="ABR1220" s="17"/>
      <c r="ABS1220" s="17"/>
      <c r="ABT1220" s="17"/>
      <c r="ABU1220" s="17"/>
      <c r="ABV1220" s="17"/>
      <c r="ABW1220" s="17"/>
      <c r="ABX1220" s="17"/>
      <c r="ABY1220" s="17"/>
      <c r="ABZ1220" s="17"/>
      <c r="ACA1220" s="17"/>
      <c r="ACB1220" s="17"/>
      <c r="ACC1220" s="17"/>
      <c r="ACD1220" s="17"/>
      <c r="ACE1220" s="17"/>
      <c r="ACF1220" s="17"/>
      <c r="ACG1220" s="17"/>
      <c r="ACH1220" s="17"/>
      <c r="ACI1220" s="17"/>
      <c r="ACJ1220" s="17"/>
      <c r="ACK1220" s="17"/>
      <c r="ACL1220" s="17"/>
      <c r="ACM1220" s="17"/>
      <c r="ACN1220" s="17"/>
      <c r="ACO1220" s="17"/>
      <c r="ACP1220" s="17"/>
      <c r="ACQ1220" s="17"/>
      <c r="ACR1220" s="17"/>
      <c r="ACS1220" s="17"/>
      <c r="ACT1220" s="17"/>
      <c r="ACU1220" s="17"/>
      <c r="ACV1220" s="17"/>
      <c r="ACW1220" s="17"/>
      <c r="ACX1220" s="17"/>
      <c r="ACY1220" s="17"/>
      <c r="ACZ1220" s="17"/>
      <c r="ADA1220" s="17"/>
      <c r="ADB1220" s="17"/>
      <c r="ADC1220" s="17"/>
      <c r="ADD1220" s="17"/>
      <c r="ADE1220" s="17"/>
      <c r="ADF1220" s="17"/>
      <c r="ADG1220" s="17"/>
      <c r="ADH1220" s="17"/>
      <c r="ADI1220" s="17"/>
      <c r="ADJ1220" s="17"/>
      <c r="ADK1220" s="17"/>
      <c r="ADL1220" s="17"/>
      <c r="ADM1220" s="17"/>
      <c r="ADN1220" s="17"/>
      <c r="ADO1220" s="17"/>
      <c r="ADP1220" s="17"/>
      <c r="ADQ1220" s="17"/>
      <c r="ADR1220" s="17"/>
      <c r="ADS1220" s="17"/>
      <c r="ADT1220" s="17"/>
      <c r="ADU1220" s="17"/>
      <c r="ADV1220" s="17"/>
      <c r="ADW1220" s="17"/>
      <c r="ADX1220" s="17"/>
      <c r="ADY1220" s="17"/>
      <c r="ADZ1220" s="17"/>
      <c r="AEA1220" s="17"/>
      <c r="AEB1220" s="17"/>
      <c r="AEC1220" s="17"/>
      <c r="AED1220" s="17"/>
      <c r="AEE1220" s="17"/>
      <c r="AEF1220" s="17"/>
      <c r="AEG1220" s="17"/>
      <c r="AEH1220" s="17"/>
      <c r="AEI1220" s="17"/>
      <c r="AEJ1220" s="17"/>
      <c r="AEK1220" s="17"/>
      <c r="AEL1220" s="17"/>
      <c r="AEM1220" s="17"/>
      <c r="AEN1220" s="17"/>
      <c r="AEO1220" s="17"/>
      <c r="AEP1220" s="17"/>
      <c r="AEQ1220" s="17"/>
      <c r="AER1220" s="17"/>
      <c r="AES1220" s="17"/>
      <c r="AET1220" s="17"/>
      <c r="AEU1220" s="17"/>
      <c r="AEV1220" s="17"/>
      <c r="AEW1220" s="17"/>
      <c r="AEX1220" s="17"/>
      <c r="AEY1220" s="17"/>
      <c r="AEZ1220" s="17"/>
      <c r="AFA1220" s="17"/>
      <c r="AFB1220" s="17"/>
      <c r="AFC1220" s="17"/>
      <c r="AFD1220" s="17"/>
      <c r="AFE1220" s="17"/>
      <c r="AFF1220" s="17"/>
      <c r="AFG1220" s="17"/>
      <c r="AFH1220" s="17"/>
      <c r="AFI1220" s="17"/>
      <c r="AFJ1220" s="17"/>
      <c r="AFK1220" s="17"/>
      <c r="AFL1220" s="17"/>
      <c r="AFM1220" s="17"/>
      <c r="AFN1220" s="17"/>
      <c r="AFO1220" s="17"/>
      <c r="AFP1220" s="17"/>
      <c r="AFQ1220" s="17"/>
      <c r="AFR1220" s="17"/>
      <c r="AFS1220" s="17"/>
      <c r="AFT1220" s="17"/>
      <c r="AFU1220" s="17"/>
      <c r="AFV1220" s="17"/>
      <c r="AFW1220" s="17"/>
      <c r="AFX1220" s="17"/>
      <c r="AFY1220" s="17"/>
      <c r="AFZ1220" s="17"/>
      <c r="AGA1220" s="17"/>
      <c r="AGB1220" s="17"/>
      <c r="AGC1220" s="17"/>
      <c r="AGD1220" s="17"/>
      <c r="AGE1220" s="17"/>
      <c r="AGF1220" s="17"/>
      <c r="AGG1220" s="17"/>
      <c r="AGH1220" s="17"/>
      <c r="AGI1220" s="17"/>
      <c r="AGJ1220" s="17"/>
      <c r="AGK1220" s="17"/>
      <c r="AGL1220" s="17"/>
      <c r="AGM1220" s="17"/>
      <c r="AGN1220" s="17"/>
      <c r="AGO1220" s="17"/>
      <c r="AGP1220" s="17"/>
      <c r="AGQ1220" s="17"/>
      <c r="AGR1220" s="17"/>
      <c r="AGS1220" s="17"/>
      <c r="AGT1220" s="17"/>
      <c r="AGU1220" s="17"/>
      <c r="AGV1220" s="17"/>
      <c r="AGW1220" s="17"/>
      <c r="AGX1220" s="17"/>
      <c r="AGY1220" s="17"/>
      <c r="AGZ1220" s="17"/>
      <c r="AHA1220" s="17"/>
      <c r="AHB1220" s="17"/>
      <c r="AHC1220" s="17"/>
      <c r="AHD1220" s="17"/>
      <c r="AHE1220" s="17"/>
      <c r="AHF1220" s="17"/>
      <c r="AHG1220" s="17"/>
      <c r="AHH1220" s="17"/>
      <c r="AHI1220" s="17"/>
      <c r="AHJ1220" s="17"/>
      <c r="AHK1220" s="17"/>
      <c r="AHL1220" s="17"/>
      <c r="AHM1220" s="17"/>
      <c r="AHN1220" s="17"/>
      <c r="AHO1220" s="17"/>
      <c r="AHP1220" s="17"/>
      <c r="AHQ1220" s="17"/>
      <c r="AHR1220" s="17"/>
      <c r="AHS1220" s="17"/>
      <c r="AHT1220" s="17"/>
      <c r="AHU1220" s="17"/>
      <c r="AHV1220" s="17"/>
      <c r="AHW1220" s="17"/>
      <c r="AHX1220" s="17"/>
      <c r="AHY1220" s="17"/>
      <c r="AHZ1220" s="17"/>
      <c r="AIA1220" s="17"/>
      <c r="AIB1220" s="17"/>
      <c r="AIC1220" s="17"/>
      <c r="AID1220" s="17"/>
      <c r="AIE1220" s="17"/>
      <c r="AIF1220" s="17"/>
      <c r="AIG1220" s="17"/>
      <c r="AIH1220" s="17"/>
      <c r="AII1220" s="17"/>
      <c r="AIJ1220" s="17"/>
      <c r="AIK1220" s="17"/>
      <c r="AIL1220" s="17"/>
      <c r="AIM1220" s="17"/>
      <c r="AIN1220" s="17"/>
      <c r="AIO1220" s="17"/>
      <c r="AIP1220" s="17"/>
      <c r="AIQ1220" s="17"/>
      <c r="AIR1220" s="17"/>
      <c r="AIS1220" s="17"/>
      <c r="AIT1220" s="17"/>
      <c r="AIU1220" s="17"/>
      <c r="AIV1220" s="17"/>
      <c r="AIW1220" s="17"/>
      <c r="AIX1220" s="17"/>
      <c r="AIY1220" s="17"/>
      <c r="AIZ1220" s="17"/>
      <c r="AJA1220" s="17"/>
      <c r="AJB1220" s="17"/>
      <c r="AJC1220" s="17"/>
      <c r="AJD1220" s="17"/>
      <c r="AJE1220" s="17"/>
      <c r="AJF1220" s="17"/>
      <c r="AJG1220" s="17"/>
      <c r="AJH1220" s="17"/>
      <c r="AJI1220" s="17"/>
      <c r="AJJ1220" s="17"/>
      <c r="AJK1220" s="17"/>
      <c r="AJL1220" s="17"/>
      <c r="AJM1220" s="17"/>
      <c r="AJN1220" s="17"/>
      <c r="AJO1220" s="17"/>
      <c r="AJP1220" s="17"/>
      <c r="AJQ1220" s="17"/>
      <c r="AJR1220" s="17"/>
      <c r="AJS1220" s="17"/>
      <c r="AJT1220" s="17"/>
      <c r="AJU1220" s="17"/>
      <c r="AJV1220" s="17"/>
      <c r="AJW1220" s="17"/>
      <c r="AJX1220" s="17"/>
      <c r="AJY1220" s="17"/>
      <c r="AJZ1220" s="17"/>
      <c r="AKA1220" s="17"/>
      <c r="AKB1220" s="17"/>
      <c r="AKC1220" s="17"/>
      <c r="AKD1220" s="17"/>
      <c r="AKE1220" s="17"/>
      <c r="AKF1220" s="17"/>
      <c r="AKG1220" s="17"/>
      <c r="AKH1220" s="17"/>
      <c r="AKI1220" s="17"/>
      <c r="AKJ1220" s="17"/>
      <c r="AKK1220" s="17"/>
      <c r="AKL1220" s="17"/>
      <c r="AKM1220" s="17"/>
      <c r="AKN1220" s="17"/>
      <c r="AKO1220" s="17"/>
      <c r="AKP1220" s="17"/>
      <c r="AKQ1220" s="17"/>
      <c r="AKR1220" s="17"/>
      <c r="AKS1220" s="17"/>
      <c r="AKT1220" s="17"/>
      <c r="AKU1220" s="17"/>
      <c r="AKV1220" s="17"/>
      <c r="AKW1220" s="17"/>
      <c r="AKX1220" s="17"/>
      <c r="AKY1220" s="17"/>
      <c r="AKZ1220" s="17"/>
      <c r="ALA1220" s="17"/>
      <c r="ALB1220" s="17"/>
      <c r="ALC1220" s="17"/>
      <c r="ALD1220" s="17"/>
      <c r="ALE1220" s="17"/>
      <c r="ALF1220" s="17"/>
      <c r="ALG1220" s="17"/>
      <c r="ALH1220" s="17"/>
      <c r="ALI1220" s="17"/>
      <c r="ALJ1220" s="17"/>
      <c r="ALK1220" s="17"/>
      <c r="ALL1220" s="17"/>
      <c r="ALM1220" s="17"/>
      <c r="ALN1220" s="17"/>
      <c r="ALO1220" s="17"/>
      <c r="ALP1220" s="17"/>
      <c r="ALQ1220" s="17"/>
      <c r="ALR1220" s="17"/>
      <c r="ALS1220" s="17"/>
      <c r="ALT1220" s="17"/>
      <c r="ALU1220" s="17"/>
      <c r="ALV1220" s="17"/>
      <c r="ALW1220" s="17"/>
      <c r="ALX1220" s="17"/>
      <c r="ALY1220" s="17"/>
      <c r="ALZ1220" s="17"/>
      <c r="AMA1220" s="17"/>
      <c r="AMB1220" s="17"/>
      <c r="AMC1220" s="17"/>
      <c r="AMD1220" s="17"/>
      <c r="AME1220" s="17"/>
      <c r="AMF1220" s="17"/>
      <c r="AMG1220" s="17"/>
      <c r="AMH1220" s="17"/>
      <c r="AMI1220" s="17"/>
      <c r="AMJ1220" s="17"/>
      <c r="AMK1220" s="17"/>
      <c r="AML1220" s="17"/>
      <c r="AMM1220" s="17"/>
      <c r="AMN1220" s="17"/>
      <c r="AMO1220" s="17"/>
      <c r="AMP1220" s="17"/>
      <c r="AMQ1220" s="17"/>
      <c r="AMR1220" s="17"/>
      <c r="AMS1220" s="17"/>
      <c r="AMT1220" s="17"/>
      <c r="AMU1220" s="17"/>
      <c r="AMV1220" s="17"/>
      <c r="AMW1220" s="17"/>
      <c r="AMX1220" s="17"/>
      <c r="AMY1220" s="17"/>
      <c r="AMZ1220" s="17"/>
      <c r="ANA1220" s="17"/>
      <c r="ANB1220" s="17"/>
      <c r="ANC1220" s="17"/>
      <c r="AND1220" s="17"/>
      <c r="ANE1220" s="17"/>
      <c r="ANF1220" s="17"/>
      <c r="ANG1220" s="17"/>
      <c r="ANH1220" s="17"/>
      <c r="ANI1220" s="17"/>
      <c r="ANJ1220" s="17"/>
      <c r="ANK1220" s="17"/>
      <c r="ANL1220" s="17"/>
      <c r="ANM1220" s="17"/>
      <c r="ANN1220" s="17"/>
      <c r="ANO1220" s="17"/>
      <c r="ANP1220" s="17"/>
      <c r="ANQ1220" s="17"/>
      <c r="ANR1220" s="17"/>
      <c r="ANS1220" s="17"/>
      <c r="ANT1220" s="17"/>
      <c r="ANU1220" s="17"/>
      <c r="ANV1220" s="17"/>
      <c r="ANW1220" s="17"/>
      <c r="ANX1220" s="17"/>
      <c r="ANY1220" s="17"/>
      <c r="ANZ1220" s="17"/>
      <c r="AOA1220" s="17"/>
      <c r="AOB1220" s="17"/>
      <c r="AOC1220" s="17"/>
      <c r="AOD1220" s="17"/>
      <c r="AOE1220" s="17"/>
      <c r="AOF1220" s="17"/>
      <c r="AOG1220" s="17"/>
      <c r="AOH1220" s="17"/>
      <c r="AOI1220" s="17"/>
      <c r="AOJ1220" s="17"/>
      <c r="AOK1220" s="17"/>
      <c r="AOL1220" s="17"/>
      <c r="AOM1220" s="17"/>
      <c r="AON1220" s="17"/>
      <c r="AOO1220" s="17"/>
      <c r="AOP1220" s="17"/>
      <c r="AOQ1220" s="17"/>
      <c r="AOR1220" s="17"/>
      <c r="AOS1220" s="17"/>
      <c r="AOT1220" s="17"/>
      <c r="AOU1220" s="17"/>
      <c r="AOV1220" s="17"/>
      <c r="AOW1220" s="17"/>
      <c r="AOX1220" s="17"/>
      <c r="AOY1220" s="17"/>
      <c r="AOZ1220" s="17"/>
      <c r="APA1220" s="17"/>
      <c r="APB1220" s="17"/>
      <c r="APC1220" s="17"/>
      <c r="APD1220" s="17"/>
      <c r="APE1220" s="17"/>
      <c r="APF1220" s="17"/>
      <c r="APG1220" s="17"/>
      <c r="APH1220" s="17"/>
      <c r="API1220" s="17"/>
      <c r="APJ1220" s="17"/>
      <c r="APK1220" s="17"/>
      <c r="APL1220" s="17"/>
      <c r="APM1220" s="17"/>
      <c r="APN1220" s="17"/>
      <c r="APO1220" s="17"/>
      <c r="APP1220" s="17"/>
      <c r="APQ1220" s="17"/>
      <c r="APR1220" s="17"/>
      <c r="APS1220" s="17"/>
      <c r="APT1220" s="17"/>
      <c r="APU1220" s="17"/>
      <c r="APV1220" s="17"/>
      <c r="APW1220" s="17"/>
      <c r="APX1220" s="17"/>
      <c r="APY1220" s="17"/>
      <c r="APZ1220" s="17"/>
      <c r="AQA1220" s="17"/>
      <c r="AQB1220" s="17"/>
      <c r="AQC1220" s="17"/>
      <c r="AQD1220" s="17"/>
      <c r="AQE1220" s="17"/>
      <c r="AQF1220" s="17"/>
      <c r="AQG1220" s="17"/>
      <c r="AQH1220" s="17"/>
      <c r="AQI1220" s="17"/>
      <c r="AQJ1220" s="17"/>
      <c r="AQK1220" s="17"/>
      <c r="AQL1220" s="17"/>
      <c r="AQM1220" s="17"/>
      <c r="AQN1220" s="17"/>
      <c r="AQO1220" s="17"/>
      <c r="AQP1220" s="17"/>
      <c r="AQQ1220" s="17"/>
      <c r="AQR1220" s="17"/>
      <c r="AQS1220" s="17"/>
      <c r="AQT1220" s="17"/>
      <c r="AQU1220" s="17"/>
      <c r="AQV1220" s="17"/>
      <c r="AQW1220" s="17"/>
      <c r="AQX1220" s="17"/>
      <c r="AQY1220" s="17"/>
      <c r="AQZ1220" s="17"/>
      <c r="ARA1220" s="17"/>
      <c r="ARB1220" s="17"/>
      <c r="ARC1220" s="17"/>
      <c r="ARD1220" s="17"/>
      <c r="ARE1220" s="17"/>
      <c r="ARF1220" s="17"/>
      <c r="ARG1220" s="17"/>
      <c r="ARH1220" s="17"/>
      <c r="ARI1220" s="17"/>
      <c r="ARJ1220" s="17"/>
      <c r="ARK1220" s="17"/>
      <c r="ARL1220" s="17"/>
      <c r="ARM1220" s="17"/>
      <c r="ARN1220" s="17"/>
      <c r="ARO1220" s="17"/>
      <c r="ARP1220" s="17"/>
      <c r="ARQ1220" s="17"/>
      <c r="ARR1220" s="17"/>
      <c r="ARS1220" s="17"/>
      <c r="ART1220" s="17"/>
      <c r="ARU1220" s="17"/>
      <c r="ARV1220" s="17"/>
      <c r="ARW1220" s="17"/>
      <c r="ARX1220" s="17"/>
      <c r="ARY1220" s="17"/>
      <c r="ARZ1220" s="17"/>
      <c r="ASA1220" s="17"/>
      <c r="ASB1220" s="17"/>
      <c r="ASC1220" s="17"/>
      <c r="ASD1220" s="17"/>
      <c r="ASE1220" s="17"/>
      <c r="ASF1220" s="17"/>
      <c r="ASG1220" s="17"/>
      <c r="ASH1220" s="17"/>
      <c r="ASI1220" s="17"/>
      <c r="ASJ1220" s="17"/>
      <c r="ASK1220" s="17"/>
      <c r="ASL1220" s="17"/>
      <c r="ASM1220" s="17"/>
      <c r="ASN1220" s="17"/>
      <c r="ASO1220" s="17"/>
      <c r="ASP1220" s="17"/>
      <c r="ASQ1220" s="17"/>
      <c r="ASR1220" s="17"/>
      <c r="ASS1220" s="17"/>
      <c r="AST1220" s="17"/>
      <c r="ASU1220" s="17"/>
      <c r="ASV1220" s="17"/>
      <c r="ASW1220" s="17"/>
      <c r="ASX1220" s="17"/>
      <c r="ASY1220" s="17"/>
      <c r="ASZ1220" s="17"/>
      <c r="ATA1220" s="17"/>
      <c r="ATB1220" s="17"/>
      <c r="ATC1220" s="17"/>
      <c r="ATD1220" s="17"/>
      <c r="ATE1220" s="17"/>
      <c r="ATF1220" s="17"/>
      <c r="ATG1220" s="17"/>
      <c r="ATH1220" s="17"/>
      <c r="ATI1220" s="17"/>
      <c r="ATJ1220" s="17"/>
      <c r="ATK1220" s="17"/>
      <c r="ATL1220" s="17"/>
      <c r="ATM1220" s="17"/>
      <c r="ATN1220" s="17"/>
      <c r="ATO1220" s="17"/>
      <c r="ATP1220" s="17"/>
      <c r="ATQ1220" s="17"/>
      <c r="ATR1220" s="17"/>
      <c r="ATS1220" s="17"/>
      <c r="ATT1220" s="17"/>
      <c r="ATU1220" s="17"/>
      <c r="ATV1220" s="17"/>
      <c r="ATW1220" s="17"/>
      <c r="ATX1220" s="17"/>
      <c r="ATY1220" s="17"/>
      <c r="ATZ1220" s="17"/>
      <c r="AUA1220" s="17"/>
      <c r="AUB1220" s="17"/>
      <c r="AUC1220" s="17"/>
      <c r="AUD1220" s="17"/>
      <c r="AUE1220" s="17"/>
      <c r="AUF1220" s="17"/>
      <c r="AUG1220" s="17"/>
      <c r="AUH1220" s="17"/>
      <c r="AUI1220" s="17"/>
      <c r="AUJ1220" s="17"/>
      <c r="AUK1220" s="17"/>
      <c r="AUL1220" s="17"/>
      <c r="AUM1220" s="17"/>
      <c r="AUN1220" s="17"/>
      <c r="AUO1220" s="17"/>
      <c r="AUP1220" s="17"/>
      <c r="AUQ1220" s="17"/>
      <c r="AUR1220" s="17"/>
      <c r="AUS1220" s="17"/>
      <c r="AUT1220" s="17"/>
      <c r="AUU1220" s="17"/>
      <c r="AUV1220" s="17"/>
      <c r="AUW1220" s="17"/>
      <c r="AUX1220" s="17"/>
      <c r="AUY1220" s="17"/>
      <c r="AUZ1220" s="17"/>
      <c r="AVA1220" s="17"/>
      <c r="AVB1220" s="17"/>
      <c r="AVC1220" s="17"/>
      <c r="AVD1220" s="17"/>
      <c r="AVE1220" s="17"/>
      <c r="AVF1220" s="17"/>
      <c r="AVG1220" s="17"/>
      <c r="AVH1220" s="17"/>
      <c r="AVI1220" s="17"/>
      <c r="AVJ1220" s="17"/>
      <c r="AVK1220" s="17"/>
      <c r="AVL1220" s="17"/>
      <c r="AVM1220" s="17"/>
      <c r="AVN1220" s="17"/>
      <c r="AVO1220" s="17"/>
      <c r="AVP1220" s="17"/>
      <c r="AVQ1220" s="17"/>
      <c r="AVR1220" s="17"/>
      <c r="AVS1220" s="17"/>
      <c r="AVT1220" s="17"/>
      <c r="AVU1220" s="17"/>
      <c r="AVV1220" s="17"/>
      <c r="AVW1220" s="17"/>
      <c r="AVX1220" s="17"/>
      <c r="AVY1220" s="17"/>
      <c r="AVZ1220" s="17"/>
      <c r="AWA1220" s="17"/>
      <c r="AWB1220" s="17"/>
      <c r="AWC1220" s="17"/>
      <c r="AWD1220" s="17"/>
      <c r="AWE1220" s="17"/>
      <c r="AWF1220" s="17"/>
      <c r="AWG1220" s="17"/>
      <c r="AWH1220" s="17"/>
      <c r="AWI1220" s="17"/>
      <c r="AWJ1220" s="17"/>
      <c r="AWK1220" s="17"/>
      <c r="AWL1220" s="17"/>
      <c r="AWM1220" s="17"/>
      <c r="AWN1220" s="17"/>
      <c r="AWO1220" s="17"/>
      <c r="AWP1220" s="17"/>
      <c r="AWQ1220" s="17"/>
      <c r="AWR1220" s="17"/>
      <c r="AWS1220" s="17"/>
      <c r="AWT1220" s="17"/>
      <c r="AWU1220" s="17"/>
      <c r="AWV1220" s="17"/>
      <c r="AWW1220" s="17"/>
      <c r="AWX1220" s="17"/>
      <c r="AWY1220" s="17"/>
      <c r="AWZ1220" s="17"/>
      <c r="AXA1220" s="17"/>
      <c r="AXB1220" s="17"/>
      <c r="AXC1220" s="17"/>
      <c r="AXD1220" s="17"/>
      <c r="AXE1220" s="17"/>
      <c r="AXF1220" s="17"/>
      <c r="AXG1220" s="17"/>
      <c r="AXH1220" s="17"/>
      <c r="AXI1220" s="17"/>
      <c r="AXJ1220" s="17"/>
      <c r="AXK1220" s="17"/>
      <c r="AXL1220" s="17"/>
      <c r="AXM1220" s="17"/>
      <c r="AXN1220" s="17"/>
      <c r="AXO1220" s="17"/>
      <c r="AXP1220" s="17"/>
      <c r="AXQ1220" s="17"/>
      <c r="AXR1220" s="17"/>
      <c r="AXS1220" s="17"/>
      <c r="AXT1220" s="17"/>
      <c r="AXU1220" s="17"/>
      <c r="AXV1220" s="17"/>
      <c r="AXW1220" s="17"/>
      <c r="AXX1220" s="17"/>
      <c r="AXY1220" s="17"/>
      <c r="AXZ1220" s="17"/>
      <c r="AYA1220" s="17"/>
      <c r="AYB1220" s="17"/>
      <c r="AYC1220" s="17"/>
      <c r="AYD1220" s="17"/>
      <c r="AYE1220" s="17"/>
      <c r="AYF1220" s="17"/>
      <c r="AYG1220" s="17"/>
      <c r="AYH1220" s="17"/>
      <c r="AYI1220" s="17"/>
      <c r="AYJ1220" s="17"/>
      <c r="AYK1220" s="17"/>
      <c r="AYL1220" s="17"/>
      <c r="AYM1220" s="17"/>
      <c r="AYN1220" s="17"/>
      <c r="AYO1220" s="17"/>
      <c r="AYP1220" s="17"/>
      <c r="AYQ1220" s="17"/>
      <c r="AYR1220" s="17"/>
      <c r="AYS1220" s="17"/>
      <c r="AYT1220" s="17"/>
      <c r="AYU1220" s="17"/>
      <c r="AYV1220" s="17"/>
      <c r="AYW1220" s="17"/>
      <c r="AYX1220" s="17"/>
      <c r="AYY1220" s="17"/>
      <c r="AYZ1220" s="17"/>
      <c r="AZA1220" s="17"/>
      <c r="AZB1220" s="17"/>
      <c r="AZC1220" s="17"/>
      <c r="AZD1220" s="17"/>
      <c r="AZE1220" s="17"/>
      <c r="AZF1220" s="17"/>
      <c r="AZG1220" s="17"/>
      <c r="AZH1220" s="17"/>
      <c r="AZI1220" s="17"/>
      <c r="AZJ1220" s="17"/>
      <c r="AZK1220" s="17"/>
      <c r="AZL1220" s="17"/>
      <c r="AZM1220" s="17"/>
      <c r="AZN1220" s="17"/>
      <c r="AZO1220" s="17"/>
      <c r="AZP1220" s="17"/>
      <c r="AZQ1220" s="17"/>
      <c r="AZR1220" s="17"/>
      <c r="AZS1220" s="17"/>
      <c r="AZT1220" s="17"/>
      <c r="AZU1220" s="17"/>
      <c r="AZV1220" s="17"/>
      <c r="AZW1220" s="17"/>
      <c r="AZX1220" s="17"/>
      <c r="AZY1220" s="17"/>
      <c r="AZZ1220" s="17"/>
      <c r="BAA1220" s="17"/>
      <c r="BAB1220" s="17"/>
      <c r="BAC1220" s="17"/>
      <c r="BAD1220" s="17"/>
      <c r="BAE1220" s="17"/>
      <c r="BAF1220" s="17"/>
      <c r="BAG1220" s="17"/>
      <c r="BAH1220" s="17"/>
      <c r="BAI1220" s="17"/>
      <c r="BAJ1220" s="17"/>
      <c r="BAK1220" s="17"/>
      <c r="BAL1220" s="17"/>
      <c r="BAM1220" s="17"/>
      <c r="BAN1220" s="17"/>
      <c r="BAO1220" s="17"/>
      <c r="BAP1220" s="17"/>
      <c r="BAQ1220" s="17"/>
      <c r="BAR1220" s="17"/>
      <c r="BAS1220" s="17"/>
      <c r="BAT1220" s="17"/>
      <c r="BAU1220" s="17"/>
      <c r="BAV1220" s="17"/>
      <c r="BAW1220" s="17"/>
      <c r="BAX1220" s="17"/>
      <c r="BAY1220" s="17"/>
      <c r="BAZ1220" s="17"/>
      <c r="BBA1220" s="17"/>
      <c r="BBB1220" s="17"/>
      <c r="BBC1220" s="17"/>
      <c r="BBD1220" s="17"/>
      <c r="BBE1220" s="17"/>
      <c r="BBF1220" s="17"/>
      <c r="BBG1220" s="17"/>
      <c r="BBH1220" s="17"/>
      <c r="BBI1220" s="17"/>
      <c r="BBJ1220" s="17"/>
      <c r="BBK1220" s="17"/>
      <c r="BBL1220" s="17"/>
      <c r="BBM1220" s="17"/>
      <c r="BBN1220" s="17"/>
      <c r="BBO1220" s="17"/>
      <c r="BBP1220" s="17"/>
      <c r="BBQ1220" s="17"/>
      <c r="BBR1220" s="17"/>
      <c r="BBS1220" s="17"/>
      <c r="BBT1220" s="17"/>
      <c r="BBU1220" s="17"/>
      <c r="BBV1220" s="17"/>
      <c r="BBW1220" s="17"/>
      <c r="BBX1220" s="17"/>
      <c r="BBY1220" s="17"/>
      <c r="BBZ1220" s="17"/>
      <c r="BCA1220" s="17"/>
      <c r="BCB1220" s="17"/>
      <c r="BCC1220" s="17"/>
      <c r="BCD1220" s="17"/>
      <c r="BCE1220" s="17"/>
      <c r="BCF1220" s="17"/>
      <c r="BCG1220" s="17"/>
      <c r="BCH1220" s="17"/>
      <c r="BCI1220" s="17"/>
      <c r="BCJ1220" s="17"/>
      <c r="BCK1220" s="17"/>
      <c r="BCL1220" s="17"/>
      <c r="BCM1220" s="17"/>
      <c r="BCN1220" s="17"/>
      <c r="BCO1220" s="17"/>
      <c r="BCP1220" s="17"/>
      <c r="BCQ1220" s="17"/>
      <c r="BCR1220" s="17"/>
      <c r="BCS1220" s="17"/>
      <c r="BCT1220" s="17"/>
      <c r="BCU1220" s="17"/>
      <c r="BCV1220" s="17"/>
      <c r="BCW1220" s="17"/>
      <c r="BCX1220" s="17"/>
      <c r="BCY1220" s="17"/>
      <c r="BCZ1220" s="17"/>
      <c r="BDA1220" s="17"/>
      <c r="BDB1220" s="17"/>
      <c r="BDC1220" s="17"/>
      <c r="BDD1220" s="17"/>
      <c r="BDE1220" s="17"/>
      <c r="BDF1220" s="17"/>
      <c r="BDG1220" s="17"/>
      <c r="BDH1220" s="17"/>
      <c r="BDI1220" s="17"/>
      <c r="BDJ1220" s="17"/>
      <c r="BDK1220" s="17"/>
      <c r="BDL1220" s="17"/>
      <c r="BDM1220" s="17"/>
      <c r="BDN1220" s="17"/>
      <c r="BDO1220" s="17"/>
      <c r="BDP1220" s="17"/>
      <c r="BDQ1220" s="17"/>
      <c r="BDR1220" s="17"/>
      <c r="BDS1220" s="17"/>
      <c r="BDT1220" s="17"/>
      <c r="BDU1220" s="17"/>
      <c r="BDV1220" s="17"/>
      <c r="BDW1220" s="17"/>
      <c r="BDX1220" s="17"/>
      <c r="BDY1220" s="17"/>
      <c r="BDZ1220" s="17"/>
      <c r="BEA1220" s="17"/>
      <c r="BEB1220" s="17"/>
      <c r="BEC1220" s="17"/>
      <c r="BED1220" s="17"/>
      <c r="BEE1220" s="17"/>
      <c r="BEF1220" s="17"/>
      <c r="BEG1220" s="17"/>
      <c r="BEH1220" s="17"/>
      <c r="BEI1220" s="17"/>
      <c r="BEJ1220" s="17"/>
      <c r="BEK1220" s="17"/>
      <c r="BEL1220" s="17"/>
      <c r="BEM1220" s="17"/>
      <c r="BEN1220" s="17"/>
      <c r="BEO1220" s="17"/>
      <c r="BEP1220" s="17"/>
      <c r="BEQ1220" s="17"/>
      <c r="BER1220" s="17"/>
      <c r="BES1220" s="17"/>
      <c r="BET1220" s="17"/>
      <c r="BEU1220" s="17"/>
      <c r="BEV1220" s="17"/>
      <c r="BEW1220" s="17"/>
      <c r="BEX1220" s="17"/>
      <c r="BEY1220" s="17"/>
      <c r="BEZ1220" s="17"/>
      <c r="BFA1220" s="17"/>
      <c r="BFB1220" s="17"/>
      <c r="BFC1220" s="17"/>
      <c r="BFD1220" s="17"/>
      <c r="BFE1220" s="17"/>
      <c r="BFF1220" s="17"/>
      <c r="BFG1220" s="17"/>
      <c r="BFH1220" s="17"/>
      <c r="BFI1220" s="17"/>
      <c r="BFJ1220" s="17"/>
      <c r="BFK1220" s="17"/>
      <c r="BFL1220" s="17"/>
      <c r="BFM1220" s="17"/>
      <c r="BFN1220" s="17"/>
      <c r="BFO1220" s="17"/>
      <c r="BFP1220" s="17"/>
      <c r="BFQ1220" s="17"/>
      <c r="BFR1220" s="17"/>
      <c r="BFS1220" s="17"/>
      <c r="BFT1220" s="17"/>
      <c r="BFU1220" s="17"/>
      <c r="BFV1220" s="17"/>
      <c r="BFW1220" s="17"/>
      <c r="BFX1220" s="17"/>
      <c r="BFY1220" s="17"/>
      <c r="BFZ1220" s="17"/>
      <c r="BGA1220" s="17"/>
      <c r="BGB1220" s="17"/>
      <c r="BGC1220" s="17"/>
      <c r="BGD1220" s="17"/>
      <c r="BGE1220" s="17"/>
      <c r="BGF1220" s="17"/>
      <c r="BGG1220" s="17"/>
      <c r="BGH1220" s="17"/>
      <c r="BGI1220" s="17"/>
      <c r="BGJ1220" s="17"/>
      <c r="BGK1220" s="17"/>
      <c r="BGL1220" s="17"/>
      <c r="BGM1220" s="17"/>
      <c r="BGN1220" s="17"/>
      <c r="BGO1220" s="17"/>
      <c r="BGP1220" s="17"/>
      <c r="BGQ1220" s="17"/>
      <c r="BGR1220" s="17"/>
      <c r="BGS1220" s="17"/>
      <c r="BGT1220" s="17"/>
      <c r="BGU1220" s="17"/>
      <c r="BGV1220" s="17"/>
      <c r="BGW1220" s="17"/>
      <c r="BGX1220" s="17"/>
      <c r="BGY1220" s="17"/>
      <c r="BGZ1220" s="17"/>
      <c r="BHA1220" s="17"/>
      <c r="BHB1220" s="17"/>
      <c r="BHC1220" s="17"/>
      <c r="BHD1220" s="17"/>
      <c r="BHE1220" s="17"/>
      <c r="BHF1220" s="17"/>
      <c r="BHG1220" s="17"/>
      <c r="BHH1220" s="17"/>
      <c r="BHI1220" s="17"/>
      <c r="BHJ1220" s="17"/>
      <c r="BHK1220" s="17"/>
      <c r="BHL1220" s="17"/>
      <c r="BHM1220" s="17"/>
      <c r="BHN1220" s="17"/>
      <c r="BHO1220" s="17"/>
      <c r="BHP1220" s="17"/>
      <c r="BHQ1220" s="17"/>
      <c r="BHR1220" s="17"/>
      <c r="BHS1220" s="17"/>
      <c r="BHT1220" s="17"/>
      <c r="BHU1220" s="17"/>
      <c r="BHV1220" s="17"/>
      <c r="BHW1220" s="17"/>
      <c r="BHX1220" s="17"/>
      <c r="BHY1220" s="17"/>
      <c r="BHZ1220" s="17"/>
      <c r="BIA1220" s="17"/>
      <c r="BIB1220" s="17"/>
      <c r="BIC1220" s="17"/>
      <c r="BID1220" s="17"/>
      <c r="BIE1220" s="17"/>
      <c r="BIF1220" s="17"/>
      <c r="BIG1220" s="17"/>
      <c r="BIH1220" s="17"/>
      <c r="BII1220" s="17"/>
      <c r="BIJ1220" s="17"/>
      <c r="BIK1220" s="17"/>
      <c r="BIL1220" s="17"/>
      <c r="BIM1220" s="17"/>
      <c r="BIN1220" s="17"/>
      <c r="BIO1220" s="17"/>
      <c r="BIP1220" s="17"/>
      <c r="BIQ1220" s="17"/>
      <c r="BIR1220" s="17"/>
      <c r="BIS1220" s="17"/>
      <c r="BIT1220" s="17"/>
      <c r="BIU1220" s="17"/>
      <c r="BIV1220" s="17"/>
      <c r="BIW1220" s="17"/>
      <c r="BIX1220" s="17"/>
      <c r="BIY1220" s="17"/>
      <c r="BIZ1220" s="17"/>
      <c r="BJA1220" s="17"/>
      <c r="BJB1220" s="17"/>
      <c r="BJC1220" s="17"/>
      <c r="BJD1220" s="17"/>
      <c r="BJE1220" s="17"/>
      <c r="BJF1220" s="17"/>
      <c r="BJG1220" s="17"/>
      <c r="BJH1220" s="17"/>
      <c r="BJI1220" s="17"/>
      <c r="BJJ1220" s="17"/>
      <c r="BJK1220" s="17"/>
      <c r="BJL1220" s="17"/>
      <c r="BJM1220" s="17"/>
      <c r="BJN1220" s="17"/>
      <c r="BJO1220" s="17"/>
      <c r="BJP1220" s="17"/>
      <c r="BJQ1220" s="17"/>
      <c r="BJR1220" s="17"/>
      <c r="BJS1220" s="17"/>
      <c r="BJT1220" s="17"/>
      <c r="BJU1220" s="17"/>
      <c r="BJV1220" s="17"/>
      <c r="BJW1220" s="17"/>
      <c r="BJX1220" s="17"/>
      <c r="BJY1220" s="17"/>
      <c r="BJZ1220" s="17"/>
      <c r="BKA1220" s="17"/>
      <c r="BKB1220" s="17"/>
      <c r="BKC1220" s="17"/>
      <c r="BKD1220" s="17"/>
      <c r="BKE1220" s="17"/>
      <c r="BKF1220" s="17"/>
      <c r="BKG1220" s="17"/>
      <c r="BKH1220" s="17"/>
      <c r="BKI1220" s="17"/>
      <c r="BKJ1220" s="17"/>
      <c r="BKK1220" s="17"/>
      <c r="BKL1220" s="17"/>
      <c r="BKM1220" s="17"/>
      <c r="BKN1220" s="17"/>
      <c r="BKO1220" s="17"/>
      <c r="BKP1220" s="17"/>
      <c r="BKQ1220" s="17"/>
      <c r="BKR1220" s="17"/>
      <c r="BKS1220" s="17"/>
      <c r="BKT1220" s="17"/>
      <c r="BKU1220" s="17"/>
      <c r="BKV1220" s="17"/>
      <c r="BKW1220" s="17"/>
      <c r="BKX1220" s="17"/>
      <c r="BKY1220" s="17"/>
      <c r="BKZ1220" s="17"/>
      <c r="BLA1220" s="17"/>
      <c r="BLB1220" s="17"/>
      <c r="BLC1220" s="17"/>
      <c r="BLD1220" s="17"/>
      <c r="BLE1220" s="17"/>
      <c r="BLF1220" s="17"/>
      <c r="BLG1220" s="17"/>
      <c r="BLH1220" s="17"/>
      <c r="BLI1220" s="17"/>
      <c r="BLJ1220" s="17"/>
      <c r="BLK1220" s="17"/>
      <c r="BLL1220" s="17"/>
      <c r="BLM1220" s="17"/>
      <c r="BLN1220" s="17"/>
      <c r="BLO1220" s="17"/>
      <c r="BLP1220" s="17"/>
      <c r="BLQ1220" s="17"/>
      <c r="BLR1220" s="17"/>
      <c r="BLS1220" s="17"/>
      <c r="BLT1220" s="17"/>
      <c r="BLU1220" s="17"/>
      <c r="BLV1220" s="17"/>
      <c r="BLW1220" s="17"/>
      <c r="BLX1220" s="17"/>
      <c r="BLY1220" s="17"/>
      <c r="BLZ1220" s="17"/>
      <c r="BMA1220" s="17"/>
      <c r="BMB1220" s="17"/>
      <c r="BMC1220" s="17"/>
      <c r="BMD1220" s="17"/>
      <c r="BME1220" s="17"/>
      <c r="BMF1220" s="17"/>
      <c r="BMG1220" s="17"/>
      <c r="BMH1220" s="17"/>
      <c r="BMI1220" s="17"/>
      <c r="BMJ1220" s="17"/>
      <c r="BMK1220" s="17"/>
      <c r="BML1220" s="17"/>
      <c r="BMM1220" s="17"/>
      <c r="BMN1220" s="17"/>
      <c r="BMO1220" s="17"/>
      <c r="BMP1220" s="17"/>
      <c r="BMQ1220" s="17"/>
      <c r="BMR1220" s="17"/>
      <c r="BMS1220" s="17"/>
      <c r="BMT1220" s="17"/>
      <c r="BMU1220" s="17"/>
      <c r="BMV1220" s="17"/>
      <c r="BMW1220" s="17"/>
      <c r="BMX1220" s="17"/>
      <c r="BMY1220" s="17"/>
      <c r="BMZ1220" s="17"/>
      <c r="BNA1220" s="17"/>
      <c r="BNB1220" s="17"/>
      <c r="BNC1220" s="17"/>
      <c r="BND1220" s="17"/>
      <c r="BNE1220" s="17"/>
      <c r="BNF1220" s="17"/>
      <c r="BNG1220" s="17"/>
      <c r="BNH1220" s="17"/>
      <c r="BNI1220" s="17"/>
      <c r="BNJ1220" s="17"/>
      <c r="BNK1220" s="17"/>
      <c r="BNL1220" s="17"/>
      <c r="BNM1220" s="17"/>
      <c r="BNN1220" s="17"/>
      <c r="BNO1220" s="17"/>
      <c r="BNP1220" s="17"/>
      <c r="BNQ1220" s="17"/>
      <c r="BNR1220" s="17"/>
      <c r="BNS1220" s="17"/>
      <c r="BNT1220" s="17"/>
      <c r="BNU1220" s="17"/>
      <c r="BNV1220" s="17"/>
      <c r="BNW1220" s="17"/>
      <c r="BNX1220" s="17"/>
      <c r="BNY1220" s="17"/>
      <c r="BNZ1220" s="17"/>
      <c r="BOA1220" s="17"/>
      <c r="BOB1220" s="17"/>
      <c r="BOC1220" s="17"/>
      <c r="BOD1220" s="17"/>
      <c r="BOE1220" s="17"/>
      <c r="BOF1220" s="17"/>
      <c r="BOG1220" s="17"/>
      <c r="BOH1220" s="17"/>
      <c r="BOI1220" s="17"/>
      <c r="BOJ1220" s="17"/>
      <c r="BOK1220" s="17"/>
      <c r="BOL1220" s="17"/>
      <c r="BOM1220" s="17"/>
      <c r="BON1220" s="17"/>
      <c r="BOO1220" s="17"/>
      <c r="BOP1220" s="17"/>
      <c r="BOQ1220" s="17"/>
      <c r="BOR1220" s="17"/>
      <c r="BOS1220" s="17"/>
      <c r="BOT1220" s="17"/>
      <c r="BOU1220" s="17"/>
      <c r="BOV1220" s="17"/>
      <c r="BOW1220" s="17"/>
      <c r="BOX1220" s="17"/>
      <c r="BOY1220" s="17"/>
      <c r="BOZ1220" s="17"/>
      <c r="BPA1220" s="17"/>
      <c r="BPB1220" s="17"/>
      <c r="BPC1220" s="17"/>
      <c r="BPD1220" s="17"/>
      <c r="BPE1220" s="17"/>
      <c r="BPF1220" s="17"/>
      <c r="BPG1220" s="17"/>
      <c r="BPH1220" s="17"/>
      <c r="BPI1220" s="17"/>
      <c r="BPJ1220" s="17"/>
      <c r="BPK1220" s="17"/>
      <c r="BPL1220" s="17"/>
      <c r="BPM1220" s="17"/>
      <c r="BPN1220" s="17"/>
      <c r="BPO1220" s="17"/>
      <c r="BPP1220" s="17"/>
      <c r="BPQ1220" s="17"/>
      <c r="BPR1220" s="17"/>
      <c r="BPS1220" s="17"/>
      <c r="BPT1220" s="17"/>
      <c r="BPU1220" s="17"/>
      <c r="BPV1220" s="17"/>
      <c r="BPW1220" s="17"/>
      <c r="BPX1220" s="17"/>
      <c r="BPY1220" s="17"/>
      <c r="BPZ1220" s="17"/>
      <c r="BQA1220" s="17"/>
      <c r="BQB1220" s="17"/>
      <c r="BQC1220" s="17"/>
      <c r="BQD1220" s="17"/>
      <c r="BQE1220" s="17"/>
      <c r="BQF1220" s="17"/>
      <c r="BQG1220" s="17"/>
      <c r="BQH1220" s="17"/>
      <c r="BQI1220" s="17"/>
      <c r="BQJ1220" s="17"/>
      <c r="BQK1220" s="17"/>
      <c r="BQL1220" s="17"/>
      <c r="BQM1220" s="17"/>
      <c r="BQN1220" s="17"/>
      <c r="BQO1220" s="17"/>
      <c r="BQP1220" s="17"/>
      <c r="BQQ1220" s="17"/>
      <c r="BQR1220" s="17"/>
      <c r="BQS1220" s="17"/>
      <c r="BQT1220" s="17"/>
      <c r="BQU1220" s="17"/>
      <c r="BQV1220" s="17"/>
      <c r="BQW1220" s="17"/>
      <c r="BQX1220" s="17"/>
      <c r="BQY1220" s="17"/>
      <c r="BQZ1220" s="17"/>
      <c r="BRA1220" s="17"/>
      <c r="BRB1220" s="17"/>
      <c r="BRC1220" s="17"/>
      <c r="BRD1220" s="17"/>
      <c r="BRE1220" s="17"/>
      <c r="BRF1220" s="17"/>
      <c r="BRG1220" s="17"/>
      <c r="BRH1220" s="17"/>
      <c r="BRI1220" s="17"/>
      <c r="BRJ1220" s="17"/>
      <c r="BRK1220" s="17"/>
      <c r="BRL1220" s="17"/>
      <c r="BRM1220" s="17"/>
      <c r="BRN1220" s="17"/>
      <c r="BRO1220" s="17"/>
      <c r="BRP1220" s="17"/>
      <c r="BRQ1220" s="17"/>
      <c r="BRR1220" s="17"/>
      <c r="BRS1220" s="17"/>
      <c r="BRT1220" s="17"/>
      <c r="BRU1220" s="17"/>
      <c r="BRV1220" s="17"/>
      <c r="BRW1220" s="17"/>
      <c r="BRX1220" s="17"/>
      <c r="BRY1220" s="17"/>
      <c r="BRZ1220" s="17"/>
      <c r="BSA1220" s="17"/>
      <c r="BSB1220" s="17"/>
      <c r="BSC1220" s="17"/>
      <c r="BSD1220" s="17"/>
      <c r="BSE1220" s="17"/>
      <c r="BSF1220" s="17"/>
      <c r="BSG1220" s="17"/>
      <c r="BSH1220" s="17"/>
      <c r="BSI1220" s="17"/>
      <c r="BSJ1220" s="17"/>
      <c r="BSK1220" s="17"/>
      <c r="BSL1220" s="17"/>
      <c r="BSM1220" s="17"/>
      <c r="BSN1220" s="17"/>
      <c r="BSO1220" s="17"/>
      <c r="BSP1220" s="17"/>
      <c r="BSQ1220" s="17"/>
      <c r="BSR1220" s="17"/>
      <c r="BSS1220" s="17"/>
      <c r="BST1220" s="17"/>
      <c r="BSU1220" s="17"/>
      <c r="BSV1220" s="17"/>
      <c r="BSW1220" s="17"/>
      <c r="BSX1220" s="17"/>
      <c r="BSY1220" s="17"/>
      <c r="BSZ1220" s="17"/>
      <c r="BTA1220" s="17"/>
      <c r="BTB1220" s="17"/>
      <c r="BTC1220" s="17"/>
      <c r="BTD1220" s="17"/>
      <c r="BTE1220" s="17"/>
      <c r="BTF1220" s="17"/>
      <c r="BTG1220" s="17"/>
      <c r="BTH1220" s="17"/>
      <c r="BTI1220" s="17"/>
      <c r="BTJ1220" s="17"/>
      <c r="BTK1220" s="17"/>
      <c r="BTL1220" s="17"/>
      <c r="BTM1220" s="17"/>
      <c r="BTN1220" s="17"/>
      <c r="BTO1220" s="17"/>
      <c r="BTP1220" s="17"/>
      <c r="BTQ1220" s="17"/>
      <c r="BTR1220" s="17"/>
      <c r="BTS1220" s="17"/>
      <c r="BTT1220" s="17"/>
      <c r="BTU1220" s="17"/>
      <c r="BTV1220" s="17"/>
      <c r="BTW1220" s="17"/>
      <c r="BTX1220" s="17"/>
      <c r="BTY1220" s="17"/>
      <c r="BTZ1220" s="17"/>
      <c r="BUA1220" s="17"/>
      <c r="BUB1220" s="17"/>
      <c r="BUC1220" s="17"/>
      <c r="BUD1220" s="17"/>
      <c r="BUE1220" s="17"/>
      <c r="BUF1220" s="17"/>
      <c r="BUG1220" s="17"/>
      <c r="BUH1220" s="17"/>
      <c r="BUI1220" s="17"/>
      <c r="BUJ1220" s="17"/>
      <c r="BUK1220" s="17"/>
      <c r="BUL1220" s="17"/>
      <c r="BUM1220" s="17"/>
      <c r="BUN1220" s="17"/>
      <c r="BUO1220" s="17"/>
      <c r="BUP1220" s="17"/>
      <c r="BUQ1220" s="17"/>
      <c r="BUR1220" s="17"/>
      <c r="BUS1220" s="17"/>
      <c r="BUT1220" s="17"/>
      <c r="BUU1220" s="17"/>
      <c r="BUV1220" s="17"/>
      <c r="BUW1220" s="17"/>
      <c r="BUX1220" s="17"/>
      <c r="BUY1220" s="17"/>
      <c r="BUZ1220" s="17"/>
      <c r="BVA1220" s="17"/>
      <c r="BVB1220" s="17"/>
      <c r="BVC1220" s="17"/>
      <c r="BVD1220" s="17"/>
      <c r="BVE1220" s="17"/>
      <c r="BVF1220" s="17"/>
      <c r="BVG1220" s="17"/>
      <c r="BVH1220" s="17"/>
      <c r="BVI1220" s="17"/>
      <c r="BVJ1220" s="17"/>
      <c r="BVK1220" s="17"/>
      <c r="BVL1220" s="17"/>
      <c r="BVM1220" s="17"/>
      <c r="BVN1220" s="17"/>
      <c r="BVO1220" s="17"/>
      <c r="BVP1220" s="17"/>
      <c r="BVQ1220" s="17"/>
      <c r="BVR1220" s="17"/>
      <c r="BVS1220" s="17"/>
      <c r="BVT1220" s="17"/>
      <c r="BVU1220" s="17"/>
      <c r="BVV1220" s="17"/>
      <c r="BVW1220" s="17"/>
      <c r="BVX1220" s="17"/>
      <c r="BVY1220" s="17"/>
      <c r="BVZ1220" s="17"/>
      <c r="BWA1220" s="17"/>
      <c r="BWB1220" s="17"/>
      <c r="BWC1220" s="17"/>
      <c r="BWD1220" s="17"/>
      <c r="BWE1220" s="17"/>
      <c r="BWF1220" s="17"/>
      <c r="BWG1220" s="17"/>
      <c r="BWH1220" s="17"/>
      <c r="BWI1220" s="17"/>
      <c r="BWJ1220" s="17"/>
      <c r="BWK1220" s="17"/>
      <c r="BWL1220" s="17"/>
      <c r="BWM1220" s="17"/>
      <c r="BWN1220" s="17"/>
      <c r="BWO1220" s="17"/>
      <c r="BWP1220" s="17"/>
      <c r="BWQ1220" s="17"/>
      <c r="BWR1220" s="17"/>
      <c r="BWS1220" s="17"/>
      <c r="BWT1220" s="17"/>
      <c r="BWU1220" s="17"/>
      <c r="BWV1220" s="17"/>
      <c r="BWW1220" s="17"/>
      <c r="BWX1220" s="17"/>
      <c r="BWY1220" s="17"/>
      <c r="BWZ1220" s="17"/>
      <c r="BXA1220" s="17"/>
      <c r="BXB1220" s="17"/>
      <c r="BXC1220" s="17"/>
      <c r="BXD1220" s="17"/>
      <c r="BXE1220" s="17"/>
      <c r="BXF1220" s="17"/>
      <c r="BXG1220" s="17"/>
      <c r="BXH1220" s="17"/>
      <c r="BXI1220" s="17"/>
      <c r="BXJ1220" s="17"/>
      <c r="BXK1220" s="17"/>
      <c r="BXL1220" s="17"/>
      <c r="BXM1220" s="17"/>
      <c r="BXN1220" s="17"/>
      <c r="BXO1220" s="17"/>
      <c r="BXP1220" s="17"/>
      <c r="BXQ1220" s="17"/>
      <c r="BXR1220" s="17"/>
      <c r="BXS1220" s="17"/>
      <c r="BXT1220" s="17"/>
      <c r="BXU1220" s="17"/>
      <c r="BXV1220" s="17"/>
      <c r="BXW1220" s="17"/>
      <c r="BXX1220" s="17"/>
      <c r="BXY1220" s="17"/>
      <c r="BXZ1220" s="17"/>
      <c r="BYA1220" s="17"/>
      <c r="BYB1220" s="17"/>
      <c r="BYC1220" s="17"/>
      <c r="BYD1220" s="17"/>
      <c r="BYE1220" s="17"/>
      <c r="BYF1220" s="17"/>
      <c r="BYG1220" s="17"/>
      <c r="BYH1220" s="17"/>
      <c r="BYI1220" s="17"/>
      <c r="BYJ1220" s="17"/>
      <c r="BYK1220" s="17"/>
      <c r="BYL1220" s="17"/>
      <c r="BYM1220" s="17"/>
      <c r="BYN1220" s="17"/>
      <c r="BYO1220" s="17"/>
      <c r="BYP1220" s="17"/>
      <c r="BYQ1220" s="17"/>
      <c r="BYR1220" s="17"/>
      <c r="BYS1220" s="17"/>
      <c r="BYT1220" s="17"/>
      <c r="BYU1220" s="17"/>
      <c r="BYV1220" s="17"/>
      <c r="BYW1220" s="17"/>
      <c r="BYX1220" s="17"/>
      <c r="BYY1220" s="17"/>
      <c r="BYZ1220" s="17"/>
      <c r="BZA1220" s="17"/>
      <c r="BZB1220" s="17"/>
      <c r="BZC1220" s="17"/>
      <c r="BZD1220" s="17"/>
      <c r="BZE1220" s="17"/>
      <c r="BZF1220" s="17"/>
      <c r="BZG1220" s="17"/>
      <c r="BZH1220" s="17"/>
      <c r="BZI1220" s="17"/>
      <c r="BZJ1220" s="17"/>
      <c r="BZK1220" s="17"/>
      <c r="BZL1220" s="17"/>
      <c r="BZM1220" s="17"/>
      <c r="BZN1220" s="17"/>
      <c r="BZO1220" s="17"/>
      <c r="BZP1220" s="17"/>
      <c r="BZQ1220" s="17"/>
      <c r="BZR1220" s="17"/>
      <c r="BZS1220" s="17"/>
      <c r="BZT1220" s="17"/>
      <c r="BZU1220" s="17"/>
      <c r="BZV1220" s="17"/>
      <c r="BZW1220" s="17"/>
      <c r="BZX1220" s="17"/>
      <c r="BZY1220" s="17"/>
      <c r="BZZ1220" s="17"/>
      <c r="CAA1220" s="17"/>
      <c r="CAB1220" s="17"/>
      <c r="CAC1220" s="17"/>
      <c r="CAD1220" s="17"/>
      <c r="CAE1220" s="17"/>
      <c r="CAF1220" s="17"/>
      <c r="CAG1220" s="17"/>
      <c r="CAH1220" s="17"/>
      <c r="CAI1220" s="17"/>
      <c r="CAJ1220" s="17"/>
      <c r="CAK1220" s="17"/>
      <c r="CAL1220" s="17"/>
      <c r="CAM1220" s="17"/>
      <c r="CAN1220" s="17"/>
      <c r="CAO1220" s="17"/>
      <c r="CAP1220" s="17"/>
      <c r="CAQ1220" s="17"/>
      <c r="CAR1220" s="17"/>
      <c r="CAS1220" s="17"/>
      <c r="CAT1220" s="17"/>
      <c r="CAU1220" s="17"/>
      <c r="CAV1220" s="17"/>
      <c r="CAW1220" s="17"/>
      <c r="CAX1220" s="17"/>
      <c r="CAY1220" s="17"/>
      <c r="CAZ1220" s="17"/>
      <c r="CBA1220" s="17"/>
      <c r="CBB1220" s="17"/>
      <c r="CBC1220" s="17"/>
      <c r="CBD1220" s="17"/>
      <c r="CBE1220" s="17"/>
      <c r="CBF1220" s="17"/>
      <c r="CBG1220" s="17"/>
      <c r="CBH1220" s="17"/>
      <c r="CBI1220" s="17"/>
      <c r="CBJ1220" s="17"/>
      <c r="CBK1220" s="17"/>
      <c r="CBL1220" s="17"/>
      <c r="CBM1220" s="17"/>
      <c r="CBN1220" s="17"/>
      <c r="CBO1220" s="17"/>
      <c r="CBP1220" s="17"/>
      <c r="CBQ1220" s="17"/>
      <c r="CBR1220" s="17"/>
      <c r="CBS1220" s="17"/>
      <c r="CBT1220" s="17"/>
      <c r="CBU1220" s="17"/>
      <c r="CBV1220" s="17"/>
      <c r="CBW1220" s="17"/>
      <c r="CBX1220" s="17"/>
      <c r="CBY1220" s="17"/>
      <c r="CBZ1220" s="17"/>
      <c r="CCA1220" s="17"/>
      <c r="CCB1220" s="17"/>
      <c r="CCC1220" s="17"/>
      <c r="CCD1220" s="17"/>
      <c r="CCE1220" s="17"/>
      <c r="CCF1220" s="17"/>
      <c r="CCG1220" s="17"/>
      <c r="CCH1220" s="17"/>
      <c r="CCI1220" s="17"/>
      <c r="CCJ1220" s="17"/>
      <c r="CCK1220" s="17"/>
      <c r="CCL1220" s="17"/>
      <c r="CCM1220" s="17"/>
      <c r="CCN1220" s="17"/>
      <c r="CCO1220" s="17"/>
      <c r="CCP1220" s="17"/>
      <c r="CCQ1220" s="17"/>
      <c r="CCR1220" s="17"/>
      <c r="CCS1220" s="17"/>
      <c r="CCT1220" s="17"/>
      <c r="CCU1220" s="17"/>
      <c r="CCV1220" s="17"/>
      <c r="CCW1220" s="17"/>
      <c r="CCX1220" s="17"/>
      <c r="CCY1220" s="17"/>
      <c r="CCZ1220" s="17"/>
      <c r="CDA1220" s="17"/>
      <c r="CDB1220" s="17"/>
      <c r="CDC1220" s="17"/>
      <c r="CDD1220" s="17"/>
      <c r="CDE1220" s="17"/>
      <c r="CDF1220" s="17"/>
      <c r="CDG1220" s="17"/>
      <c r="CDH1220" s="17"/>
      <c r="CDI1220" s="17"/>
      <c r="CDJ1220" s="17"/>
      <c r="CDK1220" s="17"/>
      <c r="CDL1220" s="17"/>
      <c r="CDM1220" s="17"/>
      <c r="CDN1220" s="17"/>
      <c r="CDO1220" s="17"/>
      <c r="CDP1220" s="17"/>
      <c r="CDQ1220" s="17"/>
      <c r="CDR1220" s="17"/>
      <c r="CDS1220" s="17"/>
      <c r="CDT1220" s="17"/>
      <c r="CDU1220" s="17"/>
      <c r="CDV1220" s="17"/>
      <c r="CDW1220" s="17"/>
      <c r="CDX1220" s="17"/>
      <c r="CDY1220" s="17"/>
      <c r="CDZ1220" s="17"/>
      <c r="CEA1220" s="17"/>
      <c r="CEB1220" s="17"/>
      <c r="CEC1220" s="17"/>
      <c r="CED1220" s="17"/>
      <c r="CEE1220" s="17"/>
      <c r="CEF1220" s="17"/>
      <c r="CEG1220" s="17"/>
      <c r="CEH1220" s="17"/>
      <c r="CEI1220" s="17"/>
      <c r="CEJ1220" s="17"/>
      <c r="CEK1220" s="17"/>
      <c r="CEL1220" s="17"/>
      <c r="CEM1220" s="17"/>
      <c r="CEN1220" s="17"/>
      <c r="CEO1220" s="17"/>
      <c r="CEP1220" s="17"/>
      <c r="CEQ1220" s="17"/>
      <c r="CER1220" s="17"/>
      <c r="CES1220" s="17"/>
      <c r="CET1220" s="17"/>
      <c r="CEU1220" s="17"/>
      <c r="CEV1220" s="17"/>
      <c r="CEW1220" s="17"/>
      <c r="CEX1220" s="17"/>
      <c r="CEY1220" s="17"/>
      <c r="CEZ1220" s="17"/>
      <c r="CFA1220" s="17"/>
      <c r="CFB1220" s="17"/>
      <c r="CFC1220" s="17"/>
      <c r="CFD1220" s="17"/>
      <c r="CFE1220" s="17"/>
      <c r="CFF1220" s="17"/>
      <c r="CFG1220" s="17"/>
      <c r="CFH1220" s="17"/>
      <c r="CFI1220" s="17"/>
      <c r="CFJ1220" s="17"/>
      <c r="CFK1220" s="17"/>
      <c r="CFL1220" s="17"/>
      <c r="CFM1220" s="17"/>
      <c r="CFN1220" s="17"/>
      <c r="CFO1220" s="17"/>
      <c r="CFP1220" s="17"/>
      <c r="CFQ1220" s="17"/>
      <c r="CFR1220" s="17"/>
      <c r="CFS1220" s="17"/>
      <c r="CFT1220" s="17"/>
      <c r="CFU1220" s="17"/>
      <c r="CFV1220" s="17"/>
      <c r="CFW1220" s="17"/>
      <c r="CFX1220" s="17"/>
      <c r="CFY1220" s="17"/>
      <c r="CFZ1220" s="17"/>
      <c r="CGA1220" s="17"/>
      <c r="CGB1220" s="17"/>
      <c r="CGC1220" s="17"/>
      <c r="CGD1220" s="17"/>
      <c r="CGE1220" s="17"/>
      <c r="CGF1220" s="17"/>
      <c r="CGG1220" s="17"/>
      <c r="CGH1220" s="17"/>
      <c r="CGI1220" s="17"/>
      <c r="CGJ1220" s="17"/>
      <c r="CGK1220" s="17"/>
      <c r="CGL1220" s="17"/>
      <c r="CGM1220" s="17"/>
      <c r="CGN1220" s="17"/>
      <c r="CGO1220" s="17"/>
      <c r="CGP1220" s="17"/>
      <c r="CGQ1220" s="17"/>
      <c r="CGR1220" s="17"/>
      <c r="CGS1220" s="17"/>
      <c r="CGT1220" s="17"/>
      <c r="CGU1220" s="17"/>
      <c r="CGV1220" s="17"/>
      <c r="CGW1220" s="17"/>
      <c r="CGX1220" s="17"/>
      <c r="CGY1220" s="17"/>
      <c r="CGZ1220" s="17"/>
      <c r="CHA1220" s="17"/>
      <c r="CHB1220" s="17"/>
      <c r="CHC1220" s="17"/>
      <c r="CHD1220" s="17"/>
      <c r="CHE1220" s="17"/>
      <c r="CHF1220" s="17"/>
      <c r="CHG1220" s="17"/>
      <c r="CHH1220" s="17"/>
      <c r="CHI1220" s="17"/>
      <c r="CHJ1220" s="17"/>
      <c r="CHK1220" s="17"/>
      <c r="CHL1220" s="17"/>
      <c r="CHM1220" s="17"/>
      <c r="CHN1220" s="17"/>
      <c r="CHO1220" s="17"/>
      <c r="CHP1220" s="17"/>
      <c r="CHQ1220" s="17"/>
      <c r="CHR1220" s="17"/>
      <c r="CHS1220" s="17"/>
      <c r="CHT1220" s="17"/>
      <c r="CHU1220" s="17"/>
      <c r="CHV1220" s="17"/>
      <c r="CHW1220" s="17"/>
      <c r="CHX1220" s="17"/>
      <c r="CHY1220" s="17"/>
      <c r="CHZ1220" s="17"/>
      <c r="CIA1220" s="17"/>
      <c r="CIB1220" s="17"/>
      <c r="CIC1220" s="17"/>
      <c r="CID1220" s="17"/>
      <c r="CIE1220" s="17"/>
      <c r="CIF1220" s="17"/>
      <c r="CIG1220" s="17"/>
      <c r="CIH1220" s="17"/>
      <c r="CII1220" s="17"/>
      <c r="CIJ1220" s="17"/>
      <c r="CIK1220" s="17"/>
      <c r="CIL1220" s="17"/>
      <c r="CIM1220" s="17"/>
      <c r="CIN1220" s="17"/>
      <c r="CIO1220" s="17"/>
      <c r="CIP1220" s="17"/>
      <c r="CIQ1220" s="17"/>
      <c r="CIR1220" s="17"/>
      <c r="CIS1220" s="17"/>
      <c r="CIT1220" s="17"/>
      <c r="CIU1220" s="17"/>
      <c r="CIV1220" s="17"/>
      <c r="CIW1220" s="17"/>
      <c r="CIX1220" s="17"/>
      <c r="CIY1220" s="17"/>
      <c r="CIZ1220" s="17"/>
      <c r="CJA1220" s="17"/>
      <c r="CJB1220" s="17"/>
      <c r="CJC1220" s="17"/>
      <c r="CJD1220" s="17"/>
      <c r="CJE1220" s="17"/>
      <c r="CJF1220" s="17"/>
      <c r="CJG1220" s="17"/>
      <c r="CJH1220" s="17"/>
      <c r="CJI1220" s="17"/>
      <c r="CJJ1220" s="17"/>
      <c r="CJK1220" s="17"/>
      <c r="CJL1220" s="17"/>
      <c r="CJM1220" s="17"/>
      <c r="CJN1220" s="17"/>
      <c r="CJO1220" s="17"/>
      <c r="CJP1220" s="17"/>
      <c r="CJQ1220" s="17"/>
      <c r="CJR1220" s="17"/>
      <c r="CJS1220" s="17"/>
      <c r="CJT1220" s="17"/>
      <c r="CJU1220" s="17"/>
      <c r="CJV1220" s="17"/>
      <c r="CJW1220" s="17"/>
      <c r="CJX1220" s="17"/>
      <c r="CJY1220" s="17"/>
      <c r="CJZ1220" s="17"/>
      <c r="CKA1220" s="17"/>
      <c r="CKB1220" s="17"/>
      <c r="CKC1220" s="17"/>
      <c r="CKD1220" s="17"/>
      <c r="CKE1220" s="17"/>
      <c r="CKF1220" s="17"/>
      <c r="CKG1220" s="17"/>
      <c r="CKH1220" s="17"/>
      <c r="CKI1220" s="17"/>
      <c r="CKJ1220" s="17"/>
      <c r="CKK1220" s="17"/>
      <c r="CKL1220" s="17"/>
      <c r="CKM1220" s="17"/>
      <c r="CKN1220" s="17"/>
      <c r="CKO1220" s="17"/>
      <c r="CKP1220" s="17"/>
      <c r="CKQ1220" s="17"/>
      <c r="CKR1220" s="17"/>
      <c r="CKS1220" s="17"/>
      <c r="CKT1220" s="17"/>
      <c r="CKU1220" s="17"/>
      <c r="CKV1220" s="17"/>
      <c r="CKW1220" s="17"/>
      <c r="CKX1220" s="17"/>
      <c r="CKY1220" s="17"/>
      <c r="CKZ1220" s="17"/>
      <c r="CLA1220" s="17"/>
      <c r="CLB1220" s="17"/>
      <c r="CLC1220" s="17"/>
      <c r="CLD1220" s="17"/>
      <c r="CLE1220" s="17"/>
      <c r="CLF1220" s="17"/>
      <c r="CLG1220" s="17"/>
      <c r="CLH1220" s="17"/>
      <c r="CLI1220" s="17"/>
      <c r="CLJ1220" s="17"/>
      <c r="CLK1220" s="17"/>
      <c r="CLL1220" s="17"/>
      <c r="CLM1220" s="17"/>
      <c r="CLN1220" s="17"/>
      <c r="CLO1220" s="17"/>
      <c r="CLP1220" s="17"/>
      <c r="CLQ1220" s="17"/>
      <c r="CLR1220" s="17"/>
      <c r="CLS1220" s="17"/>
      <c r="CLT1220" s="17"/>
      <c r="CLU1220" s="17"/>
      <c r="CLV1220" s="17"/>
      <c r="CLW1220" s="17"/>
      <c r="CLX1220" s="17"/>
      <c r="CLY1220" s="17"/>
      <c r="CLZ1220" s="17"/>
      <c r="CMA1220" s="17"/>
      <c r="CMB1220" s="17"/>
      <c r="CMC1220" s="17"/>
      <c r="CMD1220" s="17"/>
      <c r="CME1220" s="17"/>
      <c r="CMF1220" s="17"/>
      <c r="CMG1220" s="17"/>
      <c r="CMH1220" s="17"/>
      <c r="CMI1220" s="17"/>
      <c r="CMJ1220" s="17"/>
      <c r="CMK1220" s="17"/>
      <c r="CML1220" s="17"/>
      <c r="CMM1220" s="17"/>
      <c r="CMN1220" s="17"/>
      <c r="CMO1220" s="17"/>
      <c r="CMP1220" s="17"/>
      <c r="CMQ1220" s="17"/>
      <c r="CMR1220" s="17"/>
      <c r="CMS1220" s="17"/>
      <c r="CMT1220" s="17"/>
      <c r="CMU1220" s="17"/>
      <c r="CMV1220" s="17"/>
      <c r="CMW1220" s="17"/>
      <c r="CMX1220" s="17"/>
      <c r="CMY1220" s="17"/>
      <c r="CMZ1220" s="17"/>
      <c r="CNA1220" s="17"/>
      <c r="CNB1220" s="17"/>
      <c r="CNC1220" s="17"/>
      <c r="CND1220" s="17"/>
      <c r="CNE1220" s="17"/>
      <c r="CNF1220" s="17"/>
      <c r="CNG1220" s="17"/>
      <c r="CNH1220" s="17"/>
      <c r="CNI1220" s="17"/>
      <c r="CNJ1220" s="17"/>
      <c r="CNK1220" s="17"/>
      <c r="CNL1220" s="17"/>
      <c r="CNM1220" s="17"/>
      <c r="CNN1220" s="17"/>
      <c r="CNO1220" s="17"/>
      <c r="CNP1220" s="17"/>
      <c r="CNQ1220" s="17"/>
      <c r="CNR1220" s="17"/>
      <c r="CNS1220" s="17"/>
      <c r="CNT1220" s="17"/>
      <c r="CNU1220" s="17"/>
      <c r="CNV1220" s="17"/>
      <c r="CNW1220" s="17"/>
      <c r="CNX1220" s="17"/>
      <c r="CNY1220" s="17"/>
      <c r="CNZ1220" s="17"/>
      <c r="COA1220" s="17"/>
      <c r="COB1220" s="17"/>
      <c r="COC1220" s="17"/>
      <c r="COD1220" s="17"/>
      <c r="COE1220" s="17"/>
      <c r="COF1220" s="17"/>
      <c r="COG1220" s="17"/>
      <c r="COH1220" s="17"/>
      <c r="COI1220" s="17"/>
      <c r="COJ1220" s="17"/>
      <c r="COK1220" s="17"/>
      <c r="COL1220" s="17"/>
      <c r="COM1220" s="17"/>
      <c r="CON1220" s="17"/>
      <c r="COO1220" s="17"/>
      <c r="COP1220" s="17"/>
      <c r="COQ1220" s="17"/>
      <c r="COR1220" s="17"/>
      <c r="COS1220" s="17"/>
      <c r="COT1220" s="17"/>
      <c r="COU1220" s="17"/>
      <c r="COV1220" s="17"/>
      <c r="COW1220" s="17"/>
      <c r="COX1220" s="17"/>
      <c r="COY1220" s="17"/>
      <c r="COZ1220" s="17"/>
      <c r="CPA1220" s="17"/>
      <c r="CPB1220" s="17"/>
      <c r="CPC1220" s="17"/>
      <c r="CPD1220" s="17"/>
      <c r="CPE1220" s="17"/>
      <c r="CPF1220" s="17"/>
      <c r="CPG1220" s="17"/>
      <c r="CPH1220" s="17"/>
      <c r="CPI1220" s="17"/>
      <c r="CPJ1220" s="17"/>
      <c r="CPK1220" s="17"/>
      <c r="CPL1220" s="17"/>
      <c r="CPM1220" s="17"/>
      <c r="CPN1220" s="17"/>
      <c r="CPO1220" s="17"/>
      <c r="CPP1220" s="17"/>
      <c r="CPQ1220" s="17"/>
      <c r="CPR1220" s="17"/>
      <c r="CPS1220" s="17"/>
      <c r="CPT1220" s="17"/>
      <c r="CPU1220" s="17"/>
      <c r="CPV1220" s="17"/>
      <c r="CPW1220" s="17"/>
      <c r="CPX1220" s="17"/>
      <c r="CPY1220" s="17"/>
      <c r="CPZ1220" s="17"/>
      <c r="CQA1220" s="17"/>
      <c r="CQB1220" s="17"/>
      <c r="CQC1220" s="17"/>
      <c r="CQD1220" s="17"/>
      <c r="CQE1220" s="17"/>
      <c r="CQF1220" s="17"/>
      <c r="CQG1220" s="17"/>
      <c r="CQH1220" s="17"/>
      <c r="CQI1220" s="17"/>
      <c r="CQJ1220" s="17"/>
      <c r="CQK1220" s="17"/>
      <c r="CQL1220" s="17"/>
      <c r="CQM1220" s="17"/>
      <c r="CQN1220" s="17"/>
      <c r="CQO1220" s="17"/>
      <c r="CQP1220" s="17"/>
      <c r="CQQ1220" s="17"/>
      <c r="CQR1220" s="17"/>
      <c r="CQS1220" s="17"/>
      <c r="CQT1220" s="17"/>
      <c r="CQU1220" s="17"/>
      <c r="CQV1220" s="17"/>
      <c r="CQW1220" s="17"/>
      <c r="CQX1220" s="17"/>
      <c r="CQY1220" s="17"/>
      <c r="CQZ1220" s="17"/>
      <c r="CRA1220" s="17"/>
      <c r="CRB1220" s="17"/>
      <c r="CRC1220" s="17"/>
      <c r="CRD1220" s="17"/>
      <c r="CRE1220" s="17"/>
      <c r="CRF1220" s="17"/>
      <c r="CRG1220" s="17"/>
      <c r="CRH1220" s="17"/>
      <c r="CRI1220" s="17"/>
      <c r="CRJ1220" s="17"/>
      <c r="CRK1220" s="17"/>
      <c r="CRL1220" s="17"/>
      <c r="CRM1220" s="17"/>
      <c r="CRN1220" s="17"/>
      <c r="CRO1220" s="17"/>
      <c r="CRP1220" s="17"/>
      <c r="CRQ1220" s="17"/>
      <c r="CRR1220" s="17"/>
      <c r="CRS1220" s="17"/>
      <c r="CRT1220" s="17"/>
      <c r="CRU1220" s="17"/>
      <c r="CRV1220" s="17"/>
      <c r="CRW1220" s="17"/>
      <c r="CRX1220" s="17"/>
      <c r="CRY1220" s="17"/>
      <c r="CRZ1220" s="17"/>
      <c r="CSA1220" s="17"/>
      <c r="CSB1220" s="17"/>
      <c r="CSC1220" s="17"/>
      <c r="CSD1220" s="17"/>
      <c r="CSE1220" s="17"/>
      <c r="CSF1220" s="17"/>
      <c r="CSG1220" s="17"/>
      <c r="CSH1220" s="17"/>
      <c r="CSI1220" s="17"/>
      <c r="CSJ1220" s="17"/>
      <c r="CSK1220" s="17"/>
      <c r="CSL1220" s="17"/>
      <c r="CSM1220" s="17"/>
      <c r="CSN1220" s="17"/>
      <c r="CSO1220" s="17"/>
      <c r="CSP1220" s="17"/>
      <c r="CSQ1220" s="17"/>
      <c r="CSR1220" s="17"/>
      <c r="CSS1220" s="17"/>
      <c r="CST1220" s="17"/>
      <c r="CSU1220" s="17"/>
      <c r="CSV1220" s="17"/>
      <c r="CSW1220" s="17"/>
      <c r="CSX1220" s="17"/>
      <c r="CSY1220" s="17"/>
      <c r="CSZ1220" s="17"/>
      <c r="CTA1220" s="17"/>
      <c r="CTB1220" s="17"/>
      <c r="CTC1220" s="17"/>
      <c r="CTD1220" s="17"/>
      <c r="CTE1220" s="17"/>
      <c r="CTF1220" s="17"/>
      <c r="CTG1220" s="17"/>
      <c r="CTH1220" s="17"/>
      <c r="CTI1220" s="17"/>
      <c r="CTJ1220" s="17"/>
      <c r="CTK1220" s="17"/>
      <c r="CTL1220" s="17"/>
      <c r="CTM1220" s="17"/>
      <c r="CTN1220" s="17"/>
      <c r="CTO1220" s="17"/>
      <c r="CTP1220" s="17"/>
      <c r="CTQ1220" s="17"/>
      <c r="CTR1220" s="17"/>
      <c r="CTS1220" s="17"/>
      <c r="CTT1220" s="17"/>
      <c r="CTU1220" s="17"/>
      <c r="CTV1220" s="17"/>
      <c r="CTW1220" s="17"/>
      <c r="CTX1220" s="17"/>
      <c r="CTY1220" s="17"/>
      <c r="CTZ1220" s="17"/>
      <c r="CUA1220" s="17"/>
      <c r="CUB1220" s="17"/>
      <c r="CUC1220" s="17"/>
      <c r="CUD1220" s="17"/>
      <c r="CUE1220" s="17"/>
      <c r="CUF1220" s="17"/>
      <c r="CUG1220" s="17"/>
      <c r="CUH1220" s="17"/>
      <c r="CUI1220" s="17"/>
      <c r="CUJ1220" s="17"/>
      <c r="CUK1220" s="17"/>
      <c r="CUL1220" s="17"/>
      <c r="CUM1220" s="17"/>
      <c r="CUN1220" s="17"/>
      <c r="CUO1220" s="17"/>
      <c r="CUP1220" s="17"/>
      <c r="CUQ1220" s="17"/>
      <c r="CUR1220" s="17"/>
      <c r="CUS1220" s="17"/>
      <c r="CUT1220" s="17"/>
      <c r="CUU1220" s="17"/>
      <c r="CUV1220" s="17"/>
      <c r="CUW1220" s="17"/>
      <c r="CUX1220" s="17"/>
      <c r="CUY1220" s="17"/>
      <c r="CUZ1220" s="17"/>
      <c r="CVA1220" s="17"/>
      <c r="CVB1220" s="17"/>
      <c r="CVC1220" s="17"/>
      <c r="CVD1220" s="17"/>
      <c r="CVE1220" s="17"/>
      <c r="CVF1220" s="17"/>
      <c r="CVG1220" s="17"/>
      <c r="CVH1220" s="17"/>
      <c r="CVI1220" s="17"/>
      <c r="CVJ1220" s="17"/>
      <c r="CVK1220" s="17"/>
      <c r="CVL1220" s="17"/>
      <c r="CVM1220" s="17"/>
      <c r="CVN1220" s="17"/>
      <c r="CVO1220" s="17"/>
      <c r="CVP1220" s="17"/>
      <c r="CVQ1220" s="17"/>
      <c r="CVR1220" s="17"/>
      <c r="CVS1220" s="17"/>
      <c r="CVT1220" s="17"/>
      <c r="CVU1220" s="17"/>
      <c r="CVV1220" s="17"/>
      <c r="CVW1220" s="17"/>
      <c r="CVX1220" s="17"/>
      <c r="CVY1220" s="17"/>
      <c r="CVZ1220" s="17"/>
      <c r="CWA1220" s="17"/>
      <c r="CWB1220" s="17"/>
      <c r="CWC1220" s="17"/>
      <c r="CWD1220" s="17"/>
      <c r="CWE1220" s="17"/>
      <c r="CWF1220" s="17"/>
      <c r="CWG1220" s="17"/>
      <c r="CWH1220" s="17"/>
      <c r="CWI1220" s="17"/>
      <c r="CWJ1220" s="17"/>
      <c r="CWK1220" s="17"/>
      <c r="CWL1220" s="17"/>
      <c r="CWM1220" s="17"/>
      <c r="CWN1220" s="17"/>
      <c r="CWO1220" s="17"/>
      <c r="CWP1220" s="17"/>
      <c r="CWQ1220" s="17"/>
      <c r="CWR1220" s="17"/>
      <c r="CWS1220" s="17"/>
      <c r="CWT1220" s="17"/>
      <c r="CWU1220" s="17"/>
      <c r="CWV1220" s="17"/>
      <c r="CWW1220" s="17"/>
      <c r="CWX1220" s="17"/>
      <c r="CWY1220" s="17"/>
      <c r="CWZ1220" s="17"/>
      <c r="CXA1220" s="17"/>
      <c r="CXB1220" s="17"/>
      <c r="CXC1220" s="17"/>
      <c r="CXD1220" s="17"/>
      <c r="CXE1220" s="17"/>
      <c r="CXF1220" s="17"/>
      <c r="CXG1220" s="17"/>
      <c r="CXH1220" s="17"/>
      <c r="CXI1220" s="17"/>
      <c r="CXJ1220" s="17"/>
      <c r="CXK1220" s="17"/>
      <c r="CXL1220" s="17"/>
      <c r="CXM1220" s="17"/>
      <c r="CXN1220" s="17"/>
      <c r="CXO1220" s="17"/>
      <c r="CXP1220" s="17"/>
      <c r="CXQ1220" s="17"/>
      <c r="CXR1220" s="17"/>
      <c r="CXS1220" s="17"/>
      <c r="CXT1220" s="17"/>
      <c r="CXU1220" s="17"/>
      <c r="CXV1220" s="17"/>
      <c r="CXW1220" s="17"/>
      <c r="CXX1220" s="17"/>
      <c r="CXY1220" s="17"/>
      <c r="CXZ1220" s="17"/>
      <c r="CYA1220" s="17"/>
      <c r="CYB1220" s="17"/>
      <c r="CYC1220" s="17"/>
      <c r="CYD1220" s="17"/>
      <c r="CYE1220" s="17"/>
      <c r="CYF1220" s="17"/>
      <c r="CYG1220" s="17"/>
      <c r="CYH1220" s="17"/>
      <c r="CYI1220" s="17"/>
      <c r="CYJ1220" s="17"/>
      <c r="CYK1220" s="17"/>
      <c r="CYL1220" s="17"/>
      <c r="CYM1220" s="17"/>
      <c r="CYN1220" s="17"/>
      <c r="CYO1220" s="17"/>
      <c r="CYP1220" s="17"/>
      <c r="CYQ1220" s="17"/>
      <c r="CYR1220" s="17"/>
      <c r="CYS1220" s="17"/>
      <c r="CYT1220" s="17"/>
      <c r="CYU1220" s="17"/>
      <c r="CYV1220" s="17"/>
      <c r="CYW1220" s="17"/>
      <c r="CYX1220" s="17"/>
      <c r="CYY1220" s="17"/>
      <c r="CYZ1220" s="17"/>
      <c r="CZA1220" s="17"/>
      <c r="CZB1220" s="17"/>
      <c r="CZC1220" s="17"/>
      <c r="CZD1220" s="17"/>
      <c r="CZE1220" s="17"/>
      <c r="CZF1220" s="17"/>
      <c r="CZG1220" s="17"/>
      <c r="CZH1220" s="17"/>
      <c r="CZI1220" s="17"/>
      <c r="CZJ1220" s="17"/>
      <c r="CZK1220" s="17"/>
      <c r="CZL1220" s="17"/>
      <c r="CZM1220" s="17"/>
      <c r="CZN1220" s="17"/>
      <c r="CZO1220" s="17"/>
      <c r="CZP1220" s="17"/>
      <c r="CZQ1220" s="17"/>
      <c r="CZR1220" s="17"/>
      <c r="CZS1220" s="17"/>
      <c r="CZT1220" s="17"/>
      <c r="CZU1220" s="17"/>
      <c r="CZV1220" s="17"/>
      <c r="CZW1220" s="17"/>
      <c r="CZX1220" s="17"/>
      <c r="CZY1220" s="17"/>
      <c r="CZZ1220" s="17"/>
      <c r="DAA1220" s="17"/>
      <c r="DAB1220" s="17"/>
      <c r="DAC1220" s="17"/>
      <c r="DAD1220" s="17"/>
      <c r="DAE1220" s="17"/>
      <c r="DAF1220" s="17"/>
      <c r="DAG1220" s="17"/>
      <c r="DAH1220" s="17"/>
      <c r="DAI1220" s="17"/>
      <c r="DAJ1220" s="17"/>
      <c r="DAK1220" s="17"/>
      <c r="DAL1220" s="17"/>
      <c r="DAM1220" s="17"/>
      <c r="DAN1220" s="17"/>
      <c r="DAO1220" s="17"/>
      <c r="DAP1220" s="17"/>
      <c r="DAQ1220" s="17"/>
      <c r="DAR1220" s="17"/>
      <c r="DAS1220" s="17"/>
      <c r="DAT1220" s="17"/>
      <c r="DAU1220" s="17"/>
      <c r="DAV1220" s="17"/>
      <c r="DAW1220" s="17"/>
      <c r="DAX1220" s="17"/>
      <c r="DAY1220" s="17"/>
      <c r="DAZ1220" s="17"/>
      <c r="DBA1220" s="17"/>
      <c r="DBB1220" s="17"/>
      <c r="DBC1220" s="17"/>
      <c r="DBD1220" s="17"/>
      <c r="DBE1220" s="17"/>
      <c r="DBF1220" s="17"/>
      <c r="DBG1220" s="17"/>
      <c r="DBH1220" s="17"/>
      <c r="DBI1220" s="17"/>
      <c r="DBJ1220" s="17"/>
      <c r="DBK1220" s="17"/>
      <c r="DBL1220" s="17"/>
      <c r="DBM1220" s="17"/>
      <c r="DBN1220" s="17"/>
      <c r="DBO1220" s="17"/>
      <c r="DBP1220" s="17"/>
      <c r="DBQ1220" s="17"/>
      <c r="DBR1220" s="17"/>
      <c r="DBS1220" s="17"/>
      <c r="DBT1220" s="17"/>
      <c r="DBU1220" s="17"/>
      <c r="DBV1220" s="17"/>
      <c r="DBW1220" s="17"/>
      <c r="DBX1220" s="17"/>
      <c r="DBY1220" s="17"/>
      <c r="DBZ1220" s="17"/>
      <c r="DCA1220" s="17"/>
      <c r="DCB1220" s="17"/>
      <c r="DCC1220" s="17"/>
      <c r="DCD1220" s="17"/>
      <c r="DCE1220" s="17"/>
      <c r="DCF1220" s="17"/>
      <c r="DCG1220" s="17"/>
      <c r="DCH1220" s="17"/>
      <c r="DCI1220" s="17"/>
      <c r="DCJ1220" s="17"/>
      <c r="DCK1220" s="17"/>
      <c r="DCL1220" s="17"/>
      <c r="DCM1220" s="17"/>
      <c r="DCN1220" s="17"/>
      <c r="DCO1220" s="17"/>
      <c r="DCP1220" s="17"/>
      <c r="DCQ1220" s="17"/>
      <c r="DCR1220" s="17"/>
      <c r="DCS1220" s="17"/>
      <c r="DCT1220" s="17"/>
      <c r="DCU1220" s="17"/>
      <c r="DCV1220" s="17"/>
      <c r="DCW1220" s="17"/>
      <c r="DCX1220" s="17"/>
      <c r="DCY1220" s="17"/>
      <c r="DCZ1220" s="17"/>
      <c r="DDA1220" s="17"/>
      <c r="DDB1220" s="17"/>
      <c r="DDC1220" s="17"/>
      <c r="DDD1220" s="17"/>
      <c r="DDE1220" s="17"/>
      <c r="DDF1220" s="17"/>
      <c r="DDG1220" s="17"/>
      <c r="DDH1220" s="17"/>
      <c r="DDI1220" s="17"/>
      <c r="DDJ1220" s="17"/>
      <c r="DDK1220" s="17"/>
      <c r="DDL1220" s="17"/>
      <c r="DDM1220" s="17"/>
      <c r="DDN1220" s="17"/>
      <c r="DDO1220" s="17"/>
      <c r="DDP1220" s="17"/>
      <c r="DDQ1220" s="17"/>
      <c r="DDR1220" s="17"/>
      <c r="DDS1220" s="17"/>
      <c r="DDT1220" s="17"/>
      <c r="DDU1220" s="17"/>
      <c r="DDV1220" s="17"/>
      <c r="DDW1220" s="17"/>
      <c r="DDX1220" s="17"/>
      <c r="DDY1220" s="17"/>
      <c r="DDZ1220" s="17"/>
      <c r="DEA1220" s="17"/>
      <c r="DEB1220" s="17"/>
      <c r="DEC1220" s="17"/>
      <c r="DED1220" s="17"/>
      <c r="DEE1220" s="17"/>
      <c r="DEF1220" s="17"/>
      <c r="DEG1220" s="17"/>
      <c r="DEH1220" s="17"/>
      <c r="DEI1220" s="17"/>
      <c r="DEJ1220" s="17"/>
      <c r="DEK1220" s="17"/>
      <c r="DEL1220" s="17"/>
      <c r="DEM1220" s="17"/>
      <c r="DEN1220" s="17"/>
      <c r="DEO1220" s="17"/>
      <c r="DEP1220" s="17"/>
      <c r="DEQ1220" s="17"/>
      <c r="DER1220" s="17"/>
      <c r="DES1220" s="17"/>
      <c r="DET1220" s="17"/>
      <c r="DEU1220" s="17"/>
      <c r="DEV1220" s="17"/>
      <c r="DEW1220" s="17"/>
      <c r="DEX1220" s="17"/>
      <c r="DEY1220" s="17"/>
      <c r="DEZ1220" s="17"/>
      <c r="DFA1220" s="17"/>
      <c r="DFB1220" s="17"/>
      <c r="DFC1220" s="17"/>
      <c r="DFD1220" s="17"/>
      <c r="DFE1220" s="17"/>
      <c r="DFF1220" s="17"/>
      <c r="DFG1220" s="17"/>
      <c r="DFH1220" s="17"/>
      <c r="DFI1220" s="17"/>
      <c r="DFJ1220" s="17"/>
      <c r="DFK1220" s="17"/>
      <c r="DFL1220" s="17"/>
      <c r="DFM1220" s="17"/>
      <c r="DFN1220" s="17"/>
      <c r="DFO1220" s="17"/>
      <c r="DFP1220" s="17"/>
      <c r="DFQ1220" s="17"/>
      <c r="DFR1220" s="17"/>
      <c r="DFS1220" s="17"/>
      <c r="DFT1220" s="17"/>
      <c r="DFU1220" s="17"/>
      <c r="DFV1220" s="17"/>
      <c r="DFW1220" s="17"/>
      <c r="DFX1220" s="17"/>
      <c r="DFY1220" s="17"/>
      <c r="DFZ1220" s="17"/>
      <c r="DGA1220" s="17"/>
      <c r="DGB1220" s="17"/>
      <c r="DGC1220" s="17"/>
      <c r="DGD1220" s="17"/>
      <c r="DGE1220" s="17"/>
      <c r="DGF1220" s="17"/>
      <c r="DGG1220" s="17"/>
      <c r="DGH1220" s="17"/>
      <c r="DGI1220" s="17"/>
      <c r="DGJ1220" s="17"/>
      <c r="DGK1220" s="17"/>
      <c r="DGL1220" s="17"/>
      <c r="DGM1220" s="17"/>
      <c r="DGN1220" s="17"/>
      <c r="DGO1220" s="17"/>
      <c r="DGP1220" s="17"/>
      <c r="DGQ1220" s="17"/>
      <c r="DGR1220" s="17"/>
      <c r="DGS1220" s="17"/>
      <c r="DGT1220" s="17"/>
      <c r="DGU1220" s="17"/>
      <c r="DGV1220" s="17"/>
      <c r="DGW1220" s="17"/>
      <c r="DGX1220" s="17"/>
      <c r="DGY1220" s="17"/>
      <c r="DGZ1220" s="17"/>
      <c r="DHA1220" s="17"/>
      <c r="DHB1220" s="17"/>
      <c r="DHC1220" s="17"/>
      <c r="DHD1220" s="17"/>
      <c r="DHE1220" s="17"/>
      <c r="DHF1220" s="17"/>
      <c r="DHG1220" s="17"/>
      <c r="DHH1220" s="17"/>
      <c r="DHI1220" s="17"/>
      <c r="DHJ1220" s="17"/>
      <c r="DHK1220" s="17"/>
      <c r="DHL1220" s="17"/>
      <c r="DHM1220" s="17"/>
      <c r="DHN1220" s="17"/>
      <c r="DHO1220" s="17"/>
      <c r="DHP1220" s="17"/>
      <c r="DHQ1220" s="17"/>
      <c r="DHR1220" s="17"/>
      <c r="DHS1220" s="17"/>
      <c r="DHT1220" s="17"/>
      <c r="DHU1220" s="17"/>
      <c r="DHV1220" s="17"/>
      <c r="DHW1220" s="17"/>
      <c r="DHX1220" s="17"/>
      <c r="DHY1220" s="17"/>
      <c r="DHZ1220" s="17"/>
      <c r="DIA1220" s="17"/>
      <c r="DIB1220" s="17"/>
      <c r="DIC1220" s="17"/>
      <c r="DID1220" s="17"/>
      <c r="DIE1220" s="17"/>
      <c r="DIF1220" s="17"/>
      <c r="DIG1220" s="17"/>
      <c r="DIH1220" s="17"/>
      <c r="DII1220" s="17"/>
      <c r="DIJ1220" s="17"/>
      <c r="DIK1220" s="17"/>
      <c r="DIL1220" s="17"/>
      <c r="DIM1220" s="17"/>
      <c r="DIN1220" s="17"/>
      <c r="DIO1220" s="17"/>
      <c r="DIP1220" s="17"/>
      <c r="DIQ1220" s="17"/>
      <c r="DIR1220" s="17"/>
      <c r="DIS1220" s="17"/>
      <c r="DIT1220" s="17"/>
      <c r="DIU1220" s="17"/>
      <c r="DIV1220" s="17"/>
      <c r="DIW1220" s="17"/>
      <c r="DIX1220" s="17"/>
      <c r="DIY1220" s="17"/>
      <c r="DIZ1220" s="17"/>
      <c r="DJA1220" s="17"/>
      <c r="DJB1220" s="17"/>
      <c r="DJC1220" s="17"/>
      <c r="DJD1220" s="17"/>
      <c r="DJE1220" s="17"/>
      <c r="DJF1220" s="17"/>
      <c r="DJG1220" s="17"/>
      <c r="DJH1220" s="17"/>
      <c r="DJI1220" s="17"/>
      <c r="DJJ1220" s="17"/>
      <c r="DJK1220" s="17"/>
      <c r="DJL1220" s="17"/>
      <c r="DJM1220" s="17"/>
      <c r="DJN1220" s="17"/>
      <c r="DJO1220" s="17"/>
      <c r="DJP1220" s="17"/>
      <c r="DJQ1220" s="17"/>
      <c r="DJR1220" s="17"/>
      <c r="DJS1220" s="17"/>
      <c r="DJT1220" s="17"/>
      <c r="DJU1220" s="17"/>
      <c r="DJV1220" s="17"/>
      <c r="DJW1220" s="17"/>
      <c r="DJX1220" s="17"/>
      <c r="DJY1220" s="17"/>
      <c r="DJZ1220" s="17"/>
      <c r="DKA1220" s="17"/>
      <c r="DKB1220" s="17"/>
      <c r="DKC1220" s="17"/>
      <c r="DKD1220" s="17"/>
      <c r="DKE1220" s="17"/>
      <c r="DKF1220" s="17"/>
      <c r="DKG1220" s="17"/>
      <c r="DKH1220" s="17"/>
      <c r="DKI1220" s="17"/>
      <c r="DKJ1220" s="17"/>
      <c r="DKK1220" s="17"/>
      <c r="DKL1220" s="17"/>
      <c r="DKM1220" s="17"/>
      <c r="DKN1220" s="17"/>
      <c r="DKO1220" s="17"/>
      <c r="DKP1220" s="17"/>
      <c r="DKQ1220" s="17"/>
      <c r="DKR1220" s="17"/>
      <c r="DKS1220" s="17"/>
      <c r="DKT1220" s="17"/>
      <c r="DKU1220" s="17"/>
      <c r="DKV1220" s="17"/>
      <c r="DKW1220" s="17"/>
      <c r="DKX1220" s="17"/>
      <c r="DKY1220" s="17"/>
      <c r="DKZ1220" s="17"/>
      <c r="DLA1220" s="17"/>
      <c r="DLB1220" s="17"/>
      <c r="DLC1220" s="17"/>
      <c r="DLD1220" s="17"/>
      <c r="DLE1220" s="17"/>
      <c r="DLF1220" s="17"/>
      <c r="DLG1220" s="17"/>
      <c r="DLH1220" s="17"/>
      <c r="DLI1220" s="17"/>
      <c r="DLJ1220" s="17"/>
      <c r="DLK1220" s="17"/>
      <c r="DLL1220" s="17"/>
      <c r="DLM1220" s="17"/>
      <c r="DLN1220" s="17"/>
      <c r="DLO1220" s="17"/>
      <c r="DLP1220" s="17"/>
      <c r="DLQ1220" s="17"/>
      <c r="DLR1220" s="17"/>
      <c r="DLS1220" s="17"/>
      <c r="DLT1220" s="17"/>
      <c r="DLU1220" s="17"/>
      <c r="DLV1220" s="17"/>
      <c r="DLW1220" s="17"/>
      <c r="DLX1220" s="17"/>
      <c r="DLY1220" s="17"/>
      <c r="DLZ1220" s="17"/>
      <c r="DMA1220" s="17"/>
      <c r="DMB1220" s="17"/>
      <c r="DMC1220" s="17"/>
      <c r="DMD1220" s="17"/>
      <c r="DME1220" s="17"/>
      <c r="DMF1220" s="17"/>
      <c r="DMG1220" s="17"/>
      <c r="DMH1220" s="17"/>
      <c r="DMI1220" s="17"/>
      <c r="DMJ1220" s="17"/>
      <c r="DMK1220" s="17"/>
      <c r="DML1220" s="17"/>
      <c r="DMM1220" s="17"/>
      <c r="DMN1220" s="17"/>
      <c r="DMO1220" s="17"/>
      <c r="DMP1220" s="17"/>
      <c r="DMQ1220" s="17"/>
      <c r="DMR1220" s="17"/>
      <c r="DMS1220" s="17"/>
      <c r="DMT1220" s="17"/>
      <c r="DMU1220" s="17"/>
      <c r="DMV1220" s="17"/>
      <c r="DMW1220" s="17"/>
      <c r="DMX1220" s="17"/>
      <c r="DMY1220" s="17"/>
      <c r="DMZ1220" s="17"/>
      <c r="DNA1220" s="17"/>
      <c r="DNB1220" s="17"/>
      <c r="DNC1220" s="17"/>
      <c r="DND1220" s="17"/>
      <c r="DNE1220" s="17"/>
      <c r="DNF1220" s="17"/>
      <c r="DNG1220" s="17"/>
      <c r="DNH1220" s="17"/>
      <c r="DNI1220" s="17"/>
      <c r="DNJ1220" s="17"/>
      <c r="DNK1220" s="17"/>
      <c r="DNL1220" s="17"/>
      <c r="DNM1220" s="17"/>
      <c r="DNN1220" s="17"/>
      <c r="DNO1220" s="17"/>
      <c r="DNP1220" s="17"/>
      <c r="DNQ1220" s="17"/>
      <c r="DNR1220" s="17"/>
      <c r="DNS1220" s="17"/>
      <c r="DNT1220" s="17"/>
      <c r="DNU1220" s="17"/>
      <c r="DNV1220" s="17"/>
      <c r="DNW1220" s="17"/>
      <c r="DNX1220" s="17"/>
      <c r="DNY1220" s="17"/>
      <c r="DNZ1220" s="17"/>
      <c r="DOA1220" s="17"/>
      <c r="DOB1220" s="17"/>
      <c r="DOC1220" s="17"/>
      <c r="DOD1220" s="17"/>
      <c r="DOE1220" s="17"/>
      <c r="DOF1220" s="17"/>
      <c r="DOG1220" s="17"/>
      <c r="DOH1220" s="17"/>
      <c r="DOI1220" s="17"/>
      <c r="DOJ1220" s="17"/>
      <c r="DOK1220" s="17"/>
      <c r="DOL1220" s="17"/>
      <c r="DOM1220" s="17"/>
      <c r="DON1220" s="17"/>
      <c r="DOO1220" s="17"/>
      <c r="DOP1220" s="17"/>
      <c r="DOQ1220" s="17"/>
      <c r="DOR1220" s="17"/>
      <c r="DOS1220" s="17"/>
      <c r="DOT1220" s="17"/>
      <c r="DOU1220" s="17"/>
      <c r="DOV1220" s="17"/>
      <c r="DOW1220" s="17"/>
      <c r="DOX1220" s="17"/>
      <c r="DOY1220" s="17"/>
      <c r="DOZ1220" s="17"/>
      <c r="DPA1220" s="17"/>
      <c r="DPB1220" s="17"/>
      <c r="DPC1220" s="17"/>
      <c r="DPD1220" s="17"/>
      <c r="DPE1220" s="17"/>
      <c r="DPF1220" s="17"/>
      <c r="DPG1220" s="17"/>
      <c r="DPH1220" s="17"/>
      <c r="DPI1220" s="17"/>
      <c r="DPJ1220" s="17"/>
      <c r="DPK1220" s="17"/>
      <c r="DPL1220" s="17"/>
      <c r="DPM1220" s="17"/>
      <c r="DPN1220" s="17"/>
      <c r="DPO1220" s="17"/>
      <c r="DPP1220" s="17"/>
      <c r="DPQ1220" s="17"/>
      <c r="DPR1220" s="17"/>
      <c r="DPS1220" s="17"/>
      <c r="DPT1220" s="17"/>
      <c r="DPU1220" s="17"/>
      <c r="DPV1220" s="17"/>
      <c r="DPW1220" s="17"/>
      <c r="DPX1220" s="17"/>
      <c r="DPY1220" s="17"/>
      <c r="DPZ1220" s="17"/>
      <c r="DQA1220" s="17"/>
      <c r="DQB1220" s="17"/>
      <c r="DQC1220" s="17"/>
      <c r="DQD1220" s="17"/>
      <c r="DQE1220" s="17"/>
      <c r="DQF1220" s="17"/>
      <c r="DQG1220" s="17"/>
      <c r="DQH1220" s="17"/>
      <c r="DQI1220" s="17"/>
      <c r="DQJ1220" s="17"/>
      <c r="DQK1220" s="17"/>
      <c r="DQL1220" s="17"/>
      <c r="DQM1220" s="17"/>
      <c r="DQN1220" s="17"/>
      <c r="DQO1220" s="17"/>
      <c r="DQP1220" s="17"/>
      <c r="DQQ1220" s="17"/>
      <c r="DQR1220" s="17"/>
      <c r="DQS1220" s="17"/>
      <c r="DQT1220" s="17"/>
      <c r="DQU1220" s="17"/>
      <c r="DQV1220" s="17"/>
      <c r="DQW1220" s="17"/>
      <c r="DQX1220" s="17"/>
      <c r="DQY1220" s="17"/>
      <c r="DQZ1220" s="17"/>
      <c r="DRA1220" s="17"/>
      <c r="DRB1220" s="17"/>
      <c r="DRC1220" s="17"/>
      <c r="DRD1220" s="17"/>
      <c r="DRE1220" s="17"/>
      <c r="DRF1220" s="17"/>
      <c r="DRG1220" s="17"/>
      <c r="DRH1220" s="17"/>
      <c r="DRI1220" s="17"/>
      <c r="DRJ1220" s="17"/>
      <c r="DRK1220" s="17"/>
      <c r="DRL1220" s="17"/>
      <c r="DRM1220" s="17"/>
      <c r="DRN1220" s="17"/>
      <c r="DRO1220" s="17"/>
      <c r="DRP1220" s="17"/>
      <c r="DRQ1220" s="17"/>
      <c r="DRR1220" s="17"/>
      <c r="DRS1220" s="17"/>
      <c r="DRT1220" s="17"/>
      <c r="DRU1220" s="17"/>
      <c r="DRV1220" s="17"/>
      <c r="DRW1220" s="17"/>
      <c r="DRX1220" s="17"/>
      <c r="DRY1220" s="17"/>
      <c r="DRZ1220" s="17"/>
      <c r="DSA1220" s="17"/>
      <c r="DSB1220" s="17"/>
      <c r="DSC1220" s="17"/>
      <c r="DSD1220" s="17"/>
      <c r="DSE1220" s="17"/>
      <c r="DSF1220" s="17"/>
      <c r="DSG1220" s="17"/>
      <c r="DSH1220" s="17"/>
      <c r="DSI1220" s="17"/>
      <c r="DSJ1220" s="17"/>
      <c r="DSK1220" s="17"/>
      <c r="DSL1220" s="17"/>
      <c r="DSM1220" s="17"/>
      <c r="DSN1220" s="17"/>
      <c r="DSO1220" s="17"/>
      <c r="DSP1220" s="17"/>
      <c r="DSQ1220" s="17"/>
      <c r="DSR1220" s="17"/>
      <c r="DSS1220" s="17"/>
      <c r="DST1220" s="17"/>
      <c r="DSU1220" s="17"/>
      <c r="DSV1220" s="17"/>
      <c r="DSW1220" s="17"/>
      <c r="DSX1220" s="17"/>
      <c r="DSY1220" s="17"/>
      <c r="DSZ1220" s="17"/>
      <c r="DTA1220" s="17"/>
      <c r="DTB1220" s="17"/>
      <c r="DTC1220" s="17"/>
      <c r="DTD1220" s="17"/>
      <c r="DTE1220" s="17"/>
      <c r="DTF1220" s="17"/>
      <c r="DTG1220" s="17"/>
      <c r="DTH1220" s="17"/>
      <c r="DTI1220" s="17"/>
      <c r="DTJ1220" s="17"/>
      <c r="DTK1220" s="17"/>
      <c r="DTL1220" s="17"/>
      <c r="DTM1220" s="17"/>
      <c r="DTN1220" s="17"/>
      <c r="DTO1220" s="17"/>
      <c r="DTP1220" s="17"/>
      <c r="DTQ1220" s="17"/>
      <c r="DTR1220" s="17"/>
      <c r="DTS1220" s="17"/>
      <c r="DTT1220" s="17"/>
      <c r="DTU1220" s="17"/>
      <c r="DTV1220" s="17"/>
      <c r="DTW1220" s="17"/>
      <c r="DTX1220" s="17"/>
      <c r="DTY1220" s="17"/>
      <c r="DTZ1220" s="17"/>
      <c r="DUA1220" s="17"/>
      <c r="DUB1220" s="17"/>
      <c r="DUC1220" s="17"/>
      <c r="DUD1220" s="17"/>
      <c r="DUE1220" s="17"/>
      <c r="DUF1220" s="17"/>
      <c r="DUG1220" s="17"/>
      <c r="DUH1220" s="17"/>
      <c r="DUI1220" s="17"/>
      <c r="DUJ1220" s="17"/>
      <c r="DUK1220" s="17"/>
      <c r="DUL1220" s="17"/>
      <c r="DUM1220" s="17"/>
      <c r="DUN1220" s="17"/>
      <c r="DUO1220" s="17"/>
      <c r="DUP1220" s="17"/>
      <c r="DUQ1220" s="17"/>
      <c r="DUR1220" s="17"/>
      <c r="DUS1220" s="17"/>
      <c r="DUT1220" s="17"/>
      <c r="DUU1220" s="17"/>
      <c r="DUV1220" s="17"/>
      <c r="DUW1220" s="17"/>
      <c r="DUX1220" s="17"/>
      <c r="DUY1220" s="17"/>
      <c r="DUZ1220" s="17"/>
      <c r="DVA1220" s="17"/>
      <c r="DVB1220" s="17"/>
      <c r="DVC1220" s="17"/>
      <c r="DVD1220" s="17"/>
      <c r="DVE1220" s="17"/>
      <c r="DVF1220" s="17"/>
      <c r="DVG1220" s="17"/>
      <c r="DVH1220" s="17"/>
      <c r="DVI1220" s="17"/>
      <c r="DVJ1220" s="17"/>
      <c r="DVK1220" s="17"/>
      <c r="DVL1220" s="17"/>
      <c r="DVM1220" s="17"/>
      <c r="DVN1220" s="17"/>
      <c r="DVO1220" s="17"/>
      <c r="DVP1220" s="17"/>
      <c r="DVQ1220" s="17"/>
      <c r="DVR1220" s="17"/>
      <c r="DVS1220" s="17"/>
      <c r="DVT1220" s="17"/>
      <c r="DVU1220" s="17"/>
      <c r="DVV1220" s="17"/>
      <c r="DVW1220" s="17"/>
      <c r="DVX1220" s="17"/>
      <c r="DVY1220" s="17"/>
      <c r="DVZ1220" s="17"/>
      <c r="DWA1220" s="17"/>
      <c r="DWB1220" s="17"/>
      <c r="DWC1220" s="17"/>
      <c r="DWD1220" s="17"/>
      <c r="DWE1220" s="17"/>
      <c r="DWF1220" s="17"/>
      <c r="DWG1220" s="17"/>
      <c r="DWH1220" s="17"/>
      <c r="DWI1220" s="17"/>
      <c r="DWJ1220" s="17"/>
      <c r="DWK1220" s="17"/>
      <c r="DWL1220" s="17"/>
      <c r="DWM1220" s="17"/>
      <c r="DWN1220" s="17"/>
      <c r="DWO1220" s="17"/>
      <c r="DWP1220" s="17"/>
      <c r="DWQ1220" s="17"/>
      <c r="DWR1220" s="17"/>
      <c r="DWS1220" s="17"/>
      <c r="DWT1220" s="17"/>
      <c r="DWU1220" s="17"/>
      <c r="DWV1220" s="17"/>
      <c r="DWW1220" s="17"/>
      <c r="DWX1220" s="17"/>
      <c r="DWY1220" s="17"/>
      <c r="DWZ1220" s="17"/>
      <c r="DXA1220" s="17"/>
      <c r="DXB1220" s="17"/>
      <c r="DXC1220" s="17"/>
      <c r="DXD1220" s="17"/>
      <c r="DXE1220" s="17"/>
      <c r="DXF1220" s="17"/>
      <c r="DXG1220" s="17"/>
      <c r="DXH1220" s="17"/>
      <c r="DXI1220" s="17"/>
      <c r="DXJ1220" s="17"/>
      <c r="DXK1220" s="17"/>
      <c r="DXL1220" s="17"/>
      <c r="DXM1220" s="17"/>
      <c r="DXN1220" s="17"/>
      <c r="DXO1220" s="17"/>
      <c r="DXP1220" s="17"/>
      <c r="DXQ1220" s="17"/>
      <c r="DXR1220" s="17"/>
      <c r="DXS1220" s="17"/>
      <c r="DXT1220" s="17"/>
      <c r="DXU1220" s="17"/>
      <c r="DXV1220" s="17"/>
      <c r="DXW1220" s="17"/>
      <c r="DXX1220" s="17"/>
      <c r="DXY1220" s="17"/>
      <c r="DXZ1220" s="17"/>
      <c r="DYA1220" s="17"/>
      <c r="DYB1220" s="17"/>
      <c r="DYC1220" s="17"/>
      <c r="DYD1220" s="17"/>
      <c r="DYE1220" s="17"/>
      <c r="DYF1220" s="17"/>
      <c r="DYG1220" s="17"/>
      <c r="DYH1220" s="17"/>
      <c r="DYI1220" s="17"/>
      <c r="DYJ1220" s="17"/>
      <c r="DYK1220" s="17"/>
      <c r="DYL1220" s="17"/>
      <c r="DYM1220" s="17"/>
      <c r="DYN1220" s="17"/>
      <c r="DYO1220" s="17"/>
      <c r="DYP1220" s="17"/>
      <c r="DYQ1220" s="17"/>
      <c r="DYR1220" s="17"/>
      <c r="DYS1220" s="17"/>
      <c r="DYT1220" s="17"/>
      <c r="DYU1220" s="17"/>
      <c r="DYV1220" s="17"/>
      <c r="DYW1220" s="17"/>
      <c r="DYX1220" s="17"/>
      <c r="DYY1220" s="17"/>
      <c r="DYZ1220" s="17"/>
      <c r="DZA1220" s="17"/>
      <c r="DZB1220" s="17"/>
      <c r="DZC1220" s="17"/>
      <c r="DZD1220" s="17"/>
      <c r="DZE1220" s="17"/>
      <c r="DZF1220" s="17"/>
      <c r="DZG1220" s="17"/>
      <c r="DZH1220" s="17"/>
      <c r="DZI1220" s="17"/>
      <c r="DZJ1220" s="17"/>
      <c r="DZK1220" s="17"/>
      <c r="DZL1220" s="17"/>
      <c r="DZM1220" s="17"/>
      <c r="DZN1220" s="17"/>
      <c r="DZO1220" s="17"/>
      <c r="DZP1220" s="17"/>
      <c r="DZQ1220" s="17"/>
      <c r="DZR1220" s="17"/>
      <c r="DZS1220" s="17"/>
      <c r="DZT1220" s="17"/>
      <c r="DZU1220" s="17"/>
      <c r="DZV1220" s="17"/>
      <c r="DZW1220" s="17"/>
      <c r="DZX1220" s="17"/>
      <c r="DZY1220" s="17"/>
      <c r="DZZ1220" s="17"/>
      <c r="EAA1220" s="17"/>
      <c r="EAB1220" s="17"/>
      <c r="EAC1220" s="17"/>
      <c r="EAD1220" s="17"/>
      <c r="EAE1220" s="17"/>
      <c r="EAF1220" s="17"/>
      <c r="EAG1220" s="17"/>
      <c r="EAH1220" s="17"/>
      <c r="EAI1220" s="17"/>
      <c r="EAJ1220" s="17"/>
      <c r="EAK1220" s="17"/>
      <c r="EAL1220" s="17"/>
      <c r="EAM1220" s="17"/>
      <c r="EAN1220" s="17"/>
      <c r="EAO1220" s="17"/>
      <c r="EAP1220" s="17"/>
      <c r="EAQ1220" s="17"/>
      <c r="EAR1220" s="17"/>
      <c r="EAS1220" s="17"/>
      <c r="EAT1220" s="17"/>
      <c r="EAU1220" s="17"/>
      <c r="EAV1220" s="17"/>
      <c r="EAW1220" s="17"/>
      <c r="EAX1220" s="17"/>
      <c r="EAY1220" s="17"/>
      <c r="EAZ1220" s="17"/>
      <c r="EBA1220" s="17"/>
      <c r="EBB1220" s="17"/>
      <c r="EBC1220" s="17"/>
      <c r="EBD1220" s="17"/>
      <c r="EBE1220" s="17"/>
      <c r="EBF1220" s="17"/>
      <c r="EBG1220" s="17"/>
      <c r="EBH1220" s="17"/>
      <c r="EBI1220" s="17"/>
      <c r="EBJ1220" s="17"/>
      <c r="EBK1220" s="17"/>
      <c r="EBL1220" s="17"/>
      <c r="EBM1220" s="17"/>
      <c r="EBN1220" s="17"/>
      <c r="EBO1220" s="17"/>
      <c r="EBP1220" s="17"/>
      <c r="EBQ1220" s="17"/>
      <c r="EBR1220" s="17"/>
      <c r="EBS1220" s="17"/>
      <c r="EBT1220" s="17"/>
      <c r="EBU1220" s="17"/>
      <c r="EBV1220" s="17"/>
      <c r="EBW1220" s="17"/>
      <c r="EBX1220" s="17"/>
      <c r="EBY1220" s="17"/>
      <c r="EBZ1220" s="17"/>
      <c r="ECA1220" s="17"/>
      <c r="ECB1220" s="17"/>
      <c r="ECC1220" s="17"/>
      <c r="ECD1220" s="17"/>
      <c r="ECE1220" s="17"/>
      <c r="ECF1220" s="17"/>
      <c r="ECG1220" s="17"/>
      <c r="ECH1220" s="17"/>
      <c r="ECI1220" s="17"/>
      <c r="ECJ1220" s="17"/>
      <c r="ECK1220" s="17"/>
      <c r="ECL1220" s="17"/>
      <c r="ECM1220" s="17"/>
      <c r="ECN1220" s="17"/>
      <c r="ECO1220" s="17"/>
      <c r="ECP1220" s="17"/>
      <c r="ECQ1220" s="17"/>
      <c r="ECR1220" s="17"/>
      <c r="ECS1220" s="17"/>
      <c r="ECT1220" s="17"/>
      <c r="ECU1220" s="17"/>
      <c r="ECV1220" s="17"/>
      <c r="ECW1220" s="17"/>
      <c r="ECX1220" s="17"/>
      <c r="ECY1220" s="17"/>
      <c r="ECZ1220" s="17"/>
      <c r="EDA1220" s="17"/>
      <c r="EDB1220" s="17"/>
      <c r="EDC1220" s="17"/>
      <c r="EDD1220" s="17"/>
      <c r="EDE1220" s="17"/>
      <c r="EDF1220" s="17"/>
      <c r="EDG1220" s="17"/>
      <c r="EDH1220" s="17"/>
      <c r="EDI1220" s="17"/>
      <c r="EDJ1220" s="17"/>
      <c r="EDK1220" s="17"/>
      <c r="EDL1220" s="17"/>
      <c r="EDM1220" s="17"/>
      <c r="EDN1220" s="17"/>
      <c r="EDO1220" s="17"/>
      <c r="EDP1220" s="17"/>
      <c r="EDQ1220" s="17"/>
      <c r="EDR1220" s="17"/>
      <c r="EDS1220" s="17"/>
      <c r="EDT1220" s="17"/>
      <c r="EDU1220" s="17"/>
      <c r="EDV1220" s="17"/>
      <c r="EDW1220" s="17"/>
      <c r="EDX1220" s="17"/>
      <c r="EDY1220" s="17"/>
      <c r="EDZ1220" s="17"/>
      <c r="EEA1220" s="17"/>
      <c r="EEB1220" s="17"/>
      <c r="EEC1220" s="17"/>
      <c r="EED1220" s="17"/>
      <c r="EEE1220" s="17"/>
      <c r="EEF1220" s="17"/>
      <c r="EEG1220" s="17"/>
      <c r="EEH1220" s="17"/>
      <c r="EEI1220" s="17"/>
      <c r="EEJ1220" s="17"/>
      <c r="EEK1220" s="17"/>
      <c r="EEL1220" s="17"/>
      <c r="EEM1220" s="17"/>
      <c r="EEN1220" s="17"/>
      <c r="EEO1220" s="17"/>
      <c r="EEP1220" s="17"/>
      <c r="EEQ1220" s="17"/>
      <c r="EER1220" s="17"/>
      <c r="EES1220" s="17"/>
      <c r="EET1220" s="17"/>
      <c r="EEU1220" s="17"/>
      <c r="EEV1220" s="17"/>
      <c r="EEW1220" s="17"/>
      <c r="EEX1220" s="17"/>
      <c r="EEY1220" s="17"/>
      <c r="EEZ1220" s="17"/>
      <c r="EFA1220" s="17"/>
      <c r="EFB1220" s="17"/>
      <c r="EFC1220" s="17"/>
      <c r="EFD1220" s="17"/>
      <c r="EFE1220" s="17"/>
      <c r="EFF1220" s="17"/>
      <c r="EFG1220" s="17"/>
      <c r="EFH1220" s="17"/>
      <c r="EFI1220" s="17"/>
      <c r="EFJ1220" s="17"/>
      <c r="EFK1220" s="17"/>
      <c r="EFL1220" s="17"/>
      <c r="EFM1220" s="17"/>
      <c r="EFN1220" s="17"/>
      <c r="EFO1220" s="17"/>
      <c r="EFP1220" s="17"/>
      <c r="EFQ1220" s="17"/>
      <c r="EFR1220" s="17"/>
      <c r="EFS1220" s="17"/>
      <c r="EFT1220" s="17"/>
      <c r="EFU1220" s="17"/>
      <c r="EFV1220" s="17"/>
      <c r="EFW1220" s="17"/>
      <c r="EFX1220" s="17"/>
      <c r="EFY1220" s="17"/>
      <c r="EFZ1220" s="17"/>
      <c r="EGA1220" s="17"/>
      <c r="EGB1220" s="17"/>
      <c r="EGC1220" s="17"/>
      <c r="EGD1220" s="17"/>
      <c r="EGE1220" s="17"/>
      <c r="EGF1220" s="17"/>
      <c r="EGG1220" s="17"/>
      <c r="EGH1220" s="17"/>
      <c r="EGI1220" s="17"/>
      <c r="EGJ1220" s="17"/>
      <c r="EGK1220" s="17"/>
      <c r="EGL1220" s="17"/>
      <c r="EGM1220" s="17"/>
      <c r="EGN1220" s="17"/>
      <c r="EGO1220" s="17"/>
      <c r="EGP1220" s="17"/>
      <c r="EGQ1220" s="17"/>
      <c r="EGR1220" s="17"/>
      <c r="EGS1220" s="17"/>
      <c r="EGT1220" s="17"/>
      <c r="EGU1220" s="17"/>
      <c r="EGV1220" s="17"/>
      <c r="EGW1220" s="17"/>
      <c r="EGX1220" s="17"/>
      <c r="EGY1220" s="17"/>
      <c r="EGZ1220" s="17"/>
      <c r="EHA1220" s="17"/>
      <c r="EHB1220" s="17"/>
      <c r="EHC1220" s="17"/>
      <c r="EHD1220" s="17"/>
      <c r="EHE1220" s="17"/>
      <c r="EHF1220" s="17"/>
      <c r="EHG1220" s="17"/>
      <c r="EHH1220" s="17"/>
      <c r="EHI1220" s="17"/>
      <c r="EHJ1220" s="17"/>
      <c r="EHK1220" s="17"/>
      <c r="EHL1220" s="17"/>
      <c r="EHM1220" s="17"/>
      <c r="EHN1220" s="17"/>
      <c r="EHO1220" s="17"/>
      <c r="EHP1220" s="17"/>
      <c r="EHQ1220" s="17"/>
      <c r="EHR1220" s="17"/>
      <c r="EHS1220" s="17"/>
      <c r="EHT1220" s="17"/>
      <c r="EHU1220" s="17"/>
      <c r="EHV1220" s="17"/>
      <c r="EHW1220" s="17"/>
      <c r="EHX1220" s="17"/>
      <c r="EHY1220" s="17"/>
      <c r="EHZ1220" s="17"/>
      <c r="EIA1220" s="17"/>
      <c r="EIB1220" s="17"/>
      <c r="EIC1220" s="17"/>
      <c r="EID1220" s="17"/>
      <c r="EIE1220" s="17"/>
      <c r="EIF1220" s="17"/>
      <c r="EIG1220" s="17"/>
      <c r="EIH1220" s="17"/>
      <c r="EII1220" s="17"/>
      <c r="EIJ1220" s="17"/>
      <c r="EIK1220" s="17"/>
      <c r="EIL1220" s="17"/>
      <c r="EIM1220" s="17"/>
      <c r="EIN1220" s="17"/>
      <c r="EIO1220" s="17"/>
      <c r="EIP1220" s="17"/>
      <c r="EIQ1220" s="17"/>
      <c r="EIR1220" s="17"/>
      <c r="EIS1220" s="17"/>
      <c r="EIT1220" s="17"/>
      <c r="EIU1220" s="17"/>
      <c r="EIV1220" s="17"/>
      <c r="EIW1220" s="17"/>
      <c r="EIX1220" s="17"/>
      <c r="EIY1220" s="17"/>
      <c r="EIZ1220" s="17"/>
      <c r="EJA1220" s="17"/>
      <c r="EJB1220" s="17"/>
      <c r="EJC1220" s="17"/>
      <c r="EJD1220" s="17"/>
      <c r="EJE1220" s="17"/>
      <c r="EJF1220" s="17"/>
      <c r="EJG1220" s="17"/>
      <c r="EJH1220" s="17"/>
      <c r="EJI1220" s="17"/>
      <c r="EJJ1220" s="17"/>
      <c r="EJK1220" s="17"/>
      <c r="EJL1220" s="17"/>
      <c r="EJM1220" s="17"/>
      <c r="EJN1220" s="17"/>
      <c r="EJO1220" s="17"/>
      <c r="EJP1220" s="17"/>
      <c r="EJQ1220" s="17"/>
      <c r="EJR1220" s="17"/>
      <c r="EJS1220" s="17"/>
      <c r="EJT1220" s="17"/>
      <c r="EJU1220" s="17"/>
      <c r="EJV1220" s="17"/>
      <c r="EJW1220" s="17"/>
      <c r="EJX1220" s="17"/>
      <c r="EJY1220" s="17"/>
      <c r="EJZ1220" s="17"/>
      <c r="EKA1220" s="17"/>
      <c r="EKB1220" s="17"/>
      <c r="EKC1220" s="17"/>
      <c r="EKD1220" s="17"/>
      <c r="EKE1220" s="17"/>
      <c r="EKF1220" s="17"/>
      <c r="EKG1220" s="17"/>
      <c r="EKH1220" s="17"/>
      <c r="EKI1220" s="17"/>
      <c r="EKJ1220" s="17"/>
      <c r="EKK1220" s="17"/>
      <c r="EKL1220" s="17"/>
      <c r="EKM1220" s="17"/>
      <c r="EKN1220" s="17"/>
      <c r="EKO1220" s="17"/>
      <c r="EKP1220" s="17"/>
      <c r="EKQ1220" s="17"/>
      <c r="EKR1220" s="17"/>
      <c r="EKS1220" s="17"/>
      <c r="EKT1220" s="17"/>
      <c r="EKU1220" s="17"/>
      <c r="EKV1220" s="17"/>
      <c r="EKW1220" s="17"/>
      <c r="EKX1220" s="17"/>
      <c r="EKY1220" s="17"/>
      <c r="EKZ1220" s="17"/>
      <c r="ELA1220" s="17"/>
      <c r="ELB1220" s="17"/>
      <c r="ELC1220" s="17"/>
      <c r="ELD1220" s="17"/>
      <c r="ELE1220" s="17"/>
      <c r="ELF1220" s="17"/>
      <c r="ELG1220" s="17"/>
      <c r="ELH1220" s="17"/>
      <c r="ELI1220" s="17"/>
      <c r="ELJ1220" s="17"/>
      <c r="ELK1220" s="17"/>
      <c r="ELL1220" s="17"/>
      <c r="ELM1220" s="17"/>
      <c r="ELN1220" s="17"/>
      <c r="ELO1220" s="17"/>
      <c r="ELP1220" s="17"/>
      <c r="ELQ1220" s="17"/>
      <c r="ELR1220" s="17"/>
      <c r="ELS1220" s="17"/>
      <c r="ELT1220" s="17"/>
      <c r="ELU1220" s="17"/>
      <c r="ELV1220" s="17"/>
      <c r="ELW1220" s="17"/>
      <c r="ELX1220" s="17"/>
      <c r="ELY1220" s="17"/>
      <c r="ELZ1220" s="17"/>
      <c r="EMA1220" s="17"/>
      <c r="EMB1220" s="17"/>
      <c r="EMC1220" s="17"/>
      <c r="EMD1220" s="17"/>
      <c r="EME1220" s="17"/>
      <c r="EMF1220" s="17"/>
      <c r="EMG1220" s="17"/>
      <c r="EMH1220" s="17"/>
      <c r="EMI1220" s="17"/>
      <c r="EMJ1220" s="17"/>
      <c r="EMK1220" s="17"/>
      <c r="EML1220" s="17"/>
      <c r="EMM1220" s="17"/>
      <c r="EMN1220" s="17"/>
      <c r="EMO1220" s="17"/>
      <c r="EMP1220" s="17"/>
      <c r="EMQ1220" s="17"/>
      <c r="EMR1220" s="17"/>
      <c r="EMS1220" s="17"/>
      <c r="EMT1220" s="17"/>
      <c r="EMU1220" s="17"/>
      <c r="EMV1220" s="17"/>
      <c r="EMW1220" s="17"/>
      <c r="EMX1220" s="17"/>
      <c r="EMY1220" s="17"/>
      <c r="EMZ1220" s="17"/>
      <c r="ENA1220" s="17"/>
      <c r="ENB1220" s="17"/>
      <c r="ENC1220" s="17"/>
      <c r="END1220" s="17"/>
      <c r="ENE1220" s="17"/>
      <c r="ENF1220" s="17"/>
      <c r="ENG1220" s="17"/>
      <c r="ENH1220" s="17"/>
      <c r="ENI1220" s="17"/>
      <c r="ENJ1220" s="17"/>
      <c r="ENK1220" s="17"/>
      <c r="ENL1220" s="17"/>
      <c r="ENM1220" s="17"/>
      <c r="ENN1220" s="17"/>
      <c r="ENO1220" s="17"/>
      <c r="ENP1220" s="17"/>
      <c r="ENQ1220" s="17"/>
      <c r="ENR1220" s="17"/>
      <c r="ENS1220" s="17"/>
      <c r="ENT1220" s="17"/>
      <c r="ENU1220" s="17"/>
      <c r="ENV1220" s="17"/>
      <c r="ENW1220" s="17"/>
      <c r="ENX1220" s="17"/>
      <c r="ENY1220" s="17"/>
      <c r="ENZ1220" s="17"/>
      <c r="EOA1220" s="17"/>
      <c r="EOB1220" s="17"/>
      <c r="EOC1220" s="17"/>
      <c r="EOD1220" s="17"/>
      <c r="EOE1220" s="17"/>
      <c r="EOF1220" s="17"/>
      <c r="EOG1220" s="17"/>
      <c r="EOH1220" s="17"/>
      <c r="EOI1220" s="17"/>
      <c r="EOJ1220" s="17"/>
      <c r="EOK1220" s="17"/>
      <c r="EOL1220" s="17"/>
      <c r="EOM1220" s="17"/>
      <c r="EON1220" s="17"/>
      <c r="EOO1220" s="17"/>
      <c r="EOP1220" s="17"/>
      <c r="EOQ1220" s="17"/>
      <c r="EOR1220" s="17"/>
      <c r="EOS1220" s="17"/>
      <c r="EOT1220" s="17"/>
      <c r="EOU1220" s="17"/>
      <c r="EOV1220" s="17"/>
      <c r="EOW1220" s="17"/>
      <c r="EOX1220" s="17"/>
      <c r="EOY1220" s="17"/>
      <c r="EOZ1220" s="17"/>
      <c r="EPA1220" s="17"/>
      <c r="EPB1220" s="17"/>
      <c r="EPC1220" s="17"/>
      <c r="EPD1220" s="17"/>
      <c r="EPE1220" s="17"/>
      <c r="EPF1220" s="17"/>
      <c r="EPG1220" s="17"/>
      <c r="EPH1220" s="17"/>
      <c r="EPI1220" s="17"/>
      <c r="EPJ1220" s="17"/>
      <c r="EPK1220" s="17"/>
      <c r="EPL1220" s="17"/>
      <c r="EPM1220" s="17"/>
      <c r="EPN1220" s="17"/>
      <c r="EPO1220" s="17"/>
      <c r="EPP1220" s="17"/>
      <c r="EPQ1220" s="17"/>
      <c r="EPR1220" s="17"/>
      <c r="EPS1220" s="17"/>
      <c r="EPT1220" s="17"/>
      <c r="EPU1220" s="17"/>
      <c r="EPV1220" s="17"/>
      <c r="EPW1220" s="17"/>
      <c r="EPX1220" s="17"/>
      <c r="EPY1220" s="17"/>
      <c r="EPZ1220" s="17"/>
      <c r="EQA1220" s="17"/>
      <c r="EQB1220" s="17"/>
      <c r="EQC1220" s="17"/>
      <c r="EQD1220" s="17"/>
      <c r="EQE1220" s="17"/>
      <c r="EQF1220" s="17"/>
      <c r="EQG1220" s="17"/>
      <c r="EQH1220" s="17"/>
      <c r="EQI1220" s="17"/>
      <c r="EQJ1220" s="17"/>
      <c r="EQK1220" s="17"/>
      <c r="EQL1220" s="17"/>
      <c r="EQM1220" s="17"/>
      <c r="EQN1220" s="17"/>
      <c r="EQO1220" s="17"/>
      <c r="EQP1220" s="17"/>
      <c r="EQQ1220" s="17"/>
      <c r="EQR1220" s="17"/>
      <c r="EQS1220" s="17"/>
      <c r="EQT1220" s="17"/>
      <c r="EQU1220" s="17"/>
      <c r="EQV1220" s="17"/>
      <c r="EQW1220" s="17"/>
      <c r="EQX1220" s="17"/>
      <c r="EQY1220" s="17"/>
      <c r="EQZ1220" s="17"/>
      <c r="ERA1220" s="17"/>
      <c r="ERB1220" s="17"/>
      <c r="ERC1220" s="17"/>
      <c r="ERD1220" s="17"/>
      <c r="ERE1220" s="17"/>
      <c r="ERF1220" s="17"/>
      <c r="ERG1220" s="17"/>
      <c r="ERH1220" s="17"/>
      <c r="ERI1220" s="17"/>
      <c r="ERJ1220" s="17"/>
      <c r="ERK1220" s="17"/>
      <c r="ERL1220" s="17"/>
      <c r="ERM1220" s="17"/>
      <c r="ERN1220" s="17"/>
      <c r="ERO1220" s="17"/>
      <c r="ERP1220" s="17"/>
      <c r="ERQ1220" s="17"/>
      <c r="ERR1220" s="17"/>
      <c r="ERS1220" s="17"/>
      <c r="ERT1220" s="17"/>
      <c r="ERU1220" s="17"/>
      <c r="ERV1220" s="17"/>
      <c r="ERW1220" s="17"/>
      <c r="ERX1220" s="17"/>
      <c r="ERY1220" s="17"/>
      <c r="ERZ1220" s="17"/>
      <c r="ESA1220" s="17"/>
      <c r="ESB1220" s="17"/>
      <c r="ESC1220" s="17"/>
      <c r="ESD1220" s="17"/>
      <c r="ESE1220" s="17"/>
      <c r="ESF1220" s="17"/>
      <c r="ESG1220" s="17"/>
      <c r="ESH1220" s="17"/>
      <c r="ESI1220" s="17"/>
      <c r="ESJ1220" s="17"/>
      <c r="ESK1220" s="17"/>
      <c r="ESL1220" s="17"/>
      <c r="ESM1220" s="17"/>
      <c r="ESN1220" s="17"/>
      <c r="ESO1220" s="17"/>
      <c r="ESP1220" s="17"/>
      <c r="ESQ1220" s="17"/>
      <c r="ESR1220" s="17"/>
      <c r="ESS1220" s="17"/>
      <c r="EST1220" s="17"/>
      <c r="ESU1220" s="17"/>
      <c r="ESV1220" s="17"/>
      <c r="ESW1220" s="17"/>
      <c r="ESX1220" s="17"/>
      <c r="ESY1220" s="17"/>
      <c r="ESZ1220" s="17"/>
      <c r="ETA1220" s="17"/>
      <c r="ETB1220" s="17"/>
      <c r="ETC1220" s="17"/>
      <c r="ETD1220" s="17"/>
      <c r="ETE1220" s="17"/>
      <c r="ETF1220" s="17"/>
      <c r="ETG1220" s="17"/>
      <c r="ETH1220" s="17"/>
      <c r="ETI1220" s="17"/>
      <c r="ETJ1220" s="17"/>
      <c r="ETK1220" s="17"/>
      <c r="ETL1220" s="17"/>
      <c r="ETM1220" s="17"/>
      <c r="ETN1220" s="17"/>
      <c r="ETO1220" s="17"/>
      <c r="ETP1220" s="17"/>
      <c r="ETQ1220" s="17"/>
      <c r="ETR1220" s="17"/>
      <c r="ETS1220" s="17"/>
      <c r="ETT1220" s="17"/>
      <c r="ETU1220" s="17"/>
      <c r="ETV1220" s="17"/>
      <c r="ETW1220" s="17"/>
      <c r="ETX1220" s="17"/>
      <c r="ETY1220" s="17"/>
      <c r="ETZ1220" s="17"/>
      <c r="EUA1220" s="17"/>
      <c r="EUB1220" s="17"/>
      <c r="EUC1220" s="17"/>
      <c r="EUD1220" s="17"/>
      <c r="EUE1220" s="17"/>
      <c r="EUF1220" s="17"/>
      <c r="EUG1220" s="17"/>
      <c r="EUH1220" s="17"/>
      <c r="EUI1220" s="17"/>
      <c r="EUJ1220" s="17"/>
      <c r="EUK1220" s="17"/>
      <c r="EUL1220" s="17"/>
      <c r="EUM1220" s="17"/>
      <c r="EUN1220" s="17"/>
      <c r="EUO1220" s="17"/>
      <c r="EUP1220" s="17"/>
      <c r="EUQ1220" s="17"/>
      <c r="EUR1220" s="17"/>
      <c r="EUS1220" s="17"/>
      <c r="EUT1220" s="17"/>
      <c r="EUU1220" s="17"/>
      <c r="EUV1220" s="17"/>
      <c r="EUW1220" s="17"/>
      <c r="EUX1220" s="17"/>
      <c r="EUY1220" s="17"/>
      <c r="EUZ1220" s="17"/>
      <c r="EVA1220" s="17"/>
      <c r="EVB1220" s="17"/>
      <c r="EVC1220" s="17"/>
      <c r="EVD1220" s="17"/>
      <c r="EVE1220" s="17"/>
      <c r="EVF1220" s="17"/>
      <c r="EVG1220" s="17"/>
      <c r="EVH1220" s="17"/>
      <c r="EVI1220" s="17"/>
      <c r="EVJ1220" s="17"/>
      <c r="EVK1220" s="17"/>
      <c r="EVL1220" s="17"/>
      <c r="EVM1220" s="17"/>
      <c r="EVN1220" s="17"/>
      <c r="EVO1220" s="17"/>
      <c r="EVP1220" s="17"/>
      <c r="EVQ1220" s="17"/>
      <c r="EVR1220" s="17"/>
      <c r="EVS1220" s="17"/>
      <c r="EVT1220" s="17"/>
      <c r="EVU1220" s="17"/>
      <c r="EVV1220" s="17"/>
      <c r="EVW1220" s="17"/>
      <c r="EVX1220" s="17"/>
      <c r="EVY1220" s="17"/>
      <c r="EVZ1220" s="17"/>
      <c r="EWA1220" s="17"/>
      <c r="EWB1220" s="17"/>
      <c r="EWC1220" s="17"/>
      <c r="EWD1220" s="17"/>
      <c r="EWE1220" s="17"/>
      <c r="EWF1220" s="17"/>
      <c r="EWG1220" s="17"/>
      <c r="EWH1220" s="17"/>
      <c r="EWI1220" s="17"/>
      <c r="EWJ1220" s="17"/>
      <c r="EWK1220" s="17"/>
      <c r="EWL1220" s="17"/>
      <c r="EWM1220" s="17"/>
      <c r="EWN1220" s="17"/>
      <c r="EWO1220" s="17"/>
      <c r="EWP1220" s="17"/>
      <c r="EWQ1220" s="17"/>
      <c r="EWR1220" s="17"/>
      <c r="EWS1220" s="17"/>
      <c r="EWT1220" s="17"/>
      <c r="EWU1220" s="17"/>
      <c r="EWV1220" s="17"/>
      <c r="EWW1220" s="17"/>
      <c r="EWX1220" s="17"/>
      <c r="EWY1220" s="17"/>
      <c r="EWZ1220" s="17"/>
      <c r="EXA1220" s="17"/>
      <c r="EXB1220" s="17"/>
      <c r="EXC1220" s="17"/>
      <c r="EXD1220" s="17"/>
      <c r="EXE1220" s="17"/>
      <c r="EXF1220" s="17"/>
      <c r="EXG1220" s="17"/>
      <c r="EXH1220" s="17"/>
      <c r="EXI1220" s="17"/>
      <c r="EXJ1220" s="17"/>
      <c r="EXK1220" s="17"/>
      <c r="EXL1220" s="17"/>
      <c r="EXM1220" s="17"/>
      <c r="EXN1220" s="17"/>
      <c r="EXO1220" s="17"/>
      <c r="EXP1220" s="17"/>
      <c r="EXQ1220" s="17"/>
      <c r="EXR1220" s="17"/>
      <c r="EXS1220" s="17"/>
      <c r="EXT1220" s="17"/>
      <c r="EXU1220" s="17"/>
      <c r="EXV1220" s="17"/>
      <c r="EXW1220" s="17"/>
      <c r="EXX1220" s="17"/>
      <c r="EXY1220" s="17"/>
      <c r="EXZ1220" s="17"/>
      <c r="EYA1220" s="17"/>
      <c r="EYB1220" s="17"/>
      <c r="EYC1220" s="17"/>
      <c r="EYD1220" s="17"/>
      <c r="EYE1220" s="17"/>
      <c r="EYF1220" s="17"/>
      <c r="EYG1220" s="17"/>
      <c r="EYH1220" s="17"/>
      <c r="EYI1220" s="17"/>
      <c r="EYJ1220" s="17"/>
      <c r="EYK1220" s="17"/>
      <c r="EYL1220" s="17"/>
      <c r="EYM1220" s="17"/>
      <c r="EYN1220" s="17"/>
      <c r="EYO1220" s="17"/>
      <c r="EYP1220" s="17"/>
      <c r="EYQ1220" s="17"/>
      <c r="EYR1220" s="17"/>
      <c r="EYS1220" s="17"/>
      <c r="EYT1220" s="17"/>
      <c r="EYU1220" s="17"/>
      <c r="EYV1220" s="17"/>
      <c r="EYW1220" s="17"/>
      <c r="EYX1220" s="17"/>
      <c r="EYY1220" s="17"/>
      <c r="EYZ1220" s="17"/>
      <c r="EZA1220" s="17"/>
      <c r="EZB1220" s="17"/>
      <c r="EZC1220" s="17"/>
      <c r="EZD1220" s="17"/>
      <c r="EZE1220" s="17"/>
      <c r="EZF1220" s="17"/>
      <c r="EZG1220" s="17"/>
      <c r="EZH1220" s="17"/>
      <c r="EZI1220" s="17"/>
      <c r="EZJ1220" s="17"/>
      <c r="EZK1220" s="17"/>
      <c r="EZL1220" s="17"/>
      <c r="EZM1220" s="17"/>
      <c r="EZN1220" s="17"/>
      <c r="EZO1220" s="17"/>
      <c r="EZP1220" s="17"/>
      <c r="EZQ1220" s="17"/>
      <c r="EZR1220" s="17"/>
      <c r="EZS1220" s="17"/>
      <c r="EZT1220" s="17"/>
      <c r="EZU1220" s="17"/>
      <c r="EZV1220" s="17"/>
      <c r="EZW1220" s="17"/>
      <c r="EZX1220" s="17"/>
      <c r="EZY1220" s="17"/>
      <c r="EZZ1220" s="17"/>
      <c r="FAA1220" s="17"/>
      <c r="FAB1220" s="17"/>
      <c r="FAC1220" s="17"/>
      <c r="FAD1220" s="17"/>
      <c r="FAE1220" s="17"/>
      <c r="FAF1220" s="17"/>
      <c r="FAG1220" s="17"/>
      <c r="FAH1220" s="17"/>
      <c r="FAI1220" s="17"/>
      <c r="FAJ1220" s="17"/>
      <c r="FAK1220" s="17"/>
      <c r="FAL1220" s="17"/>
      <c r="FAM1220" s="17"/>
      <c r="FAN1220" s="17"/>
      <c r="FAO1220" s="17"/>
      <c r="FAP1220" s="17"/>
      <c r="FAQ1220" s="17"/>
      <c r="FAR1220" s="17"/>
      <c r="FAS1220" s="17"/>
      <c r="FAT1220" s="17"/>
      <c r="FAU1220" s="17"/>
      <c r="FAV1220" s="17"/>
      <c r="FAW1220" s="17"/>
      <c r="FAX1220" s="17"/>
      <c r="FAY1220" s="17"/>
      <c r="FAZ1220" s="17"/>
      <c r="FBA1220" s="17"/>
      <c r="FBB1220" s="17"/>
      <c r="FBC1220" s="17"/>
      <c r="FBD1220" s="17"/>
      <c r="FBE1220" s="17"/>
      <c r="FBF1220" s="17"/>
      <c r="FBG1220" s="17"/>
      <c r="FBH1220" s="17"/>
      <c r="FBI1220" s="17"/>
      <c r="FBJ1220" s="17"/>
      <c r="FBK1220" s="17"/>
      <c r="FBL1220" s="17"/>
      <c r="FBM1220" s="17"/>
      <c r="FBN1220" s="17"/>
      <c r="FBO1220" s="17"/>
      <c r="FBP1220" s="17"/>
      <c r="FBQ1220" s="17"/>
      <c r="FBR1220" s="17"/>
      <c r="FBS1220" s="17"/>
      <c r="FBT1220" s="17"/>
      <c r="FBU1220" s="17"/>
      <c r="FBV1220" s="17"/>
      <c r="FBW1220" s="17"/>
      <c r="FBX1220" s="17"/>
      <c r="FBY1220" s="17"/>
      <c r="FBZ1220" s="17"/>
      <c r="FCA1220" s="17"/>
      <c r="FCB1220" s="17"/>
      <c r="FCC1220" s="17"/>
      <c r="FCD1220" s="17"/>
      <c r="FCE1220" s="17"/>
      <c r="FCF1220" s="17"/>
      <c r="FCG1220" s="17"/>
      <c r="FCH1220" s="17"/>
      <c r="FCI1220" s="17"/>
      <c r="FCJ1220" s="17"/>
      <c r="FCK1220" s="17"/>
      <c r="FCL1220" s="17"/>
      <c r="FCM1220" s="17"/>
      <c r="FCN1220" s="17"/>
      <c r="FCO1220" s="17"/>
      <c r="FCP1220" s="17"/>
      <c r="FCQ1220" s="17"/>
      <c r="FCR1220" s="17"/>
      <c r="FCS1220" s="17"/>
      <c r="FCT1220" s="17"/>
      <c r="FCU1220" s="17"/>
      <c r="FCV1220" s="17"/>
      <c r="FCW1220" s="17"/>
      <c r="FCX1220" s="17"/>
      <c r="FCY1220" s="17"/>
      <c r="FCZ1220" s="17"/>
      <c r="FDA1220" s="17"/>
      <c r="FDB1220" s="17"/>
      <c r="FDC1220" s="17"/>
      <c r="FDD1220" s="17"/>
      <c r="FDE1220" s="17"/>
      <c r="FDF1220" s="17"/>
      <c r="FDG1220" s="17"/>
      <c r="FDH1220" s="17"/>
      <c r="FDI1220" s="17"/>
      <c r="FDJ1220" s="17"/>
      <c r="FDK1220" s="17"/>
      <c r="FDL1220" s="17"/>
      <c r="FDM1220" s="17"/>
      <c r="FDN1220" s="17"/>
      <c r="FDO1220" s="17"/>
      <c r="FDP1220" s="17"/>
      <c r="FDQ1220" s="17"/>
      <c r="FDR1220" s="17"/>
      <c r="FDS1220" s="17"/>
      <c r="FDT1220" s="17"/>
      <c r="FDU1220" s="17"/>
      <c r="FDV1220" s="17"/>
      <c r="FDW1220" s="17"/>
      <c r="FDX1220" s="17"/>
      <c r="FDY1220" s="17"/>
      <c r="FDZ1220" s="17"/>
      <c r="FEA1220" s="17"/>
      <c r="FEB1220" s="17"/>
      <c r="FEC1220" s="17"/>
      <c r="FED1220" s="17"/>
      <c r="FEE1220" s="17"/>
      <c r="FEF1220" s="17"/>
      <c r="FEG1220" s="17"/>
      <c r="FEH1220" s="17"/>
      <c r="FEI1220" s="17"/>
      <c r="FEJ1220" s="17"/>
      <c r="FEK1220" s="17"/>
      <c r="FEL1220" s="17"/>
      <c r="FEM1220" s="17"/>
      <c r="FEN1220" s="17"/>
      <c r="FEO1220" s="17"/>
      <c r="FEP1220" s="17"/>
      <c r="FEQ1220" s="17"/>
      <c r="FER1220" s="17"/>
      <c r="FES1220" s="17"/>
      <c r="FET1220" s="17"/>
      <c r="FEU1220" s="17"/>
      <c r="FEV1220" s="17"/>
      <c r="FEW1220" s="17"/>
      <c r="FEX1220" s="17"/>
      <c r="FEY1220" s="17"/>
      <c r="FEZ1220" s="17"/>
      <c r="FFA1220" s="17"/>
      <c r="FFB1220" s="17"/>
      <c r="FFC1220" s="17"/>
      <c r="FFD1220" s="17"/>
      <c r="FFE1220" s="17"/>
      <c r="FFF1220" s="17"/>
      <c r="FFG1220" s="17"/>
      <c r="FFH1220" s="17"/>
      <c r="FFI1220" s="17"/>
      <c r="FFJ1220" s="17"/>
      <c r="FFK1220" s="17"/>
      <c r="FFL1220" s="17"/>
      <c r="FFM1220" s="17"/>
      <c r="FFN1220" s="17"/>
      <c r="FFO1220" s="17"/>
      <c r="FFP1220" s="17"/>
      <c r="FFQ1220" s="17"/>
      <c r="FFR1220" s="17"/>
      <c r="FFS1220" s="17"/>
      <c r="FFT1220" s="17"/>
      <c r="FFU1220" s="17"/>
      <c r="FFV1220" s="17"/>
      <c r="FFW1220" s="17"/>
      <c r="FFX1220" s="17"/>
      <c r="FFY1220" s="17"/>
      <c r="FFZ1220" s="17"/>
      <c r="FGA1220" s="17"/>
      <c r="FGB1220" s="17"/>
      <c r="FGC1220" s="17"/>
      <c r="FGD1220" s="17"/>
      <c r="FGE1220" s="17"/>
      <c r="FGF1220" s="17"/>
      <c r="FGG1220" s="17"/>
      <c r="FGH1220" s="17"/>
      <c r="FGI1220" s="17"/>
      <c r="FGJ1220" s="17"/>
      <c r="FGK1220" s="17"/>
      <c r="FGL1220" s="17"/>
      <c r="FGM1220" s="17"/>
      <c r="FGN1220" s="17"/>
      <c r="FGO1220" s="17"/>
      <c r="FGP1220" s="17"/>
      <c r="FGQ1220" s="17"/>
      <c r="FGR1220" s="17"/>
      <c r="FGS1220" s="17"/>
      <c r="FGT1220" s="17"/>
      <c r="FGU1220" s="17"/>
      <c r="FGV1220" s="17"/>
      <c r="FGW1220" s="17"/>
      <c r="FGX1220" s="17"/>
      <c r="FGY1220" s="17"/>
      <c r="FGZ1220" s="17"/>
      <c r="FHA1220" s="17"/>
      <c r="FHB1220" s="17"/>
      <c r="FHC1220" s="17"/>
      <c r="FHD1220" s="17"/>
      <c r="FHE1220" s="17"/>
      <c r="FHF1220" s="17"/>
      <c r="FHG1220" s="17"/>
      <c r="FHH1220" s="17"/>
      <c r="FHI1220" s="17"/>
      <c r="FHJ1220" s="17"/>
      <c r="FHK1220" s="17"/>
      <c r="FHL1220" s="17"/>
      <c r="FHM1220" s="17"/>
      <c r="FHN1220" s="17"/>
      <c r="FHO1220" s="17"/>
      <c r="FHP1220" s="17"/>
      <c r="FHQ1220" s="17"/>
      <c r="FHR1220" s="17"/>
      <c r="FHS1220" s="17"/>
      <c r="FHT1220" s="17"/>
      <c r="FHU1220" s="17"/>
      <c r="FHV1220" s="17"/>
      <c r="FHW1220" s="17"/>
      <c r="FHX1220" s="17"/>
      <c r="FHY1220" s="17"/>
      <c r="FHZ1220" s="17"/>
      <c r="FIA1220" s="17"/>
      <c r="FIB1220" s="17"/>
      <c r="FIC1220" s="17"/>
      <c r="FID1220" s="17"/>
      <c r="FIE1220" s="17"/>
      <c r="FIF1220" s="17"/>
      <c r="FIG1220" s="17"/>
      <c r="FIH1220" s="17"/>
      <c r="FII1220" s="17"/>
      <c r="FIJ1220" s="17"/>
      <c r="FIK1220" s="17"/>
      <c r="FIL1220" s="17"/>
      <c r="FIM1220" s="17"/>
      <c r="FIN1220" s="17"/>
      <c r="FIO1220" s="17"/>
      <c r="FIP1220" s="17"/>
      <c r="FIQ1220" s="17"/>
      <c r="FIR1220" s="17"/>
      <c r="FIS1220" s="17"/>
      <c r="FIT1220" s="17"/>
      <c r="FIU1220" s="17"/>
      <c r="FIV1220" s="17"/>
      <c r="FIW1220" s="17"/>
      <c r="FIX1220" s="17"/>
      <c r="FIY1220" s="17"/>
      <c r="FIZ1220" s="17"/>
      <c r="FJA1220" s="17"/>
      <c r="FJB1220" s="17"/>
      <c r="FJC1220" s="17"/>
      <c r="FJD1220" s="17"/>
      <c r="FJE1220" s="17"/>
      <c r="FJF1220" s="17"/>
      <c r="FJG1220" s="17"/>
      <c r="FJH1220" s="17"/>
      <c r="FJI1220" s="17"/>
      <c r="FJJ1220" s="17"/>
      <c r="FJK1220" s="17"/>
      <c r="FJL1220" s="17"/>
      <c r="FJM1220" s="17"/>
      <c r="FJN1220" s="17"/>
      <c r="FJO1220" s="17"/>
      <c r="FJP1220" s="17"/>
      <c r="FJQ1220" s="17"/>
      <c r="FJR1220" s="17"/>
      <c r="FJS1220" s="17"/>
      <c r="FJT1220" s="17"/>
      <c r="FJU1220" s="17"/>
      <c r="FJV1220" s="17"/>
      <c r="FJW1220" s="17"/>
      <c r="FJX1220" s="17"/>
      <c r="FJY1220" s="17"/>
      <c r="FJZ1220" s="17"/>
      <c r="FKA1220" s="17"/>
      <c r="FKB1220" s="17"/>
      <c r="FKC1220" s="17"/>
      <c r="FKD1220" s="17"/>
      <c r="FKE1220" s="17"/>
      <c r="FKF1220" s="17"/>
      <c r="FKG1220" s="17"/>
      <c r="FKH1220" s="17"/>
      <c r="FKI1220" s="17"/>
      <c r="FKJ1220" s="17"/>
      <c r="FKK1220" s="17"/>
      <c r="FKL1220" s="17"/>
      <c r="FKM1220" s="17"/>
      <c r="FKN1220" s="17"/>
      <c r="FKO1220" s="17"/>
      <c r="FKP1220" s="17"/>
      <c r="FKQ1220" s="17"/>
      <c r="FKR1220" s="17"/>
      <c r="FKS1220" s="17"/>
      <c r="FKT1220" s="17"/>
      <c r="FKU1220" s="17"/>
      <c r="FKV1220" s="17"/>
      <c r="FKW1220" s="17"/>
      <c r="FKX1220" s="17"/>
      <c r="FKY1220" s="17"/>
      <c r="FKZ1220" s="17"/>
      <c r="FLA1220" s="17"/>
      <c r="FLB1220" s="17"/>
      <c r="FLC1220" s="17"/>
      <c r="FLD1220" s="17"/>
      <c r="FLE1220" s="17"/>
      <c r="FLF1220" s="17"/>
      <c r="FLG1220" s="17"/>
      <c r="FLH1220" s="17"/>
      <c r="FLI1220" s="17"/>
      <c r="FLJ1220" s="17"/>
      <c r="FLK1220" s="17"/>
      <c r="FLL1220" s="17"/>
      <c r="FLM1220" s="17"/>
      <c r="FLN1220" s="17"/>
      <c r="FLO1220" s="17"/>
      <c r="FLP1220" s="17"/>
      <c r="FLQ1220" s="17"/>
      <c r="FLR1220" s="17"/>
      <c r="FLS1220" s="17"/>
      <c r="FLT1220" s="17"/>
      <c r="FLU1220" s="17"/>
      <c r="FLV1220" s="17"/>
      <c r="FLW1220" s="17"/>
      <c r="FLX1220" s="17"/>
      <c r="FLY1220" s="17"/>
      <c r="FLZ1220" s="17"/>
      <c r="FMA1220" s="17"/>
      <c r="FMB1220" s="17"/>
      <c r="FMC1220" s="17"/>
      <c r="FMD1220" s="17"/>
      <c r="FME1220" s="17"/>
      <c r="FMF1220" s="17"/>
      <c r="FMG1220" s="17"/>
      <c r="FMH1220" s="17"/>
      <c r="FMI1220" s="17"/>
      <c r="FMJ1220" s="17"/>
      <c r="FMK1220" s="17"/>
      <c r="FML1220" s="17"/>
      <c r="FMM1220" s="17"/>
      <c r="FMN1220" s="17"/>
      <c r="FMO1220" s="17"/>
      <c r="FMP1220" s="17"/>
      <c r="FMQ1220" s="17"/>
      <c r="FMR1220" s="17"/>
      <c r="FMS1220" s="17"/>
      <c r="FMT1220" s="17"/>
      <c r="FMU1220" s="17"/>
      <c r="FMV1220" s="17"/>
      <c r="FMW1220" s="17"/>
      <c r="FMX1220" s="17"/>
      <c r="FMY1220" s="17"/>
      <c r="FMZ1220" s="17"/>
      <c r="FNA1220" s="17"/>
      <c r="FNB1220" s="17"/>
      <c r="FNC1220" s="17"/>
      <c r="FND1220" s="17"/>
      <c r="FNE1220" s="17"/>
      <c r="FNF1220" s="17"/>
      <c r="FNG1220" s="17"/>
      <c r="FNH1220" s="17"/>
      <c r="FNI1220" s="17"/>
      <c r="FNJ1220" s="17"/>
      <c r="FNK1220" s="17"/>
      <c r="FNL1220" s="17"/>
      <c r="FNM1220" s="17"/>
      <c r="FNN1220" s="17"/>
      <c r="FNO1220" s="17"/>
      <c r="FNP1220" s="17"/>
      <c r="FNQ1220" s="17"/>
      <c r="FNR1220" s="17"/>
      <c r="FNS1220" s="17"/>
      <c r="FNT1220" s="17"/>
      <c r="FNU1220" s="17"/>
      <c r="FNV1220" s="17"/>
      <c r="FNW1220" s="17"/>
      <c r="FNX1220" s="17"/>
      <c r="FNY1220" s="17"/>
      <c r="FNZ1220" s="17"/>
      <c r="FOA1220" s="17"/>
      <c r="FOB1220" s="17"/>
      <c r="FOC1220" s="17"/>
      <c r="FOD1220" s="17"/>
      <c r="FOE1220" s="17"/>
      <c r="FOF1220" s="17"/>
      <c r="FOG1220" s="17"/>
      <c r="FOH1220" s="17"/>
      <c r="FOI1220" s="17"/>
      <c r="FOJ1220" s="17"/>
      <c r="FOK1220" s="17"/>
      <c r="FOL1220" s="17"/>
      <c r="FOM1220" s="17"/>
      <c r="FON1220" s="17"/>
      <c r="FOO1220" s="17"/>
      <c r="FOP1220" s="17"/>
      <c r="FOQ1220" s="17"/>
      <c r="FOR1220" s="17"/>
      <c r="FOS1220" s="17"/>
      <c r="FOT1220" s="17"/>
      <c r="FOU1220" s="17"/>
      <c r="FOV1220" s="17"/>
      <c r="FOW1220" s="17"/>
      <c r="FOX1220" s="17"/>
      <c r="FOY1220" s="17"/>
      <c r="FOZ1220" s="17"/>
      <c r="FPA1220" s="17"/>
      <c r="FPB1220" s="17"/>
      <c r="FPC1220" s="17"/>
      <c r="FPD1220" s="17"/>
      <c r="FPE1220" s="17"/>
      <c r="FPF1220" s="17"/>
      <c r="FPG1220" s="17"/>
      <c r="FPH1220" s="17"/>
      <c r="FPI1220" s="17"/>
      <c r="FPJ1220" s="17"/>
      <c r="FPK1220" s="17"/>
      <c r="FPL1220" s="17"/>
      <c r="FPM1220" s="17"/>
      <c r="FPN1220" s="17"/>
      <c r="FPO1220" s="17"/>
      <c r="FPP1220" s="17"/>
      <c r="FPQ1220" s="17"/>
      <c r="FPR1220" s="17"/>
      <c r="FPS1220" s="17"/>
      <c r="FPT1220" s="17"/>
      <c r="FPU1220" s="17"/>
      <c r="FPV1220" s="17"/>
      <c r="FPW1220" s="17"/>
      <c r="FPX1220" s="17"/>
      <c r="FPY1220" s="17"/>
      <c r="FPZ1220" s="17"/>
      <c r="FQA1220" s="17"/>
      <c r="FQB1220" s="17"/>
      <c r="FQC1220" s="17"/>
      <c r="FQD1220" s="17"/>
      <c r="FQE1220" s="17"/>
      <c r="FQF1220" s="17"/>
      <c r="FQG1220" s="17"/>
      <c r="FQH1220" s="17"/>
      <c r="FQI1220" s="17"/>
      <c r="FQJ1220" s="17"/>
      <c r="FQK1220" s="17"/>
      <c r="FQL1220" s="17"/>
      <c r="FQM1220" s="17"/>
      <c r="FQN1220" s="17"/>
      <c r="FQO1220" s="17"/>
      <c r="FQP1220" s="17"/>
      <c r="FQQ1220" s="17"/>
      <c r="FQR1220" s="17"/>
      <c r="FQS1220" s="17"/>
      <c r="FQT1220" s="17"/>
      <c r="FQU1220" s="17"/>
      <c r="FQV1220" s="17"/>
      <c r="FQW1220" s="17"/>
      <c r="FQX1220" s="17"/>
      <c r="FQY1220" s="17"/>
      <c r="FQZ1220" s="17"/>
      <c r="FRA1220" s="17"/>
      <c r="FRB1220" s="17"/>
      <c r="FRC1220" s="17"/>
      <c r="FRD1220" s="17"/>
      <c r="FRE1220" s="17"/>
      <c r="FRF1220" s="17"/>
      <c r="FRG1220" s="17"/>
      <c r="FRH1220" s="17"/>
      <c r="FRI1220" s="17"/>
      <c r="FRJ1220" s="17"/>
      <c r="FRK1220" s="17"/>
      <c r="FRL1220" s="17"/>
      <c r="FRM1220" s="17"/>
      <c r="FRN1220" s="17"/>
      <c r="FRO1220" s="17"/>
      <c r="FRP1220" s="17"/>
      <c r="FRQ1220" s="17"/>
      <c r="FRR1220" s="17"/>
      <c r="FRS1220" s="17"/>
      <c r="FRT1220" s="17"/>
      <c r="FRU1220" s="17"/>
      <c r="FRV1220" s="17"/>
      <c r="FRW1220" s="17"/>
      <c r="FRX1220" s="17"/>
      <c r="FRY1220" s="17"/>
      <c r="FRZ1220" s="17"/>
      <c r="FSA1220" s="17"/>
      <c r="FSB1220" s="17"/>
      <c r="FSC1220" s="17"/>
      <c r="FSD1220" s="17"/>
      <c r="FSE1220" s="17"/>
      <c r="FSF1220" s="17"/>
      <c r="FSG1220" s="17"/>
      <c r="FSH1220" s="17"/>
      <c r="FSI1220" s="17"/>
      <c r="FSJ1220" s="17"/>
      <c r="FSK1220" s="17"/>
      <c r="FSL1220" s="17"/>
      <c r="FSM1220" s="17"/>
      <c r="FSN1220" s="17"/>
      <c r="FSO1220" s="17"/>
      <c r="FSP1220" s="17"/>
      <c r="FSQ1220" s="17"/>
      <c r="FSR1220" s="17"/>
      <c r="FSS1220" s="17"/>
      <c r="FST1220" s="17"/>
      <c r="FSU1220" s="17"/>
      <c r="FSV1220" s="17"/>
      <c r="FSW1220" s="17"/>
      <c r="FSX1220" s="17"/>
      <c r="FSY1220" s="17"/>
      <c r="FSZ1220" s="17"/>
      <c r="FTA1220" s="17"/>
      <c r="FTB1220" s="17"/>
      <c r="FTC1220" s="17"/>
      <c r="FTD1220" s="17"/>
      <c r="FTE1220" s="17"/>
      <c r="FTF1220" s="17"/>
      <c r="FTG1220" s="17"/>
      <c r="FTH1220" s="17"/>
      <c r="FTI1220" s="17"/>
      <c r="FTJ1220" s="17"/>
      <c r="FTK1220" s="17"/>
      <c r="FTL1220" s="17"/>
      <c r="FTM1220" s="17"/>
      <c r="FTN1220" s="17"/>
      <c r="FTO1220" s="17"/>
      <c r="FTP1220" s="17"/>
      <c r="FTQ1220" s="17"/>
      <c r="FTR1220" s="17"/>
      <c r="FTS1220" s="17"/>
      <c r="FTT1220" s="17"/>
      <c r="FTU1220" s="17"/>
      <c r="FTV1220" s="17"/>
      <c r="FTW1220" s="17"/>
      <c r="FTX1220" s="17"/>
      <c r="FTY1220" s="17"/>
      <c r="FTZ1220" s="17"/>
      <c r="FUA1220" s="17"/>
      <c r="FUB1220" s="17"/>
      <c r="FUC1220" s="17"/>
      <c r="FUD1220" s="17"/>
      <c r="FUE1220" s="17"/>
      <c r="FUF1220" s="17"/>
      <c r="FUG1220" s="17"/>
      <c r="FUH1220" s="17"/>
      <c r="FUI1220" s="17"/>
      <c r="FUJ1220" s="17"/>
      <c r="FUK1220" s="17"/>
      <c r="FUL1220" s="17"/>
      <c r="FUM1220" s="17"/>
      <c r="FUN1220" s="17"/>
      <c r="FUO1220" s="17"/>
      <c r="FUP1220" s="17"/>
      <c r="FUQ1220" s="17"/>
      <c r="FUR1220" s="17"/>
      <c r="FUS1220" s="17"/>
      <c r="FUT1220" s="17"/>
      <c r="FUU1220" s="17"/>
      <c r="FUV1220" s="17"/>
      <c r="FUW1220" s="17"/>
      <c r="FUX1220" s="17"/>
      <c r="FUY1220" s="17"/>
      <c r="FUZ1220" s="17"/>
      <c r="FVA1220" s="17"/>
      <c r="FVB1220" s="17"/>
      <c r="FVC1220" s="17"/>
      <c r="FVD1220" s="17"/>
      <c r="FVE1220" s="17"/>
      <c r="FVF1220" s="17"/>
      <c r="FVG1220" s="17"/>
      <c r="FVH1220" s="17"/>
      <c r="FVI1220" s="17"/>
      <c r="FVJ1220" s="17"/>
      <c r="FVK1220" s="17"/>
      <c r="FVL1220" s="17"/>
      <c r="FVM1220" s="17"/>
      <c r="FVN1220" s="17"/>
      <c r="FVO1220" s="17"/>
      <c r="FVP1220" s="17"/>
      <c r="FVQ1220" s="17"/>
      <c r="FVR1220" s="17"/>
      <c r="FVS1220" s="17"/>
      <c r="FVT1220" s="17"/>
      <c r="FVU1220" s="17"/>
      <c r="FVV1220" s="17"/>
      <c r="FVW1220" s="17"/>
      <c r="FVX1220" s="17"/>
      <c r="FVY1220" s="17"/>
      <c r="FVZ1220" s="17"/>
      <c r="FWA1220" s="17"/>
      <c r="FWB1220" s="17"/>
      <c r="FWC1220" s="17"/>
      <c r="FWD1220" s="17"/>
      <c r="FWE1220" s="17"/>
      <c r="FWF1220" s="17"/>
      <c r="FWG1220" s="17"/>
      <c r="FWH1220" s="17"/>
      <c r="FWI1220" s="17"/>
      <c r="FWJ1220" s="17"/>
      <c r="FWK1220" s="17"/>
      <c r="FWL1220" s="17"/>
      <c r="FWM1220" s="17"/>
      <c r="FWN1220" s="17"/>
      <c r="FWO1220" s="17"/>
      <c r="FWP1220" s="17"/>
      <c r="FWQ1220" s="17"/>
      <c r="FWR1220" s="17"/>
      <c r="FWS1220" s="17"/>
      <c r="FWT1220" s="17"/>
      <c r="FWU1220" s="17"/>
      <c r="FWV1220" s="17"/>
      <c r="FWW1220" s="17"/>
      <c r="FWX1220" s="17"/>
      <c r="FWY1220" s="17"/>
      <c r="FWZ1220" s="17"/>
      <c r="FXA1220" s="17"/>
      <c r="FXB1220" s="17"/>
      <c r="FXC1220" s="17"/>
      <c r="FXD1220" s="17"/>
      <c r="FXE1220" s="17"/>
      <c r="FXF1220" s="17"/>
      <c r="FXG1220" s="17"/>
      <c r="FXH1220" s="17"/>
      <c r="FXI1220" s="17"/>
      <c r="FXJ1220" s="17"/>
      <c r="FXK1220" s="17"/>
      <c r="FXL1220" s="17"/>
      <c r="FXM1220" s="17"/>
      <c r="FXN1220" s="17"/>
      <c r="FXO1220" s="17"/>
      <c r="FXP1220" s="17"/>
      <c r="FXQ1220" s="17"/>
      <c r="FXR1220" s="17"/>
      <c r="FXS1220" s="17"/>
      <c r="FXT1220" s="17"/>
      <c r="FXU1220" s="17"/>
      <c r="FXV1220" s="17"/>
      <c r="FXW1220" s="17"/>
      <c r="FXX1220" s="17"/>
      <c r="FXY1220" s="17"/>
      <c r="FXZ1220" s="17"/>
      <c r="FYA1220" s="17"/>
      <c r="FYB1220" s="17"/>
      <c r="FYC1220" s="17"/>
      <c r="FYD1220" s="17"/>
      <c r="FYE1220" s="17"/>
      <c r="FYF1220" s="17"/>
      <c r="FYG1220" s="17"/>
      <c r="FYH1220" s="17"/>
      <c r="FYI1220" s="17"/>
      <c r="FYJ1220" s="17"/>
      <c r="FYK1220" s="17"/>
      <c r="FYL1220" s="17"/>
      <c r="FYM1220" s="17"/>
      <c r="FYN1220" s="17"/>
      <c r="FYO1220" s="17"/>
      <c r="FYP1220" s="17"/>
      <c r="FYQ1220" s="17"/>
      <c r="FYR1220" s="17"/>
      <c r="FYS1220" s="17"/>
      <c r="FYT1220" s="17"/>
      <c r="FYU1220" s="17"/>
      <c r="FYV1220" s="17"/>
      <c r="FYW1220" s="17"/>
      <c r="FYX1220" s="17"/>
      <c r="FYY1220" s="17"/>
      <c r="FYZ1220" s="17"/>
      <c r="FZA1220" s="17"/>
      <c r="FZB1220" s="17"/>
      <c r="FZC1220" s="17"/>
      <c r="FZD1220" s="17"/>
      <c r="FZE1220" s="17"/>
      <c r="FZF1220" s="17"/>
      <c r="FZG1220" s="17"/>
      <c r="FZH1220" s="17"/>
      <c r="FZI1220" s="17"/>
      <c r="FZJ1220" s="17"/>
      <c r="FZK1220" s="17"/>
      <c r="FZL1220" s="17"/>
      <c r="FZM1220" s="17"/>
      <c r="FZN1220" s="17"/>
      <c r="FZO1220" s="17"/>
      <c r="FZP1220" s="17"/>
      <c r="FZQ1220" s="17"/>
      <c r="FZR1220" s="17"/>
      <c r="FZS1220" s="17"/>
      <c r="FZT1220" s="17"/>
      <c r="FZU1220" s="17"/>
      <c r="FZV1220" s="17"/>
      <c r="FZW1220" s="17"/>
      <c r="FZX1220" s="17"/>
      <c r="FZY1220" s="17"/>
      <c r="FZZ1220" s="17"/>
      <c r="GAA1220" s="17"/>
      <c r="GAB1220" s="17"/>
      <c r="GAC1220" s="17"/>
      <c r="GAD1220" s="17"/>
      <c r="GAE1220" s="17"/>
      <c r="GAF1220" s="17"/>
      <c r="GAG1220" s="17"/>
      <c r="GAH1220" s="17"/>
      <c r="GAI1220" s="17"/>
      <c r="GAJ1220" s="17"/>
      <c r="GAK1220" s="17"/>
      <c r="GAL1220" s="17"/>
      <c r="GAM1220" s="17"/>
      <c r="GAN1220" s="17"/>
      <c r="GAO1220" s="17"/>
      <c r="GAP1220" s="17"/>
      <c r="GAQ1220" s="17"/>
      <c r="GAR1220" s="17"/>
      <c r="GAS1220" s="17"/>
      <c r="GAT1220" s="17"/>
      <c r="GAU1220" s="17"/>
      <c r="GAV1220" s="17"/>
      <c r="GAW1220" s="17"/>
      <c r="GAX1220" s="17"/>
      <c r="GAY1220" s="17"/>
      <c r="GAZ1220" s="17"/>
      <c r="GBA1220" s="17"/>
      <c r="GBB1220" s="17"/>
      <c r="GBC1220" s="17"/>
      <c r="GBD1220" s="17"/>
      <c r="GBE1220" s="17"/>
      <c r="GBF1220" s="17"/>
      <c r="GBG1220" s="17"/>
      <c r="GBH1220" s="17"/>
      <c r="GBI1220" s="17"/>
      <c r="GBJ1220" s="17"/>
      <c r="GBK1220" s="17"/>
      <c r="GBL1220" s="17"/>
      <c r="GBM1220" s="17"/>
      <c r="GBN1220" s="17"/>
      <c r="GBO1220" s="17"/>
      <c r="GBP1220" s="17"/>
      <c r="GBQ1220" s="17"/>
      <c r="GBR1220" s="17"/>
      <c r="GBS1220" s="17"/>
      <c r="GBT1220" s="17"/>
      <c r="GBU1220" s="17"/>
      <c r="GBV1220" s="17"/>
      <c r="GBW1220" s="17"/>
      <c r="GBX1220" s="17"/>
      <c r="GBY1220" s="17"/>
      <c r="GBZ1220" s="17"/>
      <c r="GCA1220" s="17"/>
      <c r="GCB1220" s="17"/>
      <c r="GCC1220" s="17"/>
      <c r="GCD1220" s="17"/>
      <c r="GCE1220" s="17"/>
      <c r="GCF1220" s="17"/>
      <c r="GCG1220" s="17"/>
      <c r="GCH1220" s="17"/>
      <c r="GCI1220" s="17"/>
      <c r="GCJ1220" s="17"/>
      <c r="GCK1220" s="17"/>
      <c r="GCL1220" s="17"/>
      <c r="GCM1220" s="17"/>
      <c r="GCN1220" s="17"/>
      <c r="GCO1220" s="17"/>
      <c r="GCP1220" s="17"/>
      <c r="GCQ1220" s="17"/>
      <c r="GCR1220" s="17"/>
      <c r="GCS1220" s="17"/>
      <c r="GCT1220" s="17"/>
      <c r="GCU1220" s="17"/>
      <c r="GCV1220" s="17"/>
      <c r="GCW1220" s="17"/>
      <c r="GCX1220" s="17"/>
      <c r="GCY1220" s="17"/>
      <c r="GCZ1220" s="17"/>
      <c r="GDA1220" s="17"/>
      <c r="GDB1220" s="17"/>
      <c r="GDC1220" s="17"/>
      <c r="GDD1220" s="17"/>
      <c r="GDE1220" s="17"/>
      <c r="GDF1220" s="17"/>
      <c r="GDG1220" s="17"/>
      <c r="GDH1220" s="17"/>
      <c r="GDI1220" s="17"/>
      <c r="GDJ1220" s="17"/>
      <c r="GDK1220" s="17"/>
      <c r="GDL1220" s="17"/>
      <c r="GDM1220" s="17"/>
      <c r="GDN1220" s="17"/>
      <c r="GDO1220" s="17"/>
      <c r="GDP1220" s="17"/>
      <c r="GDQ1220" s="17"/>
      <c r="GDR1220" s="17"/>
      <c r="GDS1220" s="17"/>
      <c r="GDT1220" s="17"/>
      <c r="GDU1220" s="17"/>
      <c r="GDV1220" s="17"/>
      <c r="GDW1220" s="17"/>
      <c r="GDX1220" s="17"/>
      <c r="GDY1220" s="17"/>
      <c r="GDZ1220" s="17"/>
      <c r="GEA1220" s="17"/>
      <c r="GEB1220" s="17"/>
      <c r="GEC1220" s="17"/>
      <c r="GED1220" s="17"/>
      <c r="GEE1220" s="17"/>
      <c r="GEF1220" s="17"/>
      <c r="GEG1220" s="17"/>
      <c r="GEH1220" s="17"/>
      <c r="GEI1220" s="17"/>
      <c r="GEJ1220" s="17"/>
      <c r="GEK1220" s="17"/>
      <c r="GEL1220" s="17"/>
      <c r="GEM1220" s="17"/>
      <c r="GEN1220" s="17"/>
      <c r="GEO1220" s="17"/>
      <c r="GEP1220" s="17"/>
      <c r="GEQ1220" s="17"/>
      <c r="GER1220" s="17"/>
      <c r="GES1220" s="17"/>
      <c r="GET1220" s="17"/>
      <c r="GEU1220" s="17"/>
      <c r="GEV1220" s="17"/>
      <c r="GEW1220" s="17"/>
      <c r="GEX1220" s="17"/>
      <c r="GEY1220" s="17"/>
      <c r="GEZ1220" s="17"/>
      <c r="GFA1220" s="17"/>
      <c r="GFB1220" s="17"/>
      <c r="GFC1220" s="17"/>
      <c r="GFD1220" s="17"/>
      <c r="GFE1220" s="17"/>
      <c r="GFF1220" s="17"/>
      <c r="GFG1220" s="17"/>
      <c r="GFH1220" s="17"/>
      <c r="GFI1220" s="17"/>
      <c r="GFJ1220" s="17"/>
      <c r="GFK1220" s="17"/>
      <c r="GFL1220" s="17"/>
      <c r="GFM1220" s="17"/>
      <c r="GFN1220" s="17"/>
      <c r="GFO1220" s="17"/>
      <c r="GFP1220" s="17"/>
      <c r="GFQ1220" s="17"/>
      <c r="GFR1220" s="17"/>
      <c r="GFS1220" s="17"/>
      <c r="GFT1220" s="17"/>
      <c r="GFU1220" s="17"/>
      <c r="GFV1220" s="17"/>
      <c r="GFW1220" s="17"/>
      <c r="GFX1220" s="17"/>
      <c r="GFY1220" s="17"/>
      <c r="GFZ1220" s="17"/>
      <c r="GGA1220" s="17"/>
      <c r="GGB1220" s="17"/>
      <c r="GGC1220" s="17"/>
      <c r="GGD1220" s="17"/>
      <c r="GGE1220" s="17"/>
      <c r="GGF1220" s="17"/>
      <c r="GGG1220" s="17"/>
      <c r="GGH1220" s="17"/>
      <c r="GGI1220" s="17"/>
      <c r="GGJ1220" s="17"/>
      <c r="GGK1220" s="17"/>
      <c r="GGL1220" s="17"/>
      <c r="GGM1220" s="17"/>
      <c r="GGN1220" s="17"/>
      <c r="GGO1220" s="17"/>
      <c r="GGP1220" s="17"/>
      <c r="GGQ1220" s="17"/>
      <c r="GGR1220" s="17"/>
      <c r="GGS1220" s="17"/>
      <c r="GGT1220" s="17"/>
      <c r="GGU1220" s="17"/>
      <c r="GGV1220" s="17"/>
      <c r="GGW1220" s="17"/>
      <c r="GGX1220" s="17"/>
      <c r="GGY1220" s="17"/>
      <c r="GGZ1220" s="17"/>
      <c r="GHA1220" s="17"/>
      <c r="GHB1220" s="17"/>
      <c r="GHC1220" s="17"/>
      <c r="GHD1220" s="17"/>
      <c r="GHE1220" s="17"/>
      <c r="GHF1220" s="17"/>
      <c r="GHG1220" s="17"/>
      <c r="GHH1220" s="17"/>
      <c r="GHI1220" s="17"/>
      <c r="GHJ1220" s="17"/>
      <c r="GHK1220" s="17"/>
      <c r="GHL1220" s="17"/>
      <c r="GHM1220" s="17"/>
      <c r="GHN1220" s="17"/>
      <c r="GHO1220" s="17"/>
      <c r="GHP1220" s="17"/>
      <c r="GHQ1220" s="17"/>
      <c r="GHR1220" s="17"/>
      <c r="GHS1220" s="17"/>
      <c r="GHT1220" s="17"/>
      <c r="GHU1220" s="17"/>
      <c r="GHV1220" s="17"/>
      <c r="GHW1220" s="17"/>
      <c r="GHX1220" s="17"/>
      <c r="GHY1220" s="17"/>
      <c r="GHZ1220" s="17"/>
      <c r="GIA1220" s="17"/>
      <c r="GIB1220" s="17"/>
      <c r="GIC1220" s="17"/>
      <c r="GID1220" s="17"/>
      <c r="GIE1220" s="17"/>
      <c r="GIF1220" s="17"/>
      <c r="GIG1220" s="17"/>
      <c r="GIH1220" s="17"/>
      <c r="GII1220" s="17"/>
      <c r="GIJ1220" s="17"/>
      <c r="GIK1220" s="17"/>
      <c r="GIL1220" s="17"/>
      <c r="GIM1220" s="17"/>
      <c r="GIN1220" s="17"/>
      <c r="GIO1220" s="17"/>
      <c r="GIP1220" s="17"/>
      <c r="GIQ1220" s="17"/>
      <c r="GIR1220" s="17"/>
      <c r="GIS1220" s="17"/>
      <c r="GIT1220" s="17"/>
      <c r="GIU1220" s="17"/>
      <c r="GIV1220" s="17"/>
      <c r="GIW1220" s="17"/>
      <c r="GIX1220" s="17"/>
      <c r="GIY1220" s="17"/>
      <c r="GIZ1220" s="17"/>
      <c r="GJA1220" s="17"/>
      <c r="GJB1220" s="17"/>
      <c r="GJC1220" s="17"/>
      <c r="GJD1220" s="17"/>
      <c r="GJE1220" s="17"/>
      <c r="GJF1220" s="17"/>
      <c r="GJG1220" s="17"/>
      <c r="GJH1220" s="17"/>
      <c r="GJI1220" s="17"/>
      <c r="GJJ1220" s="17"/>
      <c r="GJK1220" s="17"/>
      <c r="GJL1220" s="17"/>
      <c r="GJM1220" s="17"/>
      <c r="GJN1220" s="17"/>
      <c r="GJO1220" s="17"/>
      <c r="GJP1220" s="17"/>
      <c r="GJQ1220" s="17"/>
      <c r="GJR1220" s="17"/>
      <c r="GJS1220" s="17"/>
      <c r="GJT1220" s="17"/>
      <c r="GJU1220" s="17"/>
      <c r="GJV1220" s="17"/>
      <c r="GJW1220" s="17"/>
      <c r="GJX1220" s="17"/>
      <c r="GJY1220" s="17"/>
      <c r="GJZ1220" s="17"/>
      <c r="GKA1220" s="17"/>
      <c r="GKB1220" s="17"/>
      <c r="GKC1220" s="17"/>
      <c r="GKD1220" s="17"/>
      <c r="GKE1220" s="17"/>
      <c r="GKF1220" s="17"/>
      <c r="GKG1220" s="17"/>
      <c r="GKH1220" s="17"/>
      <c r="GKI1220" s="17"/>
      <c r="GKJ1220" s="17"/>
      <c r="GKK1220" s="17"/>
      <c r="GKL1220" s="17"/>
      <c r="GKM1220" s="17"/>
      <c r="GKN1220" s="17"/>
      <c r="GKO1220" s="17"/>
      <c r="GKP1220" s="17"/>
      <c r="GKQ1220" s="17"/>
      <c r="GKR1220" s="17"/>
      <c r="GKS1220" s="17"/>
      <c r="GKT1220" s="17"/>
      <c r="GKU1220" s="17"/>
      <c r="GKV1220" s="17"/>
      <c r="GKW1220" s="17"/>
      <c r="GKX1220" s="17"/>
      <c r="GKY1220" s="17"/>
      <c r="GKZ1220" s="17"/>
      <c r="GLA1220" s="17"/>
      <c r="GLB1220" s="17"/>
      <c r="GLC1220" s="17"/>
      <c r="GLD1220" s="17"/>
      <c r="GLE1220" s="17"/>
      <c r="GLF1220" s="17"/>
      <c r="GLG1220" s="17"/>
      <c r="GLH1220" s="17"/>
      <c r="GLI1220" s="17"/>
      <c r="GLJ1220" s="17"/>
      <c r="GLK1220" s="17"/>
      <c r="GLL1220" s="17"/>
      <c r="GLM1220" s="17"/>
      <c r="GLN1220" s="17"/>
      <c r="GLO1220" s="17"/>
      <c r="GLP1220" s="17"/>
      <c r="GLQ1220" s="17"/>
      <c r="GLR1220" s="17"/>
      <c r="GLS1220" s="17"/>
      <c r="GLT1220" s="17"/>
      <c r="GLU1220" s="17"/>
      <c r="GLV1220" s="17"/>
      <c r="GLW1220" s="17"/>
      <c r="GLX1220" s="17"/>
      <c r="GLY1220" s="17"/>
      <c r="GLZ1220" s="17"/>
      <c r="GMA1220" s="17"/>
      <c r="GMB1220" s="17"/>
      <c r="GMC1220" s="17"/>
      <c r="GMD1220" s="17"/>
      <c r="GME1220" s="17"/>
      <c r="GMF1220" s="17"/>
      <c r="GMG1220" s="17"/>
      <c r="GMH1220" s="17"/>
      <c r="GMI1220" s="17"/>
      <c r="GMJ1220" s="17"/>
      <c r="GMK1220" s="17"/>
      <c r="GML1220" s="17"/>
      <c r="GMM1220" s="17"/>
      <c r="GMN1220" s="17"/>
      <c r="GMO1220" s="17"/>
      <c r="GMP1220" s="17"/>
      <c r="GMQ1220" s="17"/>
      <c r="GMR1220" s="17"/>
      <c r="GMS1220" s="17"/>
      <c r="GMT1220" s="17"/>
      <c r="GMU1220" s="17"/>
      <c r="GMV1220" s="17"/>
      <c r="GMW1220" s="17"/>
      <c r="GMX1220" s="17"/>
      <c r="GMY1220" s="17"/>
      <c r="GMZ1220" s="17"/>
      <c r="GNA1220" s="17"/>
      <c r="GNB1220" s="17"/>
      <c r="GNC1220" s="17"/>
      <c r="GND1220" s="17"/>
      <c r="GNE1220" s="17"/>
      <c r="GNF1220" s="17"/>
      <c r="GNG1220" s="17"/>
      <c r="GNH1220" s="17"/>
      <c r="GNI1220" s="17"/>
      <c r="GNJ1220" s="17"/>
      <c r="GNK1220" s="17"/>
      <c r="GNL1220" s="17"/>
      <c r="GNM1220" s="17"/>
      <c r="GNN1220" s="17"/>
      <c r="GNO1220" s="17"/>
      <c r="GNP1220" s="17"/>
      <c r="GNQ1220" s="17"/>
      <c r="GNR1220" s="17"/>
      <c r="GNS1220" s="17"/>
      <c r="GNT1220" s="17"/>
      <c r="GNU1220" s="17"/>
      <c r="GNV1220" s="17"/>
      <c r="GNW1220" s="17"/>
      <c r="GNX1220" s="17"/>
      <c r="GNY1220" s="17"/>
      <c r="GNZ1220" s="17"/>
      <c r="GOA1220" s="17"/>
      <c r="GOB1220" s="17"/>
      <c r="GOC1220" s="17"/>
      <c r="GOD1220" s="17"/>
      <c r="GOE1220" s="17"/>
      <c r="GOF1220" s="17"/>
      <c r="GOG1220" s="17"/>
      <c r="GOH1220" s="17"/>
      <c r="GOI1220" s="17"/>
      <c r="GOJ1220" s="17"/>
      <c r="GOK1220" s="17"/>
      <c r="GOL1220" s="17"/>
      <c r="GOM1220" s="17"/>
      <c r="GON1220" s="17"/>
      <c r="GOO1220" s="17"/>
      <c r="GOP1220" s="17"/>
      <c r="GOQ1220" s="17"/>
      <c r="GOR1220" s="17"/>
      <c r="GOS1220" s="17"/>
      <c r="GOT1220" s="17"/>
      <c r="GOU1220" s="17"/>
      <c r="GOV1220" s="17"/>
      <c r="GOW1220" s="17"/>
      <c r="GOX1220" s="17"/>
      <c r="GOY1220" s="17"/>
      <c r="GOZ1220" s="17"/>
      <c r="GPA1220" s="17"/>
      <c r="GPB1220" s="17"/>
      <c r="GPC1220" s="17"/>
      <c r="GPD1220" s="17"/>
      <c r="GPE1220" s="17"/>
      <c r="GPF1220" s="17"/>
      <c r="GPG1220" s="17"/>
      <c r="GPH1220" s="17"/>
      <c r="GPI1220" s="17"/>
      <c r="GPJ1220" s="17"/>
      <c r="GPK1220" s="17"/>
      <c r="GPL1220" s="17"/>
      <c r="GPM1220" s="17"/>
      <c r="GPN1220" s="17"/>
      <c r="GPO1220" s="17"/>
      <c r="GPP1220" s="17"/>
      <c r="GPQ1220" s="17"/>
      <c r="GPR1220" s="17"/>
      <c r="GPS1220" s="17"/>
      <c r="GPT1220" s="17"/>
      <c r="GPU1220" s="17"/>
      <c r="GPV1220" s="17"/>
      <c r="GPW1220" s="17"/>
      <c r="GPX1220" s="17"/>
      <c r="GPY1220" s="17"/>
      <c r="GPZ1220" s="17"/>
      <c r="GQA1220" s="17"/>
      <c r="GQB1220" s="17"/>
      <c r="GQC1220" s="17"/>
      <c r="GQD1220" s="17"/>
      <c r="GQE1220" s="17"/>
      <c r="GQF1220" s="17"/>
      <c r="GQG1220" s="17"/>
      <c r="GQH1220" s="17"/>
      <c r="GQI1220" s="17"/>
      <c r="GQJ1220" s="17"/>
      <c r="GQK1220" s="17"/>
      <c r="GQL1220" s="17"/>
      <c r="GQM1220" s="17"/>
      <c r="GQN1220" s="17"/>
      <c r="GQO1220" s="17"/>
      <c r="GQP1220" s="17"/>
      <c r="GQQ1220" s="17"/>
      <c r="GQR1220" s="17"/>
      <c r="GQS1220" s="17"/>
      <c r="GQT1220" s="17"/>
      <c r="GQU1220" s="17"/>
      <c r="GQV1220" s="17"/>
      <c r="GQW1220" s="17"/>
      <c r="GQX1220" s="17"/>
      <c r="GQY1220" s="17"/>
      <c r="GQZ1220" s="17"/>
      <c r="GRA1220" s="17"/>
      <c r="GRB1220" s="17"/>
      <c r="GRC1220" s="17"/>
      <c r="GRD1220" s="17"/>
      <c r="GRE1220" s="17"/>
      <c r="GRF1220" s="17"/>
      <c r="GRG1220" s="17"/>
      <c r="GRH1220" s="17"/>
      <c r="GRI1220" s="17"/>
      <c r="GRJ1220" s="17"/>
      <c r="GRK1220" s="17"/>
      <c r="GRL1220" s="17"/>
      <c r="GRM1220" s="17"/>
      <c r="GRN1220" s="17"/>
      <c r="GRO1220" s="17"/>
      <c r="GRP1220" s="17"/>
      <c r="GRQ1220" s="17"/>
      <c r="GRR1220" s="17"/>
      <c r="GRS1220" s="17"/>
      <c r="GRT1220" s="17"/>
      <c r="GRU1220" s="17"/>
      <c r="GRV1220" s="17"/>
      <c r="GRW1220" s="17"/>
      <c r="GRX1220" s="17"/>
      <c r="GRY1220" s="17"/>
      <c r="GRZ1220" s="17"/>
      <c r="GSA1220" s="17"/>
      <c r="GSB1220" s="17"/>
      <c r="GSC1220" s="17"/>
      <c r="GSD1220" s="17"/>
      <c r="GSE1220" s="17"/>
      <c r="GSF1220" s="17"/>
      <c r="GSG1220" s="17"/>
      <c r="GSH1220" s="17"/>
      <c r="GSI1220" s="17"/>
      <c r="GSJ1220" s="17"/>
      <c r="GSK1220" s="17"/>
      <c r="GSL1220" s="17"/>
      <c r="GSM1220" s="17"/>
      <c r="GSN1220" s="17"/>
      <c r="GSO1220" s="17"/>
      <c r="GSP1220" s="17"/>
      <c r="GSQ1220" s="17"/>
      <c r="GSR1220" s="17"/>
      <c r="GSS1220" s="17"/>
      <c r="GST1220" s="17"/>
      <c r="GSU1220" s="17"/>
      <c r="GSV1220" s="17"/>
      <c r="GSW1220" s="17"/>
      <c r="GSX1220" s="17"/>
      <c r="GSY1220" s="17"/>
      <c r="GSZ1220" s="17"/>
      <c r="GTA1220" s="17"/>
      <c r="GTB1220" s="17"/>
      <c r="GTC1220" s="17"/>
      <c r="GTD1220" s="17"/>
      <c r="GTE1220" s="17"/>
      <c r="GTF1220" s="17"/>
      <c r="GTG1220" s="17"/>
      <c r="GTH1220" s="17"/>
      <c r="GTI1220" s="17"/>
      <c r="GTJ1220" s="17"/>
      <c r="GTK1220" s="17"/>
      <c r="GTL1220" s="17"/>
      <c r="GTM1220" s="17"/>
      <c r="GTN1220" s="17"/>
      <c r="GTO1220" s="17"/>
      <c r="GTP1220" s="17"/>
      <c r="GTQ1220" s="17"/>
      <c r="GTR1220" s="17"/>
      <c r="GTS1220" s="17"/>
      <c r="GTT1220" s="17"/>
      <c r="GTU1220" s="17"/>
      <c r="GTV1220" s="17"/>
      <c r="GTW1220" s="17"/>
      <c r="GTX1220" s="17"/>
      <c r="GTY1220" s="17"/>
      <c r="GTZ1220" s="17"/>
      <c r="GUA1220" s="17"/>
      <c r="GUB1220" s="17"/>
      <c r="GUC1220" s="17"/>
      <c r="GUD1220" s="17"/>
      <c r="GUE1220" s="17"/>
      <c r="GUF1220" s="17"/>
      <c r="GUG1220" s="17"/>
      <c r="GUH1220" s="17"/>
      <c r="GUI1220" s="17"/>
      <c r="GUJ1220" s="17"/>
      <c r="GUK1220" s="17"/>
      <c r="GUL1220" s="17"/>
      <c r="GUM1220" s="17"/>
      <c r="GUN1220" s="17"/>
      <c r="GUO1220" s="17"/>
      <c r="GUP1220" s="17"/>
      <c r="GUQ1220" s="17"/>
      <c r="GUR1220" s="17"/>
      <c r="GUS1220" s="17"/>
      <c r="GUT1220" s="17"/>
      <c r="GUU1220" s="17"/>
      <c r="GUV1220" s="17"/>
      <c r="GUW1220" s="17"/>
      <c r="GUX1220" s="17"/>
      <c r="GUY1220" s="17"/>
      <c r="GUZ1220" s="17"/>
      <c r="GVA1220" s="17"/>
      <c r="GVB1220" s="17"/>
      <c r="GVC1220" s="17"/>
      <c r="GVD1220" s="17"/>
      <c r="GVE1220" s="17"/>
      <c r="GVF1220" s="17"/>
      <c r="GVG1220" s="17"/>
      <c r="GVH1220" s="17"/>
      <c r="GVI1220" s="17"/>
      <c r="GVJ1220" s="17"/>
      <c r="GVK1220" s="17"/>
      <c r="GVL1220" s="17"/>
      <c r="GVM1220" s="17"/>
      <c r="GVN1220" s="17"/>
      <c r="GVO1220" s="17"/>
      <c r="GVP1220" s="17"/>
      <c r="GVQ1220" s="17"/>
      <c r="GVR1220" s="17"/>
      <c r="GVS1220" s="17"/>
      <c r="GVT1220" s="17"/>
      <c r="GVU1220" s="17"/>
      <c r="GVV1220" s="17"/>
      <c r="GVW1220" s="17"/>
      <c r="GVX1220" s="17"/>
      <c r="GVY1220" s="17"/>
      <c r="GVZ1220" s="17"/>
      <c r="GWA1220" s="17"/>
      <c r="GWB1220" s="17"/>
      <c r="GWC1220" s="17"/>
      <c r="GWD1220" s="17"/>
      <c r="GWE1220" s="17"/>
      <c r="GWF1220" s="17"/>
      <c r="GWG1220" s="17"/>
      <c r="GWH1220" s="17"/>
      <c r="GWI1220" s="17"/>
      <c r="GWJ1220" s="17"/>
      <c r="GWK1220" s="17"/>
      <c r="GWL1220" s="17"/>
      <c r="GWM1220" s="17"/>
      <c r="GWN1220" s="17"/>
      <c r="GWO1220" s="17"/>
      <c r="GWP1220" s="17"/>
      <c r="GWQ1220" s="17"/>
      <c r="GWR1220" s="17"/>
      <c r="GWS1220" s="17"/>
      <c r="GWT1220" s="17"/>
      <c r="GWU1220" s="17"/>
      <c r="GWV1220" s="17"/>
      <c r="GWW1220" s="17"/>
      <c r="GWX1220" s="17"/>
      <c r="GWY1220" s="17"/>
      <c r="GWZ1220" s="17"/>
      <c r="GXA1220" s="17"/>
      <c r="GXB1220" s="17"/>
      <c r="GXC1220" s="17"/>
      <c r="GXD1220" s="17"/>
      <c r="GXE1220" s="17"/>
      <c r="GXF1220" s="17"/>
      <c r="GXG1220" s="17"/>
      <c r="GXH1220" s="17"/>
      <c r="GXI1220" s="17"/>
      <c r="GXJ1220" s="17"/>
      <c r="GXK1220" s="17"/>
      <c r="GXL1220" s="17"/>
      <c r="GXM1220" s="17"/>
      <c r="GXN1220" s="17"/>
      <c r="GXO1220" s="17"/>
      <c r="GXP1220" s="17"/>
      <c r="GXQ1220" s="17"/>
      <c r="GXR1220" s="17"/>
      <c r="GXS1220" s="17"/>
      <c r="GXT1220" s="17"/>
      <c r="GXU1220" s="17"/>
      <c r="GXV1220" s="17"/>
      <c r="GXW1220" s="17"/>
      <c r="GXX1220" s="17"/>
      <c r="GXY1220" s="17"/>
      <c r="GXZ1220" s="17"/>
      <c r="GYA1220" s="17"/>
      <c r="GYB1220" s="17"/>
      <c r="GYC1220" s="17"/>
      <c r="GYD1220" s="17"/>
      <c r="GYE1220" s="17"/>
      <c r="GYF1220" s="17"/>
      <c r="GYG1220" s="17"/>
      <c r="GYH1220" s="17"/>
      <c r="GYI1220" s="17"/>
      <c r="GYJ1220" s="17"/>
      <c r="GYK1220" s="17"/>
      <c r="GYL1220" s="17"/>
      <c r="GYM1220" s="17"/>
      <c r="GYN1220" s="17"/>
      <c r="GYO1220" s="17"/>
      <c r="GYP1220" s="17"/>
      <c r="GYQ1220" s="17"/>
      <c r="GYR1220" s="17"/>
      <c r="GYS1220" s="17"/>
      <c r="GYT1220" s="17"/>
      <c r="GYU1220" s="17"/>
      <c r="GYV1220" s="17"/>
      <c r="GYW1220" s="17"/>
      <c r="GYX1220" s="17"/>
      <c r="GYY1220" s="17"/>
      <c r="GYZ1220" s="17"/>
      <c r="GZA1220" s="17"/>
      <c r="GZB1220" s="17"/>
      <c r="GZC1220" s="17"/>
      <c r="GZD1220" s="17"/>
      <c r="GZE1220" s="17"/>
      <c r="GZF1220" s="17"/>
      <c r="GZG1220" s="17"/>
      <c r="GZH1220" s="17"/>
      <c r="GZI1220" s="17"/>
      <c r="GZJ1220" s="17"/>
      <c r="GZK1220" s="17"/>
      <c r="GZL1220" s="17"/>
      <c r="GZM1220" s="17"/>
      <c r="GZN1220" s="17"/>
      <c r="GZO1220" s="17"/>
      <c r="GZP1220" s="17"/>
      <c r="GZQ1220" s="17"/>
      <c r="GZR1220" s="17"/>
      <c r="GZS1220" s="17"/>
      <c r="GZT1220" s="17"/>
      <c r="GZU1220" s="17"/>
      <c r="GZV1220" s="17"/>
      <c r="GZW1220" s="17"/>
      <c r="GZX1220" s="17"/>
      <c r="GZY1220" s="17"/>
      <c r="GZZ1220" s="17"/>
      <c r="HAA1220" s="17"/>
      <c r="HAB1220" s="17"/>
      <c r="HAC1220" s="17"/>
      <c r="HAD1220" s="17"/>
      <c r="HAE1220" s="17"/>
      <c r="HAF1220" s="17"/>
      <c r="HAG1220" s="17"/>
      <c r="HAH1220" s="17"/>
      <c r="HAI1220" s="17"/>
      <c r="HAJ1220" s="17"/>
      <c r="HAK1220" s="17"/>
      <c r="HAL1220" s="17"/>
      <c r="HAM1220" s="17"/>
      <c r="HAN1220" s="17"/>
      <c r="HAO1220" s="17"/>
      <c r="HAP1220" s="17"/>
      <c r="HAQ1220" s="17"/>
      <c r="HAR1220" s="17"/>
      <c r="HAS1220" s="17"/>
      <c r="HAT1220" s="17"/>
      <c r="HAU1220" s="17"/>
      <c r="HAV1220" s="17"/>
      <c r="HAW1220" s="17"/>
      <c r="HAX1220" s="17"/>
      <c r="HAY1220" s="17"/>
      <c r="HAZ1220" s="17"/>
      <c r="HBA1220" s="17"/>
      <c r="HBB1220" s="17"/>
      <c r="HBC1220" s="17"/>
      <c r="HBD1220" s="17"/>
      <c r="HBE1220" s="17"/>
      <c r="HBF1220" s="17"/>
      <c r="HBG1220" s="17"/>
      <c r="HBH1220" s="17"/>
      <c r="HBI1220" s="17"/>
      <c r="HBJ1220" s="17"/>
      <c r="HBK1220" s="17"/>
      <c r="HBL1220" s="17"/>
      <c r="HBM1220" s="17"/>
      <c r="HBN1220" s="17"/>
      <c r="HBO1220" s="17"/>
      <c r="HBP1220" s="17"/>
      <c r="HBQ1220" s="17"/>
      <c r="HBR1220" s="17"/>
      <c r="HBS1220" s="17"/>
      <c r="HBT1220" s="17"/>
      <c r="HBU1220" s="17"/>
      <c r="HBV1220" s="17"/>
      <c r="HBW1220" s="17"/>
      <c r="HBX1220" s="17"/>
      <c r="HBY1220" s="17"/>
      <c r="HBZ1220" s="17"/>
      <c r="HCA1220" s="17"/>
      <c r="HCB1220" s="17"/>
      <c r="HCC1220" s="17"/>
      <c r="HCD1220" s="17"/>
      <c r="HCE1220" s="17"/>
      <c r="HCF1220" s="17"/>
      <c r="HCG1220" s="17"/>
      <c r="HCH1220" s="17"/>
      <c r="HCI1220" s="17"/>
      <c r="HCJ1220" s="17"/>
      <c r="HCK1220" s="17"/>
      <c r="HCL1220" s="17"/>
      <c r="HCM1220" s="17"/>
      <c r="HCN1220" s="17"/>
      <c r="HCO1220" s="17"/>
      <c r="HCP1220" s="17"/>
      <c r="HCQ1220" s="17"/>
      <c r="HCR1220" s="17"/>
      <c r="HCS1220" s="17"/>
      <c r="HCT1220" s="17"/>
      <c r="HCU1220" s="17"/>
      <c r="HCV1220" s="17"/>
      <c r="HCW1220" s="17"/>
      <c r="HCX1220" s="17"/>
      <c r="HCY1220" s="17"/>
      <c r="HCZ1220" s="17"/>
      <c r="HDA1220" s="17"/>
      <c r="HDB1220" s="17"/>
      <c r="HDC1220" s="17"/>
      <c r="HDD1220" s="17"/>
      <c r="HDE1220" s="17"/>
      <c r="HDF1220" s="17"/>
      <c r="HDG1220" s="17"/>
      <c r="HDH1220" s="17"/>
      <c r="HDI1220" s="17"/>
      <c r="HDJ1220" s="17"/>
      <c r="HDK1220" s="17"/>
      <c r="HDL1220" s="17"/>
      <c r="HDM1220" s="17"/>
      <c r="HDN1220" s="17"/>
      <c r="HDO1220" s="17"/>
      <c r="HDP1220" s="17"/>
      <c r="HDQ1220" s="17"/>
      <c r="HDR1220" s="17"/>
      <c r="HDS1220" s="17"/>
      <c r="HDT1220" s="17"/>
      <c r="HDU1220" s="17"/>
      <c r="HDV1220" s="17"/>
      <c r="HDW1220" s="17"/>
      <c r="HDX1220" s="17"/>
      <c r="HDY1220" s="17"/>
      <c r="HDZ1220" s="17"/>
      <c r="HEA1220" s="17"/>
      <c r="HEB1220" s="17"/>
      <c r="HEC1220" s="17"/>
      <c r="HED1220" s="17"/>
      <c r="HEE1220" s="17"/>
      <c r="HEF1220" s="17"/>
      <c r="HEG1220" s="17"/>
      <c r="HEH1220" s="17"/>
      <c r="HEI1220" s="17"/>
      <c r="HEJ1220" s="17"/>
      <c r="HEK1220" s="17"/>
      <c r="HEL1220" s="17"/>
      <c r="HEM1220" s="17"/>
      <c r="HEN1220" s="17"/>
      <c r="HEO1220" s="17"/>
      <c r="HEP1220" s="17"/>
      <c r="HEQ1220" s="17"/>
      <c r="HER1220" s="17"/>
      <c r="HES1220" s="17"/>
      <c r="HET1220" s="17"/>
      <c r="HEU1220" s="17"/>
      <c r="HEV1220" s="17"/>
      <c r="HEW1220" s="17"/>
      <c r="HEX1220" s="17"/>
      <c r="HEY1220" s="17"/>
      <c r="HEZ1220" s="17"/>
      <c r="HFA1220" s="17"/>
      <c r="HFB1220" s="17"/>
      <c r="HFC1220" s="17"/>
      <c r="HFD1220" s="17"/>
      <c r="HFE1220" s="17"/>
      <c r="HFF1220" s="17"/>
      <c r="HFG1220" s="17"/>
      <c r="HFH1220" s="17"/>
      <c r="HFI1220" s="17"/>
      <c r="HFJ1220" s="17"/>
      <c r="HFK1220" s="17"/>
      <c r="HFL1220" s="17"/>
      <c r="HFM1220" s="17"/>
      <c r="HFN1220" s="17"/>
      <c r="HFO1220" s="17"/>
      <c r="HFP1220" s="17"/>
      <c r="HFQ1220" s="17"/>
      <c r="HFR1220" s="17"/>
      <c r="HFS1220" s="17"/>
      <c r="HFT1220" s="17"/>
      <c r="HFU1220" s="17"/>
      <c r="HFV1220" s="17"/>
      <c r="HFW1220" s="17"/>
      <c r="HFX1220" s="17"/>
      <c r="HFY1220" s="17"/>
      <c r="HFZ1220" s="17"/>
      <c r="HGA1220" s="17"/>
      <c r="HGB1220" s="17"/>
      <c r="HGC1220" s="17"/>
      <c r="HGD1220" s="17"/>
      <c r="HGE1220" s="17"/>
      <c r="HGF1220" s="17"/>
      <c r="HGG1220" s="17"/>
      <c r="HGH1220" s="17"/>
      <c r="HGI1220" s="17"/>
      <c r="HGJ1220" s="17"/>
      <c r="HGK1220" s="17"/>
      <c r="HGL1220" s="17"/>
      <c r="HGM1220" s="17"/>
      <c r="HGN1220" s="17"/>
      <c r="HGO1220" s="17"/>
      <c r="HGP1220" s="17"/>
      <c r="HGQ1220" s="17"/>
      <c r="HGR1220" s="17"/>
      <c r="HGS1220" s="17"/>
      <c r="HGT1220" s="17"/>
      <c r="HGU1220" s="17"/>
      <c r="HGV1220" s="17"/>
      <c r="HGW1220" s="17"/>
      <c r="HGX1220" s="17"/>
      <c r="HGY1220" s="17"/>
      <c r="HGZ1220" s="17"/>
      <c r="HHA1220" s="17"/>
      <c r="HHB1220" s="17"/>
      <c r="HHC1220" s="17"/>
      <c r="HHD1220" s="17"/>
      <c r="HHE1220" s="17"/>
      <c r="HHF1220" s="17"/>
      <c r="HHG1220" s="17"/>
      <c r="HHH1220" s="17"/>
      <c r="HHI1220" s="17"/>
      <c r="HHJ1220" s="17"/>
      <c r="HHK1220" s="17"/>
      <c r="HHL1220" s="17"/>
      <c r="HHM1220" s="17"/>
      <c r="HHN1220" s="17"/>
      <c r="HHO1220" s="17"/>
      <c r="HHP1220" s="17"/>
      <c r="HHQ1220" s="17"/>
      <c r="HHR1220" s="17"/>
      <c r="HHS1220" s="17"/>
      <c r="HHT1220" s="17"/>
      <c r="HHU1220" s="17"/>
      <c r="HHV1220" s="17"/>
      <c r="HHW1220" s="17"/>
      <c r="HHX1220" s="17"/>
      <c r="HHY1220" s="17"/>
      <c r="HHZ1220" s="17"/>
      <c r="HIA1220" s="17"/>
      <c r="HIB1220" s="17"/>
      <c r="HIC1220" s="17"/>
      <c r="HID1220" s="17"/>
      <c r="HIE1220" s="17"/>
      <c r="HIF1220" s="17"/>
      <c r="HIG1220" s="17"/>
      <c r="HIH1220" s="17"/>
      <c r="HII1220" s="17"/>
      <c r="HIJ1220" s="17"/>
      <c r="HIK1220" s="17"/>
      <c r="HIL1220" s="17"/>
      <c r="HIM1220" s="17"/>
      <c r="HIN1220" s="17"/>
      <c r="HIO1220" s="17"/>
      <c r="HIP1220" s="17"/>
      <c r="HIQ1220" s="17"/>
      <c r="HIR1220" s="17"/>
      <c r="HIS1220" s="17"/>
      <c r="HIT1220" s="17"/>
      <c r="HIU1220" s="17"/>
      <c r="HIV1220" s="17"/>
      <c r="HIW1220" s="17"/>
      <c r="HIX1220" s="17"/>
      <c r="HIY1220" s="17"/>
      <c r="HIZ1220" s="17"/>
      <c r="HJA1220" s="17"/>
      <c r="HJB1220" s="17"/>
      <c r="HJC1220" s="17"/>
      <c r="HJD1220" s="17"/>
      <c r="HJE1220" s="17"/>
      <c r="HJF1220" s="17"/>
      <c r="HJG1220" s="17"/>
      <c r="HJH1220" s="17"/>
      <c r="HJI1220" s="17"/>
      <c r="HJJ1220" s="17"/>
      <c r="HJK1220" s="17"/>
      <c r="HJL1220" s="17"/>
      <c r="HJM1220" s="17"/>
      <c r="HJN1220" s="17"/>
      <c r="HJO1220" s="17"/>
      <c r="HJP1220" s="17"/>
      <c r="HJQ1220" s="17"/>
      <c r="HJR1220" s="17"/>
      <c r="HJS1220" s="17"/>
      <c r="HJT1220" s="17"/>
      <c r="HJU1220" s="17"/>
      <c r="HJV1220" s="17"/>
      <c r="HJW1220" s="17"/>
      <c r="HJX1220" s="17"/>
      <c r="HJY1220" s="17"/>
      <c r="HJZ1220" s="17"/>
      <c r="HKA1220" s="17"/>
      <c r="HKB1220" s="17"/>
      <c r="HKC1220" s="17"/>
      <c r="HKD1220" s="17"/>
      <c r="HKE1220" s="17"/>
      <c r="HKF1220" s="17"/>
      <c r="HKG1220" s="17"/>
      <c r="HKH1220" s="17"/>
      <c r="HKI1220" s="17"/>
      <c r="HKJ1220" s="17"/>
      <c r="HKK1220" s="17"/>
      <c r="HKL1220" s="17"/>
      <c r="HKM1220" s="17"/>
      <c r="HKN1220" s="17"/>
      <c r="HKO1220" s="17"/>
      <c r="HKP1220" s="17"/>
      <c r="HKQ1220" s="17"/>
      <c r="HKR1220" s="17"/>
      <c r="HKS1220" s="17"/>
      <c r="HKT1220" s="17"/>
      <c r="HKU1220" s="17"/>
      <c r="HKV1220" s="17"/>
      <c r="HKW1220" s="17"/>
      <c r="HKX1220" s="17"/>
      <c r="HKY1220" s="17"/>
      <c r="HKZ1220" s="17"/>
      <c r="HLA1220" s="17"/>
      <c r="HLB1220" s="17"/>
      <c r="HLC1220" s="17"/>
      <c r="HLD1220" s="17"/>
      <c r="HLE1220" s="17"/>
      <c r="HLF1220" s="17"/>
      <c r="HLG1220" s="17"/>
      <c r="HLH1220" s="17"/>
      <c r="HLI1220" s="17"/>
      <c r="HLJ1220" s="17"/>
      <c r="HLK1220" s="17"/>
      <c r="HLL1220" s="17"/>
      <c r="HLM1220" s="17"/>
      <c r="HLN1220" s="17"/>
      <c r="HLO1220" s="17"/>
      <c r="HLP1220" s="17"/>
      <c r="HLQ1220" s="17"/>
      <c r="HLR1220" s="17"/>
      <c r="HLS1220" s="17"/>
      <c r="HLT1220" s="17"/>
      <c r="HLU1220" s="17"/>
      <c r="HLV1220" s="17"/>
      <c r="HLW1220" s="17"/>
      <c r="HLX1220" s="17"/>
      <c r="HLY1220" s="17"/>
      <c r="HLZ1220" s="17"/>
      <c r="HMA1220" s="17"/>
      <c r="HMB1220" s="17"/>
      <c r="HMC1220" s="17"/>
      <c r="HMD1220" s="17"/>
      <c r="HME1220" s="17"/>
      <c r="HMF1220" s="17"/>
      <c r="HMG1220" s="17"/>
      <c r="HMH1220" s="17"/>
      <c r="HMI1220" s="17"/>
      <c r="HMJ1220" s="17"/>
      <c r="HMK1220" s="17"/>
      <c r="HML1220" s="17"/>
      <c r="HMM1220" s="17"/>
      <c r="HMN1220" s="17"/>
      <c r="HMO1220" s="17"/>
      <c r="HMP1220" s="17"/>
      <c r="HMQ1220" s="17"/>
      <c r="HMR1220" s="17"/>
      <c r="HMS1220" s="17"/>
      <c r="HMT1220" s="17"/>
      <c r="HMU1220" s="17"/>
      <c r="HMV1220" s="17"/>
      <c r="HMW1220" s="17"/>
      <c r="HMX1220" s="17"/>
      <c r="HMY1220" s="17"/>
      <c r="HMZ1220" s="17"/>
      <c r="HNA1220" s="17"/>
      <c r="HNB1220" s="17"/>
      <c r="HNC1220" s="17"/>
      <c r="HND1220" s="17"/>
      <c r="HNE1220" s="17"/>
      <c r="HNF1220" s="17"/>
      <c r="HNG1220" s="17"/>
      <c r="HNH1220" s="17"/>
      <c r="HNI1220" s="17"/>
      <c r="HNJ1220" s="17"/>
      <c r="HNK1220" s="17"/>
      <c r="HNL1220" s="17"/>
      <c r="HNM1220" s="17"/>
      <c r="HNN1220" s="17"/>
      <c r="HNO1220" s="17"/>
      <c r="HNP1220" s="17"/>
      <c r="HNQ1220" s="17"/>
      <c r="HNR1220" s="17"/>
      <c r="HNS1220" s="17"/>
      <c r="HNT1220" s="17"/>
      <c r="HNU1220" s="17"/>
      <c r="HNV1220" s="17"/>
      <c r="HNW1220" s="17"/>
      <c r="HNX1220" s="17"/>
      <c r="HNY1220" s="17"/>
      <c r="HNZ1220" s="17"/>
      <c r="HOA1220" s="17"/>
      <c r="HOB1220" s="17"/>
      <c r="HOC1220" s="17"/>
      <c r="HOD1220" s="17"/>
      <c r="HOE1220" s="17"/>
      <c r="HOF1220" s="17"/>
      <c r="HOG1220" s="17"/>
      <c r="HOH1220" s="17"/>
      <c r="HOI1220" s="17"/>
      <c r="HOJ1220" s="17"/>
      <c r="HOK1220" s="17"/>
      <c r="HOL1220" s="17"/>
      <c r="HOM1220" s="17"/>
      <c r="HON1220" s="17"/>
      <c r="HOO1220" s="17"/>
      <c r="HOP1220" s="17"/>
      <c r="HOQ1220" s="17"/>
      <c r="HOR1220" s="17"/>
      <c r="HOS1220" s="17"/>
      <c r="HOT1220" s="17"/>
      <c r="HOU1220" s="17"/>
      <c r="HOV1220" s="17"/>
      <c r="HOW1220" s="17"/>
      <c r="HOX1220" s="17"/>
      <c r="HOY1220" s="17"/>
      <c r="HOZ1220" s="17"/>
      <c r="HPA1220" s="17"/>
      <c r="HPB1220" s="17"/>
      <c r="HPC1220" s="17"/>
      <c r="HPD1220" s="17"/>
      <c r="HPE1220" s="17"/>
      <c r="HPF1220" s="17"/>
      <c r="HPG1220" s="17"/>
      <c r="HPH1220" s="17"/>
      <c r="HPI1220" s="17"/>
      <c r="HPJ1220" s="17"/>
      <c r="HPK1220" s="17"/>
      <c r="HPL1220" s="17"/>
      <c r="HPM1220" s="17"/>
      <c r="HPN1220" s="17"/>
      <c r="HPO1220" s="17"/>
      <c r="HPP1220" s="17"/>
      <c r="HPQ1220" s="17"/>
      <c r="HPR1220" s="17"/>
      <c r="HPS1220" s="17"/>
      <c r="HPT1220" s="17"/>
      <c r="HPU1220" s="17"/>
      <c r="HPV1220" s="17"/>
      <c r="HPW1220" s="17"/>
      <c r="HPX1220" s="17"/>
      <c r="HPY1220" s="17"/>
      <c r="HPZ1220" s="17"/>
      <c r="HQA1220" s="17"/>
      <c r="HQB1220" s="17"/>
      <c r="HQC1220" s="17"/>
      <c r="HQD1220" s="17"/>
      <c r="HQE1220" s="17"/>
      <c r="HQF1220" s="17"/>
      <c r="HQG1220" s="17"/>
      <c r="HQH1220" s="17"/>
      <c r="HQI1220" s="17"/>
      <c r="HQJ1220" s="17"/>
      <c r="HQK1220" s="17"/>
      <c r="HQL1220" s="17"/>
      <c r="HQM1220" s="17"/>
      <c r="HQN1220" s="17"/>
      <c r="HQO1220" s="17"/>
      <c r="HQP1220" s="17"/>
      <c r="HQQ1220" s="17"/>
      <c r="HQR1220" s="17"/>
      <c r="HQS1220" s="17"/>
      <c r="HQT1220" s="17"/>
      <c r="HQU1220" s="17"/>
      <c r="HQV1220" s="17"/>
      <c r="HQW1220" s="17"/>
      <c r="HQX1220" s="17"/>
      <c r="HQY1220" s="17"/>
      <c r="HQZ1220" s="17"/>
      <c r="HRA1220" s="17"/>
      <c r="HRB1220" s="17"/>
      <c r="HRC1220" s="17"/>
      <c r="HRD1220" s="17"/>
      <c r="HRE1220" s="17"/>
      <c r="HRF1220" s="17"/>
      <c r="HRG1220" s="17"/>
      <c r="HRH1220" s="17"/>
      <c r="HRI1220" s="17"/>
      <c r="HRJ1220" s="17"/>
      <c r="HRK1220" s="17"/>
      <c r="HRL1220" s="17"/>
      <c r="HRM1220" s="17"/>
      <c r="HRN1220" s="17"/>
      <c r="HRO1220" s="17"/>
      <c r="HRP1220" s="17"/>
      <c r="HRQ1220" s="17"/>
      <c r="HRR1220" s="17"/>
      <c r="HRS1220" s="17"/>
      <c r="HRT1220" s="17"/>
      <c r="HRU1220" s="17"/>
      <c r="HRV1220" s="17"/>
      <c r="HRW1220" s="17"/>
      <c r="HRX1220" s="17"/>
      <c r="HRY1220" s="17"/>
      <c r="HRZ1220" s="17"/>
      <c r="HSA1220" s="17"/>
      <c r="HSB1220" s="17"/>
      <c r="HSC1220" s="17"/>
      <c r="HSD1220" s="17"/>
      <c r="HSE1220" s="17"/>
      <c r="HSF1220" s="17"/>
      <c r="HSG1220" s="17"/>
      <c r="HSH1220" s="17"/>
      <c r="HSI1220" s="17"/>
      <c r="HSJ1220" s="17"/>
      <c r="HSK1220" s="17"/>
      <c r="HSL1220" s="17"/>
      <c r="HSM1220" s="17"/>
      <c r="HSN1220" s="17"/>
      <c r="HSO1220" s="17"/>
      <c r="HSP1220" s="17"/>
      <c r="HSQ1220" s="17"/>
      <c r="HSR1220" s="17"/>
      <c r="HSS1220" s="17"/>
      <c r="HST1220" s="17"/>
      <c r="HSU1220" s="17"/>
      <c r="HSV1220" s="17"/>
      <c r="HSW1220" s="17"/>
      <c r="HSX1220" s="17"/>
      <c r="HSY1220" s="17"/>
      <c r="HSZ1220" s="17"/>
      <c r="HTA1220" s="17"/>
      <c r="HTB1220" s="17"/>
      <c r="HTC1220" s="17"/>
      <c r="HTD1220" s="17"/>
      <c r="HTE1220" s="17"/>
      <c r="HTF1220" s="17"/>
      <c r="HTG1220" s="17"/>
      <c r="HTH1220" s="17"/>
      <c r="HTI1220" s="17"/>
      <c r="HTJ1220" s="17"/>
      <c r="HTK1220" s="17"/>
      <c r="HTL1220" s="17"/>
      <c r="HTM1220" s="17"/>
      <c r="HTN1220" s="17"/>
      <c r="HTO1220" s="17"/>
      <c r="HTP1220" s="17"/>
      <c r="HTQ1220" s="17"/>
      <c r="HTR1220" s="17"/>
      <c r="HTS1220" s="17"/>
      <c r="HTT1220" s="17"/>
      <c r="HTU1220" s="17"/>
      <c r="HTV1220" s="17"/>
      <c r="HTW1220" s="17"/>
      <c r="HTX1220" s="17"/>
      <c r="HTY1220" s="17"/>
      <c r="HTZ1220" s="17"/>
      <c r="HUA1220" s="17"/>
      <c r="HUB1220" s="17"/>
      <c r="HUC1220" s="17"/>
      <c r="HUD1220" s="17"/>
      <c r="HUE1220" s="17"/>
      <c r="HUF1220" s="17"/>
      <c r="HUG1220" s="17"/>
      <c r="HUH1220" s="17"/>
      <c r="HUI1220" s="17"/>
      <c r="HUJ1220" s="17"/>
      <c r="HUK1220" s="17"/>
      <c r="HUL1220" s="17"/>
      <c r="HUM1220" s="17"/>
      <c r="HUN1220" s="17"/>
      <c r="HUO1220" s="17"/>
      <c r="HUP1220" s="17"/>
      <c r="HUQ1220" s="17"/>
      <c r="HUR1220" s="17"/>
      <c r="HUS1220" s="17"/>
      <c r="HUT1220" s="17"/>
      <c r="HUU1220" s="17"/>
      <c r="HUV1220" s="17"/>
      <c r="HUW1220" s="17"/>
      <c r="HUX1220" s="17"/>
      <c r="HUY1220" s="17"/>
      <c r="HUZ1220" s="17"/>
      <c r="HVA1220" s="17"/>
      <c r="HVB1220" s="17"/>
      <c r="HVC1220" s="17"/>
      <c r="HVD1220" s="17"/>
      <c r="HVE1220" s="17"/>
      <c r="HVF1220" s="17"/>
      <c r="HVG1220" s="17"/>
      <c r="HVH1220" s="17"/>
      <c r="HVI1220" s="17"/>
      <c r="HVJ1220" s="17"/>
      <c r="HVK1220" s="17"/>
      <c r="HVL1220" s="17"/>
      <c r="HVM1220" s="17"/>
      <c r="HVN1220" s="17"/>
      <c r="HVO1220" s="17"/>
      <c r="HVP1220" s="17"/>
      <c r="HVQ1220" s="17"/>
      <c r="HVR1220" s="17"/>
      <c r="HVS1220" s="17"/>
      <c r="HVT1220" s="17"/>
      <c r="HVU1220" s="17"/>
      <c r="HVV1220" s="17"/>
      <c r="HVW1220" s="17"/>
      <c r="HVX1220" s="17"/>
      <c r="HVY1220" s="17"/>
      <c r="HVZ1220" s="17"/>
      <c r="HWA1220" s="17"/>
      <c r="HWB1220" s="17"/>
      <c r="HWC1220" s="17"/>
      <c r="HWD1220" s="17"/>
      <c r="HWE1220" s="17"/>
      <c r="HWF1220" s="17"/>
      <c r="HWG1220" s="17"/>
      <c r="HWH1220" s="17"/>
      <c r="HWI1220" s="17"/>
      <c r="HWJ1220" s="17"/>
      <c r="HWK1220" s="17"/>
      <c r="HWL1220" s="17"/>
      <c r="HWM1220" s="17"/>
      <c r="HWN1220" s="17"/>
      <c r="HWO1220" s="17"/>
      <c r="HWP1220" s="17"/>
      <c r="HWQ1220" s="17"/>
      <c r="HWR1220" s="17"/>
      <c r="HWS1220" s="17"/>
      <c r="HWT1220" s="17"/>
      <c r="HWU1220" s="17"/>
      <c r="HWV1220" s="17"/>
      <c r="HWW1220" s="17"/>
      <c r="HWX1220" s="17"/>
      <c r="HWY1220" s="17"/>
      <c r="HWZ1220" s="17"/>
      <c r="HXA1220" s="17"/>
      <c r="HXB1220" s="17"/>
      <c r="HXC1220" s="17"/>
      <c r="HXD1220" s="17"/>
      <c r="HXE1220" s="17"/>
      <c r="HXF1220" s="17"/>
      <c r="HXG1220" s="17"/>
      <c r="HXH1220" s="17"/>
      <c r="HXI1220" s="17"/>
      <c r="HXJ1220" s="17"/>
      <c r="HXK1220" s="17"/>
      <c r="HXL1220" s="17"/>
      <c r="HXM1220" s="17"/>
      <c r="HXN1220" s="17"/>
      <c r="HXO1220" s="17"/>
      <c r="HXP1220" s="17"/>
      <c r="HXQ1220" s="17"/>
      <c r="HXR1220" s="17"/>
      <c r="HXS1220" s="17"/>
      <c r="HXT1220" s="17"/>
      <c r="HXU1220" s="17"/>
      <c r="HXV1220" s="17"/>
      <c r="HXW1220" s="17"/>
      <c r="HXX1220" s="17"/>
      <c r="HXY1220" s="17"/>
      <c r="HXZ1220" s="17"/>
      <c r="HYA1220" s="17"/>
      <c r="HYB1220" s="17"/>
      <c r="HYC1220" s="17"/>
      <c r="HYD1220" s="17"/>
      <c r="HYE1220" s="17"/>
      <c r="HYF1220" s="17"/>
      <c r="HYG1220" s="17"/>
      <c r="HYH1220" s="17"/>
      <c r="HYI1220" s="17"/>
      <c r="HYJ1220" s="17"/>
      <c r="HYK1220" s="17"/>
      <c r="HYL1220" s="17"/>
      <c r="HYM1220" s="17"/>
      <c r="HYN1220" s="17"/>
      <c r="HYO1220" s="17"/>
      <c r="HYP1220" s="17"/>
      <c r="HYQ1220" s="17"/>
      <c r="HYR1220" s="17"/>
      <c r="HYS1220" s="17"/>
      <c r="HYT1220" s="17"/>
      <c r="HYU1220" s="17"/>
      <c r="HYV1220" s="17"/>
      <c r="HYW1220" s="17"/>
      <c r="HYX1220" s="17"/>
      <c r="HYY1220" s="17"/>
      <c r="HYZ1220" s="17"/>
      <c r="HZA1220" s="17"/>
      <c r="HZB1220" s="17"/>
      <c r="HZC1220" s="17"/>
      <c r="HZD1220" s="17"/>
      <c r="HZE1220" s="17"/>
      <c r="HZF1220" s="17"/>
      <c r="HZG1220" s="17"/>
      <c r="HZH1220" s="17"/>
      <c r="HZI1220" s="17"/>
      <c r="HZJ1220" s="17"/>
      <c r="HZK1220" s="17"/>
      <c r="HZL1220" s="17"/>
      <c r="HZM1220" s="17"/>
      <c r="HZN1220" s="17"/>
      <c r="HZO1220" s="17"/>
      <c r="HZP1220" s="17"/>
      <c r="HZQ1220" s="17"/>
      <c r="HZR1220" s="17"/>
      <c r="HZS1220" s="17"/>
      <c r="HZT1220" s="17"/>
      <c r="HZU1220" s="17"/>
      <c r="HZV1220" s="17"/>
      <c r="HZW1220" s="17"/>
      <c r="HZX1220" s="17"/>
      <c r="HZY1220" s="17"/>
      <c r="HZZ1220" s="17"/>
      <c r="IAA1220" s="17"/>
      <c r="IAB1220" s="17"/>
      <c r="IAC1220" s="17"/>
      <c r="IAD1220" s="17"/>
      <c r="IAE1220" s="17"/>
      <c r="IAF1220" s="17"/>
      <c r="IAG1220" s="17"/>
      <c r="IAH1220" s="17"/>
      <c r="IAI1220" s="17"/>
      <c r="IAJ1220" s="17"/>
      <c r="IAK1220" s="17"/>
      <c r="IAL1220" s="17"/>
      <c r="IAM1220" s="17"/>
      <c r="IAN1220" s="17"/>
      <c r="IAO1220" s="17"/>
      <c r="IAP1220" s="17"/>
      <c r="IAQ1220" s="17"/>
      <c r="IAR1220" s="17"/>
      <c r="IAS1220" s="17"/>
      <c r="IAT1220" s="17"/>
      <c r="IAU1220" s="17"/>
      <c r="IAV1220" s="17"/>
      <c r="IAW1220" s="17"/>
      <c r="IAX1220" s="17"/>
      <c r="IAY1220" s="17"/>
      <c r="IAZ1220" s="17"/>
      <c r="IBA1220" s="17"/>
      <c r="IBB1220" s="17"/>
      <c r="IBC1220" s="17"/>
      <c r="IBD1220" s="17"/>
      <c r="IBE1220" s="17"/>
      <c r="IBF1220" s="17"/>
      <c r="IBG1220" s="17"/>
      <c r="IBH1220" s="17"/>
      <c r="IBI1220" s="17"/>
      <c r="IBJ1220" s="17"/>
      <c r="IBK1220" s="17"/>
      <c r="IBL1220" s="17"/>
      <c r="IBM1220" s="17"/>
      <c r="IBN1220" s="17"/>
      <c r="IBO1220" s="17"/>
      <c r="IBP1220" s="17"/>
      <c r="IBQ1220" s="17"/>
      <c r="IBR1220" s="17"/>
      <c r="IBS1220" s="17"/>
      <c r="IBT1220" s="17"/>
      <c r="IBU1220" s="17"/>
      <c r="IBV1220" s="17"/>
      <c r="IBW1220" s="17"/>
      <c r="IBX1220" s="17"/>
      <c r="IBY1220" s="17"/>
      <c r="IBZ1220" s="17"/>
      <c r="ICA1220" s="17"/>
      <c r="ICB1220" s="17"/>
      <c r="ICC1220" s="17"/>
      <c r="ICD1220" s="17"/>
      <c r="ICE1220" s="17"/>
      <c r="ICF1220" s="17"/>
      <c r="ICG1220" s="17"/>
      <c r="ICH1220" s="17"/>
      <c r="ICI1220" s="17"/>
      <c r="ICJ1220" s="17"/>
      <c r="ICK1220" s="17"/>
      <c r="ICL1220" s="17"/>
      <c r="ICM1220" s="17"/>
      <c r="ICN1220" s="17"/>
      <c r="ICO1220" s="17"/>
      <c r="ICP1220" s="17"/>
      <c r="ICQ1220" s="17"/>
      <c r="ICR1220" s="17"/>
      <c r="ICS1220" s="17"/>
      <c r="ICT1220" s="17"/>
      <c r="ICU1220" s="17"/>
      <c r="ICV1220" s="17"/>
      <c r="ICW1220" s="17"/>
      <c r="ICX1220" s="17"/>
      <c r="ICY1220" s="17"/>
      <c r="ICZ1220" s="17"/>
      <c r="IDA1220" s="17"/>
      <c r="IDB1220" s="17"/>
      <c r="IDC1220" s="17"/>
      <c r="IDD1220" s="17"/>
      <c r="IDE1220" s="17"/>
      <c r="IDF1220" s="17"/>
      <c r="IDG1220" s="17"/>
      <c r="IDH1220" s="17"/>
      <c r="IDI1220" s="17"/>
      <c r="IDJ1220" s="17"/>
      <c r="IDK1220" s="17"/>
      <c r="IDL1220" s="17"/>
      <c r="IDM1220" s="17"/>
      <c r="IDN1220" s="17"/>
      <c r="IDO1220" s="17"/>
      <c r="IDP1220" s="17"/>
      <c r="IDQ1220" s="17"/>
      <c r="IDR1220" s="17"/>
      <c r="IDS1220" s="17"/>
      <c r="IDT1220" s="17"/>
      <c r="IDU1220" s="17"/>
      <c r="IDV1220" s="17"/>
      <c r="IDW1220" s="17"/>
      <c r="IDX1220" s="17"/>
      <c r="IDY1220" s="17"/>
      <c r="IDZ1220" s="17"/>
      <c r="IEA1220" s="17"/>
      <c r="IEB1220" s="17"/>
      <c r="IEC1220" s="17"/>
      <c r="IED1220" s="17"/>
      <c r="IEE1220" s="17"/>
      <c r="IEF1220" s="17"/>
      <c r="IEG1220" s="17"/>
      <c r="IEH1220" s="17"/>
      <c r="IEI1220" s="17"/>
      <c r="IEJ1220" s="17"/>
      <c r="IEK1220" s="17"/>
      <c r="IEL1220" s="17"/>
      <c r="IEM1220" s="17"/>
      <c r="IEN1220" s="17"/>
      <c r="IEO1220" s="17"/>
      <c r="IEP1220" s="17"/>
      <c r="IEQ1220" s="17"/>
      <c r="IER1220" s="17"/>
      <c r="IES1220" s="17"/>
      <c r="IET1220" s="17"/>
      <c r="IEU1220" s="17"/>
      <c r="IEV1220" s="17"/>
      <c r="IEW1220" s="17"/>
      <c r="IEX1220" s="17"/>
      <c r="IEY1220" s="17"/>
      <c r="IEZ1220" s="17"/>
      <c r="IFA1220" s="17"/>
      <c r="IFB1220" s="17"/>
      <c r="IFC1220" s="17"/>
      <c r="IFD1220" s="17"/>
      <c r="IFE1220" s="17"/>
      <c r="IFF1220" s="17"/>
      <c r="IFG1220" s="17"/>
      <c r="IFH1220" s="17"/>
      <c r="IFI1220" s="17"/>
      <c r="IFJ1220" s="17"/>
      <c r="IFK1220" s="17"/>
      <c r="IFL1220" s="17"/>
      <c r="IFM1220" s="17"/>
      <c r="IFN1220" s="17"/>
      <c r="IFO1220" s="17"/>
      <c r="IFP1220" s="17"/>
      <c r="IFQ1220" s="17"/>
      <c r="IFR1220" s="17"/>
      <c r="IFS1220" s="17"/>
      <c r="IFT1220" s="17"/>
      <c r="IFU1220" s="17"/>
      <c r="IFV1220" s="17"/>
      <c r="IFW1220" s="17"/>
      <c r="IFX1220" s="17"/>
      <c r="IFY1220" s="17"/>
      <c r="IFZ1220" s="17"/>
      <c r="IGA1220" s="17"/>
      <c r="IGB1220" s="17"/>
      <c r="IGC1220" s="17"/>
      <c r="IGD1220" s="17"/>
      <c r="IGE1220" s="17"/>
      <c r="IGF1220" s="17"/>
      <c r="IGG1220" s="17"/>
      <c r="IGH1220" s="17"/>
      <c r="IGI1220" s="17"/>
      <c r="IGJ1220" s="17"/>
      <c r="IGK1220" s="17"/>
      <c r="IGL1220" s="17"/>
      <c r="IGM1220" s="17"/>
      <c r="IGN1220" s="17"/>
      <c r="IGO1220" s="17"/>
      <c r="IGP1220" s="17"/>
      <c r="IGQ1220" s="17"/>
      <c r="IGR1220" s="17"/>
      <c r="IGS1220" s="17"/>
      <c r="IGT1220" s="17"/>
      <c r="IGU1220" s="17"/>
      <c r="IGV1220" s="17"/>
      <c r="IGW1220" s="17"/>
      <c r="IGX1220" s="17"/>
      <c r="IGY1220" s="17"/>
      <c r="IGZ1220" s="17"/>
      <c r="IHA1220" s="17"/>
      <c r="IHB1220" s="17"/>
      <c r="IHC1220" s="17"/>
      <c r="IHD1220" s="17"/>
      <c r="IHE1220" s="17"/>
      <c r="IHF1220" s="17"/>
      <c r="IHG1220" s="17"/>
      <c r="IHH1220" s="17"/>
      <c r="IHI1220" s="17"/>
      <c r="IHJ1220" s="17"/>
      <c r="IHK1220" s="17"/>
      <c r="IHL1220" s="17"/>
      <c r="IHM1220" s="17"/>
      <c r="IHN1220" s="17"/>
      <c r="IHO1220" s="17"/>
      <c r="IHP1220" s="17"/>
      <c r="IHQ1220" s="17"/>
      <c r="IHR1220" s="17"/>
      <c r="IHS1220" s="17"/>
      <c r="IHT1220" s="17"/>
      <c r="IHU1220" s="17"/>
      <c r="IHV1220" s="17"/>
      <c r="IHW1220" s="17"/>
      <c r="IHX1220" s="17"/>
      <c r="IHY1220" s="17"/>
      <c r="IHZ1220" s="17"/>
      <c r="IIA1220" s="17"/>
      <c r="IIB1220" s="17"/>
      <c r="IIC1220" s="17"/>
      <c r="IID1220" s="17"/>
      <c r="IIE1220" s="17"/>
      <c r="IIF1220" s="17"/>
      <c r="IIG1220" s="17"/>
      <c r="IIH1220" s="17"/>
      <c r="III1220" s="17"/>
      <c r="IIJ1220" s="17"/>
      <c r="IIK1220" s="17"/>
      <c r="IIL1220" s="17"/>
      <c r="IIM1220" s="17"/>
      <c r="IIN1220" s="17"/>
      <c r="IIO1220" s="17"/>
      <c r="IIP1220" s="17"/>
      <c r="IIQ1220" s="17"/>
      <c r="IIR1220" s="17"/>
      <c r="IIS1220" s="17"/>
      <c r="IIT1220" s="17"/>
      <c r="IIU1220" s="17"/>
      <c r="IIV1220" s="17"/>
      <c r="IIW1220" s="17"/>
      <c r="IIX1220" s="17"/>
      <c r="IIY1220" s="17"/>
      <c r="IIZ1220" s="17"/>
      <c r="IJA1220" s="17"/>
      <c r="IJB1220" s="17"/>
      <c r="IJC1220" s="17"/>
      <c r="IJD1220" s="17"/>
      <c r="IJE1220" s="17"/>
      <c r="IJF1220" s="17"/>
      <c r="IJG1220" s="17"/>
      <c r="IJH1220" s="17"/>
      <c r="IJI1220" s="17"/>
      <c r="IJJ1220" s="17"/>
      <c r="IJK1220" s="17"/>
      <c r="IJL1220" s="17"/>
      <c r="IJM1220" s="17"/>
      <c r="IJN1220" s="17"/>
      <c r="IJO1220" s="17"/>
      <c r="IJP1220" s="17"/>
      <c r="IJQ1220" s="17"/>
      <c r="IJR1220" s="17"/>
      <c r="IJS1220" s="17"/>
      <c r="IJT1220" s="17"/>
      <c r="IJU1220" s="17"/>
      <c r="IJV1220" s="17"/>
      <c r="IJW1220" s="17"/>
      <c r="IJX1220" s="17"/>
      <c r="IJY1220" s="17"/>
      <c r="IJZ1220" s="17"/>
      <c r="IKA1220" s="17"/>
      <c r="IKB1220" s="17"/>
      <c r="IKC1220" s="17"/>
      <c r="IKD1220" s="17"/>
      <c r="IKE1220" s="17"/>
      <c r="IKF1220" s="17"/>
      <c r="IKG1220" s="17"/>
      <c r="IKH1220" s="17"/>
      <c r="IKI1220" s="17"/>
      <c r="IKJ1220" s="17"/>
      <c r="IKK1220" s="17"/>
      <c r="IKL1220" s="17"/>
      <c r="IKM1220" s="17"/>
      <c r="IKN1220" s="17"/>
      <c r="IKO1220" s="17"/>
      <c r="IKP1220" s="17"/>
      <c r="IKQ1220" s="17"/>
      <c r="IKR1220" s="17"/>
      <c r="IKS1220" s="17"/>
      <c r="IKT1220" s="17"/>
      <c r="IKU1220" s="17"/>
      <c r="IKV1220" s="17"/>
      <c r="IKW1220" s="17"/>
      <c r="IKX1220" s="17"/>
      <c r="IKY1220" s="17"/>
      <c r="IKZ1220" s="17"/>
      <c r="ILA1220" s="17"/>
      <c r="ILB1220" s="17"/>
      <c r="ILC1220" s="17"/>
      <c r="ILD1220" s="17"/>
      <c r="ILE1220" s="17"/>
      <c r="ILF1220" s="17"/>
      <c r="ILG1220" s="17"/>
      <c r="ILH1220" s="17"/>
      <c r="ILI1220" s="17"/>
      <c r="ILJ1220" s="17"/>
      <c r="ILK1220" s="17"/>
      <c r="ILL1220" s="17"/>
      <c r="ILM1220" s="17"/>
      <c r="ILN1220" s="17"/>
      <c r="ILO1220" s="17"/>
      <c r="ILP1220" s="17"/>
      <c r="ILQ1220" s="17"/>
      <c r="ILR1220" s="17"/>
      <c r="ILS1220" s="17"/>
      <c r="ILT1220" s="17"/>
      <c r="ILU1220" s="17"/>
      <c r="ILV1220" s="17"/>
      <c r="ILW1220" s="17"/>
      <c r="ILX1220" s="17"/>
      <c r="ILY1220" s="17"/>
      <c r="ILZ1220" s="17"/>
      <c r="IMA1220" s="17"/>
      <c r="IMB1220" s="17"/>
      <c r="IMC1220" s="17"/>
      <c r="IMD1220" s="17"/>
      <c r="IME1220" s="17"/>
      <c r="IMF1220" s="17"/>
      <c r="IMG1220" s="17"/>
      <c r="IMH1220" s="17"/>
      <c r="IMI1220" s="17"/>
      <c r="IMJ1220" s="17"/>
      <c r="IMK1220" s="17"/>
      <c r="IML1220" s="17"/>
      <c r="IMM1220" s="17"/>
      <c r="IMN1220" s="17"/>
      <c r="IMO1220" s="17"/>
      <c r="IMP1220" s="17"/>
      <c r="IMQ1220" s="17"/>
      <c r="IMR1220" s="17"/>
      <c r="IMS1220" s="17"/>
      <c r="IMT1220" s="17"/>
      <c r="IMU1220" s="17"/>
      <c r="IMV1220" s="17"/>
      <c r="IMW1220" s="17"/>
      <c r="IMX1220" s="17"/>
      <c r="IMY1220" s="17"/>
      <c r="IMZ1220" s="17"/>
      <c r="INA1220" s="17"/>
      <c r="INB1220" s="17"/>
      <c r="INC1220" s="17"/>
      <c r="IND1220" s="17"/>
      <c r="INE1220" s="17"/>
      <c r="INF1220" s="17"/>
      <c r="ING1220" s="17"/>
      <c r="INH1220" s="17"/>
      <c r="INI1220" s="17"/>
      <c r="INJ1220" s="17"/>
      <c r="INK1220" s="17"/>
      <c r="INL1220" s="17"/>
      <c r="INM1220" s="17"/>
      <c r="INN1220" s="17"/>
      <c r="INO1220" s="17"/>
      <c r="INP1220" s="17"/>
      <c r="INQ1220" s="17"/>
      <c r="INR1220" s="17"/>
      <c r="INS1220" s="17"/>
      <c r="INT1220" s="17"/>
      <c r="INU1220" s="17"/>
      <c r="INV1220" s="17"/>
      <c r="INW1220" s="17"/>
      <c r="INX1220" s="17"/>
      <c r="INY1220" s="17"/>
      <c r="INZ1220" s="17"/>
      <c r="IOA1220" s="17"/>
      <c r="IOB1220" s="17"/>
      <c r="IOC1220" s="17"/>
      <c r="IOD1220" s="17"/>
      <c r="IOE1220" s="17"/>
      <c r="IOF1220" s="17"/>
      <c r="IOG1220" s="17"/>
      <c r="IOH1220" s="17"/>
      <c r="IOI1220" s="17"/>
      <c r="IOJ1220" s="17"/>
      <c r="IOK1220" s="17"/>
      <c r="IOL1220" s="17"/>
      <c r="IOM1220" s="17"/>
      <c r="ION1220" s="17"/>
      <c r="IOO1220" s="17"/>
      <c r="IOP1220" s="17"/>
      <c r="IOQ1220" s="17"/>
      <c r="IOR1220" s="17"/>
      <c r="IOS1220" s="17"/>
      <c r="IOT1220" s="17"/>
      <c r="IOU1220" s="17"/>
      <c r="IOV1220" s="17"/>
      <c r="IOW1220" s="17"/>
      <c r="IOX1220" s="17"/>
      <c r="IOY1220" s="17"/>
      <c r="IOZ1220" s="17"/>
      <c r="IPA1220" s="17"/>
      <c r="IPB1220" s="17"/>
      <c r="IPC1220" s="17"/>
      <c r="IPD1220" s="17"/>
      <c r="IPE1220" s="17"/>
      <c r="IPF1220" s="17"/>
      <c r="IPG1220" s="17"/>
      <c r="IPH1220" s="17"/>
      <c r="IPI1220" s="17"/>
      <c r="IPJ1220" s="17"/>
      <c r="IPK1220" s="17"/>
      <c r="IPL1220" s="17"/>
      <c r="IPM1220" s="17"/>
      <c r="IPN1220" s="17"/>
      <c r="IPO1220" s="17"/>
      <c r="IPP1220" s="17"/>
      <c r="IPQ1220" s="17"/>
      <c r="IPR1220" s="17"/>
      <c r="IPS1220" s="17"/>
      <c r="IPT1220" s="17"/>
      <c r="IPU1220" s="17"/>
      <c r="IPV1220" s="17"/>
      <c r="IPW1220" s="17"/>
      <c r="IPX1220" s="17"/>
      <c r="IPY1220" s="17"/>
      <c r="IPZ1220" s="17"/>
      <c r="IQA1220" s="17"/>
      <c r="IQB1220" s="17"/>
      <c r="IQC1220" s="17"/>
      <c r="IQD1220" s="17"/>
      <c r="IQE1220" s="17"/>
      <c r="IQF1220" s="17"/>
      <c r="IQG1220" s="17"/>
      <c r="IQH1220" s="17"/>
      <c r="IQI1220" s="17"/>
      <c r="IQJ1220" s="17"/>
      <c r="IQK1220" s="17"/>
      <c r="IQL1220" s="17"/>
      <c r="IQM1220" s="17"/>
      <c r="IQN1220" s="17"/>
      <c r="IQO1220" s="17"/>
      <c r="IQP1220" s="17"/>
      <c r="IQQ1220" s="17"/>
      <c r="IQR1220" s="17"/>
      <c r="IQS1220" s="17"/>
      <c r="IQT1220" s="17"/>
      <c r="IQU1220" s="17"/>
      <c r="IQV1220" s="17"/>
      <c r="IQW1220" s="17"/>
      <c r="IQX1220" s="17"/>
      <c r="IQY1220" s="17"/>
      <c r="IQZ1220" s="17"/>
      <c r="IRA1220" s="17"/>
      <c r="IRB1220" s="17"/>
      <c r="IRC1220" s="17"/>
      <c r="IRD1220" s="17"/>
      <c r="IRE1220" s="17"/>
      <c r="IRF1220" s="17"/>
      <c r="IRG1220" s="17"/>
      <c r="IRH1220" s="17"/>
      <c r="IRI1220" s="17"/>
      <c r="IRJ1220" s="17"/>
      <c r="IRK1220" s="17"/>
      <c r="IRL1220" s="17"/>
      <c r="IRM1220" s="17"/>
      <c r="IRN1220" s="17"/>
      <c r="IRO1220" s="17"/>
      <c r="IRP1220" s="17"/>
      <c r="IRQ1220" s="17"/>
      <c r="IRR1220" s="17"/>
      <c r="IRS1220" s="17"/>
      <c r="IRT1220" s="17"/>
      <c r="IRU1220" s="17"/>
      <c r="IRV1220" s="17"/>
      <c r="IRW1220" s="17"/>
      <c r="IRX1220" s="17"/>
      <c r="IRY1220" s="17"/>
      <c r="IRZ1220" s="17"/>
      <c r="ISA1220" s="17"/>
      <c r="ISB1220" s="17"/>
      <c r="ISC1220" s="17"/>
      <c r="ISD1220" s="17"/>
      <c r="ISE1220" s="17"/>
      <c r="ISF1220" s="17"/>
      <c r="ISG1220" s="17"/>
      <c r="ISH1220" s="17"/>
      <c r="ISI1220" s="17"/>
      <c r="ISJ1220" s="17"/>
      <c r="ISK1220" s="17"/>
      <c r="ISL1220" s="17"/>
      <c r="ISM1220" s="17"/>
      <c r="ISN1220" s="17"/>
      <c r="ISO1220" s="17"/>
      <c r="ISP1220" s="17"/>
      <c r="ISQ1220" s="17"/>
      <c r="ISR1220" s="17"/>
      <c r="ISS1220" s="17"/>
      <c r="IST1220" s="17"/>
      <c r="ISU1220" s="17"/>
      <c r="ISV1220" s="17"/>
      <c r="ISW1220" s="17"/>
      <c r="ISX1220" s="17"/>
      <c r="ISY1220" s="17"/>
      <c r="ISZ1220" s="17"/>
      <c r="ITA1220" s="17"/>
      <c r="ITB1220" s="17"/>
      <c r="ITC1220" s="17"/>
      <c r="ITD1220" s="17"/>
      <c r="ITE1220" s="17"/>
      <c r="ITF1220" s="17"/>
      <c r="ITG1220" s="17"/>
      <c r="ITH1220" s="17"/>
      <c r="ITI1220" s="17"/>
      <c r="ITJ1220" s="17"/>
      <c r="ITK1220" s="17"/>
      <c r="ITL1220" s="17"/>
      <c r="ITM1220" s="17"/>
      <c r="ITN1220" s="17"/>
      <c r="ITO1220" s="17"/>
      <c r="ITP1220" s="17"/>
      <c r="ITQ1220" s="17"/>
      <c r="ITR1220" s="17"/>
      <c r="ITS1220" s="17"/>
      <c r="ITT1220" s="17"/>
      <c r="ITU1220" s="17"/>
      <c r="ITV1220" s="17"/>
      <c r="ITW1220" s="17"/>
      <c r="ITX1220" s="17"/>
      <c r="ITY1220" s="17"/>
      <c r="ITZ1220" s="17"/>
      <c r="IUA1220" s="17"/>
      <c r="IUB1220" s="17"/>
      <c r="IUC1220" s="17"/>
      <c r="IUD1220" s="17"/>
      <c r="IUE1220" s="17"/>
      <c r="IUF1220" s="17"/>
      <c r="IUG1220" s="17"/>
      <c r="IUH1220" s="17"/>
      <c r="IUI1220" s="17"/>
      <c r="IUJ1220" s="17"/>
      <c r="IUK1220" s="17"/>
      <c r="IUL1220" s="17"/>
      <c r="IUM1220" s="17"/>
      <c r="IUN1220" s="17"/>
      <c r="IUO1220" s="17"/>
      <c r="IUP1220" s="17"/>
      <c r="IUQ1220" s="17"/>
      <c r="IUR1220" s="17"/>
      <c r="IUS1220" s="17"/>
      <c r="IUT1220" s="17"/>
      <c r="IUU1220" s="17"/>
      <c r="IUV1220" s="17"/>
      <c r="IUW1220" s="17"/>
      <c r="IUX1220" s="17"/>
      <c r="IUY1220" s="17"/>
      <c r="IUZ1220" s="17"/>
      <c r="IVA1220" s="17"/>
      <c r="IVB1220" s="17"/>
      <c r="IVC1220" s="17"/>
      <c r="IVD1220" s="17"/>
      <c r="IVE1220" s="17"/>
      <c r="IVF1220" s="17"/>
      <c r="IVG1220" s="17"/>
      <c r="IVH1220" s="17"/>
      <c r="IVI1220" s="17"/>
      <c r="IVJ1220" s="17"/>
      <c r="IVK1220" s="17"/>
      <c r="IVL1220" s="17"/>
      <c r="IVM1220" s="17"/>
      <c r="IVN1220" s="17"/>
      <c r="IVO1220" s="17"/>
      <c r="IVP1220" s="17"/>
      <c r="IVQ1220" s="17"/>
      <c r="IVR1220" s="17"/>
      <c r="IVS1220" s="17"/>
      <c r="IVT1220" s="17"/>
      <c r="IVU1220" s="17"/>
      <c r="IVV1220" s="17"/>
      <c r="IVW1220" s="17"/>
      <c r="IVX1220" s="17"/>
      <c r="IVY1220" s="17"/>
      <c r="IVZ1220" s="17"/>
      <c r="IWA1220" s="17"/>
      <c r="IWB1220" s="17"/>
      <c r="IWC1220" s="17"/>
      <c r="IWD1220" s="17"/>
      <c r="IWE1220" s="17"/>
      <c r="IWF1220" s="17"/>
      <c r="IWG1220" s="17"/>
      <c r="IWH1220" s="17"/>
      <c r="IWI1220" s="17"/>
      <c r="IWJ1220" s="17"/>
      <c r="IWK1220" s="17"/>
      <c r="IWL1220" s="17"/>
      <c r="IWM1220" s="17"/>
      <c r="IWN1220" s="17"/>
      <c r="IWO1220" s="17"/>
      <c r="IWP1220" s="17"/>
      <c r="IWQ1220" s="17"/>
      <c r="IWR1220" s="17"/>
      <c r="IWS1220" s="17"/>
      <c r="IWT1220" s="17"/>
      <c r="IWU1220" s="17"/>
      <c r="IWV1220" s="17"/>
      <c r="IWW1220" s="17"/>
      <c r="IWX1220" s="17"/>
      <c r="IWY1220" s="17"/>
      <c r="IWZ1220" s="17"/>
      <c r="IXA1220" s="17"/>
      <c r="IXB1220" s="17"/>
      <c r="IXC1220" s="17"/>
      <c r="IXD1220" s="17"/>
      <c r="IXE1220" s="17"/>
      <c r="IXF1220" s="17"/>
      <c r="IXG1220" s="17"/>
      <c r="IXH1220" s="17"/>
      <c r="IXI1220" s="17"/>
      <c r="IXJ1220" s="17"/>
      <c r="IXK1220" s="17"/>
      <c r="IXL1220" s="17"/>
      <c r="IXM1220" s="17"/>
      <c r="IXN1220" s="17"/>
      <c r="IXO1220" s="17"/>
      <c r="IXP1220" s="17"/>
      <c r="IXQ1220" s="17"/>
      <c r="IXR1220" s="17"/>
      <c r="IXS1220" s="17"/>
      <c r="IXT1220" s="17"/>
      <c r="IXU1220" s="17"/>
      <c r="IXV1220" s="17"/>
      <c r="IXW1220" s="17"/>
      <c r="IXX1220" s="17"/>
      <c r="IXY1220" s="17"/>
      <c r="IXZ1220" s="17"/>
      <c r="IYA1220" s="17"/>
      <c r="IYB1220" s="17"/>
      <c r="IYC1220" s="17"/>
      <c r="IYD1220" s="17"/>
      <c r="IYE1220" s="17"/>
      <c r="IYF1220" s="17"/>
      <c r="IYG1220" s="17"/>
      <c r="IYH1220" s="17"/>
      <c r="IYI1220" s="17"/>
      <c r="IYJ1220" s="17"/>
      <c r="IYK1220" s="17"/>
      <c r="IYL1220" s="17"/>
      <c r="IYM1220" s="17"/>
      <c r="IYN1220" s="17"/>
      <c r="IYO1220" s="17"/>
      <c r="IYP1220" s="17"/>
      <c r="IYQ1220" s="17"/>
      <c r="IYR1220" s="17"/>
      <c r="IYS1220" s="17"/>
      <c r="IYT1220" s="17"/>
      <c r="IYU1220" s="17"/>
      <c r="IYV1220" s="17"/>
      <c r="IYW1220" s="17"/>
      <c r="IYX1220" s="17"/>
      <c r="IYY1220" s="17"/>
      <c r="IYZ1220" s="17"/>
      <c r="IZA1220" s="17"/>
      <c r="IZB1220" s="17"/>
      <c r="IZC1220" s="17"/>
      <c r="IZD1220" s="17"/>
      <c r="IZE1220" s="17"/>
      <c r="IZF1220" s="17"/>
      <c r="IZG1220" s="17"/>
      <c r="IZH1220" s="17"/>
      <c r="IZI1220" s="17"/>
      <c r="IZJ1220" s="17"/>
      <c r="IZK1220" s="17"/>
      <c r="IZL1220" s="17"/>
      <c r="IZM1220" s="17"/>
      <c r="IZN1220" s="17"/>
      <c r="IZO1220" s="17"/>
      <c r="IZP1220" s="17"/>
      <c r="IZQ1220" s="17"/>
      <c r="IZR1220" s="17"/>
      <c r="IZS1220" s="17"/>
      <c r="IZT1220" s="17"/>
      <c r="IZU1220" s="17"/>
      <c r="IZV1220" s="17"/>
      <c r="IZW1220" s="17"/>
      <c r="IZX1220" s="17"/>
      <c r="IZY1220" s="17"/>
      <c r="IZZ1220" s="17"/>
      <c r="JAA1220" s="17"/>
      <c r="JAB1220" s="17"/>
      <c r="JAC1220" s="17"/>
      <c r="JAD1220" s="17"/>
      <c r="JAE1220" s="17"/>
      <c r="JAF1220" s="17"/>
      <c r="JAG1220" s="17"/>
      <c r="JAH1220" s="17"/>
      <c r="JAI1220" s="17"/>
      <c r="JAJ1220" s="17"/>
      <c r="JAK1220" s="17"/>
      <c r="JAL1220" s="17"/>
      <c r="JAM1220" s="17"/>
      <c r="JAN1220" s="17"/>
      <c r="JAO1220" s="17"/>
      <c r="JAP1220" s="17"/>
      <c r="JAQ1220" s="17"/>
      <c r="JAR1220" s="17"/>
      <c r="JAS1220" s="17"/>
      <c r="JAT1220" s="17"/>
      <c r="JAU1220" s="17"/>
      <c r="JAV1220" s="17"/>
      <c r="JAW1220" s="17"/>
      <c r="JAX1220" s="17"/>
      <c r="JAY1220" s="17"/>
      <c r="JAZ1220" s="17"/>
      <c r="JBA1220" s="17"/>
      <c r="JBB1220" s="17"/>
      <c r="JBC1220" s="17"/>
      <c r="JBD1220" s="17"/>
      <c r="JBE1220" s="17"/>
      <c r="JBF1220" s="17"/>
      <c r="JBG1220" s="17"/>
      <c r="JBH1220" s="17"/>
      <c r="JBI1220" s="17"/>
      <c r="JBJ1220" s="17"/>
      <c r="JBK1220" s="17"/>
      <c r="JBL1220" s="17"/>
      <c r="JBM1220" s="17"/>
      <c r="JBN1220" s="17"/>
      <c r="JBO1220" s="17"/>
      <c r="JBP1220" s="17"/>
      <c r="JBQ1220" s="17"/>
      <c r="JBR1220" s="17"/>
      <c r="JBS1220" s="17"/>
      <c r="JBT1220" s="17"/>
      <c r="JBU1220" s="17"/>
      <c r="JBV1220" s="17"/>
      <c r="JBW1220" s="17"/>
      <c r="JBX1220" s="17"/>
      <c r="JBY1220" s="17"/>
      <c r="JBZ1220" s="17"/>
      <c r="JCA1220" s="17"/>
      <c r="JCB1220" s="17"/>
      <c r="JCC1220" s="17"/>
      <c r="JCD1220" s="17"/>
      <c r="JCE1220" s="17"/>
      <c r="JCF1220" s="17"/>
      <c r="JCG1220" s="17"/>
      <c r="JCH1220" s="17"/>
      <c r="JCI1220" s="17"/>
      <c r="JCJ1220" s="17"/>
      <c r="JCK1220" s="17"/>
      <c r="JCL1220" s="17"/>
      <c r="JCM1220" s="17"/>
      <c r="JCN1220" s="17"/>
      <c r="JCO1220" s="17"/>
      <c r="JCP1220" s="17"/>
      <c r="JCQ1220" s="17"/>
      <c r="JCR1220" s="17"/>
      <c r="JCS1220" s="17"/>
      <c r="JCT1220" s="17"/>
      <c r="JCU1220" s="17"/>
      <c r="JCV1220" s="17"/>
      <c r="JCW1220" s="17"/>
      <c r="JCX1220" s="17"/>
      <c r="JCY1220" s="17"/>
      <c r="JCZ1220" s="17"/>
      <c r="JDA1220" s="17"/>
      <c r="JDB1220" s="17"/>
      <c r="JDC1220" s="17"/>
      <c r="JDD1220" s="17"/>
      <c r="JDE1220" s="17"/>
      <c r="JDF1220" s="17"/>
      <c r="JDG1220" s="17"/>
      <c r="JDH1220" s="17"/>
      <c r="JDI1220" s="17"/>
      <c r="JDJ1220" s="17"/>
      <c r="JDK1220" s="17"/>
      <c r="JDL1220" s="17"/>
      <c r="JDM1220" s="17"/>
      <c r="JDN1220" s="17"/>
      <c r="JDO1220" s="17"/>
      <c r="JDP1220" s="17"/>
      <c r="JDQ1220" s="17"/>
      <c r="JDR1220" s="17"/>
      <c r="JDS1220" s="17"/>
      <c r="JDT1220" s="17"/>
      <c r="JDU1220" s="17"/>
      <c r="JDV1220" s="17"/>
      <c r="JDW1220" s="17"/>
      <c r="JDX1220" s="17"/>
      <c r="JDY1220" s="17"/>
      <c r="JDZ1220" s="17"/>
      <c r="JEA1220" s="17"/>
      <c r="JEB1220" s="17"/>
      <c r="JEC1220" s="17"/>
      <c r="JED1220" s="17"/>
      <c r="JEE1220" s="17"/>
      <c r="JEF1220" s="17"/>
      <c r="JEG1220" s="17"/>
      <c r="JEH1220" s="17"/>
      <c r="JEI1220" s="17"/>
      <c r="JEJ1220" s="17"/>
      <c r="JEK1220" s="17"/>
      <c r="JEL1220" s="17"/>
      <c r="JEM1220" s="17"/>
      <c r="JEN1220" s="17"/>
      <c r="JEO1220" s="17"/>
      <c r="JEP1220" s="17"/>
      <c r="JEQ1220" s="17"/>
      <c r="JER1220" s="17"/>
      <c r="JES1220" s="17"/>
      <c r="JET1220" s="17"/>
      <c r="JEU1220" s="17"/>
      <c r="JEV1220" s="17"/>
      <c r="JEW1220" s="17"/>
      <c r="JEX1220" s="17"/>
      <c r="JEY1220" s="17"/>
      <c r="JEZ1220" s="17"/>
      <c r="JFA1220" s="17"/>
      <c r="JFB1220" s="17"/>
      <c r="JFC1220" s="17"/>
      <c r="JFD1220" s="17"/>
      <c r="JFE1220" s="17"/>
      <c r="JFF1220" s="17"/>
      <c r="JFG1220" s="17"/>
      <c r="JFH1220" s="17"/>
      <c r="JFI1220" s="17"/>
      <c r="JFJ1220" s="17"/>
      <c r="JFK1220" s="17"/>
      <c r="JFL1220" s="17"/>
      <c r="JFM1220" s="17"/>
      <c r="JFN1220" s="17"/>
      <c r="JFO1220" s="17"/>
      <c r="JFP1220" s="17"/>
      <c r="JFQ1220" s="17"/>
      <c r="JFR1220" s="17"/>
      <c r="JFS1220" s="17"/>
      <c r="JFT1220" s="17"/>
      <c r="JFU1220" s="17"/>
      <c r="JFV1220" s="17"/>
      <c r="JFW1220" s="17"/>
      <c r="JFX1220" s="17"/>
      <c r="JFY1220" s="17"/>
      <c r="JFZ1220" s="17"/>
      <c r="JGA1220" s="17"/>
      <c r="JGB1220" s="17"/>
      <c r="JGC1220" s="17"/>
      <c r="JGD1220" s="17"/>
      <c r="JGE1220" s="17"/>
      <c r="JGF1220" s="17"/>
      <c r="JGG1220" s="17"/>
      <c r="JGH1220" s="17"/>
      <c r="JGI1220" s="17"/>
      <c r="JGJ1220" s="17"/>
      <c r="JGK1220" s="17"/>
      <c r="JGL1220" s="17"/>
      <c r="JGM1220" s="17"/>
      <c r="JGN1220" s="17"/>
      <c r="JGO1220" s="17"/>
      <c r="JGP1220" s="17"/>
      <c r="JGQ1220" s="17"/>
      <c r="JGR1220" s="17"/>
      <c r="JGS1220" s="17"/>
      <c r="JGT1220" s="17"/>
      <c r="JGU1220" s="17"/>
      <c r="JGV1220" s="17"/>
      <c r="JGW1220" s="17"/>
      <c r="JGX1220" s="17"/>
      <c r="JGY1220" s="17"/>
      <c r="JGZ1220" s="17"/>
      <c r="JHA1220" s="17"/>
      <c r="JHB1220" s="17"/>
      <c r="JHC1220" s="17"/>
      <c r="JHD1220" s="17"/>
      <c r="JHE1220" s="17"/>
      <c r="JHF1220" s="17"/>
      <c r="JHG1220" s="17"/>
      <c r="JHH1220" s="17"/>
      <c r="JHI1220" s="17"/>
      <c r="JHJ1220" s="17"/>
      <c r="JHK1220" s="17"/>
      <c r="JHL1220" s="17"/>
      <c r="JHM1220" s="17"/>
      <c r="JHN1220" s="17"/>
      <c r="JHO1220" s="17"/>
      <c r="JHP1220" s="17"/>
      <c r="JHQ1220" s="17"/>
      <c r="JHR1220" s="17"/>
      <c r="JHS1220" s="17"/>
      <c r="JHT1220" s="17"/>
      <c r="JHU1220" s="17"/>
      <c r="JHV1220" s="17"/>
      <c r="JHW1220" s="17"/>
      <c r="JHX1220" s="17"/>
      <c r="JHY1220" s="17"/>
      <c r="JHZ1220" s="17"/>
      <c r="JIA1220" s="17"/>
      <c r="JIB1220" s="17"/>
      <c r="JIC1220" s="17"/>
      <c r="JID1220" s="17"/>
      <c r="JIE1220" s="17"/>
      <c r="JIF1220" s="17"/>
      <c r="JIG1220" s="17"/>
      <c r="JIH1220" s="17"/>
      <c r="JII1220" s="17"/>
      <c r="JIJ1220" s="17"/>
      <c r="JIK1220" s="17"/>
      <c r="JIL1220" s="17"/>
      <c r="JIM1220" s="17"/>
      <c r="JIN1220" s="17"/>
      <c r="JIO1220" s="17"/>
      <c r="JIP1220" s="17"/>
      <c r="JIQ1220" s="17"/>
      <c r="JIR1220" s="17"/>
      <c r="JIS1220" s="17"/>
      <c r="JIT1220" s="17"/>
      <c r="JIU1220" s="17"/>
      <c r="JIV1220" s="17"/>
      <c r="JIW1220" s="17"/>
      <c r="JIX1220" s="17"/>
      <c r="JIY1220" s="17"/>
      <c r="JIZ1220" s="17"/>
      <c r="JJA1220" s="17"/>
      <c r="JJB1220" s="17"/>
      <c r="JJC1220" s="17"/>
      <c r="JJD1220" s="17"/>
      <c r="JJE1220" s="17"/>
      <c r="JJF1220" s="17"/>
      <c r="JJG1220" s="17"/>
      <c r="JJH1220" s="17"/>
      <c r="JJI1220" s="17"/>
      <c r="JJJ1220" s="17"/>
      <c r="JJK1220" s="17"/>
      <c r="JJL1220" s="17"/>
      <c r="JJM1220" s="17"/>
      <c r="JJN1220" s="17"/>
      <c r="JJO1220" s="17"/>
      <c r="JJP1220" s="17"/>
      <c r="JJQ1220" s="17"/>
      <c r="JJR1220" s="17"/>
      <c r="JJS1220" s="17"/>
      <c r="JJT1220" s="17"/>
      <c r="JJU1220" s="17"/>
      <c r="JJV1220" s="17"/>
      <c r="JJW1220" s="17"/>
      <c r="JJX1220" s="17"/>
      <c r="JJY1220" s="17"/>
      <c r="JJZ1220" s="17"/>
      <c r="JKA1220" s="17"/>
      <c r="JKB1220" s="17"/>
      <c r="JKC1220" s="17"/>
      <c r="JKD1220" s="17"/>
      <c r="JKE1220" s="17"/>
      <c r="JKF1220" s="17"/>
      <c r="JKG1220" s="17"/>
      <c r="JKH1220" s="17"/>
      <c r="JKI1220" s="17"/>
      <c r="JKJ1220" s="17"/>
      <c r="JKK1220" s="17"/>
      <c r="JKL1220" s="17"/>
      <c r="JKM1220" s="17"/>
      <c r="JKN1220" s="17"/>
      <c r="JKO1220" s="17"/>
      <c r="JKP1220" s="17"/>
      <c r="JKQ1220" s="17"/>
      <c r="JKR1220" s="17"/>
      <c r="JKS1220" s="17"/>
      <c r="JKT1220" s="17"/>
      <c r="JKU1220" s="17"/>
      <c r="JKV1220" s="17"/>
      <c r="JKW1220" s="17"/>
      <c r="JKX1220" s="17"/>
      <c r="JKY1220" s="17"/>
      <c r="JKZ1220" s="17"/>
      <c r="JLA1220" s="17"/>
      <c r="JLB1220" s="17"/>
      <c r="JLC1220" s="17"/>
      <c r="JLD1220" s="17"/>
      <c r="JLE1220" s="17"/>
      <c r="JLF1220" s="17"/>
      <c r="JLG1220" s="17"/>
      <c r="JLH1220" s="17"/>
      <c r="JLI1220" s="17"/>
      <c r="JLJ1220" s="17"/>
      <c r="JLK1220" s="17"/>
      <c r="JLL1220" s="17"/>
      <c r="JLM1220" s="17"/>
      <c r="JLN1220" s="17"/>
      <c r="JLO1220" s="17"/>
      <c r="JLP1220" s="17"/>
      <c r="JLQ1220" s="17"/>
      <c r="JLR1220" s="17"/>
      <c r="JLS1220" s="17"/>
      <c r="JLT1220" s="17"/>
      <c r="JLU1220" s="17"/>
      <c r="JLV1220" s="17"/>
      <c r="JLW1220" s="17"/>
      <c r="JLX1220" s="17"/>
      <c r="JLY1220" s="17"/>
      <c r="JLZ1220" s="17"/>
      <c r="JMA1220" s="17"/>
      <c r="JMB1220" s="17"/>
      <c r="JMC1220" s="17"/>
      <c r="JMD1220" s="17"/>
      <c r="JME1220" s="17"/>
      <c r="JMF1220" s="17"/>
      <c r="JMG1220" s="17"/>
      <c r="JMH1220" s="17"/>
      <c r="JMI1220" s="17"/>
      <c r="JMJ1220" s="17"/>
      <c r="JMK1220" s="17"/>
      <c r="JML1220" s="17"/>
      <c r="JMM1220" s="17"/>
      <c r="JMN1220" s="17"/>
      <c r="JMO1220" s="17"/>
      <c r="JMP1220" s="17"/>
      <c r="JMQ1220" s="17"/>
      <c r="JMR1220" s="17"/>
      <c r="JMS1220" s="17"/>
      <c r="JMT1220" s="17"/>
      <c r="JMU1220" s="17"/>
      <c r="JMV1220" s="17"/>
      <c r="JMW1220" s="17"/>
      <c r="JMX1220" s="17"/>
      <c r="JMY1220" s="17"/>
      <c r="JMZ1220" s="17"/>
      <c r="JNA1220" s="17"/>
      <c r="JNB1220" s="17"/>
      <c r="JNC1220" s="17"/>
      <c r="JND1220" s="17"/>
      <c r="JNE1220" s="17"/>
      <c r="JNF1220" s="17"/>
      <c r="JNG1220" s="17"/>
      <c r="JNH1220" s="17"/>
      <c r="JNI1220" s="17"/>
      <c r="JNJ1220" s="17"/>
      <c r="JNK1220" s="17"/>
      <c r="JNL1220" s="17"/>
      <c r="JNM1220" s="17"/>
      <c r="JNN1220" s="17"/>
      <c r="JNO1220" s="17"/>
      <c r="JNP1220" s="17"/>
      <c r="JNQ1220" s="17"/>
      <c r="JNR1220" s="17"/>
      <c r="JNS1220" s="17"/>
      <c r="JNT1220" s="17"/>
      <c r="JNU1220" s="17"/>
      <c r="JNV1220" s="17"/>
      <c r="JNW1220" s="17"/>
      <c r="JNX1220" s="17"/>
      <c r="JNY1220" s="17"/>
      <c r="JNZ1220" s="17"/>
      <c r="JOA1220" s="17"/>
      <c r="JOB1220" s="17"/>
      <c r="JOC1220" s="17"/>
      <c r="JOD1220" s="17"/>
      <c r="JOE1220" s="17"/>
      <c r="JOF1220" s="17"/>
      <c r="JOG1220" s="17"/>
      <c r="JOH1220" s="17"/>
      <c r="JOI1220" s="17"/>
      <c r="JOJ1220" s="17"/>
      <c r="JOK1220" s="17"/>
      <c r="JOL1220" s="17"/>
      <c r="JOM1220" s="17"/>
      <c r="JON1220" s="17"/>
      <c r="JOO1220" s="17"/>
      <c r="JOP1220" s="17"/>
      <c r="JOQ1220" s="17"/>
      <c r="JOR1220" s="17"/>
      <c r="JOS1220" s="17"/>
      <c r="JOT1220" s="17"/>
      <c r="JOU1220" s="17"/>
      <c r="JOV1220" s="17"/>
      <c r="JOW1220" s="17"/>
      <c r="JOX1220" s="17"/>
      <c r="JOY1220" s="17"/>
      <c r="JOZ1220" s="17"/>
      <c r="JPA1220" s="17"/>
      <c r="JPB1220" s="17"/>
      <c r="JPC1220" s="17"/>
      <c r="JPD1220" s="17"/>
      <c r="JPE1220" s="17"/>
      <c r="JPF1220" s="17"/>
      <c r="JPG1220" s="17"/>
      <c r="JPH1220" s="17"/>
      <c r="JPI1220" s="17"/>
      <c r="JPJ1220" s="17"/>
      <c r="JPK1220" s="17"/>
      <c r="JPL1220" s="17"/>
      <c r="JPM1220" s="17"/>
      <c r="JPN1220" s="17"/>
      <c r="JPO1220" s="17"/>
      <c r="JPP1220" s="17"/>
      <c r="JPQ1220" s="17"/>
      <c r="JPR1220" s="17"/>
      <c r="JPS1220" s="17"/>
      <c r="JPT1220" s="17"/>
      <c r="JPU1220" s="17"/>
      <c r="JPV1220" s="17"/>
      <c r="JPW1220" s="17"/>
      <c r="JPX1220" s="17"/>
      <c r="JPY1220" s="17"/>
      <c r="JPZ1220" s="17"/>
      <c r="JQA1220" s="17"/>
      <c r="JQB1220" s="17"/>
      <c r="JQC1220" s="17"/>
      <c r="JQD1220" s="17"/>
      <c r="JQE1220" s="17"/>
      <c r="JQF1220" s="17"/>
      <c r="JQG1220" s="17"/>
      <c r="JQH1220" s="17"/>
      <c r="JQI1220" s="17"/>
      <c r="JQJ1220" s="17"/>
      <c r="JQK1220" s="17"/>
      <c r="JQL1220" s="17"/>
      <c r="JQM1220" s="17"/>
      <c r="JQN1220" s="17"/>
      <c r="JQO1220" s="17"/>
      <c r="JQP1220" s="17"/>
      <c r="JQQ1220" s="17"/>
      <c r="JQR1220" s="17"/>
      <c r="JQS1220" s="17"/>
      <c r="JQT1220" s="17"/>
      <c r="JQU1220" s="17"/>
      <c r="JQV1220" s="17"/>
      <c r="JQW1220" s="17"/>
      <c r="JQX1220" s="17"/>
      <c r="JQY1220" s="17"/>
      <c r="JQZ1220" s="17"/>
      <c r="JRA1220" s="17"/>
      <c r="JRB1220" s="17"/>
      <c r="JRC1220" s="17"/>
      <c r="JRD1220" s="17"/>
      <c r="JRE1220" s="17"/>
      <c r="JRF1220" s="17"/>
      <c r="JRG1220" s="17"/>
      <c r="JRH1220" s="17"/>
      <c r="JRI1220" s="17"/>
      <c r="JRJ1220" s="17"/>
      <c r="JRK1220" s="17"/>
      <c r="JRL1220" s="17"/>
      <c r="JRM1220" s="17"/>
      <c r="JRN1220" s="17"/>
      <c r="JRO1220" s="17"/>
      <c r="JRP1220" s="17"/>
      <c r="JRQ1220" s="17"/>
      <c r="JRR1220" s="17"/>
      <c r="JRS1220" s="17"/>
      <c r="JRT1220" s="17"/>
      <c r="JRU1220" s="17"/>
      <c r="JRV1220" s="17"/>
      <c r="JRW1220" s="17"/>
      <c r="JRX1220" s="17"/>
      <c r="JRY1220" s="17"/>
      <c r="JRZ1220" s="17"/>
      <c r="JSA1220" s="17"/>
      <c r="JSB1220" s="17"/>
      <c r="JSC1220" s="17"/>
      <c r="JSD1220" s="17"/>
      <c r="JSE1220" s="17"/>
      <c r="JSF1220" s="17"/>
      <c r="JSG1220" s="17"/>
      <c r="JSH1220" s="17"/>
      <c r="JSI1220" s="17"/>
      <c r="JSJ1220" s="17"/>
      <c r="JSK1220" s="17"/>
      <c r="JSL1220" s="17"/>
      <c r="JSM1220" s="17"/>
      <c r="JSN1220" s="17"/>
      <c r="JSO1220" s="17"/>
      <c r="JSP1220" s="17"/>
      <c r="JSQ1220" s="17"/>
      <c r="JSR1220" s="17"/>
      <c r="JSS1220" s="17"/>
      <c r="JST1220" s="17"/>
      <c r="JSU1220" s="17"/>
      <c r="JSV1220" s="17"/>
      <c r="JSW1220" s="17"/>
      <c r="JSX1220" s="17"/>
      <c r="JSY1220" s="17"/>
      <c r="JSZ1220" s="17"/>
      <c r="JTA1220" s="17"/>
      <c r="JTB1220" s="17"/>
      <c r="JTC1220" s="17"/>
      <c r="JTD1220" s="17"/>
      <c r="JTE1220" s="17"/>
      <c r="JTF1220" s="17"/>
      <c r="JTG1220" s="17"/>
      <c r="JTH1220" s="17"/>
      <c r="JTI1220" s="17"/>
      <c r="JTJ1220" s="17"/>
      <c r="JTK1220" s="17"/>
      <c r="JTL1220" s="17"/>
      <c r="JTM1220" s="17"/>
      <c r="JTN1220" s="17"/>
      <c r="JTO1220" s="17"/>
      <c r="JTP1220" s="17"/>
      <c r="JTQ1220" s="17"/>
      <c r="JTR1220" s="17"/>
      <c r="JTS1220" s="17"/>
      <c r="JTT1220" s="17"/>
      <c r="JTU1220" s="17"/>
      <c r="JTV1220" s="17"/>
      <c r="JTW1220" s="17"/>
      <c r="JTX1220" s="17"/>
      <c r="JTY1220" s="17"/>
      <c r="JTZ1220" s="17"/>
      <c r="JUA1220" s="17"/>
      <c r="JUB1220" s="17"/>
      <c r="JUC1220" s="17"/>
      <c r="JUD1220" s="17"/>
      <c r="JUE1220" s="17"/>
      <c r="JUF1220" s="17"/>
      <c r="JUG1220" s="17"/>
      <c r="JUH1220" s="17"/>
      <c r="JUI1220" s="17"/>
      <c r="JUJ1220" s="17"/>
      <c r="JUK1220" s="17"/>
      <c r="JUL1220" s="17"/>
      <c r="JUM1220" s="17"/>
      <c r="JUN1220" s="17"/>
      <c r="JUO1220" s="17"/>
      <c r="JUP1220" s="17"/>
      <c r="JUQ1220" s="17"/>
      <c r="JUR1220" s="17"/>
      <c r="JUS1220" s="17"/>
      <c r="JUT1220" s="17"/>
      <c r="JUU1220" s="17"/>
      <c r="JUV1220" s="17"/>
      <c r="JUW1220" s="17"/>
      <c r="JUX1220" s="17"/>
      <c r="JUY1220" s="17"/>
      <c r="JUZ1220" s="17"/>
      <c r="JVA1220" s="17"/>
      <c r="JVB1220" s="17"/>
      <c r="JVC1220" s="17"/>
      <c r="JVD1220" s="17"/>
      <c r="JVE1220" s="17"/>
      <c r="JVF1220" s="17"/>
      <c r="JVG1220" s="17"/>
      <c r="JVH1220" s="17"/>
      <c r="JVI1220" s="17"/>
      <c r="JVJ1220" s="17"/>
      <c r="JVK1220" s="17"/>
      <c r="JVL1220" s="17"/>
      <c r="JVM1220" s="17"/>
      <c r="JVN1220" s="17"/>
      <c r="JVO1220" s="17"/>
      <c r="JVP1220" s="17"/>
      <c r="JVQ1220" s="17"/>
      <c r="JVR1220" s="17"/>
      <c r="JVS1220" s="17"/>
      <c r="JVT1220" s="17"/>
      <c r="JVU1220" s="17"/>
      <c r="JVV1220" s="17"/>
      <c r="JVW1220" s="17"/>
      <c r="JVX1220" s="17"/>
      <c r="JVY1220" s="17"/>
      <c r="JVZ1220" s="17"/>
      <c r="JWA1220" s="17"/>
      <c r="JWB1220" s="17"/>
      <c r="JWC1220" s="17"/>
      <c r="JWD1220" s="17"/>
      <c r="JWE1220" s="17"/>
      <c r="JWF1220" s="17"/>
      <c r="JWG1220" s="17"/>
      <c r="JWH1220" s="17"/>
      <c r="JWI1220" s="17"/>
      <c r="JWJ1220" s="17"/>
      <c r="JWK1220" s="17"/>
      <c r="JWL1220" s="17"/>
      <c r="JWM1220" s="17"/>
      <c r="JWN1220" s="17"/>
      <c r="JWO1220" s="17"/>
      <c r="JWP1220" s="17"/>
      <c r="JWQ1220" s="17"/>
      <c r="JWR1220" s="17"/>
      <c r="JWS1220" s="17"/>
      <c r="JWT1220" s="17"/>
      <c r="JWU1220" s="17"/>
      <c r="JWV1220" s="17"/>
      <c r="JWW1220" s="17"/>
      <c r="JWX1220" s="17"/>
      <c r="JWY1220" s="17"/>
      <c r="JWZ1220" s="17"/>
      <c r="JXA1220" s="17"/>
      <c r="JXB1220" s="17"/>
      <c r="JXC1220" s="17"/>
      <c r="JXD1220" s="17"/>
      <c r="JXE1220" s="17"/>
      <c r="JXF1220" s="17"/>
      <c r="JXG1220" s="17"/>
      <c r="JXH1220" s="17"/>
      <c r="JXI1220" s="17"/>
      <c r="JXJ1220" s="17"/>
      <c r="JXK1220" s="17"/>
      <c r="JXL1220" s="17"/>
      <c r="JXM1220" s="17"/>
      <c r="JXN1220" s="17"/>
      <c r="JXO1220" s="17"/>
      <c r="JXP1220" s="17"/>
      <c r="JXQ1220" s="17"/>
      <c r="JXR1220" s="17"/>
      <c r="JXS1220" s="17"/>
      <c r="JXT1220" s="17"/>
      <c r="JXU1220" s="17"/>
      <c r="JXV1220" s="17"/>
      <c r="JXW1220" s="17"/>
      <c r="JXX1220" s="17"/>
      <c r="JXY1220" s="17"/>
      <c r="JXZ1220" s="17"/>
      <c r="JYA1220" s="17"/>
      <c r="JYB1220" s="17"/>
      <c r="JYC1220" s="17"/>
      <c r="JYD1220" s="17"/>
      <c r="JYE1220" s="17"/>
      <c r="JYF1220" s="17"/>
      <c r="JYG1220" s="17"/>
      <c r="JYH1220" s="17"/>
      <c r="JYI1220" s="17"/>
      <c r="JYJ1220" s="17"/>
      <c r="JYK1220" s="17"/>
      <c r="JYL1220" s="17"/>
      <c r="JYM1220" s="17"/>
      <c r="JYN1220" s="17"/>
      <c r="JYO1220" s="17"/>
      <c r="JYP1220" s="17"/>
      <c r="JYQ1220" s="17"/>
      <c r="JYR1220" s="17"/>
      <c r="JYS1220" s="17"/>
      <c r="JYT1220" s="17"/>
      <c r="JYU1220" s="17"/>
      <c r="JYV1220" s="17"/>
      <c r="JYW1220" s="17"/>
      <c r="JYX1220" s="17"/>
      <c r="JYY1220" s="17"/>
      <c r="JYZ1220" s="17"/>
      <c r="JZA1220" s="17"/>
      <c r="JZB1220" s="17"/>
      <c r="JZC1220" s="17"/>
      <c r="JZD1220" s="17"/>
      <c r="JZE1220" s="17"/>
      <c r="JZF1220" s="17"/>
      <c r="JZG1220" s="17"/>
      <c r="JZH1220" s="17"/>
      <c r="JZI1220" s="17"/>
      <c r="JZJ1220" s="17"/>
      <c r="JZK1220" s="17"/>
      <c r="JZL1220" s="17"/>
      <c r="JZM1220" s="17"/>
      <c r="JZN1220" s="17"/>
      <c r="JZO1220" s="17"/>
      <c r="JZP1220" s="17"/>
      <c r="JZQ1220" s="17"/>
      <c r="JZR1220" s="17"/>
      <c r="JZS1220" s="17"/>
      <c r="JZT1220" s="17"/>
      <c r="JZU1220" s="17"/>
      <c r="JZV1220" s="17"/>
      <c r="JZW1220" s="17"/>
      <c r="JZX1220" s="17"/>
      <c r="JZY1220" s="17"/>
      <c r="JZZ1220" s="17"/>
      <c r="KAA1220" s="17"/>
      <c r="KAB1220" s="17"/>
      <c r="KAC1220" s="17"/>
      <c r="KAD1220" s="17"/>
      <c r="KAE1220" s="17"/>
      <c r="KAF1220" s="17"/>
      <c r="KAG1220" s="17"/>
      <c r="KAH1220" s="17"/>
      <c r="KAI1220" s="17"/>
      <c r="KAJ1220" s="17"/>
      <c r="KAK1220" s="17"/>
      <c r="KAL1220" s="17"/>
      <c r="KAM1220" s="17"/>
      <c r="KAN1220" s="17"/>
      <c r="KAO1220" s="17"/>
      <c r="KAP1220" s="17"/>
      <c r="KAQ1220" s="17"/>
      <c r="KAR1220" s="17"/>
      <c r="KAS1220" s="17"/>
      <c r="KAT1220" s="17"/>
      <c r="KAU1220" s="17"/>
      <c r="KAV1220" s="17"/>
      <c r="KAW1220" s="17"/>
      <c r="KAX1220" s="17"/>
      <c r="KAY1220" s="17"/>
      <c r="KAZ1220" s="17"/>
      <c r="KBA1220" s="17"/>
      <c r="KBB1220" s="17"/>
      <c r="KBC1220" s="17"/>
      <c r="KBD1220" s="17"/>
      <c r="KBE1220" s="17"/>
      <c r="KBF1220" s="17"/>
      <c r="KBG1220" s="17"/>
      <c r="KBH1220" s="17"/>
      <c r="KBI1220" s="17"/>
      <c r="KBJ1220" s="17"/>
      <c r="KBK1220" s="17"/>
      <c r="KBL1220" s="17"/>
      <c r="KBM1220" s="17"/>
      <c r="KBN1220" s="17"/>
      <c r="KBO1220" s="17"/>
      <c r="KBP1220" s="17"/>
      <c r="KBQ1220" s="17"/>
      <c r="KBR1220" s="17"/>
      <c r="KBS1220" s="17"/>
      <c r="KBT1220" s="17"/>
      <c r="KBU1220" s="17"/>
      <c r="KBV1220" s="17"/>
      <c r="KBW1220" s="17"/>
      <c r="KBX1220" s="17"/>
      <c r="KBY1220" s="17"/>
      <c r="KBZ1220" s="17"/>
      <c r="KCA1220" s="17"/>
      <c r="KCB1220" s="17"/>
      <c r="KCC1220" s="17"/>
      <c r="KCD1220" s="17"/>
      <c r="KCE1220" s="17"/>
      <c r="KCF1220" s="17"/>
      <c r="KCG1220" s="17"/>
      <c r="KCH1220" s="17"/>
      <c r="KCI1220" s="17"/>
      <c r="KCJ1220" s="17"/>
      <c r="KCK1220" s="17"/>
      <c r="KCL1220" s="17"/>
      <c r="KCM1220" s="17"/>
      <c r="KCN1220" s="17"/>
      <c r="KCO1220" s="17"/>
      <c r="KCP1220" s="17"/>
      <c r="KCQ1220" s="17"/>
      <c r="KCR1220" s="17"/>
      <c r="KCS1220" s="17"/>
      <c r="KCT1220" s="17"/>
      <c r="KCU1220" s="17"/>
      <c r="KCV1220" s="17"/>
      <c r="KCW1220" s="17"/>
      <c r="KCX1220" s="17"/>
      <c r="KCY1220" s="17"/>
      <c r="KCZ1220" s="17"/>
      <c r="KDA1220" s="17"/>
      <c r="KDB1220" s="17"/>
      <c r="KDC1220" s="17"/>
      <c r="KDD1220" s="17"/>
      <c r="KDE1220" s="17"/>
      <c r="KDF1220" s="17"/>
      <c r="KDG1220" s="17"/>
      <c r="KDH1220" s="17"/>
      <c r="KDI1220" s="17"/>
      <c r="KDJ1220" s="17"/>
      <c r="KDK1220" s="17"/>
      <c r="KDL1220" s="17"/>
      <c r="KDM1220" s="17"/>
      <c r="KDN1220" s="17"/>
      <c r="KDO1220" s="17"/>
      <c r="KDP1220" s="17"/>
      <c r="KDQ1220" s="17"/>
      <c r="KDR1220" s="17"/>
      <c r="KDS1220" s="17"/>
      <c r="KDT1220" s="17"/>
      <c r="KDU1220" s="17"/>
      <c r="KDV1220" s="17"/>
      <c r="KDW1220" s="17"/>
      <c r="KDX1220" s="17"/>
      <c r="KDY1220" s="17"/>
      <c r="KDZ1220" s="17"/>
      <c r="KEA1220" s="17"/>
      <c r="KEB1220" s="17"/>
      <c r="KEC1220" s="17"/>
      <c r="KED1220" s="17"/>
      <c r="KEE1220" s="17"/>
      <c r="KEF1220" s="17"/>
      <c r="KEG1220" s="17"/>
      <c r="KEH1220" s="17"/>
      <c r="KEI1220" s="17"/>
      <c r="KEJ1220" s="17"/>
      <c r="KEK1220" s="17"/>
      <c r="KEL1220" s="17"/>
      <c r="KEM1220" s="17"/>
      <c r="KEN1220" s="17"/>
      <c r="KEO1220" s="17"/>
      <c r="KEP1220" s="17"/>
      <c r="KEQ1220" s="17"/>
      <c r="KER1220" s="17"/>
      <c r="KES1220" s="17"/>
      <c r="KET1220" s="17"/>
      <c r="KEU1220" s="17"/>
      <c r="KEV1220" s="17"/>
      <c r="KEW1220" s="17"/>
      <c r="KEX1220" s="17"/>
      <c r="KEY1220" s="17"/>
      <c r="KEZ1220" s="17"/>
      <c r="KFA1220" s="17"/>
      <c r="KFB1220" s="17"/>
      <c r="KFC1220" s="17"/>
      <c r="KFD1220" s="17"/>
      <c r="KFE1220" s="17"/>
      <c r="KFF1220" s="17"/>
      <c r="KFG1220" s="17"/>
      <c r="KFH1220" s="17"/>
      <c r="KFI1220" s="17"/>
      <c r="KFJ1220" s="17"/>
      <c r="KFK1220" s="17"/>
      <c r="KFL1220" s="17"/>
      <c r="KFM1220" s="17"/>
      <c r="KFN1220" s="17"/>
      <c r="KFO1220" s="17"/>
      <c r="KFP1220" s="17"/>
      <c r="KFQ1220" s="17"/>
      <c r="KFR1220" s="17"/>
      <c r="KFS1220" s="17"/>
      <c r="KFT1220" s="17"/>
      <c r="KFU1220" s="17"/>
      <c r="KFV1220" s="17"/>
      <c r="KFW1220" s="17"/>
      <c r="KFX1220" s="17"/>
      <c r="KFY1220" s="17"/>
      <c r="KFZ1220" s="17"/>
      <c r="KGA1220" s="17"/>
      <c r="KGB1220" s="17"/>
      <c r="KGC1220" s="17"/>
      <c r="KGD1220" s="17"/>
      <c r="KGE1220" s="17"/>
      <c r="KGF1220" s="17"/>
      <c r="KGG1220" s="17"/>
      <c r="KGH1220" s="17"/>
      <c r="KGI1220" s="17"/>
      <c r="KGJ1220" s="17"/>
      <c r="KGK1220" s="17"/>
      <c r="KGL1220" s="17"/>
      <c r="KGM1220" s="17"/>
      <c r="KGN1220" s="17"/>
      <c r="KGO1220" s="17"/>
      <c r="KGP1220" s="17"/>
      <c r="KGQ1220" s="17"/>
      <c r="KGR1220" s="17"/>
      <c r="KGS1220" s="17"/>
      <c r="KGT1220" s="17"/>
      <c r="KGU1220" s="17"/>
      <c r="KGV1220" s="17"/>
      <c r="KGW1220" s="17"/>
      <c r="KGX1220" s="17"/>
      <c r="KGY1220" s="17"/>
      <c r="KGZ1220" s="17"/>
      <c r="KHA1220" s="17"/>
      <c r="KHB1220" s="17"/>
      <c r="KHC1220" s="17"/>
      <c r="KHD1220" s="17"/>
      <c r="KHE1220" s="17"/>
      <c r="KHF1220" s="17"/>
      <c r="KHG1220" s="17"/>
      <c r="KHH1220" s="17"/>
      <c r="KHI1220" s="17"/>
      <c r="KHJ1220" s="17"/>
      <c r="KHK1220" s="17"/>
      <c r="KHL1220" s="17"/>
      <c r="KHM1220" s="17"/>
      <c r="KHN1220" s="17"/>
      <c r="KHO1220" s="17"/>
      <c r="KHP1220" s="17"/>
      <c r="KHQ1220" s="17"/>
      <c r="KHR1220" s="17"/>
      <c r="KHS1220" s="17"/>
      <c r="KHT1220" s="17"/>
      <c r="KHU1220" s="17"/>
      <c r="KHV1220" s="17"/>
      <c r="KHW1220" s="17"/>
      <c r="KHX1220" s="17"/>
      <c r="KHY1220" s="17"/>
      <c r="KHZ1220" s="17"/>
      <c r="KIA1220" s="17"/>
      <c r="KIB1220" s="17"/>
      <c r="KIC1220" s="17"/>
      <c r="KID1220" s="17"/>
      <c r="KIE1220" s="17"/>
      <c r="KIF1220" s="17"/>
      <c r="KIG1220" s="17"/>
      <c r="KIH1220" s="17"/>
      <c r="KII1220" s="17"/>
      <c r="KIJ1220" s="17"/>
      <c r="KIK1220" s="17"/>
      <c r="KIL1220" s="17"/>
      <c r="KIM1220" s="17"/>
      <c r="KIN1220" s="17"/>
      <c r="KIO1220" s="17"/>
      <c r="KIP1220" s="17"/>
      <c r="KIQ1220" s="17"/>
      <c r="KIR1220" s="17"/>
      <c r="KIS1220" s="17"/>
      <c r="KIT1220" s="17"/>
      <c r="KIU1220" s="17"/>
      <c r="KIV1220" s="17"/>
      <c r="KIW1220" s="17"/>
      <c r="KIX1220" s="17"/>
      <c r="KIY1220" s="17"/>
      <c r="KIZ1220" s="17"/>
      <c r="KJA1220" s="17"/>
      <c r="KJB1220" s="17"/>
      <c r="KJC1220" s="17"/>
      <c r="KJD1220" s="17"/>
      <c r="KJE1220" s="17"/>
      <c r="KJF1220" s="17"/>
      <c r="KJG1220" s="17"/>
      <c r="KJH1220" s="17"/>
      <c r="KJI1220" s="17"/>
      <c r="KJJ1220" s="17"/>
      <c r="KJK1220" s="17"/>
      <c r="KJL1220" s="17"/>
      <c r="KJM1220" s="17"/>
      <c r="KJN1220" s="17"/>
      <c r="KJO1220" s="17"/>
      <c r="KJP1220" s="17"/>
      <c r="KJQ1220" s="17"/>
      <c r="KJR1220" s="17"/>
      <c r="KJS1220" s="17"/>
      <c r="KJT1220" s="17"/>
      <c r="KJU1220" s="17"/>
      <c r="KJV1220" s="17"/>
      <c r="KJW1220" s="17"/>
      <c r="KJX1220" s="17"/>
      <c r="KJY1220" s="17"/>
      <c r="KJZ1220" s="17"/>
      <c r="KKA1220" s="17"/>
      <c r="KKB1220" s="17"/>
      <c r="KKC1220" s="17"/>
      <c r="KKD1220" s="17"/>
      <c r="KKE1220" s="17"/>
      <c r="KKF1220" s="17"/>
      <c r="KKG1220" s="17"/>
      <c r="KKH1220" s="17"/>
      <c r="KKI1220" s="17"/>
      <c r="KKJ1220" s="17"/>
      <c r="KKK1220" s="17"/>
      <c r="KKL1220" s="17"/>
      <c r="KKM1220" s="17"/>
      <c r="KKN1220" s="17"/>
      <c r="KKO1220" s="17"/>
      <c r="KKP1220" s="17"/>
      <c r="KKQ1220" s="17"/>
      <c r="KKR1220" s="17"/>
      <c r="KKS1220" s="17"/>
      <c r="KKT1220" s="17"/>
      <c r="KKU1220" s="17"/>
      <c r="KKV1220" s="17"/>
      <c r="KKW1220" s="17"/>
      <c r="KKX1220" s="17"/>
      <c r="KKY1220" s="17"/>
      <c r="KKZ1220" s="17"/>
      <c r="KLA1220" s="17"/>
      <c r="KLB1220" s="17"/>
      <c r="KLC1220" s="17"/>
      <c r="KLD1220" s="17"/>
      <c r="KLE1220" s="17"/>
      <c r="KLF1220" s="17"/>
      <c r="KLG1220" s="17"/>
      <c r="KLH1220" s="17"/>
      <c r="KLI1220" s="17"/>
      <c r="KLJ1220" s="17"/>
      <c r="KLK1220" s="17"/>
      <c r="KLL1220" s="17"/>
      <c r="KLM1220" s="17"/>
      <c r="KLN1220" s="17"/>
      <c r="KLO1220" s="17"/>
      <c r="KLP1220" s="17"/>
      <c r="KLQ1220" s="17"/>
      <c r="KLR1220" s="17"/>
      <c r="KLS1220" s="17"/>
      <c r="KLT1220" s="17"/>
      <c r="KLU1220" s="17"/>
      <c r="KLV1220" s="17"/>
      <c r="KLW1220" s="17"/>
      <c r="KLX1220" s="17"/>
      <c r="KLY1220" s="17"/>
      <c r="KLZ1220" s="17"/>
      <c r="KMA1220" s="17"/>
      <c r="KMB1220" s="17"/>
      <c r="KMC1220" s="17"/>
      <c r="KMD1220" s="17"/>
      <c r="KME1220" s="17"/>
      <c r="KMF1220" s="17"/>
      <c r="KMG1220" s="17"/>
      <c r="KMH1220" s="17"/>
      <c r="KMI1220" s="17"/>
      <c r="KMJ1220" s="17"/>
      <c r="KMK1220" s="17"/>
      <c r="KML1220" s="17"/>
      <c r="KMM1220" s="17"/>
      <c r="KMN1220" s="17"/>
      <c r="KMO1220" s="17"/>
      <c r="KMP1220" s="17"/>
      <c r="KMQ1220" s="17"/>
      <c r="KMR1220" s="17"/>
      <c r="KMS1220" s="17"/>
      <c r="KMT1220" s="17"/>
      <c r="KMU1220" s="17"/>
      <c r="KMV1220" s="17"/>
      <c r="KMW1220" s="17"/>
      <c r="KMX1220" s="17"/>
      <c r="KMY1220" s="17"/>
      <c r="KMZ1220" s="17"/>
      <c r="KNA1220" s="17"/>
      <c r="KNB1220" s="17"/>
      <c r="KNC1220" s="17"/>
      <c r="KND1220" s="17"/>
      <c r="KNE1220" s="17"/>
      <c r="KNF1220" s="17"/>
      <c r="KNG1220" s="17"/>
      <c r="KNH1220" s="17"/>
      <c r="KNI1220" s="17"/>
      <c r="KNJ1220" s="17"/>
      <c r="KNK1220" s="17"/>
      <c r="KNL1220" s="17"/>
      <c r="KNM1220" s="17"/>
      <c r="KNN1220" s="17"/>
      <c r="KNO1220" s="17"/>
      <c r="KNP1220" s="17"/>
      <c r="KNQ1220" s="17"/>
      <c r="KNR1220" s="17"/>
      <c r="KNS1220" s="17"/>
      <c r="KNT1220" s="17"/>
      <c r="KNU1220" s="17"/>
      <c r="KNV1220" s="17"/>
      <c r="KNW1220" s="17"/>
      <c r="KNX1220" s="17"/>
      <c r="KNY1220" s="17"/>
      <c r="KNZ1220" s="17"/>
      <c r="KOA1220" s="17"/>
      <c r="KOB1220" s="17"/>
      <c r="KOC1220" s="17"/>
      <c r="KOD1220" s="17"/>
      <c r="KOE1220" s="17"/>
      <c r="KOF1220" s="17"/>
      <c r="KOG1220" s="17"/>
      <c r="KOH1220" s="17"/>
      <c r="KOI1220" s="17"/>
      <c r="KOJ1220" s="17"/>
      <c r="KOK1220" s="17"/>
      <c r="KOL1220" s="17"/>
      <c r="KOM1220" s="17"/>
      <c r="KON1220" s="17"/>
      <c r="KOO1220" s="17"/>
      <c r="KOP1220" s="17"/>
      <c r="KOQ1220" s="17"/>
      <c r="KOR1220" s="17"/>
      <c r="KOS1220" s="17"/>
      <c r="KOT1220" s="17"/>
      <c r="KOU1220" s="17"/>
      <c r="KOV1220" s="17"/>
      <c r="KOW1220" s="17"/>
      <c r="KOX1220" s="17"/>
      <c r="KOY1220" s="17"/>
      <c r="KOZ1220" s="17"/>
      <c r="KPA1220" s="17"/>
      <c r="KPB1220" s="17"/>
      <c r="KPC1220" s="17"/>
      <c r="KPD1220" s="17"/>
      <c r="KPE1220" s="17"/>
      <c r="KPF1220" s="17"/>
      <c r="KPG1220" s="17"/>
      <c r="KPH1220" s="17"/>
      <c r="KPI1220" s="17"/>
      <c r="KPJ1220" s="17"/>
      <c r="KPK1220" s="17"/>
      <c r="KPL1220" s="17"/>
      <c r="KPM1220" s="17"/>
      <c r="KPN1220" s="17"/>
      <c r="KPO1220" s="17"/>
      <c r="KPP1220" s="17"/>
      <c r="KPQ1220" s="17"/>
      <c r="KPR1220" s="17"/>
      <c r="KPS1220" s="17"/>
      <c r="KPT1220" s="17"/>
      <c r="KPU1220" s="17"/>
      <c r="KPV1220" s="17"/>
      <c r="KPW1220" s="17"/>
      <c r="KPX1220" s="17"/>
      <c r="KPY1220" s="17"/>
      <c r="KPZ1220" s="17"/>
      <c r="KQA1220" s="17"/>
      <c r="KQB1220" s="17"/>
      <c r="KQC1220" s="17"/>
      <c r="KQD1220" s="17"/>
      <c r="KQE1220" s="17"/>
      <c r="KQF1220" s="17"/>
      <c r="KQG1220" s="17"/>
      <c r="KQH1220" s="17"/>
      <c r="KQI1220" s="17"/>
      <c r="KQJ1220" s="17"/>
      <c r="KQK1220" s="17"/>
      <c r="KQL1220" s="17"/>
      <c r="KQM1220" s="17"/>
      <c r="KQN1220" s="17"/>
      <c r="KQO1220" s="17"/>
      <c r="KQP1220" s="17"/>
      <c r="KQQ1220" s="17"/>
      <c r="KQR1220" s="17"/>
      <c r="KQS1220" s="17"/>
      <c r="KQT1220" s="17"/>
      <c r="KQU1220" s="17"/>
      <c r="KQV1220" s="17"/>
      <c r="KQW1220" s="17"/>
      <c r="KQX1220" s="17"/>
      <c r="KQY1220" s="17"/>
      <c r="KQZ1220" s="17"/>
      <c r="KRA1220" s="17"/>
      <c r="KRB1220" s="17"/>
      <c r="KRC1220" s="17"/>
      <c r="KRD1220" s="17"/>
      <c r="KRE1220" s="17"/>
      <c r="KRF1220" s="17"/>
      <c r="KRG1220" s="17"/>
      <c r="KRH1220" s="17"/>
      <c r="KRI1220" s="17"/>
      <c r="KRJ1220" s="17"/>
      <c r="KRK1220" s="17"/>
      <c r="KRL1220" s="17"/>
      <c r="KRM1220" s="17"/>
      <c r="KRN1220" s="17"/>
      <c r="KRO1220" s="17"/>
      <c r="KRP1220" s="17"/>
      <c r="KRQ1220" s="17"/>
      <c r="KRR1220" s="17"/>
      <c r="KRS1220" s="17"/>
      <c r="KRT1220" s="17"/>
      <c r="KRU1220" s="17"/>
      <c r="KRV1220" s="17"/>
      <c r="KRW1220" s="17"/>
      <c r="KRX1220" s="17"/>
      <c r="KRY1220" s="17"/>
      <c r="KRZ1220" s="17"/>
      <c r="KSA1220" s="17"/>
      <c r="KSB1220" s="17"/>
      <c r="KSC1220" s="17"/>
      <c r="KSD1220" s="17"/>
      <c r="KSE1220" s="17"/>
      <c r="KSF1220" s="17"/>
      <c r="KSG1220" s="17"/>
      <c r="KSH1220" s="17"/>
      <c r="KSI1220" s="17"/>
      <c r="KSJ1220" s="17"/>
      <c r="KSK1220" s="17"/>
      <c r="KSL1220" s="17"/>
      <c r="KSM1220" s="17"/>
      <c r="KSN1220" s="17"/>
      <c r="KSO1220" s="17"/>
      <c r="KSP1220" s="17"/>
      <c r="KSQ1220" s="17"/>
      <c r="KSR1220" s="17"/>
      <c r="KSS1220" s="17"/>
      <c r="KST1220" s="17"/>
      <c r="KSU1220" s="17"/>
      <c r="KSV1220" s="17"/>
      <c r="KSW1220" s="17"/>
      <c r="KSX1220" s="17"/>
      <c r="KSY1220" s="17"/>
      <c r="KSZ1220" s="17"/>
      <c r="KTA1220" s="17"/>
      <c r="KTB1220" s="17"/>
      <c r="KTC1220" s="17"/>
      <c r="KTD1220" s="17"/>
      <c r="KTE1220" s="17"/>
      <c r="KTF1220" s="17"/>
      <c r="KTG1220" s="17"/>
      <c r="KTH1220" s="17"/>
      <c r="KTI1220" s="17"/>
      <c r="KTJ1220" s="17"/>
      <c r="KTK1220" s="17"/>
      <c r="KTL1220" s="17"/>
      <c r="KTM1220" s="17"/>
      <c r="KTN1220" s="17"/>
      <c r="KTO1220" s="17"/>
      <c r="KTP1220" s="17"/>
      <c r="KTQ1220" s="17"/>
      <c r="KTR1220" s="17"/>
      <c r="KTS1220" s="17"/>
      <c r="KTT1220" s="17"/>
      <c r="KTU1220" s="17"/>
      <c r="KTV1220" s="17"/>
      <c r="KTW1220" s="17"/>
      <c r="KTX1220" s="17"/>
      <c r="KTY1220" s="17"/>
      <c r="KTZ1220" s="17"/>
      <c r="KUA1220" s="17"/>
      <c r="KUB1220" s="17"/>
      <c r="KUC1220" s="17"/>
      <c r="KUD1220" s="17"/>
      <c r="KUE1220" s="17"/>
      <c r="KUF1220" s="17"/>
      <c r="KUG1220" s="17"/>
      <c r="KUH1220" s="17"/>
      <c r="KUI1220" s="17"/>
      <c r="KUJ1220" s="17"/>
      <c r="KUK1220" s="17"/>
      <c r="KUL1220" s="17"/>
      <c r="KUM1220" s="17"/>
      <c r="KUN1220" s="17"/>
      <c r="KUO1220" s="17"/>
      <c r="KUP1220" s="17"/>
      <c r="KUQ1220" s="17"/>
      <c r="KUR1220" s="17"/>
      <c r="KUS1220" s="17"/>
      <c r="KUT1220" s="17"/>
      <c r="KUU1220" s="17"/>
      <c r="KUV1220" s="17"/>
      <c r="KUW1220" s="17"/>
      <c r="KUX1220" s="17"/>
      <c r="KUY1220" s="17"/>
      <c r="KUZ1220" s="17"/>
      <c r="KVA1220" s="17"/>
      <c r="KVB1220" s="17"/>
      <c r="KVC1220" s="17"/>
      <c r="KVD1220" s="17"/>
      <c r="KVE1220" s="17"/>
      <c r="KVF1220" s="17"/>
      <c r="KVG1220" s="17"/>
      <c r="KVH1220" s="17"/>
      <c r="KVI1220" s="17"/>
      <c r="KVJ1220" s="17"/>
      <c r="KVK1220" s="17"/>
      <c r="KVL1220" s="17"/>
      <c r="KVM1220" s="17"/>
      <c r="KVN1220" s="17"/>
      <c r="KVO1220" s="17"/>
      <c r="KVP1220" s="17"/>
      <c r="KVQ1220" s="17"/>
      <c r="KVR1220" s="17"/>
      <c r="KVS1220" s="17"/>
      <c r="KVT1220" s="17"/>
      <c r="KVU1220" s="17"/>
      <c r="KVV1220" s="17"/>
      <c r="KVW1220" s="17"/>
      <c r="KVX1220" s="17"/>
      <c r="KVY1220" s="17"/>
      <c r="KVZ1220" s="17"/>
      <c r="KWA1220" s="17"/>
      <c r="KWB1220" s="17"/>
      <c r="KWC1220" s="17"/>
      <c r="KWD1220" s="17"/>
      <c r="KWE1220" s="17"/>
      <c r="KWF1220" s="17"/>
      <c r="KWG1220" s="17"/>
      <c r="KWH1220" s="17"/>
      <c r="KWI1220" s="17"/>
      <c r="KWJ1220" s="17"/>
      <c r="KWK1220" s="17"/>
      <c r="KWL1220" s="17"/>
      <c r="KWM1220" s="17"/>
      <c r="KWN1220" s="17"/>
      <c r="KWO1220" s="17"/>
      <c r="KWP1220" s="17"/>
      <c r="KWQ1220" s="17"/>
      <c r="KWR1220" s="17"/>
      <c r="KWS1220" s="17"/>
      <c r="KWT1220" s="17"/>
      <c r="KWU1220" s="17"/>
      <c r="KWV1220" s="17"/>
      <c r="KWW1220" s="17"/>
      <c r="KWX1220" s="17"/>
      <c r="KWY1220" s="17"/>
      <c r="KWZ1220" s="17"/>
      <c r="KXA1220" s="17"/>
      <c r="KXB1220" s="17"/>
      <c r="KXC1220" s="17"/>
      <c r="KXD1220" s="17"/>
      <c r="KXE1220" s="17"/>
      <c r="KXF1220" s="17"/>
      <c r="KXG1220" s="17"/>
      <c r="KXH1220" s="17"/>
      <c r="KXI1220" s="17"/>
      <c r="KXJ1220" s="17"/>
      <c r="KXK1220" s="17"/>
      <c r="KXL1220" s="17"/>
      <c r="KXM1220" s="17"/>
      <c r="KXN1220" s="17"/>
      <c r="KXO1220" s="17"/>
      <c r="KXP1220" s="17"/>
      <c r="KXQ1220" s="17"/>
      <c r="KXR1220" s="17"/>
      <c r="KXS1220" s="17"/>
      <c r="KXT1220" s="17"/>
      <c r="KXU1220" s="17"/>
      <c r="KXV1220" s="17"/>
      <c r="KXW1220" s="17"/>
      <c r="KXX1220" s="17"/>
      <c r="KXY1220" s="17"/>
      <c r="KXZ1220" s="17"/>
      <c r="KYA1220" s="17"/>
      <c r="KYB1220" s="17"/>
      <c r="KYC1220" s="17"/>
      <c r="KYD1220" s="17"/>
      <c r="KYE1220" s="17"/>
      <c r="KYF1220" s="17"/>
      <c r="KYG1220" s="17"/>
      <c r="KYH1220" s="17"/>
      <c r="KYI1220" s="17"/>
      <c r="KYJ1220" s="17"/>
      <c r="KYK1220" s="17"/>
      <c r="KYL1220" s="17"/>
      <c r="KYM1220" s="17"/>
      <c r="KYN1220" s="17"/>
      <c r="KYO1220" s="17"/>
      <c r="KYP1220" s="17"/>
      <c r="KYQ1220" s="17"/>
      <c r="KYR1220" s="17"/>
      <c r="KYS1220" s="17"/>
      <c r="KYT1220" s="17"/>
      <c r="KYU1220" s="17"/>
      <c r="KYV1220" s="17"/>
      <c r="KYW1220" s="17"/>
      <c r="KYX1220" s="17"/>
      <c r="KYY1220" s="17"/>
      <c r="KYZ1220" s="17"/>
      <c r="KZA1220" s="17"/>
      <c r="KZB1220" s="17"/>
      <c r="KZC1220" s="17"/>
      <c r="KZD1220" s="17"/>
      <c r="KZE1220" s="17"/>
      <c r="KZF1220" s="17"/>
      <c r="KZG1220" s="17"/>
      <c r="KZH1220" s="17"/>
      <c r="KZI1220" s="17"/>
      <c r="KZJ1220" s="17"/>
      <c r="KZK1220" s="17"/>
      <c r="KZL1220" s="17"/>
      <c r="KZM1220" s="17"/>
      <c r="KZN1220" s="17"/>
      <c r="KZO1220" s="17"/>
      <c r="KZP1220" s="17"/>
      <c r="KZQ1220" s="17"/>
      <c r="KZR1220" s="17"/>
      <c r="KZS1220" s="17"/>
      <c r="KZT1220" s="17"/>
      <c r="KZU1220" s="17"/>
      <c r="KZV1220" s="17"/>
      <c r="KZW1220" s="17"/>
      <c r="KZX1220" s="17"/>
      <c r="KZY1220" s="17"/>
      <c r="KZZ1220" s="17"/>
      <c r="LAA1220" s="17"/>
      <c r="LAB1220" s="17"/>
      <c r="LAC1220" s="17"/>
      <c r="LAD1220" s="17"/>
      <c r="LAE1220" s="17"/>
      <c r="LAF1220" s="17"/>
      <c r="LAG1220" s="17"/>
      <c r="LAH1220" s="17"/>
      <c r="LAI1220" s="17"/>
      <c r="LAJ1220" s="17"/>
      <c r="LAK1220" s="17"/>
      <c r="LAL1220" s="17"/>
      <c r="LAM1220" s="17"/>
      <c r="LAN1220" s="17"/>
      <c r="LAO1220" s="17"/>
      <c r="LAP1220" s="17"/>
      <c r="LAQ1220" s="17"/>
      <c r="LAR1220" s="17"/>
      <c r="LAS1220" s="17"/>
      <c r="LAT1220" s="17"/>
      <c r="LAU1220" s="17"/>
      <c r="LAV1220" s="17"/>
      <c r="LAW1220" s="17"/>
      <c r="LAX1220" s="17"/>
      <c r="LAY1220" s="17"/>
      <c r="LAZ1220" s="17"/>
      <c r="LBA1220" s="17"/>
      <c r="LBB1220" s="17"/>
      <c r="LBC1220" s="17"/>
      <c r="LBD1220" s="17"/>
      <c r="LBE1220" s="17"/>
      <c r="LBF1220" s="17"/>
      <c r="LBG1220" s="17"/>
      <c r="LBH1220" s="17"/>
      <c r="LBI1220" s="17"/>
      <c r="LBJ1220" s="17"/>
      <c r="LBK1220" s="17"/>
      <c r="LBL1220" s="17"/>
      <c r="LBM1220" s="17"/>
      <c r="LBN1220" s="17"/>
      <c r="LBO1220" s="17"/>
      <c r="LBP1220" s="17"/>
      <c r="LBQ1220" s="17"/>
      <c r="LBR1220" s="17"/>
      <c r="LBS1220" s="17"/>
      <c r="LBT1220" s="17"/>
      <c r="LBU1220" s="17"/>
      <c r="LBV1220" s="17"/>
      <c r="LBW1220" s="17"/>
      <c r="LBX1220" s="17"/>
      <c r="LBY1220" s="17"/>
      <c r="LBZ1220" s="17"/>
      <c r="LCA1220" s="17"/>
      <c r="LCB1220" s="17"/>
      <c r="LCC1220" s="17"/>
      <c r="LCD1220" s="17"/>
      <c r="LCE1220" s="17"/>
      <c r="LCF1220" s="17"/>
      <c r="LCG1220" s="17"/>
      <c r="LCH1220" s="17"/>
      <c r="LCI1220" s="17"/>
      <c r="LCJ1220" s="17"/>
      <c r="LCK1220" s="17"/>
      <c r="LCL1220" s="17"/>
      <c r="LCM1220" s="17"/>
      <c r="LCN1220" s="17"/>
      <c r="LCO1220" s="17"/>
      <c r="LCP1220" s="17"/>
      <c r="LCQ1220" s="17"/>
      <c r="LCR1220" s="17"/>
      <c r="LCS1220" s="17"/>
      <c r="LCT1220" s="17"/>
      <c r="LCU1220" s="17"/>
      <c r="LCV1220" s="17"/>
      <c r="LCW1220" s="17"/>
      <c r="LCX1220" s="17"/>
      <c r="LCY1220" s="17"/>
      <c r="LCZ1220" s="17"/>
      <c r="LDA1220" s="17"/>
      <c r="LDB1220" s="17"/>
      <c r="LDC1220" s="17"/>
      <c r="LDD1220" s="17"/>
      <c r="LDE1220" s="17"/>
      <c r="LDF1220" s="17"/>
      <c r="LDG1220" s="17"/>
      <c r="LDH1220" s="17"/>
      <c r="LDI1220" s="17"/>
      <c r="LDJ1220" s="17"/>
      <c r="LDK1220" s="17"/>
      <c r="LDL1220" s="17"/>
      <c r="LDM1220" s="17"/>
      <c r="LDN1220" s="17"/>
      <c r="LDO1220" s="17"/>
      <c r="LDP1220" s="17"/>
      <c r="LDQ1220" s="17"/>
      <c r="LDR1220" s="17"/>
      <c r="LDS1220" s="17"/>
      <c r="LDT1220" s="17"/>
      <c r="LDU1220" s="17"/>
      <c r="LDV1220" s="17"/>
      <c r="LDW1220" s="17"/>
      <c r="LDX1220" s="17"/>
      <c r="LDY1220" s="17"/>
      <c r="LDZ1220" s="17"/>
      <c r="LEA1220" s="17"/>
      <c r="LEB1220" s="17"/>
      <c r="LEC1220" s="17"/>
      <c r="LED1220" s="17"/>
      <c r="LEE1220" s="17"/>
      <c r="LEF1220" s="17"/>
      <c r="LEG1220" s="17"/>
      <c r="LEH1220" s="17"/>
      <c r="LEI1220" s="17"/>
      <c r="LEJ1220" s="17"/>
      <c r="LEK1220" s="17"/>
      <c r="LEL1220" s="17"/>
      <c r="LEM1220" s="17"/>
      <c r="LEN1220" s="17"/>
      <c r="LEO1220" s="17"/>
      <c r="LEP1220" s="17"/>
      <c r="LEQ1220" s="17"/>
      <c r="LER1220" s="17"/>
      <c r="LES1220" s="17"/>
      <c r="LET1220" s="17"/>
      <c r="LEU1220" s="17"/>
      <c r="LEV1220" s="17"/>
      <c r="LEW1220" s="17"/>
      <c r="LEX1220" s="17"/>
      <c r="LEY1220" s="17"/>
      <c r="LEZ1220" s="17"/>
      <c r="LFA1220" s="17"/>
      <c r="LFB1220" s="17"/>
      <c r="LFC1220" s="17"/>
      <c r="LFD1220" s="17"/>
      <c r="LFE1220" s="17"/>
      <c r="LFF1220" s="17"/>
      <c r="LFG1220" s="17"/>
      <c r="LFH1220" s="17"/>
      <c r="LFI1220" s="17"/>
      <c r="LFJ1220" s="17"/>
      <c r="LFK1220" s="17"/>
      <c r="LFL1220" s="17"/>
      <c r="LFM1220" s="17"/>
      <c r="LFN1220" s="17"/>
      <c r="LFO1220" s="17"/>
      <c r="LFP1220" s="17"/>
      <c r="LFQ1220" s="17"/>
      <c r="LFR1220" s="17"/>
      <c r="LFS1220" s="17"/>
      <c r="LFT1220" s="17"/>
      <c r="LFU1220" s="17"/>
      <c r="LFV1220" s="17"/>
      <c r="LFW1220" s="17"/>
      <c r="LFX1220" s="17"/>
      <c r="LFY1220" s="17"/>
      <c r="LFZ1220" s="17"/>
      <c r="LGA1220" s="17"/>
      <c r="LGB1220" s="17"/>
      <c r="LGC1220" s="17"/>
      <c r="LGD1220" s="17"/>
      <c r="LGE1220" s="17"/>
      <c r="LGF1220" s="17"/>
      <c r="LGG1220" s="17"/>
      <c r="LGH1220" s="17"/>
      <c r="LGI1220" s="17"/>
      <c r="LGJ1220" s="17"/>
      <c r="LGK1220" s="17"/>
      <c r="LGL1220" s="17"/>
      <c r="LGM1220" s="17"/>
      <c r="LGN1220" s="17"/>
      <c r="LGO1220" s="17"/>
      <c r="LGP1220" s="17"/>
      <c r="LGQ1220" s="17"/>
      <c r="LGR1220" s="17"/>
      <c r="LGS1220" s="17"/>
      <c r="LGT1220" s="17"/>
      <c r="LGU1220" s="17"/>
      <c r="LGV1220" s="17"/>
      <c r="LGW1220" s="17"/>
      <c r="LGX1220" s="17"/>
      <c r="LGY1220" s="17"/>
      <c r="LGZ1220" s="17"/>
      <c r="LHA1220" s="17"/>
      <c r="LHB1220" s="17"/>
      <c r="LHC1220" s="17"/>
      <c r="LHD1220" s="17"/>
      <c r="LHE1220" s="17"/>
      <c r="LHF1220" s="17"/>
      <c r="LHG1220" s="17"/>
      <c r="LHH1220" s="17"/>
      <c r="LHI1220" s="17"/>
      <c r="LHJ1220" s="17"/>
      <c r="LHK1220" s="17"/>
      <c r="LHL1220" s="17"/>
      <c r="LHM1220" s="17"/>
      <c r="LHN1220" s="17"/>
      <c r="LHO1220" s="17"/>
      <c r="LHP1220" s="17"/>
      <c r="LHQ1220" s="17"/>
      <c r="LHR1220" s="17"/>
      <c r="LHS1220" s="17"/>
      <c r="LHT1220" s="17"/>
      <c r="LHU1220" s="17"/>
      <c r="LHV1220" s="17"/>
      <c r="LHW1220" s="17"/>
      <c r="LHX1220" s="17"/>
      <c r="LHY1220" s="17"/>
      <c r="LHZ1220" s="17"/>
      <c r="LIA1220" s="17"/>
      <c r="LIB1220" s="17"/>
      <c r="LIC1220" s="17"/>
      <c r="LID1220" s="17"/>
      <c r="LIE1220" s="17"/>
      <c r="LIF1220" s="17"/>
      <c r="LIG1220" s="17"/>
      <c r="LIH1220" s="17"/>
      <c r="LII1220" s="17"/>
      <c r="LIJ1220" s="17"/>
      <c r="LIK1220" s="17"/>
      <c r="LIL1220" s="17"/>
      <c r="LIM1220" s="17"/>
      <c r="LIN1220" s="17"/>
      <c r="LIO1220" s="17"/>
      <c r="LIP1220" s="17"/>
      <c r="LIQ1220" s="17"/>
      <c r="LIR1220" s="17"/>
      <c r="LIS1220" s="17"/>
      <c r="LIT1220" s="17"/>
      <c r="LIU1220" s="17"/>
      <c r="LIV1220" s="17"/>
      <c r="LIW1220" s="17"/>
      <c r="LIX1220" s="17"/>
      <c r="LIY1220" s="17"/>
      <c r="LIZ1220" s="17"/>
      <c r="LJA1220" s="17"/>
      <c r="LJB1220" s="17"/>
      <c r="LJC1220" s="17"/>
      <c r="LJD1220" s="17"/>
      <c r="LJE1220" s="17"/>
      <c r="LJF1220" s="17"/>
      <c r="LJG1220" s="17"/>
      <c r="LJH1220" s="17"/>
      <c r="LJI1220" s="17"/>
      <c r="LJJ1220" s="17"/>
      <c r="LJK1220" s="17"/>
      <c r="LJL1220" s="17"/>
      <c r="LJM1220" s="17"/>
      <c r="LJN1220" s="17"/>
      <c r="LJO1220" s="17"/>
      <c r="LJP1220" s="17"/>
      <c r="LJQ1220" s="17"/>
      <c r="LJR1220" s="17"/>
      <c r="LJS1220" s="17"/>
      <c r="LJT1220" s="17"/>
      <c r="LJU1220" s="17"/>
      <c r="LJV1220" s="17"/>
      <c r="LJW1220" s="17"/>
      <c r="LJX1220" s="17"/>
      <c r="LJY1220" s="17"/>
      <c r="LJZ1220" s="17"/>
      <c r="LKA1220" s="17"/>
      <c r="LKB1220" s="17"/>
      <c r="LKC1220" s="17"/>
      <c r="LKD1220" s="17"/>
      <c r="LKE1220" s="17"/>
      <c r="LKF1220" s="17"/>
      <c r="LKG1220" s="17"/>
      <c r="LKH1220" s="17"/>
      <c r="LKI1220" s="17"/>
      <c r="LKJ1220" s="17"/>
      <c r="LKK1220" s="17"/>
      <c r="LKL1220" s="17"/>
      <c r="LKM1220" s="17"/>
      <c r="LKN1220" s="17"/>
      <c r="LKO1220" s="17"/>
      <c r="LKP1220" s="17"/>
      <c r="LKQ1220" s="17"/>
      <c r="LKR1220" s="17"/>
      <c r="LKS1220" s="17"/>
      <c r="LKT1220" s="17"/>
      <c r="LKU1220" s="17"/>
      <c r="LKV1220" s="17"/>
      <c r="LKW1220" s="17"/>
      <c r="LKX1220" s="17"/>
      <c r="LKY1220" s="17"/>
      <c r="LKZ1220" s="17"/>
      <c r="LLA1220" s="17"/>
      <c r="LLB1220" s="17"/>
      <c r="LLC1220" s="17"/>
      <c r="LLD1220" s="17"/>
      <c r="LLE1220" s="17"/>
      <c r="LLF1220" s="17"/>
      <c r="LLG1220" s="17"/>
      <c r="LLH1220" s="17"/>
      <c r="LLI1220" s="17"/>
      <c r="LLJ1220" s="17"/>
      <c r="LLK1220" s="17"/>
      <c r="LLL1220" s="17"/>
      <c r="LLM1220" s="17"/>
      <c r="LLN1220" s="17"/>
      <c r="LLO1220" s="17"/>
      <c r="LLP1220" s="17"/>
      <c r="LLQ1220" s="17"/>
      <c r="LLR1220" s="17"/>
      <c r="LLS1220" s="17"/>
      <c r="LLT1220" s="17"/>
      <c r="LLU1220" s="17"/>
      <c r="LLV1220" s="17"/>
      <c r="LLW1220" s="17"/>
      <c r="LLX1220" s="17"/>
      <c r="LLY1220" s="17"/>
      <c r="LLZ1220" s="17"/>
      <c r="LMA1220" s="17"/>
      <c r="LMB1220" s="17"/>
      <c r="LMC1220" s="17"/>
      <c r="LMD1220" s="17"/>
      <c r="LME1220" s="17"/>
      <c r="LMF1220" s="17"/>
      <c r="LMG1220" s="17"/>
      <c r="LMH1220" s="17"/>
      <c r="LMI1220" s="17"/>
      <c r="LMJ1220" s="17"/>
      <c r="LMK1220" s="17"/>
      <c r="LML1220" s="17"/>
      <c r="LMM1220" s="17"/>
      <c r="LMN1220" s="17"/>
      <c r="LMO1220" s="17"/>
      <c r="LMP1220" s="17"/>
      <c r="LMQ1220" s="17"/>
      <c r="LMR1220" s="17"/>
      <c r="LMS1220" s="17"/>
      <c r="LMT1220" s="17"/>
      <c r="LMU1220" s="17"/>
      <c r="LMV1220" s="17"/>
      <c r="LMW1220" s="17"/>
      <c r="LMX1220" s="17"/>
      <c r="LMY1220" s="17"/>
      <c r="LMZ1220" s="17"/>
      <c r="LNA1220" s="17"/>
      <c r="LNB1220" s="17"/>
      <c r="LNC1220" s="17"/>
      <c r="LND1220" s="17"/>
      <c r="LNE1220" s="17"/>
      <c r="LNF1220" s="17"/>
      <c r="LNG1220" s="17"/>
      <c r="LNH1220" s="17"/>
      <c r="LNI1220" s="17"/>
      <c r="LNJ1220" s="17"/>
      <c r="LNK1220" s="17"/>
      <c r="LNL1220" s="17"/>
      <c r="LNM1220" s="17"/>
      <c r="LNN1220" s="17"/>
      <c r="LNO1220" s="17"/>
      <c r="LNP1220" s="17"/>
      <c r="LNQ1220" s="17"/>
      <c r="LNR1220" s="17"/>
      <c r="LNS1220" s="17"/>
      <c r="LNT1220" s="17"/>
      <c r="LNU1220" s="17"/>
      <c r="LNV1220" s="17"/>
      <c r="LNW1220" s="17"/>
      <c r="LNX1220" s="17"/>
      <c r="LNY1220" s="17"/>
      <c r="LNZ1220" s="17"/>
      <c r="LOA1220" s="17"/>
      <c r="LOB1220" s="17"/>
      <c r="LOC1220" s="17"/>
      <c r="LOD1220" s="17"/>
      <c r="LOE1220" s="17"/>
      <c r="LOF1220" s="17"/>
      <c r="LOG1220" s="17"/>
      <c r="LOH1220" s="17"/>
      <c r="LOI1220" s="17"/>
      <c r="LOJ1220" s="17"/>
      <c r="LOK1220" s="17"/>
      <c r="LOL1220" s="17"/>
      <c r="LOM1220" s="17"/>
      <c r="LON1220" s="17"/>
      <c r="LOO1220" s="17"/>
      <c r="LOP1220" s="17"/>
      <c r="LOQ1220" s="17"/>
      <c r="LOR1220" s="17"/>
      <c r="LOS1220" s="17"/>
      <c r="LOT1220" s="17"/>
      <c r="LOU1220" s="17"/>
      <c r="LOV1220" s="17"/>
      <c r="LOW1220" s="17"/>
      <c r="LOX1220" s="17"/>
      <c r="LOY1220" s="17"/>
      <c r="LOZ1220" s="17"/>
      <c r="LPA1220" s="17"/>
      <c r="LPB1220" s="17"/>
      <c r="LPC1220" s="17"/>
      <c r="LPD1220" s="17"/>
      <c r="LPE1220" s="17"/>
      <c r="LPF1220" s="17"/>
      <c r="LPG1220" s="17"/>
      <c r="LPH1220" s="17"/>
      <c r="LPI1220" s="17"/>
      <c r="LPJ1220" s="17"/>
      <c r="LPK1220" s="17"/>
      <c r="LPL1220" s="17"/>
      <c r="LPM1220" s="17"/>
      <c r="LPN1220" s="17"/>
      <c r="LPO1220" s="17"/>
      <c r="LPP1220" s="17"/>
      <c r="LPQ1220" s="17"/>
      <c r="LPR1220" s="17"/>
      <c r="LPS1220" s="17"/>
      <c r="LPT1220" s="17"/>
      <c r="LPU1220" s="17"/>
      <c r="LPV1220" s="17"/>
      <c r="LPW1220" s="17"/>
      <c r="LPX1220" s="17"/>
      <c r="LPY1220" s="17"/>
      <c r="LPZ1220" s="17"/>
      <c r="LQA1220" s="17"/>
      <c r="LQB1220" s="17"/>
      <c r="LQC1220" s="17"/>
      <c r="LQD1220" s="17"/>
      <c r="LQE1220" s="17"/>
      <c r="LQF1220" s="17"/>
      <c r="LQG1220" s="17"/>
      <c r="LQH1220" s="17"/>
      <c r="LQI1220" s="17"/>
      <c r="LQJ1220" s="17"/>
      <c r="LQK1220" s="17"/>
      <c r="LQL1220" s="17"/>
      <c r="LQM1220" s="17"/>
      <c r="LQN1220" s="17"/>
      <c r="LQO1220" s="17"/>
      <c r="LQP1220" s="17"/>
      <c r="LQQ1220" s="17"/>
      <c r="LQR1220" s="17"/>
      <c r="LQS1220" s="17"/>
      <c r="LQT1220" s="17"/>
      <c r="LQU1220" s="17"/>
      <c r="LQV1220" s="17"/>
      <c r="LQW1220" s="17"/>
      <c r="LQX1220" s="17"/>
      <c r="LQY1220" s="17"/>
      <c r="LQZ1220" s="17"/>
      <c r="LRA1220" s="17"/>
      <c r="LRB1220" s="17"/>
      <c r="LRC1220" s="17"/>
      <c r="LRD1220" s="17"/>
      <c r="LRE1220" s="17"/>
      <c r="LRF1220" s="17"/>
      <c r="LRG1220" s="17"/>
      <c r="LRH1220" s="17"/>
      <c r="LRI1220" s="17"/>
      <c r="LRJ1220" s="17"/>
      <c r="LRK1220" s="17"/>
      <c r="LRL1220" s="17"/>
      <c r="LRM1220" s="17"/>
      <c r="LRN1220" s="17"/>
      <c r="LRO1220" s="17"/>
      <c r="LRP1220" s="17"/>
      <c r="LRQ1220" s="17"/>
      <c r="LRR1220" s="17"/>
      <c r="LRS1220" s="17"/>
      <c r="LRT1220" s="17"/>
      <c r="LRU1220" s="17"/>
      <c r="LRV1220" s="17"/>
      <c r="LRW1220" s="17"/>
      <c r="LRX1220" s="17"/>
      <c r="LRY1220" s="17"/>
      <c r="LRZ1220" s="17"/>
      <c r="LSA1220" s="17"/>
      <c r="LSB1220" s="17"/>
      <c r="LSC1220" s="17"/>
      <c r="LSD1220" s="17"/>
      <c r="LSE1220" s="17"/>
      <c r="LSF1220" s="17"/>
      <c r="LSG1220" s="17"/>
      <c r="LSH1220" s="17"/>
      <c r="LSI1220" s="17"/>
      <c r="LSJ1220" s="17"/>
      <c r="LSK1220" s="17"/>
      <c r="LSL1220" s="17"/>
      <c r="LSM1220" s="17"/>
      <c r="LSN1220" s="17"/>
      <c r="LSO1220" s="17"/>
      <c r="LSP1220" s="17"/>
      <c r="LSQ1220" s="17"/>
      <c r="LSR1220" s="17"/>
      <c r="LSS1220" s="17"/>
      <c r="LST1220" s="17"/>
      <c r="LSU1220" s="17"/>
      <c r="LSV1220" s="17"/>
      <c r="LSW1220" s="17"/>
      <c r="LSX1220" s="17"/>
      <c r="LSY1220" s="17"/>
      <c r="LSZ1220" s="17"/>
      <c r="LTA1220" s="17"/>
      <c r="LTB1220" s="17"/>
      <c r="LTC1220" s="17"/>
      <c r="LTD1220" s="17"/>
      <c r="LTE1220" s="17"/>
      <c r="LTF1220" s="17"/>
      <c r="LTG1220" s="17"/>
      <c r="LTH1220" s="17"/>
      <c r="LTI1220" s="17"/>
      <c r="LTJ1220" s="17"/>
      <c r="LTK1220" s="17"/>
      <c r="LTL1220" s="17"/>
      <c r="LTM1220" s="17"/>
      <c r="LTN1220" s="17"/>
      <c r="LTO1220" s="17"/>
      <c r="LTP1220" s="17"/>
      <c r="LTQ1220" s="17"/>
      <c r="LTR1220" s="17"/>
      <c r="LTS1220" s="17"/>
      <c r="LTT1220" s="17"/>
      <c r="LTU1220" s="17"/>
      <c r="LTV1220" s="17"/>
      <c r="LTW1220" s="17"/>
      <c r="LTX1220" s="17"/>
      <c r="LTY1220" s="17"/>
      <c r="LTZ1220" s="17"/>
      <c r="LUA1220" s="17"/>
      <c r="LUB1220" s="17"/>
      <c r="LUC1220" s="17"/>
      <c r="LUD1220" s="17"/>
      <c r="LUE1220" s="17"/>
      <c r="LUF1220" s="17"/>
      <c r="LUG1220" s="17"/>
      <c r="LUH1220" s="17"/>
      <c r="LUI1220" s="17"/>
      <c r="LUJ1220" s="17"/>
      <c r="LUK1220" s="17"/>
      <c r="LUL1220" s="17"/>
      <c r="LUM1220" s="17"/>
      <c r="LUN1220" s="17"/>
      <c r="LUO1220" s="17"/>
      <c r="LUP1220" s="17"/>
      <c r="LUQ1220" s="17"/>
      <c r="LUR1220" s="17"/>
      <c r="LUS1220" s="17"/>
      <c r="LUT1220" s="17"/>
      <c r="LUU1220" s="17"/>
      <c r="LUV1220" s="17"/>
      <c r="LUW1220" s="17"/>
      <c r="LUX1220" s="17"/>
      <c r="LUY1220" s="17"/>
      <c r="LUZ1220" s="17"/>
      <c r="LVA1220" s="17"/>
      <c r="LVB1220" s="17"/>
      <c r="LVC1220" s="17"/>
      <c r="LVD1220" s="17"/>
      <c r="LVE1220" s="17"/>
      <c r="LVF1220" s="17"/>
      <c r="LVG1220" s="17"/>
      <c r="LVH1220" s="17"/>
      <c r="LVI1220" s="17"/>
      <c r="LVJ1220" s="17"/>
      <c r="LVK1220" s="17"/>
      <c r="LVL1220" s="17"/>
      <c r="LVM1220" s="17"/>
      <c r="LVN1220" s="17"/>
      <c r="LVO1220" s="17"/>
      <c r="LVP1220" s="17"/>
      <c r="LVQ1220" s="17"/>
      <c r="LVR1220" s="17"/>
      <c r="LVS1220" s="17"/>
      <c r="LVT1220" s="17"/>
      <c r="LVU1220" s="17"/>
      <c r="LVV1220" s="17"/>
      <c r="LVW1220" s="17"/>
      <c r="LVX1220" s="17"/>
      <c r="LVY1220" s="17"/>
      <c r="LVZ1220" s="17"/>
      <c r="LWA1220" s="17"/>
      <c r="LWB1220" s="17"/>
      <c r="LWC1220" s="17"/>
      <c r="LWD1220" s="17"/>
      <c r="LWE1220" s="17"/>
      <c r="LWF1220" s="17"/>
      <c r="LWG1220" s="17"/>
      <c r="LWH1220" s="17"/>
      <c r="LWI1220" s="17"/>
      <c r="LWJ1220" s="17"/>
      <c r="LWK1220" s="17"/>
      <c r="LWL1220" s="17"/>
      <c r="LWM1220" s="17"/>
      <c r="LWN1220" s="17"/>
      <c r="LWO1220" s="17"/>
      <c r="LWP1220" s="17"/>
      <c r="LWQ1220" s="17"/>
      <c r="LWR1220" s="17"/>
      <c r="LWS1220" s="17"/>
      <c r="LWT1220" s="17"/>
      <c r="LWU1220" s="17"/>
      <c r="LWV1220" s="17"/>
      <c r="LWW1220" s="17"/>
      <c r="LWX1220" s="17"/>
      <c r="LWY1220" s="17"/>
      <c r="LWZ1220" s="17"/>
      <c r="LXA1220" s="17"/>
      <c r="LXB1220" s="17"/>
      <c r="LXC1220" s="17"/>
      <c r="LXD1220" s="17"/>
      <c r="LXE1220" s="17"/>
      <c r="LXF1220" s="17"/>
      <c r="LXG1220" s="17"/>
      <c r="LXH1220" s="17"/>
      <c r="LXI1220" s="17"/>
      <c r="LXJ1220" s="17"/>
      <c r="LXK1220" s="17"/>
      <c r="LXL1220" s="17"/>
      <c r="LXM1220" s="17"/>
      <c r="LXN1220" s="17"/>
      <c r="LXO1220" s="17"/>
      <c r="LXP1220" s="17"/>
      <c r="LXQ1220" s="17"/>
      <c r="LXR1220" s="17"/>
      <c r="LXS1220" s="17"/>
      <c r="LXT1220" s="17"/>
      <c r="LXU1220" s="17"/>
      <c r="LXV1220" s="17"/>
      <c r="LXW1220" s="17"/>
      <c r="LXX1220" s="17"/>
      <c r="LXY1220" s="17"/>
      <c r="LXZ1220" s="17"/>
      <c r="LYA1220" s="17"/>
      <c r="LYB1220" s="17"/>
      <c r="LYC1220" s="17"/>
      <c r="LYD1220" s="17"/>
      <c r="LYE1220" s="17"/>
      <c r="LYF1220" s="17"/>
      <c r="LYG1220" s="17"/>
      <c r="LYH1220" s="17"/>
      <c r="LYI1220" s="17"/>
      <c r="LYJ1220" s="17"/>
      <c r="LYK1220" s="17"/>
      <c r="LYL1220" s="17"/>
      <c r="LYM1220" s="17"/>
      <c r="LYN1220" s="17"/>
      <c r="LYO1220" s="17"/>
      <c r="LYP1220" s="17"/>
      <c r="LYQ1220" s="17"/>
      <c r="LYR1220" s="17"/>
      <c r="LYS1220" s="17"/>
      <c r="LYT1220" s="17"/>
      <c r="LYU1220" s="17"/>
      <c r="LYV1220" s="17"/>
      <c r="LYW1220" s="17"/>
      <c r="LYX1220" s="17"/>
      <c r="LYY1220" s="17"/>
      <c r="LYZ1220" s="17"/>
      <c r="LZA1220" s="17"/>
      <c r="LZB1220" s="17"/>
      <c r="LZC1220" s="17"/>
      <c r="LZD1220" s="17"/>
      <c r="LZE1220" s="17"/>
      <c r="LZF1220" s="17"/>
      <c r="LZG1220" s="17"/>
      <c r="LZH1220" s="17"/>
      <c r="LZI1220" s="17"/>
      <c r="LZJ1220" s="17"/>
      <c r="LZK1220" s="17"/>
      <c r="LZL1220" s="17"/>
      <c r="LZM1220" s="17"/>
      <c r="LZN1220" s="17"/>
      <c r="LZO1220" s="17"/>
      <c r="LZP1220" s="17"/>
      <c r="LZQ1220" s="17"/>
      <c r="LZR1220" s="17"/>
      <c r="LZS1220" s="17"/>
      <c r="LZT1220" s="17"/>
      <c r="LZU1220" s="17"/>
      <c r="LZV1220" s="17"/>
      <c r="LZW1220" s="17"/>
      <c r="LZX1220" s="17"/>
      <c r="LZY1220" s="17"/>
      <c r="LZZ1220" s="17"/>
      <c r="MAA1220" s="17"/>
      <c r="MAB1220" s="17"/>
      <c r="MAC1220" s="17"/>
      <c r="MAD1220" s="17"/>
      <c r="MAE1220" s="17"/>
      <c r="MAF1220" s="17"/>
      <c r="MAG1220" s="17"/>
      <c r="MAH1220" s="17"/>
      <c r="MAI1220" s="17"/>
      <c r="MAJ1220" s="17"/>
      <c r="MAK1220" s="17"/>
      <c r="MAL1220" s="17"/>
      <c r="MAM1220" s="17"/>
      <c r="MAN1220" s="17"/>
      <c r="MAO1220" s="17"/>
      <c r="MAP1220" s="17"/>
      <c r="MAQ1220" s="17"/>
      <c r="MAR1220" s="17"/>
      <c r="MAS1220" s="17"/>
      <c r="MAT1220" s="17"/>
      <c r="MAU1220" s="17"/>
      <c r="MAV1220" s="17"/>
      <c r="MAW1220" s="17"/>
      <c r="MAX1220" s="17"/>
      <c r="MAY1220" s="17"/>
      <c r="MAZ1220" s="17"/>
      <c r="MBA1220" s="17"/>
      <c r="MBB1220" s="17"/>
      <c r="MBC1220" s="17"/>
      <c r="MBD1220" s="17"/>
      <c r="MBE1220" s="17"/>
      <c r="MBF1220" s="17"/>
      <c r="MBG1220" s="17"/>
      <c r="MBH1220" s="17"/>
      <c r="MBI1220" s="17"/>
      <c r="MBJ1220" s="17"/>
      <c r="MBK1220" s="17"/>
      <c r="MBL1220" s="17"/>
      <c r="MBM1220" s="17"/>
      <c r="MBN1220" s="17"/>
      <c r="MBO1220" s="17"/>
      <c r="MBP1220" s="17"/>
      <c r="MBQ1220" s="17"/>
      <c r="MBR1220" s="17"/>
      <c r="MBS1220" s="17"/>
      <c r="MBT1220" s="17"/>
      <c r="MBU1220" s="17"/>
      <c r="MBV1220" s="17"/>
      <c r="MBW1220" s="17"/>
      <c r="MBX1220" s="17"/>
      <c r="MBY1220" s="17"/>
      <c r="MBZ1220" s="17"/>
      <c r="MCA1220" s="17"/>
      <c r="MCB1220" s="17"/>
      <c r="MCC1220" s="17"/>
      <c r="MCD1220" s="17"/>
      <c r="MCE1220" s="17"/>
      <c r="MCF1220" s="17"/>
      <c r="MCG1220" s="17"/>
      <c r="MCH1220" s="17"/>
      <c r="MCI1220" s="17"/>
      <c r="MCJ1220" s="17"/>
      <c r="MCK1220" s="17"/>
      <c r="MCL1220" s="17"/>
      <c r="MCM1220" s="17"/>
      <c r="MCN1220" s="17"/>
      <c r="MCO1220" s="17"/>
      <c r="MCP1220" s="17"/>
      <c r="MCQ1220" s="17"/>
      <c r="MCR1220" s="17"/>
      <c r="MCS1220" s="17"/>
      <c r="MCT1220" s="17"/>
      <c r="MCU1220" s="17"/>
      <c r="MCV1220" s="17"/>
      <c r="MCW1220" s="17"/>
      <c r="MCX1220" s="17"/>
      <c r="MCY1220" s="17"/>
      <c r="MCZ1220" s="17"/>
      <c r="MDA1220" s="17"/>
      <c r="MDB1220" s="17"/>
      <c r="MDC1220" s="17"/>
      <c r="MDD1220" s="17"/>
      <c r="MDE1220" s="17"/>
      <c r="MDF1220" s="17"/>
      <c r="MDG1220" s="17"/>
      <c r="MDH1220" s="17"/>
      <c r="MDI1220" s="17"/>
      <c r="MDJ1220" s="17"/>
      <c r="MDK1220" s="17"/>
      <c r="MDL1220" s="17"/>
      <c r="MDM1220" s="17"/>
      <c r="MDN1220" s="17"/>
      <c r="MDO1220" s="17"/>
      <c r="MDP1220" s="17"/>
      <c r="MDQ1220" s="17"/>
      <c r="MDR1220" s="17"/>
      <c r="MDS1220" s="17"/>
      <c r="MDT1220" s="17"/>
      <c r="MDU1220" s="17"/>
      <c r="MDV1220" s="17"/>
      <c r="MDW1220" s="17"/>
      <c r="MDX1220" s="17"/>
      <c r="MDY1220" s="17"/>
      <c r="MDZ1220" s="17"/>
      <c r="MEA1220" s="17"/>
      <c r="MEB1220" s="17"/>
      <c r="MEC1220" s="17"/>
      <c r="MED1220" s="17"/>
      <c r="MEE1220" s="17"/>
      <c r="MEF1220" s="17"/>
      <c r="MEG1220" s="17"/>
      <c r="MEH1220" s="17"/>
      <c r="MEI1220" s="17"/>
      <c r="MEJ1220" s="17"/>
      <c r="MEK1220" s="17"/>
      <c r="MEL1220" s="17"/>
      <c r="MEM1220" s="17"/>
      <c r="MEN1220" s="17"/>
      <c r="MEO1220" s="17"/>
      <c r="MEP1220" s="17"/>
      <c r="MEQ1220" s="17"/>
      <c r="MER1220" s="17"/>
      <c r="MES1220" s="17"/>
      <c r="MET1220" s="17"/>
      <c r="MEU1220" s="17"/>
      <c r="MEV1220" s="17"/>
      <c r="MEW1220" s="17"/>
      <c r="MEX1220" s="17"/>
      <c r="MEY1220" s="17"/>
      <c r="MEZ1220" s="17"/>
      <c r="MFA1220" s="17"/>
      <c r="MFB1220" s="17"/>
      <c r="MFC1220" s="17"/>
      <c r="MFD1220" s="17"/>
      <c r="MFE1220" s="17"/>
      <c r="MFF1220" s="17"/>
      <c r="MFG1220" s="17"/>
      <c r="MFH1220" s="17"/>
      <c r="MFI1220" s="17"/>
      <c r="MFJ1220" s="17"/>
      <c r="MFK1220" s="17"/>
      <c r="MFL1220" s="17"/>
      <c r="MFM1220" s="17"/>
      <c r="MFN1220" s="17"/>
      <c r="MFO1220" s="17"/>
      <c r="MFP1220" s="17"/>
      <c r="MFQ1220" s="17"/>
      <c r="MFR1220" s="17"/>
      <c r="MFS1220" s="17"/>
      <c r="MFT1220" s="17"/>
      <c r="MFU1220" s="17"/>
      <c r="MFV1220" s="17"/>
      <c r="MFW1220" s="17"/>
      <c r="MFX1220" s="17"/>
      <c r="MFY1220" s="17"/>
      <c r="MFZ1220" s="17"/>
      <c r="MGA1220" s="17"/>
      <c r="MGB1220" s="17"/>
      <c r="MGC1220" s="17"/>
      <c r="MGD1220" s="17"/>
      <c r="MGE1220" s="17"/>
      <c r="MGF1220" s="17"/>
      <c r="MGG1220" s="17"/>
      <c r="MGH1220" s="17"/>
      <c r="MGI1220" s="17"/>
      <c r="MGJ1220" s="17"/>
      <c r="MGK1220" s="17"/>
      <c r="MGL1220" s="17"/>
      <c r="MGM1220" s="17"/>
      <c r="MGN1220" s="17"/>
      <c r="MGO1220" s="17"/>
      <c r="MGP1220" s="17"/>
      <c r="MGQ1220" s="17"/>
      <c r="MGR1220" s="17"/>
      <c r="MGS1220" s="17"/>
      <c r="MGT1220" s="17"/>
      <c r="MGU1220" s="17"/>
      <c r="MGV1220" s="17"/>
      <c r="MGW1220" s="17"/>
      <c r="MGX1220" s="17"/>
      <c r="MGY1220" s="17"/>
      <c r="MGZ1220" s="17"/>
      <c r="MHA1220" s="17"/>
      <c r="MHB1220" s="17"/>
      <c r="MHC1220" s="17"/>
      <c r="MHD1220" s="17"/>
      <c r="MHE1220" s="17"/>
      <c r="MHF1220" s="17"/>
      <c r="MHG1220" s="17"/>
      <c r="MHH1220" s="17"/>
      <c r="MHI1220" s="17"/>
      <c r="MHJ1220" s="17"/>
      <c r="MHK1220" s="17"/>
      <c r="MHL1220" s="17"/>
      <c r="MHM1220" s="17"/>
      <c r="MHN1220" s="17"/>
      <c r="MHO1220" s="17"/>
      <c r="MHP1220" s="17"/>
      <c r="MHQ1220" s="17"/>
      <c r="MHR1220" s="17"/>
      <c r="MHS1220" s="17"/>
      <c r="MHT1220" s="17"/>
      <c r="MHU1220" s="17"/>
      <c r="MHV1220" s="17"/>
      <c r="MHW1220" s="17"/>
      <c r="MHX1220" s="17"/>
      <c r="MHY1220" s="17"/>
      <c r="MHZ1220" s="17"/>
      <c r="MIA1220" s="17"/>
      <c r="MIB1220" s="17"/>
      <c r="MIC1220" s="17"/>
      <c r="MID1220" s="17"/>
      <c r="MIE1220" s="17"/>
      <c r="MIF1220" s="17"/>
      <c r="MIG1220" s="17"/>
      <c r="MIH1220" s="17"/>
      <c r="MII1220" s="17"/>
      <c r="MIJ1220" s="17"/>
      <c r="MIK1220" s="17"/>
      <c r="MIL1220" s="17"/>
      <c r="MIM1220" s="17"/>
      <c r="MIN1220" s="17"/>
      <c r="MIO1220" s="17"/>
      <c r="MIP1220" s="17"/>
      <c r="MIQ1220" s="17"/>
      <c r="MIR1220" s="17"/>
      <c r="MIS1220" s="17"/>
      <c r="MIT1220" s="17"/>
      <c r="MIU1220" s="17"/>
      <c r="MIV1220" s="17"/>
      <c r="MIW1220" s="17"/>
      <c r="MIX1220" s="17"/>
      <c r="MIY1220" s="17"/>
      <c r="MIZ1220" s="17"/>
      <c r="MJA1220" s="17"/>
      <c r="MJB1220" s="17"/>
      <c r="MJC1220" s="17"/>
      <c r="MJD1220" s="17"/>
      <c r="MJE1220" s="17"/>
      <c r="MJF1220" s="17"/>
      <c r="MJG1220" s="17"/>
      <c r="MJH1220" s="17"/>
      <c r="MJI1220" s="17"/>
      <c r="MJJ1220" s="17"/>
      <c r="MJK1220" s="17"/>
      <c r="MJL1220" s="17"/>
      <c r="MJM1220" s="17"/>
      <c r="MJN1220" s="17"/>
      <c r="MJO1220" s="17"/>
      <c r="MJP1220" s="17"/>
      <c r="MJQ1220" s="17"/>
      <c r="MJR1220" s="17"/>
      <c r="MJS1220" s="17"/>
      <c r="MJT1220" s="17"/>
      <c r="MJU1220" s="17"/>
      <c r="MJV1220" s="17"/>
      <c r="MJW1220" s="17"/>
      <c r="MJX1220" s="17"/>
      <c r="MJY1220" s="17"/>
      <c r="MJZ1220" s="17"/>
      <c r="MKA1220" s="17"/>
      <c r="MKB1220" s="17"/>
      <c r="MKC1220" s="17"/>
      <c r="MKD1220" s="17"/>
      <c r="MKE1220" s="17"/>
      <c r="MKF1220" s="17"/>
      <c r="MKG1220" s="17"/>
      <c r="MKH1220" s="17"/>
      <c r="MKI1220" s="17"/>
      <c r="MKJ1220" s="17"/>
      <c r="MKK1220" s="17"/>
      <c r="MKL1220" s="17"/>
      <c r="MKM1220" s="17"/>
      <c r="MKN1220" s="17"/>
      <c r="MKO1220" s="17"/>
      <c r="MKP1220" s="17"/>
      <c r="MKQ1220" s="17"/>
      <c r="MKR1220" s="17"/>
      <c r="MKS1220" s="17"/>
      <c r="MKT1220" s="17"/>
      <c r="MKU1220" s="17"/>
      <c r="MKV1220" s="17"/>
      <c r="MKW1220" s="17"/>
      <c r="MKX1220" s="17"/>
      <c r="MKY1220" s="17"/>
      <c r="MKZ1220" s="17"/>
      <c r="MLA1220" s="17"/>
      <c r="MLB1220" s="17"/>
      <c r="MLC1220" s="17"/>
      <c r="MLD1220" s="17"/>
      <c r="MLE1220" s="17"/>
      <c r="MLF1220" s="17"/>
      <c r="MLG1220" s="17"/>
      <c r="MLH1220" s="17"/>
      <c r="MLI1220" s="17"/>
      <c r="MLJ1220" s="17"/>
      <c r="MLK1220" s="17"/>
      <c r="MLL1220" s="17"/>
      <c r="MLM1220" s="17"/>
      <c r="MLN1220" s="17"/>
      <c r="MLO1220" s="17"/>
      <c r="MLP1220" s="17"/>
      <c r="MLQ1220" s="17"/>
      <c r="MLR1220" s="17"/>
      <c r="MLS1220" s="17"/>
      <c r="MLT1220" s="17"/>
      <c r="MLU1220" s="17"/>
      <c r="MLV1220" s="17"/>
      <c r="MLW1220" s="17"/>
      <c r="MLX1220" s="17"/>
      <c r="MLY1220" s="17"/>
      <c r="MLZ1220" s="17"/>
      <c r="MMA1220" s="17"/>
      <c r="MMB1220" s="17"/>
      <c r="MMC1220" s="17"/>
      <c r="MMD1220" s="17"/>
      <c r="MME1220" s="17"/>
      <c r="MMF1220" s="17"/>
      <c r="MMG1220" s="17"/>
      <c r="MMH1220" s="17"/>
      <c r="MMI1220" s="17"/>
      <c r="MMJ1220" s="17"/>
      <c r="MMK1220" s="17"/>
      <c r="MML1220" s="17"/>
      <c r="MMM1220" s="17"/>
      <c r="MMN1220" s="17"/>
      <c r="MMO1220" s="17"/>
      <c r="MMP1220" s="17"/>
      <c r="MMQ1220" s="17"/>
      <c r="MMR1220" s="17"/>
      <c r="MMS1220" s="17"/>
      <c r="MMT1220" s="17"/>
      <c r="MMU1220" s="17"/>
      <c r="MMV1220" s="17"/>
      <c r="MMW1220" s="17"/>
      <c r="MMX1220" s="17"/>
      <c r="MMY1220" s="17"/>
      <c r="MMZ1220" s="17"/>
      <c r="MNA1220" s="17"/>
      <c r="MNB1220" s="17"/>
      <c r="MNC1220" s="17"/>
      <c r="MND1220" s="17"/>
      <c r="MNE1220" s="17"/>
      <c r="MNF1220" s="17"/>
      <c r="MNG1220" s="17"/>
      <c r="MNH1220" s="17"/>
      <c r="MNI1220" s="17"/>
      <c r="MNJ1220" s="17"/>
      <c r="MNK1220" s="17"/>
      <c r="MNL1220" s="17"/>
      <c r="MNM1220" s="17"/>
      <c r="MNN1220" s="17"/>
      <c r="MNO1220" s="17"/>
      <c r="MNP1220" s="17"/>
      <c r="MNQ1220" s="17"/>
      <c r="MNR1220" s="17"/>
      <c r="MNS1220" s="17"/>
      <c r="MNT1220" s="17"/>
      <c r="MNU1220" s="17"/>
      <c r="MNV1220" s="17"/>
      <c r="MNW1220" s="17"/>
      <c r="MNX1220" s="17"/>
      <c r="MNY1220" s="17"/>
      <c r="MNZ1220" s="17"/>
      <c r="MOA1220" s="17"/>
      <c r="MOB1220" s="17"/>
      <c r="MOC1220" s="17"/>
      <c r="MOD1220" s="17"/>
      <c r="MOE1220" s="17"/>
      <c r="MOF1220" s="17"/>
      <c r="MOG1220" s="17"/>
      <c r="MOH1220" s="17"/>
      <c r="MOI1220" s="17"/>
      <c r="MOJ1220" s="17"/>
      <c r="MOK1220" s="17"/>
      <c r="MOL1220" s="17"/>
      <c r="MOM1220" s="17"/>
      <c r="MON1220" s="17"/>
      <c r="MOO1220" s="17"/>
      <c r="MOP1220" s="17"/>
      <c r="MOQ1220" s="17"/>
      <c r="MOR1220" s="17"/>
      <c r="MOS1220" s="17"/>
      <c r="MOT1220" s="17"/>
      <c r="MOU1220" s="17"/>
      <c r="MOV1220" s="17"/>
      <c r="MOW1220" s="17"/>
      <c r="MOX1220" s="17"/>
      <c r="MOY1220" s="17"/>
      <c r="MOZ1220" s="17"/>
      <c r="MPA1220" s="17"/>
      <c r="MPB1220" s="17"/>
      <c r="MPC1220" s="17"/>
      <c r="MPD1220" s="17"/>
      <c r="MPE1220" s="17"/>
      <c r="MPF1220" s="17"/>
      <c r="MPG1220" s="17"/>
      <c r="MPH1220" s="17"/>
      <c r="MPI1220" s="17"/>
      <c r="MPJ1220" s="17"/>
      <c r="MPK1220" s="17"/>
      <c r="MPL1220" s="17"/>
      <c r="MPM1220" s="17"/>
      <c r="MPN1220" s="17"/>
      <c r="MPO1220" s="17"/>
      <c r="MPP1220" s="17"/>
      <c r="MPQ1220" s="17"/>
      <c r="MPR1220" s="17"/>
      <c r="MPS1220" s="17"/>
      <c r="MPT1220" s="17"/>
      <c r="MPU1220" s="17"/>
      <c r="MPV1220" s="17"/>
      <c r="MPW1220" s="17"/>
      <c r="MPX1220" s="17"/>
      <c r="MPY1220" s="17"/>
      <c r="MPZ1220" s="17"/>
      <c r="MQA1220" s="17"/>
      <c r="MQB1220" s="17"/>
      <c r="MQC1220" s="17"/>
      <c r="MQD1220" s="17"/>
      <c r="MQE1220" s="17"/>
      <c r="MQF1220" s="17"/>
      <c r="MQG1220" s="17"/>
      <c r="MQH1220" s="17"/>
      <c r="MQI1220" s="17"/>
      <c r="MQJ1220" s="17"/>
      <c r="MQK1220" s="17"/>
      <c r="MQL1220" s="17"/>
      <c r="MQM1220" s="17"/>
      <c r="MQN1220" s="17"/>
      <c r="MQO1220" s="17"/>
      <c r="MQP1220" s="17"/>
      <c r="MQQ1220" s="17"/>
      <c r="MQR1220" s="17"/>
      <c r="MQS1220" s="17"/>
      <c r="MQT1220" s="17"/>
      <c r="MQU1220" s="17"/>
      <c r="MQV1220" s="17"/>
      <c r="MQW1220" s="17"/>
      <c r="MQX1220" s="17"/>
      <c r="MQY1220" s="17"/>
      <c r="MQZ1220" s="17"/>
      <c r="MRA1220" s="17"/>
      <c r="MRB1220" s="17"/>
      <c r="MRC1220" s="17"/>
      <c r="MRD1220" s="17"/>
      <c r="MRE1220" s="17"/>
      <c r="MRF1220" s="17"/>
      <c r="MRG1220" s="17"/>
      <c r="MRH1220" s="17"/>
      <c r="MRI1220" s="17"/>
      <c r="MRJ1220" s="17"/>
      <c r="MRK1220" s="17"/>
      <c r="MRL1220" s="17"/>
      <c r="MRM1220" s="17"/>
      <c r="MRN1220" s="17"/>
      <c r="MRO1220" s="17"/>
      <c r="MRP1220" s="17"/>
      <c r="MRQ1220" s="17"/>
      <c r="MRR1220" s="17"/>
      <c r="MRS1220" s="17"/>
      <c r="MRT1220" s="17"/>
      <c r="MRU1220" s="17"/>
      <c r="MRV1220" s="17"/>
      <c r="MRW1220" s="17"/>
      <c r="MRX1220" s="17"/>
      <c r="MRY1220" s="17"/>
      <c r="MRZ1220" s="17"/>
      <c r="MSA1220" s="17"/>
      <c r="MSB1220" s="17"/>
      <c r="MSC1220" s="17"/>
      <c r="MSD1220" s="17"/>
      <c r="MSE1220" s="17"/>
      <c r="MSF1220" s="17"/>
      <c r="MSG1220" s="17"/>
      <c r="MSH1220" s="17"/>
      <c r="MSI1220" s="17"/>
      <c r="MSJ1220" s="17"/>
      <c r="MSK1220" s="17"/>
      <c r="MSL1220" s="17"/>
      <c r="MSM1220" s="17"/>
      <c r="MSN1220" s="17"/>
      <c r="MSO1220" s="17"/>
      <c r="MSP1220" s="17"/>
      <c r="MSQ1220" s="17"/>
      <c r="MSR1220" s="17"/>
      <c r="MSS1220" s="17"/>
      <c r="MST1220" s="17"/>
      <c r="MSU1220" s="17"/>
      <c r="MSV1220" s="17"/>
      <c r="MSW1220" s="17"/>
      <c r="MSX1220" s="17"/>
      <c r="MSY1220" s="17"/>
      <c r="MSZ1220" s="17"/>
      <c r="MTA1220" s="17"/>
      <c r="MTB1220" s="17"/>
      <c r="MTC1220" s="17"/>
      <c r="MTD1220" s="17"/>
      <c r="MTE1220" s="17"/>
      <c r="MTF1220" s="17"/>
      <c r="MTG1220" s="17"/>
      <c r="MTH1220" s="17"/>
      <c r="MTI1220" s="17"/>
      <c r="MTJ1220" s="17"/>
      <c r="MTK1220" s="17"/>
      <c r="MTL1220" s="17"/>
      <c r="MTM1220" s="17"/>
      <c r="MTN1220" s="17"/>
      <c r="MTO1220" s="17"/>
      <c r="MTP1220" s="17"/>
      <c r="MTQ1220" s="17"/>
      <c r="MTR1220" s="17"/>
      <c r="MTS1220" s="17"/>
      <c r="MTT1220" s="17"/>
      <c r="MTU1220" s="17"/>
      <c r="MTV1220" s="17"/>
      <c r="MTW1220" s="17"/>
      <c r="MTX1220" s="17"/>
      <c r="MTY1220" s="17"/>
      <c r="MTZ1220" s="17"/>
      <c r="MUA1220" s="17"/>
      <c r="MUB1220" s="17"/>
      <c r="MUC1220" s="17"/>
      <c r="MUD1220" s="17"/>
      <c r="MUE1220" s="17"/>
      <c r="MUF1220" s="17"/>
      <c r="MUG1220" s="17"/>
      <c r="MUH1220" s="17"/>
      <c r="MUI1220" s="17"/>
      <c r="MUJ1220" s="17"/>
      <c r="MUK1220" s="17"/>
      <c r="MUL1220" s="17"/>
      <c r="MUM1220" s="17"/>
      <c r="MUN1220" s="17"/>
      <c r="MUO1220" s="17"/>
      <c r="MUP1220" s="17"/>
      <c r="MUQ1220" s="17"/>
      <c r="MUR1220" s="17"/>
      <c r="MUS1220" s="17"/>
      <c r="MUT1220" s="17"/>
      <c r="MUU1220" s="17"/>
      <c r="MUV1220" s="17"/>
      <c r="MUW1220" s="17"/>
      <c r="MUX1220" s="17"/>
      <c r="MUY1220" s="17"/>
      <c r="MUZ1220" s="17"/>
      <c r="MVA1220" s="17"/>
      <c r="MVB1220" s="17"/>
      <c r="MVC1220" s="17"/>
      <c r="MVD1220" s="17"/>
      <c r="MVE1220" s="17"/>
      <c r="MVF1220" s="17"/>
      <c r="MVG1220" s="17"/>
      <c r="MVH1220" s="17"/>
      <c r="MVI1220" s="17"/>
      <c r="MVJ1220" s="17"/>
      <c r="MVK1220" s="17"/>
      <c r="MVL1220" s="17"/>
      <c r="MVM1220" s="17"/>
      <c r="MVN1220" s="17"/>
      <c r="MVO1220" s="17"/>
      <c r="MVP1220" s="17"/>
      <c r="MVQ1220" s="17"/>
      <c r="MVR1220" s="17"/>
      <c r="MVS1220" s="17"/>
      <c r="MVT1220" s="17"/>
      <c r="MVU1220" s="17"/>
      <c r="MVV1220" s="17"/>
      <c r="MVW1220" s="17"/>
      <c r="MVX1220" s="17"/>
      <c r="MVY1220" s="17"/>
      <c r="MVZ1220" s="17"/>
      <c r="MWA1220" s="17"/>
      <c r="MWB1220" s="17"/>
      <c r="MWC1220" s="17"/>
      <c r="MWD1220" s="17"/>
      <c r="MWE1220" s="17"/>
      <c r="MWF1220" s="17"/>
      <c r="MWG1220" s="17"/>
      <c r="MWH1220" s="17"/>
      <c r="MWI1220" s="17"/>
      <c r="MWJ1220" s="17"/>
      <c r="MWK1220" s="17"/>
      <c r="MWL1220" s="17"/>
      <c r="MWM1220" s="17"/>
      <c r="MWN1220" s="17"/>
      <c r="MWO1220" s="17"/>
      <c r="MWP1220" s="17"/>
      <c r="MWQ1220" s="17"/>
      <c r="MWR1220" s="17"/>
      <c r="MWS1220" s="17"/>
      <c r="MWT1220" s="17"/>
      <c r="MWU1220" s="17"/>
      <c r="MWV1220" s="17"/>
      <c r="MWW1220" s="17"/>
      <c r="MWX1220" s="17"/>
      <c r="MWY1220" s="17"/>
      <c r="MWZ1220" s="17"/>
      <c r="MXA1220" s="17"/>
      <c r="MXB1220" s="17"/>
      <c r="MXC1220" s="17"/>
      <c r="MXD1220" s="17"/>
      <c r="MXE1220" s="17"/>
      <c r="MXF1220" s="17"/>
      <c r="MXG1220" s="17"/>
      <c r="MXH1220" s="17"/>
      <c r="MXI1220" s="17"/>
      <c r="MXJ1220" s="17"/>
      <c r="MXK1220" s="17"/>
      <c r="MXL1220" s="17"/>
      <c r="MXM1220" s="17"/>
      <c r="MXN1220" s="17"/>
      <c r="MXO1220" s="17"/>
      <c r="MXP1220" s="17"/>
      <c r="MXQ1220" s="17"/>
      <c r="MXR1220" s="17"/>
      <c r="MXS1220" s="17"/>
      <c r="MXT1220" s="17"/>
      <c r="MXU1220" s="17"/>
      <c r="MXV1220" s="17"/>
      <c r="MXW1220" s="17"/>
      <c r="MXX1220" s="17"/>
      <c r="MXY1220" s="17"/>
      <c r="MXZ1220" s="17"/>
      <c r="MYA1220" s="17"/>
      <c r="MYB1220" s="17"/>
      <c r="MYC1220" s="17"/>
      <c r="MYD1220" s="17"/>
      <c r="MYE1220" s="17"/>
      <c r="MYF1220" s="17"/>
      <c r="MYG1220" s="17"/>
      <c r="MYH1220" s="17"/>
      <c r="MYI1220" s="17"/>
      <c r="MYJ1220" s="17"/>
      <c r="MYK1220" s="17"/>
      <c r="MYL1220" s="17"/>
      <c r="MYM1220" s="17"/>
      <c r="MYN1220" s="17"/>
      <c r="MYO1220" s="17"/>
      <c r="MYP1220" s="17"/>
      <c r="MYQ1220" s="17"/>
      <c r="MYR1220" s="17"/>
      <c r="MYS1220" s="17"/>
      <c r="MYT1220" s="17"/>
      <c r="MYU1220" s="17"/>
      <c r="MYV1220" s="17"/>
      <c r="MYW1220" s="17"/>
      <c r="MYX1220" s="17"/>
      <c r="MYY1220" s="17"/>
      <c r="MYZ1220" s="17"/>
      <c r="MZA1220" s="17"/>
      <c r="MZB1220" s="17"/>
      <c r="MZC1220" s="17"/>
      <c r="MZD1220" s="17"/>
      <c r="MZE1220" s="17"/>
      <c r="MZF1220" s="17"/>
      <c r="MZG1220" s="17"/>
      <c r="MZH1220" s="17"/>
      <c r="MZI1220" s="17"/>
      <c r="MZJ1220" s="17"/>
      <c r="MZK1220" s="17"/>
      <c r="MZL1220" s="17"/>
      <c r="MZM1220" s="17"/>
      <c r="MZN1220" s="17"/>
      <c r="MZO1220" s="17"/>
      <c r="MZP1220" s="17"/>
      <c r="MZQ1220" s="17"/>
      <c r="MZR1220" s="17"/>
      <c r="MZS1220" s="17"/>
      <c r="MZT1220" s="17"/>
      <c r="MZU1220" s="17"/>
      <c r="MZV1220" s="17"/>
      <c r="MZW1220" s="17"/>
      <c r="MZX1220" s="17"/>
      <c r="MZY1220" s="17"/>
      <c r="MZZ1220" s="17"/>
      <c r="NAA1220" s="17"/>
      <c r="NAB1220" s="17"/>
      <c r="NAC1220" s="17"/>
      <c r="NAD1220" s="17"/>
      <c r="NAE1220" s="17"/>
      <c r="NAF1220" s="17"/>
      <c r="NAG1220" s="17"/>
      <c r="NAH1220" s="17"/>
      <c r="NAI1220" s="17"/>
      <c r="NAJ1220" s="17"/>
      <c r="NAK1220" s="17"/>
      <c r="NAL1220" s="17"/>
      <c r="NAM1220" s="17"/>
      <c r="NAN1220" s="17"/>
      <c r="NAO1220" s="17"/>
      <c r="NAP1220" s="17"/>
      <c r="NAQ1220" s="17"/>
      <c r="NAR1220" s="17"/>
      <c r="NAS1220" s="17"/>
      <c r="NAT1220" s="17"/>
      <c r="NAU1220" s="17"/>
      <c r="NAV1220" s="17"/>
      <c r="NAW1220" s="17"/>
      <c r="NAX1220" s="17"/>
      <c r="NAY1220" s="17"/>
      <c r="NAZ1220" s="17"/>
      <c r="NBA1220" s="17"/>
      <c r="NBB1220" s="17"/>
      <c r="NBC1220" s="17"/>
      <c r="NBD1220" s="17"/>
      <c r="NBE1220" s="17"/>
      <c r="NBF1220" s="17"/>
      <c r="NBG1220" s="17"/>
      <c r="NBH1220" s="17"/>
      <c r="NBI1220" s="17"/>
      <c r="NBJ1220" s="17"/>
      <c r="NBK1220" s="17"/>
      <c r="NBL1220" s="17"/>
      <c r="NBM1220" s="17"/>
      <c r="NBN1220" s="17"/>
      <c r="NBO1220" s="17"/>
      <c r="NBP1220" s="17"/>
      <c r="NBQ1220" s="17"/>
      <c r="NBR1220" s="17"/>
      <c r="NBS1220" s="17"/>
      <c r="NBT1220" s="17"/>
      <c r="NBU1220" s="17"/>
      <c r="NBV1220" s="17"/>
      <c r="NBW1220" s="17"/>
      <c r="NBX1220" s="17"/>
      <c r="NBY1220" s="17"/>
      <c r="NBZ1220" s="17"/>
      <c r="NCA1220" s="17"/>
      <c r="NCB1220" s="17"/>
      <c r="NCC1220" s="17"/>
      <c r="NCD1220" s="17"/>
      <c r="NCE1220" s="17"/>
      <c r="NCF1220" s="17"/>
      <c r="NCG1220" s="17"/>
      <c r="NCH1220" s="17"/>
      <c r="NCI1220" s="17"/>
      <c r="NCJ1220" s="17"/>
      <c r="NCK1220" s="17"/>
      <c r="NCL1220" s="17"/>
      <c r="NCM1220" s="17"/>
      <c r="NCN1220" s="17"/>
      <c r="NCO1220" s="17"/>
      <c r="NCP1220" s="17"/>
      <c r="NCQ1220" s="17"/>
      <c r="NCR1220" s="17"/>
      <c r="NCS1220" s="17"/>
      <c r="NCT1220" s="17"/>
      <c r="NCU1220" s="17"/>
      <c r="NCV1220" s="17"/>
      <c r="NCW1220" s="17"/>
      <c r="NCX1220" s="17"/>
      <c r="NCY1220" s="17"/>
      <c r="NCZ1220" s="17"/>
      <c r="NDA1220" s="17"/>
      <c r="NDB1220" s="17"/>
      <c r="NDC1220" s="17"/>
      <c r="NDD1220" s="17"/>
      <c r="NDE1220" s="17"/>
      <c r="NDF1220" s="17"/>
      <c r="NDG1220" s="17"/>
      <c r="NDH1220" s="17"/>
      <c r="NDI1220" s="17"/>
      <c r="NDJ1220" s="17"/>
      <c r="NDK1220" s="17"/>
      <c r="NDL1220" s="17"/>
      <c r="NDM1220" s="17"/>
      <c r="NDN1220" s="17"/>
      <c r="NDO1220" s="17"/>
      <c r="NDP1220" s="17"/>
      <c r="NDQ1220" s="17"/>
      <c r="NDR1220" s="17"/>
      <c r="NDS1220" s="17"/>
      <c r="NDT1220" s="17"/>
      <c r="NDU1220" s="17"/>
      <c r="NDV1220" s="17"/>
      <c r="NDW1220" s="17"/>
      <c r="NDX1220" s="17"/>
      <c r="NDY1220" s="17"/>
      <c r="NDZ1220" s="17"/>
      <c r="NEA1220" s="17"/>
      <c r="NEB1220" s="17"/>
      <c r="NEC1220" s="17"/>
      <c r="NED1220" s="17"/>
      <c r="NEE1220" s="17"/>
      <c r="NEF1220" s="17"/>
      <c r="NEG1220" s="17"/>
      <c r="NEH1220" s="17"/>
      <c r="NEI1220" s="17"/>
      <c r="NEJ1220" s="17"/>
      <c r="NEK1220" s="17"/>
      <c r="NEL1220" s="17"/>
      <c r="NEM1220" s="17"/>
      <c r="NEN1220" s="17"/>
      <c r="NEO1220" s="17"/>
      <c r="NEP1220" s="17"/>
      <c r="NEQ1220" s="17"/>
      <c r="NER1220" s="17"/>
      <c r="NES1220" s="17"/>
      <c r="NET1220" s="17"/>
      <c r="NEU1220" s="17"/>
      <c r="NEV1220" s="17"/>
      <c r="NEW1220" s="17"/>
      <c r="NEX1220" s="17"/>
      <c r="NEY1220" s="17"/>
      <c r="NEZ1220" s="17"/>
      <c r="NFA1220" s="17"/>
      <c r="NFB1220" s="17"/>
      <c r="NFC1220" s="17"/>
      <c r="NFD1220" s="17"/>
      <c r="NFE1220" s="17"/>
      <c r="NFF1220" s="17"/>
      <c r="NFG1220" s="17"/>
      <c r="NFH1220" s="17"/>
      <c r="NFI1220" s="17"/>
      <c r="NFJ1220" s="17"/>
      <c r="NFK1220" s="17"/>
      <c r="NFL1220" s="17"/>
      <c r="NFM1220" s="17"/>
      <c r="NFN1220" s="17"/>
      <c r="NFO1220" s="17"/>
      <c r="NFP1220" s="17"/>
      <c r="NFQ1220" s="17"/>
      <c r="NFR1220" s="17"/>
      <c r="NFS1220" s="17"/>
      <c r="NFT1220" s="17"/>
      <c r="NFU1220" s="17"/>
      <c r="NFV1220" s="17"/>
      <c r="NFW1220" s="17"/>
      <c r="NFX1220" s="17"/>
      <c r="NFY1220" s="17"/>
      <c r="NFZ1220" s="17"/>
      <c r="NGA1220" s="17"/>
      <c r="NGB1220" s="17"/>
      <c r="NGC1220" s="17"/>
      <c r="NGD1220" s="17"/>
      <c r="NGE1220" s="17"/>
      <c r="NGF1220" s="17"/>
      <c r="NGG1220" s="17"/>
      <c r="NGH1220" s="17"/>
      <c r="NGI1220" s="17"/>
      <c r="NGJ1220" s="17"/>
      <c r="NGK1220" s="17"/>
      <c r="NGL1220" s="17"/>
      <c r="NGM1220" s="17"/>
      <c r="NGN1220" s="17"/>
      <c r="NGO1220" s="17"/>
      <c r="NGP1220" s="17"/>
      <c r="NGQ1220" s="17"/>
      <c r="NGR1220" s="17"/>
      <c r="NGS1220" s="17"/>
      <c r="NGT1220" s="17"/>
      <c r="NGU1220" s="17"/>
      <c r="NGV1220" s="17"/>
      <c r="NGW1220" s="17"/>
      <c r="NGX1220" s="17"/>
      <c r="NGY1220" s="17"/>
      <c r="NGZ1220" s="17"/>
      <c r="NHA1220" s="17"/>
      <c r="NHB1220" s="17"/>
      <c r="NHC1220" s="17"/>
      <c r="NHD1220" s="17"/>
      <c r="NHE1220" s="17"/>
      <c r="NHF1220" s="17"/>
      <c r="NHG1220" s="17"/>
      <c r="NHH1220" s="17"/>
      <c r="NHI1220" s="17"/>
      <c r="NHJ1220" s="17"/>
      <c r="NHK1220" s="17"/>
      <c r="NHL1220" s="17"/>
      <c r="NHM1220" s="17"/>
      <c r="NHN1220" s="17"/>
      <c r="NHO1220" s="17"/>
      <c r="NHP1220" s="17"/>
      <c r="NHQ1220" s="17"/>
      <c r="NHR1220" s="17"/>
      <c r="NHS1220" s="17"/>
      <c r="NHT1220" s="17"/>
      <c r="NHU1220" s="17"/>
      <c r="NHV1220" s="17"/>
      <c r="NHW1220" s="17"/>
      <c r="NHX1220" s="17"/>
      <c r="NHY1220" s="17"/>
      <c r="NHZ1220" s="17"/>
      <c r="NIA1220" s="17"/>
      <c r="NIB1220" s="17"/>
      <c r="NIC1220" s="17"/>
      <c r="NID1220" s="17"/>
      <c r="NIE1220" s="17"/>
      <c r="NIF1220" s="17"/>
      <c r="NIG1220" s="17"/>
      <c r="NIH1220" s="17"/>
      <c r="NII1220" s="17"/>
      <c r="NIJ1220" s="17"/>
      <c r="NIK1220" s="17"/>
      <c r="NIL1220" s="17"/>
      <c r="NIM1220" s="17"/>
      <c r="NIN1220" s="17"/>
      <c r="NIO1220" s="17"/>
      <c r="NIP1220" s="17"/>
      <c r="NIQ1220" s="17"/>
      <c r="NIR1220" s="17"/>
      <c r="NIS1220" s="17"/>
      <c r="NIT1220" s="17"/>
      <c r="NIU1220" s="17"/>
      <c r="NIV1220" s="17"/>
      <c r="NIW1220" s="17"/>
      <c r="NIX1220" s="17"/>
      <c r="NIY1220" s="17"/>
      <c r="NIZ1220" s="17"/>
      <c r="NJA1220" s="17"/>
      <c r="NJB1220" s="17"/>
      <c r="NJC1220" s="17"/>
      <c r="NJD1220" s="17"/>
      <c r="NJE1220" s="17"/>
      <c r="NJF1220" s="17"/>
      <c r="NJG1220" s="17"/>
      <c r="NJH1220" s="17"/>
      <c r="NJI1220" s="17"/>
      <c r="NJJ1220" s="17"/>
      <c r="NJK1220" s="17"/>
      <c r="NJL1220" s="17"/>
      <c r="NJM1220" s="17"/>
      <c r="NJN1220" s="17"/>
      <c r="NJO1220" s="17"/>
      <c r="NJP1220" s="17"/>
      <c r="NJQ1220" s="17"/>
      <c r="NJR1220" s="17"/>
      <c r="NJS1220" s="17"/>
      <c r="NJT1220" s="17"/>
      <c r="NJU1220" s="17"/>
      <c r="NJV1220" s="17"/>
      <c r="NJW1220" s="17"/>
      <c r="NJX1220" s="17"/>
      <c r="NJY1220" s="17"/>
      <c r="NJZ1220" s="17"/>
      <c r="NKA1220" s="17"/>
      <c r="NKB1220" s="17"/>
      <c r="NKC1220" s="17"/>
      <c r="NKD1220" s="17"/>
      <c r="NKE1220" s="17"/>
      <c r="NKF1220" s="17"/>
      <c r="NKG1220" s="17"/>
      <c r="NKH1220" s="17"/>
      <c r="NKI1220" s="17"/>
      <c r="NKJ1220" s="17"/>
      <c r="NKK1220" s="17"/>
      <c r="NKL1220" s="17"/>
      <c r="NKM1220" s="17"/>
      <c r="NKN1220" s="17"/>
      <c r="NKO1220" s="17"/>
      <c r="NKP1220" s="17"/>
      <c r="NKQ1220" s="17"/>
      <c r="NKR1220" s="17"/>
      <c r="NKS1220" s="17"/>
      <c r="NKT1220" s="17"/>
      <c r="NKU1220" s="17"/>
      <c r="NKV1220" s="17"/>
      <c r="NKW1220" s="17"/>
      <c r="NKX1220" s="17"/>
      <c r="NKY1220" s="17"/>
      <c r="NKZ1220" s="17"/>
      <c r="NLA1220" s="17"/>
      <c r="NLB1220" s="17"/>
      <c r="NLC1220" s="17"/>
      <c r="NLD1220" s="17"/>
      <c r="NLE1220" s="17"/>
      <c r="NLF1220" s="17"/>
      <c r="NLG1220" s="17"/>
      <c r="NLH1220" s="17"/>
      <c r="NLI1220" s="17"/>
      <c r="NLJ1220" s="17"/>
      <c r="NLK1220" s="17"/>
      <c r="NLL1220" s="17"/>
      <c r="NLM1220" s="17"/>
      <c r="NLN1220" s="17"/>
      <c r="NLO1220" s="17"/>
      <c r="NLP1220" s="17"/>
      <c r="NLQ1220" s="17"/>
      <c r="NLR1220" s="17"/>
      <c r="NLS1220" s="17"/>
      <c r="NLT1220" s="17"/>
      <c r="NLU1220" s="17"/>
      <c r="NLV1220" s="17"/>
      <c r="NLW1220" s="17"/>
      <c r="NLX1220" s="17"/>
      <c r="NLY1220" s="17"/>
      <c r="NLZ1220" s="17"/>
      <c r="NMA1220" s="17"/>
      <c r="NMB1220" s="17"/>
      <c r="NMC1220" s="17"/>
      <c r="NMD1220" s="17"/>
      <c r="NME1220" s="17"/>
      <c r="NMF1220" s="17"/>
      <c r="NMG1220" s="17"/>
      <c r="NMH1220" s="17"/>
      <c r="NMI1220" s="17"/>
      <c r="NMJ1220" s="17"/>
      <c r="NMK1220" s="17"/>
      <c r="NML1220" s="17"/>
      <c r="NMM1220" s="17"/>
      <c r="NMN1220" s="17"/>
      <c r="NMO1220" s="17"/>
      <c r="NMP1220" s="17"/>
      <c r="NMQ1220" s="17"/>
      <c r="NMR1220" s="17"/>
      <c r="NMS1220" s="17"/>
      <c r="NMT1220" s="17"/>
      <c r="NMU1220" s="17"/>
      <c r="NMV1220" s="17"/>
      <c r="NMW1220" s="17"/>
      <c r="NMX1220" s="17"/>
      <c r="NMY1220" s="17"/>
      <c r="NMZ1220" s="17"/>
      <c r="NNA1220" s="17"/>
      <c r="NNB1220" s="17"/>
      <c r="NNC1220" s="17"/>
      <c r="NND1220" s="17"/>
      <c r="NNE1220" s="17"/>
      <c r="NNF1220" s="17"/>
      <c r="NNG1220" s="17"/>
      <c r="NNH1220" s="17"/>
      <c r="NNI1220" s="17"/>
      <c r="NNJ1220" s="17"/>
      <c r="NNK1220" s="17"/>
      <c r="NNL1220" s="17"/>
      <c r="NNM1220" s="17"/>
      <c r="NNN1220" s="17"/>
      <c r="NNO1220" s="17"/>
      <c r="NNP1220" s="17"/>
      <c r="NNQ1220" s="17"/>
      <c r="NNR1220" s="17"/>
      <c r="NNS1220" s="17"/>
      <c r="NNT1220" s="17"/>
      <c r="NNU1220" s="17"/>
      <c r="NNV1220" s="17"/>
      <c r="NNW1220" s="17"/>
      <c r="NNX1220" s="17"/>
      <c r="NNY1220" s="17"/>
      <c r="NNZ1220" s="17"/>
      <c r="NOA1220" s="17"/>
      <c r="NOB1220" s="17"/>
      <c r="NOC1220" s="17"/>
      <c r="NOD1220" s="17"/>
      <c r="NOE1220" s="17"/>
      <c r="NOF1220" s="17"/>
      <c r="NOG1220" s="17"/>
      <c r="NOH1220" s="17"/>
      <c r="NOI1220" s="17"/>
      <c r="NOJ1220" s="17"/>
      <c r="NOK1220" s="17"/>
      <c r="NOL1220" s="17"/>
      <c r="NOM1220" s="17"/>
      <c r="NON1220" s="17"/>
      <c r="NOO1220" s="17"/>
      <c r="NOP1220" s="17"/>
      <c r="NOQ1220" s="17"/>
      <c r="NOR1220" s="17"/>
      <c r="NOS1220" s="17"/>
      <c r="NOT1220" s="17"/>
      <c r="NOU1220" s="17"/>
      <c r="NOV1220" s="17"/>
      <c r="NOW1220" s="17"/>
      <c r="NOX1220" s="17"/>
      <c r="NOY1220" s="17"/>
      <c r="NOZ1220" s="17"/>
      <c r="NPA1220" s="17"/>
      <c r="NPB1220" s="17"/>
      <c r="NPC1220" s="17"/>
      <c r="NPD1220" s="17"/>
      <c r="NPE1220" s="17"/>
      <c r="NPF1220" s="17"/>
      <c r="NPG1220" s="17"/>
      <c r="NPH1220" s="17"/>
      <c r="NPI1220" s="17"/>
      <c r="NPJ1220" s="17"/>
      <c r="NPK1220" s="17"/>
      <c r="NPL1220" s="17"/>
      <c r="NPM1220" s="17"/>
      <c r="NPN1220" s="17"/>
      <c r="NPO1220" s="17"/>
      <c r="NPP1220" s="17"/>
      <c r="NPQ1220" s="17"/>
      <c r="NPR1220" s="17"/>
      <c r="NPS1220" s="17"/>
      <c r="NPT1220" s="17"/>
      <c r="NPU1220" s="17"/>
      <c r="NPV1220" s="17"/>
      <c r="NPW1220" s="17"/>
      <c r="NPX1220" s="17"/>
      <c r="NPY1220" s="17"/>
      <c r="NPZ1220" s="17"/>
      <c r="NQA1220" s="17"/>
      <c r="NQB1220" s="17"/>
      <c r="NQC1220" s="17"/>
      <c r="NQD1220" s="17"/>
      <c r="NQE1220" s="17"/>
      <c r="NQF1220" s="17"/>
      <c r="NQG1220" s="17"/>
      <c r="NQH1220" s="17"/>
      <c r="NQI1220" s="17"/>
      <c r="NQJ1220" s="17"/>
      <c r="NQK1220" s="17"/>
      <c r="NQL1220" s="17"/>
      <c r="NQM1220" s="17"/>
      <c r="NQN1220" s="17"/>
      <c r="NQO1220" s="17"/>
      <c r="NQP1220" s="17"/>
      <c r="NQQ1220" s="17"/>
      <c r="NQR1220" s="17"/>
      <c r="NQS1220" s="17"/>
      <c r="NQT1220" s="17"/>
      <c r="NQU1220" s="17"/>
      <c r="NQV1220" s="17"/>
      <c r="NQW1220" s="17"/>
      <c r="NQX1220" s="17"/>
      <c r="NQY1220" s="17"/>
      <c r="NQZ1220" s="17"/>
      <c r="NRA1220" s="17"/>
      <c r="NRB1220" s="17"/>
      <c r="NRC1220" s="17"/>
      <c r="NRD1220" s="17"/>
      <c r="NRE1220" s="17"/>
      <c r="NRF1220" s="17"/>
      <c r="NRG1220" s="17"/>
      <c r="NRH1220" s="17"/>
      <c r="NRI1220" s="17"/>
      <c r="NRJ1220" s="17"/>
      <c r="NRK1220" s="17"/>
      <c r="NRL1220" s="17"/>
      <c r="NRM1220" s="17"/>
      <c r="NRN1220" s="17"/>
      <c r="NRO1220" s="17"/>
      <c r="NRP1220" s="17"/>
      <c r="NRQ1220" s="17"/>
      <c r="NRR1220" s="17"/>
      <c r="NRS1220" s="17"/>
      <c r="NRT1220" s="17"/>
      <c r="NRU1220" s="17"/>
      <c r="NRV1220" s="17"/>
      <c r="NRW1220" s="17"/>
      <c r="NRX1220" s="17"/>
      <c r="NRY1220" s="17"/>
      <c r="NRZ1220" s="17"/>
      <c r="NSA1220" s="17"/>
      <c r="NSB1220" s="17"/>
      <c r="NSC1220" s="17"/>
      <c r="NSD1220" s="17"/>
      <c r="NSE1220" s="17"/>
      <c r="NSF1220" s="17"/>
      <c r="NSG1220" s="17"/>
      <c r="NSH1220" s="17"/>
      <c r="NSI1220" s="17"/>
      <c r="NSJ1220" s="17"/>
      <c r="NSK1220" s="17"/>
      <c r="NSL1220" s="17"/>
      <c r="NSM1220" s="17"/>
      <c r="NSN1220" s="17"/>
      <c r="NSO1220" s="17"/>
      <c r="NSP1220" s="17"/>
      <c r="NSQ1220" s="17"/>
      <c r="NSR1220" s="17"/>
      <c r="NSS1220" s="17"/>
      <c r="NST1220" s="17"/>
      <c r="NSU1220" s="17"/>
      <c r="NSV1220" s="17"/>
      <c r="NSW1220" s="17"/>
      <c r="NSX1220" s="17"/>
      <c r="NSY1220" s="17"/>
      <c r="NSZ1220" s="17"/>
      <c r="NTA1220" s="17"/>
      <c r="NTB1220" s="17"/>
      <c r="NTC1220" s="17"/>
      <c r="NTD1220" s="17"/>
      <c r="NTE1220" s="17"/>
      <c r="NTF1220" s="17"/>
      <c r="NTG1220" s="17"/>
      <c r="NTH1220" s="17"/>
      <c r="NTI1220" s="17"/>
      <c r="NTJ1220" s="17"/>
      <c r="NTK1220" s="17"/>
      <c r="NTL1220" s="17"/>
      <c r="NTM1220" s="17"/>
      <c r="NTN1220" s="17"/>
      <c r="NTO1220" s="17"/>
      <c r="NTP1220" s="17"/>
      <c r="NTQ1220" s="17"/>
      <c r="NTR1220" s="17"/>
      <c r="NTS1220" s="17"/>
      <c r="NTT1220" s="17"/>
      <c r="NTU1220" s="17"/>
      <c r="NTV1220" s="17"/>
      <c r="NTW1220" s="17"/>
      <c r="NTX1220" s="17"/>
      <c r="NTY1220" s="17"/>
      <c r="NTZ1220" s="17"/>
      <c r="NUA1220" s="17"/>
      <c r="NUB1220" s="17"/>
      <c r="NUC1220" s="17"/>
      <c r="NUD1220" s="17"/>
      <c r="NUE1220" s="17"/>
      <c r="NUF1220" s="17"/>
      <c r="NUG1220" s="17"/>
      <c r="NUH1220" s="17"/>
      <c r="NUI1220" s="17"/>
      <c r="NUJ1220" s="17"/>
      <c r="NUK1220" s="17"/>
      <c r="NUL1220" s="17"/>
      <c r="NUM1220" s="17"/>
      <c r="NUN1220" s="17"/>
      <c r="NUO1220" s="17"/>
      <c r="NUP1220" s="17"/>
      <c r="NUQ1220" s="17"/>
      <c r="NUR1220" s="17"/>
      <c r="NUS1220" s="17"/>
      <c r="NUT1220" s="17"/>
      <c r="NUU1220" s="17"/>
      <c r="NUV1220" s="17"/>
      <c r="NUW1220" s="17"/>
      <c r="NUX1220" s="17"/>
      <c r="NUY1220" s="17"/>
      <c r="NUZ1220" s="17"/>
      <c r="NVA1220" s="17"/>
      <c r="NVB1220" s="17"/>
      <c r="NVC1220" s="17"/>
      <c r="NVD1220" s="17"/>
      <c r="NVE1220" s="17"/>
      <c r="NVF1220" s="17"/>
      <c r="NVG1220" s="17"/>
      <c r="NVH1220" s="17"/>
      <c r="NVI1220" s="17"/>
      <c r="NVJ1220" s="17"/>
      <c r="NVK1220" s="17"/>
      <c r="NVL1220" s="17"/>
      <c r="NVM1220" s="17"/>
      <c r="NVN1220" s="17"/>
      <c r="NVO1220" s="17"/>
      <c r="NVP1220" s="17"/>
      <c r="NVQ1220" s="17"/>
      <c r="NVR1220" s="17"/>
      <c r="NVS1220" s="17"/>
      <c r="NVT1220" s="17"/>
      <c r="NVU1220" s="17"/>
      <c r="NVV1220" s="17"/>
      <c r="NVW1220" s="17"/>
      <c r="NVX1220" s="17"/>
      <c r="NVY1220" s="17"/>
      <c r="NVZ1220" s="17"/>
      <c r="NWA1220" s="17"/>
      <c r="NWB1220" s="17"/>
      <c r="NWC1220" s="17"/>
      <c r="NWD1220" s="17"/>
      <c r="NWE1220" s="17"/>
      <c r="NWF1220" s="17"/>
      <c r="NWG1220" s="17"/>
      <c r="NWH1220" s="17"/>
      <c r="NWI1220" s="17"/>
      <c r="NWJ1220" s="17"/>
      <c r="NWK1220" s="17"/>
      <c r="NWL1220" s="17"/>
      <c r="NWM1220" s="17"/>
      <c r="NWN1220" s="17"/>
      <c r="NWO1220" s="17"/>
      <c r="NWP1220" s="17"/>
      <c r="NWQ1220" s="17"/>
      <c r="NWR1220" s="17"/>
      <c r="NWS1220" s="17"/>
      <c r="NWT1220" s="17"/>
      <c r="NWU1220" s="17"/>
      <c r="NWV1220" s="17"/>
      <c r="NWW1220" s="17"/>
      <c r="NWX1220" s="17"/>
      <c r="NWY1220" s="17"/>
      <c r="NWZ1220" s="17"/>
      <c r="NXA1220" s="17"/>
      <c r="NXB1220" s="17"/>
      <c r="NXC1220" s="17"/>
      <c r="NXD1220" s="17"/>
      <c r="NXE1220" s="17"/>
      <c r="NXF1220" s="17"/>
      <c r="NXG1220" s="17"/>
      <c r="NXH1220" s="17"/>
      <c r="NXI1220" s="17"/>
      <c r="NXJ1220" s="17"/>
      <c r="NXK1220" s="17"/>
      <c r="NXL1220" s="17"/>
      <c r="NXM1220" s="17"/>
      <c r="NXN1220" s="17"/>
      <c r="NXO1220" s="17"/>
      <c r="NXP1220" s="17"/>
      <c r="NXQ1220" s="17"/>
      <c r="NXR1220" s="17"/>
      <c r="NXS1220" s="17"/>
      <c r="NXT1220" s="17"/>
      <c r="NXU1220" s="17"/>
      <c r="NXV1220" s="17"/>
      <c r="NXW1220" s="17"/>
      <c r="NXX1220" s="17"/>
      <c r="NXY1220" s="17"/>
      <c r="NXZ1220" s="17"/>
      <c r="NYA1220" s="17"/>
      <c r="NYB1220" s="17"/>
      <c r="NYC1220" s="17"/>
      <c r="NYD1220" s="17"/>
      <c r="NYE1220" s="17"/>
      <c r="NYF1220" s="17"/>
      <c r="NYG1220" s="17"/>
      <c r="NYH1220" s="17"/>
      <c r="NYI1220" s="17"/>
      <c r="NYJ1220" s="17"/>
      <c r="NYK1220" s="17"/>
      <c r="NYL1220" s="17"/>
      <c r="NYM1220" s="17"/>
      <c r="NYN1220" s="17"/>
      <c r="NYO1220" s="17"/>
      <c r="NYP1220" s="17"/>
      <c r="NYQ1220" s="17"/>
      <c r="NYR1220" s="17"/>
      <c r="NYS1220" s="17"/>
      <c r="NYT1220" s="17"/>
      <c r="NYU1220" s="17"/>
      <c r="NYV1220" s="17"/>
      <c r="NYW1220" s="17"/>
      <c r="NYX1220" s="17"/>
      <c r="NYY1220" s="17"/>
      <c r="NYZ1220" s="17"/>
      <c r="NZA1220" s="17"/>
      <c r="NZB1220" s="17"/>
      <c r="NZC1220" s="17"/>
      <c r="NZD1220" s="17"/>
      <c r="NZE1220" s="17"/>
      <c r="NZF1220" s="17"/>
      <c r="NZG1220" s="17"/>
      <c r="NZH1220" s="17"/>
      <c r="NZI1220" s="17"/>
      <c r="NZJ1220" s="17"/>
      <c r="NZK1220" s="17"/>
      <c r="NZL1220" s="17"/>
      <c r="NZM1220" s="17"/>
      <c r="NZN1220" s="17"/>
      <c r="NZO1220" s="17"/>
      <c r="NZP1220" s="17"/>
      <c r="NZQ1220" s="17"/>
      <c r="NZR1220" s="17"/>
      <c r="NZS1220" s="17"/>
      <c r="NZT1220" s="17"/>
      <c r="NZU1220" s="17"/>
      <c r="NZV1220" s="17"/>
      <c r="NZW1220" s="17"/>
      <c r="NZX1220" s="17"/>
      <c r="NZY1220" s="17"/>
      <c r="NZZ1220" s="17"/>
      <c r="OAA1220" s="17"/>
      <c r="OAB1220" s="17"/>
      <c r="OAC1220" s="17"/>
      <c r="OAD1220" s="17"/>
      <c r="OAE1220" s="17"/>
      <c r="OAF1220" s="17"/>
      <c r="OAG1220" s="17"/>
      <c r="OAH1220" s="17"/>
      <c r="OAI1220" s="17"/>
      <c r="OAJ1220" s="17"/>
      <c r="OAK1220" s="17"/>
      <c r="OAL1220" s="17"/>
      <c r="OAM1220" s="17"/>
      <c r="OAN1220" s="17"/>
      <c r="OAO1220" s="17"/>
      <c r="OAP1220" s="17"/>
      <c r="OAQ1220" s="17"/>
      <c r="OAR1220" s="17"/>
      <c r="OAS1220" s="17"/>
      <c r="OAT1220" s="17"/>
      <c r="OAU1220" s="17"/>
      <c r="OAV1220" s="17"/>
      <c r="OAW1220" s="17"/>
      <c r="OAX1220" s="17"/>
      <c r="OAY1220" s="17"/>
      <c r="OAZ1220" s="17"/>
      <c r="OBA1220" s="17"/>
      <c r="OBB1220" s="17"/>
      <c r="OBC1220" s="17"/>
      <c r="OBD1220" s="17"/>
      <c r="OBE1220" s="17"/>
      <c r="OBF1220" s="17"/>
      <c r="OBG1220" s="17"/>
      <c r="OBH1220" s="17"/>
      <c r="OBI1220" s="17"/>
      <c r="OBJ1220" s="17"/>
      <c r="OBK1220" s="17"/>
      <c r="OBL1220" s="17"/>
      <c r="OBM1220" s="17"/>
      <c r="OBN1220" s="17"/>
      <c r="OBO1220" s="17"/>
      <c r="OBP1220" s="17"/>
      <c r="OBQ1220" s="17"/>
      <c r="OBR1220" s="17"/>
      <c r="OBS1220" s="17"/>
      <c r="OBT1220" s="17"/>
      <c r="OBU1220" s="17"/>
      <c r="OBV1220" s="17"/>
      <c r="OBW1220" s="17"/>
      <c r="OBX1220" s="17"/>
      <c r="OBY1220" s="17"/>
      <c r="OBZ1220" s="17"/>
      <c r="OCA1220" s="17"/>
      <c r="OCB1220" s="17"/>
      <c r="OCC1220" s="17"/>
      <c r="OCD1220" s="17"/>
      <c r="OCE1220" s="17"/>
      <c r="OCF1220" s="17"/>
      <c r="OCG1220" s="17"/>
      <c r="OCH1220" s="17"/>
      <c r="OCI1220" s="17"/>
      <c r="OCJ1220" s="17"/>
      <c r="OCK1220" s="17"/>
      <c r="OCL1220" s="17"/>
      <c r="OCM1220" s="17"/>
      <c r="OCN1220" s="17"/>
      <c r="OCO1220" s="17"/>
      <c r="OCP1220" s="17"/>
      <c r="OCQ1220" s="17"/>
      <c r="OCR1220" s="17"/>
      <c r="OCS1220" s="17"/>
      <c r="OCT1220" s="17"/>
      <c r="OCU1220" s="17"/>
      <c r="OCV1220" s="17"/>
      <c r="OCW1220" s="17"/>
      <c r="OCX1220" s="17"/>
      <c r="OCY1220" s="17"/>
      <c r="OCZ1220" s="17"/>
      <c r="ODA1220" s="17"/>
      <c r="ODB1220" s="17"/>
      <c r="ODC1220" s="17"/>
      <c r="ODD1220" s="17"/>
      <c r="ODE1220" s="17"/>
      <c r="ODF1220" s="17"/>
      <c r="ODG1220" s="17"/>
      <c r="ODH1220" s="17"/>
      <c r="ODI1220" s="17"/>
      <c r="ODJ1220" s="17"/>
      <c r="ODK1220" s="17"/>
      <c r="ODL1220" s="17"/>
      <c r="ODM1220" s="17"/>
      <c r="ODN1220" s="17"/>
      <c r="ODO1220" s="17"/>
      <c r="ODP1220" s="17"/>
      <c r="ODQ1220" s="17"/>
      <c r="ODR1220" s="17"/>
      <c r="ODS1220" s="17"/>
      <c r="ODT1220" s="17"/>
      <c r="ODU1220" s="17"/>
      <c r="ODV1220" s="17"/>
      <c r="ODW1220" s="17"/>
      <c r="ODX1220" s="17"/>
      <c r="ODY1220" s="17"/>
      <c r="ODZ1220" s="17"/>
      <c r="OEA1220" s="17"/>
      <c r="OEB1220" s="17"/>
      <c r="OEC1220" s="17"/>
      <c r="OED1220" s="17"/>
      <c r="OEE1220" s="17"/>
      <c r="OEF1220" s="17"/>
      <c r="OEG1220" s="17"/>
      <c r="OEH1220" s="17"/>
      <c r="OEI1220" s="17"/>
      <c r="OEJ1220" s="17"/>
      <c r="OEK1220" s="17"/>
      <c r="OEL1220" s="17"/>
      <c r="OEM1220" s="17"/>
      <c r="OEN1220" s="17"/>
      <c r="OEO1220" s="17"/>
      <c r="OEP1220" s="17"/>
      <c r="OEQ1220" s="17"/>
      <c r="OER1220" s="17"/>
      <c r="OES1220" s="17"/>
      <c r="OET1220" s="17"/>
      <c r="OEU1220" s="17"/>
      <c r="OEV1220" s="17"/>
      <c r="OEW1220" s="17"/>
      <c r="OEX1220" s="17"/>
      <c r="OEY1220" s="17"/>
      <c r="OEZ1220" s="17"/>
      <c r="OFA1220" s="17"/>
      <c r="OFB1220" s="17"/>
      <c r="OFC1220" s="17"/>
      <c r="OFD1220" s="17"/>
      <c r="OFE1220" s="17"/>
      <c r="OFF1220" s="17"/>
      <c r="OFG1220" s="17"/>
      <c r="OFH1220" s="17"/>
      <c r="OFI1220" s="17"/>
      <c r="OFJ1220" s="17"/>
      <c r="OFK1220" s="17"/>
      <c r="OFL1220" s="17"/>
      <c r="OFM1220" s="17"/>
      <c r="OFN1220" s="17"/>
      <c r="OFO1220" s="17"/>
      <c r="OFP1220" s="17"/>
      <c r="OFQ1220" s="17"/>
      <c r="OFR1220" s="17"/>
      <c r="OFS1220" s="17"/>
      <c r="OFT1220" s="17"/>
      <c r="OFU1220" s="17"/>
      <c r="OFV1220" s="17"/>
      <c r="OFW1220" s="17"/>
      <c r="OFX1220" s="17"/>
      <c r="OFY1220" s="17"/>
      <c r="OFZ1220" s="17"/>
      <c r="OGA1220" s="17"/>
      <c r="OGB1220" s="17"/>
      <c r="OGC1220" s="17"/>
      <c r="OGD1220" s="17"/>
      <c r="OGE1220" s="17"/>
      <c r="OGF1220" s="17"/>
      <c r="OGG1220" s="17"/>
      <c r="OGH1220" s="17"/>
      <c r="OGI1220" s="17"/>
      <c r="OGJ1220" s="17"/>
      <c r="OGK1220" s="17"/>
      <c r="OGL1220" s="17"/>
      <c r="OGM1220" s="17"/>
      <c r="OGN1220" s="17"/>
      <c r="OGO1220" s="17"/>
      <c r="OGP1220" s="17"/>
      <c r="OGQ1220" s="17"/>
      <c r="OGR1220" s="17"/>
      <c r="OGS1220" s="17"/>
      <c r="OGT1220" s="17"/>
      <c r="OGU1220" s="17"/>
      <c r="OGV1220" s="17"/>
      <c r="OGW1220" s="17"/>
      <c r="OGX1220" s="17"/>
      <c r="OGY1220" s="17"/>
      <c r="OGZ1220" s="17"/>
      <c r="OHA1220" s="17"/>
      <c r="OHB1220" s="17"/>
      <c r="OHC1220" s="17"/>
      <c r="OHD1220" s="17"/>
      <c r="OHE1220" s="17"/>
      <c r="OHF1220" s="17"/>
      <c r="OHG1220" s="17"/>
      <c r="OHH1220" s="17"/>
      <c r="OHI1220" s="17"/>
      <c r="OHJ1220" s="17"/>
      <c r="OHK1220" s="17"/>
      <c r="OHL1220" s="17"/>
      <c r="OHM1220" s="17"/>
      <c r="OHN1220" s="17"/>
      <c r="OHO1220" s="17"/>
      <c r="OHP1220" s="17"/>
      <c r="OHQ1220" s="17"/>
      <c r="OHR1220" s="17"/>
      <c r="OHS1220" s="17"/>
      <c r="OHT1220" s="17"/>
      <c r="OHU1220" s="17"/>
      <c r="OHV1220" s="17"/>
      <c r="OHW1220" s="17"/>
      <c r="OHX1220" s="17"/>
      <c r="OHY1220" s="17"/>
      <c r="OHZ1220" s="17"/>
      <c r="OIA1220" s="17"/>
      <c r="OIB1220" s="17"/>
      <c r="OIC1220" s="17"/>
      <c r="OID1220" s="17"/>
      <c r="OIE1220" s="17"/>
      <c r="OIF1220" s="17"/>
      <c r="OIG1220" s="17"/>
      <c r="OIH1220" s="17"/>
      <c r="OII1220" s="17"/>
      <c r="OIJ1220" s="17"/>
      <c r="OIK1220" s="17"/>
      <c r="OIL1220" s="17"/>
      <c r="OIM1220" s="17"/>
      <c r="OIN1220" s="17"/>
      <c r="OIO1220" s="17"/>
      <c r="OIP1220" s="17"/>
      <c r="OIQ1220" s="17"/>
      <c r="OIR1220" s="17"/>
      <c r="OIS1220" s="17"/>
      <c r="OIT1220" s="17"/>
      <c r="OIU1220" s="17"/>
      <c r="OIV1220" s="17"/>
      <c r="OIW1220" s="17"/>
      <c r="OIX1220" s="17"/>
      <c r="OIY1220" s="17"/>
      <c r="OIZ1220" s="17"/>
      <c r="OJA1220" s="17"/>
      <c r="OJB1220" s="17"/>
      <c r="OJC1220" s="17"/>
      <c r="OJD1220" s="17"/>
      <c r="OJE1220" s="17"/>
      <c r="OJF1220" s="17"/>
      <c r="OJG1220" s="17"/>
      <c r="OJH1220" s="17"/>
      <c r="OJI1220" s="17"/>
      <c r="OJJ1220" s="17"/>
      <c r="OJK1220" s="17"/>
      <c r="OJL1220" s="17"/>
      <c r="OJM1220" s="17"/>
      <c r="OJN1220" s="17"/>
      <c r="OJO1220" s="17"/>
      <c r="OJP1220" s="17"/>
      <c r="OJQ1220" s="17"/>
      <c r="OJR1220" s="17"/>
      <c r="OJS1220" s="17"/>
      <c r="OJT1220" s="17"/>
      <c r="OJU1220" s="17"/>
      <c r="OJV1220" s="17"/>
      <c r="OJW1220" s="17"/>
      <c r="OJX1220" s="17"/>
      <c r="OJY1220" s="17"/>
      <c r="OJZ1220" s="17"/>
      <c r="OKA1220" s="17"/>
      <c r="OKB1220" s="17"/>
      <c r="OKC1220" s="17"/>
      <c r="OKD1220" s="17"/>
      <c r="OKE1220" s="17"/>
      <c r="OKF1220" s="17"/>
      <c r="OKG1220" s="17"/>
      <c r="OKH1220" s="17"/>
      <c r="OKI1220" s="17"/>
      <c r="OKJ1220" s="17"/>
      <c r="OKK1220" s="17"/>
      <c r="OKL1220" s="17"/>
      <c r="OKM1220" s="17"/>
      <c r="OKN1220" s="17"/>
      <c r="OKO1220" s="17"/>
      <c r="OKP1220" s="17"/>
      <c r="OKQ1220" s="17"/>
      <c r="OKR1220" s="17"/>
      <c r="OKS1220" s="17"/>
      <c r="OKT1220" s="17"/>
      <c r="OKU1220" s="17"/>
      <c r="OKV1220" s="17"/>
      <c r="OKW1220" s="17"/>
      <c r="OKX1220" s="17"/>
      <c r="OKY1220" s="17"/>
      <c r="OKZ1220" s="17"/>
      <c r="OLA1220" s="17"/>
      <c r="OLB1220" s="17"/>
      <c r="OLC1220" s="17"/>
      <c r="OLD1220" s="17"/>
      <c r="OLE1220" s="17"/>
      <c r="OLF1220" s="17"/>
      <c r="OLG1220" s="17"/>
      <c r="OLH1220" s="17"/>
      <c r="OLI1220" s="17"/>
      <c r="OLJ1220" s="17"/>
      <c r="OLK1220" s="17"/>
      <c r="OLL1220" s="17"/>
      <c r="OLM1220" s="17"/>
      <c r="OLN1220" s="17"/>
      <c r="OLO1220" s="17"/>
      <c r="OLP1220" s="17"/>
      <c r="OLQ1220" s="17"/>
      <c r="OLR1220" s="17"/>
      <c r="OLS1220" s="17"/>
      <c r="OLT1220" s="17"/>
      <c r="OLU1220" s="17"/>
      <c r="OLV1220" s="17"/>
      <c r="OLW1220" s="17"/>
      <c r="OLX1220" s="17"/>
      <c r="OLY1220" s="17"/>
      <c r="OLZ1220" s="17"/>
      <c r="OMA1220" s="17"/>
      <c r="OMB1220" s="17"/>
      <c r="OMC1220" s="17"/>
      <c r="OMD1220" s="17"/>
      <c r="OME1220" s="17"/>
      <c r="OMF1220" s="17"/>
      <c r="OMG1220" s="17"/>
      <c r="OMH1220" s="17"/>
      <c r="OMI1220" s="17"/>
      <c r="OMJ1220" s="17"/>
      <c r="OMK1220" s="17"/>
      <c r="OML1220" s="17"/>
      <c r="OMM1220" s="17"/>
      <c r="OMN1220" s="17"/>
      <c r="OMO1220" s="17"/>
      <c r="OMP1220" s="17"/>
      <c r="OMQ1220" s="17"/>
      <c r="OMR1220" s="17"/>
      <c r="OMS1220" s="17"/>
      <c r="OMT1220" s="17"/>
      <c r="OMU1220" s="17"/>
      <c r="OMV1220" s="17"/>
      <c r="OMW1220" s="17"/>
      <c r="OMX1220" s="17"/>
      <c r="OMY1220" s="17"/>
      <c r="OMZ1220" s="17"/>
      <c r="ONA1220" s="17"/>
      <c r="ONB1220" s="17"/>
      <c r="ONC1220" s="17"/>
      <c r="OND1220" s="17"/>
      <c r="ONE1220" s="17"/>
      <c r="ONF1220" s="17"/>
      <c r="ONG1220" s="17"/>
      <c r="ONH1220" s="17"/>
      <c r="ONI1220" s="17"/>
      <c r="ONJ1220" s="17"/>
      <c r="ONK1220" s="17"/>
      <c r="ONL1220" s="17"/>
      <c r="ONM1220" s="17"/>
      <c r="ONN1220" s="17"/>
      <c r="ONO1220" s="17"/>
      <c r="ONP1220" s="17"/>
      <c r="ONQ1220" s="17"/>
      <c r="ONR1220" s="17"/>
      <c r="ONS1220" s="17"/>
      <c r="ONT1220" s="17"/>
      <c r="ONU1220" s="17"/>
      <c r="ONV1220" s="17"/>
      <c r="ONW1220" s="17"/>
      <c r="ONX1220" s="17"/>
      <c r="ONY1220" s="17"/>
      <c r="ONZ1220" s="17"/>
      <c r="OOA1220" s="17"/>
      <c r="OOB1220" s="17"/>
      <c r="OOC1220" s="17"/>
      <c r="OOD1220" s="17"/>
      <c r="OOE1220" s="17"/>
      <c r="OOF1220" s="17"/>
      <c r="OOG1220" s="17"/>
      <c r="OOH1220" s="17"/>
      <c r="OOI1220" s="17"/>
      <c r="OOJ1220" s="17"/>
      <c r="OOK1220" s="17"/>
      <c r="OOL1220" s="17"/>
      <c r="OOM1220" s="17"/>
      <c r="OON1220" s="17"/>
      <c r="OOO1220" s="17"/>
      <c r="OOP1220" s="17"/>
      <c r="OOQ1220" s="17"/>
      <c r="OOR1220" s="17"/>
      <c r="OOS1220" s="17"/>
      <c r="OOT1220" s="17"/>
      <c r="OOU1220" s="17"/>
      <c r="OOV1220" s="17"/>
      <c r="OOW1220" s="17"/>
      <c r="OOX1220" s="17"/>
      <c r="OOY1220" s="17"/>
      <c r="OOZ1220" s="17"/>
      <c r="OPA1220" s="17"/>
      <c r="OPB1220" s="17"/>
      <c r="OPC1220" s="17"/>
      <c r="OPD1220" s="17"/>
      <c r="OPE1220" s="17"/>
      <c r="OPF1220" s="17"/>
      <c r="OPG1220" s="17"/>
      <c r="OPH1220" s="17"/>
      <c r="OPI1220" s="17"/>
      <c r="OPJ1220" s="17"/>
      <c r="OPK1220" s="17"/>
      <c r="OPL1220" s="17"/>
      <c r="OPM1220" s="17"/>
      <c r="OPN1220" s="17"/>
      <c r="OPO1220" s="17"/>
      <c r="OPP1220" s="17"/>
      <c r="OPQ1220" s="17"/>
      <c r="OPR1220" s="17"/>
      <c r="OPS1220" s="17"/>
      <c r="OPT1220" s="17"/>
      <c r="OPU1220" s="17"/>
      <c r="OPV1220" s="17"/>
      <c r="OPW1220" s="17"/>
      <c r="OPX1220" s="17"/>
      <c r="OPY1220" s="17"/>
      <c r="OPZ1220" s="17"/>
      <c r="OQA1220" s="17"/>
      <c r="OQB1220" s="17"/>
      <c r="OQC1220" s="17"/>
      <c r="OQD1220" s="17"/>
      <c r="OQE1220" s="17"/>
      <c r="OQF1220" s="17"/>
      <c r="OQG1220" s="17"/>
      <c r="OQH1220" s="17"/>
      <c r="OQI1220" s="17"/>
      <c r="OQJ1220" s="17"/>
      <c r="OQK1220" s="17"/>
      <c r="OQL1220" s="17"/>
      <c r="OQM1220" s="17"/>
      <c r="OQN1220" s="17"/>
      <c r="OQO1220" s="17"/>
      <c r="OQP1220" s="17"/>
      <c r="OQQ1220" s="17"/>
      <c r="OQR1220" s="17"/>
      <c r="OQS1220" s="17"/>
      <c r="OQT1220" s="17"/>
      <c r="OQU1220" s="17"/>
      <c r="OQV1220" s="17"/>
      <c r="OQW1220" s="17"/>
      <c r="OQX1220" s="17"/>
      <c r="OQY1220" s="17"/>
      <c r="OQZ1220" s="17"/>
      <c r="ORA1220" s="17"/>
      <c r="ORB1220" s="17"/>
      <c r="ORC1220" s="17"/>
      <c r="ORD1220" s="17"/>
      <c r="ORE1220" s="17"/>
      <c r="ORF1220" s="17"/>
      <c r="ORG1220" s="17"/>
      <c r="ORH1220" s="17"/>
      <c r="ORI1220" s="17"/>
      <c r="ORJ1220" s="17"/>
      <c r="ORK1220" s="17"/>
      <c r="ORL1220" s="17"/>
      <c r="ORM1220" s="17"/>
      <c r="ORN1220" s="17"/>
      <c r="ORO1220" s="17"/>
      <c r="ORP1220" s="17"/>
      <c r="ORQ1220" s="17"/>
      <c r="ORR1220" s="17"/>
      <c r="ORS1220" s="17"/>
      <c r="ORT1220" s="17"/>
      <c r="ORU1220" s="17"/>
      <c r="ORV1220" s="17"/>
      <c r="ORW1220" s="17"/>
      <c r="ORX1220" s="17"/>
      <c r="ORY1220" s="17"/>
      <c r="ORZ1220" s="17"/>
      <c r="OSA1220" s="17"/>
      <c r="OSB1220" s="17"/>
      <c r="OSC1220" s="17"/>
      <c r="OSD1220" s="17"/>
      <c r="OSE1220" s="17"/>
      <c r="OSF1220" s="17"/>
      <c r="OSG1220" s="17"/>
      <c r="OSH1220" s="17"/>
      <c r="OSI1220" s="17"/>
      <c r="OSJ1220" s="17"/>
      <c r="OSK1220" s="17"/>
      <c r="OSL1220" s="17"/>
      <c r="OSM1220" s="17"/>
      <c r="OSN1220" s="17"/>
      <c r="OSO1220" s="17"/>
      <c r="OSP1220" s="17"/>
      <c r="OSQ1220" s="17"/>
      <c r="OSR1220" s="17"/>
      <c r="OSS1220" s="17"/>
      <c r="OST1220" s="17"/>
      <c r="OSU1220" s="17"/>
      <c r="OSV1220" s="17"/>
      <c r="OSW1220" s="17"/>
      <c r="OSX1220" s="17"/>
      <c r="OSY1220" s="17"/>
      <c r="OSZ1220" s="17"/>
      <c r="OTA1220" s="17"/>
      <c r="OTB1220" s="17"/>
      <c r="OTC1220" s="17"/>
      <c r="OTD1220" s="17"/>
      <c r="OTE1220" s="17"/>
      <c r="OTF1220" s="17"/>
      <c r="OTG1220" s="17"/>
      <c r="OTH1220" s="17"/>
      <c r="OTI1220" s="17"/>
      <c r="OTJ1220" s="17"/>
      <c r="OTK1220" s="17"/>
      <c r="OTL1220" s="17"/>
      <c r="OTM1220" s="17"/>
      <c r="OTN1220" s="17"/>
      <c r="OTO1220" s="17"/>
      <c r="OTP1220" s="17"/>
      <c r="OTQ1220" s="17"/>
      <c r="OTR1220" s="17"/>
      <c r="OTS1220" s="17"/>
      <c r="OTT1220" s="17"/>
      <c r="OTU1220" s="17"/>
      <c r="OTV1220" s="17"/>
      <c r="OTW1220" s="17"/>
      <c r="OTX1220" s="17"/>
      <c r="OTY1220" s="17"/>
      <c r="OTZ1220" s="17"/>
      <c r="OUA1220" s="17"/>
      <c r="OUB1220" s="17"/>
      <c r="OUC1220" s="17"/>
      <c r="OUD1220" s="17"/>
      <c r="OUE1220" s="17"/>
      <c r="OUF1220" s="17"/>
      <c r="OUG1220" s="17"/>
      <c r="OUH1220" s="17"/>
      <c r="OUI1220" s="17"/>
      <c r="OUJ1220" s="17"/>
      <c r="OUK1220" s="17"/>
      <c r="OUL1220" s="17"/>
      <c r="OUM1220" s="17"/>
      <c r="OUN1220" s="17"/>
      <c r="OUO1220" s="17"/>
      <c r="OUP1220" s="17"/>
      <c r="OUQ1220" s="17"/>
      <c r="OUR1220" s="17"/>
      <c r="OUS1220" s="17"/>
      <c r="OUT1220" s="17"/>
      <c r="OUU1220" s="17"/>
      <c r="OUV1220" s="17"/>
      <c r="OUW1220" s="17"/>
      <c r="OUX1220" s="17"/>
      <c r="OUY1220" s="17"/>
      <c r="OUZ1220" s="17"/>
      <c r="OVA1220" s="17"/>
      <c r="OVB1220" s="17"/>
      <c r="OVC1220" s="17"/>
      <c r="OVD1220" s="17"/>
      <c r="OVE1220" s="17"/>
      <c r="OVF1220" s="17"/>
      <c r="OVG1220" s="17"/>
      <c r="OVH1220" s="17"/>
      <c r="OVI1220" s="17"/>
      <c r="OVJ1220" s="17"/>
      <c r="OVK1220" s="17"/>
      <c r="OVL1220" s="17"/>
      <c r="OVM1220" s="17"/>
      <c r="OVN1220" s="17"/>
      <c r="OVO1220" s="17"/>
      <c r="OVP1220" s="17"/>
      <c r="OVQ1220" s="17"/>
      <c r="OVR1220" s="17"/>
      <c r="OVS1220" s="17"/>
      <c r="OVT1220" s="17"/>
      <c r="OVU1220" s="17"/>
      <c r="OVV1220" s="17"/>
      <c r="OVW1220" s="17"/>
      <c r="OVX1220" s="17"/>
      <c r="OVY1220" s="17"/>
      <c r="OVZ1220" s="17"/>
      <c r="OWA1220" s="17"/>
      <c r="OWB1220" s="17"/>
      <c r="OWC1220" s="17"/>
      <c r="OWD1220" s="17"/>
      <c r="OWE1220" s="17"/>
      <c r="OWF1220" s="17"/>
      <c r="OWG1220" s="17"/>
      <c r="OWH1220" s="17"/>
      <c r="OWI1220" s="17"/>
      <c r="OWJ1220" s="17"/>
      <c r="OWK1220" s="17"/>
      <c r="OWL1220" s="17"/>
      <c r="OWM1220" s="17"/>
      <c r="OWN1220" s="17"/>
      <c r="OWO1220" s="17"/>
      <c r="OWP1220" s="17"/>
      <c r="OWQ1220" s="17"/>
      <c r="OWR1220" s="17"/>
      <c r="OWS1220" s="17"/>
      <c r="OWT1220" s="17"/>
      <c r="OWU1220" s="17"/>
      <c r="OWV1220" s="17"/>
      <c r="OWW1220" s="17"/>
      <c r="OWX1220" s="17"/>
      <c r="OWY1220" s="17"/>
      <c r="OWZ1220" s="17"/>
      <c r="OXA1220" s="17"/>
      <c r="OXB1220" s="17"/>
      <c r="OXC1220" s="17"/>
      <c r="OXD1220" s="17"/>
      <c r="OXE1220" s="17"/>
      <c r="OXF1220" s="17"/>
      <c r="OXG1220" s="17"/>
      <c r="OXH1220" s="17"/>
      <c r="OXI1220" s="17"/>
      <c r="OXJ1220" s="17"/>
      <c r="OXK1220" s="17"/>
      <c r="OXL1220" s="17"/>
      <c r="OXM1220" s="17"/>
      <c r="OXN1220" s="17"/>
      <c r="OXO1220" s="17"/>
      <c r="OXP1220" s="17"/>
      <c r="OXQ1220" s="17"/>
      <c r="OXR1220" s="17"/>
      <c r="OXS1220" s="17"/>
      <c r="OXT1220" s="17"/>
      <c r="OXU1220" s="17"/>
      <c r="OXV1220" s="17"/>
      <c r="OXW1220" s="17"/>
      <c r="OXX1220" s="17"/>
      <c r="OXY1220" s="17"/>
      <c r="OXZ1220" s="17"/>
      <c r="OYA1220" s="17"/>
      <c r="OYB1220" s="17"/>
      <c r="OYC1220" s="17"/>
      <c r="OYD1220" s="17"/>
      <c r="OYE1220" s="17"/>
      <c r="OYF1220" s="17"/>
      <c r="OYG1220" s="17"/>
      <c r="OYH1220" s="17"/>
      <c r="OYI1220" s="17"/>
      <c r="OYJ1220" s="17"/>
      <c r="OYK1220" s="17"/>
      <c r="OYL1220" s="17"/>
      <c r="OYM1220" s="17"/>
      <c r="OYN1220" s="17"/>
      <c r="OYO1220" s="17"/>
      <c r="OYP1220" s="17"/>
      <c r="OYQ1220" s="17"/>
      <c r="OYR1220" s="17"/>
      <c r="OYS1220" s="17"/>
      <c r="OYT1220" s="17"/>
      <c r="OYU1220" s="17"/>
      <c r="OYV1220" s="17"/>
      <c r="OYW1220" s="17"/>
      <c r="OYX1220" s="17"/>
      <c r="OYY1220" s="17"/>
      <c r="OYZ1220" s="17"/>
      <c r="OZA1220" s="17"/>
      <c r="OZB1220" s="17"/>
      <c r="OZC1220" s="17"/>
      <c r="OZD1220" s="17"/>
      <c r="OZE1220" s="17"/>
      <c r="OZF1220" s="17"/>
      <c r="OZG1220" s="17"/>
      <c r="OZH1220" s="17"/>
      <c r="OZI1220" s="17"/>
      <c r="OZJ1220" s="17"/>
      <c r="OZK1220" s="17"/>
      <c r="OZL1220" s="17"/>
      <c r="OZM1220" s="17"/>
      <c r="OZN1220" s="17"/>
      <c r="OZO1220" s="17"/>
      <c r="OZP1220" s="17"/>
      <c r="OZQ1220" s="17"/>
      <c r="OZR1220" s="17"/>
      <c r="OZS1220" s="17"/>
      <c r="OZT1220" s="17"/>
      <c r="OZU1220" s="17"/>
      <c r="OZV1220" s="17"/>
      <c r="OZW1220" s="17"/>
      <c r="OZX1220" s="17"/>
      <c r="OZY1220" s="17"/>
      <c r="OZZ1220" s="17"/>
      <c r="PAA1220" s="17"/>
      <c r="PAB1220" s="17"/>
      <c r="PAC1220" s="17"/>
      <c r="PAD1220" s="17"/>
      <c r="PAE1220" s="17"/>
      <c r="PAF1220" s="17"/>
      <c r="PAG1220" s="17"/>
      <c r="PAH1220" s="17"/>
      <c r="PAI1220" s="17"/>
      <c r="PAJ1220" s="17"/>
      <c r="PAK1220" s="17"/>
      <c r="PAL1220" s="17"/>
      <c r="PAM1220" s="17"/>
      <c r="PAN1220" s="17"/>
      <c r="PAO1220" s="17"/>
      <c r="PAP1220" s="17"/>
      <c r="PAQ1220" s="17"/>
      <c r="PAR1220" s="17"/>
      <c r="PAS1220" s="17"/>
      <c r="PAT1220" s="17"/>
      <c r="PAU1220" s="17"/>
      <c r="PAV1220" s="17"/>
      <c r="PAW1220" s="17"/>
      <c r="PAX1220" s="17"/>
      <c r="PAY1220" s="17"/>
      <c r="PAZ1220" s="17"/>
      <c r="PBA1220" s="17"/>
      <c r="PBB1220" s="17"/>
      <c r="PBC1220" s="17"/>
      <c r="PBD1220" s="17"/>
      <c r="PBE1220" s="17"/>
      <c r="PBF1220" s="17"/>
      <c r="PBG1220" s="17"/>
      <c r="PBH1220" s="17"/>
      <c r="PBI1220" s="17"/>
      <c r="PBJ1220" s="17"/>
      <c r="PBK1220" s="17"/>
      <c r="PBL1220" s="17"/>
      <c r="PBM1220" s="17"/>
      <c r="PBN1220" s="17"/>
      <c r="PBO1220" s="17"/>
      <c r="PBP1220" s="17"/>
      <c r="PBQ1220" s="17"/>
      <c r="PBR1220" s="17"/>
      <c r="PBS1220" s="17"/>
      <c r="PBT1220" s="17"/>
      <c r="PBU1220" s="17"/>
      <c r="PBV1220" s="17"/>
      <c r="PBW1220" s="17"/>
      <c r="PBX1220" s="17"/>
      <c r="PBY1220" s="17"/>
      <c r="PBZ1220" s="17"/>
      <c r="PCA1220" s="17"/>
      <c r="PCB1220" s="17"/>
      <c r="PCC1220" s="17"/>
      <c r="PCD1220" s="17"/>
      <c r="PCE1220" s="17"/>
      <c r="PCF1220" s="17"/>
      <c r="PCG1220" s="17"/>
      <c r="PCH1220" s="17"/>
      <c r="PCI1220" s="17"/>
      <c r="PCJ1220" s="17"/>
      <c r="PCK1220" s="17"/>
      <c r="PCL1220" s="17"/>
      <c r="PCM1220" s="17"/>
      <c r="PCN1220" s="17"/>
      <c r="PCO1220" s="17"/>
      <c r="PCP1220" s="17"/>
      <c r="PCQ1220" s="17"/>
      <c r="PCR1220" s="17"/>
      <c r="PCS1220" s="17"/>
      <c r="PCT1220" s="17"/>
      <c r="PCU1220" s="17"/>
      <c r="PCV1220" s="17"/>
      <c r="PCW1220" s="17"/>
      <c r="PCX1220" s="17"/>
      <c r="PCY1220" s="17"/>
      <c r="PCZ1220" s="17"/>
      <c r="PDA1220" s="17"/>
      <c r="PDB1220" s="17"/>
      <c r="PDC1220" s="17"/>
      <c r="PDD1220" s="17"/>
      <c r="PDE1220" s="17"/>
      <c r="PDF1220" s="17"/>
      <c r="PDG1220" s="17"/>
      <c r="PDH1220" s="17"/>
      <c r="PDI1220" s="17"/>
      <c r="PDJ1220" s="17"/>
      <c r="PDK1220" s="17"/>
      <c r="PDL1220" s="17"/>
      <c r="PDM1220" s="17"/>
      <c r="PDN1220" s="17"/>
      <c r="PDO1220" s="17"/>
      <c r="PDP1220" s="17"/>
      <c r="PDQ1220" s="17"/>
      <c r="PDR1220" s="17"/>
      <c r="PDS1220" s="17"/>
      <c r="PDT1220" s="17"/>
      <c r="PDU1220" s="17"/>
      <c r="PDV1220" s="17"/>
      <c r="PDW1220" s="17"/>
      <c r="PDX1220" s="17"/>
      <c r="PDY1220" s="17"/>
      <c r="PDZ1220" s="17"/>
      <c r="PEA1220" s="17"/>
      <c r="PEB1220" s="17"/>
      <c r="PEC1220" s="17"/>
      <c r="PED1220" s="17"/>
      <c r="PEE1220" s="17"/>
      <c r="PEF1220" s="17"/>
      <c r="PEG1220" s="17"/>
      <c r="PEH1220" s="17"/>
      <c r="PEI1220" s="17"/>
      <c r="PEJ1220" s="17"/>
      <c r="PEK1220" s="17"/>
      <c r="PEL1220" s="17"/>
      <c r="PEM1220" s="17"/>
      <c r="PEN1220" s="17"/>
      <c r="PEO1220" s="17"/>
      <c r="PEP1220" s="17"/>
      <c r="PEQ1220" s="17"/>
      <c r="PER1220" s="17"/>
      <c r="PES1220" s="17"/>
      <c r="PET1220" s="17"/>
      <c r="PEU1220" s="17"/>
      <c r="PEV1220" s="17"/>
      <c r="PEW1220" s="17"/>
      <c r="PEX1220" s="17"/>
      <c r="PEY1220" s="17"/>
      <c r="PEZ1220" s="17"/>
      <c r="PFA1220" s="17"/>
      <c r="PFB1220" s="17"/>
      <c r="PFC1220" s="17"/>
      <c r="PFD1220" s="17"/>
      <c r="PFE1220" s="17"/>
      <c r="PFF1220" s="17"/>
      <c r="PFG1220" s="17"/>
      <c r="PFH1220" s="17"/>
      <c r="PFI1220" s="17"/>
      <c r="PFJ1220" s="17"/>
      <c r="PFK1220" s="17"/>
      <c r="PFL1220" s="17"/>
      <c r="PFM1220" s="17"/>
      <c r="PFN1220" s="17"/>
      <c r="PFO1220" s="17"/>
      <c r="PFP1220" s="17"/>
      <c r="PFQ1220" s="17"/>
      <c r="PFR1220" s="17"/>
      <c r="PFS1220" s="17"/>
      <c r="PFT1220" s="17"/>
      <c r="PFU1220" s="17"/>
      <c r="PFV1220" s="17"/>
      <c r="PFW1220" s="17"/>
      <c r="PFX1220" s="17"/>
      <c r="PFY1220" s="17"/>
      <c r="PFZ1220" s="17"/>
      <c r="PGA1220" s="17"/>
      <c r="PGB1220" s="17"/>
      <c r="PGC1220" s="17"/>
      <c r="PGD1220" s="17"/>
      <c r="PGE1220" s="17"/>
      <c r="PGF1220" s="17"/>
      <c r="PGG1220" s="17"/>
      <c r="PGH1220" s="17"/>
      <c r="PGI1220" s="17"/>
      <c r="PGJ1220" s="17"/>
      <c r="PGK1220" s="17"/>
      <c r="PGL1220" s="17"/>
      <c r="PGM1220" s="17"/>
      <c r="PGN1220" s="17"/>
      <c r="PGO1220" s="17"/>
      <c r="PGP1220" s="17"/>
      <c r="PGQ1220" s="17"/>
      <c r="PGR1220" s="17"/>
      <c r="PGS1220" s="17"/>
      <c r="PGT1220" s="17"/>
      <c r="PGU1220" s="17"/>
      <c r="PGV1220" s="17"/>
      <c r="PGW1220" s="17"/>
      <c r="PGX1220" s="17"/>
      <c r="PGY1220" s="17"/>
      <c r="PGZ1220" s="17"/>
      <c r="PHA1220" s="17"/>
      <c r="PHB1220" s="17"/>
      <c r="PHC1220" s="17"/>
      <c r="PHD1220" s="17"/>
      <c r="PHE1220" s="17"/>
      <c r="PHF1220" s="17"/>
      <c r="PHG1220" s="17"/>
      <c r="PHH1220" s="17"/>
      <c r="PHI1220" s="17"/>
      <c r="PHJ1220" s="17"/>
      <c r="PHK1220" s="17"/>
      <c r="PHL1220" s="17"/>
      <c r="PHM1220" s="17"/>
      <c r="PHN1220" s="17"/>
      <c r="PHO1220" s="17"/>
      <c r="PHP1220" s="17"/>
      <c r="PHQ1220" s="17"/>
      <c r="PHR1220" s="17"/>
      <c r="PHS1220" s="17"/>
      <c r="PHT1220" s="17"/>
      <c r="PHU1220" s="17"/>
      <c r="PHV1220" s="17"/>
      <c r="PHW1220" s="17"/>
      <c r="PHX1220" s="17"/>
      <c r="PHY1220" s="17"/>
      <c r="PHZ1220" s="17"/>
      <c r="PIA1220" s="17"/>
      <c r="PIB1220" s="17"/>
      <c r="PIC1220" s="17"/>
      <c r="PID1220" s="17"/>
      <c r="PIE1220" s="17"/>
      <c r="PIF1220" s="17"/>
      <c r="PIG1220" s="17"/>
      <c r="PIH1220" s="17"/>
      <c r="PII1220" s="17"/>
      <c r="PIJ1220" s="17"/>
      <c r="PIK1220" s="17"/>
      <c r="PIL1220" s="17"/>
      <c r="PIM1220" s="17"/>
      <c r="PIN1220" s="17"/>
      <c r="PIO1220" s="17"/>
      <c r="PIP1220" s="17"/>
      <c r="PIQ1220" s="17"/>
      <c r="PIR1220" s="17"/>
      <c r="PIS1220" s="17"/>
      <c r="PIT1220" s="17"/>
      <c r="PIU1220" s="17"/>
      <c r="PIV1220" s="17"/>
      <c r="PIW1220" s="17"/>
      <c r="PIX1220" s="17"/>
      <c r="PIY1220" s="17"/>
      <c r="PIZ1220" s="17"/>
      <c r="PJA1220" s="17"/>
      <c r="PJB1220" s="17"/>
      <c r="PJC1220" s="17"/>
      <c r="PJD1220" s="17"/>
      <c r="PJE1220" s="17"/>
      <c r="PJF1220" s="17"/>
      <c r="PJG1220" s="17"/>
      <c r="PJH1220" s="17"/>
      <c r="PJI1220" s="17"/>
      <c r="PJJ1220" s="17"/>
      <c r="PJK1220" s="17"/>
      <c r="PJL1220" s="17"/>
      <c r="PJM1220" s="17"/>
      <c r="PJN1220" s="17"/>
      <c r="PJO1220" s="17"/>
      <c r="PJP1220" s="17"/>
      <c r="PJQ1220" s="17"/>
      <c r="PJR1220" s="17"/>
      <c r="PJS1220" s="17"/>
      <c r="PJT1220" s="17"/>
      <c r="PJU1220" s="17"/>
      <c r="PJV1220" s="17"/>
      <c r="PJW1220" s="17"/>
      <c r="PJX1220" s="17"/>
      <c r="PJY1220" s="17"/>
      <c r="PJZ1220" s="17"/>
      <c r="PKA1220" s="17"/>
      <c r="PKB1220" s="17"/>
      <c r="PKC1220" s="17"/>
      <c r="PKD1220" s="17"/>
      <c r="PKE1220" s="17"/>
      <c r="PKF1220" s="17"/>
      <c r="PKG1220" s="17"/>
      <c r="PKH1220" s="17"/>
      <c r="PKI1220" s="17"/>
      <c r="PKJ1220" s="17"/>
      <c r="PKK1220" s="17"/>
      <c r="PKL1220" s="17"/>
      <c r="PKM1220" s="17"/>
      <c r="PKN1220" s="17"/>
      <c r="PKO1220" s="17"/>
      <c r="PKP1220" s="17"/>
      <c r="PKQ1220" s="17"/>
      <c r="PKR1220" s="17"/>
      <c r="PKS1220" s="17"/>
      <c r="PKT1220" s="17"/>
      <c r="PKU1220" s="17"/>
      <c r="PKV1220" s="17"/>
      <c r="PKW1220" s="17"/>
      <c r="PKX1220" s="17"/>
      <c r="PKY1220" s="17"/>
      <c r="PKZ1220" s="17"/>
      <c r="PLA1220" s="17"/>
      <c r="PLB1220" s="17"/>
      <c r="PLC1220" s="17"/>
      <c r="PLD1220" s="17"/>
      <c r="PLE1220" s="17"/>
      <c r="PLF1220" s="17"/>
      <c r="PLG1220" s="17"/>
      <c r="PLH1220" s="17"/>
      <c r="PLI1220" s="17"/>
      <c r="PLJ1220" s="17"/>
      <c r="PLK1220" s="17"/>
      <c r="PLL1220" s="17"/>
      <c r="PLM1220" s="17"/>
      <c r="PLN1220" s="17"/>
      <c r="PLO1220" s="17"/>
      <c r="PLP1220" s="17"/>
      <c r="PLQ1220" s="17"/>
      <c r="PLR1220" s="17"/>
      <c r="PLS1220" s="17"/>
      <c r="PLT1220" s="17"/>
      <c r="PLU1220" s="17"/>
      <c r="PLV1220" s="17"/>
      <c r="PLW1220" s="17"/>
      <c r="PLX1220" s="17"/>
      <c r="PLY1220" s="17"/>
      <c r="PLZ1220" s="17"/>
      <c r="PMA1220" s="17"/>
      <c r="PMB1220" s="17"/>
      <c r="PMC1220" s="17"/>
      <c r="PMD1220" s="17"/>
      <c r="PME1220" s="17"/>
      <c r="PMF1220" s="17"/>
      <c r="PMG1220" s="17"/>
      <c r="PMH1220" s="17"/>
      <c r="PMI1220" s="17"/>
      <c r="PMJ1220" s="17"/>
      <c r="PMK1220" s="17"/>
      <c r="PML1220" s="17"/>
      <c r="PMM1220" s="17"/>
      <c r="PMN1220" s="17"/>
      <c r="PMO1220" s="17"/>
      <c r="PMP1220" s="17"/>
      <c r="PMQ1220" s="17"/>
      <c r="PMR1220" s="17"/>
      <c r="PMS1220" s="17"/>
      <c r="PMT1220" s="17"/>
      <c r="PMU1220" s="17"/>
      <c r="PMV1220" s="17"/>
      <c r="PMW1220" s="17"/>
      <c r="PMX1220" s="17"/>
      <c r="PMY1220" s="17"/>
      <c r="PMZ1220" s="17"/>
      <c r="PNA1220" s="17"/>
      <c r="PNB1220" s="17"/>
      <c r="PNC1220" s="17"/>
      <c r="PND1220" s="17"/>
      <c r="PNE1220" s="17"/>
      <c r="PNF1220" s="17"/>
      <c r="PNG1220" s="17"/>
      <c r="PNH1220" s="17"/>
      <c r="PNI1220" s="17"/>
      <c r="PNJ1220" s="17"/>
      <c r="PNK1220" s="17"/>
      <c r="PNL1220" s="17"/>
      <c r="PNM1220" s="17"/>
      <c r="PNN1220" s="17"/>
      <c r="PNO1220" s="17"/>
      <c r="PNP1220" s="17"/>
      <c r="PNQ1220" s="17"/>
      <c r="PNR1220" s="17"/>
      <c r="PNS1220" s="17"/>
      <c r="PNT1220" s="17"/>
      <c r="PNU1220" s="17"/>
      <c r="PNV1220" s="17"/>
      <c r="PNW1220" s="17"/>
      <c r="PNX1220" s="17"/>
      <c r="PNY1220" s="17"/>
      <c r="PNZ1220" s="17"/>
      <c r="POA1220" s="17"/>
      <c r="POB1220" s="17"/>
      <c r="POC1220" s="17"/>
      <c r="POD1220" s="17"/>
      <c r="POE1220" s="17"/>
      <c r="POF1220" s="17"/>
      <c r="POG1220" s="17"/>
      <c r="POH1220" s="17"/>
      <c r="POI1220" s="17"/>
      <c r="POJ1220" s="17"/>
      <c r="POK1220" s="17"/>
      <c r="POL1220" s="17"/>
      <c r="POM1220" s="17"/>
      <c r="PON1220" s="17"/>
      <c r="POO1220" s="17"/>
      <c r="POP1220" s="17"/>
      <c r="POQ1220" s="17"/>
      <c r="POR1220" s="17"/>
      <c r="POS1220" s="17"/>
      <c r="POT1220" s="17"/>
      <c r="POU1220" s="17"/>
      <c r="POV1220" s="17"/>
      <c r="POW1220" s="17"/>
      <c r="POX1220" s="17"/>
      <c r="POY1220" s="17"/>
      <c r="POZ1220" s="17"/>
      <c r="PPA1220" s="17"/>
      <c r="PPB1220" s="17"/>
      <c r="PPC1220" s="17"/>
      <c r="PPD1220" s="17"/>
      <c r="PPE1220" s="17"/>
      <c r="PPF1220" s="17"/>
      <c r="PPG1220" s="17"/>
      <c r="PPH1220" s="17"/>
      <c r="PPI1220" s="17"/>
      <c r="PPJ1220" s="17"/>
      <c r="PPK1220" s="17"/>
      <c r="PPL1220" s="17"/>
      <c r="PPM1220" s="17"/>
      <c r="PPN1220" s="17"/>
      <c r="PPO1220" s="17"/>
      <c r="PPP1220" s="17"/>
      <c r="PPQ1220" s="17"/>
      <c r="PPR1220" s="17"/>
      <c r="PPS1220" s="17"/>
      <c r="PPT1220" s="17"/>
      <c r="PPU1220" s="17"/>
      <c r="PPV1220" s="17"/>
      <c r="PPW1220" s="17"/>
      <c r="PPX1220" s="17"/>
      <c r="PPY1220" s="17"/>
      <c r="PPZ1220" s="17"/>
      <c r="PQA1220" s="17"/>
      <c r="PQB1220" s="17"/>
      <c r="PQC1220" s="17"/>
      <c r="PQD1220" s="17"/>
      <c r="PQE1220" s="17"/>
      <c r="PQF1220" s="17"/>
      <c r="PQG1220" s="17"/>
      <c r="PQH1220" s="17"/>
      <c r="PQI1220" s="17"/>
      <c r="PQJ1220" s="17"/>
      <c r="PQK1220" s="17"/>
      <c r="PQL1220" s="17"/>
      <c r="PQM1220" s="17"/>
      <c r="PQN1220" s="17"/>
      <c r="PQO1220" s="17"/>
      <c r="PQP1220" s="17"/>
      <c r="PQQ1220" s="17"/>
      <c r="PQR1220" s="17"/>
      <c r="PQS1220" s="17"/>
      <c r="PQT1220" s="17"/>
      <c r="PQU1220" s="17"/>
      <c r="PQV1220" s="17"/>
      <c r="PQW1220" s="17"/>
      <c r="PQX1220" s="17"/>
      <c r="PQY1220" s="17"/>
      <c r="PQZ1220" s="17"/>
      <c r="PRA1220" s="17"/>
      <c r="PRB1220" s="17"/>
      <c r="PRC1220" s="17"/>
      <c r="PRD1220" s="17"/>
      <c r="PRE1220" s="17"/>
      <c r="PRF1220" s="17"/>
      <c r="PRG1220" s="17"/>
      <c r="PRH1220" s="17"/>
      <c r="PRI1220" s="17"/>
      <c r="PRJ1220" s="17"/>
      <c r="PRK1220" s="17"/>
      <c r="PRL1220" s="17"/>
      <c r="PRM1220" s="17"/>
      <c r="PRN1220" s="17"/>
      <c r="PRO1220" s="17"/>
      <c r="PRP1220" s="17"/>
      <c r="PRQ1220" s="17"/>
      <c r="PRR1220" s="17"/>
      <c r="PRS1220" s="17"/>
      <c r="PRT1220" s="17"/>
      <c r="PRU1220" s="17"/>
      <c r="PRV1220" s="17"/>
      <c r="PRW1220" s="17"/>
      <c r="PRX1220" s="17"/>
      <c r="PRY1220" s="17"/>
      <c r="PRZ1220" s="17"/>
      <c r="PSA1220" s="17"/>
      <c r="PSB1220" s="17"/>
      <c r="PSC1220" s="17"/>
      <c r="PSD1220" s="17"/>
      <c r="PSE1220" s="17"/>
      <c r="PSF1220" s="17"/>
      <c r="PSG1220" s="17"/>
      <c r="PSH1220" s="17"/>
      <c r="PSI1220" s="17"/>
      <c r="PSJ1220" s="17"/>
      <c r="PSK1220" s="17"/>
      <c r="PSL1220" s="17"/>
      <c r="PSM1220" s="17"/>
      <c r="PSN1220" s="17"/>
      <c r="PSO1220" s="17"/>
      <c r="PSP1220" s="17"/>
      <c r="PSQ1220" s="17"/>
      <c r="PSR1220" s="17"/>
      <c r="PSS1220" s="17"/>
      <c r="PST1220" s="17"/>
      <c r="PSU1220" s="17"/>
      <c r="PSV1220" s="17"/>
      <c r="PSW1220" s="17"/>
      <c r="PSX1220" s="17"/>
      <c r="PSY1220" s="17"/>
      <c r="PSZ1220" s="17"/>
      <c r="PTA1220" s="17"/>
      <c r="PTB1220" s="17"/>
      <c r="PTC1220" s="17"/>
      <c r="PTD1220" s="17"/>
      <c r="PTE1220" s="17"/>
      <c r="PTF1220" s="17"/>
      <c r="PTG1220" s="17"/>
      <c r="PTH1220" s="17"/>
      <c r="PTI1220" s="17"/>
      <c r="PTJ1220" s="17"/>
      <c r="PTK1220" s="17"/>
      <c r="PTL1220" s="17"/>
      <c r="PTM1220" s="17"/>
      <c r="PTN1220" s="17"/>
      <c r="PTO1220" s="17"/>
      <c r="PTP1220" s="17"/>
      <c r="PTQ1220" s="17"/>
      <c r="PTR1220" s="17"/>
      <c r="PTS1220" s="17"/>
      <c r="PTT1220" s="17"/>
      <c r="PTU1220" s="17"/>
      <c r="PTV1220" s="17"/>
      <c r="PTW1220" s="17"/>
      <c r="PTX1220" s="17"/>
      <c r="PTY1220" s="17"/>
      <c r="PTZ1220" s="17"/>
      <c r="PUA1220" s="17"/>
      <c r="PUB1220" s="17"/>
      <c r="PUC1220" s="17"/>
      <c r="PUD1220" s="17"/>
      <c r="PUE1220" s="17"/>
      <c r="PUF1220" s="17"/>
      <c r="PUG1220" s="17"/>
      <c r="PUH1220" s="17"/>
      <c r="PUI1220" s="17"/>
      <c r="PUJ1220" s="17"/>
      <c r="PUK1220" s="17"/>
      <c r="PUL1220" s="17"/>
      <c r="PUM1220" s="17"/>
      <c r="PUN1220" s="17"/>
      <c r="PUO1220" s="17"/>
      <c r="PUP1220" s="17"/>
      <c r="PUQ1220" s="17"/>
      <c r="PUR1220" s="17"/>
      <c r="PUS1220" s="17"/>
      <c r="PUT1220" s="17"/>
      <c r="PUU1220" s="17"/>
      <c r="PUV1220" s="17"/>
      <c r="PUW1220" s="17"/>
      <c r="PUX1220" s="17"/>
      <c r="PUY1220" s="17"/>
      <c r="PUZ1220" s="17"/>
      <c r="PVA1220" s="17"/>
      <c r="PVB1220" s="17"/>
      <c r="PVC1220" s="17"/>
      <c r="PVD1220" s="17"/>
      <c r="PVE1220" s="17"/>
      <c r="PVF1220" s="17"/>
      <c r="PVG1220" s="17"/>
      <c r="PVH1220" s="17"/>
      <c r="PVI1220" s="17"/>
      <c r="PVJ1220" s="17"/>
      <c r="PVK1220" s="17"/>
      <c r="PVL1220" s="17"/>
      <c r="PVM1220" s="17"/>
      <c r="PVN1220" s="17"/>
      <c r="PVO1220" s="17"/>
      <c r="PVP1220" s="17"/>
      <c r="PVQ1220" s="17"/>
      <c r="PVR1220" s="17"/>
      <c r="PVS1220" s="17"/>
      <c r="PVT1220" s="17"/>
      <c r="PVU1220" s="17"/>
      <c r="PVV1220" s="17"/>
      <c r="PVW1220" s="17"/>
      <c r="PVX1220" s="17"/>
      <c r="PVY1220" s="17"/>
      <c r="PVZ1220" s="17"/>
      <c r="PWA1220" s="17"/>
      <c r="PWB1220" s="17"/>
      <c r="PWC1220" s="17"/>
      <c r="PWD1220" s="17"/>
      <c r="PWE1220" s="17"/>
      <c r="PWF1220" s="17"/>
      <c r="PWG1220" s="17"/>
      <c r="PWH1220" s="17"/>
      <c r="PWI1220" s="17"/>
      <c r="PWJ1220" s="17"/>
      <c r="PWK1220" s="17"/>
      <c r="PWL1220" s="17"/>
      <c r="PWM1220" s="17"/>
      <c r="PWN1220" s="17"/>
      <c r="PWO1220" s="17"/>
      <c r="PWP1220" s="17"/>
      <c r="PWQ1220" s="17"/>
      <c r="PWR1220" s="17"/>
      <c r="PWS1220" s="17"/>
      <c r="PWT1220" s="17"/>
      <c r="PWU1220" s="17"/>
      <c r="PWV1220" s="17"/>
      <c r="PWW1220" s="17"/>
      <c r="PWX1220" s="17"/>
      <c r="PWY1220" s="17"/>
      <c r="PWZ1220" s="17"/>
      <c r="PXA1220" s="17"/>
      <c r="PXB1220" s="17"/>
      <c r="PXC1220" s="17"/>
      <c r="PXD1220" s="17"/>
      <c r="PXE1220" s="17"/>
      <c r="PXF1220" s="17"/>
      <c r="PXG1220" s="17"/>
      <c r="PXH1220" s="17"/>
      <c r="PXI1220" s="17"/>
      <c r="PXJ1220" s="17"/>
      <c r="PXK1220" s="17"/>
      <c r="PXL1220" s="17"/>
      <c r="PXM1220" s="17"/>
      <c r="PXN1220" s="17"/>
      <c r="PXO1220" s="17"/>
      <c r="PXP1220" s="17"/>
      <c r="PXQ1220" s="17"/>
      <c r="PXR1220" s="17"/>
      <c r="PXS1220" s="17"/>
      <c r="PXT1220" s="17"/>
      <c r="PXU1220" s="17"/>
      <c r="PXV1220" s="17"/>
      <c r="PXW1220" s="17"/>
      <c r="PXX1220" s="17"/>
      <c r="PXY1220" s="17"/>
      <c r="PXZ1220" s="17"/>
      <c r="PYA1220" s="17"/>
      <c r="PYB1220" s="17"/>
      <c r="PYC1220" s="17"/>
      <c r="PYD1220" s="17"/>
      <c r="PYE1220" s="17"/>
      <c r="PYF1220" s="17"/>
      <c r="PYG1220" s="17"/>
      <c r="PYH1220" s="17"/>
      <c r="PYI1220" s="17"/>
      <c r="PYJ1220" s="17"/>
      <c r="PYK1220" s="17"/>
      <c r="PYL1220" s="17"/>
      <c r="PYM1220" s="17"/>
      <c r="PYN1220" s="17"/>
      <c r="PYO1220" s="17"/>
      <c r="PYP1220" s="17"/>
      <c r="PYQ1220" s="17"/>
      <c r="PYR1220" s="17"/>
      <c r="PYS1220" s="17"/>
      <c r="PYT1220" s="17"/>
      <c r="PYU1220" s="17"/>
      <c r="PYV1220" s="17"/>
      <c r="PYW1220" s="17"/>
      <c r="PYX1220" s="17"/>
      <c r="PYY1220" s="17"/>
      <c r="PYZ1220" s="17"/>
      <c r="PZA1220" s="17"/>
      <c r="PZB1220" s="17"/>
      <c r="PZC1220" s="17"/>
      <c r="PZD1220" s="17"/>
      <c r="PZE1220" s="17"/>
      <c r="PZF1220" s="17"/>
      <c r="PZG1220" s="17"/>
      <c r="PZH1220" s="17"/>
      <c r="PZI1220" s="17"/>
      <c r="PZJ1220" s="17"/>
      <c r="PZK1220" s="17"/>
      <c r="PZL1220" s="17"/>
      <c r="PZM1220" s="17"/>
      <c r="PZN1220" s="17"/>
      <c r="PZO1220" s="17"/>
      <c r="PZP1220" s="17"/>
      <c r="PZQ1220" s="17"/>
      <c r="PZR1220" s="17"/>
      <c r="PZS1220" s="17"/>
      <c r="PZT1220" s="17"/>
      <c r="PZU1220" s="17"/>
      <c r="PZV1220" s="17"/>
      <c r="PZW1220" s="17"/>
      <c r="PZX1220" s="17"/>
      <c r="PZY1220" s="17"/>
      <c r="PZZ1220" s="17"/>
      <c r="QAA1220" s="17"/>
      <c r="QAB1220" s="17"/>
      <c r="QAC1220" s="17"/>
      <c r="QAD1220" s="17"/>
      <c r="QAE1220" s="17"/>
      <c r="QAF1220" s="17"/>
      <c r="QAG1220" s="17"/>
      <c r="QAH1220" s="17"/>
      <c r="QAI1220" s="17"/>
      <c r="QAJ1220" s="17"/>
      <c r="QAK1220" s="17"/>
      <c r="QAL1220" s="17"/>
      <c r="QAM1220" s="17"/>
      <c r="QAN1220" s="17"/>
      <c r="QAO1220" s="17"/>
      <c r="QAP1220" s="17"/>
      <c r="QAQ1220" s="17"/>
      <c r="QAR1220" s="17"/>
      <c r="QAS1220" s="17"/>
      <c r="QAT1220" s="17"/>
      <c r="QAU1220" s="17"/>
      <c r="QAV1220" s="17"/>
      <c r="QAW1220" s="17"/>
      <c r="QAX1220" s="17"/>
      <c r="QAY1220" s="17"/>
      <c r="QAZ1220" s="17"/>
      <c r="QBA1220" s="17"/>
      <c r="QBB1220" s="17"/>
      <c r="QBC1220" s="17"/>
      <c r="QBD1220" s="17"/>
      <c r="QBE1220" s="17"/>
      <c r="QBF1220" s="17"/>
      <c r="QBG1220" s="17"/>
      <c r="QBH1220" s="17"/>
      <c r="QBI1220" s="17"/>
      <c r="QBJ1220" s="17"/>
      <c r="QBK1220" s="17"/>
      <c r="QBL1220" s="17"/>
      <c r="QBM1220" s="17"/>
      <c r="QBN1220" s="17"/>
      <c r="QBO1220" s="17"/>
      <c r="QBP1220" s="17"/>
      <c r="QBQ1220" s="17"/>
      <c r="QBR1220" s="17"/>
      <c r="QBS1220" s="17"/>
      <c r="QBT1220" s="17"/>
      <c r="QBU1220" s="17"/>
      <c r="QBV1220" s="17"/>
      <c r="QBW1220" s="17"/>
      <c r="QBX1220" s="17"/>
      <c r="QBY1220" s="17"/>
      <c r="QBZ1220" s="17"/>
      <c r="QCA1220" s="17"/>
      <c r="QCB1220" s="17"/>
      <c r="QCC1220" s="17"/>
      <c r="QCD1220" s="17"/>
      <c r="QCE1220" s="17"/>
      <c r="QCF1220" s="17"/>
      <c r="QCG1220" s="17"/>
      <c r="QCH1220" s="17"/>
      <c r="QCI1220" s="17"/>
      <c r="QCJ1220" s="17"/>
      <c r="QCK1220" s="17"/>
      <c r="QCL1220" s="17"/>
      <c r="QCM1220" s="17"/>
      <c r="QCN1220" s="17"/>
      <c r="QCO1220" s="17"/>
      <c r="QCP1220" s="17"/>
      <c r="QCQ1220" s="17"/>
      <c r="QCR1220" s="17"/>
      <c r="QCS1220" s="17"/>
      <c r="QCT1220" s="17"/>
      <c r="QCU1220" s="17"/>
      <c r="QCV1220" s="17"/>
      <c r="QCW1220" s="17"/>
      <c r="QCX1220" s="17"/>
      <c r="QCY1220" s="17"/>
      <c r="QCZ1220" s="17"/>
      <c r="QDA1220" s="17"/>
      <c r="QDB1220" s="17"/>
      <c r="QDC1220" s="17"/>
      <c r="QDD1220" s="17"/>
      <c r="QDE1220" s="17"/>
      <c r="QDF1220" s="17"/>
      <c r="QDG1220" s="17"/>
      <c r="QDH1220" s="17"/>
      <c r="QDI1220" s="17"/>
      <c r="QDJ1220" s="17"/>
      <c r="QDK1220" s="17"/>
      <c r="QDL1220" s="17"/>
      <c r="QDM1220" s="17"/>
      <c r="QDN1220" s="17"/>
      <c r="QDO1220" s="17"/>
      <c r="QDP1220" s="17"/>
      <c r="QDQ1220" s="17"/>
      <c r="QDR1220" s="17"/>
      <c r="QDS1220" s="17"/>
      <c r="QDT1220" s="17"/>
      <c r="QDU1220" s="17"/>
      <c r="QDV1220" s="17"/>
      <c r="QDW1220" s="17"/>
      <c r="QDX1220" s="17"/>
      <c r="QDY1220" s="17"/>
      <c r="QDZ1220" s="17"/>
      <c r="QEA1220" s="17"/>
      <c r="QEB1220" s="17"/>
      <c r="QEC1220" s="17"/>
      <c r="QED1220" s="17"/>
      <c r="QEE1220" s="17"/>
      <c r="QEF1220" s="17"/>
      <c r="QEG1220" s="17"/>
      <c r="QEH1220" s="17"/>
      <c r="QEI1220" s="17"/>
      <c r="QEJ1220" s="17"/>
      <c r="QEK1220" s="17"/>
      <c r="QEL1220" s="17"/>
      <c r="QEM1220" s="17"/>
      <c r="QEN1220" s="17"/>
      <c r="QEO1220" s="17"/>
      <c r="QEP1220" s="17"/>
      <c r="QEQ1220" s="17"/>
      <c r="QER1220" s="17"/>
      <c r="QES1220" s="17"/>
      <c r="QET1220" s="17"/>
      <c r="QEU1220" s="17"/>
      <c r="QEV1220" s="17"/>
      <c r="QEW1220" s="17"/>
      <c r="QEX1220" s="17"/>
      <c r="QEY1220" s="17"/>
      <c r="QEZ1220" s="17"/>
      <c r="QFA1220" s="17"/>
      <c r="QFB1220" s="17"/>
      <c r="QFC1220" s="17"/>
      <c r="QFD1220" s="17"/>
      <c r="QFE1220" s="17"/>
      <c r="QFF1220" s="17"/>
      <c r="QFG1220" s="17"/>
      <c r="QFH1220" s="17"/>
      <c r="QFI1220" s="17"/>
      <c r="QFJ1220" s="17"/>
      <c r="QFK1220" s="17"/>
      <c r="QFL1220" s="17"/>
      <c r="QFM1220" s="17"/>
      <c r="QFN1220" s="17"/>
      <c r="QFO1220" s="17"/>
      <c r="QFP1220" s="17"/>
      <c r="QFQ1220" s="17"/>
      <c r="QFR1220" s="17"/>
      <c r="QFS1220" s="17"/>
      <c r="QFT1220" s="17"/>
      <c r="QFU1220" s="17"/>
      <c r="QFV1220" s="17"/>
      <c r="QFW1220" s="17"/>
      <c r="QFX1220" s="17"/>
      <c r="QFY1220" s="17"/>
      <c r="QFZ1220" s="17"/>
      <c r="QGA1220" s="17"/>
      <c r="QGB1220" s="17"/>
      <c r="QGC1220" s="17"/>
      <c r="QGD1220" s="17"/>
      <c r="QGE1220" s="17"/>
      <c r="QGF1220" s="17"/>
      <c r="QGG1220" s="17"/>
      <c r="QGH1220" s="17"/>
      <c r="QGI1220" s="17"/>
      <c r="QGJ1220" s="17"/>
      <c r="QGK1220" s="17"/>
      <c r="QGL1220" s="17"/>
      <c r="QGM1220" s="17"/>
      <c r="QGN1220" s="17"/>
      <c r="QGO1220" s="17"/>
      <c r="QGP1220" s="17"/>
      <c r="QGQ1220" s="17"/>
      <c r="QGR1220" s="17"/>
      <c r="QGS1220" s="17"/>
      <c r="QGT1220" s="17"/>
      <c r="QGU1220" s="17"/>
      <c r="QGV1220" s="17"/>
      <c r="QGW1220" s="17"/>
      <c r="QGX1220" s="17"/>
      <c r="QGY1220" s="17"/>
      <c r="QGZ1220" s="17"/>
      <c r="QHA1220" s="17"/>
      <c r="QHB1220" s="17"/>
      <c r="QHC1220" s="17"/>
      <c r="QHD1220" s="17"/>
      <c r="QHE1220" s="17"/>
      <c r="QHF1220" s="17"/>
      <c r="QHG1220" s="17"/>
      <c r="QHH1220" s="17"/>
      <c r="QHI1220" s="17"/>
      <c r="QHJ1220" s="17"/>
      <c r="QHK1220" s="17"/>
      <c r="QHL1220" s="17"/>
      <c r="QHM1220" s="17"/>
      <c r="QHN1220" s="17"/>
      <c r="QHO1220" s="17"/>
      <c r="QHP1220" s="17"/>
      <c r="QHQ1220" s="17"/>
      <c r="QHR1220" s="17"/>
      <c r="QHS1220" s="17"/>
      <c r="QHT1220" s="17"/>
      <c r="QHU1220" s="17"/>
      <c r="QHV1220" s="17"/>
      <c r="QHW1220" s="17"/>
      <c r="QHX1220" s="17"/>
      <c r="QHY1220" s="17"/>
      <c r="QHZ1220" s="17"/>
      <c r="QIA1220" s="17"/>
      <c r="QIB1220" s="17"/>
      <c r="QIC1220" s="17"/>
      <c r="QID1220" s="17"/>
      <c r="QIE1220" s="17"/>
      <c r="QIF1220" s="17"/>
      <c r="QIG1220" s="17"/>
      <c r="QIH1220" s="17"/>
      <c r="QII1220" s="17"/>
      <c r="QIJ1220" s="17"/>
      <c r="QIK1220" s="17"/>
      <c r="QIL1220" s="17"/>
      <c r="QIM1220" s="17"/>
      <c r="QIN1220" s="17"/>
      <c r="QIO1220" s="17"/>
      <c r="QIP1220" s="17"/>
      <c r="QIQ1220" s="17"/>
      <c r="QIR1220" s="17"/>
      <c r="QIS1220" s="17"/>
      <c r="QIT1220" s="17"/>
      <c r="QIU1220" s="17"/>
      <c r="QIV1220" s="17"/>
      <c r="QIW1220" s="17"/>
      <c r="QIX1220" s="17"/>
      <c r="QIY1220" s="17"/>
      <c r="QIZ1220" s="17"/>
      <c r="QJA1220" s="17"/>
      <c r="QJB1220" s="17"/>
      <c r="QJC1220" s="17"/>
      <c r="QJD1220" s="17"/>
      <c r="QJE1220" s="17"/>
      <c r="QJF1220" s="17"/>
      <c r="QJG1220" s="17"/>
      <c r="QJH1220" s="17"/>
      <c r="QJI1220" s="17"/>
      <c r="QJJ1220" s="17"/>
      <c r="QJK1220" s="17"/>
      <c r="QJL1220" s="17"/>
      <c r="QJM1220" s="17"/>
      <c r="QJN1220" s="17"/>
      <c r="QJO1220" s="17"/>
      <c r="QJP1220" s="17"/>
      <c r="QJQ1220" s="17"/>
      <c r="QJR1220" s="17"/>
      <c r="QJS1220" s="17"/>
      <c r="QJT1220" s="17"/>
      <c r="QJU1220" s="17"/>
      <c r="QJV1220" s="17"/>
      <c r="QJW1220" s="17"/>
      <c r="QJX1220" s="17"/>
      <c r="QJY1220" s="17"/>
      <c r="QJZ1220" s="17"/>
      <c r="QKA1220" s="17"/>
      <c r="QKB1220" s="17"/>
      <c r="QKC1220" s="17"/>
      <c r="QKD1220" s="17"/>
      <c r="QKE1220" s="17"/>
      <c r="QKF1220" s="17"/>
      <c r="QKG1220" s="17"/>
      <c r="QKH1220" s="17"/>
      <c r="QKI1220" s="17"/>
      <c r="QKJ1220" s="17"/>
      <c r="QKK1220" s="17"/>
      <c r="QKL1220" s="17"/>
      <c r="QKM1220" s="17"/>
      <c r="QKN1220" s="17"/>
      <c r="QKO1220" s="17"/>
      <c r="QKP1220" s="17"/>
      <c r="QKQ1220" s="17"/>
      <c r="QKR1220" s="17"/>
      <c r="QKS1220" s="17"/>
      <c r="QKT1220" s="17"/>
      <c r="QKU1220" s="17"/>
      <c r="QKV1220" s="17"/>
      <c r="QKW1220" s="17"/>
      <c r="QKX1220" s="17"/>
      <c r="QKY1220" s="17"/>
      <c r="QKZ1220" s="17"/>
      <c r="QLA1220" s="17"/>
      <c r="QLB1220" s="17"/>
      <c r="QLC1220" s="17"/>
      <c r="QLD1220" s="17"/>
      <c r="QLE1220" s="17"/>
      <c r="QLF1220" s="17"/>
      <c r="QLG1220" s="17"/>
      <c r="QLH1220" s="17"/>
      <c r="QLI1220" s="17"/>
      <c r="QLJ1220" s="17"/>
      <c r="QLK1220" s="17"/>
      <c r="QLL1220" s="17"/>
      <c r="QLM1220" s="17"/>
      <c r="QLN1220" s="17"/>
      <c r="QLO1220" s="17"/>
      <c r="QLP1220" s="17"/>
      <c r="QLQ1220" s="17"/>
      <c r="QLR1220" s="17"/>
      <c r="QLS1220" s="17"/>
      <c r="QLT1220" s="17"/>
      <c r="QLU1220" s="17"/>
      <c r="QLV1220" s="17"/>
      <c r="QLW1220" s="17"/>
      <c r="QLX1220" s="17"/>
      <c r="QLY1220" s="17"/>
      <c r="QLZ1220" s="17"/>
      <c r="QMA1220" s="17"/>
      <c r="QMB1220" s="17"/>
      <c r="QMC1220" s="17"/>
      <c r="QMD1220" s="17"/>
      <c r="QME1220" s="17"/>
      <c r="QMF1220" s="17"/>
      <c r="QMG1220" s="17"/>
      <c r="QMH1220" s="17"/>
      <c r="QMI1220" s="17"/>
      <c r="QMJ1220" s="17"/>
      <c r="QMK1220" s="17"/>
      <c r="QML1220" s="17"/>
      <c r="QMM1220" s="17"/>
      <c r="QMN1220" s="17"/>
      <c r="QMO1220" s="17"/>
      <c r="QMP1220" s="17"/>
      <c r="QMQ1220" s="17"/>
      <c r="QMR1220" s="17"/>
      <c r="QMS1220" s="17"/>
      <c r="QMT1220" s="17"/>
      <c r="QMU1220" s="17"/>
      <c r="QMV1220" s="17"/>
      <c r="QMW1220" s="17"/>
      <c r="QMX1220" s="17"/>
      <c r="QMY1220" s="17"/>
      <c r="QMZ1220" s="17"/>
      <c r="QNA1220" s="17"/>
      <c r="QNB1220" s="17"/>
      <c r="QNC1220" s="17"/>
      <c r="QND1220" s="17"/>
      <c r="QNE1220" s="17"/>
      <c r="QNF1220" s="17"/>
      <c r="QNG1220" s="17"/>
      <c r="QNH1220" s="17"/>
      <c r="QNI1220" s="17"/>
      <c r="QNJ1220" s="17"/>
      <c r="QNK1220" s="17"/>
      <c r="QNL1220" s="17"/>
      <c r="QNM1220" s="17"/>
      <c r="QNN1220" s="17"/>
      <c r="QNO1220" s="17"/>
      <c r="QNP1220" s="17"/>
      <c r="QNQ1220" s="17"/>
      <c r="QNR1220" s="17"/>
      <c r="QNS1220" s="17"/>
      <c r="QNT1220" s="17"/>
      <c r="QNU1220" s="17"/>
      <c r="QNV1220" s="17"/>
      <c r="QNW1220" s="17"/>
      <c r="QNX1220" s="17"/>
      <c r="QNY1220" s="17"/>
      <c r="QNZ1220" s="17"/>
      <c r="QOA1220" s="17"/>
      <c r="QOB1220" s="17"/>
      <c r="QOC1220" s="17"/>
      <c r="QOD1220" s="17"/>
      <c r="QOE1220" s="17"/>
      <c r="QOF1220" s="17"/>
      <c r="QOG1220" s="17"/>
      <c r="QOH1220" s="17"/>
      <c r="QOI1220" s="17"/>
      <c r="QOJ1220" s="17"/>
      <c r="QOK1220" s="17"/>
      <c r="QOL1220" s="17"/>
      <c r="QOM1220" s="17"/>
      <c r="QON1220" s="17"/>
      <c r="QOO1220" s="17"/>
      <c r="QOP1220" s="17"/>
      <c r="QOQ1220" s="17"/>
      <c r="QOR1220" s="17"/>
      <c r="QOS1220" s="17"/>
      <c r="QOT1220" s="17"/>
      <c r="QOU1220" s="17"/>
      <c r="QOV1220" s="17"/>
      <c r="QOW1220" s="17"/>
      <c r="QOX1220" s="17"/>
      <c r="QOY1220" s="17"/>
      <c r="QOZ1220" s="17"/>
      <c r="QPA1220" s="17"/>
      <c r="QPB1220" s="17"/>
      <c r="QPC1220" s="17"/>
      <c r="QPD1220" s="17"/>
      <c r="QPE1220" s="17"/>
      <c r="QPF1220" s="17"/>
      <c r="QPG1220" s="17"/>
      <c r="QPH1220" s="17"/>
      <c r="QPI1220" s="17"/>
      <c r="QPJ1220" s="17"/>
      <c r="QPK1220" s="17"/>
      <c r="QPL1220" s="17"/>
      <c r="QPM1220" s="17"/>
      <c r="QPN1220" s="17"/>
      <c r="QPO1220" s="17"/>
      <c r="QPP1220" s="17"/>
      <c r="QPQ1220" s="17"/>
      <c r="QPR1220" s="17"/>
      <c r="QPS1220" s="17"/>
      <c r="QPT1220" s="17"/>
      <c r="QPU1220" s="17"/>
      <c r="QPV1220" s="17"/>
      <c r="QPW1220" s="17"/>
      <c r="QPX1220" s="17"/>
      <c r="QPY1220" s="17"/>
      <c r="QPZ1220" s="17"/>
      <c r="QQA1220" s="17"/>
      <c r="QQB1220" s="17"/>
      <c r="QQC1220" s="17"/>
      <c r="QQD1220" s="17"/>
      <c r="QQE1220" s="17"/>
      <c r="QQF1220" s="17"/>
      <c r="QQG1220" s="17"/>
      <c r="QQH1220" s="17"/>
      <c r="QQI1220" s="17"/>
      <c r="QQJ1220" s="17"/>
      <c r="QQK1220" s="17"/>
      <c r="QQL1220" s="17"/>
      <c r="QQM1220" s="17"/>
      <c r="QQN1220" s="17"/>
      <c r="QQO1220" s="17"/>
      <c r="QQP1220" s="17"/>
      <c r="QQQ1220" s="17"/>
      <c r="QQR1220" s="17"/>
      <c r="QQS1220" s="17"/>
      <c r="QQT1220" s="17"/>
      <c r="QQU1220" s="17"/>
      <c r="QQV1220" s="17"/>
      <c r="QQW1220" s="17"/>
      <c r="QQX1220" s="17"/>
      <c r="QQY1220" s="17"/>
      <c r="QQZ1220" s="17"/>
      <c r="QRA1220" s="17"/>
      <c r="QRB1220" s="17"/>
      <c r="QRC1220" s="17"/>
      <c r="QRD1220" s="17"/>
      <c r="QRE1220" s="17"/>
      <c r="QRF1220" s="17"/>
      <c r="QRG1220" s="17"/>
      <c r="QRH1220" s="17"/>
      <c r="QRI1220" s="17"/>
      <c r="QRJ1220" s="17"/>
      <c r="QRK1220" s="17"/>
      <c r="QRL1220" s="17"/>
      <c r="QRM1220" s="17"/>
      <c r="QRN1220" s="17"/>
      <c r="QRO1220" s="17"/>
      <c r="QRP1220" s="17"/>
      <c r="QRQ1220" s="17"/>
      <c r="QRR1220" s="17"/>
      <c r="QRS1220" s="17"/>
      <c r="QRT1220" s="17"/>
      <c r="QRU1220" s="17"/>
      <c r="QRV1220" s="17"/>
      <c r="QRW1220" s="17"/>
      <c r="QRX1220" s="17"/>
      <c r="QRY1220" s="17"/>
      <c r="QRZ1220" s="17"/>
      <c r="QSA1220" s="17"/>
      <c r="QSB1220" s="17"/>
      <c r="QSC1220" s="17"/>
      <c r="QSD1220" s="17"/>
      <c r="QSE1220" s="17"/>
      <c r="QSF1220" s="17"/>
      <c r="QSG1220" s="17"/>
      <c r="QSH1220" s="17"/>
      <c r="QSI1220" s="17"/>
      <c r="QSJ1220" s="17"/>
      <c r="QSK1220" s="17"/>
      <c r="QSL1220" s="17"/>
      <c r="QSM1220" s="17"/>
      <c r="QSN1220" s="17"/>
      <c r="QSO1220" s="17"/>
      <c r="QSP1220" s="17"/>
      <c r="QSQ1220" s="17"/>
      <c r="QSR1220" s="17"/>
      <c r="QSS1220" s="17"/>
      <c r="QST1220" s="17"/>
      <c r="QSU1220" s="17"/>
      <c r="QSV1220" s="17"/>
      <c r="QSW1220" s="17"/>
      <c r="QSX1220" s="17"/>
      <c r="QSY1220" s="17"/>
      <c r="QSZ1220" s="17"/>
      <c r="QTA1220" s="17"/>
      <c r="QTB1220" s="17"/>
      <c r="QTC1220" s="17"/>
      <c r="QTD1220" s="17"/>
      <c r="QTE1220" s="17"/>
      <c r="QTF1220" s="17"/>
      <c r="QTG1220" s="17"/>
      <c r="QTH1220" s="17"/>
      <c r="QTI1220" s="17"/>
      <c r="QTJ1220" s="17"/>
      <c r="QTK1220" s="17"/>
      <c r="QTL1220" s="17"/>
      <c r="QTM1220" s="17"/>
      <c r="QTN1220" s="17"/>
      <c r="QTO1220" s="17"/>
      <c r="QTP1220" s="17"/>
      <c r="QTQ1220" s="17"/>
      <c r="QTR1220" s="17"/>
      <c r="QTS1220" s="17"/>
      <c r="QTT1220" s="17"/>
      <c r="QTU1220" s="17"/>
      <c r="QTV1220" s="17"/>
      <c r="QTW1220" s="17"/>
      <c r="QTX1220" s="17"/>
      <c r="QTY1220" s="17"/>
      <c r="QTZ1220" s="17"/>
      <c r="QUA1220" s="17"/>
      <c r="QUB1220" s="17"/>
      <c r="QUC1220" s="17"/>
      <c r="QUD1220" s="17"/>
      <c r="QUE1220" s="17"/>
      <c r="QUF1220" s="17"/>
      <c r="QUG1220" s="17"/>
      <c r="QUH1220" s="17"/>
      <c r="QUI1220" s="17"/>
      <c r="QUJ1220" s="17"/>
      <c r="QUK1220" s="17"/>
      <c r="QUL1220" s="17"/>
      <c r="QUM1220" s="17"/>
      <c r="QUN1220" s="17"/>
      <c r="QUO1220" s="17"/>
      <c r="QUP1220" s="17"/>
      <c r="QUQ1220" s="17"/>
      <c r="QUR1220" s="17"/>
      <c r="QUS1220" s="17"/>
      <c r="QUT1220" s="17"/>
      <c r="QUU1220" s="17"/>
      <c r="QUV1220" s="17"/>
      <c r="QUW1220" s="17"/>
      <c r="QUX1220" s="17"/>
      <c r="QUY1220" s="17"/>
      <c r="QUZ1220" s="17"/>
      <c r="QVA1220" s="17"/>
      <c r="QVB1220" s="17"/>
      <c r="QVC1220" s="17"/>
      <c r="QVD1220" s="17"/>
      <c r="QVE1220" s="17"/>
      <c r="QVF1220" s="17"/>
      <c r="QVG1220" s="17"/>
      <c r="QVH1220" s="17"/>
      <c r="QVI1220" s="17"/>
      <c r="QVJ1220" s="17"/>
      <c r="QVK1220" s="17"/>
      <c r="QVL1220" s="17"/>
      <c r="QVM1220" s="17"/>
      <c r="QVN1220" s="17"/>
      <c r="QVO1220" s="17"/>
      <c r="QVP1220" s="17"/>
      <c r="QVQ1220" s="17"/>
      <c r="QVR1220" s="17"/>
      <c r="QVS1220" s="17"/>
      <c r="QVT1220" s="17"/>
      <c r="QVU1220" s="17"/>
      <c r="QVV1220" s="17"/>
      <c r="QVW1220" s="17"/>
      <c r="QVX1220" s="17"/>
      <c r="QVY1220" s="17"/>
      <c r="QVZ1220" s="17"/>
      <c r="QWA1220" s="17"/>
      <c r="QWB1220" s="17"/>
      <c r="QWC1220" s="17"/>
      <c r="QWD1220" s="17"/>
      <c r="QWE1220" s="17"/>
      <c r="QWF1220" s="17"/>
      <c r="QWG1220" s="17"/>
      <c r="QWH1220" s="17"/>
      <c r="QWI1220" s="17"/>
      <c r="QWJ1220" s="17"/>
      <c r="QWK1220" s="17"/>
      <c r="QWL1220" s="17"/>
      <c r="QWM1220" s="17"/>
      <c r="QWN1220" s="17"/>
      <c r="QWO1220" s="17"/>
      <c r="QWP1220" s="17"/>
      <c r="QWQ1220" s="17"/>
      <c r="QWR1220" s="17"/>
      <c r="QWS1220" s="17"/>
      <c r="QWT1220" s="17"/>
      <c r="QWU1220" s="17"/>
      <c r="QWV1220" s="17"/>
      <c r="QWW1220" s="17"/>
      <c r="QWX1220" s="17"/>
      <c r="QWY1220" s="17"/>
      <c r="QWZ1220" s="17"/>
      <c r="QXA1220" s="17"/>
      <c r="QXB1220" s="17"/>
      <c r="QXC1220" s="17"/>
      <c r="QXD1220" s="17"/>
      <c r="QXE1220" s="17"/>
      <c r="QXF1220" s="17"/>
      <c r="QXG1220" s="17"/>
      <c r="QXH1220" s="17"/>
      <c r="QXI1220" s="17"/>
      <c r="QXJ1220" s="17"/>
      <c r="QXK1220" s="17"/>
      <c r="QXL1220" s="17"/>
      <c r="QXM1220" s="17"/>
      <c r="QXN1220" s="17"/>
      <c r="QXO1220" s="17"/>
      <c r="QXP1220" s="17"/>
      <c r="QXQ1220" s="17"/>
      <c r="QXR1220" s="17"/>
      <c r="QXS1220" s="17"/>
      <c r="QXT1220" s="17"/>
      <c r="QXU1220" s="17"/>
      <c r="QXV1220" s="17"/>
      <c r="QXW1220" s="17"/>
      <c r="QXX1220" s="17"/>
      <c r="QXY1220" s="17"/>
      <c r="QXZ1220" s="17"/>
      <c r="QYA1220" s="17"/>
      <c r="QYB1220" s="17"/>
      <c r="QYC1220" s="17"/>
      <c r="QYD1220" s="17"/>
      <c r="QYE1220" s="17"/>
      <c r="QYF1220" s="17"/>
      <c r="QYG1220" s="17"/>
      <c r="QYH1220" s="17"/>
      <c r="QYI1220" s="17"/>
      <c r="QYJ1220" s="17"/>
      <c r="QYK1220" s="17"/>
      <c r="QYL1220" s="17"/>
      <c r="QYM1220" s="17"/>
      <c r="QYN1220" s="17"/>
      <c r="QYO1220" s="17"/>
      <c r="QYP1220" s="17"/>
      <c r="QYQ1220" s="17"/>
      <c r="QYR1220" s="17"/>
      <c r="QYS1220" s="17"/>
      <c r="QYT1220" s="17"/>
      <c r="QYU1220" s="17"/>
      <c r="QYV1220" s="17"/>
      <c r="QYW1220" s="17"/>
      <c r="QYX1220" s="17"/>
      <c r="QYY1220" s="17"/>
      <c r="QYZ1220" s="17"/>
      <c r="QZA1220" s="17"/>
      <c r="QZB1220" s="17"/>
      <c r="QZC1220" s="17"/>
      <c r="QZD1220" s="17"/>
      <c r="QZE1220" s="17"/>
      <c r="QZF1220" s="17"/>
      <c r="QZG1220" s="17"/>
      <c r="QZH1220" s="17"/>
      <c r="QZI1220" s="17"/>
      <c r="QZJ1220" s="17"/>
      <c r="QZK1220" s="17"/>
      <c r="QZL1220" s="17"/>
      <c r="QZM1220" s="17"/>
      <c r="QZN1220" s="17"/>
      <c r="QZO1220" s="17"/>
      <c r="QZP1220" s="17"/>
      <c r="QZQ1220" s="17"/>
      <c r="QZR1220" s="17"/>
      <c r="QZS1220" s="17"/>
      <c r="QZT1220" s="17"/>
      <c r="QZU1220" s="17"/>
      <c r="QZV1220" s="17"/>
      <c r="QZW1220" s="17"/>
      <c r="QZX1220" s="17"/>
      <c r="QZY1220" s="17"/>
      <c r="QZZ1220" s="17"/>
      <c r="RAA1220" s="17"/>
      <c r="RAB1220" s="17"/>
      <c r="RAC1220" s="17"/>
      <c r="RAD1220" s="17"/>
      <c r="RAE1220" s="17"/>
      <c r="RAF1220" s="17"/>
      <c r="RAG1220" s="17"/>
      <c r="RAH1220" s="17"/>
      <c r="RAI1220" s="17"/>
      <c r="RAJ1220" s="17"/>
      <c r="RAK1220" s="17"/>
      <c r="RAL1220" s="17"/>
      <c r="RAM1220" s="17"/>
      <c r="RAN1220" s="17"/>
      <c r="RAO1220" s="17"/>
      <c r="RAP1220" s="17"/>
      <c r="RAQ1220" s="17"/>
      <c r="RAR1220" s="17"/>
      <c r="RAS1220" s="17"/>
      <c r="RAT1220" s="17"/>
      <c r="RAU1220" s="17"/>
      <c r="RAV1220" s="17"/>
      <c r="RAW1220" s="17"/>
      <c r="RAX1220" s="17"/>
      <c r="RAY1220" s="17"/>
      <c r="RAZ1220" s="17"/>
      <c r="RBA1220" s="17"/>
      <c r="RBB1220" s="17"/>
      <c r="RBC1220" s="17"/>
      <c r="RBD1220" s="17"/>
      <c r="RBE1220" s="17"/>
      <c r="RBF1220" s="17"/>
      <c r="RBG1220" s="17"/>
      <c r="RBH1220" s="17"/>
      <c r="RBI1220" s="17"/>
      <c r="RBJ1220" s="17"/>
      <c r="RBK1220" s="17"/>
      <c r="RBL1220" s="17"/>
      <c r="RBM1220" s="17"/>
      <c r="RBN1220" s="17"/>
      <c r="RBO1220" s="17"/>
      <c r="RBP1220" s="17"/>
      <c r="RBQ1220" s="17"/>
      <c r="RBR1220" s="17"/>
      <c r="RBS1220" s="17"/>
      <c r="RBT1220" s="17"/>
      <c r="RBU1220" s="17"/>
      <c r="RBV1220" s="17"/>
      <c r="RBW1220" s="17"/>
      <c r="RBX1220" s="17"/>
      <c r="RBY1220" s="17"/>
      <c r="RBZ1220" s="17"/>
      <c r="RCA1220" s="17"/>
      <c r="RCB1220" s="17"/>
      <c r="RCC1220" s="17"/>
      <c r="RCD1220" s="17"/>
      <c r="RCE1220" s="17"/>
      <c r="RCF1220" s="17"/>
      <c r="RCG1220" s="17"/>
      <c r="RCH1220" s="17"/>
      <c r="RCI1220" s="17"/>
      <c r="RCJ1220" s="17"/>
      <c r="RCK1220" s="17"/>
      <c r="RCL1220" s="17"/>
      <c r="RCM1220" s="17"/>
      <c r="RCN1220" s="17"/>
      <c r="RCO1220" s="17"/>
      <c r="RCP1220" s="17"/>
      <c r="RCQ1220" s="17"/>
      <c r="RCR1220" s="17"/>
      <c r="RCS1220" s="17"/>
      <c r="RCT1220" s="17"/>
      <c r="RCU1220" s="17"/>
      <c r="RCV1220" s="17"/>
      <c r="RCW1220" s="17"/>
      <c r="RCX1220" s="17"/>
      <c r="RCY1220" s="17"/>
      <c r="RCZ1220" s="17"/>
      <c r="RDA1220" s="17"/>
      <c r="RDB1220" s="17"/>
      <c r="RDC1220" s="17"/>
      <c r="RDD1220" s="17"/>
      <c r="RDE1220" s="17"/>
      <c r="RDF1220" s="17"/>
      <c r="RDG1220" s="17"/>
      <c r="RDH1220" s="17"/>
      <c r="RDI1220" s="17"/>
      <c r="RDJ1220" s="17"/>
      <c r="RDK1220" s="17"/>
      <c r="RDL1220" s="17"/>
      <c r="RDM1220" s="17"/>
      <c r="RDN1220" s="17"/>
      <c r="RDO1220" s="17"/>
      <c r="RDP1220" s="17"/>
      <c r="RDQ1220" s="17"/>
      <c r="RDR1220" s="17"/>
      <c r="RDS1220" s="17"/>
      <c r="RDT1220" s="17"/>
      <c r="RDU1220" s="17"/>
      <c r="RDV1220" s="17"/>
      <c r="RDW1220" s="17"/>
      <c r="RDX1220" s="17"/>
      <c r="RDY1220" s="17"/>
      <c r="RDZ1220" s="17"/>
      <c r="REA1220" s="17"/>
      <c r="REB1220" s="17"/>
      <c r="REC1220" s="17"/>
      <c r="RED1220" s="17"/>
      <c r="REE1220" s="17"/>
      <c r="REF1220" s="17"/>
      <c r="REG1220" s="17"/>
      <c r="REH1220" s="17"/>
      <c r="REI1220" s="17"/>
      <c r="REJ1220" s="17"/>
      <c r="REK1220" s="17"/>
      <c r="REL1220" s="17"/>
      <c r="REM1220" s="17"/>
      <c r="REN1220" s="17"/>
      <c r="REO1220" s="17"/>
      <c r="REP1220" s="17"/>
      <c r="REQ1220" s="17"/>
      <c r="RER1220" s="17"/>
      <c r="RES1220" s="17"/>
      <c r="RET1220" s="17"/>
      <c r="REU1220" s="17"/>
      <c r="REV1220" s="17"/>
      <c r="REW1220" s="17"/>
      <c r="REX1220" s="17"/>
      <c r="REY1220" s="17"/>
      <c r="REZ1220" s="17"/>
      <c r="RFA1220" s="17"/>
      <c r="RFB1220" s="17"/>
      <c r="RFC1220" s="17"/>
      <c r="RFD1220" s="17"/>
      <c r="RFE1220" s="17"/>
      <c r="RFF1220" s="17"/>
      <c r="RFG1220" s="17"/>
      <c r="RFH1220" s="17"/>
      <c r="RFI1220" s="17"/>
      <c r="RFJ1220" s="17"/>
      <c r="RFK1220" s="17"/>
      <c r="RFL1220" s="17"/>
      <c r="RFM1220" s="17"/>
      <c r="RFN1220" s="17"/>
      <c r="RFO1220" s="17"/>
      <c r="RFP1220" s="17"/>
      <c r="RFQ1220" s="17"/>
      <c r="RFR1220" s="17"/>
      <c r="RFS1220" s="17"/>
      <c r="RFT1220" s="17"/>
      <c r="RFU1220" s="17"/>
      <c r="RFV1220" s="17"/>
      <c r="RFW1220" s="17"/>
      <c r="RFX1220" s="17"/>
      <c r="RFY1220" s="17"/>
      <c r="RFZ1220" s="17"/>
      <c r="RGA1220" s="17"/>
      <c r="RGB1220" s="17"/>
      <c r="RGC1220" s="17"/>
      <c r="RGD1220" s="17"/>
      <c r="RGE1220" s="17"/>
      <c r="RGF1220" s="17"/>
      <c r="RGG1220" s="17"/>
      <c r="RGH1220" s="17"/>
      <c r="RGI1220" s="17"/>
      <c r="RGJ1220" s="17"/>
      <c r="RGK1220" s="17"/>
      <c r="RGL1220" s="17"/>
      <c r="RGM1220" s="17"/>
      <c r="RGN1220" s="17"/>
      <c r="RGO1220" s="17"/>
      <c r="RGP1220" s="17"/>
      <c r="RGQ1220" s="17"/>
      <c r="RGR1220" s="17"/>
      <c r="RGS1220" s="17"/>
      <c r="RGT1220" s="17"/>
      <c r="RGU1220" s="17"/>
      <c r="RGV1220" s="17"/>
      <c r="RGW1220" s="17"/>
      <c r="RGX1220" s="17"/>
      <c r="RGY1220" s="17"/>
      <c r="RGZ1220" s="17"/>
      <c r="RHA1220" s="17"/>
      <c r="RHB1220" s="17"/>
      <c r="RHC1220" s="17"/>
      <c r="RHD1220" s="17"/>
      <c r="RHE1220" s="17"/>
      <c r="RHF1220" s="17"/>
      <c r="RHG1220" s="17"/>
      <c r="RHH1220" s="17"/>
      <c r="RHI1220" s="17"/>
      <c r="RHJ1220" s="17"/>
      <c r="RHK1220" s="17"/>
      <c r="RHL1220" s="17"/>
      <c r="RHM1220" s="17"/>
      <c r="RHN1220" s="17"/>
      <c r="RHO1220" s="17"/>
      <c r="RHP1220" s="17"/>
      <c r="RHQ1220" s="17"/>
      <c r="RHR1220" s="17"/>
      <c r="RHS1220" s="17"/>
      <c r="RHT1220" s="17"/>
      <c r="RHU1220" s="17"/>
      <c r="RHV1220" s="17"/>
      <c r="RHW1220" s="17"/>
      <c r="RHX1220" s="17"/>
      <c r="RHY1220" s="17"/>
      <c r="RHZ1220" s="17"/>
      <c r="RIA1220" s="17"/>
      <c r="RIB1220" s="17"/>
      <c r="RIC1220" s="17"/>
      <c r="RID1220" s="17"/>
      <c r="RIE1220" s="17"/>
      <c r="RIF1220" s="17"/>
      <c r="RIG1220" s="17"/>
      <c r="RIH1220" s="17"/>
      <c r="RII1220" s="17"/>
      <c r="RIJ1220" s="17"/>
      <c r="RIK1220" s="17"/>
      <c r="RIL1220" s="17"/>
      <c r="RIM1220" s="17"/>
      <c r="RIN1220" s="17"/>
      <c r="RIO1220" s="17"/>
      <c r="RIP1220" s="17"/>
      <c r="RIQ1220" s="17"/>
      <c r="RIR1220" s="17"/>
      <c r="RIS1220" s="17"/>
      <c r="RIT1220" s="17"/>
      <c r="RIU1220" s="17"/>
      <c r="RIV1220" s="17"/>
      <c r="RIW1220" s="17"/>
      <c r="RIX1220" s="17"/>
      <c r="RIY1220" s="17"/>
      <c r="RIZ1220" s="17"/>
      <c r="RJA1220" s="17"/>
      <c r="RJB1220" s="17"/>
      <c r="RJC1220" s="17"/>
      <c r="RJD1220" s="17"/>
      <c r="RJE1220" s="17"/>
      <c r="RJF1220" s="17"/>
      <c r="RJG1220" s="17"/>
      <c r="RJH1220" s="17"/>
      <c r="RJI1220" s="17"/>
      <c r="RJJ1220" s="17"/>
      <c r="RJK1220" s="17"/>
      <c r="RJL1220" s="17"/>
      <c r="RJM1220" s="17"/>
      <c r="RJN1220" s="17"/>
      <c r="RJO1220" s="17"/>
      <c r="RJP1220" s="17"/>
      <c r="RJQ1220" s="17"/>
      <c r="RJR1220" s="17"/>
      <c r="RJS1220" s="17"/>
      <c r="RJT1220" s="17"/>
      <c r="RJU1220" s="17"/>
      <c r="RJV1220" s="17"/>
      <c r="RJW1220" s="17"/>
      <c r="RJX1220" s="17"/>
      <c r="RJY1220" s="17"/>
      <c r="RJZ1220" s="17"/>
      <c r="RKA1220" s="17"/>
      <c r="RKB1220" s="17"/>
      <c r="RKC1220" s="17"/>
      <c r="RKD1220" s="17"/>
      <c r="RKE1220" s="17"/>
      <c r="RKF1220" s="17"/>
      <c r="RKG1220" s="17"/>
      <c r="RKH1220" s="17"/>
      <c r="RKI1220" s="17"/>
      <c r="RKJ1220" s="17"/>
      <c r="RKK1220" s="17"/>
      <c r="RKL1220" s="17"/>
      <c r="RKM1220" s="17"/>
      <c r="RKN1220" s="17"/>
      <c r="RKO1220" s="17"/>
      <c r="RKP1220" s="17"/>
      <c r="RKQ1220" s="17"/>
      <c r="RKR1220" s="17"/>
      <c r="RKS1220" s="17"/>
      <c r="RKT1220" s="17"/>
      <c r="RKU1220" s="17"/>
      <c r="RKV1220" s="17"/>
      <c r="RKW1220" s="17"/>
      <c r="RKX1220" s="17"/>
      <c r="RKY1220" s="17"/>
      <c r="RKZ1220" s="17"/>
      <c r="RLA1220" s="17"/>
      <c r="RLB1220" s="17"/>
      <c r="RLC1220" s="17"/>
      <c r="RLD1220" s="17"/>
      <c r="RLE1220" s="17"/>
      <c r="RLF1220" s="17"/>
      <c r="RLG1220" s="17"/>
      <c r="RLH1220" s="17"/>
      <c r="RLI1220" s="17"/>
      <c r="RLJ1220" s="17"/>
      <c r="RLK1220" s="17"/>
      <c r="RLL1220" s="17"/>
      <c r="RLM1220" s="17"/>
      <c r="RLN1220" s="17"/>
      <c r="RLO1220" s="17"/>
      <c r="RLP1220" s="17"/>
      <c r="RLQ1220" s="17"/>
      <c r="RLR1220" s="17"/>
      <c r="RLS1220" s="17"/>
      <c r="RLT1220" s="17"/>
      <c r="RLU1220" s="17"/>
      <c r="RLV1220" s="17"/>
      <c r="RLW1220" s="17"/>
      <c r="RLX1220" s="17"/>
      <c r="RLY1220" s="17"/>
      <c r="RLZ1220" s="17"/>
      <c r="RMA1220" s="17"/>
      <c r="RMB1220" s="17"/>
      <c r="RMC1220" s="17"/>
      <c r="RMD1220" s="17"/>
      <c r="RME1220" s="17"/>
      <c r="RMF1220" s="17"/>
      <c r="RMG1220" s="17"/>
      <c r="RMH1220" s="17"/>
      <c r="RMI1220" s="17"/>
      <c r="RMJ1220" s="17"/>
      <c r="RMK1220" s="17"/>
      <c r="RML1220" s="17"/>
      <c r="RMM1220" s="17"/>
      <c r="RMN1220" s="17"/>
      <c r="RMO1220" s="17"/>
      <c r="RMP1220" s="17"/>
      <c r="RMQ1220" s="17"/>
      <c r="RMR1220" s="17"/>
      <c r="RMS1220" s="17"/>
      <c r="RMT1220" s="17"/>
      <c r="RMU1220" s="17"/>
      <c r="RMV1220" s="17"/>
      <c r="RMW1220" s="17"/>
      <c r="RMX1220" s="17"/>
      <c r="RMY1220" s="17"/>
      <c r="RMZ1220" s="17"/>
      <c r="RNA1220" s="17"/>
      <c r="RNB1220" s="17"/>
      <c r="RNC1220" s="17"/>
      <c r="RND1220" s="17"/>
      <c r="RNE1220" s="17"/>
      <c r="RNF1220" s="17"/>
      <c r="RNG1220" s="17"/>
      <c r="RNH1220" s="17"/>
      <c r="RNI1220" s="17"/>
      <c r="RNJ1220" s="17"/>
      <c r="RNK1220" s="17"/>
      <c r="RNL1220" s="17"/>
      <c r="RNM1220" s="17"/>
      <c r="RNN1220" s="17"/>
      <c r="RNO1220" s="17"/>
      <c r="RNP1220" s="17"/>
      <c r="RNQ1220" s="17"/>
      <c r="RNR1220" s="17"/>
      <c r="RNS1220" s="17"/>
      <c r="RNT1220" s="17"/>
      <c r="RNU1220" s="17"/>
      <c r="RNV1220" s="17"/>
      <c r="RNW1220" s="17"/>
      <c r="RNX1220" s="17"/>
      <c r="RNY1220" s="17"/>
      <c r="RNZ1220" s="17"/>
      <c r="ROA1220" s="17"/>
      <c r="ROB1220" s="17"/>
      <c r="ROC1220" s="17"/>
      <c r="ROD1220" s="17"/>
      <c r="ROE1220" s="17"/>
      <c r="ROF1220" s="17"/>
      <c r="ROG1220" s="17"/>
      <c r="ROH1220" s="17"/>
      <c r="ROI1220" s="17"/>
      <c r="ROJ1220" s="17"/>
      <c r="ROK1220" s="17"/>
      <c r="ROL1220" s="17"/>
      <c r="ROM1220" s="17"/>
      <c r="RON1220" s="17"/>
      <c r="ROO1220" s="17"/>
      <c r="ROP1220" s="17"/>
      <c r="ROQ1220" s="17"/>
      <c r="ROR1220" s="17"/>
      <c r="ROS1220" s="17"/>
      <c r="ROT1220" s="17"/>
      <c r="ROU1220" s="17"/>
      <c r="ROV1220" s="17"/>
      <c r="ROW1220" s="17"/>
      <c r="ROX1220" s="17"/>
      <c r="ROY1220" s="17"/>
      <c r="ROZ1220" s="17"/>
      <c r="RPA1220" s="17"/>
      <c r="RPB1220" s="17"/>
      <c r="RPC1220" s="17"/>
      <c r="RPD1220" s="17"/>
      <c r="RPE1220" s="17"/>
      <c r="RPF1220" s="17"/>
      <c r="RPG1220" s="17"/>
      <c r="RPH1220" s="17"/>
      <c r="RPI1220" s="17"/>
      <c r="RPJ1220" s="17"/>
      <c r="RPK1220" s="17"/>
      <c r="RPL1220" s="17"/>
      <c r="RPM1220" s="17"/>
      <c r="RPN1220" s="17"/>
      <c r="RPO1220" s="17"/>
      <c r="RPP1220" s="17"/>
      <c r="RPQ1220" s="17"/>
      <c r="RPR1220" s="17"/>
      <c r="RPS1220" s="17"/>
      <c r="RPT1220" s="17"/>
      <c r="RPU1220" s="17"/>
      <c r="RPV1220" s="17"/>
      <c r="RPW1220" s="17"/>
      <c r="RPX1220" s="17"/>
      <c r="RPY1220" s="17"/>
      <c r="RPZ1220" s="17"/>
      <c r="RQA1220" s="17"/>
      <c r="RQB1220" s="17"/>
      <c r="RQC1220" s="17"/>
      <c r="RQD1220" s="17"/>
      <c r="RQE1220" s="17"/>
      <c r="RQF1220" s="17"/>
      <c r="RQG1220" s="17"/>
      <c r="RQH1220" s="17"/>
      <c r="RQI1220" s="17"/>
      <c r="RQJ1220" s="17"/>
      <c r="RQK1220" s="17"/>
      <c r="RQL1220" s="17"/>
      <c r="RQM1220" s="17"/>
      <c r="RQN1220" s="17"/>
      <c r="RQO1220" s="17"/>
      <c r="RQP1220" s="17"/>
      <c r="RQQ1220" s="17"/>
      <c r="RQR1220" s="17"/>
      <c r="RQS1220" s="17"/>
      <c r="RQT1220" s="17"/>
      <c r="RQU1220" s="17"/>
      <c r="RQV1220" s="17"/>
      <c r="RQW1220" s="17"/>
      <c r="RQX1220" s="17"/>
      <c r="RQY1220" s="17"/>
      <c r="RQZ1220" s="17"/>
      <c r="RRA1220" s="17"/>
      <c r="RRB1220" s="17"/>
      <c r="RRC1220" s="17"/>
      <c r="RRD1220" s="17"/>
      <c r="RRE1220" s="17"/>
      <c r="RRF1220" s="17"/>
      <c r="RRG1220" s="17"/>
      <c r="RRH1220" s="17"/>
      <c r="RRI1220" s="17"/>
      <c r="RRJ1220" s="17"/>
      <c r="RRK1220" s="17"/>
      <c r="RRL1220" s="17"/>
      <c r="RRM1220" s="17"/>
      <c r="RRN1220" s="17"/>
      <c r="RRO1220" s="17"/>
      <c r="RRP1220" s="17"/>
      <c r="RRQ1220" s="17"/>
      <c r="RRR1220" s="17"/>
      <c r="RRS1220" s="17"/>
      <c r="RRT1220" s="17"/>
      <c r="RRU1220" s="17"/>
      <c r="RRV1220" s="17"/>
      <c r="RRW1220" s="17"/>
      <c r="RRX1220" s="17"/>
      <c r="RRY1220" s="17"/>
      <c r="RRZ1220" s="17"/>
      <c r="RSA1220" s="17"/>
      <c r="RSB1220" s="17"/>
      <c r="RSC1220" s="17"/>
      <c r="RSD1220" s="17"/>
      <c r="RSE1220" s="17"/>
      <c r="RSF1220" s="17"/>
      <c r="RSG1220" s="17"/>
      <c r="RSH1220" s="17"/>
      <c r="RSI1220" s="17"/>
      <c r="RSJ1220" s="17"/>
      <c r="RSK1220" s="17"/>
      <c r="RSL1220" s="17"/>
      <c r="RSM1220" s="17"/>
      <c r="RSN1220" s="17"/>
      <c r="RSO1220" s="17"/>
      <c r="RSP1220" s="17"/>
      <c r="RSQ1220" s="17"/>
      <c r="RSR1220" s="17"/>
      <c r="RSS1220" s="17"/>
      <c r="RST1220" s="17"/>
      <c r="RSU1220" s="17"/>
      <c r="RSV1220" s="17"/>
      <c r="RSW1220" s="17"/>
      <c r="RSX1220" s="17"/>
      <c r="RSY1220" s="17"/>
      <c r="RSZ1220" s="17"/>
      <c r="RTA1220" s="17"/>
      <c r="RTB1220" s="17"/>
      <c r="RTC1220" s="17"/>
      <c r="RTD1220" s="17"/>
      <c r="RTE1220" s="17"/>
      <c r="RTF1220" s="17"/>
      <c r="RTG1220" s="17"/>
      <c r="RTH1220" s="17"/>
      <c r="RTI1220" s="17"/>
      <c r="RTJ1220" s="17"/>
      <c r="RTK1220" s="17"/>
      <c r="RTL1220" s="17"/>
      <c r="RTM1220" s="17"/>
      <c r="RTN1220" s="17"/>
      <c r="RTO1220" s="17"/>
      <c r="RTP1220" s="17"/>
      <c r="RTQ1220" s="17"/>
      <c r="RTR1220" s="17"/>
      <c r="RTS1220" s="17"/>
      <c r="RTT1220" s="17"/>
      <c r="RTU1220" s="17"/>
      <c r="RTV1220" s="17"/>
      <c r="RTW1220" s="17"/>
      <c r="RTX1220" s="17"/>
      <c r="RTY1220" s="17"/>
      <c r="RTZ1220" s="17"/>
      <c r="RUA1220" s="17"/>
      <c r="RUB1220" s="17"/>
      <c r="RUC1220" s="17"/>
      <c r="RUD1220" s="17"/>
      <c r="RUE1220" s="17"/>
      <c r="RUF1220" s="17"/>
      <c r="RUG1220" s="17"/>
      <c r="RUH1220" s="17"/>
      <c r="RUI1220" s="17"/>
      <c r="RUJ1220" s="17"/>
      <c r="RUK1220" s="17"/>
      <c r="RUL1220" s="17"/>
      <c r="RUM1220" s="17"/>
      <c r="RUN1220" s="17"/>
      <c r="RUO1220" s="17"/>
      <c r="RUP1220" s="17"/>
      <c r="RUQ1220" s="17"/>
      <c r="RUR1220" s="17"/>
      <c r="RUS1220" s="17"/>
      <c r="RUT1220" s="17"/>
      <c r="RUU1220" s="17"/>
      <c r="RUV1220" s="17"/>
      <c r="RUW1220" s="17"/>
      <c r="RUX1220" s="17"/>
      <c r="RUY1220" s="17"/>
      <c r="RUZ1220" s="17"/>
      <c r="RVA1220" s="17"/>
      <c r="RVB1220" s="17"/>
      <c r="RVC1220" s="17"/>
      <c r="RVD1220" s="17"/>
      <c r="RVE1220" s="17"/>
      <c r="RVF1220" s="17"/>
      <c r="RVG1220" s="17"/>
      <c r="RVH1220" s="17"/>
      <c r="RVI1220" s="17"/>
      <c r="RVJ1220" s="17"/>
      <c r="RVK1220" s="17"/>
      <c r="RVL1220" s="17"/>
      <c r="RVM1220" s="17"/>
      <c r="RVN1220" s="17"/>
      <c r="RVO1220" s="17"/>
      <c r="RVP1220" s="17"/>
      <c r="RVQ1220" s="17"/>
      <c r="RVR1220" s="17"/>
      <c r="RVS1220" s="17"/>
      <c r="RVT1220" s="17"/>
      <c r="RVU1220" s="17"/>
      <c r="RVV1220" s="17"/>
      <c r="RVW1220" s="17"/>
      <c r="RVX1220" s="17"/>
      <c r="RVY1220" s="17"/>
      <c r="RVZ1220" s="17"/>
      <c r="RWA1220" s="17"/>
      <c r="RWB1220" s="17"/>
      <c r="RWC1220" s="17"/>
      <c r="RWD1220" s="17"/>
      <c r="RWE1220" s="17"/>
      <c r="RWF1220" s="17"/>
      <c r="RWG1220" s="17"/>
      <c r="RWH1220" s="17"/>
      <c r="RWI1220" s="17"/>
      <c r="RWJ1220" s="17"/>
      <c r="RWK1220" s="17"/>
      <c r="RWL1220" s="17"/>
      <c r="RWM1220" s="17"/>
      <c r="RWN1220" s="17"/>
      <c r="RWO1220" s="17"/>
      <c r="RWP1220" s="17"/>
      <c r="RWQ1220" s="17"/>
      <c r="RWR1220" s="17"/>
      <c r="RWS1220" s="17"/>
      <c r="RWT1220" s="17"/>
      <c r="RWU1220" s="17"/>
      <c r="RWV1220" s="17"/>
      <c r="RWW1220" s="17"/>
      <c r="RWX1220" s="17"/>
      <c r="RWY1220" s="17"/>
      <c r="RWZ1220" s="17"/>
      <c r="RXA1220" s="17"/>
      <c r="RXB1220" s="17"/>
      <c r="RXC1220" s="17"/>
      <c r="RXD1220" s="17"/>
      <c r="RXE1220" s="17"/>
      <c r="RXF1220" s="17"/>
      <c r="RXG1220" s="17"/>
      <c r="RXH1220" s="17"/>
      <c r="RXI1220" s="17"/>
      <c r="RXJ1220" s="17"/>
      <c r="RXK1220" s="17"/>
      <c r="RXL1220" s="17"/>
      <c r="RXM1220" s="17"/>
      <c r="RXN1220" s="17"/>
      <c r="RXO1220" s="17"/>
      <c r="RXP1220" s="17"/>
      <c r="RXQ1220" s="17"/>
      <c r="RXR1220" s="17"/>
      <c r="RXS1220" s="17"/>
      <c r="RXT1220" s="17"/>
      <c r="RXU1220" s="17"/>
      <c r="RXV1220" s="17"/>
      <c r="RXW1220" s="17"/>
      <c r="RXX1220" s="17"/>
      <c r="RXY1220" s="17"/>
      <c r="RXZ1220" s="17"/>
      <c r="RYA1220" s="17"/>
      <c r="RYB1220" s="17"/>
      <c r="RYC1220" s="17"/>
      <c r="RYD1220" s="17"/>
      <c r="RYE1220" s="17"/>
      <c r="RYF1220" s="17"/>
      <c r="RYG1220" s="17"/>
      <c r="RYH1220" s="17"/>
      <c r="RYI1220" s="17"/>
      <c r="RYJ1220" s="17"/>
      <c r="RYK1220" s="17"/>
      <c r="RYL1220" s="17"/>
      <c r="RYM1220" s="17"/>
      <c r="RYN1220" s="17"/>
      <c r="RYO1220" s="17"/>
      <c r="RYP1220" s="17"/>
      <c r="RYQ1220" s="17"/>
      <c r="RYR1220" s="17"/>
      <c r="RYS1220" s="17"/>
      <c r="RYT1220" s="17"/>
      <c r="RYU1220" s="17"/>
      <c r="RYV1220" s="17"/>
      <c r="RYW1220" s="17"/>
      <c r="RYX1220" s="17"/>
      <c r="RYY1220" s="17"/>
      <c r="RYZ1220" s="17"/>
      <c r="RZA1220" s="17"/>
      <c r="RZB1220" s="17"/>
      <c r="RZC1220" s="17"/>
      <c r="RZD1220" s="17"/>
      <c r="RZE1220" s="17"/>
      <c r="RZF1220" s="17"/>
      <c r="RZG1220" s="17"/>
      <c r="RZH1220" s="17"/>
      <c r="RZI1220" s="17"/>
      <c r="RZJ1220" s="17"/>
      <c r="RZK1220" s="17"/>
      <c r="RZL1220" s="17"/>
      <c r="RZM1220" s="17"/>
      <c r="RZN1220" s="17"/>
      <c r="RZO1220" s="17"/>
      <c r="RZP1220" s="17"/>
      <c r="RZQ1220" s="17"/>
      <c r="RZR1220" s="17"/>
      <c r="RZS1220" s="17"/>
      <c r="RZT1220" s="17"/>
      <c r="RZU1220" s="17"/>
      <c r="RZV1220" s="17"/>
      <c r="RZW1220" s="17"/>
      <c r="RZX1220" s="17"/>
      <c r="RZY1220" s="17"/>
      <c r="RZZ1220" s="17"/>
      <c r="SAA1220" s="17"/>
      <c r="SAB1220" s="17"/>
      <c r="SAC1220" s="17"/>
      <c r="SAD1220" s="17"/>
      <c r="SAE1220" s="17"/>
      <c r="SAF1220" s="17"/>
      <c r="SAG1220" s="17"/>
      <c r="SAH1220" s="17"/>
      <c r="SAI1220" s="17"/>
      <c r="SAJ1220" s="17"/>
      <c r="SAK1220" s="17"/>
      <c r="SAL1220" s="17"/>
      <c r="SAM1220" s="17"/>
      <c r="SAN1220" s="17"/>
      <c r="SAO1220" s="17"/>
      <c r="SAP1220" s="17"/>
      <c r="SAQ1220" s="17"/>
      <c r="SAR1220" s="17"/>
      <c r="SAS1220" s="17"/>
      <c r="SAT1220" s="17"/>
      <c r="SAU1220" s="17"/>
      <c r="SAV1220" s="17"/>
      <c r="SAW1220" s="17"/>
      <c r="SAX1220" s="17"/>
      <c r="SAY1220" s="17"/>
      <c r="SAZ1220" s="17"/>
      <c r="SBA1220" s="17"/>
      <c r="SBB1220" s="17"/>
      <c r="SBC1220" s="17"/>
      <c r="SBD1220" s="17"/>
      <c r="SBE1220" s="17"/>
      <c r="SBF1220" s="17"/>
      <c r="SBG1220" s="17"/>
      <c r="SBH1220" s="17"/>
      <c r="SBI1220" s="17"/>
      <c r="SBJ1220" s="17"/>
      <c r="SBK1220" s="17"/>
      <c r="SBL1220" s="17"/>
      <c r="SBM1220" s="17"/>
      <c r="SBN1220" s="17"/>
      <c r="SBO1220" s="17"/>
      <c r="SBP1220" s="17"/>
      <c r="SBQ1220" s="17"/>
      <c r="SBR1220" s="17"/>
      <c r="SBS1220" s="17"/>
      <c r="SBT1220" s="17"/>
      <c r="SBU1220" s="17"/>
      <c r="SBV1220" s="17"/>
      <c r="SBW1220" s="17"/>
      <c r="SBX1220" s="17"/>
      <c r="SBY1220" s="17"/>
      <c r="SBZ1220" s="17"/>
      <c r="SCA1220" s="17"/>
      <c r="SCB1220" s="17"/>
      <c r="SCC1220" s="17"/>
      <c r="SCD1220" s="17"/>
      <c r="SCE1220" s="17"/>
      <c r="SCF1220" s="17"/>
      <c r="SCG1220" s="17"/>
      <c r="SCH1220" s="17"/>
      <c r="SCI1220" s="17"/>
      <c r="SCJ1220" s="17"/>
      <c r="SCK1220" s="17"/>
      <c r="SCL1220" s="17"/>
      <c r="SCM1220" s="17"/>
      <c r="SCN1220" s="17"/>
      <c r="SCO1220" s="17"/>
      <c r="SCP1220" s="17"/>
      <c r="SCQ1220" s="17"/>
      <c r="SCR1220" s="17"/>
      <c r="SCS1220" s="17"/>
      <c r="SCT1220" s="17"/>
      <c r="SCU1220" s="17"/>
      <c r="SCV1220" s="17"/>
      <c r="SCW1220" s="17"/>
      <c r="SCX1220" s="17"/>
      <c r="SCY1220" s="17"/>
      <c r="SCZ1220" s="17"/>
      <c r="SDA1220" s="17"/>
      <c r="SDB1220" s="17"/>
      <c r="SDC1220" s="17"/>
      <c r="SDD1220" s="17"/>
      <c r="SDE1220" s="17"/>
      <c r="SDF1220" s="17"/>
      <c r="SDG1220" s="17"/>
      <c r="SDH1220" s="17"/>
      <c r="SDI1220" s="17"/>
      <c r="SDJ1220" s="17"/>
      <c r="SDK1220" s="17"/>
      <c r="SDL1220" s="17"/>
      <c r="SDM1220" s="17"/>
      <c r="SDN1220" s="17"/>
      <c r="SDO1220" s="17"/>
      <c r="SDP1220" s="17"/>
      <c r="SDQ1220" s="17"/>
      <c r="SDR1220" s="17"/>
      <c r="SDS1220" s="17"/>
      <c r="SDT1220" s="17"/>
      <c r="SDU1220" s="17"/>
      <c r="SDV1220" s="17"/>
      <c r="SDW1220" s="17"/>
      <c r="SDX1220" s="17"/>
      <c r="SDY1220" s="17"/>
      <c r="SDZ1220" s="17"/>
      <c r="SEA1220" s="17"/>
      <c r="SEB1220" s="17"/>
      <c r="SEC1220" s="17"/>
      <c r="SED1220" s="17"/>
      <c r="SEE1220" s="17"/>
      <c r="SEF1220" s="17"/>
      <c r="SEG1220" s="17"/>
      <c r="SEH1220" s="17"/>
      <c r="SEI1220" s="17"/>
      <c r="SEJ1220" s="17"/>
      <c r="SEK1220" s="17"/>
      <c r="SEL1220" s="17"/>
      <c r="SEM1220" s="17"/>
      <c r="SEN1220" s="17"/>
      <c r="SEO1220" s="17"/>
      <c r="SEP1220" s="17"/>
      <c r="SEQ1220" s="17"/>
      <c r="SER1220" s="17"/>
      <c r="SES1220" s="17"/>
      <c r="SET1220" s="17"/>
      <c r="SEU1220" s="17"/>
      <c r="SEV1220" s="17"/>
      <c r="SEW1220" s="17"/>
      <c r="SEX1220" s="17"/>
      <c r="SEY1220" s="17"/>
      <c r="SEZ1220" s="17"/>
      <c r="SFA1220" s="17"/>
      <c r="SFB1220" s="17"/>
      <c r="SFC1220" s="17"/>
      <c r="SFD1220" s="17"/>
      <c r="SFE1220" s="17"/>
      <c r="SFF1220" s="17"/>
      <c r="SFG1220" s="17"/>
      <c r="SFH1220" s="17"/>
      <c r="SFI1220" s="17"/>
      <c r="SFJ1220" s="17"/>
      <c r="SFK1220" s="17"/>
      <c r="SFL1220" s="17"/>
      <c r="SFM1220" s="17"/>
      <c r="SFN1220" s="17"/>
      <c r="SFO1220" s="17"/>
      <c r="SFP1220" s="17"/>
      <c r="SFQ1220" s="17"/>
      <c r="SFR1220" s="17"/>
      <c r="SFS1220" s="17"/>
      <c r="SFT1220" s="17"/>
      <c r="SFU1220" s="17"/>
      <c r="SFV1220" s="17"/>
      <c r="SFW1220" s="17"/>
      <c r="SFX1220" s="17"/>
      <c r="SFY1220" s="17"/>
      <c r="SFZ1220" s="17"/>
      <c r="SGA1220" s="17"/>
      <c r="SGB1220" s="17"/>
      <c r="SGC1220" s="17"/>
      <c r="SGD1220" s="17"/>
      <c r="SGE1220" s="17"/>
      <c r="SGF1220" s="17"/>
      <c r="SGG1220" s="17"/>
      <c r="SGH1220" s="17"/>
      <c r="SGI1220" s="17"/>
      <c r="SGJ1220" s="17"/>
      <c r="SGK1220" s="17"/>
      <c r="SGL1220" s="17"/>
      <c r="SGM1220" s="17"/>
      <c r="SGN1220" s="17"/>
      <c r="SGO1220" s="17"/>
      <c r="SGP1220" s="17"/>
      <c r="SGQ1220" s="17"/>
      <c r="SGR1220" s="17"/>
      <c r="SGS1220" s="17"/>
      <c r="SGT1220" s="17"/>
      <c r="SGU1220" s="17"/>
      <c r="SGV1220" s="17"/>
      <c r="SGW1220" s="17"/>
      <c r="SGX1220" s="17"/>
      <c r="SGY1220" s="17"/>
      <c r="SGZ1220" s="17"/>
      <c r="SHA1220" s="17"/>
      <c r="SHB1220" s="17"/>
      <c r="SHC1220" s="17"/>
      <c r="SHD1220" s="17"/>
      <c r="SHE1220" s="17"/>
      <c r="SHF1220" s="17"/>
      <c r="SHG1220" s="17"/>
      <c r="SHH1220" s="17"/>
      <c r="SHI1220" s="17"/>
      <c r="SHJ1220" s="17"/>
      <c r="SHK1220" s="17"/>
      <c r="SHL1220" s="17"/>
      <c r="SHM1220" s="17"/>
      <c r="SHN1220" s="17"/>
      <c r="SHO1220" s="17"/>
      <c r="SHP1220" s="17"/>
      <c r="SHQ1220" s="17"/>
      <c r="SHR1220" s="17"/>
      <c r="SHS1220" s="17"/>
      <c r="SHT1220" s="17"/>
      <c r="SHU1220" s="17"/>
      <c r="SHV1220" s="17"/>
      <c r="SHW1220" s="17"/>
      <c r="SHX1220" s="17"/>
      <c r="SHY1220" s="17"/>
      <c r="SHZ1220" s="17"/>
      <c r="SIA1220" s="17"/>
      <c r="SIB1220" s="17"/>
      <c r="SIC1220" s="17"/>
      <c r="SID1220" s="17"/>
      <c r="SIE1220" s="17"/>
      <c r="SIF1220" s="17"/>
      <c r="SIG1220" s="17"/>
      <c r="SIH1220" s="17"/>
      <c r="SII1220" s="17"/>
      <c r="SIJ1220" s="17"/>
      <c r="SIK1220" s="17"/>
      <c r="SIL1220" s="17"/>
      <c r="SIM1220" s="17"/>
      <c r="SIN1220" s="17"/>
      <c r="SIO1220" s="17"/>
      <c r="SIP1220" s="17"/>
      <c r="SIQ1220" s="17"/>
      <c r="SIR1220" s="17"/>
      <c r="SIS1220" s="17"/>
      <c r="SIT1220" s="17"/>
      <c r="SIU1220" s="17"/>
      <c r="SIV1220" s="17"/>
      <c r="SIW1220" s="17"/>
      <c r="SIX1220" s="17"/>
      <c r="SIY1220" s="17"/>
      <c r="SIZ1220" s="17"/>
      <c r="SJA1220" s="17"/>
      <c r="SJB1220" s="17"/>
      <c r="SJC1220" s="17"/>
      <c r="SJD1220" s="17"/>
      <c r="SJE1220" s="17"/>
      <c r="SJF1220" s="17"/>
      <c r="SJG1220" s="17"/>
      <c r="SJH1220" s="17"/>
      <c r="SJI1220" s="17"/>
      <c r="SJJ1220" s="17"/>
      <c r="SJK1220" s="17"/>
      <c r="SJL1220" s="17"/>
      <c r="SJM1220" s="17"/>
      <c r="SJN1220" s="17"/>
      <c r="SJO1220" s="17"/>
      <c r="SJP1220" s="17"/>
      <c r="SJQ1220" s="17"/>
      <c r="SJR1220" s="17"/>
      <c r="SJS1220" s="17"/>
      <c r="SJT1220" s="17"/>
      <c r="SJU1220" s="17"/>
      <c r="SJV1220" s="17"/>
      <c r="SJW1220" s="17"/>
      <c r="SJX1220" s="17"/>
      <c r="SJY1220" s="17"/>
      <c r="SJZ1220" s="17"/>
      <c r="SKA1220" s="17"/>
      <c r="SKB1220" s="17"/>
      <c r="SKC1220" s="17"/>
      <c r="SKD1220" s="17"/>
      <c r="SKE1220" s="17"/>
      <c r="SKF1220" s="17"/>
      <c r="SKG1220" s="17"/>
      <c r="SKH1220" s="17"/>
      <c r="SKI1220" s="17"/>
      <c r="SKJ1220" s="17"/>
      <c r="SKK1220" s="17"/>
      <c r="SKL1220" s="17"/>
      <c r="SKM1220" s="17"/>
      <c r="SKN1220" s="17"/>
      <c r="SKO1220" s="17"/>
      <c r="SKP1220" s="17"/>
      <c r="SKQ1220" s="17"/>
      <c r="SKR1220" s="17"/>
      <c r="SKS1220" s="17"/>
      <c r="SKT1220" s="17"/>
      <c r="SKU1220" s="17"/>
      <c r="SKV1220" s="17"/>
      <c r="SKW1220" s="17"/>
      <c r="SKX1220" s="17"/>
      <c r="SKY1220" s="17"/>
      <c r="SKZ1220" s="17"/>
      <c r="SLA1220" s="17"/>
      <c r="SLB1220" s="17"/>
      <c r="SLC1220" s="17"/>
      <c r="SLD1220" s="17"/>
      <c r="SLE1220" s="17"/>
      <c r="SLF1220" s="17"/>
      <c r="SLG1220" s="17"/>
      <c r="SLH1220" s="17"/>
      <c r="SLI1220" s="17"/>
      <c r="SLJ1220" s="17"/>
      <c r="SLK1220" s="17"/>
      <c r="SLL1220" s="17"/>
      <c r="SLM1220" s="17"/>
      <c r="SLN1220" s="17"/>
      <c r="SLO1220" s="17"/>
      <c r="SLP1220" s="17"/>
      <c r="SLQ1220" s="17"/>
      <c r="SLR1220" s="17"/>
      <c r="SLS1220" s="17"/>
      <c r="SLT1220" s="17"/>
      <c r="SLU1220" s="17"/>
      <c r="SLV1220" s="17"/>
      <c r="SLW1220" s="17"/>
      <c r="SLX1220" s="17"/>
      <c r="SLY1220" s="17"/>
      <c r="SLZ1220" s="17"/>
      <c r="SMA1220" s="17"/>
      <c r="SMB1220" s="17"/>
      <c r="SMC1220" s="17"/>
      <c r="SMD1220" s="17"/>
      <c r="SME1220" s="17"/>
      <c r="SMF1220" s="17"/>
      <c r="SMG1220" s="17"/>
      <c r="SMH1220" s="17"/>
      <c r="SMI1220" s="17"/>
      <c r="SMJ1220" s="17"/>
      <c r="SMK1220" s="17"/>
      <c r="SML1220" s="17"/>
      <c r="SMM1220" s="17"/>
      <c r="SMN1220" s="17"/>
      <c r="SMO1220" s="17"/>
      <c r="SMP1220" s="17"/>
      <c r="SMQ1220" s="17"/>
      <c r="SMR1220" s="17"/>
      <c r="SMS1220" s="17"/>
      <c r="SMT1220" s="17"/>
      <c r="SMU1220" s="17"/>
      <c r="SMV1220" s="17"/>
      <c r="SMW1220" s="17"/>
      <c r="SMX1220" s="17"/>
      <c r="SMY1220" s="17"/>
      <c r="SMZ1220" s="17"/>
      <c r="SNA1220" s="17"/>
      <c r="SNB1220" s="17"/>
      <c r="SNC1220" s="17"/>
      <c r="SND1220" s="17"/>
      <c r="SNE1220" s="17"/>
      <c r="SNF1220" s="17"/>
      <c r="SNG1220" s="17"/>
      <c r="SNH1220" s="17"/>
      <c r="SNI1220" s="17"/>
      <c r="SNJ1220" s="17"/>
      <c r="SNK1220" s="17"/>
      <c r="SNL1220" s="17"/>
      <c r="SNM1220" s="17"/>
      <c r="SNN1220" s="17"/>
      <c r="SNO1220" s="17"/>
      <c r="SNP1220" s="17"/>
      <c r="SNQ1220" s="17"/>
      <c r="SNR1220" s="17"/>
      <c r="SNS1220" s="17"/>
      <c r="SNT1220" s="17"/>
      <c r="SNU1220" s="17"/>
      <c r="SNV1220" s="17"/>
      <c r="SNW1220" s="17"/>
      <c r="SNX1220" s="17"/>
      <c r="SNY1220" s="17"/>
      <c r="SNZ1220" s="17"/>
      <c r="SOA1220" s="17"/>
      <c r="SOB1220" s="17"/>
      <c r="SOC1220" s="17"/>
      <c r="SOD1220" s="17"/>
      <c r="SOE1220" s="17"/>
      <c r="SOF1220" s="17"/>
      <c r="SOG1220" s="17"/>
      <c r="SOH1220" s="17"/>
      <c r="SOI1220" s="17"/>
      <c r="SOJ1220" s="17"/>
      <c r="SOK1220" s="17"/>
      <c r="SOL1220" s="17"/>
      <c r="SOM1220" s="17"/>
      <c r="SON1220" s="17"/>
      <c r="SOO1220" s="17"/>
      <c r="SOP1220" s="17"/>
      <c r="SOQ1220" s="17"/>
      <c r="SOR1220" s="17"/>
      <c r="SOS1220" s="17"/>
      <c r="SOT1220" s="17"/>
      <c r="SOU1220" s="17"/>
      <c r="SOV1220" s="17"/>
      <c r="SOW1220" s="17"/>
      <c r="SOX1220" s="17"/>
      <c r="SOY1220" s="17"/>
      <c r="SOZ1220" s="17"/>
      <c r="SPA1220" s="17"/>
      <c r="SPB1220" s="17"/>
      <c r="SPC1220" s="17"/>
      <c r="SPD1220" s="17"/>
      <c r="SPE1220" s="17"/>
      <c r="SPF1220" s="17"/>
      <c r="SPG1220" s="17"/>
      <c r="SPH1220" s="17"/>
      <c r="SPI1220" s="17"/>
      <c r="SPJ1220" s="17"/>
      <c r="SPK1220" s="17"/>
      <c r="SPL1220" s="17"/>
      <c r="SPM1220" s="17"/>
      <c r="SPN1220" s="17"/>
      <c r="SPO1220" s="17"/>
      <c r="SPP1220" s="17"/>
      <c r="SPQ1220" s="17"/>
      <c r="SPR1220" s="17"/>
      <c r="SPS1220" s="17"/>
      <c r="SPT1220" s="17"/>
      <c r="SPU1220" s="17"/>
      <c r="SPV1220" s="17"/>
      <c r="SPW1220" s="17"/>
      <c r="SPX1220" s="17"/>
      <c r="SPY1220" s="17"/>
      <c r="SPZ1220" s="17"/>
      <c r="SQA1220" s="17"/>
      <c r="SQB1220" s="17"/>
      <c r="SQC1220" s="17"/>
      <c r="SQD1220" s="17"/>
      <c r="SQE1220" s="17"/>
      <c r="SQF1220" s="17"/>
      <c r="SQG1220" s="17"/>
      <c r="SQH1220" s="17"/>
      <c r="SQI1220" s="17"/>
      <c r="SQJ1220" s="17"/>
      <c r="SQK1220" s="17"/>
      <c r="SQL1220" s="17"/>
      <c r="SQM1220" s="17"/>
      <c r="SQN1220" s="17"/>
      <c r="SQO1220" s="17"/>
      <c r="SQP1220" s="17"/>
      <c r="SQQ1220" s="17"/>
      <c r="SQR1220" s="17"/>
      <c r="SQS1220" s="17"/>
      <c r="SQT1220" s="17"/>
      <c r="SQU1220" s="17"/>
      <c r="SQV1220" s="17"/>
      <c r="SQW1220" s="17"/>
      <c r="SQX1220" s="17"/>
      <c r="SQY1220" s="17"/>
      <c r="SQZ1220" s="17"/>
      <c r="SRA1220" s="17"/>
      <c r="SRB1220" s="17"/>
      <c r="SRC1220" s="17"/>
      <c r="SRD1220" s="17"/>
      <c r="SRE1220" s="17"/>
      <c r="SRF1220" s="17"/>
      <c r="SRG1220" s="17"/>
      <c r="SRH1220" s="17"/>
      <c r="SRI1220" s="17"/>
      <c r="SRJ1220" s="17"/>
      <c r="SRK1220" s="17"/>
      <c r="SRL1220" s="17"/>
      <c r="SRM1220" s="17"/>
      <c r="SRN1220" s="17"/>
      <c r="SRO1220" s="17"/>
      <c r="SRP1220" s="17"/>
      <c r="SRQ1220" s="17"/>
      <c r="SRR1220" s="17"/>
      <c r="SRS1220" s="17"/>
      <c r="SRT1220" s="17"/>
      <c r="SRU1220" s="17"/>
      <c r="SRV1220" s="17"/>
      <c r="SRW1220" s="17"/>
      <c r="SRX1220" s="17"/>
      <c r="SRY1220" s="17"/>
      <c r="SRZ1220" s="17"/>
      <c r="SSA1220" s="17"/>
      <c r="SSB1220" s="17"/>
      <c r="SSC1220" s="17"/>
      <c r="SSD1220" s="17"/>
      <c r="SSE1220" s="17"/>
      <c r="SSF1220" s="17"/>
      <c r="SSG1220" s="17"/>
      <c r="SSH1220" s="17"/>
      <c r="SSI1220" s="17"/>
      <c r="SSJ1220" s="17"/>
      <c r="SSK1220" s="17"/>
      <c r="SSL1220" s="17"/>
      <c r="SSM1220" s="17"/>
      <c r="SSN1220" s="17"/>
      <c r="SSO1220" s="17"/>
      <c r="SSP1220" s="17"/>
      <c r="SSQ1220" s="17"/>
      <c r="SSR1220" s="17"/>
      <c r="SSS1220" s="17"/>
      <c r="SST1220" s="17"/>
      <c r="SSU1220" s="17"/>
      <c r="SSV1220" s="17"/>
      <c r="SSW1220" s="17"/>
      <c r="SSX1220" s="17"/>
      <c r="SSY1220" s="17"/>
      <c r="SSZ1220" s="17"/>
      <c r="STA1220" s="17"/>
      <c r="STB1220" s="17"/>
      <c r="STC1220" s="17"/>
      <c r="STD1220" s="17"/>
      <c r="STE1220" s="17"/>
      <c r="STF1220" s="17"/>
      <c r="STG1220" s="17"/>
      <c r="STH1220" s="17"/>
      <c r="STI1220" s="17"/>
      <c r="STJ1220" s="17"/>
      <c r="STK1220" s="17"/>
      <c r="STL1220" s="17"/>
      <c r="STM1220" s="17"/>
      <c r="STN1220" s="17"/>
      <c r="STO1220" s="17"/>
      <c r="STP1220" s="17"/>
      <c r="STQ1220" s="17"/>
      <c r="STR1220" s="17"/>
      <c r="STS1220" s="17"/>
      <c r="STT1220" s="17"/>
      <c r="STU1220" s="17"/>
      <c r="STV1220" s="17"/>
      <c r="STW1220" s="17"/>
      <c r="STX1220" s="17"/>
      <c r="STY1220" s="17"/>
      <c r="STZ1220" s="17"/>
      <c r="SUA1220" s="17"/>
      <c r="SUB1220" s="17"/>
      <c r="SUC1220" s="17"/>
      <c r="SUD1220" s="17"/>
      <c r="SUE1220" s="17"/>
      <c r="SUF1220" s="17"/>
      <c r="SUG1220" s="17"/>
      <c r="SUH1220" s="17"/>
      <c r="SUI1220" s="17"/>
      <c r="SUJ1220" s="17"/>
      <c r="SUK1220" s="17"/>
      <c r="SUL1220" s="17"/>
      <c r="SUM1220" s="17"/>
      <c r="SUN1220" s="17"/>
      <c r="SUO1220" s="17"/>
      <c r="SUP1220" s="17"/>
      <c r="SUQ1220" s="17"/>
      <c r="SUR1220" s="17"/>
      <c r="SUS1220" s="17"/>
      <c r="SUT1220" s="17"/>
      <c r="SUU1220" s="17"/>
      <c r="SUV1220" s="17"/>
      <c r="SUW1220" s="17"/>
      <c r="SUX1220" s="17"/>
      <c r="SUY1220" s="17"/>
      <c r="SUZ1220" s="17"/>
      <c r="SVA1220" s="17"/>
      <c r="SVB1220" s="17"/>
      <c r="SVC1220" s="17"/>
      <c r="SVD1220" s="17"/>
      <c r="SVE1220" s="17"/>
      <c r="SVF1220" s="17"/>
      <c r="SVG1220" s="17"/>
      <c r="SVH1220" s="17"/>
      <c r="SVI1220" s="17"/>
      <c r="SVJ1220" s="17"/>
      <c r="SVK1220" s="17"/>
      <c r="SVL1220" s="17"/>
      <c r="SVM1220" s="17"/>
      <c r="SVN1220" s="17"/>
      <c r="SVO1220" s="17"/>
      <c r="SVP1220" s="17"/>
      <c r="SVQ1220" s="17"/>
      <c r="SVR1220" s="17"/>
      <c r="SVS1220" s="17"/>
      <c r="SVT1220" s="17"/>
      <c r="SVU1220" s="17"/>
      <c r="SVV1220" s="17"/>
      <c r="SVW1220" s="17"/>
      <c r="SVX1220" s="17"/>
      <c r="SVY1220" s="17"/>
      <c r="SVZ1220" s="17"/>
      <c r="SWA1220" s="17"/>
      <c r="SWB1220" s="17"/>
      <c r="SWC1220" s="17"/>
      <c r="SWD1220" s="17"/>
      <c r="SWE1220" s="17"/>
      <c r="SWF1220" s="17"/>
      <c r="SWG1220" s="17"/>
      <c r="SWH1220" s="17"/>
      <c r="SWI1220" s="17"/>
      <c r="SWJ1220" s="17"/>
      <c r="SWK1220" s="17"/>
      <c r="SWL1220" s="17"/>
      <c r="SWM1220" s="17"/>
      <c r="SWN1220" s="17"/>
      <c r="SWO1220" s="17"/>
      <c r="SWP1220" s="17"/>
      <c r="SWQ1220" s="17"/>
      <c r="SWR1220" s="17"/>
      <c r="SWS1220" s="17"/>
      <c r="SWT1220" s="17"/>
      <c r="SWU1220" s="17"/>
      <c r="SWV1220" s="17"/>
      <c r="SWW1220" s="17"/>
      <c r="SWX1220" s="17"/>
      <c r="SWY1220" s="17"/>
      <c r="SWZ1220" s="17"/>
      <c r="SXA1220" s="17"/>
      <c r="SXB1220" s="17"/>
      <c r="SXC1220" s="17"/>
      <c r="SXD1220" s="17"/>
      <c r="SXE1220" s="17"/>
      <c r="SXF1220" s="17"/>
      <c r="SXG1220" s="17"/>
      <c r="SXH1220" s="17"/>
      <c r="SXI1220" s="17"/>
      <c r="SXJ1220" s="17"/>
      <c r="SXK1220" s="17"/>
      <c r="SXL1220" s="17"/>
      <c r="SXM1220" s="17"/>
      <c r="SXN1220" s="17"/>
      <c r="SXO1220" s="17"/>
      <c r="SXP1220" s="17"/>
      <c r="SXQ1220" s="17"/>
      <c r="SXR1220" s="17"/>
      <c r="SXS1220" s="17"/>
      <c r="SXT1220" s="17"/>
      <c r="SXU1220" s="17"/>
      <c r="SXV1220" s="17"/>
      <c r="SXW1220" s="17"/>
      <c r="SXX1220" s="17"/>
      <c r="SXY1220" s="17"/>
      <c r="SXZ1220" s="17"/>
      <c r="SYA1220" s="17"/>
      <c r="SYB1220" s="17"/>
      <c r="SYC1220" s="17"/>
      <c r="SYD1220" s="17"/>
      <c r="SYE1220" s="17"/>
      <c r="SYF1220" s="17"/>
      <c r="SYG1220" s="17"/>
      <c r="SYH1220" s="17"/>
      <c r="SYI1220" s="17"/>
      <c r="SYJ1220" s="17"/>
      <c r="SYK1220" s="17"/>
      <c r="SYL1220" s="17"/>
      <c r="SYM1220" s="17"/>
      <c r="SYN1220" s="17"/>
      <c r="SYO1220" s="17"/>
      <c r="SYP1220" s="17"/>
      <c r="SYQ1220" s="17"/>
      <c r="SYR1220" s="17"/>
      <c r="SYS1220" s="17"/>
      <c r="SYT1220" s="17"/>
      <c r="SYU1220" s="17"/>
      <c r="SYV1220" s="17"/>
      <c r="SYW1220" s="17"/>
      <c r="SYX1220" s="17"/>
      <c r="SYY1220" s="17"/>
      <c r="SYZ1220" s="17"/>
      <c r="SZA1220" s="17"/>
      <c r="SZB1220" s="17"/>
      <c r="SZC1220" s="17"/>
      <c r="SZD1220" s="17"/>
      <c r="SZE1220" s="17"/>
      <c r="SZF1220" s="17"/>
      <c r="SZG1220" s="17"/>
      <c r="SZH1220" s="17"/>
      <c r="SZI1220" s="17"/>
      <c r="SZJ1220" s="17"/>
      <c r="SZK1220" s="17"/>
      <c r="SZL1220" s="17"/>
      <c r="SZM1220" s="17"/>
      <c r="SZN1220" s="17"/>
      <c r="SZO1220" s="17"/>
      <c r="SZP1220" s="17"/>
      <c r="SZQ1220" s="17"/>
      <c r="SZR1220" s="17"/>
      <c r="SZS1220" s="17"/>
      <c r="SZT1220" s="17"/>
      <c r="SZU1220" s="17"/>
      <c r="SZV1220" s="17"/>
      <c r="SZW1220" s="17"/>
      <c r="SZX1220" s="17"/>
      <c r="SZY1220" s="17"/>
      <c r="SZZ1220" s="17"/>
      <c r="TAA1220" s="17"/>
      <c r="TAB1220" s="17"/>
      <c r="TAC1220" s="17"/>
      <c r="TAD1220" s="17"/>
      <c r="TAE1220" s="17"/>
      <c r="TAF1220" s="17"/>
      <c r="TAG1220" s="17"/>
      <c r="TAH1220" s="17"/>
      <c r="TAI1220" s="17"/>
      <c r="TAJ1220" s="17"/>
      <c r="TAK1220" s="17"/>
      <c r="TAL1220" s="17"/>
      <c r="TAM1220" s="17"/>
      <c r="TAN1220" s="17"/>
      <c r="TAO1220" s="17"/>
      <c r="TAP1220" s="17"/>
      <c r="TAQ1220" s="17"/>
      <c r="TAR1220" s="17"/>
      <c r="TAS1220" s="17"/>
      <c r="TAT1220" s="17"/>
      <c r="TAU1220" s="17"/>
      <c r="TAV1220" s="17"/>
      <c r="TAW1220" s="17"/>
      <c r="TAX1220" s="17"/>
      <c r="TAY1220" s="17"/>
      <c r="TAZ1220" s="17"/>
      <c r="TBA1220" s="17"/>
      <c r="TBB1220" s="17"/>
      <c r="TBC1220" s="17"/>
      <c r="TBD1220" s="17"/>
      <c r="TBE1220" s="17"/>
      <c r="TBF1220" s="17"/>
      <c r="TBG1220" s="17"/>
      <c r="TBH1220" s="17"/>
      <c r="TBI1220" s="17"/>
      <c r="TBJ1220" s="17"/>
      <c r="TBK1220" s="17"/>
      <c r="TBL1220" s="17"/>
      <c r="TBM1220" s="17"/>
      <c r="TBN1220" s="17"/>
      <c r="TBO1220" s="17"/>
      <c r="TBP1220" s="17"/>
      <c r="TBQ1220" s="17"/>
      <c r="TBR1220" s="17"/>
      <c r="TBS1220" s="17"/>
      <c r="TBT1220" s="17"/>
      <c r="TBU1220" s="17"/>
      <c r="TBV1220" s="17"/>
      <c r="TBW1220" s="17"/>
      <c r="TBX1220" s="17"/>
      <c r="TBY1220" s="17"/>
      <c r="TBZ1220" s="17"/>
      <c r="TCA1220" s="17"/>
      <c r="TCB1220" s="17"/>
      <c r="TCC1220" s="17"/>
      <c r="TCD1220" s="17"/>
      <c r="TCE1220" s="17"/>
      <c r="TCF1220" s="17"/>
      <c r="TCG1220" s="17"/>
      <c r="TCH1220" s="17"/>
      <c r="TCI1220" s="17"/>
      <c r="TCJ1220" s="17"/>
      <c r="TCK1220" s="17"/>
      <c r="TCL1220" s="17"/>
      <c r="TCM1220" s="17"/>
      <c r="TCN1220" s="17"/>
      <c r="TCO1220" s="17"/>
      <c r="TCP1220" s="17"/>
      <c r="TCQ1220" s="17"/>
      <c r="TCR1220" s="17"/>
      <c r="TCS1220" s="17"/>
      <c r="TCT1220" s="17"/>
      <c r="TCU1220" s="17"/>
      <c r="TCV1220" s="17"/>
      <c r="TCW1220" s="17"/>
      <c r="TCX1220" s="17"/>
      <c r="TCY1220" s="17"/>
      <c r="TCZ1220" s="17"/>
      <c r="TDA1220" s="17"/>
      <c r="TDB1220" s="17"/>
      <c r="TDC1220" s="17"/>
      <c r="TDD1220" s="17"/>
      <c r="TDE1220" s="17"/>
      <c r="TDF1220" s="17"/>
      <c r="TDG1220" s="17"/>
      <c r="TDH1220" s="17"/>
      <c r="TDI1220" s="17"/>
      <c r="TDJ1220" s="17"/>
      <c r="TDK1220" s="17"/>
      <c r="TDL1220" s="17"/>
      <c r="TDM1220" s="17"/>
      <c r="TDN1220" s="17"/>
      <c r="TDO1220" s="17"/>
      <c r="TDP1220" s="17"/>
      <c r="TDQ1220" s="17"/>
      <c r="TDR1220" s="17"/>
      <c r="TDS1220" s="17"/>
      <c r="TDT1220" s="17"/>
      <c r="TDU1220" s="17"/>
      <c r="TDV1220" s="17"/>
      <c r="TDW1220" s="17"/>
      <c r="TDX1220" s="17"/>
      <c r="TDY1220" s="17"/>
      <c r="TDZ1220" s="17"/>
      <c r="TEA1220" s="17"/>
      <c r="TEB1220" s="17"/>
      <c r="TEC1220" s="17"/>
      <c r="TED1220" s="17"/>
      <c r="TEE1220" s="17"/>
      <c r="TEF1220" s="17"/>
      <c r="TEG1220" s="17"/>
      <c r="TEH1220" s="17"/>
      <c r="TEI1220" s="17"/>
      <c r="TEJ1220" s="17"/>
      <c r="TEK1220" s="17"/>
      <c r="TEL1220" s="17"/>
      <c r="TEM1220" s="17"/>
      <c r="TEN1220" s="17"/>
      <c r="TEO1220" s="17"/>
      <c r="TEP1220" s="17"/>
      <c r="TEQ1220" s="17"/>
      <c r="TER1220" s="17"/>
      <c r="TES1220" s="17"/>
      <c r="TET1220" s="17"/>
      <c r="TEU1220" s="17"/>
      <c r="TEV1220" s="17"/>
      <c r="TEW1220" s="17"/>
      <c r="TEX1220" s="17"/>
      <c r="TEY1220" s="17"/>
      <c r="TEZ1220" s="17"/>
      <c r="TFA1220" s="17"/>
      <c r="TFB1220" s="17"/>
      <c r="TFC1220" s="17"/>
      <c r="TFD1220" s="17"/>
      <c r="TFE1220" s="17"/>
      <c r="TFF1220" s="17"/>
      <c r="TFG1220" s="17"/>
      <c r="TFH1220" s="17"/>
      <c r="TFI1220" s="17"/>
      <c r="TFJ1220" s="17"/>
      <c r="TFK1220" s="17"/>
      <c r="TFL1220" s="17"/>
      <c r="TFM1220" s="17"/>
      <c r="TFN1220" s="17"/>
      <c r="TFO1220" s="17"/>
      <c r="TFP1220" s="17"/>
      <c r="TFQ1220" s="17"/>
      <c r="TFR1220" s="17"/>
      <c r="TFS1220" s="17"/>
      <c r="TFT1220" s="17"/>
      <c r="TFU1220" s="17"/>
      <c r="TFV1220" s="17"/>
      <c r="TFW1220" s="17"/>
      <c r="TFX1220" s="17"/>
      <c r="TFY1220" s="17"/>
      <c r="TFZ1220" s="17"/>
      <c r="TGA1220" s="17"/>
      <c r="TGB1220" s="17"/>
      <c r="TGC1220" s="17"/>
      <c r="TGD1220" s="17"/>
      <c r="TGE1220" s="17"/>
      <c r="TGF1220" s="17"/>
      <c r="TGG1220" s="17"/>
      <c r="TGH1220" s="17"/>
      <c r="TGI1220" s="17"/>
      <c r="TGJ1220" s="17"/>
      <c r="TGK1220" s="17"/>
      <c r="TGL1220" s="17"/>
      <c r="TGM1220" s="17"/>
      <c r="TGN1220" s="17"/>
      <c r="TGO1220" s="17"/>
      <c r="TGP1220" s="17"/>
      <c r="TGQ1220" s="17"/>
      <c r="TGR1220" s="17"/>
      <c r="TGS1220" s="17"/>
      <c r="TGT1220" s="17"/>
      <c r="TGU1220" s="17"/>
      <c r="TGV1220" s="17"/>
      <c r="TGW1220" s="17"/>
      <c r="TGX1220" s="17"/>
      <c r="TGY1220" s="17"/>
      <c r="TGZ1220" s="17"/>
      <c r="THA1220" s="17"/>
      <c r="THB1220" s="17"/>
      <c r="THC1220" s="17"/>
      <c r="THD1220" s="17"/>
      <c r="THE1220" s="17"/>
      <c r="THF1220" s="17"/>
      <c r="THG1220" s="17"/>
      <c r="THH1220" s="17"/>
      <c r="THI1220" s="17"/>
      <c r="THJ1220" s="17"/>
      <c r="THK1220" s="17"/>
      <c r="THL1220" s="17"/>
      <c r="THM1220" s="17"/>
      <c r="THN1220" s="17"/>
      <c r="THO1220" s="17"/>
      <c r="THP1220" s="17"/>
      <c r="THQ1220" s="17"/>
      <c r="THR1220" s="17"/>
      <c r="THS1220" s="17"/>
      <c r="THT1220" s="17"/>
      <c r="THU1220" s="17"/>
      <c r="THV1220" s="17"/>
      <c r="THW1220" s="17"/>
      <c r="THX1220" s="17"/>
      <c r="THY1220" s="17"/>
      <c r="THZ1220" s="17"/>
      <c r="TIA1220" s="17"/>
      <c r="TIB1220" s="17"/>
      <c r="TIC1220" s="17"/>
      <c r="TID1220" s="17"/>
      <c r="TIE1220" s="17"/>
      <c r="TIF1220" s="17"/>
      <c r="TIG1220" s="17"/>
      <c r="TIH1220" s="17"/>
      <c r="TII1220" s="17"/>
      <c r="TIJ1220" s="17"/>
      <c r="TIK1220" s="17"/>
      <c r="TIL1220" s="17"/>
      <c r="TIM1220" s="17"/>
      <c r="TIN1220" s="17"/>
      <c r="TIO1220" s="17"/>
      <c r="TIP1220" s="17"/>
      <c r="TIQ1220" s="17"/>
      <c r="TIR1220" s="17"/>
      <c r="TIS1220" s="17"/>
      <c r="TIT1220" s="17"/>
      <c r="TIU1220" s="17"/>
      <c r="TIV1220" s="17"/>
      <c r="TIW1220" s="17"/>
      <c r="TIX1220" s="17"/>
      <c r="TIY1220" s="17"/>
      <c r="TIZ1220" s="17"/>
      <c r="TJA1220" s="17"/>
      <c r="TJB1220" s="17"/>
      <c r="TJC1220" s="17"/>
      <c r="TJD1220" s="17"/>
      <c r="TJE1220" s="17"/>
      <c r="TJF1220" s="17"/>
      <c r="TJG1220" s="17"/>
      <c r="TJH1220" s="17"/>
      <c r="TJI1220" s="17"/>
      <c r="TJJ1220" s="17"/>
      <c r="TJK1220" s="17"/>
      <c r="TJL1220" s="17"/>
      <c r="TJM1220" s="17"/>
      <c r="TJN1220" s="17"/>
      <c r="TJO1220" s="17"/>
      <c r="TJP1220" s="17"/>
      <c r="TJQ1220" s="17"/>
      <c r="TJR1220" s="17"/>
      <c r="TJS1220" s="17"/>
      <c r="TJT1220" s="17"/>
      <c r="TJU1220" s="17"/>
      <c r="TJV1220" s="17"/>
      <c r="TJW1220" s="17"/>
      <c r="TJX1220" s="17"/>
      <c r="TJY1220" s="17"/>
      <c r="TJZ1220" s="17"/>
      <c r="TKA1220" s="17"/>
      <c r="TKB1220" s="17"/>
      <c r="TKC1220" s="17"/>
      <c r="TKD1220" s="17"/>
      <c r="TKE1220" s="17"/>
      <c r="TKF1220" s="17"/>
      <c r="TKG1220" s="17"/>
      <c r="TKH1220" s="17"/>
      <c r="TKI1220" s="17"/>
      <c r="TKJ1220" s="17"/>
      <c r="TKK1220" s="17"/>
      <c r="TKL1220" s="17"/>
      <c r="TKM1220" s="17"/>
      <c r="TKN1220" s="17"/>
      <c r="TKO1220" s="17"/>
      <c r="TKP1220" s="17"/>
      <c r="TKQ1220" s="17"/>
      <c r="TKR1220" s="17"/>
      <c r="TKS1220" s="17"/>
      <c r="TKT1220" s="17"/>
      <c r="TKU1220" s="17"/>
      <c r="TKV1220" s="17"/>
      <c r="TKW1220" s="17"/>
      <c r="TKX1220" s="17"/>
      <c r="TKY1220" s="17"/>
      <c r="TKZ1220" s="17"/>
      <c r="TLA1220" s="17"/>
      <c r="TLB1220" s="17"/>
      <c r="TLC1220" s="17"/>
      <c r="TLD1220" s="17"/>
      <c r="TLE1220" s="17"/>
      <c r="TLF1220" s="17"/>
      <c r="TLG1220" s="17"/>
      <c r="TLH1220" s="17"/>
      <c r="TLI1220" s="17"/>
      <c r="TLJ1220" s="17"/>
      <c r="TLK1220" s="17"/>
      <c r="TLL1220" s="17"/>
      <c r="TLM1220" s="17"/>
      <c r="TLN1220" s="17"/>
      <c r="TLO1220" s="17"/>
      <c r="TLP1220" s="17"/>
      <c r="TLQ1220" s="17"/>
      <c r="TLR1220" s="17"/>
      <c r="TLS1220" s="17"/>
      <c r="TLT1220" s="17"/>
      <c r="TLU1220" s="17"/>
      <c r="TLV1220" s="17"/>
      <c r="TLW1220" s="17"/>
      <c r="TLX1220" s="17"/>
      <c r="TLY1220" s="17"/>
      <c r="TLZ1220" s="17"/>
      <c r="TMA1220" s="17"/>
      <c r="TMB1220" s="17"/>
      <c r="TMC1220" s="17"/>
      <c r="TMD1220" s="17"/>
      <c r="TME1220" s="17"/>
      <c r="TMF1220" s="17"/>
      <c r="TMG1220" s="17"/>
      <c r="TMH1220" s="17"/>
      <c r="TMI1220" s="17"/>
      <c r="TMJ1220" s="17"/>
      <c r="TMK1220" s="17"/>
      <c r="TML1220" s="17"/>
      <c r="TMM1220" s="17"/>
      <c r="TMN1220" s="17"/>
      <c r="TMO1220" s="17"/>
      <c r="TMP1220" s="17"/>
      <c r="TMQ1220" s="17"/>
      <c r="TMR1220" s="17"/>
      <c r="TMS1220" s="17"/>
      <c r="TMT1220" s="17"/>
      <c r="TMU1220" s="17"/>
      <c r="TMV1220" s="17"/>
      <c r="TMW1220" s="17"/>
      <c r="TMX1220" s="17"/>
      <c r="TMY1220" s="17"/>
      <c r="TMZ1220" s="17"/>
      <c r="TNA1220" s="17"/>
      <c r="TNB1220" s="17"/>
      <c r="TNC1220" s="17"/>
      <c r="TND1220" s="17"/>
      <c r="TNE1220" s="17"/>
      <c r="TNF1220" s="17"/>
      <c r="TNG1220" s="17"/>
      <c r="TNH1220" s="17"/>
      <c r="TNI1220" s="17"/>
      <c r="TNJ1220" s="17"/>
      <c r="TNK1220" s="17"/>
      <c r="TNL1220" s="17"/>
      <c r="TNM1220" s="17"/>
      <c r="TNN1220" s="17"/>
      <c r="TNO1220" s="17"/>
      <c r="TNP1220" s="17"/>
      <c r="TNQ1220" s="17"/>
      <c r="TNR1220" s="17"/>
      <c r="TNS1220" s="17"/>
      <c r="TNT1220" s="17"/>
      <c r="TNU1220" s="17"/>
      <c r="TNV1220" s="17"/>
      <c r="TNW1220" s="17"/>
      <c r="TNX1220" s="17"/>
      <c r="TNY1220" s="17"/>
      <c r="TNZ1220" s="17"/>
      <c r="TOA1220" s="17"/>
      <c r="TOB1220" s="17"/>
      <c r="TOC1220" s="17"/>
      <c r="TOD1220" s="17"/>
      <c r="TOE1220" s="17"/>
      <c r="TOF1220" s="17"/>
      <c r="TOG1220" s="17"/>
      <c r="TOH1220" s="17"/>
      <c r="TOI1220" s="17"/>
      <c r="TOJ1220" s="17"/>
      <c r="TOK1220" s="17"/>
      <c r="TOL1220" s="17"/>
      <c r="TOM1220" s="17"/>
      <c r="TON1220" s="17"/>
      <c r="TOO1220" s="17"/>
      <c r="TOP1220" s="17"/>
      <c r="TOQ1220" s="17"/>
      <c r="TOR1220" s="17"/>
      <c r="TOS1220" s="17"/>
      <c r="TOT1220" s="17"/>
      <c r="TOU1220" s="17"/>
      <c r="TOV1220" s="17"/>
      <c r="TOW1220" s="17"/>
      <c r="TOX1220" s="17"/>
      <c r="TOY1220" s="17"/>
      <c r="TOZ1220" s="17"/>
      <c r="TPA1220" s="17"/>
      <c r="TPB1220" s="17"/>
      <c r="TPC1220" s="17"/>
      <c r="TPD1220" s="17"/>
      <c r="TPE1220" s="17"/>
      <c r="TPF1220" s="17"/>
      <c r="TPG1220" s="17"/>
      <c r="TPH1220" s="17"/>
      <c r="TPI1220" s="17"/>
      <c r="TPJ1220" s="17"/>
      <c r="TPK1220" s="17"/>
      <c r="TPL1220" s="17"/>
      <c r="TPM1220" s="17"/>
      <c r="TPN1220" s="17"/>
      <c r="TPO1220" s="17"/>
      <c r="TPP1220" s="17"/>
      <c r="TPQ1220" s="17"/>
      <c r="TPR1220" s="17"/>
      <c r="TPS1220" s="17"/>
      <c r="TPT1220" s="17"/>
      <c r="TPU1220" s="17"/>
      <c r="TPV1220" s="17"/>
      <c r="TPW1220" s="17"/>
      <c r="TPX1220" s="17"/>
      <c r="TPY1220" s="17"/>
      <c r="TPZ1220" s="17"/>
      <c r="TQA1220" s="17"/>
      <c r="TQB1220" s="17"/>
      <c r="TQC1220" s="17"/>
      <c r="TQD1220" s="17"/>
      <c r="TQE1220" s="17"/>
      <c r="TQF1220" s="17"/>
      <c r="TQG1220" s="17"/>
      <c r="TQH1220" s="17"/>
      <c r="TQI1220" s="17"/>
      <c r="TQJ1220" s="17"/>
      <c r="TQK1220" s="17"/>
      <c r="TQL1220" s="17"/>
      <c r="TQM1220" s="17"/>
      <c r="TQN1220" s="17"/>
      <c r="TQO1220" s="17"/>
      <c r="TQP1220" s="17"/>
      <c r="TQQ1220" s="17"/>
      <c r="TQR1220" s="17"/>
      <c r="TQS1220" s="17"/>
      <c r="TQT1220" s="17"/>
      <c r="TQU1220" s="17"/>
      <c r="TQV1220" s="17"/>
      <c r="TQW1220" s="17"/>
      <c r="TQX1220" s="17"/>
      <c r="TQY1220" s="17"/>
      <c r="TQZ1220" s="17"/>
      <c r="TRA1220" s="17"/>
      <c r="TRB1220" s="17"/>
      <c r="TRC1220" s="17"/>
      <c r="TRD1220" s="17"/>
      <c r="TRE1220" s="17"/>
      <c r="TRF1220" s="17"/>
      <c r="TRG1220" s="17"/>
      <c r="TRH1220" s="17"/>
      <c r="TRI1220" s="17"/>
      <c r="TRJ1220" s="17"/>
      <c r="TRK1220" s="17"/>
      <c r="TRL1220" s="17"/>
      <c r="TRM1220" s="17"/>
      <c r="TRN1220" s="17"/>
      <c r="TRO1220" s="17"/>
      <c r="TRP1220" s="17"/>
      <c r="TRQ1220" s="17"/>
      <c r="TRR1220" s="17"/>
      <c r="TRS1220" s="17"/>
      <c r="TRT1220" s="17"/>
      <c r="TRU1220" s="17"/>
      <c r="TRV1220" s="17"/>
      <c r="TRW1220" s="17"/>
      <c r="TRX1220" s="17"/>
      <c r="TRY1220" s="17"/>
      <c r="TRZ1220" s="17"/>
      <c r="TSA1220" s="17"/>
      <c r="TSB1220" s="17"/>
      <c r="TSC1220" s="17"/>
      <c r="TSD1220" s="17"/>
      <c r="TSE1220" s="17"/>
      <c r="TSF1220" s="17"/>
      <c r="TSG1220" s="17"/>
      <c r="TSH1220" s="17"/>
      <c r="TSI1220" s="17"/>
      <c r="TSJ1220" s="17"/>
      <c r="TSK1220" s="17"/>
      <c r="TSL1220" s="17"/>
      <c r="TSM1220" s="17"/>
      <c r="TSN1220" s="17"/>
      <c r="TSO1220" s="17"/>
      <c r="TSP1220" s="17"/>
      <c r="TSQ1220" s="17"/>
      <c r="TSR1220" s="17"/>
      <c r="TSS1220" s="17"/>
      <c r="TST1220" s="17"/>
      <c r="TSU1220" s="17"/>
      <c r="TSV1220" s="17"/>
      <c r="TSW1220" s="17"/>
      <c r="TSX1220" s="17"/>
      <c r="TSY1220" s="17"/>
      <c r="TSZ1220" s="17"/>
      <c r="TTA1220" s="17"/>
      <c r="TTB1220" s="17"/>
      <c r="TTC1220" s="17"/>
      <c r="TTD1220" s="17"/>
      <c r="TTE1220" s="17"/>
      <c r="TTF1220" s="17"/>
      <c r="TTG1220" s="17"/>
      <c r="TTH1220" s="17"/>
      <c r="TTI1220" s="17"/>
      <c r="TTJ1220" s="17"/>
      <c r="TTK1220" s="17"/>
      <c r="TTL1220" s="17"/>
      <c r="TTM1220" s="17"/>
      <c r="TTN1220" s="17"/>
      <c r="TTO1220" s="17"/>
      <c r="TTP1220" s="17"/>
      <c r="TTQ1220" s="17"/>
      <c r="TTR1220" s="17"/>
      <c r="TTS1220" s="17"/>
      <c r="TTT1220" s="17"/>
      <c r="TTU1220" s="17"/>
      <c r="TTV1220" s="17"/>
      <c r="TTW1220" s="17"/>
      <c r="TTX1220" s="17"/>
      <c r="TTY1220" s="17"/>
      <c r="TTZ1220" s="17"/>
      <c r="TUA1220" s="17"/>
      <c r="TUB1220" s="17"/>
      <c r="TUC1220" s="17"/>
      <c r="TUD1220" s="17"/>
      <c r="TUE1220" s="17"/>
      <c r="TUF1220" s="17"/>
      <c r="TUG1220" s="17"/>
      <c r="TUH1220" s="17"/>
      <c r="TUI1220" s="17"/>
      <c r="TUJ1220" s="17"/>
      <c r="TUK1220" s="17"/>
      <c r="TUL1220" s="17"/>
      <c r="TUM1220" s="17"/>
      <c r="TUN1220" s="17"/>
      <c r="TUO1220" s="17"/>
      <c r="TUP1220" s="17"/>
      <c r="TUQ1220" s="17"/>
      <c r="TUR1220" s="17"/>
      <c r="TUS1220" s="17"/>
      <c r="TUT1220" s="17"/>
      <c r="TUU1220" s="17"/>
      <c r="TUV1220" s="17"/>
      <c r="TUW1220" s="17"/>
      <c r="TUX1220" s="17"/>
      <c r="TUY1220" s="17"/>
      <c r="TUZ1220" s="17"/>
      <c r="TVA1220" s="17"/>
      <c r="TVB1220" s="17"/>
      <c r="TVC1220" s="17"/>
      <c r="TVD1220" s="17"/>
      <c r="TVE1220" s="17"/>
      <c r="TVF1220" s="17"/>
      <c r="TVG1220" s="17"/>
      <c r="TVH1220" s="17"/>
      <c r="TVI1220" s="17"/>
      <c r="TVJ1220" s="17"/>
      <c r="TVK1220" s="17"/>
      <c r="TVL1220" s="17"/>
      <c r="TVM1220" s="17"/>
      <c r="TVN1220" s="17"/>
      <c r="TVO1220" s="17"/>
      <c r="TVP1220" s="17"/>
      <c r="TVQ1220" s="17"/>
      <c r="TVR1220" s="17"/>
      <c r="TVS1220" s="17"/>
      <c r="TVT1220" s="17"/>
      <c r="TVU1220" s="17"/>
      <c r="TVV1220" s="17"/>
      <c r="TVW1220" s="17"/>
      <c r="TVX1220" s="17"/>
      <c r="TVY1220" s="17"/>
      <c r="TVZ1220" s="17"/>
      <c r="TWA1220" s="17"/>
      <c r="TWB1220" s="17"/>
      <c r="TWC1220" s="17"/>
      <c r="TWD1220" s="17"/>
      <c r="TWE1220" s="17"/>
      <c r="TWF1220" s="17"/>
      <c r="TWG1220" s="17"/>
      <c r="TWH1220" s="17"/>
      <c r="TWI1220" s="17"/>
      <c r="TWJ1220" s="17"/>
      <c r="TWK1220" s="17"/>
      <c r="TWL1220" s="17"/>
      <c r="TWM1220" s="17"/>
      <c r="TWN1220" s="17"/>
      <c r="TWO1220" s="17"/>
      <c r="TWP1220" s="17"/>
      <c r="TWQ1220" s="17"/>
      <c r="TWR1220" s="17"/>
      <c r="TWS1220" s="17"/>
      <c r="TWT1220" s="17"/>
      <c r="TWU1220" s="17"/>
      <c r="TWV1220" s="17"/>
      <c r="TWW1220" s="17"/>
      <c r="TWX1220" s="17"/>
      <c r="TWY1220" s="17"/>
      <c r="TWZ1220" s="17"/>
      <c r="TXA1220" s="17"/>
      <c r="TXB1220" s="17"/>
      <c r="TXC1220" s="17"/>
      <c r="TXD1220" s="17"/>
      <c r="TXE1220" s="17"/>
      <c r="TXF1220" s="17"/>
      <c r="TXG1220" s="17"/>
      <c r="TXH1220" s="17"/>
      <c r="TXI1220" s="17"/>
      <c r="TXJ1220" s="17"/>
      <c r="TXK1220" s="17"/>
      <c r="TXL1220" s="17"/>
      <c r="TXM1220" s="17"/>
      <c r="TXN1220" s="17"/>
      <c r="TXO1220" s="17"/>
      <c r="TXP1220" s="17"/>
      <c r="TXQ1220" s="17"/>
      <c r="TXR1220" s="17"/>
      <c r="TXS1220" s="17"/>
      <c r="TXT1220" s="17"/>
      <c r="TXU1220" s="17"/>
      <c r="TXV1220" s="17"/>
      <c r="TXW1220" s="17"/>
      <c r="TXX1220" s="17"/>
      <c r="TXY1220" s="17"/>
      <c r="TXZ1220" s="17"/>
      <c r="TYA1220" s="17"/>
      <c r="TYB1220" s="17"/>
      <c r="TYC1220" s="17"/>
      <c r="TYD1220" s="17"/>
      <c r="TYE1220" s="17"/>
      <c r="TYF1220" s="17"/>
      <c r="TYG1220" s="17"/>
      <c r="TYH1220" s="17"/>
      <c r="TYI1220" s="17"/>
      <c r="TYJ1220" s="17"/>
      <c r="TYK1220" s="17"/>
      <c r="TYL1220" s="17"/>
      <c r="TYM1220" s="17"/>
      <c r="TYN1220" s="17"/>
      <c r="TYO1220" s="17"/>
      <c r="TYP1220" s="17"/>
      <c r="TYQ1220" s="17"/>
      <c r="TYR1220" s="17"/>
      <c r="TYS1220" s="17"/>
      <c r="TYT1220" s="17"/>
      <c r="TYU1220" s="17"/>
      <c r="TYV1220" s="17"/>
      <c r="TYW1220" s="17"/>
      <c r="TYX1220" s="17"/>
      <c r="TYY1220" s="17"/>
      <c r="TYZ1220" s="17"/>
      <c r="TZA1220" s="17"/>
      <c r="TZB1220" s="17"/>
      <c r="TZC1220" s="17"/>
      <c r="TZD1220" s="17"/>
      <c r="TZE1220" s="17"/>
      <c r="TZF1220" s="17"/>
      <c r="TZG1220" s="17"/>
      <c r="TZH1220" s="17"/>
      <c r="TZI1220" s="17"/>
      <c r="TZJ1220" s="17"/>
      <c r="TZK1220" s="17"/>
      <c r="TZL1220" s="17"/>
      <c r="TZM1220" s="17"/>
      <c r="TZN1220" s="17"/>
      <c r="TZO1220" s="17"/>
      <c r="TZP1220" s="17"/>
      <c r="TZQ1220" s="17"/>
      <c r="TZR1220" s="17"/>
      <c r="TZS1220" s="17"/>
      <c r="TZT1220" s="17"/>
      <c r="TZU1220" s="17"/>
      <c r="TZV1220" s="17"/>
      <c r="TZW1220" s="17"/>
      <c r="TZX1220" s="17"/>
      <c r="TZY1220" s="17"/>
      <c r="TZZ1220" s="17"/>
      <c r="UAA1220" s="17"/>
      <c r="UAB1220" s="17"/>
      <c r="UAC1220" s="17"/>
      <c r="UAD1220" s="17"/>
      <c r="UAE1220" s="17"/>
      <c r="UAF1220" s="17"/>
      <c r="UAG1220" s="17"/>
      <c r="UAH1220" s="17"/>
      <c r="UAI1220" s="17"/>
      <c r="UAJ1220" s="17"/>
      <c r="UAK1220" s="17"/>
      <c r="UAL1220" s="17"/>
      <c r="UAM1220" s="17"/>
      <c r="UAN1220" s="17"/>
      <c r="UAO1220" s="17"/>
      <c r="UAP1220" s="17"/>
      <c r="UAQ1220" s="17"/>
      <c r="UAR1220" s="17"/>
      <c r="UAS1220" s="17"/>
      <c r="UAT1220" s="17"/>
      <c r="UAU1220" s="17"/>
      <c r="UAV1220" s="17"/>
      <c r="UAW1220" s="17"/>
      <c r="UAX1220" s="17"/>
      <c r="UAY1220" s="17"/>
      <c r="UAZ1220" s="17"/>
      <c r="UBA1220" s="17"/>
      <c r="UBB1220" s="17"/>
      <c r="UBC1220" s="17"/>
      <c r="UBD1220" s="17"/>
      <c r="UBE1220" s="17"/>
      <c r="UBF1220" s="17"/>
      <c r="UBG1220" s="17"/>
      <c r="UBH1220" s="17"/>
      <c r="UBI1220" s="17"/>
      <c r="UBJ1220" s="17"/>
      <c r="UBK1220" s="17"/>
      <c r="UBL1220" s="17"/>
      <c r="UBM1220" s="17"/>
      <c r="UBN1220" s="17"/>
      <c r="UBO1220" s="17"/>
      <c r="UBP1220" s="17"/>
      <c r="UBQ1220" s="17"/>
      <c r="UBR1220" s="17"/>
      <c r="UBS1220" s="17"/>
      <c r="UBT1220" s="17"/>
      <c r="UBU1220" s="17"/>
      <c r="UBV1220" s="17"/>
      <c r="UBW1220" s="17"/>
      <c r="UBX1220" s="17"/>
      <c r="UBY1220" s="17"/>
      <c r="UBZ1220" s="17"/>
      <c r="UCA1220" s="17"/>
      <c r="UCB1220" s="17"/>
      <c r="UCC1220" s="17"/>
      <c r="UCD1220" s="17"/>
      <c r="UCE1220" s="17"/>
      <c r="UCF1220" s="17"/>
      <c r="UCG1220" s="17"/>
      <c r="UCH1220" s="17"/>
      <c r="UCI1220" s="17"/>
      <c r="UCJ1220" s="17"/>
      <c r="UCK1220" s="17"/>
      <c r="UCL1220" s="17"/>
      <c r="UCM1220" s="17"/>
      <c r="UCN1220" s="17"/>
      <c r="UCO1220" s="17"/>
      <c r="UCP1220" s="17"/>
      <c r="UCQ1220" s="17"/>
      <c r="UCR1220" s="17"/>
      <c r="UCS1220" s="17"/>
      <c r="UCT1220" s="17"/>
      <c r="UCU1220" s="17"/>
      <c r="UCV1220" s="17"/>
      <c r="UCW1220" s="17"/>
      <c r="UCX1220" s="17"/>
      <c r="UCY1220" s="17"/>
      <c r="UCZ1220" s="17"/>
      <c r="UDA1220" s="17"/>
      <c r="UDB1220" s="17"/>
      <c r="UDC1220" s="17"/>
      <c r="UDD1220" s="17"/>
      <c r="UDE1220" s="17"/>
      <c r="UDF1220" s="17"/>
      <c r="UDG1220" s="17"/>
      <c r="UDH1220" s="17"/>
      <c r="UDI1220" s="17"/>
      <c r="UDJ1220" s="17"/>
      <c r="UDK1220" s="17"/>
      <c r="UDL1220" s="17"/>
      <c r="UDM1220" s="17"/>
      <c r="UDN1220" s="17"/>
      <c r="UDO1220" s="17"/>
      <c r="UDP1220" s="17"/>
      <c r="UDQ1220" s="17"/>
      <c r="UDR1220" s="17"/>
      <c r="UDS1220" s="17"/>
      <c r="UDT1220" s="17"/>
      <c r="UDU1220" s="17"/>
      <c r="UDV1220" s="17"/>
      <c r="UDW1220" s="17"/>
      <c r="UDX1220" s="17"/>
      <c r="UDY1220" s="17"/>
      <c r="UDZ1220" s="17"/>
      <c r="UEA1220" s="17"/>
      <c r="UEB1220" s="17"/>
      <c r="UEC1220" s="17"/>
      <c r="UED1220" s="17"/>
      <c r="UEE1220" s="17"/>
      <c r="UEF1220" s="17"/>
      <c r="UEG1220" s="17"/>
      <c r="UEH1220" s="17"/>
      <c r="UEI1220" s="17"/>
      <c r="UEJ1220" s="17"/>
      <c r="UEK1220" s="17"/>
      <c r="UEL1220" s="17"/>
      <c r="UEM1220" s="17"/>
      <c r="UEN1220" s="17"/>
      <c r="UEO1220" s="17"/>
      <c r="UEP1220" s="17"/>
      <c r="UEQ1220" s="17"/>
      <c r="UER1220" s="17"/>
      <c r="UES1220" s="17"/>
      <c r="UET1220" s="17"/>
      <c r="UEU1220" s="17"/>
      <c r="UEV1220" s="17"/>
      <c r="UEW1220" s="17"/>
      <c r="UEX1220" s="17"/>
      <c r="UEY1220" s="17"/>
      <c r="UEZ1220" s="17"/>
      <c r="UFA1220" s="17"/>
      <c r="UFB1220" s="17"/>
      <c r="UFC1220" s="17"/>
      <c r="UFD1220" s="17"/>
      <c r="UFE1220" s="17"/>
      <c r="UFF1220" s="17"/>
      <c r="UFG1220" s="17"/>
      <c r="UFH1220" s="17"/>
      <c r="UFI1220" s="17"/>
      <c r="UFJ1220" s="17"/>
      <c r="UFK1220" s="17"/>
      <c r="UFL1220" s="17"/>
      <c r="UFM1220" s="17"/>
      <c r="UFN1220" s="17"/>
      <c r="UFO1220" s="17"/>
      <c r="UFP1220" s="17"/>
      <c r="UFQ1220" s="17"/>
      <c r="UFR1220" s="17"/>
      <c r="UFS1220" s="17"/>
      <c r="UFT1220" s="17"/>
      <c r="UFU1220" s="17"/>
      <c r="UFV1220" s="17"/>
      <c r="UFW1220" s="17"/>
      <c r="UFX1220" s="17"/>
      <c r="UFY1220" s="17"/>
      <c r="UFZ1220" s="17"/>
      <c r="UGA1220" s="17"/>
      <c r="UGB1220" s="17"/>
      <c r="UGC1220" s="17"/>
      <c r="UGD1220" s="17"/>
      <c r="UGE1220" s="17"/>
      <c r="UGF1220" s="17"/>
      <c r="UGG1220" s="17"/>
      <c r="UGH1220" s="17"/>
      <c r="UGI1220" s="17"/>
      <c r="UGJ1220" s="17"/>
      <c r="UGK1220" s="17"/>
      <c r="UGL1220" s="17"/>
      <c r="UGM1220" s="17"/>
      <c r="UGN1220" s="17"/>
      <c r="UGO1220" s="17"/>
      <c r="UGP1220" s="17"/>
      <c r="UGQ1220" s="17"/>
      <c r="UGR1220" s="17"/>
      <c r="UGS1220" s="17"/>
      <c r="UGT1220" s="17"/>
      <c r="UGU1220" s="17"/>
      <c r="UGV1220" s="17"/>
      <c r="UGW1220" s="17"/>
      <c r="UGX1220" s="17"/>
      <c r="UGY1220" s="17"/>
      <c r="UGZ1220" s="17"/>
      <c r="UHA1220" s="17"/>
      <c r="UHB1220" s="17"/>
      <c r="UHC1220" s="17"/>
      <c r="UHD1220" s="17"/>
      <c r="UHE1220" s="17"/>
      <c r="UHF1220" s="17"/>
      <c r="UHG1220" s="17"/>
      <c r="UHH1220" s="17"/>
      <c r="UHI1220" s="17"/>
      <c r="UHJ1220" s="17"/>
      <c r="UHK1220" s="17"/>
      <c r="UHL1220" s="17"/>
      <c r="UHM1220" s="17"/>
      <c r="UHN1220" s="17"/>
      <c r="UHO1220" s="17"/>
      <c r="UHP1220" s="17"/>
      <c r="UHQ1220" s="17"/>
      <c r="UHR1220" s="17"/>
      <c r="UHS1220" s="17"/>
      <c r="UHT1220" s="17"/>
      <c r="UHU1220" s="17"/>
      <c r="UHV1220" s="17"/>
      <c r="UHW1220" s="17"/>
      <c r="UHX1220" s="17"/>
      <c r="UHY1220" s="17"/>
      <c r="UHZ1220" s="17"/>
      <c r="UIA1220" s="17"/>
      <c r="UIB1220" s="17"/>
      <c r="UIC1220" s="17"/>
      <c r="UID1220" s="17"/>
      <c r="UIE1220" s="17"/>
      <c r="UIF1220" s="17"/>
      <c r="UIG1220" s="17"/>
      <c r="UIH1220" s="17"/>
      <c r="UII1220" s="17"/>
      <c r="UIJ1220" s="17"/>
      <c r="UIK1220" s="17"/>
      <c r="UIL1220" s="17"/>
      <c r="UIM1220" s="17"/>
      <c r="UIN1220" s="17"/>
      <c r="UIO1220" s="17"/>
      <c r="UIP1220" s="17"/>
      <c r="UIQ1220" s="17"/>
      <c r="UIR1220" s="17"/>
      <c r="UIS1220" s="17"/>
      <c r="UIT1220" s="17"/>
      <c r="UIU1220" s="17"/>
      <c r="UIV1220" s="17"/>
      <c r="UIW1220" s="17"/>
      <c r="UIX1220" s="17"/>
      <c r="UIY1220" s="17"/>
      <c r="UIZ1220" s="17"/>
      <c r="UJA1220" s="17"/>
      <c r="UJB1220" s="17"/>
      <c r="UJC1220" s="17"/>
      <c r="UJD1220" s="17"/>
      <c r="UJE1220" s="17"/>
      <c r="UJF1220" s="17"/>
      <c r="UJG1220" s="17"/>
      <c r="UJH1220" s="17"/>
      <c r="UJI1220" s="17"/>
      <c r="UJJ1220" s="17"/>
      <c r="UJK1220" s="17"/>
      <c r="UJL1220" s="17"/>
      <c r="UJM1220" s="17"/>
      <c r="UJN1220" s="17"/>
      <c r="UJO1220" s="17"/>
      <c r="UJP1220" s="17"/>
      <c r="UJQ1220" s="17"/>
      <c r="UJR1220" s="17"/>
      <c r="UJS1220" s="17"/>
      <c r="UJT1220" s="17"/>
      <c r="UJU1220" s="17"/>
      <c r="UJV1220" s="17"/>
      <c r="UJW1220" s="17"/>
      <c r="UJX1220" s="17"/>
      <c r="UJY1220" s="17"/>
      <c r="UJZ1220" s="17"/>
      <c r="UKA1220" s="17"/>
      <c r="UKB1220" s="17"/>
      <c r="UKC1220" s="17"/>
      <c r="UKD1220" s="17"/>
      <c r="UKE1220" s="17"/>
      <c r="UKF1220" s="17"/>
      <c r="UKG1220" s="17"/>
      <c r="UKH1220" s="17"/>
      <c r="UKI1220" s="17"/>
      <c r="UKJ1220" s="17"/>
      <c r="UKK1220" s="17"/>
      <c r="UKL1220" s="17"/>
      <c r="UKM1220" s="17"/>
      <c r="UKN1220" s="17"/>
      <c r="UKO1220" s="17"/>
      <c r="UKP1220" s="17"/>
      <c r="UKQ1220" s="17"/>
      <c r="UKR1220" s="17"/>
      <c r="UKS1220" s="17"/>
      <c r="UKT1220" s="17"/>
      <c r="UKU1220" s="17"/>
      <c r="UKV1220" s="17"/>
      <c r="UKW1220" s="17"/>
      <c r="UKX1220" s="17"/>
      <c r="UKY1220" s="17"/>
      <c r="UKZ1220" s="17"/>
      <c r="ULA1220" s="17"/>
      <c r="ULB1220" s="17"/>
      <c r="ULC1220" s="17"/>
      <c r="ULD1220" s="17"/>
      <c r="ULE1220" s="17"/>
      <c r="ULF1220" s="17"/>
      <c r="ULG1220" s="17"/>
      <c r="ULH1220" s="17"/>
      <c r="ULI1220" s="17"/>
      <c r="ULJ1220" s="17"/>
      <c r="ULK1220" s="17"/>
      <c r="ULL1220" s="17"/>
      <c r="ULM1220" s="17"/>
      <c r="ULN1220" s="17"/>
      <c r="ULO1220" s="17"/>
      <c r="ULP1220" s="17"/>
      <c r="ULQ1220" s="17"/>
      <c r="ULR1220" s="17"/>
      <c r="ULS1220" s="17"/>
      <c r="ULT1220" s="17"/>
      <c r="ULU1220" s="17"/>
      <c r="ULV1220" s="17"/>
      <c r="ULW1220" s="17"/>
      <c r="ULX1220" s="17"/>
      <c r="ULY1220" s="17"/>
      <c r="ULZ1220" s="17"/>
      <c r="UMA1220" s="17"/>
      <c r="UMB1220" s="17"/>
      <c r="UMC1220" s="17"/>
      <c r="UMD1220" s="17"/>
      <c r="UME1220" s="17"/>
      <c r="UMF1220" s="17"/>
      <c r="UMG1220" s="17"/>
      <c r="UMH1220" s="17"/>
      <c r="UMI1220" s="17"/>
      <c r="UMJ1220" s="17"/>
      <c r="UMK1220" s="17"/>
      <c r="UML1220" s="17"/>
      <c r="UMM1220" s="17"/>
      <c r="UMN1220" s="17"/>
      <c r="UMO1220" s="17"/>
      <c r="UMP1220" s="17"/>
      <c r="UMQ1220" s="17"/>
      <c r="UMR1220" s="17"/>
      <c r="UMS1220" s="17"/>
      <c r="UMT1220" s="17"/>
      <c r="UMU1220" s="17"/>
      <c r="UMV1220" s="17"/>
      <c r="UMW1220" s="17"/>
      <c r="UMX1220" s="17"/>
      <c r="UMY1220" s="17"/>
      <c r="UMZ1220" s="17"/>
      <c r="UNA1220" s="17"/>
      <c r="UNB1220" s="17"/>
      <c r="UNC1220" s="17"/>
      <c r="UND1220" s="17"/>
      <c r="UNE1220" s="17"/>
      <c r="UNF1220" s="17"/>
      <c r="UNG1220" s="17"/>
      <c r="UNH1220" s="17"/>
      <c r="UNI1220" s="17"/>
      <c r="UNJ1220" s="17"/>
      <c r="UNK1220" s="17"/>
      <c r="UNL1220" s="17"/>
      <c r="UNM1220" s="17"/>
      <c r="UNN1220" s="17"/>
      <c r="UNO1220" s="17"/>
      <c r="UNP1220" s="17"/>
      <c r="UNQ1220" s="17"/>
      <c r="UNR1220" s="17"/>
      <c r="UNS1220" s="17"/>
      <c r="UNT1220" s="17"/>
      <c r="UNU1220" s="17"/>
      <c r="UNV1220" s="17"/>
      <c r="UNW1220" s="17"/>
      <c r="UNX1220" s="17"/>
      <c r="UNY1220" s="17"/>
      <c r="UNZ1220" s="17"/>
      <c r="UOA1220" s="17"/>
      <c r="UOB1220" s="17"/>
      <c r="UOC1220" s="17"/>
      <c r="UOD1220" s="17"/>
      <c r="UOE1220" s="17"/>
      <c r="UOF1220" s="17"/>
      <c r="UOG1220" s="17"/>
      <c r="UOH1220" s="17"/>
      <c r="UOI1220" s="17"/>
      <c r="UOJ1220" s="17"/>
      <c r="UOK1220" s="17"/>
      <c r="UOL1220" s="17"/>
      <c r="UOM1220" s="17"/>
      <c r="UON1220" s="17"/>
      <c r="UOO1220" s="17"/>
      <c r="UOP1220" s="17"/>
      <c r="UOQ1220" s="17"/>
      <c r="UOR1220" s="17"/>
      <c r="UOS1220" s="17"/>
      <c r="UOT1220" s="17"/>
      <c r="UOU1220" s="17"/>
      <c r="UOV1220" s="17"/>
      <c r="UOW1220" s="17"/>
      <c r="UOX1220" s="17"/>
      <c r="UOY1220" s="17"/>
      <c r="UOZ1220" s="17"/>
      <c r="UPA1220" s="17"/>
      <c r="UPB1220" s="17"/>
      <c r="UPC1220" s="17"/>
      <c r="UPD1220" s="17"/>
      <c r="UPE1220" s="17"/>
      <c r="UPF1220" s="17"/>
      <c r="UPG1220" s="17"/>
      <c r="UPH1220" s="17"/>
      <c r="UPI1220" s="17"/>
      <c r="UPJ1220" s="17"/>
      <c r="UPK1220" s="17"/>
      <c r="UPL1220" s="17"/>
      <c r="UPM1220" s="17"/>
      <c r="UPN1220" s="17"/>
      <c r="UPO1220" s="17"/>
      <c r="UPP1220" s="17"/>
      <c r="UPQ1220" s="17"/>
      <c r="UPR1220" s="17"/>
      <c r="UPS1220" s="17"/>
      <c r="UPT1220" s="17"/>
      <c r="UPU1220" s="17"/>
      <c r="UPV1220" s="17"/>
      <c r="UPW1220" s="17"/>
      <c r="UPX1220" s="17"/>
      <c r="UPY1220" s="17"/>
      <c r="UPZ1220" s="17"/>
      <c r="UQA1220" s="17"/>
      <c r="UQB1220" s="17"/>
      <c r="UQC1220" s="17"/>
      <c r="UQD1220" s="17"/>
      <c r="UQE1220" s="17"/>
      <c r="UQF1220" s="17"/>
      <c r="UQG1220" s="17"/>
      <c r="UQH1220" s="17"/>
      <c r="UQI1220" s="17"/>
      <c r="UQJ1220" s="17"/>
      <c r="UQK1220" s="17"/>
      <c r="UQL1220" s="17"/>
      <c r="UQM1220" s="17"/>
      <c r="UQN1220" s="17"/>
      <c r="UQO1220" s="17"/>
      <c r="UQP1220" s="17"/>
      <c r="UQQ1220" s="17"/>
      <c r="UQR1220" s="17"/>
      <c r="UQS1220" s="17"/>
      <c r="UQT1220" s="17"/>
      <c r="UQU1220" s="17"/>
      <c r="UQV1220" s="17"/>
      <c r="UQW1220" s="17"/>
      <c r="UQX1220" s="17"/>
      <c r="UQY1220" s="17"/>
      <c r="UQZ1220" s="17"/>
      <c r="URA1220" s="17"/>
      <c r="URB1220" s="17"/>
      <c r="URC1220" s="17"/>
      <c r="URD1220" s="17"/>
      <c r="URE1220" s="17"/>
      <c r="URF1220" s="17"/>
      <c r="URG1220" s="17"/>
      <c r="URH1220" s="17"/>
      <c r="URI1220" s="17"/>
      <c r="URJ1220" s="17"/>
      <c r="URK1220" s="17"/>
      <c r="URL1220" s="17"/>
      <c r="URM1220" s="17"/>
      <c r="URN1220" s="17"/>
      <c r="URO1220" s="17"/>
      <c r="URP1220" s="17"/>
      <c r="URQ1220" s="17"/>
      <c r="URR1220" s="17"/>
      <c r="URS1220" s="17"/>
      <c r="URT1220" s="17"/>
      <c r="URU1220" s="17"/>
      <c r="URV1220" s="17"/>
      <c r="URW1220" s="17"/>
      <c r="URX1220" s="17"/>
      <c r="URY1220" s="17"/>
      <c r="URZ1220" s="17"/>
      <c r="USA1220" s="17"/>
      <c r="USB1220" s="17"/>
      <c r="USC1220" s="17"/>
      <c r="USD1220" s="17"/>
      <c r="USE1220" s="17"/>
      <c r="USF1220" s="17"/>
      <c r="USG1220" s="17"/>
      <c r="USH1220" s="17"/>
      <c r="USI1220" s="17"/>
      <c r="USJ1220" s="17"/>
      <c r="USK1220" s="17"/>
      <c r="USL1220" s="17"/>
      <c r="USM1220" s="17"/>
      <c r="USN1220" s="17"/>
      <c r="USO1220" s="17"/>
      <c r="USP1220" s="17"/>
      <c r="USQ1220" s="17"/>
      <c r="USR1220" s="17"/>
      <c r="USS1220" s="17"/>
      <c r="UST1220" s="17"/>
      <c r="USU1220" s="17"/>
      <c r="USV1220" s="17"/>
      <c r="USW1220" s="17"/>
      <c r="USX1220" s="17"/>
      <c r="USY1220" s="17"/>
      <c r="USZ1220" s="17"/>
      <c r="UTA1220" s="17"/>
      <c r="UTB1220" s="17"/>
      <c r="UTC1220" s="17"/>
      <c r="UTD1220" s="17"/>
      <c r="UTE1220" s="17"/>
      <c r="UTF1220" s="17"/>
      <c r="UTG1220" s="17"/>
      <c r="UTH1220" s="17"/>
      <c r="UTI1220" s="17"/>
      <c r="UTJ1220" s="17"/>
      <c r="UTK1220" s="17"/>
      <c r="UTL1220" s="17"/>
      <c r="UTM1220" s="17"/>
      <c r="UTN1220" s="17"/>
      <c r="UTO1220" s="17"/>
      <c r="UTP1220" s="17"/>
      <c r="UTQ1220" s="17"/>
      <c r="UTR1220" s="17"/>
      <c r="UTS1220" s="17"/>
      <c r="UTT1220" s="17"/>
      <c r="UTU1220" s="17"/>
      <c r="UTV1220" s="17"/>
      <c r="UTW1220" s="17"/>
      <c r="UTX1220" s="17"/>
      <c r="UTY1220" s="17"/>
      <c r="UTZ1220" s="17"/>
      <c r="UUA1220" s="17"/>
      <c r="UUB1220" s="17"/>
      <c r="UUC1220" s="17"/>
      <c r="UUD1220" s="17"/>
      <c r="UUE1220" s="17"/>
      <c r="UUF1220" s="17"/>
      <c r="UUG1220" s="17"/>
      <c r="UUH1220" s="17"/>
      <c r="UUI1220" s="17"/>
      <c r="UUJ1220" s="17"/>
      <c r="UUK1220" s="17"/>
      <c r="UUL1220" s="17"/>
      <c r="UUM1220" s="17"/>
      <c r="UUN1220" s="17"/>
      <c r="UUO1220" s="17"/>
      <c r="UUP1220" s="17"/>
      <c r="UUQ1220" s="17"/>
      <c r="UUR1220" s="17"/>
      <c r="UUS1220" s="17"/>
      <c r="UUT1220" s="17"/>
      <c r="UUU1220" s="17"/>
      <c r="UUV1220" s="17"/>
      <c r="UUW1220" s="17"/>
      <c r="UUX1220" s="17"/>
      <c r="UUY1220" s="17"/>
      <c r="UUZ1220" s="17"/>
      <c r="UVA1220" s="17"/>
      <c r="UVB1220" s="17"/>
      <c r="UVC1220" s="17"/>
      <c r="UVD1220" s="17"/>
      <c r="UVE1220" s="17"/>
      <c r="UVF1220" s="17"/>
      <c r="UVG1220" s="17"/>
      <c r="UVH1220" s="17"/>
      <c r="UVI1220" s="17"/>
      <c r="UVJ1220" s="17"/>
      <c r="UVK1220" s="17"/>
      <c r="UVL1220" s="17"/>
      <c r="UVM1220" s="17"/>
      <c r="UVN1220" s="17"/>
      <c r="UVO1220" s="17"/>
      <c r="UVP1220" s="17"/>
      <c r="UVQ1220" s="17"/>
      <c r="UVR1220" s="17"/>
      <c r="UVS1220" s="17"/>
      <c r="UVT1220" s="17"/>
      <c r="UVU1220" s="17"/>
      <c r="UVV1220" s="17"/>
      <c r="UVW1220" s="17"/>
      <c r="UVX1220" s="17"/>
      <c r="UVY1220" s="17"/>
      <c r="UVZ1220" s="17"/>
      <c r="UWA1220" s="17"/>
      <c r="UWB1220" s="17"/>
      <c r="UWC1220" s="17"/>
      <c r="UWD1220" s="17"/>
      <c r="UWE1220" s="17"/>
      <c r="UWF1220" s="17"/>
      <c r="UWG1220" s="17"/>
      <c r="UWH1220" s="17"/>
      <c r="UWI1220" s="17"/>
      <c r="UWJ1220" s="17"/>
      <c r="UWK1220" s="17"/>
      <c r="UWL1220" s="17"/>
      <c r="UWM1220" s="17"/>
      <c r="UWN1220" s="17"/>
      <c r="UWO1220" s="17"/>
      <c r="UWP1220" s="17"/>
      <c r="UWQ1220" s="17"/>
      <c r="UWR1220" s="17"/>
      <c r="UWS1220" s="17"/>
      <c r="UWT1220" s="17"/>
      <c r="UWU1220" s="17"/>
      <c r="UWV1220" s="17"/>
      <c r="UWW1220" s="17"/>
      <c r="UWX1220" s="17"/>
      <c r="UWY1220" s="17"/>
      <c r="UWZ1220" s="17"/>
      <c r="UXA1220" s="17"/>
      <c r="UXB1220" s="17"/>
      <c r="UXC1220" s="17"/>
      <c r="UXD1220" s="17"/>
      <c r="UXE1220" s="17"/>
      <c r="UXF1220" s="17"/>
      <c r="UXG1220" s="17"/>
      <c r="UXH1220" s="17"/>
      <c r="UXI1220" s="17"/>
      <c r="UXJ1220" s="17"/>
      <c r="UXK1220" s="17"/>
      <c r="UXL1220" s="17"/>
      <c r="UXM1220" s="17"/>
      <c r="UXN1220" s="17"/>
      <c r="UXO1220" s="17"/>
      <c r="UXP1220" s="17"/>
      <c r="UXQ1220" s="17"/>
      <c r="UXR1220" s="17"/>
      <c r="UXS1220" s="17"/>
      <c r="UXT1220" s="17"/>
      <c r="UXU1220" s="17"/>
      <c r="UXV1220" s="17"/>
      <c r="UXW1220" s="17"/>
      <c r="UXX1220" s="17"/>
      <c r="UXY1220" s="17"/>
      <c r="UXZ1220" s="17"/>
      <c r="UYA1220" s="17"/>
      <c r="UYB1220" s="17"/>
      <c r="UYC1220" s="17"/>
      <c r="UYD1220" s="17"/>
      <c r="UYE1220" s="17"/>
      <c r="UYF1220" s="17"/>
      <c r="UYG1220" s="17"/>
      <c r="UYH1220" s="17"/>
      <c r="UYI1220" s="17"/>
      <c r="UYJ1220" s="17"/>
      <c r="UYK1220" s="17"/>
      <c r="UYL1220" s="17"/>
      <c r="UYM1220" s="17"/>
      <c r="UYN1220" s="17"/>
      <c r="UYO1220" s="17"/>
      <c r="UYP1220" s="17"/>
      <c r="UYQ1220" s="17"/>
      <c r="UYR1220" s="17"/>
      <c r="UYS1220" s="17"/>
      <c r="UYT1220" s="17"/>
      <c r="UYU1220" s="17"/>
      <c r="UYV1220" s="17"/>
      <c r="UYW1220" s="17"/>
      <c r="UYX1220" s="17"/>
      <c r="UYY1220" s="17"/>
      <c r="UYZ1220" s="17"/>
      <c r="UZA1220" s="17"/>
      <c r="UZB1220" s="17"/>
      <c r="UZC1220" s="17"/>
      <c r="UZD1220" s="17"/>
      <c r="UZE1220" s="17"/>
      <c r="UZF1220" s="17"/>
      <c r="UZG1220" s="17"/>
      <c r="UZH1220" s="17"/>
      <c r="UZI1220" s="17"/>
      <c r="UZJ1220" s="17"/>
      <c r="UZK1220" s="17"/>
      <c r="UZL1220" s="17"/>
      <c r="UZM1220" s="17"/>
      <c r="UZN1220" s="17"/>
      <c r="UZO1220" s="17"/>
      <c r="UZP1220" s="17"/>
      <c r="UZQ1220" s="17"/>
      <c r="UZR1220" s="17"/>
      <c r="UZS1220" s="17"/>
      <c r="UZT1220" s="17"/>
      <c r="UZU1220" s="17"/>
      <c r="UZV1220" s="17"/>
      <c r="UZW1220" s="17"/>
      <c r="UZX1220" s="17"/>
      <c r="UZY1220" s="17"/>
      <c r="UZZ1220" s="17"/>
      <c r="VAA1220" s="17"/>
      <c r="VAB1220" s="17"/>
      <c r="VAC1220" s="17"/>
      <c r="VAD1220" s="17"/>
      <c r="VAE1220" s="17"/>
      <c r="VAF1220" s="17"/>
      <c r="VAG1220" s="17"/>
      <c r="VAH1220" s="17"/>
      <c r="VAI1220" s="17"/>
      <c r="VAJ1220" s="17"/>
      <c r="VAK1220" s="17"/>
      <c r="VAL1220" s="17"/>
      <c r="VAM1220" s="17"/>
      <c r="VAN1220" s="17"/>
      <c r="VAO1220" s="17"/>
      <c r="VAP1220" s="17"/>
      <c r="VAQ1220" s="17"/>
      <c r="VAR1220" s="17"/>
      <c r="VAS1220" s="17"/>
      <c r="VAT1220" s="17"/>
      <c r="VAU1220" s="17"/>
      <c r="VAV1220" s="17"/>
      <c r="VAW1220" s="17"/>
      <c r="VAX1220" s="17"/>
      <c r="VAY1220" s="17"/>
      <c r="VAZ1220" s="17"/>
      <c r="VBA1220" s="17"/>
      <c r="VBB1220" s="17"/>
      <c r="VBC1220" s="17"/>
      <c r="VBD1220" s="17"/>
      <c r="VBE1220" s="17"/>
      <c r="VBF1220" s="17"/>
      <c r="VBG1220" s="17"/>
      <c r="VBH1220" s="17"/>
      <c r="VBI1220" s="17"/>
      <c r="VBJ1220" s="17"/>
      <c r="VBK1220" s="17"/>
      <c r="VBL1220" s="17"/>
      <c r="VBM1220" s="17"/>
      <c r="VBN1220" s="17"/>
      <c r="VBO1220" s="17"/>
      <c r="VBP1220" s="17"/>
      <c r="VBQ1220" s="17"/>
      <c r="VBR1220" s="17"/>
      <c r="VBS1220" s="17"/>
      <c r="VBT1220" s="17"/>
      <c r="VBU1220" s="17"/>
      <c r="VBV1220" s="17"/>
      <c r="VBW1220" s="17"/>
      <c r="VBX1220" s="17"/>
      <c r="VBY1220" s="17"/>
      <c r="VBZ1220" s="17"/>
      <c r="VCA1220" s="17"/>
      <c r="VCB1220" s="17"/>
      <c r="VCC1220" s="17"/>
      <c r="VCD1220" s="17"/>
      <c r="VCE1220" s="17"/>
      <c r="VCF1220" s="17"/>
      <c r="VCG1220" s="17"/>
      <c r="VCH1220" s="17"/>
      <c r="VCI1220" s="17"/>
      <c r="VCJ1220" s="17"/>
      <c r="VCK1220" s="17"/>
      <c r="VCL1220" s="17"/>
      <c r="VCM1220" s="17"/>
      <c r="VCN1220" s="17"/>
      <c r="VCO1220" s="17"/>
      <c r="VCP1220" s="17"/>
      <c r="VCQ1220" s="17"/>
      <c r="VCR1220" s="17"/>
      <c r="VCS1220" s="17"/>
      <c r="VCT1220" s="17"/>
      <c r="VCU1220" s="17"/>
      <c r="VCV1220" s="17"/>
      <c r="VCW1220" s="17"/>
      <c r="VCX1220" s="17"/>
      <c r="VCY1220" s="17"/>
      <c r="VCZ1220" s="17"/>
      <c r="VDA1220" s="17"/>
      <c r="VDB1220" s="17"/>
      <c r="VDC1220" s="17"/>
      <c r="VDD1220" s="17"/>
      <c r="VDE1220" s="17"/>
      <c r="VDF1220" s="17"/>
      <c r="VDG1220" s="17"/>
      <c r="VDH1220" s="17"/>
      <c r="VDI1220" s="17"/>
      <c r="VDJ1220" s="17"/>
      <c r="VDK1220" s="17"/>
      <c r="VDL1220" s="17"/>
      <c r="VDM1220" s="17"/>
      <c r="VDN1220" s="17"/>
      <c r="VDO1220" s="17"/>
      <c r="VDP1220" s="17"/>
      <c r="VDQ1220" s="17"/>
      <c r="VDR1220" s="17"/>
      <c r="VDS1220" s="17"/>
      <c r="VDT1220" s="17"/>
      <c r="VDU1220" s="17"/>
      <c r="VDV1220" s="17"/>
      <c r="VDW1220" s="17"/>
      <c r="VDX1220" s="17"/>
      <c r="VDY1220" s="17"/>
      <c r="VDZ1220" s="17"/>
      <c r="VEA1220" s="17"/>
      <c r="VEB1220" s="17"/>
      <c r="VEC1220" s="17"/>
      <c r="VED1220" s="17"/>
      <c r="VEE1220" s="17"/>
      <c r="VEF1220" s="17"/>
      <c r="VEG1220" s="17"/>
      <c r="VEH1220" s="17"/>
      <c r="VEI1220" s="17"/>
      <c r="VEJ1220" s="17"/>
      <c r="VEK1220" s="17"/>
      <c r="VEL1220" s="17"/>
      <c r="VEM1220" s="17"/>
      <c r="VEN1220" s="17"/>
      <c r="VEO1220" s="17"/>
      <c r="VEP1220" s="17"/>
      <c r="VEQ1220" s="17"/>
      <c r="VER1220" s="17"/>
      <c r="VES1220" s="17"/>
      <c r="VET1220" s="17"/>
      <c r="VEU1220" s="17"/>
      <c r="VEV1220" s="17"/>
      <c r="VEW1220" s="17"/>
      <c r="VEX1220" s="17"/>
      <c r="VEY1220" s="17"/>
      <c r="VEZ1220" s="17"/>
      <c r="VFA1220" s="17"/>
      <c r="VFB1220" s="17"/>
      <c r="VFC1220" s="17"/>
      <c r="VFD1220" s="17"/>
      <c r="VFE1220" s="17"/>
      <c r="VFF1220" s="17"/>
      <c r="VFG1220" s="17"/>
      <c r="VFH1220" s="17"/>
      <c r="VFI1220" s="17"/>
      <c r="VFJ1220" s="17"/>
      <c r="VFK1220" s="17"/>
      <c r="VFL1220" s="17"/>
      <c r="VFM1220" s="17"/>
      <c r="VFN1220" s="17"/>
      <c r="VFO1220" s="17"/>
      <c r="VFP1220" s="17"/>
      <c r="VFQ1220" s="17"/>
      <c r="VFR1220" s="17"/>
      <c r="VFS1220" s="17"/>
      <c r="VFT1220" s="17"/>
      <c r="VFU1220" s="17"/>
      <c r="VFV1220" s="17"/>
      <c r="VFW1220" s="17"/>
      <c r="VFX1220" s="17"/>
      <c r="VFY1220" s="17"/>
      <c r="VFZ1220" s="17"/>
      <c r="VGA1220" s="17"/>
      <c r="VGB1220" s="17"/>
      <c r="VGC1220" s="17"/>
      <c r="VGD1220" s="17"/>
      <c r="VGE1220" s="17"/>
      <c r="VGF1220" s="17"/>
      <c r="VGG1220" s="17"/>
      <c r="VGH1220" s="17"/>
      <c r="VGI1220" s="17"/>
      <c r="VGJ1220" s="17"/>
      <c r="VGK1220" s="17"/>
      <c r="VGL1220" s="17"/>
      <c r="VGM1220" s="17"/>
      <c r="VGN1220" s="17"/>
      <c r="VGO1220" s="17"/>
      <c r="VGP1220" s="17"/>
      <c r="VGQ1220" s="17"/>
      <c r="VGR1220" s="17"/>
      <c r="VGS1220" s="17"/>
      <c r="VGT1220" s="17"/>
      <c r="VGU1220" s="17"/>
      <c r="VGV1220" s="17"/>
      <c r="VGW1220" s="17"/>
      <c r="VGX1220" s="17"/>
      <c r="VGY1220" s="17"/>
      <c r="VGZ1220" s="17"/>
      <c r="VHA1220" s="17"/>
      <c r="VHB1220" s="17"/>
      <c r="VHC1220" s="17"/>
      <c r="VHD1220" s="17"/>
      <c r="VHE1220" s="17"/>
      <c r="VHF1220" s="17"/>
      <c r="VHG1220" s="17"/>
      <c r="VHH1220" s="17"/>
      <c r="VHI1220" s="17"/>
      <c r="VHJ1220" s="17"/>
      <c r="VHK1220" s="17"/>
      <c r="VHL1220" s="17"/>
      <c r="VHM1220" s="17"/>
      <c r="VHN1220" s="17"/>
      <c r="VHO1220" s="17"/>
      <c r="VHP1220" s="17"/>
      <c r="VHQ1220" s="17"/>
      <c r="VHR1220" s="17"/>
      <c r="VHS1220" s="17"/>
      <c r="VHT1220" s="17"/>
      <c r="VHU1220" s="17"/>
      <c r="VHV1220" s="17"/>
      <c r="VHW1220" s="17"/>
      <c r="VHX1220" s="17"/>
      <c r="VHY1220" s="17"/>
      <c r="VHZ1220" s="17"/>
      <c r="VIA1220" s="17"/>
      <c r="VIB1220" s="17"/>
      <c r="VIC1220" s="17"/>
      <c r="VID1220" s="17"/>
      <c r="VIE1220" s="17"/>
      <c r="VIF1220" s="17"/>
      <c r="VIG1220" s="17"/>
      <c r="VIH1220" s="17"/>
      <c r="VII1220" s="17"/>
      <c r="VIJ1220" s="17"/>
      <c r="VIK1220" s="17"/>
      <c r="VIL1220" s="17"/>
      <c r="VIM1220" s="17"/>
      <c r="VIN1220" s="17"/>
      <c r="VIO1220" s="17"/>
      <c r="VIP1220" s="17"/>
      <c r="VIQ1220" s="17"/>
      <c r="VIR1220" s="17"/>
      <c r="VIS1220" s="17"/>
      <c r="VIT1220" s="17"/>
      <c r="VIU1220" s="17"/>
      <c r="VIV1220" s="17"/>
      <c r="VIW1220" s="17"/>
      <c r="VIX1220" s="17"/>
      <c r="VIY1220" s="17"/>
      <c r="VIZ1220" s="17"/>
      <c r="VJA1220" s="17"/>
      <c r="VJB1220" s="17"/>
      <c r="VJC1220" s="17"/>
      <c r="VJD1220" s="17"/>
      <c r="VJE1220" s="17"/>
      <c r="VJF1220" s="17"/>
      <c r="VJG1220" s="17"/>
      <c r="VJH1220" s="17"/>
      <c r="VJI1220" s="17"/>
      <c r="VJJ1220" s="17"/>
      <c r="VJK1220" s="17"/>
      <c r="VJL1220" s="17"/>
      <c r="VJM1220" s="17"/>
      <c r="VJN1220" s="17"/>
      <c r="VJO1220" s="17"/>
      <c r="VJP1220" s="17"/>
      <c r="VJQ1220" s="17"/>
      <c r="VJR1220" s="17"/>
      <c r="VJS1220" s="17"/>
      <c r="VJT1220" s="17"/>
      <c r="VJU1220" s="17"/>
      <c r="VJV1220" s="17"/>
      <c r="VJW1220" s="17"/>
      <c r="VJX1220" s="17"/>
      <c r="VJY1220" s="17"/>
      <c r="VJZ1220" s="17"/>
      <c r="VKA1220" s="17"/>
      <c r="VKB1220" s="17"/>
      <c r="VKC1220" s="17"/>
      <c r="VKD1220" s="17"/>
      <c r="VKE1220" s="17"/>
      <c r="VKF1220" s="17"/>
      <c r="VKG1220" s="17"/>
      <c r="VKH1220" s="17"/>
      <c r="VKI1220" s="17"/>
      <c r="VKJ1220" s="17"/>
      <c r="VKK1220" s="17"/>
      <c r="VKL1220" s="17"/>
      <c r="VKM1220" s="17"/>
      <c r="VKN1220" s="17"/>
      <c r="VKO1220" s="17"/>
      <c r="VKP1220" s="17"/>
      <c r="VKQ1220" s="17"/>
      <c r="VKR1220" s="17"/>
      <c r="VKS1220" s="17"/>
      <c r="VKT1220" s="17"/>
      <c r="VKU1220" s="17"/>
      <c r="VKV1220" s="17"/>
      <c r="VKW1220" s="17"/>
      <c r="VKX1220" s="17"/>
      <c r="VKY1220" s="17"/>
      <c r="VKZ1220" s="17"/>
      <c r="VLA1220" s="17"/>
      <c r="VLB1220" s="17"/>
      <c r="VLC1220" s="17"/>
      <c r="VLD1220" s="17"/>
      <c r="VLE1220" s="17"/>
      <c r="VLF1220" s="17"/>
      <c r="VLG1220" s="17"/>
      <c r="VLH1220" s="17"/>
      <c r="VLI1220" s="17"/>
      <c r="VLJ1220" s="17"/>
      <c r="VLK1220" s="17"/>
      <c r="VLL1220" s="17"/>
      <c r="VLM1220" s="17"/>
      <c r="VLN1220" s="17"/>
      <c r="VLO1220" s="17"/>
      <c r="VLP1220" s="17"/>
      <c r="VLQ1220" s="17"/>
      <c r="VLR1220" s="17"/>
      <c r="VLS1220" s="17"/>
      <c r="VLT1220" s="17"/>
      <c r="VLU1220" s="17"/>
      <c r="VLV1220" s="17"/>
      <c r="VLW1220" s="17"/>
      <c r="VLX1220" s="17"/>
      <c r="VLY1220" s="17"/>
      <c r="VLZ1220" s="17"/>
      <c r="VMA1220" s="17"/>
      <c r="VMB1220" s="17"/>
      <c r="VMC1220" s="17"/>
      <c r="VMD1220" s="17"/>
      <c r="VME1220" s="17"/>
      <c r="VMF1220" s="17"/>
      <c r="VMG1220" s="17"/>
      <c r="VMH1220" s="17"/>
      <c r="VMI1220" s="17"/>
      <c r="VMJ1220" s="17"/>
      <c r="VMK1220" s="17"/>
      <c r="VML1220" s="17"/>
      <c r="VMM1220" s="17"/>
      <c r="VMN1220" s="17"/>
      <c r="VMO1220" s="17"/>
      <c r="VMP1220" s="17"/>
      <c r="VMQ1220" s="17"/>
      <c r="VMR1220" s="17"/>
      <c r="VMS1220" s="17"/>
      <c r="VMT1220" s="17"/>
      <c r="VMU1220" s="17"/>
      <c r="VMV1220" s="17"/>
      <c r="VMW1220" s="17"/>
      <c r="VMX1220" s="17"/>
      <c r="VMY1220" s="17"/>
      <c r="VMZ1220" s="17"/>
      <c r="VNA1220" s="17"/>
      <c r="VNB1220" s="17"/>
      <c r="VNC1220" s="17"/>
      <c r="VND1220" s="17"/>
      <c r="VNE1220" s="17"/>
      <c r="VNF1220" s="17"/>
      <c r="VNG1220" s="17"/>
      <c r="VNH1220" s="17"/>
      <c r="VNI1220" s="17"/>
      <c r="VNJ1220" s="17"/>
      <c r="VNK1220" s="17"/>
      <c r="VNL1220" s="17"/>
      <c r="VNM1220" s="17"/>
      <c r="VNN1220" s="17"/>
      <c r="VNO1220" s="17"/>
      <c r="VNP1220" s="17"/>
      <c r="VNQ1220" s="17"/>
      <c r="VNR1220" s="17"/>
      <c r="VNS1220" s="17"/>
      <c r="VNT1220" s="17"/>
      <c r="VNU1220" s="17"/>
      <c r="VNV1220" s="17"/>
      <c r="VNW1220" s="17"/>
      <c r="VNX1220" s="17"/>
      <c r="VNY1220" s="17"/>
      <c r="VNZ1220" s="17"/>
      <c r="VOA1220" s="17"/>
      <c r="VOB1220" s="17"/>
      <c r="VOC1220" s="17"/>
      <c r="VOD1220" s="17"/>
      <c r="VOE1220" s="17"/>
      <c r="VOF1220" s="17"/>
      <c r="VOG1220" s="17"/>
      <c r="VOH1220" s="17"/>
      <c r="VOI1220" s="17"/>
      <c r="VOJ1220" s="17"/>
      <c r="VOK1220" s="17"/>
      <c r="VOL1220" s="17"/>
      <c r="VOM1220" s="17"/>
      <c r="VON1220" s="17"/>
      <c r="VOO1220" s="17"/>
      <c r="VOP1220" s="17"/>
      <c r="VOQ1220" s="17"/>
      <c r="VOR1220" s="17"/>
      <c r="VOS1220" s="17"/>
      <c r="VOT1220" s="17"/>
      <c r="VOU1220" s="17"/>
      <c r="VOV1220" s="17"/>
      <c r="VOW1220" s="17"/>
      <c r="VOX1220" s="17"/>
      <c r="VOY1220" s="17"/>
      <c r="VOZ1220" s="17"/>
      <c r="VPA1220" s="17"/>
      <c r="VPB1220" s="17"/>
      <c r="VPC1220" s="17"/>
      <c r="VPD1220" s="17"/>
      <c r="VPE1220" s="17"/>
      <c r="VPF1220" s="17"/>
      <c r="VPG1220" s="17"/>
      <c r="VPH1220" s="17"/>
      <c r="VPI1220" s="17"/>
      <c r="VPJ1220" s="17"/>
      <c r="VPK1220" s="17"/>
      <c r="VPL1220" s="17"/>
      <c r="VPM1220" s="17"/>
      <c r="VPN1220" s="17"/>
      <c r="VPO1220" s="17"/>
      <c r="VPP1220" s="17"/>
      <c r="VPQ1220" s="17"/>
      <c r="VPR1220" s="17"/>
      <c r="VPS1220" s="17"/>
      <c r="VPT1220" s="17"/>
      <c r="VPU1220" s="17"/>
      <c r="VPV1220" s="17"/>
      <c r="VPW1220" s="17"/>
      <c r="VPX1220" s="17"/>
      <c r="VPY1220" s="17"/>
      <c r="VPZ1220" s="17"/>
      <c r="VQA1220" s="17"/>
      <c r="VQB1220" s="17"/>
      <c r="VQC1220" s="17"/>
      <c r="VQD1220" s="17"/>
      <c r="VQE1220" s="17"/>
      <c r="VQF1220" s="17"/>
      <c r="VQG1220" s="17"/>
      <c r="VQH1220" s="17"/>
      <c r="VQI1220" s="17"/>
      <c r="VQJ1220" s="17"/>
      <c r="VQK1220" s="17"/>
      <c r="VQL1220" s="17"/>
      <c r="VQM1220" s="17"/>
      <c r="VQN1220" s="17"/>
      <c r="VQO1220" s="17"/>
      <c r="VQP1220" s="17"/>
      <c r="VQQ1220" s="17"/>
      <c r="VQR1220" s="17"/>
      <c r="VQS1220" s="17"/>
      <c r="VQT1220" s="17"/>
      <c r="VQU1220" s="17"/>
      <c r="VQV1220" s="17"/>
      <c r="VQW1220" s="17"/>
      <c r="VQX1220" s="17"/>
      <c r="VQY1220" s="17"/>
      <c r="VQZ1220" s="17"/>
      <c r="VRA1220" s="17"/>
      <c r="VRB1220" s="17"/>
      <c r="VRC1220" s="17"/>
      <c r="VRD1220" s="17"/>
      <c r="VRE1220" s="17"/>
      <c r="VRF1220" s="17"/>
      <c r="VRG1220" s="17"/>
      <c r="VRH1220" s="17"/>
      <c r="VRI1220" s="17"/>
      <c r="VRJ1220" s="17"/>
      <c r="VRK1220" s="17"/>
      <c r="VRL1220" s="17"/>
      <c r="VRM1220" s="17"/>
      <c r="VRN1220" s="17"/>
      <c r="VRO1220" s="17"/>
      <c r="VRP1220" s="17"/>
      <c r="VRQ1220" s="17"/>
      <c r="VRR1220" s="17"/>
      <c r="VRS1220" s="17"/>
      <c r="VRT1220" s="17"/>
      <c r="VRU1220" s="17"/>
      <c r="VRV1220" s="17"/>
      <c r="VRW1220" s="17"/>
      <c r="VRX1220" s="17"/>
      <c r="VRY1220" s="17"/>
      <c r="VRZ1220" s="17"/>
      <c r="VSA1220" s="17"/>
      <c r="VSB1220" s="17"/>
      <c r="VSC1220" s="17"/>
      <c r="VSD1220" s="17"/>
      <c r="VSE1220" s="17"/>
      <c r="VSF1220" s="17"/>
      <c r="VSG1220" s="17"/>
      <c r="VSH1220" s="17"/>
      <c r="VSI1220" s="17"/>
      <c r="VSJ1220" s="17"/>
      <c r="VSK1220" s="17"/>
      <c r="VSL1220" s="17"/>
      <c r="VSM1220" s="17"/>
      <c r="VSN1220" s="17"/>
      <c r="VSO1220" s="17"/>
      <c r="VSP1220" s="17"/>
      <c r="VSQ1220" s="17"/>
      <c r="VSR1220" s="17"/>
      <c r="VSS1220" s="17"/>
      <c r="VST1220" s="17"/>
      <c r="VSU1220" s="17"/>
      <c r="VSV1220" s="17"/>
      <c r="VSW1220" s="17"/>
      <c r="VSX1220" s="17"/>
      <c r="VSY1220" s="17"/>
      <c r="VSZ1220" s="17"/>
      <c r="VTA1220" s="17"/>
      <c r="VTB1220" s="17"/>
      <c r="VTC1220" s="17"/>
      <c r="VTD1220" s="17"/>
      <c r="VTE1220" s="17"/>
      <c r="VTF1220" s="17"/>
      <c r="VTG1220" s="17"/>
      <c r="VTH1220" s="17"/>
      <c r="VTI1220" s="17"/>
      <c r="VTJ1220" s="17"/>
      <c r="VTK1220" s="17"/>
      <c r="VTL1220" s="17"/>
      <c r="VTM1220" s="17"/>
      <c r="VTN1220" s="17"/>
      <c r="VTO1220" s="17"/>
      <c r="VTP1220" s="17"/>
      <c r="VTQ1220" s="17"/>
      <c r="VTR1220" s="17"/>
      <c r="VTS1220" s="17"/>
      <c r="VTT1220" s="17"/>
      <c r="VTU1220" s="17"/>
      <c r="VTV1220" s="17"/>
      <c r="VTW1220" s="17"/>
      <c r="VTX1220" s="17"/>
      <c r="VTY1220" s="17"/>
      <c r="VTZ1220" s="17"/>
      <c r="VUA1220" s="17"/>
      <c r="VUB1220" s="17"/>
      <c r="VUC1220" s="17"/>
      <c r="VUD1220" s="17"/>
      <c r="VUE1220" s="17"/>
      <c r="VUF1220" s="17"/>
      <c r="VUG1220" s="17"/>
      <c r="VUH1220" s="17"/>
      <c r="VUI1220" s="17"/>
      <c r="VUJ1220" s="17"/>
      <c r="VUK1220" s="17"/>
      <c r="VUL1220" s="17"/>
      <c r="VUM1220" s="17"/>
      <c r="VUN1220" s="17"/>
      <c r="VUO1220" s="17"/>
      <c r="VUP1220" s="17"/>
      <c r="VUQ1220" s="17"/>
      <c r="VUR1220" s="17"/>
      <c r="VUS1220" s="17"/>
      <c r="VUT1220" s="17"/>
      <c r="VUU1220" s="17"/>
      <c r="VUV1220" s="17"/>
      <c r="VUW1220" s="17"/>
      <c r="VUX1220" s="17"/>
      <c r="VUY1220" s="17"/>
      <c r="VUZ1220" s="17"/>
      <c r="VVA1220" s="17"/>
      <c r="VVB1220" s="17"/>
      <c r="VVC1220" s="17"/>
      <c r="VVD1220" s="17"/>
      <c r="VVE1220" s="17"/>
      <c r="VVF1220" s="17"/>
      <c r="VVG1220" s="17"/>
      <c r="VVH1220" s="17"/>
      <c r="VVI1220" s="17"/>
      <c r="VVJ1220" s="17"/>
      <c r="VVK1220" s="17"/>
      <c r="VVL1220" s="17"/>
      <c r="VVM1220" s="17"/>
      <c r="VVN1220" s="17"/>
      <c r="VVO1220" s="17"/>
      <c r="VVP1220" s="17"/>
      <c r="VVQ1220" s="17"/>
      <c r="VVR1220" s="17"/>
      <c r="VVS1220" s="17"/>
      <c r="VVT1220" s="17"/>
      <c r="VVU1220" s="17"/>
      <c r="VVV1220" s="17"/>
      <c r="VVW1220" s="17"/>
      <c r="VVX1220" s="17"/>
      <c r="VVY1220" s="17"/>
      <c r="VVZ1220" s="17"/>
      <c r="VWA1220" s="17"/>
      <c r="VWB1220" s="17"/>
      <c r="VWC1220" s="17"/>
      <c r="VWD1220" s="17"/>
      <c r="VWE1220" s="17"/>
      <c r="VWF1220" s="17"/>
      <c r="VWG1220" s="17"/>
      <c r="VWH1220" s="17"/>
      <c r="VWI1220" s="17"/>
      <c r="VWJ1220" s="17"/>
      <c r="VWK1220" s="17"/>
      <c r="VWL1220" s="17"/>
      <c r="VWM1220" s="17"/>
      <c r="VWN1220" s="17"/>
      <c r="VWO1220" s="17"/>
      <c r="VWP1220" s="17"/>
      <c r="VWQ1220" s="17"/>
      <c r="VWR1220" s="17"/>
      <c r="VWS1220" s="17"/>
      <c r="VWT1220" s="17"/>
      <c r="VWU1220" s="17"/>
      <c r="VWV1220" s="17"/>
      <c r="VWW1220" s="17"/>
      <c r="VWX1220" s="17"/>
      <c r="VWY1220" s="17"/>
      <c r="VWZ1220" s="17"/>
      <c r="VXA1220" s="17"/>
      <c r="VXB1220" s="17"/>
      <c r="VXC1220" s="17"/>
      <c r="VXD1220" s="17"/>
      <c r="VXE1220" s="17"/>
      <c r="VXF1220" s="17"/>
      <c r="VXG1220" s="17"/>
      <c r="VXH1220" s="17"/>
      <c r="VXI1220" s="17"/>
      <c r="VXJ1220" s="17"/>
      <c r="VXK1220" s="17"/>
      <c r="VXL1220" s="17"/>
      <c r="VXM1220" s="17"/>
      <c r="VXN1220" s="17"/>
      <c r="VXO1220" s="17"/>
      <c r="VXP1220" s="17"/>
      <c r="VXQ1220" s="17"/>
      <c r="VXR1220" s="17"/>
      <c r="VXS1220" s="17"/>
      <c r="VXT1220" s="17"/>
      <c r="VXU1220" s="17"/>
      <c r="VXV1220" s="17"/>
      <c r="VXW1220" s="17"/>
      <c r="VXX1220" s="17"/>
      <c r="VXY1220" s="17"/>
      <c r="VXZ1220" s="17"/>
      <c r="VYA1220" s="17"/>
      <c r="VYB1220" s="17"/>
      <c r="VYC1220" s="17"/>
      <c r="VYD1220" s="17"/>
      <c r="VYE1220" s="17"/>
      <c r="VYF1220" s="17"/>
      <c r="VYG1220" s="17"/>
      <c r="VYH1220" s="17"/>
      <c r="VYI1220" s="17"/>
      <c r="VYJ1220" s="17"/>
      <c r="VYK1220" s="17"/>
      <c r="VYL1220" s="17"/>
      <c r="VYM1220" s="17"/>
      <c r="VYN1220" s="17"/>
      <c r="VYO1220" s="17"/>
      <c r="VYP1220" s="17"/>
      <c r="VYQ1220" s="17"/>
      <c r="VYR1220" s="17"/>
      <c r="VYS1220" s="17"/>
      <c r="VYT1220" s="17"/>
      <c r="VYU1220" s="17"/>
      <c r="VYV1220" s="17"/>
      <c r="VYW1220" s="17"/>
      <c r="VYX1220" s="17"/>
      <c r="VYY1220" s="17"/>
      <c r="VYZ1220" s="17"/>
      <c r="VZA1220" s="17"/>
      <c r="VZB1220" s="17"/>
      <c r="VZC1220" s="17"/>
      <c r="VZD1220" s="17"/>
      <c r="VZE1220" s="17"/>
      <c r="VZF1220" s="17"/>
      <c r="VZG1220" s="17"/>
      <c r="VZH1220" s="17"/>
      <c r="VZI1220" s="17"/>
      <c r="VZJ1220" s="17"/>
      <c r="VZK1220" s="17"/>
      <c r="VZL1220" s="17"/>
      <c r="VZM1220" s="17"/>
      <c r="VZN1220" s="17"/>
      <c r="VZO1220" s="17"/>
      <c r="VZP1220" s="17"/>
      <c r="VZQ1220" s="17"/>
      <c r="VZR1220" s="17"/>
      <c r="VZS1220" s="17"/>
      <c r="VZT1220" s="17"/>
      <c r="VZU1220" s="17"/>
      <c r="VZV1220" s="17"/>
      <c r="VZW1220" s="17"/>
      <c r="VZX1220" s="17"/>
      <c r="VZY1220" s="17"/>
      <c r="VZZ1220" s="17"/>
      <c r="WAA1220" s="17"/>
      <c r="WAB1220" s="17"/>
      <c r="WAC1220" s="17"/>
      <c r="WAD1220" s="17"/>
      <c r="WAE1220" s="17"/>
      <c r="WAF1220" s="17"/>
      <c r="WAG1220" s="17"/>
      <c r="WAH1220" s="17"/>
      <c r="WAI1220" s="17"/>
      <c r="WAJ1220" s="17"/>
      <c r="WAK1220" s="17"/>
      <c r="WAL1220" s="17"/>
      <c r="WAM1220" s="17"/>
      <c r="WAN1220" s="17"/>
      <c r="WAO1220" s="17"/>
      <c r="WAP1220" s="17"/>
      <c r="WAQ1220" s="17"/>
      <c r="WAR1220" s="17"/>
      <c r="WAS1220" s="17"/>
      <c r="WAT1220" s="17"/>
      <c r="WAU1220" s="17"/>
      <c r="WAV1220" s="17"/>
      <c r="WAW1220" s="17"/>
      <c r="WAX1220" s="17"/>
      <c r="WAY1220" s="17"/>
      <c r="WAZ1220" s="17"/>
      <c r="WBA1220" s="17"/>
      <c r="WBB1220" s="17"/>
      <c r="WBC1220" s="17"/>
      <c r="WBD1220" s="17"/>
      <c r="WBE1220" s="17"/>
      <c r="WBF1220" s="17"/>
      <c r="WBG1220" s="17"/>
      <c r="WBH1220" s="17"/>
      <c r="WBI1220" s="17"/>
      <c r="WBJ1220" s="17"/>
      <c r="WBK1220" s="17"/>
      <c r="WBL1220" s="17"/>
      <c r="WBM1220" s="17"/>
      <c r="WBN1220" s="17"/>
      <c r="WBO1220" s="17"/>
      <c r="WBP1220" s="17"/>
      <c r="WBQ1220" s="17"/>
      <c r="WBR1220" s="17"/>
      <c r="WBS1220" s="17"/>
      <c r="WBT1220" s="17"/>
      <c r="WBU1220" s="17"/>
      <c r="WBV1220" s="17"/>
      <c r="WBW1220" s="17"/>
      <c r="WBX1220" s="17"/>
      <c r="WBY1220" s="17"/>
      <c r="WBZ1220" s="17"/>
      <c r="WCA1220" s="17"/>
      <c r="WCB1220" s="17"/>
      <c r="WCC1220" s="17"/>
      <c r="WCD1220" s="17"/>
      <c r="WCE1220" s="17"/>
      <c r="WCF1220" s="17"/>
      <c r="WCG1220" s="17"/>
      <c r="WCH1220" s="17"/>
      <c r="WCI1220" s="17"/>
      <c r="WCJ1220" s="17"/>
      <c r="WCK1220" s="17"/>
      <c r="WCL1220" s="17"/>
      <c r="WCM1220" s="17"/>
      <c r="WCN1220" s="17"/>
      <c r="WCO1220" s="17"/>
      <c r="WCP1220" s="17"/>
      <c r="WCQ1220" s="17"/>
      <c r="WCR1220" s="17"/>
      <c r="WCS1220" s="17"/>
      <c r="WCT1220" s="17"/>
      <c r="WCU1220" s="17"/>
      <c r="WCV1220" s="17"/>
      <c r="WCW1220" s="17"/>
      <c r="WCX1220" s="17"/>
      <c r="WCY1220" s="17"/>
      <c r="WCZ1220" s="17"/>
      <c r="WDA1220" s="17"/>
      <c r="WDB1220" s="17"/>
      <c r="WDC1220" s="17"/>
      <c r="WDD1220" s="17"/>
      <c r="WDE1220" s="17"/>
      <c r="WDF1220" s="17"/>
      <c r="WDG1220" s="17"/>
      <c r="WDH1220" s="17"/>
      <c r="WDI1220" s="17"/>
      <c r="WDJ1220" s="17"/>
      <c r="WDK1220" s="17"/>
      <c r="WDL1220" s="17"/>
      <c r="WDM1220" s="17"/>
      <c r="WDN1220" s="17"/>
      <c r="WDO1220" s="17"/>
      <c r="WDP1220" s="17"/>
      <c r="WDQ1220" s="17"/>
      <c r="WDR1220" s="17"/>
      <c r="WDS1220" s="17"/>
      <c r="WDT1220" s="17"/>
      <c r="WDU1220" s="17"/>
      <c r="WDV1220" s="17"/>
      <c r="WDW1220" s="17"/>
      <c r="WDX1220" s="17"/>
      <c r="WDY1220" s="17"/>
      <c r="WDZ1220" s="17"/>
      <c r="WEA1220" s="17"/>
      <c r="WEB1220" s="17"/>
      <c r="WEC1220" s="17"/>
      <c r="WED1220" s="17"/>
      <c r="WEE1220" s="17"/>
      <c r="WEF1220" s="17"/>
      <c r="WEG1220" s="17"/>
      <c r="WEH1220" s="17"/>
      <c r="WEI1220" s="17"/>
      <c r="WEJ1220" s="17"/>
      <c r="WEK1220" s="17"/>
      <c r="WEL1220" s="17"/>
      <c r="WEM1220" s="17"/>
      <c r="WEN1220" s="17"/>
      <c r="WEO1220" s="17"/>
      <c r="WEP1220" s="17"/>
      <c r="WEQ1220" s="17"/>
      <c r="WER1220" s="17"/>
      <c r="WES1220" s="17"/>
      <c r="WET1220" s="17"/>
      <c r="WEU1220" s="17"/>
      <c r="WEV1220" s="17"/>
      <c r="WEW1220" s="17"/>
      <c r="WEX1220" s="17"/>
      <c r="WEY1220" s="17"/>
      <c r="WEZ1220" s="17"/>
      <c r="WFA1220" s="17"/>
      <c r="WFB1220" s="17"/>
      <c r="WFC1220" s="17"/>
      <c r="WFD1220" s="17"/>
      <c r="WFE1220" s="17"/>
      <c r="WFF1220" s="17"/>
      <c r="WFG1220" s="17"/>
      <c r="WFH1220" s="17"/>
      <c r="WFI1220" s="17"/>
      <c r="WFJ1220" s="17"/>
      <c r="WFK1220" s="17"/>
      <c r="WFL1220" s="17"/>
      <c r="WFM1220" s="17"/>
      <c r="WFN1220" s="17"/>
      <c r="WFO1220" s="17"/>
      <c r="WFP1220" s="17"/>
      <c r="WFQ1220" s="17"/>
      <c r="WFR1220" s="17"/>
      <c r="WFS1220" s="17"/>
      <c r="WFT1220" s="17"/>
      <c r="WFU1220" s="17"/>
      <c r="WFV1220" s="17"/>
      <c r="WFW1220" s="17"/>
      <c r="WFX1220" s="17"/>
      <c r="WFY1220" s="17"/>
      <c r="WFZ1220" s="17"/>
      <c r="WGA1220" s="17"/>
      <c r="WGB1220" s="17"/>
      <c r="WGC1220" s="17"/>
      <c r="WGD1220" s="17"/>
      <c r="WGE1220" s="17"/>
      <c r="WGF1220" s="17"/>
      <c r="WGG1220" s="17"/>
      <c r="WGH1220" s="17"/>
      <c r="WGI1220" s="17"/>
      <c r="WGJ1220" s="17"/>
      <c r="WGK1220" s="17"/>
      <c r="WGL1220" s="17"/>
      <c r="WGM1220" s="17"/>
      <c r="WGN1220" s="17"/>
      <c r="WGO1220" s="17"/>
      <c r="WGP1220" s="17"/>
      <c r="WGQ1220" s="17"/>
      <c r="WGR1220" s="17"/>
      <c r="WGS1220" s="17"/>
      <c r="WGT1220" s="17"/>
      <c r="WGU1220" s="17"/>
      <c r="WGV1220" s="17"/>
      <c r="WGW1220" s="17"/>
      <c r="WGX1220" s="17"/>
      <c r="WGY1220" s="17"/>
      <c r="WGZ1220" s="17"/>
      <c r="WHA1220" s="17"/>
      <c r="WHB1220" s="17"/>
      <c r="WHC1220" s="17"/>
      <c r="WHD1220" s="17"/>
      <c r="WHE1220" s="17"/>
      <c r="WHF1220" s="17"/>
      <c r="WHG1220" s="17"/>
      <c r="WHH1220" s="17"/>
      <c r="WHI1220" s="17"/>
      <c r="WHJ1220" s="17"/>
      <c r="WHK1220" s="17"/>
      <c r="WHL1220" s="17"/>
      <c r="WHM1220" s="17"/>
      <c r="WHN1220" s="17"/>
      <c r="WHO1220" s="17"/>
      <c r="WHP1220" s="17"/>
      <c r="WHQ1220" s="17"/>
      <c r="WHR1220" s="17"/>
      <c r="WHS1220" s="17"/>
      <c r="WHT1220" s="17"/>
      <c r="WHU1220" s="17"/>
      <c r="WHV1220" s="17"/>
      <c r="WHW1220" s="17"/>
      <c r="WHX1220" s="17"/>
      <c r="WHY1220" s="17"/>
      <c r="WHZ1220" s="17"/>
      <c r="WIA1220" s="17"/>
      <c r="WIB1220" s="17"/>
      <c r="WIC1220" s="17"/>
      <c r="WID1220" s="17"/>
      <c r="WIE1220" s="17"/>
      <c r="WIF1220" s="17"/>
      <c r="WIG1220" s="17"/>
      <c r="WIH1220" s="17"/>
      <c r="WII1220" s="17"/>
      <c r="WIJ1220" s="17"/>
      <c r="WIK1220" s="17"/>
      <c r="WIL1220" s="17"/>
      <c r="WIM1220" s="17"/>
      <c r="WIN1220" s="17"/>
      <c r="WIO1220" s="17"/>
      <c r="WIP1220" s="17"/>
      <c r="WIQ1220" s="17"/>
      <c r="WIR1220" s="17"/>
      <c r="WIS1220" s="17"/>
      <c r="WIT1220" s="17"/>
      <c r="WIU1220" s="17"/>
      <c r="WIV1220" s="17"/>
      <c r="WIW1220" s="17"/>
      <c r="WIX1220" s="17"/>
      <c r="WIY1220" s="17"/>
      <c r="WIZ1220" s="17"/>
      <c r="WJA1220" s="17"/>
      <c r="WJB1220" s="17"/>
      <c r="WJC1220" s="17"/>
      <c r="WJD1220" s="17"/>
      <c r="WJE1220" s="17"/>
      <c r="WJF1220" s="17"/>
      <c r="WJG1220" s="17"/>
      <c r="WJH1220" s="17"/>
      <c r="WJI1220" s="17"/>
      <c r="WJJ1220" s="17"/>
      <c r="WJK1220" s="17"/>
      <c r="WJL1220" s="17"/>
      <c r="WJM1220" s="17"/>
      <c r="WJN1220" s="17"/>
      <c r="WJO1220" s="17"/>
      <c r="WJP1220" s="17"/>
      <c r="WJQ1220" s="17"/>
      <c r="WJR1220" s="17"/>
      <c r="WJS1220" s="17"/>
      <c r="WJT1220" s="17"/>
      <c r="WJU1220" s="17"/>
      <c r="WJV1220" s="17"/>
      <c r="WJW1220" s="17"/>
      <c r="WJX1220" s="17"/>
      <c r="WJY1220" s="17"/>
      <c r="WJZ1220" s="17"/>
      <c r="WKA1220" s="17"/>
      <c r="WKB1220" s="17"/>
      <c r="WKC1220" s="17"/>
      <c r="WKD1220" s="17"/>
      <c r="WKE1220" s="17"/>
      <c r="WKF1220" s="17"/>
      <c r="WKG1220" s="17"/>
      <c r="WKH1220" s="17"/>
      <c r="WKI1220" s="17"/>
      <c r="WKJ1220" s="17"/>
      <c r="WKK1220" s="17"/>
      <c r="WKL1220" s="17"/>
      <c r="WKM1220" s="17"/>
      <c r="WKN1220" s="17"/>
      <c r="WKO1220" s="17"/>
      <c r="WKP1220" s="17"/>
      <c r="WKQ1220" s="17"/>
      <c r="WKR1220" s="17"/>
      <c r="WKS1220" s="17"/>
      <c r="WKT1220" s="17"/>
      <c r="WKU1220" s="17"/>
      <c r="WKV1220" s="17"/>
      <c r="WKW1220" s="17"/>
      <c r="WKX1220" s="17"/>
      <c r="WKY1220" s="17"/>
      <c r="WKZ1220" s="17"/>
      <c r="WLA1220" s="17"/>
      <c r="WLB1220" s="17"/>
      <c r="WLC1220" s="17"/>
      <c r="WLD1220" s="17"/>
      <c r="WLE1220" s="17"/>
      <c r="WLF1220" s="17"/>
      <c r="WLG1220" s="17"/>
      <c r="WLH1220" s="17"/>
      <c r="WLI1220" s="17"/>
      <c r="WLJ1220" s="17"/>
      <c r="WLK1220" s="17"/>
      <c r="WLL1220" s="17"/>
      <c r="WLM1220" s="17"/>
      <c r="WLN1220" s="17"/>
      <c r="WLO1220" s="17"/>
      <c r="WLP1220" s="17"/>
      <c r="WLQ1220" s="17"/>
      <c r="WLR1220" s="17"/>
      <c r="WLS1220" s="17"/>
      <c r="WLT1220" s="17"/>
      <c r="WLU1220" s="17"/>
      <c r="WLV1220" s="17"/>
      <c r="WLW1220" s="17"/>
      <c r="WLX1220" s="17"/>
      <c r="WLY1220" s="17"/>
      <c r="WLZ1220" s="17"/>
      <c r="WMA1220" s="17"/>
      <c r="WMB1220" s="17"/>
      <c r="WMC1220" s="17"/>
      <c r="WMD1220" s="17"/>
      <c r="WME1220" s="17"/>
      <c r="WMF1220" s="17"/>
      <c r="WMG1220" s="17"/>
      <c r="WMH1220" s="17"/>
      <c r="WMI1220" s="17"/>
      <c r="WMJ1220" s="17"/>
      <c r="WMK1220" s="17"/>
      <c r="WML1220" s="17"/>
      <c r="WMM1220" s="17"/>
      <c r="WMN1220" s="17"/>
      <c r="WMO1220" s="17"/>
      <c r="WMP1220" s="17"/>
      <c r="WMQ1220" s="17"/>
      <c r="WMR1220" s="17"/>
      <c r="WMS1220" s="17"/>
      <c r="WMT1220" s="17"/>
      <c r="WMU1220" s="17"/>
      <c r="WMV1220" s="17"/>
      <c r="WMW1220" s="17"/>
      <c r="WMX1220" s="17"/>
      <c r="WMY1220" s="17"/>
      <c r="WMZ1220" s="17"/>
      <c r="WNA1220" s="17"/>
      <c r="WNB1220" s="17"/>
      <c r="WNC1220" s="17"/>
      <c r="WND1220" s="17"/>
      <c r="WNE1220" s="17"/>
      <c r="WNF1220" s="17"/>
      <c r="WNG1220" s="17"/>
      <c r="WNH1220" s="17"/>
      <c r="WNI1220" s="17"/>
      <c r="WNJ1220" s="17"/>
      <c r="WNK1220" s="17"/>
      <c r="WNL1220" s="17"/>
      <c r="WNM1220" s="17"/>
      <c r="WNN1220" s="17"/>
      <c r="WNO1220" s="17"/>
      <c r="WNP1220" s="17"/>
      <c r="WNQ1220" s="17"/>
      <c r="WNR1220" s="17"/>
      <c r="WNS1220" s="17"/>
      <c r="WNT1220" s="17"/>
      <c r="WNU1220" s="17"/>
      <c r="WNV1220" s="17"/>
      <c r="WNW1220" s="17"/>
      <c r="WNX1220" s="17"/>
      <c r="WNY1220" s="17"/>
      <c r="WNZ1220" s="17"/>
      <c r="WOA1220" s="17"/>
      <c r="WOB1220" s="17"/>
      <c r="WOC1220" s="17"/>
      <c r="WOD1220" s="17"/>
      <c r="WOE1220" s="17"/>
      <c r="WOF1220" s="17"/>
      <c r="WOG1220" s="17"/>
      <c r="WOH1220" s="17"/>
      <c r="WOI1220" s="17"/>
      <c r="WOJ1220" s="17"/>
      <c r="WOK1220" s="17"/>
      <c r="WOL1220" s="17"/>
      <c r="WOM1220" s="17"/>
      <c r="WON1220" s="17"/>
      <c r="WOO1220" s="17"/>
      <c r="WOP1220" s="17"/>
      <c r="WOQ1220" s="17"/>
      <c r="WOR1220" s="17"/>
      <c r="WOS1220" s="17"/>
      <c r="WOT1220" s="17"/>
      <c r="WOU1220" s="17"/>
      <c r="WOV1220" s="17"/>
      <c r="WOW1220" s="17"/>
      <c r="WOX1220" s="17"/>
      <c r="WOY1220" s="17"/>
      <c r="WOZ1220" s="17"/>
      <c r="WPA1220" s="17"/>
      <c r="WPB1220" s="17"/>
      <c r="WPC1220" s="17"/>
      <c r="WPD1220" s="17"/>
      <c r="WPE1220" s="17"/>
      <c r="WPF1220" s="17"/>
      <c r="WPG1220" s="17"/>
      <c r="WPH1220" s="17"/>
      <c r="WPI1220" s="17"/>
      <c r="WPJ1220" s="17"/>
      <c r="WPK1220" s="17"/>
      <c r="WPL1220" s="17"/>
      <c r="WPM1220" s="17"/>
      <c r="WPN1220" s="17"/>
      <c r="WPO1220" s="17"/>
      <c r="WPP1220" s="17"/>
      <c r="WPQ1220" s="17"/>
      <c r="WPR1220" s="17"/>
      <c r="WPS1220" s="17"/>
      <c r="WPT1220" s="17"/>
      <c r="WPU1220" s="17"/>
      <c r="WPV1220" s="17"/>
      <c r="WPW1220" s="17"/>
      <c r="WPX1220" s="17"/>
      <c r="WPY1220" s="17"/>
      <c r="WPZ1220" s="17"/>
      <c r="WQA1220" s="17"/>
      <c r="WQB1220" s="17"/>
      <c r="WQC1220" s="17"/>
      <c r="WQD1220" s="17"/>
      <c r="WQE1220" s="17"/>
      <c r="WQF1220" s="17"/>
      <c r="WQG1220" s="17"/>
      <c r="WQH1220" s="17"/>
      <c r="WQI1220" s="17"/>
      <c r="WQJ1220" s="17"/>
      <c r="WQK1220" s="17"/>
      <c r="WQL1220" s="17"/>
      <c r="WQM1220" s="17"/>
      <c r="WQN1220" s="17"/>
      <c r="WQO1220" s="17"/>
      <c r="WQP1220" s="17"/>
      <c r="WQQ1220" s="17"/>
      <c r="WQR1220" s="17"/>
      <c r="WQS1220" s="17"/>
      <c r="WQT1220" s="17"/>
      <c r="WQU1220" s="17"/>
      <c r="WQV1220" s="17"/>
      <c r="WQW1220" s="17"/>
      <c r="WQX1220" s="17"/>
      <c r="WQY1220" s="17"/>
      <c r="WQZ1220" s="17"/>
      <c r="WRA1220" s="17"/>
      <c r="WRB1220" s="17"/>
      <c r="WRC1220" s="17"/>
      <c r="WRD1220" s="17"/>
      <c r="WRE1220" s="17"/>
      <c r="WRF1220" s="17"/>
      <c r="WRG1220" s="17"/>
      <c r="WRH1220" s="17"/>
      <c r="WRI1220" s="17"/>
      <c r="WRJ1220" s="17"/>
      <c r="WRK1220" s="17"/>
      <c r="WRL1220" s="17"/>
      <c r="WRM1220" s="17"/>
      <c r="WRN1220" s="17"/>
      <c r="WRO1220" s="17"/>
      <c r="WRP1220" s="17"/>
      <c r="WRQ1220" s="17"/>
      <c r="WRR1220" s="17"/>
      <c r="WRS1220" s="17"/>
      <c r="WRT1220" s="17"/>
      <c r="WRU1220" s="17"/>
      <c r="WRV1220" s="17"/>
      <c r="WRW1220" s="17"/>
      <c r="WRX1220" s="17"/>
      <c r="WRY1220" s="17"/>
      <c r="WRZ1220" s="17"/>
      <c r="WSA1220" s="17"/>
      <c r="WSB1220" s="17"/>
      <c r="WSC1220" s="17"/>
      <c r="WSD1220" s="17"/>
      <c r="WSE1220" s="17"/>
      <c r="WSF1220" s="17"/>
      <c r="WSG1220" s="17"/>
      <c r="WSH1220" s="17"/>
      <c r="WSI1220" s="17"/>
      <c r="WSJ1220" s="17"/>
      <c r="WSK1220" s="17"/>
      <c r="WSL1220" s="17"/>
      <c r="WSM1220" s="17"/>
      <c r="WSN1220" s="17"/>
      <c r="WSO1220" s="17"/>
      <c r="WSP1220" s="17"/>
      <c r="WSQ1220" s="17"/>
      <c r="WSR1220" s="17"/>
      <c r="WSS1220" s="17"/>
      <c r="WST1220" s="17"/>
      <c r="WSU1220" s="17"/>
      <c r="WSV1220" s="17"/>
      <c r="WSW1220" s="17"/>
      <c r="WSX1220" s="17"/>
      <c r="WSY1220" s="17"/>
      <c r="WSZ1220" s="17"/>
      <c r="WTA1220" s="17"/>
      <c r="WTB1220" s="17"/>
      <c r="WTC1220" s="17"/>
      <c r="WTD1220" s="17"/>
      <c r="WTE1220" s="17"/>
      <c r="WTF1220" s="17"/>
      <c r="WTG1220" s="17"/>
      <c r="WTH1220" s="17"/>
      <c r="WTI1220" s="17"/>
      <c r="WTJ1220" s="17"/>
      <c r="WTK1220" s="17"/>
      <c r="WTL1220" s="17"/>
      <c r="WTM1220" s="17"/>
      <c r="WTN1220" s="17"/>
      <c r="WTO1220" s="17"/>
      <c r="WTP1220" s="17"/>
      <c r="WTQ1220" s="17"/>
      <c r="WTR1220" s="17"/>
      <c r="WTS1220" s="17"/>
      <c r="WTT1220" s="17"/>
      <c r="WTU1220" s="17"/>
      <c r="WTV1220" s="17"/>
      <c r="WTW1220" s="17"/>
      <c r="WTX1220" s="17"/>
      <c r="WTY1220" s="17"/>
      <c r="WTZ1220" s="17"/>
      <c r="WUA1220" s="17"/>
      <c r="WUB1220" s="17"/>
      <c r="WUC1220" s="17"/>
      <c r="WUD1220" s="17"/>
      <c r="WUE1220" s="17"/>
      <c r="WUF1220" s="17"/>
      <c r="WUG1220" s="17"/>
      <c r="WUH1220" s="17"/>
      <c r="WUI1220" s="17"/>
      <c r="WUJ1220" s="17"/>
      <c r="WUK1220" s="17"/>
      <c r="WUL1220" s="17"/>
      <c r="WUM1220" s="17"/>
      <c r="WUN1220" s="17"/>
      <c r="WUO1220" s="17"/>
    </row>
    <row r="1221" spans="1:16109" s="6" customFormat="1" ht="61.5">
      <c r="A1221" s="17">
        <v>1</v>
      </c>
      <c r="B1221" s="52">
        <v>186</v>
      </c>
      <c r="C1221" s="20" t="s">
        <v>1039</v>
      </c>
      <c r="D1221" s="26">
        <v>4639670.5599999996</v>
      </c>
      <c r="E1221" s="26">
        <v>0</v>
      </c>
      <c r="F1221" s="26">
        <v>0</v>
      </c>
      <c r="G1221" s="26">
        <v>0</v>
      </c>
      <c r="H1221" s="26">
        <v>0</v>
      </c>
      <c r="I1221" s="26">
        <v>0</v>
      </c>
      <c r="J1221" s="26">
        <v>0</v>
      </c>
      <c r="K1221" s="58">
        <v>0</v>
      </c>
      <c r="L1221" s="26">
        <v>0</v>
      </c>
      <c r="M1221" s="26">
        <v>590</v>
      </c>
      <c r="N1221" s="26">
        <v>4571104</v>
      </c>
      <c r="O1221" s="26">
        <v>0</v>
      </c>
      <c r="P1221" s="26">
        <v>0</v>
      </c>
      <c r="Q1221" s="26">
        <v>0</v>
      </c>
      <c r="R1221" s="26">
        <v>0</v>
      </c>
      <c r="S1221" s="26">
        <v>0</v>
      </c>
      <c r="T1221" s="26">
        <v>0</v>
      </c>
      <c r="U1221" s="26">
        <v>0</v>
      </c>
      <c r="V1221" s="26">
        <v>0</v>
      </c>
      <c r="W1221" s="26">
        <v>0</v>
      </c>
      <c r="X1221" s="26">
        <v>0</v>
      </c>
      <c r="Y1221" s="26">
        <v>0</v>
      </c>
      <c r="Z1221" s="26">
        <v>0</v>
      </c>
      <c r="AA1221" s="26">
        <v>0</v>
      </c>
      <c r="AB1221" s="26">
        <v>0</v>
      </c>
      <c r="AC1221" s="26">
        <v>68566.559999999998</v>
      </c>
      <c r="AD1221" s="26">
        <v>0</v>
      </c>
      <c r="AE1221" s="26">
        <v>0</v>
      </c>
      <c r="AF1221" s="29" t="s">
        <v>263</v>
      </c>
      <c r="AG1221" s="29">
        <v>2022</v>
      </c>
      <c r="AH1221" s="30">
        <v>2022</v>
      </c>
      <c r="AI1221" s="17"/>
      <c r="AJ1221" s="17"/>
      <c r="AK1221" s="17"/>
      <c r="AL1221" s="17"/>
      <c r="AM1221" s="17"/>
      <c r="AN1221" s="17"/>
      <c r="AO1221" s="17"/>
      <c r="AP1221" s="17"/>
      <c r="AQ1221" s="17"/>
      <c r="AR1221" s="17"/>
      <c r="AS1221" s="17"/>
      <c r="AT1221" s="17"/>
      <c r="AU1221" s="17"/>
      <c r="AV1221" s="17"/>
      <c r="AW1221" s="17"/>
      <c r="AX1221" s="17"/>
      <c r="AY1221" s="17"/>
      <c r="AZ1221" s="17"/>
      <c r="BA1221" s="17"/>
      <c r="BB1221" s="17"/>
      <c r="BC1221" s="17"/>
      <c r="BD1221" s="17"/>
      <c r="BE1221" s="17"/>
      <c r="BF1221" s="17"/>
      <c r="BG1221" s="17"/>
      <c r="BH1221" s="17"/>
      <c r="BI1221" s="17"/>
      <c r="BJ1221" s="17"/>
      <c r="BK1221" s="17"/>
      <c r="BL1221" s="17"/>
      <c r="BM1221" s="17"/>
      <c r="BN1221" s="17"/>
      <c r="BO1221" s="17"/>
      <c r="BP1221" s="17"/>
      <c r="BQ1221" s="17"/>
      <c r="BR1221" s="17"/>
      <c r="BS1221" s="17"/>
      <c r="BT1221" s="17"/>
      <c r="BU1221" s="17"/>
      <c r="BV1221" s="17"/>
      <c r="BW1221" s="17"/>
      <c r="BX1221" s="17"/>
      <c r="BY1221" s="17"/>
      <c r="BZ1221" s="17"/>
      <c r="CA1221" s="17"/>
      <c r="CB1221" s="17"/>
      <c r="CC1221" s="17"/>
      <c r="CD1221" s="17"/>
      <c r="CE1221" s="17"/>
      <c r="CF1221" s="17"/>
      <c r="CG1221" s="17"/>
      <c r="CH1221" s="17"/>
      <c r="CI1221" s="17"/>
      <c r="CJ1221" s="17"/>
      <c r="CK1221" s="17"/>
      <c r="CL1221" s="17"/>
      <c r="CM1221" s="17"/>
      <c r="CN1221" s="17"/>
      <c r="CO1221" s="17"/>
      <c r="CP1221" s="17"/>
      <c r="CQ1221" s="17"/>
      <c r="CR1221" s="17"/>
      <c r="CS1221" s="17"/>
      <c r="CT1221" s="17"/>
      <c r="CU1221" s="17"/>
      <c r="CV1221" s="17"/>
      <c r="CW1221" s="17"/>
      <c r="CX1221" s="17"/>
      <c r="CY1221" s="17"/>
      <c r="CZ1221" s="17"/>
      <c r="DA1221" s="17"/>
      <c r="DB1221" s="17"/>
      <c r="DC1221" s="17"/>
      <c r="DD1221" s="17"/>
      <c r="DE1221" s="17"/>
      <c r="DF1221" s="17"/>
      <c r="DG1221" s="17"/>
      <c r="DH1221" s="17"/>
      <c r="DI1221" s="17"/>
      <c r="DJ1221" s="17"/>
      <c r="DK1221" s="17"/>
      <c r="DL1221" s="17"/>
      <c r="DM1221" s="17"/>
      <c r="DN1221" s="17"/>
      <c r="DO1221" s="17"/>
      <c r="DP1221" s="17"/>
      <c r="DQ1221" s="17"/>
      <c r="DR1221" s="17"/>
      <c r="DS1221" s="17"/>
      <c r="DT1221" s="17"/>
      <c r="DU1221" s="17"/>
      <c r="DV1221" s="17"/>
      <c r="DW1221" s="17"/>
      <c r="DX1221" s="17"/>
      <c r="DY1221" s="17"/>
      <c r="DZ1221" s="17"/>
      <c r="EA1221" s="17"/>
      <c r="EB1221" s="17"/>
      <c r="EC1221" s="17"/>
      <c r="ED1221" s="17"/>
      <c r="EE1221" s="17"/>
      <c r="EF1221" s="17"/>
      <c r="EG1221" s="17"/>
      <c r="EH1221" s="17"/>
      <c r="EI1221" s="17"/>
      <c r="EJ1221" s="17"/>
      <c r="EK1221" s="17"/>
      <c r="EL1221" s="17"/>
      <c r="EM1221" s="17"/>
      <c r="EN1221" s="17"/>
      <c r="EO1221" s="17"/>
      <c r="EP1221" s="17"/>
      <c r="EQ1221" s="17"/>
      <c r="ER1221" s="17"/>
      <c r="ES1221" s="17"/>
      <c r="ET1221" s="17"/>
      <c r="EU1221" s="17"/>
      <c r="EV1221" s="17"/>
      <c r="EW1221" s="17"/>
      <c r="EX1221" s="17"/>
      <c r="EY1221" s="17"/>
      <c r="EZ1221" s="17"/>
      <c r="FA1221" s="17"/>
      <c r="FB1221" s="17"/>
      <c r="FC1221" s="17"/>
      <c r="FD1221" s="17"/>
      <c r="FE1221" s="17"/>
      <c r="FF1221" s="17"/>
      <c r="FG1221" s="17"/>
      <c r="FH1221" s="17"/>
      <c r="FI1221" s="17"/>
      <c r="FJ1221" s="17"/>
      <c r="FK1221" s="17"/>
      <c r="FL1221" s="17"/>
      <c r="FM1221" s="17"/>
      <c r="FN1221" s="17"/>
      <c r="FO1221" s="17"/>
      <c r="FP1221" s="17"/>
      <c r="FQ1221" s="17"/>
      <c r="FR1221" s="17"/>
      <c r="FS1221" s="17"/>
      <c r="FT1221" s="17"/>
      <c r="FU1221" s="17"/>
      <c r="FV1221" s="17"/>
      <c r="FW1221" s="17"/>
      <c r="FX1221" s="17"/>
      <c r="FY1221" s="17"/>
      <c r="FZ1221" s="17"/>
      <c r="GA1221" s="17"/>
      <c r="GB1221" s="17"/>
      <c r="GC1221" s="17"/>
      <c r="GD1221" s="17"/>
      <c r="GE1221" s="17"/>
      <c r="GF1221" s="17"/>
      <c r="GG1221" s="17"/>
      <c r="GH1221" s="17"/>
      <c r="GI1221" s="17"/>
      <c r="GJ1221" s="17"/>
      <c r="GK1221" s="17"/>
      <c r="GL1221" s="17"/>
      <c r="GM1221" s="17"/>
      <c r="GN1221" s="17"/>
      <c r="GO1221" s="17"/>
      <c r="GP1221" s="17"/>
      <c r="GQ1221" s="17"/>
      <c r="GR1221" s="17"/>
      <c r="GS1221" s="17"/>
      <c r="GT1221" s="17"/>
      <c r="GU1221" s="17"/>
      <c r="GV1221" s="17"/>
      <c r="GW1221" s="17"/>
      <c r="GX1221" s="17"/>
      <c r="GY1221" s="17"/>
      <c r="GZ1221" s="17"/>
      <c r="HA1221" s="17"/>
      <c r="HB1221" s="17"/>
      <c r="HC1221" s="17"/>
      <c r="HD1221" s="17"/>
      <c r="HE1221" s="17"/>
      <c r="HF1221" s="17"/>
      <c r="HG1221" s="17"/>
      <c r="HH1221" s="17"/>
      <c r="HI1221" s="17"/>
      <c r="HJ1221" s="17"/>
      <c r="HK1221" s="17"/>
      <c r="HL1221" s="17"/>
      <c r="HM1221" s="17"/>
      <c r="HN1221" s="17"/>
      <c r="HO1221" s="17"/>
      <c r="HP1221" s="17"/>
      <c r="HQ1221" s="17"/>
      <c r="HR1221" s="17"/>
      <c r="HS1221" s="17"/>
      <c r="HT1221" s="17"/>
      <c r="HU1221" s="17"/>
      <c r="HV1221" s="17"/>
      <c r="HW1221" s="17"/>
      <c r="HX1221" s="17"/>
      <c r="HY1221" s="17"/>
      <c r="HZ1221" s="17"/>
      <c r="IA1221" s="17"/>
      <c r="IB1221" s="17"/>
      <c r="IC1221" s="17"/>
      <c r="ID1221" s="17"/>
      <c r="IE1221" s="17"/>
      <c r="IF1221" s="17"/>
      <c r="IG1221" s="17"/>
      <c r="IH1221" s="17"/>
      <c r="II1221" s="17"/>
      <c r="IJ1221" s="17"/>
      <c r="IK1221" s="17"/>
      <c r="IL1221" s="17"/>
      <c r="IM1221" s="17"/>
      <c r="IN1221" s="17"/>
      <c r="IO1221" s="17"/>
      <c r="IP1221" s="17"/>
      <c r="IQ1221" s="17"/>
      <c r="IR1221" s="17"/>
      <c r="IS1221" s="17"/>
      <c r="IT1221" s="17"/>
      <c r="IU1221" s="17"/>
      <c r="IV1221" s="17"/>
      <c r="IW1221" s="17"/>
      <c r="IX1221" s="17"/>
      <c r="IY1221" s="17"/>
      <c r="IZ1221" s="17"/>
      <c r="JA1221" s="17"/>
      <c r="JB1221" s="17"/>
      <c r="JC1221" s="17"/>
      <c r="JD1221" s="17"/>
      <c r="JE1221" s="17"/>
      <c r="JF1221" s="17"/>
      <c r="JG1221" s="17"/>
      <c r="JH1221" s="17"/>
      <c r="JI1221" s="17"/>
      <c r="JJ1221" s="17"/>
      <c r="JK1221" s="17"/>
      <c r="JL1221" s="17"/>
      <c r="JM1221" s="17"/>
      <c r="JN1221" s="17"/>
      <c r="JO1221" s="17"/>
      <c r="JP1221" s="17"/>
      <c r="JQ1221" s="17"/>
      <c r="JR1221" s="17"/>
      <c r="JS1221" s="17"/>
      <c r="JT1221" s="17"/>
      <c r="JU1221" s="17"/>
      <c r="JV1221" s="17"/>
      <c r="JW1221" s="17"/>
      <c r="JX1221" s="17"/>
      <c r="JY1221" s="17"/>
      <c r="JZ1221" s="17"/>
      <c r="KA1221" s="17"/>
      <c r="KB1221" s="17"/>
      <c r="KC1221" s="17"/>
      <c r="KD1221" s="17"/>
      <c r="KE1221" s="17"/>
      <c r="KF1221" s="17"/>
      <c r="KG1221" s="17"/>
      <c r="KH1221" s="17"/>
      <c r="KI1221" s="17"/>
      <c r="KJ1221" s="17"/>
      <c r="KK1221" s="17"/>
      <c r="KL1221" s="17"/>
      <c r="KM1221" s="17"/>
      <c r="KN1221" s="17"/>
      <c r="KO1221" s="17"/>
      <c r="KP1221" s="17"/>
      <c r="KQ1221" s="17"/>
      <c r="KR1221" s="17"/>
      <c r="KS1221" s="17"/>
      <c r="KT1221" s="17"/>
      <c r="KU1221" s="17"/>
      <c r="KV1221" s="17"/>
      <c r="KW1221" s="17"/>
      <c r="KX1221" s="17"/>
      <c r="KY1221" s="17"/>
      <c r="KZ1221" s="17"/>
      <c r="LA1221" s="17"/>
      <c r="LB1221" s="17"/>
      <c r="LC1221" s="17"/>
      <c r="LD1221" s="17"/>
      <c r="LE1221" s="17"/>
      <c r="LF1221" s="17"/>
      <c r="LG1221" s="17"/>
      <c r="LH1221" s="17"/>
      <c r="LI1221" s="17"/>
      <c r="LJ1221" s="17"/>
      <c r="LK1221" s="17"/>
      <c r="LL1221" s="17"/>
      <c r="LM1221" s="17"/>
      <c r="LN1221" s="17"/>
      <c r="LO1221" s="17"/>
      <c r="LP1221" s="17"/>
      <c r="LQ1221" s="17"/>
      <c r="LR1221" s="17"/>
      <c r="LS1221" s="17"/>
      <c r="LT1221" s="17"/>
      <c r="LU1221" s="17"/>
      <c r="LV1221" s="17"/>
      <c r="LW1221" s="17"/>
      <c r="LX1221" s="17"/>
      <c r="LY1221" s="17"/>
      <c r="LZ1221" s="17"/>
      <c r="MA1221" s="17"/>
      <c r="MB1221" s="17"/>
      <c r="MC1221" s="17"/>
      <c r="MD1221" s="17"/>
      <c r="ME1221" s="17"/>
      <c r="MF1221" s="17"/>
      <c r="MG1221" s="17"/>
      <c r="MH1221" s="17"/>
      <c r="MI1221" s="17"/>
      <c r="MJ1221" s="17"/>
      <c r="MK1221" s="17"/>
      <c r="ML1221" s="17"/>
      <c r="MM1221" s="17"/>
      <c r="MN1221" s="17"/>
      <c r="MO1221" s="17"/>
      <c r="MP1221" s="17"/>
      <c r="MQ1221" s="17"/>
      <c r="MR1221" s="17"/>
      <c r="MS1221" s="17"/>
      <c r="MT1221" s="17"/>
      <c r="MU1221" s="17"/>
      <c r="MV1221" s="17"/>
      <c r="MW1221" s="17"/>
      <c r="MX1221" s="17"/>
      <c r="MY1221" s="17"/>
      <c r="MZ1221" s="17"/>
      <c r="NA1221" s="17"/>
      <c r="NB1221" s="17"/>
      <c r="NC1221" s="17"/>
      <c r="ND1221" s="17"/>
      <c r="NE1221" s="17"/>
      <c r="NF1221" s="17"/>
      <c r="NG1221" s="17"/>
      <c r="NH1221" s="17"/>
      <c r="NI1221" s="17"/>
      <c r="NJ1221" s="17"/>
      <c r="NK1221" s="17"/>
      <c r="NL1221" s="17"/>
      <c r="NM1221" s="17"/>
      <c r="NN1221" s="17"/>
      <c r="NO1221" s="17"/>
      <c r="NP1221" s="17"/>
      <c r="NQ1221" s="17"/>
      <c r="NR1221" s="17"/>
      <c r="NS1221" s="17"/>
      <c r="NT1221" s="17"/>
      <c r="NU1221" s="17"/>
      <c r="NV1221" s="17"/>
      <c r="NW1221" s="17"/>
      <c r="NX1221" s="17"/>
      <c r="NY1221" s="17"/>
      <c r="NZ1221" s="17"/>
      <c r="OA1221" s="17"/>
      <c r="OB1221" s="17"/>
      <c r="OC1221" s="17"/>
      <c r="OD1221" s="17"/>
      <c r="OE1221" s="17"/>
      <c r="OF1221" s="17"/>
      <c r="OG1221" s="17"/>
      <c r="OH1221" s="17"/>
      <c r="OI1221" s="17"/>
      <c r="OJ1221" s="17"/>
      <c r="OK1221" s="17"/>
      <c r="OL1221" s="17"/>
      <c r="OM1221" s="17"/>
      <c r="ON1221" s="17"/>
      <c r="OO1221" s="17"/>
      <c r="OP1221" s="17"/>
      <c r="OQ1221" s="17"/>
      <c r="OR1221" s="17"/>
      <c r="OS1221" s="17"/>
      <c r="OT1221" s="17"/>
      <c r="OU1221" s="17"/>
      <c r="OV1221" s="17"/>
      <c r="OW1221" s="17"/>
      <c r="OX1221" s="17"/>
      <c r="OY1221" s="17"/>
      <c r="OZ1221" s="17"/>
      <c r="PA1221" s="17"/>
      <c r="PB1221" s="17"/>
      <c r="PC1221" s="17"/>
      <c r="PD1221" s="17"/>
      <c r="PE1221" s="17"/>
      <c r="PF1221" s="17"/>
      <c r="PG1221" s="17"/>
      <c r="PH1221" s="17"/>
      <c r="PI1221" s="17"/>
      <c r="PJ1221" s="17"/>
      <c r="PK1221" s="17"/>
      <c r="PL1221" s="17"/>
      <c r="PM1221" s="17"/>
      <c r="PN1221" s="17"/>
      <c r="PO1221" s="17"/>
      <c r="PP1221" s="17"/>
      <c r="PQ1221" s="17"/>
      <c r="PR1221" s="17"/>
      <c r="PS1221" s="17"/>
      <c r="PT1221" s="17"/>
      <c r="PU1221" s="17"/>
      <c r="PV1221" s="17"/>
      <c r="PW1221" s="17"/>
      <c r="PX1221" s="17"/>
      <c r="PY1221" s="17"/>
      <c r="PZ1221" s="17"/>
      <c r="QA1221" s="17"/>
      <c r="QB1221" s="17"/>
      <c r="QC1221" s="17"/>
      <c r="QD1221" s="17"/>
      <c r="QE1221" s="17"/>
      <c r="QF1221" s="17"/>
      <c r="QG1221" s="17"/>
      <c r="QH1221" s="17"/>
      <c r="QI1221" s="17"/>
      <c r="QJ1221" s="17"/>
      <c r="QK1221" s="17"/>
      <c r="QL1221" s="17"/>
      <c r="QM1221" s="17"/>
      <c r="QN1221" s="17"/>
      <c r="QO1221" s="17"/>
      <c r="QP1221" s="17"/>
      <c r="QQ1221" s="17"/>
      <c r="QR1221" s="17"/>
      <c r="QS1221" s="17"/>
      <c r="QT1221" s="17"/>
      <c r="QU1221" s="17"/>
      <c r="QV1221" s="17"/>
      <c r="QW1221" s="17"/>
      <c r="QX1221" s="17"/>
      <c r="QY1221" s="17"/>
      <c r="QZ1221" s="17"/>
      <c r="RA1221" s="17"/>
      <c r="RB1221" s="17"/>
      <c r="RC1221" s="17"/>
      <c r="RD1221" s="17"/>
      <c r="RE1221" s="17"/>
      <c r="RF1221" s="17"/>
      <c r="RG1221" s="17"/>
      <c r="RH1221" s="17"/>
      <c r="RI1221" s="17"/>
      <c r="RJ1221" s="17"/>
      <c r="RK1221" s="17"/>
      <c r="RL1221" s="17"/>
      <c r="RM1221" s="17"/>
      <c r="RN1221" s="17"/>
      <c r="RO1221" s="17"/>
      <c r="RP1221" s="17"/>
      <c r="RQ1221" s="17"/>
      <c r="RR1221" s="17"/>
      <c r="RS1221" s="17"/>
      <c r="RT1221" s="17"/>
      <c r="RU1221" s="17"/>
      <c r="RV1221" s="17"/>
      <c r="RW1221" s="17"/>
      <c r="RX1221" s="17"/>
      <c r="RY1221" s="17"/>
      <c r="RZ1221" s="17"/>
      <c r="SA1221" s="17"/>
      <c r="SB1221" s="17"/>
      <c r="SC1221" s="17"/>
      <c r="SD1221" s="17"/>
      <c r="SE1221" s="17"/>
      <c r="SF1221" s="17"/>
      <c r="SG1221" s="17"/>
      <c r="SH1221" s="17"/>
      <c r="SI1221" s="17"/>
      <c r="SJ1221" s="17"/>
      <c r="SK1221" s="17"/>
      <c r="SL1221" s="17"/>
      <c r="SM1221" s="17"/>
      <c r="SN1221" s="17"/>
      <c r="SO1221" s="17"/>
      <c r="SP1221" s="17"/>
      <c r="SQ1221" s="17"/>
      <c r="SR1221" s="17"/>
      <c r="SS1221" s="17"/>
      <c r="ST1221" s="17"/>
      <c r="SU1221" s="17"/>
      <c r="SV1221" s="17"/>
      <c r="SW1221" s="17"/>
      <c r="SX1221" s="17"/>
      <c r="SY1221" s="17"/>
      <c r="SZ1221" s="17"/>
      <c r="TA1221" s="17"/>
      <c r="TB1221" s="17"/>
      <c r="TC1221" s="17"/>
      <c r="TD1221" s="17"/>
      <c r="TE1221" s="17"/>
      <c r="TF1221" s="17"/>
      <c r="TG1221" s="17"/>
      <c r="TH1221" s="17"/>
      <c r="TI1221" s="17"/>
      <c r="TJ1221" s="17"/>
      <c r="TK1221" s="17"/>
      <c r="TL1221" s="17"/>
      <c r="TM1221" s="17"/>
      <c r="TN1221" s="17"/>
      <c r="TO1221" s="17"/>
      <c r="TP1221" s="17"/>
      <c r="TQ1221" s="17"/>
      <c r="TR1221" s="17"/>
      <c r="TS1221" s="17"/>
      <c r="TT1221" s="17"/>
      <c r="TU1221" s="17"/>
      <c r="TV1221" s="17"/>
      <c r="TW1221" s="17"/>
      <c r="TX1221" s="17"/>
      <c r="TY1221" s="17"/>
      <c r="TZ1221" s="17"/>
      <c r="UA1221" s="17"/>
      <c r="UB1221" s="17"/>
      <c r="UC1221" s="17"/>
      <c r="UD1221" s="17"/>
      <c r="UE1221" s="17"/>
      <c r="UF1221" s="17"/>
      <c r="UG1221" s="17"/>
      <c r="UH1221" s="17"/>
      <c r="UI1221" s="17"/>
      <c r="UJ1221" s="17"/>
      <c r="UK1221" s="17"/>
      <c r="UL1221" s="17"/>
      <c r="UM1221" s="17"/>
      <c r="UN1221" s="17"/>
      <c r="UO1221" s="17"/>
      <c r="UP1221" s="17"/>
      <c r="UQ1221" s="17"/>
      <c r="UR1221" s="17"/>
      <c r="US1221" s="17"/>
      <c r="UT1221" s="17"/>
      <c r="UU1221" s="17"/>
      <c r="UV1221" s="17"/>
      <c r="UW1221" s="17"/>
      <c r="UX1221" s="17"/>
      <c r="UY1221" s="17"/>
      <c r="UZ1221" s="17"/>
      <c r="VA1221" s="17"/>
      <c r="VB1221" s="17"/>
      <c r="VC1221" s="17"/>
      <c r="VD1221" s="17"/>
      <c r="VE1221" s="17"/>
      <c r="VF1221" s="17"/>
      <c r="VG1221" s="17"/>
      <c r="VH1221" s="17"/>
      <c r="VI1221" s="17"/>
      <c r="VJ1221" s="17"/>
      <c r="VK1221" s="17"/>
      <c r="VL1221" s="17"/>
      <c r="VM1221" s="17"/>
      <c r="VN1221" s="17"/>
      <c r="VO1221" s="17"/>
      <c r="VP1221" s="17"/>
      <c r="VQ1221" s="17"/>
      <c r="VR1221" s="17"/>
      <c r="VS1221" s="17"/>
      <c r="VT1221" s="17"/>
      <c r="VU1221" s="17"/>
      <c r="VV1221" s="17"/>
      <c r="VW1221" s="17"/>
      <c r="VX1221" s="17"/>
      <c r="VY1221" s="17"/>
      <c r="VZ1221" s="17"/>
      <c r="WA1221" s="17"/>
      <c r="WB1221" s="17"/>
      <c r="WC1221" s="17"/>
      <c r="WD1221" s="17"/>
      <c r="WE1221" s="17"/>
      <c r="WF1221" s="17"/>
      <c r="WG1221" s="17"/>
      <c r="WH1221" s="17"/>
      <c r="WI1221" s="17"/>
      <c r="WJ1221" s="17"/>
      <c r="WK1221" s="17"/>
      <c r="WL1221" s="17"/>
      <c r="WM1221" s="17"/>
      <c r="WN1221" s="17"/>
      <c r="WO1221" s="17"/>
      <c r="WP1221" s="17"/>
      <c r="WQ1221" s="17"/>
      <c r="WR1221" s="17"/>
      <c r="WS1221" s="17"/>
      <c r="WT1221" s="17"/>
      <c r="WU1221" s="17"/>
      <c r="WV1221" s="17"/>
      <c r="WW1221" s="17"/>
      <c r="WX1221" s="17"/>
      <c r="WY1221" s="17"/>
      <c r="WZ1221" s="17"/>
      <c r="XA1221" s="17"/>
      <c r="XB1221" s="17"/>
      <c r="XC1221" s="17"/>
      <c r="XD1221" s="17"/>
      <c r="XE1221" s="17"/>
      <c r="XF1221" s="17"/>
      <c r="XG1221" s="17"/>
      <c r="XH1221" s="17"/>
      <c r="XI1221" s="17"/>
      <c r="XJ1221" s="17"/>
      <c r="XK1221" s="17"/>
      <c r="XL1221" s="17"/>
      <c r="XM1221" s="17"/>
      <c r="XN1221" s="17"/>
      <c r="XO1221" s="17"/>
      <c r="XP1221" s="17"/>
      <c r="XQ1221" s="17"/>
      <c r="XR1221" s="17"/>
      <c r="XS1221" s="17"/>
      <c r="XT1221" s="17"/>
      <c r="XU1221" s="17"/>
      <c r="XV1221" s="17"/>
      <c r="XW1221" s="17"/>
      <c r="XX1221" s="17"/>
      <c r="XY1221" s="17"/>
      <c r="XZ1221" s="17"/>
      <c r="YA1221" s="17"/>
      <c r="YB1221" s="17"/>
      <c r="YC1221" s="17"/>
      <c r="YD1221" s="17"/>
      <c r="YE1221" s="17"/>
      <c r="YF1221" s="17"/>
      <c r="YG1221" s="17"/>
      <c r="YH1221" s="17"/>
      <c r="YI1221" s="17"/>
      <c r="YJ1221" s="17"/>
      <c r="YK1221" s="17"/>
      <c r="YL1221" s="17"/>
      <c r="YM1221" s="17"/>
      <c r="YN1221" s="17"/>
      <c r="YO1221" s="17"/>
      <c r="YP1221" s="17"/>
      <c r="YQ1221" s="17"/>
      <c r="YR1221" s="17"/>
      <c r="YS1221" s="17"/>
      <c r="YT1221" s="17"/>
      <c r="YU1221" s="17"/>
      <c r="YV1221" s="17"/>
      <c r="YW1221" s="17"/>
      <c r="YX1221" s="17"/>
      <c r="YY1221" s="17"/>
      <c r="YZ1221" s="17"/>
      <c r="ZA1221" s="17"/>
      <c r="ZB1221" s="17"/>
      <c r="ZC1221" s="17"/>
      <c r="ZD1221" s="17"/>
      <c r="ZE1221" s="17"/>
      <c r="ZF1221" s="17"/>
      <c r="ZG1221" s="17"/>
      <c r="ZH1221" s="17"/>
      <c r="ZI1221" s="17"/>
      <c r="ZJ1221" s="17"/>
      <c r="ZK1221" s="17"/>
      <c r="ZL1221" s="17"/>
      <c r="ZM1221" s="17"/>
      <c r="ZN1221" s="17"/>
      <c r="ZO1221" s="17"/>
      <c r="ZP1221" s="17"/>
      <c r="ZQ1221" s="17"/>
      <c r="ZR1221" s="17"/>
      <c r="ZS1221" s="17"/>
      <c r="ZT1221" s="17"/>
      <c r="ZU1221" s="17"/>
      <c r="ZV1221" s="17"/>
      <c r="ZW1221" s="17"/>
      <c r="ZX1221" s="17"/>
      <c r="ZY1221" s="17"/>
      <c r="ZZ1221" s="17"/>
      <c r="AAA1221" s="17"/>
      <c r="AAB1221" s="17"/>
      <c r="AAC1221" s="17"/>
      <c r="AAD1221" s="17"/>
      <c r="AAE1221" s="17"/>
      <c r="AAF1221" s="17"/>
      <c r="AAG1221" s="17"/>
      <c r="AAH1221" s="17"/>
      <c r="AAI1221" s="17"/>
      <c r="AAJ1221" s="17"/>
      <c r="AAK1221" s="17"/>
      <c r="AAL1221" s="17"/>
      <c r="AAM1221" s="17"/>
      <c r="AAN1221" s="17"/>
      <c r="AAO1221" s="17"/>
      <c r="AAP1221" s="17"/>
      <c r="AAQ1221" s="17"/>
      <c r="AAR1221" s="17"/>
      <c r="AAS1221" s="17"/>
      <c r="AAT1221" s="17"/>
      <c r="AAU1221" s="17"/>
      <c r="AAV1221" s="17"/>
      <c r="AAW1221" s="17"/>
      <c r="AAX1221" s="17"/>
      <c r="AAY1221" s="17"/>
      <c r="AAZ1221" s="17"/>
      <c r="ABA1221" s="17"/>
      <c r="ABB1221" s="17"/>
      <c r="ABC1221" s="17"/>
      <c r="ABD1221" s="17"/>
      <c r="ABE1221" s="17"/>
      <c r="ABF1221" s="17"/>
      <c r="ABG1221" s="17"/>
      <c r="ABH1221" s="17"/>
      <c r="ABI1221" s="17"/>
      <c r="ABJ1221" s="17"/>
      <c r="ABK1221" s="17"/>
      <c r="ABL1221" s="17"/>
      <c r="ABM1221" s="17"/>
      <c r="ABN1221" s="17"/>
      <c r="ABO1221" s="17"/>
      <c r="ABP1221" s="17"/>
      <c r="ABQ1221" s="17"/>
      <c r="ABR1221" s="17"/>
      <c r="ABS1221" s="17"/>
      <c r="ABT1221" s="17"/>
      <c r="ABU1221" s="17"/>
      <c r="ABV1221" s="17"/>
      <c r="ABW1221" s="17"/>
      <c r="ABX1221" s="17"/>
      <c r="ABY1221" s="17"/>
      <c r="ABZ1221" s="17"/>
      <c r="ACA1221" s="17"/>
      <c r="ACB1221" s="17"/>
      <c r="ACC1221" s="17"/>
      <c r="ACD1221" s="17"/>
      <c r="ACE1221" s="17"/>
      <c r="ACF1221" s="17"/>
      <c r="ACG1221" s="17"/>
      <c r="ACH1221" s="17"/>
      <c r="ACI1221" s="17"/>
      <c r="ACJ1221" s="17"/>
      <c r="ACK1221" s="17"/>
      <c r="ACL1221" s="17"/>
      <c r="ACM1221" s="17"/>
      <c r="ACN1221" s="17"/>
      <c r="ACO1221" s="17"/>
      <c r="ACP1221" s="17"/>
      <c r="ACQ1221" s="17"/>
      <c r="ACR1221" s="17"/>
      <c r="ACS1221" s="17"/>
      <c r="ACT1221" s="17"/>
      <c r="ACU1221" s="17"/>
      <c r="ACV1221" s="17"/>
      <c r="ACW1221" s="17"/>
      <c r="ACX1221" s="17"/>
      <c r="ACY1221" s="17"/>
      <c r="ACZ1221" s="17"/>
      <c r="ADA1221" s="17"/>
      <c r="ADB1221" s="17"/>
      <c r="ADC1221" s="17"/>
      <c r="ADD1221" s="17"/>
      <c r="ADE1221" s="17"/>
      <c r="ADF1221" s="17"/>
      <c r="ADG1221" s="17"/>
      <c r="ADH1221" s="17"/>
      <c r="ADI1221" s="17"/>
      <c r="ADJ1221" s="17"/>
      <c r="ADK1221" s="17"/>
      <c r="ADL1221" s="17"/>
      <c r="ADM1221" s="17"/>
      <c r="ADN1221" s="17"/>
      <c r="ADO1221" s="17"/>
      <c r="ADP1221" s="17"/>
      <c r="ADQ1221" s="17"/>
      <c r="ADR1221" s="17"/>
      <c r="ADS1221" s="17"/>
      <c r="ADT1221" s="17"/>
      <c r="ADU1221" s="17"/>
      <c r="ADV1221" s="17"/>
      <c r="ADW1221" s="17"/>
      <c r="ADX1221" s="17"/>
      <c r="ADY1221" s="17"/>
      <c r="ADZ1221" s="17"/>
      <c r="AEA1221" s="17"/>
      <c r="AEB1221" s="17"/>
      <c r="AEC1221" s="17"/>
      <c r="AED1221" s="17"/>
      <c r="AEE1221" s="17"/>
      <c r="AEF1221" s="17"/>
      <c r="AEG1221" s="17"/>
      <c r="AEH1221" s="17"/>
      <c r="AEI1221" s="17"/>
      <c r="AEJ1221" s="17"/>
      <c r="AEK1221" s="17"/>
      <c r="AEL1221" s="17"/>
      <c r="AEM1221" s="17"/>
      <c r="AEN1221" s="17"/>
      <c r="AEO1221" s="17"/>
      <c r="AEP1221" s="17"/>
      <c r="AEQ1221" s="17"/>
      <c r="AER1221" s="17"/>
      <c r="AES1221" s="17"/>
      <c r="AET1221" s="17"/>
      <c r="AEU1221" s="17"/>
      <c r="AEV1221" s="17"/>
      <c r="AEW1221" s="17"/>
      <c r="AEX1221" s="17"/>
      <c r="AEY1221" s="17"/>
      <c r="AEZ1221" s="17"/>
      <c r="AFA1221" s="17"/>
      <c r="AFB1221" s="17"/>
      <c r="AFC1221" s="17"/>
      <c r="AFD1221" s="17"/>
      <c r="AFE1221" s="17"/>
      <c r="AFF1221" s="17"/>
      <c r="AFG1221" s="17"/>
      <c r="AFH1221" s="17"/>
      <c r="AFI1221" s="17"/>
      <c r="AFJ1221" s="17"/>
      <c r="AFK1221" s="17"/>
      <c r="AFL1221" s="17"/>
      <c r="AFM1221" s="17"/>
      <c r="AFN1221" s="17"/>
      <c r="AFO1221" s="17"/>
      <c r="AFP1221" s="17"/>
      <c r="AFQ1221" s="17"/>
      <c r="AFR1221" s="17"/>
      <c r="AFS1221" s="17"/>
      <c r="AFT1221" s="17"/>
      <c r="AFU1221" s="17"/>
      <c r="AFV1221" s="17"/>
      <c r="AFW1221" s="17"/>
      <c r="AFX1221" s="17"/>
      <c r="AFY1221" s="17"/>
      <c r="AFZ1221" s="17"/>
      <c r="AGA1221" s="17"/>
      <c r="AGB1221" s="17"/>
      <c r="AGC1221" s="17"/>
      <c r="AGD1221" s="17"/>
      <c r="AGE1221" s="17"/>
      <c r="AGF1221" s="17"/>
      <c r="AGG1221" s="17"/>
      <c r="AGH1221" s="17"/>
      <c r="AGI1221" s="17"/>
      <c r="AGJ1221" s="17"/>
      <c r="AGK1221" s="17"/>
      <c r="AGL1221" s="17"/>
      <c r="AGM1221" s="17"/>
      <c r="AGN1221" s="17"/>
      <c r="AGO1221" s="17"/>
      <c r="AGP1221" s="17"/>
      <c r="AGQ1221" s="17"/>
      <c r="AGR1221" s="17"/>
      <c r="AGS1221" s="17"/>
      <c r="AGT1221" s="17"/>
      <c r="AGU1221" s="17"/>
      <c r="AGV1221" s="17"/>
      <c r="AGW1221" s="17"/>
      <c r="AGX1221" s="17"/>
      <c r="AGY1221" s="17"/>
      <c r="AGZ1221" s="17"/>
      <c r="AHA1221" s="17"/>
      <c r="AHB1221" s="17"/>
      <c r="AHC1221" s="17"/>
      <c r="AHD1221" s="17"/>
      <c r="AHE1221" s="17"/>
      <c r="AHF1221" s="17"/>
      <c r="AHG1221" s="17"/>
      <c r="AHH1221" s="17"/>
      <c r="AHI1221" s="17"/>
      <c r="AHJ1221" s="17"/>
      <c r="AHK1221" s="17"/>
      <c r="AHL1221" s="17"/>
      <c r="AHM1221" s="17"/>
      <c r="AHN1221" s="17"/>
      <c r="AHO1221" s="17"/>
      <c r="AHP1221" s="17"/>
      <c r="AHQ1221" s="17"/>
      <c r="AHR1221" s="17"/>
      <c r="AHS1221" s="17"/>
      <c r="AHT1221" s="17"/>
      <c r="AHU1221" s="17"/>
      <c r="AHV1221" s="17"/>
      <c r="AHW1221" s="17"/>
      <c r="AHX1221" s="17"/>
      <c r="AHY1221" s="17"/>
      <c r="AHZ1221" s="17"/>
      <c r="AIA1221" s="17"/>
      <c r="AIB1221" s="17"/>
      <c r="AIC1221" s="17"/>
      <c r="AID1221" s="17"/>
      <c r="AIE1221" s="17"/>
      <c r="AIF1221" s="17"/>
      <c r="AIG1221" s="17"/>
      <c r="AIH1221" s="17"/>
      <c r="AII1221" s="17"/>
      <c r="AIJ1221" s="17"/>
      <c r="AIK1221" s="17"/>
      <c r="AIL1221" s="17"/>
      <c r="AIM1221" s="17"/>
      <c r="AIN1221" s="17"/>
      <c r="AIO1221" s="17"/>
      <c r="AIP1221" s="17"/>
      <c r="AIQ1221" s="17"/>
      <c r="AIR1221" s="17"/>
      <c r="AIS1221" s="17"/>
      <c r="AIT1221" s="17"/>
      <c r="AIU1221" s="17"/>
      <c r="AIV1221" s="17"/>
      <c r="AIW1221" s="17"/>
      <c r="AIX1221" s="17"/>
      <c r="AIY1221" s="17"/>
      <c r="AIZ1221" s="17"/>
      <c r="AJA1221" s="17"/>
      <c r="AJB1221" s="17"/>
      <c r="AJC1221" s="17"/>
      <c r="AJD1221" s="17"/>
      <c r="AJE1221" s="17"/>
      <c r="AJF1221" s="17"/>
      <c r="AJG1221" s="17"/>
      <c r="AJH1221" s="17"/>
      <c r="AJI1221" s="17"/>
      <c r="AJJ1221" s="17"/>
      <c r="AJK1221" s="17"/>
      <c r="AJL1221" s="17"/>
      <c r="AJM1221" s="17"/>
      <c r="AJN1221" s="17"/>
      <c r="AJO1221" s="17"/>
      <c r="AJP1221" s="17"/>
      <c r="AJQ1221" s="17"/>
      <c r="AJR1221" s="17"/>
      <c r="AJS1221" s="17"/>
      <c r="AJT1221" s="17"/>
      <c r="AJU1221" s="17"/>
      <c r="AJV1221" s="17"/>
      <c r="AJW1221" s="17"/>
      <c r="AJX1221" s="17"/>
      <c r="AJY1221" s="17"/>
      <c r="AJZ1221" s="17"/>
      <c r="AKA1221" s="17"/>
      <c r="AKB1221" s="17"/>
      <c r="AKC1221" s="17"/>
      <c r="AKD1221" s="17"/>
      <c r="AKE1221" s="17"/>
      <c r="AKF1221" s="17"/>
      <c r="AKG1221" s="17"/>
      <c r="AKH1221" s="17"/>
      <c r="AKI1221" s="17"/>
      <c r="AKJ1221" s="17"/>
      <c r="AKK1221" s="17"/>
      <c r="AKL1221" s="17"/>
      <c r="AKM1221" s="17"/>
      <c r="AKN1221" s="17"/>
      <c r="AKO1221" s="17"/>
      <c r="AKP1221" s="17"/>
      <c r="AKQ1221" s="17"/>
      <c r="AKR1221" s="17"/>
      <c r="AKS1221" s="17"/>
      <c r="AKT1221" s="17"/>
      <c r="AKU1221" s="17"/>
      <c r="AKV1221" s="17"/>
      <c r="AKW1221" s="17"/>
      <c r="AKX1221" s="17"/>
      <c r="AKY1221" s="17"/>
      <c r="AKZ1221" s="17"/>
      <c r="ALA1221" s="17"/>
      <c r="ALB1221" s="17"/>
      <c r="ALC1221" s="17"/>
      <c r="ALD1221" s="17"/>
      <c r="ALE1221" s="17"/>
      <c r="ALF1221" s="17"/>
      <c r="ALG1221" s="17"/>
      <c r="ALH1221" s="17"/>
      <c r="ALI1221" s="17"/>
      <c r="ALJ1221" s="17"/>
      <c r="ALK1221" s="17"/>
      <c r="ALL1221" s="17"/>
      <c r="ALM1221" s="17"/>
      <c r="ALN1221" s="17"/>
      <c r="ALO1221" s="17"/>
      <c r="ALP1221" s="17"/>
      <c r="ALQ1221" s="17"/>
      <c r="ALR1221" s="17"/>
      <c r="ALS1221" s="17"/>
      <c r="ALT1221" s="17"/>
      <c r="ALU1221" s="17"/>
      <c r="ALV1221" s="17"/>
      <c r="ALW1221" s="17"/>
      <c r="ALX1221" s="17"/>
      <c r="ALY1221" s="17"/>
      <c r="ALZ1221" s="17"/>
      <c r="AMA1221" s="17"/>
      <c r="AMB1221" s="17"/>
      <c r="AMC1221" s="17"/>
      <c r="AMD1221" s="17"/>
      <c r="AME1221" s="17"/>
      <c r="AMF1221" s="17"/>
      <c r="AMG1221" s="17"/>
      <c r="AMH1221" s="17"/>
      <c r="AMI1221" s="17"/>
      <c r="AMJ1221" s="17"/>
      <c r="AMK1221" s="17"/>
      <c r="AML1221" s="17"/>
      <c r="AMM1221" s="17"/>
      <c r="AMN1221" s="17"/>
      <c r="AMO1221" s="17"/>
      <c r="AMP1221" s="17"/>
      <c r="AMQ1221" s="17"/>
      <c r="AMR1221" s="17"/>
      <c r="AMS1221" s="17"/>
      <c r="AMT1221" s="17"/>
      <c r="AMU1221" s="17"/>
      <c r="AMV1221" s="17"/>
      <c r="AMW1221" s="17"/>
      <c r="AMX1221" s="17"/>
      <c r="AMY1221" s="17"/>
      <c r="AMZ1221" s="17"/>
      <c r="ANA1221" s="17"/>
      <c r="ANB1221" s="17"/>
      <c r="ANC1221" s="17"/>
      <c r="AND1221" s="17"/>
      <c r="ANE1221" s="17"/>
      <c r="ANF1221" s="17"/>
      <c r="ANG1221" s="17"/>
      <c r="ANH1221" s="17"/>
      <c r="ANI1221" s="17"/>
      <c r="ANJ1221" s="17"/>
      <c r="ANK1221" s="17"/>
      <c r="ANL1221" s="17"/>
      <c r="ANM1221" s="17"/>
      <c r="ANN1221" s="17"/>
      <c r="ANO1221" s="17"/>
      <c r="ANP1221" s="17"/>
      <c r="ANQ1221" s="17"/>
      <c r="ANR1221" s="17"/>
      <c r="ANS1221" s="17"/>
      <c r="ANT1221" s="17"/>
      <c r="ANU1221" s="17"/>
      <c r="ANV1221" s="17"/>
      <c r="ANW1221" s="17"/>
      <c r="ANX1221" s="17"/>
      <c r="ANY1221" s="17"/>
      <c r="ANZ1221" s="17"/>
      <c r="AOA1221" s="17"/>
      <c r="AOB1221" s="17"/>
      <c r="AOC1221" s="17"/>
      <c r="AOD1221" s="17"/>
      <c r="AOE1221" s="17"/>
      <c r="AOF1221" s="17"/>
      <c r="AOG1221" s="17"/>
      <c r="AOH1221" s="17"/>
      <c r="AOI1221" s="17"/>
      <c r="AOJ1221" s="17"/>
      <c r="AOK1221" s="17"/>
      <c r="AOL1221" s="17"/>
      <c r="AOM1221" s="17"/>
      <c r="AON1221" s="17"/>
      <c r="AOO1221" s="17"/>
      <c r="AOP1221" s="17"/>
      <c r="AOQ1221" s="17"/>
      <c r="AOR1221" s="17"/>
      <c r="AOS1221" s="17"/>
      <c r="AOT1221" s="17"/>
      <c r="AOU1221" s="17"/>
      <c r="AOV1221" s="17"/>
      <c r="AOW1221" s="17"/>
      <c r="AOX1221" s="17"/>
      <c r="AOY1221" s="17"/>
      <c r="AOZ1221" s="17"/>
      <c r="APA1221" s="17"/>
      <c r="APB1221" s="17"/>
      <c r="APC1221" s="17"/>
      <c r="APD1221" s="17"/>
      <c r="APE1221" s="17"/>
      <c r="APF1221" s="17"/>
      <c r="APG1221" s="17"/>
      <c r="APH1221" s="17"/>
      <c r="API1221" s="17"/>
      <c r="APJ1221" s="17"/>
      <c r="APK1221" s="17"/>
      <c r="APL1221" s="17"/>
      <c r="APM1221" s="17"/>
      <c r="APN1221" s="17"/>
      <c r="APO1221" s="17"/>
      <c r="APP1221" s="17"/>
      <c r="APQ1221" s="17"/>
      <c r="APR1221" s="17"/>
      <c r="APS1221" s="17"/>
      <c r="APT1221" s="17"/>
      <c r="APU1221" s="17"/>
      <c r="APV1221" s="17"/>
      <c r="APW1221" s="17"/>
      <c r="APX1221" s="17"/>
      <c r="APY1221" s="17"/>
      <c r="APZ1221" s="17"/>
      <c r="AQA1221" s="17"/>
      <c r="AQB1221" s="17"/>
      <c r="AQC1221" s="17"/>
      <c r="AQD1221" s="17"/>
      <c r="AQE1221" s="17"/>
      <c r="AQF1221" s="17"/>
      <c r="AQG1221" s="17"/>
      <c r="AQH1221" s="17"/>
      <c r="AQI1221" s="17"/>
      <c r="AQJ1221" s="17"/>
      <c r="AQK1221" s="17"/>
      <c r="AQL1221" s="17"/>
      <c r="AQM1221" s="17"/>
      <c r="AQN1221" s="17"/>
      <c r="AQO1221" s="17"/>
      <c r="AQP1221" s="17"/>
      <c r="AQQ1221" s="17"/>
      <c r="AQR1221" s="17"/>
      <c r="AQS1221" s="17"/>
      <c r="AQT1221" s="17"/>
      <c r="AQU1221" s="17"/>
      <c r="AQV1221" s="17"/>
      <c r="AQW1221" s="17"/>
      <c r="AQX1221" s="17"/>
      <c r="AQY1221" s="17"/>
      <c r="AQZ1221" s="17"/>
      <c r="ARA1221" s="17"/>
      <c r="ARB1221" s="17"/>
      <c r="ARC1221" s="17"/>
      <c r="ARD1221" s="17"/>
      <c r="ARE1221" s="17"/>
      <c r="ARF1221" s="17"/>
      <c r="ARG1221" s="17"/>
      <c r="ARH1221" s="17"/>
      <c r="ARI1221" s="17"/>
      <c r="ARJ1221" s="17"/>
      <c r="ARK1221" s="17"/>
      <c r="ARL1221" s="17"/>
      <c r="ARM1221" s="17"/>
      <c r="ARN1221" s="17"/>
      <c r="ARO1221" s="17"/>
      <c r="ARP1221" s="17"/>
      <c r="ARQ1221" s="17"/>
      <c r="ARR1221" s="17"/>
      <c r="ARS1221" s="17"/>
      <c r="ART1221" s="17"/>
      <c r="ARU1221" s="17"/>
      <c r="ARV1221" s="17"/>
      <c r="ARW1221" s="17"/>
      <c r="ARX1221" s="17"/>
      <c r="ARY1221" s="17"/>
      <c r="ARZ1221" s="17"/>
      <c r="ASA1221" s="17"/>
      <c r="ASB1221" s="17"/>
      <c r="ASC1221" s="17"/>
      <c r="ASD1221" s="17"/>
      <c r="ASE1221" s="17"/>
      <c r="ASF1221" s="17"/>
      <c r="ASG1221" s="17"/>
      <c r="ASH1221" s="17"/>
      <c r="ASI1221" s="17"/>
      <c r="ASJ1221" s="17"/>
      <c r="ASK1221" s="17"/>
      <c r="ASL1221" s="17"/>
      <c r="ASM1221" s="17"/>
      <c r="ASN1221" s="17"/>
      <c r="ASO1221" s="17"/>
      <c r="ASP1221" s="17"/>
      <c r="ASQ1221" s="17"/>
      <c r="ASR1221" s="17"/>
      <c r="ASS1221" s="17"/>
      <c r="AST1221" s="17"/>
      <c r="ASU1221" s="17"/>
      <c r="ASV1221" s="17"/>
      <c r="ASW1221" s="17"/>
      <c r="ASX1221" s="17"/>
      <c r="ASY1221" s="17"/>
      <c r="ASZ1221" s="17"/>
      <c r="ATA1221" s="17"/>
      <c r="ATB1221" s="17"/>
      <c r="ATC1221" s="17"/>
      <c r="ATD1221" s="17"/>
      <c r="ATE1221" s="17"/>
      <c r="ATF1221" s="17"/>
      <c r="ATG1221" s="17"/>
      <c r="ATH1221" s="17"/>
      <c r="ATI1221" s="17"/>
      <c r="ATJ1221" s="17"/>
      <c r="ATK1221" s="17"/>
      <c r="ATL1221" s="17"/>
      <c r="ATM1221" s="17"/>
      <c r="ATN1221" s="17"/>
      <c r="ATO1221" s="17"/>
      <c r="ATP1221" s="17"/>
      <c r="ATQ1221" s="17"/>
      <c r="ATR1221" s="17"/>
      <c r="ATS1221" s="17"/>
      <c r="ATT1221" s="17"/>
      <c r="ATU1221" s="17"/>
      <c r="ATV1221" s="17"/>
      <c r="ATW1221" s="17"/>
      <c r="ATX1221" s="17"/>
      <c r="ATY1221" s="17"/>
      <c r="ATZ1221" s="17"/>
      <c r="AUA1221" s="17"/>
      <c r="AUB1221" s="17"/>
      <c r="AUC1221" s="17"/>
      <c r="AUD1221" s="17"/>
      <c r="AUE1221" s="17"/>
      <c r="AUF1221" s="17"/>
      <c r="AUG1221" s="17"/>
      <c r="AUH1221" s="17"/>
      <c r="AUI1221" s="17"/>
      <c r="AUJ1221" s="17"/>
      <c r="AUK1221" s="17"/>
      <c r="AUL1221" s="17"/>
      <c r="AUM1221" s="17"/>
      <c r="AUN1221" s="17"/>
      <c r="AUO1221" s="17"/>
      <c r="AUP1221" s="17"/>
      <c r="AUQ1221" s="17"/>
      <c r="AUR1221" s="17"/>
      <c r="AUS1221" s="17"/>
      <c r="AUT1221" s="17"/>
      <c r="AUU1221" s="17"/>
      <c r="AUV1221" s="17"/>
      <c r="AUW1221" s="17"/>
      <c r="AUX1221" s="17"/>
      <c r="AUY1221" s="17"/>
      <c r="AUZ1221" s="17"/>
      <c r="AVA1221" s="17"/>
      <c r="AVB1221" s="17"/>
      <c r="AVC1221" s="17"/>
      <c r="AVD1221" s="17"/>
      <c r="AVE1221" s="17"/>
      <c r="AVF1221" s="17"/>
      <c r="AVG1221" s="17"/>
      <c r="AVH1221" s="17"/>
      <c r="AVI1221" s="17"/>
      <c r="AVJ1221" s="17"/>
      <c r="AVK1221" s="17"/>
      <c r="AVL1221" s="17"/>
      <c r="AVM1221" s="17"/>
      <c r="AVN1221" s="17"/>
      <c r="AVO1221" s="17"/>
      <c r="AVP1221" s="17"/>
      <c r="AVQ1221" s="17"/>
      <c r="AVR1221" s="17"/>
      <c r="AVS1221" s="17"/>
      <c r="AVT1221" s="17"/>
      <c r="AVU1221" s="17"/>
      <c r="AVV1221" s="17"/>
      <c r="AVW1221" s="17"/>
      <c r="AVX1221" s="17"/>
      <c r="AVY1221" s="17"/>
      <c r="AVZ1221" s="17"/>
      <c r="AWA1221" s="17"/>
      <c r="AWB1221" s="17"/>
      <c r="AWC1221" s="17"/>
      <c r="AWD1221" s="17"/>
      <c r="AWE1221" s="17"/>
      <c r="AWF1221" s="17"/>
      <c r="AWG1221" s="17"/>
      <c r="AWH1221" s="17"/>
      <c r="AWI1221" s="17"/>
      <c r="AWJ1221" s="17"/>
      <c r="AWK1221" s="17"/>
      <c r="AWL1221" s="17"/>
      <c r="AWM1221" s="17"/>
      <c r="AWN1221" s="17"/>
      <c r="AWO1221" s="17"/>
      <c r="AWP1221" s="17"/>
      <c r="AWQ1221" s="17"/>
      <c r="AWR1221" s="17"/>
      <c r="AWS1221" s="17"/>
      <c r="AWT1221" s="17"/>
      <c r="AWU1221" s="17"/>
      <c r="AWV1221" s="17"/>
      <c r="AWW1221" s="17"/>
      <c r="AWX1221" s="17"/>
      <c r="AWY1221" s="17"/>
      <c r="AWZ1221" s="17"/>
      <c r="AXA1221" s="17"/>
      <c r="AXB1221" s="17"/>
      <c r="AXC1221" s="17"/>
      <c r="AXD1221" s="17"/>
      <c r="AXE1221" s="17"/>
      <c r="AXF1221" s="17"/>
      <c r="AXG1221" s="17"/>
      <c r="AXH1221" s="17"/>
      <c r="AXI1221" s="17"/>
      <c r="AXJ1221" s="17"/>
      <c r="AXK1221" s="17"/>
      <c r="AXL1221" s="17"/>
      <c r="AXM1221" s="17"/>
      <c r="AXN1221" s="17"/>
      <c r="AXO1221" s="17"/>
      <c r="AXP1221" s="17"/>
      <c r="AXQ1221" s="17"/>
      <c r="AXR1221" s="17"/>
      <c r="AXS1221" s="17"/>
      <c r="AXT1221" s="17"/>
      <c r="AXU1221" s="17"/>
      <c r="AXV1221" s="17"/>
      <c r="AXW1221" s="17"/>
      <c r="AXX1221" s="17"/>
      <c r="AXY1221" s="17"/>
      <c r="AXZ1221" s="17"/>
      <c r="AYA1221" s="17"/>
      <c r="AYB1221" s="17"/>
      <c r="AYC1221" s="17"/>
      <c r="AYD1221" s="17"/>
      <c r="AYE1221" s="17"/>
      <c r="AYF1221" s="17"/>
      <c r="AYG1221" s="17"/>
      <c r="AYH1221" s="17"/>
      <c r="AYI1221" s="17"/>
      <c r="AYJ1221" s="17"/>
      <c r="AYK1221" s="17"/>
      <c r="AYL1221" s="17"/>
      <c r="AYM1221" s="17"/>
      <c r="AYN1221" s="17"/>
      <c r="AYO1221" s="17"/>
      <c r="AYP1221" s="17"/>
      <c r="AYQ1221" s="17"/>
      <c r="AYR1221" s="17"/>
      <c r="AYS1221" s="17"/>
      <c r="AYT1221" s="17"/>
      <c r="AYU1221" s="17"/>
      <c r="AYV1221" s="17"/>
      <c r="AYW1221" s="17"/>
      <c r="AYX1221" s="17"/>
      <c r="AYY1221" s="17"/>
      <c r="AYZ1221" s="17"/>
      <c r="AZA1221" s="17"/>
      <c r="AZB1221" s="17"/>
      <c r="AZC1221" s="17"/>
      <c r="AZD1221" s="17"/>
      <c r="AZE1221" s="17"/>
      <c r="AZF1221" s="17"/>
      <c r="AZG1221" s="17"/>
      <c r="AZH1221" s="17"/>
      <c r="AZI1221" s="17"/>
      <c r="AZJ1221" s="17"/>
      <c r="AZK1221" s="17"/>
      <c r="AZL1221" s="17"/>
      <c r="AZM1221" s="17"/>
      <c r="AZN1221" s="17"/>
      <c r="AZO1221" s="17"/>
      <c r="AZP1221" s="17"/>
      <c r="AZQ1221" s="17"/>
      <c r="AZR1221" s="17"/>
      <c r="AZS1221" s="17"/>
      <c r="AZT1221" s="17"/>
      <c r="AZU1221" s="17"/>
      <c r="AZV1221" s="17"/>
      <c r="AZW1221" s="17"/>
      <c r="AZX1221" s="17"/>
      <c r="AZY1221" s="17"/>
      <c r="AZZ1221" s="17"/>
      <c r="BAA1221" s="17"/>
      <c r="BAB1221" s="17"/>
      <c r="BAC1221" s="17"/>
      <c r="BAD1221" s="17"/>
      <c r="BAE1221" s="17"/>
      <c r="BAF1221" s="17"/>
      <c r="BAG1221" s="17"/>
      <c r="BAH1221" s="17"/>
      <c r="BAI1221" s="17"/>
      <c r="BAJ1221" s="17"/>
      <c r="BAK1221" s="17"/>
      <c r="BAL1221" s="17"/>
      <c r="BAM1221" s="17"/>
      <c r="BAN1221" s="17"/>
      <c r="BAO1221" s="17"/>
      <c r="BAP1221" s="17"/>
      <c r="BAQ1221" s="17"/>
      <c r="BAR1221" s="17"/>
      <c r="BAS1221" s="17"/>
      <c r="BAT1221" s="17"/>
      <c r="BAU1221" s="17"/>
      <c r="BAV1221" s="17"/>
      <c r="BAW1221" s="17"/>
      <c r="BAX1221" s="17"/>
      <c r="BAY1221" s="17"/>
      <c r="BAZ1221" s="17"/>
      <c r="BBA1221" s="17"/>
      <c r="BBB1221" s="17"/>
      <c r="BBC1221" s="17"/>
      <c r="BBD1221" s="17"/>
      <c r="BBE1221" s="17"/>
      <c r="BBF1221" s="17"/>
      <c r="BBG1221" s="17"/>
      <c r="BBH1221" s="17"/>
      <c r="BBI1221" s="17"/>
      <c r="BBJ1221" s="17"/>
      <c r="BBK1221" s="17"/>
      <c r="BBL1221" s="17"/>
      <c r="BBM1221" s="17"/>
      <c r="BBN1221" s="17"/>
      <c r="BBO1221" s="17"/>
      <c r="BBP1221" s="17"/>
      <c r="BBQ1221" s="17"/>
      <c r="BBR1221" s="17"/>
      <c r="BBS1221" s="17"/>
      <c r="BBT1221" s="17"/>
      <c r="BBU1221" s="17"/>
      <c r="BBV1221" s="17"/>
      <c r="BBW1221" s="17"/>
      <c r="BBX1221" s="17"/>
      <c r="BBY1221" s="17"/>
      <c r="BBZ1221" s="17"/>
      <c r="BCA1221" s="17"/>
      <c r="BCB1221" s="17"/>
      <c r="BCC1221" s="17"/>
      <c r="BCD1221" s="17"/>
      <c r="BCE1221" s="17"/>
      <c r="BCF1221" s="17"/>
      <c r="BCG1221" s="17"/>
      <c r="BCH1221" s="17"/>
      <c r="BCI1221" s="17"/>
      <c r="BCJ1221" s="17"/>
      <c r="BCK1221" s="17"/>
      <c r="BCL1221" s="17"/>
      <c r="BCM1221" s="17"/>
      <c r="BCN1221" s="17"/>
      <c r="BCO1221" s="17"/>
      <c r="BCP1221" s="17"/>
      <c r="BCQ1221" s="17"/>
      <c r="BCR1221" s="17"/>
      <c r="BCS1221" s="17"/>
      <c r="BCT1221" s="17"/>
      <c r="BCU1221" s="17"/>
      <c r="BCV1221" s="17"/>
      <c r="BCW1221" s="17"/>
      <c r="BCX1221" s="17"/>
      <c r="BCY1221" s="17"/>
      <c r="BCZ1221" s="17"/>
      <c r="BDA1221" s="17"/>
      <c r="BDB1221" s="17"/>
      <c r="BDC1221" s="17"/>
      <c r="BDD1221" s="17"/>
      <c r="BDE1221" s="17"/>
      <c r="BDF1221" s="17"/>
      <c r="BDG1221" s="17"/>
      <c r="BDH1221" s="17"/>
      <c r="BDI1221" s="17"/>
      <c r="BDJ1221" s="17"/>
      <c r="BDK1221" s="17"/>
      <c r="BDL1221" s="17"/>
      <c r="BDM1221" s="17"/>
      <c r="BDN1221" s="17"/>
      <c r="BDO1221" s="17"/>
      <c r="BDP1221" s="17"/>
      <c r="BDQ1221" s="17"/>
      <c r="BDR1221" s="17"/>
      <c r="BDS1221" s="17"/>
      <c r="BDT1221" s="17"/>
      <c r="BDU1221" s="17"/>
      <c r="BDV1221" s="17"/>
      <c r="BDW1221" s="17"/>
      <c r="BDX1221" s="17"/>
      <c r="BDY1221" s="17"/>
      <c r="BDZ1221" s="17"/>
      <c r="BEA1221" s="17"/>
      <c r="BEB1221" s="17"/>
      <c r="BEC1221" s="17"/>
      <c r="BED1221" s="17"/>
      <c r="BEE1221" s="17"/>
      <c r="BEF1221" s="17"/>
      <c r="BEG1221" s="17"/>
      <c r="BEH1221" s="17"/>
      <c r="BEI1221" s="17"/>
      <c r="BEJ1221" s="17"/>
      <c r="BEK1221" s="17"/>
      <c r="BEL1221" s="17"/>
      <c r="BEM1221" s="17"/>
      <c r="BEN1221" s="17"/>
      <c r="BEO1221" s="17"/>
      <c r="BEP1221" s="17"/>
      <c r="BEQ1221" s="17"/>
      <c r="BER1221" s="17"/>
      <c r="BES1221" s="17"/>
      <c r="BET1221" s="17"/>
      <c r="BEU1221" s="17"/>
      <c r="BEV1221" s="17"/>
      <c r="BEW1221" s="17"/>
      <c r="BEX1221" s="17"/>
      <c r="BEY1221" s="17"/>
      <c r="BEZ1221" s="17"/>
      <c r="BFA1221" s="17"/>
      <c r="BFB1221" s="17"/>
      <c r="BFC1221" s="17"/>
      <c r="BFD1221" s="17"/>
      <c r="BFE1221" s="17"/>
      <c r="BFF1221" s="17"/>
      <c r="BFG1221" s="17"/>
      <c r="BFH1221" s="17"/>
      <c r="BFI1221" s="17"/>
      <c r="BFJ1221" s="17"/>
      <c r="BFK1221" s="17"/>
      <c r="BFL1221" s="17"/>
      <c r="BFM1221" s="17"/>
      <c r="BFN1221" s="17"/>
      <c r="BFO1221" s="17"/>
      <c r="BFP1221" s="17"/>
      <c r="BFQ1221" s="17"/>
      <c r="BFR1221" s="17"/>
      <c r="BFS1221" s="17"/>
      <c r="BFT1221" s="17"/>
      <c r="BFU1221" s="17"/>
      <c r="BFV1221" s="17"/>
      <c r="BFW1221" s="17"/>
      <c r="BFX1221" s="17"/>
      <c r="BFY1221" s="17"/>
      <c r="BFZ1221" s="17"/>
      <c r="BGA1221" s="17"/>
      <c r="BGB1221" s="17"/>
      <c r="BGC1221" s="17"/>
      <c r="BGD1221" s="17"/>
      <c r="BGE1221" s="17"/>
      <c r="BGF1221" s="17"/>
      <c r="BGG1221" s="17"/>
      <c r="BGH1221" s="17"/>
      <c r="BGI1221" s="17"/>
      <c r="BGJ1221" s="17"/>
      <c r="BGK1221" s="17"/>
      <c r="BGL1221" s="17"/>
      <c r="BGM1221" s="17"/>
      <c r="BGN1221" s="17"/>
      <c r="BGO1221" s="17"/>
      <c r="BGP1221" s="17"/>
      <c r="BGQ1221" s="17"/>
      <c r="BGR1221" s="17"/>
      <c r="BGS1221" s="17"/>
      <c r="BGT1221" s="17"/>
      <c r="BGU1221" s="17"/>
      <c r="BGV1221" s="17"/>
      <c r="BGW1221" s="17"/>
      <c r="BGX1221" s="17"/>
      <c r="BGY1221" s="17"/>
      <c r="BGZ1221" s="17"/>
      <c r="BHA1221" s="17"/>
      <c r="BHB1221" s="17"/>
      <c r="BHC1221" s="17"/>
      <c r="BHD1221" s="17"/>
      <c r="BHE1221" s="17"/>
      <c r="BHF1221" s="17"/>
      <c r="BHG1221" s="17"/>
      <c r="BHH1221" s="17"/>
      <c r="BHI1221" s="17"/>
      <c r="BHJ1221" s="17"/>
      <c r="BHK1221" s="17"/>
      <c r="BHL1221" s="17"/>
      <c r="BHM1221" s="17"/>
      <c r="BHN1221" s="17"/>
      <c r="BHO1221" s="17"/>
      <c r="BHP1221" s="17"/>
      <c r="BHQ1221" s="17"/>
      <c r="BHR1221" s="17"/>
      <c r="BHS1221" s="17"/>
      <c r="BHT1221" s="17"/>
      <c r="BHU1221" s="17"/>
      <c r="BHV1221" s="17"/>
      <c r="BHW1221" s="17"/>
      <c r="BHX1221" s="17"/>
      <c r="BHY1221" s="17"/>
      <c r="BHZ1221" s="17"/>
      <c r="BIA1221" s="17"/>
      <c r="BIB1221" s="17"/>
      <c r="BIC1221" s="17"/>
      <c r="BID1221" s="17"/>
      <c r="BIE1221" s="17"/>
      <c r="BIF1221" s="17"/>
      <c r="BIG1221" s="17"/>
      <c r="BIH1221" s="17"/>
      <c r="BII1221" s="17"/>
      <c r="BIJ1221" s="17"/>
      <c r="BIK1221" s="17"/>
      <c r="BIL1221" s="17"/>
      <c r="BIM1221" s="17"/>
      <c r="BIN1221" s="17"/>
      <c r="BIO1221" s="17"/>
      <c r="BIP1221" s="17"/>
      <c r="BIQ1221" s="17"/>
      <c r="BIR1221" s="17"/>
      <c r="BIS1221" s="17"/>
      <c r="BIT1221" s="17"/>
      <c r="BIU1221" s="17"/>
      <c r="BIV1221" s="17"/>
      <c r="BIW1221" s="17"/>
      <c r="BIX1221" s="17"/>
      <c r="BIY1221" s="17"/>
      <c r="BIZ1221" s="17"/>
      <c r="BJA1221" s="17"/>
      <c r="BJB1221" s="17"/>
      <c r="BJC1221" s="17"/>
      <c r="BJD1221" s="17"/>
      <c r="BJE1221" s="17"/>
      <c r="BJF1221" s="17"/>
      <c r="BJG1221" s="17"/>
      <c r="BJH1221" s="17"/>
      <c r="BJI1221" s="17"/>
      <c r="BJJ1221" s="17"/>
      <c r="BJK1221" s="17"/>
      <c r="BJL1221" s="17"/>
      <c r="BJM1221" s="17"/>
      <c r="BJN1221" s="17"/>
      <c r="BJO1221" s="17"/>
      <c r="BJP1221" s="17"/>
      <c r="BJQ1221" s="17"/>
      <c r="BJR1221" s="17"/>
      <c r="BJS1221" s="17"/>
      <c r="BJT1221" s="17"/>
      <c r="BJU1221" s="17"/>
      <c r="BJV1221" s="17"/>
      <c r="BJW1221" s="17"/>
      <c r="BJX1221" s="17"/>
      <c r="BJY1221" s="17"/>
      <c r="BJZ1221" s="17"/>
      <c r="BKA1221" s="17"/>
      <c r="BKB1221" s="17"/>
      <c r="BKC1221" s="17"/>
      <c r="BKD1221" s="17"/>
      <c r="BKE1221" s="17"/>
      <c r="BKF1221" s="17"/>
      <c r="BKG1221" s="17"/>
      <c r="BKH1221" s="17"/>
      <c r="BKI1221" s="17"/>
      <c r="BKJ1221" s="17"/>
      <c r="BKK1221" s="17"/>
      <c r="BKL1221" s="17"/>
      <c r="BKM1221" s="17"/>
      <c r="BKN1221" s="17"/>
      <c r="BKO1221" s="17"/>
      <c r="BKP1221" s="17"/>
      <c r="BKQ1221" s="17"/>
      <c r="BKR1221" s="17"/>
      <c r="BKS1221" s="17"/>
      <c r="BKT1221" s="17"/>
      <c r="BKU1221" s="17"/>
      <c r="BKV1221" s="17"/>
      <c r="BKW1221" s="17"/>
      <c r="BKX1221" s="17"/>
      <c r="BKY1221" s="17"/>
      <c r="BKZ1221" s="17"/>
      <c r="BLA1221" s="17"/>
      <c r="BLB1221" s="17"/>
      <c r="BLC1221" s="17"/>
      <c r="BLD1221" s="17"/>
      <c r="BLE1221" s="17"/>
      <c r="BLF1221" s="17"/>
      <c r="BLG1221" s="17"/>
      <c r="BLH1221" s="17"/>
      <c r="BLI1221" s="17"/>
      <c r="BLJ1221" s="17"/>
      <c r="BLK1221" s="17"/>
      <c r="BLL1221" s="17"/>
      <c r="BLM1221" s="17"/>
      <c r="BLN1221" s="17"/>
      <c r="BLO1221" s="17"/>
      <c r="BLP1221" s="17"/>
      <c r="BLQ1221" s="17"/>
      <c r="BLR1221" s="17"/>
      <c r="BLS1221" s="17"/>
      <c r="BLT1221" s="17"/>
      <c r="BLU1221" s="17"/>
      <c r="BLV1221" s="17"/>
      <c r="BLW1221" s="17"/>
      <c r="BLX1221" s="17"/>
      <c r="BLY1221" s="17"/>
      <c r="BLZ1221" s="17"/>
      <c r="BMA1221" s="17"/>
      <c r="BMB1221" s="17"/>
      <c r="BMC1221" s="17"/>
      <c r="BMD1221" s="17"/>
      <c r="BME1221" s="17"/>
      <c r="BMF1221" s="17"/>
      <c r="BMG1221" s="17"/>
      <c r="BMH1221" s="17"/>
      <c r="BMI1221" s="17"/>
      <c r="BMJ1221" s="17"/>
      <c r="BMK1221" s="17"/>
      <c r="BML1221" s="17"/>
      <c r="BMM1221" s="17"/>
      <c r="BMN1221" s="17"/>
      <c r="BMO1221" s="17"/>
      <c r="BMP1221" s="17"/>
      <c r="BMQ1221" s="17"/>
      <c r="BMR1221" s="17"/>
      <c r="BMS1221" s="17"/>
      <c r="BMT1221" s="17"/>
      <c r="BMU1221" s="17"/>
      <c r="BMV1221" s="17"/>
      <c r="BMW1221" s="17"/>
      <c r="BMX1221" s="17"/>
      <c r="BMY1221" s="17"/>
      <c r="BMZ1221" s="17"/>
      <c r="BNA1221" s="17"/>
      <c r="BNB1221" s="17"/>
      <c r="BNC1221" s="17"/>
      <c r="BND1221" s="17"/>
      <c r="BNE1221" s="17"/>
      <c r="BNF1221" s="17"/>
      <c r="BNG1221" s="17"/>
      <c r="BNH1221" s="17"/>
      <c r="BNI1221" s="17"/>
      <c r="BNJ1221" s="17"/>
      <c r="BNK1221" s="17"/>
      <c r="BNL1221" s="17"/>
      <c r="BNM1221" s="17"/>
      <c r="BNN1221" s="17"/>
      <c r="BNO1221" s="17"/>
      <c r="BNP1221" s="17"/>
      <c r="BNQ1221" s="17"/>
      <c r="BNR1221" s="17"/>
      <c r="BNS1221" s="17"/>
      <c r="BNT1221" s="17"/>
      <c r="BNU1221" s="17"/>
      <c r="BNV1221" s="17"/>
      <c r="BNW1221" s="17"/>
      <c r="BNX1221" s="17"/>
      <c r="BNY1221" s="17"/>
      <c r="BNZ1221" s="17"/>
      <c r="BOA1221" s="17"/>
      <c r="BOB1221" s="17"/>
      <c r="BOC1221" s="17"/>
      <c r="BOD1221" s="17"/>
      <c r="BOE1221" s="17"/>
      <c r="BOF1221" s="17"/>
      <c r="BOG1221" s="17"/>
      <c r="BOH1221" s="17"/>
      <c r="BOI1221" s="17"/>
      <c r="BOJ1221" s="17"/>
      <c r="BOK1221" s="17"/>
      <c r="BOL1221" s="17"/>
      <c r="BOM1221" s="17"/>
      <c r="BON1221" s="17"/>
      <c r="BOO1221" s="17"/>
      <c r="BOP1221" s="17"/>
      <c r="BOQ1221" s="17"/>
      <c r="BOR1221" s="17"/>
      <c r="BOS1221" s="17"/>
      <c r="BOT1221" s="17"/>
      <c r="BOU1221" s="17"/>
      <c r="BOV1221" s="17"/>
      <c r="BOW1221" s="17"/>
      <c r="BOX1221" s="17"/>
      <c r="BOY1221" s="17"/>
      <c r="BOZ1221" s="17"/>
      <c r="BPA1221" s="17"/>
      <c r="BPB1221" s="17"/>
      <c r="BPC1221" s="17"/>
      <c r="BPD1221" s="17"/>
      <c r="BPE1221" s="17"/>
      <c r="BPF1221" s="17"/>
      <c r="BPG1221" s="17"/>
      <c r="BPH1221" s="17"/>
      <c r="BPI1221" s="17"/>
      <c r="BPJ1221" s="17"/>
      <c r="BPK1221" s="17"/>
      <c r="BPL1221" s="17"/>
      <c r="BPM1221" s="17"/>
      <c r="BPN1221" s="17"/>
      <c r="BPO1221" s="17"/>
      <c r="BPP1221" s="17"/>
      <c r="BPQ1221" s="17"/>
      <c r="BPR1221" s="17"/>
      <c r="BPS1221" s="17"/>
      <c r="BPT1221" s="17"/>
      <c r="BPU1221" s="17"/>
      <c r="BPV1221" s="17"/>
      <c r="BPW1221" s="17"/>
      <c r="BPX1221" s="17"/>
      <c r="BPY1221" s="17"/>
      <c r="BPZ1221" s="17"/>
      <c r="BQA1221" s="17"/>
      <c r="BQB1221" s="17"/>
      <c r="BQC1221" s="17"/>
      <c r="BQD1221" s="17"/>
      <c r="BQE1221" s="17"/>
      <c r="BQF1221" s="17"/>
      <c r="BQG1221" s="17"/>
      <c r="BQH1221" s="17"/>
      <c r="BQI1221" s="17"/>
      <c r="BQJ1221" s="17"/>
      <c r="BQK1221" s="17"/>
      <c r="BQL1221" s="17"/>
      <c r="BQM1221" s="17"/>
      <c r="BQN1221" s="17"/>
      <c r="BQO1221" s="17"/>
      <c r="BQP1221" s="17"/>
      <c r="BQQ1221" s="17"/>
      <c r="BQR1221" s="17"/>
      <c r="BQS1221" s="17"/>
      <c r="BQT1221" s="17"/>
      <c r="BQU1221" s="17"/>
      <c r="BQV1221" s="17"/>
      <c r="BQW1221" s="17"/>
      <c r="BQX1221" s="17"/>
      <c r="BQY1221" s="17"/>
      <c r="BQZ1221" s="17"/>
      <c r="BRA1221" s="17"/>
      <c r="BRB1221" s="17"/>
      <c r="BRC1221" s="17"/>
      <c r="BRD1221" s="17"/>
      <c r="BRE1221" s="17"/>
      <c r="BRF1221" s="17"/>
      <c r="BRG1221" s="17"/>
      <c r="BRH1221" s="17"/>
      <c r="BRI1221" s="17"/>
      <c r="BRJ1221" s="17"/>
      <c r="BRK1221" s="17"/>
      <c r="BRL1221" s="17"/>
      <c r="BRM1221" s="17"/>
      <c r="BRN1221" s="17"/>
      <c r="BRO1221" s="17"/>
      <c r="BRP1221" s="17"/>
      <c r="BRQ1221" s="17"/>
      <c r="BRR1221" s="17"/>
      <c r="BRS1221" s="17"/>
      <c r="BRT1221" s="17"/>
      <c r="BRU1221" s="17"/>
      <c r="BRV1221" s="17"/>
      <c r="BRW1221" s="17"/>
      <c r="BRX1221" s="17"/>
      <c r="BRY1221" s="17"/>
      <c r="BRZ1221" s="17"/>
      <c r="BSA1221" s="17"/>
      <c r="BSB1221" s="17"/>
      <c r="BSC1221" s="17"/>
      <c r="BSD1221" s="17"/>
      <c r="BSE1221" s="17"/>
      <c r="BSF1221" s="17"/>
      <c r="BSG1221" s="17"/>
      <c r="BSH1221" s="17"/>
      <c r="BSI1221" s="17"/>
      <c r="BSJ1221" s="17"/>
      <c r="BSK1221" s="17"/>
      <c r="BSL1221" s="17"/>
      <c r="BSM1221" s="17"/>
      <c r="BSN1221" s="17"/>
      <c r="BSO1221" s="17"/>
      <c r="BSP1221" s="17"/>
      <c r="BSQ1221" s="17"/>
      <c r="BSR1221" s="17"/>
      <c r="BSS1221" s="17"/>
      <c r="BST1221" s="17"/>
      <c r="BSU1221" s="17"/>
      <c r="BSV1221" s="17"/>
      <c r="BSW1221" s="17"/>
      <c r="BSX1221" s="17"/>
      <c r="BSY1221" s="17"/>
      <c r="BSZ1221" s="17"/>
      <c r="BTA1221" s="17"/>
      <c r="BTB1221" s="17"/>
      <c r="BTC1221" s="17"/>
      <c r="BTD1221" s="17"/>
      <c r="BTE1221" s="17"/>
      <c r="BTF1221" s="17"/>
      <c r="BTG1221" s="17"/>
      <c r="BTH1221" s="17"/>
      <c r="BTI1221" s="17"/>
      <c r="BTJ1221" s="17"/>
      <c r="BTK1221" s="17"/>
      <c r="BTL1221" s="17"/>
      <c r="BTM1221" s="17"/>
      <c r="BTN1221" s="17"/>
      <c r="BTO1221" s="17"/>
      <c r="BTP1221" s="17"/>
      <c r="BTQ1221" s="17"/>
      <c r="BTR1221" s="17"/>
      <c r="BTS1221" s="17"/>
      <c r="BTT1221" s="17"/>
      <c r="BTU1221" s="17"/>
      <c r="BTV1221" s="17"/>
      <c r="BTW1221" s="17"/>
      <c r="BTX1221" s="17"/>
      <c r="BTY1221" s="17"/>
      <c r="BTZ1221" s="17"/>
      <c r="BUA1221" s="17"/>
      <c r="BUB1221" s="17"/>
      <c r="BUC1221" s="17"/>
      <c r="BUD1221" s="17"/>
      <c r="BUE1221" s="17"/>
      <c r="BUF1221" s="17"/>
      <c r="BUG1221" s="17"/>
      <c r="BUH1221" s="17"/>
      <c r="BUI1221" s="17"/>
      <c r="BUJ1221" s="17"/>
      <c r="BUK1221" s="17"/>
      <c r="BUL1221" s="17"/>
      <c r="BUM1221" s="17"/>
      <c r="BUN1221" s="17"/>
      <c r="BUO1221" s="17"/>
      <c r="BUP1221" s="17"/>
      <c r="BUQ1221" s="17"/>
      <c r="BUR1221" s="17"/>
      <c r="BUS1221" s="17"/>
      <c r="BUT1221" s="17"/>
      <c r="BUU1221" s="17"/>
      <c r="BUV1221" s="17"/>
      <c r="BUW1221" s="17"/>
      <c r="BUX1221" s="17"/>
      <c r="BUY1221" s="17"/>
      <c r="BUZ1221" s="17"/>
      <c r="BVA1221" s="17"/>
      <c r="BVB1221" s="17"/>
      <c r="BVC1221" s="17"/>
      <c r="BVD1221" s="17"/>
      <c r="BVE1221" s="17"/>
      <c r="BVF1221" s="17"/>
      <c r="BVG1221" s="17"/>
      <c r="BVH1221" s="17"/>
      <c r="BVI1221" s="17"/>
      <c r="BVJ1221" s="17"/>
      <c r="BVK1221" s="17"/>
      <c r="BVL1221" s="17"/>
      <c r="BVM1221" s="17"/>
      <c r="BVN1221" s="17"/>
      <c r="BVO1221" s="17"/>
      <c r="BVP1221" s="17"/>
      <c r="BVQ1221" s="17"/>
      <c r="BVR1221" s="17"/>
      <c r="BVS1221" s="17"/>
      <c r="BVT1221" s="17"/>
      <c r="BVU1221" s="17"/>
      <c r="BVV1221" s="17"/>
      <c r="BVW1221" s="17"/>
      <c r="BVX1221" s="17"/>
      <c r="BVY1221" s="17"/>
      <c r="BVZ1221" s="17"/>
      <c r="BWA1221" s="17"/>
      <c r="BWB1221" s="17"/>
      <c r="BWC1221" s="17"/>
      <c r="BWD1221" s="17"/>
      <c r="BWE1221" s="17"/>
      <c r="BWF1221" s="17"/>
      <c r="BWG1221" s="17"/>
      <c r="BWH1221" s="17"/>
      <c r="BWI1221" s="17"/>
      <c r="BWJ1221" s="17"/>
      <c r="BWK1221" s="17"/>
      <c r="BWL1221" s="17"/>
      <c r="BWM1221" s="17"/>
      <c r="BWN1221" s="17"/>
      <c r="BWO1221" s="17"/>
      <c r="BWP1221" s="17"/>
      <c r="BWQ1221" s="17"/>
      <c r="BWR1221" s="17"/>
      <c r="BWS1221" s="17"/>
      <c r="BWT1221" s="17"/>
      <c r="BWU1221" s="17"/>
      <c r="BWV1221" s="17"/>
      <c r="BWW1221" s="17"/>
      <c r="BWX1221" s="17"/>
      <c r="BWY1221" s="17"/>
      <c r="BWZ1221" s="17"/>
      <c r="BXA1221" s="17"/>
      <c r="BXB1221" s="17"/>
      <c r="BXC1221" s="17"/>
      <c r="BXD1221" s="17"/>
      <c r="BXE1221" s="17"/>
      <c r="BXF1221" s="17"/>
      <c r="BXG1221" s="17"/>
      <c r="BXH1221" s="17"/>
      <c r="BXI1221" s="17"/>
      <c r="BXJ1221" s="17"/>
      <c r="BXK1221" s="17"/>
      <c r="BXL1221" s="17"/>
      <c r="BXM1221" s="17"/>
      <c r="BXN1221" s="17"/>
      <c r="BXO1221" s="17"/>
      <c r="BXP1221" s="17"/>
      <c r="BXQ1221" s="17"/>
      <c r="BXR1221" s="17"/>
      <c r="BXS1221" s="17"/>
      <c r="BXT1221" s="17"/>
      <c r="BXU1221" s="17"/>
      <c r="BXV1221" s="17"/>
      <c r="BXW1221" s="17"/>
      <c r="BXX1221" s="17"/>
      <c r="BXY1221" s="17"/>
      <c r="BXZ1221" s="17"/>
      <c r="BYA1221" s="17"/>
      <c r="BYB1221" s="17"/>
      <c r="BYC1221" s="17"/>
      <c r="BYD1221" s="17"/>
      <c r="BYE1221" s="17"/>
      <c r="BYF1221" s="17"/>
      <c r="BYG1221" s="17"/>
      <c r="BYH1221" s="17"/>
      <c r="BYI1221" s="17"/>
      <c r="BYJ1221" s="17"/>
      <c r="BYK1221" s="17"/>
      <c r="BYL1221" s="17"/>
      <c r="BYM1221" s="17"/>
      <c r="BYN1221" s="17"/>
      <c r="BYO1221" s="17"/>
      <c r="BYP1221" s="17"/>
      <c r="BYQ1221" s="17"/>
      <c r="BYR1221" s="17"/>
      <c r="BYS1221" s="17"/>
      <c r="BYT1221" s="17"/>
      <c r="BYU1221" s="17"/>
      <c r="BYV1221" s="17"/>
      <c r="BYW1221" s="17"/>
      <c r="BYX1221" s="17"/>
      <c r="BYY1221" s="17"/>
      <c r="BYZ1221" s="17"/>
      <c r="BZA1221" s="17"/>
      <c r="BZB1221" s="17"/>
      <c r="BZC1221" s="17"/>
      <c r="BZD1221" s="17"/>
      <c r="BZE1221" s="17"/>
      <c r="BZF1221" s="17"/>
      <c r="BZG1221" s="17"/>
      <c r="BZH1221" s="17"/>
      <c r="BZI1221" s="17"/>
      <c r="BZJ1221" s="17"/>
      <c r="BZK1221" s="17"/>
      <c r="BZL1221" s="17"/>
      <c r="BZM1221" s="17"/>
      <c r="BZN1221" s="17"/>
      <c r="BZO1221" s="17"/>
      <c r="BZP1221" s="17"/>
      <c r="BZQ1221" s="17"/>
      <c r="BZR1221" s="17"/>
      <c r="BZS1221" s="17"/>
      <c r="BZT1221" s="17"/>
      <c r="BZU1221" s="17"/>
      <c r="BZV1221" s="17"/>
      <c r="BZW1221" s="17"/>
      <c r="BZX1221" s="17"/>
      <c r="BZY1221" s="17"/>
      <c r="BZZ1221" s="17"/>
      <c r="CAA1221" s="17"/>
      <c r="CAB1221" s="17"/>
      <c r="CAC1221" s="17"/>
      <c r="CAD1221" s="17"/>
      <c r="CAE1221" s="17"/>
      <c r="CAF1221" s="17"/>
      <c r="CAG1221" s="17"/>
      <c r="CAH1221" s="17"/>
      <c r="CAI1221" s="17"/>
      <c r="CAJ1221" s="17"/>
      <c r="CAK1221" s="17"/>
      <c r="CAL1221" s="17"/>
      <c r="CAM1221" s="17"/>
      <c r="CAN1221" s="17"/>
      <c r="CAO1221" s="17"/>
      <c r="CAP1221" s="17"/>
      <c r="CAQ1221" s="17"/>
      <c r="CAR1221" s="17"/>
      <c r="CAS1221" s="17"/>
      <c r="CAT1221" s="17"/>
      <c r="CAU1221" s="17"/>
      <c r="CAV1221" s="17"/>
      <c r="CAW1221" s="17"/>
      <c r="CAX1221" s="17"/>
      <c r="CAY1221" s="17"/>
      <c r="CAZ1221" s="17"/>
      <c r="CBA1221" s="17"/>
      <c r="CBB1221" s="17"/>
      <c r="CBC1221" s="17"/>
      <c r="CBD1221" s="17"/>
      <c r="CBE1221" s="17"/>
      <c r="CBF1221" s="17"/>
      <c r="CBG1221" s="17"/>
      <c r="CBH1221" s="17"/>
      <c r="CBI1221" s="17"/>
      <c r="CBJ1221" s="17"/>
      <c r="CBK1221" s="17"/>
      <c r="CBL1221" s="17"/>
      <c r="CBM1221" s="17"/>
      <c r="CBN1221" s="17"/>
      <c r="CBO1221" s="17"/>
      <c r="CBP1221" s="17"/>
      <c r="CBQ1221" s="17"/>
      <c r="CBR1221" s="17"/>
      <c r="CBS1221" s="17"/>
      <c r="CBT1221" s="17"/>
      <c r="CBU1221" s="17"/>
      <c r="CBV1221" s="17"/>
      <c r="CBW1221" s="17"/>
      <c r="CBX1221" s="17"/>
      <c r="CBY1221" s="17"/>
      <c r="CBZ1221" s="17"/>
      <c r="CCA1221" s="17"/>
      <c r="CCB1221" s="17"/>
      <c r="CCC1221" s="17"/>
      <c r="CCD1221" s="17"/>
      <c r="CCE1221" s="17"/>
      <c r="CCF1221" s="17"/>
      <c r="CCG1221" s="17"/>
      <c r="CCH1221" s="17"/>
      <c r="CCI1221" s="17"/>
      <c r="CCJ1221" s="17"/>
      <c r="CCK1221" s="17"/>
      <c r="CCL1221" s="17"/>
      <c r="CCM1221" s="17"/>
      <c r="CCN1221" s="17"/>
      <c r="CCO1221" s="17"/>
      <c r="CCP1221" s="17"/>
      <c r="CCQ1221" s="17"/>
      <c r="CCR1221" s="17"/>
      <c r="CCS1221" s="17"/>
      <c r="CCT1221" s="17"/>
      <c r="CCU1221" s="17"/>
      <c r="CCV1221" s="17"/>
      <c r="CCW1221" s="17"/>
      <c r="CCX1221" s="17"/>
      <c r="CCY1221" s="17"/>
      <c r="CCZ1221" s="17"/>
      <c r="CDA1221" s="17"/>
      <c r="CDB1221" s="17"/>
      <c r="CDC1221" s="17"/>
      <c r="CDD1221" s="17"/>
      <c r="CDE1221" s="17"/>
      <c r="CDF1221" s="17"/>
      <c r="CDG1221" s="17"/>
      <c r="CDH1221" s="17"/>
      <c r="CDI1221" s="17"/>
      <c r="CDJ1221" s="17"/>
      <c r="CDK1221" s="17"/>
      <c r="CDL1221" s="17"/>
      <c r="CDM1221" s="17"/>
      <c r="CDN1221" s="17"/>
      <c r="CDO1221" s="17"/>
      <c r="CDP1221" s="17"/>
      <c r="CDQ1221" s="17"/>
      <c r="CDR1221" s="17"/>
      <c r="CDS1221" s="17"/>
      <c r="CDT1221" s="17"/>
      <c r="CDU1221" s="17"/>
      <c r="CDV1221" s="17"/>
      <c r="CDW1221" s="17"/>
      <c r="CDX1221" s="17"/>
      <c r="CDY1221" s="17"/>
      <c r="CDZ1221" s="17"/>
      <c r="CEA1221" s="17"/>
      <c r="CEB1221" s="17"/>
      <c r="CEC1221" s="17"/>
      <c r="CED1221" s="17"/>
      <c r="CEE1221" s="17"/>
      <c r="CEF1221" s="17"/>
      <c r="CEG1221" s="17"/>
      <c r="CEH1221" s="17"/>
      <c r="CEI1221" s="17"/>
      <c r="CEJ1221" s="17"/>
      <c r="CEK1221" s="17"/>
      <c r="CEL1221" s="17"/>
      <c r="CEM1221" s="17"/>
      <c r="CEN1221" s="17"/>
      <c r="CEO1221" s="17"/>
      <c r="CEP1221" s="17"/>
      <c r="CEQ1221" s="17"/>
      <c r="CER1221" s="17"/>
      <c r="CES1221" s="17"/>
      <c r="CET1221" s="17"/>
      <c r="CEU1221" s="17"/>
      <c r="CEV1221" s="17"/>
      <c r="CEW1221" s="17"/>
      <c r="CEX1221" s="17"/>
      <c r="CEY1221" s="17"/>
      <c r="CEZ1221" s="17"/>
      <c r="CFA1221" s="17"/>
      <c r="CFB1221" s="17"/>
      <c r="CFC1221" s="17"/>
      <c r="CFD1221" s="17"/>
      <c r="CFE1221" s="17"/>
      <c r="CFF1221" s="17"/>
      <c r="CFG1221" s="17"/>
      <c r="CFH1221" s="17"/>
      <c r="CFI1221" s="17"/>
      <c r="CFJ1221" s="17"/>
      <c r="CFK1221" s="17"/>
      <c r="CFL1221" s="17"/>
      <c r="CFM1221" s="17"/>
      <c r="CFN1221" s="17"/>
      <c r="CFO1221" s="17"/>
      <c r="CFP1221" s="17"/>
      <c r="CFQ1221" s="17"/>
      <c r="CFR1221" s="17"/>
      <c r="CFS1221" s="17"/>
      <c r="CFT1221" s="17"/>
      <c r="CFU1221" s="17"/>
      <c r="CFV1221" s="17"/>
      <c r="CFW1221" s="17"/>
      <c r="CFX1221" s="17"/>
      <c r="CFY1221" s="17"/>
      <c r="CFZ1221" s="17"/>
      <c r="CGA1221" s="17"/>
      <c r="CGB1221" s="17"/>
      <c r="CGC1221" s="17"/>
      <c r="CGD1221" s="17"/>
      <c r="CGE1221" s="17"/>
      <c r="CGF1221" s="17"/>
      <c r="CGG1221" s="17"/>
      <c r="CGH1221" s="17"/>
      <c r="CGI1221" s="17"/>
      <c r="CGJ1221" s="17"/>
      <c r="CGK1221" s="17"/>
      <c r="CGL1221" s="17"/>
      <c r="CGM1221" s="17"/>
      <c r="CGN1221" s="17"/>
      <c r="CGO1221" s="17"/>
      <c r="CGP1221" s="17"/>
      <c r="CGQ1221" s="17"/>
      <c r="CGR1221" s="17"/>
      <c r="CGS1221" s="17"/>
      <c r="CGT1221" s="17"/>
      <c r="CGU1221" s="17"/>
      <c r="CGV1221" s="17"/>
      <c r="CGW1221" s="17"/>
      <c r="CGX1221" s="17"/>
      <c r="CGY1221" s="17"/>
      <c r="CGZ1221" s="17"/>
      <c r="CHA1221" s="17"/>
      <c r="CHB1221" s="17"/>
      <c r="CHC1221" s="17"/>
      <c r="CHD1221" s="17"/>
      <c r="CHE1221" s="17"/>
      <c r="CHF1221" s="17"/>
      <c r="CHG1221" s="17"/>
      <c r="CHH1221" s="17"/>
      <c r="CHI1221" s="17"/>
      <c r="CHJ1221" s="17"/>
      <c r="CHK1221" s="17"/>
      <c r="CHL1221" s="17"/>
      <c r="CHM1221" s="17"/>
      <c r="CHN1221" s="17"/>
      <c r="CHO1221" s="17"/>
      <c r="CHP1221" s="17"/>
      <c r="CHQ1221" s="17"/>
      <c r="CHR1221" s="17"/>
      <c r="CHS1221" s="17"/>
      <c r="CHT1221" s="17"/>
      <c r="CHU1221" s="17"/>
      <c r="CHV1221" s="17"/>
      <c r="CHW1221" s="17"/>
      <c r="CHX1221" s="17"/>
      <c r="CHY1221" s="17"/>
      <c r="CHZ1221" s="17"/>
      <c r="CIA1221" s="17"/>
      <c r="CIB1221" s="17"/>
      <c r="CIC1221" s="17"/>
      <c r="CID1221" s="17"/>
      <c r="CIE1221" s="17"/>
      <c r="CIF1221" s="17"/>
      <c r="CIG1221" s="17"/>
      <c r="CIH1221" s="17"/>
      <c r="CII1221" s="17"/>
      <c r="CIJ1221" s="17"/>
      <c r="CIK1221" s="17"/>
      <c r="CIL1221" s="17"/>
      <c r="CIM1221" s="17"/>
      <c r="CIN1221" s="17"/>
      <c r="CIO1221" s="17"/>
      <c r="CIP1221" s="17"/>
      <c r="CIQ1221" s="17"/>
      <c r="CIR1221" s="17"/>
      <c r="CIS1221" s="17"/>
      <c r="CIT1221" s="17"/>
      <c r="CIU1221" s="17"/>
      <c r="CIV1221" s="17"/>
      <c r="CIW1221" s="17"/>
      <c r="CIX1221" s="17"/>
      <c r="CIY1221" s="17"/>
      <c r="CIZ1221" s="17"/>
      <c r="CJA1221" s="17"/>
      <c r="CJB1221" s="17"/>
      <c r="CJC1221" s="17"/>
      <c r="CJD1221" s="17"/>
      <c r="CJE1221" s="17"/>
      <c r="CJF1221" s="17"/>
      <c r="CJG1221" s="17"/>
      <c r="CJH1221" s="17"/>
      <c r="CJI1221" s="17"/>
      <c r="CJJ1221" s="17"/>
      <c r="CJK1221" s="17"/>
      <c r="CJL1221" s="17"/>
      <c r="CJM1221" s="17"/>
      <c r="CJN1221" s="17"/>
      <c r="CJO1221" s="17"/>
      <c r="CJP1221" s="17"/>
      <c r="CJQ1221" s="17"/>
      <c r="CJR1221" s="17"/>
      <c r="CJS1221" s="17"/>
      <c r="CJT1221" s="17"/>
      <c r="CJU1221" s="17"/>
      <c r="CJV1221" s="17"/>
      <c r="CJW1221" s="17"/>
      <c r="CJX1221" s="17"/>
      <c r="CJY1221" s="17"/>
      <c r="CJZ1221" s="17"/>
      <c r="CKA1221" s="17"/>
      <c r="CKB1221" s="17"/>
      <c r="CKC1221" s="17"/>
      <c r="CKD1221" s="17"/>
      <c r="CKE1221" s="17"/>
      <c r="CKF1221" s="17"/>
      <c r="CKG1221" s="17"/>
      <c r="CKH1221" s="17"/>
      <c r="CKI1221" s="17"/>
      <c r="CKJ1221" s="17"/>
      <c r="CKK1221" s="17"/>
      <c r="CKL1221" s="17"/>
      <c r="CKM1221" s="17"/>
      <c r="CKN1221" s="17"/>
      <c r="CKO1221" s="17"/>
      <c r="CKP1221" s="17"/>
      <c r="CKQ1221" s="17"/>
      <c r="CKR1221" s="17"/>
      <c r="CKS1221" s="17"/>
      <c r="CKT1221" s="17"/>
      <c r="CKU1221" s="17"/>
      <c r="CKV1221" s="17"/>
      <c r="CKW1221" s="17"/>
      <c r="CKX1221" s="17"/>
      <c r="CKY1221" s="17"/>
      <c r="CKZ1221" s="17"/>
      <c r="CLA1221" s="17"/>
      <c r="CLB1221" s="17"/>
      <c r="CLC1221" s="17"/>
      <c r="CLD1221" s="17"/>
      <c r="CLE1221" s="17"/>
      <c r="CLF1221" s="17"/>
      <c r="CLG1221" s="17"/>
      <c r="CLH1221" s="17"/>
      <c r="CLI1221" s="17"/>
      <c r="CLJ1221" s="17"/>
      <c r="CLK1221" s="17"/>
      <c r="CLL1221" s="17"/>
      <c r="CLM1221" s="17"/>
      <c r="CLN1221" s="17"/>
      <c r="CLO1221" s="17"/>
      <c r="CLP1221" s="17"/>
      <c r="CLQ1221" s="17"/>
      <c r="CLR1221" s="17"/>
      <c r="CLS1221" s="17"/>
      <c r="CLT1221" s="17"/>
      <c r="CLU1221" s="17"/>
      <c r="CLV1221" s="17"/>
      <c r="CLW1221" s="17"/>
      <c r="CLX1221" s="17"/>
      <c r="CLY1221" s="17"/>
      <c r="CLZ1221" s="17"/>
      <c r="CMA1221" s="17"/>
      <c r="CMB1221" s="17"/>
      <c r="CMC1221" s="17"/>
      <c r="CMD1221" s="17"/>
      <c r="CME1221" s="17"/>
      <c r="CMF1221" s="17"/>
      <c r="CMG1221" s="17"/>
      <c r="CMH1221" s="17"/>
      <c r="CMI1221" s="17"/>
      <c r="CMJ1221" s="17"/>
      <c r="CMK1221" s="17"/>
      <c r="CML1221" s="17"/>
      <c r="CMM1221" s="17"/>
      <c r="CMN1221" s="17"/>
      <c r="CMO1221" s="17"/>
      <c r="CMP1221" s="17"/>
      <c r="CMQ1221" s="17"/>
      <c r="CMR1221" s="17"/>
      <c r="CMS1221" s="17"/>
      <c r="CMT1221" s="17"/>
      <c r="CMU1221" s="17"/>
      <c r="CMV1221" s="17"/>
      <c r="CMW1221" s="17"/>
      <c r="CMX1221" s="17"/>
      <c r="CMY1221" s="17"/>
      <c r="CMZ1221" s="17"/>
      <c r="CNA1221" s="17"/>
      <c r="CNB1221" s="17"/>
      <c r="CNC1221" s="17"/>
      <c r="CND1221" s="17"/>
      <c r="CNE1221" s="17"/>
      <c r="CNF1221" s="17"/>
      <c r="CNG1221" s="17"/>
      <c r="CNH1221" s="17"/>
      <c r="CNI1221" s="17"/>
      <c r="CNJ1221" s="17"/>
      <c r="CNK1221" s="17"/>
      <c r="CNL1221" s="17"/>
      <c r="CNM1221" s="17"/>
      <c r="CNN1221" s="17"/>
      <c r="CNO1221" s="17"/>
      <c r="CNP1221" s="17"/>
      <c r="CNQ1221" s="17"/>
      <c r="CNR1221" s="17"/>
      <c r="CNS1221" s="17"/>
      <c r="CNT1221" s="17"/>
      <c r="CNU1221" s="17"/>
      <c r="CNV1221" s="17"/>
      <c r="CNW1221" s="17"/>
      <c r="CNX1221" s="17"/>
      <c r="CNY1221" s="17"/>
      <c r="CNZ1221" s="17"/>
      <c r="COA1221" s="17"/>
      <c r="COB1221" s="17"/>
      <c r="COC1221" s="17"/>
      <c r="COD1221" s="17"/>
      <c r="COE1221" s="17"/>
      <c r="COF1221" s="17"/>
      <c r="COG1221" s="17"/>
      <c r="COH1221" s="17"/>
      <c r="COI1221" s="17"/>
      <c r="COJ1221" s="17"/>
      <c r="COK1221" s="17"/>
      <c r="COL1221" s="17"/>
      <c r="COM1221" s="17"/>
      <c r="CON1221" s="17"/>
      <c r="COO1221" s="17"/>
      <c r="COP1221" s="17"/>
      <c r="COQ1221" s="17"/>
      <c r="COR1221" s="17"/>
      <c r="COS1221" s="17"/>
      <c r="COT1221" s="17"/>
      <c r="COU1221" s="17"/>
      <c r="COV1221" s="17"/>
      <c r="COW1221" s="17"/>
      <c r="COX1221" s="17"/>
      <c r="COY1221" s="17"/>
      <c r="COZ1221" s="17"/>
      <c r="CPA1221" s="17"/>
      <c r="CPB1221" s="17"/>
      <c r="CPC1221" s="17"/>
      <c r="CPD1221" s="17"/>
      <c r="CPE1221" s="17"/>
      <c r="CPF1221" s="17"/>
      <c r="CPG1221" s="17"/>
      <c r="CPH1221" s="17"/>
      <c r="CPI1221" s="17"/>
      <c r="CPJ1221" s="17"/>
      <c r="CPK1221" s="17"/>
      <c r="CPL1221" s="17"/>
      <c r="CPM1221" s="17"/>
      <c r="CPN1221" s="17"/>
      <c r="CPO1221" s="17"/>
      <c r="CPP1221" s="17"/>
      <c r="CPQ1221" s="17"/>
      <c r="CPR1221" s="17"/>
      <c r="CPS1221" s="17"/>
      <c r="CPT1221" s="17"/>
      <c r="CPU1221" s="17"/>
      <c r="CPV1221" s="17"/>
      <c r="CPW1221" s="17"/>
      <c r="CPX1221" s="17"/>
      <c r="CPY1221" s="17"/>
      <c r="CPZ1221" s="17"/>
      <c r="CQA1221" s="17"/>
      <c r="CQB1221" s="17"/>
      <c r="CQC1221" s="17"/>
      <c r="CQD1221" s="17"/>
      <c r="CQE1221" s="17"/>
      <c r="CQF1221" s="17"/>
      <c r="CQG1221" s="17"/>
      <c r="CQH1221" s="17"/>
      <c r="CQI1221" s="17"/>
      <c r="CQJ1221" s="17"/>
      <c r="CQK1221" s="17"/>
      <c r="CQL1221" s="17"/>
      <c r="CQM1221" s="17"/>
      <c r="CQN1221" s="17"/>
      <c r="CQO1221" s="17"/>
      <c r="CQP1221" s="17"/>
      <c r="CQQ1221" s="17"/>
      <c r="CQR1221" s="17"/>
      <c r="CQS1221" s="17"/>
      <c r="CQT1221" s="17"/>
      <c r="CQU1221" s="17"/>
      <c r="CQV1221" s="17"/>
      <c r="CQW1221" s="17"/>
      <c r="CQX1221" s="17"/>
      <c r="CQY1221" s="17"/>
      <c r="CQZ1221" s="17"/>
      <c r="CRA1221" s="17"/>
      <c r="CRB1221" s="17"/>
      <c r="CRC1221" s="17"/>
      <c r="CRD1221" s="17"/>
      <c r="CRE1221" s="17"/>
      <c r="CRF1221" s="17"/>
      <c r="CRG1221" s="17"/>
      <c r="CRH1221" s="17"/>
      <c r="CRI1221" s="17"/>
      <c r="CRJ1221" s="17"/>
      <c r="CRK1221" s="17"/>
      <c r="CRL1221" s="17"/>
      <c r="CRM1221" s="17"/>
      <c r="CRN1221" s="17"/>
      <c r="CRO1221" s="17"/>
      <c r="CRP1221" s="17"/>
      <c r="CRQ1221" s="17"/>
      <c r="CRR1221" s="17"/>
      <c r="CRS1221" s="17"/>
      <c r="CRT1221" s="17"/>
      <c r="CRU1221" s="17"/>
      <c r="CRV1221" s="17"/>
      <c r="CRW1221" s="17"/>
      <c r="CRX1221" s="17"/>
      <c r="CRY1221" s="17"/>
      <c r="CRZ1221" s="17"/>
      <c r="CSA1221" s="17"/>
      <c r="CSB1221" s="17"/>
      <c r="CSC1221" s="17"/>
      <c r="CSD1221" s="17"/>
      <c r="CSE1221" s="17"/>
      <c r="CSF1221" s="17"/>
      <c r="CSG1221" s="17"/>
      <c r="CSH1221" s="17"/>
      <c r="CSI1221" s="17"/>
      <c r="CSJ1221" s="17"/>
      <c r="CSK1221" s="17"/>
      <c r="CSL1221" s="17"/>
      <c r="CSM1221" s="17"/>
      <c r="CSN1221" s="17"/>
      <c r="CSO1221" s="17"/>
      <c r="CSP1221" s="17"/>
      <c r="CSQ1221" s="17"/>
      <c r="CSR1221" s="17"/>
      <c r="CSS1221" s="17"/>
      <c r="CST1221" s="17"/>
      <c r="CSU1221" s="17"/>
      <c r="CSV1221" s="17"/>
      <c r="CSW1221" s="17"/>
      <c r="CSX1221" s="17"/>
      <c r="CSY1221" s="17"/>
      <c r="CSZ1221" s="17"/>
      <c r="CTA1221" s="17"/>
      <c r="CTB1221" s="17"/>
      <c r="CTC1221" s="17"/>
      <c r="CTD1221" s="17"/>
      <c r="CTE1221" s="17"/>
      <c r="CTF1221" s="17"/>
      <c r="CTG1221" s="17"/>
      <c r="CTH1221" s="17"/>
      <c r="CTI1221" s="17"/>
      <c r="CTJ1221" s="17"/>
      <c r="CTK1221" s="17"/>
      <c r="CTL1221" s="17"/>
      <c r="CTM1221" s="17"/>
      <c r="CTN1221" s="17"/>
      <c r="CTO1221" s="17"/>
      <c r="CTP1221" s="17"/>
      <c r="CTQ1221" s="17"/>
      <c r="CTR1221" s="17"/>
      <c r="CTS1221" s="17"/>
      <c r="CTT1221" s="17"/>
      <c r="CTU1221" s="17"/>
      <c r="CTV1221" s="17"/>
      <c r="CTW1221" s="17"/>
      <c r="CTX1221" s="17"/>
      <c r="CTY1221" s="17"/>
      <c r="CTZ1221" s="17"/>
      <c r="CUA1221" s="17"/>
      <c r="CUB1221" s="17"/>
      <c r="CUC1221" s="17"/>
      <c r="CUD1221" s="17"/>
      <c r="CUE1221" s="17"/>
      <c r="CUF1221" s="17"/>
      <c r="CUG1221" s="17"/>
      <c r="CUH1221" s="17"/>
      <c r="CUI1221" s="17"/>
      <c r="CUJ1221" s="17"/>
      <c r="CUK1221" s="17"/>
      <c r="CUL1221" s="17"/>
      <c r="CUM1221" s="17"/>
      <c r="CUN1221" s="17"/>
      <c r="CUO1221" s="17"/>
      <c r="CUP1221" s="17"/>
      <c r="CUQ1221" s="17"/>
      <c r="CUR1221" s="17"/>
      <c r="CUS1221" s="17"/>
      <c r="CUT1221" s="17"/>
      <c r="CUU1221" s="17"/>
      <c r="CUV1221" s="17"/>
      <c r="CUW1221" s="17"/>
      <c r="CUX1221" s="17"/>
      <c r="CUY1221" s="17"/>
      <c r="CUZ1221" s="17"/>
      <c r="CVA1221" s="17"/>
      <c r="CVB1221" s="17"/>
      <c r="CVC1221" s="17"/>
      <c r="CVD1221" s="17"/>
      <c r="CVE1221" s="17"/>
      <c r="CVF1221" s="17"/>
      <c r="CVG1221" s="17"/>
      <c r="CVH1221" s="17"/>
      <c r="CVI1221" s="17"/>
      <c r="CVJ1221" s="17"/>
      <c r="CVK1221" s="17"/>
      <c r="CVL1221" s="17"/>
      <c r="CVM1221" s="17"/>
      <c r="CVN1221" s="17"/>
      <c r="CVO1221" s="17"/>
      <c r="CVP1221" s="17"/>
      <c r="CVQ1221" s="17"/>
      <c r="CVR1221" s="17"/>
      <c r="CVS1221" s="17"/>
      <c r="CVT1221" s="17"/>
      <c r="CVU1221" s="17"/>
      <c r="CVV1221" s="17"/>
      <c r="CVW1221" s="17"/>
      <c r="CVX1221" s="17"/>
      <c r="CVY1221" s="17"/>
      <c r="CVZ1221" s="17"/>
      <c r="CWA1221" s="17"/>
      <c r="CWB1221" s="17"/>
      <c r="CWC1221" s="17"/>
      <c r="CWD1221" s="17"/>
      <c r="CWE1221" s="17"/>
      <c r="CWF1221" s="17"/>
      <c r="CWG1221" s="17"/>
      <c r="CWH1221" s="17"/>
      <c r="CWI1221" s="17"/>
      <c r="CWJ1221" s="17"/>
      <c r="CWK1221" s="17"/>
      <c r="CWL1221" s="17"/>
      <c r="CWM1221" s="17"/>
      <c r="CWN1221" s="17"/>
      <c r="CWO1221" s="17"/>
      <c r="CWP1221" s="17"/>
      <c r="CWQ1221" s="17"/>
      <c r="CWR1221" s="17"/>
      <c r="CWS1221" s="17"/>
      <c r="CWT1221" s="17"/>
      <c r="CWU1221" s="17"/>
      <c r="CWV1221" s="17"/>
      <c r="CWW1221" s="17"/>
      <c r="CWX1221" s="17"/>
      <c r="CWY1221" s="17"/>
      <c r="CWZ1221" s="17"/>
      <c r="CXA1221" s="17"/>
      <c r="CXB1221" s="17"/>
      <c r="CXC1221" s="17"/>
      <c r="CXD1221" s="17"/>
      <c r="CXE1221" s="17"/>
      <c r="CXF1221" s="17"/>
      <c r="CXG1221" s="17"/>
      <c r="CXH1221" s="17"/>
      <c r="CXI1221" s="17"/>
      <c r="CXJ1221" s="17"/>
      <c r="CXK1221" s="17"/>
      <c r="CXL1221" s="17"/>
      <c r="CXM1221" s="17"/>
      <c r="CXN1221" s="17"/>
      <c r="CXO1221" s="17"/>
      <c r="CXP1221" s="17"/>
      <c r="CXQ1221" s="17"/>
      <c r="CXR1221" s="17"/>
      <c r="CXS1221" s="17"/>
      <c r="CXT1221" s="17"/>
      <c r="CXU1221" s="17"/>
      <c r="CXV1221" s="17"/>
      <c r="CXW1221" s="17"/>
      <c r="CXX1221" s="17"/>
      <c r="CXY1221" s="17"/>
      <c r="CXZ1221" s="17"/>
      <c r="CYA1221" s="17"/>
      <c r="CYB1221" s="17"/>
      <c r="CYC1221" s="17"/>
      <c r="CYD1221" s="17"/>
      <c r="CYE1221" s="17"/>
      <c r="CYF1221" s="17"/>
      <c r="CYG1221" s="17"/>
      <c r="CYH1221" s="17"/>
      <c r="CYI1221" s="17"/>
      <c r="CYJ1221" s="17"/>
      <c r="CYK1221" s="17"/>
      <c r="CYL1221" s="17"/>
      <c r="CYM1221" s="17"/>
      <c r="CYN1221" s="17"/>
      <c r="CYO1221" s="17"/>
      <c r="CYP1221" s="17"/>
      <c r="CYQ1221" s="17"/>
      <c r="CYR1221" s="17"/>
      <c r="CYS1221" s="17"/>
      <c r="CYT1221" s="17"/>
      <c r="CYU1221" s="17"/>
      <c r="CYV1221" s="17"/>
      <c r="CYW1221" s="17"/>
      <c r="CYX1221" s="17"/>
      <c r="CYY1221" s="17"/>
      <c r="CYZ1221" s="17"/>
      <c r="CZA1221" s="17"/>
      <c r="CZB1221" s="17"/>
      <c r="CZC1221" s="17"/>
      <c r="CZD1221" s="17"/>
      <c r="CZE1221" s="17"/>
      <c r="CZF1221" s="17"/>
      <c r="CZG1221" s="17"/>
      <c r="CZH1221" s="17"/>
      <c r="CZI1221" s="17"/>
      <c r="CZJ1221" s="17"/>
      <c r="CZK1221" s="17"/>
      <c r="CZL1221" s="17"/>
      <c r="CZM1221" s="17"/>
      <c r="CZN1221" s="17"/>
      <c r="CZO1221" s="17"/>
      <c r="CZP1221" s="17"/>
      <c r="CZQ1221" s="17"/>
      <c r="CZR1221" s="17"/>
      <c r="CZS1221" s="17"/>
      <c r="CZT1221" s="17"/>
      <c r="CZU1221" s="17"/>
      <c r="CZV1221" s="17"/>
      <c r="CZW1221" s="17"/>
      <c r="CZX1221" s="17"/>
      <c r="CZY1221" s="17"/>
      <c r="CZZ1221" s="17"/>
      <c r="DAA1221" s="17"/>
      <c r="DAB1221" s="17"/>
      <c r="DAC1221" s="17"/>
      <c r="DAD1221" s="17"/>
      <c r="DAE1221" s="17"/>
      <c r="DAF1221" s="17"/>
      <c r="DAG1221" s="17"/>
      <c r="DAH1221" s="17"/>
      <c r="DAI1221" s="17"/>
      <c r="DAJ1221" s="17"/>
      <c r="DAK1221" s="17"/>
      <c r="DAL1221" s="17"/>
      <c r="DAM1221" s="17"/>
      <c r="DAN1221" s="17"/>
      <c r="DAO1221" s="17"/>
      <c r="DAP1221" s="17"/>
      <c r="DAQ1221" s="17"/>
      <c r="DAR1221" s="17"/>
      <c r="DAS1221" s="17"/>
      <c r="DAT1221" s="17"/>
      <c r="DAU1221" s="17"/>
      <c r="DAV1221" s="17"/>
      <c r="DAW1221" s="17"/>
      <c r="DAX1221" s="17"/>
      <c r="DAY1221" s="17"/>
      <c r="DAZ1221" s="17"/>
      <c r="DBA1221" s="17"/>
      <c r="DBB1221" s="17"/>
      <c r="DBC1221" s="17"/>
      <c r="DBD1221" s="17"/>
      <c r="DBE1221" s="17"/>
      <c r="DBF1221" s="17"/>
      <c r="DBG1221" s="17"/>
      <c r="DBH1221" s="17"/>
      <c r="DBI1221" s="17"/>
      <c r="DBJ1221" s="17"/>
      <c r="DBK1221" s="17"/>
      <c r="DBL1221" s="17"/>
      <c r="DBM1221" s="17"/>
      <c r="DBN1221" s="17"/>
      <c r="DBO1221" s="17"/>
      <c r="DBP1221" s="17"/>
      <c r="DBQ1221" s="17"/>
      <c r="DBR1221" s="17"/>
      <c r="DBS1221" s="17"/>
      <c r="DBT1221" s="17"/>
      <c r="DBU1221" s="17"/>
      <c r="DBV1221" s="17"/>
      <c r="DBW1221" s="17"/>
      <c r="DBX1221" s="17"/>
      <c r="DBY1221" s="17"/>
      <c r="DBZ1221" s="17"/>
      <c r="DCA1221" s="17"/>
      <c r="DCB1221" s="17"/>
      <c r="DCC1221" s="17"/>
      <c r="DCD1221" s="17"/>
      <c r="DCE1221" s="17"/>
      <c r="DCF1221" s="17"/>
      <c r="DCG1221" s="17"/>
      <c r="DCH1221" s="17"/>
      <c r="DCI1221" s="17"/>
      <c r="DCJ1221" s="17"/>
      <c r="DCK1221" s="17"/>
      <c r="DCL1221" s="17"/>
      <c r="DCM1221" s="17"/>
      <c r="DCN1221" s="17"/>
      <c r="DCO1221" s="17"/>
      <c r="DCP1221" s="17"/>
      <c r="DCQ1221" s="17"/>
      <c r="DCR1221" s="17"/>
      <c r="DCS1221" s="17"/>
      <c r="DCT1221" s="17"/>
      <c r="DCU1221" s="17"/>
      <c r="DCV1221" s="17"/>
      <c r="DCW1221" s="17"/>
      <c r="DCX1221" s="17"/>
      <c r="DCY1221" s="17"/>
      <c r="DCZ1221" s="17"/>
      <c r="DDA1221" s="17"/>
      <c r="DDB1221" s="17"/>
      <c r="DDC1221" s="17"/>
      <c r="DDD1221" s="17"/>
      <c r="DDE1221" s="17"/>
      <c r="DDF1221" s="17"/>
      <c r="DDG1221" s="17"/>
      <c r="DDH1221" s="17"/>
      <c r="DDI1221" s="17"/>
      <c r="DDJ1221" s="17"/>
      <c r="DDK1221" s="17"/>
      <c r="DDL1221" s="17"/>
      <c r="DDM1221" s="17"/>
      <c r="DDN1221" s="17"/>
      <c r="DDO1221" s="17"/>
      <c r="DDP1221" s="17"/>
      <c r="DDQ1221" s="17"/>
      <c r="DDR1221" s="17"/>
      <c r="DDS1221" s="17"/>
      <c r="DDT1221" s="17"/>
      <c r="DDU1221" s="17"/>
      <c r="DDV1221" s="17"/>
      <c r="DDW1221" s="17"/>
      <c r="DDX1221" s="17"/>
      <c r="DDY1221" s="17"/>
      <c r="DDZ1221" s="17"/>
      <c r="DEA1221" s="17"/>
      <c r="DEB1221" s="17"/>
      <c r="DEC1221" s="17"/>
      <c r="DED1221" s="17"/>
      <c r="DEE1221" s="17"/>
      <c r="DEF1221" s="17"/>
      <c r="DEG1221" s="17"/>
      <c r="DEH1221" s="17"/>
      <c r="DEI1221" s="17"/>
      <c r="DEJ1221" s="17"/>
      <c r="DEK1221" s="17"/>
      <c r="DEL1221" s="17"/>
      <c r="DEM1221" s="17"/>
      <c r="DEN1221" s="17"/>
      <c r="DEO1221" s="17"/>
      <c r="DEP1221" s="17"/>
      <c r="DEQ1221" s="17"/>
      <c r="DER1221" s="17"/>
      <c r="DES1221" s="17"/>
      <c r="DET1221" s="17"/>
      <c r="DEU1221" s="17"/>
      <c r="DEV1221" s="17"/>
      <c r="DEW1221" s="17"/>
      <c r="DEX1221" s="17"/>
      <c r="DEY1221" s="17"/>
      <c r="DEZ1221" s="17"/>
      <c r="DFA1221" s="17"/>
      <c r="DFB1221" s="17"/>
      <c r="DFC1221" s="17"/>
      <c r="DFD1221" s="17"/>
      <c r="DFE1221" s="17"/>
      <c r="DFF1221" s="17"/>
      <c r="DFG1221" s="17"/>
      <c r="DFH1221" s="17"/>
      <c r="DFI1221" s="17"/>
      <c r="DFJ1221" s="17"/>
      <c r="DFK1221" s="17"/>
      <c r="DFL1221" s="17"/>
      <c r="DFM1221" s="17"/>
      <c r="DFN1221" s="17"/>
      <c r="DFO1221" s="17"/>
      <c r="DFP1221" s="17"/>
      <c r="DFQ1221" s="17"/>
      <c r="DFR1221" s="17"/>
      <c r="DFS1221" s="17"/>
      <c r="DFT1221" s="17"/>
      <c r="DFU1221" s="17"/>
      <c r="DFV1221" s="17"/>
      <c r="DFW1221" s="17"/>
      <c r="DFX1221" s="17"/>
      <c r="DFY1221" s="17"/>
      <c r="DFZ1221" s="17"/>
      <c r="DGA1221" s="17"/>
      <c r="DGB1221" s="17"/>
      <c r="DGC1221" s="17"/>
      <c r="DGD1221" s="17"/>
      <c r="DGE1221" s="17"/>
      <c r="DGF1221" s="17"/>
      <c r="DGG1221" s="17"/>
      <c r="DGH1221" s="17"/>
      <c r="DGI1221" s="17"/>
      <c r="DGJ1221" s="17"/>
      <c r="DGK1221" s="17"/>
      <c r="DGL1221" s="17"/>
      <c r="DGM1221" s="17"/>
      <c r="DGN1221" s="17"/>
      <c r="DGO1221" s="17"/>
      <c r="DGP1221" s="17"/>
      <c r="DGQ1221" s="17"/>
      <c r="DGR1221" s="17"/>
      <c r="DGS1221" s="17"/>
      <c r="DGT1221" s="17"/>
      <c r="DGU1221" s="17"/>
      <c r="DGV1221" s="17"/>
      <c r="DGW1221" s="17"/>
      <c r="DGX1221" s="17"/>
      <c r="DGY1221" s="17"/>
      <c r="DGZ1221" s="17"/>
      <c r="DHA1221" s="17"/>
      <c r="DHB1221" s="17"/>
      <c r="DHC1221" s="17"/>
      <c r="DHD1221" s="17"/>
      <c r="DHE1221" s="17"/>
      <c r="DHF1221" s="17"/>
      <c r="DHG1221" s="17"/>
      <c r="DHH1221" s="17"/>
      <c r="DHI1221" s="17"/>
      <c r="DHJ1221" s="17"/>
      <c r="DHK1221" s="17"/>
      <c r="DHL1221" s="17"/>
      <c r="DHM1221" s="17"/>
      <c r="DHN1221" s="17"/>
      <c r="DHO1221" s="17"/>
      <c r="DHP1221" s="17"/>
      <c r="DHQ1221" s="17"/>
      <c r="DHR1221" s="17"/>
      <c r="DHS1221" s="17"/>
      <c r="DHT1221" s="17"/>
      <c r="DHU1221" s="17"/>
      <c r="DHV1221" s="17"/>
      <c r="DHW1221" s="17"/>
      <c r="DHX1221" s="17"/>
      <c r="DHY1221" s="17"/>
      <c r="DHZ1221" s="17"/>
      <c r="DIA1221" s="17"/>
      <c r="DIB1221" s="17"/>
      <c r="DIC1221" s="17"/>
      <c r="DID1221" s="17"/>
      <c r="DIE1221" s="17"/>
      <c r="DIF1221" s="17"/>
      <c r="DIG1221" s="17"/>
      <c r="DIH1221" s="17"/>
      <c r="DII1221" s="17"/>
      <c r="DIJ1221" s="17"/>
      <c r="DIK1221" s="17"/>
      <c r="DIL1221" s="17"/>
      <c r="DIM1221" s="17"/>
      <c r="DIN1221" s="17"/>
      <c r="DIO1221" s="17"/>
      <c r="DIP1221" s="17"/>
      <c r="DIQ1221" s="17"/>
      <c r="DIR1221" s="17"/>
      <c r="DIS1221" s="17"/>
      <c r="DIT1221" s="17"/>
      <c r="DIU1221" s="17"/>
      <c r="DIV1221" s="17"/>
      <c r="DIW1221" s="17"/>
      <c r="DIX1221" s="17"/>
      <c r="DIY1221" s="17"/>
      <c r="DIZ1221" s="17"/>
      <c r="DJA1221" s="17"/>
      <c r="DJB1221" s="17"/>
      <c r="DJC1221" s="17"/>
      <c r="DJD1221" s="17"/>
      <c r="DJE1221" s="17"/>
      <c r="DJF1221" s="17"/>
      <c r="DJG1221" s="17"/>
      <c r="DJH1221" s="17"/>
      <c r="DJI1221" s="17"/>
      <c r="DJJ1221" s="17"/>
      <c r="DJK1221" s="17"/>
      <c r="DJL1221" s="17"/>
      <c r="DJM1221" s="17"/>
      <c r="DJN1221" s="17"/>
      <c r="DJO1221" s="17"/>
      <c r="DJP1221" s="17"/>
      <c r="DJQ1221" s="17"/>
      <c r="DJR1221" s="17"/>
      <c r="DJS1221" s="17"/>
      <c r="DJT1221" s="17"/>
      <c r="DJU1221" s="17"/>
      <c r="DJV1221" s="17"/>
      <c r="DJW1221" s="17"/>
      <c r="DJX1221" s="17"/>
      <c r="DJY1221" s="17"/>
      <c r="DJZ1221" s="17"/>
      <c r="DKA1221" s="17"/>
      <c r="DKB1221" s="17"/>
      <c r="DKC1221" s="17"/>
      <c r="DKD1221" s="17"/>
      <c r="DKE1221" s="17"/>
      <c r="DKF1221" s="17"/>
      <c r="DKG1221" s="17"/>
      <c r="DKH1221" s="17"/>
      <c r="DKI1221" s="17"/>
      <c r="DKJ1221" s="17"/>
      <c r="DKK1221" s="17"/>
      <c r="DKL1221" s="17"/>
      <c r="DKM1221" s="17"/>
      <c r="DKN1221" s="17"/>
      <c r="DKO1221" s="17"/>
      <c r="DKP1221" s="17"/>
      <c r="DKQ1221" s="17"/>
      <c r="DKR1221" s="17"/>
      <c r="DKS1221" s="17"/>
      <c r="DKT1221" s="17"/>
      <c r="DKU1221" s="17"/>
      <c r="DKV1221" s="17"/>
      <c r="DKW1221" s="17"/>
      <c r="DKX1221" s="17"/>
      <c r="DKY1221" s="17"/>
      <c r="DKZ1221" s="17"/>
      <c r="DLA1221" s="17"/>
      <c r="DLB1221" s="17"/>
      <c r="DLC1221" s="17"/>
      <c r="DLD1221" s="17"/>
      <c r="DLE1221" s="17"/>
      <c r="DLF1221" s="17"/>
      <c r="DLG1221" s="17"/>
      <c r="DLH1221" s="17"/>
      <c r="DLI1221" s="17"/>
      <c r="DLJ1221" s="17"/>
      <c r="DLK1221" s="17"/>
      <c r="DLL1221" s="17"/>
      <c r="DLM1221" s="17"/>
      <c r="DLN1221" s="17"/>
      <c r="DLO1221" s="17"/>
      <c r="DLP1221" s="17"/>
      <c r="DLQ1221" s="17"/>
      <c r="DLR1221" s="17"/>
      <c r="DLS1221" s="17"/>
      <c r="DLT1221" s="17"/>
      <c r="DLU1221" s="17"/>
      <c r="DLV1221" s="17"/>
      <c r="DLW1221" s="17"/>
      <c r="DLX1221" s="17"/>
      <c r="DLY1221" s="17"/>
      <c r="DLZ1221" s="17"/>
      <c r="DMA1221" s="17"/>
      <c r="DMB1221" s="17"/>
      <c r="DMC1221" s="17"/>
      <c r="DMD1221" s="17"/>
      <c r="DME1221" s="17"/>
      <c r="DMF1221" s="17"/>
      <c r="DMG1221" s="17"/>
      <c r="DMH1221" s="17"/>
      <c r="DMI1221" s="17"/>
      <c r="DMJ1221" s="17"/>
      <c r="DMK1221" s="17"/>
      <c r="DML1221" s="17"/>
      <c r="DMM1221" s="17"/>
      <c r="DMN1221" s="17"/>
      <c r="DMO1221" s="17"/>
      <c r="DMP1221" s="17"/>
      <c r="DMQ1221" s="17"/>
      <c r="DMR1221" s="17"/>
      <c r="DMS1221" s="17"/>
      <c r="DMT1221" s="17"/>
      <c r="DMU1221" s="17"/>
      <c r="DMV1221" s="17"/>
      <c r="DMW1221" s="17"/>
      <c r="DMX1221" s="17"/>
      <c r="DMY1221" s="17"/>
      <c r="DMZ1221" s="17"/>
      <c r="DNA1221" s="17"/>
      <c r="DNB1221" s="17"/>
      <c r="DNC1221" s="17"/>
      <c r="DND1221" s="17"/>
      <c r="DNE1221" s="17"/>
      <c r="DNF1221" s="17"/>
      <c r="DNG1221" s="17"/>
      <c r="DNH1221" s="17"/>
      <c r="DNI1221" s="17"/>
      <c r="DNJ1221" s="17"/>
      <c r="DNK1221" s="17"/>
      <c r="DNL1221" s="17"/>
      <c r="DNM1221" s="17"/>
      <c r="DNN1221" s="17"/>
      <c r="DNO1221" s="17"/>
      <c r="DNP1221" s="17"/>
      <c r="DNQ1221" s="17"/>
      <c r="DNR1221" s="17"/>
      <c r="DNS1221" s="17"/>
      <c r="DNT1221" s="17"/>
      <c r="DNU1221" s="17"/>
      <c r="DNV1221" s="17"/>
      <c r="DNW1221" s="17"/>
      <c r="DNX1221" s="17"/>
      <c r="DNY1221" s="17"/>
      <c r="DNZ1221" s="17"/>
      <c r="DOA1221" s="17"/>
      <c r="DOB1221" s="17"/>
      <c r="DOC1221" s="17"/>
      <c r="DOD1221" s="17"/>
      <c r="DOE1221" s="17"/>
      <c r="DOF1221" s="17"/>
      <c r="DOG1221" s="17"/>
      <c r="DOH1221" s="17"/>
      <c r="DOI1221" s="17"/>
      <c r="DOJ1221" s="17"/>
      <c r="DOK1221" s="17"/>
      <c r="DOL1221" s="17"/>
      <c r="DOM1221" s="17"/>
      <c r="DON1221" s="17"/>
      <c r="DOO1221" s="17"/>
      <c r="DOP1221" s="17"/>
      <c r="DOQ1221" s="17"/>
      <c r="DOR1221" s="17"/>
      <c r="DOS1221" s="17"/>
      <c r="DOT1221" s="17"/>
      <c r="DOU1221" s="17"/>
      <c r="DOV1221" s="17"/>
      <c r="DOW1221" s="17"/>
      <c r="DOX1221" s="17"/>
      <c r="DOY1221" s="17"/>
      <c r="DOZ1221" s="17"/>
      <c r="DPA1221" s="17"/>
      <c r="DPB1221" s="17"/>
      <c r="DPC1221" s="17"/>
      <c r="DPD1221" s="17"/>
      <c r="DPE1221" s="17"/>
      <c r="DPF1221" s="17"/>
      <c r="DPG1221" s="17"/>
      <c r="DPH1221" s="17"/>
      <c r="DPI1221" s="17"/>
      <c r="DPJ1221" s="17"/>
      <c r="DPK1221" s="17"/>
      <c r="DPL1221" s="17"/>
      <c r="DPM1221" s="17"/>
      <c r="DPN1221" s="17"/>
      <c r="DPO1221" s="17"/>
      <c r="DPP1221" s="17"/>
      <c r="DPQ1221" s="17"/>
      <c r="DPR1221" s="17"/>
      <c r="DPS1221" s="17"/>
      <c r="DPT1221" s="17"/>
      <c r="DPU1221" s="17"/>
      <c r="DPV1221" s="17"/>
      <c r="DPW1221" s="17"/>
      <c r="DPX1221" s="17"/>
      <c r="DPY1221" s="17"/>
      <c r="DPZ1221" s="17"/>
      <c r="DQA1221" s="17"/>
      <c r="DQB1221" s="17"/>
      <c r="DQC1221" s="17"/>
      <c r="DQD1221" s="17"/>
      <c r="DQE1221" s="17"/>
      <c r="DQF1221" s="17"/>
      <c r="DQG1221" s="17"/>
      <c r="DQH1221" s="17"/>
      <c r="DQI1221" s="17"/>
      <c r="DQJ1221" s="17"/>
      <c r="DQK1221" s="17"/>
      <c r="DQL1221" s="17"/>
      <c r="DQM1221" s="17"/>
      <c r="DQN1221" s="17"/>
      <c r="DQO1221" s="17"/>
      <c r="DQP1221" s="17"/>
      <c r="DQQ1221" s="17"/>
      <c r="DQR1221" s="17"/>
      <c r="DQS1221" s="17"/>
      <c r="DQT1221" s="17"/>
      <c r="DQU1221" s="17"/>
      <c r="DQV1221" s="17"/>
      <c r="DQW1221" s="17"/>
      <c r="DQX1221" s="17"/>
      <c r="DQY1221" s="17"/>
      <c r="DQZ1221" s="17"/>
      <c r="DRA1221" s="17"/>
      <c r="DRB1221" s="17"/>
      <c r="DRC1221" s="17"/>
      <c r="DRD1221" s="17"/>
      <c r="DRE1221" s="17"/>
      <c r="DRF1221" s="17"/>
      <c r="DRG1221" s="17"/>
      <c r="DRH1221" s="17"/>
      <c r="DRI1221" s="17"/>
      <c r="DRJ1221" s="17"/>
      <c r="DRK1221" s="17"/>
      <c r="DRL1221" s="17"/>
      <c r="DRM1221" s="17"/>
      <c r="DRN1221" s="17"/>
      <c r="DRO1221" s="17"/>
      <c r="DRP1221" s="17"/>
      <c r="DRQ1221" s="17"/>
      <c r="DRR1221" s="17"/>
      <c r="DRS1221" s="17"/>
      <c r="DRT1221" s="17"/>
      <c r="DRU1221" s="17"/>
      <c r="DRV1221" s="17"/>
      <c r="DRW1221" s="17"/>
      <c r="DRX1221" s="17"/>
      <c r="DRY1221" s="17"/>
      <c r="DRZ1221" s="17"/>
      <c r="DSA1221" s="17"/>
      <c r="DSB1221" s="17"/>
      <c r="DSC1221" s="17"/>
      <c r="DSD1221" s="17"/>
      <c r="DSE1221" s="17"/>
      <c r="DSF1221" s="17"/>
      <c r="DSG1221" s="17"/>
      <c r="DSH1221" s="17"/>
      <c r="DSI1221" s="17"/>
      <c r="DSJ1221" s="17"/>
      <c r="DSK1221" s="17"/>
      <c r="DSL1221" s="17"/>
      <c r="DSM1221" s="17"/>
      <c r="DSN1221" s="17"/>
      <c r="DSO1221" s="17"/>
      <c r="DSP1221" s="17"/>
      <c r="DSQ1221" s="17"/>
      <c r="DSR1221" s="17"/>
      <c r="DSS1221" s="17"/>
      <c r="DST1221" s="17"/>
      <c r="DSU1221" s="17"/>
      <c r="DSV1221" s="17"/>
      <c r="DSW1221" s="17"/>
      <c r="DSX1221" s="17"/>
      <c r="DSY1221" s="17"/>
      <c r="DSZ1221" s="17"/>
      <c r="DTA1221" s="17"/>
      <c r="DTB1221" s="17"/>
      <c r="DTC1221" s="17"/>
      <c r="DTD1221" s="17"/>
      <c r="DTE1221" s="17"/>
      <c r="DTF1221" s="17"/>
      <c r="DTG1221" s="17"/>
      <c r="DTH1221" s="17"/>
      <c r="DTI1221" s="17"/>
      <c r="DTJ1221" s="17"/>
      <c r="DTK1221" s="17"/>
      <c r="DTL1221" s="17"/>
      <c r="DTM1221" s="17"/>
      <c r="DTN1221" s="17"/>
      <c r="DTO1221" s="17"/>
      <c r="DTP1221" s="17"/>
      <c r="DTQ1221" s="17"/>
      <c r="DTR1221" s="17"/>
      <c r="DTS1221" s="17"/>
      <c r="DTT1221" s="17"/>
      <c r="DTU1221" s="17"/>
      <c r="DTV1221" s="17"/>
      <c r="DTW1221" s="17"/>
      <c r="DTX1221" s="17"/>
      <c r="DTY1221" s="17"/>
      <c r="DTZ1221" s="17"/>
      <c r="DUA1221" s="17"/>
      <c r="DUB1221" s="17"/>
      <c r="DUC1221" s="17"/>
      <c r="DUD1221" s="17"/>
      <c r="DUE1221" s="17"/>
      <c r="DUF1221" s="17"/>
      <c r="DUG1221" s="17"/>
      <c r="DUH1221" s="17"/>
      <c r="DUI1221" s="17"/>
      <c r="DUJ1221" s="17"/>
      <c r="DUK1221" s="17"/>
      <c r="DUL1221" s="17"/>
      <c r="DUM1221" s="17"/>
      <c r="DUN1221" s="17"/>
      <c r="DUO1221" s="17"/>
      <c r="DUP1221" s="17"/>
      <c r="DUQ1221" s="17"/>
      <c r="DUR1221" s="17"/>
      <c r="DUS1221" s="17"/>
      <c r="DUT1221" s="17"/>
      <c r="DUU1221" s="17"/>
      <c r="DUV1221" s="17"/>
      <c r="DUW1221" s="17"/>
      <c r="DUX1221" s="17"/>
      <c r="DUY1221" s="17"/>
      <c r="DUZ1221" s="17"/>
      <c r="DVA1221" s="17"/>
      <c r="DVB1221" s="17"/>
      <c r="DVC1221" s="17"/>
      <c r="DVD1221" s="17"/>
      <c r="DVE1221" s="17"/>
      <c r="DVF1221" s="17"/>
      <c r="DVG1221" s="17"/>
      <c r="DVH1221" s="17"/>
      <c r="DVI1221" s="17"/>
      <c r="DVJ1221" s="17"/>
      <c r="DVK1221" s="17"/>
      <c r="DVL1221" s="17"/>
      <c r="DVM1221" s="17"/>
      <c r="DVN1221" s="17"/>
      <c r="DVO1221" s="17"/>
      <c r="DVP1221" s="17"/>
      <c r="DVQ1221" s="17"/>
      <c r="DVR1221" s="17"/>
      <c r="DVS1221" s="17"/>
      <c r="DVT1221" s="17"/>
      <c r="DVU1221" s="17"/>
      <c r="DVV1221" s="17"/>
      <c r="DVW1221" s="17"/>
      <c r="DVX1221" s="17"/>
      <c r="DVY1221" s="17"/>
      <c r="DVZ1221" s="17"/>
      <c r="DWA1221" s="17"/>
      <c r="DWB1221" s="17"/>
      <c r="DWC1221" s="17"/>
      <c r="DWD1221" s="17"/>
      <c r="DWE1221" s="17"/>
      <c r="DWF1221" s="17"/>
      <c r="DWG1221" s="17"/>
      <c r="DWH1221" s="17"/>
      <c r="DWI1221" s="17"/>
      <c r="DWJ1221" s="17"/>
      <c r="DWK1221" s="17"/>
      <c r="DWL1221" s="17"/>
      <c r="DWM1221" s="17"/>
      <c r="DWN1221" s="17"/>
      <c r="DWO1221" s="17"/>
      <c r="DWP1221" s="17"/>
      <c r="DWQ1221" s="17"/>
      <c r="DWR1221" s="17"/>
      <c r="DWS1221" s="17"/>
      <c r="DWT1221" s="17"/>
      <c r="DWU1221" s="17"/>
      <c r="DWV1221" s="17"/>
      <c r="DWW1221" s="17"/>
      <c r="DWX1221" s="17"/>
      <c r="DWY1221" s="17"/>
      <c r="DWZ1221" s="17"/>
      <c r="DXA1221" s="17"/>
      <c r="DXB1221" s="17"/>
      <c r="DXC1221" s="17"/>
      <c r="DXD1221" s="17"/>
      <c r="DXE1221" s="17"/>
      <c r="DXF1221" s="17"/>
      <c r="DXG1221" s="17"/>
      <c r="DXH1221" s="17"/>
      <c r="DXI1221" s="17"/>
      <c r="DXJ1221" s="17"/>
      <c r="DXK1221" s="17"/>
      <c r="DXL1221" s="17"/>
      <c r="DXM1221" s="17"/>
      <c r="DXN1221" s="17"/>
      <c r="DXO1221" s="17"/>
      <c r="DXP1221" s="17"/>
      <c r="DXQ1221" s="17"/>
      <c r="DXR1221" s="17"/>
      <c r="DXS1221" s="17"/>
      <c r="DXT1221" s="17"/>
      <c r="DXU1221" s="17"/>
      <c r="DXV1221" s="17"/>
      <c r="DXW1221" s="17"/>
      <c r="DXX1221" s="17"/>
      <c r="DXY1221" s="17"/>
      <c r="DXZ1221" s="17"/>
      <c r="DYA1221" s="17"/>
      <c r="DYB1221" s="17"/>
      <c r="DYC1221" s="17"/>
      <c r="DYD1221" s="17"/>
      <c r="DYE1221" s="17"/>
      <c r="DYF1221" s="17"/>
      <c r="DYG1221" s="17"/>
      <c r="DYH1221" s="17"/>
      <c r="DYI1221" s="17"/>
      <c r="DYJ1221" s="17"/>
      <c r="DYK1221" s="17"/>
      <c r="DYL1221" s="17"/>
      <c r="DYM1221" s="17"/>
      <c r="DYN1221" s="17"/>
      <c r="DYO1221" s="17"/>
      <c r="DYP1221" s="17"/>
      <c r="DYQ1221" s="17"/>
      <c r="DYR1221" s="17"/>
      <c r="DYS1221" s="17"/>
      <c r="DYT1221" s="17"/>
      <c r="DYU1221" s="17"/>
      <c r="DYV1221" s="17"/>
      <c r="DYW1221" s="17"/>
      <c r="DYX1221" s="17"/>
      <c r="DYY1221" s="17"/>
      <c r="DYZ1221" s="17"/>
      <c r="DZA1221" s="17"/>
      <c r="DZB1221" s="17"/>
      <c r="DZC1221" s="17"/>
      <c r="DZD1221" s="17"/>
      <c r="DZE1221" s="17"/>
      <c r="DZF1221" s="17"/>
      <c r="DZG1221" s="17"/>
      <c r="DZH1221" s="17"/>
      <c r="DZI1221" s="17"/>
      <c r="DZJ1221" s="17"/>
      <c r="DZK1221" s="17"/>
      <c r="DZL1221" s="17"/>
      <c r="DZM1221" s="17"/>
      <c r="DZN1221" s="17"/>
      <c r="DZO1221" s="17"/>
      <c r="DZP1221" s="17"/>
      <c r="DZQ1221" s="17"/>
      <c r="DZR1221" s="17"/>
      <c r="DZS1221" s="17"/>
      <c r="DZT1221" s="17"/>
      <c r="DZU1221" s="17"/>
      <c r="DZV1221" s="17"/>
      <c r="DZW1221" s="17"/>
      <c r="DZX1221" s="17"/>
      <c r="DZY1221" s="17"/>
      <c r="DZZ1221" s="17"/>
      <c r="EAA1221" s="17"/>
      <c r="EAB1221" s="17"/>
      <c r="EAC1221" s="17"/>
      <c r="EAD1221" s="17"/>
      <c r="EAE1221" s="17"/>
      <c r="EAF1221" s="17"/>
      <c r="EAG1221" s="17"/>
      <c r="EAH1221" s="17"/>
      <c r="EAI1221" s="17"/>
      <c r="EAJ1221" s="17"/>
      <c r="EAK1221" s="17"/>
      <c r="EAL1221" s="17"/>
      <c r="EAM1221" s="17"/>
      <c r="EAN1221" s="17"/>
      <c r="EAO1221" s="17"/>
      <c r="EAP1221" s="17"/>
      <c r="EAQ1221" s="17"/>
      <c r="EAR1221" s="17"/>
      <c r="EAS1221" s="17"/>
      <c r="EAT1221" s="17"/>
      <c r="EAU1221" s="17"/>
      <c r="EAV1221" s="17"/>
      <c r="EAW1221" s="17"/>
      <c r="EAX1221" s="17"/>
      <c r="EAY1221" s="17"/>
      <c r="EAZ1221" s="17"/>
      <c r="EBA1221" s="17"/>
      <c r="EBB1221" s="17"/>
      <c r="EBC1221" s="17"/>
      <c r="EBD1221" s="17"/>
      <c r="EBE1221" s="17"/>
      <c r="EBF1221" s="17"/>
      <c r="EBG1221" s="17"/>
      <c r="EBH1221" s="17"/>
      <c r="EBI1221" s="17"/>
      <c r="EBJ1221" s="17"/>
      <c r="EBK1221" s="17"/>
      <c r="EBL1221" s="17"/>
      <c r="EBM1221" s="17"/>
      <c r="EBN1221" s="17"/>
      <c r="EBO1221" s="17"/>
      <c r="EBP1221" s="17"/>
      <c r="EBQ1221" s="17"/>
      <c r="EBR1221" s="17"/>
      <c r="EBS1221" s="17"/>
      <c r="EBT1221" s="17"/>
      <c r="EBU1221" s="17"/>
      <c r="EBV1221" s="17"/>
      <c r="EBW1221" s="17"/>
      <c r="EBX1221" s="17"/>
      <c r="EBY1221" s="17"/>
      <c r="EBZ1221" s="17"/>
      <c r="ECA1221" s="17"/>
      <c r="ECB1221" s="17"/>
      <c r="ECC1221" s="17"/>
      <c r="ECD1221" s="17"/>
      <c r="ECE1221" s="17"/>
      <c r="ECF1221" s="17"/>
      <c r="ECG1221" s="17"/>
      <c r="ECH1221" s="17"/>
      <c r="ECI1221" s="17"/>
      <c r="ECJ1221" s="17"/>
      <c r="ECK1221" s="17"/>
      <c r="ECL1221" s="17"/>
      <c r="ECM1221" s="17"/>
      <c r="ECN1221" s="17"/>
      <c r="ECO1221" s="17"/>
      <c r="ECP1221" s="17"/>
      <c r="ECQ1221" s="17"/>
      <c r="ECR1221" s="17"/>
      <c r="ECS1221" s="17"/>
      <c r="ECT1221" s="17"/>
      <c r="ECU1221" s="17"/>
      <c r="ECV1221" s="17"/>
      <c r="ECW1221" s="17"/>
      <c r="ECX1221" s="17"/>
      <c r="ECY1221" s="17"/>
      <c r="ECZ1221" s="17"/>
      <c r="EDA1221" s="17"/>
      <c r="EDB1221" s="17"/>
      <c r="EDC1221" s="17"/>
      <c r="EDD1221" s="17"/>
      <c r="EDE1221" s="17"/>
      <c r="EDF1221" s="17"/>
      <c r="EDG1221" s="17"/>
      <c r="EDH1221" s="17"/>
      <c r="EDI1221" s="17"/>
      <c r="EDJ1221" s="17"/>
      <c r="EDK1221" s="17"/>
      <c r="EDL1221" s="17"/>
      <c r="EDM1221" s="17"/>
      <c r="EDN1221" s="17"/>
      <c r="EDO1221" s="17"/>
      <c r="EDP1221" s="17"/>
      <c r="EDQ1221" s="17"/>
      <c r="EDR1221" s="17"/>
      <c r="EDS1221" s="17"/>
      <c r="EDT1221" s="17"/>
      <c r="EDU1221" s="17"/>
      <c r="EDV1221" s="17"/>
      <c r="EDW1221" s="17"/>
      <c r="EDX1221" s="17"/>
      <c r="EDY1221" s="17"/>
      <c r="EDZ1221" s="17"/>
      <c r="EEA1221" s="17"/>
      <c r="EEB1221" s="17"/>
      <c r="EEC1221" s="17"/>
      <c r="EED1221" s="17"/>
      <c r="EEE1221" s="17"/>
      <c r="EEF1221" s="17"/>
      <c r="EEG1221" s="17"/>
      <c r="EEH1221" s="17"/>
      <c r="EEI1221" s="17"/>
      <c r="EEJ1221" s="17"/>
      <c r="EEK1221" s="17"/>
      <c r="EEL1221" s="17"/>
      <c r="EEM1221" s="17"/>
      <c r="EEN1221" s="17"/>
      <c r="EEO1221" s="17"/>
      <c r="EEP1221" s="17"/>
      <c r="EEQ1221" s="17"/>
      <c r="EER1221" s="17"/>
      <c r="EES1221" s="17"/>
      <c r="EET1221" s="17"/>
      <c r="EEU1221" s="17"/>
      <c r="EEV1221" s="17"/>
      <c r="EEW1221" s="17"/>
      <c r="EEX1221" s="17"/>
      <c r="EEY1221" s="17"/>
      <c r="EEZ1221" s="17"/>
      <c r="EFA1221" s="17"/>
      <c r="EFB1221" s="17"/>
      <c r="EFC1221" s="17"/>
      <c r="EFD1221" s="17"/>
      <c r="EFE1221" s="17"/>
      <c r="EFF1221" s="17"/>
      <c r="EFG1221" s="17"/>
      <c r="EFH1221" s="17"/>
      <c r="EFI1221" s="17"/>
      <c r="EFJ1221" s="17"/>
      <c r="EFK1221" s="17"/>
      <c r="EFL1221" s="17"/>
      <c r="EFM1221" s="17"/>
      <c r="EFN1221" s="17"/>
      <c r="EFO1221" s="17"/>
      <c r="EFP1221" s="17"/>
      <c r="EFQ1221" s="17"/>
      <c r="EFR1221" s="17"/>
      <c r="EFS1221" s="17"/>
      <c r="EFT1221" s="17"/>
      <c r="EFU1221" s="17"/>
      <c r="EFV1221" s="17"/>
      <c r="EFW1221" s="17"/>
      <c r="EFX1221" s="17"/>
      <c r="EFY1221" s="17"/>
      <c r="EFZ1221" s="17"/>
      <c r="EGA1221" s="17"/>
      <c r="EGB1221" s="17"/>
      <c r="EGC1221" s="17"/>
      <c r="EGD1221" s="17"/>
      <c r="EGE1221" s="17"/>
      <c r="EGF1221" s="17"/>
      <c r="EGG1221" s="17"/>
      <c r="EGH1221" s="17"/>
      <c r="EGI1221" s="17"/>
      <c r="EGJ1221" s="17"/>
      <c r="EGK1221" s="17"/>
      <c r="EGL1221" s="17"/>
      <c r="EGM1221" s="17"/>
      <c r="EGN1221" s="17"/>
      <c r="EGO1221" s="17"/>
      <c r="EGP1221" s="17"/>
      <c r="EGQ1221" s="17"/>
      <c r="EGR1221" s="17"/>
      <c r="EGS1221" s="17"/>
      <c r="EGT1221" s="17"/>
      <c r="EGU1221" s="17"/>
      <c r="EGV1221" s="17"/>
      <c r="EGW1221" s="17"/>
      <c r="EGX1221" s="17"/>
      <c r="EGY1221" s="17"/>
      <c r="EGZ1221" s="17"/>
      <c r="EHA1221" s="17"/>
      <c r="EHB1221" s="17"/>
      <c r="EHC1221" s="17"/>
      <c r="EHD1221" s="17"/>
      <c r="EHE1221" s="17"/>
      <c r="EHF1221" s="17"/>
      <c r="EHG1221" s="17"/>
      <c r="EHH1221" s="17"/>
      <c r="EHI1221" s="17"/>
      <c r="EHJ1221" s="17"/>
      <c r="EHK1221" s="17"/>
      <c r="EHL1221" s="17"/>
      <c r="EHM1221" s="17"/>
      <c r="EHN1221" s="17"/>
      <c r="EHO1221" s="17"/>
      <c r="EHP1221" s="17"/>
      <c r="EHQ1221" s="17"/>
      <c r="EHR1221" s="17"/>
      <c r="EHS1221" s="17"/>
      <c r="EHT1221" s="17"/>
      <c r="EHU1221" s="17"/>
      <c r="EHV1221" s="17"/>
      <c r="EHW1221" s="17"/>
      <c r="EHX1221" s="17"/>
      <c r="EHY1221" s="17"/>
      <c r="EHZ1221" s="17"/>
      <c r="EIA1221" s="17"/>
      <c r="EIB1221" s="17"/>
      <c r="EIC1221" s="17"/>
      <c r="EID1221" s="17"/>
      <c r="EIE1221" s="17"/>
      <c r="EIF1221" s="17"/>
      <c r="EIG1221" s="17"/>
      <c r="EIH1221" s="17"/>
      <c r="EII1221" s="17"/>
      <c r="EIJ1221" s="17"/>
      <c r="EIK1221" s="17"/>
      <c r="EIL1221" s="17"/>
      <c r="EIM1221" s="17"/>
      <c r="EIN1221" s="17"/>
      <c r="EIO1221" s="17"/>
      <c r="EIP1221" s="17"/>
      <c r="EIQ1221" s="17"/>
      <c r="EIR1221" s="17"/>
      <c r="EIS1221" s="17"/>
      <c r="EIT1221" s="17"/>
      <c r="EIU1221" s="17"/>
      <c r="EIV1221" s="17"/>
      <c r="EIW1221" s="17"/>
      <c r="EIX1221" s="17"/>
      <c r="EIY1221" s="17"/>
      <c r="EIZ1221" s="17"/>
      <c r="EJA1221" s="17"/>
      <c r="EJB1221" s="17"/>
      <c r="EJC1221" s="17"/>
      <c r="EJD1221" s="17"/>
      <c r="EJE1221" s="17"/>
      <c r="EJF1221" s="17"/>
      <c r="EJG1221" s="17"/>
      <c r="EJH1221" s="17"/>
      <c r="EJI1221" s="17"/>
      <c r="EJJ1221" s="17"/>
      <c r="EJK1221" s="17"/>
      <c r="EJL1221" s="17"/>
      <c r="EJM1221" s="17"/>
      <c r="EJN1221" s="17"/>
      <c r="EJO1221" s="17"/>
      <c r="EJP1221" s="17"/>
      <c r="EJQ1221" s="17"/>
      <c r="EJR1221" s="17"/>
      <c r="EJS1221" s="17"/>
      <c r="EJT1221" s="17"/>
      <c r="EJU1221" s="17"/>
      <c r="EJV1221" s="17"/>
      <c r="EJW1221" s="17"/>
      <c r="EJX1221" s="17"/>
      <c r="EJY1221" s="17"/>
      <c r="EJZ1221" s="17"/>
      <c r="EKA1221" s="17"/>
      <c r="EKB1221" s="17"/>
      <c r="EKC1221" s="17"/>
      <c r="EKD1221" s="17"/>
      <c r="EKE1221" s="17"/>
      <c r="EKF1221" s="17"/>
      <c r="EKG1221" s="17"/>
      <c r="EKH1221" s="17"/>
      <c r="EKI1221" s="17"/>
      <c r="EKJ1221" s="17"/>
      <c r="EKK1221" s="17"/>
      <c r="EKL1221" s="17"/>
      <c r="EKM1221" s="17"/>
      <c r="EKN1221" s="17"/>
      <c r="EKO1221" s="17"/>
      <c r="EKP1221" s="17"/>
      <c r="EKQ1221" s="17"/>
      <c r="EKR1221" s="17"/>
      <c r="EKS1221" s="17"/>
      <c r="EKT1221" s="17"/>
      <c r="EKU1221" s="17"/>
      <c r="EKV1221" s="17"/>
      <c r="EKW1221" s="17"/>
      <c r="EKX1221" s="17"/>
      <c r="EKY1221" s="17"/>
      <c r="EKZ1221" s="17"/>
      <c r="ELA1221" s="17"/>
      <c r="ELB1221" s="17"/>
      <c r="ELC1221" s="17"/>
      <c r="ELD1221" s="17"/>
      <c r="ELE1221" s="17"/>
      <c r="ELF1221" s="17"/>
      <c r="ELG1221" s="17"/>
      <c r="ELH1221" s="17"/>
      <c r="ELI1221" s="17"/>
      <c r="ELJ1221" s="17"/>
      <c r="ELK1221" s="17"/>
      <c r="ELL1221" s="17"/>
      <c r="ELM1221" s="17"/>
      <c r="ELN1221" s="17"/>
      <c r="ELO1221" s="17"/>
      <c r="ELP1221" s="17"/>
      <c r="ELQ1221" s="17"/>
      <c r="ELR1221" s="17"/>
      <c r="ELS1221" s="17"/>
      <c r="ELT1221" s="17"/>
      <c r="ELU1221" s="17"/>
      <c r="ELV1221" s="17"/>
      <c r="ELW1221" s="17"/>
      <c r="ELX1221" s="17"/>
      <c r="ELY1221" s="17"/>
      <c r="ELZ1221" s="17"/>
      <c r="EMA1221" s="17"/>
      <c r="EMB1221" s="17"/>
      <c r="EMC1221" s="17"/>
      <c r="EMD1221" s="17"/>
      <c r="EME1221" s="17"/>
      <c r="EMF1221" s="17"/>
      <c r="EMG1221" s="17"/>
      <c r="EMH1221" s="17"/>
      <c r="EMI1221" s="17"/>
      <c r="EMJ1221" s="17"/>
      <c r="EMK1221" s="17"/>
      <c r="EML1221" s="17"/>
      <c r="EMM1221" s="17"/>
      <c r="EMN1221" s="17"/>
      <c r="EMO1221" s="17"/>
      <c r="EMP1221" s="17"/>
      <c r="EMQ1221" s="17"/>
      <c r="EMR1221" s="17"/>
      <c r="EMS1221" s="17"/>
      <c r="EMT1221" s="17"/>
      <c r="EMU1221" s="17"/>
      <c r="EMV1221" s="17"/>
      <c r="EMW1221" s="17"/>
      <c r="EMX1221" s="17"/>
      <c r="EMY1221" s="17"/>
      <c r="EMZ1221" s="17"/>
      <c r="ENA1221" s="17"/>
      <c r="ENB1221" s="17"/>
      <c r="ENC1221" s="17"/>
      <c r="END1221" s="17"/>
      <c r="ENE1221" s="17"/>
      <c r="ENF1221" s="17"/>
      <c r="ENG1221" s="17"/>
      <c r="ENH1221" s="17"/>
      <c r="ENI1221" s="17"/>
      <c r="ENJ1221" s="17"/>
      <c r="ENK1221" s="17"/>
      <c r="ENL1221" s="17"/>
      <c r="ENM1221" s="17"/>
      <c r="ENN1221" s="17"/>
      <c r="ENO1221" s="17"/>
      <c r="ENP1221" s="17"/>
      <c r="ENQ1221" s="17"/>
      <c r="ENR1221" s="17"/>
      <c r="ENS1221" s="17"/>
      <c r="ENT1221" s="17"/>
      <c r="ENU1221" s="17"/>
      <c r="ENV1221" s="17"/>
      <c r="ENW1221" s="17"/>
      <c r="ENX1221" s="17"/>
      <c r="ENY1221" s="17"/>
      <c r="ENZ1221" s="17"/>
      <c r="EOA1221" s="17"/>
      <c r="EOB1221" s="17"/>
      <c r="EOC1221" s="17"/>
      <c r="EOD1221" s="17"/>
      <c r="EOE1221" s="17"/>
      <c r="EOF1221" s="17"/>
      <c r="EOG1221" s="17"/>
      <c r="EOH1221" s="17"/>
      <c r="EOI1221" s="17"/>
      <c r="EOJ1221" s="17"/>
      <c r="EOK1221" s="17"/>
      <c r="EOL1221" s="17"/>
      <c r="EOM1221" s="17"/>
      <c r="EON1221" s="17"/>
      <c r="EOO1221" s="17"/>
      <c r="EOP1221" s="17"/>
      <c r="EOQ1221" s="17"/>
      <c r="EOR1221" s="17"/>
      <c r="EOS1221" s="17"/>
      <c r="EOT1221" s="17"/>
      <c r="EOU1221" s="17"/>
      <c r="EOV1221" s="17"/>
      <c r="EOW1221" s="17"/>
      <c r="EOX1221" s="17"/>
      <c r="EOY1221" s="17"/>
      <c r="EOZ1221" s="17"/>
      <c r="EPA1221" s="17"/>
      <c r="EPB1221" s="17"/>
      <c r="EPC1221" s="17"/>
      <c r="EPD1221" s="17"/>
      <c r="EPE1221" s="17"/>
      <c r="EPF1221" s="17"/>
      <c r="EPG1221" s="17"/>
      <c r="EPH1221" s="17"/>
      <c r="EPI1221" s="17"/>
      <c r="EPJ1221" s="17"/>
      <c r="EPK1221" s="17"/>
      <c r="EPL1221" s="17"/>
      <c r="EPM1221" s="17"/>
      <c r="EPN1221" s="17"/>
      <c r="EPO1221" s="17"/>
      <c r="EPP1221" s="17"/>
      <c r="EPQ1221" s="17"/>
      <c r="EPR1221" s="17"/>
      <c r="EPS1221" s="17"/>
      <c r="EPT1221" s="17"/>
      <c r="EPU1221" s="17"/>
      <c r="EPV1221" s="17"/>
      <c r="EPW1221" s="17"/>
      <c r="EPX1221" s="17"/>
      <c r="EPY1221" s="17"/>
      <c r="EPZ1221" s="17"/>
      <c r="EQA1221" s="17"/>
      <c r="EQB1221" s="17"/>
      <c r="EQC1221" s="17"/>
      <c r="EQD1221" s="17"/>
      <c r="EQE1221" s="17"/>
      <c r="EQF1221" s="17"/>
      <c r="EQG1221" s="17"/>
      <c r="EQH1221" s="17"/>
      <c r="EQI1221" s="17"/>
      <c r="EQJ1221" s="17"/>
      <c r="EQK1221" s="17"/>
      <c r="EQL1221" s="17"/>
      <c r="EQM1221" s="17"/>
      <c r="EQN1221" s="17"/>
      <c r="EQO1221" s="17"/>
      <c r="EQP1221" s="17"/>
      <c r="EQQ1221" s="17"/>
      <c r="EQR1221" s="17"/>
      <c r="EQS1221" s="17"/>
      <c r="EQT1221" s="17"/>
      <c r="EQU1221" s="17"/>
      <c r="EQV1221" s="17"/>
      <c r="EQW1221" s="17"/>
      <c r="EQX1221" s="17"/>
      <c r="EQY1221" s="17"/>
      <c r="EQZ1221" s="17"/>
      <c r="ERA1221" s="17"/>
      <c r="ERB1221" s="17"/>
      <c r="ERC1221" s="17"/>
      <c r="ERD1221" s="17"/>
      <c r="ERE1221" s="17"/>
      <c r="ERF1221" s="17"/>
      <c r="ERG1221" s="17"/>
      <c r="ERH1221" s="17"/>
      <c r="ERI1221" s="17"/>
      <c r="ERJ1221" s="17"/>
      <c r="ERK1221" s="17"/>
      <c r="ERL1221" s="17"/>
      <c r="ERM1221" s="17"/>
      <c r="ERN1221" s="17"/>
      <c r="ERO1221" s="17"/>
      <c r="ERP1221" s="17"/>
      <c r="ERQ1221" s="17"/>
      <c r="ERR1221" s="17"/>
      <c r="ERS1221" s="17"/>
      <c r="ERT1221" s="17"/>
      <c r="ERU1221" s="17"/>
      <c r="ERV1221" s="17"/>
      <c r="ERW1221" s="17"/>
      <c r="ERX1221" s="17"/>
      <c r="ERY1221" s="17"/>
      <c r="ERZ1221" s="17"/>
      <c r="ESA1221" s="17"/>
      <c r="ESB1221" s="17"/>
      <c r="ESC1221" s="17"/>
      <c r="ESD1221" s="17"/>
      <c r="ESE1221" s="17"/>
      <c r="ESF1221" s="17"/>
      <c r="ESG1221" s="17"/>
      <c r="ESH1221" s="17"/>
      <c r="ESI1221" s="17"/>
      <c r="ESJ1221" s="17"/>
      <c r="ESK1221" s="17"/>
      <c r="ESL1221" s="17"/>
      <c r="ESM1221" s="17"/>
      <c r="ESN1221" s="17"/>
      <c r="ESO1221" s="17"/>
      <c r="ESP1221" s="17"/>
      <c r="ESQ1221" s="17"/>
      <c r="ESR1221" s="17"/>
      <c r="ESS1221" s="17"/>
      <c r="EST1221" s="17"/>
      <c r="ESU1221" s="17"/>
      <c r="ESV1221" s="17"/>
      <c r="ESW1221" s="17"/>
      <c r="ESX1221" s="17"/>
      <c r="ESY1221" s="17"/>
      <c r="ESZ1221" s="17"/>
      <c r="ETA1221" s="17"/>
      <c r="ETB1221" s="17"/>
      <c r="ETC1221" s="17"/>
      <c r="ETD1221" s="17"/>
      <c r="ETE1221" s="17"/>
      <c r="ETF1221" s="17"/>
      <c r="ETG1221" s="17"/>
      <c r="ETH1221" s="17"/>
      <c r="ETI1221" s="17"/>
      <c r="ETJ1221" s="17"/>
      <c r="ETK1221" s="17"/>
      <c r="ETL1221" s="17"/>
      <c r="ETM1221" s="17"/>
      <c r="ETN1221" s="17"/>
      <c r="ETO1221" s="17"/>
      <c r="ETP1221" s="17"/>
      <c r="ETQ1221" s="17"/>
      <c r="ETR1221" s="17"/>
      <c r="ETS1221" s="17"/>
      <c r="ETT1221" s="17"/>
      <c r="ETU1221" s="17"/>
      <c r="ETV1221" s="17"/>
      <c r="ETW1221" s="17"/>
      <c r="ETX1221" s="17"/>
      <c r="ETY1221" s="17"/>
      <c r="ETZ1221" s="17"/>
      <c r="EUA1221" s="17"/>
      <c r="EUB1221" s="17"/>
      <c r="EUC1221" s="17"/>
      <c r="EUD1221" s="17"/>
      <c r="EUE1221" s="17"/>
      <c r="EUF1221" s="17"/>
      <c r="EUG1221" s="17"/>
      <c r="EUH1221" s="17"/>
      <c r="EUI1221" s="17"/>
      <c r="EUJ1221" s="17"/>
      <c r="EUK1221" s="17"/>
      <c r="EUL1221" s="17"/>
      <c r="EUM1221" s="17"/>
      <c r="EUN1221" s="17"/>
      <c r="EUO1221" s="17"/>
      <c r="EUP1221" s="17"/>
      <c r="EUQ1221" s="17"/>
      <c r="EUR1221" s="17"/>
      <c r="EUS1221" s="17"/>
      <c r="EUT1221" s="17"/>
      <c r="EUU1221" s="17"/>
      <c r="EUV1221" s="17"/>
      <c r="EUW1221" s="17"/>
      <c r="EUX1221" s="17"/>
      <c r="EUY1221" s="17"/>
      <c r="EUZ1221" s="17"/>
      <c r="EVA1221" s="17"/>
      <c r="EVB1221" s="17"/>
      <c r="EVC1221" s="17"/>
      <c r="EVD1221" s="17"/>
      <c r="EVE1221" s="17"/>
      <c r="EVF1221" s="17"/>
      <c r="EVG1221" s="17"/>
      <c r="EVH1221" s="17"/>
      <c r="EVI1221" s="17"/>
      <c r="EVJ1221" s="17"/>
      <c r="EVK1221" s="17"/>
      <c r="EVL1221" s="17"/>
      <c r="EVM1221" s="17"/>
      <c r="EVN1221" s="17"/>
      <c r="EVO1221" s="17"/>
      <c r="EVP1221" s="17"/>
      <c r="EVQ1221" s="17"/>
      <c r="EVR1221" s="17"/>
      <c r="EVS1221" s="17"/>
      <c r="EVT1221" s="17"/>
      <c r="EVU1221" s="17"/>
      <c r="EVV1221" s="17"/>
      <c r="EVW1221" s="17"/>
      <c r="EVX1221" s="17"/>
      <c r="EVY1221" s="17"/>
      <c r="EVZ1221" s="17"/>
      <c r="EWA1221" s="17"/>
      <c r="EWB1221" s="17"/>
      <c r="EWC1221" s="17"/>
      <c r="EWD1221" s="17"/>
      <c r="EWE1221" s="17"/>
      <c r="EWF1221" s="17"/>
      <c r="EWG1221" s="17"/>
      <c r="EWH1221" s="17"/>
      <c r="EWI1221" s="17"/>
      <c r="EWJ1221" s="17"/>
      <c r="EWK1221" s="17"/>
      <c r="EWL1221" s="17"/>
      <c r="EWM1221" s="17"/>
      <c r="EWN1221" s="17"/>
      <c r="EWO1221" s="17"/>
      <c r="EWP1221" s="17"/>
      <c r="EWQ1221" s="17"/>
      <c r="EWR1221" s="17"/>
      <c r="EWS1221" s="17"/>
      <c r="EWT1221" s="17"/>
      <c r="EWU1221" s="17"/>
      <c r="EWV1221" s="17"/>
      <c r="EWW1221" s="17"/>
      <c r="EWX1221" s="17"/>
      <c r="EWY1221" s="17"/>
      <c r="EWZ1221" s="17"/>
      <c r="EXA1221" s="17"/>
      <c r="EXB1221" s="17"/>
      <c r="EXC1221" s="17"/>
      <c r="EXD1221" s="17"/>
      <c r="EXE1221" s="17"/>
      <c r="EXF1221" s="17"/>
      <c r="EXG1221" s="17"/>
      <c r="EXH1221" s="17"/>
      <c r="EXI1221" s="17"/>
      <c r="EXJ1221" s="17"/>
      <c r="EXK1221" s="17"/>
      <c r="EXL1221" s="17"/>
      <c r="EXM1221" s="17"/>
      <c r="EXN1221" s="17"/>
      <c r="EXO1221" s="17"/>
      <c r="EXP1221" s="17"/>
      <c r="EXQ1221" s="17"/>
      <c r="EXR1221" s="17"/>
      <c r="EXS1221" s="17"/>
      <c r="EXT1221" s="17"/>
      <c r="EXU1221" s="17"/>
      <c r="EXV1221" s="17"/>
      <c r="EXW1221" s="17"/>
      <c r="EXX1221" s="17"/>
      <c r="EXY1221" s="17"/>
      <c r="EXZ1221" s="17"/>
      <c r="EYA1221" s="17"/>
      <c r="EYB1221" s="17"/>
      <c r="EYC1221" s="17"/>
      <c r="EYD1221" s="17"/>
      <c r="EYE1221" s="17"/>
      <c r="EYF1221" s="17"/>
      <c r="EYG1221" s="17"/>
      <c r="EYH1221" s="17"/>
      <c r="EYI1221" s="17"/>
      <c r="EYJ1221" s="17"/>
      <c r="EYK1221" s="17"/>
      <c r="EYL1221" s="17"/>
      <c r="EYM1221" s="17"/>
      <c r="EYN1221" s="17"/>
      <c r="EYO1221" s="17"/>
      <c r="EYP1221" s="17"/>
      <c r="EYQ1221" s="17"/>
      <c r="EYR1221" s="17"/>
      <c r="EYS1221" s="17"/>
      <c r="EYT1221" s="17"/>
      <c r="EYU1221" s="17"/>
      <c r="EYV1221" s="17"/>
      <c r="EYW1221" s="17"/>
      <c r="EYX1221" s="17"/>
      <c r="EYY1221" s="17"/>
      <c r="EYZ1221" s="17"/>
      <c r="EZA1221" s="17"/>
      <c r="EZB1221" s="17"/>
      <c r="EZC1221" s="17"/>
      <c r="EZD1221" s="17"/>
      <c r="EZE1221" s="17"/>
      <c r="EZF1221" s="17"/>
      <c r="EZG1221" s="17"/>
      <c r="EZH1221" s="17"/>
      <c r="EZI1221" s="17"/>
      <c r="EZJ1221" s="17"/>
      <c r="EZK1221" s="17"/>
      <c r="EZL1221" s="17"/>
      <c r="EZM1221" s="17"/>
      <c r="EZN1221" s="17"/>
      <c r="EZO1221" s="17"/>
      <c r="EZP1221" s="17"/>
      <c r="EZQ1221" s="17"/>
      <c r="EZR1221" s="17"/>
      <c r="EZS1221" s="17"/>
      <c r="EZT1221" s="17"/>
      <c r="EZU1221" s="17"/>
      <c r="EZV1221" s="17"/>
      <c r="EZW1221" s="17"/>
      <c r="EZX1221" s="17"/>
      <c r="EZY1221" s="17"/>
      <c r="EZZ1221" s="17"/>
      <c r="FAA1221" s="17"/>
      <c r="FAB1221" s="17"/>
      <c r="FAC1221" s="17"/>
      <c r="FAD1221" s="17"/>
      <c r="FAE1221" s="17"/>
      <c r="FAF1221" s="17"/>
      <c r="FAG1221" s="17"/>
      <c r="FAH1221" s="17"/>
      <c r="FAI1221" s="17"/>
      <c r="FAJ1221" s="17"/>
      <c r="FAK1221" s="17"/>
      <c r="FAL1221" s="17"/>
      <c r="FAM1221" s="17"/>
      <c r="FAN1221" s="17"/>
      <c r="FAO1221" s="17"/>
      <c r="FAP1221" s="17"/>
      <c r="FAQ1221" s="17"/>
      <c r="FAR1221" s="17"/>
      <c r="FAS1221" s="17"/>
      <c r="FAT1221" s="17"/>
      <c r="FAU1221" s="17"/>
      <c r="FAV1221" s="17"/>
      <c r="FAW1221" s="17"/>
      <c r="FAX1221" s="17"/>
      <c r="FAY1221" s="17"/>
      <c r="FAZ1221" s="17"/>
      <c r="FBA1221" s="17"/>
      <c r="FBB1221" s="17"/>
      <c r="FBC1221" s="17"/>
      <c r="FBD1221" s="17"/>
      <c r="FBE1221" s="17"/>
      <c r="FBF1221" s="17"/>
      <c r="FBG1221" s="17"/>
      <c r="FBH1221" s="17"/>
      <c r="FBI1221" s="17"/>
      <c r="FBJ1221" s="17"/>
      <c r="FBK1221" s="17"/>
      <c r="FBL1221" s="17"/>
      <c r="FBM1221" s="17"/>
      <c r="FBN1221" s="17"/>
      <c r="FBO1221" s="17"/>
      <c r="FBP1221" s="17"/>
      <c r="FBQ1221" s="17"/>
      <c r="FBR1221" s="17"/>
      <c r="FBS1221" s="17"/>
      <c r="FBT1221" s="17"/>
      <c r="FBU1221" s="17"/>
      <c r="FBV1221" s="17"/>
      <c r="FBW1221" s="17"/>
      <c r="FBX1221" s="17"/>
      <c r="FBY1221" s="17"/>
      <c r="FBZ1221" s="17"/>
      <c r="FCA1221" s="17"/>
      <c r="FCB1221" s="17"/>
      <c r="FCC1221" s="17"/>
      <c r="FCD1221" s="17"/>
      <c r="FCE1221" s="17"/>
      <c r="FCF1221" s="17"/>
      <c r="FCG1221" s="17"/>
      <c r="FCH1221" s="17"/>
      <c r="FCI1221" s="17"/>
      <c r="FCJ1221" s="17"/>
      <c r="FCK1221" s="17"/>
      <c r="FCL1221" s="17"/>
      <c r="FCM1221" s="17"/>
      <c r="FCN1221" s="17"/>
      <c r="FCO1221" s="17"/>
      <c r="FCP1221" s="17"/>
      <c r="FCQ1221" s="17"/>
      <c r="FCR1221" s="17"/>
      <c r="FCS1221" s="17"/>
      <c r="FCT1221" s="17"/>
      <c r="FCU1221" s="17"/>
      <c r="FCV1221" s="17"/>
      <c r="FCW1221" s="17"/>
      <c r="FCX1221" s="17"/>
      <c r="FCY1221" s="17"/>
      <c r="FCZ1221" s="17"/>
      <c r="FDA1221" s="17"/>
      <c r="FDB1221" s="17"/>
      <c r="FDC1221" s="17"/>
      <c r="FDD1221" s="17"/>
      <c r="FDE1221" s="17"/>
      <c r="FDF1221" s="17"/>
      <c r="FDG1221" s="17"/>
      <c r="FDH1221" s="17"/>
      <c r="FDI1221" s="17"/>
      <c r="FDJ1221" s="17"/>
      <c r="FDK1221" s="17"/>
      <c r="FDL1221" s="17"/>
      <c r="FDM1221" s="17"/>
      <c r="FDN1221" s="17"/>
      <c r="FDO1221" s="17"/>
      <c r="FDP1221" s="17"/>
      <c r="FDQ1221" s="17"/>
      <c r="FDR1221" s="17"/>
      <c r="FDS1221" s="17"/>
      <c r="FDT1221" s="17"/>
      <c r="FDU1221" s="17"/>
      <c r="FDV1221" s="17"/>
      <c r="FDW1221" s="17"/>
      <c r="FDX1221" s="17"/>
      <c r="FDY1221" s="17"/>
      <c r="FDZ1221" s="17"/>
      <c r="FEA1221" s="17"/>
      <c r="FEB1221" s="17"/>
      <c r="FEC1221" s="17"/>
      <c r="FED1221" s="17"/>
      <c r="FEE1221" s="17"/>
      <c r="FEF1221" s="17"/>
      <c r="FEG1221" s="17"/>
      <c r="FEH1221" s="17"/>
      <c r="FEI1221" s="17"/>
      <c r="FEJ1221" s="17"/>
      <c r="FEK1221" s="17"/>
      <c r="FEL1221" s="17"/>
      <c r="FEM1221" s="17"/>
      <c r="FEN1221" s="17"/>
      <c r="FEO1221" s="17"/>
      <c r="FEP1221" s="17"/>
      <c r="FEQ1221" s="17"/>
      <c r="FER1221" s="17"/>
      <c r="FES1221" s="17"/>
      <c r="FET1221" s="17"/>
      <c r="FEU1221" s="17"/>
      <c r="FEV1221" s="17"/>
      <c r="FEW1221" s="17"/>
      <c r="FEX1221" s="17"/>
      <c r="FEY1221" s="17"/>
      <c r="FEZ1221" s="17"/>
      <c r="FFA1221" s="17"/>
      <c r="FFB1221" s="17"/>
      <c r="FFC1221" s="17"/>
      <c r="FFD1221" s="17"/>
      <c r="FFE1221" s="17"/>
      <c r="FFF1221" s="17"/>
      <c r="FFG1221" s="17"/>
      <c r="FFH1221" s="17"/>
      <c r="FFI1221" s="17"/>
      <c r="FFJ1221" s="17"/>
      <c r="FFK1221" s="17"/>
      <c r="FFL1221" s="17"/>
      <c r="FFM1221" s="17"/>
      <c r="FFN1221" s="17"/>
      <c r="FFO1221" s="17"/>
      <c r="FFP1221" s="17"/>
      <c r="FFQ1221" s="17"/>
      <c r="FFR1221" s="17"/>
      <c r="FFS1221" s="17"/>
      <c r="FFT1221" s="17"/>
      <c r="FFU1221" s="17"/>
      <c r="FFV1221" s="17"/>
      <c r="FFW1221" s="17"/>
      <c r="FFX1221" s="17"/>
      <c r="FFY1221" s="17"/>
      <c r="FFZ1221" s="17"/>
      <c r="FGA1221" s="17"/>
      <c r="FGB1221" s="17"/>
      <c r="FGC1221" s="17"/>
      <c r="FGD1221" s="17"/>
      <c r="FGE1221" s="17"/>
      <c r="FGF1221" s="17"/>
      <c r="FGG1221" s="17"/>
      <c r="FGH1221" s="17"/>
      <c r="FGI1221" s="17"/>
      <c r="FGJ1221" s="17"/>
      <c r="FGK1221" s="17"/>
      <c r="FGL1221" s="17"/>
      <c r="FGM1221" s="17"/>
      <c r="FGN1221" s="17"/>
      <c r="FGO1221" s="17"/>
      <c r="FGP1221" s="17"/>
      <c r="FGQ1221" s="17"/>
      <c r="FGR1221" s="17"/>
      <c r="FGS1221" s="17"/>
      <c r="FGT1221" s="17"/>
      <c r="FGU1221" s="17"/>
      <c r="FGV1221" s="17"/>
      <c r="FGW1221" s="17"/>
      <c r="FGX1221" s="17"/>
      <c r="FGY1221" s="17"/>
      <c r="FGZ1221" s="17"/>
      <c r="FHA1221" s="17"/>
      <c r="FHB1221" s="17"/>
      <c r="FHC1221" s="17"/>
      <c r="FHD1221" s="17"/>
      <c r="FHE1221" s="17"/>
      <c r="FHF1221" s="17"/>
      <c r="FHG1221" s="17"/>
      <c r="FHH1221" s="17"/>
      <c r="FHI1221" s="17"/>
      <c r="FHJ1221" s="17"/>
      <c r="FHK1221" s="17"/>
      <c r="FHL1221" s="17"/>
      <c r="FHM1221" s="17"/>
      <c r="FHN1221" s="17"/>
      <c r="FHO1221" s="17"/>
      <c r="FHP1221" s="17"/>
      <c r="FHQ1221" s="17"/>
      <c r="FHR1221" s="17"/>
      <c r="FHS1221" s="17"/>
      <c r="FHT1221" s="17"/>
      <c r="FHU1221" s="17"/>
      <c r="FHV1221" s="17"/>
      <c r="FHW1221" s="17"/>
      <c r="FHX1221" s="17"/>
      <c r="FHY1221" s="17"/>
      <c r="FHZ1221" s="17"/>
      <c r="FIA1221" s="17"/>
      <c r="FIB1221" s="17"/>
      <c r="FIC1221" s="17"/>
      <c r="FID1221" s="17"/>
      <c r="FIE1221" s="17"/>
      <c r="FIF1221" s="17"/>
      <c r="FIG1221" s="17"/>
      <c r="FIH1221" s="17"/>
      <c r="FII1221" s="17"/>
      <c r="FIJ1221" s="17"/>
      <c r="FIK1221" s="17"/>
      <c r="FIL1221" s="17"/>
      <c r="FIM1221" s="17"/>
      <c r="FIN1221" s="17"/>
      <c r="FIO1221" s="17"/>
      <c r="FIP1221" s="17"/>
      <c r="FIQ1221" s="17"/>
      <c r="FIR1221" s="17"/>
      <c r="FIS1221" s="17"/>
      <c r="FIT1221" s="17"/>
      <c r="FIU1221" s="17"/>
      <c r="FIV1221" s="17"/>
      <c r="FIW1221" s="17"/>
      <c r="FIX1221" s="17"/>
      <c r="FIY1221" s="17"/>
      <c r="FIZ1221" s="17"/>
      <c r="FJA1221" s="17"/>
      <c r="FJB1221" s="17"/>
      <c r="FJC1221" s="17"/>
      <c r="FJD1221" s="17"/>
      <c r="FJE1221" s="17"/>
      <c r="FJF1221" s="17"/>
      <c r="FJG1221" s="17"/>
      <c r="FJH1221" s="17"/>
      <c r="FJI1221" s="17"/>
      <c r="FJJ1221" s="17"/>
      <c r="FJK1221" s="17"/>
      <c r="FJL1221" s="17"/>
      <c r="FJM1221" s="17"/>
      <c r="FJN1221" s="17"/>
      <c r="FJO1221" s="17"/>
      <c r="FJP1221" s="17"/>
      <c r="FJQ1221" s="17"/>
      <c r="FJR1221" s="17"/>
      <c r="FJS1221" s="17"/>
      <c r="FJT1221" s="17"/>
      <c r="FJU1221" s="17"/>
      <c r="FJV1221" s="17"/>
      <c r="FJW1221" s="17"/>
      <c r="FJX1221" s="17"/>
      <c r="FJY1221" s="17"/>
      <c r="FJZ1221" s="17"/>
      <c r="FKA1221" s="17"/>
      <c r="FKB1221" s="17"/>
      <c r="FKC1221" s="17"/>
      <c r="FKD1221" s="17"/>
      <c r="FKE1221" s="17"/>
      <c r="FKF1221" s="17"/>
      <c r="FKG1221" s="17"/>
      <c r="FKH1221" s="17"/>
      <c r="FKI1221" s="17"/>
      <c r="FKJ1221" s="17"/>
      <c r="FKK1221" s="17"/>
      <c r="FKL1221" s="17"/>
      <c r="FKM1221" s="17"/>
      <c r="FKN1221" s="17"/>
      <c r="FKO1221" s="17"/>
      <c r="FKP1221" s="17"/>
      <c r="FKQ1221" s="17"/>
      <c r="FKR1221" s="17"/>
      <c r="FKS1221" s="17"/>
      <c r="FKT1221" s="17"/>
      <c r="FKU1221" s="17"/>
      <c r="FKV1221" s="17"/>
      <c r="FKW1221" s="17"/>
      <c r="FKX1221" s="17"/>
      <c r="FKY1221" s="17"/>
      <c r="FKZ1221" s="17"/>
      <c r="FLA1221" s="17"/>
      <c r="FLB1221" s="17"/>
      <c r="FLC1221" s="17"/>
      <c r="FLD1221" s="17"/>
      <c r="FLE1221" s="17"/>
      <c r="FLF1221" s="17"/>
      <c r="FLG1221" s="17"/>
      <c r="FLH1221" s="17"/>
      <c r="FLI1221" s="17"/>
      <c r="FLJ1221" s="17"/>
      <c r="FLK1221" s="17"/>
      <c r="FLL1221" s="17"/>
      <c r="FLM1221" s="17"/>
      <c r="FLN1221" s="17"/>
      <c r="FLO1221" s="17"/>
      <c r="FLP1221" s="17"/>
      <c r="FLQ1221" s="17"/>
      <c r="FLR1221" s="17"/>
      <c r="FLS1221" s="17"/>
      <c r="FLT1221" s="17"/>
      <c r="FLU1221" s="17"/>
      <c r="FLV1221" s="17"/>
      <c r="FLW1221" s="17"/>
      <c r="FLX1221" s="17"/>
      <c r="FLY1221" s="17"/>
      <c r="FLZ1221" s="17"/>
      <c r="FMA1221" s="17"/>
      <c r="FMB1221" s="17"/>
      <c r="FMC1221" s="17"/>
      <c r="FMD1221" s="17"/>
      <c r="FME1221" s="17"/>
      <c r="FMF1221" s="17"/>
      <c r="FMG1221" s="17"/>
      <c r="FMH1221" s="17"/>
      <c r="FMI1221" s="17"/>
      <c r="FMJ1221" s="17"/>
      <c r="FMK1221" s="17"/>
      <c r="FML1221" s="17"/>
      <c r="FMM1221" s="17"/>
      <c r="FMN1221" s="17"/>
      <c r="FMO1221" s="17"/>
      <c r="FMP1221" s="17"/>
      <c r="FMQ1221" s="17"/>
      <c r="FMR1221" s="17"/>
      <c r="FMS1221" s="17"/>
      <c r="FMT1221" s="17"/>
      <c r="FMU1221" s="17"/>
      <c r="FMV1221" s="17"/>
      <c r="FMW1221" s="17"/>
      <c r="FMX1221" s="17"/>
      <c r="FMY1221" s="17"/>
      <c r="FMZ1221" s="17"/>
      <c r="FNA1221" s="17"/>
      <c r="FNB1221" s="17"/>
      <c r="FNC1221" s="17"/>
      <c r="FND1221" s="17"/>
      <c r="FNE1221" s="17"/>
      <c r="FNF1221" s="17"/>
      <c r="FNG1221" s="17"/>
      <c r="FNH1221" s="17"/>
      <c r="FNI1221" s="17"/>
      <c r="FNJ1221" s="17"/>
      <c r="FNK1221" s="17"/>
      <c r="FNL1221" s="17"/>
      <c r="FNM1221" s="17"/>
      <c r="FNN1221" s="17"/>
      <c r="FNO1221" s="17"/>
      <c r="FNP1221" s="17"/>
      <c r="FNQ1221" s="17"/>
      <c r="FNR1221" s="17"/>
      <c r="FNS1221" s="17"/>
      <c r="FNT1221" s="17"/>
      <c r="FNU1221" s="17"/>
      <c r="FNV1221" s="17"/>
      <c r="FNW1221" s="17"/>
      <c r="FNX1221" s="17"/>
      <c r="FNY1221" s="17"/>
      <c r="FNZ1221" s="17"/>
      <c r="FOA1221" s="17"/>
      <c r="FOB1221" s="17"/>
      <c r="FOC1221" s="17"/>
      <c r="FOD1221" s="17"/>
      <c r="FOE1221" s="17"/>
      <c r="FOF1221" s="17"/>
      <c r="FOG1221" s="17"/>
      <c r="FOH1221" s="17"/>
      <c r="FOI1221" s="17"/>
      <c r="FOJ1221" s="17"/>
      <c r="FOK1221" s="17"/>
      <c r="FOL1221" s="17"/>
      <c r="FOM1221" s="17"/>
      <c r="FON1221" s="17"/>
      <c r="FOO1221" s="17"/>
      <c r="FOP1221" s="17"/>
      <c r="FOQ1221" s="17"/>
      <c r="FOR1221" s="17"/>
      <c r="FOS1221" s="17"/>
      <c r="FOT1221" s="17"/>
      <c r="FOU1221" s="17"/>
      <c r="FOV1221" s="17"/>
      <c r="FOW1221" s="17"/>
      <c r="FOX1221" s="17"/>
      <c r="FOY1221" s="17"/>
      <c r="FOZ1221" s="17"/>
      <c r="FPA1221" s="17"/>
      <c r="FPB1221" s="17"/>
      <c r="FPC1221" s="17"/>
      <c r="FPD1221" s="17"/>
      <c r="FPE1221" s="17"/>
      <c r="FPF1221" s="17"/>
      <c r="FPG1221" s="17"/>
      <c r="FPH1221" s="17"/>
      <c r="FPI1221" s="17"/>
      <c r="FPJ1221" s="17"/>
      <c r="FPK1221" s="17"/>
      <c r="FPL1221" s="17"/>
      <c r="FPM1221" s="17"/>
      <c r="FPN1221" s="17"/>
      <c r="FPO1221" s="17"/>
      <c r="FPP1221" s="17"/>
      <c r="FPQ1221" s="17"/>
      <c r="FPR1221" s="17"/>
      <c r="FPS1221" s="17"/>
      <c r="FPT1221" s="17"/>
      <c r="FPU1221" s="17"/>
      <c r="FPV1221" s="17"/>
      <c r="FPW1221" s="17"/>
      <c r="FPX1221" s="17"/>
      <c r="FPY1221" s="17"/>
      <c r="FPZ1221" s="17"/>
      <c r="FQA1221" s="17"/>
      <c r="FQB1221" s="17"/>
      <c r="FQC1221" s="17"/>
      <c r="FQD1221" s="17"/>
      <c r="FQE1221" s="17"/>
      <c r="FQF1221" s="17"/>
      <c r="FQG1221" s="17"/>
      <c r="FQH1221" s="17"/>
      <c r="FQI1221" s="17"/>
      <c r="FQJ1221" s="17"/>
      <c r="FQK1221" s="17"/>
      <c r="FQL1221" s="17"/>
      <c r="FQM1221" s="17"/>
      <c r="FQN1221" s="17"/>
      <c r="FQO1221" s="17"/>
      <c r="FQP1221" s="17"/>
      <c r="FQQ1221" s="17"/>
      <c r="FQR1221" s="17"/>
      <c r="FQS1221" s="17"/>
      <c r="FQT1221" s="17"/>
      <c r="FQU1221" s="17"/>
      <c r="FQV1221" s="17"/>
      <c r="FQW1221" s="17"/>
      <c r="FQX1221" s="17"/>
      <c r="FQY1221" s="17"/>
      <c r="FQZ1221" s="17"/>
      <c r="FRA1221" s="17"/>
      <c r="FRB1221" s="17"/>
      <c r="FRC1221" s="17"/>
      <c r="FRD1221" s="17"/>
      <c r="FRE1221" s="17"/>
      <c r="FRF1221" s="17"/>
      <c r="FRG1221" s="17"/>
      <c r="FRH1221" s="17"/>
      <c r="FRI1221" s="17"/>
      <c r="FRJ1221" s="17"/>
      <c r="FRK1221" s="17"/>
      <c r="FRL1221" s="17"/>
      <c r="FRM1221" s="17"/>
      <c r="FRN1221" s="17"/>
      <c r="FRO1221" s="17"/>
      <c r="FRP1221" s="17"/>
      <c r="FRQ1221" s="17"/>
      <c r="FRR1221" s="17"/>
      <c r="FRS1221" s="17"/>
      <c r="FRT1221" s="17"/>
      <c r="FRU1221" s="17"/>
      <c r="FRV1221" s="17"/>
      <c r="FRW1221" s="17"/>
      <c r="FRX1221" s="17"/>
      <c r="FRY1221" s="17"/>
      <c r="FRZ1221" s="17"/>
      <c r="FSA1221" s="17"/>
      <c r="FSB1221" s="17"/>
      <c r="FSC1221" s="17"/>
      <c r="FSD1221" s="17"/>
      <c r="FSE1221" s="17"/>
      <c r="FSF1221" s="17"/>
      <c r="FSG1221" s="17"/>
      <c r="FSH1221" s="17"/>
      <c r="FSI1221" s="17"/>
      <c r="FSJ1221" s="17"/>
      <c r="FSK1221" s="17"/>
      <c r="FSL1221" s="17"/>
      <c r="FSM1221" s="17"/>
      <c r="FSN1221" s="17"/>
      <c r="FSO1221" s="17"/>
      <c r="FSP1221" s="17"/>
      <c r="FSQ1221" s="17"/>
      <c r="FSR1221" s="17"/>
      <c r="FSS1221" s="17"/>
      <c r="FST1221" s="17"/>
      <c r="FSU1221" s="17"/>
      <c r="FSV1221" s="17"/>
      <c r="FSW1221" s="17"/>
      <c r="FSX1221" s="17"/>
      <c r="FSY1221" s="17"/>
      <c r="FSZ1221" s="17"/>
      <c r="FTA1221" s="17"/>
      <c r="FTB1221" s="17"/>
      <c r="FTC1221" s="17"/>
      <c r="FTD1221" s="17"/>
      <c r="FTE1221" s="17"/>
      <c r="FTF1221" s="17"/>
      <c r="FTG1221" s="17"/>
      <c r="FTH1221" s="17"/>
      <c r="FTI1221" s="17"/>
      <c r="FTJ1221" s="17"/>
      <c r="FTK1221" s="17"/>
      <c r="FTL1221" s="17"/>
      <c r="FTM1221" s="17"/>
      <c r="FTN1221" s="17"/>
      <c r="FTO1221" s="17"/>
      <c r="FTP1221" s="17"/>
      <c r="FTQ1221" s="17"/>
      <c r="FTR1221" s="17"/>
      <c r="FTS1221" s="17"/>
      <c r="FTT1221" s="17"/>
      <c r="FTU1221" s="17"/>
      <c r="FTV1221" s="17"/>
      <c r="FTW1221" s="17"/>
      <c r="FTX1221" s="17"/>
      <c r="FTY1221" s="17"/>
      <c r="FTZ1221" s="17"/>
      <c r="FUA1221" s="17"/>
      <c r="FUB1221" s="17"/>
      <c r="FUC1221" s="17"/>
      <c r="FUD1221" s="17"/>
      <c r="FUE1221" s="17"/>
      <c r="FUF1221" s="17"/>
      <c r="FUG1221" s="17"/>
      <c r="FUH1221" s="17"/>
      <c r="FUI1221" s="17"/>
      <c r="FUJ1221" s="17"/>
      <c r="FUK1221" s="17"/>
      <c r="FUL1221" s="17"/>
      <c r="FUM1221" s="17"/>
      <c r="FUN1221" s="17"/>
      <c r="FUO1221" s="17"/>
      <c r="FUP1221" s="17"/>
      <c r="FUQ1221" s="17"/>
      <c r="FUR1221" s="17"/>
      <c r="FUS1221" s="17"/>
      <c r="FUT1221" s="17"/>
      <c r="FUU1221" s="17"/>
      <c r="FUV1221" s="17"/>
      <c r="FUW1221" s="17"/>
      <c r="FUX1221" s="17"/>
      <c r="FUY1221" s="17"/>
      <c r="FUZ1221" s="17"/>
      <c r="FVA1221" s="17"/>
      <c r="FVB1221" s="17"/>
      <c r="FVC1221" s="17"/>
      <c r="FVD1221" s="17"/>
      <c r="FVE1221" s="17"/>
      <c r="FVF1221" s="17"/>
      <c r="FVG1221" s="17"/>
      <c r="FVH1221" s="17"/>
      <c r="FVI1221" s="17"/>
      <c r="FVJ1221" s="17"/>
      <c r="FVK1221" s="17"/>
      <c r="FVL1221" s="17"/>
      <c r="FVM1221" s="17"/>
      <c r="FVN1221" s="17"/>
      <c r="FVO1221" s="17"/>
      <c r="FVP1221" s="17"/>
      <c r="FVQ1221" s="17"/>
      <c r="FVR1221" s="17"/>
      <c r="FVS1221" s="17"/>
      <c r="FVT1221" s="17"/>
      <c r="FVU1221" s="17"/>
      <c r="FVV1221" s="17"/>
      <c r="FVW1221" s="17"/>
      <c r="FVX1221" s="17"/>
      <c r="FVY1221" s="17"/>
      <c r="FVZ1221" s="17"/>
      <c r="FWA1221" s="17"/>
      <c r="FWB1221" s="17"/>
      <c r="FWC1221" s="17"/>
      <c r="FWD1221" s="17"/>
      <c r="FWE1221" s="17"/>
      <c r="FWF1221" s="17"/>
      <c r="FWG1221" s="17"/>
      <c r="FWH1221" s="17"/>
      <c r="FWI1221" s="17"/>
      <c r="FWJ1221" s="17"/>
      <c r="FWK1221" s="17"/>
      <c r="FWL1221" s="17"/>
      <c r="FWM1221" s="17"/>
      <c r="FWN1221" s="17"/>
      <c r="FWO1221" s="17"/>
      <c r="FWP1221" s="17"/>
      <c r="FWQ1221" s="17"/>
      <c r="FWR1221" s="17"/>
      <c r="FWS1221" s="17"/>
      <c r="FWT1221" s="17"/>
      <c r="FWU1221" s="17"/>
      <c r="FWV1221" s="17"/>
      <c r="FWW1221" s="17"/>
      <c r="FWX1221" s="17"/>
      <c r="FWY1221" s="17"/>
      <c r="FWZ1221" s="17"/>
      <c r="FXA1221" s="17"/>
      <c r="FXB1221" s="17"/>
      <c r="FXC1221" s="17"/>
      <c r="FXD1221" s="17"/>
      <c r="FXE1221" s="17"/>
      <c r="FXF1221" s="17"/>
      <c r="FXG1221" s="17"/>
      <c r="FXH1221" s="17"/>
      <c r="FXI1221" s="17"/>
      <c r="FXJ1221" s="17"/>
      <c r="FXK1221" s="17"/>
      <c r="FXL1221" s="17"/>
      <c r="FXM1221" s="17"/>
      <c r="FXN1221" s="17"/>
      <c r="FXO1221" s="17"/>
      <c r="FXP1221" s="17"/>
      <c r="FXQ1221" s="17"/>
      <c r="FXR1221" s="17"/>
      <c r="FXS1221" s="17"/>
      <c r="FXT1221" s="17"/>
      <c r="FXU1221" s="17"/>
      <c r="FXV1221" s="17"/>
      <c r="FXW1221" s="17"/>
      <c r="FXX1221" s="17"/>
      <c r="FXY1221" s="17"/>
      <c r="FXZ1221" s="17"/>
      <c r="FYA1221" s="17"/>
      <c r="FYB1221" s="17"/>
      <c r="FYC1221" s="17"/>
      <c r="FYD1221" s="17"/>
      <c r="FYE1221" s="17"/>
      <c r="FYF1221" s="17"/>
      <c r="FYG1221" s="17"/>
      <c r="FYH1221" s="17"/>
      <c r="FYI1221" s="17"/>
      <c r="FYJ1221" s="17"/>
      <c r="FYK1221" s="17"/>
      <c r="FYL1221" s="17"/>
      <c r="FYM1221" s="17"/>
      <c r="FYN1221" s="17"/>
      <c r="FYO1221" s="17"/>
      <c r="FYP1221" s="17"/>
      <c r="FYQ1221" s="17"/>
      <c r="FYR1221" s="17"/>
      <c r="FYS1221" s="17"/>
      <c r="FYT1221" s="17"/>
      <c r="FYU1221" s="17"/>
      <c r="FYV1221" s="17"/>
      <c r="FYW1221" s="17"/>
      <c r="FYX1221" s="17"/>
      <c r="FYY1221" s="17"/>
      <c r="FYZ1221" s="17"/>
      <c r="FZA1221" s="17"/>
      <c r="FZB1221" s="17"/>
      <c r="FZC1221" s="17"/>
      <c r="FZD1221" s="17"/>
      <c r="FZE1221" s="17"/>
      <c r="FZF1221" s="17"/>
      <c r="FZG1221" s="17"/>
      <c r="FZH1221" s="17"/>
      <c r="FZI1221" s="17"/>
      <c r="FZJ1221" s="17"/>
      <c r="FZK1221" s="17"/>
      <c r="FZL1221" s="17"/>
      <c r="FZM1221" s="17"/>
      <c r="FZN1221" s="17"/>
      <c r="FZO1221" s="17"/>
      <c r="FZP1221" s="17"/>
      <c r="FZQ1221" s="17"/>
      <c r="FZR1221" s="17"/>
      <c r="FZS1221" s="17"/>
      <c r="FZT1221" s="17"/>
      <c r="FZU1221" s="17"/>
      <c r="FZV1221" s="17"/>
      <c r="FZW1221" s="17"/>
      <c r="FZX1221" s="17"/>
      <c r="FZY1221" s="17"/>
      <c r="FZZ1221" s="17"/>
      <c r="GAA1221" s="17"/>
      <c r="GAB1221" s="17"/>
      <c r="GAC1221" s="17"/>
      <c r="GAD1221" s="17"/>
      <c r="GAE1221" s="17"/>
      <c r="GAF1221" s="17"/>
      <c r="GAG1221" s="17"/>
      <c r="GAH1221" s="17"/>
      <c r="GAI1221" s="17"/>
      <c r="GAJ1221" s="17"/>
      <c r="GAK1221" s="17"/>
      <c r="GAL1221" s="17"/>
      <c r="GAM1221" s="17"/>
      <c r="GAN1221" s="17"/>
      <c r="GAO1221" s="17"/>
      <c r="GAP1221" s="17"/>
      <c r="GAQ1221" s="17"/>
      <c r="GAR1221" s="17"/>
      <c r="GAS1221" s="17"/>
      <c r="GAT1221" s="17"/>
      <c r="GAU1221" s="17"/>
      <c r="GAV1221" s="17"/>
      <c r="GAW1221" s="17"/>
      <c r="GAX1221" s="17"/>
      <c r="GAY1221" s="17"/>
      <c r="GAZ1221" s="17"/>
      <c r="GBA1221" s="17"/>
      <c r="GBB1221" s="17"/>
      <c r="GBC1221" s="17"/>
      <c r="GBD1221" s="17"/>
      <c r="GBE1221" s="17"/>
      <c r="GBF1221" s="17"/>
      <c r="GBG1221" s="17"/>
      <c r="GBH1221" s="17"/>
      <c r="GBI1221" s="17"/>
      <c r="GBJ1221" s="17"/>
      <c r="GBK1221" s="17"/>
      <c r="GBL1221" s="17"/>
      <c r="GBM1221" s="17"/>
      <c r="GBN1221" s="17"/>
      <c r="GBO1221" s="17"/>
      <c r="GBP1221" s="17"/>
      <c r="GBQ1221" s="17"/>
      <c r="GBR1221" s="17"/>
      <c r="GBS1221" s="17"/>
      <c r="GBT1221" s="17"/>
      <c r="GBU1221" s="17"/>
      <c r="GBV1221" s="17"/>
      <c r="GBW1221" s="17"/>
      <c r="GBX1221" s="17"/>
      <c r="GBY1221" s="17"/>
      <c r="GBZ1221" s="17"/>
      <c r="GCA1221" s="17"/>
      <c r="GCB1221" s="17"/>
      <c r="GCC1221" s="17"/>
      <c r="GCD1221" s="17"/>
      <c r="GCE1221" s="17"/>
      <c r="GCF1221" s="17"/>
      <c r="GCG1221" s="17"/>
      <c r="GCH1221" s="17"/>
      <c r="GCI1221" s="17"/>
      <c r="GCJ1221" s="17"/>
      <c r="GCK1221" s="17"/>
      <c r="GCL1221" s="17"/>
      <c r="GCM1221" s="17"/>
      <c r="GCN1221" s="17"/>
      <c r="GCO1221" s="17"/>
      <c r="GCP1221" s="17"/>
      <c r="GCQ1221" s="17"/>
      <c r="GCR1221" s="17"/>
      <c r="GCS1221" s="17"/>
      <c r="GCT1221" s="17"/>
      <c r="GCU1221" s="17"/>
      <c r="GCV1221" s="17"/>
      <c r="GCW1221" s="17"/>
      <c r="GCX1221" s="17"/>
      <c r="GCY1221" s="17"/>
      <c r="GCZ1221" s="17"/>
      <c r="GDA1221" s="17"/>
      <c r="GDB1221" s="17"/>
      <c r="GDC1221" s="17"/>
      <c r="GDD1221" s="17"/>
      <c r="GDE1221" s="17"/>
      <c r="GDF1221" s="17"/>
      <c r="GDG1221" s="17"/>
      <c r="GDH1221" s="17"/>
      <c r="GDI1221" s="17"/>
      <c r="GDJ1221" s="17"/>
      <c r="GDK1221" s="17"/>
      <c r="GDL1221" s="17"/>
      <c r="GDM1221" s="17"/>
      <c r="GDN1221" s="17"/>
      <c r="GDO1221" s="17"/>
      <c r="GDP1221" s="17"/>
      <c r="GDQ1221" s="17"/>
      <c r="GDR1221" s="17"/>
      <c r="GDS1221" s="17"/>
      <c r="GDT1221" s="17"/>
      <c r="GDU1221" s="17"/>
      <c r="GDV1221" s="17"/>
      <c r="GDW1221" s="17"/>
      <c r="GDX1221" s="17"/>
      <c r="GDY1221" s="17"/>
      <c r="GDZ1221" s="17"/>
      <c r="GEA1221" s="17"/>
      <c r="GEB1221" s="17"/>
      <c r="GEC1221" s="17"/>
      <c r="GED1221" s="17"/>
      <c r="GEE1221" s="17"/>
      <c r="GEF1221" s="17"/>
      <c r="GEG1221" s="17"/>
      <c r="GEH1221" s="17"/>
      <c r="GEI1221" s="17"/>
      <c r="GEJ1221" s="17"/>
      <c r="GEK1221" s="17"/>
      <c r="GEL1221" s="17"/>
      <c r="GEM1221" s="17"/>
      <c r="GEN1221" s="17"/>
      <c r="GEO1221" s="17"/>
      <c r="GEP1221" s="17"/>
      <c r="GEQ1221" s="17"/>
      <c r="GER1221" s="17"/>
      <c r="GES1221" s="17"/>
      <c r="GET1221" s="17"/>
      <c r="GEU1221" s="17"/>
      <c r="GEV1221" s="17"/>
      <c r="GEW1221" s="17"/>
      <c r="GEX1221" s="17"/>
      <c r="GEY1221" s="17"/>
      <c r="GEZ1221" s="17"/>
      <c r="GFA1221" s="17"/>
      <c r="GFB1221" s="17"/>
      <c r="GFC1221" s="17"/>
      <c r="GFD1221" s="17"/>
      <c r="GFE1221" s="17"/>
      <c r="GFF1221" s="17"/>
      <c r="GFG1221" s="17"/>
      <c r="GFH1221" s="17"/>
      <c r="GFI1221" s="17"/>
      <c r="GFJ1221" s="17"/>
      <c r="GFK1221" s="17"/>
      <c r="GFL1221" s="17"/>
      <c r="GFM1221" s="17"/>
      <c r="GFN1221" s="17"/>
      <c r="GFO1221" s="17"/>
      <c r="GFP1221" s="17"/>
      <c r="GFQ1221" s="17"/>
      <c r="GFR1221" s="17"/>
      <c r="GFS1221" s="17"/>
      <c r="GFT1221" s="17"/>
      <c r="GFU1221" s="17"/>
      <c r="GFV1221" s="17"/>
      <c r="GFW1221" s="17"/>
      <c r="GFX1221" s="17"/>
      <c r="GFY1221" s="17"/>
      <c r="GFZ1221" s="17"/>
      <c r="GGA1221" s="17"/>
      <c r="GGB1221" s="17"/>
      <c r="GGC1221" s="17"/>
      <c r="GGD1221" s="17"/>
      <c r="GGE1221" s="17"/>
      <c r="GGF1221" s="17"/>
      <c r="GGG1221" s="17"/>
      <c r="GGH1221" s="17"/>
      <c r="GGI1221" s="17"/>
      <c r="GGJ1221" s="17"/>
      <c r="GGK1221" s="17"/>
      <c r="GGL1221" s="17"/>
      <c r="GGM1221" s="17"/>
      <c r="GGN1221" s="17"/>
      <c r="GGO1221" s="17"/>
      <c r="GGP1221" s="17"/>
      <c r="GGQ1221" s="17"/>
      <c r="GGR1221" s="17"/>
      <c r="GGS1221" s="17"/>
      <c r="GGT1221" s="17"/>
      <c r="GGU1221" s="17"/>
      <c r="GGV1221" s="17"/>
      <c r="GGW1221" s="17"/>
      <c r="GGX1221" s="17"/>
      <c r="GGY1221" s="17"/>
      <c r="GGZ1221" s="17"/>
      <c r="GHA1221" s="17"/>
      <c r="GHB1221" s="17"/>
      <c r="GHC1221" s="17"/>
      <c r="GHD1221" s="17"/>
      <c r="GHE1221" s="17"/>
      <c r="GHF1221" s="17"/>
      <c r="GHG1221" s="17"/>
      <c r="GHH1221" s="17"/>
      <c r="GHI1221" s="17"/>
      <c r="GHJ1221" s="17"/>
      <c r="GHK1221" s="17"/>
      <c r="GHL1221" s="17"/>
      <c r="GHM1221" s="17"/>
      <c r="GHN1221" s="17"/>
      <c r="GHO1221" s="17"/>
      <c r="GHP1221" s="17"/>
      <c r="GHQ1221" s="17"/>
      <c r="GHR1221" s="17"/>
      <c r="GHS1221" s="17"/>
      <c r="GHT1221" s="17"/>
      <c r="GHU1221" s="17"/>
      <c r="GHV1221" s="17"/>
      <c r="GHW1221" s="17"/>
      <c r="GHX1221" s="17"/>
      <c r="GHY1221" s="17"/>
      <c r="GHZ1221" s="17"/>
      <c r="GIA1221" s="17"/>
      <c r="GIB1221" s="17"/>
      <c r="GIC1221" s="17"/>
      <c r="GID1221" s="17"/>
      <c r="GIE1221" s="17"/>
      <c r="GIF1221" s="17"/>
      <c r="GIG1221" s="17"/>
      <c r="GIH1221" s="17"/>
      <c r="GII1221" s="17"/>
      <c r="GIJ1221" s="17"/>
      <c r="GIK1221" s="17"/>
      <c r="GIL1221" s="17"/>
      <c r="GIM1221" s="17"/>
      <c r="GIN1221" s="17"/>
      <c r="GIO1221" s="17"/>
      <c r="GIP1221" s="17"/>
      <c r="GIQ1221" s="17"/>
      <c r="GIR1221" s="17"/>
      <c r="GIS1221" s="17"/>
      <c r="GIT1221" s="17"/>
      <c r="GIU1221" s="17"/>
      <c r="GIV1221" s="17"/>
      <c r="GIW1221" s="17"/>
      <c r="GIX1221" s="17"/>
      <c r="GIY1221" s="17"/>
      <c r="GIZ1221" s="17"/>
      <c r="GJA1221" s="17"/>
      <c r="GJB1221" s="17"/>
      <c r="GJC1221" s="17"/>
      <c r="GJD1221" s="17"/>
      <c r="GJE1221" s="17"/>
      <c r="GJF1221" s="17"/>
      <c r="GJG1221" s="17"/>
      <c r="GJH1221" s="17"/>
      <c r="GJI1221" s="17"/>
      <c r="GJJ1221" s="17"/>
      <c r="GJK1221" s="17"/>
      <c r="GJL1221" s="17"/>
      <c r="GJM1221" s="17"/>
      <c r="GJN1221" s="17"/>
      <c r="GJO1221" s="17"/>
      <c r="GJP1221" s="17"/>
      <c r="GJQ1221" s="17"/>
      <c r="GJR1221" s="17"/>
      <c r="GJS1221" s="17"/>
      <c r="GJT1221" s="17"/>
      <c r="GJU1221" s="17"/>
      <c r="GJV1221" s="17"/>
      <c r="GJW1221" s="17"/>
      <c r="GJX1221" s="17"/>
      <c r="GJY1221" s="17"/>
      <c r="GJZ1221" s="17"/>
      <c r="GKA1221" s="17"/>
      <c r="GKB1221" s="17"/>
      <c r="GKC1221" s="17"/>
      <c r="GKD1221" s="17"/>
      <c r="GKE1221" s="17"/>
      <c r="GKF1221" s="17"/>
      <c r="GKG1221" s="17"/>
      <c r="GKH1221" s="17"/>
      <c r="GKI1221" s="17"/>
      <c r="GKJ1221" s="17"/>
      <c r="GKK1221" s="17"/>
      <c r="GKL1221" s="17"/>
      <c r="GKM1221" s="17"/>
      <c r="GKN1221" s="17"/>
      <c r="GKO1221" s="17"/>
      <c r="GKP1221" s="17"/>
      <c r="GKQ1221" s="17"/>
      <c r="GKR1221" s="17"/>
      <c r="GKS1221" s="17"/>
      <c r="GKT1221" s="17"/>
      <c r="GKU1221" s="17"/>
      <c r="GKV1221" s="17"/>
      <c r="GKW1221" s="17"/>
      <c r="GKX1221" s="17"/>
      <c r="GKY1221" s="17"/>
      <c r="GKZ1221" s="17"/>
      <c r="GLA1221" s="17"/>
      <c r="GLB1221" s="17"/>
      <c r="GLC1221" s="17"/>
      <c r="GLD1221" s="17"/>
      <c r="GLE1221" s="17"/>
      <c r="GLF1221" s="17"/>
      <c r="GLG1221" s="17"/>
      <c r="GLH1221" s="17"/>
      <c r="GLI1221" s="17"/>
      <c r="GLJ1221" s="17"/>
      <c r="GLK1221" s="17"/>
      <c r="GLL1221" s="17"/>
      <c r="GLM1221" s="17"/>
      <c r="GLN1221" s="17"/>
      <c r="GLO1221" s="17"/>
      <c r="GLP1221" s="17"/>
      <c r="GLQ1221" s="17"/>
      <c r="GLR1221" s="17"/>
      <c r="GLS1221" s="17"/>
      <c r="GLT1221" s="17"/>
      <c r="GLU1221" s="17"/>
      <c r="GLV1221" s="17"/>
      <c r="GLW1221" s="17"/>
      <c r="GLX1221" s="17"/>
      <c r="GLY1221" s="17"/>
      <c r="GLZ1221" s="17"/>
      <c r="GMA1221" s="17"/>
      <c r="GMB1221" s="17"/>
      <c r="GMC1221" s="17"/>
      <c r="GMD1221" s="17"/>
      <c r="GME1221" s="17"/>
      <c r="GMF1221" s="17"/>
      <c r="GMG1221" s="17"/>
      <c r="GMH1221" s="17"/>
      <c r="GMI1221" s="17"/>
      <c r="GMJ1221" s="17"/>
      <c r="GMK1221" s="17"/>
      <c r="GML1221" s="17"/>
      <c r="GMM1221" s="17"/>
      <c r="GMN1221" s="17"/>
      <c r="GMO1221" s="17"/>
      <c r="GMP1221" s="17"/>
      <c r="GMQ1221" s="17"/>
      <c r="GMR1221" s="17"/>
      <c r="GMS1221" s="17"/>
      <c r="GMT1221" s="17"/>
      <c r="GMU1221" s="17"/>
      <c r="GMV1221" s="17"/>
      <c r="GMW1221" s="17"/>
      <c r="GMX1221" s="17"/>
      <c r="GMY1221" s="17"/>
      <c r="GMZ1221" s="17"/>
      <c r="GNA1221" s="17"/>
      <c r="GNB1221" s="17"/>
      <c r="GNC1221" s="17"/>
      <c r="GND1221" s="17"/>
      <c r="GNE1221" s="17"/>
      <c r="GNF1221" s="17"/>
      <c r="GNG1221" s="17"/>
      <c r="GNH1221" s="17"/>
      <c r="GNI1221" s="17"/>
      <c r="GNJ1221" s="17"/>
      <c r="GNK1221" s="17"/>
      <c r="GNL1221" s="17"/>
      <c r="GNM1221" s="17"/>
      <c r="GNN1221" s="17"/>
      <c r="GNO1221" s="17"/>
      <c r="GNP1221" s="17"/>
      <c r="GNQ1221" s="17"/>
      <c r="GNR1221" s="17"/>
      <c r="GNS1221" s="17"/>
      <c r="GNT1221" s="17"/>
      <c r="GNU1221" s="17"/>
      <c r="GNV1221" s="17"/>
      <c r="GNW1221" s="17"/>
      <c r="GNX1221" s="17"/>
      <c r="GNY1221" s="17"/>
      <c r="GNZ1221" s="17"/>
      <c r="GOA1221" s="17"/>
      <c r="GOB1221" s="17"/>
      <c r="GOC1221" s="17"/>
      <c r="GOD1221" s="17"/>
      <c r="GOE1221" s="17"/>
      <c r="GOF1221" s="17"/>
      <c r="GOG1221" s="17"/>
      <c r="GOH1221" s="17"/>
      <c r="GOI1221" s="17"/>
      <c r="GOJ1221" s="17"/>
      <c r="GOK1221" s="17"/>
      <c r="GOL1221" s="17"/>
      <c r="GOM1221" s="17"/>
      <c r="GON1221" s="17"/>
      <c r="GOO1221" s="17"/>
      <c r="GOP1221" s="17"/>
      <c r="GOQ1221" s="17"/>
      <c r="GOR1221" s="17"/>
      <c r="GOS1221" s="17"/>
      <c r="GOT1221" s="17"/>
      <c r="GOU1221" s="17"/>
      <c r="GOV1221" s="17"/>
      <c r="GOW1221" s="17"/>
      <c r="GOX1221" s="17"/>
      <c r="GOY1221" s="17"/>
      <c r="GOZ1221" s="17"/>
      <c r="GPA1221" s="17"/>
      <c r="GPB1221" s="17"/>
      <c r="GPC1221" s="17"/>
      <c r="GPD1221" s="17"/>
      <c r="GPE1221" s="17"/>
      <c r="GPF1221" s="17"/>
      <c r="GPG1221" s="17"/>
      <c r="GPH1221" s="17"/>
      <c r="GPI1221" s="17"/>
      <c r="GPJ1221" s="17"/>
      <c r="GPK1221" s="17"/>
      <c r="GPL1221" s="17"/>
      <c r="GPM1221" s="17"/>
      <c r="GPN1221" s="17"/>
      <c r="GPO1221" s="17"/>
      <c r="GPP1221" s="17"/>
      <c r="GPQ1221" s="17"/>
      <c r="GPR1221" s="17"/>
      <c r="GPS1221" s="17"/>
      <c r="GPT1221" s="17"/>
      <c r="GPU1221" s="17"/>
      <c r="GPV1221" s="17"/>
      <c r="GPW1221" s="17"/>
      <c r="GPX1221" s="17"/>
      <c r="GPY1221" s="17"/>
      <c r="GPZ1221" s="17"/>
      <c r="GQA1221" s="17"/>
      <c r="GQB1221" s="17"/>
      <c r="GQC1221" s="17"/>
      <c r="GQD1221" s="17"/>
      <c r="GQE1221" s="17"/>
      <c r="GQF1221" s="17"/>
      <c r="GQG1221" s="17"/>
      <c r="GQH1221" s="17"/>
      <c r="GQI1221" s="17"/>
      <c r="GQJ1221" s="17"/>
      <c r="GQK1221" s="17"/>
      <c r="GQL1221" s="17"/>
      <c r="GQM1221" s="17"/>
      <c r="GQN1221" s="17"/>
      <c r="GQO1221" s="17"/>
      <c r="GQP1221" s="17"/>
      <c r="GQQ1221" s="17"/>
      <c r="GQR1221" s="17"/>
      <c r="GQS1221" s="17"/>
      <c r="GQT1221" s="17"/>
      <c r="GQU1221" s="17"/>
      <c r="GQV1221" s="17"/>
      <c r="GQW1221" s="17"/>
      <c r="GQX1221" s="17"/>
      <c r="GQY1221" s="17"/>
      <c r="GQZ1221" s="17"/>
      <c r="GRA1221" s="17"/>
      <c r="GRB1221" s="17"/>
      <c r="GRC1221" s="17"/>
      <c r="GRD1221" s="17"/>
      <c r="GRE1221" s="17"/>
      <c r="GRF1221" s="17"/>
      <c r="GRG1221" s="17"/>
      <c r="GRH1221" s="17"/>
      <c r="GRI1221" s="17"/>
      <c r="GRJ1221" s="17"/>
      <c r="GRK1221" s="17"/>
      <c r="GRL1221" s="17"/>
      <c r="GRM1221" s="17"/>
      <c r="GRN1221" s="17"/>
      <c r="GRO1221" s="17"/>
      <c r="GRP1221" s="17"/>
      <c r="GRQ1221" s="17"/>
      <c r="GRR1221" s="17"/>
      <c r="GRS1221" s="17"/>
      <c r="GRT1221" s="17"/>
      <c r="GRU1221" s="17"/>
      <c r="GRV1221" s="17"/>
      <c r="GRW1221" s="17"/>
      <c r="GRX1221" s="17"/>
      <c r="GRY1221" s="17"/>
      <c r="GRZ1221" s="17"/>
      <c r="GSA1221" s="17"/>
      <c r="GSB1221" s="17"/>
      <c r="GSC1221" s="17"/>
      <c r="GSD1221" s="17"/>
      <c r="GSE1221" s="17"/>
      <c r="GSF1221" s="17"/>
      <c r="GSG1221" s="17"/>
      <c r="GSH1221" s="17"/>
      <c r="GSI1221" s="17"/>
      <c r="GSJ1221" s="17"/>
      <c r="GSK1221" s="17"/>
      <c r="GSL1221" s="17"/>
      <c r="GSM1221" s="17"/>
      <c r="GSN1221" s="17"/>
      <c r="GSO1221" s="17"/>
      <c r="GSP1221" s="17"/>
      <c r="GSQ1221" s="17"/>
      <c r="GSR1221" s="17"/>
      <c r="GSS1221" s="17"/>
      <c r="GST1221" s="17"/>
      <c r="GSU1221" s="17"/>
      <c r="GSV1221" s="17"/>
      <c r="GSW1221" s="17"/>
      <c r="GSX1221" s="17"/>
      <c r="GSY1221" s="17"/>
      <c r="GSZ1221" s="17"/>
      <c r="GTA1221" s="17"/>
      <c r="GTB1221" s="17"/>
      <c r="GTC1221" s="17"/>
      <c r="GTD1221" s="17"/>
      <c r="GTE1221" s="17"/>
      <c r="GTF1221" s="17"/>
      <c r="GTG1221" s="17"/>
      <c r="GTH1221" s="17"/>
      <c r="GTI1221" s="17"/>
      <c r="GTJ1221" s="17"/>
      <c r="GTK1221" s="17"/>
      <c r="GTL1221" s="17"/>
      <c r="GTM1221" s="17"/>
      <c r="GTN1221" s="17"/>
      <c r="GTO1221" s="17"/>
      <c r="GTP1221" s="17"/>
      <c r="GTQ1221" s="17"/>
      <c r="GTR1221" s="17"/>
      <c r="GTS1221" s="17"/>
      <c r="GTT1221" s="17"/>
      <c r="GTU1221" s="17"/>
      <c r="GTV1221" s="17"/>
      <c r="GTW1221" s="17"/>
      <c r="GTX1221" s="17"/>
      <c r="GTY1221" s="17"/>
      <c r="GTZ1221" s="17"/>
      <c r="GUA1221" s="17"/>
      <c r="GUB1221" s="17"/>
      <c r="GUC1221" s="17"/>
      <c r="GUD1221" s="17"/>
      <c r="GUE1221" s="17"/>
      <c r="GUF1221" s="17"/>
      <c r="GUG1221" s="17"/>
      <c r="GUH1221" s="17"/>
      <c r="GUI1221" s="17"/>
      <c r="GUJ1221" s="17"/>
      <c r="GUK1221" s="17"/>
      <c r="GUL1221" s="17"/>
      <c r="GUM1221" s="17"/>
      <c r="GUN1221" s="17"/>
      <c r="GUO1221" s="17"/>
      <c r="GUP1221" s="17"/>
      <c r="GUQ1221" s="17"/>
      <c r="GUR1221" s="17"/>
      <c r="GUS1221" s="17"/>
      <c r="GUT1221" s="17"/>
      <c r="GUU1221" s="17"/>
      <c r="GUV1221" s="17"/>
      <c r="GUW1221" s="17"/>
      <c r="GUX1221" s="17"/>
      <c r="GUY1221" s="17"/>
      <c r="GUZ1221" s="17"/>
      <c r="GVA1221" s="17"/>
      <c r="GVB1221" s="17"/>
      <c r="GVC1221" s="17"/>
      <c r="GVD1221" s="17"/>
      <c r="GVE1221" s="17"/>
      <c r="GVF1221" s="17"/>
      <c r="GVG1221" s="17"/>
      <c r="GVH1221" s="17"/>
      <c r="GVI1221" s="17"/>
      <c r="GVJ1221" s="17"/>
      <c r="GVK1221" s="17"/>
      <c r="GVL1221" s="17"/>
      <c r="GVM1221" s="17"/>
      <c r="GVN1221" s="17"/>
      <c r="GVO1221" s="17"/>
      <c r="GVP1221" s="17"/>
      <c r="GVQ1221" s="17"/>
      <c r="GVR1221" s="17"/>
      <c r="GVS1221" s="17"/>
      <c r="GVT1221" s="17"/>
      <c r="GVU1221" s="17"/>
      <c r="GVV1221" s="17"/>
      <c r="GVW1221" s="17"/>
      <c r="GVX1221" s="17"/>
      <c r="GVY1221" s="17"/>
      <c r="GVZ1221" s="17"/>
      <c r="GWA1221" s="17"/>
      <c r="GWB1221" s="17"/>
      <c r="GWC1221" s="17"/>
      <c r="GWD1221" s="17"/>
      <c r="GWE1221" s="17"/>
      <c r="GWF1221" s="17"/>
      <c r="GWG1221" s="17"/>
      <c r="GWH1221" s="17"/>
      <c r="GWI1221" s="17"/>
      <c r="GWJ1221" s="17"/>
      <c r="GWK1221" s="17"/>
      <c r="GWL1221" s="17"/>
      <c r="GWM1221" s="17"/>
      <c r="GWN1221" s="17"/>
      <c r="GWO1221" s="17"/>
      <c r="GWP1221" s="17"/>
      <c r="GWQ1221" s="17"/>
      <c r="GWR1221" s="17"/>
      <c r="GWS1221" s="17"/>
      <c r="GWT1221" s="17"/>
      <c r="GWU1221" s="17"/>
      <c r="GWV1221" s="17"/>
      <c r="GWW1221" s="17"/>
      <c r="GWX1221" s="17"/>
      <c r="GWY1221" s="17"/>
      <c r="GWZ1221" s="17"/>
      <c r="GXA1221" s="17"/>
      <c r="GXB1221" s="17"/>
      <c r="GXC1221" s="17"/>
      <c r="GXD1221" s="17"/>
      <c r="GXE1221" s="17"/>
      <c r="GXF1221" s="17"/>
      <c r="GXG1221" s="17"/>
      <c r="GXH1221" s="17"/>
      <c r="GXI1221" s="17"/>
      <c r="GXJ1221" s="17"/>
      <c r="GXK1221" s="17"/>
      <c r="GXL1221" s="17"/>
      <c r="GXM1221" s="17"/>
      <c r="GXN1221" s="17"/>
      <c r="GXO1221" s="17"/>
      <c r="GXP1221" s="17"/>
      <c r="GXQ1221" s="17"/>
      <c r="GXR1221" s="17"/>
      <c r="GXS1221" s="17"/>
      <c r="GXT1221" s="17"/>
      <c r="GXU1221" s="17"/>
      <c r="GXV1221" s="17"/>
      <c r="GXW1221" s="17"/>
      <c r="GXX1221" s="17"/>
      <c r="GXY1221" s="17"/>
      <c r="GXZ1221" s="17"/>
      <c r="GYA1221" s="17"/>
      <c r="GYB1221" s="17"/>
      <c r="GYC1221" s="17"/>
      <c r="GYD1221" s="17"/>
      <c r="GYE1221" s="17"/>
      <c r="GYF1221" s="17"/>
      <c r="GYG1221" s="17"/>
      <c r="GYH1221" s="17"/>
      <c r="GYI1221" s="17"/>
      <c r="GYJ1221" s="17"/>
      <c r="GYK1221" s="17"/>
      <c r="GYL1221" s="17"/>
      <c r="GYM1221" s="17"/>
      <c r="GYN1221" s="17"/>
      <c r="GYO1221" s="17"/>
      <c r="GYP1221" s="17"/>
      <c r="GYQ1221" s="17"/>
      <c r="GYR1221" s="17"/>
      <c r="GYS1221" s="17"/>
      <c r="GYT1221" s="17"/>
      <c r="GYU1221" s="17"/>
      <c r="GYV1221" s="17"/>
      <c r="GYW1221" s="17"/>
      <c r="GYX1221" s="17"/>
      <c r="GYY1221" s="17"/>
      <c r="GYZ1221" s="17"/>
      <c r="GZA1221" s="17"/>
      <c r="GZB1221" s="17"/>
      <c r="GZC1221" s="17"/>
      <c r="GZD1221" s="17"/>
      <c r="GZE1221" s="17"/>
      <c r="GZF1221" s="17"/>
      <c r="GZG1221" s="17"/>
      <c r="GZH1221" s="17"/>
      <c r="GZI1221" s="17"/>
      <c r="GZJ1221" s="17"/>
      <c r="GZK1221" s="17"/>
      <c r="GZL1221" s="17"/>
      <c r="GZM1221" s="17"/>
      <c r="GZN1221" s="17"/>
      <c r="GZO1221" s="17"/>
      <c r="GZP1221" s="17"/>
      <c r="GZQ1221" s="17"/>
      <c r="GZR1221" s="17"/>
      <c r="GZS1221" s="17"/>
      <c r="GZT1221" s="17"/>
      <c r="GZU1221" s="17"/>
      <c r="GZV1221" s="17"/>
      <c r="GZW1221" s="17"/>
      <c r="GZX1221" s="17"/>
      <c r="GZY1221" s="17"/>
      <c r="GZZ1221" s="17"/>
      <c r="HAA1221" s="17"/>
      <c r="HAB1221" s="17"/>
      <c r="HAC1221" s="17"/>
      <c r="HAD1221" s="17"/>
      <c r="HAE1221" s="17"/>
      <c r="HAF1221" s="17"/>
      <c r="HAG1221" s="17"/>
      <c r="HAH1221" s="17"/>
      <c r="HAI1221" s="17"/>
      <c r="HAJ1221" s="17"/>
      <c r="HAK1221" s="17"/>
      <c r="HAL1221" s="17"/>
      <c r="HAM1221" s="17"/>
      <c r="HAN1221" s="17"/>
      <c r="HAO1221" s="17"/>
      <c r="HAP1221" s="17"/>
      <c r="HAQ1221" s="17"/>
      <c r="HAR1221" s="17"/>
      <c r="HAS1221" s="17"/>
      <c r="HAT1221" s="17"/>
      <c r="HAU1221" s="17"/>
      <c r="HAV1221" s="17"/>
      <c r="HAW1221" s="17"/>
      <c r="HAX1221" s="17"/>
      <c r="HAY1221" s="17"/>
      <c r="HAZ1221" s="17"/>
      <c r="HBA1221" s="17"/>
      <c r="HBB1221" s="17"/>
      <c r="HBC1221" s="17"/>
      <c r="HBD1221" s="17"/>
      <c r="HBE1221" s="17"/>
      <c r="HBF1221" s="17"/>
      <c r="HBG1221" s="17"/>
      <c r="HBH1221" s="17"/>
      <c r="HBI1221" s="17"/>
      <c r="HBJ1221" s="17"/>
      <c r="HBK1221" s="17"/>
      <c r="HBL1221" s="17"/>
      <c r="HBM1221" s="17"/>
      <c r="HBN1221" s="17"/>
      <c r="HBO1221" s="17"/>
      <c r="HBP1221" s="17"/>
      <c r="HBQ1221" s="17"/>
      <c r="HBR1221" s="17"/>
      <c r="HBS1221" s="17"/>
      <c r="HBT1221" s="17"/>
      <c r="HBU1221" s="17"/>
      <c r="HBV1221" s="17"/>
      <c r="HBW1221" s="17"/>
      <c r="HBX1221" s="17"/>
      <c r="HBY1221" s="17"/>
      <c r="HBZ1221" s="17"/>
      <c r="HCA1221" s="17"/>
      <c r="HCB1221" s="17"/>
      <c r="HCC1221" s="17"/>
      <c r="HCD1221" s="17"/>
      <c r="HCE1221" s="17"/>
      <c r="HCF1221" s="17"/>
      <c r="HCG1221" s="17"/>
      <c r="HCH1221" s="17"/>
      <c r="HCI1221" s="17"/>
      <c r="HCJ1221" s="17"/>
      <c r="HCK1221" s="17"/>
      <c r="HCL1221" s="17"/>
      <c r="HCM1221" s="17"/>
      <c r="HCN1221" s="17"/>
      <c r="HCO1221" s="17"/>
      <c r="HCP1221" s="17"/>
      <c r="HCQ1221" s="17"/>
      <c r="HCR1221" s="17"/>
      <c r="HCS1221" s="17"/>
      <c r="HCT1221" s="17"/>
      <c r="HCU1221" s="17"/>
      <c r="HCV1221" s="17"/>
      <c r="HCW1221" s="17"/>
      <c r="HCX1221" s="17"/>
      <c r="HCY1221" s="17"/>
      <c r="HCZ1221" s="17"/>
      <c r="HDA1221" s="17"/>
      <c r="HDB1221" s="17"/>
      <c r="HDC1221" s="17"/>
      <c r="HDD1221" s="17"/>
      <c r="HDE1221" s="17"/>
      <c r="HDF1221" s="17"/>
      <c r="HDG1221" s="17"/>
      <c r="HDH1221" s="17"/>
      <c r="HDI1221" s="17"/>
      <c r="HDJ1221" s="17"/>
      <c r="HDK1221" s="17"/>
      <c r="HDL1221" s="17"/>
      <c r="HDM1221" s="17"/>
      <c r="HDN1221" s="17"/>
      <c r="HDO1221" s="17"/>
      <c r="HDP1221" s="17"/>
      <c r="HDQ1221" s="17"/>
      <c r="HDR1221" s="17"/>
      <c r="HDS1221" s="17"/>
      <c r="HDT1221" s="17"/>
      <c r="HDU1221" s="17"/>
      <c r="HDV1221" s="17"/>
      <c r="HDW1221" s="17"/>
      <c r="HDX1221" s="17"/>
      <c r="HDY1221" s="17"/>
      <c r="HDZ1221" s="17"/>
      <c r="HEA1221" s="17"/>
      <c r="HEB1221" s="17"/>
      <c r="HEC1221" s="17"/>
      <c r="HED1221" s="17"/>
      <c r="HEE1221" s="17"/>
      <c r="HEF1221" s="17"/>
      <c r="HEG1221" s="17"/>
      <c r="HEH1221" s="17"/>
      <c r="HEI1221" s="17"/>
      <c r="HEJ1221" s="17"/>
      <c r="HEK1221" s="17"/>
      <c r="HEL1221" s="17"/>
      <c r="HEM1221" s="17"/>
      <c r="HEN1221" s="17"/>
      <c r="HEO1221" s="17"/>
      <c r="HEP1221" s="17"/>
      <c r="HEQ1221" s="17"/>
      <c r="HER1221" s="17"/>
      <c r="HES1221" s="17"/>
      <c r="HET1221" s="17"/>
      <c r="HEU1221" s="17"/>
      <c r="HEV1221" s="17"/>
      <c r="HEW1221" s="17"/>
      <c r="HEX1221" s="17"/>
      <c r="HEY1221" s="17"/>
      <c r="HEZ1221" s="17"/>
      <c r="HFA1221" s="17"/>
      <c r="HFB1221" s="17"/>
      <c r="HFC1221" s="17"/>
      <c r="HFD1221" s="17"/>
      <c r="HFE1221" s="17"/>
      <c r="HFF1221" s="17"/>
      <c r="HFG1221" s="17"/>
      <c r="HFH1221" s="17"/>
      <c r="HFI1221" s="17"/>
      <c r="HFJ1221" s="17"/>
      <c r="HFK1221" s="17"/>
      <c r="HFL1221" s="17"/>
      <c r="HFM1221" s="17"/>
      <c r="HFN1221" s="17"/>
      <c r="HFO1221" s="17"/>
      <c r="HFP1221" s="17"/>
      <c r="HFQ1221" s="17"/>
      <c r="HFR1221" s="17"/>
      <c r="HFS1221" s="17"/>
      <c r="HFT1221" s="17"/>
      <c r="HFU1221" s="17"/>
      <c r="HFV1221" s="17"/>
      <c r="HFW1221" s="17"/>
      <c r="HFX1221" s="17"/>
      <c r="HFY1221" s="17"/>
      <c r="HFZ1221" s="17"/>
      <c r="HGA1221" s="17"/>
      <c r="HGB1221" s="17"/>
      <c r="HGC1221" s="17"/>
      <c r="HGD1221" s="17"/>
      <c r="HGE1221" s="17"/>
      <c r="HGF1221" s="17"/>
      <c r="HGG1221" s="17"/>
      <c r="HGH1221" s="17"/>
      <c r="HGI1221" s="17"/>
      <c r="HGJ1221" s="17"/>
      <c r="HGK1221" s="17"/>
      <c r="HGL1221" s="17"/>
      <c r="HGM1221" s="17"/>
      <c r="HGN1221" s="17"/>
      <c r="HGO1221" s="17"/>
      <c r="HGP1221" s="17"/>
      <c r="HGQ1221" s="17"/>
      <c r="HGR1221" s="17"/>
      <c r="HGS1221" s="17"/>
      <c r="HGT1221" s="17"/>
      <c r="HGU1221" s="17"/>
      <c r="HGV1221" s="17"/>
      <c r="HGW1221" s="17"/>
      <c r="HGX1221" s="17"/>
      <c r="HGY1221" s="17"/>
      <c r="HGZ1221" s="17"/>
      <c r="HHA1221" s="17"/>
      <c r="HHB1221" s="17"/>
      <c r="HHC1221" s="17"/>
      <c r="HHD1221" s="17"/>
      <c r="HHE1221" s="17"/>
      <c r="HHF1221" s="17"/>
      <c r="HHG1221" s="17"/>
      <c r="HHH1221" s="17"/>
      <c r="HHI1221" s="17"/>
      <c r="HHJ1221" s="17"/>
      <c r="HHK1221" s="17"/>
      <c r="HHL1221" s="17"/>
      <c r="HHM1221" s="17"/>
      <c r="HHN1221" s="17"/>
      <c r="HHO1221" s="17"/>
      <c r="HHP1221" s="17"/>
      <c r="HHQ1221" s="17"/>
      <c r="HHR1221" s="17"/>
      <c r="HHS1221" s="17"/>
      <c r="HHT1221" s="17"/>
      <c r="HHU1221" s="17"/>
      <c r="HHV1221" s="17"/>
      <c r="HHW1221" s="17"/>
      <c r="HHX1221" s="17"/>
      <c r="HHY1221" s="17"/>
      <c r="HHZ1221" s="17"/>
      <c r="HIA1221" s="17"/>
      <c r="HIB1221" s="17"/>
      <c r="HIC1221" s="17"/>
      <c r="HID1221" s="17"/>
      <c r="HIE1221" s="17"/>
      <c r="HIF1221" s="17"/>
      <c r="HIG1221" s="17"/>
      <c r="HIH1221" s="17"/>
      <c r="HII1221" s="17"/>
      <c r="HIJ1221" s="17"/>
      <c r="HIK1221" s="17"/>
      <c r="HIL1221" s="17"/>
      <c r="HIM1221" s="17"/>
      <c r="HIN1221" s="17"/>
      <c r="HIO1221" s="17"/>
      <c r="HIP1221" s="17"/>
      <c r="HIQ1221" s="17"/>
      <c r="HIR1221" s="17"/>
      <c r="HIS1221" s="17"/>
      <c r="HIT1221" s="17"/>
      <c r="HIU1221" s="17"/>
      <c r="HIV1221" s="17"/>
      <c r="HIW1221" s="17"/>
      <c r="HIX1221" s="17"/>
      <c r="HIY1221" s="17"/>
      <c r="HIZ1221" s="17"/>
      <c r="HJA1221" s="17"/>
      <c r="HJB1221" s="17"/>
      <c r="HJC1221" s="17"/>
      <c r="HJD1221" s="17"/>
      <c r="HJE1221" s="17"/>
      <c r="HJF1221" s="17"/>
      <c r="HJG1221" s="17"/>
      <c r="HJH1221" s="17"/>
      <c r="HJI1221" s="17"/>
      <c r="HJJ1221" s="17"/>
      <c r="HJK1221" s="17"/>
      <c r="HJL1221" s="17"/>
      <c r="HJM1221" s="17"/>
      <c r="HJN1221" s="17"/>
      <c r="HJO1221" s="17"/>
      <c r="HJP1221" s="17"/>
      <c r="HJQ1221" s="17"/>
      <c r="HJR1221" s="17"/>
      <c r="HJS1221" s="17"/>
      <c r="HJT1221" s="17"/>
      <c r="HJU1221" s="17"/>
      <c r="HJV1221" s="17"/>
      <c r="HJW1221" s="17"/>
      <c r="HJX1221" s="17"/>
      <c r="HJY1221" s="17"/>
      <c r="HJZ1221" s="17"/>
      <c r="HKA1221" s="17"/>
      <c r="HKB1221" s="17"/>
      <c r="HKC1221" s="17"/>
      <c r="HKD1221" s="17"/>
      <c r="HKE1221" s="17"/>
      <c r="HKF1221" s="17"/>
      <c r="HKG1221" s="17"/>
      <c r="HKH1221" s="17"/>
      <c r="HKI1221" s="17"/>
      <c r="HKJ1221" s="17"/>
      <c r="HKK1221" s="17"/>
      <c r="HKL1221" s="17"/>
      <c r="HKM1221" s="17"/>
      <c r="HKN1221" s="17"/>
      <c r="HKO1221" s="17"/>
      <c r="HKP1221" s="17"/>
      <c r="HKQ1221" s="17"/>
      <c r="HKR1221" s="17"/>
      <c r="HKS1221" s="17"/>
      <c r="HKT1221" s="17"/>
      <c r="HKU1221" s="17"/>
      <c r="HKV1221" s="17"/>
      <c r="HKW1221" s="17"/>
      <c r="HKX1221" s="17"/>
      <c r="HKY1221" s="17"/>
      <c r="HKZ1221" s="17"/>
      <c r="HLA1221" s="17"/>
      <c r="HLB1221" s="17"/>
      <c r="HLC1221" s="17"/>
      <c r="HLD1221" s="17"/>
      <c r="HLE1221" s="17"/>
      <c r="HLF1221" s="17"/>
      <c r="HLG1221" s="17"/>
      <c r="HLH1221" s="17"/>
      <c r="HLI1221" s="17"/>
      <c r="HLJ1221" s="17"/>
      <c r="HLK1221" s="17"/>
      <c r="HLL1221" s="17"/>
      <c r="HLM1221" s="17"/>
      <c r="HLN1221" s="17"/>
      <c r="HLO1221" s="17"/>
      <c r="HLP1221" s="17"/>
      <c r="HLQ1221" s="17"/>
      <c r="HLR1221" s="17"/>
      <c r="HLS1221" s="17"/>
      <c r="HLT1221" s="17"/>
      <c r="HLU1221" s="17"/>
      <c r="HLV1221" s="17"/>
      <c r="HLW1221" s="17"/>
      <c r="HLX1221" s="17"/>
      <c r="HLY1221" s="17"/>
      <c r="HLZ1221" s="17"/>
      <c r="HMA1221" s="17"/>
      <c r="HMB1221" s="17"/>
      <c r="HMC1221" s="17"/>
      <c r="HMD1221" s="17"/>
      <c r="HME1221" s="17"/>
      <c r="HMF1221" s="17"/>
      <c r="HMG1221" s="17"/>
      <c r="HMH1221" s="17"/>
      <c r="HMI1221" s="17"/>
      <c r="HMJ1221" s="17"/>
      <c r="HMK1221" s="17"/>
      <c r="HML1221" s="17"/>
      <c r="HMM1221" s="17"/>
      <c r="HMN1221" s="17"/>
      <c r="HMO1221" s="17"/>
      <c r="HMP1221" s="17"/>
      <c r="HMQ1221" s="17"/>
      <c r="HMR1221" s="17"/>
      <c r="HMS1221" s="17"/>
      <c r="HMT1221" s="17"/>
      <c r="HMU1221" s="17"/>
      <c r="HMV1221" s="17"/>
      <c r="HMW1221" s="17"/>
      <c r="HMX1221" s="17"/>
      <c r="HMY1221" s="17"/>
      <c r="HMZ1221" s="17"/>
      <c r="HNA1221" s="17"/>
      <c r="HNB1221" s="17"/>
      <c r="HNC1221" s="17"/>
      <c r="HND1221" s="17"/>
      <c r="HNE1221" s="17"/>
      <c r="HNF1221" s="17"/>
      <c r="HNG1221" s="17"/>
      <c r="HNH1221" s="17"/>
      <c r="HNI1221" s="17"/>
      <c r="HNJ1221" s="17"/>
      <c r="HNK1221" s="17"/>
      <c r="HNL1221" s="17"/>
      <c r="HNM1221" s="17"/>
      <c r="HNN1221" s="17"/>
      <c r="HNO1221" s="17"/>
      <c r="HNP1221" s="17"/>
      <c r="HNQ1221" s="17"/>
      <c r="HNR1221" s="17"/>
      <c r="HNS1221" s="17"/>
      <c r="HNT1221" s="17"/>
      <c r="HNU1221" s="17"/>
      <c r="HNV1221" s="17"/>
      <c r="HNW1221" s="17"/>
      <c r="HNX1221" s="17"/>
      <c r="HNY1221" s="17"/>
      <c r="HNZ1221" s="17"/>
      <c r="HOA1221" s="17"/>
      <c r="HOB1221" s="17"/>
      <c r="HOC1221" s="17"/>
      <c r="HOD1221" s="17"/>
      <c r="HOE1221" s="17"/>
      <c r="HOF1221" s="17"/>
      <c r="HOG1221" s="17"/>
      <c r="HOH1221" s="17"/>
      <c r="HOI1221" s="17"/>
      <c r="HOJ1221" s="17"/>
      <c r="HOK1221" s="17"/>
      <c r="HOL1221" s="17"/>
      <c r="HOM1221" s="17"/>
      <c r="HON1221" s="17"/>
      <c r="HOO1221" s="17"/>
      <c r="HOP1221" s="17"/>
      <c r="HOQ1221" s="17"/>
      <c r="HOR1221" s="17"/>
      <c r="HOS1221" s="17"/>
      <c r="HOT1221" s="17"/>
      <c r="HOU1221" s="17"/>
      <c r="HOV1221" s="17"/>
      <c r="HOW1221" s="17"/>
      <c r="HOX1221" s="17"/>
      <c r="HOY1221" s="17"/>
      <c r="HOZ1221" s="17"/>
      <c r="HPA1221" s="17"/>
      <c r="HPB1221" s="17"/>
      <c r="HPC1221" s="17"/>
      <c r="HPD1221" s="17"/>
      <c r="HPE1221" s="17"/>
      <c r="HPF1221" s="17"/>
      <c r="HPG1221" s="17"/>
      <c r="HPH1221" s="17"/>
      <c r="HPI1221" s="17"/>
      <c r="HPJ1221" s="17"/>
      <c r="HPK1221" s="17"/>
      <c r="HPL1221" s="17"/>
      <c r="HPM1221" s="17"/>
      <c r="HPN1221" s="17"/>
      <c r="HPO1221" s="17"/>
      <c r="HPP1221" s="17"/>
      <c r="HPQ1221" s="17"/>
      <c r="HPR1221" s="17"/>
      <c r="HPS1221" s="17"/>
      <c r="HPT1221" s="17"/>
      <c r="HPU1221" s="17"/>
      <c r="HPV1221" s="17"/>
      <c r="HPW1221" s="17"/>
      <c r="HPX1221" s="17"/>
      <c r="HPY1221" s="17"/>
      <c r="HPZ1221" s="17"/>
      <c r="HQA1221" s="17"/>
      <c r="HQB1221" s="17"/>
      <c r="HQC1221" s="17"/>
      <c r="HQD1221" s="17"/>
      <c r="HQE1221" s="17"/>
      <c r="HQF1221" s="17"/>
      <c r="HQG1221" s="17"/>
      <c r="HQH1221" s="17"/>
      <c r="HQI1221" s="17"/>
      <c r="HQJ1221" s="17"/>
      <c r="HQK1221" s="17"/>
      <c r="HQL1221" s="17"/>
      <c r="HQM1221" s="17"/>
      <c r="HQN1221" s="17"/>
      <c r="HQO1221" s="17"/>
      <c r="HQP1221" s="17"/>
      <c r="HQQ1221" s="17"/>
      <c r="HQR1221" s="17"/>
      <c r="HQS1221" s="17"/>
      <c r="HQT1221" s="17"/>
      <c r="HQU1221" s="17"/>
      <c r="HQV1221" s="17"/>
      <c r="HQW1221" s="17"/>
      <c r="HQX1221" s="17"/>
      <c r="HQY1221" s="17"/>
      <c r="HQZ1221" s="17"/>
      <c r="HRA1221" s="17"/>
      <c r="HRB1221" s="17"/>
      <c r="HRC1221" s="17"/>
      <c r="HRD1221" s="17"/>
      <c r="HRE1221" s="17"/>
      <c r="HRF1221" s="17"/>
      <c r="HRG1221" s="17"/>
      <c r="HRH1221" s="17"/>
      <c r="HRI1221" s="17"/>
      <c r="HRJ1221" s="17"/>
      <c r="HRK1221" s="17"/>
      <c r="HRL1221" s="17"/>
      <c r="HRM1221" s="17"/>
      <c r="HRN1221" s="17"/>
      <c r="HRO1221" s="17"/>
      <c r="HRP1221" s="17"/>
      <c r="HRQ1221" s="17"/>
      <c r="HRR1221" s="17"/>
      <c r="HRS1221" s="17"/>
      <c r="HRT1221" s="17"/>
      <c r="HRU1221" s="17"/>
      <c r="HRV1221" s="17"/>
      <c r="HRW1221" s="17"/>
      <c r="HRX1221" s="17"/>
      <c r="HRY1221" s="17"/>
      <c r="HRZ1221" s="17"/>
      <c r="HSA1221" s="17"/>
      <c r="HSB1221" s="17"/>
      <c r="HSC1221" s="17"/>
      <c r="HSD1221" s="17"/>
      <c r="HSE1221" s="17"/>
      <c r="HSF1221" s="17"/>
      <c r="HSG1221" s="17"/>
      <c r="HSH1221" s="17"/>
      <c r="HSI1221" s="17"/>
      <c r="HSJ1221" s="17"/>
      <c r="HSK1221" s="17"/>
      <c r="HSL1221" s="17"/>
      <c r="HSM1221" s="17"/>
      <c r="HSN1221" s="17"/>
      <c r="HSO1221" s="17"/>
      <c r="HSP1221" s="17"/>
      <c r="HSQ1221" s="17"/>
      <c r="HSR1221" s="17"/>
      <c r="HSS1221" s="17"/>
      <c r="HST1221" s="17"/>
      <c r="HSU1221" s="17"/>
      <c r="HSV1221" s="17"/>
      <c r="HSW1221" s="17"/>
      <c r="HSX1221" s="17"/>
      <c r="HSY1221" s="17"/>
      <c r="HSZ1221" s="17"/>
      <c r="HTA1221" s="17"/>
      <c r="HTB1221" s="17"/>
      <c r="HTC1221" s="17"/>
      <c r="HTD1221" s="17"/>
      <c r="HTE1221" s="17"/>
      <c r="HTF1221" s="17"/>
      <c r="HTG1221" s="17"/>
      <c r="HTH1221" s="17"/>
      <c r="HTI1221" s="17"/>
      <c r="HTJ1221" s="17"/>
      <c r="HTK1221" s="17"/>
      <c r="HTL1221" s="17"/>
      <c r="HTM1221" s="17"/>
      <c r="HTN1221" s="17"/>
      <c r="HTO1221" s="17"/>
      <c r="HTP1221" s="17"/>
      <c r="HTQ1221" s="17"/>
      <c r="HTR1221" s="17"/>
      <c r="HTS1221" s="17"/>
      <c r="HTT1221" s="17"/>
      <c r="HTU1221" s="17"/>
      <c r="HTV1221" s="17"/>
      <c r="HTW1221" s="17"/>
      <c r="HTX1221" s="17"/>
      <c r="HTY1221" s="17"/>
      <c r="HTZ1221" s="17"/>
      <c r="HUA1221" s="17"/>
      <c r="HUB1221" s="17"/>
      <c r="HUC1221" s="17"/>
      <c r="HUD1221" s="17"/>
      <c r="HUE1221" s="17"/>
      <c r="HUF1221" s="17"/>
      <c r="HUG1221" s="17"/>
      <c r="HUH1221" s="17"/>
      <c r="HUI1221" s="17"/>
      <c r="HUJ1221" s="17"/>
      <c r="HUK1221" s="17"/>
      <c r="HUL1221" s="17"/>
      <c r="HUM1221" s="17"/>
      <c r="HUN1221" s="17"/>
      <c r="HUO1221" s="17"/>
      <c r="HUP1221" s="17"/>
      <c r="HUQ1221" s="17"/>
      <c r="HUR1221" s="17"/>
      <c r="HUS1221" s="17"/>
      <c r="HUT1221" s="17"/>
      <c r="HUU1221" s="17"/>
      <c r="HUV1221" s="17"/>
      <c r="HUW1221" s="17"/>
      <c r="HUX1221" s="17"/>
      <c r="HUY1221" s="17"/>
      <c r="HUZ1221" s="17"/>
      <c r="HVA1221" s="17"/>
      <c r="HVB1221" s="17"/>
      <c r="HVC1221" s="17"/>
      <c r="HVD1221" s="17"/>
      <c r="HVE1221" s="17"/>
      <c r="HVF1221" s="17"/>
      <c r="HVG1221" s="17"/>
      <c r="HVH1221" s="17"/>
      <c r="HVI1221" s="17"/>
      <c r="HVJ1221" s="17"/>
      <c r="HVK1221" s="17"/>
      <c r="HVL1221" s="17"/>
      <c r="HVM1221" s="17"/>
      <c r="HVN1221" s="17"/>
      <c r="HVO1221" s="17"/>
      <c r="HVP1221" s="17"/>
      <c r="HVQ1221" s="17"/>
      <c r="HVR1221" s="17"/>
      <c r="HVS1221" s="17"/>
      <c r="HVT1221" s="17"/>
      <c r="HVU1221" s="17"/>
      <c r="HVV1221" s="17"/>
      <c r="HVW1221" s="17"/>
      <c r="HVX1221" s="17"/>
      <c r="HVY1221" s="17"/>
      <c r="HVZ1221" s="17"/>
      <c r="HWA1221" s="17"/>
      <c r="HWB1221" s="17"/>
      <c r="HWC1221" s="17"/>
      <c r="HWD1221" s="17"/>
      <c r="HWE1221" s="17"/>
      <c r="HWF1221" s="17"/>
      <c r="HWG1221" s="17"/>
      <c r="HWH1221" s="17"/>
      <c r="HWI1221" s="17"/>
      <c r="HWJ1221" s="17"/>
      <c r="HWK1221" s="17"/>
      <c r="HWL1221" s="17"/>
      <c r="HWM1221" s="17"/>
      <c r="HWN1221" s="17"/>
      <c r="HWO1221" s="17"/>
      <c r="HWP1221" s="17"/>
      <c r="HWQ1221" s="17"/>
      <c r="HWR1221" s="17"/>
      <c r="HWS1221" s="17"/>
      <c r="HWT1221" s="17"/>
      <c r="HWU1221" s="17"/>
      <c r="HWV1221" s="17"/>
      <c r="HWW1221" s="17"/>
      <c r="HWX1221" s="17"/>
      <c r="HWY1221" s="17"/>
      <c r="HWZ1221" s="17"/>
      <c r="HXA1221" s="17"/>
      <c r="HXB1221" s="17"/>
      <c r="HXC1221" s="17"/>
      <c r="HXD1221" s="17"/>
      <c r="HXE1221" s="17"/>
      <c r="HXF1221" s="17"/>
      <c r="HXG1221" s="17"/>
      <c r="HXH1221" s="17"/>
      <c r="HXI1221" s="17"/>
      <c r="HXJ1221" s="17"/>
      <c r="HXK1221" s="17"/>
      <c r="HXL1221" s="17"/>
      <c r="HXM1221" s="17"/>
      <c r="HXN1221" s="17"/>
      <c r="HXO1221" s="17"/>
      <c r="HXP1221" s="17"/>
      <c r="HXQ1221" s="17"/>
      <c r="HXR1221" s="17"/>
      <c r="HXS1221" s="17"/>
      <c r="HXT1221" s="17"/>
      <c r="HXU1221" s="17"/>
      <c r="HXV1221" s="17"/>
      <c r="HXW1221" s="17"/>
      <c r="HXX1221" s="17"/>
      <c r="HXY1221" s="17"/>
      <c r="HXZ1221" s="17"/>
      <c r="HYA1221" s="17"/>
      <c r="HYB1221" s="17"/>
      <c r="HYC1221" s="17"/>
      <c r="HYD1221" s="17"/>
      <c r="HYE1221" s="17"/>
      <c r="HYF1221" s="17"/>
      <c r="HYG1221" s="17"/>
      <c r="HYH1221" s="17"/>
      <c r="HYI1221" s="17"/>
      <c r="HYJ1221" s="17"/>
      <c r="HYK1221" s="17"/>
      <c r="HYL1221" s="17"/>
      <c r="HYM1221" s="17"/>
      <c r="HYN1221" s="17"/>
      <c r="HYO1221" s="17"/>
      <c r="HYP1221" s="17"/>
      <c r="HYQ1221" s="17"/>
      <c r="HYR1221" s="17"/>
      <c r="HYS1221" s="17"/>
      <c r="HYT1221" s="17"/>
      <c r="HYU1221" s="17"/>
      <c r="HYV1221" s="17"/>
      <c r="HYW1221" s="17"/>
      <c r="HYX1221" s="17"/>
      <c r="HYY1221" s="17"/>
      <c r="HYZ1221" s="17"/>
      <c r="HZA1221" s="17"/>
      <c r="HZB1221" s="17"/>
      <c r="HZC1221" s="17"/>
      <c r="HZD1221" s="17"/>
      <c r="HZE1221" s="17"/>
      <c r="HZF1221" s="17"/>
      <c r="HZG1221" s="17"/>
      <c r="HZH1221" s="17"/>
      <c r="HZI1221" s="17"/>
      <c r="HZJ1221" s="17"/>
      <c r="HZK1221" s="17"/>
      <c r="HZL1221" s="17"/>
      <c r="HZM1221" s="17"/>
      <c r="HZN1221" s="17"/>
      <c r="HZO1221" s="17"/>
      <c r="HZP1221" s="17"/>
      <c r="HZQ1221" s="17"/>
      <c r="HZR1221" s="17"/>
      <c r="HZS1221" s="17"/>
      <c r="HZT1221" s="17"/>
      <c r="HZU1221" s="17"/>
      <c r="HZV1221" s="17"/>
      <c r="HZW1221" s="17"/>
      <c r="HZX1221" s="17"/>
      <c r="HZY1221" s="17"/>
      <c r="HZZ1221" s="17"/>
      <c r="IAA1221" s="17"/>
      <c r="IAB1221" s="17"/>
      <c r="IAC1221" s="17"/>
      <c r="IAD1221" s="17"/>
      <c r="IAE1221" s="17"/>
      <c r="IAF1221" s="17"/>
      <c r="IAG1221" s="17"/>
      <c r="IAH1221" s="17"/>
      <c r="IAI1221" s="17"/>
      <c r="IAJ1221" s="17"/>
      <c r="IAK1221" s="17"/>
      <c r="IAL1221" s="17"/>
      <c r="IAM1221" s="17"/>
      <c r="IAN1221" s="17"/>
      <c r="IAO1221" s="17"/>
      <c r="IAP1221" s="17"/>
      <c r="IAQ1221" s="17"/>
      <c r="IAR1221" s="17"/>
      <c r="IAS1221" s="17"/>
      <c r="IAT1221" s="17"/>
      <c r="IAU1221" s="17"/>
      <c r="IAV1221" s="17"/>
      <c r="IAW1221" s="17"/>
      <c r="IAX1221" s="17"/>
      <c r="IAY1221" s="17"/>
      <c r="IAZ1221" s="17"/>
      <c r="IBA1221" s="17"/>
      <c r="IBB1221" s="17"/>
      <c r="IBC1221" s="17"/>
      <c r="IBD1221" s="17"/>
      <c r="IBE1221" s="17"/>
      <c r="IBF1221" s="17"/>
      <c r="IBG1221" s="17"/>
      <c r="IBH1221" s="17"/>
      <c r="IBI1221" s="17"/>
      <c r="IBJ1221" s="17"/>
      <c r="IBK1221" s="17"/>
      <c r="IBL1221" s="17"/>
      <c r="IBM1221" s="17"/>
      <c r="IBN1221" s="17"/>
      <c r="IBO1221" s="17"/>
      <c r="IBP1221" s="17"/>
      <c r="IBQ1221" s="17"/>
      <c r="IBR1221" s="17"/>
      <c r="IBS1221" s="17"/>
      <c r="IBT1221" s="17"/>
      <c r="IBU1221" s="17"/>
      <c r="IBV1221" s="17"/>
      <c r="IBW1221" s="17"/>
      <c r="IBX1221" s="17"/>
      <c r="IBY1221" s="17"/>
      <c r="IBZ1221" s="17"/>
      <c r="ICA1221" s="17"/>
      <c r="ICB1221" s="17"/>
      <c r="ICC1221" s="17"/>
      <c r="ICD1221" s="17"/>
      <c r="ICE1221" s="17"/>
      <c r="ICF1221" s="17"/>
      <c r="ICG1221" s="17"/>
      <c r="ICH1221" s="17"/>
      <c r="ICI1221" s="17"/>
      <c r="ICJ1221" s="17"/>
      <c r="ICK1221" s="17"/>
      <c r="ICL1221" s="17"/>
      <c r="ICM1221" s="17"/>
      <c r="ICN1221" s="17"/>
      <c r="ICO1221" s="17"/>
      <c r="ICP1221" s="17"/>
      <c r="ICQ1221" s="17"/>
      <c r="ICR1221" s="17"/>
      <c r="ICS1221" s="17"/>
      <c r="ICT1221" s="17"/>
      <c r="ICU1221" s="17"/>
      <c r="ICV1221" s="17"/>
      <c r="ICW1221" s="17"/>
      <c r="ICX1221" s="17"/>
      <c r="ICY1221" s="17"/>
      <c r="ICZ1221" s="17"/>
      <c r="IDA1221" s="17"/>
      <c r="IDB1221" s="17"/>
      <c r="IDC1221" s="17"/>
      <c r="IDD1221" s="17"/>
      <c r="IDE1221" s="17"/>
      <c r="IDF1221" s="17"/>
      <c r="IDG1221" s="17"/>
      <c r="IDH1221" s="17"/>
      <c r="IDI1221" s="17"/>
      <c r="IDJ1221" s="17"/>
      <c r="IDK1221" s="17"/>
      <c r="IDL1221" s="17"/>
      <c r="IDM1221" s="17"/>
      <c r="IDN1221" s="17"/>
      <c r="IDO1221" s="17"/>
      <c r="IDP1221" s="17"/>
      <c r="IDQ1221" s="17"/>
      <c r="IDR1221" s="17"/>
      <c r="IDS1221" s="17"/>
      <c r="IDT1221" s="17"/>
      <c r="IDU1221" s="17"/>
      <c r="IDV1221" s="17"/>
      <c r="IDW1221" s="17"/>
      <c r="IDX1221" s="17"/>
      <c r="IDY1221" s="17"/>
      <c r="IDZ1221" s="17"/>
      <c r="IEA1221" s="17"/>
      <c r="IEB1221" s="17"/>
      <c r="IEC1221" s="17"/>
      <c r="IED1221" s="17"/>
      <c r="IEE1221" s="17"/>
      <c r="IEF1221" s="17"/>
      <c r="IEG1221" s="17"/>
      <c r="IEH1221" s="17"/>
      <c r="IEI1221" s="17"/>
      <c r="IEJ1221" s="17"/>
      <c r="IEK1221" s="17"/>
      <c r="IEL1221" s="17"/>
      <c r="IEM1221" s="17"/>
      <c r="IEN1221" s="17"/>
      <c r="IEO1221" s="17"/>
      <c r="IEP1221" s="17"/>
      <c r="IEQ1221" s="17"/>
      <c r="IER1221" s="17"/>
      <c r="IES1221" s="17"/>
      <c r="IET1221" s="17"/>
      <c r="IEU1221" s="17"/>
      <c r="IEV1221" s="17"/>
      <c r="IEW1221" s="17"/>
      <c r="IEX1221" s="17"/>
      <c r="IEY1221" s="17"/>
      <c r="IEZ1221" s="17"/>
      <c r="IFA1221" s="17"/>
      <c r="IFB1221" s="17"/>
      <c r="IFC1221" s="17"/>
      <c r="IFD1221" s="17"/>
      <c r="IFE1221" s="17"/>
      <c r="IFF1221" s="17"/>
      <c r="IFG1221" s="17"/>
      <c r="IFH1221" s="17"/>
      <c r="IFI1221" s="17"/>
      <c r="IFJ1221" s="17"/>
      <c r="IFK1221" s="17"/>
      <c r="IFL1221" s="17"/>
      <c r="IFM1221" s="17"/>
      <c r="IFN1221" s="17"/>
      <c r="IFO1221" s="17"/>
      <c r="IFP1221" s="17"/>
      <c r="IFQ1221" s="17"/>
      <c r="IFR1221" s="17"/>
      <c r="IFS1221" s="17"/>
      <c r="IFT1221" s="17"/>
      <c r="IFU1221" s="17"/>
      <c r="IFV1221" s="17"/>
      <c r="IFW1221" s="17"/>
      <c r="IFX1221" s="17"/>
      <c r="IFY1221" s="17"/>
      <c r="IFZ1221" s="17"/>
      <c r="IGA1221" s="17"/>
      <c r="IGB1221" s="17"/>
      <c r="IGC1221" s="17"/>
      <c r="IGD1221" s="17"/>
      <c r="IGE1221" s="17"/>
      <c r="IGF1221" s="17"/>
      <c r="IGG1221" s="17"/>
      <c r="IGH1221" s="17"/>
      <c r="IGI1221" s="17"/>
      <c r="IGJ1221" s="17"/>
      <c r="IGK1221" s="17"/>
      <c r="IGL1221" s="17"/>
      <c r="IGM1221" s="17"/>
      <c r="IGN1221" s="17"/>
      <c r="IGO1221" s="17"/>
      <c r="IGP1221" s="17"/>
      <c r="IGQ1221" s="17"/>
      <c r="IGR1221" s="17"/>
      <c r="IGS1221" s="17"/>
      <c r="IGT1221" s="17"/>
      <c r="IGU1221" s="17"/>
      <c r="IGV1221" s="17"/>
      <c r="IGW1221" s="17"/>
      <c r="IGX1221" s="17"/>
      <c r="IGY1221" s="17"/>
      <c r="IGZ1221" s="17"/>
      <c r="IHA1221" s="17"/>
      <c r="IHB1221" s="17"/>
      <c r="IHC1221" s="17"/>
      <c r="IHD1221" s="17"/>
      <c r="IHE1221" s="17"/>
      <c r="IHF1221" s="17"/>
      <c r="IHG1221" s="17"/>
      <c r="IHH1221" s="17"/>
      <c r="IHI1221" s="17"/>
      <c r="IHJ1221" s="17"/>
      <c r="IHK1221" s="17"/>
      <c r="IHL1221" s="17"/>
      <c r="IHM1221" s="17"/>
      <c r="IHN1221" s="17"/>
      <c r="IHO1221" s="17"/>
      <c r="IHP1221" s="17"/>
      <c r="IHQ1221" s="17"/>
      <c r="IHR1221" s="17"/>
      <c r="IHS1221" s="17"/>
      <c r="IHT1221" s="17"/>
      <c r="IHU1221" s="17"/>
      <c r="IHV1221" s="17"/>
      <c r="IHW1221" s="17"/>
      <c r="IHX1221" s="17"/>
      <c r="IHY1221" s="17"/>
      <c r="IHZ1221" s="17"/>
      <c r="IIA1221" s="17"/>
      <c r="IIB1221" s="17"/>
      <c r="IIC1221" s="17"/>
      <c r="IID1221" s="17"/>
      <c r="IIE1221" s="17"/>
      <c r="IIF1221" s="17"/>
      <c r="IIG1221" s="17"/>
      <c r="IIH1221" s="17"/>
      <c r="III1221" s="17"/>
      <c r="IIJ1221" s="17"/>
      <c r="IIK1221" s="17"/>
      <c r="IIL1221" s="17"/>
      <c r="IIM1221" s="17"/>
      <c r="IIN1221" s="17"/>
      <c r="IIO1221" s="17"/>
      <c r="IIP1221" s="17"/>
      <c r="IIQ1221" s="17"/>
      <c r="IIR1221" s="17"/>
      <c r="IIS1221" s="17"/>
      <c r="IIT1221" s="17"/>
      <c r="IIU1221" s="17"/>
      <c r="IIV1221" s="17"/>
      <c r="IIW1221" s="17"/>
      <c r="IIX1221" s="17"/>
      <c r="IIY1221" s="17"/>
      <c r="IIZ1221" s="17"/>
      <c r="IJA1221" s="17"/>
      <c r="IJB1221" s="17"/>
      <c r="IJC1221" s="17"/>
      <c r="IJD1221" s="17"/>
      <c r="IJE1221" s="17"/>
      <c r="IJF1221" s="17"/>
      <c r="IJG1221" s="17"/>
      <c r="IJH1221" s="17"/>
      <c r="IJI1221" s="17"/>
      <c r="IJJ1221" s="17"/>
      <c r="IJK1221" s="17"/>
      <c r="IJL1221" s="17"/>
      <c r="IJM1221" s="17"/>
      <c r="IJN1221" s="17"/>
      <c r="IJO1221" s="17"/>
      <c r="IJP1221" s="17"/>
      <c r="IJQ1221" s="17"/>
      <c r="IJR1221" s="17"/>
      <c r="IJS1221" s="17"/>
      <c r="IJT1221" s="17"/>
      <c r="IJU1221" s="17"/>
      <c r="IJV1221" s="17"/>
      <c r="IJW1221" s="17"/>
      <c r="IJX1221" s="17"/>
      <c r="IJY1221" s="17"/>
      <c r="IJZ1221" s="17"/>
      <c r="IKA1221" s="17"/>
      <c r="IKB1221" s="17"/>
      <c r="IKC1221" s="17"/>
      <c r="IKD1221" s="17"/>
      <c r="IKE1221" s="17"/>
      <c r="IKF1221" s="17"/>
      <c r="IKG1221" s="17"/>
      <c r="IKH1221" s="17"/>
      <c r="IKI1221" s="17"/>
      <c r="IKJ1221" s="17"/>
      <c r="IKK1221" s="17"/>
      <c r="IKL1221" s="17"/>
      <c r="IKM1221" s="17"/>
      <c r="IKN1221" s="17"/>
      <c r="IKO1221" s="17"/>
      <c r="IKP1221" s="17"/>
      <c r="IKQ1221" s="17"/>
      <c r="IKR1221" s="17"/>
      <c r="IKS1221" s="17"/>
      <c r="IKT1221" s="17"/>
      <c r="IKU1221" s="17"/>
      <c r="IKV1221" s="17"/>
      <c r="IKW1221" s="17"/>
      <c r="IKX1221" s="17"/>
      <c r="IKY1221" s="17"/>
      <c r="IKZ1221" s="17"/>
      <c r="ILA1221" s="17"/>
      <c r="ILB1221" s="17"/>
      <c r="ILC1221" s="17"/>
      <c r="ILD1221" s="17"/>
      <c r="ILE1221" s="17"/>
      <c r="ILF1221" s="17"/>
      <c r="ILG1221" s="17"/>
      <c r="ILH1221" s="17"/>
      <c r="ILI1221" s="17"/>
      <c r="ILJ1221" s="17"/>
      <c r="ILK1221" s="17"/>
      <c r="ILL1221" s="17"/>
      <c r="ILM1221" s="17"/>
      <c r="ILN1221" s="17"/>
      <c r="ILO1221" s="17"/>
      <c r="ILP1221" s="17"/>
      <c r="ILQ1221" s="17"/>
      <c r="ILR1221" s="17"/>
      <c r="ILS1221" s="17"/>
      <c r="ILT1221" s="17"/>
      <c r="ILU1221" s="17"/>
      <c r="ILV1221" s="17"/>
      <c r="ILW1221" s="17"/>
      <c r="ILX1221" s="17"/>
      <c r="ILY1221" s="17"/>
      <c r="ILZ1221" s="17"/>
      <c r="IMA1221" s="17"/>
      <c r="IMB1221" s="17"/>
      <c r="IMC1221" s="17"/>
      <c r="IMD1221" s="17"/>
      <c r="IME1221" s="17"/>
      <c r="IMF1221" s="17"/>
      <c r="IMG1221" s="17"/>
      <c r="IMH1221" s="17"/>
      <c r="IMI1221" s="17"/>
      <c r="IMJ1221" s="17"/>
      <c r="IMK1221" s="17"/>
      <c r="IML1221" s="17"/>
      <c r="IMM1221" s="17"/>
      <c r="IMN1221" s="17"/>
      <c r="IMO1221" s="17"/>
      <c r="IMP1221" s="17"/>
      <c r="IMQ1221" s="17"/>
      <c r="IMR1221" s="17"/>
      <c r="IMS1221" s="17"/>
      <c r="IMT1221" s="17"/>
      <c r="IMU1221" s="17"/>
      <c r="IMV1221" s="17"/>
      <c r="IMW1221" s="17"/>
      <c r="IMX1221" s="17"/>
      <c r="IMY1221" s="17"/>
      <c r="IMZ1221" s="17"/>
      <c r="INA1221" s="17"/>
      <c r="INB1221" s="17"/>
      <c r="INC1221" s="17"/>
      <c r="IND1221" s="17"/>
      <c r="INE1221" s="17"/>
      <c r="INF1221" s="17"/>
      <c r="ING1221" s="17"/>
      <c r="INH1221" s="17"/>
      <c r="INI1221" s="17"/>
      <c r="INJ1221" s="17"/>
      <c r="INK1221" s="17"/>
      <c r="INL1221" s="17"/>
      <c r="INM1221" s="17"/>
      <c r="INN1221" s="17"/>
      <c r="INO1221" s="17"/>
      <c r="INP1221" s="17"/>
      <c r="INQ1221" s="17"/>
      <c r="INR1221" s="17"/>
      <c r="INS1221" s="17"/>
      <c r="INT1221" s="17"/>
      <c r="INU1221" s="17"/>
      <c r="INV1221" s="17"/>
      <c r="INW1221" s="17"/>
      <c r="INX1221" s="17"/>
      <c r="INY1221" s="17"/>
      <c r="INZ1221" s="17"/>
      <c r="IOA1221" s="17"/>
      <c r="IOB1221" s="17"/>
      <c r="IOC1221" s="17"/>
      <c r="IOD1221" s="17"/>
      <c r="IOE1221" s="17"/>
      <c r="IOF1221" s="17"/>
      <c r="IOG1221" s="17"/>
      <c r="IOH1221" s="17"/>
      <c r="IOI1221" s="17"/>
      <c r="IOJ1221" s="17"/>
      <c r="IOK1221" s="17"/>
      <c r="IOL1221" s="17"/>
      <c r="IOM1221" s="17"/>
      <c r="ION1221" s="17"/>
      <c r="IOO1221" s="17"/>
      <c r="IOP1221" s="17"/>
      <c r="IOQ1221" s="17"/>
      <c r="IOR1221" s="17"/>
      <c r="IOS1221" s="17"/>
      <c r="IOT1221" s="17"/>
      <c r="IOU1221" s="17"/>
      <c r="IOV1221" s="17"/>
      <c r="IOW1221" s="17"/>
      <c r="IOX1221" s="17"/>
      <c r="IOY1221" s="17"/>
      <c r="IOZ1221" s="17"/>
      <c r="IPA1221" s="17"/>
      <c r="IPB1221" s="17"/>
      <c r="IPC1221" s="17"/>
      <c r="IPD1221" s="17"/>
      <c r="IPE1221" s="17"/>
      <c r="IPF1221" s="17"/>
      <c r="IPG1221" s="17"/>
      <c r="IPH1221" s="17"/>
      <c r="IPI1221" s="17"/>
      <c r="IPJ1221" s="17"/>
      <c r="IPK1221" s="17"/>
      <c r="IPL1221" s="17"/>
      <c r="IPM1221" s="17"/>
      <c r="IPN1221" s="17"/>
      <c r="IPO1221" s="17"/>
      <c r="IPP1221" s="17"/>
      <c r="IPQ1221" s="17"/>
      <c r="IPR1221" s="17"/>
      <c r="IPS1221" s="17"/>
      <c r="IPT1221" s="17"/>
      <c r="IPU1221" s="17"/>
      <c r="IPV1221" s="17"/>
      <c r="IPW1221" s="17"/>
      <c r="IPX1221" s="17"/>
      <c r="IPY1221" s="17"/>
      <c r="IPZ1221" s="17"/>
      <c r="IQA1221" s="17"/>
      <c r="IQB1221" s="17"/>
      <c r="IQC1221" s="17"/>
      <c r="IQD1221" s="17"/>
      <c r="IQE1221" s="17"/>
      <c r="IQF1221" s="17"/>
      <c r="IQG1221" s="17"/>
      <c r="IQH1221" s="17"/>
      <c r="IQI1221" s="17"/>
      <c r="IQJ1221" s="17"/>
      <c r="IQK1221" s="17"/>
      <c r="IQL1221" s="17"/>
      <c r="IQM1221" s="17"/>
      <c r="IQN1221" s="17"/>
      <c r="IQO1221" s="17"/>
      <c r="IQP1221" s="17"/>
      <c r="IQQ1221" s="17"/>
      <c r="IQR1221" s="17"/>
      <c r="IQS1221" s="17"/>
      <c r="IQT1221" s="17"/>
      <c r="IQU1221" s="17"/>
      <c r="IQV1221" s="17"/>
      <c r="IQW1221" s="17"/>
      <c r="IQX1221" s="17"/>
      <c r="IQY1221" s="17"/>
      <c r="IQZ1221" s="17"/>
      <c r="IRA1221" s="17"/>
      <c r="IRB1221" s="17"/>
      <c r="IRC1221" s="17"/>
      <c r="IRD1221" s="17"/>
      <c r="IRE1221" s="17"/>
      <c r="IRF1221" s="17"/>
      <c r="IRG1221" s="17"/>
      <c r="IRH1221" s="17"/>
      <c r="IRI1221" s="17"/>
      <c r="IRJ1221" s="17"/>
      <c r="IRK1221" s="17"/>
      <c r="IRL1221" s="17"/>
      <c r="IRM1221" s="17"/>
      <c r="IRN1221" s="17"/>
      <c r="IRO1221" s="17"/>
      <c r="IRP1221" s="17"/>
      <c r="IRQ1221" s="17"/>
      <c r="IRR1221" s="17"/>
      <c r="IRS1221" s="17"/>
      <c r="IRT1221" s="17"/>
      <c r="IRU1221" s="17"/>
      <c r="IRV1221" s="17"/>
      <c r="IRW1221" s="17"/>
      <c r="IRX1221" s="17"/>
      <c r="IRY1221" s="17"/>
      <c r="IRZ1221" s="17"/>
      <c r="ISA1221" s="17"/>
      <c r="ISB1221" s="17"/>
      <c r="ISC1221" s="17"/>
      <c r="ISD1221" s="17"/>
      <c r="ISE1221" s="17"/>
      <c r="ISF1221" s="17"/>
      <c r="ISG1221" s="17"/>
      <c r="ISH1221" s="17"/>
      <c r="ISI1221" s="17"/>
      <c r="ISJ1221" s="17"/>
      <c r="ISK1221" s="17"/>
      <c r="ISL1221" s="17"/>
      <c r="ISM1221" s="17"/>
      <c r="ISN1221" s="17"/>
      <c r="ISO1221" s="17"/>
      <c r="ISP1221" s="17"/>
      <c r="ISQ1221" s="17"/>
      <c r="ISR1221" s="17"/>
      <c r="ISS1221" s="17"/>
      <c r="IST1221" s="17"/>
      <c r="ISU1221" s="17"/>
      <c r="ISV1221" s="17"/>
      <c r="ISW1221" s="17"/>
      <c r="ISX1221" s="17"/>
      <c r="ISY1221" s="17"/>
      <c r="ISZ1221" s="17"/>
      <c r="ITA1221" s="17"/>
      <c r="ITB1221" s="17"/>
      <c r="ITC1221" s="17"/>
      <c r="ITD1221" s="17"/>
      <c r="ITE1221" s="17"/>
      <c r="ITF1221" s="17"/>
      <c r="ITG1221" s="17"/>
      <c r="ITH1221" s="17"/>
      <c r="ITI1221" s="17"/>
      <c r="ITJ1221" s="17"/>
      <c r="ITK1221" s="17"/>
      <c r="ITL1221" s="17"/>
      <c r="ITM1221" s="17"/>
      <c r="ITN1221" s="17"/>
      <c r="ITO1221" s="17"/>
      <c r="ITP1221" s="17"/>
      <c r="ITQ1221" s="17"/>
      <c r="ITR1221" s="17"/>
      <c r="ITS1221" s="17"/>
      <c r="ITT1221" s="17"/>
      <c r="ITU1221" s="17"/>
      <c r="ITV1221" s="17"/>
      <c r="ITW1221" s="17"/>
      <c r="ITX1221" s="17"/>
      <c r="ITY1221" s="17"/>
      <c r="ITZ1221" s="17"/>
      <c r="IUA1221" s="17"/>
      <c r="IUB1221" s="17"/>
      <c r="IUC1221" s="17"/>
      <c r="IUD1221" s="17"/>
      <c r="IUE1221" s="17"/>
      <c r="IUF1221" s="17"/>
      <c r="IUG1221" s="17"/>
      <c r="IUH1221" s="17"/>
      <c r="IUI1221" s="17"/>
      <c r="IUJ1221" s="17"/>
      <c r="IUK1221" s="17"/>
      <c r="IUL1221" s="17"/>
      <c r="IUM1221" s="17"/>
      <c r="IUN1221" s="17"/>
      <c r="IUO1221" s="17"/>
      <c r="IUP1221" s="17"/>
      <c r="IUQ1221" s="17"/>
      <c r="IUR1221" s="17"/>
      <c r="IUS1221" s="17"/>
      <c r="IUT1221" s="17"/>
      <c r="IUU1221" s="17"/>
      <c r="IUV1221" s="17"/>
      <c r="IUW1221" s="17"/>
      <c r="IUX1221" s="17"/>
      <c r="IUY1221" s="17"/>
      <c r="IUZ1221" s="17"/>
      <c r="IVA1221" s="17"/>
      <c r="IVB1221" s="17"/>
      <c r="IVC1221" s="17"/>
      <c r="IVD1221" s="17"/>
      <c r="IVE1221" s="17"/>
      <c r="IVF1221" s="17"/>
      <c r="IVG1221" s="17"/>
      <c r="IVH1221" s="17"/>
      <c r="IVI1221" s="17"/>
      <c r="IVJ1221" s="17"/>
      <c r="IVK1221" s="17"/>
      <c r="IVL1221" s="17"/>
      <c r="IVM1221" s="17"/>
      <c r="IVN1221" s="17"/>
      <c r="IVO1221" s="17"/>
      <c r="IVP1221" s="17"/>
      <c r="IVQ1221" s="17"/>
      <c r="IVR1221" s="17"/>
      <c r="IVS1221" s="17"/>
      <c r="IVT1221" s="17"/>
      <c r="IVU1221" s="17"/>
      <c r="IVV1221" s="17"/>
      <c r="IVW1221" s="17"/>
      <c r="IVX1221" s="17"/>
      <c r="IVY1221" s="17"/>
      <c r="IVZ1221" s="17"/>
      <c r="IWA1221" s="17"/>
      <c r="IWB1221" s="17"/>
      <c r="IWC1221" s="17"/>
      <c r="IWD1221" s="17"/>
      <c r="IWE1221" s="17"/>
      <c r="IWF1221" s="17"/>
      <c r="IWG1221" s="17"/>
      <c r="IWH1221" s="17"/>
      <c r="IWI1221" s="17"/>
      <c r="IWJ1221" s="17"/>
      <c r="IWK1221" s="17"/>
      <c r="IWL1221" s="17"/>
      <c r="IWM1221" s="17"/>
      <c r="IWN1221" s="17"/>
      <c r="IWO1221" s="17"/>
      <c r="IWP1221" s="17"/>
      <c r="IWQ1221" s="17"/>
      <c r="IWR1221" s="17"/>
      <c r="IWS1221" s="17"/>
      <c r="IWT1221" s="17"/>
      <c r="IWU1221" s="17"/>
      <c r="IWV1221" s="17"/>
      <c r="IWW1221" s="17"/>
      <c r="IWX1221" s="17"/>
      <c r="IWY1221" s="17"/>
      <c r="IWZ1221" s="17"/>
      <c r="IXA1221" s="17"/>
      <c r="IXB1221" s="17"/>
      <c r="IXC1221" s="17"/>
      <c r="IXD1221" s="17"/>
      <c r="IXE1221" s="17"/>
      <c r="IXF1221" s="17"/>
      <c r="IXG1221" s="17"/>
      <c r="IXH1221" s="17"/>
      <c r="IXI1221" s="17"/>
      <c r="IXJ1221" s="17"/>
      <c r="IXK1221" s="17"/>
      <c r="IXL1221" s="17"/>
      <c r="IXM1221" s="17"/>
      <c r="IXN1221" s="17"/>
      <c r="IXO1221" s="17"/>
      <c r="IXP1221" s="17"/>
      <c r="IXQ1221" s="17"/>
      <c r="IXR1221" s="17"/>
      <c r="IXS1221" s="17"/>
      <c r="IXT1221" s="17"/>
      <c r="IXU1221" s="17"/>
      <c r="IXV1221" s="17"/>
      <c r="IXW1221" s="17"/>
      <c r="IXX1221" s="17"/>
      <c r="IXY1221" s="17"/>
      <c r="IXZ1221" s="17"/>
      <c r="IYA1221" s="17"/>
      <c r="IYB1221" s="17"/>
      <c r="IYC1221" s="17"/>
      <c r="IYD1221" s="17"/>
      <c r="IYE1221" s="17"/>
      <c r="IYF1221" s="17"/>
      <c r="IYG1221" s="17"/>
      <c r="IYH1221" s="17"/>
      <c r="IYI1221" s="17"/>
      <c r="IYJ1221" s="17"/>
      <c r="IYK1221" s="17"/>
      <c r="IYL1221" s="17"/>
      <c r="IYM1221" s="17"/>
      <c r="IYN1221" s="17"/>
      <c r="IYO1221" s="17"/>
      <c r="IYP1221" s="17"/>
      <c r="IYQ1221" s="17"/>
      <c r="IYR1221" s="17"/>
      <c r="IYS1221" s="17"/>
      <c r="IYT1221" s="17"/>
      <c r="IYU1221" s="17"/>
      <c r="IYV1221" s="17"/>
      <c r="IYW1221" s="17"/>
      <c r="IYX1221" s="17"/>
      <c r="IYY1221" s="17"/>
      <c r="IYZ1221" s="17"/>
      <c r="IZA1221" s="17"/>
      <c r="IZB1221" s="17"/>
      <c r="IZC1221" s="17"/>
      <c r="IZD1221" s="17"/>
      <c r="IZE1221" s="17"/>
      <c r="IZF1221" s="17"/>
      <c r="IZG1221" s="17"/>
      <c r="IZH1221" s="17"/>
      <c r="IZI1221" s="17"/>
      <c r="IZJ1221" s="17"/>
      <c r="IZK1221" s="17"/>
      <c r="IZL1221" s="17"/>
      <c r="IZM1221" s="17"/>
      <c r="IZN1221" s="17"/>
      <c r="IZO1221" s="17"/>
      <c r="IZP1221" s="17"/>
      <c r="IZQ1221" s="17"/>
      <c r="IZR1221" s="17"/>
      <c r="IZS1221" s="17"/>
      <c r="IZT1221" s="17"/>
      <c r="IZU1221" s="17"/>
      <c r="IZV1221" s="17"/>
      <c r="IZW1221" s="17"/>
      <c r="IZX1221" s="17"/>
      <c r="IZY1221" s="17"/>
      <c r="IZZ1221" s="17"/>
      <c r="JAA1221" s="17"/>
      <c r="JAB1221" s="17"/>
      <c r="JAC1221" s="17"/>
      <c r="JAD1221" s="17"/>
      <c r="JAE1221" s="17"/>
      <c r="JAF1221" s="17"/>
      <c r="JAG1221" s="17"/>
      <c r="JAH1221" s="17"/>
      <c r="JAI1221" s="17"/>
      <c r="JAJ1221" s="17"/>
      <c r="JAK1221" s="17"/>
      <c r="JAL1221" s="17"/>
      <c r="JAM1221" s="17"/>
      <c r="JAN1221" s="17"/>
      <c r="JAO1221" s="17"/>
      <c r="JAP1221" s="17"/>
      <c r="JAQ1221" s="17"/>
      <c r="JAR1221" s="17"/>
      <c r="JAS1221" s="17"/>
      <c r="JAT1221" s="17"/>
      <c r="JAU1221" s="17"/>
      <c r="JAV1221" s="17"/>
      <c r="JAW1221" s="17"/>
      <c r="JAX1221" s="17"/>
      <c r="JAY1221" s="17"/>
      <c r="JAZ1221" s="17"/>
      <c r="JBA1221" s="17"/>
      <c r="JBB1221" s="17"/>
      <c r="JBC1221" s="17"/>
      <c r="JBD1221" s="17"/>
      <c r="JBE1221" s="17"/>
      <c r="JBF1221" s="17"/>
      <c r="JBG1221" s="17"/>
      <c r="JBH1221" s="17"/>
      <c r="JBI1221" s="17"/>
      <c r="JBJ1221" s="17"/>
      <c r="JBK1221" s="17"/>
      <c r="JBL1221" s="17"/>
      <c r="JBM1221" s="17"/>
      <c r="JBN1221" s="17"/>
      <c r="JBO1221" s="17"/>
      <c r="JBP1221" s="17"/>
      <c r="JBQ1221" s="17"/>
      <c r="JBR1221" s="17"/>
      <c r="JBS1221" s="17"/>
      <c r="JBT1221" s="17"/>
      <c r="JBU1221" s="17"/>
      <c r="JBV1221" s="17"/>
      <c r="JBW1221" s="17"/>
      <c r="JBX1221" s="17"/>
      <c r="JBY1221" s="17"/>
      <c r="JBZ1221" s="17"/>
      <c r="JCA1221" s="17"/>
      <c r="JCB1221" s="17"/>
      <c r="JCC1221" s="17"/>
      <c r="JCD1221" s="17"/>
      <c r="JCE1221" s="17"/>
      <c r="JCF1221" s="17"/>
      <c r="JCG1221" s="17"/>
      <c r="JCH1221" s="17"/>
      <c r="JCI1221" s="17"/>
      <c r="JCJ1221" s="17"/>
      <c r="JCK1221" s="17"/>
      <c r="JCL1221" s="17"/>
      <c r="JCM1221" s="17"/>
      <c r="JCN1221" s="17"/>
      <c r="JCO1221" s="17"/>
      <c r="JCP1221" s="17"/>
      <c r="JCQ1221" s="17"/>
      <c r="JCR1221" s="17"/>
      <c r="JCS1221" s="17"/>
      <c r="JCT1221" s="17"/>
      <c r="JCU1221" s="17"/>
      <c r="JCV1221" s="17"/>
      <c r="JCW1221" s="17"/>
      <c r="JCX1221" s="17"/>
      <c r="JCY1221" s="17"/>
      <c r="JCZ1221" s="17"/>
      <c r="JDA1221" s="17"/>
      <c r="JDB1221" s="17"/>
      <c r="JDC1221" s="17"/>
      <c r="JDD1221" s="17"/>
      <c r="JDE1221" s="17"/>
      <c r="JDF1221" s="17"/>
      <c r="JDG1221" s="17"/>
      <c r="JDH1221" s="17"/>
      <c r="JDI1221" s="17"/>
      <c r="JDJ1221" s="17"/>
      <c r="JDK1221" s="17"/>
      <c r="JDL1221" s="17"/>
      <c r="JDM1221" s="17"/>
      <c r="JDN1221" s="17"/>
      <c r="JDO1221" s="17"/>
      <c r="JDP1221" s="17"/>
      <c r="JDQ1221" s="17"/>
      <c r="JDR1221" s="17"/>
      <c r="JDS1221" s="17"/>
      <c r="JDT1221" s="17"/>
      <c r="JDU1221" s="17"/>
      <c r="JDV1221" s="17"/>
      <c r="JDW1221" s="17"/>
      <c r="JDX1221" s="17"/>
      <c r="JDY1221" s="17"/>
      <c r="JDZ1221" s="17"/>
      <c r="JEA1221" s="17"/>
      <c r="JEB1221" s="17"/>
      <c r="JEC1221" s="17"/>
      <c r="JED1221" s="17"/>
      <c r="JEE1221" s="17"/>
      <c r="JEF1221" s="17"/>
      <c r="JEG1221" s="17"/>
      <c r="JEH1221" s="17"/>
      <c r="JEI1221" s="17"/>
      <c r="JEJ1221" s="17"/>
      <c r="JEK1221" s="17"/>
      <c r="JEL1221" s="17"/>
      <c r="JEM1221" s="17"/>
      <c r="JEN1221" s="17"/>
      <c r="JEO1221" s="17"/>
      <c r="JEP1221" s="17"/>
      <c r="JEQ1221" s="17"/>
      <c r="JER1221" s="17"/>
      <c r="JES1221" s="17"/>
      <c r="JET1221" s="17"/>
      <c r="JEU1221" s="17"/>
      <c r="JEV1221" s="17"/>
      <c r="JEW1221" s="17"/>
      <c r="JEX1221" s="17"/>
      <c r="JEY1221" s="17"/>
      <c r="JEZ1221" s="17"/>
      <c r="JFA1221" s="17"/>
      <c r="JFB1221" s="17"/>
      <c r="JFC1221" s="17"/>
      <c r="JFD1221" s="17"/>
      <c r="JFE1221" s="17"/>
      <c r="JFF1221" s="17"/>
      <c r="JFG1221" s="17"/>
      <c r="JFH1221" s="17"/>
      <c r="JFI1221" s="17"/>
      <c r="JFJ1221" s="17"/>
      <c r="JFK1221" s="17"/>
      <c r="JFL1221" s="17"/>
      <c r="JFM1221" s="17"/>
      <c r="JFN1221" s="17"/>
      <c r="JFO1221" s="17"/>
      <c r="JFP1221" s="17"/>
      <c r="JFQ1221" s="17"/>
      <c r="JFR1221" s="17"/>
      <c r="JFS1221" s="17"/>
      <c r="JFT1221" s="17"/>
      <c r="JFU1221" s="17"/>
      <c r="JFV1221" s="17"/>
      <c r="JFW1221" s="17"/>
      <c r="JFX1221" s="17"/>
      <c r="JFY1221" s="17"/>
      <c r="JFZ1221" s="17"/>
      <c r="JGA1221" s="17"/>
      <c r="JGB1221" s="17"/>
      <c r="JGC1221" s="17"/>
      <c r="JGD1221" s="17"/>
      <c r="JGE1221" s="17"/>
      <c r="JGF1221" s="17"/>
      <c r="JGG1221" s="17"/>
      <c r="JGH1221" s="17"/>
      <c r="JGI1221" s="17"/>
      <c r="JGJ1221" s="17"/>
      <c r="JGK1221" s="17"/>
      <c r="JGL1221" s="17"/>
      <c r="JGM1221" s="17"/>
      <c r="JGN1221" s="17"/>
      <c r="JGO1221" s="17"/>
      <c r="JGP1221" s="17"/>
      <c r="JGQ1221" s="17"/>
      <c r="JGR1221" s="17"/>
      <c r="JGS1221" s="17"/>
      <c r="JGT1221" s="17"/>
      <c r="JGU1221" s="17"/>
      <c r="JGV1221" s="17"/>
      <c r="JGW1221" s="17"/>
      <c r="JGX1221" s="17"/>
      <c r="JGY1221" s="17"/>
      <c r="JGZ1221" s="17"/>
      <c r="JHA1221" s="17"/>
      <c r="JHB1221" s="17"/>
      <c r="JHC1221" s="17"/>
      <c r="JHD1221" s="17"/>
      <c r="JHE1221" s="17"/>
      <c r="JHF1221" s="17"/>
      <c r="JHG1221" s="17"/>
      <c r="JHH1221" s="17"/>
      <c r="JHI1221" s="17"/>
      <c r="JHJ1221" s="17"/>
      <c r="JHK1221" s="17"/>
      <c r="JHL1221" s="17"/>
      <c r="JHM1221" s="17"/>
      <c r="JHN1221" s="17"/>
      <c r="JHO1221" s="17"/>
      <c r="JHP1221" s="17"/>
      <c r="JHQ1221" s="17"/>
      <c r="JHR1221" s="17"/>
      <c r="JHS1221" s="17"/>
      <c r="JHT1221" s="17"/>
      <c r="JHU1221" s="17"/>
      <c r="JHV1221" s="17"/>
      <c r="JHW1221" s="17"/>
      <c r="JHX1221" s="17"/>
      <c r="JHY1221" s="17"/>
      <c r="JHZ1221" s="17"/>
      <c r="JIA1221" s="17"/>
      <c r="JIB1221" s="17"/>
      <c r="JIC1221" s="17"/>
      <c r="JID1221" s="17"/>
      <c r="JIE1221" s="17"/>
      <c r="JIF1221" s="17"/>
      <c r="JIG1221" s="17"/>
      <c r="JIH1221" s="17"/>
      <c r="JII1221" s="17"/>
      <c r="JIJ1221" s="17"/>
      <c r="JIK1221" s="17"/>
      <c r="JIL1221" s="17"/>
      <c r="JIM1221" s="17"/>
      <c r="JIN1221" s="17"/>
      <c r="JIO1221" s="17"/>
      <c r="JIP1221" s="17"/>
      <c r="JIQ1221" s="17"/>
      <c r="JIR1221" s="17"/>
      <c r="JIS1221" s="17"/>
      <c r="JIT1221" s="17"/>
      <c r="JIU1221" s="17"/>
      <c r="JIV1221" s="17"/>
      <c r="JIW1221" s="17"/>
      <c r="JIX1221" s="17"/>
      <c r="JIY1221" s="17"/>
      <c r="JIZ1221" s="17"/>
      <c r="JJA1221" s="17"/>
      <c r="JJB1221" s="17"/>
      <c r="JJC1221" s="17"/>
      <c r="JJD1221" s="17"/>
      <c r="JJE1221" s="17"/>
      <c r="JJF1221" s="17"/>
      <c r="JJG1221" s="17"/>
      <c r="JJH1221" s="17"/>
      <c r="JJI1221" s="17"/>
      <c r="JJJ1221" s="17"/>
      <c r="JJK1221" s="17"/>
      <c r="JJL1221" s="17"/>
      <c r="JJM1221" s="17"/>
      <c r="JJN1221" s="17"/>
      <c r="JJO1221" s="17"/>
      <c r="JJP1221" s="17"/>
      <c r="JJQ1221" s="17"/>
      <c r="JJR1221" s="17"/>
      <c r="JJS1221" s="17"/>
      <c r="JJT1221" s="17"/>
      <c r="JJU1221" s="17"/>
      <c r="JJV1221" s="17"/>
      <c r="JJW1221" s="17"/>
      <c r="JJX1221" s="17"/>
      <c r="JJY1221" s="17"/>
      <c r="JJZ1221" s="17"/>
      <c r="JKA1221" s="17"/>
      <c r="JKB1221" s="17"/>
      <c r="JKC1221" s="17"/>
      <c r="JKD1221" s="17"/>
      <c r="JKE1221" s="17"/>
      <c r="JKF1221" s="17"/>
      <c r="JKG1221" s="17"/>
      <c r="JKH1221" s="17"/>
      <c r="JKI1221" s="17"/>
      <c r="JKJ1221" s="17"/>
      <c r="JKK1221" s="17"/>
      <c r="JKL1221" s="17"/>
      <c r="JKM1221" s="17"/>
      <c r="JKN1221" s="17"/>
      <c r="JKO1221" s="17"/>
      <c r="JKP1221" s="17"/>
      <c r="JKQ1221" s="17"/>
      <c r="JKR1221" s="17"/>
      <c r="JKS1221" s="17"/>
      <c r="JKT1221" s="17"/>
      <c r="JKU1221" s="17"/>
      <c r="JKV1221" s="17"/>
      <c r="JKW1221" s="17"/>
      <c r="JKX1221" s="17"/>
      <c r="JKY1221" s="17"/>
      <c r="JKZ1221" s="17"/>
      <c r="JLA1221" s="17"/>
      <c r="JLB1221" s="17"/>
      <c r="JLC1221" s="17"/>
      <c r="JLD1221" s="17"/>
      <c r="JLE1221" s="17"/>
      <c r="JLF1221" s="17"/>
      <c r="JLG1221" s="17"/>
      <c r="JLH1221" s="17"/>
      <c r="JLI1221" s="17"/>
      <c r="JLJ1221" s="17"/>
      <c r="JLK1221" s="17"/>
      <c r="JLL1221" s="17"/>
      <c r="JLM1221" s="17"/>
      <c r="JLN1221" s="17"/>
      <c r="JLO1221" s="17"/>
      <c r="JLP1221" s="17"/>
      <c r="JLQ1221" s="17"/>
      <c r="JLR1221" s="17"/>
      <c r="JLS1221" s="17"/>
      <c r="JLT1221" s="17"/>
      <c r="JLU1221" s="17"/>
      <c r="JLV1221" s="17"/>
      <c r="JLW1221" s="17"/>
      <c r="JLX1221" s="17"/>
      <c r="JLY1221" s="17"/>
      <c r="JLZ1221" s="17"/>
      <c r="JMA1221" s="17"/>
      <c r="JMB1221" s="17"/>
      <c r="JMC1221" s="17"/>
      <c r="JMD1221" s="17"/>
      <c r="JME1221" s="17"/>
      <c r="JMF1221" s="17"/>
      <c r="JMG1221" s="17"/>
      <c r="JMH1221" s="17"/>
      <c r="JMI1221" s="17"/>
      <c r="JMJ1221" s="17"/>
      <c r="JMK1221" s="17"/>
      <c r="JML1221" s="17"/>
      <c r="JMM1221" s="17"/>
      <c r="JMN1221" s="17"/>
      <c r="JMO1221" s="17"/>
      <c r="JMP1221" s="17"/>
      <c r="JMQ1221" s="17"/>
      <c r="JMR1221" s="17"/>
      <c r="JMS1221" s="17"/>
      <c r="JMT1221" s="17"/>
      <c r="JMU1221" s="17"/>
      <c r="JMV1221" s="17"/>
      <c r="JMW1221" s="17"/>
      <c r="JMX1221" s="17"/>
      <c r="JMY1221" s="17"/>
      <c r="JMZ1221" s="17"/>
      <c r="JNA1221" s="17"/>
      <c r="JNB1221" s="17"/>
      <c r="JNC1221" s="17"/>
      <c r="JND1221" s="17"/>
      <c r="JNE1221" s="17"/>
      <c r="JNF1221" s="17"/>
      <c r="JNG1221" s="17"/>
      <c r="JNH1221" s="17"/>
      <c r="JNI1221" s="17"/>
      <c r="JNJ1221" s="17"/>
      <c r="JNK1221" s="17"/>
      <c r="JNL1221" s="17"/>
      <c r="JNM1221" s="17"/>
      <c r="JNN1221" s="17"/>
      <c r="JNO1221" s="17"/>
      <c r="JNP1221" s="17"/>
      <c r="JNQ1221" s="17"/>
      <c r="JNR1221" s="17"/>
      <c r="JNS1221" s="17"/>
      <c r="JNT1221" s="17"/>
      <c r="JNU1221" s="17"/>
      <c r="JNV1221" s="17"/>
      <c r="JNW1221" s="17"/>
      <c r="JNX1221" s="17"/>
      <c r="JNY1221" s="17"/>
      <c r="JNZ1221" s="17"/>
      <c r="JOA1221" s="17"/>
      <c r="JOB1221" s="17"/>
      <c r="JOC1221" s="17"/>
      <c r="JOD1221" s="17"/>
      <c r="JOE1221" s="17"/>
      <c r="JOF1221" s="17"/>
      <c r="JOG1221" s="17"/>
      <c r="JOH1221" s="17"/>
      <c r="JOI1221" s="17"/>
      <c r="JOJ1221" s="17"/>
      <c r="JOK1221" s="17"/>
      <c r="JOL1221" s="17"/>
      <c r="JOM1221" s="17"/>
      <c r="JON1221" s="17"/>
      <c r="JOO1221" s="17"/>
      <c r="JOP1221" s="17"/>
      <c r="JOQ1221" s="17"/>
      <c r="JOR1221" s="17"/>
      <c r="JOS1221" s="17"/>
      <c r="JOT1221" s="17"/>
      <c r="JOU1221" s="17"/>
      <c r="JOV1221" s="17"/>
      <c r="JOW1221" s="17"/>
      <c r="JOX1221" s="17"/>
      <c r="JOY1221" s="17"/>
      <c r="JOZ1221" s="17"/>
      <c r="JPA1221" s="17"/>
      <c r="JPB1221" s="17"/>
      <c r="JPC1221" s="17"/>
      <c r="JPD1221" s="17"/>
      <c r="JPE1221" s="17"/>
      <c r="JPF1221" s="17"/>
      <c r="JPG1221" s="17"/>
      <c r="JPH1221" s="17"/>
      <c r="JPI1221" s="17"/>
      <c r="JPJ1221" s="17"/>
      <c r="JPK1221" s="17"/>
      <c r="JPL1221" s="17"/>
      <c r="JPM1221" s="17"/>
      <c r="JPN1221" s="17"/>
      <c r="JPO1221" s="17"/>
      <c r="JPP1221" s="17"/>
      <c r="JPQ1221" s="17"/>
      <c r="JPR1221" s="17"/>
      <c r="JPS1221" s="17"/>
      <c r="JPT1221" s="17"/>
      <c r="JPU1221" s="17"/>
      <c r="JPV1221" s="17"/>
      <c r="JPW1221" s="17"/>
      <c r="JPX1221" s="17"/>
      <c r="JPY1221" s="17"/>
      <c r="JPZ1221" s="17"/>
      <c r="JQA1221" s="17"/>
      <c r="JQB1221" s="17"/>
      <c r="JQC1221" s="17"/>
      <c r="JQD1221" s="17"/>
      <c r="JQE1221" s="17"/>
      <c r="JQF1221" s="17"/>
      <c r="JQG1221" s="17"/>
      <c r="JQH1221" s="17"/>
      <c r="JQI1221" s="17"/>
      <c r="JQJ1221" s="17"/>
      <c r="JQK1221" s="17"/>
      <c r="JQL1221" s="17"/>
      <c r="JQM1221" s="17"/>
      <c r="JQN1221" s="17"/>
      <c r="JQO1221" s="17"/>
      <c r="JQP1221" s="17"/>
      <c r="JQQ1221" s="17"/>
      <c r="JQR1221" s="17"/>
      <c r="JQS1221" s="17"/>
      <c r="JQT1221" s="17"/>
      <c r="JQU1221" s="17"/>
      <c r="JQV1221" s="17"/>
      <c r="JQW1221" s="17"/>
      <c r="JQX1221" s="17"/>
      <c r="JQY1221" s="17"/>
      <c r="JQZ1221" s="17"/>
      <c r="JRA1221" s="17"/>
      <c r="JRB1221" s="17"/>
      <c r="JRC1221" s="17"/>
      <c r="JRD1221" s="17"/>
      <c r="JRE1221" s="17"/>
      <c r="JRF1221" s="17"/>
      <c r="JRG1221" s="17"/>
      <c r="JRH1221" s="17"/>
      <c r="JRI1221" s="17"/>
      <c r="JRJ1221" s="17"/>
      <c r="JRK1221" s="17"/>
      <c r="JRL1221" s="17"/>
      <c r="JRM1221" s="17"/>
      <c r="JRN1221" s="17"/>
      <c r="JRO1221" s="17"/>
      <c r="JRP1221" s="17"/>
      <c r="JRQ1221" s="17"/>
      <c r="JRR1221" s="17"/>
      <c r="JRS1221" s="17"/>
      <c r="JRT1221" s="17"/>
      <c r="JRU1221" s="17"/>
      <c r="JRV1221" s="17"/>
      <c r="JRW1221" s="17"/>
      <c r="JRX1221" s="17"/>
      <c r="JRY1221" s="17"/>
      <c r="JRZ1221" s="17"/>
      <c r="JSA1221" s="17"/>
      <c r="JSB1221" s="17"/>
      <c r="JSC1221" s="17"/>
      <c r="JSD1221" s="17"/>
      <c r="JSE1221" s="17"/>
      <c r="JSF1221" s="17"/>
      <c r="JSG1221" s="17"/>
      <c r="JSH1221" s="17"/>
      <c r="JSI1221" s="17"/>
      <c r="JSJ1221" s="17"/>
      <c r="JSK1221" s="17"/>
      <c r="JSL1221" s="17"/>
      <c r="JSM1221" s="17"/>
      <c r="JSN1221" s="17"/>
      <c r="JSO1221" s="17"/>
      <c r="JSP1221" s="17"/>
      <c r="JSQ1221" s="17"/>
      <c r="JSR1221" s="17"/>
      <c r="JSS1221" s="17"/>
      <c r="JST1221" s="17"/>
      <c r="JSU1221" s="17"/>
      <c r="JSV1221" s="17"/>
      <c r="JSW1221" s="17"/>
      <c r="JSX1221" s="17"/>
      <c r="JSY1221" s="17"/>
      <c r="JSZ1221" s="17"/>
      <c r="JTA1221" s="17"/>
      <c r="JTB1221" s="17"/>
      <c r="JTC1221" s="17"/>
      <c r="JTD1221" s="17"/>
      <c r="JTE1221" s="17"/>
      <c r="JTF1221" s="17"/>
      <c r="JTG1221" s="17"/>
      <c r="JTH1221" s="17"/>
      <c r="JTI1221" s="17"/>
      <c r="JTJ1221" s="17"/>
      <c r="JTK1221" s="17"/>
      <c r="JTL1221" s="17"/>
      <c r="JTM1221" s="17"/>
      <c r="JTN1221" s="17"/>
      <c r="JTO1221" s="17"/>
      <c r="JTP1221" s="17"/>
      <c r="JTQ1221" s="17"/>
      <c r="JTR1221" s="17"/>
      <c r="JTS1221" s="17"/>
      <c r="JTT1221" s="17"/>
      <c r="JTU1221" s="17"/>
      <c r="JTV1221" s="17"/>
      <c r="JTW1221" s="17"/>
      <c r="JTX1221" s="17"/>
      <c r="JTY1221" s="17"/>
      <c r="JTZ1221" s="17"/>
      <c r="JUA1221" s="17"/>
      <c r="JUB1221" s="17"/>
      <c r="JUC1221" s="17"/>
      <c r="JUD1221" s="17"/>
      <c r="JUE1221" s="17"/>
      <c r="JUF1221" s="17"/>
      <c r="JUG1221" s="17"/>
      <c r="JUH1221" s="17"/>
      <c r="JUI1221" s="17"/>
      <c r="JUJ1221" s="17"/>
      <c r="JUK1221" s="17"/>
      <c r="JUL1221" s="17"/>
      <c r="JUM1221" s="17"/>
      <c r="JUN1221" s="17"/>
      <c r="JUO1221" s="17"/>
      <c r="JUP1221" s="17"/>
      <c r="JUQ1221" s="17"/>
      <c r="JUR1221" s="17"/>
      <c r="JUS1221" s="17"/>
      <c r="JUT1221" s="17"/>
      <c r="JUU1221" s="17"/>
      <c r="JUV1221" s="17"/>
      <c r="JUW1221" s="17"/>
      <c r="JUX1221" s="17"/>
      <c r="JUY1221" s="17"/>
      <c r="JUZ1221" s="17"/>
      <c r="JVA1221" s="17"/>
      <c r="JVB1221" s="17"/>
      <c r="JVC1221" s="17"/>
      <c r="JVD1221" s="17"/>
      <c r="JVE1221" s="17"/>
      <c r="JVF1221" s="17"/>
      <c r="JVG1221" s="17"/>
      <c r="JVH1221" s="17"/>
      <c r="JVI1221" s="17"/>
      <c r="JVJ1221" s="17"/>
      <c r="JVK1221" s="17"/>
      <c r="JVL1221" s="17"/>
      <c r="JVM1221" s="17"/>
      <c r="JVN1221" s="17"/>
      <c r="JVO1221" s="17"/>
      <c r="JVP1221" s="17"/>
      <c r="JVQ1221" s="17"/>
      <c r="JVR1221" s="17"/>
      <c r="JVS1221" s="17"/>
      <c r="JVT1221" s="17"/>
      <c r="JVU1221" s="17"/>
      <c r="JVV1221" s="17"/>
      <c r="JVW1221" s="17"/>
      <c r="JVX1221" s="17"/>
      <c r="JVY1221" s="17"/>
      <c r="JVZ1221" s="17"/>
      <c r="JWA1221" s="17"/>
      <c r="JWB1221" s="17"/>
      <c r="JWC1221" s="17"/>
      <c r="JWD1221" s="17"/>
      <c r="JWE1221" s="17"/>
      <c r="JWF1221" s="17"/>
      <c r="JWG1221" s="17"/>
      <c r="JWH1221" s="17"/>
      <c r="JWI1221" s="17"/>
      <c r="JWJ1221" s="17"/>
      <c r="JWK1221" s="17"/>
      <c r="JWL1221" s="17"/>
      <c r="JWM1221" s="17"/>
      <c r="JWN1221" s="17"/>
      <c r="JWO1221" s="17"/>
      <c r="JWP1221" s="17"/>
      <c r="JWQ1221" s="17"/>
      <c r="JWR1221" s="17"/>
      <c r="JWS1221" s="17"/>
      <c r="JWT1221" s="17"/>
      <c r="JWU1221" s="17"/>
      <c r="JWV1221" s="17"/>
      <c r="JWW1221" s="17"/>
      <c r="JWX1221" s="17"/>
      <c r="JWY1221" s="17"/>
      <c r="JWZ1221" s="17"/>
      <c r="JXA1221" s="17"/>
      <c r="JXB1221" s="17"/>
      <c r="JXC1221" s="17"/>
      <c r="JXD1221" s="17"/>
      <c r="JXE1221" s="17"/>
      <c r="JXF1221" s="17"/>
      <c r="JXG1221" s="17"/>
      <c r="JXH1221" s="17"/>
      <c r="JXI1221" s="17"/>
      <c r="JXJ1221" s="17"/>
      <c r="JXK1221" s="17"/>
      <c r="JXL1221" s="17"/>
      <c r="JXM1221" s="17"/>
      <c r="JXN1221" s="17"/>
      <c r="JXO1221" s="17"/>
      <c r="JXP1221" s="17"/>
      <c r="JXQ1221" s="17"/>
      <c r="JXR1221" s="17"/>
      <c r="JXS1221" s="17"/>
      <c r="JXT1221" s="17"/>
      <c r="JXU1221" s="17"/>
      <c r="JXV1221" s="17"/>
      <c r="JXW1221" s="17"/>
      <c r="JXX1221" s="17"/>
      <c r="JXY1221" s="17"/>
      <c r="JXZ1221" s="17"/>
      <c r="JYA1221" s="17"/>
      <c r="JYB1221" s="17"/>
      <c r="JYC1221" s="17"/>
      <c r="JYD1221" s="17"/>
      <c r="JYE1221" s="17"/>
      <c r="JYF1221" s="17"/>
      <c r="JYG1221" s="17"/>
      <c r="JYH1221" s="17"/>
      <c r="JYI1221" s="17"/>
      <c r="JYJ1221" s="17"/>
      <c r="JYK1221" s="17"/>
      <c r="JYL1221" s="17"/>
      <c r="JYM1221" s="17"/>
      <c r="JYN1221" s="17"/>
      <c r="JYO1221" s="17"/>
      <c r="JYP1221" s="17"/>
      <c r="JYQ1221" s="17"/>
      <c r="JYR1221" s="17"/>
      <c r="JYS1221" s="17"/>
      <c r="JYT1221" s="17"/>
      <c r="JYU1221" s="17"/>
      <c r="JYV1221" s="17"/>
      <c r="JYW1221" s="17"/>
      <c r="JYX1221" s="17"/>
      <c r="JYY1221" s="17"/>
      <c r="JYZ1221" s="17"/>
      <c r="JZA1221" s="17"/>
      <c r="JZB1221" s="17"/>
      <c r="JZC1221" s="17"/>
      <c r="JZD1221" s="17"/>
      <c r="JZE1221" s="17"/>
      <c r="JZF1221" s="17"/>
      <c r="JZG1221" s="17"/>
      <c r="JZH1221" s="17"/>
      <c r="JZI1221" s="17"/>
      <c r="JZJ1221" s="17"/>
      <c r="JZK1221" s="17"/>
      <c r="JZL1221" s="17"/>
      <c r="JZM1221" s="17"/>
      <c r="JZN1221" s="17"/>
      <c r="JZO1221" s="17"/>
      <c r="JZP1221" s="17"/>
      <c r="JZQ1221" s="17"/>
      <c r="JZR1221" s="17"/>
      <c r="JZS1221" s="17"/>
      <c r="JZT1221" s="17"/>
      <c r="JZU1221" s="17"/>
      <c r="JZV1221" s="17"/>
      <c r="JZW1221" s="17"/>
      <c r="JZX1221" s="17"/>
      <c r="JZY1221" s="17"/>
      <c r="JZZ1221" s="17"/>
      <c r="KAA1221" s="17"/>
      <c r="KAB1221" s="17"/>
      <c r="KAC1221" s="17"/>
      <c r="KAD1221" s="17"/>
      <c r="KAE1221" s="17"/>
      <c r="KAF1221" s="17"/>
      <c r="KAG1221" s="17"/>
      <c r="KAH1221" s="17"/>
      <c r="KAI1221" s="17"/>
      <c r="KAJ1221" s="17"/>
      <c r="KAK1221" s="17"/>
      <c r="KAL1221" s="17"/>
      <c r="KAM1221" s="17"/>
      <c r="KAN1221" s="17"/>
      <c r="KAO1221" s="17"/>
      <c r="KAP1221" s="17"/>
      <c r="KAQ1221" s="17"/>
      <c r="KAR1221" s="17"/>
      <c r="KAS1221" s="17"/>
      <c r="KAT1221" s="17"/>
      <c r="KAU1221" s="17"/>
      <c r="KAV1221" s="17"/>
      <c r="KAW1221" s="17"/>
      <c r="KAX1221" s="17"/>
      <c r="KAY1221" s="17"/>
      <c r="KAZ1221" s="17"/>
      <c r="KBA1221" s="17"/>
      <c r="KBB1221" s="17"/>
      <c r="KBC1221" s="17"/>
      <c r="KBD1221" s="17"/>
      <c r="KBE1221" s="17"/>
      <c r="KBF1221" s="17"/>
      <c r="KBG1221" s="17"/>
      <c r="KBH1221" s="17"/>
      <c r="KBI1221" s="17"/>
      <c r="KBJ1221" s="17"/>
      <c r="KBK1221" s="17"/>
      <c r="KBL1221" s="17"/>
      <c r="KBM1221" s="17"/>
      <c r="KBN1221" s="17"/>
      <c r="KBO1221" s="17"/>
      <c r="KBP1221" s="17"/>
      <c r="KBQ1221" s="17"/>
      <c r="KBR1221" s="17"/>
      <c r="KBS1221" s="17"/>
      <c r="KBT1221" s="17"/>
      <c r="KBU1221" s="17"/>
      <c r="KBV1221" s="17"/>
      <c r="KBW1221" s="17"/>
      <c r="KBX1221" s="17"/>
      <c r="KBY1221" s="17"/>
      <c r="KBZ1221" s="17"/>
      <c r="KCA1221" s="17"/>
      <c r="KCB1221" s="17"/>
      <c r="KCC1221" s="17"/>
      <c r="KCD1221" s="17"/>
      <c r="KCE1221" s="17"/>
      <c r="KCF1221" s="17"/>
      <c r="KCG1221" s="17"/>
      <c r="KCH1221" s="17"/>
      <c r="KCI1221" s="17"/>
      <c r="KCJ1221" s="17"/>
      <c r="KCK1221" s="17"/>
      <c r="KCL1221" s="17"/>
      <c r="KCM1221" s="17"/>
      <c r="KCN1221" s="17"/>
      <c r="KCO1221" s="17"/>
      <c r="KCP1221" s="17"/>
      <c r="KCQ1221" s="17"/>
      <c r="KCR1221" s="17"/>
      <c r="KCS1221" s="17"/>
      <c r="KCT1221" s="17"/>
      <c r="KCU1221" s="17"/>
      <c r="KCV1221" s="17"/>
      <c r="KCW1221" s="17"/>
      <c r="KCX1221" s="17"/>
      <c r="KCY1221" s="17"/>
      <c r="KCZ1221" s="17"/>
      <c r="KDA1221" s="17"/>
      <c r="KDB1221" s="17"/>
      <c r="KDC1221" s="17"/>
      <c r="KDD1221" s="17"/>
      <c r="KDE1221" s="17"/>
      <c r="KDF1221" s="17"/>
      <c r="KDG1221" s="17"/>
      <c r="KDH1221" s="17"/>
      <c r="KDI1221" s="17"/>
      <c r="KDJ1221" s="17"/>
      <c r="KDK1221" s="17"/>
      <c r="KDL1221" s="17"/>
      <c r="KDM1221" s="17"/>
      <c r="KDN1221" s="17"/>
      <c r="KDO1221" s="17"/>
      <c r="KDP1221" s="17"/>
      <c r="KDQ1221" s="17"/>
      <c r="KDR1221" s="17"/>
      <c r="KDS1221" s="17"/>
      <c r="KDT1221" s="17"/>
      <c r="KDU1221" s="17"/>
      <c r="KDV1221" s="17"/>
      <c r="KDW1221" s="17"/>
      <c r="KDX1221" s="17"/>
      <c r="KDY1221" s="17"/>
      <c r="KDZ1221" s="17"/>
      <c r="KEA1221" s="17"/>
      <c r="KEB1221" s="17"/>
      <c r="KEC1221" s="17"/>
      <c r="KED1221" s="17"/>
      <c r="KEE1221" s="17"/>
      <c r="KEF1221" s="17"/>
      <c r="KEG1221" s="17"/>
      <c r="KEH1221" s="17"/>
      <c r="KEI1221" s="17"/>
      <c r="KEJ1221" s="17"/>
      <c r="KEK1221" s="17"/>
      <c r="KEL1221" s="17"/>
      <c r="KEM1221" s="17"/>
      <c r="KEN1221" s="17"/>
      <c r="KEO1221" s="17"/>
      <c r="KEP1221" s="17"/>
      <c r="KEQ1221" s="17"/>
      <c r="KER1221" s="17"/>
      <c r="KES1221" s="17"/>
      <c r="KET1221" s="17"/>
      <c r="KEU1221" s="17"/>
      <c r="KEV1221" s="17"/>
      <c r="KEW1221" s="17"/>
      <c r="KEX1221" s="17"/>
      <c r="KEY1221" s="17"/>
      <c r="KEZ1221" s="17"/>
      <c r="KFA1221" s="17"/>
      <c r="KFB1221" s="17"/>
      <c r="KFC1221" s="17"/>
      <c r="KFD1221" s="17"/>
      <c r="KFE1221" s="17"/>
      <c r="KFF1221" s="17"/>
      <c r="KFG1221" s="17"/>
      <c r="KFH1221" s="17"/>
      <c r="KFI1221" s="17"/>
      <c r="KFJ1221" s="17"/>
      <c r="KFK1221" s="17"/>
      <c r="KFL1221" s="17"/>
      <c r="KFM1221" s="17"/>
      <c r="KFN1221" s="17"/>
      <c r="KFO1221" s="17"/>
      <c r="KFP1221" s="17"/>
      <c r="KFQ1221" s="17"/>
      <c r="KFR1221" s="17"/>
      <c r="KFS1221" s="17"/>
      <c r="KFT1221" s="17"/>
      <c r="KFU1221" s="17"/>
      <c r="KFV1221" s="17"/>
      <c r="KFW1221" s="17"/>
      <c r="KFX1221" s="17"/>
      <c r="KFY1221" s="17"/>
      <c r="KFZ1221" s="17"/>
      <c r="KGA1221" s="17"/>
      <c r="KGB1221" s="17"/>
      <c r="KGC1221" s="17"/>
      <c r="KGD1221" s="17"/>
      <c r="KGE1221" s="17"/>
      <c r="KGF1221" s="17"/>
      <c r="KGG1221" s="17"/>
      <c r="KGH1221" s="17"/>
      <c r="KGI1221" s="17"/>
      <c r="KGJ1221" s="17"/>
      <c r="KGK1221" s="17"/>
      <c r="KGL1221" s="17"/>
      <c r="KGM1221" s="17"/>
      <c r="KGN1221" s="17"/>
      <c r="KGO1221" s="17"/>
      <c r="KGP1221" s="17"/>
      <c r="KGQ1221" s="17"/>
      <c r="KGR1221" s="17"/>
      <c r="KGS1221" s="17"/>
      <c r="KGT1221" s="17"/>
      <c r="KGU1221" s="17"/>
      <c r="KGV1221" s="17"/>
      <c r="KGW1221" s="17"/>
      <c r="KGX1221" s="17"/>
      <c r="KGY1221" s="17"/>
      <c r="KGZ1221" s="17"/>
      <c r="KHA1221" s="17"/>
      <c r="KHB1221" s="17"/>
      <c r="KHC1221" s="17"/>
      <c r="KHD1221" s="17"/>
      <c r="KHE1221" s="17"/>
      <c r="KHF1221" s="17"/>
      <c r="KHG1221" s="17"/>
      <c r="KHH1221" s="17"/>
      <c r="KHI1221" s="17"/>
      <c r="KHJ1221" s="17"/>
      <c r="KHK1221" s="17"/>
      <c r="KHL1221" s="17"/>
      <c r="KHM1221" s="17"/>
      <c r="KHN1221" s="17"/>
      <c r="KHO1221" s="17"/>
      <c r="KHP1221" s="17"/>
      <c r="KHQ1221" s="17"/>
      <c r="KHR1221" s="17"/>
      <c r="KHS1221" s="17"/>
      <c r="KHT1221" s="17"/>
      <c r="KHU1221" s="17"/>
      <c r="KHV1221" s="17"/>
      <c r="KHW1221" s="17"/>
      <c r="KHX1221" s="17"/>
      <c r="KHY1221" s="17"/>
      <c r="KHZ1221" s="17"/>
      <c r="KIA1221" s="17"/>
      <c r="KIB1221" s="17"/>
      <c r="KIC1221" s="17"/>
      <c r="KID1221" s="17"/>
      <c r="KIE1221" s="17"/>
      <c r="KIF1221" s="17"/>
      <c r="KIG1221" s="17"/>
      <c r="KIH1221" s="17"/>
      <c r="KII1221" s="17"/>
      <c r="KIJ1221" s="17"/>
      <c r="KIK1221" s="17"/>
      <c r="KIL1221" s="17"/>
      <c r="KIM1221" s="17"/>
      <c r="KIN1221" s="17"/>
      <c r="KIO1221" s="17"/>
      <c r="KIP1221" s="17"/>
      <c r="KIQ1221" s="17"/>
      <c r="KIR1221" s="17"/>
      <c r="KIS1221" s="17"/>
      <c r="KIT1221" s="17"/>
      <c r="KIU1221" s="17"/>
      <c r="KIV1221" s="17"/>
      <c r="KIW1221" s="17"/>
      <c r="KIX1221" s="17"/>
      <c r="KIY1221" s="17"/>
      <c r="KIZ1221" s="17"/>
      <c r="KJA1221" s="17"/>
      <c r="KJB1221" s="17"/>
      <c r="KJC1221" s="17"/>
      <c r="KJD1221" s="17"/>
      <c r="KJE1221" s="17"/>
      <c r="KJF1221" s="17"/>
      <c r="KJG1221" s="17"/>
      <c r="KJH1221" s="17"/>
      <c r="KJI1221" s="17"/>
      <c r="KJJ1221" s="17"/>
      <c r="KJK1221" s="17"/>
      <c r="KJL1221" s="17"/>
      <c r="KJM1221" s="17"/>
      <c r="KJN1221" s="17"/>
      <c r="KJO1221" s="17"/>
      <c r="KJP1221" s="17"/>
      <c r="KJQ1221" s="17"/>
      <c r="KJR1221" s="17"/>
      <c r="KJS1221" s="17"/>
      <c r="KJT1221" s="17"/>
      <c r="KJU1221" s="17"/>
      <c r="KJV1221" s="17"/>
      <c r="KJW1221" s="17"/>
      <c r="KJX1221" s="17"/>
      <c r="KJY1221" s="17"/>
      <c r="KJZ1221" s="17"/>
      <c r="KKA1221" s="17"/>
      <c r="KKB1221" s="17"/>
      <c r="KKC1221" s="17"/>
      <c r="KKD1221" s="17"/>
      <c r="KKE1221" s="17"/>
      <c r="KKF1221" s="17"/>
      <c r="KKG1221" s="17"/>
      <c r="KKH1221" s="17"/>
      <c r="KKI1221" s="17"/>
      <c r="KKJ1221" s="17"/>
      <c r="KKK1221" s="17"/>
      <c r="KKL1221" s="17"/>
      <c r="KKM1221" s="17"/>
      <c r="KKN1221" s="17"/>
      <c r="KKO1221" s="17"/>
      <c r="KKP1221" s="17"/>
      <c r="KKQ1221" s="17"/>
      <c r="KKR1221" s="17"/>
      <c r="KKS1221" s="17"/>
      <c r="KKT1221" s="17"/>
      <c r="KKU1221" s="17"/>
      <c r="KKV1221" s="17"/>
      <c r="KKW1221" s="17"/>
      <c r="KKX1221" s="17"/>
      <c r="KKY1221" s="17"/>
      <c r="KKZ1221" s="17"/>
      <c r="KLA1221" s="17"/>
      <c r="KLB1221" s="17"/>
      <c r="KLC1221" s="17"/>
      <c r="KLD1221" s="17"/>
      <c r="KLE1221" s="17"/>
      <c r="KLF1221" s="17"/>
      <c r="KLG1221" s="17"/>
      <c r="KLH1221" s="17"/>
      <c r="KLI1221" s="17"/>
      <c r="KLJ1221" s="17"/>
      <c r="KLK1221" s="17"/>
      <c r="KLL1221" s="17"/>
      <c r="KLM1221" s="17"/>
      <c r="KLN1221" s="17"/>
      <c r="KLO1221" s="17"/>
      <c r="KLP1221" s="17"/>
      <c r="KLQ1221" s="17"/>
      <c r="KLR1221" s="17"/>
      <c r="KLS1221" s="17"/>
      <c r="KLT1221" s="17"/>
      <c r="KLU1221" s="17"/>
      <c r="KLV1221" s="17"/>
      <c r="KLW1221" s="17"/>
      <c r="KLX1221" s="17"/>
      <c r="KLY1221" s="17"/>
      <c r="KLZ1221" s="17"/>
      <c r="KMA1221" s="17"/>
      <c r="KMB1221" s="17"/>
      <c r="KMC1221" s="17"/>
      <c r="KMD1221" s="17"/>
      <c r="KME1221" s="17"/>
      <c r="KMF1221" s="17"/>
      <c r="KMG1221" s="17"/>
      <c r="KMH1221" s="17"/>
      <c r="KMI1221" s="17"/>
      <c r="KMJ1221" s="17"/>
      <c r="KMK1221" s="17"/>
      <c r="KML1221" s="17"/>
      <c r="KMM1221" s="17"/>
      <c r="KMN1221" s="17"/>
      <c r="KMO1221" s="17"/>
      <c r="KMP1221" s="17"/>
      <c r="KMQ1221" s="17"/>
      <c r="KMR1221" s="17"/>
      <c r="KMS1221" s="17"/>
      <c r="KMT1221" s="17"/>
      <c r="KMU1221" s="17"/>
      <c r="KMV1221" s="17"/>
      <c r="KMW1221" s="17"/>
      <c r="KMX1221" s="17"/>
      <c r="KMY1221" s="17"/>
      <c r="KMZ1221" s="17"/>
      <c r="KNA1221" s="17"/>
      <c r="KNB1221" s="17"/>
      <c r="KNC1221" s="17"/>
      <c r="KND1221" s="17"/>
      <c r="KNE1221" s="17"/>
      <c r="KNF1221" s="17"/>
      <c r="KNG1221" s="17"/>
      <c r="KNH1221" s="17"/>
      <c r="KNI1221" s="17"/>
      <c r="KNJ1221" s="17"/>
      <c r="KNK1221" s="17"/>
      <c r="KNL1221" s="17"/>
      <c r="KNM1221" s="17"/>
      <c r="KNN1221" s="17"/>
      <c r="KNO1221" s="17"/>
      <c r="KNP1221" s="17"/>
      <c r="KNQ1221" s="17"/>
      <c r="KNR1221" s="17"/>
      <c r="KNS1221" s="17"/>
      <c r="KNT1221" s="17"/>
      <c r="KNU1221" s="17"/>
      <c r="KNV1221" s="17"/>
      <c r="KNW1221" s="17"/>
      <c r="KNX1221" s="17"/>
      <c r="KNY1221" s="17"/>
      <c r="KNZ1221" s="17"/>
      <c r="KOA1221" s="17"/>
      <c r="KOB1221" s="17"/>
      <c r="KOC1221" s="17"/>
      <c r="KOD1221" s="17"/>
      <c r="KOE1221" s="17"/>
      <c r="KOF1221" s="17"/>
      <c r="KOG1221" s="17"/>
      <c r="KOH1221" s="17"/>
      <c r="KOI1221" s="17"/>
      <c r="KOJ1221" s="17"/>
      <c r="KOK1221" s="17"/>
      <c r="KOL1221" s="17"/>
      <c r="KOM1221" s="17"/>
      <c r="KON1221" s="17"/>
      <c r="KOO1221" s="17"/>
      <c r="KOP1221" s="17"/>
      <c r="KOQ1221" s="17"/>
      <c r="KOR1221" s="17"/>
      <c r="KOS1221" s="17"/>
      <c r="KOT1221" s="17"/>
      <c r="KOU1221" s="17"/>
      <c r="KOV1221" s="17"/>
      <c r="KOW1221" s="17"/>
      <c r="KOX1221" s="17"/>
      <c r="KOY1221" s="17"/>
      <c r="KOZ1221" s="17"/>
      <c r="KPA1221" s="17"/>
      <c r="KPB1221" s="17"/>
      <c r="KPC1221" s="17"/>
      <c r="KPD1221" s="17"/>
      <c r="KPE1221" s="17"/>
      <c r="KPF1221" s="17"/>
      <c r="KPG1221" s="17"/>
      <c r="KPH1221" s="17"/>
      <c r="KPI1221" s="17"/>
      <c r="KPJ1221" s="17"/>
      <c r="KPK1221" s="17"/>
      <c r="KPL1221" s="17"/>
      <c r="KPM1221" s="17"/>
      <c r="KPN1221" s="17"/>
      <c r="KPO1221" s="17"/>
      <c r="KPP1221" s="17"/>
      <c r="KPQ1221" s="17"/>
      <c r="KPR1221" s="17"/>
      <c r="KPS1221" s="17"/>
      <c r="KPT1221" s="17"/>
      <c r="KPU1221" s="17"/>
      <c r="KPV1221" s="17"/>
      <c r="KPW1221" s="17"/>
      <c r="KPX1221" s="17"/>
      <c r="KPY1221" s="17"/>
      <c r="KPZ1221" s="17"/>
      <c r="KQA1221" s="17"/>
      <c r="KQB1221" s="17"/>
      <c r="KQC1221" s="17"/>
      <c r="KQD1221" s="17"/>
      <c r="KQE1221" s="17"/>
      <c r="KQF1221" s="17"/>
      <c r="KQG1221" s="17"/>
      <c r="KQH1221" s="17"/>
      <c r="KQI1221" s="17"/>
      <c r="KQJ1221" s="17"/>
      <c r="KQK1221" s="17"/>
      <c r="KQL1221" s="17"/>
      <c r="KQM1221" s="17"/>
      <c r="KQN1221" s="17"/>
      <c r="KQO1221" s="17"/>
      <c r="KQP1221" s="17"/>
      <c r="KQQ1221" s="17"/>
      <c r="KQR1221" s="17"/>
      <c r="KQS1221" s="17"/>
      <c r="KQT1221" s="17"/>
      <c r="KQU1221" s="17"/>
      <c r="KQV1221" s="17"/>
      <c r="KQW1221" s="17"/>
      <c r="KQX1221" s="17"/>
      <c r="KQY1221" s="17"/>
      <c r="KQZ1221" s="17"/>
      <c r="KRA1221" s="17"/>
      <c r="KRB1221" s="17"/>
      <c r="KRC1221" s="17"/>
      <c r="KRD1221" s="17"/>
      <c r="KRE1221" s="17"/>
      <c r="KRF1221" s="17"/>
      <c r="KRG1221" s="17"/>
      <c r="KRH1221" s="17"/>
      <c r="KRI1221" s="17"/>
      <c r="KRJ1221" s="17"/>
      <c r="KRK1221" s="17"/>
      <c r="KRL1221" s="17"/>
      <c r="KRM1221" s="17"/>
      <c r="KRN1221" s="17"/>
      <c r="KRO1221" s="17"/>
      <c r="KRP1221" s="17"/>
      <c r="KRQ1221" s="17"/>
      <c r="KRR1221" s="17"/>
      <c r="KRS1221" s="17"/>
      <c r="KRT1221" s="17"/>
      <c r="KRU1221" s="17"/>
      <c r="KRV1221" s="17"/>
      <c r="KRW1221" s="17"/>
      <c r="KRX1221" s="17"/>
      <c r="KRY1221" s="17"/>
      <c r="KRZ1221" s="17"/>
      <c r="KSA1221" s="17"/>
      <c r="KSB1221" s="17"/>
      <c r="KSC1221" s="17"/>
      <c r="KSD1221" s="17"/>
      <c r="KSE1221" s="17"/>
      <c r="KSF1221" s="17"/>
      <c r="KSG1221" s="17"/>
      <c r="KSH1221" s="17"/>
      <c r="KSI1221" s="17"/>
      <c r="KSJ1221" s="17"/>
      <c r="KSK1221" s="17"/>
      <c r="KSL1221" s="17"/>
      <c r="KSM1221" s="17"/>
      <c r="KSN1221" s="17"/>
      <c r="KSO1221" s="17"/>
      <c r="KSP1221" s="17"/>
      <c r="KSQ1221" s="17"/>
      <c r="KSR1221" s="17"/>
      <c r="KSS1221" s="17"/>
      <c r="KST1221" s="17"/>
      <c r="KSU1221" s="17"/>
      <c r="KSV1221" s="17"/>
      <c r="KSW1221" s="17"/>
      <c r="KSX1221" s="17"/>
      <c r="KSY1221" s="17"/>
      <c r="KSZ1221" s="17"/>
      <c r="KTA1221" s="17"/>
      <c r="KTB1221" s="17"/>
      <c r="KTC1221" s="17"/>
      <c r="KTD1221" s="17"/>
      <c r="KTE1221" s="17"/>
      <c r="KTF1221" s="17"/>
      <c r="KTG1221" s="17"/>
      <c r="KTH1221" s="17"/>
      <c r="KTI1221" s="17"/>
      <c r="KTJ1221" s="17"/>
      <c r="KTK1221" s="17"/>
      <c r="KTL1221" s="17"/>
      <c r="KTM1221" s="17"/>
      <c r="KTN1221" s="17"/>
      <c r="KTO1221" s="17"/>
      <c r="KTP1221" s="17"/>
      <c r="KTQ1221" s="17"/>
      <c r="KTR1221" s="17"/>
      <c r="KTS1221" s="17"/>
      <c r="KTT1221" s="17"/>
      <c r="KTU1221" s="17"/>
      <c r="KTV1221" s="17"/>
      <c r="KTW1221" s="17"/>
      <c r="KTX1221" s="17"/>
      <c r="KTY1221" s="17"/>
      <c r="KTZ1221" s="17"/>
      <c r="KUA1221" s="17"/>
      <c r="KUB1221" s="17"/>
      <c r="KUC1221" s="17"/>
      <c r="KUD1221" s="17"/>
      <c r="KUE1221" s="17"/>
      <c r="KUF1221" s="17"/>
      <c r="KUG1221" s="17"/>
      <c r="KUH1221" s="17"/>
      <c r="KUI1221" s="17"/>
      <c r="KUJ1221" s="17"/>
      <c r="KUK1221" s="17"/>
      <c r="KUL1221" s="17"/>
      <c r="KUM1221" s="17"/>
      <c r="KUN1221" s="17"/>
      <c r="KUO1221" s="17"/>
      <c r="KUP1221" s="17"/>
      <c r="KUQ1221" s="17"/>
      <c r="KUR1221" s="17"/>
      <c r="KUS1221" s="17"/>
      <c r="KUT1221" s="17"/>
      <c r="KUU1221" s="17"/>
      <c r="KUV1221" s="17"/>
      <c r="KUW1221" s="17"/>
      <c r="KUX1221" s="17"/>
      <c r="KUY1221" s="17"/>
      <c r="KUZ1221" s="17"/>
      <c r="KVA1221" s="17"/>
      <c r="KVB1221" s="17"/>
      <c r="KVC1221" s="17"/>
      <c r="KVD1221" s="17"/>
      <c r="KVE1221" s="17"/>
      <c r="KVF1221" s="17"/>
      <c r="KVG1221" s="17"/>
      <c r="KVH1221" s="17"/>
      <c r="KVI1221" s="17"/>
      <c r="KVJ1221" s="17"/>
      <c r="KVK1221" s="17"/>
      <c r="KVL1221" s="17"/>
      <c r="KVM1221" s="17"/>
      <c r="KVN1221" s="17"/>
      <c r="KVO1221" s="17"/>
      <c r="KVP1221" s="17"/>
      <c r="KVQ1221" s="17"/>
      <c r="KVR1221" s="17"/>
      <c r="KVS1221" s="17"/>
      <c r="KVT1221" s="17"/>
      <c r="KVU1221" s="17"/>
      <c r="KVV1221" s="17"/>
      <c r="KVW1221" s="17"/>
      <c r="KVX1221" s="17"/>
      <c r="KVY1221" s="17"/>
      <c r="KVZ1221" s="17"/>
      <c r="KWA1221" s="17"/>
      <c r="KWB1221" s="17"/>
      <c r="KWC1221" s="17"/>
      <c r="KWD1221" s="17"/>
      <c r="KWE1221" s="17"/>
      <c r="KWF1221" s="17"/>
      <c r="KWG1221" s="17"/>
      <c r="KWH1221" s="17"/>
      <c r="KWI1221" s="17"/>
      <c r="KWJ1221" s="17"/>
      <c r="KWK1221" s="17"/>
      <c r="KWL1221" s="17"/>
      <c r="KWM1221" s="17"/>
      <c r="KWN1221" s="17"/>
      <c r="KWO1221" s="17"/>
      <c r="KWP1221" s="17"/>
      <c r="KWQ1221" s="17"/>
      <c r="KWR1221" s="17"/>
      <c r="KWS1221" s="17"/>
      <c r="KWT1221" s="17"/>
      <c r="KWU1221" s="17"/>
      <c r="KWV1221" s="17"/>
      <c r="KWW1221" s="17"/>
      <c r="KWX1221" s="17"/>
      <c r="KWY1221" s="17"/>
      <c r="KWZ1221" s="17"/>
      <c r="KXA1221" s="17"/>
      <c r="KXB1221" s="17"/>
      <c r="KXC1221" s="17"/>
      <c r="KXD1221" s="17"/>
      <c r="KXE1221" s="17"/>
      <c r="KXF1221" s="17"/>
      <c r="KXG1221" s="17"/>
      <c r="KXH1221" s="17"/>
      <c r="KXI1221" s="17"/>
      <c r="KXJ1221" s="17"/>
      <c r="KXK1221" s="17"/>
      <c r="KXL1221" s="17"/>
      <c r="KXM1221" s="17"/>
      <c r="KXN1221" s="17"/>
      <c r="KXO1221" s="17"/>
      <c r="KXP1221" s="17"/>
      <c r="KXQ1221" s="17"/>
      <c r="KXR1221" s="17"/>
      <c r="KXS1221" s="17"/>
      <c r="KXT1221" s="17"/>
      <c r="KXU1221" s="17"/>
      <c r="KXV1221" s="17"/>
      <c r="KXW1221" s="17"/>
      <c r="KXX1221" s="17"/>
      <c r="KXY1221" s="17"/>
      <c r="KXZ1221" s="17"/>
      <c r="KYA1221" s="17"/>
      <c r="KYB1221" s="17"/>
      <c r="KYC1221" s="17"/>
      <c r="KYD1221" s="17"/>
      <c r="KYE1221" s="17"/>
      <c r="KYF1221" s="17"/>
      <c r="KYG1221" s="17"/>
      <c r="KYH1221" s="17"/>
      <c r="KYI1221" s="17"/>
      <c r="KYJ1221" s="17"/>
      <c r="KYK1221" s="17"/>
      <c r="KYL1221" s="17"/>
      <c r="KYM1221" s="17"/>
      <c r="KYN1221" s="17"/>
      <c r="KYO1221" s="17"/>
      <c r="KYP1221" s="17"/>
      <c r="KYQ1221" s="17"/>
      <c r="KYR1221" s="17"/>
      <c r="KYS1221" s="17"/>
      <c r="KYT1221" s="17"/>
      <c r="KYU1221" s="17"/>
      <c r="KYV1221" s="17"/>
      <c r="KYW1221" s="17"/>
      <c r="KYX1221" s="17"/>
      <c r="KYY1221" s="17"/>
      <c r="KYZ1221" s="17"/>
      <c r="KZA1221" s="17"/>
      <c r="KZB1221" s="17"/>
      <c r="KZC1221" s="17"/>
      <c r="KZD1221" s="17"/>
      <c r="KZE1221" s="17"/>
      <c r="KZF1221" s="17"/>
      <c r="KZG1221" s="17"/>
      <c r="KZH1221" s="17"/>
      <c r="KZI1221" s="17"/>
      <c r="KZJ1221" s="17"/>
      <c r="KZK1221" s="17"/>
      <c r="KZL1221" s="17"/>
      <c r="KZM1221" s="17"/>
      <c r="KZN1221" s="17"/>
      <c r="KZO1221" s="17"/>
      <c r="KZP1221" s="17"/>
      <c r="KZQ1221" s="17"/>
      <c r="KZR1221" s="17"/>
      <c r="KZS1221" s="17"/>
      <c r="KZT1221" s="17"/>
      <c r="KZU1221" s="17"/>
      <c r="KZV1221" s="17"/>
      <c r="KZW1221" s="17"/>
      <c r="KZX1221" s="17"/>
      <c r="KZY1221" s="17"/>
      <c r="KZZ1221" s="17"/>
      <c r="LAA1221" s="17"/>
      <c r="LAB1221" s="17"/>
      <c r="LAC1221" s="17"/>
      <c r="LAD1221" s="17"/>
      <c r="LAE1221" s="17"/>
      <c r="LAF1221" s="17"/>
      <c r="LAG1221" s="17"/>
      <c r="LAH1221" s="17"/>
      <c r="LAI1221" s="17"/>
      <c r="LAJ1221" s="17"/>
      <c r="LAK1221" s="17"/>
      <c r="LAL1221" s="17"/>
      <c r="LAM1221" s="17"/>
      <c r="LAN1221" s="17"/>
      <c r="LAO1221" s="17"/>
      <c r="LAP1221" s="17"/>
      <c r="LAQ1221" s="17"/>
      <c r="LAR1221" s="17"/>
      <c r="LAS1221" s="17"/>
      <c r="LAT1221" s="17"/>
      <c r="LAU1221" s="17"/>
      <c r="LAV1221" s="17"/>
      <c r="LAW1221" s="17"/>
      <c r="LAX1221" s="17"/>
      <c r="LAY1221" s="17"/>
      <c r="LAZ1221" s="17"/>
      <c r="LBA1221" s="17"/>
      <c r="LBB1221" s="17"/>
      <c r="LBC1221" s="17"/>
      <c r="LBD1221" s="17"/>
      <c r="LBE1221" s="17"/>
      <c r="LBF1221" s="17"/>
      <c r="LBG1221" s="17"/>
      <c r="LBH1221" s="17"/>
      <c r="LBI1221" s="17"/>
      <c r="LBJ1221" s="17"/>
      <c r="LBK1221" s="17"/>
      <c r="LBL1221" s="17"/>
      <c r="LBM1221" s="17"/>
      <c r="LBN1221" s="17"/>
      <c r="LBO1221" s="17"/>
      <c r="LBP1221" s="17"/>
      <c r="LBQ1221" s="17"/>
      <c r="LBR1221" s="17"/>
      <c r="LBS1221" s="17"/>
      <c r="LBT1221" s="17"/>
      <c r="LBU1221" s="17"/>
      <c r="LBV1221" s="17"/>
      <c r="LBW1221" s="17"/>
      <c r="LBX1221" s="17"/>
      <c r="LBY1221" s="17"/>
      <c r="LBZ1221" s="17"/>
      <c r="LCA1221" s="17"/>
      <c r="LCB1221" s="17"/>
      <c r="LCC1221" s="17"/>
      <c r="LCD1221" s="17"/>
      <c r="LCE1221" s="17"/>
      <c r="LCF1221" s="17"/>
      <c r="LCG1221" s="17"/>
      <c r="LCH1221" s="17"/>
      <c r="LCI1221" s="17"/>
      <c r="LCJ1221" s="17"/>
      <c r="LCK1221" s="17"/>
      <c r="LCL1221" s="17"/>
      <c r="LCM1221" s="17"/>
      <c r="LCN1221" s="17"/>
      <c r="LCO1221" s="17"/>
      <c r="LCP1221" s="17"/>
      <c r="LCQ1221" s="17"/>
      <c r="LCR1221" s="17"/>
      <c r="LCS1221" s="17"/>
      <c r="LCT1221" s="17"/>
      <c r="LCU1221" s="17"/>
      <c r="LCV1221" s="17"/>
      <c r="LCW1221" s="17"/>
      <c r="LCX1221" s="17"/>
      <c r="LCY1221" s="17"/>
      <c r="LCZ1221" s="17"/>
      <c r="LDA1221" s="17"/>
      <c r="LDB1221" s="17"/>
      <c r="LDC1221" s="17"/>
      <c r="LDD1221" s="17"/>
      <c r="LDE1221" s="17"/>
      <c r="LDF1221" s="17"/>
      <c r="LDG1221" s="17"/>
      <c r="LDH1221" s="17"/>
      <c r="LDI1221" s="17"/>
      <c r="LDJ1221" s="17"/>
      <c r="LDK1221" s="17"/>
      <c r="LDL1221" s="17"/>
      <c r="LDM1221" s="17"/>
      <c r="LDN1221" s="17"/>
      <c r="LDO1221" s="17"/>
      <c r="LDP1221" s="17"/>
      <c r="LDQ1221" s="17"/>
      <c r="LDR1221" s="17"/>
      <c r="LDS1221" s="17"/>
      <c r="LDT1221" s="17"/>
      <c r="LDU1221" s="17"/>
      <c r="LDV1221" s="17"/>
      <c r="LDW1221" s="17"/>
      <c r="LDX1221" s="17"/>
      <c r="LDY1221" s="17"/>
      <c r="LDZ1221" s="17"/>
      <c r="LEA1221" s="17"/>
      <c r="LEB1221" s="17"/>
      <c r="LEC1221" s="17"/>
      <c r="LED1221" s="17"/>
      <c r="LEE1221" s="17"/>
      <c r="LEF1221" s="17"/>
      <c r="LEG1221" s="17"/>
      <c r="LEH1221" s="17"/>
      <c r="LEI1221" s="17"/>
      <c r="LEJ1221" s="17"/>
      <c r="LEK1221" s="17"/>
      <c r="LEL1221" s="17"/>
      <c r="LEM1221" s="17"/>
      <c r="LEN1221" s="17"/>
      <c r="LEO1221" s="17"/>
      <c r="LEP1221" s="17"/>
      <c r="LEQ1221" s="17"/>
      <c r="LER1221" s="17"/>
      <c r="LES1221" s="17"/>
      <c r="LET1221" s="17"/>
      <c r="LEU1221" s="17"/>
      <c r="LEV1221" s="17"/>
      <c r="LEW1221" s="17"/>
      <c r="LEX1221" s="17"/>
      <c r="LEY1221" s="17"/>
      <c r="LEZ1221" s="17"/>
      <c r="LFA1221" s="17"/>
      <c r="LFB1221" s="17"/>
      <c r="LFC1221" s="17"/>
      <c r="LFD1221" s="17"/>
      <c r="LFE1221" s="17"/>
      <c r="LFF1221" s="17"/>
      <c r="LFG1221" s="17"/>
      <c r="LFH1221" s="17"/>
      <c r="LFI1221" s="17"/>
      <c r="LFJ1221" s="17"/>
      <c r="LFK1221" s="17"/>
      <c r="LFL1221" s="17"/>
      <c r="LFM1221" s="17"/>
      <c r="LFN1221" s="17"/>
      <c r="LFO1221" s="17"/>
      <c r="LFP1221" s="17"/>
      <c r="LFQ1221" s="17"/>
      <c r="LFR1221" s="17"/>
      <c r="LFS1221" s="17"/>
      <c r="LFT1221" s="17"/>
      <c r="LFU1221" s="17"/>
      <c r="LFV1221" s="17"/>
      <c r="LFW1221" s="17"/>
      <c r="LFX1221" s="17"/>
      <c r="LFY1221" s="17"/>
      <c r="LFZ1221" s="17"/>
      <c r="LGA1221" s="17"/>
      <c r="LGB1221" s="17"/>
      <c r="LGC1221" s="17"/>
      <c r="LGD1221" s="17"/>
      <c r="LGE1221" s="17"/>
      <c r="LGF1221" s="17"/>
      <c r="LGG1221" s="17"/>
      <c r="LGH1221" s="17"/>
      <c r="LGI1221" s="17"/>
      <c r="LGJ1221" s="17"/>
      <c r="LGK1221" s="17"/>
      <c r="LGL1221" s="17"/>
      <c r="LGM1221" s="17"/>
      <c r="LGN1221" s="17"/>
      <c r="LGO1221" s="17"/>
      <c r="LGP1221" s="17"/>
      <c r="LGQ1221" s="17"/>
      <c r="LGR1221" s="17"/>
      <c r="LGS1221" s="17"/>
      <c r="LGT1221" s="17"/>
      <c r="LGU1221" s="17"/>
      <c r="LGV1221" s="17"/>
      <c r="LGW1221" s="17"/>
      <c r="LGX1221" s="17"/>
      <c r="LGY1221" s="17"/>
      <c r="LGZ1221" s="17"/>
      <c r="LHA1221" s="17"/>
      <c r="LHB1221" s="17"/>
      <c r="LHC1221" s="17"/>
      <c r="LHD1221" s="17"/>
      <c r="LHE1221" s="17"/>
      <c r="LHF1221" s="17"/>
      <c r="LHG1221" s="17"/>
      <c r="LHH1221" s="17"/>
      <c r="LHI1221" s="17"/>
      <c r="LHJ1221" s="17"/>
      <c r="LHK1221" s="17"/>
      <c r="LHL1221" s="17"/>
      <c r="LHM1221" s="17"/>
      <c r="LHN1221" s="17"/>
      <c r="LHO1221" s="17"/>
      <c r="LHP1221" s="17"/>
      <c r="LHQ1221" s="17"/>
      <c r="LHR1221" s="17"/>
      <c r="LHS1221" s="17"/>
      <c r="LHT1221" s="17"/>
      <c r="LHU1221" s="17"/>
      <c r="LHV1221" s="17"/>
      <c r="LHW1221" s="17"/>
      <c r="LHX1221" s="17"/>
      <c r="LHY1221" s="17"/>
      <c r="LHZ1221" s="17"/>
      <c r="LIA1221" s="17"/>
      <c r="LIB1221" s="17"/>
      <c r="LIC1221" s="17"/>
      <c r="LID1221" s="17"/>
      <c r="LIE1221" s="17"/>
      <c r="LIF1221" s="17"/>
      <c r="LIG1221" s="17"/>
      <c r="LIH1221" s="17"/>
      <c r="LII1221" s="17"/>
      <c r="LIJ1221" s="17"/>
      <c r="LIK1221" s="17"/>
      <c r="LIL1221" s="17"/>
      <c r="LIM1221" s="17"/>
      <c r="LIN1221" s="17"/>
      <c r="LIO1221" s="17"/>
      <c r="LIP1221" s="17"/>
      <c r="LIQ1221" s="17"/>
      <c r="LIR1221" s="17"/>
      <c r="LIS1221" s="17"/>
      <c r="LIT1221" s="17"/>
      <c r="LIU1221" s="17"/>
      <c r="LIV1221" s="17"/>
      <c r="LIW1221" s="17"/>
      <c r="LIX1221" s="17"/>
      <c r="LIY1221" s="17"/>
      <c r="LIZ1221" s="17"/>
      <c r="LJA1221" s="17"/>
      <c r="LJB1221" s="17"/>
      <c r="LJC1221" s="17"/>
      <c r="LJD1221" s="17"/>
      <c r="LJE1221" s="17"/>
      <c r="LJF1221" s="17"/>
      <c r="LJG1221" s="17"/>
      <c r="LJH1221" s="17"/>
      <c r="LJI1221" s="17"/>
      <c r="LJJ1221" s="17"/>
      <c r="LJK1221" s="17"/>
      <c r="LJL1221" s="17"/>
      <c r="LJM1221" s="17"/>
      <c r="LJN1221" s="17"/>
      <c r="LJO1221" s="17"/>
      <c r="LJP1221" s="17"/>
      <c r="LJQ1221" s="17"/>
      <c r="LJR1221" s="17"/>
      <c r="LJS1221" s="17"/>
      <c r="LJT1221" s="17"/>
      <c r="LJU1221" s="17"/>
      <c r="LJV1221" s="17"/>
      <c r="LJW1221" s="17"/>
      <c r="LJX1221" s="17"/>
      <c r="LJY1221" s="17"/>
      <c r="LJZ1221" s="17"/>
      <c r="LKA1221" s="17"/>
      <c r="LKB1221" s="17"/>
      <c r="LKC1221" s="17"/>
      <c r="LKD1221" s="17"/>
      <c r="LKE1221" s="17"/>
      <c r="LKF1221" s="17"/>
      <c r="LKG1221" s="17"/>
      <c r="LKH1221" s="17"/>
      <c r="LKI1221" s="17"/>
      <c r="LKJ1221" s="17"/>
      <c r="LKK1221" s="17"/>
      <c r="LKL1221" s="17"/>
      <c r="LKM1221" s="17"/>
      <c r="LKN1221" s="17"/>
      <c r="LKO1221" s="17"/>
      <c r="LKP1221" s="17"/>
      <c r="LKQ1221" s="17"/>
      <c r="LKR1221" s="17"/>
      <c r="LKS1221" s="17"/>
      <c r="LKT1221" s="17"/>
      <c r="LKU1221" s="17"/>
      <c r="LKV1221" s="17"/>
      <c r="LKW1221" s="17"/>
      <c r="LKX1221" s="17"/>
      <c r="LKY1221" s="17"/>
      <c r="LKZ1221" s="17"/>
      <c r="LLA1221" s="17"/>
      <c r="LLB1221" s="17"/>
      <c r="LLC1221" s="17"/>
      <c r="LLD1221" s="17"/>
      <c r="LLE1221" s="17"/>
      <c r="LLF1221" s="17"/>
      <c r="LLG1221" s="17"/>
      <c r="LLH1221" s="17"/>
      <c r="LLI1221" s="17"/>
      <c r="LLJ1221" s="17"/>
      <c r="LLK1221" s="17"/>
      <c r="LLL1221" s="17"/>
      <c r="LLM1221" s="17"/>
      <c r="LLN1221" s="17"/>
      <c r="LLO1221" s="17"/>
      <c r="LLP1221" s="17"/>
      <c r="LLQ1221" s="17"/>
      <c r="LLR1221" s="17"/>
      <c r="LLS1221" s="17"/>
      <c r="LLT1221" s="17"/>
      <c r="LLU1221" s="17"/>
      <c r="LLV1221" s="17"/>
      <c r="LLW1221" s="17"/>
      <c r="LLX1221" s="17"/>
      <c r="LLY1221" s="17"/>
      <c r="LLZ1221" s="17"/>
      <c r="LMA1221" s="17"/>
      <c r="LMB1221" s="17"/>
      <c r="LMC1221" s="17"/>
      <c r="LMD1221" s="17"/>
      <c r="LME1221" s="17"/>
      <c r="LMF1221" s="17"/>
      <c r="LMG1221" s="17"/>
      <c r="LMH1221" s="17"/>
      <c r="LMI1221" s="17"/>
      <c r="LMJ1221" s="17"/>
      <c r="LMK1221" s="17"/>
      <c r="LML1221" s="17"/>
      <c r="LMM1221" s="17"/>
      <c r="LMN1221" s="17"/>
      <c r="LMO1221" s="17"/>
      <c r="LMP1221" s="17"/>
      <c r="LMQ1221" s="17"/>
      <c r="LMR1221" s="17"/>
      <c r="LMS1221" s="17"/>
      <c r="LMT1221" s="17"/>
      <c r="LMU1221" s="17"/>
      <c r="LMV1221" s="17"/>
      <c r="LMW1221" s="17"/>
      <c r="LMX1221" s="17"/>
      <c r="LMY1221" s="17"/>
      <c r="LMZ1221" s="17"/>
      <c r="LNA1221" s="17"/>
      <c r="LNB1221" s="17"/>
      <c r="LNC1221" s="17"/>
      <c r="LND1221" s="17"/>
      <c r="LNE1221" s="17"/>
      <c r="LNF1221" s="17"/>
      <c r="LNG1221" s="17"/>
      <c r="LNH1221" s="17"/>
      <c r="LNI1221" s="17"/>
      <c r="LNJ1221" s="17"/>
      <c r="LNK1221" s="17"/>
      <c r="LNL1221" s="17"/>
      <c r="LNM1221" s="17"/>
      <c r="LNN1221" s="17"/>
      <c r="LNO1221" s="17"/>
      <c r="LNP1221" s="17"/>
      <c r="LNQ1221" s="17"/>
      <c r="LNR1221" s="17"/>
      <c r="LNS1221" s="17"/>
      <c r="LNT1221" s="17"/>
      <c r="LNU1221" s="17"/>
      <c r="LNV1221" s="17"/>
      <c r="LNW1221" s="17"/>
      <c r="LNX1221" s="17"/>
      <c r="LNY1221" s="17"/>
      <c r="LNZ1221" s="17"/>
      <c r="LOA1221" s="17"/>
      <c r="LOB1221" s="17"/>
      <c r="LOC1221" s="17"/>
      <c r="LOD1221" s="17"/>
      <c r="LOE1221" s="17"/>
      <c r="LOF1221" s="17"/>
      <c r="LOG1221" s="17"/>
      <c r="LOH1221" s="17"/>
      <c r="LOI1221" s="17"/>
      <c r="LOJ1221" s="17"/>
      <c r="LOK1221" s="17"/>
      <c r="LOL1221" s="17"/>
      <c r="LOM1221" s="17"/>
      <c r="LON1221" s="17"/>
      <c r="LOO1221" s="17"/>
      <c r="LOP1221" s="17"/>
      <c r="LOQ1221" s="17"/>
      <c r="LOR1221" s="17"/>
      <c r="LOS1221" s="17"/>
      <c r="LOT1221" s="17"/>
      <c r="LOU1221" s="17"/>
      <c r="LOV1221" s="17"/>
      <c r="LOW1221" s="17"/>
      <c r="LOX1221" s="17"/>
      <c r="LOY1221" s="17"/>
      <c r="LOZ1221" s="17"/>
      <c r="LPA1221" s="17"/>
      <c r="LPB1221" s="17"/>
      <c r="LPC1221" s="17"/>
      <c r="LPD1221" s="17"/>
      <c r="LPE1221" s="17"/>
      <c r="LPF1221" s="17"/>
      <c r="LPG1221" s="17"/>
      <c r="LPH1221" s="17"/>
      <c r="LPI1221" s="17"/>
      <c r="LPJ1221" s="17"/>
      <c r="LPK1221" s="17"/>
      <c r="LPL1221" s="17"/>
      <c r="LPM1221" s="17"/>
      <c r="LPN1221" s="17"/>
      <c r="LPO1221" s="17"/>
      <c r="LPP1221" s="17"/>
      <c r="LPQ1221" s="17"/>
      <c r="LPR1221" s="17"/>
      <c r="LPS1221" s="17"/>
      <c r="LPT1221" s="17"/>
      <c r="LPU1221" s="17"/>
      <c r="LPV1221" s="17"/>
      <c r="LPW1221" s="17"/>
      <c r="LPX1221" s="17"/>
      <c r="LPY1221" s="17"/>
      <c r="LPZ1221" s="17"/>
      <c r="LQA1221" s="17"/>
      <c r="LQB1221" s="17"/>
      <c r="LQC1221" s="17"/>
      <c r="LQD1221" s="17"/>
      <c r="LQE1221" s="17"/>
      <c r="LQF1221" s="17"/>
      <c r="LQG1221" s="17"/>
      <c r="LQH1221" s="17"/>
      <c r="LQI1221" s="17"/>
      <c r="LQJ1221" s="17"/>
      <c r="LQK1221" s="17"/>
      <c r="LQL1221" s="17"/>
      <c r="LQM1221" s="17"/>
      <c r="LQN1221" s="17"/>
      <c r="LQO1221" s="17"/>
      <c r="LQP1221" s="17"/>
      <c r="LQQ1221" s="17"/>
      <c r="LQR1221" s="17"/>
      <c r="LQS1221" s="17"/>
      <c r="LQT1221" s="17"/>
      <c r="LQU1221" s="17"/>
      <c r="LQV1221" s="17"/>
      <c r="LQW1221" s="17"/>
      <c r="LQX1221" s="17"/>
      <c r="LQY1221" s="17"/>
      <c r="LQZ1221" s="17"/>
      <c r="LRA1221" s="17"/>
      <c r="LRB1221" s="17"/>
      <c r="LRC1221" s="17"/>
      <c r="LRD1221" s="17"/>
      <c r="LRE1221" s="17"/>
      <c r="LRF1221" s="17"/>
      <c r="LRG1221" s="17"/>
      <c r="LRH1221" s="17"/>
      <c r="LRI1221" s="17"/>
      <c r="LRJ1221" s="17"/>
      <c r="LRK1221" s="17"/>
      <c r="LRL1221" s="17"/>
      <c r="LRM1221" s="17"/>
      <c r="LRN1221" s="17"/>
      <c r="LRO1221" s="17"/>
      <c r="LRP1221" s="17"/>
      <c r="LRQ1221" s="17"/>
      <c r="LRR1221" s="17"/>
      <c r="LRS1221" s="17"/>
      <c r="LRT1221" s="17"/>
      <c r="LRU1221" s="17"/>
      <c r="LRV1221" s="17"/>
      <c r="LRW1221" s="17"/>
      <c r="LRX1221" s="17"/>
      <c r="LRY1221" s="17"/>
      <c r="LRZ1221" s="17"/>
      <c r="LSA1221" s="17"/>
      <c r="LSB1221" s="17"/>
      <c r="LSC1221" s="17"/>
      <c r="LSD1221" s="17"/>
      <c r="LSE1221" s="17"/>
      <c r="LSF1221" s="17"/>
      <c r="LSG1221" s="17"/>
      <c r="LSH1221" s="17"/>
      <c r="LSI1221" s="17"/>
      <c r="LSJ1221" s="17"/>
      <c r="LSK1221" s="17"/>
      <c r="LSL1221" s="17"/>
      <c r="LSM1221" s="17"/>
      <c r="LSN1221" s="17"/>
      <c r="LSO1221" s="17"/>
      <c r="LSP1221" s="17"/>
      <c r="LSQ1221" s="17"/>
      <c r="LSR1221" s="17"/>
      <c r="LSS1221" s="17"/>
      <c r="LST1221" s="17"/>
      <c r="LSU1221" s="17"/>
      <c r="LSV1221" s="17"/>
      <c r="LSW1221" s="17"/>
      <c r="LSX1221" s="17"/>
      <c r="LSY1221" s="17"/>
      <c r="LSZ1221" s="17"/>
      <c r="LTA1221" s="17"/>
      <c r="LTB1221" s="17"/>
      <c r="LTC1221" s="17"/>
      <c r="LTD1221" s="17"/>
      <c r="LTE1221" s="17"/>
      <c r="LTF1221" s="17"/>
      <c r="LTG1221" s="17"/>
      <c r="LTH1221" s="17"/>
      <c r="LTI1221" s="17"/>
      <c r="LTJ1221" s="17"/>
      <c r="LTK1221" s="17"/>
      <c r="LTL1221" s="17"/>
      <c r="LTM1221" s="17"/>
      <c r="LTN1221" s="17"/>
      <c r="LTO1221" s="17"/>
      <c r="LTP1221" s="17"/>
      <c r="LTQ1221" s="17"/>
      <c r="LTR1221" s="17"/>
      <c r="LTS1221" s="17"/>
      <c r="LTT1221" s="17"/>
      <c r="LTU1221" s="17"/>
      <c r="LTV1221" s="17"/>
      <c r="LTW1221" s="17"/>
      <c r="LTX1221" s="17"/>
      <c r="LTY1221" s="17"/>
      <c r="LTZ1221" s="17"/>
      <c r="LUA1221" s="17"/>
      <c r="LUB1221" s="17"/>
      <c r="LUC1221" s="17"/>
      <c r="LUD1221" s="17"/>
      <c r="LUE1221" s="17"/>
      <c r="LUF1221" s="17"/>
      <c r="LUG1221" s="17"/>
      <c r="LUH1221" s="17"/>
      <c r="LUI1221" s="17"/>
      <c r="LUJ1221" s="17"/>
      <c r="LUK1221" s="17"/>
      <c r="LUL1221" s="17"/>
      <c r="LUM1221" s="17"/>
      <c r="LUN1221" s="17"/>
      <c r="LUO1221" s="17"/>
      <c r="LUP1221" s="17"/>
      <c r="LUQ1221" s="17"/>
      <c r="LUR1221" s="17"/>
      <c r="LUS1221" s="17"/>
      <c r="LUT1221" s="17"/>
      <c r="LUU1221" s="17"/>
      <c r="LUV1221" s="17"/>
      <c r="LUW1221" s="17"/>
      <c r="LUX1221" s="17"/>
      <c r="LUY1221" s="17"/>
      <c r="LUZ1221" s="17"/>
      <c r="LVA1221" s="17"/>
      <c r="LVB1221" s="17"/>
      <c r="LVC1221" s="17"/>
      <c r="LVD1221" s="17"/>
      <c r="LVE1221" s="17"/>
      <c r="LVF1221" s="17"/>
      <c r="LVG1221" s="17"/>
      <c r="LVH1221" s="17"/>
      <c r="LVI1221" s="17"/>
      <c r="LVJ1221" s="17"/>
      <c r="LVK1221" s="17"/>
      <c r="LVL1221" s="17"/>
      <c r="LVM1221" s="17"/>
      <c r="LVN1221" s="17"/>
      <c r="LVO1221" s="17"/>
      <c r="LVP1221" s="17"/>
      <c r="LVQ1221" s="17"/>
      <c r="LVR1221" s="17"/>
      <c r="LVS1221" s="17"/>
      <c r="LVT1221" s="17"/>
      <c r="LVU1221" s="17"/>
      <c r="LVV1221" s="17"/>
      <c r="LVW1221" s="17"/>
      <c r="LVX1221" s="17"/>
      <c r="LVY1221" s="17"/>
      <c r="LVZ1221" s="17"/>
      <c r="LWA1221" s="17"/>
      <c r="LWB1221" s="17"/>
      <c r="LWC1221" s="17"/>
      <c r="LWD1221" s="17"/>
      <c r="LWE1221" s="17"/>
      <c r="LWF1221" s="17"/>
      <c r="LWG1221" s="17"/>
      <c r="LWH1221" s="17"/>
      <c r="LWI1221" s="17"/>
      <c r="LWJ1221" s="17"/>
      <c r="LWK1221" s="17"/>
      <c r="LWL1221" s="17"/>
      <c r="LWM1221" s="17"/>
      <c r="LWN1221" s="17"/>
      <c r="LWO1221" s="17"/>
      <c r="LWP1221" s="17"/>
      <c r="LWQ1221" s="17"/>
      <c r="LWR1221" s="17"/>
      <c r="LWS1221" s="17"/>
      <c r="LWT1221" s="17"/>
      <c r="LWU1221" s="17"/>
      <c r="LWV1221" s="17"/>
      <c r="LWW1221" s="17"/>
      <c r="LWX1221" s="17"/>
      <c r="LWY1221" s="17"/>
      <c r="LWZ1221" s="17"/>
      <c r="LXA1221" s="17"/>
      <c r="LXB1221" s="17"/>
      <c r="LXC1221" s="17"/>
      <c r="LXD1221" s="17"/>
      <c r="LXE1221" s="17"/>
      <c r="LXF1221" s="17"/>
      <c r="LXG1221" s="17"/>
      <c r="LXH1221" s="17"/>
      <c r="LXI1221" s="17"/>
      <c r="LXJ1221" s="17"/>
      <c r="LXK1221" s="17"/>
      <c r="LXL1221" s="17"/>
      <c r="LXM1221" s="17"/>
      <c r="LXN1221" s="17"/>
      <c r="LXO1221" s="17"/>
      <c r="LXP1221" s="17"/>
      <c r="LXQ1221" s="17"/>
      <c r="LXR1221" s="17"/>
      <c r="LXS1221" s="17"/>
      <c r="LXT1221" s="17"/>
      <c r="LXU1221" s="17"/>
      <c r="LXV1221" s="17"/>
      <c r="LXW1221" s="17"/>
      <c r="LXX1221" s="17"/>
      <c r="LXY1221" s="17"/>
      <c r="LXZ1221" s="17"/>
      <c r="LYA1221" s="17"/>
      <c r="LYB1221" s="17"/>
      <c r="LYC1221" s="17"/>
      <c r="LYD1221" s="17"/>
      <c r="LYE1221" s="17"/>
      <c r="LYF1221" s="17"/>
      <c r="LYG1221" s="17"/>
      <c r="LYH1221" s="17"/>
      <c r="LYI1221" s="17"/>
      <c r="LYJ1221" s="17"/>
      <c r="LYK1221" s="17"/>
      <c r="LYL1221" s="17"/>
      <c r="LYM1221" s="17"/>
      <c r="LYN1221" s="17"/>
      <c r="LYO1221" s="17"/>
      <c r="LYP1221" s="17"/>
      <c r="LYQ1221" s="17"/>
      <c r="LYR1221" s="17"/>
      <c r="LYS1221" s="17"/>
      <c r="LYT1221" s="17"/>
      <c r="LYU1221" s="17"/>
      <c r="LYV1221" s="17"/>
      <c r="LYW1221" s="17"/>
      <c r="LYX1221" s="17"/>
      <c r="LYY1221" s="17"/>
      <c r="LYZ1221" s="17"/>
      <c r="LZA1221" s="17"/>
      <c r="LZB1221" s="17"/>
      <c r="LZC1221" s="17"/>
      <c r="LZD1221" s="17"/>
      <c r="LZE1221" s="17"/>
      <c r="LZF1221" s="17"/>
      <c r="LZG1221" s="17"/>
      <c r="LZH1221" s="17"/>
      <c r="LZI1221" s="17"/>
      <c r="LZJ1221" s="17"/>
      <c r="LZK1221" s="17"/>
      <c r="LZL1221" s="17"/>
      <c r="LZM1221" s="17"/>
      <c r="LZN1221" s="17"/>
      <c r="LZO1221" s="17"/>
      <c r="LZP1221" s="17"/>
      <c r="LZQ1221" s="17"/>
      <c r="LZR1221" s="17"/>
      <c r="LZS1221" s="17"/>
      <c r="LZT1221" s="17"/>
      <c r="LZU1221" s="17"/>
      <c r="LZV1221" s="17"/>
      <c r="LZW1221" s="17"/>
      <c r="LZX1221" s="17"/>
      <c r="LZY1221" s="17"/>
      <c r="LZZ1221" s="17"/>
      <c r="MAA1221" s="17"/>
      <c r="MAB1221" s="17"/>
      <c r="MAC1221" s="17"/>
      <c r="MAD1221" s="17"/>
      <c r="MAE1221" s="17"/>
      <c r="MAF1221" s="17"/>
      <c r="MAG1221" s="17"/>
      <c r="MAH1221" s="17"/>
      <c r="MAI1221" s="17"/>
      <c r="MAJ1221" s="17"/>
      <c r="MAK1221" s="17"/>
      <c r="MAL1221" s="17"/>
      <c r="MAM1221" s="17"/>
      <c r="MAN1221" s="17"/>
      <c r="MAO1221" s="17"/>
      <c r="MAP1221" s="17"/>
      <c r="MAQ1221" s="17"/>
      <c r="MAR1221" s="17"/>
      <c r="MAS1221" s="17"/>
      <c r="MAT1221" s="17"/>
      <c r="MAU1221" s="17"/>
      <c r="MAV1221" s="17"/>
      <c r="MAW1221" s="17"/>
      <c r="MAX1221" s="17"/>
      <c r="MAY1221" s="17"/>
      <c r="MAZ1221" s="17"/>
      <c r="MBA1221" s="17"/>
      <c r="MBB1221" s="17"/>
      <c r="MBC1221" s="17"/>
      <c r="MBD1221" s="17"/>
      <c r="MBE1221" s="17"/>
      <c r="MBF1221" s="17"/>
      <c r="MBG1221" s="17"/>
      <c r="MBH1221" s="17"/>
      <c r="MBI1221" s="17"/>
      <c r="MBJ1221" s="17"/>
      <c r="MBK1221" s="17"/>
      <c r="MBL1221" s="17"/>
      <c r="MBM1221" s="17"/>
      <c r="MBN1221" s="17"/>
      <c r="MBO1221" s="17"/>
      <c r="MBP1221" s="17"/>
      <c r="MBQ1221" s="17"/>
      <c r="MBR1221" s="17"/>
      <c r="MBS1221" s="17"/>
      <c r="MBT1221" s="17"/>
      <c r="MBU1221" s="17"/>
      <c r="MBV1221" s="17"/>
      <c r="MBW1221" s="17"/>
      <c r="MBX1221" s="17"/>
      <c r="MBY1221" s="17"/>
      <c r="MBZ1221" s="17"/>
      <c r="MCA1221" s="17"/>
      <c r="MCB1221" s="17"/>
      <c r="MCC1221" s="17"/>
      <c r="MCD1221" s="17"/>
      <c r="MCE1221" s="17"/>
      <c r="MCF1221" s="17"/>
      <c r="MCG1221" s="17"/>
      <c r="MCH1221" s="17"/>
      <c r="MCI1221" s="17"/>
      <c r="MCJ1221" s="17"/>
      <c r="MCK1221" s="17"/>
      <c r="MCL1221" s="17"/>
      <c r="MCM1221" s="17"/>
      <c r="MCN1221" s="17"/>
      <c r="MCO1221" s="17"/>
      <c r="MCP1221" s="17"/>
      <c r="MCQ1221" s="17"/>
      <c r="MCR1221" s="17"/>
      <c r="MCS1221" s="17"/>
      <c r="MCT1221" s="17"/>
      <c r="MCU1221" s="17"/>
      <c r="MCV1221" s="17"/>
      <c r="MCW1221" s="17"/>
      <c r="MCX1221" s="17"/>
      <c r="MCY1221" s="17"/>
      <c r="MCZ1221" s="17"/>
      <c r="MDA1221" s="17"/>
      <c r="MDB1221" s="17"/>
      <c r="MDC1221" s="17"/>
      <c r="MDD1221" s="17"/>
      <c r="MDE1221" s="17"/>
      <c r="MDF1221" s="17"/>
      <c r="MDG1221" s="17"/>
      <c r="MDH1221" s="17"/>
      <c r="MDI1221" s="17"/>
      <c r="MDJ1221" s="17"/>
      <c r="MDK1221" s="17"/>
      <c r="MDL1221" s="17"/>
      <c r="MDM1221" s="17"/>
      <c r="MDN1221" s="17"/>
      <c r="MDO1221" s="17"/>
      <c r="MDP1221" s="17"/>
      <c r="MDQ1221" s="17"/>
      <c r="MDR1221" s="17"/>
      <c r="MDS1221" s="17"/>
      <c r="MDT1221" s="17"/>
      <c r="MDU1221" s="17"/>
      <c r="MDV1221" s="17"/>
      <c r="MDW1221" s="17"/>
      <c r="MDX1221" s="17"/>
      <c r="MDY1221" s="17"/>
      <c r="MDZ1221" s="17"/>
      <c r="MEA1221" s="17"/>
      <c r="MEB1221" s="17"/>
      <c r="MEC1221" s="17"/>
      <c r="MED1221" s="17"/>
      <c r="MEE1221" s="17"/>
      <c r="MEF1221" s="17"/>
      <c r="MEG1221" s="17"/>
      <c r="MEH1221" s="17"/>
      <c r="MEI1221" s="17"/>
      <c r="MEJ1221" s="17"/>
      <c r="MEK1221" s="17"/>
      <c r="MEL1221" s="17"/>
      <c r="MEM1221" s="17"/>
      <c r="MEN1221" s="17"/>
      <c r="MEO1221" s="17"/>
      <c r="MEP1221" s="17"/>
      <c r="MEQ1221" s="17"/>
      <c r="MER1221" s="17"/>
      <c r="MES1221" s="17"/>
      <c r="MET1221" s="17"/>
      <c r="MEU1221" s="17"/>
      <c r="MEV1221" s="17"/>
      <c r="MEW1221" s="17"/>
      <c r="MEX1221" s="17"/>
      <c r="MEY1221" s="17"/>
      <c r="MEZ1221" s="17"/>
      <c r="MFA1221" s="17"/>
      <c r="MFB1221" s="17"/>
      <c r="MFC1221" s="17"/>
      <c r="MFD1221" s="17"/>
      <c r="MFE1221" s="17"/>
      <c r="MFF1221" s="17"/>
      <c r="MFG1221" s="17"/>
      <c r="MFH1221" s="17"/>
      <c r="MFI1221" s="17"/>
      <c r="MFJ1221" s="17"/>
      <c r="MFK1221" s="17"/>
      <c r="MFL1221" s="17"/>
      <c r="MFM1221" s="17"/>
      <c r="MFN1221" s="17"/>
      <c r="MFO1221" s="17"/>
      <c r="MFP1221" s="17"/>
      <c r="MFQ1221" s="17"/>
      <c r="MFR1221" s="17"/>
      <c r="MFS1221" s="17"/>
      <c r="MFT1221" s="17"/>
      <c r="MFU1221" s="17"/>
      <c r="MFV1221" s="17"/>
      <c r="MFW1221" s="17"/>
      <c r="MFX1221" s="17"/>
      <c r="MFY1221" s="17"/>
      <c r="MFZ1221" s="17"/>
      <c r="MGA1221" s="17"/>
      <c r="MGB1221" s="17"/>
      <c r="MGC1221" s="17"/>
      <c r="MGD1221" s="17"/>
      <c r="MGE1221" s="17"/>
      <c r="MGF1221" s="17"/>
      <c r="MGG1221" s="17"/>
      <c r="MGH1221" s="17"/>
      <c r="MGI1221" s="17"/>
      <c r="MGJ1221" s="17"/>
      <c r="MGK1221" s="17"/>
      <c r="MGL1221" s="17"/>
      <c r="MGM1221" s="17"/>
      <c r="MGN1221" s="17"/>
      <c r="MGO1221" s="17"/>
      <c r="MGP1221" s="17"/>
      <c r="MGQ1221" s="17"/>
      <c r="MGR1221" s="17"/>
      <c r="MGS1221" s="17"/>
      <c r="MGT1221" s="17"/>
      <c r="MGU1221" s="17"/>
      <c r="MGV1221" s="17"/>
      <c r="MGW1221" s="17"/>
      <c r="MGX1221" s="17"/>
      <c r="MGY1221" s="17"/>
      <c r="MGZ1221" s="17"/>
      <c r="MHA1221" s="17"/>
      <c r="MHB1221" s="17"/>
      <c r="MHC1221" s="17"/>
      <c r="MHD1221" s="17"/>
      <c r="MHE1221" s="17"/>
      <c r="MHF1221" s="17"/>
      <c r="MHG1221" s="17"/>
      <c r="MHH1221" s="17"/>
      <c r="MHI1221" s="17"/>
      <c r="MHJ1221" s="17"/>
      <c r="MHK1221" s="17"/>
      <c r="MHL1221" s="17"/>
      <c r="MHM1221" s="17"/>
      <c r="MHN1221" s="17"/>
      <c r="MHO1221" s="17"/>
      <c r="MHP1221" s="17"/>
      <c r="MHQ1221" s="17"/>
      <c r="MHR1221" s="17"/>
      <c r="MHS1221" s="17"/>
      <c r="MHT1221" s="17"/>
      <c r="MHU1221" s="17"/>
      <c r="MHV1221" s="17"/>
      <c r="MHW1221" s="17"/>
      <c r="MHX1221" s="17"/>
      <c r="MHY1221" s="17"/>
      <c r="MHZ1221" s="17"/>
      <c r="MIA1221" s="17"/>
      <c r="MIB1221" s="17"/>
      <c r="MIC1221" s="17"/>
      <c r="MID1221" s="17"/>
      <c r="MIE1221" s="17"/>
      <c r="MIF1221" s="17"/>
      <c r="MIG1221" s="17"/>
      <c r="MIH1221" s="17"/>
      <c r="MII1221" s="17"/>
      <c r="MIJ1221" s="17"/>
      <c r="MIK1221" s="17"/>
      <c r="MIL1221" s="17"/>
      <c r="MIM1221" s="17"/>
      <c r="MIN1221" s="17"/>
      <c r="MIO1221" s="17"/>
      <c r="MIP1221" s="17"/>
      <c r="MIQ1221" s="17"/>
      <c r="MIR1221" s="17"/>
      <c r="MIS1221" s="17"/>
      <c r="MIT1221" s="17"/>
      <c r="MIU1221" s="17"/>
      <c r="MIV1221" s="17"/>
      <c r="MIW1221" s="17"/>
      <c r="MIX1221" s="17"/>
      <c r="MIY1221" s="17"/>
      <c r="MIZ1221" s="17"/>
      <c r="MJA1221" s="17"/>
      <c r="MJB1221" s="17"/>
      <c r="MJC1221" s="17"/>
      <c r="MJD1221" s="17"/>
      <c r="MJE1221" s="17"/>
      <c r="MJF1221" s="17"/>
      <c r="MJG1221" s="17"/>
      <c r="MJH1221" s="17"/>
      <c r="MJI1221" s="17"/>
      <c r="MJJ1221" s="17"/>
      <c r="MJK1221" s="17"/>
      <c r="MJL1221" s="17"/>
      <c r="MJM1221" s="17"/>
      <c r="MJN1221" s="17"/>
      <c r="MJO1221" s="17"/>
      <c r="MJP1221" s="17"/>
      <c r="MJQ1221" s="17"/>
      <c r="MJR1221" s="17"/>
      <c r="MJS1221" s="17"/>
      <c r="MJT1221" s="17"/>
      <c r="MJU1221" s="17"/>
      <c r="MJV1221" s="17"/>
      <c r="MJW1221" s="17"/>
      <c r="MJX1221" s="17"/>
      <c r="MJY1221" s="17"/>
      <c r="MJZ1221" s="17"/>
      <c r="MKA1221" s="17"/>
      <c r="MKB1221" s="17"/>
      <c r="MKC1221" s="17"/>
      <c r="MKD1221" s="17"/>
      <c r="MKE1221" s="17"/>
      <c r="MKF1221" s="17"/>
      <c r="MKG1221" s="17"/>
      <c r="MKH1221" s="17"/>
      <c r="MKI1221" s="17"/>
      <c r="MKJ1221" s="17"/>
      <c r="MKK1221" s="17"/>
      <c r="MKL1221" s="17"/>
      <c r="MKM1221" s="17"/>
      <c r="MKN1221" s="17"/>
      <c r="MKO1221" s="17"/>
      <c r="MKP1221" s="17"/>
      <c r="MKQ1221" s="17"/>
      <c r="MKR1221" s="17"/>
      <c r="MKS1221" s="17"/>
      <c r="MKT1221" s="17"/>
      <c r="MKU1221" s="17"/>
      <c r="MKV1221" s="17"/>
      <c r="MKW1221" s="17"/>
      <c r="MKX1221" s="17"/>
      <c r="MKY1221" s="17"/>
      <c r="MKZ1221" s="17"/>
      <c r="MLA1221" s="17"/>
      <c r="MLB1221" s="17"/>
      <c r="MLC1221" s="17"/>
      <c r="MLD1221" s="17"/>
      <c r="MLE1221" s="17"/>
      <c r="MLF1221" s="17"/>
      <c r="MLG1221" s="17"/>
      <c r="MLH1221" s="17"/>
      <c r="MLI1221" s="17"/>
      <c r="MLJ1221" s="17"/>
      <c r="MLK1221" s="17"/>
      <c r="MLL1221" s="17"/>
      <c r="MLM1221" s="17"/>
      <c r="MLN1221" s="17"/>
      <c r="MLO1221" s="17"/>
      <c r="MLP1221" s="17"/>
      <c r="MLQ1221" s="17"/>
      <c r="MLR1221" s="17"/>
      <c r="MLS1221" s="17"/>
      <c r="MLT1221" s="17"/>
      <c r="MLU1221" s="17"/>
      <c r="MLV1221" s="17"/>
      <c r="MLW1221" s="17"/>
      <c r="MLX1221" s="17"/>
      <c r="MLY1221" s="17"/>
      <c r="MLZ1221" s="17"/>
      <c r="MMA1221" s="17"/>
      <c r="MMB1221" s="17"/>
      <c r="MMC1221" s="17"/>
      <c r="MMD1221" s="17"/>
      <c r="MME1221" s="17"/>
      <c r="MMF1221" s="17"/>
      <c r="MMG1221" s="17"/>
      <c r="MMH1221" s="17"/>
      <c r="MMI1221" s="17"/>
      <c r="MMJ1221" s="17"/>
      <c r="MMK1221" s="17"/>
      <c r="MML1221" s="17"/>
      <c r="MMM1221" s="17"/>
      <c r="MMN1221" s="17"/>
      <c r="MMO1221" s="17"/>
      <c r="MMP1221" s="17"/>
      <c r="MMQ1221" s="17"/>
      <c r="MMR1221" s="17"/>
      <c r="MMS1221" s="17"/>
      <c r="MMT1221" s="17"/>
      <c r="MMU1221" s="17"/>
      <c r="MMV1221" s="17"/>
      <c r="MMW1221" s="17"/>
      <c r="MMX1221" s="17"/>
      <c r="MMY1221" s="17"/>
      <c r="MMZ1221" s="17"/>
      <c r="MNA1221" s="17"/>
      <c r="MNB1221" s="17"/>
      <c r="MNC1221" s="17"/>
      <c r="MND1221" s="17"/>
      <c r="MNE1221" s="17"/>
      <c r="MNF1221" s="17"/>
      <c r="MNG1221" s="17"/>
      <c r="MNH1221" s="17"/>
      <c r="MNI1221" s="17"/>
      <c r="MNJ1221" s="17"/>
      <c r="MNK1221" s="17"/>
      <c r="MNL1221" s="17"/>
      <c r="MNM1221" s="17"/>
      <c r="MNN1221" s="17"/>
      <c r="MNO1221" s="17"/>
      <c r="MNP1221" s="17"/>
      <c r="MNQ1221" s="17"/>
      <c r="MNR1221" s="17"/>
      <c r="MNS1221" s="17"/>
      <c r="MNT1221" s="17"/>
      <c r="MNU1221" s="17"/>
      <c r="MNV1221" s="17"/>
      <c r="MNW1221" s="17"/>
      <c r="MNX1221" s="17"/>
      <c r="MNY1221" s="17"/>
      <c r="MNZ1221" s="17"/>
      <c r="MOA1221" s="17"/>
      <c r="MOB1221" s="17"/>
      <c r="MOC1221" s="17"/>
      <c r="MOD1221" s="17"/>
      <c r="MOE1221" s="17"/>
      <c r="MOF1221" s="17"/>
      <c r="MOG1221" s="17"/>
      <c r="MOH1221" s="17"/>
      <c r="MOI1221" s="17"/>
      <c r="MOJ1221" s="17"/>
      <c r="MOK1221" s="17"/>
      <c r="MOL1221" s="17"/>
      <c r="MOM1221" s="17"/>
      <c r="MON1221" s="17"/>
      <c r="MOO1221" s="17"/>
      <c r="MOP1221" s="17"/>
      <c r="MOQ1221" s="17"/>
      <c r="MOR1221" s="17"/>
      <c r="MOS1221" s="17"/>
      <c r="MOT1221" s="17"/>
      <c r="MOU1221" s="17"/>
      <c r="MOV1221" s="17"/>
      <c r="MOW1221" s="17"/>
      <c r="MOX1221" s="17"/>
      <c r="MOY1221" s="17"/>
      <c r="MOZ1221" s="17"/>
      <c r="MPA1221" s="17"/>
      <c r="MPB1221" s="17"/>
      <c r="MPC1221" s="17"/>
      <c r="MPD1221" s="17"/>
      <c r="MPE1221" s="17"/>
      <c r="MPF1221" s="17"/>
      <c r="MPG1221" s="17"/>
      <c r="MPH1221" s="17"/>
      <c r="MPI1221" s="17"/>
      <c r="MPJ1221" s="17"/>
      <c r="MPK1221" s="17"/>
      <c r="MPL1221" s="17"/>
      <c r="MPM1221" s="17"/>
      <c r="MPN1221" s="17"/>
      <c r="MPO1221" s="17"/>
      <c r="MPP1221" s="17"/>
      <c r="MPQ1221" s="17"/>
      <c r="MPR1221" s="17"/>
      <c r="MPS1221" s="17"/>
      <c r="MPT1221" s="17"/>
      <c r="MPU1221" s="17"/>
      <c r="MPV1221" s="17"/>
      <c r="MPW1221" s="17"/>
      <c r="MPX1221" s="17"/>
      <c r="MPY1221" s="17"/>
      <c r="MPZ1221" s="17"/>
      <c r="MQA1221" s="17"/>
      <c r="MQB1221" s="17"/>
      <c r="MQC1221" s="17"/>
      <c r="MQD1221" s="17"/>
      <c r="MQE1221" s="17"/>
      <c r="MQF1221" s="17"/>
      <c r="MQG1221" s="17"/>
      <c r="MQH1221" s="17"/>
      <c r="MQI1221" s="17"/>
      <c r="MQJ1221" s="17"/>
      <c r="MQK1221" s="17"/>
      <c r="MQL1221" s="17"/>
      <c r="MQM1221" s="17"/>
      <c r="MQN1221" s="17"/>
      <c r="MQO1221" s="17"/>
      <c r="MQP1221" s="17"/>
      <c r="MQQ1221" s="17"/>
      <c r="MQR1221" s="17"/>
      <c r="MQS1221" s="17"/>
      <c r="MQT1221" s="17"/>
      <c r="MQU1221" s="17"/>
      <c r="MQV1221" s="17"/>
      <c r="MQW1221" s="17"/>
      <c r="MQX1221" s="17"/>
      <c r="MQY1221" s="17"/>
      <c r="MQZ1221" s="17"/>
      <c r="MRA1221" s="17"/>
      <c r="MRB1221" s="17"/>
      <c r="MRC1221" s="17"/>
      <c r="MRD1221" s="17"/>
      <c r="MRE1221" s="17"/>
      <c r="MRF1221" s="17"/>
      <c r="MRG1221" s="17"/>
      <c r="MRH1221" s="17"/>
      <c r="MRI1221" s="17"/>
      <c r="MRJ1221" s="17"/>
      <c r="MRK1221" s="17"/>
      <c r="MRL1221" s="17"/>
      <c r="MRM1221" s="17"/>
      <c r="MRN1221" s="17"/>
      <c r="MRO1221" s="17"/>
      <c r="MRP1221" s="17"/>
      <c r="MRQ1221" s="17"/>
      <c r="MRR1221" s="17"/>
      <c r="MRS1221" s="17"/>
      <c r="MRT1221" s="17"/>
      <c r="MRU1221" s="17"/>
      <c r="MRV1221" s="17"/>
      <c r="MRW1221" s="17"/>
      <c r="MRX1221" s="17"/>
      <c r="MRY1221" s="17"/>
      <c r="MRZ1221" s="17"/>
      <c r="MSA1221" s="17"/>
      <c r="MSB1221" s="17"/>
      <c r="MSC1221" s="17"/>
      <c r="MSD1221" s="17"/>
      <c r="MSE1221" s="17"/>
      <c r="MSF1221" s="17"/>
      <c r="MSG1221" s="17"/>
      <c r="MSH1221" s="17"/>
      <c r="MSI1221" s="17"/>
      <c r="MSJ1221" s="17"/>
      <c r="MSK1221" s="17"/>
      <c r="MSL1221" s="17"/>
      <c r="MSM1221" s="17"/>
      <c r="MSN1221" s="17"/>
      <c r="MSO1221" s="17"/>
      <c r="MSP1221" s="17"/>
      <c r="MSQ1221" s="17"/>
      <c r="MSR1221" s="17"/>
      <c r="MSS1221" s="17"/>
      <c r="MST1221" s="17"/>
      <c r="MSU1221" s="17"/>
      <c r="MSV1221" s="17"/>
      <c r="MSW1221" s="17"/>
      <c r="MSX1221" s="17"/>
      <c r="MSY1221" s="17"/>
      <c r="MSZ1221" s="17"/>
      <c r="MTA1221" s="17"/>
      <c r="MTB1221" s="17"/>
      <c r="MTC1221" s="17"/>
      <c r="MTD1221" s="17"/>
      <c r="MTE1221" s="17"/>
      <c r="MTF1221" s="17"/>
      <c r="MTG1221" s="17"/>
      <c r="MTH1221" s="17"/>
      <c r="MTI1221" s="17"/>
      <c r="MTJ1221" s="17"/>
      <c r="MTK1221" s="17"/>
      <c r="MTL1221" s="17"/>
      <c r="MTM1221" s="17"/>
      <c r="MTN1221" s="17"/>
      <c r="MTO1221" s="17"/>
      <c r="MTP1221" s="17"/>
      <c r="MTQ1221" s="17"/>
      <c r="MTR1221" s="17"/>
      <c r="MTS1221" s="17"/>
      <c r="MTT1221" s="17"/>
      <c r="MTU1221" s="17"/>
      <c r="MTV1221" s="17"/>
      <c r="MTW1221" s="17"/>
      <c r="MTX1221" s="17"/>
      <c r="MTY1221" s="17"/>
      <c r="MTZ1221" s="17"/>
      <c r="MUA1221" s="17"/>
      <c r="MUB1221" s="17"/>
      <c r="MUC1221" s="17"/>
      <c r="MUD1221" s="17"/>
      <c r="MUE1221" s="17"/>
      <c r="MUF1221" s="17"/>
      <c r="MUG1221" s="17"/>
      <c r="MUH1221" s="17"/>
      <c r="MUI1221" s="17"/>
      <c r="MUJ1221" s="17"/>
      <c r="MUK1221" s="17"/>
      <c r="MUL1221" s="17"/>
      <c r="MUM1221" s="17"/>
      <c r="MUN1221" s="17"/>
      <c r="MUO1221" s="17"/>
      <c r="MUP1221" s="17"/>
      <c r="MUQ1221" s="17"/>
      <c r="MUR1221" s="17"/>
      <c r="MUS1221" s="17"/>
      <c r="MUT1221" s="17"/>
      <c r="MUU1221" s="17"/>
      <c r="MUV1221" s="17"/>
      <c r="MUW1221" s="17"/>
      <c r="MUX1221" s="17"/>
      <c r="MUY1221" s="17"/>
      <c r="MUZ1221" s="17"/>
      <c r="MVA1221" s="17"/>
      <c r="MVB1221" s="17"/>
      <c r="MVC1221" s="17"/>
      <c r="MVD1221" s="17"/>
      <c r="MVE1221" s="17"/>
      <c r="MVF1221" s="17"/>
      <c r="MVG1221" s="17"/>
      <c r="MVH1221" s="17"/>
      <c r="MVI1221" s="17"/>
      <c r="MVJ1221" s="17"/>
      <c r="MVK1221" s="17"/>
      <c r="MVL1221" s="17"/>
      <c r="MVM1221" s="17"/>
      <c r="MVN1221" s="17"/>
      <c r="MVO1221" s="17"/>
      <c r="MVP1221" s="17"/>
      <c r="MVQ1221" s="17"/>
      <c r="MVR1221" s="17"/>
      <c r="MVS1221" s="17"/>
      <c r="MVT1221" s="17"/>
      <c r="MVU1221" s="17"/>
      <c r="MVV1221" s="17"/>
      <c r="MVW1221" s="17"/>
      <c r="MVX1221" s="17"/>
      <c r="MVY1221" s="17"/>
      <c r="MVZ1221" s="17"/>
      <c r="MWA1221" s="17"/>
      <c r="MWB1221" s="17"/>
      <c r="MWC1221" s="17"/>
      <c r="MWD1221" s="17"/>
      <c r="MWE1221" s="17"/>
      <c r="MWF1221" s="17"/>
      <c r="MWG1221" s="17"/>
      <c r="MWH1221" s="17"/>
      <c r="MWI1221" s="17"/>
      <c r="MWJ1221" s="17"/>
      <c r="MWK1221" s="17"/>
      <c r="MWL1221" s="17"/>
      <c r="MWM1221" s="17"/>
      <c r="MWN1221" s="17"/>
      <c r="MWO1221" s="17"/>
      <c r="MWP1221" s="17"/>
      <c r="MWQ1221" s="17"/>
      <c r="MWR1221" s="17"/>
      <c r="MWS1221" s="17"/>
      <c r="MWT1221" s="17"/>
      <c r="MWU1221" s="17"/>
      <c r="MWV1221" s="17"/>
      <c r="MWW1221" s="17"/>
      <c r="MWX1221" s="17"/>
      <c r="MWY1221" s="17"/>
      <c r="MWZ1221" s="17"/>
      <c r="MXA1221" s="17"/>
      <c r="MXB1221" s="17"/>
      <c r="MXC1221" s="17"/>
      <c r="MXD1221" s="17"/>
      <c r="MXE1221" s="17"/>
      <c r="MXF1221" s="17"/>
      <c r="MXG1221" s="17"/>
      <c r="MXH1221" s="17"/>
      <c r="MXI1221" s="17"/>
      <c r="MXJ1221" s="17"/>
      <c r="MXK1221" s="17"/>
      <c r="MXL1221" s="17"/>
      <c r="MXM1221" s="17"/>
      <c r="MXN1221" s="17"/>
      <c r="MXO1221" s="17"/>
      <c r="MXP1221" s="17"/>
      <c r="MXQ1221" s="17"/>
      <c r="MXR1221" s="17"/>
      <c r="MXS1221" s="17"/>
      <c r="MXT1221" s="17"/>
      <c r="MXU1221" s="17"/>
      <c r="MXV1221" s="17"/>
      <c r="MXW1221" s="17"/>
      <c r="MXX1221" s="17"/>
      <c r="MXY1221" s="17"/>
      <c r="MXZ1221" s="17"/>
      <c r="MYA1221" s="17"/>
      <c r="MYB1221" s="17"/>
      <c r="MYC1221" s="17"/>
      <c r="MYD1221" s="17"/>
      <c r="MYE1221" s="17"/>
      <c r="MYF1221" s="17"/>
      <c r="MYG1221" s="17"/>
      <c r="MYH1221" s="17"/>
      <c r="MYI1221" s="17"/>
      <c r="MYJ1221" s="17"/>
      <c r="MYK1221" s="17"/>
      <c r="MYL1221" s="17"/>
      <c r="MYM1221" s="17"/>
      <c r="MYN1221" s="17"/>
      <c r="MYO1221" s="17"/>
      <c r="MYP1221" s="17"/>
      <c r="MYQ1221" s="17"/>
      <c r="MYR1221" s="17"/>
      <c r="MYS1221" s="17"/>
      <c r="MYT1221" s="17"/>
      <c r="MYU1221" s="17"/>
      <c r="MYV1221" s="17"/>
      <c r="MYW1221" s="17"/>
      <c r="MYX1221" s="17"/>
      <c r="MYY1221" s="17"/>
      <c r="MYZ1221" s="17"/>
      <c r="MZA1221" s="17"/>
      <c r="MZB1221" s="17"/>
      <c r="MZC1221" s="17"/>
      <c r="MZD1221" s="17"/>
      <c r="MZE1221" s="17"/>
      <c r="MZF1221" s="17"/>
      <c r="MZG1221" s="17"/>
      <c r="MZH1221" s="17"/>
      <c r="MZI1221" s="17"/>
      <c r="MZJ1221" s="17"/>
      <c r="MZK1221" s="17"/>
      <c r="MZL1221" s="17"/>
      <c r="MZM1221" s="17"/>
      <c r="MZN1221" s="17"/>
      <c r="MZO1221" s="17"/>
      <c r="MZP1221" s="17"/>
      <c r="MZQ1221" s="17"/>
      <c r="MZR1221" s="17"/>
      <c r="MZS1221" s="17"/>
      <c r="MZT1221" s="17"/>
      <c r="MZU1221" s="17"/>
      <c r="MZV1221" s="17"/>
      <c r="MZW1221" s="17"/>
      <c r="MZX1221" s="17"/>
      <c r="MZY1221" s="17"/>
      <c r="MZZ1221" s="17"/>
      <c r="NAA1221" s="17"/>
      <c r="NAB1221" s="17"/>
      <c r="NAC1221" s="17"/>
      <c r="NAD1221" s="17"/>
      <c r="NAE1221" s="17"/>
      <c r="NAF1221" s="17"/>
      <c r="NAG1221" s="17"/>
      <c r="NAH1221" s="17"/>
      <c r="NAI1221" s="17"/>
      <c r="NAJ1221" s="17"/>
      <c r="NAK1221" s="17"/>
      <c r="NAL1221" s="17"/>
      <c r="NAM1221" s="17"/>
      <c r="NAN1221" s="17"/>
      <c r="NAO1221" s="17"/>
      <c r="NAP1221" s="17"/>
      <c r="NAQ1221" s="17"/>
      <c r="NAR1221" s="17"/>
      <c r="NAS1221" s="17"/>
      <c r="NAT1221" s="17"/>
      <c r="NAU1221" s="17"/>
      <c r="NAV1221" s="17"/>
      <c r="NAW1221" s="17"/>
      <c r="NAX1221" s="17"/>
      <c r="NAY1221" s="17"/>
      <c r="NAZ1221" s="17"/>
      <c r="NBA1221" s="17"/>
      <c r="NBB1221" s="17"/>
      <c r="NBC1221" s="17"/>
      <c r="NBD1221" s="17"/>
      <c r="NBE1221" s="17"/>
      <c r="NBF1221" s="17"/>
      <c r="NBG1221" s="17"/>
      <c r="NBH1221" s="17"/>
      <c r="NBI1221" s="17"/>
      <c r="NBJ1221" s="17"/>
      <c r="NBK1221" s="17"/>
      <c r="NBL1221" s="17"/>
      <c r="NBM1221" s="17"/>
      <c r="NBN1221" s="17"/>
      <c r="NBO1221" s="17"/>
      <c r="NBP1221" s="17"/>
      <c r="NBQ1221" s="17"/>
      <c r="NBR1221" s="17"/>
      <c r="NBS1221" s="17"/>
      <c r="NBT1221" s="17"/>
      <c r="NBU1221" s="17"/>
      <c r="NBV1221" s="17"/>
      <c r="NBW1221" s="17"/>
      <c r="NBX1221" s="17"/>
      <c r="NBY1221" s="17"/>
      <c r="NBZ1221" s="17"/>
      <c r="NCA1221" s="17"/>
      <c r="NCB1221" s="17"/>
      <c r="NCC1221" s="17"/>
      <c r="NCD1221" s="17"/>
      <c r="NCE1221" s="17"/>
      <c r="NCF1221" s="17"/>
      <c r="NCG1221" s="17"/>
      <c r="NCH1221" s="17"/>
      <c r="NCI1221" s="17"/>
      <c r="NCJ1221" s="17"/>
      <c r="NCK1221" s="17"/>
      <c r="NCL1221" s="17"/>
      <c r="NCM1221" s="17"/>
      <c r="NCN1221" s="17"/>
      <c r="NCO1221" s="17"/>
      <c r="NCP1221" s="17"/>
      <c r="NCQ1221" s="17"/>
      <c r="NCR1221" s="17"/>
      <c r="NCS1221" s="17"/>
      <c r="NCT1221" s="17"/>
      <c r="NCU1221" s="17"/>
      <c r="NCV1221" s="17"/>
      <c r="NCW1221" s="17"/>
      <c r="NCX1221" s="17"/>
      <c r="NCY1221" s="17"/>
      <c r="NCZ1221" s="17"/>
      <c r="NDA1221" s="17"/>
      <c r="NDB1221" s="17"/>
      <c r="NDC1221" s="17"/>
      <c r="NDD1221" s="17"/>
      <c r="NDE1221" s="17"/>
      <c r="NDF1221" s="17"/>
      <c r="NDG1221" s="17"/>
      <c r="NDH1221" s="17"/>
      <c r="NDI1221" s="17"/>
      <c r="NDJ1221" s="17"/>
      <c r="NDK1221" s="17"/>
      <c r="NDL1221" s="17"/>
      <c r="NDM1221" s="17"/>
      <c r="NDN1221" s="17"/>
      <c r="NDO1221" s="17"/>
      <c r="NDP1221" s="17"/>
      <c r="NDQ1221" s="17"/>
      <c r="NDR1221" s="17"/>
      <c r="NDS1221" s="17"/>
      <c r="NDT1221" s="17"/>
      <c r="NDU1221" s="17"/>
      <c r="NDV1221" s="17"/>
      <c r="NDW1221" s="17"/>
      <c r="NDX1221" s="17"/>
      <c r="NDY1221" s="17"/>
      <c r="NDZ1221" s="17"/>
      <c r="NEA1221" s="17"/>
      <c r="NEB1221" s="17"/>
      <c r="NEC1221" s="17"/>
      <c r="NED1221" s="17"/>
      <c r="NEE1221" s="17"/>
      <c r="NEF1221" s="17"/>
      <c r="NEG1221" s="17"/>
      <c r="NEH1221" s="17"/>
      <c r="NEI1221" s="17"/>
      <c r="NEJ1221" s="17"/>
      <c r="NEK1221" s="17"/>
      <c r="NEL1221" s="17"/>
      <c r="NEM1221" s="17"/>
      <c r="NEN1221" s="17"/>
      <c r="NEO1221" s="17"/>
      <c r="NEP1221" s="17"/>
      <c r="NEQ1221" s="17"/>
      <c r="NER1221" s="17"/>
      <c r="NES1221" s="17"/>
      <c r="NET1221" s="17"/>
      <c r="NEU1221" s="17"/>
      <c r="NEV1221" s="17"/>
      <c r="NEW1221" s="17"/>
      <c r="NEX1221" s="17"/>
      <c r="NEY1221" s="17"/>
      <c r="NEZ1221" s="17"/>
      <c r="NFA1221" s="17"/>
      <c r="NFB1221" s="17"/>
      <c r="NFC1221" s="17"/>
      <c r="NFD1221" s="17"/>
      <c r="NFE1221" s="17"/>
      <c r="NFF1221" s="17"/>
      <c r="NFG1221" s="17"/>
      <c r="NFH1221" s="17"/>
      <c r="NFI1221" s="17"/>
      <c r="NFJ1221" s="17"/>
      <c r="NFK1221" s="17"/>
      <c r="NFL1221" s="17"/>
      <c r="NFM1221" s="17"/>
      <c r="NFN1221" s="17"/>
      <c r="NFO1221" s="17"/>
      <c r="NFP1221" s="17"/>
      <c r="NFQ1221" s="17"/>
      <c r="NFR1221" s="17"/>
      <c r="NFS1221" s="17"/>
      <c r="NFT1221" s="17"/>
      <c r="NFU1221" s="17"/>
      <c r="NFV1221" s="17"/>
      <c r="NFW1221" s="17"/>
      <c r="NFX1221" s="17"/>
      <c r="NFY1221" s="17"/>
      <c r="NFZ1221" s="17"/>
      <c r="NGA1221" s="17"/>
      <c r="NGB1221" s="17"/>
      <c r="NGC1221" s="17"/>
      <c r="NGD1221" s="17"/>
      <c r="NGE1221" s="17"/>
      <c r="NGF1221" s="17"/>
      <c r="NGG1221" s="17"/>
      <c r="NGH1221" s="17"/>
      <c r="NGI1221" s="17"/>
      <c r="NGJ1221" s="17"/>
      <c r="NGK1221" s="17"/>
      <c r="NGL1221" s="17"/>
      <c r="NGM1221" s="17"/>
      <c r="NGN1221" s="17"/>
      <c r="NGO1221" s="17"/>
      <c r="NGP1221" s="17"/>
      <c r="NGQ1221" s="17"/>
      <c r="NGR1221" s="17"/>
      <c r="NGS1221" s="17"/>
      <c r="NGT1221" s="17"/>
      <c r="NGU1221" s="17"/>
      <c r="NGV1221" s="17"/>
      <c r="NGW1221" s="17"/>
      <c r="NGX1221" s="17"/>
      <c r="NGY1221" s="17"/>
      <c r="NGZ1221" s="17"/>
      <c r="NHA1221" s="17"/>
      <c r="NHB1221" s="17"/>
      <c r="NHC1221" s="17"/>
      <c r="NHD1221" s="17"/>
      <c r="NHE1221" s="17"/>
      <c r="NHF1221" s="17"/>
      <c r="NHG1221" s="17"/>
      <c r="NHH1221" s="17"/>
      <c r="NHI1221" s="17"/>
      <c r="NHJ1221" s="17"/>
      <c r="NHK1221" s="17"/>
      <c r="NHL1221" s="17"/>
      <c r="NHM1221" s="17"/>
      <c r="NHN1221" s="17"/>
      <c r="NHO1221" s="17"/>
      <c r="NHP1221" s="17"/>
      <c r="NHQ1221" s="17"/>
      <c r="NHR1221" s="17"/>
      <c r="NHS1221" s="17"/>
      <c r="NHT1221" s="17"/>
      <c r="NHU1221" s="17"/>
      <c r="NHV1221" s="17"/>
      <c r="NHW1221" s="17"/>
      <c r="NHX1221" s="17"/>
      <c r="NHY1221" s="17"/>
      <c r="NHZ1221" s="17"/>
      <c r="NIA1221" s="17"/>
      <c r="NIB1221" s="17"/>
      <c r="NIC1221" s="17"/>
      <c r="NID1221" s="17"/>
      <c r="NIE1221" s="17"/>
      <c r="NIF1221" s="17"/>
      <c r="NIG1221" s="17"/>
      <c r="NIH1221" s="17"/>
      <c r="NII1221" s="17"/>
      <c r="NIJ1221" s="17"/>
      <c r="NIK1221" s="17"/>
      <c r="NIL1221" s="17"/>
      <c r="NIM1221" s="17"/>
      <c r="NIN1221" s="17"/>
      <c r="NIO1221" s="17"/>
      <c r="NIP1221" s="17"/>
      <c r="NIQ1221" s="17"/>
      <c r="NIR1221" s="17"/>
      <c r="NIS1221" s="17"/>
      <c r="NIT1221" s="17"/>
      <c r="NIU1221" s="17"/>
      <c r="NIV1221" s="17"/>
      <c r="NIW1221" s="17"/>
      <c r="NIX1221" s="17"/>
      <c r="NIY1221" s="17"/>
      <c r="NIZ1221" s="17"/>
      <c r="NJA1221" s="17"/>
      <c r="NJB1221" s="17"/>
      <c r="NJC1221" s="17"/>
      <c r="NJD1221" s="17"/>
      <c r="NJE1221" s="17"/>
      <c r="NJF1221" s="17"/>
      <c r="NJG1221" s="17"/>
      <c r="NJH1221" s="17"/>
      <c r="NJI1221" s="17"/>
      <c r="NJJ1221" s="17"/>
      <c r="NJK1221" s="17"/>
      <c r="NJL1221" s="17"/>
      <c r="NJM1221" s="17"/>
      <c r="NJN1221" s="17"/>
      <c r="NJO1221" s="17"/>
      <c r="NJP1221" s="17"/>
      <c r="NJQ1221" s="17"/>
      <c r="NJR1221" s="17"/>
      <c r="NJS1221" s="17"/>
      <c r="NJT1221" s="17"/>
      <c r="NJU1221" s="17"/>
      <c r="NJV1221" s="17"/>
      <c r="NJW1221" s="17"/>
      <c r="NJX1221" s="17"/>
      <c r="NJY1221" s="17"/>
      <c r="NJZ1221" s="17"/>
      <c r="NKA1221" s="17"/>
      <c r="NKB1221" s="17"/>
      <c r="NKC1221" s="17"/>
      <c r="NKD1221" s="17"/>
      <c r="NKE1221" s="17"/>
      <c r="NKF1221" s="17"/>
      <c r="NKG1221" s="17"/>
      <c r="NKH1221" s="17"/>
      <c r="NKI1221" s="17"/>
      <c r="NKJ1221" s="17"/>
      <c r="NKK1221" s="17"/>
      <c r="NKL1221" s="17"/>
      <c r="NKM1221" s="17"/>
      <c r="NKN1221" s="17"/>
      <c r="NKO1221" s="17"/>
      <c r="NKP1221" s="17"/>
      <c r="NKQ1221" s="17"/>
      <c r="NKR1221" s="17"/>
      <c r="NKS1221" s="17"/>
      <c r="NKT1221" s="17"/>
      <c r="NKU1221" s="17"/>
      <c r="NKV1221" s="17"/>
      <c r="NKW1221" s="17"/>
      <c r="NKX1221" s="17"/>
      <c r="NKY1221" s="17"/>
      <c r="NKZ1221" s="17"/>
      <c r="NLA1221" s="17"/>
      <c r="NLB1221" s="17"/>
      <c r="NLC1221" s="17"/>
      <c r="NLD1221" s="17"/>
      <c r="NLE1221" s="17"/>
      <c r="NLF1221" s="17"/>
      <c r="NLG1221" s="17"/>
      <c r="NLH1221" s="17"/>
      <c r="NLI1221" s="17"/>
      <c r="NLJ1221" s="17"/>
      <c r="NLK1221" s="17"/>
      <c r="NLL1221" s="17"/>
      <c r="NLM1221" s="17"/>
      <c r="NLN1221" s="17"/>
      <c r="NLO1221" s="17"/>
      <c r="NLP1221" s="17"/>
      <c r="NLQ1221" s="17"/>
      <c r="NLR1221" s="17"/>
      <c r="NLS1221" s="17"/>
      <c r="NLT1221" s="17"/>
      <c r="NLU1221" s="17"/>
      <c r="NLV1221" s="17"/>
      <c r="NLW1221" s="17"/>
      <c r="NLX1221" s="17"/>
      <c r="NLY1221" s="17"/>
      <c r="NLZ1221" s="17"/>
      <c r="NMA1221" s="17"/>
      <c r="NMB1221" s="17"/>
      <c r="NMC1221" s="17"/>
      <c r="NMD1221" s="17"/>
      <c r="NME1221" s="17"/>
      <c r="NMF1221" s="17"/>
      <c r="NMG1221" s="17"/>
      <c r="NMH1221" s="17"/>
      <c r="NMI1221" s="17"/>
      <c r="NMJ1221" s="17"/>
      <c r="NMK1221" s="17"/>
      <c r="NML1221" s="17"/>
      <c r="NMM1221" s="17"/>
      <c r="NMN1221" s="17"/>
      <c r="NMO1221" s="17"/>
      <c r="NMP1221" s="17"/>
      <c r="NMQ1221" s="17"/>
      <c r="NMR1221" s="17"/>
      <c r="NMS1221" s="17"/>
      <c r="NMT1221" s="17"/>
      <c r="NMU1221" s="17"/>
      <c r="NMV1221" s="17"/>
      <c r="NMW1221" s="17"/>
      <c r="NMX1221" s="17"/>
      <c r="NMY1221" s="17"/>
      <c r="NMZ1221" s="17"/>
      <c r="NNA1221" s="17"/>
      <c r="NNB1221" s="17"/>
      <c r="NNC1221" s="17"/>
      <c r="NND1221" s="17"/>
      <c r="NNE1221" s="17"/>
      <c r="NNF1221" s="17"/>
      <c r="NNG1221" s="17"/>
      <c r="NNH1221" s="17"/>
      <c r="NNI1221" s="17"/>
      <c r="NNJ1221" s="17"/>
      <c r="NNK1221" s="17"/>
      <c r="NNL1221" s="17"/>
      <c r="NNM1221" s="17"/>
      <c r="NNN1221" s="17"/>
      <c r="NNO1221" s="17"/>
      <c r="NNP1221" s="17"/>
      <c r="NNQ1221" s="17"/>
      <c r="NNR1221" s="17"/>
      <c r="NNS1221" s="17"/>
      <c r="NNT1221" s="17"/>
      <c r="NNU1221" s="17"/>
      <c r="NNV1221" s="17"/>
      <c r="NNW1221" s="17"/>
      <c r="NNX1221" s="17"/>
      <c r="NNY1221" s="17"/>
      <c r="NNZ1221" s="17"/>
      <c r="NOA1221" s="17"/>
      <c r="NOB1221" s="17"/>
      <c r="NOC1221" s="17"/>
      <c r="NOD1221" s="17"/>
      <c r="NOE1221" s="17"/>
      <c r="NOF1221" s="17"/>
      <c r="NOG1221" s="17"/>
      <c r="NOH1221" s="17"/>
      <c r="NOI1221" s="17"/>
      <c r="NOJ1221" s="17"/>
      <c r="NOK1221" s="17"/>
      <c r="NOL1221" s="17"/>
      <c r="NOM1221" s="17"/>
      <c r="NON1221" s="17"/>
      <c r="NOO1221" s="17"/>
      <c r="NOP1221" s="17"/>
      <c r="NOQ1221" s="17"/>
      <c r="NOR1221" s="17"/>
      <c r="NOS1221" s="17"/>
      <c r="NOT1221" s="17"/>
      <c r="NOU1221" s="17"/>
      <c r="NOV1221" s="17"/>
      <c r="NOW1221" s="17"/>
      <c r="NOX1221" s="17"/>
      <c r="NOY1221" s="17"/>
      <c r="NOZ1221" s="17"/>
      <c r="NPA1221" s="17"/>
      <c r="NPB1221" s="17"/>
      <c r="NPC1221" s="17"/>
      <c r="NPD1221" s="17"/>
      <c r="NPE1221" s="17"/>
      <c r="NPF1221" s="17"/>
      <c r="NPG1221" s="17"/>
      <c r="NPH1221" s="17"/>
      <c r="NPI1221" s="17"/>
      <c r="NPJ1221" s="17"/>
      <c r="NPK1221" s="17"/>
      <c r="NPL1221" s="17"/>
      <c r="NPM1221" s="17"/>
      <c r="NPN1221" s="17"/>
      <c r="NPO1221" s="17"/>
      <c r="NPP1221" s="17"/>
      <c r="NPQ1221" s="17"/>
      <c r="NPR1221" s="17"/>
      <c r="NPS1221" s="17"/>
      <c r="NPT1221" s="17"/>
      <c r="NPU1221" s="17"/>
      <c r="NPV1221" s="17"/>
      <c r="NPW1221" s="17"/>
      <c r="NPX1221" s="17"/>
      <c r="NPY1221" s="17"/>
      <c r="NPZ1221" s="17"/>
      <c r="NQA1221" s="17"/>
      <c r="NQB1221" s="17"/>
      <c r="NQC1221" s="17"/>
      <c r="NQD1221" s="17"/>
      <c r="NQE1221" s="17"/>
      <c r="NQF1221" s="17"/>
      <c r="NQG1221" s="17"/>
      <c r="NQH1221" s="17"/>
      <c r="NQI1221" s="17"/>
      <c r="NQJ1221" s="17"/>
      <c r="NQK1221" s="17"/>
      <c r="NQL1221" s="17"/>
      <c r="NQM1221" s="17"/>
      <c r="NQN1221" s="17"/>
      <c r="NQO1221" s="17"/>
      <c r="NQP1221" s="17"/>
      <c r="NQQ1221" s="17"/>
      <c r="NQR1221" s="17"/>
      <c r="NQS1221" s="17"/>
      <c r="NQT1221" s="17"/>
      <c r="NQU1221" s="17"/>
      <c r="NQV1221" s="17"/>
      <c r="NQW1221" s="17"/>
      <c r="NQX1221" s="17"/>
      <c r="NQY1221" s="17"/>
      <c r="NQZ1221" s="17"/>
      <c r="NRA1221" s="17"/>
      <c r="NRB1221" s="17"/>
      <c r="NRC1221" s="17"/>
      <c r="NRD1221" s="17"/>
      <c r="NRE1221" s="17"/>
      <c r="NRF1221" s="17"/>
      <c r="NRG1221" s="17"/>
      <c r="NRH1221" s="17"/>
      <c r="NRI1221" s="17"/>
      <c r="NRJ1221" s="17"/>
      <c r="NRK1221" s="17"/>
      <c r="NRL1221" s="17"/>
      <c r="NRM1221" s="17"/>
      <c r="NRN1221" s="17"/>
      <c r="NRO1221" s="17"/>
      <c r="NRP1221" s="17"/>
      <c r="NRQ1221" s="17"/>
      <c r="NRR1221" s="17"/>
      <c r="NRS1221" s="17"/>
      <c r="NRT1221" s="17"/>
      <c r="NRU1221" s="17"/>
      <c r="NRV1221" s="17"/>
      <c r="NRW1221" s="17"/>
      <c r="NRX1221" s="17"/>
      <c r="NRY1221" s="17"/>
      <c r="NRZ1221" s="17"/>
      <c r="NSA1221" s="17"/>
      <c r="NSB1221" s="17"/>
      <c r="NSC1221" s="17"/>
      <c r="NSD1221" s="17"/>
      <c r="NSE1221" s="17"/>
      <c r="NSF1221" s="17"/>
      <c r="NSG1221" s="17"/>
      <c r="NSH1221" s="17"/>
      <c r="NSI1221" s="17"/>
      <c r="NSJ1221" s="17"/>
      <c r="NSK1221" s="17"/>
      <c r="NSL1221" s="17"/>
      <c r="NSM1221" s="17"/>
      <c r="NSN1221" s="17"/>
      <c r="NSO1221" s="17"/>
      <c r="NSP1221" s="17"/>
      <c r="NSQ1221" s="17"/>
      <c r="NSR1221" s="17"/>
      <c r="NSS1221" s="17"/>
      <c r="NST1221" s="17"/>
      <c r="NSU1221" s="17"/>
      <c r="NSV1221" s="17"/>
      <c r="NSW1221" s="17"/>
      <c r="NSX1221" s="17"/>
      <c r="NSY1221" s="17"/>
      <c r="NSZ1221" s="17"/>
      <c r="NTA1221" s="17"/>
      <c r="NTB1221" s="17"/>
      <c r="NTC1221" s="17"/>
      <c r="NTD1221" s="17"/>
      <c r="NTE1221" s="17"/>
      <c r="NTF1221" s="17"/>
      <c r="NTG1221" s="17"/>
      <c r="NTH1221" s="17"/>
      <c r="NTI1221" s="17"/>
      <c r="NTJ1221" s="17"/>
      <c r="NTK1221" s="17"/>
      <c r="NTL1221" s="17"/>
      <c r="NTM1221" s="17"/>
      <c r="NTN1221" s="17"/>
      <c r="NTO1221" s="17"/>
      <c r="NTP1221" s="17"/>
      <c r="NTQ1221" s="17"/>
      <c r="NTR1221" s="17"/>
      <c r="NTS1221" s="17"/>
      <c r="NTT1221" s="17"/>
      <c r="NTU1221" s="17"/>
      <c r="NTV1221" s="17"/>
      <c r="NTW1221" s="17"/>
      <c r="NTX1221" s="17"/>
      <c r="NTY1221" s="17"/>
      <c r="NTZ1221" s="17"/>
      <c r="NUA1221" s="17"/>
      <c r="NUB1221" s="17"/>
      <c r="NUC1221" s="17"/>
      <c r="NUD1221" s="17"/>
      <c r="NUE1221" s="17"/>
      <c r="NUF1221" s="17"/>
      <c r="NUG1221" s="17"/>
      <c r="NUH1221" s="17"/>
      <c r="NUI1221" s="17"/>
      <c r="NUJ1221" s="17"/>
      <c r="NUK1221" s="17"/>
      <c r="NUL1221" s="17"/>
      <c r="NUM1221" s="17"/>
      <c r="NUN1221" s="17"/>
      <c r="NUO1221" s="17"/>
      <c r="NUP1221" s="17"/>
      <c r="NUQ1221" s="17"/>
      <c r="NUR1221" s="17"/>
      <c r="NUS1221" s="17"/>
      <c r="NUT1221" s="17"/>
      <c r="NUU1221" s="17"/>
      <c r="NUV1221" s="17"/>
      <c r="NUW1221" s="17"/>
      <c r="NUX1221" s="17"/>
      <c r="NUY1221" s="17"/>
      <c r="NUZ1221" s="17"/>
      <c r="NVA1221" s="17"/>
      <c r="NVB1221" s="17"/>
      <c r="NVC1221" s="17"/>
      <c r="NVD1221" s="17"/>
      <c r="NVE1221" s="17"/>
      <c r="NVF1221" s="17"/>
      <c r="NVG1221" s="17"/>
      <c r="NVH1221" s="17"/>
      <c r="NVI1221" s="17"/>
      <c r="NVJ1221" s="17"/>
      <c r="NVK1221" s="17"/>
      <c r="NVL1221" s="17"/>
      <c r="NVM1221" s="17"/>
      <c r="NVN1221" s="17"/>
      <c r="NVO1221" s="17"/>
      <c r="NVP1221" s="17"/>
      <c r="NVQ1221" s="17"/>
      <c r="NVR1221" s="17"/>
      <c r="NVS1221" s="17"/>
      <c r="NVT1221" s="17"/>
      <c r="NVU1221" s="17"/>
      <c r="NVV1221" s="17"/>
      <c r="NVW1221" s="17"/>
      <c r="NVX1221" s="17"/>
      <c r="NVY1221" s="17"/>
      <c r="NVZ1221" s="17"/>
      <c r="NWA1221" s="17"/>
      <c r="NWB1221" s="17"/>
      <c r="NWC1221" s="17"/>
      <c r="NWD1221" s="17"/>
      <c r="NWE1221" s="17"/>
      <c r="NWF1221" s="17"/>
      <c r="NWG1221" s="17"/>
      <c r="NWH1221" s="17"/>
      <c r="NWI1221" s="17"/>
      <c r="NWJ1221" s="17"/>
      <c r="NWK1221" s="17"/>
      <c r="NWL1221" s="17"/>
      <c r="NWM1221" s="17"/>
      <c r="NWN1221" s="17"/>
      <c r="NWO1221" s="17"/>
      <c r="NWP1221" s="17"/>
      <c r="NWQ1221" s="17"/>
      <c r="NWR1221" s="17"/>
      <c r="NWS1221" s="17"/>
      <c r="NWT1221" s="17"/>
      <c r="NWU1221" s="17"/>
      <c r="NWV1221" s="17"/>
      <c r="NWW1221" s="17"/>
      <c r="NWX1221" s="17"/>
      <c r="NWY1221" s="17"/>
      <c r="NWZ1221" s="17"/>
      <c r="NXA1221" s="17"/>
      <c r="NXB1221" s="17"/>
      <c r="NXC1221" s="17"/>
      <c r="NXD1221" s="17"/>
      <c r="NXE1221" s="17"/>
      <c r="NXF1221" s="17"/>
      <c r="NXG1221" s="17"/>
      <c r="NXH1221" s="17"/>
      <c r="NXI1221" s="17"/>
      <c r="NXJ1221" s="17"/>
      <c r="NXK1221" s="17"/>
      <c r="NXL1221" s="17"/>
      <c r="NXM1221" s="17"/>
      <c r="NXN1221" s="17"/>
      <c r="NXO1221" s="17"/>
      <c r="NXP1221" s="17"/>
      <c r="NXQ1221" s="17"/>
      <c r="NXR1221" s="17"/>
      <c r="NXS1221" s="17"/>
      <c r="NXT1221" s="17"/>
      <c r="NXU1221" s="17"/>
      <c r="NXV1221" s="17"/>
      <c r="NXW1221" s="17"/>
      <c r="NXX1221" s="17"/>
      <c r="NXY1221" s="17"/>
      <c r="NXZ1221" s="17"/>
      <c r="NYA1221" s="17"/>
      <c r="NYB1221" s="17"/>
      <c r="NYC1221" s="17"/>
      <c r="NYD1221" s="17"/>
      <c r="NYE1221" s="17"/>
      <c r="NYF1221" s="17"/>
      <c r="NYG1221" s="17"/>
      <c r="NYH1221" s="17"/>
      <c r="NYI1221" s="17"/>
      <c r="NYJ1221" s="17"/>
      <c r="NYK1221" s="17"/>
      <c r="NYL1221" s="17"/>
      <c r="NYM1221" s="17"/>
      <c r="NYN1221" s="17"/>
      <c r="NYO1221" s="17"/>
      <c r="NYP1221" s="17"/>
      <c r="NYQ1221" s="17"/>
      <c r="NYR1221" s="17"/>
      <c r="NYS1221" s="17"/>
      <c r="NYT1221" s="17"/>
      <c r="NYU1221" s="17"/>
      <c r="NYV1221" s="17"/>
      <c r="NYW1221" s="17"/>
      <c r="NYX1221" s="17"/>
      <c r="NYY1221" s="17"/>
      <c r="NYZ1221" s="17"/>
      <c r="NZA1221" s="17"/>
      <c r="NZB1221" s="17"/>
      <c r="NZC1221" s="17"/>
      <c r="NZD1221" s="17"/>
      <c r="NZE1221" s="17"/>
      <c r="NZF1221" s="17"/>
      <c r="NZG1221" s="17"/>
      <c r="NZH1221" s="17"/>
      <c r="NZI1221" s="17"/>
      <c r="NZJ1221" s="17"/>
      <c r="NZK1221" s="17"/>
      <c r="NZL1221" s="17"/>
      <c r="NZM1221" s="17"/>
      <c r="NZN1221" s="17"/>
      <c r="NZO1221" s="17"/>
      <c r="NZP1221" s="17"/>
      <c r="NZQ1221" s="17"/>
      <c r="NZR1221" s="17"/>
      <c r="NZS1221" s="17"/>
      <c r="NZT1221" s="17"/>
      <c r="NZU1221" s="17"/>
      <c r="NZV1221" s="17"/>
      <c r="NZW1221" s="17"/>
      <c r="NZX1221" s="17"/>
      <c r="NZY1221" s="17"/>
      <c r="NZZ1221" s="17"/>
      <c r="OAA1221" s="17"/>
      <c r="OAB1221" s="17"/>
      <c r="OAC1221" s="17"/>
      <c r="OAD1221" s="17"/>
      <c r="OAE1221" s="17"/>
      <c r="OAF1221" s="17"/>
      <c r="OAG1221" s="17"/>
      <c r="OAH1221" s="17"/>
      <c r="OAI1221" s="17"/>
      <c r="OAJ1221" s="17"/>
      <c r="OAK1221" s="17"/>
      <c r="OAL1221" s="17"/>
      <c r="OAM1221" s="17"/>
      <c r="OAN1221" s="17"/>
      <c r="OAO1221" s="17"/>
      <c r="OAP1221" s="17"/>
      <c r="OAQ1221" s="17"/>
      <c r="OAR1221" s="17"/>
      <c r="OAS1221" s="17"/>
      <c r="OAT1221" s="17"/>
      <c r="OAU1221" s="17"/>
      <c r="OAV1221" s="17"/>
      <c r="OAW1221" s="17"/>
      <c r="OAX1221" s="17"/>
      <c r="OAY1221" s="17"/>
      <c r="OAZ1221" s="17"/>
      <c r="OBA1221" s="17"/>
      <c r="OBB1221" s="17"/>
      <c r="OBC1221" s="17"/>
      <c r="OBD1221" s="17"/>
      <c r="OBE1221" s="17"/>
      <c r="OBF1221" s="17"/>
      <c r="OBG1221" s="17"/>
      <c r="OBH1221" s="17"/>
      <c r="OBI1221" s="17"/>
      <c r="OBJ1221" s="17"/>
      <c r="OBK1221" s="17"/>
      <c r="OBL1221" s="17"/>
      <c r="OBM1221" s="17"/>
      <c r="OBN1221" s="17"/>
      <c r="OBO1221" s="17"/>
      <c r="OBP1221" s="17"/>
      <c r="OBQ1221" s="17"/>
      <c r="OBR1221" s="17"/>
      <c r="OBS1221" s="17"/>
      <c r="OBT1221" s="17"/>
      <c r="OBU1221" s="17"/>
      <c r="OBV1221" s="17"/>
      <c r="OBW1221" s="17"/>
      <c r="OBX1221" s="17"/>
      <c r="OBY1221" s="17"/>
      <c r="OBZ1221" s="17"/>
      <c r="OCA1221" s="17"/>
      <c r="OCB1221" s="17"/>
      <c r="OCC1221" s="17"/>
      <c r="OCD1221" s="17"/>
      <c r="OCE1221" s="17"/>
      <c r="OCF1221" s="17"/>
      <c r="OCG1221" s="17"/>
      <c r="OCH1221" s="17"/>
      <c r="OCI1221" s="17"/>
      <c r="OCJ1221" s="17"/>
      <c r="OCK1221" s="17"/>
      <c r="OCL1221" s="17"/>
      <c r="OCM1221" s="17"/>
      <c r="OCN1221" s="17"/>
      <c r="OCO1221" s="17"/>
      <c r="OCP1221" s="17"/>
      <c r="OCQ1221" s="17"/>
      <c r="OCR1221" s="17"/>
      <c r="OCS1221" s="17"/>
      <c r="OCT1221" s="17"/>
      <c r="OCU1221" s="17"/>
      <c r="OCV1221" s="17"/>
      <c r="OCW1221" s="17"/>
      <c r="OCX1221" s="17"/>
      <c r="OCY1221" s="17"/>
      <c r="OCZ1221" s="17"/>
      <c r="ODA1221" s="17"/>
      <c r="ODB1221" s="17"/>
      <c r="ODC1221" s="17"/>
      <c r="ODD1221" s="17"/>
      <c r="ODE1221" s="17"/>
      <c r="ODF1221" s="17"/>
      <c r="ODG1221" s="17"/>
      <c r="ODH1221" s="17"/>
      <c r="ODI1221" s="17"/>
      <c r="ODJ1221" s="17"/>
      <c r="ODK1221" s="17"/>
      <c r="ODL1221" s="17"/>
      <c r="ODM1221" s="17"/>
      <c r="ODN1221" s="17"/>
      <c r="ODO1221" s="17"/>
      <c r="ODP1221" s="17"/>
      <c r="ODQ1221" s="17"/>
      <c r="ODR1221" s="17"/>
      <c r="ODS1221" s="17"/>
      <c r="ODT1221" s="17"/>
      <c r="ODU1221" s="17"/>
      <c r="ODV1221" s="17"/>
      <c r="ODW1221" s="17"/>
      <c r="ODX1221" s="17"/>
      <c r="ODY1221" s="17"/>
      <c r="ODZ1221" s="17"/>
      <c r="OEA1221" s="17"/>
      <c r="OEB1221" s="17"/>
      <c r="OEC1221" s="17"/>
      <c r="OED1221" s="17"/>
      <c r="OEE1221" s="17"/>
      <c r="OEF1221" s="17"/>
      <c r="OEG1221" s="17"/>
      <c r="OEH1221" s="17"/>
      <c r="OEI1221" s="17"/>
      <c r="OEJ1221" s="17"/>
      <c r="OEK1221" s="17"/>
      <c r="OEL1221" s="17"/>
      <c r="OEM1221" s="17"/>
      <c r="OEN1221" s="17"/>
      <c r="OEO1221" s="17"/>
      <c r="OEP1221" s="17"/>
      <c r="OEQ1221" s="17"/>
      <c r="OER1221" s="17"/>
      <c r="OES1221" s="17"/>
      <c r="OET1221" s="17"/>
      <c r="OEU1221" s="17"/>
      <c r="OEV1221" s="17"/>
      <c r="OEW1221" s="17"/>
      <c r="OEX1221" s="17"/>
      <c r="OEY1221" s="17"/>
      <c r="OEZ1221" s="17"/>
      <c r="OFA1221" s="17"/>
      <c r="OFB1221" s="17"/>
      <c r="OFC1221" s="17"/>
      <c r="OFD1221" s="17"/>
      <c r="OFE1221" s="17"/>
      <c r="OFF1221" s="17"/>
      <c r="OFG1221" s="17"/>
      <c r="OFH1221" s="17"/>
      <c r="OFI1221" s="17"/>
      <c r="OFJ1221" s="17"/>
      <c r="OFK1221" s="17"/>
      <c r="OFL1221" s="17"/>
      <c r="OFM1221" s="17"/>
      <c r="OFN1221" s="17"/>
      <c r="OFO1221" s="17"/>
      <c r="OFP1221" s="17"/>
      <c r="OFQ1221" s="17"/>
      <c r="OFR1221" s="17"/>
      <c r="OFS1221" s="17"/>
      <c r="OFT1221" s="17"/>
      <c r="OFU1221" s="17"/>
      <c r="OFV1221" s="17"/>
      <c r="OFW1221" s="17"/>
      <c r="OFX1221" s="17"/>
      <c r="OFY1221" s="17"/>
      <c r="OFZ1221" s="17"/>
      <c r="OGA1221" s="17"/>
      <c r="OGB1221" s="17"/>
      <c r="OGC1221" s="17"/>
      <c r="OGD1221" s="17"/>
      <c r="OGE1221" s="17"/>
      <c r="OGF1221" s="17"/>
      <c r="OGG1221" s="17"/>
      <c r="OGH1221" s="17"/>
      <c r="OGI1221" s="17"/>
      <c r="OGJ1221" s="17"/>
      <c r="OGK1221" s="17"/>
      <c r="OGL1221" s="17"/>
      <c r="OGM1221" s="17"/>
      <c r="OGN1221" s="17"/>
      <c r="OGO1221" s="17"/>
      <c r="OGP1221" s="17"/>
      <c r="OGQ1221" s="17"/>
      <c r="OGR1221" s="17"/>
      <c r="OGS1221" s="17"/>
      <c r="OGT1221" s="17"/>
      <c r="OGU1221" s="17"/>
      <c r="OGV1221" s="17"/>
      <c r="OGW1221" s="17"/>
      <c r="OGX1221" s="17"/>
      <c r="OGY1221" s="17"/>
      <c r="OGZ1221" s="17"/>
      <c r="OHA1221" s="17"/>
      <c r="OHB1221" s="17"/>
      <c r="OHC1221" s="17"/>
      <c r="OHD1221" s="17"/>
      <c r="OHE1221" s="17"/>
      <c r="OHF1221" s="17"/>
      <c r="OHG1221" s="17"/>
      <c r="OHH1221" s="17"/>
      <c r="OHI1221" s="17"/>
      <c r="OHJ1221" s="17"/>
      <c r="OHK1221" s="17"/>
      <c r="OHL1221" s="17"/>
      <c r="OHM1221" s="17"/>
      <c r="OHN1221" s="17"/>
      <c r="OHO1221" s="17"/>
      <c r="OHP1221" s="17"/>
      <c r="OHQ1221" s="17"/>
      <c r="OHR1221" s="17"/>
      <c r="OHS1221" s="17"/>
      <c r="OHT1221" s="17"/>
      <c r="OHU1221" s="17"/>
      <c r="OHV1221" s="17"/>
      <c r="OHW1221" s="17"/>
      <c r="OHX1221" s="17"/>
      <c r="OHY1221" s="17"/>
      <c r="OHZ1221" s="17"/>
      <c r="OIA1221" s="17"/>
      <c r="OIB1221" s="17"/>
      <c r="OIC1221" s="17"/>
      <c r="OID1221" s="17"/>
      <c r="OIE1221" s="17"/>
      <c r="OIF1221" s="17"/>
      <c r="OIG1221" s="17"/>
      <c r="OIH1221" s="17"/>
      <c r="OII1221" s="17"/>
      <c r="OIJ1221" s="17"/>
      <c r="OIK1221" s="17"/>
      <c r="OIL1221" s="17"/>
      <c r="OIM1221" s="17"/>
      <c r="OIN1221" s="17"/>
      <c r="OIO1221" s="17"/>
      <c r="OIP1221" s="17"/>
      <c r="OIQ1221" s="17"/>
      <c r="OIR1221" s="17"/>
      <c r="OIS1221" s="17"/>
      <c r="OIT1221" s="17"/>
      <c r="OIU1221" s="17"/>
      <c r="OIV1221" s="17"/>
      <c r="OIW1221" s="17"/>
      <c r="OIX1221" s="17"/>
      <c r="OIY1221" s="17"/>
      <c r="OIZ1221" s="17"/>
      <c r="OJA1221" s="17"/>
      <c r="OJB1221" s="17"/>
      <c r="OJC1221" s="17"/>
      <c r="OJD1221" s="17"/>
      <c r="OJE1221" s="17"/>
      <c r="OJF1221" s="17"/>
      <c r="OJG1221" s="17"/>
      <c r="OJH1221" s="17"/>
      <c r="OJI1221" s="17"/>
      <c r="OJJ1221" s="17"/>
      <c r="OJK1221" s="17"/>
      <c r="OJL1221" s="17"/>
      <c r="OJM1221" s="17"/>
      <c r="OJN1221" s="17"/>
      <c r="OJO1221" s="17"/>
      <c r="OJP1221" s="17"/>
      <c r="OJQ1221" s="17"/>
      <c r="OJR1221" s="17"/>
      <c r="OJS1221" s="17"/>
      <c r="OJT1221" s="17"/>
      <c r="OJU1221" s="17"/>
      <c r="OJV1221" s="17"/>
      <c r="OJW1221" s="17"/>
      <c r="OJX1221" s="17"/>
      <c r="OJY1221" s="17"/>
      <c r="OJZ1221" s="17"/>
      <c r="OKA1221" s="17"/>
      <c r="OKB1221" s="17"/>
      <c r="OKC1221" s="17"/>
      <c r="OKD1221" s="17"/>
      <c r="OKE1221" s="17"/>
      <c r="OKF1221" s="17"/>
      <c r="OKG1221" s="17"/>
      <c r="OKH1221" s="17"/>
      <c r="OKI1221" s="17"/>
      <c r="OKJ1221" s="17"/>
      <c r="OKK1221" s="17"/>
      <c r="OKL1221" s="17"/>
      <c r="OKM1221" s="17"/>
      <c r="OKN1221" s="17"/>
      <c r="OKO1221" s="17"/>
      <c r="OKP1221" s="17"/>
      <c r="OKQ1221" s="17"/>
      <c r="OKR1221" s="17"/>
      <c r="OKS1221" s="17"/>
      <c r="OKT1221" s="17"/>
      <c r="OKU1221" s="17"/>
      <c r="OKV1221" s="17"/>
      <c r="OKW1221" s="17"/>
      <c r="OKX1221" s="17"/>
      <c r="OKY1221" s="17"/>
      <c r="OKZ1221" s="17"/>
      <c r="OLA1221" s="17"/>
      <c r="OLB1221" s="17"/>
      <c r="OLC1221" s="17"/>
      <c r="OLD1221" s="17"/>
      <c r="OLE1221" s="17"/>
      <c r="OLF1221" s="17"/>
      <c r="OLG1221" s="17"/>
      <c r="OLH1221" s="17"/>
      <c r="OLI1221" s="17"/>
      <c r="OLJ1221" s="17"/>
      <c r="OLK1221" s="17"/>
      <c r="OLL1221" s="17"/>
      <c r="OLM1221" s="17"/>
      <c r="OLN1221" s="17"/>
      <c r="OLO1221" s="17"/>
      <c r="OLP1221" s="17"/>
      <c r="OLQ1221" s="17"/>
      <c r="OLR1221" s="17"/>
      <c r="OLS1221" s="17"/>
      <c r="OLT1221" s="17"/>
      <c r="OLU1221" s="17"/>
      <c r="OLV1221" s="17"/>
      <c r="OLW1221" s="17"/>
      <c r="OLX1221" s="17"/>
      <c r="OLY1221" s="17"/>
      <c r="OLZ1221" s="17"/>
      <c r="OMA1221" s="17"/>
      <c r="OMB1221" s="17"/>
      <c r="OMC1221" s="17"/>
      <c r="OMD1221" s="17"/>
      <c r="OME1221" s="17"/>
      <c r="OMF1221" s="17"/>
      <c r="OMG1221" s="17"/>
      <c r="OMH1221" s="17"/>
      <c r="OMI1221" s="17"/>
      <c r="OMJ1221" s="17"/>
      <c r="OMK1221" s="17"/>
      <c r="OML1221" s="17"/>
      <c r="OMM1221" s="17"/>
      <c r="OMN1221" s="17"/>
      <c r="OMO1221" s="17"/>
      <c r="OMP1221" s="17"/>
      <c r="OMQ1221" s="17"/>
      <c r="OMR1221" s="17"/>
      <c r="OMS1221" s="17"/>
      <c r="OMT1221" s="17"/>
      <c r="OMU1221" s="17"/>
      <c r="OMV1221" s="17"/>
      <c r="OMW1221" s="17"/>
      <c r="OMX1221" s="17"/>
      <c r="OMY1221" s="17"/>
      <c r="OMZ1221" s="17"/>
      <c r="ONA1221" s="17"/>
      <c r="ONB1221" s="17"/>
      <c r="ONC1221" s="17"/>
      <c r="OND1221" s="17"/>
      <c r="ONE1221" s="17"/>
      <c r="ONF1221" s="17"/>
      <c r="ONG1221" s="17"/>
      <c r="ONH1221" s="17"/>
      <c r="ONI1221" s="17"/>
      <c r="ONJ1221" s="17"/>
      <c r="ONK1221" s="17"/>
      <c r="ONL1221" s="17"/>
      <c r="ONM1221" s="17"/>
      <c r="ONN1221" s="17"/>
      <c r="ONO1221" s="17"/>
      <c r="ONP1221" s="17"/>
      <c r="ONQ1221" s="17"/>
      <c r="ONR1221" s="17"/>
      <c r="ONS1221" s="17"/>
      <c r="ONT1221" s="17"/>
      <c r="ONU1221" s="17"/>
      <c r="ONV1221" s="17"/>
      <c r="ONW1221" s="17"/>
      <c r="ONX1221" s="17"/>
      <c r="ONY1221" s="17"/>
      <c r="ONZ1221" s="17"/>
      <c r="OOA1221" s="17"/>
      <c r="OOB1221" s="17"/>
      <c r="OOC1221" s="17"/>
      <c r="OOD1221" s="17"/>
      <c r="OOE1221" s="17"/>
      <c r="OOF1221" s="17"/>
      <c r="OOG1221" s="17"/>
      <c r="OOH1221" s="17"/>
      <c r="OOI1221" s="17"/>
      <c r="OOJ1221" s="17"/>
      <c r="OOK1221" s="17"/>
      <c r="OOL1221" s="17"/>
      <c r="OOM1221" s="17"/>
      <c r="OON1221" s="17"/>
      <c r="OOO1221" s="17"/>
      <c r="OOP1221" s="17"/>
      <c r="OOQ1221" s="17"/>
      <c r="OOR1221" s="17"/>
      <c r="OOS1221" s="17"/>
      <c r="OOT1221" s="17"/>
      <c r="OOU1221" s="17"/>
      <c r="OOV1221" s="17"/>
      <c r="OOW1221" s="17"/>
      <c r="OOX1221" s="17"/>
      <c r="OOY1221" s="17"/>
      <c r="OOZ1221" s="17"/>
      <c r="OPA1221" s="17"/>
      <c r="OPB1221" s="17"/>
      <c r="OPC1221" s="17"/>
      <c r="OPD1221" s="17"/>
      <c r="OPE1221" s="17"/>
      <c r="OPF1221" s="17"/>
      <c r="OPG1221" s="17"/>
      <c r="OPH1221" s="17"/>
      <c r="OPI1221" s="17"/>
      <c r="OPJ1221" s="17"/>
      <c r="OPK1221" s="17"/>
      <c r="OPL1221" s="17"/>
      <c r="OPM1221" s="17"/>
      <c r="OPN1221" s="17"/>
      <c r="OPO1221" s="17"/>
      <c r="OPP1221" s="17"/>
      <c r="OPQ1221" s="17"/>
      <c r="OPR1221" s="17"/>
      <c r="OPS1221" s="17"/>
      <c r="OPT1221" s="17"/>
      <c r="OPU1221" s="17"/>
      <c r="OPV1221" s="17"/>
      <c r="OPW1221" s="17"/>
      <c r="OPX1221" s="17"/>
      <c r="OPY1221" s="17"/>
      <c r="OPZ1221" s="17"/>
      <c r="OQA1221" s="17"/>
      <c r="OQB1221" s="17"/>
      <c r="OQC1221" s="17"/>
      <c r="OQD1221" s="17"/>
      <c r="OQE1221" s="17"/>
      <c r="OQF1221" s="17"/>
      <c r="OQG1221" s="17"/>
      <c r="OQH1221" s="17"/>
      <c r="OQI1221" s="17"/>
      <c r="OQJ1221" s="17"/>
      <c r="OQK1221" s="17"/>
      <c r="OQL1221" s="17"/>
      <c r="OQM1221" s="17"/>
      <c r="OQN1221" s="17"/>
      <c r="OQO1221" s="17"/>
      <c r="OQP1221" s="17"/>
      <c r="OQQ1221" s="17"/>
      <c r="OQR1221" s="17"/>
      <c r="OQS1221" s="17"/>
      <c r="OQT1221" s="17"/>
      <c r="OQU1221" s="17"/>
      <c r="OQV1221" s="17"/>
      <c r="OQW1221" s="17"/>
      <c r="OQX1221" s="17"/>
      <c r="OQY1221" s="17"/>
      <c r="OQZ1221" s="17"/>
      <c r="ORA1221" s="17"/>
      <c r="ORB1221" s="17"/>
      <c r="ORC1221" s="17"/>
      <c r="ORD1221" s="17"/>
      <c r="ORE1221" s="17"/>
      <c r="ORF1221" s="17"/>
      <c r="ORG1221" s="17"/>
      <c r="ORH1221" s="17"/>
      <c r="ORI1221" s="17"/>
      <c r="ORJ1221" s="17"/>
      <c r="ORK1221" s="17"/>
      <c r="ORL1221" s="17"/>
      <c r="ORM1221" s="17"/>
      <c r="ORN1221" s="17"/>
      <c r="ORO1221" s="17"/>
      <c r="ORP1221" s="17"/>
      <c r="ORQ1221" s="17"/>
      <c r="ORR1221" s="17"/>
      <c r="ORS1221" s="17"/>
      <c r="ORT1221" s="17"/>
      <c r="ORU1221" s="17"/>
      <c r="ORV1221" s="17"/>
      <c r="ORW1221" s="17"/>
      <c r="ORX1221" s="17"/>
      <c r="ORY1221" s="17"/>
      <c r="ORZ1221" s="17"/>
      <c r="OSA1221" s="17"/>
      <c r="OSB1221" s="17"/>
      <c r="OSC1221" s="17"/>
      <c r="OSD1221" s="17"/>
      <c r="OSE1221" s="17"/>
      <c r="OSF1221" s="17"/>
      <c r="OSG1221" s="17"/>
      <c r="OSH1221" s="17"/>
      <c r="OSI1221" s="17"/>
      <c r="OSJ1221" s="17"/>
      <c r="OSK1221" s="17"/>
      <c r="OSL1221" s="17"/>
      <c r="OSM1221" s="17"/>
      <c r="OSN1221" s="17"/>
      <c r="OSO1221" s="17"/>
      <c r="OSP1221" s="17"/>
      <c r="OSQ1221" s="17"/>
      <c r="OSR1221" s="17"/>
      <c r="OSS1221" s="17"/>
      <c r="OST1221" s="17"/>
      <c r="OSU1221" s="17"/>
      <c r="OSV1221" s="17"/>
      <c r="OSW1221" s="17"/>
      <c r="OSX1221" s="17"/>
      <c r="OSY1221" s="17"/>
      <c r="OSZ1221" s="17"/>
      <c r="OTA1221" s="17"/>
      <c r="OTB1221" s="17"/>
      <c r="OTC1221" s="17"/>
      <c r="OTD1221" s="17"/>
      <c r="OTE1221" s="17"/>
      <c r="OTF1221" s="17"/>
      <c r="OTG1221" s="17"/>
      <c r="OTH1221" s="17"/>
      <c r="OTI1221" s="17"/>
      <c r="OTJ1221" s="17"/>
      <c r="OTK1221" s="17"/>
      <c r="OTL1221" s="17"/>
      <c r="OTM1221" s="17"/>
      <c r="OTN1221" s="17"/>
      <c r="OTO1221" s="17"/>
      <c r="OTP1221" s="17"/>
      <c r="OTQ1221" s="17"/>
      <c r="OTR1221" s="17"/>
      <c r="OTS1221" s="17"/>
      <c r="OTT1221" s="17"/>
      <c r="OTU1221" s="17"/>
      <c r="OTV1221" s="17"/>
      <c r="OTW1221" s="17"/>
      <c r="OTX1221" s="17"/>
      <c r="OTY1221" s="17"/>
      <c r="OTZ1221" s="17"/>
      <c r="OUA1221" s="17"/>
      <c r="OUB1221" s="17"/>
      <c r="OUC1221" s="17"/>
      <c r="OUD1221" s="17"/>
      <c r="OUE1221" s="17"/>
      <c r="OUF1221" s="17"/>
      <c r="OUG1221" s="17"/>
      <c r="OUH1221" s="17"/>
      <c r="OUI1221" s="17"/>
      <c r="OUJ1221" s="17"/>
      <c r="OUK1221" s="17"/>
      <c r="OUL1221" s="17"/>
      <c r="OUM1221" s="17"/>
      <c r="OUN1221" s="17"/>
      <c r="OUO1221" s="17"/>
      <c r="OUP1221" s="17"/>
      <c r="OUQ1221" s="17"/>
      <c r="OUR1221" s="17"/>
      <c r="OUS1221" s="17"/>
      <c r="OUT1221" s="17"/>
      <c r="OUU1221" s="17"/>
      <c r="OUV1221" s="17"/>
      <c r="OUW1221" s="17"/>
      <c r="OUX1221" s="17"/>
      <c r="OUY1221" s="17"/>
      <c r="OUZ1221" s="17"/>
      <c r="OVA1221" s="17"/>
      <c r="OVB1221" s="17"/>
      <c r="OVC1221" s="17"/>
      <c r="OVD1221" s="17"/>
      <c r="OVE1221" s="17"/>
      <c r="OVF1221" s="17"/>
      <c r="OVG1221" s="17"/>
      <c r="OVH1221" s="17"/>
      <c r="OVI1221" s="17"/>
      <c r="OVJ1221" s="17"/>
      <c r="OVK1221" s="17"/>
      <c r="OVL1221" s="17"/>
      <c r="OVM1221" s="17"/>
      <c r="OVN1221" s="17"/>
      <c r="OVO1221" s="17"/>
      <c r="OVP1221" s="17"/>
      <c r="OVQ1221" s="17"/>
      <c r="OVR1221" s="17"/>
      <c r="OVS1221" s="17"/>
      <c r="OVT1221" s="17"/>
      <c r="OVU1221" s="17"/>
      <c r="OVV1221" s="17"/>
      <c r="OVW1221" s="17"/>
      <c r="OVX1221" s="17"/>
      <c r="OVY1221" s="17"/>
      <c r="OVZ1221" s="17"/>
      <c r="OWA1221" s="17"/>
      <c r="OWB1221" s="17"/>
      <c r="OWC1221" s="17"/>
      <c r="OWD1221" s="17"/>
      <c r="OWE1221" s="17"/>
      <c r="OWF1221" s="17"/>
      <c r="OWG1221" s="17"/>
      <c r="OWH1221" s="17"/>
      <c r="OWI1221" s="17"/>
      <c r="OWJ1221" s="17"/>
      <c r="OWK1221" s="17"/>
      <c r="OWL1221" s="17"/>
      <c r="OWM1221" s="17"/>
      <c r="OWN1221" s="17"/>
      <c r="OWO1221" s="17"/>
      <c r="OWP1221" s="17"/>
      <c r="OWQ1221" s="17"/>
      <c r="OWR1221" s="17"/>
      <c r="OWS1221" s="17"/>
      <c r="OWT1221" s="17"/>
      <c r="OWU1221" s="17"/>
      <c r="OWV1221" s="17"/>
      <c r="OWW1221" s="17"/>
      <c r="OWX1221" s="17"/>
      <c r="OWY1221" s="17"/>
      <c r="OWZ1221" s="17"/>
      <c r="OXA1221" s="17"/>
      <c r="OXB1221" s="17"/>
      <c r="OXC1221" s="17"/>
      <c r="OXD1221" s="17"/>
      <c r="OXE1221" s="17"/>
      <c r="OXF1221" s="17"/>
      <c r="OXG1221" s="17"/>
      <c r="OXH1221" s="17"/>
      <c r="OXI1221" s="17"/>
      <c r="OXJ1221" s="17"/>
      <c r="OXK1221" s="17"/>
      <c r="OXL1221" s="17"/>
      <c r="OXM1221" s="17"/>
      <c r="OXN1221" s="17"/>
      <c r="OXO1221" s="17"/>
      <c r="OXP1221" s="17"/>
      <c r="OXQ1221" s="17"/>
      <c r="OXR1221" s="17"/>
      <c r="OXS1221" s="17"/>
      <c r="OXT1221" s="17"/>
      <c r="OXU1221" s="17"/>
      <c r="OXV1221" s="17"/>
      <c r="OXW1221" s="17"/>
      <c r="OXX1221" s="17"/>
      <c r="OXY1221" s="17"/>
      <c r="OXZ1221" s="17"/>
      <c r="OYA1221" s="17"/>
      <c r="OYB1221" s="17"/>
      <c r="OYC1221" s="17"/>
      <c r="OYD1221" s="17"/>
      <c r="OYE1221" s="17"/>
      <c r="OYF1221" s="17"/>
      <c r="OYG1221" s="17"/>
      <c r="OYH1221" s="17"/>
      <c r="OYI1221" s="17"/>
      <c r="OYJ1221" s="17"/>
      <c r="OYK1221" s="17"/>
      <c r="OYL1221" s="17"/>
      <c r="OYM1221" s="17"/>
      <c r="OYN1221" s="17"/>
      <c r="OYO1221" s="17"/>
      <c r="OYP1221" s="17"/>
      <c r="OYQ1221" s="17"/>
      <c r="OYR1221" s="17"/>
      <c r="OYS1221" s="17"/>
      <c r="OYT1221" s="17"/>
      <c r="OYU1221" s="17"/>
      <c r="OYV1221" s="17"/>
      <c r="OYW1221" s="17"/>
      <c r="OYX1221" s="17"/>
      <c r="OYY1221" s="17"/>
      <c r="OYZ1221" s="17"/>
      <c r="OZA1221" s="17"/>
      <c r="OZB1221" s="17"/>
      <c r="OZC1221" s="17"/>
      <c r="OZD1221" s="17"/>
      <c r="OZE1221" s="17"/>
      <c r="OZF1221" s="17"/>
      <c r="OZG1221" s="17"/>
      <c r="OZH1221" s="17"/>
      <c r="OZI1221" s="17"/>
      <c r="OZJ1221" s="17"/>
      <c r="OZK1221" s="17"/>
      <c r="OZL1221" s="17"/>
      <c r="OZM1221" s="17"/>
      <c r="OZN1221" s="17"/>
      <c r="OZO1221" s="17"/>
      <c r="OZP1221" s="17"/>
      <c r="OZQ1221" s="17"/>
      <c r="OZR1221" s="17"/>
      <c r="OZS1221" s="17"/>
      <c r="OZT1221" s="17"/>
      <c r="OZU1221" s="17"/>
      <c r="OZV1221" s="17"/>
      <c r="OZW1221" s="17"/>
      <c r="OZX1221" s="17"/>
      <c r="OZY1221" s="17"/>
      <c r="OZZ1221" s="17"/>
      <c r="PAA1221" s="17"/>
      <c r="PAB1221" s="17"/>
      <c r="PAC1221" s="17"/>
      <c r="PAD1221" s="17"/>
      <c r="PAE1221" s="17"/>
      <c r="PAF1221" s="17"/>
      <c r="PAG1221" s="17"/>
      <c r="PAH1221" s="17"/>
      <c r="PAI1221" s="17"/>
      <c r="PAJ1221" s="17"/>
      <c r="PAK1221" s="17"/>
      <c r="PAL1221" s="17"/>
      <c r="PAM1221" s="17"/>
      <c r="PAN1221" s="17"/>
      <c r="PAO1221" s="17"/>
      <c r="PAP1221" s="17"/>
      <c r="PAQ1221" s="17"/>
      <c r="PAR1221" s="17"/>
      <c r="PAS1221" s="17"/>
      <c r="PAT1221" s="17"/>
      <c r="PAU1221" s="17"/>
      <c r="PAV1221" s="17"/>
      <c r="PAW1221" s="17"/>
      <c r="PAX1221" s="17"/>
      <c r="PAY1221" s="17"/>
      <c r="PAZ1221" s="17"/>
      <c r="PBA1221" s="17"/>
      <c r="PBB1221" s="17"/>
      <c r="PBC1221" s="17"/>
      <c r="PBD1221" s="17"/>
      <c r="PBE1221" s="17"/>
      <c r="PBF1221" s="17"/>
      <c r="PBG1221" s="17"/>
      <c r="PBH1221" s="17"/>
      <c r="PBI1221" s="17"/>
      <c r="PBJ1221" s="17"/>
      <c r="PBK1221" s="17"/>
      <c r="PBL1221" s="17"/>
      <c r="PBM1221" s="17"/>
      <c r="PBN1221" s="17"/>
      <c r="PBO1221" s="17"/>
      <c r="PBP1221" s="17"/>
      <c r="PBQ1221" s="17"/>
      <c r="PBR1221" s="17"/>
      <c r="PBS1221" s="17"/>
      <c r="PBT1221" s="17"/>
      <c r="PBU1221" s="17"/>
      <c r="PBV1221" s="17"/>
      <c r="PBW1221" s="17"/>
      <c r="PBX1221" s="17"/>
      <c r="PBY1221" s="17"/>
      <c r="PBZ1221" s="17"/>
      <c r="PCA1221" s="17"/>
      <c r="PCB1221" s="17"/>
      <c r="PCC1221" s="17"/>
      <c r="PCD1221" s="17"/>
      <c r="PCE1221" s="17"/>
      <c r="PCF1221" s="17"/>
      <c r="PCG1221" s="17"/>
      <c r="PCH1221" s="17"/>
      <c r="PCI1221" s="17"/>
      <c r="PCJ1221" s="17"/>
      <c r="PCK1221" s="17"/>
      <c r="PCL1221" s="17"/>
      <c r="PCM1221" s="17"/>
      <c r="PCN1221" s="17"/>
      <c r="PCO1221" s="17"/>
      <c r="PCP1221" s="17"/>
      <c r="PCQ1221" s="17"/>
      <c r="PCR1221" s="17"/>
      <c r="PCS1221" s="17"/>
      <c r="PCT1221" s="17"/>
      <c r="PCU1221" s="17"/>
      <c r="PCV1221" s="17"/>
      <c r="PCW1221" s="17"/>
      <c r="PCX1221" s="17"/>
      <c r="PCY1221" s="17"/>
      <c r="PCZ1221" s="17"/>
      <c r="PDA1221" s="17"/>
      <c r="PDB1221" s="17"/>
      <c r="PDC1221" s="17"/>
      <c r="PDD1221" s="17"/>
      <c r="PDE1221" s="17"/>
      <c r="PDF1221" s="17"/>
      <c r="PDG1221" s="17"/>
      <c r="PDH1221" s="17"/>
      <c r="PDI1221" s="17"/>
      <c r="PDJ1221" s="17"/>
      <c r="PDK1221" s="17"/>
      <c r="PDL1221" s="17"/>
      <c r="PDM1221" s="17"/>
      <c r="PDN1221" s="17"/>
      <c r="PDO1221" s="17"/>
      <c r="PDP1221" s="17"/>
      <c r="PDQ1221" s="17"/>
      <c r="PDR1221" s="17"/>
      <c r="PDS1221" s="17"/>
      <c r="PDT1221" s="17"/>
      <c r="PDU1221" s="17"/>
      <c r="PDV1221" s="17"/>
      <c r="PDW1221" s="17"/>
      <c r="PDX1221" s="17"/>
      <c r="PDY1221" s="17"/>
      <c r="PDZ1221" s="17"/>
      <c r="PEA1221" s="17"/>
      <c r="PEB1221" s="17"/>
      <c r="PEC1221" s="17"/>
      <c r="PED1221" s="17"/>
      <c r="PEE1221" s="17"/>
      <c r="PEF1221" s="17"/>
      <c r="PEG1221" s="17"/>
      <c r="PEH1221" s="17"/>
      <c r="PEI1221" s="17"/>
      <c r="PEJ1221" s="17"/>
      <c r="PEK1221" s="17"/>
      <c r="PEL1221" s="17"/>
      <c r="PEM1221" s="17"/>
      <c r="PEN1221" s="17"/>
      <c r="PEO1221" s="17"/>
      <c r="PEP1221" s="17"/>
      <c r="PEQ1221" s="17"/>
      <c r="PER1221" s="17"/>
      <c r="PES1221" s="17"/>
      <c r="PET1221" s="17"/>
      <c r="PEU1221" s="17"/>
      <c r="PEV1221" s="17"/>
      <c r="PEW1221" s="17"/>
      <c r="PEX1221" s="17"/>
      <c r="PEY1221" s="17"/>
      <c r="PEZ1221" s="17"/>
      <c r="PFA1221" s="17"/>
      <c r="PFB1221" s="17"/>
      <c r="PFC1221" s="17"/>
      <c r="PFD1221" s="17"/>
      <c r="PFE1221" s="17"/>
      <c r="PFF1221" s="17"/>
      <c r="PFG1221" s="17"/>
      <c r="PFH1221" s="17"/>
      <c r="PFI1221" s="17"/>
      <c r="PFJ1221" s="17"/>
      <c r="PFK1221" s="17"/>
      <c r="PFL1221" s="17"/>
      <c r="PFM1221" s="17"/>
      <c r="PFN1221" s="17"/>
      <c r="PFO1221" s="17"/>
      <c r="PFP1221" s="17"/>
      <c r="PFQ1221" s="17"/>
      <c r="PFR1221" s="17"/>
      <c r="PFS1221" s="17"/>
      <c r="PFT1221" s="17"/>
      <c r="PFU1221" s="17"/>
      <c r="PFV1221" s="17"/>
      <c r="PFW1221" s="17"/>
      <c r="PFX1221" s="17"/>
      <c r="PFY1221" s="17"/>
      <c r="PFZ1221" s="17"/>
      <c r="PGA1221" s="17"/>
      <c r="PGB1221" s="17"/>
      <c r="PGC1221" s="17"/>
      <c r="PGD1221" s="17"/>
      <c r="PGE1221" s="17"/>
      <c r="PGF1221" s="17"/>
      <c r="PGG1221" s="17"/>
      <c r="PGH1221" s="17"/>
      <c r="PGI1221" s="17"/>
      <c r="PGJ1221" s="17"/>
      <c r="PGK1221" s="17"/>
      <c r="PGL1221" s="17"/>
      <c r="PGM1221" s="17"/>
      <c r="PGN1221" s="17"/>
      <c r="PGO1221" s="17"/>
      <c r="PGP1221" s="17"/>
      <c r="PGQ1221" s="17"/>
      <c r="PGR1221" s="17"/>
      <c r="PGS1221" s="17"/>
      <c r="PGT1221" s="17"/>
      <c r="PGU1221" s="17"/>
      <c r="PGV1221" s="17"/>
      <c r="PGW1221" s="17"/>
      <c r="PGX1221" s="17"/>
      <c r="PGY1221" s="17"/>
      <c r="PGZ1221" s="17"/>
      <c r="PHA1221" s="17"/>
      <c r="PHB1221" s="17"/>
      <c r="PHC1221" s="17"/>
      <c r="PHD1221" s="17"/>
      <c r="PHE1221" s="17"/>
      <c r="PHF1221" s="17"/>
      <c r="PHG1221" s="17"/>
      <c r="PHH1221" s="17"/>
      <c r="PHI1221" s="17"/>
      <c r="PHJ1221" s="17"/>
      <c r="PHK1221" s="17"/>
      <c r="PHL1221" s="17"/>
      <c r="PHM1221" s="17"/>
      <c r="PHN1221" s="17"/>
      <c r="PHO1221" s="17"/>
      <c r="PHP1221" s="17"/>
      <c r="PHQ1221" s="17"/>
      <c r="PHR1221" s="17"/>
      <c r="PHS1221" s="17"/>
      <c r="PHT1221" s="17"/>
      <c r="PHU1221" s="17"/>
      <c r="PHV1221" s="17"/>
      <c r="PHW1221" s="17"/>
      <c r="PHX1221" s="17"/>
      <c r="PHY1221" s="17"/>
      <c r="PHZ1221" s="17"/>
      <c r="PIA1221" s="17"/>
      <c r="PIB1221" s="17"/>
      <c r="PIC1221" s="17"/>
      <c r="PID1221" s="17"/>
      <c r="PIE1221" s="17"/>
      <c r="PIF1221" s="17"/>
      <c r="PIG1221" s="17"/>
      <c r="PIH1221" s="17"/>
      <c r="PII1221" s="17"/>
      <c r="PIJ1221" s="17"/>
      <c r="PIK1221" s="17"/>
      <c r="PIL1221" s="17"/>
      <c r="PIM1221" s="17"/>
      <c r="PIN1221" s="17"/>
      <c r="PIO1221" s="17"/>
      <c r="PIP1221" s="17"/>
      <c r="PIQ1221" s="17"/>
      <c r="PIR1221" s="17"/>
      <c r="PIS1221" s="17"/>
      <c r="PIT1221" s="17"/>
      <c r="PIU1221" s="17"/>
      <c r="PIV1221" s="17"/>
      <c r="PIW1221" s="17"/>
      <c r="PIX1221" s="17"/>
      <c r="PIY1221" s="17"/>
      <c r="PIZ1221" s="17"/>
      <c r="PJA1221" s="17"/>
      <c r="PJB1221" s="17"/>
      <c r="PJC1221" s="17"/>
      <c r="PJD1221" s="17"/>
      <c r="PJE1221" s="17"/>
      <c r="PJF1221" s="17"/>
      <c r="PJG1221" s="17"/>
      <c r="PJH1221" s="17"/>
      <c r="PJI1221" s="17"/>
      <c r="PJJ1221" s="17"/>
      <c r="PJK1221" s="17"/>
      <c r="PJL1221" s="17"/>
      <c r="PJM1221" s="17"/>
      <c r="PJN1221" s="17"/>
      <c r="PJO1221" s="17"/>
      <c r="PJP1221" s="17"/>
      <c r="PJQ1221" s="17"/>
      <c r="PJR1221" s="17"/>
      <c r="PJS1221" s="17"/>
      <c r="PJT1221" s="17"/>
      <c r="PJU1221" s="17"/>
      <c r="PJV1221" s="17"/>
      <c r="PJW1221" s="17"/>
      <c r="PJX1221" s="17"/>
      <c r="PJY1221" s="17"/>
      <c r="PJZ1221" s="17"/>
      <c r="PKA1221" s="17"/>
      <c r="PKB1221" s="17"/>
      <c r="PKC1221" s="17"/>
      <c r="PKD1221" s="17"/>
      <c r="PKE1221" s="17"/>
      <c r="PKF1221" s="17"/>
      <c r="PKG1221" s="17"/>
      <c r="PKH1221" s="17"/>
      <c r="PKI1221" s="17"/>
      <c r="PKJ1221" s="17"/>
      <c r="PKK1221" s="17"/>
      <c r="PKL1221" s="17"/>
      <c r="PKM1221" s="17"/>
      <c r="PKN1221" s="17"/>
      <c r="PKO1221" s="17"/>
      <c r="PKP1221" s="17"/>
      <c r="PKQ1221" s="17"/>
      <c r="PKR1221" s="17"/>
      <c r="PKS1221" s="17"/>
      <c r="PKT1221" s="17"/>
      <c r="PKU1221" s="17"/>
      <c r="PKV1221" s="17"/>
      <c r="PKW1221" s="17"/>
      <c r="PKX1221" s="17"/>
      <c r="PKY1221" s="17"/>
      <c r="PKZ1221" s="17"/>
      <c r="PLA1221" s="17"/>
      <c r="PLB1221" s="17"/>
      <c r="PLC1221" s="17"/>
      <c r="PLD1221" s="17"/>
      <c r="PLE1221" s="17"/>
      <c r="PLF1221" s="17"/>
      <c r="PLG1221" s="17"/>
      <c r="PLH1221" s="17"/>
      <c r="PLI1221" s="17"/>
      <c r="PLJ1221" s="17"/>
      <c r="PLK1221" s="17"/>
      <c r="PLL1221" s="17"/>
      <c r="PLM1221" s="17"/>
      <c r="PLN1221" s="17"/>
      <c r="PLO1221" s="17"/>
      <c r="PLP1221" s="17"/>
      <c r="PLQ1221" s="17"/>
      <c r="PLR1221" s="17"/>
      <c r="PLS1221" s="17"/>
      <c r="PLT1221" s="17"/>
      <c r="PLU1221" s="17"/>
      <c r="PLV1221" s="17"/>
      <c r="PLW1221" s="17"/>
      <c r="PLX1221" s="17"/>
      <c r="PLY1221" s="17"/>
      <c r="PLZ1221" s="17"/>
      <c r="PMA1221" s="17"/>
      <c r="PMB1221" s="17"/>
      <c r="PMC1221" s="17"/>
      <c r="PMD1221" s="17"/>
      <c r="PME1221" s="17"/>
      <c r="PMF1221" s="17"/>
      <c r="PMG1221" s="17"/>
      <c r="PMH1221" s="17"/>
      <c r="PMI1221" s="17"/>
      <c r="PMJ1221" s="17"/>
      <c r="PMK1221" s="17"/>
      <c r="PML1221" s="17"/>
      <c r="PMM1221" s="17"/>
      <c r="PMN1221" s="17"/>
      <c r="PMO1221" s="17"/>
      <c r="PMP1221" s="17"/>
      <c r="PMQ1221" s="17"/>
      <c r="PMR1221" s="17"/>
      <c r="PMS1221" s="17"/>
      <c r="PMT1221" s="17"/>
      <c r="PMU1221" s="17"/>
      <c r="PMV1221" s="17"/>
      <c r="PMW1221" s="17"/>
      <c r="PMX1221" s="17"/>
      <c r="PMY1221" s="17"/>
      <c r="PMZ1221" s="17"/>
      <c r="PNA1221" s="17"/>
      <c r="PNB1221" s="17"/>
      <c r="PNC1221" s="17"/>
      <c r="PND1221" s="17"/>
      <c r="PNE1221" s="17"/>
      <c r="PNF1221" s="17"/>
      <c r="PNG1221" s="17"/>
      <c r="PNH1221" s="17"/>
      <c r="PNI1221" s="17"/>
      <c r="PNJ1221" s="17"/>
      <c r="PNK1221" s="17"/>
      <c r="PNL1221" s="17"/>
      <c r="PNM1221" s="17"/>
      <c r="PNN1221" s="17"/>
      <c r="PNO1221" s="17"/>
      <c r="PNP1221" s="17"/>
      <c r="PNQ1221" s="17"/>
      <c r="PNR1221" s="17"/>
      <c r="PNS1221" s="17"/>
      <c r="PNT1221" s="17"/>
      <c r="PNU1221" s="17"/>
      <c r="PNV1221" s="17"/>
      <c r="PNW1221" s="17"/>
      <c r="PNX1221" s="17"/>
      <c r="PNY1221" s="17"/>
      <c r="PNZ1221" s="17"/>
      <c r="POA1221" s="17"/>
      <c r="POB1221" s="17"/>
      <c r="POC1221" s="17"/>
      <c r="POD1221" s="17"/>
      <c r="POE1221" s="17"/>
      <c r="POF1221" s="17"/>
      <c r="POG1221" s="17"/>
      <c r="POH1221" s="17"/>
      <c r="POI1221" s="17"/>
      <c r="POJ1221" s="17"/>
      <c r="POK1221" s="17"/>
      <c r="POL1221" s="17"/>
      <c r="POM1221" s="17"/>
      <c r="PON1221" s="17"/>
      <c r="POO1221" s="17"/>
      <c r="POP1221" s="17"/>
      <c r="POQ1221" s="17"/>
      <c r="POR1221" s="17"/>
      <c r="POS1221" s="17"/>
      <c r="POT1221" s="17"/>
      <c r="POU1221" s="17"/>
      <c r="POV1221" s="17"/>
      <c r="POW1221" s="17"/>
      <c r="POX1221" s="17"/>
      <c r="POY1221" s="17"/>
      <c r="POZ1221" s="17"/>
      <c r="PPA1221" s="17"/>
      <c r="PPB1221" s="17"/>
      <c r="PPC1221" s="17"/>
      <c r="PPD1221" s="17"/>
      <c r="PPE1221" s="17"/>
      <c r="PPF1221" s="17"/>
      <c r="PPG1221" s="17"/>
      <c r="PPH1221" s="17"/>
      <c r="PPI1221" s="17"/>
      <c r="PPJ1221" s="17"/>
      <c r="PPK1221" s="17"/>
      <c r="PPL1221" s="17"/>
      <c r="PPM1221" s="17"/>
      <c r="PPN1221" s="17"/>
      <c r="PPO1221" s="17"/>
      <c r="PPP1221" s="17"/>
      <c r="PPQ1221" s="17"/>
      <c r="PPR1221" s="17"/>
      <c r="PPS1221" s="17"/>
      <c r="PPT1221" s="17"/>
      <c r="PPU1221" s="17"/>
      <c r="PPV1221" s="17"/>
      <c r="PPW1221" s="17"/>
      <c r="PPX1221" s="17"/>
      <c r="PPY1221" s="17"/>
      <c r="PPZ1221" s="17"/>
      <c r="PQA1221" s="17"/>
      <c r="PQB1221" s="17"/>
      <c r="PQC1221" s="17"/>
      <c r="PQD1221" s="17"/>
      <c r="PQE1221" s="17"/>
      <c r="PQF1221" s="17"/>
      <c r="PQG1221" s="17"/>
      <c r="PQH1221" s="17"/>
      <c r="PQI1221" s="17"/>
      <c r="PQJ1221" s="17"/>
      <c r="PQK1221" s="17"/>
      <c r="PQL1221" s="17"/>
      <c r="PQM1221" s="17"/>
      <c r="PQN1221" s="17"/>
      <c r="PQO1221" s="17"/>
      <c r="PQP1221" s="17"/>
      <c r="PQQ1221" s="17"/>
      <c r="PQR1221" s="17"/>
      <c r="PQS1221" s="17"/>
      <c r="PQT1221" s="17"/>
      <c r="PQU1221" s="17"/>
      <c r="PQV1221" s="17"/>
      <c r="PQW1221" s="17"/>
      <c r="PQX1221" s="17"/>
      <c r="PQY1221" s="17"/>
      <c r="PQZ1221" s="17"/>
      <c r="PRA1221" s="17"/>
      <c r="PRB1221" s="17"/>
      <c r="PRC1221" s="17"/>
      <c r="PRD1221" s="17"/>
      <c r="PRE1221" s="17"/>
      <c r="PRF1221" s="17"/>
      <c r="PRG1221" s="17"/>
      <c r="PRH1221" s="17"/>
      <c r="PRI1221" s="17"/>
      <c r="PRJ1221" s="17"/>
      <c r="PRK1221" s="17"/>
      <c r="PRL1221" s="17"/>
      <c r="PRM1221" s="17"/>
      <c r="PRN1221" s="17"/>
      <c r="PRO1221" s="17"/>
      <c r="PRP1221" s="17"/>
      <c r="PRQ1221" s="17"/>
      <c r="PRR1221" s="17"/>
      <c r="PRS1221" s="17"/>
      <c r="PRT1221" s="17"/>
      <c r="PRU1221" s="17"/>
      <c r="PRV1221" s="17"/>
      <c r="PRW1221" s="17"/>
      <c r="PRX1221" s="17"/>
      <c r="PRY1221" s="17"/>
      <c r="PRZ1221" s="17"/>
      <c r="PSA1221" s="17"/>
      <c r="PSB1221" s="17"/>
      <c r="PSC1221" s="17"/>
      <c r="PSD1221" s="17"/>
      <c r="PSE1221" s="17"/>
      <c r="PSF1221" s="17"/>
      <c r="PSG1221" s="17"/>
      <c r="PSH1221" s="17"/>
      <c r="PSI1221" s="17"/>
      <c r="PSJ1221" s="17"/>
      <c r="PSK1221" s="17"/>
      <c r="PSL1221" s="17"/>
      <c r="PSM1221" s="17"/>
      <c r="PSN1221" s="17"/>
      <c r="PSO1221" s="17"/>
      <c r="PSP1221" s="17"/>
      <c r="PSQ1221" s="17"/>
      <c r="PSR1221" s="17"/>
      <c r="PSS1221" s="17"/>
      <c r="PST1221" s="17"/>
      <c r="PSU1221" s="17"/>
      <c r="PSV1221" s="17"/>
      <c r="PSW1221" s="17"/>
      <c r="PSX1221" s="17"/>
      <c r="PSY1221" s="17"/>
      <c r="PSZ1221" s="17"/>
      <c r="PTA1221" s="17"/>
      <c r="PTB1221" s="17"/>
      <c r="PTC1221" s="17"/>
      <c r="PTD1221" s="17"/>
      <c r="PTE1221" s="17"/>
      <c r="PTF1221" s="17"/>
      <c r="PTG1221" s="17"/>
      <c r="PTH1221" s="17"/>
      <c r="PTI1221" s="17"/>
      <c r="PTJ1221" s="17"/>
      <c r="PTK1221" s="17"/>
      <c r="PTL1221" s="17"/>
      <c r="PTM1221" s="17"/>
      <c r="PTN1221" s="17"/>
      <c r="PTO1221" s="17"/>
      <c r="PTP1221" s="17"/>
      <c r="PTQ1221" s="17"/>
      <c r="PTR1221" s="17"/>
      <c r="PTS1221" s="17"/>
      <c r="PTT1221" s="17"/>
      <c r="PTU1221" s="17"/>
      <c r="PTV1221" s="17"/>
      <c r="PTW1221" s="17"/>
      <c r="PTX1221" s="17"/>
      <c r="PTY1221" s="17"/>
      <c r="PTZ1221" s="17"/>
      <c r="PUA1221" s="17"/>
      <c r="PUB1221" s="17"/>
      <c r="PUC1221" s="17"/>
      <c r="PUD1221" s="17"/>
      <c r="PUE1221" s="17"/>
      <c r="PUF1221" s="17"/>
      <c r="PUG1221" s="17"/>
      <c r="PUH1221" s="17"/>
      <c r="PUI1221" s="17"/>
      <c r="PUJ1221" s="17"/>
      <c r="PUK1221" s="17"/>
      <c r="PUL1221" s="17"/>
      <c r="PUM1221" s="17"/>
      <c r="PUN1221" s="17"/>
      <c r="PUO1221" s="17"/>
      <c r="PUP1221" s="17"/>
      <c r="PUQ1221" s="17"/>
      <c r="PUR1221" s="17"/>
      <c r="PUS1221" s="17"/>
      <c r="PUT1221" s="17"/>
      <c r="PUU1221" s="17"/>
      <c r="PUV1221" s="17"/>
      <c r="PUW1221" s="17"/>
      <c r="PUX1221" s="17"/>
      <c r="PUY1221" s="17"/>
      <c r="PUZ1221" s="17"/>
      <c r="PVA1221" s="17"/>
      <c r="PVB1221" s="17"/>
      <c r="PVC1221" s="17"/>
      <c r="PVD1221" s="17"/>
      <c r="PVE1221" s="17"/>
      <c r="PVF1221" s="17"/>
      <c r="PVG1221" s="17"/>
      <c r="PVH1221" s="17"/>
      <c r="PVI1221" s="17"/>
      <c r="PVJ1221" s="17"/>
      <c r="PVK1221" s="17"/>
      <c r="PVL1221" s="17"/>
      <c r="PVM1221" s="17"/>
      <c r="PVN1221" s="17"/>
      <c r="PVO1221" s="17"/>
      <c r="PVP1221" s="17"/>
      <c r="PVQ1221" s="17"/>
      <c r="PVR1221" s="17"/>
      <c r="PVS1221" s="17"/>
      <c r="PVT1221" s="17"/>
      <c r="PVU1221" s="17"/>
      <c r="PVV1221" s="17"/>
      <c r="PVW1221" s="17"/>
      <c r="PVX1221" s="17"/>
      <c r="PVY1221" s="17"/>
      <c r="PVZ1221" s="17"/>
      <c r="PWA1221" s="17"/>
      <c r="PWB1221" s="17"/>
      <c r="PWC1221" s="17"/>
      <c r="PWD1221" s="17"/>
      <c r="PWE1221" s="17"/>
      <c r="PWF1221" s="17"/>
      <c r="PWG1221" s="17"/>
      <c r="PWH1221" s="17"/>
      <c r="PWI1221" s="17"/>
      <c r="PWJ1221" s="17"/>
      <c r="PWK1221" s="17"/>
      <c r="PWL1221" s="17"/>
      <c r="PWM1221" s="17"/>
      <c r="PWN1221" s="17"/>
      <c r="PWO1221" s="17"/>
      <c r="PWP1221" s="17"/>
      <c r="PWQ1221" s="17"/>
      <c r="PWR1221" s="17"/>
      <c r="PWS1221" s="17"/>
      <c r="PWT1221" s="17"/>
      <c r="PWU1221" s="17"/>
      <c r="PWV1221" s="17"/>
      <c r="PWW1221" s="17"/>
      <c r="PWX1221" s="17"/>
      <c r="PWY1221" s="17"/>
      <c r="PWZ1221" s="17"/>
      <c r="PXA1221" s="17"/>
      <c r="PXB1221" s="17"/>
      <c r="PXC1221" s="17"/>
      <c r="PXD1221" s="17"/>
      <c r="PXE1221" s="17"/>
      <c r="PXF1221" s="17"/>
      <c r="PXG1221" s="17"/>
      <c r="PXH1221" s="17"/>
      <c r="PXI1221" s="17"/>
      <c r="PXJ1221" s="17"/>
      <c r="PXK1221" s="17"/>
      <c r="PXL1221" s="17"/>
      <c r="PXM1221" s="17"/>
      <c r="PXN1221" s="17"/>
      <c r="PXO1221" s="17"/>
      <c r="PXP1221" s="17"/>
      <c r="PXQ1221" s="17"/>
      <c r="PXR1221" s="17"/>
      <c r="PXS1221" s="17"/>
      <c r="PXT1221" s="17"/>
      <c r="PXU1221" s="17"/>
      <c r="PXV1221" s="17"/>
      <c r="PXW1221" s="17"/>
      <c r="PXX1221" s="17"/>
      <c r="PXY1221" s="17"/>
      <c r="PXZ1221" s="17"/>
      <c r="PYA1221" s="17"/>
      <c r="PYB1221" s="17"/>
      <c r="PYC1221" s="17"/>
      <c r="PYD1221" s="17"/>
      <c r="PYE1221" s="17"/>
      <c r="PYF1221" s="17"/>
      <c r="PYG1221" s="17"/>
      <c r="PYH1221" s="17"/>
      <c r="PYI1221" s="17"/>
      <c r="PYJ1221" s="17"/>
      <c r="PYK1221" s="17"/>
      <c r="PYL1221" s="17"/>
      <c r="PYM1221" s="17"/>
      <c r="PYN1221" s="17"/>
      <c r="PYO1221" s="17"/>
      <c r="PYP1221" s="17"/>
      <c r="PYQ1221" s="17"/>
      <c r="PYR1221" s="17"/>
      <c r="PYS1221" s="17"/>
      <c r="PYT1221" s="17"/>
      <c r="PYU1221" s="17"/>
      <c r="PYV1221" s="17"/>
      <c r="PYW1221" s="17"/>
      <c r="PYX1221" s="17"/>
      <c r="PYY1221" s="17"/>
      <c r="PYZ1221" s="17"/>
      <c r="PZA1221" s="17"/>
      <c r="PZB1221" s="17"/>
      <c r="PZC1221" s="17"/>
      <c r="PZD1221" s="17"/>
      <c r="PZE1221" s="17"/>
      <c r="PZF1221" s="17"/>
      <c r="PZG1221" s="17"/>
      <c r="PZH1221" s="17"/>
      <c r="PZI1221" s="17"/>
      <c r="PZJ1221" s="17"/>
      <c r="PZK1221" s="17"/>
      <c r="PZL1221" s="17"/>
      <c r="PZM1221" s="17"/>
      <c r="PZN1221" s="17"/>
      <c r="PZO1221" s="17"/>
      <c r="PZP1221" s="17"/>
      <c r="PZQ1221" s="17"/>
      <c r="PZR1221" s="17"/>
      <c r="PZS1221" s="17"/>
      <c r="PZT1221" s="17"/>
      <c r="PZU1221" s="17"/>
      <c r="PZV1221" s="17"/>
      <c r="PZW1221" s="17"/>
      <c r="PZX1221" s="17"/>
      <c r="PZY1221" s="17"/>
      <c r="PZZ1221" s="17"/>
      <c r="QAA1221" s="17"/>
      <c r="QAB1221" s="17"/>
      <c r="QAC1221" s="17"/>
      <c r="QAD1221" s="17"/>
      <c r="QAE1221" s="17"/>
      <c r="QAF1221" s="17"/>
      <c r="QAG1221" s="17"/>
      <c r="QAH1221" s="17"/>
      <c r="QAI1221" s="17"/>
      <c r="QAJ1221" s="17"/>
      <c r="QAK1221" s="17"/>
      <c r="QAL1221" s="17"/>
      <c r="QAM1221" s="17"/>
      <c r="QAN1221" s="17"/>
      <c r="QAO1221" s="17"/>
      <c r="QAP1221" s="17"/>
      <c r="QAQ1221" s="17"/>
      <c r="QAR1221" s="17"/>
      <c r="QAS1221" s="17"/>
      <c r="QAT1221" s="17"/>
      <c r="QAU1221" s="17"/>
      <c r="QAV1221" s="17"/>
      <c r="QAW1221" s="17"/>
      <c r="QAX1221" s="17"/>
      <c r="QAY1221" s="17"/>
      <c r="QAZ1221" s="17"/>
      <c r="QBA1221" s="17"/>
      <c r="QBB1221" s="17"/>
      <c r="QBC1221" s="17"/>
      <c r="QBD1221" s="17"/>
      <c r="QBE1221" s="17"/>
      <c r="QBF1221" s="17"/>
      <c r="QBG1221" s="17"/>
      <c r="QBH1221" s="17"/>
      <c r="QBI1221" s="17"/>
      <c r="QBJ1221" s="17"/>
      <c r="QBK1221" s="17"/>
      <c r="QBL1221" s="17"/>
      <c r="QBM1221" s="17"/>
      <c r="QBN1221" s="17"/>
      <c r="QBO1221" s="17"/>
      <c r="QBP1221" s="17"/>
      <c r="QBQ1221" s="17"/>
      <c r="QBR1221" s="17"/>
      <c r="QBS1221" s="17"/>
      <c r="QBT1221" s="17"/>
      <c r="QBU1221" s="17"/>
      <c r="QBV1221" s="17"/>
      <c r="QBW1221" s="17"/>
      <c r="QBX1221" s="17"/>
      <c r="QBY1221" s="17"/>
      <c r="QBZ1221" s="17"/>
      <c r="QCA1221" s="17"/>
      <c r="QCB1221" s="17"/>
      <c r="QCC1221" s="17"/>
      <c r="QCD1221" s="17"/>
      <c r="QCE1221" s="17"/>
      <c r="QCF1221" s="17"/>
      <c r="QCG1221" s="17"/>
      <c r="QCH1221" s="17"/>
      <c r="QCI1221" s="17"/>
      <c r="QCJ1221" s="17"/>
      <c r="QCK1221" s="17"/>
      <c r="QCL1221" s="17"/>
      <c r="QCM1221" s="17"/>
      <c r="QCN1221" s="17"/>
      <c r="QCO1221" s="17"/>
      <c r="QCP1221" s="17"/>
      <c r="QCQ1221" s="17"/>
      <c r="QCR1221" s="17"/>
      <c r="QCS1221" s="17"/>
      <c r="QCT1221" s="17"/>
      <c r="QCU1221" s="17"/>
      <c r="QCV1221" s="17"/>
      <c r="QCW1221" s="17"/>
      <c r="QCX1221" s="17"/>
      <c r="QCY1221" s="17"/>
      <c r="QCZ1221" s="17"/>
      <c r="QDA1221" s="17"/>
      <c r="QDB1221" s="17"/>
      <c r="QDC1221" s="17"/>
      <c r="QDD1221" s="17"/>
      <c r="QDE1221" s="17"/>
      <c r="QDF1221" s="17"/>
      <c r="QDG1221" s="17"/>
      <c r="QDH1221" s="17"/>
      <c r="QDI1221" s="17"/>
      <c r="QDJ1221" s="17"/>
      <c r="QDK1221" s="17"/>
      <c r="QDL1221" s="17"/>
      <c r="QDM1221" s="17"/>
      <c r="QDN1221" s="17"/>
      <c r="QDO1221" s="17"/>
      <c r="QDP1221" s="17"/>
      <c r="QDQ1221" s="17"/>
      <c r="QDR1221" s="17"/>
      <c r="QDS1221" s="17"/>
      <c r="QDT1221" s="17"/>
      <c r="QDU1221" s="17"/>
      <c r="QDV1221" s="17"/>
      <c r="QDW1221" s="17"/>
      <c r="QDX1221" s="17"/>
      <c r="QDY1221" s="17"/>
      <c r="QDZ1221" s="17"/>
      <c r="QEA1221" s="17"/>
      <c r="QEB1221" s="17"/>
      <c r="QEC1221" s="17"/>
      <c r="QED1221" s="17"/>
      <c r="QEE1221" s="17"/>
      <c r="QEF1221" s="17"/>
      <c r="QEG1221" s="17"/>
      <c r="QEH1221" s="17"/>
      <c r="QEI1221" s="17"/>
      <c r="QEJ1221" s="17"/>
      <c r="QEK1221" s="17"/>
      <c r="QEL1221" s="17"/>
      <c r="QEM1221" s="17"/>
      <c r="QEN1221" s="17"/>
      <c r="QEO1221" s="17"/>
      <c r="QEP1221" s="17"/>
      <c r="QEQ1221" s="17"/>
      <c r="QER1221" s="17"/>
      <c r="QES1221" s="17"/>
      <c r="QET1221" s="17"/>
      <c r="QEU1221" s="17"/>
      <c r="QEV1221" s="17"/>
      <c r="QEW1221" s="17"/>
      <c r="QEX1221" s="17"/>
      <c r="QEY1221" s="17"/>
      <c r="QEZ1221" s="17"/>
      <c r="QFA1221" s="17"/>
      <c r="QFB1221" s="17"/>
      <c r="QFC1221" s="17"/>
      <c r="QFD1221" s="17"/>
      <c r="QFE1221" s="17"/>
      <c r="QFF1221" s="17"/>
      <c r="QFG1221" s="17"/>
      <c r="QFH1221" s="17"/>
      <c r="QFI1221" s="17"/>
      <c r="QFJ1221" s="17"/>
      <c r="QFK1221" s="17"/>
      <c r="QFL1221" s="17"/>
      <c r="QFM1221" s="17"/>
      <c r="QFN1221" s="17"/>
      <c r="QFO1221" s="17"/>
      <c r="QFP1221" s="17"/>
      <c r="QFQ1221" s="17"/>
      <c r="QFR1221" s="17"/>
      <c r="QFS1221" s="17"/>
      <c r="QFT1221" s="17"/>
      <c r="QFU1221" s="17"/>
      <c r="QFV1221" s="17"/>
      <c r="QFW1221" s="17"/>
      <c r="QFX1221" s="17"/>
      <c r="QFY1221" s="17"/>
      <c r="QFZ1221" s="17"/>
      <c r="QGA1221" s="17"/>
      <c r="QGB1221" s="17"/>
      <c r="QGC1221" s="17"/>
      <c r="QGD1221" s="17"/>
      <c r="QGE1221" s="17"/>
      <c r="QGF1221" s="17"/>
      <c r="QGG1221" s="17"/>
      <c r="QGH1221" s="17"/>
      <c r="QGI1221" s="17"/>
      <c r="QGJ1221" s="17"/>
      <c r="QGK1221" s="17"/>
      <c r="QGL1221" s="17"/>
      <c r="QGM1221" s="17"/>
      <c r="QGN1221" s="17"/>
      <c r="QGO1221" s="17"/>
      <c r="QGP1221" s="17"/>
      <c r="QGQ1221" s="17"/>
      <c r="QGR1221" s="17"/>
      <c r="QGS1221" s="17"/>
      <c r="QGT1221" s="17"/>
      <c r="QGU1221" s="17"/>
      <c r="QGV1221" s="17"/>
      <c r="QGW1221" s="17"/>
      <c r="QGX1221" s="17"/>
      <c r="QGY1221" s="17"/>
      <c r="QGZ1221" s="17"/>
      <c r="QHA1221" s="17"/>
      <c r="QHB1221" s="17"/>
      <c r="QHC1221" s="17"/>
      <c r="QHD1221" s="17"/>
      <c r="QHE1221" s="17"/>
      <c r="QHF1221" s="17"/>
      <c r="QHG1221" s="17"/>
      <c r="QHH1221" s="17"/>
      <c r="QHI1221" s="17"/>
      <c r="QHJ1221" s="17"/>
      <c r="QHK1221" s="17"/>
      <c r="QHL1221" s="17"/>
      <c r="QHM1221" s="17"/>
      <c r="QHN1221" s="17"/>
      <c r="QHO1221" s="17"/>
      <c r="QHP1221" s="17"/>
      <c r="QHQ1221" s="17"/>
      <c r="QHR1221" s="17"/>
      <c r="QHS1221" s="17"/>
      <c r="QHT1221" s="17"/>
      <c r="QHU1221" s="17"/>
      <c r="QHV1221" s="17"/>
      <c r="QHW1221" s="17"/>
      <c r="QHX1221" s="17"/>
      <c r="QHY1221" s="17"/>
      <c r="QHZ1221" s="17"/>
      <c r="QIA1221" s="17"/>
      <c r="QIB1221" s="17"/>
      <c r="QIC1221" s="17"/>
      <c r="QID1221" s="17"/>
      <c r="QIE1221" s="17"/>
      <c r="QIF1221" s="17"/>
      <c r="QIG1221" s="17"/>
      <c r="QIH1221" s="17"/>
      <c r="QII1221" s="17"/>
      <c r="QIJ1221" s="17"/>
      <c r="QIK1221" s="17"/>
      <c r="QIL1221" s="17"/>
      <c r="QIM1221" s="17"/>
      <c r="QIN1221" s="17"/>
      <c r="QIO1221" s="17"/>
      <c r="QIP1221" s="17"/>
      <c r="QIQ1221" s="17"/>
      <c r="QIR1221" s="17"/>
      <c r="QIS1221" s="17"/>
      <c r="QIT1221" s="17"/>
      <c r="QIU1221" s="17"/>
      <c r="QIV1221" s="17"/>
      <c r="QIW1221" s="17"/>
      <c r="QIX1221" s="17"/>
      <c r="QIY1221" s="17"/>
      <c r="QIZ1221" s="17"/>
      <c r="QJA1221" s="17"/>
      <c r="QJB1221" s="17"/>
      <c r="QJC1221" s="17"/>
      <c r="QJD1221" s="17"/>
      <c r="QJE1221" s="17"/>
      <c r="QJF1221" s="17"/>
      <c r="QJG1221" s="17"/>
      <c r="QJH1221" s="17"/>
      <c r="QJI1221" s="17"/>
      <c r="QJJ1221" s="17"/>
      <c r="QJK1221" s="17"/>
      <c r="QJL1221" s="17"/>
      <c r="QJM1221" s="17"/>
      <c r="QJN1221" s="17"/>
      <c r="QJO1221" s="17"/>
      <c r="QJP1221" s="17"/>
      <c r="QJQ1221" s="17"/>
      <c r="QJR1221" s="17"/>
      <c r="QJS1221" s="17"/>
      <c r="QJT1221" s="17"/>
      <c r="QJU1221" s="17"/>
      <c r="QJV1221" s="17"/>
      <c r="QJW1221" s="17"/>
      <c r="QJX1221" s="17"/>
      <c r="QJY1221" s="17"/>
      <c r="QJZ1221" s="17"/>
      <c r="QKA1221" s="17"/>
      <c r="QKB1221" s="17"/>
      <c r="QKC1221" s="17"/>
      <c r="QKD1221" s="17"/>
      <c r="QKE1221" s="17"/>
      <c r="QKF1221" s="17"/>
      <c r="QKG1221" s="17"/>
      <c r="QKH1221" s="17"/>
      <c r="QKI1221" s="17"/>
      <c r="QKJ1221" s="17"/>
      <c r="QKK1221" s="17"/>
      <c r="QKL1221" s="17"/>
      <c r="QKM1221" s="17"/>
      <c r="QKN1221" s="17"/>
      <c r="QKO1221" s="17"/>
      <c r="QKP1221" s="17"/>
      <c r="QKQ1221" s="17"/>
      <c r="QKR1221" s="17"/>
      <c r="QKS1221" s="17"/>
      <c r="QKT1221" s="17"/>
      <c r="QKU1221" s="17"/>
      <c r="QKV1221" s="17"/>
      <c r="QKW1221" s="17"/>
      <c r="QKX1221" s="17"/>
      <c r="QKY1221" s="17"/>
      <c r="QKZ1221" s="17"/>
      <c r="QLA1221" s="17"/>
      <c r="QLB1221" s="17"/>
      <c r="QLC1221" s="17"/>
      <c r="QLD1221" s="17"/>
      <c r="QLE1221" s="17"/>
      <c r="QLF1221" s="17"/>
      <c r="QLG1221" s="17"/>
      <c r="QLH1221" s="17"/>
      <c r="QLI1221" s="17"/>
      <c r="QLJ1221" s="17"/>
      <c r="QLK1221" s="17"/>
      <c r="QLL1221" s="17"/>
      <c r="QLM1221" s="17"/>
      <c r="QLN1221" s="17"/>
      <c r="QLO1221" s="17"/>
      <c r="QLP1221" s="17"/>
      <c r="QLQ1221" s="17"/>
      <c r="QLR1221" s="17"/>
      <c r="QLS1221" s="17"/>
      <c r="QLT1221" s="17"/>
      <c r="QLU1221" s="17"/>
      <c r="QLV1221" s="17"/>
      <c r="QLW1221" s="17"/>
      <c r="QLX1221" s="17"/>
      <c r="QLY1221" s="17"/>
      <c r="QLZ1221" s="17"/>
      <c r="QMA1221" s="17"/>
      <c r="QMB1221" s="17"/>
      <c r="QMC1221" s="17"/>
      <c r="QMD1221" s="17"/>
      <c r="QME1221" s="17"/>
      <c r="QMF1221" s="17"/>
      <c r="QMG1221" s="17"/>
      <c r="QMH1221" s="17"/>
      <c r="QMI1221" s="17"/>
      <c r="QMJ1221" s="17"/>
      <c r="QMK1221" s="17"/>
      <c r="QML1221" s="17"/>
      <c r="QMM1221" s="17"/>
      <c r="QMN1221" s="17"/>
      <c r="QMO1221" s="17"/>
      <c r="QMP1221" s="17"/>
      <c r="QMQ1221" s="17"/>
      <c r="QMR1221" s="17"/>
      <c r="QMS1221" s="17"/>
      <c r="QMT1221" s="17"/>
      <c r="QMU1221" s="17"/>
      <c r="QMV1221" s="17"/>
      <c r="QMW1221" s="17"/>
      <c r="QMX1221" s="17"/>
      <c r="QMY1221" s="17"/>
      <c r="QMZ1221" s="17"/>
      <c r="QNA1221" s="17"/>
      <c r="QNB1221" s="17"/>
      <c r="QNC1221" s="17"/>
      <c r="QND1221" s="17"/>
      <c r="QNE1221" s="17"/>
      <c r="QNF1221" s="17"/>
      <c r="QNG1221" s="17"/>
      <c r="QNH1221" s="17"/>
      <c r="QNI1221" s="17"/>
      <c r="QNJ1221" s="17"/>
      <c r="QNK1221" s="17"/>
      <c r="QNL1221" s="17"/>
      <c r="QNM1221" s="17"/>
      <c r="QNN1221" s="17"/>
      <c r="QNO1221" s="17"/>
      <c r="QNP1221" s="17"/>
      <c r="QNQ1221" s="17"/>
      <c r="QNR1221" s="17"/>
      <c r="QNS1221" s="17"/>
      <c r="QNT1221" s="17"/>
      <c r="QNU1221" s="17"/>
      <c r="QNV1221" s="17"/>
      <c r="QNW1221" s="17"/>
      <c r="QNX1221" s="17"/>
      <c r="QNY1221" s="17"/>
      <c r="QNZ1221" s="17"/>
      <c r="QOA1221" s="17"/>
      <c r="QOB1221" s="17"/>
      <c r="QOC1221" s="17"/>
      <c r="QOD1221" s="17"/>
      <c r="QOE1221" s="17"/>
      <c r="QOF1221" s="17"/>
      <c r="QOG1221" s="17"/>
      <c r="QOH1221" s="17"/>
      <c r="QOI1221" s="17"/>
      <c r="QOJ1221" s="17"/>
      <c r="QOK1221" s="17"/>
      <c r="QOL1221" s="17"/>
      <c r="QOM1221" s="17"/>
      <c r="QON1221" s="17"/>
      <c r="QOO1221" s="17"/>
      <c r="QOP1221" s="17"/>
      <c r="QOQ1221" s="17"/>
      <c r="QOR1221" s="17"/>
      <c r="QOS1221" s="17"/>
      <c r="QOT1221" s="17"/>
      <c r="QOU1221" s="17"/>
      <c r="QOV1221" s="17"/>
      <c r="QOW1221" s="17"/>
      <c r="QOX1221" s="17"/>
      <c r="QOY1221" s="17"/>
      <c r="QOZ1221" s="17"/>
      <c r="QPA1221" s="17"/>
      <c r="QPB1221" s="17"/>
      <c r="QPC1221" s="17"/>
      <c r="QPD1221" s="17"/>
      <c r="QPE1221" s="17"/>
      <c r="QPF1221" s="17"/>
      <c r="QPG1221" s="17"/>
      <c r="QPH1221" s="17"/>
      <c r="QPI1221" s="17"/>
      <c r="QPJ1221" s="17"/>
      <c r="QPK1221" s="17"/>
      <c r="QPL1221" s="17"/>
      <c r="QPM1221" s="17"/>
      <c r="QPN1221" s="17"/>
      <c r="QPO1221" s="17"/>
      <c r="QPP1221" s="17"/>
      <c r="QPQ1221" s="17"/>
      <c r="QPR1221" s="17"/>
      <c r="QPS1221" s="17"/>
      <c r="QPT1221" s="17"/>
      <c r="QPU1221" s="17"/>
      <c r="QPV1221" s="17"/>
      <c r="QPW1221" s="17"/>
      <c r="QPX1221" s="17"/>
      <c r="QPY1221" s="17"/>
      <c r="QPZ1221" s="17"/>
      <c r="QQA1221" s="17"/>
      <c r="QQB1221" s="17"/>
      <c r="QQC1221" s="17"/>
      <c r="QQD1221" s="17"/>
      <c r="QQE1221" s="17"/>
      <c r="QQF1221" s="17"/>
      <c r="QQG1221" s="17"/>
      <c r="QQH1221" s="17"/>
      <c r="QQI1221" s="17"/>
      <c r="QQJ1221" s="17"/>
      <c r="QQK1221" s="17"/>
      <c r="QQL1221" s="17"/>
      <c r="QQM1221" s="17"/>
      <c r="QQN1221" s="17"/>
      <c r="QQO1221" s="17"/>
      <c r="QQP1221" s="17"/>
      <c r="QQQ1221" s="17"/>
      <c r="QQR1221" s="17"/>
      <c r="QQS1221" s="17"/>
      <c r="QQT1221" s="17"/>
      <c r="QQU1221" s="17"/>
      <c r="QQV1221" s="17"/>
      <c r="QQW1221" s="17"/>
      <c r="QQX1221" s="17"/>
      <c r="QQY1221" s="17"/>
      <c r="QQZ1221" s="17"/>
      <c r="QRA1221" s="17"/>
      <c r="QRB1221" s="17"/>
      <c r="QRC1221" s="17"/>
      <c r="QRD1221" s="17"/>
      <c r="QRE1221" s="17"/>
      <c r="QRF1221" s="17"/>
      <c r="QRG1221" s="17"/>
      <c r="QRH1221" s="17"/>
      <c r="QRI1221" s="17"/>
      <c r="QRJ1221" s="17"/>
      <c r="QRK1221" s="17"/>
      <c r="QRL1221" s="17"/>
      <c r="QRM1221" s="17"/>
      <c r="QRN1221" s="17"/>
      <c r="QRO1221" s="17"/>
      <c r="QRP1221" s="17"/>
      <c r="QRQ1221" s="17"/>
      <c r="QRR1221" s="17"/>
      <c r="QRS1221" s="17"/>
      <c r="QRT1221" s="17"/>
      <c r="QRU1221" s="17"/>
      <c r="QRV1221" s="17"/>
      <c r="QRW1221" s="17"/>
      <c r="QRX1221" s="17"/>
      <c r="QRY1221" s="17"/>
      <c r="QRZ1221" s="17"/>
      <c r="QSA1221" s="17"/>
      <c r="QSB1221" s="17"/>
      <c r="QSC1221" s="17"/>
      <c r="QSD1221" s="17"/>
      <c r="QSE1221" s="17"/>
      <c r="QSF1221" s="17"/>
      <c r="QSG1221" s="17"/>
      <c r="QSH1221" s="17"/>
      <c r="QSI1221" s="17"/>
      <c r="QSJ1221" s="17"/>
      <c r="QSK1221" s="17"/>
      <c r="QSL1221" s="17"/>
      <c r="QSM1221" s="17"/>
      <c r="QSN1221" s="17"/>
      <c r="QSO1221" s="17"/>
      <c r="QSP1221" s="17"/>
      <c r="QSQ1221" s="17"/>
      <c r="QSR1221" s="17"/>
      <c r="QSS1221" s="17"/>
      <c r="QST1221" s="17"/>
      <c r="QSU1221" s="17"/>
      <c r="QSV1221" s="17"/>
      <c r="QSW1221" s="17"/>
      <c r="QSX1221" s="17"/>
      <c r="QSY1221" s="17"/>
      <c r="QSZ1221" s="17"/>
      <c r="QTA1221" s="17"/>
      <c r="QTB1221" s="17"/>
      <c r="QTC1221" s="17"/>
      <c r="QTD1221" s="17"/>
      <c r="QTE1221" s="17"/>
      <c r="QTF1221" s="17"/>
      <c r="QTG1221" s="17"/>
      <c r="QTH1221" s="17"/>
      <c r="QTI1221" s="17"/>
      <c r="QTJ1221" s="17"/>
      <c r="QTK1221" s="17"/>
      <c r="QTL1221" s="17"/>
      <c r="QTM1221" s="17"/>
      <c r="QTN1221" s="17"/>
      <c r="QTO1221" s="17"/>
      <c r="QTP1221" s="17"/>
      <c r="QTQ1221" s="17"/>
      <c r="QTR1221" s="17"/>
      <c r="QTS1221" s="17"/>
      <c r="QTT1221" s="17"/>
      <c r="QTU1221" s="17"/>
      <c r="QTV1221" s="17"/>
      <c r="QTW1221" s="17"/>
      <c r="QTX1221" s="17"/>
      <c r="QTY1221" s="17"/>
      <c r="QTZ1221" s="17"/>
      <c r="QUA1221" s="17"/>
      <c r="QUB1221" s="17"/>
      <c r="QUC1221" s="17"/>
      <c r="QUD1221" s="17"/>
      <c r="QUE1221" s="17"/>
      <c r="QUF1221" s="17"/>
      <c r="QUG1221" s="17"/>
      <c r="QUH1221" s="17"/>
      <c r="QUI1221" s="17"/>
      <c r="QUJ1221" s="17"/>
      <c r="QUK1221" s="17"/>
      <c r="QUL1221" s="17"/>
      <c r="QUM1221" s="17"/>
      <c r="QUN1221" s="17"/>
      <c r="QUO1221" s="17"/>
      <c r="QUP1221" s="17"/>
      <c r="QUQ1221" s="17"/>
      <c r="QUR1221" s="17"/>
      <c r="QUS1221" s="17"/>
      <c r="QUT1221" s="17"/>
      <c r="QUU1221" s="17"/>
      <c r="QUV1221" s="17"/>
      <c r="QUW1221" s="17"/>
      <c r="QUX1221" s="17"/>
      <c r="QUY1221" s="17"/>
      <c r="QUZ1221" s="17"/>
      <c r="QVA1221" s="17"/>
      <c r="QVB1221" s="17"/>
      <c r="QVC1221" s="17"/>
      <c r="QVD1221" s="17"/>
      <c r="QVE1221" s="17"/>
      <c r="QVF1221" s="17"/>
      <c r="QVG1221" s="17"/>
      <c r="QVH1221" s="17"/>
      <c r="QVI1221" s="17"/>
      <c r="QVJ1221" s="17"/>
      <c r="QVK1221" s="17"/>
      <c r="QVL1221" s="17"/>
      <c r="QVM1221" s="17"/>
      <c r="QVN1221" s="17"/>
      <c r="QVO1221" s="17"/>
      <c r="QVP1221" s="17"/>
      <c r="QVQ1221" s="17"/>
      <c r="QVR1221" s="17"/>
      <c r="QVS1221" s="17"/>
      <c r="QVT1221" s="17"/>
      <c r="QVU1221" s="17"/>
      <c r="QVV1221" s="17"/>
      <c r="QVW1221" s="17"/>
      <c r="QVX1221" s="17"/>
      <c r="QVY1221" s="17"/>
      <c r="QVZ1221" s="17"/>
      <c r="QWA1221" s="17"/>
      <c r="QWB1221" s="17"/>
      <c r="QWC1221" s="17"/>
      <c r="QWD1221" s="17"/>
      <c r="QWE1221" s="17"/>
      <c r="QWF1221" s="17"/>
      <c r="QWG1221" s="17"/>
      <c r="QWH1221" s="17"/>
      <c r="QWI1221" s="17"/>
      <c r="QWJ1221" s="17"/>
      <c r="QWK1221" s="17"/>
      <c r="QWL1221" s="17"/>
      <c r="QWM1221" s="17"/>
      <c r="QWN1221" s="17"/>
      <c r="QWO1221" s="17"/>
      <c r="QWP1221" s="17"/>
      <c r="QWQ1221" s="17"/>
      <c r="QWR1221" s="17"/>
      <c r="QWS1221" s="17"/>
      <c r="QWT1221" s="17"/>
      <c r="QWU1221" s="17"/>
      <c r="QWV1221" s="17"/>
      <c r="QWW1221" s="17"/>
      <c r="QWX1221" s="17"/>
      <c r="QWY1221" s="17"/>
      <c r="QWZ1221" s="17"/>
      <c r="QXA1221" s="17"/>
      <c r="QXB1221" s="17"/>
      <c r="QXC1221" s="17"/>
      <c r="QXD1221" s="17"/>
      <c r="QXE1221" s="17"/>
      <c r="QXF1221" s="17"/>
      <c r="QXG1221" s="17"/>
      <c r="QXH1221" s="17"/>
      <c r="QXI1221" s="17"/>
      <c r="QXJ1221" s="17"/>
      <c r="QXK1221" s="17"/>
      <c r="QXL1221" s="17"/>
      <c r="QXM1221" s="17"/>
      <c r="QXN1221" s="17"/>
      <c r="QXO1221" s="17"/>
      <c r="QXP1221" s="17"/>
      <c r="QXQ1221" s="17"/>
      <c r="QXR1221" s="17"/>
      <c r="QXS1221" s="17"/>
      <c r="QXT1221" s="17"/>
      <c r="QXU1221" s="17"/>
      <c r="QXV1221" s="17"/>
      <c r="QXW1221" s="17"/>
      <c r="QXX1221" s="17"/>
      <c r="QXY1221" s="17"/>
      <c r="QXZ1221" s="17"/>
      <c r="QYA1221" s="17"/>
      <c r="QYB1221" s="17"/>
      <c r="QYC1221" s="17"/>
      <c r="QYD1221" s="17"/>
      <c r="QYE1221" s="17"/>
      <c r="QYF1221" s="17"/>
      <c r="QYG1221" s="17"/>
      <c r="QYH1221" s="17"/>
      <c r="QYI1221" s="17"/>
      <c r="QYJ1221" s="17"/>
      <c r="QYK1221" s="17"/>
      <c r="QYL1221" s="17"/>
      <c r="QYM1221" s="17"/>
      <c r="QYN1221" s="17"/>
      <c r="QYO1221" s="17"/>
      <c r="QYP1221" s="17"/>
      <c r="QYQ1221" s="17"/>
      <c r="QYR1221" s="17"/>
      <c r="QYS1221" s="17"/>
      <c r="QYT1221" s="17"/>
      <c r="QYU1221" s="17"/>
      <c r="QYV1221" s="17"/>
      <c r="QYW1221" s="17"/>
      <c r="QYX1221" s="17"/>
      <c r="QYY1221" s="17"/>
      <c r="QYZ1221" s="17"/>
      <c r="QZA1221" s="17"/>
      <c r="QZB1221" s="17"/>
      <c r="QZC1221" s="17"/>
      <c r="QZD1221" s="17"/>
      <c r="QZE1221" s="17"/>
      <c r="QZF1221" s="17"/>
      <c r="QZG1221" s="17"/>
      <c r="QZH1221" s="17"/>
      <c r="QZI1221" s="17"/>
      <c r="QZJ1221" s="17"/>
      <c r="QZK1221" s="17"/>
      <c r="QZL1221" s="17"/>
      <c r="QZM1221" s="17"/>
      <c r="QZN1221" s="17"/>
      <c r="QZO1221" s="17"/>
      <c r="QZP1221" s="17"/>
      <c r="QZQ1221" s="17"/>
      <c r="QZR1221" s="17"/>
      <c r="QZS1221" s="17"/>
      <c r="QZT1221" s="17"/>
      <c r="QZU1221" s="17"/>
      <c r="QZV1221" s="17"/>
      <c r="QZW1221" s="17"/>
      <c r="QZX1221" s="17"/>
      <c r="QZY1221" s="17"/>
      <c r="QZZ1221" s="17"/>
      <c r="RAA1221" s="17"/>
      <c r="RAB1221" s="17"/>
      <c r="RAC1221" s="17"/>
      <c r="RAD1221" s="17"/>
      <c r="RAE1221" s="17"/>
      <c r="RAF1221" s="17"/>
      <c r="RAG1221" s="17"/>
      <c r="RAH1221" s="17"/>
      <c r="RAI1221" s="17"/>
      <c r="RAJ1221" s="17"/>
      <c r="RAK1221" s="17"/>
      <c r="RAL1221" s="17"/>
      <c r="RAM1221" s="17"/>
      <c r="RAN1221" s="17"/>
      <c r="RAO1221" s="17"/>
      <c r="RAP1221" s="17"/>
      <c r="RAQ1221" s="17"/>
      <c r="RAR1221" s="17"/>
      <c r="RAS1221" s="17"/>
      <c r="RAT1221" s="17"/>
      <c r="RAU1221" s="17"/>
      <c r="RAV1221" s="17"/>
      <c r="RAW1221" s="17"/>
      <c r="RAX1221" s="17"/>
      <c r="RAY1221" s="17"/>
      <c r="RAZ1221" s="17"/>
      <c r="RBA1221" s="17"/>
      <c r="RBB1221" s="17"/>
      <c r="RBC1221" s="17"/>
      <c r="RBD1221" s="17"/>
      <c r="RBE1221" s="17"/>
      <c r="RBF1221" s="17"/>
      <c r="RBG1221" s="17"/>
      <c r="RBH1221" s="17"/>
      <c r="RBI1221" s="17"/>
      <c r="RBJ1221" s="17"/>
      <c r="RBK1221" s="17"/>
      <c r="RBL1221" s="17"/>
      <c r="RBM1221" s="17"/>
      <c r="RBN1221" s="17"/>
      <c r="RBO1221" s="17"/>
      <c r="RBP1221" s="17"/>
      <c r="RBQ1221" s="17"/>
      <c r="RBR1221" s="17"/>
      <c r="RBS1221" s="17"/>
      <c r="RBT1221" s="17"/>
      <c r="RBU1221" s="17"/>
      <c r="RBV1221" s="17"/>
      <c r="RBW1221" s="17"/>
      <c r="RBX1221" s="17"/>
      <c r="RBY1221" s="17"/>
      <c r="RBZ1221" s="17"/>
      <c r="RCA1221" s="17"/>
      <c r="RCB1221" s="17"/>
      <c r="RCC1221" s="17"/>
      <c r="RCD1221" s="17"/>
      <c r="RCE1221" s="17"/>
      <c r="RCF1221" s="17"/>
      <c r="RCG1221" s="17"/>
      <c r="RCH1221" s="17"/>
      <c r="RCI1221" s="17"/>
      <c r="RCJ1221" s="17"/>
      <c r="RCK1221" s="17"/>
      <c r="RCL1221" s="17"/>
      <c r="RCM1221" s="17"/>
      <c r="RCN1221" s="17"/>
      <c r="RCO1221" s="17"/>
      <c r="RCP1221" s="17"/>
      <c r="RCQ1221" s="17"/>
      <c r="RCR1221" s="17"/>
      <c r="RCS1221" s="17"/>
      <c r="RCT1221" s="17"/>
      <c r="RCU1221" s="17"/>
      <c r="RCV1221" s="17"/>
      <c r="RCW1221" s="17"/>
      <c r="RCX1221" s="17"/>
      <c r="RCY1221" s="17"/>
      <c r="RCZ1221" s="17"/>
      <c r="RDA1221" s="17"/>
      <c r="RDB1221" s="17"/>
      <c r="RDC1221" s="17"/>
      <c r="RDD1221" s="17"/>
      <c r="RDE1221" s="17"/>
      <c r="RDF1221" s="17"/>
      <c r="RDG1221" s="17"/>
      <c r="RDH1221" s="17"/>
      <c r="RDI1221" s="17"/>
      <c r="RDJ1221" s="17"/>
      <c r="RDK1221" s="17"/>
      <c r="RDL1221" s="17"/>
      <c r="RDM1221" s="17"/>
      <c r="RDN1221" s="17"/>
      <c r="RDO1221" s="17"/>
      <c r="RDP1221" s="17"/>
      <c r="RDQ1221" s="17"/>
      <c r="RDR1221" s="17"/>
      <c r="RDS1221" s="17"/>
      <c r="RDT1221" s="17"/>
      <c r="RDU1221" s="17"/>
      <c r="RDV1221" s="17"/>
      <c r="RDW1221" s="17"/>
      <c r="RDX1221" s="17"/>
      <c r="RDY1221" s="17"/>
      <c r="RDZ1221" s="17"/>
      <c r="REA1221" s="17"/>
      <c r="REB1221" s="17"/>
      <c r="REC1221" s="17"/>
      <c r="RED1221" s="17"/>
      <c r="REE1221" s="17"/>
      <c r="REF1221" s="17"/>
      <c r="REG1221" s="17"/>
      <c r="REH1221" s="17"/>
      <c r="REI1221" s="17"/>
      <c r="REJ1221" s="17"/>
      <c r="REK1221" s="17"/>
      <c r="REL1221" s="17"/>
      <c r="REM1221" s="17"/>
      <c r="REN1221" s="17"/>
      <c r="REO1221" s="17"/>
      <c r="REP1221" s="17"/>
      <c r="REQ1221" s="17"/>
      <c r="RER1221" s="17"/>
      <c r="RES1221" s="17"/>
      <c r="RET1221" s="17"/>
      <c r="REU1221" s="17"/>
      <c r="REV1221" s="17"/>
      <c r="REW1221" s="17"/>
      <c r="REX1221" s="17"/>
      <c r="REY1221" s="17"/>
      <c r="REZ1221" s="17"/>
      <c r="RFA1221" s="17"/>
      <c r="RFB1221" s="17"/>
      <c r="RFC1221" s="17"/>
      <c r="RFD1221" s="17"/>
      <c r="RFE1221" s="17"/>
      <c r="RFF1221" s="17"/>
      <c r="RFG1221" s="17"/>
      <c r="RFH1221" s="17"/>
      <c r="RFI1221" s="17"/>
      <c r="RFJ1221" s="17"/>
      <c r="RFK1221" s="17"/>
      <c r="RFL1221" s="17"/>
      <c r="RFM1221" s="17"/>
      <c r="RFN1221" s="17"/>
      <c r="RFO1221" s="17"/>
      <c r="RFP1221" s="17"/>
      <c r="RFQ1221" s="17"/>
      <c r="RFR1221" s="17"/>
      <c r="RFS1221" s="17"/>
      <c r="RFT1221" s="17"/>
      <c r="RFU1221" s="17"/>
      <c r="RFV1221" s="17"/>
      <c r="RFW1221" s="17"/>
      <c r="RFX1221" s="17"/>
      <c r="RFY1221" s="17"/>
      <c r="RFZ1221" s="17"/>
      <c r="RGA1221" s="17"/>
      <c r="RGB1221" s="17"/>
      <c r="RGC1221" s="17"/>
      <c r="RGD1221" s="17"/>
      <c r="RGE1221" s="17"/>
      <c r="RGF1221" s="17"/>
      <c r="RGG1221" s="17"/>
      <c r="RGH1221" s="17"/>
      <c r="RGI1221" s="17"/>
      <c r="RGJ1221" s="17"/>
      <c r="RGK1221" s="17"/>
      <c r="RGL1221" s="17"/>
      <c r="RGM1221" s="17"/>
      <c r="RGN1221" s="17"/>
      <c r="RGO1221" s="17"/>
      <c r="RGP1221" s="17"/>
      <c r="RGQ1221" s="17"/>
      <c r="RGR1221" s="17"/>
      <c r="RGS1221" s="17"/>
      <c r="RGT1221" s="17"/>
      <c r="RGU1221" s="17"/>
      <c r="RGV1221" s="17"/>
      <c r="RGW1221" s="17"/>
      <c r="RGX1221" s="17"/>
      <c r="RGY1221" s="17"/>
      <c r="RGZ1221" s="17"/>
      <c r="RHA1221" s="17"/>
      <c r="RHB1221" s="17"/>
      <c r="RHC1221" s="17"/>
      <c r="RHD1221" s="17"/>
      <c r="RHE1221" s="17"/>
      <c r="RHF1221" s="17"/>
      <c r="RHG1221" s="17"/>
      <c r="RHH1221" s="17"/>
      <c r="RHI1221" s="17"/>
      <c r="RHJ1221" s="17"/>
      <c r="RHK1221" s="17"/>
      <c r="RHL1221" s="17"/>
      <c r="RHM1221" s="17"/>
      <c r="RHN1221" s="17"/>
      <c r="RHO1221" s="17"/>
      <c r="RHP1221" s="17"/>
      <c r="RHQ1221" s="17"/>
      <c r="RHR1221" s="17"/>
      <c r="RHS1221" s="17"/>
      <c r="RHT1221" s="17"/>
      <c r="RHU1221" s="17"/>
      <c r="RHV1221" s="17"/>
      <c r="RHW1221" s="17"/>
      <c r="RHX1221" s="17"/>
      <c r="RHY1221" s="17"/>
      <c r="RHZ1221" s="17"/>
      <c r="RIA1221" s="17"/>
      <c r="RIB1221" s="17"/>
      <c r="RIC1221" s="17"/>
      <c r="RID1221" s="17"/>
      <c r="RIE1221" s="17"/>
      <c r="RIF1221" s="17"/>
      <c r="RIG1221" s="17"/>
      <c r="RIH1221" s="17"/>
      <c r="RII1221" s="17"/>
      <c r="RIJ1221" s="17"/>
      <c r="RIK1221" s="17"/>
      <c r="RIL1221" s="17"/>
      <c r="RIM1221" s="17"/>
      <c r="RIN1221" s="17"/>
      <c r="RIO1221" s="17"/>
      <c r="RIP1221" s="17"/>
      <c r="RIQ1221" s="17"/>
      <c r="RIR1221" s="17"/>
      <c r="RIS1221" s="17"/>
      <c r="RIT1221" s="17"/>
      <c r="RIU1221" s="17"/>
      <c r="RIV1221" s="17"/>
      <c r="RIW1221" s="17"/>
      <c r="RIX1221" s="17"/>
      <c r="RIY1221" s="17"/>
      <c r="RIZ1221" s="17"/>
      <c r="RJA1221" s="17"/>
      <c r="RJB1221" s="17"/>
      <c r="RJC1221" s="17"/>
      <c r="RJD1221" s="17"/>
      <c r="RJE1221" s="17"/>
      <c r="RJF1221" s="17"/>
      <c r="RJG1221" s="17"/>
      <c r="RJH1221" s="17"/>
      <c r="RJI1221" s="17"/>
      <c r="RJJ1221" s="17"/>
      <c r="RJK1221" s="17"/>
      <c r="RJL1221" s="17"/>
      <c r="RJM1221" s="17"/>
      <c r="RJN1221" s="17"/>
      <c r="RJO1221" s="17"/>
      <c r="RJP1221" s="17"/>
      <c r="RJQ1221" s="17"/>
      <c r="RJR1221" s="17"/>
      <c r="RJS1221" s="17"/>
      <c r="RJT1221" s="17"/>
      <c r="RJU1221" s="17"/>
      <c r="RJV1221" s="17"/>
      <c r="RJW1221" s="17"/>
      <c r="RJX1221" s="17"/>
      <c r="RJY1221" s="17"/>
      <c r="RJZ1221" s="17"/>
      <c r="RKA1221" s="17"/>
      <c r="RKB1221" s="17"/>
      <c r="RKC1221" s="17"/>
      <c r="RKD1221" s="17"/>
      <c r="RKE1221" s="17"/>
      <c r="RKF1221" s="17"/>
      <c r="RKG1221" s="17"/>
      <c r="RKH1221" s="17"/>
      <c r="RKI1221" s="17"/>
      <c r="RKJ1221" s="17"/>
      <c r="RKK1221" s="17"/>
      <c r="RKL1221" s="17"/>
      <c r="RKM1221" s="17"/>
      <c r="RKN1221" s="17"/>
      <c r="RKO1221" s="17"/>
      <c r="RKP1221" s="17"/>
      <c r="RKQ1221" s="17"/>
      <c r="RKR1221" s="17"/>
      <c r="RKS1221" s="17"/>
      <c r="RKT1221" s="17"/>
      <c r="RKU1221" s="17"/>
      <c r="RKV1221" s="17"/>
      <c r="RKW1221" s="17"/>
      <c r="RKX1221" s="17"/>
      <c r="RKY1221" s="17"/>
      <c r="RKZ1221" s="17"/>
      <c r="RLA1221" s="17"/>
      <c r="RLB1221" s="17"/>
      <c r="RLC1221" s="17"/>
      <c r="RLD1221" s="17"/>
      <c r="RLE1221" s="17"/>
      <c r="RLF1221" s="17"/>
      <c r="RLG1221" s="17"/>
      <c r="RLH1221" s="17"/>
      <c r="RLI1221" s="17"/>
      <c r="RLJ1221" s="17"/>
      <c r="RLK1221" s="17"/>
      <c r="RLL1221" s="17"/>
      <c r="RLM1221" s="17"/>
      <c r="RLN1221" s="17"/>
      <c r="RLO1221" s="17"/>
      <c r="RLP1221" s="17"/>
      <c r="RLQ1221" s="17"/>
      <c r="RLR1221" s="17"/>
      <c r="RLS1221" s="17"/>
      <c r="RLT1221" s="17"/>
      <c r="RLU1221" s="17"/>
      <c r="RLV1221" s="17"/>
      <c r="RLW1221" s="17"/>
      <c r="RLX1221" s="17"/>
      <c r="RLY1221" s="17"/>
      <c r="RLZ1221" s="17"/>
      <c r="RMA1221" s="17"/>
      <c r="RMB1221" s="17"/>
      <c r="RMC1221" s="17"/>
      <c r="RMD1221" s="17"/>
      <c r="RME1221" s="17"/>
      <c r="RMF1221" s="17"/>
      <c r="RMG1221" s="17"/>
      <c r="RMH1221" s="17"/>
      <c r="RMI1221" s="17"/>
      <c r="RMJ1221" s="17"/>
      <c r="RMK1221" s="17"/>
      <c r="RML1221" s="17"/>
      <c r="RMM1221" s="17"/>
      <c r="RMN1221" s="17"/>
      <c r="RMO1221" s="17"/>
      <c r="RMP1221" s="17"/>
      <c r="RMQ1221" s="17"/>
      <c r="RMR1221" s="17"/>
      <c r="RMS1221" s="17"/>
      <c r="RMT1221" s="17"/>
      <c r="RMU1221" s="17"/>
      <c r="RMV1221" s="17"/>
      <c r="RMW1221" s="17"/>
      <c r="RMX1221" s="17"/>
      <c r="RMY1221" s="17"/>
      <c r="RMZ1221" s="17"/>
      <c r="RNA1221" s="17"/>
      <c r="RNB1221" s="17"/>
      <c r="RNC1221" s="17"/>
      <c r="RND1221" s="17"/>
      <c r="RNE1221" s="17"/>
      <c r="RNF1221" s="17"/>
      <c r="RNG1221" s="17"/>
      <c r="RNH1221" s="17"/>
      <c r="RNI1221" s="17"/>
      <c r="RNJ1221" s="17"/>
      <c r="RNK1221" s="17"/>
      <c r="RNL1221" s="17"/>
      <c r="RNM1221" s="17"/>
      <c r="RNN1221" s="17"/>
      <c r="RNO1221" s="17"/>
      <c r="RNP1221" s="17"/>
      <c r="RNQ1221" s="17"/>
      <c r="RNR1221" s="17"/>
      <c r="RNS1221" s="17"/>
      <c r="RNT1221" s="17"/>
      <c r="RNU1221" s="17"/>
      <c r="RNV1221" s="17"/>
      <c r="RNW1221" s="17"/>
      <c r="RNX1221" s="17"/>
      <c r="RNY1221" s="17"/>
      <c r="RNZ1221" s="17"/>
      <c r="ROA1221" s="17"/>
      <c r="ROB1221" s="17"/>
      <c r="ROC1221" s="17"/>
      <c r="ROD1221" s="17"/>
      <c r="ROE1221" s="17"/>
      <c r="ROF1221" s="17"/>
      <c r="ROG1221" s="17"/>
      <c r="ROH1221" s="17"/>
      <c r="ROI1221" s="17"/>
      <c r="ROJ1221" s="17"/>
      <c r="ROK1221" s="17"/>
      <c r="ROL1221" s="17"/>
      <c r="ROM1221" s="17"/>
      <c r="RON1221" s="17"/>
      <c r="ROO1221" s="17"/>
      <c r="ROP1221" s="17"/>
      <c r="ROQ1221" s="17"/>
      <c r="ROR1221" s="17"/>
      <c r="ROS1221" s="17"/>
      <c r="ROT1221" s="17"/>
      <c r="ROU1221" s="17"/>
      <c r="ROV1221" s="17"/>
      <c r="ROW1221" s="17"/>
      <c r="ROX1221" s="17"/>
      <c r="ROY1221" s="17"/>
      <c r="ROZ1221" s="17"/>
      <c r="RPA1221" s="17"/>
      <c r="RPB1221" s="17"/>
      <c r="RPC1221" s="17"/>
      <c r="RPD1221" s="17"/>
      <c r="RPE1221" s="17"/>
      <c r="RPF1221" s="17"/>
      <c r="RPG1221" s="17"/>
      <c r="RPH1221" s="17"/>
      <c r="RPI1221" s="17"/>
      <c r="RPJ1221" s="17"/>
      <c r="RPK1221" s="17"/>
      <c r="RPL1221" s="17"/>
      <c r="RPM1221" s="17"/>
      <c r="RPN1221" s="17"/>
      <c r="RPO1221" s="17"/>
      <c r="RPP1221" s="17"/>
      <c r="RPQ1221" s="17"/>
      <c r="RPR1221" s="17"/>
      <c r="RPS1221" s="17"/>
      <c r="RPT1221" s="17"/>
      <c r="RPU1221" s="17"/>
      <c r="RPV1221" s="17"/>
      <c r="RPW1221" s="17"/>
      <c r="RPX1221" s="17"/>
      <c r="RPY1221" s="17"/>
      <c r="RPZ1221" s="17"/>
      <c r="RQA1221" s="17"/>
      <c r="RQB1221" s="17"/>
      <c r="RQC1221" s="17"/>
      <c r="RQD1221" s="17"/>
      <c r="RQE1221" s="17"/>
      <c r="RQF1221" s="17"/>
      <c r="RQG1221" s="17"/>
      <c r="RQH1221" s="17"/>
      <c r="RQI1221" s="17"/>
      <c r="RQJ1221" s="17"/>
      <c r="RQK1221" s="17"/>
      <c r="RQL1221" s="17"/>
      <c r="RQM1221" s="17"/>
      <c r="RQN1221" s="17"/>
      <c r="RQO1221" s="17"/>
      <c r="RQP1221" s="17"/>
      <c r="RQQ1221" s="17"/>
      <c r="RQR1221" s="17"/>
      <c r="RQS1221" s="17"/>
      <c r="RQT1221" s="17"/>
      <c r="RQU1221" s="17"/>
      <c r="RQV1221" s="17"/>
      <c r="RQW1221" s="17"/>
      <c r="RQX1221" s="17"/>
      <c r="RQY1221" s="17"/>
      <c r="RQZ1221" s="17"/>
      <c r="RRA1221" s="17"/>
      <c r="RRB1221" s="17"/>
      <c r="RRC1221" s="17"/>
      <c r="RRD1221" s="17"/>
      <c r="RRE1221" s="17"/>
      <c r="RRF1221" s="17"/>
      <c r="RRG1221" s="17"/>
      <c r="RRH1221" s="17"/>
      <c r="RRI1221" s="17"/>
      <c r="RRJ1221" s="17"/>
      <c r="RRK1221" s="17"/>
      <c r="RRL1221" s="17"/>
      <c r="RRM1221" s="17"/>
      <c r="RRN1221" s="17"/>
      <c r="RRO1221" s="17"/>
      <c r="RRP1221" s="17"/>
      <c r="RRQ1221" s="17"/>
      <c r="RRR1221" s="17"/>
      <c r="RRS1221" s="17"/>
      <c r="RRT1221" s="17"/>
      <c r="RRU1221" s="17"/>
      <c r="RRV1221" s="17"/>
      <c r="RRW1221" s="17"/>
      <c r="RRX1221" s="17"/>
      <c r="RRY1221" s="17"/>
      <c r="RRZ1221" s="17"/>
      <c r="RSA1221" s="17"/>
      <c r="RSB1221" s="17"/>
      <c r="RSC1221" s="17"/>
      <c r="RSD1221" s="17"/>
      <c r="RSE1221" s="17"/>
      <c r="RSF1221" s="17"/>
      <c r="RSG1221" s="17"/>
      <c r="RSH1221" s="17"/>
      <c r="RSI1221" s="17"/>
      <c r="RSJ1221" s="17"/>
      <c r="RSK1221" s="17"/>
      <c r="RSL1221" s="17"/>
      <c r="RSM1221" s="17"/>
      <c r="RSN1221" s="17"/>
      <c r="RSO1221" s="17"/>
      <c r="RSP1221" s="17"/>
      <c r="RSQ1221" s="17"/>
      <c r="RSR1221" s="17"/>
      <c r="RSS1221" s="17"/>
      <c r="RST1221" s="17"/>
      <c r="RSU1221" s="17"/>
      <c r="RSV1221" s="17"/>
      <c r="RSW1221" s="17"/>
      <c r="RSX1221" s="17"/>
      <c r="RSY1221" s="17"/>
      <c r="RSZ1221" s="17"/>
      <c r="RTA1221" s="17"/>
      <c r="RTB1221" s="17"/>
      <c r="RTC1221" s="17"/>
      <c r="RTD1221" s="17"/>
      <c r="RTE1221" s="17"/>
      <c r="RTF1221" s="17"/>
      <c r="RTG1221" s="17"/>
      <c r="RTH1221" s="17"/>
      <c r="RTI1221" s="17"/>
      <c r="RTJ1221" s="17"/>
      <c r="RTK1221" s="17"/>
      <c r="RTL1221" s="17"/>
      <c r="RTM1221" s="17"/>
      <c r="RTN1221" s="17"/>
      <c r="RTO1221" s="17"/>
      <c r="RTP1221" s="17"/>
      <c r="RTQ1221" s="17"/>
      <c r="RTR1221" s="17"/>
      <c r="RTS1221" s="17"/>
      <c r="RTT1221" s="17"/>
      <c r="RTU1221" s="17"/>
      <c r="RTV1221" s="17"/>
      <c r="RTW1221" s="17"/>
      <c r="RTX1221" s="17"/>
      <c r="RTY1221" s="17"/>
      <c r="RTZ1221" s="17"/>
      <c r="RUA1221" s="17"/>
      <c r="RUB1221" s="17"/>
      <c r="RUC1221" s="17"/>
      <c r="RUD1221" s="17"/>
      <c r="RUE1221" s="17"/>
      <c r="RUF1221" s="17"/>
      <c r="RUG1221" s="17"/>
      <c r="RUH1221" s="17"/>
      <c r="RUI1221" s="17"/>
      <c r="RUJ1221" s="17"/>
      <c r="RUK1221" s="17"/>
      <c r="RUL1221" s="17"/>
      <c r="RUM1221" s="17"/>
      <c r="RUN1221" s="17"/>
      <c r="RUO1221" s="17"/>
      <c r="RUP1221" s="17"/>
      <c r="RUQ1221" s="17"/>
      <c r="RUR1221" s="17"/>
      <c r="RUS1221" s="17"/>
      <c r="RUT1221" s="17"/>
      <c r="RUU1221" s="17"/>
      <c r="RUV1221" s="17"/>
      <c r="RUW1221" s="17"/>
      <c r="RUX1221" s="17"/>
      <c r="RUY1221" s="17"/>
      <c r="RUZ1221" s="17"/>
      <c r="RVA1221" s="17"/>
      <c r="RVB1221" s="17"/>
      <c r="RVC1221" s="17"/>
      <c r="RVD1221" s="17"/>
      <c r="RVE1221" s="17"/>
      <c r="RVF1221" s="17"/>
      <c r="RVG1221" s="17"/>
      <c r="RVH1221" s="17"/>
      <c r="RVI1221" s="17"/>
      <c r="RVJ1221" s="17"/>
      <c r="RVK1221" s="17"/>
      <c r="RVL1221" s="17"/>
      <c r="RVM1221" s="17"/>
      <c r="RVN1221" s="17"/>
      <c r="RVO1221" s="17"/>
      <c r="RVP1221" s="17"/>
      <c r="RVQ1221" s="17"/>
      <c r="RVR1221" s="17"/>
      <c r="RVS1221" s="17"/>
      <c r="RVT1221" s="17"/>
      <c r="RVU1221" s="17"/>
      <c r="RVV1221" s="17"/>
      <c r="RVW1221" s="17"/>
      <c r="RVX1221" s="17"/>
      <c r="RVY1221" s="17"/>
      <c r="RVZ1221" s="17"/>
      <c r="RWA1221" s="17"/>
      <c r="RWB1221" s="17"/>
      <c r="RWC1221" s="17"/>
      <c r="RWD1221" s="17"/>
      <c r="RWE1221" s="17"/>
      <c r="RWF1221" s="17"/>
      <c r="RWG1221" s="17"/>
      <c r="RWH1221" s="17"/>
      <c r="RWI1221" s="17"/>
      <c r="RWJ1221" s="17"/>
      <c r="RWK1221" s="17"/>
      <c r="RWL1221" s="17"/>
      <c r="RWM1221" s="17"/>
      <c r="RWN1221" s="17"/>
      <c r="RWO1221" s="17"/>
      <c r="RWP1221" s="17"/>
      <c r="RWQ1221" s="17"/>
      <c r="RWR1221" s="17"/>
      <c r="RWS1221" s="17"/>
      <c r="RWT1221" s="17"/>
      <c r="RWU1221" s="17"/>
      <c r="RWV1221" s="17"/>
      <c r="RWW1221" s="17"/>
      <c r="RWX1221" s="17"/>
      <c r="RWY1221" s="17"/>
      <c r="RWZ1221" s="17"/>
      <c r="RXA1221" s="17"/>
      <c r="RXB1221" s="17"/>
      <c r="RXC1221" s="17"/>
      <c r="RXD1221" s="17"/>
      <c r="RXE1221" s="17"/>
      <c r="RXF1221" s="17"/>
      <c r="RXG1221" s="17"/>
      <c r="RXH1221" s="17"/>
      <c r="RXI1221" s="17"/>
      <c r="RXJ1221" s="17"/>
      <c r="RXK1221" s="17"/>
      <c r="RXL1221" s="17"/>
      <c r="RXM1221" s="17"/>
      <c r="RXN1221" s="17"/>
      <c r="RXO1221" s="17"/>
      <c r="RXP1221" s="17"/>
      <c r="RXQ1221" s="17"/>
      <c r="RXR1221" s="17"/>
      <c r="RXS1221" s="17"/>
      <c r="RXT1221" s="17"/>
      <c r="RXU1221" s="17"/>
      <c r="RXV1221" s="17"/>
      <c r="RXW1221" s="17"/>
      <c r="RXX1221" s="17"/>
      <c r="RXY1221" s="17"/>
      <c r="RXZ1221" s="17"/>
      <c r="RYA1221" s="17"/>
      <c r="RYB1221" s="17"/>
      <c r="RYC1221" s="17"/>
      <c r="RYD1221" s="17"/>
      <c r="RYE1221" s="17"/>
      <c r="RYF1221" s="17"/>
      <c r="RYG1221" s="17"/>
      <c r="RYH1221" s="17"/>
      <c r="RYI1221" s="17"/>
      <c r="RYJ1221" s="17"/>
      <c r="RYK1221" s="17"/>
      <c r="RYL1221" s="17"/>
      <c r="RYM1221" s="17"/>
      <c r="RYN1221" s="17"/>
      <c r="RYO1221" s="17"/>
      <c r="RYP1221" s="17"/>
      <c r="RYQ1221" s="17"/>
      <c r="RYR1221" s="17"/>
      <c r="RYS1221" s="17"/>
      <c r="RYT1221" s="17"/>
      <c r="RYU1221" s="17"/>
      <c r="RYV1221" s="17"/>
      <c r="RYW1221" s="17"/>
      <c r="RYX1221" s="17"/>
      <c r="RYY1221" s="17"/>
      <c r="RYZ1221" s="17"/>
      <c r="RZA1221" s="17"/>
      <c r="RZB1221" s="17"/>
      <c r="RZC1221" s="17"/>
      <c r="RZD1221" s="17"/>
      <c r="RZE1221" s="17"/>
      <c r="RZF1221" s="17"/>
      <c r="RZG1221" s="17"/>
      <c r="RZH1221" s="17"/>
      <c r="RZI1221" s="17"/>
      <c r="RZJ1221" s="17"/>
      <c r="RZK1221" s="17"/>
      <c r="RZL1221" s="17"/>
      <c r="RZM1221" s="17"/>
      <c r="RZN1221" s="17"/>
      <c r="RZO1221" s="17"/>
      <c r="RZP1221" s="17"/>
      <c r="RZQ1221" s="17"/>
      <c r="RZR1221" s="17"/>
      <c r="RZS1221" s="17"/>
      <c r="RZT1221" s="17"/>
      <c r="RZU1221" s="17"/>
      <c r="RZV1221" s="17"/>
      <c r="RZW1221" s="17"/>
      <c r="RZX1221" s="17"/>
      <c r="RZY1221" s="17"/>
      <c r="RZZ1221" s="17"/>
      <c r="SAA1221" s="17"/>
      <c r="SAB1221" s="17"/>
      <c r="SAC1221" s="17"/>
      <c r="SAD1221" s="17"/>
      <c r="SAE1221" s="17"/>
      <c r="SAF1221" s="17"/>
      <c r="SAG1221" s="17"/>
      <c r="SAH1221" s="17"/>
      <c r="SAI1221" s="17"/>
      <c r="SAJ1221" s="17"/>
      <c r="SAK1221" s="17"/>
      <c r="SAL1221" s="17"/>
      <c r="SAM1221" s="17"/>
      <c r="SAN1221" s="17"/>
      <c r="SAO1221" s="17"/>
      <c r="SAP1221" s="17"/>
      <c r="SAQ1221" s="17"/>
      <c r="SAR1221" s="17"/>
      <c r="SAS1221" s="17"/>
      <c r="SAT1221" s="17"/>
      <c r="SAU1221" s="17"/>
      <c r="SAV1221" s="17"/>
      <c r="SAW1221" s="17"/>
      <c r="SAX1221" s="17"/>
      <c r="SAY1221" s="17"/>
      <c r="SAZ1221" s="17"/>
      <c r="SBA1221" s="17"/>
      <c r="SBB1221" s="17"/>
      <c r="SBC1221" s="17"/>
      <c r="SBD1221" s="17"/>
      <c r="SBE1221" s="17"/>
      <c r="SBF1221" s="17"/>
      <c r="SBG1221" s="17"/>
      <c r="SBH1221" s="17"/>
      <c r="SBI1221" s="17"/>
      <c r="SBJ1221" s="17"/>
      <c r="SBK1221" s="17"/>
      <c r="SBL1221" s="17"/>
      <c r="SBM1221" s="17"/>
      <c r="SBN1221" s="17"/>
      <c r="SBO1221" s="17"/>
      <c r="SBP1221" s="17"/>
      <c r="SBQ1221" s="17"/>
      <c r="SBR1221" s="17"/>
      <c r="SBS1221" s="17"/>
      <c r="SBT1221" s="17"/>
      <c r="SBU1221" s="17"/>
      <c r="SBV1221" s="17"/>
      <c r="SBW1221" s="17"/>
      <c r="SBX1221" s="17"/>
      <c r="SBY1221" s="17"/>
      <c r="SBZ1221" s="17"/>
      <c r="SCA1221" s="17"/>
      <c r="SCB1221" s="17"/>
      <c r="SCC1221" s="17"/>
      <c r="SCD1221" s="17"/>
      <c r="SCE1221" s="17"/>
      <c r="SCF1221" s="17"/>
      <c r="SCG1221" s="17"/>
      <c r="SCH1221" s="17"/>
      <c r="SCI1221" s="17"/>
      <c r="SCJ1221" s="17"/>
      <c r="SCK1221" s="17"/>
      <c r="SCL1221" s="17"/>
      <c r="SCM1221" s="17"/>
      <c r="SCN1221" s="17"/>
      <c r="SCO1221" s="17"/>
      <c r="SCP1221" s="17"/>
      <c r="SCQ1221" s="17"/>
      <c r="SCR1221" s="17"/>
      <c r="SCS1221" s="17"/>
      <c r="SCT1221" s="17"/>
      <c r="SCU1221" s="17"/>
      <c r="SCV1221" s="17"/>
      <c r="SCW1221" s="17"/>
      <c r="SCX1221" s="17"/>
      <c r="SCY1221" s="17"/>
      <c r="SCZ1221" s="17"/>
      <c r="SDA1221" s="17"/>
      <c r="SDB1221" s="17"/>
      <c r="SDC1221" s="17"/>
      <c r="SDD1221" s="17"/>
      <c r="SDE1221" s="17"/>
      <c r="SDF1221" s="17"/>
      <c r="SDG1221" s="17"/>
      <c r="SDH1221" s="17"/>
      <c r="SDI1221" s="17"/>
      <c r="SDJ1221" s="17"/>
      <c r="SDK1221" s="17"/>
      <c r="SDL1221" s="17"/>
      <c r="SDM1221" s="17"/>
      <c r="SDN1221" s="17"/>
      <c r="SDO1221" s="17"/>
      <c r="SDP1221" s="17"/>
      <c r="SDQ1221" s="17"/>
      <c r="SDR1221" s="17"/>
      <c r="SDS1221" s="17"/>
      <c r="SDT1221" s="17"/>
      <c r="SDU1221" s="17"/>
      <c r="SDV1221" s="17"/>
      <c r="SDW1221" s="17"/>
      <c r="SDX1221" s="17"/>
      <c r="SDY1221" s="17"/>
      <c r="SDZ1221" s="17"/>
      <c r="SEA1221" s="17"/>
      <c r="SEB1221" s="17"/>
      <c r="SEC1221" s="17"/>
      <c r="SED1221" s="17"/>
      <c r="SEE1221" s="17"/>
      <c r="SEF1221" s="17"/>
      <c r="SEG1221" s="17"/>
      <c r="SEH1221" s="17"/>
      <c r="SEI1221" s="17"/>
      <c r="SEJ1221" s="17"/>
      <c r="SEK1221" s="17"/>
      <c r="SEL1221" s="17"/>
      <c r="SEM1221" s="17"/>
      <c r="SEN1221" s="17"/>
      <c r="SEO1221" s="17"/>
      <c r="SEP1221" s="17"/>
      <c r="SEQ1221" s="17"/>
      <c r="SER1221" s="17"/>
      <c r="SES1221" s="17"/>
      <c r="SET1221" s="17"/>
      <c r="SEU1221" s="17"/>
      <c r="SEV1221" s="17"/>
      <c r="SEW1221" s="17"/>
      <c r="SEX1221" s="17"/>
      <c r="SEY1221" s="17"/>
      <c r="SEZ1221" s="17"/>
      <c r="SFA1221" s="17"/>
      <c r="SFB1221" s="17"/>
      <c r="SFC1221" s="17"/>
      <c r="SFD1221" s="17"/>
      <c r="SFE1221" s="17"/>
      <c r="SFF1221" s="17"/>
      <c r="SFG1221" s="17"/>
      <c r="SFH1221" s="17"/>
      <c r="SFI1221" s="17"/>
      <c r="SFJ1221" s="17"/>
      <c r="SFK1221" s="17"/>
      <c r="SFL1221" s="17"/>
      <c r="SFM1221" s="17"/>
      <c r="SFN1221" s="17"/>
      <c r="SFO1221" s="17"/>
      <c r="SFP1221" s="17"/>
      <c r="SFQ1221" s="17"/>
      <c r="SFR1221" s="17"/>
      <c r="SFS1221" s="17"/>
      <c r="SFT1221" s="17"/>
      <c r="SFU1221" s="17"/>
      <c r="SFV1221" s="17"/>
      <c r="SFW1221" s="17"/>
      <c r="SFX1221" s="17"/>
      <c r="SFY1221" s="17"/>
      <c r="SFZ1221" s="17"/>
      <c r="SGA1221" s="17"/>
      <c r="SGB1221" s="17"/>
      <c r="SGC1221" s="17"/>
      <c r="SGD1221" s="17"/>
      <c r="SGE1221" s="17"/>
      <c r="SGF1221" s="17"/>
      <c r="SGG1221" s="17"/>
      <c r="SGH1221" s="17"/>
      <c r="SGI1221" s="17"/>
      <c r="SGJ1221" s="17"/>
      <c r="SGK1221" s="17"/>
      <c r="SGL1221" s="17"/>
      <c r="SGM1221" s="17"/>
      <c r="SGN1221" s="17"/>
      <c r="SGO1221" s="17"/>
      <c r="SGP1221" s="17"/>
      <c r="SGQ1221" s="17"/>
      <c r="SGR1221" s="17"/>
      <c r="SGS1221" s="17"/>
      <c r="SGT1221" s="17"/>
      <c r="SGU1221" s="17"/>
      <c r="SGV1221" s="17"/>
      <c r="SGW1221" s="17"/>
      <c r="SGX1221" s="17"/>
      <c r="SGY1221" s="17"/>
      <c r="SGZ1221" s="17"/>
      <c r="SHA1221" s="17"/>
      <c r="SHB1221" s="17"/>
      <c r="SHC1221" s="17"/>
      <c r="SHD1221" s="17"/>
      <c r="SHE1221" s="17"/>
      <c r="SHF1221" s="17"/>
      <c r="SHG1221" s="17"/>
      <c r="SHH1221" s="17"/>
      <c r="SHI1221" s="17"/>
      <c r="SHJ1221" s="17"/>
      <c r="SHK1221" s="17"/>
      <c r="SHL1221" s="17"/>
      <c r="SHM1221" s="17"/>
      <c r="SHN1221" s="17"/>
      <c r="SHO1221" s="17"/>
      <c r="SHP1221" s="17"/>
      <c r="SHQ1221" s="17"/>
      <c r="SHR1221" s="17"/>
      <c r="SHS1221" s="17"/>
      <c r="SHT1221" s="17"/>
      <c r="SHU1221" s="17"/>
      <c r="SHV1221" s="17"/>
      <c r="SHW1221" s="17"/>
      <c r="SHX1221" s="17"/>
      <c r="SHY1221" s="17"/>
      <c r="SHZ1221" s="17"/>
      <c r="SIA1221" s="17"/>
      <c r="SIB1221" s="17"/>
      <c r="SIC1221" s="17"/>
      <c r="SID1221" s="17"/>
      <c r="SIE1221" s="17"/>
      <c r="SIF1221" s="17"/>
      <c r="SIG1221" s="17"/>
      <c r="SIH1221" s="17"/>
      <c r="SII1221" s="17"/>
      <c r="SIJ1221" s="17"/>
      <c r="SIK1221" s="17"/>
      <c r="SIL1221" s="17"/>
      <c r="SIM1221" s="17"/>
      <c r="SIN1221" s="17"/>
      <c r="SIO1221" s="17"/>
      <c r="SIP1221" s="17"/>
      <c r="SIQ1221" s="17"/>
      <c r="SIR1221" s="17"/>
      <c r="SIS1221" s="17"/>
      <c r="SIT1221" s="17"/>
      <c r="SIU1221" s="17"/>
      <c r="SIV1221" s="17"/>
      <c r="SIW1221" s="17"/>
      <c r="SIX1221" s="17"/>
      <c r="SIY1221" s="17"/>
      <c r="SIZ1221" s="17"/>
      <c r="SJA1221" s="17"/>
      <c r="SJB1221" s="17"/>
      <c r="SJC1221" s="17"/>
      <c r="SJD1221" s="17"/>
      <c r="SJE1221" s="17"/>
      <c r="SJF1221" s="17"/>
      <c r="SJG1221" s="17"/>
      <c r="SJH1221" s="17"/>
      <c r="SJI1221" s="17"/>
      <c r="SJJ1221" s="17"/>
      <c r="SJK1221" s="17"/>
      <c r="SJL1221" s="17"/>
      <c r="SJM1221" s="17"/>
      <c r="SJN1221" s="17"/>
      <c r="SJO1221" s="17"/>
      <c r="SJP1221" s="17"/>
      <c r="SJQ1221" s="17"/>
      <c r="SJR1221" s="17"/>
      <c r="SJS1221" s="17"/>
      <c r="SJT1221" s="17"/>
      <c r="SJU1221" s="17"/>
      <c r="SJV1221" s="17"/>
      <c r="SJW1221" s="17"/>
      <c r="SJX1221" s="17"/>
      <c r="SJY1221" s="17"/>
      <c r="SJZ1221" s="17"/>
      <c r="SKA1221" s="17"/>
      <c r="SKB1221" s="17"/>
      <c r="SKC1221" s="17"/>
      <c r="SKD1221" s="17"/>
      <c r="SKE1221" s="17"/>
      <c r="SKF1221" s="17"/>
      <c r="SKG1221" s="17"/>
      <c r="SKH1221" s="17"/>
      <c r="SKI1221" s="17"/>
      <c r="SKJ1221" s="17"/>
      <c r="SKK1221" s="17"/>
      <c r="SKL1221" s="17"/>
      <c r="SKM1221" s="17"/>
      <c r="SKN1221" s="17"/>
      <c r="SKO1221" s="17"/>
      <c r="SKP1221" s="17"/>
      <c r="SKQ1221" s="17"/>
      <c r="SKR1221" s="17"/>
      <c r="SKS1221" s="17"/>
      <c r="SKT1221" s="17"/>
      <c r="SKU1221" s="17"/>
      <c r="SKV1221" s="17"/>
      <c r="SKW1221" s="17"/>
      <c r="SKX1221" s="17"/>
      <c r="SKY1221" s="17"/>
      <c r="SKZ1221" s="17"/>
      <c r="SLA1221" s="17"/>
      <c r="SLB1221" s="17"/>
      <c r="SLC1221" s="17"/>
      <c r="SLD1221" s="17"/>
      <c r="SLE1221" s="17"/>
      <c r="SLF1221" s="17"/>
      <c r="SLG1221" s="17"/>
      <c r="SLH1221" s="17"/>
      <c r="SLI1221" s="17"/>
      <c r="SLJ1221" s="17"/>
      <c r="SLK1221" s="17"/>
      <c r="SLL1221" s="17"/>
      <c r="SLM1221" s="17"/>
      <c r="SLN1221" s="17"/>
      <c r="SLO1221" s="17"/>
      <c r="SLP1221" s="17"/>
      <c r="SLQ1221" s="17"/>
      <c r="SLR1221" s="17"/>
      <c r="SLS1221" s="17"/>
      <c r="SLT1221" s="17"/>
      <c r="SLU1221" s="17"/>
      <c r="SLV1221" s="17"/>
      <c r="SLW1221" s="17"/>
      <c r="SLX1221" s="17"/>
      <c r="SLY1221" s="17"/>
      <c r="SLZ1221" s="17"/>
      <c r="SMA1221" s="17"/>
      <c r="SMB1221" s="17"/>
      <c r="SMC1221" s="17"/>
      <c r="SMD1221" s="17"/>
      <c r="SME1221" s="17"/>
      <c r="SMF1221" s="17"/>
      <c r="SMG1221" s="17"/>
      <c r="SMH1221" s="17"/>
      <c r="SMI1221" s="17"/>
      <c r="SMJ1221" s="17"/>
      <c r="SMK1221" s="17"/>
      <c r="SML1221" s="17"/>
      <c r="SMM1221" s="17"/>
      <c r="SMN1221" s="17"/>
      <c r="SMO1221" s="17"/>
      <c r="SMP1221" s="17"/>
      <c r="SMQ1221" s="17"/>
      <c r="SMR1221" s="17"/>
      <c r="SMS1221" s="17"/>
      <c r="SMT1221" s="17"/>
      <c r="SMU1221" s="17"/>
      <c r="SMV1221" s="17"/>
      <c r="SMW1221" s="17"/>
      <c r="SMX1221" s="17"/>
      <c r="SMY1221" s="17"/>
      <c r="SMZ1221" s="17"/>
      <c r="SNA1221" s="17"/>
      <c r="SNB1221" s="17"/>
      <c r="SNC1221" s="17"/>
      <c r="SND1221" s="17"/>
      <c r="SNE1221" s="17"/>
      <c r="SNF1221" s="17"/>
      <c r="SNG1221" s="17"/>
      <c r="SNH1221" s="17"/>
      <c r="SNI1221" s="17"/>
      <c r="SNJ1221" s="17"/>
      <c r="SNK1221" s="17"/>
      <c r="SNL1221" s="17"/>
      <c r="SNM1221" s="17"/>
      <c r="SNN1221" s="17"/>
      <c r="SNO1221" s="17"/>
      <c r="SNP1221" s="17"/>
      <c r="SNQ1221" s="17"/>
      <c r="SNR1221" s="17"/>
      <c r="SNS1221" s="17"/>
      <c r="SNT1221" s="17"/>
      <c r="SNU1221" s="17"/>
      <c r="SNV1221" s="17"/>
      <c r="SNW1221" s="17"/>
      <c r="SNX1221" s="17"/>
      <c r="SNY1221" s="17"/>
      <c r="SNZ1221" s="17"/>
      <c r="SOA1221" s="17"/>
      <c r="SOB1221" s="17"/>
      <c r="SOC1221" s="17"/>
      <c r="SOD1221" s="17"/>
      <c r="SOE1221" s="17"/>
      <c r="SOF1221" s="17"/>
      <c r="SOG1221" s="17"/>
      <c r="SOH1221" s="17"/>
      <c r="SOI1221" s="17"/>
      <c r="SOJ1221" s="17"/>
      <c r="SOK1221" s="17"/>
      <c r="SOL1221" s="17"/>
      <c r="SOM1221" s="17"/>
      <c r="SON1221" s="17"/>
      <c r="SOO1221" s="17"/>
      <c r="SOP1221" s="17"/>
      <c r="SOQ1221" s="17"/>
      <c r="SOR1221" s="17"/>
      <c r="SOS1221" s="17"/>
      <c r="SOT1221" s="17"/>
      <c r="SOU1221" s="17"/>
      <c r="SOV1221" s="17"/>
      <c r="SOW1221" s="17"/>
      <c r="SOX1221" s="17"/>
      <c r="SOY1221" s="17"/>
      <c r="SOZ1221" s="17"/>
      <c r="SPA1221" s="17"/>
      <c r="SPB1221" s="17"/>
      <c r="SPC1221" s="17"/>
      <c r="SPD1221" s="17"/>
      <c r="SPE1221" s="17"/>
      <c r="SPF1221" s="17"/>
      <c r="SPG1221" s="17"/>
      <c r="SPH1221" s="17"/>
      <c r="SPI1221" s="17"/>
      <c r="SPJ1221" s="17"/>
      <c r="SPK1221" s="17"/>
      <c r="SPL1221" s="17"/>
      <c r="SPM1221" s="17"/>
      <c r="SPN1221" s="17"/>
      <c r="SPO1221" s="17"/>
      <c r="SPP1221" s="17"/>
      <c r="SPQ1221" s="17"/>
      <c r="SPR1221" s="17"/>
      <c r="SPS1221" s="17"/>
      <c r="SPT1221" s="17"/>
      <c r="SPU1221" s="17"/>
      <c r="SPV1221" s="17"/>
      <c r="SPW1221" s="17"/>
      <c r="SPX1221" s="17"/>
      <c r="SPY1221" s="17"/>
      <c r="SPZ1221" s="17"/>
      <c r="SQA1221" s="17"/>
      <c r="SQB1221" s="17"/>
      <c r="SQC1221" s="17"/>
      <c r="SQD1221" s="17"/>
      <c r="SQE1221" s="17"/>
      <c r="SQF1221" s="17"/>
      <c r="SQG1221" s="17"/>
      <c r="SQH1221" s="17"/>
      <c r="SQI1221" s="17"/>
      <c r="SQJ1221" s="17"/>
      <c r="SQK1221" s="17"/>
      <c r="SQL1221" s="17"/>
      <c r="SQM1221" s="17"/>
      <c r="SQN1221" s="17"/>
      <c r="SQO1221" s="17"/>
      <c r="SQP1221" s="17"/>
      <c r="SQQ1221" s="17"/>
      <c r="SQR1221" s="17"/>
      <c r="SQS1221" s="17"/>
      <c r="SQT1221" s="17"/>
      <c r="SQU1221" s="17"/>
      <c r="SQV1221" s="17"/>
      <c r="SQW1221" s="17"/>
      <c r="SQX1221" s="17"/>
      <c r="SQY1221" s="17"/>
      <c r="SQZ1221" s="17"/>
      <c r="SRA1221" s="17"/>
      <c r="SRB1221" s="17"/>
      <c r="SRC1221" s="17"/>
      <c r="SRD1221" s="17"/>
      <c r="SRE1221" s="17"/>
      <c r="SRF1221" s="17"/>
      <c r="SRG1221" s="17"/>
      <c r="SRH1221" s="17"/>
      <c r="SRI1221" s="17"/>
      <c r="SRJ1221" s="17"/>
      <c r="SRK1221" s="17"/>
      <c r="SRL1221" s="17"/>
      <c r="SRM1221" s="17"/>
      <c r="SRN1221" s="17"/>
      <c r="SRO1221" s="17"/>
      <c r="SRP1221" s="17"/>
      <c r="SRQ1221" s="17"/>
      <c r="SRR1221" s="17"/>
      <c r="SRS1221" s="17"/>
      <c r="SRT1221" s="17"/>
      <c r="SRU1221" s="17"/>
      <c r="SRV1221" s="17"/>
      <c r="SRW1221" s="17"/>
      <c r="SRX1221" s="17"/>
      <c r="SRY1221" s="17"/>
      <c r="SRZ1221" s="17"/>
      <c r="SSA1221" s="17"/>
      <c r="SSB1221" s="17"/>
      <c r="SSC1221" s="17"/>
      <c r="SSD1221" s="17"/>
      <c r="SSE1221" s="17"/>
      <c r="SSF1221" s="17"/>
      <c r="SSG1221" s="17"/>
      <c r="SSH1221" s="17"/>
      <c r="SSI1221" s="17"/>
      <c r="SSJ1221" s="17"/>
      <c r="SSK1221" s="17"/>
      <c r="SSL1221" s="17"/>
      <c r="SSM1221" s="17"/>
      <c r="SSN1221" s="17"/>
      <c r="SSO1221" s="17"/>
      <c r="SSP1221" s="17"/>
      <c r="SSQ1221" s="17"/>
      <c r="SSR1221" s="17"/>
      <c r="SSS1221" s="17"/>
      <c r="SST1221" s="17"/>
      <c r="SSU1221" s="17"/>
      <c r="SSV1221" s="17"/>
      <c r="SSW1221" s="17"/>
      <c r="SSX1221" s="17"/>
      <c r="SSY1221" s="17"/>
      <c r="SSZ1221" s="17"/>
      <c r="STA1221" s="17"/>
      <c r="STB1221" s="17"/>
      <c r="STC1221" s="17"/>
      <c r="STD1221" s="17"/>
      <c r="STE1221" s="17"/>
      <c r="STF1221" s="17"/>
      <c r="STG1221" s="17"/>
      <c r="STH1221" s="17"/>
      <c r="STI1221" s="17"/>
      <c r="STJ1221" s="17"/>
      <c r="STK1221" s="17"/>
      <c r="STL1221" s="17"/>
      <c r="STM1221" s="17"/>
      <c r="STN1221" s="17"/>
      <c r="STO1221" s="17"/>
      <c r="STP1221" s="17"/>
      <c r="STQ1221" s="17"/>
      <c r="STR1221" s="17"/>
      <c r="STS1221" s="17"/>
      <c r="STT1221" s="17"/>
      <c r="STU1221" s="17"/>
      <c r="STV1221" s="17"/>
      <c r="STW1221" s="17"/>
      <c r="STX1221" s="17"/>
      <c r="STY1221" s="17"/>
      <c r="STZ1221" s="17"/>
      <c r="SUA1221" s="17"/>
      <c r="SUB1221" s="17"/>
      <c r="SUC1221" s="17"/>
      <c r="SUD1221" s="17"/>
      <c r="SUE1221" s="17"/>
      <c r="SUF1221" s="17"/>
      <c r="SUG1221" s="17"/>
      <c r="SUH1221" s="17"/>
      <c r="SUI1221" s="17"/>
      <c r="SUJ1221" s="17"/>
      <c r="SUK1221" s="17"/>
      <c r="SUL1221" s="17"/>
      <c r="SUM1221" s="17"/>
      <c r="SUN1221" s="17"/>
      <c r="SUO1221" s="17"/>
      <c r="SUP1221" s="17"/>
      <c r="SUQ1221" s="17"/>
      <c r="SUR1221" s="17"/>
      <c r="SUS1221" s="17"/>
      <c r="SUT1221" s="17"/>
      <c r="SUU1221" s="17"/>
      <c r="SUV1221" s="17"/>
      <c r="SUW1221" s="17"/>
      <c r="SUX1221" s="17"/>
      <c r="SUY1221" s="17"/>
      <c r="SUZ1221" s="17"/>
      <c r="SVA1221" s="17"/>
      <c r="SVB1221" s="17"/>
      <c r="SVC1221" s="17"/>
      <c r="SVD1221" s="17"/>
      <c r="SVE1221" s="17"/>
      <c r="SVF1221" s="17"/>
      <c r="SVG1221" s="17"/>
      <c r="SVH1221" s="17"/>
      <c r="SVI1221" s="17"/>
      <c r="SVJ1221" s="17"/>
      <c r="SVK1221" s="17"/>
      <c r="SVL1221" s="17"/>
      <c r="SVM1221" s="17"/>
      <c r="SVN1221" s="17"/>
      <c r="SVO1221" s="17"/>
      <c r="SVP1221" s="17"/>
      <c r="SVQ1221" s="17"/>
      <c r="SVR1221" s="17"/>
      <c r="SVS1221" s="17"/>
      <c r="SVT1221" s="17"/>
      <c r="SVU1221" s="17"/>
      <c r="SVV1221" s="17"/>
      <c r="SVW1221" s="17"/>
      <c r="SVX1221" s="17"/>
      <c r="SVY1221" s="17"/>
      <c r="SVZ1221" s="17"/>
      <c r="SWA1221" s="17"/>
      <c r="SWB1221" s="17"/>
      <c r="SWC1221" s="17"/>
      <c r="SWD1221" s="17"/>
      <c r="SWE1221" s="17"/>
      <c r="SWF1221" s="17"/>
      <c r="SWG1221" s="17"/>
      <c r="SWH1221" s="17"/>
      <c r="SWI1221" s="17"/>
      <c r="SWJ1221" s="17"/>
      <c r="SWK1221" s="17"/>
      <c r="SWL1221" s="17"/>
      <c r="SWM1221" s="17"/>
      <c r="SWN1221" s="17"/>
      <c r="SWO1221" s="17"/>
      <c r="SWP1221" s="17"/>
      <c r="SWQ1221" s="17"/>
      <c r="SWR1221" s="17"/>
      <c r="SWS1221" s="17"/>
      <c r="SWT1221" s="17"/>
      <c r="SWU1221" s="17"/>
      <c r="SWV1221" s="17"/>
      <c r="SWW1221" s="17"/>
      <c r="SWX1221" s="17"/>
      <c r="SWY1221" s="17"/>
      <c r="SWZ1221" s="17"/>
      <c r="SXA1221" s="17"/>
      <c r="SXB1221" s="17"/>
      <c r="SXC1221" s="17"/>
      <c r="SXD1221" s="17"/>
      <c r="SXE1221" s="17"/>
      <c r="SXF1221" s="17"/>
      <c r="SXG1221" s="17"/>
      <c r="SXH1221" s="17"/>
      <c r="SXI1221" s="17"/>
      <c r="SXJ1221" s="17"/>
      <c r="SXK1221" s="17"/>
      <c r="SXL1221" s="17"/>
      <c r="SXM1221" s="17"/>
      <c r="SXN1221" s="17"/>
      <c r="SXO1221" s="17"/>
      <c r="SXP1221" s="17"/>
      <c r="SXQ1221" s="17"/>
      <c r="SXR1221" s="17"/>
      <c r="SXS1221" s="17"/>
      <c r="SXT1221" s="17"/>
      <c r="SXU1221" s="17"/>
      <c r="SXV1221" s="17"/>
      <c r="SXW1221" s="17"/>
      <c r="SXX1221" s="17"/>
      <c r="SXY1221" s="17"/>
      <c r="SXZ1221" s="17"/>
      <c r="SYA1221" s="17"/>
      <c r="SYB1221" s="17"/>
      <c r="SYC1221" s="17"/>
      <c r="SYD1221" s="17"/>
      <c r="SYE1221" s="17"/>
      <c r="SYF1221" s="17"/>
      <c r="SYG1221" s="17"/>
      <c r="SYH1221" s="17"/>
      <c r="SYI1221" s="17"/>
      <c r="SYJ1221" s="17"/>
      <c r="SYK1221" s="17"/>
      <c r="SYL1221" s="17"/>
      <c r="SYM1221" s="17"/>
      <c r="SYN1221" s="17"/>
      <c r="SYO1221" s="17"/>
      <c r="SYP1221" s="17"/>
      <c r="SYQ1221" s="17"/>
      <c r="SYR1221" s="17"/>
      <c r="SYS1221" s="17"/>
      <c r="SYT1221" s="17"/>
      <c r="SYU1221" s="17"/>
      <c r="SYV1221" s="17"/>
      <c r="SYW1221" s="17"/>
      <c r="SYX1221" s="17"/>
      <c r="SYY1221" s="17"/>
      <c r="SYZ1221" s="17"/>
      <c r="SZA1221" s="17"/>
      <c r="SZB1221" s="17"/>
      <c r="SZC1221" s="17"/>
      <c r="SZD1221" s="17"/>
      <c r="SZE1221" s="17"/>
      <c r="SZF1221" s="17"/>
      <c r="SZG1221" s="17"/>
      <c r="SZH1221" s="17"/>
      <c r="SZI1221" s="17"/>
      <c r="SZJ1221" s="17"/>
      <c r="SZK1221" s="17"/>
      <c r="SZL1221" s="17"/>
      <c r="SZM1221" s="17"/>
      <c r="SZN1221" s="17"/>
      <c r="SZO1221" s="17"/>
      <c r="SZP1221" s="17"/>
      <c r="SZQ1221" s="17"/>
      <c r="SZR1221" s="17"/>
      <c r="SZS1221" s="17"/>
      <c r="SZT1221" s="17"/>
      <c r="SZU1221" s="17"/>
      <c r="SZV1221" s="17"/>
      <c r="SZW1221" s="17"/>
      <c r="SZX1221" s="17"/>
      <c r="SZY1221" s="17"/>
      <c r="SZZ1221" s="17"/>
      <c r="TAA1221" s="17"/>
      <c r="TAB1221" s="17"/>
      <c r="TAC1221" s="17"/>
      <c r="TAD1221" s="17"/>
      <c r="TAE1221" s="17"/>
      <c r="TAF1221" s="17"/>
      <c r="TAG1221" s="17"/>
      <c r="TAH1221" s="17"/>
      <c r="TAI1221" s="17"/>
      <c r="TAJ1221" s="17"/>
      <c r="TAK1221" s="17"/>
      <c r="TAL1221" s="17"/>
      <c r="TAM1221" s="17"/>
      <c r="TAN1221" s="17"/>
      <c r="TAO1221" s="17"/>
      <c r="TAP1221" s="17"/>
      <c r="TAQ1221" s="17"/>
      <c r="TAR1221" s="17"/>
      <c r="TAS1221" s="17"/>
      <c r="TAT1221" s="17"/>
      <c r="TAU1221" s="17"/>
      <c r="TAV1221" s="17"/>
      <c r="TAW1221" s="17"/>
      <c r="TAX1221" s="17"/>
      <c r="TAY1221" s="17"/>
      <c r="TAZ1221" s="17"/>
      <c r="TBA1221" s="17"/>
      <c r="TBB1221" s="17"/>
      <c r="TBC1221" s="17"/>
      <c r="TBD1221" s="17"/>
      <c r="TBE1221" s="17"/>
      <c r="TBF1221" s="17"/>
      <c r="TBG1221" s="17"/>
      <c r="TBH1221" s="17"/>
      <c r="TBI1221" s="17"/>
      <c r="TBJ1221" s="17"/>
      <c r="TBK1221" s="17"/>
      <c r="TBL1221" s="17"/>
      <c r="TBM1221" s="17"/>
      <c r="TBN1221" s="17"/>
      <c r="TBO1221" s="17"/>
      <c r="TBP1221" s="17"/>
      <c r="TBQ1221" s="17"/>
      <c r="TBR1221" s="17"/>
      <c r="TBS1221" s="17"/>
      <c r="TBT1221" s="17"/>
      <c r="TBU1221" s="17"/>
      <c r="TBV1221" s="17"/>
      <c r="TBW1221" s="17"/>
      <c r="TBX1221" s="17"/>
      <c r="TBY1221" s="17"/>
      <c r="TBZ1221" s="17"/>
      <c r="TCA1221" s="17"/>
      <c r="TCB1221" s="17"/>
      <c r="TCC1221" s="17"/>
      <c r="TCD1221" s="17"/>
      <c r="TCE1221" s="17"/>
      <c r="TCF1221" s="17"/>
      <c r="TCG1221" s="17"/>
      <c r="TCH1221" s="17"/>
      <c r="TCI1221" s="17"/>
      <c r="TCJ1221" s="17"/>
      <c r="TCK1221" s="17"/>
      <c r="TCL1221" s="17"/>
      <c r="TCM1221" s="17"/>
      <c r="TCN1221" s="17"/>
      <c r="TCO1221" s="17"/>
      <c r="TCP1221" s="17"/>
      <c r="TCQ1221" s="17"/>
      <c r="TCR1221" s="17"/>
      <c r="TCS1221" s="17"/>
      <c r="TCT1221" s="17"/>
      <c r="TCU1221" s="17"/>
      <c r="TCV1221" s="17"/>
      <c r="TCW1221" s="17"/>
      <c r="TCX1221" s="17"/>
      <c r="TCY1221" s="17"/>
      <c r="TCZ1221" s="17"/>
      <c r="TDA1221" s="17"/>
      <c r="TDB1221" s="17"/>
      <c r="TDC1221" s="17"/>
      <c r="TDD1221" s="17"/>
      <c r="TDE1221" s="17"/>
      <c r="TDF1221" s="17"/>
      <c r="TDG1221" s="17"/>
      <c r="TDH1221" s="17"/>
      <c r="TDI1221" s="17"/>
      <c r="TDJ1221" s="17"/>
      <c r="TDK1221" s="17"/>
      <c r="TDL1221" s="17"/>
      <c r="TDM1221" s="17"/>
      <c r="TDN1221" s="17"/>
      <c r="TDO1221" s="17"/>
      <c r="TDP1221" s="17"/>
      <c r="TDQ1221" s="17"/>
      <c r="TDR1221" s="17"/>
      <c r="TDS1221" s="17"/>
      <c r="TDT1221" s="17"/>
      <c r="TDU1221" s="17"/>
      <c r="TDV1221" s="17"/>
      <c r="TDW1221" s="17"/>
      <c r="TDX1221" s="17"/>
      <c r="TDY1221" s="17"/>
      <c r="TDZ1221" s="17"/>
      <c r="TEA1221" s="17"/>
      <c r="TEB1221" s="17"/>
      <c r="TEC1221" s="17"/>
      <c r="TED1221" s="17"/>
      <c r="TEE1221" s="17"/>
      <c r="TEF1221" s="17"/>
      <c r="TEG1221" s="17"/>
      <c r="TEH1221" s="17"/>
      <c r="TEI1221" s="17"/>
      <c r="TEJ1221" s="17"/>
      <c r="TEK1221" s="17"/>
      <c r="TEL1221" s="17"/>
      <c r="TEM1221" s="17"/>
      <c r="TEN1221" s="17"/>
      <c r="TEO1221" s="17"/>
      <c r="TEP1221" s="17"/>
      <c r="TEQ1221" s="17"/>
      <c r="TER1221" s="17"/>
      <c r="TES1221" s="17"/>
      <c r="TET1221" s="17"/>
      <c r="TEU1221" s="17"/>
      <c r="TEV1221" s="17"/>
      <c r="TEW1221" s="17"/>
      <c r="TEX1221" s="17"/>
      <c r="TEY1221" s="17"/>
      <c r="TEZ1221" s="17"/>
      <c r="TFA1221" s="17"/>
      <c r="TFB1221" s="17"/>
      <c r="TFC1221" s="17"/>
      <c r="TFD1221" s="17"/>
      <c r="TFE1221" s="17"/>
      <c r="TFF1221" s="17"/>
      <c r="TFG1221" s="17"/>
      <c r="TFH1221" s="17"/>
      <c r="TFI1221" s="17"/>
      <c r="TFJ1221" s="17"/>
      <c r="TFK1221" s="17"/>
      <c r="TFL1221" s="17"/>
      <c r="TFM1221" s="17"/>
      <c r="TFN1221" s="17"/>
      <c r="TFO1221" s="17"/>
      <c r="TFP1221" s="17"/>
      <c r="TFQ1221" s="17"/>
      <c r="TFR1221" s="17"/>
      <c r="TFS1221" s="17"/>
      <c r="TFT1221" s="17"/>
      <c r="TFU1221" s="17"/>
      <c r="TFV1221" s="17"/>
      <c r="TFW1221" s="17"/>
      <c r="TFX1221" s="17"/>
      <c r="TFY1221" s="17"/>
      <c r="TFZ1221" s="17"/>
      <c r="TGA1221" s="17"/>
      <c r="TGB1221" s="17"/>
      <c r="TGC1221" s="17"/>
      <c r="TGD1221" s="17"/>
      <c r="TGE1221" s="17"/>
      <c r="TGF1221" s="17"/>
      <c r="TGG1221" s="17"/>
      <c r="TGH1221" s="17"/>
      <c r="TGI1221" s="17"/>
      <c r="TGJ1221" s="17"/>
      <c r="TGK1221" s="17"/>
      <c r="TGL1221" s="17"/>
      <c r="TGM1221" s="17"/>
      <c r="TGN1221" s="17"/>
      <c r="TGO1221" s="17"/>
      <c r="TGP1221" s="17"/>
      <c r="TGQ1221" s="17"/>
      <c r="TGR1221" s="17"/>
      <c r="TGS1221" s="17"/>
      <c r="TGT1221" s="17"/>
      <c r="TGU1221" s="17"/>
      <c r="TGV1221" s="17"/>
      <c r="TGW1221" s="17"/>
      <c r="TGX1221" s="17"/>
      <c r="TGY1221" s="17"/>
      <c r="TGZ1221" s="17"/>
      <c r="THA1221" s="17"/>
      <c r="THB1221" s="17"/>
      <c r="THC1221" s="17"/>
      <c r="THD1221" s="17"/>
      <c r="THE1221" s="17"/>
      <c r="THF1221" s="17"/>
      <c r="THG1221" s="17"/>
      <c r="THH1221" s="17"/>
      <c r="THI1221" s="17"/>
      <c r="THJ1221" s="17"/>
      <c r="THK1221" s="17"/>
      <c r="THL1221" s="17"/>
      <c r="THM1221" s="17"/>
      <c r="THN1221" s="17"/>
      <c r="THO1221" s="17"/>
      <c r="THP1221" s="17"/>
      <c r="THQ1221" s="17"/>
      <c r="THR1221" s="17"/>
      <c r="THS1221" s="17"/>
      <c r="THT1221" s="17"/>
      <c r="THU1221" s="17"/>
      <c r="THV1221" s="17"/>
      <c r="THW1221" s="17"/>
      <c r="THX1221" s="17"/>
      <c r="THY1221" s="17"/>
      <c r="THZ1221" s="17"/>
      <c r="TIA1221" s="17"/>
      <c r="TIB1221" s="17"/>
      <c r="TIC1221" s="17"/>
      <c r="TID1221" s="17"/>
      <c r="TIE1221" s="17"/>
      <c r="TIF1221" s="17"/>
      <c r="TIG1221" s="17"/>
      <c r="TIH1221" s="17"/>
      <c r="TII1221" s="17"/>
      <c r="TIJ1221" s="17"/>
      <c r="TIK1221" s="17"/>
      <c r="TIL1221" s="17"/>
      <c r="TIM1221" s="17"/>
      <c r="TIN1221" s="17"/>
      <c r="TIO1221" s="17"/>
      <c r="TIP1221" s="17"/>
      <c r="TIQ1221" s="17"/>
      <c r="TIR1221" s="17"/>
      <c r="TIS1221" s="17"/>
      <c r="TIT1221" s="17"/>
      <c r="TIU1221" s="17"/>
      <c r="TIV1221" s="17"/>
      <c r="TIW1221" s="17"/>
      <c r="TIX1221" s="17"/>
      <c r="TIY1221" s="17"/>
      <c r="TIZ1221" s="17"/>
      <c r="TJA1221" s="17"/>
      <c r="TJB1221" s="17"/>
      <c r="TJC1221" s="17"/>
      <c r="TJD1221" s="17"/>
      <c r="TJE1221" s="17"/>
      <c r="TJF1221" s="17"/>
      <c r="TJG1221" s="17"/>
      <c r="TJH1221" s="17"/>
      <c r="TJI1221" s="17"/>
      <c r="TJJ1221" s="17"/>
      <c r="TJK1221" s="17"/>
      <c r="TJL1221" s="17"/>
      <c r="TJM1221" s="17"/>
      <c r="TJN1221" s="17"/>
      <c r="TJO1221" s="17"/>
      <c r="TJP1221" s="17"/>
      <c r="TJQ1221" s="17"/>
      <c r="TJR1221" s="17"/>
      <c r="TJS1221" s="17"/>
      <c r="TJT1221" s="17"/>
      <c r="TJU1221" s="17"/>
      <c r="TJV1221" s="17"/>
      <c r="TJW1221" s="17"/>
      <c r="TJX1221" s="17"/>
      <c r="TJY1221" s="17"/>
      <c r="TJZ1221" s="17"/>
      <c r="TKA1221" s="17"/>
      <c r="TKB1221" s="17"/>
      <c r="TKC1221" s="17"/>
      <c r="TKD1221" s="17"/>
      <c r="TKE1221" s="17"/>
      <c r="TKF1221" s="17"/>
      <c r="TKG1221" s="17"/>
      <c r="TKH1221" s="17"/>
      <c r="TKI1221" s="17"/>
      <c r="TKJ1221" s="17"/>
      <c r="TKK1221" s="17"/>
      <c r="TKL1221" s="17"/>
      <c r="TKM1221" s="17"/>
      <c r="TKN1221" s="17"/>
      <c r="TKO1221" s="17"/>
      <c r="TKP1221" s="17"/>
      <c r="TKQ1221" s="17"/>
      <c r="TKR1221" s="17"/>
      <c r="TKS1221" s="17"/>
      <c r="TKT1221" s="17"/>
      <c r="TKU1221" s="17"/>
      <c r="TKV1221" s="17"/>
      <c r="TKW1221" s="17"/>
      <c r="TKX1221" s="17"/>
      <c r="TKY1221" s="17"/>
      <c r="TKZ1221" s="17"/>
      <c r="TLA1221" s="17"/>
      <c r="TLB1221" s="17"/>
      <c r="TLC1221" s="17"/>
      <c r="TLD1221" s="17"/>
      <c r="TLE1221" s="17"/>
      <c r="TLF1221" s="17"/>
      <c r="TLG1221" s="17"/>
      <c r="TLH1221" s="17"/>
      <c r="TLI1221" s="17"/>
      <c r="TLJ1221" s="17"/>
      <c r="TLK1221" s="17"/>
      <c r="TLL1221" s="17"/>
      <c r="TLM1221" s="17"/>
      <c r="TLN1221" s="17"/>
      <c r="TLO1221" s="17"/>
      <c r="TLP1221" s="17"/>
      <c r="TLQ1221" s="17"/>
      <c r="TLR1221" s="17"/>
      <c r="TLS1221" s="17"/>
      <c r="TLT1221" s="17"/>
      <c r="TLU1221" s="17"/>
      <c r="TLV1221" s="17"/>
      <c r="TLW1221" s="17"/>
      <c r="TLX1221" s="17"/>
      <c r="TLY1221" s="17"/>
      <c r="TLZ1221" s="17"/>
      <c r="TMA1221" s="17"/>
      <c r="TMB1221" s="17"/>
      <c r="TMC1221" s="17"/>
      <c r="TMD1221" s="17"/>
      <c r="TME1221" s="17"/>
      <c r="TMF1221" s="17"/>
      <c r="TMG1221" s="17"/>
      <c r="TMH1221" s="17"/>
      <c r="TMI1221" s="17"/>
      <c r="TMJ1221" s="17"/>
      <c r="TMK1221" s="17"/>
      <c r="TML1221" s="17"/>
      <c r="TMM1221" s="17"/>
      <c r="TMN1221" s="17"/>
      <c r="TMO1221" s="17"/>
      <c r="TMP1221" s="17"/>
      <c r="TMQ1221" s="17"/>
      <c r="TMR1221" s="17"/>
      <c r="TMS1221" s="17"/>
      <c r="TMT1221" s="17"/>
      <c r="TMU1221" s="17"/>
      <c r="TMV1221" s="17"/>
      <c r="TMW1221" s="17"/>
      <c r="TMX1221" s="17"/>
      <c r="TMY1221" s="17"/>
      <c r="TMZ1221" s="17"/>
      <c r="TNA1221" s="17"/>
      <c r="TNB1221" s="17"/>
      <c r="TNC1221" s="17"/>
      <c r="TND1221" s="17"/>
      <c r="TNE1221" s="17"/>
      <c r="TNF1221" s="17"/>
      <c r="TNG1221" s="17"/>
      <c r="TNH1221" s="17"/>
      <c r="TNI1221" s="17"/>
      <c r="TNJ1221" s="17"/>
      <c r="TNK1221" s="17"/>
      <c r="TNL1221" s="17"/>
      <c r="TNM1221" s="17"/>
      <c r="TNN1221" s="17"/>
      <c r="TNO1221" s="17"/>
      <c r="TNP1221" s="17"/>
      <c r="TNQ1221" s="17"/>
      <c r="TNR1221" s="17"/>
      <c r="TNS1221" s="17"/>
      <c r="TNT1221" s="17"/>
      <c r="TNU1221" s="17"/>
      <c r="TNV1221" s="17"/>
      <c r="TNW1221" s="17"/>
      <c r="TNX1221" s="17"/>
      <c r="TNY1221" s="17"/>
      <c r="TNZ1221" s="17"/>
      <c r="TOA1221" s="17"/>
      <c r="TOB1221" s="17"/>
      <c r="TOC1221" s="17"/>
      <c r="TOD1221" s="17"/>
      <c r="TOE1221" s="17"/>
      <c r="TOF1221" s="17"/>
      <c r="TOG1221" s="17"/>
      <c r="TOH1221" s="17"/>
      <c r="TOI1221" s="17"/>
      <c r="TOJ1221" s="17"/>
      <c r="TOK1221" s="17"/>
      <c r="TOL1221" s="17"/>
      <c r="TOM1221" s="17"/>
      <c r="TON1221" s="17"/>
      <c r="TOO1221" s="17"/>
      <c r="TOP1221" s="17"/>
      <c r="TOQ1221" s="17"/>
      <c r="TOR1221" s="17"/>
      <c r="TOS1221" s="17"/>
      <c r="TOT1221" s="17"/>
      <c r="TOU1221" s="17"/>
      <c r="TOV1221" s="17"/>
      <c r="TOW1221" s="17"/>
      <c r="TOX1221" s="17"/>
      <c r="TOY1221" s="17"/>
      <c r="TOZ1221" s="17"/>
      <c r="TPA1221" s="17"/>
      <c r="TPB1221" s="17"/>
      <c r="TPC1221" s="17"/>
      <c r="TPD1221" s="17"/>
      <c r="TPE1221" s="17"/>
      <c r="TPF1221" s="17"/>
      <c r="TPG1221" s="17"/>
      <c r="TPH1221" s="17"/>
      <c r="TPI1221" s="17"/>
      <c r="TPJ1221" s="17"/>
      <c r="TPK1221" s="17"/>
      <c r="TPL1221" s="17"/>
      <c r="TPM1221" s="17"/>
      <c r="TPN1221" s="17"/>
      <c r="TPO1221" s="17"/>
      <c r="TPP1221" s="17"/>
      <c r="TPQ1221" s="17"/>
      <c r="TPR1221" s="17"/>
      <c r="TPS1221" s="17"/>
      <c r="TPT1221" s="17"/>
      <c r="TPU1221" s="17"/>
      <c r="TPV1221" s="17"/>
      <c r="TPW1221" s="17"/>
      <c r="TPX1221" s="17"/>
      <c r="TPY1221" s="17"/>
      <c r="TPZ1221" s="17"/>
      <c r="TQA1221" s="17"/>
      <c r="TQB1221" s="17"/>
      <c r="TQC1221" s="17"/>
      <c r="TQD1221" s="17"/>
      <c r="TQE1221" s="17"/>
      <c r="TQF1221" s="17"/>
      <c r="TQG1221" s="17"/>
      <c r="TQH1221" s="17"/>
      <c r="TQI1221" s="17"/>
      <c r="TQJ1221" s="17"/>
      <c r="TQK1221" s="17"/>
      <c r="TQL1221" s="17"/>
      <c r="TQM1221" s="17"/>
      <c r="TQN1221" s="17"/>
      <c r="TQO1221" s="17"/>
      <c r="TQP1221" s="17"/>
      <c r="TQQ1221" s="17"/>
      <c r="TQR1221" s="17"/>
      <c r="TQS1221" s="17"/>
      <c r="TQT1221" s="17"/>
      <c r="TQU1221" s="17"/>
      <c r="TQV1221" s="17"/>
      <c r="TQW1221" s="17"/>
      <c r="TQX1221" s="17"/>
      <c r="TQY1221" s="17"/>
      <c r="TQZ1221" s="17"/>
      <c r="TRA1221" s="17"/>
      <c r="TRB1221" s="17"/>
      <c r="TRC1221" s="17"/>
      <c r="TRD1221" s="17"/>
      <c r="TRE1221" s="17"/>
      <c r="TRF1221" s="17"/>
      <c r="TRG1221" s="17"/>
      <c r="TRH1221" s="17"/>
      <c r="TRI1221" s="17"/>
      <c r="TRJ1221" s="17"/>
      <c r="TRK1221" s="17"/>
      <c r="TRL1221" s="17"/>
      <c r="TRM1221" s="17"/>
      <c r="TRN1221" s="17"/>
      <c r="TRO1221" s="17"/>
      <c r="TRP1221" s="17"/>
      <c r="TRQ1221" s="17"/>
      <c r="TRR1221" s="17"/>
      <c r="TRS1221" s="17"/>
      <c r="TRT1221" s="17"/>
      <c r="TRU1221" s="17"/>
      <c r="TRV1221" s="17"/>
      <c r="TRW1221" s="17"/>
      <c r="TRX1221" s="17"/>
      <c r="TRY1221" s="17"/>
      <c r="TRZ1221" s="17"/>
      <c r="TSA1221" s="17"/>
      <c r="TSB1221" s="17"/>
      <c r="TSC1221" s="17"/>
      <c r="TSD1221" s="17"/>
      <c r="TSE1221" s="17"/>
      <c r="TSF1221" s="17"/>
      <c r="TSG1221" s="17"/>
      <c r="TSH1221" s="17"/>
      <c r="TSI1221" s="17"/>
      <c r="TSJ1221" s="17"/>
      <c r="TSK1221" s="17"/>
      <c r="TSL1221" s="17"/>
      <c r="TSM1221" s="17"/>
      <c r="TSN1221" s="17"/>
      <c r="TSO1221" s="17"/>
      <c r="TSP1221" s="17"/>
      <c r="TSQ1221" s="17"/>
      <c r="TSR1221" s="17"/>
      <c r="TSS1221" s="17"/>
      <c r="TST1221" s="17"/>
      <c r="TSU1221" s="17"/>
      <c r="TSV1221" s="17"/>
      <c r="TSW1221" s="17"/>
      <c r="TSX1221" s="17"/>
      <c r="TSY1221" s="17"/>
      <c r="TSZ1221" s="17"/>
      <c r="TTA1221" s="17"/>
      <c r="TTB1221" s="17"/>
      <c r="TTC1221" s="17"/>
      <c r="TTD1221" s="17"/>
      <c r="TTE1221" s="17"/>
      <c r="TTF1221" s="17"/>
      <c r="TTG1221" s="17"/>
      <c r="TTH1221" s="17"/>
      <c r="TTI1221" s="17"/>
      <c r="TTJ1221" s="17"/>
      <c r="TTK1221" s="17"/>
      <c r="TTL1221" s="17"/>
      <c r="TTM1221" s="17"/>
      <c r="TTN1221" s="17"/>
      <c r="TTO1221" s="17"/>
      <c r="TTP1221" s="17"/>
      <c r="TTQ1221" s="17"/>
      <c r="TTR1221" s="17"/>
      <c r="TTS1221" s="17"/>
      <c r="TTT1221" s="17"/>
      <c r="TTU1221" s="17"/>
      <c r="TTV1221" s="17"/>
      <c r="TTW1221" s="17"/>
      <c r="TTX1221" s="17"/>
      <c r="TTY1221" s="17"/>
      <c r="TTZ1221" s="17"/>
      <c r="TUA1221" s="17"/>
      <c r="TUB1221" s="17"/>
      <c r="TUC1221" s="17"/>
      <c r="TUD1221" s="17"/>
      <c r="TUE1221" s="17"/>
      <c r="TUF1221" s="17"/>
      <c r="TUG1221" s="17"/>
      <c r="TUH1221" s="17"/>
      <c r="TUI1221" s="17"/>
      <c r="TUJ1221" s="17"/>
      <c r="TUK1221" s="17"/>
      <c r="TUL1221" s="17"/>
      <c r="TUM1221" s="17"/>
      <c r="TUN1221" s="17"/>
      <c r="TUO1221" s="17"/>
      <c r="TUP1221" s="17"/>
      <c r="TUQ1221" s="17"/>
      <c r="TUR1221" s="17"/>
      <c r="TUS1221" s="17"/>
      <c r="TUT1221" s="17"/>
      <c r="TUU1221" s="17"/>
      <c r="TUV1221" s="17"/>
      <c r="TUW1221" s="17"/>
      <c r="TUX1221" s="17"/>
      <c r="TUY1221" s="17"/>
      <c r="TUZ1221" s="17"/>
      <c r="TVA1221" s="17"/>
      <c r="TVB1221" s="17"/>
      <c r="TVC1221" s="17"/>
      <c r="TVD1221" s="17"/>
      <c r="TVE1221" s="17"/>
      <c r="TVF1221" s="17"/>
      <c r="TVG1221" s="17"/>
      <c r="TVH1221" s="17"/>
      <c r="TVI1221" s="17"/>
      <c r="TVJ1221" s="17"/>
      <c r="TVK1221" s="17"/>
      <c r="TVL1221" s="17"/>
      <c r="TVM1221" s="17"/>
      <c r="TVN1221" s="17"/>
      <c r="TVO1221" s="17"/>
      <c r="TVP1221" s="17"/>
      <c r="TVQ1221" s="17"/>
      <c r="TVR1221" s="17"/>
      <c r="TVS1221" s="17"/>
      <c r="TVT1221" s="17"/>
      <c r="TVU1221" s="17"/>
      <c r="TVV1221" s="17"/>
      <c r="TVW1221" s="17"/>
      <c r="TVX1221" s="17"/>
      <c r="TVY1221" s="17"/>
      <c r="TVZ1221" s="17"/>
      <c r="TWA1221" s="17"/>
      <c r="TWB1221" s="17"/>
      <c r="TWC1221" s="17"/>
      <c r="TWD1221" s="17"/>
      <c r="TWE1221" s="17"/>
      <c r="TWF1221" s="17"/>
      <c r="TWG1221" s="17"/>
      <c r="TWH1221" s="17"/>
      <c r="TWI1221" s="17"/>
      <c r="TWJ1221" s="17"/>
      <c r="TWK1221" s="17"/>
      <c r="TWL1221" s="17"/>
      <c r="TWM1221" s="17"/>
      <c r="TWN1221" s="17"/>
      <c r="TWO1221" s="17"/>
      <c r="TWP1221" s="17"/>
      <c r="TWQ1221" s="17"/>
      <c r="TWR1221" s="17"/>
      <c r="TWS1221" s="17"/>
      <c r="TWT1221" s="17"/>
      <c r="TWU1221" s="17"/>
      <c r="TWV1221" s="17"/>
      <c r="TWW1221" s="17"/>
      <c r="TWX1221" s="17"/>
      <c r="TWY1221" s="17"/>
      <c r="TWZ1221" s="17"/>
      <c r="TXA1221" s="17"/>
      <c r="TXB1221" s="17"/>
      <c r="TXC1221" s="17"/>
      <c r="TXD1221" s="17"/>
      <c r="TXE1221" s="17"/>
      <c r="TXF1221" s="17"/>
      <c r="TXG1221" s="17"/>
      <c r="TXH1221" s="17"/>
      <c r="TXI1221" s="17"/>
      <c r="TXJ1221" s="17"/>
      <c r="TXK1221" s="17"/>
      <c r="TXL1221" s="17"/>
      <c r="TXM1221" s="17"/>
      <c r="TXN1221" s="17"/>
      <c r="TXO1221" s="17"/>
      <c r="TXP1221" s="17"/>
      <c r="TXQ1221" s="17"/>
      <c r="TXR1221" s="17"/>
      <c r="TXS1221" s="17"/>
      <c r="TXT1221" s="17"/>
      <c r="TXU1221" s="17"/>
      <c r="TXV1221" s="17"/>
      <c r="TXW1221" s="17"/>
      <c r="TXX1221" s="17"/>
      <c r="TXY1221" s="17"/>
      <c r="TXZ1221" s="17"/>
      <c r="TYA1221" s="17"/>
      <c r="TYB1221" s="17"/>
      <c r="TYC1221" s="17"/>
      <c r="TYD1221" s="17"/>
      <c r="TYE1221" s="17"/>
      <c r="TYF1221" s="17"/>
      <c r="TYG1221" s="17"/>
      <c r="TYH1221" s="17"/>
      <c r="TYI1221" s="17"/>
      <c r="TYJ1221" s="17"/>
      <c r="TYK1221" s="17"/>
      <c r="TYL1221" s="17"/>
      <c r="TYM1221" s="17"/>
      <c r="TYN1221" s="17"/>
      <c r="TYO1221" s="17"/>
      <c r="TYP1221" s="17"/>
      <c r="TYQ1221" s="17"/>
      <c r="TYR1221" s="17"/>
      <c r="TYS1221" s="17"/>
      <c r="TYT1221" s="17"/>
      <c r="TYU1221" s="17"/>
      <c r="TYV1221" s="17"/>
      <c r="TYW1221" s="17"/>
      <c r="TYX1221" s="17"/>
      <c r="TYY1221" s="17"/>
      <c r="TYZ1221" s="17"/>
      <c r="TZA1221" s="17"/>
      <c r="TZB1221" s="17"/>
      <c r="TZC1221" s="17"/>
      <c r="TZD1221" s="17"/>
      <c r="TZE1221" s="17"/>
      <c r="TZF1221" s="17"/>
      <c r="TZG1221" s="17"/>
      <c r="TZH1221" s="17"/>
      <c r="TZI1221" s="17"/>
      <c r="TZJ1221" s="17"/>
      <c r="TZK1221" s="17"/>
      <c r="TZL1221" s="17"/>
      <c r="TZM1221" s="17"/>
      <c r="TZN1221" s="17"/>
      <c r="TZO1221" s="17"/>
      <c r="TZP1221" s="17"/>
      <c r="TZQ1221" s="17"/>
      <c r="TZR1221" s="17"/>
      <c r="TZS1221" s="17"/>
      <c r="TZT1221" s="17"/>
      <c r="TZU1221" s="17"/>
      <c r="TZV1221" s="17"/>
      <c r="TZW1221" s="17"/>
      <c r="TZX1221" s="17"/>
      <c r="TZY1221" s="17"/>
      <c r="TZZ1221" s="17"/>
      <c r="UAA1221" s="17"/>
      <c r="UAB1221" s="17"/>
      <c r="UAC1221" s="17"/>
      <c r="UAD1221" s="17"/>
      <c r="UAE1221" s="17"/>
      <c r="UAF1221" s="17"/>
      <c r="UAG1221" s="17"/>
      <c r="UAH1221" s="17"/>
      <c r="UAI1221" s="17"/>
      <c r="UAJ1221" s="17"/>
      <c r="UAK1221" s="17"/>
      <c r="UAL1221" s="17"/>
      <c r="UAM1221" s="17"/>
      <c r="UAN1221" s="17"/>
      <c r="UAO1221" s="17"/>
      <c r="UAP1221" s="17"/>
      <c r="UAQ1221" s="17"/>
      <c r="UAR1221" s="17"/>
      <c r="UAS1221" s="17"/>
      <c r="UAT1221" s="17"/>
      <c r="UAU1221" s="17"/>
      <c r="UAV1221" s="17"/>
      <c r="UAW1221" s="17"/>
      <c r="UAX1221" s="17"/>
      <c r="UAY1221" s="17"/>
      <c r="UAZ1221" s="17"/>
      <c r="UBA1221" s="17"/>
      <c r="UBB1221" s="17"/>
      <c r="UBC1221" s="17"/>
      <c r="UBD1221" s="17"/>
      <c r="UBE1221" s="17"/>
      <c r="UBF1221" s="17"/>
      <c r="UBG1221" s="17"/>
      <c r="UBH1221" s="17"/>
      <c r="UBI1221" s="17"/>
      <c r="UBJ1221" s="17"/>
      <c r="UBK1221" s="17"/>
      <c r="UBL1221" s="17"/>
      <c r="UBM1221" s="17"/>
      <c r="UBN1221" s="17"/>
      <c r="UBO1221" s="17"/>
      <c r="UBP1221" s="17"/>
      <c r="UBQ1221" s="17"/>
      <c r="UBR1221" s="17"/>
      <c r="UBS1221" s="17"/>
      <c r="UBT1221" s="17"/>
      <c r="UBU1221" s="17"/>
      <c r="UBV1221" s="17"/>
      <c r="UBW1221" s="17"/>
      <c r="UBX1221" s="17"/>
      <c r="UBY1221" s="17"/>
      <c r="UBZ1221" s="17"/>
      <c r="UCA1221" s="17"/>
      <c r="UCB1221" s="17"/>
      <c r="UCC1221" s="17"/>
      <c r="UCD1221" s="17"/>
      <c r="UCE1221" s="17"/>
      <c r="UCF1221" s="17"/>
      <c r="UCG1221" s="17"/>
      <c r="UCH1221" s="17"/>
      <c r="UCI1221" s="17"/>
      <c r="UCJ1221" s="17"/>
      <c r="UCK1221" s="17"/>
      <c r="UCL1221" s="17"/>
      <c r="UCM1221" s="17"/>
      <c r="UCN1221" s="17"/>
      <c r="UCO1221" s="17"/>
      <c r="UCP1221" s="17"/>
      <c r="UCQ1221" s="17"/>
      <c r="UCR1221" s="17"/>
      <c r="UCS1221" s="17"/>
      <c r="UCT1221" s="17"/>
      <c r="UCU1221" s="17"/>
      <c r="UCV1221" s="17"/>
      <c r="UCW1221" s="17"/>
      <c r="UCX1221" s="17"/>
      <c r="UCY1221" s="17"/>
      <c r="UCZ1221" s="17"/>
      <c r="UDA1221" s="17"/>
      <c r="UDB1221" s="17"/>
      <c r="UDC1221" s="17"/>
      <c r="UDD1221" s="17"/>
      <c r="UDE1221" s="17"/>
      <c r="UDF1221" s="17"/>
      <c r="UDG1221" s="17"/>
      <c r="UDH1221" s="17"/>
      <c r="UDI1221" s="17"/>
      <c r="UDJ1221" s="17"/>
      <c r="UDK1221" s="17"/>
      <c r="UDL1221" s="17"/>
      <c r="UDM1221" s="17"/>
      <c r="UDN1221" s="17"/>
      <c r="UDO1221" s="17"/>
      <c r="UDP1221" s="17"/>
      <c r="UDQ1221" s="17"/>
      <c r="UDR1221" s="17"/>
      <c r="UDS1221" s="17"/>
      <c r="UDT1221" s="17"/>
      <c r="UDU1221" s="17"/>
      <c r="UDV1221" s="17"/>
      <c r="UDW1221" s="17"/>
      <c r="UDX1221" s="17"/>
      <c r="UDY1221" s="17"/>
      <c r="UDZ1221" s="17"/>
      <c r="UEA1221" s="17"/>
      <c r="UEB1221" s="17"/>
      <c r="UEC1221" s="17"/>
      <c r="UED1221" s="17"/>
      <c r="UEE1221" s="17"/>
      <c r="UEF1221" s="17"/>
      <c r="UEG1221" s="17"/>
      <c r="UEH1221" s="17"/>
      <c r="UEI1221" s="17"/>
      <c r="UEJ1221" s="17"/>
      <c r="UEK1221" s="17"/>
      <c r="UEL1221" s="17"/>
      <c r="UEM1221" s="17"/>
      <c r="UEN1221" s="17"/>
      <c r="UEO1221" s="17"/>
      <c r="UEP1221" s="17"/>
      <c r="UEQ1221" s="17"/>
      <c r="UER1221" s="17"/>
      <c r="UES1221" s="17"/>
      <c r="UET1221" s="17"/>
      <c r="UEU1221" s="17"/>
      <c r="UEV1221" s="17"/>
      <c r="UEW1221" s="17"/>
      <c r="UEX1221" s="17"/>
      <c r="UEY1221" s="17"/>
      <c r="UEZ1221" s="17"/>
      <c r="UFA1221" s="17"/>
      <c r="UFB1221" s="17"/>
      <c r="UFC1221" s="17"/>
      <c r="UFD1221" s="17"/>
      <c r="UFE1221" s="17"/>
      <c r="UFF1221" s="17"/>
      <c r="UFG1221" s="17"/>
      <c r="UFH1221" s="17"/>
      <c r="UFI1221" s="17"/>
      <c r="UFJ1221" s="17"/>
      <c r="UFK1221" s="17"/>
      <c r="UFL1221" s="17"/>
      <c r="UFM1221" s="17"/>
      <c r="UFN1221" s="17"/>
      <c r="UFO1221" s="17"/>
      <c r="UFP1221" s="17"/>
      <c r="UFQ1221" s="17"/>
      <c r="UFR1221" s="17"/>
      <c r="UFS1221" s="17"/>
      <c r="UFT1221" s="17"/>
      <c r="UFU1221" s="17"/>
      <c r="UFV1221" s="17"/>
      <c r="UFW1221" s="17"/>
      <c r="UFX1221" s="17"/>
      <c r="UFY1221" s="17"/>
      <c r="UFZ1221" s="17"/>
      <c r="UGA1221" s="17"/>
      <c r="UGB1221" s="17"/>
      <c r="UGC1221" s="17"/>
      <c r="UGD1221" s="17"/>
      <c r="UGE1221" s="17"/>
      <c r="UGF1221" s="17"/>
      <c r="UGG1221" s="17"/>
      <c r="UGH1221" s="17"/>
      <c r="UGI1221" s="17"/>
      <c r="UGJ1221" s="17"/>
      <c r="UGK1221" s="17"/>
      <c r="UGL1221" s="17"/>
      <c r="UGM1221" s="17"/>
      <c r="UGN1221" s="17"/>
      <c r="UGO1221" s="17"/>
      <c r="UGP1221" s="17"/>
      <c r="UGQ1221" s="17"/>
      <c r="UGR1221" s="17"/>
      <c r="UGS1221" s="17"/>
      <c r="UGT1221" s="17"/>
      <c r="UGU1221" s="17"/>
      <c r="UGV1221" s="17"/>
      <c r="UGW1221" s="17"/>
      <c r="UGX1221" s="17"/>
      <c r="UGY1221" s="17"/>
      <c r="UGZ1221" s="17"/>
      <c r="UHA1221" s="17"/>
      <c r="UHB1221" s="17"/>
      <c r="UHC1221" s="17"/>
      <c r="UHD1221" s="17"/>
      <c r="UHE1221" s="17"/>
      <c r="UHF1221" s="17"/>
      <c r="UHG1221" s="17"/>
      <c r="UHH1221" s="17"/>
      <c r="UHI1221" s="17"/>
      <c r="UHJ1221" s="17"/>
      <c r="UHK1221" s="17"/>
      <c r="UHL1221" s="17"/>
      <c r="UHM1221" s="17"/>
      <c r="UHN1221" s="17"/>
      <c r="UHO1221" s="17"/>
      <c r="UHP1221" s="17"/>
      <c r="UHQ1221" s="17"/>
      <c r="UHR1221" s="17"/>
      <c r="UHS1221" s="17"/>
      <c r="UHT1221" s="17"/>
      <c r="UHU1221" s="17"/>
      <c r="UHV1221" s="17"/>
      <c r="UHW1221" s="17"/>
      <c r="UHX1221" s="17"/>
      <c r="UHY1221" s="17"/>
      <c r="UHZ1221" s="17"/>
      <c r="UIA1221" s="17"/>
      <c r="UIB1221" s="17"/>
      <c r="UIC1221" s="17"/>
      <c r="UID1221" s="17"/>
      <c r="UIE1221" s="17"/>
      <c r="UIF1221" s="17"/>
      <c r="UIG1221" s="17"/>
      <c r="UIH1221" s="17"/>
      <c r="UII1221" s="17"/>
      <c r="UIJ1221" s="17"/>
      <c r="UIK1221" s="17"/>
      <c r="UIL1221" s="17"/>
      <c r="UIM1221" s="17"/>
      <c r="UIN1221" s="17"/>
      <c r="UIO1221" s="17"/>
      <c r="UIP1221" s="17"/>
      <c r="UIQ1221" s="17"/>
      <c r="UIR1221" s="17"/>
      <c r="UIS1221" s="17"/>
      <c r="UIT1221" s="17"/>
      <c r="UIU1221" s="17"/>
      <c r="UIV1221" s="17"/>
      <c r="UIW1221" s="17"/>
      <c r="UIX1221" s="17"/>
      <c r="UIY1221" s="17"/>
      <c r="UIZ1221" s="17"/>
      <c r="UJA1221" s="17"/>
      <c r="UJB1221" s="17"/>
      <c r="UJC1221" s="17"/>
      <c r="UJD1221" s="17"/>
      <c r="UJE1221" s="17"/>
      <c r="UJF1221" s="17"/>
      <c r="UJG1221" s="17"/>
      <c r="UJH1221" s="17"/>
      <c r="UJI1221" s="17"/>
      <c r="UJJ1221" s="17"/>
      <c r="UJK1221" s="17"/>
      <c r="UJL1221" s="17"/>
      <c r="UJM1221" s="17"/>
      <c r="UJN1221" s="17"/>
      <c r="UJO1221" s="17"/>
      <c r="UJP1221" s="17"/>
      <c r="UJQ1221" s="17"/>
      <c r="UJR1221" s="17"/>
      <c r="UJS1221" s="17"/>
      <c r="UJT1221" s="17"/>
      <c r="UJU1221" s="17"/>
      <c r="UJV1221" s="17"/>
      <c r="UJW1221" s="17"/>
      <c r="UJX1221" s="17"/>
      <c r="UJY1221" s="17"/>
      <c r="UJZ1221" s="17"/>
      <c r="UKA1221" s="17"/>
      <c r="UKB1221" s="17"/>
      <c r="UKC1221" s="17"/>
      <c r="UKD1221" s="17"/>
      <c r="UKE1221" s="17"/>
      <c r="UKF1221" s="17"/>
      <c r="UKG1221" s="17"/>
      <c r="UKH1221" s="17"/>
      <c r="UKI1221" s="17"/>
      <c r="UKJ1221" s="17"/>
      <c r="UKK1221" s="17"/>
      <c r="UKL1221" s="17"/>
      <c r="UKM1221" s="17"/>
      <c r="UKN1221" s="17"/>
      <c r="UKO1221" s="17"/>
      <c r="UKP1221" s="17"/>
      <c r="UKQ1221" s="17"/>
      <c r="UKR1221" s="17"/>
      <c r="UKS1221" s="17"/>
      <c r="UKT1221" s="17"/>
      <c r="UKU1221" s="17"/>
      <c r="UKV1221" s="17"/>
      <c r="UKW1221" s="17"/>
      <c r="UKX1221" s="17"/>
      <c r="UKY1221" s="17"/>
      <c r="UKZ1221" s="17"/>
      <c r="ULA1221" s="17"/>
      <c r="ULB1221" s="17"/>
      <c r="ULC1221" s="17"/>
      <c r="ULD1221" s="17"/>
      <c r="ULE1221" s="17"/>
      <c r="ULF1221" s="17"/>
      <c r="ULG1221" s="17"/>
      <c r="ULH1221" s="17"/>
      <c r="ULI1221" s="17"/>
      <c r="ULJ1221" s="17"/>
      <c r="ULK1221" s="17"/>
      <c r="ULL1221" s="17"/>
      <c r="ULM1221" s="17"/>
      <c r="ULN1221" s="17"/>
      <c r="ULO1221" s="17"/>
      <c r="ULP1221" s="17"/>
      <c r="ULQ1221" s="17"/>
      <c r="ULR1221" s="17"/>
      <c r="ULS1221" s="17"/>
      <c r="ULT1221" s="17"/>
      <c r="ULU1221" s="17"/>
      <c r="ULV1221" s="17"/>
      <c r="ULW1221" s="17"/>
      <c r="ULX1221" s="17"/>
      <c r="ULY1221" s="17"/>
      <c r="ULZ1221" s="17"/>
      <c r="UMA1221" s="17"/>
      <c r="UMB1221" s="17"/>
      <c r="UMC1221" s="17"/>
      <c r="UMD1221" s="17"/>
      <c r="UME1221" s="17"/>
      <c r="UMF1221" s="17"/>
      <c r="UMG1221" s="17"/>
      <c r="UMH1221" s="17"/>
      <c r="UMI1221" s="17"/>
      <c r="UMJ1221" s="17"/>
      <c r="UMK1221" s="17"/>
      <c r="UML1221" s="17"/>
      <c r="UMM1221" s="17"/>
      <c r="UMN1221" s="17"/>
      <c r="UMO1221" s="17"/>
      <c r="UMP1221" s="17"/>
      <c r="UMQ1221" s="17"/>
      <c r="UMR1221" s="17"/>
      <c r="UMS1221" s="17"/>
      <c r="UMT1221" s="17"/>
      <c r="UMU1221" s="17"/>
      <c r="UMV1221" s="17"/>
      <c r="UMW1221" s="17"/>
      <c r="UMX1221" s="17"/>
      <c r="UMY1221" s="17"/>
      <c r="UMZ1221" s="17"/>
      <c r="UNA1221" s="17"/>
      <c r="UNB1221" s="17"/>
      <c r="UNC1221" s="17"/>
      <c r="UND1221" s="17"/>
      <c r="UNE1221" s="17"/>
      <c r="UNF1221" s="17"/>
      <c r="UNG1221" s="17"/>
      <c r="UNH1221" s="17"/>
      <c r="UNI1221" s="17"/>
      <c r="UNJ1221" s="17"/>
      <c r="UNK1221" s="17"/>
      <c r="UNL1221" s="17"/>
      <c r="UNM1221" s="17"/>
      <c r="UNN1221" s="17"/>
      <c r="UNO1221" s="17"/>
      <c r="UNP1221" s="17"/>
      <c r="UNQ1221" s="17"/>
      <c r="UNR1221" s="17"/>
      <c r="UNS1221" s="17"/>
      <c r="UNT1221" s="17"/>
      <c r="UNU1221" s="17"/>
      <c r="UNV1221" s="17"/>
      <c r="UNW1221" s="17"/>
      <c r="UNX1221" s="17"/>
      <c r="UNY1221" s="17"/>
      <c r="UNZ1221" s="17"/>
      <c r="UOA1221" s="17"/>
      <c r="UOB1221" s="17"/>
      <c r="UOC1221" s="17"/>
      <c r="UOD1221" s="17"/>
      <c r="UOE1221" s="17"/>
      <c r="UOF1221" s="17"/>
      <c r="UOG1221" s="17"/>
      <c r="UOH1221" s="17"/>
      <c r="UOI1221" s="17"/>
      <c r="UOJ1221" s="17"/>
      <c r="UOK1221" s="17"/>
      <c r="UOL1221" s="17"/>
      <c r="UOM1221" s="17"/>
      <c r="UON1221" s="17"/>
      <c r="UOO1221" s="17"/>
      <c r="UOP1221" s="17"/>
      <c r="UOQ1221" s="17"/>
      <c r="UOR1221" s="17"/>
      <c r="UOS1221" s="17"/>
      <c r="UOT1221" s="17"/>
      <c r="UOU1221" s="17"/>
      <c r="UOV1221" s="17"/>
      <c r="UOW1221" s="17"/>
      <c r="UOX1221" s="17"/>
      <c r="UOY1221" s="17"/>
      <c r="UOZ1221" s="17"/>
      <c r="UPA1221" s="17"/>
      <c r="UPB1221" s="17"/>
      <c r="UPC1221" s="17"/>
      <c r="UPD1221" s="17"/>
      <c r="UPE1221" s="17"/>
      <c r="UPF1221" s="17"/>
      <c r="UPG1221" s="17"/>
      <c r="UPH1221" s="17"/>
      <c r="UPI1221" s="17"/>
      <c r="UPJ1221" s="17"/>
      <c r="UPK1221" s="17"/>
      <c r="UPL1221" s="17"/>
      <c r="UPM1221" s="17"/>
      <c r="UPN1221" s="17"/>
      <c r="UPO1221" s="17"/>
      <c r="UPP1221" s="17"/>
      <c r="UPQ1221" s="17"/>
      <c r="UPR1221" s="17"/>
      <c r="UPS1221" s="17"/>
      <c r="UPT1221" s="17"/>
      <c r="UPU1221" s="17"/>
      <c r="UPV1221" s="17"/>
      <c r="UPW1221" s="17"/>
      <c r="UPX1221" s="17"/>
      <c r="UPY1221" s="17"/>
      <c r="UPZ1221" s="17"/>
      <c r="UQA1221" s="17"/>
      <c r="UQB1221" s="17"/>
      <c r="UQC1221" s="17"/>
      <c r="UQD1221" s="17"/>
      <c r="UQE1221" s="17"/>
      <c r="UQF1221" s="17"/>
      <c r="UQG1221" s="17"/>
      <c r="UQH1221" s="17"/>
      <c r="UQI1221" s="17"/>
      <c r="UQJ1221" s="17"/>
      <c r="UQK1221" s="17"/>
      <c r="UQL1221" s="17"/>
      <c r="UQM1221" s="17"/>
      <c r="UQN1221" s="17"/>
      <c r="UQO1221" s="17"/>
      <c r="UQP1221" s="17"/>
      <c r="UQQ1221" s="17"/>
      <c r="UQR1221" s="17"/>
      <c r="UQS1221" s="17"/>
      <c r="UQT1221" s="17"/>
      <c r="UQU1221" s="17"/>
      <c r="UQV1221" s="17"/>
      <c r="UQW1221" s="17"/>
      <c r="UQX1221" s="17"/>
      <c r="UQY1221" s="17"/>
      <c r="UQZ1221" s="17"/>
      <c r="URA1221" s="17"/>
      <c r="URB1221" s="17"/>
      <c r="URC1221" s="17"/>
      <c r="URD1221" s="17"/>
      <c r="URE1221" s="17"/>
      <c r="URF1221" s="17"/>
      <c r="URG1221" s="17"/>
      <c r="URH1221" s="17"/>
      <c r="URI1221" s="17"/>
      <c r="URJ1221" s="17"/>
      <c r="URK1221" s="17"/>
      <c r="URL1221" s="17"/>
      <c r="URM1221" s="17"/>
      <c r="URN1221" s="17"/>
      <c r="URO1221" s="17"/>
      <c r="URP1221" s="17"/>
      <c r="URQ1221" s="17"/>
      <c r="URR1221" s="17"/>
      <c r="URS1221" s="17"/>
      <c r="URT1221" s="17"/>
      <c r="URU1221" s="17"/>
      <c r="URV1221" s="17"/>
      <c r="URW1221" s="17"/>
      <c r="URX1221" s="17"/>
      <c r="URY1221" s="17"/>
      <c r="URZ1221" s="17"/>
      <c r="USA1221" s="17"/>
      <c r="USB1221" s="17"/>
      <c r="USC1221" s="17"/>
      <c r="USD1221" s="17"/>
      <c r="USE1221" s="17"/>
      <c r="USF1221" s="17"/>
      <c r="USG1221" s="17"/>
      <c r="USH1221" s="17"/>
      <c r="USI1221" s="17"/>
      <c r="USJ1221" s="17"/>
      <c r="USK1221" s="17"/>
      <c r="USL1221" s="17"/>
      <c r="USM1221" s="17"/>
      <c r="USN1221" s="17"/>
      <c r="USO1221" s="17"/>
      <c r="USP1221" s="17"/>
      <c r="USQ1221" s="17"/>
      <c r="USR1221" s="17"/>
      <c r="USS1221" s="17"/>
      <c r="UST1221" s="17"/>
      <c r="USU1221" s="17"/>
      <c r="USV1221" s="17"/>
      <c r="USW1221" s="17"/>
      <c r="USX1221" s="17"/>
      <c r="USY1221" s="17"/>
      <c r="USZ1221" s="17"/>
      <c r="UTA1221" s="17"/>
      <c r="UTB1221" s="17"/>
      <c r="UTC1221" s="17"/>
      <c r="UTD1221" s="17"/>
      <c r="UTE1221" s="17"/>
      <c r="UTF1221" s="17"/>
      <c r="UTG1221" s="17"/>
      <c r="UTH1221" s="17"/>
      <c r="UTI1221" s="17"/>
      <c r="UTJ1221" s="17"/>
      <c r="UTK1221" s="17"/>
      <c r="UTL1221" s="17"/>
      <c r="UTM1221" s="17"/>
      <c r="UTN1221" s="17"/>
      <c r="UTO1221" s="17"/>
      <c r="UTP1221" s="17"/>
      <c r="UTQ1221" s="17"/>
      <c r="UTR1221" s="17"/>
      <c r="UTS1221" s="17"/>
      <c r="UTT1221" s="17"/>
      <c r="UTU1221" s="17"/>
      <c r="UTV1221" s="17"/>
      <c r="UTW1221" s="17"/>
      <c r="UTX1221" s="17"/>
      <c r="UTY1221" s="17"/>
      <c r="UTZ1221" s="17"/>
      <c r="UUA1221" s="17"/>
      <c r="UUB1221" s="17"/>
      <c r="UUC1221" s="17"/>
      <c r="UUD1221" s="17"/>
      <c r="UUE1221" s="17"/>
      <c r="UUF1221" s="17"/>
      <c r="UUG1221" s="17"/>
      <c r="UUH1221" s="17"/>
      <c r="UUI1221" s="17"/>
      <c r="UUJ1221" s="17"/>
      <c r="UUK1221" s="17"/>
      <c r="UUL1221" s="17"/>
      <c r="UUM1221" s="17"/>
      <c r="UUN1221" s="17"/>
      <c r="UUO1221" s="17"/>
      <c r="UUP1221" s="17"/>
      <c r="UUQ1221" s="17"/>
      <c r="UUR1221" s="17"/>
      <c r="UUS1221" s="17"/>
      <c r="UUT1221" s="17"/>
      <c r="UUU1221" s="17"/>
      <c r="UUV1221" s="17"/>
      <c r="UUW1221" s="17"/>
      <c r="UUX1221" s="17"/>
      <c r="UUY1221" s="17"/>
      <c r="UUZ1221" s="17"/>
      <c r="UVA1221" s="17"/>
      <c r="UVB1221" s="17"/>
      <c r="UVC1221" s="17"/>
      <c r="UVD1221" s="17"/>
      <c r="UVE1221" s="17"/>
      <c r="UVF1221" s="17"/>
      <c r="UVG1221" s="17"/>
      <c r="UVH1221" s="17"/>
      <c r="UVI1221" s="17"/>
      <c r="UVJ1221" s="17"/>
      <c r="UVK1221" s="17"/>
      <c r="UVL1221" s="17"/>
      <c r="UVM1221" s="17"/>
      <c r="UVN1221" s="17"/>
      <c r="UVO1221" s="17"/>
      <c r="UVP1221" s="17"/>
      <c r="UVQ1221" s="17"/>
      <c r="UVR1221" s="17"/>
      <c r="UVS1221" s="17"/>
      <c r="UVT1221" s="17"/>
      <c r="UVU1221" s="17"/>
      <c r="UVV1221" s="17"/>
      <c r="UVW1221" s="17"/>
      <c r="UVX1221" s="17"/>
      <c r="UVY1221" s="17"/>
      <c r="UVZ1221" s="17"/>
      <c r="UWA1221" s="17"/>
      <c r="UWB1221" s="17"/>
      <c r="UWC1221" s="17"/>
      <c r="UWD1221" s="17"/>
      <c r="UWE1221" s="17"/>
      <c r="UWF1221" s="17"/>
      <c r="UWG1221" s="17"/>
      <c r="UWH1221" s="17"/>
      <c r="UWI1221" s="17"/>
      <c r="UWJ1221" s="17"/>
      <c r="UWK1221" s="17"/>
      <c r="UWL1221" s="17"/>
      <c r="UWM1221" s="17"/>
      <c r="UWN1221" s="17"/>
      <c r="UWO1221" s="17"/>
      <c r="UWP1221" s="17"/>
      <c r="UWQ1221" s="17"/>
      <c r="UWR1221" s="17"/>
      <c r="UWS1221" s="17"/>
      <c r="UWT1221" s="17"/>
      <c r="UWU1221" s="17"/>
      <c r="UWV1221" s="17"/>
      <c r="UWW1221" s="17"/>
      <c r="UWX1221" s="17"/>
      <c r="UWY1221" s="17"/>
      <c r="UWZ1221" s="17"/>
      <c r="UXA1221" s="17"/>
      <c r="UXB1221" s="17"/>
      <c r="UXC1221" s="17"/>
      <c r="UXD1221" s="17"/>
      <c r="UXE1221" s="17"/>
      <c r="UXF1221" s="17"/>
      <c r="UXG1221" s="17"/>
      <c r="UXH1221" s="17"/>
      <c r="UXI1221" s="17"/>
      <c r="UXJ1221" s="17"/>
      <c r="UXK1221" s="17"/>
      <c r="UXL1221" s="17"/>
      <c r="UXM1221" s="17"/>
      <c r="UXN1221" s="17"/>
      <c r="UXO1221" s="17"/>
      <c r="UXP1221" s="17"/>
      <c r="UXQ1221" s="17"/>
      <c r="UXR1221" s="17"/>
      <c r="UXS1221" s="17"/>
      <c r="UXT1221" s="17"/>
      <c r="UXU1221" s="17"/>
      <c r="UXV1221" s="17"/>
      <c r="UXW1221" s="17"/>
      <c r="UXX1221" s="17"/>
      <c r="UXY1221" s="17"/>
      <c r="UXZ1221" s="17"/>
      <c r="UYA1221" s="17"/>
      <c r="UYB1221" s="17"/>
      <c r="UYC1221" s="17"/>
      <c r="UYD1221" s="17"/>
      <c r="UYE1221" s="17"/>
      <c r="UYF1221" s="17"/>
      <c r="UYG1221" s="17"/>
      <c r="UYH1221" s="17"/>
      <c r="UYI1221" s="17"/>
      <c r="UYJ1221" s="17"/>
      <c r="UYK1221" s="17"/>
      <c r="UYL1221" s="17"/>
      <c r="UYM1221" s="17"/>
      <c r="UYN1221" s="17"/>
      <c r="UYO1221" s="17"/>
      <c r="UYP1221" s="17"/>
      <c r="UYQ1221" s="17"/>
      <c r="UYR1221" s="17"/>
      <c r="UYS1221" s="17"/>
      <c r="UYT1221" s="17"/>
      <c r="UYU1221" s="17"/>
      <c r="UYV1221" s="17"/>
      <c r="UYW1221" s="17"/>
      <c r="UYX1221" s="17"/>
      <c r="UYY1221" s="17"/>
      <c r="UYZ1221" s="17"/>
      <c r="UZA1221" s="17"/>
      <c r="UZB1221" s="17"/>
      <c r="UZC1221" s="17"/>
      <c r="UZD1221" s="17"/>
      <c r="UZE1221" s="17"/>
      <c r="UZF1221" s="17"/>
      <c r="UZG1221" s="17"/>
      <c r="UZH1221" s="17"/>
      <c r="UZI1221" s="17"/>
      <c r="UZJ1221" s="17"/>
      <c r="UZK1221" s="17"/>
      <c r="UZL1221" s="17"/>
      <c r="UZM1221" s="17"/>
      <c r="UZN1221" s="17"/>
      <c r="UZO1221" s="17"/>
      <c r="UZP1221" s="17"/>
      <c r="UZQ1221" s="17"/>
      <c r="UZR1221" s="17"/>
      <c r="UZS1221" s="17"/>
      <c r="UZT1221" s="17"/>
      <c r="UZU1221" s="17"/>
      <c r="UZV1221" s="17"/>
      <c r="UZW1221" s="17"/>
      <c r="UZX1221" s="17"/>
      <c r="UZY1221" s="17"/>
      <c r="UZZ1221" s="17"/>
      <c r="VAA1221" s="17"/>
      <c r="VAB1221" s="17"/>
      <c r="VAC1221" s="17"/>
      <c r="VAD1221" s="17"/>
      <c r="VAE1221" s="17"/>
      <c r="VAF1221" s="17"/>
      <c r="VAG1221" s="17"/>
      <c r="VAH1221" s="17"/>
      <c r="VAI1221" s="17"/>
      <c r="VAJ1221" s="17"/>
      <c r="VAK1221" s="17"/>
      <c r="VAL1221" s="17"/>
      <c r="VAM1221" s="17"/>
      <c r="VAN1221" s="17"/>
      <c r="VAO1221" s="17"/>
      <c r="VAP1221" s="17"/>
      <c r="VAQ1221" s="17"/>
      <c r="VAR1221" s="17"/>
      <c r="VAS1221" s="17"/>
      <c r="VAT1221" s="17"/>
      <c r="VAU1221" s="17"/>
      <c r="VAV1221" s="17"/>
      <c r="VAW1221" s="17"/>
      <c r="VAX1221" s="17"/>
      <c r="VAY1221" s="17"/>
      <c r="VAZ1221" s="17"/>
      <c r="VBA1221" s="17"/>
      <c r="VBB1221" s="17"/>
      <c r="VBC1221" s="17"/>
      <c r="VBD1221" s="17"/>
      <c r="VBE1221" s="17"/>
      <c r="VBF1221" s="17"/>
      <c r="VBG1221" s="17"/>
      <c r="VBH1221" s="17"/>
      <c r="VBI1221" s="17"/>
      <c r="VBJ1221" s="17"/>
      <c r="VBK1221" s="17"/>
      <c r="VBL1221" s="17"/>
      <c r="VBM1221" s="17"/>
      <c r="VBN1221" s="17"/>
      <c r="VBO1221" s="17"/>
      <c r="VBP1221" s="17"/>
      <c r="VBQ1221" s="17"/>
      <c r="VBR1221" s="17"/>
      <c r="VBS1221" s="17"/>
      <c r="VBT1221" s="17"/>
      <c r="VBU1221" s="17"/>
      <c r="VBV1221" s="17"/>
      <c r="VBW1221" s="17"/>
      <c r="VBX1221" s="17"/>
      <c r="VBY1221" s="17"/>
      <c r="VBZ1221" s="17"/>
      <c r="VCA1221" s="17"/>
      <c r="VCB1221" s="17"/>
      <c r="VCC1221" s="17"/>
      <c r="VCD1221" s="17"/>
      <c r="VCE1221" s="17"/>
      <c r="VCF1221" s="17"/>
      <c r="VCG1221" s="17"/>
      <c r="VCH1221" s="17"/>
      <c r="VCI1221" s="17"/>
      <c r="VCJ1221" s="17"/>
      <c r="VCK1221" s="17"/>
      <c r="VCL1221" s="17"/>
      <c r="VCM1221" s="17"/>
      <c r="VCN1221" s="17"/>
      <c r="VCO1221" s="17"/>
      <c r="VCP1221" s="17"/>
      <c r="VCQ1221" s="17"/>
      <c r="VCR1221" s="17"/>
      <c r="VCS1221" s="17"/>
      <c r="VCT1221" s="17"/>
      <c r="VCU1221" s="17"/>
      <c r="VCV1221" s="17"/>
      <c r="VCW1221" s="17"/>
      <c r="VCX1221" s="17"/>
      <c r="VCY1221" s="17"/>
      <c r="VCZ1221" s="17"/>
      <c r="VDA1221" s="17"/>
      <c r="VDB1221" s="17"/>
      <c r="VDC1221" s="17"/>
      <c r="VDD1221" s="17"/>
      <c r="VDE1221" s="17"/>
      <c r="VDF1221" s="17"/>
      <c r="VDG1221" s="17"/>
      <c r="VDH1221" s="17"/>
      <c r="VDI1221" s="17"/>
      <c r="VDJ1221" s="17"/>
      <c r="VDK1221" s="17"/>
      <c r="VDL1221" s="17"/>
      <c r="VDM1221" s="17"/>
      <c r="VDN1221" s="17"/>
      <c r="VDO1221" s="17"/>
      <c r="VDP1221" s="17"/>
      <c r="VDQ1221" s="17"/>
      <c r="VDR1221" s="17"/>
      <c r="VDS1221" s="17"/>
      <c r="VDT1221" s="17"/>
      <c r="VDU1221" s="17"/>
      <c r="VDV1221" s="17"/>
      <c r="VDW1221" s="17"/>
      <c r="VDX1221" s="17"/>
      <c r="VDY1221" s="17"/>
      <c r="VDZ1221" s="17"/>
      <c r="VEA1221" s="17"/>
      <c r="VEB1221" s="17"/>
      <c r="VEC1221" s="17"/>
      <c r="VED1221" s="17"/>
      <c r="VEE1221" s="17"/>
      <c r="VEF1221" s="17"/>
      <c r="VEG1221" s="17"/>
      <c r="VEH1221" s="17"/>
      <c r="VEI1221" s="17"/>
      <c r="VEJ1221" s="17"/>
      <c r="VEK1221" s="17"/>
      <c r="VEL1221" s="17"/>
      <c r="VEM1221" s="17"/>
      <c r="VEN1221" s="17"/>
      <c r="VEO1221" s="17"/>
      <c r="VEP1221" s="17"/>
      <c r="VEQ1221" s="17"/>
      <c r="VER1221" s="17"/>
      <c r="VES1221" s="17"/>
      <c r="VET1221" s="17"/>
      <c r="VEU1221" s="17"/>
      <c r="VEV1221" s="17"/>
      <c r="VEW1221" s="17"/>
      <c r="VEX1221" s="17"/>
      <c r="VEY1221" s="17"/>
      <c r="VEZ1221" s="17"/>
      <c r="VFA1221" s="17"/>
      <c r="VFB1221" s="17"/>
      <c r="VFC1221" s="17"/>
      <c r="VFD1221" s="17"/>
      <c r="VFE1221" s="17"/>
      <c r="VFF1221" s="17"/>
      <c r="VFG1221" s="17"/>
      <c r="VFH1221" s="17"/>
      <c r="VFI1221" s="17"/>
      <c r="VFJ1221" s="17"/>
      <c r="VFK1221" s="17"/>
      <c r="VFL1221" s="17"/>
      <c r="VFM1221" s="17"/>
      <c r="VFN1221" s="17"/>
      <c r="VFO1221" s="17"/>
      <c r="VFP1221" s="17"/>
      <c r="VFQ1221" s="17"/>
      <c r="VFR1221" s="17"/>
      <c r="VFS1221" s="17"/>
      <c r="VFT1221" s="17"/>
      <c r="VFU1221" s="17"/>
      <c r="VFV1221" s="17"/>
      <c r="VFW1221" s="17"/>
      <c r="VFX1221" s="17"/>
      <c r="VFY1221" s="17"/>
      <c r="VFZ1221" s="17"/>
      <c r="VGA1221" s="17"/>
      <c r="VGB1221" s="17"/>
      <c r="VGC1221" s="17"/>
      <c r="VGD1221" s="17"/>
      <c r="VGE1221" s="17"/>
      <c r="VGF1221" s="17"/>
      <c r="VGG1221" s="17"/>
      <c r="VGH1221" s="17"/>
      <c r="VGI1221" s="17"/>
      <c r="VGJ1221" s="17"/>
      <c r="VGK1221" s="17"/>
      <c r="VGL1221" s="17"/>
      <c r="VGM1221" s="17"/>
      <c r="VGN1221" s="17"/>
      <c r="VGO1221" s="17"/>
      <c r="VGP1221" s="17"/>
      <c r="VGQ1221" s="17"/>
      <c r="VGR1221" s="17"/>
      <c r="VGS1221" s="17"/>
      <c r="VGT1221" s="17"/>
      <c r="VGU1221" s="17"/>
      <c r="VGV1221" s="17"/>
      <c r="VGW1221" s="17"/>
      <c r="VGX1221" s="17"/>
      <c r="VGY1221" s="17"/>
      <c r="VGZ1221" s="17"/>
      <c r="VHA1221" s="17"/>
      <c r="VHB1221" s="17"/>
      <c r="VHC1221" s="17"/>
      <c r="VHD1221" s="17"/>
      <c r="VHE1221" s="17"/>
      <c r="VHF1221" s="17"/>
      <c r="VHG1221" s="17"/>
      <c r="VHH1221" s="17"/>
      <c r="VHI1221" s="17"/>
      <c r="VHJ1221" s="17"/>
      <c r="VHK1221" s="17"/>
      <c r="VHL1221" s="17"/>
      <c r="VHM1221" s="17"/>
      <c r="VHN1221" s="17"/>
      <c r="VHO1221" s="17"/>
      <c r="VHP1221" s="17"/>
      <c r="VHQ1221" s="17"/>
      <c r="VHR1221" s="17"/>
      <c r="VHS1221" s="17"/>
      <c r="VHT1221" s="17"/>
      <c r="VHU1221" s="17"/>
      <c r="VHV1221" s="17"/>
      <c r="VHW1221" s="17"/>
      <c r="VHX1221" s="17"/>
      <c r="VHY1221" s="17"/>
      <c r="VHZ1221" s="17"/>
      <c r="VIA1221" s="17"/>
      <c r="VIB1221" s="17"/>
      <c r="VIC1221" s="17"/>
      <c r="VID1221" s="17"/>
      <c r="VIE1221" s="17"/>
      <c r="VIF1221" s="17"/>
      <c r="VIG1221" s="17"/>
      <c r="VIH1221" s="17"/>
      <c r="VII1221" s="17"/>
      <c r="VIJ1221" s="17"/>
      <c r="VIK1221" s="17"/>
      <c r="VIL1221" s="17"/>
      <c r="VIM1221" s="17"/>
      <c r="VIN1221" s="17"/>
      <c r="VIO1221" s="17"/>
      <c r="VIP1221" s="17"/>
      <c r="VIQ1221" s="17"/>
      <c r="VIR1221" s="17"/>
      <c r="VIS1221" s="17"/>
      <c r="VIT1221" s="17"/>
      <c r="VIU1221" s="17"/>
      <c r="VIV1221" s="17"/>
      <c r="VIW1221" s="17"/>
      <c r="VIX1221" s="17"/>
      <c r="VIY1221" s="17"/>
      <c r="VIZ1221" s="17"/>
      <c r="VJA1221" s="17"/>
      <c r="VJB1221" s="17"/>
      <c r="VJC1221" s="17"/>
      <c r="VJD1221" s="17"/>
      <c r="VJE1221" s="17"/>
      <c r="VJF1221" s="17"/>
      <c r="VJG1221" s="17"/>
      <c r="VJH1221" s="17"/>
      <c r="VJI1221" s="17"/>
      <c r="VJJ1221" s="17"/>
      <c r="VJK1221" s="17"/>
      <c r="VJL1221" s="17"/>
      <c r="VJM1221" s="17"/>
      <c r="VJN1221" s="17"/>
      <c r="VJO1221" s="17"/>
      <c r="VJP1221" s="17"/>
      <c r="VJQ1221" s="17"/>
      <c r="VJR1221" s="17"/>
      <c r="VJS1221" s="17"/>
      <c r="VJT1221" s="17"/>
      <c r="VJU1221" s="17"/>
      <c r="VJV1221" s="17"/>
      <c r="VJW1221" s="17"/>
      <c r="VJX1221" s="17"/>
      <c r="VJY1221" s="17"/>
      <c r="VJZ1221" s="17"/>
      <c r="VKA1221" s="17"/>
      <c r="VKB1221" s="17"/>
      <c r="VKC1221" s="17"/>
      <c r="VKD1221" s="17"/>
      <c r="VKE1221" s="17"/>
      <c r="VKF1221" s="17"/>
      <c r="VKG1221" s="17"/>
      <c r="VKH1221" s="17"/>
      <c r="VKI1221" s="17"/>
      <c r="VKJ1221" s="17"/>
      <c r="VKK1221" s="17"/>
      <c r="VKL1221" s="17"/>
      <c r="VKM1221" s="17"/>
      <c r="VKN1221" s="17"/>
      <c r="VKO1221" s="17"/>
      <c r="VKP1221" s="17"/>
      <c r="VKQ1221" s="17"/>
      <c r="VKR1221" s="17"/>
      <c r="VKS1221" s="17"/>
      <c r="VKT1221" s="17"/>
      <c r="VKU1221" s="17"/>
      <c r="VKV1221" s="17"/>
      <c r="VKW1221" s="17"/>
      <c r="VKX1221" s="17"/>
      <c r="VKY1221" s="17"/>
      <c r="VKZ1221" s="17"/>
      <c r="VLA1221" s="17"/>
      <c r="VLB1221" s="17"/>
      <c r="VLC1221" s="17"/>
      <c r="VLD1221" s="17"/>
      <c r="VLE1221" s="17"/>
      <c r="VLF1221" s="17"/>
      <c r="VLG1221" s="17"/>
      <c r="VLH1221" s="17"/>
      <c r="VLI1221" s="17"/>
      <c r="VLJ1221" s="17"/>
      <c r="VLK1221" s="17"/>
      <c r="VLL1221" s="17"/>
      <c r="VLM1221" s="17"/>
      <c r="VLN1221" s="17"/>
      <c r="VLO1221" s="17"/>
      <c r="VLP1221" s="17"/>
      <c r="VLQ1221" s="17"/>
      <c r="VLR1221" s="17"/>
      <c r="VLS1221" s="17"/>
      <c r="VLT1221" s="17"/>
      <c r="VLU1221" s="17"/>
      <c r="VLV1221" s="17"/>
      <c r="VLW1221" s="17"/>
      <c r="VLX1221" s="17"/>
      <c r="VLY1221" s="17"/>
      <c r="VLZ1221" s="17"/>
      <c r="VMA1221" s="17"/>
      <c r="VMB1221" s="17"/>
      <c r="VMC1221" s="17"/>
      <c r="VMD1221" s="17"/>
      <c r="VME1221" s="17"/>
      <c r="VMF1221" s="17"/>
      <c r="VMG1221" s="17"/>
      <c r="VMH1221" s="17"/>
      <c r="VMI1221" s="17"/>
      <c r="VMJ1221" s="17"/>
      <c r="VMK1221" s="17"/>
      <c r="VML1221" s="17"/>
      <c r="VMM1221" s="17"/>
      <c r="VMN1221" s="17"/>
      <c r="VMO1221" s="17"/>
      <c r="VMP1221" s="17"/>
      <c r="VMQ1221" s="17"/>
      <c r="VMR1221" s="17"/>
      <c r="VMS1221" s="17"/>
      <c r="VMT1221" s="17"/>
      <c r="VMU1221" s="17"/>
      <c r="VMV1221" s="17"/>
      <c r="VMW1221" s="17"/>
      <c r="VMX1221" s="17"/>
      <c r="VMY1221" s="17"/>
      <c r="VMZ1221" s="17"/>
      <c r="VNA1221" s="17"/>
      <c r="VNB1221" s="17"/>
      <c r="VNC1221" s="17"/>
      <c r="VND1221" s="17"/>
      <c r="VNE1221" s="17"/>
      <c r="VNF1221" s="17"/>
      <c r="VNG1221" s="17"/>
      <c r="VNH1221" s="17"/>
      <c r="VNI1221" s="17"/>
      <c r="VNJ1221" s="17"/>
      <c r="VNK1221" s="17"/>
      <c r="VNL1221" s="17"/>
      <c r="VNM1221" s="17"/>
      <c r="VNN1221" s="17"/>
      <c r="VNO1221" s="17"/>
      <c r="VNP1221" s="17"/>
      <c r="VNQ1221" s="17"/>
      <c r="VNR1221" s="17"/>
      <c r="VNS1221" s="17"/>
      <c r="VNT1221" s="17"/>
      <c r="VNU1221" s="17"/>
      <c r="VNV1221" s="17"/>
      <c r="VNW1221" s="17"/>
      <c r="VNX1221" s="17"/>
      <c r="VNY1221" s="17"/>
      <c r="VNZ1221" s="17"/>
      <c r="VOA1221" s="17"/>
      <c r="VOB1221" s="17"/>
      <c r="VOC1221" s="17"/>
      <c r="VOD1221" s="17"/>
      <c r="VOE1221" s="17"/>
      <c r="VOF1221" s="17"/>
      <c r="VOG1221" s="17"/>
      <c r="VOH1221" s="17"/>
      <c r="VOI1221" s="17"/>
      <c r="VOJ1221" s="17"/>
      <c r="VOK1221" s="17"/>
      <c r="VOL1221" s="17"/>
      <c r="VOM1221" s="17"/>
      <c r="VON1221" s="17"/>
      <c r="VOO1221" s="17"/>
      <c r="VOP1221" s="17"/>
      <c r="VOQ1221" s="17"/>
      <c r="VOR1221" s="17"/>
      <c r="VOS1221" s="17"/>
      <c r="VOT1221" s="17"/>
      <c r="VOU1221" s="17"/>
      <c r="VOV1221" s="17"/>
      <c r="VOW1221" s="17"/>
      <c r="VOX1221" s="17"/>
      <c r="VOY1221" s="17"/>
      <c r="VOZ1221" s="17"/>
      <c r="VPA1221" s="17"/>
      <c r="VPB1221" s="17"/>
      <c r="VPC1221" s="17"/>
      <c r="VPD1221" s="17"/>
      <c r="VPE1221" s="17"/>
      <c r="VPF1221" s="17"/>
      <c r="VPG1221" s="17"/>
      <c r="VPH1221" s="17"/>
      <c r="VPI1221" s="17"/>
      <c r="VPJ1221" s="17"/>
      <c r="VPK1221" s="17"/>
      <c r="VPL1221" s="17"/>
      <c r="VPM1221" s="17"/>
      <c r="VPN1221" s="17"/>
      <c r="VPO1221" s="17"/>
      <c r="VPP1221" s="17"/>
      <c r="VPQ1221" s="17"/>
      <c r="VPR1221" s="17"/>
      <c r="VPS1221" s="17"/>
      <c r="VPT1221" s="17"/>
      <c r="VPU1221" s="17"/>
      <c r="VPV1221" s="17"/>
      <c r="VPW1221" s="17"/>
      <c r="VPX1221" s="17"/>
      <c r="VPY1221" s="17"/>
      <c r="VPZ1221" s="17"/>
      <c r="VQA1221" s="17"/>
      <c r="VQB1221" s="17"/>
      <c r="VQC1221" s="17"/>
      <c r="VQD1221" s="17"/>
      <c r="VQE1221" s="17"/>
      <c r="VQF1221" s="17"/>
      <c r="VQG1221" s="17"/>
      <c r="VQH1221" s="17"/>
      <c r="VQI1221" s="17"/>
      <c r="VQJ1221" s="17"/>
      <c r="VQK1221" s="17"/>
      <c r="VQL1221" s="17"/>
      <c r="VQM1221" s="17"/>
      <c r="VQN1221" s="17"/>
      <c r="VQO1221" s="17"/>
      <c r="VQP1221" s="17"/>
      <c r="VQQ1221" s="17"/>
      <c r="VQR1221" s="17"/>
      <c r="VQS1221" s="17"/>
      <c r="VQT1221" s="17"/>
      <c r="VQU1221" s="17"/>
      <c r="VQV1221" s="17"/>
      <c r="VQW1221" s="17"/>
      <c r="VQX1221" s="17"/>
      <c r="VQY1221" s="17"/>
      <c r="VQZ1221" s="17"/>
      <c r="VRA1221" s="17"/>
      <c r="VRB1221" s="17"/>
      <c r="VRC1221" s="17"/>
      <c r="VRD1221" s="17"/>
      <c r="VRE1221" s="17"/>
      <c r="VRF1221" s="17"/>
      <c r="VRG1221" s="17"/>
      <c r="VRH1221" s="17"/>
      <c r="VRI1221" s="17"/>
      <c r="VRJ1221" s="17"/>
      <c r="VRK1221" s="17"/>
      <c r="VRL1221" s="17"/>
      <c r="VRM1221" s="17"/>
      <c r="VRN1221" s="17"/>
      <c r="VRO1221" s="17"/>
      <c r="VRP1221" s="17"/>
      <c r="VRQ1221" s="17"/>
      <c r="VRR1221" s="17"/>
      <c r="VRS1221" s="17"/>
      <c r="VRT1221" s="17"/>
      <c r="VRU1221" s="17"/>
      <c r="VRV1221" s="17"/>
      <c r="VRW1221" s="17"/>
      <c r="VRX1221" s="17"/>
      <c r="VRY1221" s="17"/>
      <c r="VRZ1221" s="17"/>
      <c r="VSA1221" s="17"/>
      <c r="VSB1221" s="17"/>
      <c r="VSC1221" s="17"/>
      <c r="VSD1221" s="17"/>
      <c r="VSE1221" s="17"/>
      <c r="VSF1221" s="17"/>
      <c r="VSG1221" s="17"/>
      <c r="VSH1221" s="17"/>
      <c r="VSI1221" s="17"/>
      <c r="VSJ1221" s="17"/>
      <c r="VSK1221" s="17"/>
      <c r="VSL1221" s="17"/>
      <c r="VSM1221" s="17"/>
      <c r="VSN1221" s="17"/>
      <c r="VSO1221" s="17"/>
      <c r="VSP1221" s="17"/>
      <c r="VSQ1221" s="17"/>
      <c r="VSR1221" s="17"/>
      <c r="VSS1221" s="17"/>
      <c r="VST1221" s="17"/>
      <c r="VSU1221" s="17"/>
      <c r="VSV1221" s="17"/>
      <c r="VSW1221" s="17"/>
      <c r="VSX1221" s="17"/>
      <c r="VSY1221" s="17"/>
      <c r="VSZ1221" s="17"/>
      <c r="VTA1221" s="17"/>
      <c r="VTB1221" s="17"/>
      <c r="VTC1221" s="17"/>
      <c r="VTD1221" s="17"/>
      <c r="VTE1221" s="17"/>
      <c r="VTF1221" s="17"/>
      <c r="VTG1221" s="17"/>
      <c r="VTH1221" s="17"/>
      <c r="VTI1221" s="17"/>
      <c r="VTJ1221" s="17"/>
      <c r="VTK1221" s="17"/>
      <c r="VTL1221" s="17"/>
      <c r="VTM1221" s="17"/>
      <c r="VTN1221" s="17"/>
      <c r="VTO1221" s="17"/>
      <c r="VTP1221" s="17"/>
      <c r="VTQ1221" s="17"/>
      <c r="VTR1221" s="17"/>
      <c r="VTS1221" s="17"/>
      <c r="VTT1221" s="17"/>
      <c r="VTU1221" s="17"/>
      <c r="VTV1221" s="17"/>
      <c r="VTW1221" s="17"/>
      <c r="VTX1221" s="17"/>
      <c r="VTY1221" s="17"/>
      <c r="VTZ1221" s="17"/>
      <c r="VUA1221" s="17"/>
      <c r="VUB1221" s="17"/>
      <c r="VUC1221" s="17"/>
      <c r="VUD1221" s="17"/>
      <c r="VUE1221" s="17"/>
      <c r="VUF1221" s="17"/>
      <c r="VUG1221" s="17"/>
      <c r="VUH1221" s="17"/>
      <c r="VUI1221" s="17"/>
      <c r="VUJ1221" s="17"/>
      <c r="VUK1221" s="17"/>
      <c r="VUL1221" s="17"/>
      <c r="VUM1221" s="17"/>
      <c r="VUN1221" s="17"/>
      <c r="VUO1221" s="17"/>
      <c r="VUP1221" s="17"/>
      <c r="VUQ1221" s="17"/>
      <c r="VUR1221" s="17"/>
      <c r="VUS1221" s="17"/>
      <c r="VUT1221" s="17"/>
      <c r="VUU1221" s="17"/>
      <c r="VUV1221" s="17"/>
      <c r="VUW1221" s="17"/>
      <c r="VUX1221" s="17"/>
      <c r="VUY1221" s="17"/>
      <c r="VUZ1221" s="17"/>
      <c r="VVA1221" s="17"/>
      <c r="VVB1221" s="17"/>
      <c r="VVC1221" s="17"/>
      <c r="VVD1221" s="17"/>
      <c r="VVE1221" s="17"/>
      <c r="VVF1221" s="17"/>
      <c r="VVG1221" s="17"/>
      <c r="VVH1221" s="17"/>
      <c r="VVI1221" s="17"/>
      <c r="VVJ1221" s="17"/>
      <c r="VVK1221" s="17"/>
      <c r="VVL1221" s="17"/>
      <c r="VVM1221" s="17"/>
      <c r="VVN1221" s="17"/>
      <c r="VVO1221" s="17"/>
      <c r="VVP1221" s="17"/>
      <c r="VVQ1221" s="17"/>
      <c r="VVR1221" s="17"/>
      <c r="VVS1221" s="17"/>
      <c r="VVT1221" s="17"/>
      <c r="VVU1221" s="17"/>
      <c r="VVV1221" s="17"/>
      <c r="VVW1221" s="17"/>
      <c r="VVX1221" s="17"/>
      <c r="VVY1221" s="17"/>
      <c r="VVZ1221" s="17"/>
      <c r="VWA1221" s="17"/>
      <c r="VWB1221" s="17"/>
      <c r="VWC1221" s="17"/>
      <c r="VWD1221" s="17"/>
      <c r="VWE1221" s="17"/>
      <c r="VWF1221" s="17"/>
      <c r="VWG1221" s="17"/>
      <c r="VWH1221" s="17"/>
      <c r="VWI1221" s="17"/>
      <c r="VWJ1221" s="17"/>
      <c r="VWK1221" s="17"/>
      <c r="VWL1221" s="17"/>
      <c r="VWM1221" s="17"/>
      <c r="VWN1221" s="17"/>
      <c r="VWO1221" s="17"/>
      <c r="VWP1221" s="17"/>
      <c r="VWQ1221" s="17"/>
      <c r="VWR1221" s="17"/>
      <c r="VWS1221" s="17"/>
      <c r="VWT1221" s="17"/>
      <c r="VWU1221" s="17"/>
      <c r="VWV1221" s="17"/>
      <c r="VWW1221" s="17"/>
      <c r="VWX1221" s="17"/>
      <c r="VWY1221" s="17"/>
      <c r="VWZ1221" s="17"/>
      <c r="VXA1221" s="17"/>
      <c r="VXB1221" s="17"/>
      <c r="VXC1221" s="17"/>
      <c r="VXD1221" s="17"/>
      <c r="VXE1221" s="17"/>
      <c r="VXF1221" s="17"/>
      <c r="VXG1221" s="17"/>
      <c r="VXH1221" s="17"/>
      <c r="VXI1221" s="17"/>
      <c r="VXJ1221" s="17"/>
      <c r="VXK1221" s="17"/>
      <c r="VXL1221" s="17"/>
      <c r="VXM1221" s="17"/>
      <c r="VXN1221" s="17"/>
      <c r="VXO1221" s="17"/>
      <c r="VXP1221" s="17"/>
      <c r="VXQ1221" s="17"/>
      <c r="VXR1221" s="17"/>
      <c r="VXS1221" s="17"/>
      <c r="VXT1221" s="17"/>
      <c r="VXU1221" s="17"/>
      <c r="VXV1221" s="17"/>
      <c r="VXW1221" s="17"/>
      <c r="VXX1221" s="17"/>
      <c r="VXY1221" s="17"/>
      <c r="VXZ1221" s="17"/>
      <c r="VYA1221" s="17"/>
      <c r="VYB1221" s="17"/>
      <c r="VYC1221" s="17"/>
      <c r="VYD1221" s="17"/>
      <c r="VYE1221" s="17"/>
      <c r="VYF1221" s="17"/>
      <c r="VYG1221" s="17"/>
      <c r="VYH1221" s="17"/>
      <c r="VYI1221" s="17"/>
      <c r="VYJ1221" s="17"/>
      <c r="VYK1221" s="17"/>
      <c r="VYL1221" s="17"/>
      <c r="VYM1221" s="17"/>
      <c r="VYN1221" s="17"/>
      <c r="VYO1221" s="17"/>
      <c r="VYP1221" s="17"/>
      <c r="VYQ1221" s="17"/>
      <c r="VYR1221" s="17"/>
      <c r="VYS1221" s="17"/>
      <c r="VYT1221" s="17"/>
      <c r="VYU1221" s="17"/>
      <c r="VYV1221" s="17"/>
      <c r="VYW1221" s="17"/>
      <c r="VYX1221" s="17"/>
      <c r="VYY1221" s="17"/>
      <c r="VYZ1221" s="17"/>
      <c r="VZA1221" s="17"/>
      <c r="VZB1221" s="17"/>
      <c r="VZC1221" s="17"/>
      <c r="VZD1221" s="17"/>
      <c r="VZE1221" s="17"/>
      <c r="VZF1221" s="17"/>
      <c r="VZG1221" s="17"/>
      <c r="VZH1221" s="17"/>
      <c r="VZI1221" s="17"/>
      <c r="VZJ1221" s="17"/>
      <c r="VZK1221" s="17"/>
      <c r="VZL1221" s="17"/>
      <c r="VZM1221" s="17"/>
      <c r="VZN1221" s="17"/>
      <c r="VZO1221" s="17"/>
      <c r="VZP1221" s="17"/>
      <c r="VZQ1221" s="17"/>
      <c r="VZR1221" s="17"/>
      <c r="VZS1221" s="17"/>
      <c r="VZT1221" s="17"/>
      <c r="VZU1221" s="17"/>
      <c r="VZV1221" s="17"/>
      <c r="VZW1221" s="17"/>
      <c r="VZX1221" s="17"/>
      <c r="VZY1221" s="17"/>
      <c r="VZZ1221" s="17"/>
      <c r="WAA1221" s="17"/>
      <c r="WAB1221" s="17"/>
      <c r="WAC1221" s="17"/>
      <c r="WAD1221" s="17"/>
      <c r="WAE1221" s="17"/>
      <c r="WAF1221" s="17"/>
      <c r="WAG1221" s="17"/>
      <c r="WAH1221" s="17"/>
      <c r="WAI1221" s="17"/>
      <c r="WAJ1221" s="17"/>
      <c r="WAK1221" s="17"/>
      <c r="WAL1221" s="17"/>
      <c r="WAM1221" s="17"/>
      <c r="WAN1221" s="17"/>
      <c r="WAO1221" s="17"/>
      <c r="WAP1221" s="17"/>
      <c r="WAQ1221" s="17"/>
      <c r="WAR1221" s="17"/>
      <c r="WAS1221" s="17"/>
      <c r="WAT1221" s="17"/>
      <c r="WAU1221" s="17"/>
      <c r="WAV1221" s="17"/>
      <c r="WAW1221" s="17"/>
      <c r="WAX1221" s="17"/>
      <c r="WAY1221" s="17"/>
      <c r="WAZ1221" s="17"/>
      <c r="WBA1221" s="17"/>
      <c r="WBB1221" s="17"/>
      <c r="WBC1221" s="17"/>
      <c r="WBD1221" s="17"/>
      <c r="WBE1221" s="17"/>
      <c r="WBF1221" s="17"/>
      <c r="WBG1221" s="17"/>
      <c r="WBH1221" s="17"/>
      <c r="WBI1221" s="17"/>
      <c r="WBJ1221" s="17"/>
      <c r="WBK1221" s="17"/>
      <c r="WBL1221" s="17"/>
      <c r="WBM1221" s="17"/>
      <c r="WBN1221" s="17"/>
      <c r="WBO1221" s="17"/>
      <c r="WBP1221" s="17"/>
      <c r="WBQ1221" s="17"/>
      <c r="WBR1221" s="17"/>
      <c r="WBS1221" s="17"/>
      <c r="WBT1221" s="17"/>
      <c r="WBU1221" s="17"/>
      <c r="WBV1221" s="17"/>
      <c r="WBW1221" s="17"/>
      <c r="WBX1221" s="17"/>
      <c r="WBY1221" s="17"/>
      <c r="WBZ1221" s="17"/>
      <c r="WCA1221" s="17"/>
      <c r="WCB1221" s="17"/>
      <c r="WCC1221" s="17"/>
      <c r="WCD1221" s="17"/>
      <c r="WCE1221" s="17"/>
      <c r="WCF1221" s="17"/>
      <c r="WCG1221" s="17"/>
      <c r="WCH1221" s="17"/>
      <c r="WCI1221" s="17"/>
      <c r="WCJ1221" s="17"/>
      <c r="WCK1221" s="17"/>
      <c r="WCL1221" s="17"/>
      <c r="WCM1221" s="17"/>
      <c r="WCN1221" s="17"/>
      <c r="WCO1221" s="17"/>
      <c r="WCP1221" s="17"/>
      <c r="WCQ1221" s="17"/>
      <c r="WCR1221" s="17"/>
      <c r="WCS1221" s="17"/>
      <c r="WCT1221" s="17"/>
      <c r="WCU1221" s="17"/>
      <c r="WCV1221" s="17"/>
      <c r="WCW1221" s="17"/>
      <c r="WCX1221" s="17"/>
      <c r="WCY1221" s="17"/>
      <c r="WCZ1221" s="17"/>
      <c r="WDA1221" s="17"/>
      <c r="WDB1221" s="17"/>
      <c r="WDC1221" s="17"/>
      <c r="WDD1221" s="17"/>
      <c r="WDE1221" s="17"/>
      <c r="WDF1221" s="17"/>
      <c r="WDG1221" s="17"/>
      <c r="WDH1221" s="17"/>
      <c r="WDI1221" s="17"/>
      <c r="WDJ1221" s="17"/>
      <c r="WDK1221" s="17"/>
      <c r="WDL1221" s="17"/>
      <c r="WDM1221" s="17"/>
      <c r="WDN1221" s="17"/>
      <c r="WDO1221" s="17"/>
      <c r="WDP1221" s="17"/>
      <c r="WDQ1221" s="17"/>
      <c r="WDR1221" s="17"/>
      <c r="WDS1221" s="17"/>
      <c r="WDT1221" s="17"/>
      <c r="WDU1221" s="17"/>
      <c r="WDV1221" s="17"/>
      <c r="WDW1221" s="17"/>
      <c r="WDX1221" s="17"/>
      <c r="WDY1221" s="17"/>
      <c r="WDZ1221" s="17"/>
      <c r="WEA1221" s="17"/>
      <c r="WEB1221" s="17"/>
      <c r="WEC1221" s="17"/>
      <c r="WED1221" s="17"/>
      <c r="WEE1221" s="17"/>
      <c r="WEF1221" s="17"/>
      <c r="WEG1221" s="17"/>
      <c r="WEH1221" s="17"/>
      <c r="WEI1221" s="17"/>
      <c r="WEJ1221" s="17"/>
      <c r="WEK1221" s="17"/>
      <c r="WEL1221" s="17"/>
      <c r="WEM1221" s="17"/>
      <c r="WEN1221" s="17"/>
      <c r="WEO1221" s="17"/>
      <c r="WEP1221" s="17"/>
      <c r="WEQ1221" s="17"/>
      <c r="WER1221" s="17"/>
      <c r="WES1221" s="17"/>
      <c r="WET1221" s="17"/>
      <c r="WEU1221" s="17"/>
      <c r="WEV1221" s="17"/>
      <c r="WEW1221" s="17"/>
      <c r="WEX1221" s="17"/>
      <c r="WEY1221" s="17"/>
      <c r="WEZ1221" s="17"/>
      <c r="WFA1221" s="17"/>
      <c r="WFB1221" s="17"/>
      <c r="WFC1221" s="17"/>
      <c r="WFD1221" s="17"/>
      <c r="WFE1221" s="17"/>
      <c r="WFF1221" s="17"/>
      <c r="WFG1221" s="17"/>
      <c r="WFH1221" s="17"/>
      <c r="WFI1221" s="17"/>
      <c r="WFJ1221" s="17"/>
      <c r="WFK1221" s="17"/>
      <c r="WFL1221" s="17"/>
      <c r="WFM1221" s="17"/>
      <c r="WFN1221" s="17"/>
      <c r="WFO1221" s="17"/>
      <c r="WFP1221" s="17"/>
      <c r="WFQ1221" s="17"/>
      <c r="WFR1221" s="17"/>
      <c r="WFS1221" s="17"/>
      <c r="WFT1221" s="17"/>
      <c r="WFU1221" s="17"/>
      <c r="WFV1221" s="17"/>
      <c r="WFW1221" s="17"/>
      <c r="WFX1221" s="17"/>
      <c r="WFY1221" s="17"/>
      <c r="WFZ1221" s="17"/>
      <c r="WGA1221" s="17"/>
      <c r="WGB1221" s="17"/>
      <c r="WGC1221" s="17"/>
      <c r="WGD1221" s="17"/>
      <c r="WGE1221" s="17"/>
      <c r="WGF1221" s="17"/>
      <c r="WGG1221" s="17"/>
      <c r="WGH1221" s="17"/>
      <c r="WGI1221" s="17"/>
      <c r="WGJ1221" s="17"/>
      <c r="WGK1221" s="17"/>
      <c r="WGL1221" s="17"/>
      <c r="WGM1221" s="17"/>
      <c r="WGN1221" s="17"/>
      <c r="WGO1221" s="17"/>
      <c r="WGP1221" s="17"/>
      <c r="WGQ1221" s="17"/>
      <c r="WGR1221" s="17"/>
      <c r="WGS1221" s="17"/>
      <c r="WGT1221" s="17"/>
      <c r="WGU1221" s="17"/>
      <c r="WGV1221" s="17"/>
      <c r="WGW1221" s="17"/>
      <c r="WGX1221" s="17"/>
      <c r="WGY1221" s="17"/>
      <c r="WGZ1221" s="17"/>
      <c r="WHA1221" s="17"/>
      <c r="WHB1221" s="17"/>
      <c r="WHC1221" s="17"/>
      <c r="WHD1221" s="17"/>
      <c r="WHE1221" s="17"/>
      <c r="WHF1221" s="17"/>
      <c r="WHG1221" s="17"/>
      <c r="WHH1221" s="17"/>
      <c r="WHI1221" s="17"/>
      <c r="WHJ1221" s="17"/>
      <c r="WHK1221" s="17"/>
      <c r="WHL1221" s="17"/>
      <c r="WHM1221" s="17"/>
      <c r="WHN1221" s="17"/>
      <c r="WHO1221" s="17"/>
      <c r="WHP1221" s="17"/>
      <c r="WHQ1221" s="17"/>
      <c r="WHR1221" s="17"/>
      <c r="WHS1221" s="17"/>
      <c r="WHT1221" s="17"/>
      <c r="WHU1221" s="17"/>
      <c r="WHV1221" s="17"/>
      <c r="WHW1221" s="17"/>
      <c r="WHX1221" s="17"/>
      <c r="WHY1221" s="17"/>
      <c r="WHZ1221" s="17"/>
      <c r="WIA1221" s="17"/>
      <c r="WIB1221" s="17"/>
      <c r="WIC1221" s="17"/>
      <c r="WID1221" s="17"/>
      <c r="WIE1221" s="17"/>
      <c r="WIF1221" s="17"/>
      <c r="WIG1221" s="17"/>
      <c r="WIH1221" s="17"/>
      <c r="WII1221" s="17"/>
      <c r="WIJ1221" s="17"/>
      <c r="WIK1221" s="17"/>
      <c r="WIL1221" s="17"/>
      <c r="WIM1221" s="17"/>
      <c r="WIN1221" s="17"/>
      <c r="WIO1221" s="17"/>
      <c r="WIP1221" s="17"/>
      <c r="WIQ1221" s="17"/>
      <c r="WIR1221" s="17"/>
      <c r="WIS1221" s="17"/>
      <c r="WIT1221" s="17"/>
      <c r="WIU1221" s="17"/>
      <c r="WIV1221" s="17"/>
      <c r="WIW1221" s="17"/>
      <c r="WIX1221" s="17"/>
      <c r="WIY1221" s="17"/>
      <c r="WIZ1221" s="17"/>
      <c r="WJA1221" s="17"/>
      <c r="WJB1221" s="17"/>
      <c r="WJC1221" s="17"/>
      <c r="WJD1221" s="17"/>
      <c r="WJE1221" s="17"/>
      <c r="WJF1221" s="17"/>
      <c r="WJG1221" s="17"/>
      <c r="WJH1221" s="17"/>
      <c r="WJI1221" s="17"/>
      <c r="WJJ1221" s="17"/>
      <c r="WJK1221" s="17"/>
      <c r="WJL1221" s="17"/>
      <c r="WJM1221" s="17"/>
      <c r="WJN1221" s="17"/>
      <c r="WJO1221" s="17"/>
      <c r="WJP1221" s="17"/>
      <c r="WJQ1221" s="17"/>
      <c r="WJR1221" s="17"/>
      <c r="WJS1221" s="17"/>
      <c r="WJT1221" s="17"/>
      <c r="WJU1221" s="17"/>
      <c r="WJV1221" s="17"/>
      <c r="WJW1221" s="17"/>
      <c r="WJX1221" s="17"/>
      <c r="WJY1221" s="17"/>
      <c r="WJZ1221" s="17"/>
      <c r="WKA1221" s="17"/>
      <c r="WKB1221" s="17"/>
      <c r="WKC1221" s="17"/>
      <c r="WKD1221" s="17"/>
      <c r="WKE1221" s="17"/>
      <c r="WKF1221" s="17"/>
      <c r="WKG1221" s="17"/>
      <c r="WKH1221" s="17"/>
      <c r="WKI1221" s="17"/>
      <c r="WKJ1221" s="17"/>
      <c r="WKK1221" s="17"/>
      <c r="WKL1221" s="17"/>
      <c r="WKM1221" s="17"/>
      <c r="WKN1221" s="17"/>
      <c r="WKO1221" s="17"/>
      <c r="WKP1221" s="17"/>
      <c r="WKQ1221" s="17"/>
      <c r="WKR1221" s="17"/>
      <c r="WKS1221" s="17"/>
      <c r="WKT1221" s="17"/>
      <c r="WKU1221" s="17"/>
      <c r="WKV1221" s="17"/>
      <c r="WKW1221" s="17"/>
      <c r="WKX1221" s="17"/>
      <c r="WKY1221" s="17"/>
      <c r="WKZ1221" s="17"/>
      <c r="WLA1221" s="17"/>
      <c r="WLB1221" s="17"/>
      <c r="WLC1221" s="17"/>
      <c r="WLD1221" s="17"/>
      <c r="WLE1221" s="17"/>
      <c r="WLF1221" s="17"/>
      <c r="WLG1221" s="17"/>
      <c r="WLH1221" s="17"/>
      <c r="WLI1221" s="17"/>
      <c r="WLJ1221" s="17"/>
      <c r="WLK1221" s="17"/>
      <c r="WLL1221" s="17"/>
      <c r="WLM1221" s="17"/>
      <c r="WLN1221" s="17"/>
      <c r="WLO1221" s="17"/>
      <c r="WLP1221" s="17"/>
      <c r="WLQ1221" s="17"/>
      <c r="WLR1221" s="17"/>
      <c r="WLS1221" s="17"/>
      <c r="WLT1221" s="17"/>
      <c r="WLU1221" s="17"/>
      <c r="WLV1221" s="17"/>
      <c r="WLW1221" s="17"/>
      <c r="WLX1221" s="17"/>
      <c r="WLY1221" s="17"/>
      <c r="WLZ1221" s="17"/>
      <c r="WMA1221" s="17"/>
      <c r="WMB1221" s="17"/>
      <c r="WMC1221" s="17"/>
      <c r="WMD1221" s="17"/>
      <c r="WME1221" s="17"/>
      <c r="WMF1221" s="17"/>
      <c r="WMG1221" s="17"/>
      <c r="WMH1221" s="17"/>
      <c r="WMI1221" s="17"/>
      <c r="WMJ1221" s="17"/>
      <c r="WMK1221" s="17"/>
      <c r="WML1221" s="17"/>
      <c r="WMM1221" s="17"/>
      <c r="WMN1221" s="17"/>
      <c r="WMO1221" s="17"/>
      <c r="WMP1221" s="17"/>
      <c r="WMQ1221" s="17"/>
      <c r="WMR1221" s="17"/>
      <c r="WMS1221" s="17"/>
      <c r="WMT1221" s="17"/>
      <c r="WMU1221" s="17"/>
      <c r="WMV1221" s="17"/>
      <c r="WMW1221" s="17"/>
      <c r="WMX1221" s="17"/>
      <c r="WMY1221" s="17"/>
      <c r="WMZ1221" s="17"/>
      <c r="WNA1221" s="17"/>
      <c r="WNB1221" s="17"/>
      <c r="WNC1221" s="17"/>
      <c r="WND1221" s="17"/>
      <c r="WNE1221" s="17"/>
      <c r="WNF1221" s="17"/>
      <c r="WNG1221" s="17"/>
      <c r="WNH1221" s="17"/>
      <c r="WNI1221" s="17"/>
      <c r="WNJ1221" s="17"/>
      <c r="WNK1221" s="17"/>
      <c r="WNL1221" s="17"/>
      <c r="WNM1221" s="17"/>
      <c r="WNN1221" s="17"/>
      <c r="WNO1221" s="17"/>
      <c r="WNP1221" s="17"/>
      <c r="WNQ1221" s="17"/>
      <c r="WNR1221" s="17"/>
      <c r="WNS1221" s="17"/>
      <c r="WNT1221" s="17"/>
      <c r="WNU1221" s="17"/>
      <c r="WNV1221" s="17"/>
      <c r="WNW1221" s="17"/>
      <c r="WNX1221" s="17"/>
      <c r="WNY1221" s="17"/>
      <c r="WNZ1221" s="17"/>
      <c r="WOA1221" s="17"/>
      <c r="WOB1221" s="17"/>
      <c r="WOC1221" s="17"/>
      <c r="WOD1221" s="17"/>
      <c r="WOE1221" s="17"/>
      <c r="WOF1221" s="17"/>
      <c r="WOG1221" s="17"/>
      <c r="WOH1221" s="17"/>
      <c r="WOI1221" s="17"/>
      <c r="WOJ1221" s="17"/>
      <c r="WOK1221" s="17"/>
      <c r="WOL1221" s="17"/>
      <c r="WOM1221" s="17"/>
      <c r="WON1221" s="17"/>
      <c r="WOO1221" s="17"/>
      <c r="WOP1221" s="17"/>
      <c r="WOQ1221" s="17"/>
      <c r="WOR1221" s="17"/>
      <c r="WOS1221" s="17"/>
      <c r="WOT1221" s="17"/>
      <c r="WOU1221" s="17"/>
      <c r="WOV1221" s="17"/>
      <c r="WOW1221" s="17"/>
      <c r="WOX1221" s="17"/>
      <c r="WOY1221" s="17"/>
      <c r="WOZ1221" s="17"/>
      <c r="WPA1221" s="17"/>
      <c r="WPB1221" s="17"/>
      <c r="WPC1221" s="17"/>
      <c r="WPD1221" s="17"/>
      <c r="WPE1221" s="17"/>
      <c r="WPF1221" s="17"/>
      <c r="WPG1221" s="17"/>
      <c r="WPH1221" s="17"/>
      <c r="WPI1221" s="17"/>
      <c r="WPJ1221" s="17"/>
      <c r="WPK1221" s="17"/>
      <c r="WPL1221" s="17"/>
      <c r="WPM1221" s="17"/>
      <c r="WPN1221" s="17"/>
      <c r="WPO1221" s="17"/>
      <c r="WPP1221" s="17"/>
      <c r="WPQ1221" s="17"/>
      <c r="WPR1221" s="17"/>
      <c r="WPS1221" s="17"/>
      <c r="WPT1221" s="17"/>
      <c r="WPU1221" s="17"/>
      <c r="WPV1221" s="17"/>
      <c r="WPW1221" s="17"/>
      <c r="WPX1221" s="17"/>
      <c r="WPY1221" s="17"/>
      <c r="WPZ1221" s="17"/>
      <c r="WQA1221" s="17"/>
      <c r="WQB1221" s="17"/>
      <c r="WQC1221" s="17"/>
      <c r="WQD1221" s="17"/>
      <c r="WQE1221" s="17"/>
      <c r="WQF1221" s="17"/>
      <c r="WQG1221" s="17"/>
      <c r="WQH1221" s="17"/>
      <c r="WQI1221" s="17"/>
      <c r="WQJ1221" s="17"/>
      <c r="WQK1221" s="17"/>
      <c r="WQL1221" s="17"/>
      <c r="WQM1221" s="17"/>
      <c r="WQN1221" s="17"/>
      <c r="WQO1221" s="17"/>
      <c r="WQP1221" s="17"/>
      <c r="WQQ1221" s="17"/>
      <c r="WQR1221" s="17"/>
      <c r="WQS1221" s="17"/>
      <c r="WQT1221" s="17"/>
      <c r="WQU1221" s="17"/>
      <c r="WQV1221" s="17"/>
      <c r="WQW1221" s="17"/>
      <c r="WQX1221" s="17"/>
      <c r="WQY1221" s="17"/>
      <c r="WQZ1221" s="17"/>
      <c r="WRA1221" s="17"/>
      <c r="WRB1221" s="17"/>
      <c r="WRC1221" s="17"/>
      <c r="WRD1221" s="17"/>
      <c r="WRE1221" s="17"/>
      <c r="WRF1221" s="17"/>
      <c r="WRG1221" s="17"/>
      <c r="WRH1221" s="17"/>
      <c r="WRI1221" s="17"/>
      <c r="WRJ1221" s="17"/>
      <c r="WRK1221" s="17"/>
      <c r="WRL1221" s="17"/>
      <c r="WRM1221" s="17"/>
      <c r="WRN1221" s="17"/>
      <c r="WRO1221" s="17"/>
      <c r="WRP1221" s="17"/>
      <c r="WRQ1221" s="17"/>
      <c r="WRR1221" s="17"/>
      <c r="WRS1221" s="17"/>
      <c r="WRT1221" s="17"/>
      <c r="WRU1221" s="17"/>
      <c r="WRV1221" s="17"/>
      <c r="WRW1221" s="17"/>
      <c r="WRX1221" s="17"/>
      <c r="WRY1221" s="17"/>
      <c r="WRZ1221" s="17"/>
      <c r="WSA1221" s="17"/>
      <c r="WSB1221" s="17"/>
      <c r="WSC1221" s="17"/>
      <c r="WSD1221" s="17"/>
      <c r="WSE1221" s="17"/>
      <c r="WSF1221" s="17"/>
      <c r="WSG1221" s="17"/>
      <c r="WSH1221" s="17"/>
      <c r="WSI1221" s="17"/>
      <c r="WSJ1221" s="17"/>
      <c r="WSK1221" s="17"/>
      <c r="WSL1221" s="17"/>
      <c r="WSM1221" s="17"/>
      <c r="WSN1221" s="17"/>
      <c r="WSO1221" s="17"/>
      <c r="WSP1221" s="17"/>
      <c r="WSQ1221" s="17"/>
      <c r="WSR1221" s="17"/>
      <c r="WSS1221" s="17"/>
      <c r="WST1221" s="17"/>
      <c r="WSU1221" s="17"/>
      <c r="WSV1221" s="17"/>
      <c r="WSW1221" s="17"/>
      <c r="WSX1221" s="17"/>
      <c r="WSY1221" s="17"/>
      <c r="WSZ1221" s="17"/>
      <c r="WTA1221" s="17"/>
      <c r="WTB1221" s="17"/>
      <c r="WTC1221" s="17"/>
      <c r="WTD1221" s="17"/>
      <c r="WTE1221" s="17"/>
      <c r="WTF1221" s="17"/>
      <c r="WTG1221" s="17"/>
      <c r="WTH1221" s="17"/>
      <c r="WTI1221" s="17"/>
      <c r="WTJ1221" s="17"/>
      <c r="WTK1221" s="17"/>
      <c r="WTL1221" s="17"/>
      <c r="WTM1221" s="17"/>
      <c r="WTN1221" s="17"/>
      <c r="WTO1221" s="17"/>
      <c r="WTP1221" s="17"/>
      <c r="WTQ1221" s="17"/>
      <c r="WTR1221" s="17"/>
      <c r="WTS1221" s="17"/>
      <c r="WTT1221" s="17"/>
      <c r="WTU1221" s="17"/>
      <c r="WTV1221" s="17"/>
      <c r="WTW1221" s="17"/>
      <c r="WTX1221" s="17"/>
      <c r="WTY1221" s="17"/>
      <c r="WTZ1221" s="17"/>
      <c r="WUA1221" s="17"/>
      <c r="WUB1221" s="17"/>
      <c r="WUC1221" s="17"/>
      <c r="WUD1221" s="17"/>
      <c r="WUE1221" s="17"/>
      <c r="WUF1221" s="17"/>
      <c r="WUG1221" s="17"/>
      <c r="WUH1221" s="17"/>
      <c r="WUI1221" s="17"/>
      <c r="WUJ1221" s="17"/>
      <c r="WUK1221" s="17"/>
      <c r="WUL1221" s="17"/>
      <c r="WUM1221" s="17"/>
      <c r="WUN1221" s="17"/>
      <c r="WUO1221" s="17"/>
    </row>
    <row r="1222" spans="1:16109" s="6" customFormat="1" ht="61.5">
      <c r="A1222" s="17">
        <v>1</v>
      </c>
      <c r="B1222" s="52">
        <v>187</v>
      </c>
      <c r="C1222" s="20" t="s">
        <v>2077</v>
      </c>
      <c r="D1222" s="26">
        <v>4496667.21</v>
      </c>
      <c r="E1222" s="26">
        <v>0</v>
      </c>
      <c r="F1222" s="26">
        <v>0</v>
      </c>
      <c r="G1222" s="26">
        <v>0</v>
      </c>
      <c r="H1222" s="26">
        <v>0</v>
      </c>
      <c r="I1222" s="26">
        <v>0</v>
      </c>
      <c r="J1222" s="26">
        <v>0</v>
      </c>
      <c r="K1222" s="58">
        <v>2</v>
      </c>
      <c r="L1222" s="26">
        <v>4430214</v>
      </c>
      <c r="M1222" s="26">
        <v>0</v>
      </c>
      <c r="N1222" s="26">
        <v>0</v>
      </c>
      <c r="O1222" s="26">
        <v>0</v>
      </c>
      <c r="P1222" s="26">
        <v>0</v>
      </c>
      <c r="Q1222" s="26">
        <v>0</v>
      </c>
      <c r="R1222" s="26">
        <v>0</v>
      </c>
      <c r="S1222" s="26">
        <v>0</v>
      </c>
      <c r="T1222" s="26">
        <v>0</v>
      </c>
      <c r="U1222" s="26">
        <v>0</v>
      </c>
      <c r="V1222" s="26">
        <v>0</v>
      </c>
      <c r="W1222" s="26">
        <v>0</v>
      </c>
      <c r="X1222" s="26">
        <v>0</v>
      </c>
      <c r="Y1222" s="26">
        <v>0</v>
      </c>
      <c r="Z1222" s="26">
        <v>0</v>
      </c>
      <c r="AA1222" s="26">
        <v>0</v>
      </c>
      <c r="AB1222" s="26">
        <v>0</v>
      </c>
      <c r="AC1222" s="26">
        <v>66453.210000000006</v>
      </c>
      <c r="AD1222" s="26">
        <v>0</v>
      </c>
      <c r="AE1222" s="26">
        <v>0</v>
      </c>
      <c r="AF1222" s="29" t="s">
        <v>263</v>
      </c>
      <c r="AG1222" s="29">
        <v>2022</v>
      </c>
      <c r="AH1222" s="30">
        <v>2022</v>
      </c>
      <c r="AI1222" s="17"/>
      <c r="AJ1222" s="17"/>
      <c r="AK1222" s="17"/>
      <c r="AL1222" s="17"/>
      <c r="AM1222" s="17"/>
      <c r="AN1222" s="17"/>
      <c r="AO1222" s="17"/>
      <c r="AP1222" s="17"/>
      <c r="AQ1222" s="17"/>
      <c r="AR1222" s="17"/>
      <c r="AS1222" s="17"/>
      <c r="AT1222" s="17"/>
      <c r="AU1222" s="17"/>
      <c r="AV1222" s="17"/>
      <c r="AW1222" s="17"/>
      <c r="AX1222" s="17"/>
      <c r="AY1222" s="17"/>
      <c r="AZ1222" s="17"/>
      <c r="BA1222" s="17"/>
      <c r="BB1222" s="17"/>
      <c r="BC1222" s="17"/>
      <c r="BD1222" s="17"/>
      <c r="BE1222" s="17"/>
      <c r="BF1222" s="17"/>
      <c r="BG1222" s="17"/>
      <c r="BH1222" s="17"/>
      <c r="BI1222" s="17"/>
      <c r="BJ1222" s="17"/>
      <c r="BK1222" s="17"/>
      <c r="BL1222" s="17"/>
      <c r="BM1222" s="17"/>
      <c r="BN1222" s="17"/>
      <c r="BO1222" s="17"/>
      <c r="BP1222" s="17"/>
      <c r="BQ1222" s="17"/>
      <c r="BR1222" s="17"/>
      <c r="BS1222" s="17"/>
      <c r="BT1222" s="17"/>
      <c r="BU1222" s="17"/>
      <c r="BV1222" s="17"/>
      <c r="BW1222" s="17"/>
      <c r="BX1222" s="17"/>
      <c r="BY1222" s="17"/>
      <c r="BZ1222" s="17"/>
      <c r="CA1222" s="17"/>
      <c r="CB1222" s="17"/>
      <c r="CC1222" s="17"/>
      <c r="CD1222" s="17"/>
      <c r="CE1222" s="17"/>
      <c r="CF1222" s="17"/>
      <c r="CG1222" s="17"/>
      <c r="CH1222" s="17"/>
      <c r="CI1222" s="17"/>
      <c r="CJ1222" s="17"/>
      <c r="CK1222" s="17"/>
      <c r="CL1222" s="17"/>
      <c r="CM1222" s="17"/>
      <c r="CN1222" s="17"/>
      <c r="CO1222" s="17"/>
      <c r="CP1222" s="17"/>
      <c r="CQ1222" s="17"/>
      <c r="CR1222" s="17"/>
      <c r="CS1222" s="17"/>
      <c r="CT1222" s="17"/>
      <c r="CU1222" s="17"/>
      <c r="CV1222" s="17"/>
      <c r="CW1222" s="17"/>
      <c r="CX1222" s="17"/>
      <c r="CY1222" s="17"/>
      <c r="CZ1222" s="17"/>
      <c r="DA1222" s="17"/>
      <c r="DB1222" s="17"/>
      <c r="DC1222" s="17"/>
      <c r="DD1222" s="17"/>
      <c r="DE1222" s="17"/>
      <c r="DF1222" s="17"/>
      <c r="DG1222" s="17"/>
      <c r="DH1222" s="17"/>
      <c r="DI1222" s="17"/>
      <c r="DJ1222" s="17"/>
      <c r="DK1222" s="17"/>
      <c r="DL1222" s="17"/>
      <c r="DM1222" s="17"/>
      <c r="DN1222" s="17"/>
      <c r="DO1222" s="17"/>
      <c r="DP1222" s="17"/>
      <c r="DQ1222" s="17"/>
      <c r="DR1222" s="17"/>
      <c r="DS1222" s="17"/>
      <c r="DT1222" s="17"/>
      <c r="DU1222" s="17"/>
      <c r="DV1222" s="17"/>
      <c r="DW1222" s="17"/>
      <c r="DX1222" s="17"/>
      <c r="DY1222" s="17"/>
      <c r="DZ1222" s="17"/>
      <c r="EA1222" s="17"/>
      <c r="EB1222" s="17"/>
      <c r="EC1222" s="17"/>
      <c r="ED1222" s="17"/>
      <c r="EE1222" s="17"/>
      <c r="EF1222" s="17"/>
      <c r="EG1222" s="17"/>
      <c r="EH1222" s="17"/>
      <c r="EI1222" s="17"/>
      <c r="EJ1222" s="17"/>
      <c r="EK1222" s="17"/>
      <c r="EL1222" s="17"/>
      <c r="EM1222" s="17"/>
      <c r="EN1222" s="17"/>
      <c r="EO1222" s="17"/>
      <c r="EP1222" s="17"/>
      <c r="EQ1222" s="17"/>
      <c r="ER1222" s="17"/>
      <c r="ES1222" s="17"/>
      <c r="ET1222" s="17"/>
      <c r="EU1222" s="17"/>
      <c r="EV1222" s="17"/>
      <c r="EW1222" s="17"/>
      <c r="EX1222" s="17"/>
      <c r="EY1222" s="17"/>
      <c r="EZ1222" s="17"/>
      <c r="FA1222" s="17"/>
      <c r="FB1222" s="17"/>
      <c r="FC1222" s="17"/>
      <c r="FD1222" s="17"/>
      <c r="FE1222" s="17"/>
      <c r="FF1222" s="17"/>
      <c r="FG1222" s="17"/>
      <c r="FH1222" s="17"/>
      <c r="FI1222" s="17"/>
      <c r="FJ1222" s="17"/>
      <c r="FK1222" s="17"/>
      <c r="FL1222" s="17"/>
      <c r="FM1222" s="17"/>
      <c r="FN1222" s="17"/>
      <c r="FO1222" s="17"/>
      <c r="FP1222" s="17"/>
      <c r="FQ1222" s="17"/>
      <c r="FR1222" s="17"/>
      <c r="FS1222" s="17"/>
      <c r="FT1222" s="17"/>
      <c r="FU1222" s="17"/>
      <c r="FV1222" s="17"/>
      <c r="FW1222" s="17"/>
      <c r="FX1222" s="17"/>
      <c r="FY1222" s="17"/>
      <c r="FZ1222" s="17"/>
      <c r="GA1222" s="17"/>
      <c r="GB1222" s="17"/>
      <c r="GC1222" s="17"/>
      <c r="GD1222" s="17"/>
      <c r="GE1222" s="17"/>
      <c r="GF1222" s="17"/>
      <c r="GG1222" s="17"/>
      <c r="GH1222" s="17"/>
      <c r="GI1222" s="17"/>
      <c r="GJ1222" s="17"/>
      <c r="GK1222" s="17"/>
      <c r="GL1222" s="17"/>
      <c r="GM1222" s="17"/>
      <c r="GN1222" s="17"/>
      <c r="GO1222" s="17"/>
      <c r="GP1222" s="17"/>
      <c r="GQ1222" s="17"/>
      <c r="GR1222" s="17"/>
      <c r="GS1222" s="17"/>
      <c r="GT1222" s="17"/>
      <c r="GU1222" s="17"/>
      <c r="GV1222" s="17"/>
      <c r="GW1222" s="17"/>
      <c r="GX1222" s="17"/>
      <c r="GY1222" s="17"/>
      <c r="GZ1222" s="17"/>
      <c r="HA1222" s="17"/>
      <c r="HB1222" s="17"/>
      <c r="HC1222" s="17"/>
      <c r="HD1222" s="17"/>
      <c r="HE1222" s="17"/>
      <c r="HF1222" s="17"/>
      <c r="HG1222" s="17"/>
      <c r="HH1222" s="17"/>
      <c r="HI1222" s="17"/>
      <c r="HJ1222" s="17"/>
      <c r="HK1222" s="17"/>
      <c r="HL1222" s="17"/>
      <c r="HM1222" s="17"/>
      <c r="HN1222" s="17"/>
      <c r="HO1222" s="17"/>
      <c r="HP1222" s="17"/>
      <c r="HQ1222" s="17"/>
      <c r="HR1222" s="17"/>
      <c r="HS1222" s="17"/>
      <c r="HT1222" s="17"/>
      <c r="HU1222" s="17"/>
      <c r="HV1222" s="17"/>
      <c r="HW1222" s="17"/>
      <c r="HX1222" s="17"/>
      <c r="HY1222" s="17"/>
      <c r="HZ1222" s="17"/>
      <c r="IA1222" s="17"/>
      <c r="IB1222" s="17"/>
      <c r="IC1222" s="17"/>
      <c r="ID1222" s="17"/>
      <c r="IE1222" s="17"/>
      <c r="IF1222" s="17"/>
      <c r="IG1222" s="17"/>
      <c r="IH1222" s="17"/>
      <c r="II1222" s="17"/>
      <c r="IJ1222" s="17"/>
      <c r="IK1222" s="17"/>
      <c r="IL1222" s="17"/>
      <c r="IM1222" s="17"/>
      <c r="IN1222" s="17"/>
      <c r="IO1222" s="17"/>
      <c r="IP1222" s="17"/>
      <c r="IQ1222" s="17"/>
      <c r="IR1222" s="17"/>
      <c r="IS1222" s="17"/>
      <c r="IT1222" s="17"/>
      <c r="IU1222" s="17"/>
      <c r="IV1222" s="17"/>
      <c r="IW1222" s="17"/>
      <c r="IX1222" s="17"/>
      <c r="IY1222" s="17"/>
      <c r="IZ1222" s="17"/>
      <c r="JA1222" s="17"/>
      <c r="JB1222" s="17"/>
      <c r="JC1222" s="17"/>
      <c r="JD1222" s="17"/>
      <c r="JE1222" s="17"/>
      <c r="JF1222" s="17"/>
      <c r="JG1222" s="17"/>
      <c r="JH1222" s="17"/>
      <c r="JI1222" s="17"/>
      <c r="JJ1222" s="17"/>
      <c r="JK1222" s="17"/>
      <c r="JL1222" s="17"/>
      <c r="JM1222" s="17"/>
      <c r="JN1222" s="17"/>
      <c r="JO1222" s="17"/>
      <c r="JP1222" s="17"/>
      <c r="JQ1222" s="17"/>
      <c r="JR1222" s="17"/>
      <c r="JS1222" s="17"/>
      <c r="JT1222" s="17"/>
      <c r="JU1222" s="17"/>
      <c r="JV1222" s="17"/>
      <c r="JW1222" s="17"/>
      <c r="JX1222" s="17"/>
      <c r="JY1222" s="17"/>
      <c r="JZ1222" s="17"/>
      <c r="KA1222" s="17"/>
      <c r="KB1222" s="17"/>
      <c r="KC1222" s="17"/>
      <c r="KD1222" s="17"/>
      <c r="KE1222" s="17"/>
      <c r="KF1222" s="17"/>
      <c r="KG1222" s="17"/>
      <c r="KH1222" s="17"/>
      <c r="KI1222" s="17"/>
      <c r="KJ1222" s="17"/>
      <c r="KK1222" s="17"/>
      <c r="KL1222" s="17"/>
      <c r="KM1222" s="17"/>
      <c r="KN1222" s="17"/>
      <c r="KO1222" s="17"/>
      <c r="KP1222" s="17"/>
      <c r="KQ1222" s="17"/>
      <c r="KR1222" s="17"/>
      <c r="KS1222" s="17"/>
      <c r="KT1222" s="17"/>
      <c r="KU1222" s="17"/>
      <c r="KV1222" s="17"/>
      <c r="KW1222" s="17"/>
      <c r="KX1222" s="17"/>
      <c r="KY1222" s="17"/>
      <c r="KZ1222" s="17"/>
      <c r="LA1222" s="17"/>
      <c r="LB1222" s="17"/>
      <c r="LC1222" s="17"/>
      <c r="LD1222" s="17"/>
      <c r="LE1222" s="17"/>
      <c r="LF1222" s="17"/>
      <c r="LG1222" s="17"/>
      <c r="LH1222" s="17"/>
      <c r="LI1222" s="17"/>
      <c r="LJ1222" s="17"/>
      <c r="LK1222" s="17"/>
      <c r="LL1222" s="17"/>
      <c r="LM1222" s="17"/>
      <c r="LN1222" s="17"/>
      <c r="LO1222" s="17"/>
      <c r="LP1222" s="17"/>
      <c r="LQ1222" s="17"/>
      <c r="LR1222" s="17"/>
      <c r="LS1222" s="17"/>
      <c r="LT1222" s="17"/>
      <c r="LU1222" s="17"/>
      <c r="LV1222" s="17"/>
      <c r="LW1222" s="17"/>
      <c r="LX1222" s="17"/>
      <c r="LY1222" s="17"/>
      <c r="LZ1222" s="17"/>
      <c r="MA1222" s="17"/>
      <c r="MB1222" s="17"/>
      <c r="MC1222" s="17"/>
      <c r="MD1222" s="17"/>
      <c r="ME1222" s="17"/>
      <c r="MF1222" s="17"/>
      <c r="MG1222" s="17"/>
      <c r="MH1222" s="17"/>
      <c r="MI1222" s="17"/>
      <c r="MJ1222" s="17"/>
      <c r="MK1222" s="17"/>
      <c r="ML1222" s="17"/>
      <c r="MM1222" s="17"/>
      <c r="MN1222" s="17"/>
      <c r="MO1222" s="17"/>
      <c r="MP1222" s="17"/>
      <c r="MQ1222" s="17"/>
      <c r="MR1222" s="17"/>
      <c r="MS1222" s="17"/>
      <c r="MT1222" s="17"/>
      <c r="MU1222" s="17"/>
      <c r="MV1222" s="17"/>
      <c r="MW1222" s="17"/>
      <c r="MX1222" s="17"/>
      <c r="MY1222" s="17"/>
      <c r="MZ1222" s="17"/>
      <c r="NA1222" s="17"/>
      <c r="NB1222" s="17"/>
      <c r="NC1222" s="17"/>
      <c r="ND1222" s="17"/>
      <c r="NE1222" s="17"/>
      <c r="NF1222" s="17"/>
      <c r="NG1222" s="17"/>
      <c r="NH1222" s="17"/>
      <c r="NI1222" s="17"/>
      <c r="NJ1222" s="17"/>
      <c r="NK1222" s="17"/>
      <c r="NL1222" s="17"/>
      <c r="NM1222" s="17"/>
      <c r="NN1222" s="17"/>
      <c r="NO1222" s="17"/>
      <c r="NP1222" s="17"/>
      <c r="NQ1222" s="17"/>
      <c r="NR1222" s="17"/>
      <c r="NS1222" s="17"/>
      <c r="NT1222" s="17"/>
      <c r="NU1222" s="17"/>
      <c r="NV1222" s="17"/>
      <c r="NW1222" s="17"/>
      <c r="NX1222" s="17"/>
      <c r="NY1222" s="17"/>
      <c r="NZ1222" s="17"/>
      <c r="OA1222" s="17"/>
      <c r="OB1222" s="17"/>
      <c r="OC1222" s="17"/>
      <c r="OD1222" s="17"/>
      <c r="OE1222" s="17"/>
      <c r="OF1222" s="17"/>
      <c r="OG1222" s="17"/>
      <c r="OH1222" s="17"/>
      <c r="OI1222" s="17"/>
      <c r="OJ1222" s="17"/>
      <c r="OK1222" s="17"/>
      <c r="OL1222" s="17"/>
      <c r="OM1222" s="17"/>
      <c r="ON1222" s="17"/>
      <c r="OO1222" s="17"/>
      <c r="OP1222" s="17"/>
      <c r="OQ1222" s="17"/>
      <c r="OR1222" s="17"/>
      <c r="OS1222" s="17"/>
      <c r="OT1222" s="17"/>
      <c r="OU1222" s="17"/>
      <c r="OV1222" s="17"/>
      <c r="OW1222" s="17"/>
      <c r="OX1222" s="17"/>
      <c r="OY1222" s="17"/>
      <c r="OZ1222" s="17"/>
      <c r="PA1222" s="17"/>
      <c r="PB1222" s="17"/>
      <c r="PC1222" s="17"/>
      <c r="PD1222" s="17"/>
      <c r="PE1222" s="17"/>
      <c r="PF1222" s="17"/>
      <c r="PG1222" s="17"/>
      <c r="PH1222" s="17"/>
      <c r="PI1222" s="17"/>
      <c r="PJ1222" s="17"/>
      <c r="PK1222" s="17"/>
      <c r="PL1222" s="17"/>
      <c r="PM1222" s="17"/>
      <c r="PN1222" s="17"/>
      <c r="PO1222" s="17"/>
      <c r="PP1222" s="17"/>
      <c r="PQ1222" s="17"/>
      <c r="PR1222" s="17"/>
      <c r="PS1222" s="17"/>
      <c r="PT1222" s="17"/>
      <c r="PU1222" s="17"/>
      <c r="PV1222" s="17"/>
      <c r="PW1222" s="17"/>
      <c r="PX1222" s="17"/>
      <c r="PY1222" s="17"/>
      <c r="PZ1222" s="17"/>
      <c r="QA1222" s="17"/>
      <c r="QB1222" s="17"/>
      <c r="QC1222" s="17"/>
      <c r="QD1222" s="17"/>
      <c r="QE1222" s="17"/>
      <c r="QF1222" s="17"/>
      <c r="QG1222" s="17"/>
      <c r="QH1222" s="17"/>
      <c r="QI1222" s="17"/>
      <c r="QJ1222" s="17"/>
      <c r="QK1222" s="17"/>
      <c r="QL1222" s="17"/>
      <c r="QM1222" s="17"/>
      <c r="QN1222" s="17"/>
      <c r="QO1222" s="17"/>
      <c r="QP1222" s="17"/>
      <c r="QQ1222" s="17"/>
      <c r="QR1222" s="17"/>
      <c r="QS1222" s="17"/>
      <c r="QT1222" s="17"/>
      <c r="QU1222" s="17"/>
      <c r="QV1222" s="17"/>
      <c r="QW1222" s="17"/>
      <c r="QX1222" s="17"/>
      <c r="QY1222" s="17"/>
      <c r="QZ1222" s="17"/>
      <c r="RA1222" s="17"/>
      <c r="RB1222" s="17"/>
      <c r="RC1222" s="17"/>
      <c r="RD1222" s="17"/>
      <c r="RE1222" s="17"/>
      <c r="RF1222" s="17"/>
      <c r="RG1222" s="17"/>
      <c r="RH1222" s="17"/>
      <c r="RI1222" s="17"/>
      <c r="RJ1222" s="17"/>
      <c r="RK1222" s="17"/>
      <c r="RL1222" s="17"/>
      <c r="RM1222" s="17"/>
      <c r="RN1222" s="17"/>
      <c r="RO1222" s="17"/>
      <c r="RP1222" s="17"/>
      <c r="RQ1222" s="17"/>
      <c r="RR1222" s="17"/>
      <c r="RS1222" s="17"/>
      <c r="RT1222" s="17"/>
      <c r="RU1222" s="17"/>
      <c r="RV1222" s="17"/>
      <c r="RW1222" s="17"/>
      <c r="RX1222" s="17"/>
      <c r="RY1222" s="17"/>
      <c r="RZ1222" s="17"/>
      <c r="SA1222" s="17"/>
      <c r="SB1222" s="17"/>
      <c r="SC1222" s="17"/>
      <c r="SD1222" s="17"/>
      <c r="SE1222" s="17"/>
      <c r="SF1222" s="17"/>
      <c r="SG1222" s="17"/>
      <c r="SH1222" s="17"/>
      <c r="SI1222" s="17"/>
      <c r="SJ1222" s="17"/>
      <c r="SK1222" s="17"/>
      <c r="SL1222" s="17"/>
      <c r="SM1222" s="17"/>
      <c r="SN1222" s="17"/>
      <c r="SO1222" s="17"/>
      <c r="SP1222" s="17"/>
      <c r="SQ1222" s="17"/>
      <c r="SR1222" s="17"/>
      <c r="SS1222" s="17"/>
      <c r="ST1222" s="17"/>
      <c r="SU1222" s="17"/>
      <c r="SV1222" s="17"/>
      <c r="SW1222" s="17"/>
      <c r="SX1222" s="17"/>
      <c r="SY1222" s="17"/>
      <c r="SZ1222" s="17"/>
      <c r="TA1222" s="17"/>
      <c r="TB1222" s="17"/>
      <c r="TC1222" s="17"/>
      <c r="TD1222" s="17"/>
      <c r="TE1222" s="17"/>
      <c r="TF1222" s="17"/>
      <c r="TG1222" s="17"/>
      <c r="TH1222" s="17"/>
      <c r="TI1222" s="17"/>
      <c r="TJ1222" s="17"/>
      <c r="TK1222" s="17"/>
      <c r="TL1222" s="17"/>
      <c r="TM1222" s="17"/>
      <c r="TN1222" s="17"/>
      <c r="TO1222" s="17"/>
      <c r="TP1222" s="17"/>
      <c r="TQ1222" s="17"/>
      <c r="TR1222" s="17"/>
      <c r="TS1222" s="17"/>
      <c r="TT1222" s="17"/>
      <c r="TU1222" s="17"/>
      <c r="TV1222" s="17"/>
      <c r="TW1222" s="17"/>
      <c r="TX1222" s="17"/>
      <c r="TY1222" s="17"/>
      <c r="TZ1222" s="17"/>
      <c r="UA1222" s="17"/>
      <c r="UB1222" s="17"/>
      <c r="UC1222" s="17"/>
      <c r="UD1222" s="17"/>
      <c r="UE1222" s="17"/>
      <c r="UF1222" s="17"/>
      <c r="UG1222" s="17"/>
      <c r="UH1222" s="17"/>
      <c r="UI1222" s="17"/>
      <c r="UJ1222" s="17"/>
      <c r="UK1222" s="17"/>
      <c r="UL1222" s="17"/>
      <c r="UM1222" s="17"/>
      <c r="UN1222" s="17"/>
      <c r="UO1222" s="17"/>
      <c r="UP1222" s="17"/>
      <c r="UQ1222" s="17"/>
      <c r="UR1222" s="17"/>
      <c r="US1222" s="17"/>
      <c r="UT1222" s="17"/>
      <c r="UU1222" s="17"/>
      <c r="UV1222" s="17"/>
      <c r="UW1222" s="17"/>
      <c r="UX1222" s="17"/>
      <c r="UY1222" s="17"/>
      <c r="UZ1222" s="17"/>
      <c r="VA1222" s="17"/>
      <c r="VB1222" s="17"/>
      <c r="VC1222" s="17"/>
      <c r="VD1222" s="17"/>
      <c r="VE1222" s="17"/>
      <c r="VF1222" s="17"/>
      <c r="VG1222" s="17"/>
      <c r="VH1222" s="17"/>
      <c r="VI1222" s="17"/>
      <c r="VJ1222" s="17"/>
      <c r="VK1222" s="17"/>
      <c r="VL1222" s="17"/>
      <c r="VM1222" s="17"/>
      <c r="VN1222" s="17"/>
      <c r="VO1222" s="17"/>
      <c r="VP1222" s="17"/>
      <c r="VQ1222" s="17"/>
      <c r="VR1222" s="17"/>
      <c r="VS1222" s="17"/>
      <c r="VT1222" s="17"/>
      <c r="VU1222" s="17"/>
      <c r="VV1222" s="17"/>
      <c r="VW1222" s="17"/>
      <c r="VX1222" s="17"/>
      <c r="VY1222" s="17"/>
      <c r="VZ1222" s="17"/>
      <c r="WA1222" s="17"/>
      <c r="WB1222" s="17"/>
      <c r="WC1222" s="17"/>
      <c r="WD1222" s="17"/>
      <c r="WE1222" s="17"/>
      <c r="WF1222" s="17"/>
      <c r="WG1222" s="17"/>
      <c r="WH1222" s="17"/>
      <c r="WI1222" s="17"/>
      <c r="WJ1222" s="17"/>
      <c r="WK1222" s="17"/>
      <c r="WL1222" s="17"/>
      <c r="WM1222" s="17"/>
      <c r="WN1222" s="17"/>
      <c r="WO1222" s="17"/>
      <c r="WP1222" s="17"/>
      <c r="WQ1222" s="17"/>
      <c r="WR1222" s="17"/>
      <c r="WS1222" s="17"/>
      <c r="WT1222" s="17"/>
      <c r="WU1222" s="17"/>
      <c r="WV1222" s="17"/>
      <c r="WW1222" s="17"/>
      <c r="WX1222" s="17"/>
      <c r="WY1222" s="17"/>
      <c r="WZ1222" s="17"/>
      <c r="XA1222" s="17"/>
      <c r="XB1222" s="17"/>
      <c r="XC1222" s="17"/>
      <c r="XD1222" s="17"/>
      <c r="XE1222" s="17"/>
      <c r="XF1222" s="17"/>
      <c r="XG1222" s="17"/>
      <c r="XH1222" s="17"/>
      <c r="XI1222" s="17"/>
      <c r="XJ1222" s="17"/>
      <c r="XK1222" s="17"/>
      <c r="XL1222" s="17"/>
      <c r="XM1222" s="17"/>
      <c r="XN1222" s="17"/>
      <c r="XO1222" s="17"/>
      <c r="XP1222" s="17"/>
      <c r="XQ1222" s="17"/>
      <c r="XR1222" s="17"/>
      <c r="XS1222" s="17"/>
      <c r="XT1222" s="17"/>
      <c r="XU1222" s="17"/>
      <c r="XV1222" s="17"/>
      <c r="XW1222" s="17"/>
      <c r="XX1222" s="17"/>
      <c r="XY1222" s="17"/>
      <c r="XZ1222" s="17"/>
      <c r="YA1222" s="17"/>
      <c r="YB1222" s="17"/>
      <c r="YC1222" s="17"/>
      <c r="YD1222" s="17"/>
      <c r="YE1222" s="17"/>
      <c r="YF1222" s="17"/>
      <c r="YG1222" s="17"/>
      <c r="YH1222" s="17"/>
      <c r="YI1222" s="17"/>
      <c r="YJ1222" s="17"/>
      <c r="YK1222" s="17"/>
      <c r="YL1222" s="17"/>
      <c r="YM1222" s="17"/>
      <c r="YN1222" s="17"/>
      <c r="YO1222" s="17"/>
      <c r="YP1222" s="17"/>
      <c r="YQ1222" s="17"/>
      <c r="YR1222" s="17"/>
      <c r="YS1222" s="17"/>
      <c r="YT1222" s="17"/>
      <c r="YU1222" s="17"/>
      <c r="YV1222" s="17"/>
      <c r="YW1222" s="17"/>
      <c r="YX1222" s="17"/>
      <c r="YY1222" s="17"/>
      <c r="YZ1222" s="17"/>
      <c r="ZA1222" s="17"/>
      <c r="ZB1222" s="17"/>
      <c r="ZC1222" s="17"/>
      <c r="ZD1222" s="17"/>
      <c r="ZE1222" s="17"/>
      <c r="ZF1222" s="17"/>
      <c r="ZG1222" s="17"/>
      <c r="ZH1222" s="17"/>
      <c r="ZI1222" s="17"/>
      <c r="ZJ1222" s="17"/>
      <c r="ZK1222" s="17"/>
      <c r="ZL1222" s="17"/>
      <c r="ZM1222" s="17"/>
      <c r="ZN1222" s="17"/>
      <c r="ZO1222" s="17"/>
      <c r="ZP1222" s="17"/>
      <c r="ZQ1222" s="17"/>
      <c r="ZR1222" s="17"/>
      <c r="ZS1222" s="17"/>
      <c r="ZT1222" s="17"/>
      <c r="ZU1222" s="17"/>
      <c r="ZV1222" s="17"/>
      <c r="ZW1222" s="17"/>
      <c r="ZX1222" s="17"/>
      <c r="ZY1222" s="17"/>
      <c r="ZZ1222" s="17"/>
      <c r="AAA1222" s="17"/>
      <c r="AAB1222" s="17"/>
      <c r="AAC1222" s="17"/>
      <c r="AAD1222" s="17"/>
      <c r="AAE1222" s="17"/>
      <c r="AAF1222" s="17"/>
      <c r="AAG1222" s="17"/>
      <c r="AAH1222" s="17"/>
      <c r="AAI1222" s="17"/>
      <c r="AAJ1222" s="17"/>
      <c r="AAK1222" s="17"/>
      <c r="AAL1222" s="17"/>
      <c r="AAM1222" s="17"/>
      <c r="AAN1222" s="17"/>
      <c r="AAO1222" s="17"/>
      <c r="AAP1222" s="17"/>
      <c r="AAQ1222" s="17"/>
      <c r="AAR1222" s="17"/>
      <c r="AAS1222" s="17"/>
      <c r="AAT1222" s="17"/>
      <c r="AAU1222" s="17"/>
      <c r="AAV1222" s="17"/>
      <c r="AAW1222" s="17"/>
      <c r="AAX1222" s="17"/>
      <c r="AAY1222" s="17"/>
      <c r="AAZ1222" s="17"/>
      <c r="ABA1222" s="17"/>
      <c r="ABB1222" s="17"/>
      <c r="ABC1222" s="17"/>
      <c r="ABD1222" s="17"/>
      <c r="ABE1222" s="17"/>
      <c r="ABF1222" s="17"/>
      <c r="ABG1222" s="17"/>
      <c r="ABH1222" s="17"/>
      <c r="ABI1222" s="17"/>
      <c r="ABJ1222" s="17"/>
      <c r="ABK1222" s="17"/>
      <c r="ABL1222" s="17"/>
      <c r="ABM1222" s="17"/>
      <c r="ABN1222" s="17"/>
      <c r="ABO1222" s="17"/>
      <c r="ABP1222" s="17"/>
      <c r="ABQ1222" s="17"/>
      <c r="ABR1222" s="17"/>
      <c r="ABS1222" s="17"/>
      <c r="ABT1222" s="17"/>
      <c r="ABU1222" s="17"/>
      <c r="ABV1222" s="17"/>
      <c r="ABW1222" s="17"/>
      <c r="ABX1222" s="17"/>
      <c r="ABY1222" s="17"/>
      <c r="ABZ1222" s="17"/>
      <c r="ACA1222" s="17"/>
      <c r="ACB1222" s="17"/>
      <c r="ACC1222" s="17"/>
      <c r="ACD1222" s="17"/>
      <c r="ACE1222" s="17"/>
      <c r="ACF1222" s="17"/>
      <c r="ACG1222" s="17"/>
      <c r="ACH1222" s="17"/>
      <c r="ACI1222" s="17"/>
      <c r="ACJ1222" s="17"/>
      <c r="ACK1222" s="17"/>
      <c r="ACL1222" s="17"/>
      <c r="ACM1222" s="17"/>
      <c r="ACN1222" s="17"/>
      <c r="ACO1222" s="17"/>
      <c r="ACP1222" s="17"/>
      <c r="ACQ1222" s="17"/>
      <c r="ACR1222" s="17"/>
      <c r="ACS1222" s="17"/>
      <c r="ACT1222" s="17"/>
      <c r="ACU1222" s="17"/>
      <c r="ACV1222" s="17"/>
      <c r="ACW1222" s="17"/>
      <c r="ACX1222" s="17"/>
      <c r="ACY1222" s="17"/>
      <c r="ACZ1222" s="17"/>
      <c r="ADA1222" s="17"/>
      <c r="ADB1222" s="17"/>
      <c r="ADC1222" s="17"/>
      <c r="ADD1222" s="17"/>
      <c r="ADE1222" s="17"/>
      <c r="ADF1222" s="17"/>
      <c r="ADG1222" s="17"/>
      <c r="ADH1222" s="17"/>
      <c r="ADI1222" s="17"/>
      <c r="ADJ1222" s="17"/>
      <c r="ADK1222" s="17"/>
      <c r="ADL1222" s="17"/>
      <c r="ADM1222" s="17"/>
      <c r="ADN1222" s="17"/>
      <c r="ADO1222" s="17"/>
      <c r="ADP1222" s="17"/>
      <c r="ADQ1222" s="17"/>
      <c r="ADR1222" s="17"/>
      <c r="ADS1222" s="17"/>
      <c r="ADT1222" s="17"/>
      <c r="ADU1222" s="17"/>
      <c r="ADV1222" s="17"/>
      <c r="ADW1222" s="17"/>
      <c r="ADX1222" s="17"/>
      <c r="ADY1222" s="17"/>
      <c r="ADZ1222" s="17"/>
      <c r="AEA1222" s="17"/>
      <c r="AEB1222" s="17"/>
      <c r="AEC1222" s="17"/>
      <c r="AED1222" s="17"/>
      <c r="AEE1222" s="17"/>
      <c r="AEF1222" s="17"/>
      <c r="AEG1222" s="17"/>
      <c r="AEH1222" s="17"/>
      <c r="AEI1222" s="17"/>
      <c r="AEJ1222" s="17"/>
      <c r="AEK1222" s="17"/>
      <c r="AEL1222" s="17"/>
      <c r="AEM1222" s="17"/>
      <c r="AEN1222" s="17"/>
      <c r="AEO1222" s="17"/>
      <c r="AEP1222" s="17"/>
      <c r="AEQ1222" s="17"/>
      <c r="AER1222" s="17"/>
      <c r="AES1222" s="17"/>
      <c r="AET1222" s="17"/>
      <c r="AEU1222" s="17"/>
      <c r="AEV1222" s="17"/>
      <c r="AEW1222" s="17"/>
      <c r="AEX1222" s="17"/>
      <c r="AEY1222" s="17"/>
      <c r="AEZ1222" s="17"/>
      <c r="AFA1222" s="17"/>
      <c r="AFB1222" s="17"/>
      <c r="AFC1222" s="17"/>
      <c r="AFD1222" s="17"/>
      <c r="AFE1222" s="17"/>
      <c r="AFF1222" s="17"/>
      <c r="AFG1222" s="17"/>
      <c r="AFH1222" s="17"/>
      <c r="AFI1222" s="17"/>
      <c r="AFJ1222" s="17"/>
      <c r="AFK1222" s="17"/>
      <c r="AFL1222" s="17"/>
      <c r="AFM1222" s="17"/>
      <c r="AFN1222" s="17"/>
      <c r="AFO1222" s="17"/>
      <c r="AFP1222" s="17"/>
      <c r="AFQ1222" s="17"/>
      <c r="AFR1222" s="17"/>
      <c r="AFS1222" s="17"/>
      <c r="AFT1222" s="17"/>
      <c r="AFU1222" s="17"/>
      <c r="AFV1222" s="17"/>
      <c r="AFW1222" s="17"/>
      <c r="AFX1222" s="17"/>
      <c r="AFY1222" s="17"/>
      <c r="AFZ1222" s="17"/>
      <c r="AGA1222" s="17"/>
      <c r="AGB1222" s="17"/>
      <c r="AGC1222" s="17"/>
      <c r="AGD1222" s="17"/>
      <c r="AGE1222" s="17"/>
      <c r="AGF1222" s="17"/>
      <c r="AGG1222" s="17"/>
      <c r="AGH1222" s="17"/>
      <c r="AGI1222" s="17"/>
      <c r="AGJ1222" s="17"/>
      <c r="AGK1222" s="17"/>
      <c r="AGL1222" s="17"/>
      <c r="AGM1222" s="17"/>
      <c r="AGN1222" s="17"/>
      <c r="AGO1222" s="17"/>
      <c r="AGP1222" s="17"/>
      <c r="AGQ1222" s="17"/>
      <c r="AGR1222" s="17"/>
      <c r="AGS1222" s="17"/>
      <c r="AGT1222" s="17"/>
      <c r="AGU1222" s="17"/>
      <c r="AGV1222" s="17"/>
      <c r="AGW1222" s="17"/>
      <c r="AGX1222" s="17"/>
      <c r="AGY1222" s="17"/>
      <c r="AGZ1222" s="17"/>
      <c r="AHA1222" s="17"/>
      <c r="AHB1222" s="17"/>
      <c r="AHC1222" s="17"/>
      <c r="AHD1222" s="17"/>
      <c r="AHE1222" s="17"/>
      <c r="AHF1222" s="17"/>
      <c r="AHG1222" s="17"/>
      <c r="AHH1222" s="17"/>
      <c r="AHI1222" s="17"/>
      <c r="AHJ1222" s="17"/>
      <c r="AHK1222" s="17"/>
      <c r="AHL1222" s="17"/>
      <c r="AHM1222" s="17"/>
      <c r="AHN1222" s="17"/>
      <c r="AHO1222" s="17"/>
      <c r="AHP1222" s="17"/>
      <c r="AHQ1222" s="17"/>
      <c r="AHR1222" s="17"/>
      <c r="AHS1222" s="17"/>
      <c r="AHT1222" s="17"/>
      <c r="AHU1222" s="17"/>
      <c r="AHV1222" s="17"/>
      <c r="AHW1222" s="17"/>
      <c r="AHX1222" s="17"/>
      <c r="AHY1222" s="17"/>
      <c r="AHZ1222" s="17"/>
      <c r="AIA1222" s="17"/>
      <c r="AIB1222" s="17"/>
      <c r="AIC1222" s="17"/>
      <c r="AID1222" s="17"/>
      <c r="AIE1222" s="17"/>
      <c r="AIF1222" s="17"/>
      <c r="AIG1222" s="17"/>
      <c r="AIH1222" s="17"/>
      <c r="AII1222" s="17"/>
      <c r="AIJ1222" s="17"/>
      <c r="AIK1222" s="17"/>
      <c r="AIL1222" s="17"/>
      <c r="AIM1222" s="17"/>
      <c r="AIN1222" s="17"/>
      <c r="AIO1222" s="17"/>
      <c r="AIP1222" s="17"/>
      <c r="AIQ1222" s="17"/>
      <c r="AIR1222" s="17"/>
      <c r="AIS1222" s="17"/>
      <c r="AIT1222" s="17"/>
      <c r="AIU1222" s="17"/>
      <c r="AIV1222" s="17"/>
      <c r="AIW1222" s="17"/>
      <c r="AIX1222" s="17"/>
      <c r="AIY1222" s="17"/>
      <c r="AIZ1222" s="17"/>
      <c r="AJA1222" s="17"/>
      <c r="AJB1222" s="17"/>
      <c r="AJC1222" s="17"/>
      <c r="AJD1222" s="17"/>
      <c r="AJE1222" s="17"/>
      <c r="AJF1222" s="17"/>
      <c r="AJG1222" s="17"/>
      <c r="AJH1222" s="17"/>
      <c r="AJI1222" s="17"/>
      <c r="AJJ1222" s="17"/>
      <c r="AJK1222" s="17"/>
      <c r="AJL1222" s="17"/>
      <c r="AJM1222" s="17"/>
      <c r="AJN1222" s="17"/>
      <c r="AJO1222" s="17"/>
      <c r="AJP1222" s="17"/>
      <c r="AJQ1222" s="17"/>
      <c r="AJR1222" s="17"/>
      <c r="AJS1222" s="17"/>
      <c r="AJT1222" s="17"/>
      <c r="AJU1222" s="17"/>
      <c r="AJV1222" s="17"/>
      <c r="AJW1222" s="17"/>
      <c r="AJX1222" s="17"/>
      <c r="AJY1222" s="17"/>
      <c r="AJZ1222" s="17"/>
      <c r="AKA1222" s="17"/>
      <c r="AKB1222" s="17"/>
      <c r="AKC1222" s="17"/>
      <c r="AKD1222" s="17"/>
      <c r="AKE1222" s="17"/>
      <c r="AKF1222" s="17"/>
      <c r="AKG1222" s="17"/>
      <c r="AKH1222" s="17"/>
      <c r="AKI1222" s="17"/>
      <c r="AKJ1222" s="17"/>
      <c r="AKK1222" s="17"/>
      <c r="AKL1222" s="17"/>
      <c r="AKM1222" s="17"/>
      <c r="AKN1222" s="17"/>
      <c r="AKO1222" s="17"/>
      <c r="AKP1222" s="17"/>
      <c r="AKQ1222" s="17"/>
      <c r="AKR1222" s="17"/>
      <c r="AKS1222" s="17"/>
      <c r="AKT1222" s="17"/>
      <c r="AKU1222" s="17"/>
      <c r="AKV1222" s="17"/>
      <c r="AKW1222" s="17"/>
      <c r="AKX1222" s="17"/>
      <c r="AKY1222" s="17"/>
      <c r="AKZ1222" s="17"/>
      <c r="ALA1222" s="17"/>
      <c r="ALB1222" s="17"/>
      <c r="ALC1222" s="17"/>
      <c r="ALD1222" s="17"/>
      <c r="ALE1222" s="17"/>
      <c r="ALF1222" s="17"/>
      <c r="ALG1222" s="17"/>
      <c r="ALH1222" s="17"/>
      <c r="ALI1222" s="17"/>
      <c r="ALJ1222" s="17"/>
      <c r="ALK1222" s="17"/>
      <c r="ALL1222" s="17"/>
      <c r="ALM1222" s="17"/>
      <c r="ALN1222" s="17"/>
      <c r="ALO1222" s="17"/>
      <c r="ALP1222" s="17"/>
      <c r="ALQ1222" s="17"/>
      <c r="ALR1222" s="17"/>
      <c r="ALS1222" s="17"/>
      <c r="ALT1222" s="17"/>
      <c r="ALU1222" s="17"/>
      <c r="ALV1222" s="17"/>
      <c r="ALW1222" s="17"/>
      <c r="ALX1222" s="17"/>
      <c r="ALY1222" s="17"/>
      <c r="ALZ1222" s="17"/>
      <c r="AMA1222" s="17"/>
      <c r="AMB1222" s="17"/>
      <c r="AMC1222" s="17"/>
      <c r="AMD1222" s="17"/>
      <c r="AME1222" s="17"/>
      <c r="AMF1222" s="17"/>
      <c r="AMG1222" s="17"/>
      <c r="AMH1222" s="17"/>
      <c r="AMI1222" s="17"/>
      <c r="AMJ1222" s="17"/>
      <c r="AMK1222" s="17"/>
      <c r="AML1222" s="17"/>
      <c r="AMM1222" s="17"/>
      <c r="AMN1222" s="17"/>
      <c r="AMO1222" s="17"/>
      <c r="AMP1222" s="17"/>
      <c r="AMQ1222" s="17"/>
      <c r="AMR1222" s="17"/>
      <c r="AMS1222" s="17"/>
      <c r="AMT1222" s="17"/>
      <c r="AMU1222" s="17"/>
      <c r="AMV1222" s="17"/>
      <c r="AMW1222" s="17"/>
      <c r="AMX1222" s="17"/>
      <c r="AMY1222" s="17"/>
      <c r="AMZ1222" s="17"/>
      <c r="ANA1222" s="17"/>
      <c r="ANB1222" s="17"/>
      <c r="ANC1222" s="17"/>
      <c r="AND1222" s="17"/>
      <c r="ANE1222" s="17"/>
      <c r="ANF1222" s="17"/>
      <c r="ANG1222" s="17"/>
      <c r="ANH1222" s="17"/>
      <c r="ANI1222" s="17"/>
      <c r="ANJ1222" s="17"/>
      <c r="ANK1222" s="17"/>
      <c r="ANL1222" s="17"/>
      <c r="ANM1222" s="17"/>
      <c r="ANN1222" s="17"/>
      <c r="ANO1222" s="17"/>
      <c r="ANP1222" s="17"/>
      <c r="ANQ1222" s="17"/>
      <c r="ANR1222" s="17"/>
      <c r="ANS1222" s="17"/>
      <c r="ANT1222" s="17"/>
      <c r="ANU1222" s="17"/>
      <c r="ANV1222" s="17"/>
      <c r="ANW1222" s="17"/>
      <c r="ANX1222" s="17"/>
      <c r="ANY1222" s="17"/>
      <c r="ANZ1222" s="17"/>
      <c r="AOA1222" s="17"/>
      <c r="AOB1222" s="17"/>
      <c r="AOC1222" s="17"/>
      <c r="AOD1222" s="17"/>
      <c r="AOE1222" s="17"/>
      <c r="AOF1222" s="17"/>
      <c r="AOG1222" s="17"/>
      <c r="AOH1222" s="17"/>
      <c r="AOI1222" s="17"/>
      <c r="AOJ1222" s="17"/>
      <c r="AOK1222" s="17"/>
      <c r="AOL1222" s="17"/>
      <c r="AOM1222" s="17"/>
      <c r="AON1222" s="17"/>
      <c r="AOO1222" s="17"/>
      <c r="AOP1222" s="17"/>
      <c r="AOQ1222" s="17"/>
      <c r="AOR1222" s="17"/>
      <c r="AOS1222" s="17"/>
      <c r="AOT1222" s="17"/>
      <c r="AOU1222" s="17"/>
      <c r="AOV1222" s="17"/>
      <c r="AOW1222" s="17"/>
      <c r="AOX1222" s="17"/>
      <c r="AOY1222" s="17"/>
      <c r="AOZ1222" s="17"/>
      <c r="APA1222" s="17"/>
      <c r="APB1222" s="17"/>
      <c r="APC1222" s="17"/>
      <c r="APD1222" s="17"/>
      <c r="APE1222" s="17"/>
      <c r="APF1222" s="17"/>
      <c r="APG1222" s="17"/>
      <c r="APH1222" s="17"/>
      <c r="API1222" s="17"/>
      <c r="APJ1222" s="17"/>
      <c r="APK1222" s="17"/>
      <c r="APL1222" s="17"/>
      <c r="APM1222" s="17"/>
      <c r="APN1222" s="17"/>
      <c r="APO1222" s="17"/>
      <c r="APP1222" s="17"/>
      <c r="APQ1222" s="17"/>
      <c r="APR1222" s="17"/>
      <c r="APS1222" s="17"/>
      <c r="APT1222" s="17"/>
      <c r="APU1222" s="17"/>
      <c r="APV1222" s="17"/>
      <c r="APW1222" s="17"/>
      <c r="APX1222" s="17"/>
      <c r="APY1222" s="17"/>
      <c r="APZ1222" s="17"/>
      <c r="AQA1222" s="17"/>
      <c r="AQB1222" s="17"/>
      <c r="AQC1222" s="17"/>
      <c r="AQD1222" s="17"/>
      <c r="AQE1222" s="17"/>
      <c r="AQF1222" s="17"/>
      <c r="AQG1222" s="17"/>
      <c r="AQH1222" s="17"/>
      <c r="AQI1222" s="17"/>
      <c r="AQJ1222" s="17"/>
      <c r="AQK1222" s="17"/>
      <c r="AQL1222" s="17"/>
      <c r="AQM1222" s="17"/>
      <c r="AQN1222" s="17"/>
      <c r="AQO1222" s="17"/>
      <c r="AQP1222" s="17"/>
      <c r="AQQ1222" s="17"/>
      <c r="AQR1222" s="17"/>
      <c r="AQS1222" s="17"/>
      <c r="AQT1222" s="17"/>
      <c r="AQU1222" s="17"/>
      <c r="AQV1222" s="17"/>
      <c r="AQW1222" s="17"/>
      <c r="AQX1222" s="17"/>
      <c r="AQY1222" s="17"/>
      <c r="AQZ1222" s="17"/>
      <c r="ARA1222" s="17"/>
      <c r="ARB1222" s="17"/>
      <c r="ARC1222" s="17"/>
      <c r="ARD1222" s="17"/>
      <c r="ARE1222" s="17"/>
      <c r="ARF1222" s="17"/>
      <c r="ARG1222" s="17"/>
      <c r="ARH1222" s="17"/>
      <c r="ARI1222" s="17"/>
      <c r="ARJ1222" s="17"/>
      <c r="ARK1222" s="17"/>
      <c r="ARL1222" s="17"/>
      <c r="ARM1222" s="17"/>
      <c r="ARN1222" s="17"/>
      <c r="ARO1222" s="17"/>
      <c r="ARP1222" s="17"/>
      <c r="ARQ1222" s="17"/>
      <c r="ARR1222" s="17"/>
      <c r="ARS1222" s="17"/>
      <c r="ART1222" s="17"/>
      <c r="ARU1222" s="17"/>
      <c r="ARV1222" s="17"/>
      <c r="ARW1222" s="17"/>
      <c r="ARX1222" s="17"/>
      <c r="ARY1222" s="17"/>
      <c r="ARZ1222" s="17"/>
      <c r="ASA1222" s="17"/>
      <c r="ASB1222" s="17"/>
      <c r="ASC1222" s="17"/>
      <c r="ASD1222" s="17"/>
      <c r="ASE1222" s="17"/>
      <c r="ASF1222" s="17"/>
      <c r="ASG1222" s="17"/>
      <c r="ASH1222" s="17"/>
      <c r="ASI1222" s="17"/>
      <c r="ASJ1222" s="17"/>
      <c r="ASK1222" s="17"/>
      <c r="ASL1222" s="17"/>
      <c r="ASM1222" s="17"/>
      <c r="ASN1222" s="17"/>
      <c r="ASO1222" s="17"/>
      <c r="ASP1222" s="17"/>
      <c r="ASQ1222" s="17"/>
      <c r="ASR1222" s="17"/>
      <c r="ASS1222" s="17"/>
      <c r="AST1222" s="17"/>
      <c r="ASU1222" s="17"/>
      <c r="ASV1222" s="17"/>
      <c r="ASW1222" s="17"/>
      <c r="ASX1222" s="17"/>
      <c r="ASY1222" s="17"/>
      <c r="ASZ1222" s="17"/>
      <c r="ATA1222" s="17"/>
      <c r="ATB1222" s="17"/>
      <c r="ATC1222" s="17"/>
      <c r="ATD1222" s="17"/>
      <c r="ATE1222" s="17"/>
      <c r="ATF1222" s="17"/>
      <c r="ATG1222" s="17"/>
      <c r="ATH1222" s="17"/>
      <c r="ATI1222" s="17"/>
      <c r="ATJ1222" s="17"/>
      <c r="ATK1222" s="17"/>
      <c r="ATL1222" s="17"/>
      <c r="ATM1222" s="17"/>
      <c r="ATN1222" s="17"/>
      <c r="ATO1222" s="17"/>
      <c r="ATP1222" s="17"/>
      <c r="ATQ1222" s="17"/>
      <c r="ATR1222" s="17"/>
      <c r="ATS1222" s="17"/>
      <c r="ATT1222" s="17"/>
      <c r="ATU1222" s="17"/>
      <c r="ATV1222" s="17"/>
      <c r="ATW1222" s="17"/>
      <c r="ATX1222" s="17"/>
      <c r="ATY1222" s="17"/>
      <c r="ATZ1222" s="17"/>
      <c r="AUA1222" s="17"/>
      <c r="AUB1222" s="17"/>
      <c r="AUC1222" s="17"/>
      <c r="AUD1222" s="17"/>
      <c r="AUE1222" s="17"/>
      <c r="AUF1222" s="17"/>
      <c r="AUG1222" s="17"/>
      <c r="AUH1222" s="17"/>
      <c r="AUI1222" s="17"/>
      <c r="AUJ1222" s="17"/>
      <c r="AUK1222" s="17"/>
      <c r="AUL1222" s="17"/>
      <c r="AUM1222" s="17"/>
      <c r="AUN1222" s="17"/>
      <c r="AUO1222" s="17"/>
      <c r="AUP1222" s="17"/>
      <c r="AUQ1222" s="17"/>
      <c r="AUR1222" s="17"/>
      <c r="AUS1222" s="17"/>
      <c r="AUT1222" s="17"/>
      <c r="AUU1222" s="17"/>
      <c r="AUV1222" s="17"/>
      <c r="AUW1222" s="17"/>
      <c r="AUX1222" s="17"/>
      <c r="AUY1222" s="17"/>
      <c r="AUZ1222" s="17"/>
      <c r="AVA1222" s="17"/>
      <c r="AVB1222" s="17"/>
      <c r="AVC1222" s="17"/>
      <c r="AVD1222" s="17"/>
      <c r="AVE1222" s="17"/>
      <c r="AVF1222" s="17"/>
      <c r="AVG1222" s="17"/>
      <c r="AVH1222" s="17"/>
      <c r="AVI1222" s="17"/>
      <c r="AVJ1222" s="17"/>
      <c r="AVK1222" s="17"/>
      <c r="AVL1222" s="17"/>
      <c r="AVM1222" s="17"/>
      <c r="AVN1222" s="17"/>
      <c r="AVO1222" s="17"/>
      <c r="AVP1222" s="17"/>
      <c r="AVQ1222" s="17"/>
      <c r="AVR1222" s="17"/>
      <c r="AVS1222" s="17"/>
      <c r="AVT1222" s="17"/>
      <c r="AVU1222" s="17"/>
      <c r="AVV1222" s="17"/>
      <c r="AVW1222" s="17"/>
      <c r="AVX1222" s="17"/>
      <c r="AVY1222" s="17"/>
      <c r="AVZ1222" s="17"/>
      <c r="AWA1222" s="17"/>
      <c r="AWB1222" s="17"/>
      <c r="AWC1222" s="17"/>
      <c r="AWD1222" s="17"/>
      <c r="AWE1222" s="17"/>
      <c r="AWF1222" s="17"/>
      <c r="AWG1222" s="17"/>
      <c r="AWH1222" s="17"/>
      <c r="AWI1222" s="17"/>
      <c r="AWJ1222" s="17"/>
      <c r="AWK1222" s="17"/>
      <c r="AWL1222" s="17"/>
      <c r="AWM1222" s="17"/>
      <c r="AWN1222" s="17"/>
      <c r="AWO1222" s="17"/>
      <c r="AWP1222" s="17"/>
      <c r="AWQ1222" s="17"/>
      <c r="AWR1222" s="17"/>
      <c r="AWS1222" s="17"/>
      <c r="AWT1222" s="17"/>
      <c r="AWU1222" s="17"/>
      <c r="AWV1222" s="17"/>
      <c r="AWW1222" s="17"/>
      <c r="AWX1222" s="17"/>
      <c r="AWY1222" s="17"/>
      <c r="AWZ1222" s="17"/>
      <c r="AXA1222" s="17"/>
      <c r="AXB1222" s="17"/>
      <c r="AXC1222" s="17"/>
      <c r="AXD1222" s="17"/>
      <c r="AXE1222" s="17"/>
      <c r="AXF1222" s="17"/>
      <c r="AXG1222" s="17"/>
      <c r="AXH1222" s="17"/>
      <c r="AXI1222" s="17"/>
      <c r="AXJ1222" s="17"/>
      <c r="AXK1222" s="17"/>
      <c r="AXL1222" s="17"/>
      <c r="AXM1222" s="17"/>
      <c r="AXN1222" s="17"/>
      <c r="AXO1222" s="17"/>
      <c r="AXP1222" s="17"/>
      <c r="AXQ1222" s="17"/>
      <c r="AXR1222" s="17"/>
      <c r="AXS1222" s="17"/>
      <c r="AXT1222" s="17"/>
      <c r="AXU1222" s="17"/>
      <c r="AXV1222" s="17"/>
      <c r="AXW1222" s="17"/>
      <c r="AXX1222" s="17"/>
      <c r="AXY1222" s="17"/>
      <c r="AXZ1222" s="17"/>
      <c r="AYA1222" s="17"/>
      <c r="AYB1222" s="17"/>
      <c r="AYC1222" s="17"/>
      <c r="AYD1222" s="17"/>
      <c r="AYE1222" s="17"/>
      <c r="AYF1222" s="17"/>
      <c r="AYG1222" s="17"/>
      <c r="AYH1222" s="17"/>
      <c r="AYI1222" s="17"/>
      <c r="AYJ1222" s="17"/>
      <c r="AYK1222" s="17"/>
      <c r="AYL1222" s="17"/>
      <c r="AYM1222" s="17"/>
      <c r="AYN1222" s="17"/>
      <c r="AYO1222" s="17"/>
      <c r="AYP1222" s="17"/>
      <c r="AYQ1222" s="17"/>
      <c r="AYR1222" s="17"/>
      <c r="AYS1222" s="17"/>
      <c r="AYT1222" s="17"/>
      <c r="AYU1222" s="17"/>
      <c r="AYV1222" s="17"/>
      <c r="AYW1222" s="17"/>
      <c r="AYX1222" s="17"/>
      <c r="AYY1222" s="17"/>
      <c r="AYZ1222" s="17"/>
      <c r="AZA1222" s="17"/>
      <c r="AZB1222" s="17"/>
      <c r="AZC1222" s="17"/>
      <c r="AZD1222" s="17"/>
      <c r="AZE1222" s="17"/>
      <c r="AZF1222" s="17"/>
      <c r="AZG1222" s="17"/>
      <c r="AZH1222" s="17"/>
      <c r="AZI1222" s="17"/>
      <c r="AZJ1222" s="17"/>
      <c r="AZK1222" s="17"/>
      <c r="AZL1222" s="17"/>
      <c r="AZM1222" s="17"/>
      <c r="AZN1222" s="17"/>
      <c r="AZO1222" s="17"/>
      <c r="AZP1222" s="17"/>
      <c r="AZQ1222" s="17"/>
      <c r="AZR1222" s="17"/>
      <c r="AZS1222" s="17"/>
      <c r="AZT1222" s="17"/>
      <c r="AZU1222" s="17"/>
      <c r="AZV1222" s="17"/>
      <c r="AZW1222" s="17"/>
      <c r="AZX1222" s="17"/>
      <c r="AZY1222" s="17"/>
      <c r="AZZ1222" s="17"/>
      <c r="BAA1222" s="17"/>
      <c r="BAB1222" s="17"/>
      <c r="BAC1222" s="17"/>
      <c r="BAD1222" s="17"/>
      <c r="BAE1222" s="17"/>
      <c r="BAF1222" s="17"/>
      <c r="BAG1222" s="17"/>
      <c r="BAH1222" s="17"/>
      <c r="BAI1222" s="17"/>
      <c r="BAJ1222" s="17"/>
      <c r="BAK1222" s="17"/>
      <c r="BAL1222" s="17"/>
      <c r="BAM1222" s="17"/>
      <c r="BAN1222" s="17"/>
      <c r="BAO1222" s="17"/>
      <c r="BAP1222" s="17"/>
      <c r="BAQ1222" s="17"/>
      <c r="BAR1222" s="17"/>
      <c r="BAS1222" s="17"/>
      <c r="BAT1222" s="17"/>
      <c r="BAU1222" s="17"/>
      <c r="BAV1222" s="17"/>
      <c r="BAW1222" s="17"/>
      <c r="BAX1222" s="17"/>
      <c r="BAY1222" s="17"/>
      <c r="BAZ1222" s="17"/>
      <c r="BBA1222" s="17"/>
      <c r="BBB1222" s="17"/>
      <c r="BBC1222" s="17"/>
      <c r="BBD1222" s="17"/>
      <c r="BBE1222" s="17"/>
      <c r="BBF1222" s="17"/>
      <c r="BBG1222" s="17"/>
      <c r="BBH1222" s="17"/>
      <c r="BBI1222" s="17"/>
      <c r="BBJ1222" s="17"/>
      <c r="BBK1222" s="17"/>
      <c r="BBL1222" s="17"/>
      <c r="BBM1222" s="17"/>
      <c r="BBN1222" s="17"/>
      <c r="BBO1222" s="17"/>
      <c r="BBP1222" s="17"/>
      <c r="BBQ1222" s="17"/>
      <c r="BBR1222" s="17"/>
      <c r="BBS1222" s="17"/>
      <c r="BBT1222" s="17"/>
      <c r="BBU1222" s="17"/>
      <c r="BBV1222" s="17"/>
      <c r="BBW1222" s="17"/>
      <c r="BBX1222" s="17"/>
      <c r="BBY1222" s="17"/>
      <c r="BBZ1222" s="17"/>
      <c r="BCA1222" s="17"/>
      <c r="BCB1222" s="17"/>
      <c r="BCC1222" s="17"/>
      <c r="BCD1222" s="17"/>
      <c r="BCE1222" s="17"/>
      <c r="BCF1222" s="17"/>
      <c r="BCG1222" s="17"/>
      <c r="BCH1222" s="17"/>
      <c r="BCI1222" s="17"/>
      <c r="BCJ1222" s="17"/>
      <c r="BCK1222" s="17"/>
      <c r="BCL1222" s="17"/>
      <c r="BCM1222" s="17"/>
      <c r="BCN1222" s="17"/>
      <c r="BCO1222" s="17"/>
      <c r="BCP1222" s="17"/>
      <c r="BCQ1222" s="17"/>
      <c r="BCR1222" s="17"/>
      <c r="BCS1222" s="17"/>
      <c r="BCT1222" s="17"/>
      <c r="BCU1222" s="17"/>
      <c r="BCV1222" s="17"/>
      <c r="BCW1222" s="17"/>
      <c r="BCX1222" s="17"/>
      <c r="BCY1222" s="17"/>
      <c r="BCZ1222" s="17"/>
      <c r="BDA1222" s="17"/>
      <c r="BDB1222" s="17"/>
      <c r="BDC1222" s="17"/>
      <c r="BDD1222" s="17"/>
      <c r="BDE1222" s="17"/>
      <c r="BDF1222" s="17"/>
      <c r="BDG1222" s="17"/>
      <c r="BDH1222" s="17"/>
      <c r="BDI1222" s="17"/>
      <c r="BDJ1222" s="17"/>
      <c r="BDK1222" s="17"/>
      <c r="BDL1222" s="17"/>
      <c r="BDM1222" s="17"/>
      <c r="BDN1222" s="17"/>
      <c r="BDO1222" s="17"/>
      <c r="BDP1222" s="17"/>
      <c r="BDQ1222" s="17"/>
      <c r="BDR1222" s="17"/>
      <c r="BDS1222" s="17"/>
      <c r="BDT1222" s="17"/>
      <c r="BDU1222" s="17"/>
      <c r="BDV1222" s="17"/>
      <c r="BDW1222" s="17"/>
      <c r="BDX1222" s="17"/>
      <c r="BDY1222" s="17"/>
      <c r="BDZ1222" s="17"/>
      <c r="BEA1222" s="17"/>
      <c r="BEB1222" s="17"/>
      <c r="BEC1222" s="17"/>
      <c r="BED1222" s="17"/>
      <c r="BEE1222" s="17"/>
      <c r="BEF1222" s="17"/>
      <c r="BEG1222" s="17"/>
      <c r="BEH1222" s="17"/>
      <c r="BEI1222" s="17"/>
      <c r="BEJ1222" s="17"/>
      <c r="BEK1222" s="17"/>
      <c r="BEL1222" s="17"/>
      <c r="BEM1222" s="17"/>
      <c r="BEN1222" s="17"/>
      <c r="BEO1222" s="17"/>
      <c r="BEP1222" s="17"/>
      <c r="BEQ1222" s="17"/>
      <c r="BER1222" s="17"/>
      <c r="BES1222" s="17"/>
      <c r="BET1222" s="17"/>
      <c r="BEU1222" s="17"/>
      <c r="BEV1222" s="17"/>
      <c r="BEW1222" s="17"/>
      <c r="BEX1222" s="17"/>
      <c r="BEY1222" s="17"/>
      <c r="BEZ1222" s="17"/>
      <c r="BFA1222" s="17"/>
      <c r="BFB1222" s="17"/>
      <c r="BFC1222" s="17"/>
      <c r="BFD1222" s="17"/>
      <c r="BFE1222" s="17"/>
      <c r="BFF1222" s="17"/>
      <c r="BFG1222" s="17"/>
      <c r="BFH1222" s="17"/>
      <c r="BFI1222" s="17"/>
      <c r="BFJ1222" s="17"/>
      <c r="BFK1222" s="17"/>
      <c r="BFL1222" s="17"/>
      <c r="BFM1222" s="17"/>
      <c r="BFN1222" s="17"/>
      <c r="BFO1222" s="17"/>
      <c r="BFP1222" s="17"/>
      <c r="BFQ1222" s="17"/>
      <c r="BFR1222" s="17"/>
      <c r="BFS1222" s="17"/>
      <c r="BFT1222" s="17"/>
      <c r="BFU1222" s="17"/>
      <c r="BFV1222" s="17"/>
      <c r="BFW1222" s="17"/>
      <c r="BFX1222" s="17"/>
      <c r="BFY1222" s="17"/>
      <c r="BFZ1222" s="17"/>
      <c r="BGA1222" s="17"/>
      <c r="BGB1222" s="17"/>
      <c r="BGC1222" s="17"/>
      <c r="BGD1222" s="17"/>
      <c r="BGE1222" s="17"/>
      <c r="BGF1222" s="17"/>
      <c r="BGG1222" s="17"/>
      <c r="BGH1222" s="17"/>
      <c r="BGI1222" s="17"/>
      <c r="BGJ1222" s="17"/>
      <c r="BGK1222" s="17"/>
      <c r="BGL1222" s="17"/>
      <c r="BGM1222" s="17"/>
      <c r="BGN1222" s="17"/>
      <c r="BGO1222" s="17"/>
      <c r="BGP1222" s="17"/>
      <c r="BGQ1222" s="17"/>
      <c r="BGR1222" s="17"/>
      <c r="BGS1222" s="17"/>
      <c r="BGT1222" s="17"/>
      <c r="BGU1222" s="17"/>
      <c r="BGV1222" s="17"/>
      <c r="BGW1222" s="17"/>
      <c r="BGX1222" s="17"/>
      <c r="BGY1222" s="17"/>
      <c r="BGZ1222" s="17"/>
      <c r="BHA1222" s="17"/>
      <c r="BHB1222" s="17"/>
      <c r="BHC1222" s="17"/>
      <c r="BHD1222" s="17"/>
      <c r="BHE1222" s="17"/>
      <c r="BHF1222" s="17"/>
      <c r="BHG1222" s="17"/>
      <c r="BHH1222" s="17"/>
      <c r="BHI1222" s="17"/>
      <c r="BHJ1222" s="17"/>
      <c r="BHK1222" s="17"/>
      <c r="BHL1222" s="17"/>
      <c r="BHM1222" s="17"/>
      <c r="BHN1222" s="17"/>
      <c r="BHO1222" s="17"/>
      <c r="BHP1222" s="17"/>
      <c r="BHQ1222" s="17"/>
      <c r="BHR1222" s="17"/>
      <c r="BHS1222" s="17"/>
      <c r="BHT1222" s="17"/>
      <c r="BHU1222" s="17"/>
      <c r="BHV1222" s="17"/>
      <c r="BHW1222" s="17"/>
      <c r="BHX1222" s="17"/>
      <c r="BHY1222" s="17"/>
      <c r="BHZ1222" s="17"/>
      <c r="BIA1222" s="17"/>
      <c r="BIB1222" s="17"/>
      <c r="BIC1222" s="17"/>
      <c r="BID1222" s="17"/>
      <c r="BIE1222" s="17"/>
      <c r="BIF1222" s="17"/>
      <c r="BIG1222" s="17"/>
      <c r="BIH1222" s="17"/>
      <c r="BII1222" s="17"/>
      <c r="BIJ1222" s="17"/>
      <c r="BIK1222" s="17"/>
      <c r="BIL1222" s="17"/>
      <c r="BIM1222" s="17"/>
      <c r="BIN1222" s="17"/>
      <c r="BIO1222" s="17"/>
      <c r="BIP1222" s="17"/>
      <c r="BIQ1222" s="17"/>
      <c r="BIR1222" s="17"/>
      <c r="BIS1222" s="17"/>
      <c r="BIT1222" s="17"/>
      <c r="BIU1222" s="17"/>
      <c r="BIV1222" s="17"/>
      <c r="BIW1222" s="17"/>
      <c r="BIX1222" s="17"/>
      <c r="BIY1222" s="17"/>
      <c r="BIZ1222" s="17"/>
      <c r="BJA1222" s="17"/>
      <c r="BJB1222" s="17"/>
      <c r="BJC1222" s="17"/>
      <c r="BJD1222" s="17"/>
      <c r="BJE1222" s="17"/>
      <c r="BJF1222" s="17"/>
      <c r="BJG1222" s="17"/>
      <c r="BJH1222" s="17"/>
      <c r="BJI1222" s="17"/>
      <c r="BJJ1222" s="17"/>
      <c r="BJK1222" s="17"/>
      <c r="BJL1222" s="17"/>
      <c r="BJM1222" s="17"/>
      <c r="BJN1222" s="17"/>
      <c r="BJO1222" s="17"/>
      <c r="BJP1222" s="17"/>
      <c r="BJQ1222" s="17"/>
      <c r="BJR1222" s="17"/>
      <c r="BJS1222" s="17"/>
      <c r="BJT1222" s="17"/>
      <c r="BJU1222" s="17"/>
      <c r="BJV1222" s="17"/>
      <c r="BJW1222" s="17"/>
      <c r="BJX1222" s="17"/>
      <c r="BJY1222" s="17"/>
      <c r="BJZ1222" s="17"/>
      <c r="BKA1222" s="17"/>
      <c r="BKB1222" s="17"/>
      <c r="BKC1222" s="17"/>
      <c r="BKD1222" s="17"/>
      <c r="BKE1222" s="17"/>
      <c r="BKF1222" s="17"/>
      <c r="BKG1222" s="17"/>
      <c r="BKH1222" s="17"/>
      <c r="BKI1222" s="17"/>
      <c r="BKJ1222" s="17"/>
      <c r="BKK1222" s="17"/>
      <c r="BKL1222" s="17"/>
      <c r="BKM1222" s="17"/>
      <c r="BKN1222" s="17"/>
      <c r="BKO1222" s="17"/>
      <c r="BKP1222" s="17"/>
      <c r="BKQ1222" s="17"/>
      <c r="BKR1222" s="17"/>
      <c r="BKS1222" s="17"/>
      <c r="BKT1222" s="17"/>
      <c r="BKU1222" s="17"/>
      <c r="BKV1222" s="17"/>
      <c r="BKW1222" s="17"/>
      <c r="BKX1222" s="17"/>
      <c r="BKY1222" s="17"/>
      <c r="BKZ1222" s="17"/>
      <c r="BLA1222" s="17"/>
      <c r="BLB1222" s="17"/>
      <c r="BLC1222" s="17"/>
      <c r="BLD1222" s="17"/>
      <c r="BLE1222" s="17"/>
      <c r="BLF1222" s="17"/>
      <c r="BLG1222" s="17"/>
      <c r="BLH1222" s="17"/>
      <c r="BLI1222" s="17"/>
      <c r="BLJ1222" s="17"/>
      <c r="BLK1222" s="17"/>
      <c r="BLL1222" s="17"/>
      <c r="BLM1222" s="17"/>
      <c r="BLN1222" s="17"/>
      <c r="BLO1222" s="17"/>
      <c r="BLP1222" s="17"/>
      <c r="BLQ1222" s="17"/>
      <c r="BLR1222" s="17"/>
      <c r="BLS1222" s="17"/>
      <c r="BLT1222" s="17"/>
      <c r="BLU1222" s="17"/>
      <c r="BLV1222" s="17"/>
      <c r="BLW1222" s="17"/>
      <c r="BLX1222" s="17"/>
      <c r="BLY1222" s="17"/>
      <c r="BLZ1222" s="17"/>
      <c r="BMA1222" s="17"/>
      <c r="BMB1222" s="17"/>
      <c r="BMC1222" s="17"/>
      <c r="BMD1222" s="17"/>
      <c r="BME1222" s="17"/>
      <c r="BMF1222" s="17"/>
      <c r="BMG1222" s="17"/>
      <c r="BMH1222" s="17"/>
      <c r="BMI1222" s="17"/>
      <c r="BMJ1222" s="17"/>
      <c r="BMK1222" s="17"/>
      <c r="BML1222" s="17"/>
      <c r="BMM1222" s="17"/>
      <c r="BMN1222" s="17"/>
      <c r="BMO1222" s="17"/>
      <c r="BMP1222" s="17"/>
      <c r="BMQ1222" s="17"/>
      <c r="BMR1222" s="17"/>
      <c r="BMS1222" s="17"/>
      <c r="BMT1222" s="17"/>
      <c r="BMU1222" s="17"/>
      <c r="BMV1222" s="17"/>
      <c r="BMW1222" s="17"/>
      <c r="BMX1222" s="17"/>
      <c r="BMY1222" s="17"/>
      <c r="BMZ1222" s="17"/>
      <c r="BNA1222" s="17"/>
      <c r="BNB1222" s="17"/>
      <c r="BNC1222" s="17"/>
      <c r="BND1222" s="17"/>
      <c r="BNE1222" s="17"/>
      <c r="BNF1222" s="17"/>
      <c r="BNG1222" s="17"/>
      <c r="BNH1222" s="17"/>
      <c r="BNI1222" s="17"/>
      <c r="BNJ1222" s="17"/>
      <c r="BNK1222" s="17"/>
      <c r="BNL1222" s="17"/>
      <c r="BNM1222" s="17"/>
      <c r="BNN1222" s="17"/>
      <c r="BNO1222" s="17"/>
      <c r="BNP1222" s="17"/>
      <c r="BNQ1222" s="17"/>
      <c r="BNR1222" s="17"/>
      <c r="BNS1222" s="17"/>
      <c r="BNT1222" s="17"/>
      <c r="BNU1222" s="17"/>
      <c r="BNV1222" s="17"/>
      <c r="BNW1222" s="17"/>
      <c r="BNX1222" s="17"/>
      <c r="BNY1222" s="17"/>
      <c r="BNZ1222" s="17"/>
      <c r="BOA1222" s="17"/>
      <c r="BOB1222" s="17"/>
      <c r="BOC1222" s="17"/>
      <c r="BOD1222" s="17"/>
      <c r="BOE1222" s="17"/>
      <c r="BOF1222" s="17"/>
      <c r="BOG1222" s="17"/>
      <c r="BOH1222" s="17"/>
      <c r="BOI1222" s="17"/>
      <c r="BOJ1222" s="17"/>
      <c r="BOK1222" s="17"/>
      <c r="BOL1222" s="17"/>
      <c r="BOM1222" s="17"/>
      <c r="BON1222" s="17"/>
      <c r="BOO1222" s="17"/>
      <c r="BOP1222" s="17"/>
      <c r="BOQ1222" s="17"/>
      <c r="BOR1222" s="17"/>
      <c r="BOS1222" s="17"/>
      <c r="BOT1222" s="17"/>
      <c r="BOU1222" s="17"/>
      <c r="BOV1222" s="17"/>
      <c r="BOW1222" s="17"/>
      <c r="BOX1222" s="17"/>
      <c r="BOY1222" s="17"/>
      <c r="BOZ1222" s="17"/>
      <c r="BPA1222" s="17"/>
      <c r="BPB1222" s="17"/>
      <c r="BPC1222" s="17"/>
      <c r="BPD1222" s="17"/>
      <c r="BPE1222" s="17"/>
      <c r="BPF1222" s="17"/>
      <c r="BPG1222" s="17"/>
      <c r="BPH1222" s="17"/>
      <c r="BPI1222" s="17"/>
      <c r="BPJ1222" s="17"/>
      <c r="BPK1222" s="17"/>
      <c r="BPL1222" s="17"/>
      <c r="BPM1222" s="17"/>
      <c r="BPN1222" s="17"/>
      <c r="BPO1222" s="17"/>
      <c r="BPP1222" s="17"/>
      <c r="BPQ1222" s="17"/>
      <c r="BPR1222" s="17"/>
      <c r="BPS1222" s="17"/>
      <c r="BPT1222" s="17"/>
      <c r="BPU1222" s="17"/>
      <c r="BPV1222" s="17"/>
      <c r="BPW1222" s="17"/>
      <c r="BPX1222" s="17"/>
      <c r="BPY1222" s="17"/>
      <c r="BPZ1222" s="17"/>
      <c r="BQA1222" s="17"/>
      <c r="BQB1222" s="17"/>
      <c r="BQC1222" s="17"/>
      <c r="BQD1222" s="17"/>
      <c r="BQE1222" s="17"/>
      <c r="BQF1222" s="17"/>
      <c r="BQG1222" s="17"/>
      <c r="BQH1222" s="17"/>
      <c r="BQI1222" s="17"/>
      <c r="BQJ1222" s="17"/>
      <c r="BQK1222" s="17"/>
      <c r="BQL1222" s="17"/>
      <c r="BQM1222" s="17"/>
      <c r="BQN1222" s="17"/>
      <c r="BQO1222" s="17"/>
      <c r="BQP1222" s="17"/>
      <c r="BQQ1222" s="17"/>
      <c r="BQR1222" s="17"/>
      <c r="BQS1222" s="17"/>
      <c r="BQT1222" s="17"/>
      <c r="BQU1222" s="17"/>
      <c r="BQV1222" s="17"/>
      <c r="BQW1222" s="17"/>
      <c r="BQX1222" s="17"/>
      <c r="BQY1222" s="17"/>
      <c r="BQZ1222" s="17"/>
      <c r="BRA1222" s="17"/>
      <c r="BRB1222" s="17"/>
      <c r="BRC1222" s="17"/>
      <c r="BRD1222" s="17"/>
      <c r="BRE1222" s="17"/>
      <c r="BRF1222" s="17"/>
      <c r="BRG1222" s="17"/>
      <c r="BRH1222" s="17"/>
      <c r="BRI1222" s="17"/>
      <c r="BRJ1222" s="17"/>
      <c r="BRK1222" s="17"/>
      <c r="BRL1222" s="17"/>
      <c r="BRM1222" s="17"/>
      <c r="BRN1222" s="17"/>
      <c r="BRO1222" s="17"/>
      <c r="BRP1222" s="17"/>
      <c r="BRQ1222" s="17"/>
      <c r="BRR1222" s="17"/>
      <c r="BRS1222" s="17"/>
      <c r="BRT1222" s="17"/>
      <c r="BRU1222" s="17"/>
      <c r="BRV1222" s="17"/>
      <c r="BRW1222" s="17"/>
      <c r="BRX1222" s="17"/>
      <c r="BRY1222" s="17"/>
      <c r="BRZ1222" s="17"/>
      <c r="BSA1222" s="17"/>
      <c r="BSB1222" s="17"/>
      <c r="BSC1222" s="17"/>
      <c r="BSD1222" s="17"/>
      <c r="BSE1222" s="17"/>
      <c r="BSF1222" s="17"/>
      <c r="BSG1222" s="17"/>
      <c r="BSH1222" s="17"/>
      <c r="BSI1222" s="17"/>
      <c r="BSJ1222" s="17"/>
      <c r="BSK1222" s="17"/>
      <c r="BSL1222" s="17"/>
      <c r="BSM1222" s="17"/>
      <c r="BSN1222" s="17"/>
      <c r="BSO1222" s="17"/>
      <c r="BSP1222" s="17"/>
      <c r="BSQ1222" s="17"/>
      <c r="BSR1222" s="17"/>
      <c r="BSS1222" s="17"/>
      <c r="BST1222" s="17"/>
      <c r="BSU1222" s="17"/>
      <c r="BSV1222" s="17"/>
      <c r="BSW1222" s="17"/>
      <c r="BSX1222" s="17"/>
      <c r="BSY1222" s="17"/>
      <c r="BSZ1222" s="17"/>
      <c r="BTA1222" s="17"/>
      <c r="BTB1222" s="17"/>
      <c r="BTC1222" s="17"/>
      <c r="BTD1222" s="17"/>
      <c r="BTE1222" s="17"/>
      <c r="BTF1222" s="17"/>
      <c r="BTG1222" s="17"/>
      <c r="BTH1222" s="17"/>
      <c r="BTI1222" s="17"/>
      <c r="BTJ1222" s="17"/>
      <c r="BTK1222" s="17"/>
      <c r="BTL1222" s="17"/>
      <c r="BTM1222" s="17"/>
      <c r="BTN1222" s="17"/>
      <c r="BTO1222" s="17"/>
      <c r="BTP1222" s="17"/>
      <c r="BTQ1222" s="17"/>
      <c r="BTR1222" s="17"/>
      <c r="BTS1222" s="17"/>
      <c r="BTT1222" s="17"/>
      <c r="BTU1222" s="17"/>
      <c r="BTV1222" s="17"/>
      <c r="BTW1222" s="17"/>
      <c r="BTX1222" s="17"/>
      <c r="BTY1222" s="17"/>
      <c r="BTZ1222" s="17"/>
      <c r="BUA1222" s="17"/>
      <c r="BUB1222" s="17"/>
      <c r="BUC1222" s="17"/>
      <c r="BUD1222" s="17"/>
      <c r="BUE1222" s="17"/>
      <c r="BUF1222" s="17"/>
      <c r="BUG1222" s="17"/>
      <c r="BUH1222" s="17"/>
      <c r="BUI1222" s="17"/>
      <c r="BUJ1222" s="17"/>
      <c r="BUK1222" s="17"/>
      <c r="BUL1222" s="17"/>
      <c r="BUM1222" s="17"/>
      <c r="BUN1222" s="17"/>
      <c r="BUO1222" s="17"/>
      <c r="BUP1222" s="17"/>
      <c r="BUQ1222" s="17"/>
      <c r="BUR1222" s="17"/>
      <c r="BUS1222" s="17"/>
      <c r="BUT1222" s="17"/>
      <c r="BUU1222" s="17"/>
      <c r="BUV1222" s="17"/>
      <c r="BUW1222" s="17"/>
      <c r="BUX1222" s="17"/>
      <c r="BUY1222" s="17"/>
      <c r="BUZ1222" s="17"/>
      <c r="BVA1222" s="17"/>
      <c r="BVB1222" s="17"/>
      <c r="BVC1222" s="17"/>
      <c r="BVD1222" s="17"/>
      <c r="BVE1222" s="17"/>
      <c r="BVF1222" s="17"/>
      <c r="BVG1222" s="17"/>
      <c r="BVH1222" s="17"/>
      <c r="BVI1222" s="17"/>
      <c r="BVJ1222" s="17"/>
      <c r="BVK1222" s="17"/>
      <c r="BVL1222" s="17"/>
      <c r="BVM1222" s="17"/>
      <c r="BVN1222" s="17"/>
      <c r="BVO1222" s="17"/>
      <c r="BVP1222" s="17"/>
      <c r="BVQ1222" s="17"/>
      <c r="BVR1222" s="17"/>
      <c r="BVS1222" s="17"/>
      <c r="BVT1222" s="17"/>
      <c r="BVU1222" s="17"/>
      <c r="BVV1222" s="17"/>
      <c r="BVW1222" s="17"/>
      <c r="BVX1222" s="17"/>
      <c r="BVY1222" s="17"/>
      <c r="BVZ1222" s="17"/>
      <c r="BWA1222" s="17"/>
      <c r="BWB1222" s="17"/>
      <c r="BWC1222" s="17"/>
      <c r="BWD1222" s="17"/>
      <c r="BWE1222" s="17"/>
      <c r="BWF1222" s="17"/>
      <c r="BWG1222" s="17"/>
      <c r="BWH1222" s="17"/>
      <c r="BWI1222" s="17"/>
      <c r="BWJ1222" s="17"/>
      <c r="BWK1222" s="17"/>
      <c r="BWL1222" s="17"/>
      <c r="BWM1222" s="17"/>
      <c r="BWN1222" s="17"/>
      <c r="BWO1222" s="17"/>
      <c r="BWP1222" s="17"/>
      <c r="BWQ1222" s="17"/>
      <c r="BWR1222" s="17"/>
      <c r="BWS1222" s="17"/>
      <c r="BWT1222" s="17"/>
      <c r="BWU1222" s="17"/>
      <c r="BWV1222" s="17"/>
      <c r="BWW1222" s="17"/>
      <c r="BWX1222" s="17"/>
      <c r="BWY1222" s="17"/>
      <c r="BWZ1222" s="17"/>
      <c r="BXA1222" s="17"/>
      <c r="BXB1222" s="17"/>
      <c r="BXC1222" s="17"/>
      <c r="BXD1222" s="17"/>
      <c r="BXE1222" s="17"/>
      <c r="BXF1222" s="17"/>
      <c r="BXG1222" s="17"/>
      <c r="BXH1222" s="17"/>
      <c r="BXI1222" s="17"/>
      <c r="BXJ1222" s="17"/>
      <c r="BXK1222" s="17"/>
      <c r="BXL1222" s="17"/>
      <c r="BXM1222" s="17"/>
      <c r="BXN1222" s="17"/>
      <c r="BXO1222" s="17"/>
      <c r="BXP1222" s="17"/>
      <c r="BXQ1222" s="17"/>
      <c r="BXR1222" s="17"/>
      <c r="BXS1222" s="17"/>
      <c r="BXT1222" s="17"/>
      <c r="BXU1222" s="17"/>
      <c r="BXV1222" s="17"/>
      <c r="BXW1222" s="17"/>
      <c r="BXX1222" s="17"/>
      <c r="BXY1222" s="17"/>
      <c r="BXZ1222" s="17"/>
      <c r="BYA1222" s="17"/>
      <c r="BYB1222" s="17"/>
      <c r="BYC1222" s="17"/>
      <c r="BYD1222" s="17"/>
      <c r="BYE1222" s="17"/>
      <c r="BYF1222" s="17"/>
      <c r="BYG1222" s="17"/>
      <c r="BYH1222" s="17"/>
      <c r="BYI1222" s="17"/>
      <c r="BYJ1222" s="17"/>
      <c r="BYK1222" s="17"/>
      <c r="BYL1222" s="17"/>
      <c r="BYM1222" s="17"/>
      <c r="BYN1222" s="17"/>
      <c r="BYO1222" s="17"/>
      <c r="BYP1222" s="17"/>
      <c r="BYQ1222" s="17"/>
      <c r="BYR1222" s="17"/>
      <c r="BYS1222" s="17"/>
      <c r="BYT1222" s="17"/>
      <c r="BYU1222" s="17"/>
      <c r="BYV1222" s="17"/>
      <c r="BYW1222" s="17"/>
      <c r="BYX1222" s="17"/>
      <c r="BYY1222" s="17"/>
      <c r="BYZ1222" s="17"/>
      <c r="BZA1222" s="17"/>
      <c r="BZB1222" s="17"/>
      <c r="BZC1222" s="17"/>
      <c r="BZD1222" s="17"/>
      <c r="BZE1222" s="17"/>
      <c r="BZF1222" s="17"/>
      <c r="BZG1222" s="17"/>
      <c r="BZH1222" s="17"/>
      <c r="BZI1222" s="17"/>
      <c r="BZJ1222" s="17"/>
      <c r="BZK1222" s="17"/>
      <c r="BZL1222" s="17"/>
      <c r="BZM1222" s="17"/>
      <c r="BZN1222" s="17"/>
      <c r="BZO1222" s="17"/>
      <c r="BZP1222" s="17"/>
      <c r="BZQ1222" s="17"/>
      <c r="BZR1222" s="17"/>
      <c r="BZS1222" s="17"/>
      <c r="BZT1222" s="17"/>
      <c r="BZU1222" s="17"/>
      <c r="BZV1222" s="17"/>
      <c r="BZW1222" s="17"/>
      <c r="BZX1222" s="17"/>
      <c r="BZY1222" s="17"/>
      <c r="BZZ1222" s="17"/>
      <c r="CAA1222" s="17"/>
      <c r="CAB1222" s="17"/>
      <c r="CAC1222" s="17"/>
      <c r="CAD1222" s="17"/>
      <c r="CAE1222" s="17"/>
      <c r="CAF1222" s="17"/>
      <c r="CAG1222" s="17"/>
      <c r="CAH1222" s="17"/>
      <c r="CAI1222" s="17"/>
      <c r="CAJ1222" s="17"/>
      <c r="CAK1222" s="17"/>
      <c r="CAL1222" s="17"/>
      <c r="CAM1222" s="17"/>
      <c r="CAN1222" s="17"/>
      <c r="CAO1222" s="17"/>
      <c r="CAP1222" s="17"/>
      <c r="CAQ1222" s="17"/>
      <c r="CAR1222" s="17"/>
      <c r="CAS1222" s="17"/>
      <c r="CAT1222" s="17"/>
      <c r="CAU1222" s="17"/>
      <c r="CAV1222" s="17"/>
      <c r="CAW1222" s="17"/>
      <c r="CAX1222" s="17"/>
      <c r="CAY1222" s="17"/>
      <c r="CAZ1222" s="17"/>
      <c r="CBA1222" s="17"/>
      <c r="CBB1222" s="17"/>
      <c r="CBC1222" s="17"/>
      <c r="CBD1222" s="17"/>
      <c r="CBE1222" s="17"/>
      <c r="CBF1222" s="17"/>
      <c r="CBG1222" s="17"/>
      <c r="CBH1222" s="17"/>
      <c r="CBI1222" s="17"/>
      <c r="CBJ1222" s="17"/>
      <c r="CBK1222" s="17"/>
      <c r="CBL1222" s="17"/>
      <c r="CBM1222" s="17"/>
      <c r="CBN1222" s="17"/>
      <c r="CBO1222" s="17"/>
      <c r="CBP1222" s="17"/>
      <c r="CBQ1222" s="17"/>
      <c r="CBR1222" s="17"/>
      <c r="CBS1222" s="17"/>
      <c r="CBT1222" s="17"/>
      <c r="CBU1222" s="17"/>
      <c r="CBV1222" s="17"/>
      <c r="CBW1222" s="17"/>
      <c r="CBX1222" s="17"/>
      <c r="CBY1222" s="17"/>
      <c r="CBZ1222" s="17"/>
      <c r="CCA1222" s="17"/>
      <c r="CCB1222" s="17"/>
      <c r="CCC1222" s="17"/>
      <c r="CCD1222" s="17"/>
      <c r="CCE1222" s="17"/>
      <c r="CCF1222" s="17"/>
      <c r="CCG1222" s="17"/>
      <c r="CCH1222" s="17"/>
      <c r="CCI1222" s="17"/>
      <c r="CCJ1222" s="17"/>
      <c r="CCK1222" s="17"/>
      <c r="CCL1222" s="17"/>
      <c r="CCM1222" s="17"/>
      <c r="CCN1222" s="17"/>
      <c r="CCO1222" s="17"/>
      <c r="CCP1222" s="17"/>
      <c r="CCQ1222" s="17"/>
      <c r="CCR1222" s="17"/>
      <c r="CCS1222" s="17"/>
      <c r="CCT1222" s="17"/>
      <c r="CCU1222" s="17"/>
      <c r="CCV1222" s="17"/>
      <c r="CCW1222" s="17"/>
      <c r="CCX1222" s="17"/>
      <c r="CCY1222" s="17"/>
      <c r="CCZ1222" s="17"/>
      <c r="CDA1222" s="17"/>
      <c r="CDB1222" s="17"/>
      <c r="CDC1222" s="17"/>
      <c r="CDD1222" s="17"/>
      <c r="CDE1222" s="17"/>
      <c r="CDF1222" s="17"/>
      <c r="CDG1222" s="17"/>
      <c r="CDH1222" s="17"/>
      <c r="CDI1222" s="17"/>
      <c r="CDJ1222" s="17"/>
      <c r="CDK1222" s="17"/>
      <c r="CDL1222" s="17"/>
      <c r="CDM1222" s="17"/>
      <c r="CDN1222" s="17"/>
      <c r="CDO1222" s="17"/>
      <c r="CDP1222" s="17"/>
      <c r="CDQ1222" s="17"/>
      <c r="CDR1222" s="17"/>
      <c r="CDS1222" s="17"/>
      <c r="CDT1222" s="17"/>
      <c r="CDU1222" s="17"/>
      <c r="CDV1222" s="17"/>
      <c r="CDW1222" s="17"/>
      <c r="CDX1222" s="17"/>
      <c r="CDY1222" s="17"/>
      <c r="CDZ1222" s="17"/>
      <c r="CEA1222" s="17"/>
      <c r="CEB1222" s="17"/>
      <c r="CEC1222" s="17"/>
      <c r="CED1222" s="17"/>
      <c r="CEE1222" s="17"/>
      <c r="CEF1222" s="17"/>
      <c r="CEG1222" s="17"/>
      <c r="CEH1222" s="17"/>
      <c r="CEI1222" s="17"/>
      <c r="CEJ1222" s="17"/>
      <c r="CEK1222" s="17"/>
      <c r="CEL1222" s="17"/>
      <c r="CEM1222" s="17"/>
      <c r="CEN1222" s="17"/>
      <c r="CEO1222" s="17"/>
      <c r="CEP1222" s="17"/>
      <c r="CEQ1222" s="17"/>
      <c r="CER1222" s="17"/>
      <c r="CES1222" s="17"/>
      <c r="CET1222" s="17"/>
      <c r="CEU1222" s="17"/>
      <c r="CEV1222" s="17"/>
      <c r="CEW1222" s="17"/>
      <c r="CEX1222" s="17"/>
      <c r="CEY1222" s="17"/>
      <c r="CEZ1222" s="17"/>
      <c r="CFA1222" s="17"/>
      <c r="CFB1222" s="17"/>
      <c r="CFC1222" s="17"/>
      <c r="CFD1222" s="17"/>
      <c r="CFE1222" s="17"/>
      <c r="CFF1222" s="17"/>
      <c r="CFG1222" s="17"/>
      <c r="CFH1222" s="17"/>
      <c r="CFI1222" s="17"/>
      <c r="CFJ1222" s="17"/>
      <c r="CFK1222" s="17"/>
      <c r="CFL1222" s="17"/>
      <c r="CFM1222" s="17"/>
      <c r="CFN1222" s="17"/>
      <c r="CFO1222" s="17"/>
      <c r="CFP1222" s="17"/>
      <c r="CFQ1222" s="17"/>
      <c r="CFR1222" s="17"/>
      <c r="CFS1222" s="17"/>
      <c r="CFT1222" s="17"/>
      <c r="CFU1222" s="17"/>
      <c r="CFV1222" s="17"/>
      <c r="CFW1222" s="17"/>
      <c r="CFX1222" s="17"/>
      <c r="CFY1222" s="17"/>
      <c r="CFZ1222" s="17"/>
      <c r="CGA1222" s="17"/>
      <c r="CGB1222" s="17"/>
      <c r="CGC1222" s="17"/>
      <c r="CGD1222" s="17"/>
      <c r="CGE1222" s="17"/>
      <c r="CGF1222" s="17"/>
      <c r="CGG1222" s="17"/>
      <c r="CGH1222" s="17"/>
      <c r="CGI1222" s="17"/>
      <c r="CGJ1222" s="17"/>
      <c r="CGK1222" s="17"/>
      <c r="CGL1222" s="17"/>
      <c r="CGM1222" s="17"/>
      <c r="CGN1222" s="17"/>
      <c r="CGO1222" s="17"/>
      <c r="CGP1222" s="17"/>
      <c r="CGQ1222" s="17"/>
      <c r="CGR1222" s="17"/>
      <c r="CGS1222" s="17"/>
      <c r="CGT1222" s="17"/>
      <c r="CGU1222" s="17"/>
      <c r="CGV1222" s="17"/>
      <c r="CGW1222" s="17"/>
      <c r="CGX1222" s="17"/>
      <c r="CGY1222" s="17"/>
      <c r="CGZ1222" s="17"/>
      <c r="CHA1222" s="17"/>
      <c r="CHB1222" s="17"/>
      <c r="CHC1222" s="17"/>
      <c r="CHD1222" s="17"/>
      <c r="CHE1222" s="17"/>
      <c r="CHF1222" s="17"/>
      <c r="CHG1222" s="17"/>
      <c r="CHH1222" s="17"/>
      <c r="CHI1222" s="17"/>
      <c r="CHJ1222" s="17"/>
      <c r="CHK1222" s="17"/>
      <c r="CHL1222" s="17"/>
      <c r="CHM1222" s="17"/>
      <c r="CHN1222" s="17"/>
      <c r="CHO1222" s="17"/>
      <c r="CHP1222" s="17"/>
      <c r="CHQ1222" s="17"/>
      <c r="CHR1222" s="17"/>
      <c r="CHS1222" s="17"/>
      <c r="CHT1222" s="17"/>
      <c r="CHU1222" s="17"/>
      <c r="CHV1222" s="17"/>
      <c r="CHW1222" s="17"/>
      <c r="CHX1222" s="17"/>
      <c r="CHY1222" s="17"/>
      <c r="CHZ1222" s="17"/>
      <c r="CIA1222" s="17"/>
      <c r="CIB1222" s="17"/>
      <c r="CIC1222" s="17"/>
      <c r="CID1222" s="17"/>
      <c r="CIE1222" s="17"/>
      <c r="CIF1222" s="17"/>
      <c r="CIG1222" s="17"/>
      <c r="CIH1222" s="17"/>
      <c r="CII1222" s="17"/>
      <c r="CIJ1222" s="17"/>
      <c r="CIK1222" s="17"/>
      <c r="CIL1222" s="17"/>
      <c r="CIM1222" s="17"/>
      <c r="CIN1222" s="17"/>
      <c r="CIO1222" s="17"/>
      <c r="CIP1222" s="17"/>
      <c r="CIQ1222" s="17"/>
      <c r="CIR1222" s="17"/>
      <c r="CIS1222" s="17"/>
      <c r="CIT1222" s="17"/>
      <c r="CIU1222" s="17"/>
      <c r="CIV1222" s="17"/>
      <c r="CIW1222" s="17"/>
      <c r="CIX1222" s="17"/>
      <c r="CIY1222" s="17"/>
      <c r="CIZ1222" s="17"/>
      <c r="CJA1222" s="17"/>
      <c r="CJB1222" s="17"/>
      <c r="CJC1222" s="17"/>
      <c r="CJD1222" s="17"/>
      <c r="CJE1222" s="17"/>
      <c r="CJF1222" s="17"/>
      <c r="CJG1222" s="17"/>
      <c r="CJH1222" s="17"/>
      <c r="CJI1222" s="17"/>
      <c r="CJJ1222" s="17"/>
      <c r="CJK1222" s="17"/>
      <c r="CJL1222" s="17"/>
      <c r="CJM1222" s="17"/>
      <c r="CJN1222" s="17"/>
      <c r="CJO1222" s="17"/>
      <c r="CJP1222" s="17"/>
      <c r="CJQ1222" s="17"/>
      <c r="CJR1222" s="17"/>
      <c r="CJS1222" s="17"/>
      <c r="CJT1222" s="17"/>
      <c r="CJU1222" s="17"/>
      <c r="CJV1222" s="17"/>
      <c r="CJW1222" s="17"/>
      <c r="CJX1222" s="17"/>
      <c r="CJY1222" s="17"/>
      <c r="CJZ1222" s="17"/>
      <c r="CKA1222" s="17"/>
      <c r="CKB1222" s="17"/>
      <c r="CKC1222" s="17"/>
      <c r="CKD1222" s="17"/>
      <c r="CKE1222" s="17"/>
      <c r="CKF1222" s="17"/>
      <c r="CKG1222" s="17"/>
      <c r="CKH1222" s="17"/>
      <c r="CKI1222" s="17"/>
      <c r="CKJ1222" s="17"/>
      <c r="CKK1222" s="17"/>
      <c r="CKL1222" s="17"/>
      <c r="CKM1222" s="17"/>
      <c r="CKN1222" s="17"/>
      <c r="CKO1222" s="17"/>
      <c r="CKP1222" s="17"/>
      <c r="CKQ1222" s="17"/>
      <c r="CKR1222" s="17"/>
      <c r="CKS1222" s="17"/>
      <c r="CKT1222" s="17"/>
      <c r="CKU1222" s="17"/>
      <c r="CKV1222" s="17"/>
      <c r="CKW1222" s="17"/>
      <c r="CKX1222" s="17"/>
      <c r="CKY1222" s="17"/>
      <c r="CKZ1222" s="17"/>
      <c r="CLA1222" s="17"/>
      <c r="CLB1222" s="17"/>
      <c r="CLC1222" s="17"/>
      <c r="CLD1222" s="17"/>
      <c r="CLE1222" s="17"/>
      <c r="CLF1222" s="17"/>
      <c r="CLG1222" s="17"/>
      <c r="CLH1222" s="17"/>
      <c r="CLI1222" s="17"/>
      <c r="CLJ1222" s="17"/>
      <c r="CLK1222" s="17"/>
      <c r="CLL1222" s="17"/>
      <c r="CLM1222" s="17"/>
      <c r="CLN1222" s="17"/>
      <c r="CLO1222" s="17"/>
      <c r="CLP1222" s="17"/>
      <c r="CLQ1222" s="17"/>
      <c r="CLR1222" s="17"/>
      <c r="CLS1222" s="17"/>
      <c r="CLT1222" s="17"/>
      <c r="CLU1222" s="17"/>
      <c r="CLV1222" s="17"/>
      <c r="CLW1222" s="17"/>
      <c r="CLX1222" s="17"/>
      <c r="CLY1222" s="17"/>
      <c r="CLZ1222" s="17"/>
      <c r="CMA1222" s="17"/>
      <c r="CMB1222" s="17"/>
      <c r="CMC1222" s="17"/>
      <c r="CMD1222" s="17"/>
      <c r="CME1222" s="17"/>
      <c r="CMF1222" s="17"/>
      <c r="CMG1222" s="17"/>
      <c r="CMH1222" s="17"/>
      <c r="CMI1222" s="17"/>
      <c r="CMJ1222" s="17"/>
      <c r="CMK1222" s="17"/>
      <c r="CML1222" s="17"/>
      <c r="CMM1222" s="17"/>
      <c r="CMN1222" s="17"/>
      <c r="CMO1222" s="17"/>
      <c r="CMP1222" s="17"/>
      <c r="CMQ1222" s="17"/>
      <c r="CMR1222" s="17"/>
      <c r="CMS1222" s="17"/>
      <c r="CMT1222" s="17"/>
      <c r="CMU1222" s="17"/>
      <c r="CMV1222" s="17"/>
      <c r="CMW1222" s="17"/>
      <c r="CMX1222" s="17"/>
      <c r="CMY1222" s="17"/>
      <c r="CMZ1222" s="17"/>
      <c r="CNA1222" s="17"/>
      <c r="CNB1222" s="17"/>
      <c r="CNC1222" s="17"/>
      <c r="CND1222" s="17"/>
      <c r="CNE1222" s="17"/>
      <c r="CNF1222" s="17"/>
      <c r="CNG1222" s="17"/>
      <c r="CNH1222" s="17"/>
      <c r="CNI1222" s="17"/>
      <c r="CNJ1222" s="17"/>
      <c r="CNK1222" s="17"/>
      <c r="CNL1222" s="17"/>
      <c r="CNM1222" s="17"/>
      <c r="CNN1222" s="17"/>
      <c r="CNO1222" s="17"/>
      <c r="CNP1222" s="17"/>
      <c r="CNQ1222" s="17"/>
      <c r="CNR1222" s="17"/>
      <c r="CNS1222" s="17"/>
      <c r="CNT1222" s="17"/>
      <c r="CNU1222" s="17"/>
      <c r="CNV1222" s="17"/>
      <c r="CNW1222" s="17"/>
      <c r="CNX1222" s="17"/>
      <c r="CNY1222" s="17"/>
      <c r="CNZ1222" s="17"/>
      <c r="COA1222" s="17"/>
      <c r="COB1222" s="17"/>
      <c r="COC1222" s="17"/>
      <c r="COD1222" s="17"/>
      <c r="COE1222" s="17"/>
      <c r="COF1222" s="17"/>
      <c r="COG1222" s="17"/>
      <c r="COH1222" s="17"/>
      <c r="COI1222" s="17"/>
      <c r="COJ1222" s="17"/>
      <c r="COK1222" s="17"/>
      <c r="COL1222" s="17"/>
      <c r="COM1222" s="17"/>
      <c r="CON1222" s="17"/>
      <c r="COO1222" s="17"/>
      <c r="COP1222" s="17"/>
      <c r="COQ1222" s="17"/>
      <c r="COR1222" s="17"/>
      <c r="COS1222" s="17"/>
      <c r="COT1222" s="17"/>
      <c r="COU1222" s="17"/>
      <c r="COV1222" s="17"/>
      <c r="COW1222" s="17"/>
      <c r="COX1222" s="17"/>
      <c r="COY1222" s="17"/>
      <c r="COZ1222" s="17"/>
      <c r="CPA1222" s="17"/>
      <c r="CPB1222" s="17"/>
      <c r="CPC1222" s="17"/>
      <c r="CPD1222" s="17"/>
      <c r="CPE1222" s="17"/>
      <c r="CPF1222" s="17"/>
      <c r="CPG1222" s="17"/>
      <c r="CPH1222" s="17"/>
      <c r="CPI1222" s="17"/>
      <c r="CPJ1222" s="17"/>
      <c r="CPK1222" s="17"/>
      <c r="CPL1222" s="17"/>
      <c r="CPM1222" s="17"/>
      <c r="CPN1222" s="17"/>
      <c r="CPO1222" s="17"/>
      <c r="CPP1222" s="17"/>
      <c r="CPQ1222" s="17"/>
      <c r="CPR1222" s="17"/>
      <c r="CPS1222" s="17"/>
      <c r="CPT1222" s="17"/>
      <c r="CPU1222" s="17"/>
      <c r="CPV1222" s="17"/>
      <c r="CPW1222" s="17"/>
      <c r="CPX1222" s="17"/>
      <c r="CPY1222" s="17"/>
      <c r="CPZ1222" s="17"/>
      <c r="CQA1222" s="17"/>
      <c r="CQB1222" s="17"/>
      <c r="CQC1222" s="17"/>
      <c r="CQD1222" s="17"/>
      <c r="CQE1222" s="17"/>
      <c r="CQF1222" s="17"/>
      <c r="CQG1222" s="17"/>
      <c r="CQH1222" s="17"/>
      <c r="CQI1222" s="17"/>
      <c r="CQJ1222" s="17"/>
      <c r="CQK1222" s="17"/>
      <c r="CQL1222" s="17"/>
      <c r="CQM1222" s="17"/>
      <c r="CQN1222" s="17"/>
      <c r="CQO1222" s="17"/>
      <c r="CQP1222" s="17"/>
      <c r="CQQ1222" s="17"/>
      <c r="CQR1222" s="17"/>
      <c r="CQS1222" s="17"/>
      <c r="CQT1222" s="17"/>
      <c r="CQU1222" s="17"/>
      <c r="CQV1222" s="17"/>
      <c r="CQW1222" s="17"/>
      <c r="CQX1222" s="17"/>
      <c r="CQY1222" s="17"/>
      <c r="CQZ1222" s="17"/>
      <c r="CRA1222" s="17"/>
      <c r="CRB1222" s="17"/>
      <c r="CRC1222" s="17"/>
      <c r="CRD1222" s="17"/>
      <c r="CRE1222" s="17"/>
      <c r="CRF1222" s="17"/>
      <c r="CRG1222" s="17"/>
      <c r="CRH1222" s="17"/>
      <c r="CRI1222" s="17"/>
      <c r="CRJ1222" s="17"/>
      <c r="CRK1222" s="17"/>
      <c r="CRL1222" s="17"/>
      <c r="CRM1222" s="17"/>
      <c r="CRN1222" s="17"/>
      <c r="CRO1222" s="17"/>
      <c r="CRP1222" s="17"/>
      <c r="CRQ1222" s="17"/>
      <c r="CRR1222" s="17"/>
      <c r="CRS1222" s="17"/>
      <c r="CRT1222" s="17"/>
      <c r="CRU1222" s="17"/>
      <c r="CRV1222" s="17"/>
      <c r="CRW1222" s="17"/>
      <c r="CRX1222" s="17"/>
      <c r="CRY1222" s="17"/>
      <c r="CRZ1222" s="17"/>
      <c r="CSA1222" s="17"/>
      <c r="CSB1222" s="17"/>
      <c r="CSC1222" s="17"/>
      <c r="CSD1222" s="17"/>
      <c r="CSE1222" s="17"/>
      <c r="CSF1222" s="17"/>
      <c r="CSG1222" s="17"/>
      <c r="CSH1222" s="17"/>
      <c r="CSI1222" s="17"/>
      <c r="CSJ1222" s="17"/>
      <c r="CSK1222" s="17"/>
      <c r="CSL1222" s="17"/>
      <c r="CSM1222" s="17"/>
      <c r="CSN1222" s="17"/>
      <c r="CSO1222" s="17"/>
      <c r="CSP1222" s="17"/>
      <c r="CSQ1222" s="17"/>
      <c r="CSR1222" s="17"/>
      <c r="CSS1222" s="17"/>
      <c r="CST1222" s="17"/>
      <c r="CSU1222" s="17"/>
      <c r="CSV1222" s="17"/>
      <c r="CSW1222" s="17"/>
      <c r="CSX1222" s="17"/>
      <c r="CSY1222" s="17"/>
      <c r="CSZ1222" s="17"/>
      <c r="CTA1222" s="17"/>
      <c r="CTB1222" s="17"/>
      <c r="CTC1222" s="17"/>
      <c r="CTD1222" s="17"/>
      <c r="CTE1222" s="17"/>
      <c r="CTF1222" s="17"/>
      <c r="CTG1222" s="17"/>
      <c r="CTH1222" s="17"/>
      <c r="CTI1222" s="17"/>
      <c r="CTJ1222" s="17"/>
      <c r="CTK1222" s="17"/>
      <c r="CTL1222" s="17"/>
      <c r="CTM1222" s="17"/>
      <c r="CTN1222" s="17"/>
      <c r="CTO1222" s="17"/>
      <c r="CTP1222" s="17"/>
      <c r="CTQ1222" s="17"/>
      <c r="CTR1222" s="17"/>
      <c r="CTS1222" s="17"/>
      <c r="CTT1222" s="17"/>
      <c r="CTU1222" s="17"/>
      <c r="CTV1222" s="17"/>
      <c r="CTW1222" s="17"/>
      <c r="CTX1222" s="17"/>
      <c r="CTY1222" s="17"/>
      <c r="CTZ1222" s="17"/>
      <c r="CUA1222" s="17"/>
      <c r="CUB1222" s="17"/>
      <c r="CUC1222" s="17"/>
      <c r="CUD1222" s="17"/>
      <c r="CUE1222" s="17"/>
      <c r="CUF1222" s="17"/>
      <c r="CUG1222" s="17"/>
      <c r="CUH1222" s="17"/>
      <c r="CUI1222" s="17"/>
      <c r="CUJ1222" s="17"/>
      <c r="CUK1222" s="17"/>
      <c r="CUL1222" s="17"/>
      <c r="CUM1222" s="17"/>
      <c r="CUN1222" s="17"/>
      <c r="CUO1222" s="17"/>
      <c r="CUP1222" s="17"/>
      <c r="CUQ1222" s="17"/>
      <c r="CUR1222" s="17"/>
      <c r="CUS1222" s="17"/>
      <c r="CUT1222" s="17"/>
      <c r="CUU1222" s="17"/>
      <c r="CUV1222" s="17"/>
      <c r="CUW1222" s="17"/>
      <c r="CUX1222" s="17"/>
      <c r="CUY1222" s="17"/>
      <c r="CUZ1222" s="17"/>
      <c r="CVA1222" s="17"/>
      <c r="CVB1222" s="17"/>
      <c r="CVC1222" s="17"/>
      <c r="CVD1222" s="17"/>
      <c r="CVE1222" s="17"/>
      <c r="CVF1222" s="17"/>
      <c r="CVG1222" s="17"/>
      <c r="CVH1222" s="17"/>
      <c r="CVI1222" s="17"/>
      <c r="CVJ1222" s="17"/>
      <c r="CVK1222" s="17"/>
      <c r="CVL1222" s="17"/>
      <c r="CVM1222" s="17"/>
      <c r="CVN1222" s="17"/>
      <c r="CVO1222" s="17"/>
      <c r="CVP1222" s="17"/>
      <c r="CVQ1222" s="17"/>
      <c r="CVR1222" s="17"/>
      <c r="CVS1222" s="17"/>
      <c r="CVT1222" s="17"/>
      <c r="CVU1222" s="17"/>
      <c r="CVV1222" s="17"/>
      <c r="CVW1222" s="17"/>
      <c r="CVX1222" s="17"/>
      <c r="CVY1222" s="17"/>
      <c r="CVZ1222" s="17"/>
      <c r="CWA1222" s="17"/>
      <c r="CWB1222" s="17"/>
      <c r="CWC1222" s="17"/>
      <c r="CWD1222" s="17"/>
      <c r="CWE1222" s="17"/>
      <c r="CWF1222" s="17"/>
      <c r="CWG1222" s="17"/>
      <c r="CWH1222" s="17"/>
      <c r="CWI1222" s="17"/>
      <c r="CWJ1222" s="17"/>
      <c r="CWK1222" s="17"/>
      <c r="CWL1222" s="17"/>
      <c r="CWM1222" s="17"/>
      <c r="CWN1222" s="17"/>
      <c r="CWO1222" s="17"/>
      <c r="CWP1222" s="17"/>
      <c r="CWQ1222" s="17"/>
      <c r="CWR1222" s="17"/>
      <c r="CWS1222" s="17"/>
      <c r="CWT1222" s="17"/>
      <c r="CWU1222" s="17"/>
      <c r="CWV1222" s="17"/>
      <c r="CWW1222" s="17"/>
      <c r="CWX1222" s="17"/>
      <c r="CWY1222" s="17"/>
      <c r="CWZ1222" s="17"/>
      <c r="CXA1222" s="17"/>
      <c r="CXB1222" s="17"/>
      <c r="CXC1222" s="17"/>
      <c r="CXD1222" s="17"/>
      <c r="CXE1222" s="17"/>
      <c r="CXF1222" s="17"/>
      <c r="CXG1222" s="17"/>
      <c r="CXH1222" s="17"/>
      <c r="CXI1222" s="17"/>
      <c r="CXJ1222" s="17"/>
      <c r="CXK1222" s="17"/>
      <c r="CXL1222" s="17"/>
      <c r="CXM1222" s="17"/>
      <c r="CXN1222" s="17"/>
      <c r="CXO1222" s="17"/>
      <c r="CXP1222" s="17"/>
      <c r="CXQ1222" s="17"/>
      <c r="CXR1222" s="17"/>
      <c r="CXS1222" s="17"/>
      <c r="CXT1222" s="17"/>
      <c r="CXU1222" s="17"/>
      <c r="CXV1222" s="17"/>
      <c r="CXW1222" s="17"/>
      <c r="CXX1222" s="17"/>
      <c r="CXY1222" s="17"/>
      <c r="CXZ1222" s="17"/>
      <c r="CYA1222" s="17"/>
      <c r="CYB1222" s="17"/>
      <c r="CYC1222" s="17"/>
      <c r="CYD1222" s="17"/>
      <c r="CYE1222" s="17"/>
      <c r="CYF1222" s="17"/>
      <c r="CYG1222" s="17"/>
      <c r="CYH1222" s="17"/>
      <c r="CYI1222" s="17"/>
      <c r="CYJ1222" s="17"/>
      <c r="CYK1222" s="17"/>
      <c r="CYL1222" s="17"/>
      <c r="CYM1222" s="17"/>
      <c r="CYN1222" s="17"/>
      <c r="CYO1222" s="17"/>
      <c r="CYP1222" s="17"/>
      <c r="CYQ1222" s="17"/>
      <c r="CYR1222" s="17"/>
      <c r="CYS1222" s="17"/>
      <c r="CYT1222" s="17"/>
      <c r="CYU1222" s="17"/>
      <c r="CYV1222" s="17"/>
      <c r="CYW1222" s="17"/>
      <c r="CYX1222" s="17"/>
      <c r="CYY1222" s="17"/>
      <c r="CYZ1222" s="17"/>
      <c r="CZA1222" s="17"/>
      <c r="CZB1222" s="17"/>
      <c r="CZC1222" s="17"/>
      <c r="CZD1222" s="17"/>
      <c r="CZE1222" s="17"/>
      <c r="CZF1222" s="17"/>
      <c r="CZG1222" s="17"/>
      <c r="CZH1222" s="17"/>
      <c r="CZI1222" s="17"/>
      <c r="CZJ1222" s="17"/>
      <c r="CZK1222" s="17"/>
      <c r="CZL1222" s="17"/>
      <c r="CZM1222" s="17"/>
      <c r="CZN1222" s="17"/>
      <c r="CZO1222" s="17"/>
      <c r="CZP1222" s="17"/>
      <c r="CZQ1222" s="17"/>
      <c r="CZR1222" s="17"/>
      <c r="CZS1222" s="17"/>
      <c r="CZT1222" s="17"/>
      <c r="CZU1222" s="17"/>
      <c r="CZV1222" s="17"/>
      <c r="CZW1222" s="17"/>
      <c r="CZX1222" s="17"/>
      <c r="CZY1222" s="17"/>
      <c r="CZZ1222" s="17"/>
      <c r="DAA1222" s="17"/>
      <c r="DAB1222" s="17"/>
      <c r="DAC1222" s="17"/>
      <c r="DAD1222" s="17"/>
      <c r="DAE1222" s="17"/>
      <c r="DAF1222" s="17"/>
      <c r="DAG1222" s="17"/>
      <c r="DAH1222" s="17"/>
      <c r="DAI1222" s="17"/>
      <c r="DAJ1222" s="17"/>
      <c r="DAK1222" s="17"/>
      <c r="DAL1222" s="17"/>
      <c r="DAM1222" s="17"/>
      <c r="DAN1222" s="17"/>
      <c r="DAO1222" s="17"/>
      <c r="DAP1222" s="17"/>
      <c r="DAQ1222" s="17"/>
      <c r="DAR1222" s="17"/>
      <c r="DAS1222" s="17"/>
      <c r="DAT1222" s="17"/>
      <c r="DAU1222" s="17"/>
      <c r="DAV1222" s="17"/>
      <c r="DAW1222" s="17"/>
      <c r="DAX1222" s="17"/>
      <c r="DAY1222" s="17"/>
      <c r="DAZ1222" s="17"/>
      <c r="DBA1222" s="17"/>
      <c r="DBB1222" s="17"/>
      <c r="DBC1222" s="17"/>
      <c r="DBD1222" s="17"/>
      <c r="DBE1222" s="17"/>
      <c r="DBF1222" s="17"/>
      <c r="DBG1222" s="17"/>
      <c r="DBH1222" s="17"/>
      <c r="DBI1222" s="17"/>
      <c r="DBJ1222" s="17"/>
      <c r="DBK1222" s="17"/>
      <c r="DBL1222" s="17"/>
      <c r="DBM1222" s="17"/>
      <c r="DBN1222" s="17"/>
      <c r="DBO1222" s="17"/>
      <c r="DBP1222" s="17"/>
      <c r="DBQ1222" s="17"/>
      <c r="DBR1222" s="17"/>
      <c r="DBS1222" s="17"/>
      <c r="DBT1222" s="17"/>
      <c r="DBU1222" s="17"/>
      <c r="DBV1222" s="17"/>
      <c r="DBW1222" s="17"/>
      <c r="DBX1222" s="17"/>
      <c r="DBY1222" s="17"/>
      <c r="DBZ1222" s="17"/>
      <c r="DCA1222" s="17"/>
      <c r="DCB1222" s="17"/>
      <c r="DCC1222" s="17"/>
      <c r="DCD1222" s="17"/>
      <c r="DCE1222" s="17"/>
      <c r="DCF1222" s="17"/>
      <c r="DCG1222" s="17"/>
      <c r="DCH1222" s="17"/>
      <c r="DCI1222" s="17"/>
      <c r="DCJ1222" s="17"/>
      <c r="DCK1222" s="17"/>
      <c r="DCL1222" s="17"/>
      <c r="DCM1222" s="17"/>
      <c r="DCN1222" s="17"/>
      <c r="DCO1222" s="17"/>
      <c r="DCP1222" s="17"/>
      <c r="DCQ1222" s="17"/>
      <c r="DCR1222" s="17"/>
      <c r="DCS1222" s="17"/>
      <c r="DCT1222" s="17"/>
      <c r="DCU1222" s="17"/>
      <c r="DCV1222" s="17"/>
      <c r="DCW1222" s="17"/>
      <c r="DCX1222" s="17"/>
      <c r="DCY1222" s="17"/>
      <c r="DCZ1222" s="17"/>
      <c r="DDA1222" s="17"/>
      <c r="DDB1222" s="17"/>
      <c r="DDC1222" s="17"/>
      <c r="DDD1222" s="17"/>
      <c r="DDE1222" s="17"/>
      <c r="DDF1222" s="17"/>
      <c r="DDG1222" s="17"/>
      <c r="DDH1222" s="17"/>
      <c r="DDI1222" s="17"/>
      <c r="DDJ1222" s="17"/>
      <c r="DDK1222" s="17"/>
      <c r="DDL1222" s="17"/>
      <c r="DDM1222" s="17"/>
      <c r="DDN1222" s="17"/>
      <c r="DDO1222" s="17"/>
      <c r="DDP1222" s="17"/>
      <c r="DDQ1222" s="17"/>
      <c r="DDR1222" s="17"/>
      <c r="DDS1222" s="17"/>
      <c r="DDT1222" s="17"/>
      <c r="DDU1222" s="17"/>
      <c r="DDV1222" s="17"/>
      <c r="DDW1222" s="17"/>
      <c r="DDX1222" s="17"/>
      <c r="DDY1222" s="17"/>
      <c r="DDZ1222" s="17"/>
      <c r="DEA1222" s="17"/>
      <c r="DEB1222" s="17"/>
      <c r="DEC1222" s="17"/>
      <c r="DED1222" s="17"/>
      <c r="DEE1222" s="17"/>
      <c r="DEF1222" s="17"/>
      <c r="DEG1222" s="17"/>
      <c r="DEH1222" s="17"/>
      <c r="DEI1222" s="17"/>
      <c r="DEJ1222" s="17"/>
      <c r="DEK1222" s="17"/>
      <c r="DEL1222" s="17"/>
      <c r="DEM1222" s="17"/>
      <c r="DEN1222" s="17"/>
      <c r="DEO1222" s="17"/>
      <c r="DEP1222" s="17"/>
      <c r="DEQ1222" s="17"/>
      <c r="DER1222" s="17"/>
      <c r="DES1222" s="17"/>
      <c r="DET1222" s="17"/>
      <c r="DEU1222" s="17"/>
      <c r="DEV1222" s="17"/>
      <c r="DEW1222" s="17"/>
      <c r="DEX1222" s="17"/>
      <c r="DEY1222" s="17"/>
      <c r="DEZ1222" s="17"/>
      <c r="DFA1222" s="17"/>
      <c r="DFB1222" s="17"/>
      <c r="DFC1222" s="17"/>
      <c r="DFD1222" s="17"/>
      <c r="DFE1222" s="17"/>
      <c r="DFF1222" s="17"/>
      <c r="DFG1222" s="17"/>
      <c r="DFH1222" s="17"/>
      <c r="DFI1222" s="17"/>
      <c r="DFJ1222" s="17"/>
      <c r="DFK1222" s="17"/>
      <c r="DFL1222" s="17"/>
      <c r="DFM1222" s="17"/>
      <c r="DFN1222" s="17"/>
      <c r="DFO1222" s="17"/>
      <c r="DFP1222" s="17"/>
      <c r="DFQ1222" s="17"/>
      <c r="DFR1222" s="17"/>
      <c r="DFS1222" s="17"/>
      <c r="DFT1222" s="17"/>
      <c r="DFU1222" s="17"/>
      <c r="DFV1222" s="17"/>
      <c r="DFW1222" s="17"/>
      <c r="DFX1222" s="17"/>
      <c r="DFY1222" s="17"/>
      <c r="DFZ1222" s="17"/>
      <c r="DGA1222" s="17"/>
      <c r="DGB1222" s="17"/>
      <c r="DGC1222" s="17"/>
      <c r="DGD1222" s="17"/>
      <c r="DGE1222" s="17"/>
      <c r="DGF1222" s="17"/>
      <c r="DGG1222" s="17"/>
      <c r="DGH1222" s="17"/>
      <c r="DGI1222" s="17"/>
      <c r="DGJ1222" s="17"/>
      <c r="DGK1222" s="17"/>
      <c r="DGL1222" s="17"/>
      <c r="DGM1222" s="17"/>
      <c r="DGN1222" s="17"/>
      <c r="DGO1222" s="17"/>
      <c r="DGP1222" s="17"/>
      <c r="DGQ1222" s="17"/>
      <c r="DGR1222" s="17"/>
      <c r="DGS1222" s="17"/>
      <c r="DGT1222" s="17"/>
      <c r="DGU1222" s="17"/>
      <c r="DGV1222" s="17"/>
      <c r="DGW1222" s="17"/>
      <c r="DGX1222" s="17"/>
      <c r="DGY1222" s="17"/>
      <c r="DGZ1222" s="17"/>
      <c r="DHA1222" s="17"/>
      <c r="DHB1222" s="17"/>
      <c r="DHC1222" s="17"/>
      <c r="DHD1222" s="17"/>
      <c r="DHE1222" s="17"/>
      <c r="DHF1222" s="17"/>
      <c r="DHG1222" s="17"/>
      <c r="DHH1222" s="17"/>
      <c r="DHI1222" s="17"/>
      <c r="DHJ1222" s="17"/>
      <c r="DHK1222" s="17"/>
      <c r="DHL1222" s="17"/>
      <c r="DHM1222" s="17"/>
      <c r="DHN1222" s="17"/>
      <c r="DHO1222" s="17"/>
      <c r="DHP1222" s="17"/>
      <c r="DHQ1222" s="17"/>
      <c r="DHR1222" s="17"/>
      <c r="DHS1222" s="17"/>
      <c r="DHT1222" s="17"/>
      <c r="DHU1222" s="17"/>
      <c r="DHV1222" s="17"/>
      <c r="DHW1222" s="17"/>
      <c r="DHX1222" s="17"/>
      <c r="DHY1222" s="17"/>
      <c r="DHZ1222" s="17"/>
      <c r="DIA1222" s="17"/>
      <c r="DIB1222" s="17"/>
      <c r="DIC1222" s="17"/>
      <c r="DID1222" s="17"/>
      <c r="DIE1222" s="17"/>
      <c r="DIF1222" s="17"/>
      <c r="DIG1222" s="17"/>
      <c r="DIH1222" s="17"/>
      <c r="DII1222" s="17"/>
      <c r="DIJ1222" s="17"/>
      <c r="DIK1222" s="17"/>
      <c r="DIL1222" s="17"/>
      <c r="DIM1222" s="17"/>
      <c r="DIN1222" s="17"/>
      <c r="DIO1222" s="17"/>
      <c r="DIP1222" s="17"/>
      <c r="DIQ1222" s="17"/>
      <c r="DIR1222" s="17"/>
      <c r="DIS1222" s="17"/>
      <c r="DIT1222" s="17"/>
      <c r="DIU1222" s="17"/>
      <c r="DIV1222" s="17"/>
      <c r="DIW1222" s="17"/>
      <c r="DIX1222" s="17"/>
      <c r="DIY1222" s="17"/>
      <c r="DIZ1222" s="17"/>
      <c r="DJA1222" s="17"/>
      <c r="DJB1222" s="17"/>
      <c r="DJC1222" s="17"/>
      <c r="DJD1222" s="17"/>
      <c r="DJE1222" s="17"/>
      <c r="DJF1222" s="17"/>
      <c r="DJG1222" s="17"/>
      <c r="DJH1222" s="17"/>
      <c r="DJI1222" s="17"/>
      <c r="DJJ1222" s="17"/>
      <c r="DJK1222" s="17"/>
      <c r="DJL1222" s="17"/>
      <c r="DJM1222" s="17"/>
      <c r="DJN1222" s="17"/>
      <c r="DJO1222" s="17"/>
      <c r="DJP1222" s="17"/>
      <c r="DJQ1222" s="17"/>
      <c r="DJR1222" s="17"/>
      <c r="DJS1222" s="17"/>
      <c r="DJT1222" s="17"/>
      <c r="DJU1222" s="17"/>
      <c r="DJV1222" s="17"/>
      <c r="DJW1222" s="17"/>
      <c r="DJX1222" s="17"/>
      <c r="DJY1222" s="17"/>
      <c r="DJZ1222" s="17"/>
      <c r="DKA1222" s="17"/>
      <c r="DKB1222" s="17"/>
      <c r="DKC1222" s="17"/>
      <c r="DKD1222" s="17"/>
      <c r="DKE1222" s="17"/>
      <c r="DKF1222" s="17"/>
      <c r="DKG1222" s="17"/>
      <c r="DKH1222" s="17"/>
      <c r="DKI1222" s="17"/>
      <c r="DKJ1222" s="17"/>
      <c r="DKK1222" s="17"/>
      <c r="DKL1222" s="17"/>
      <c r="DKM1222" s="17"/>
      <c r="DKN1222" s="17"/>
      <c r="DKO1222" s="17"/>
      <c r="DKP1222" s="17"/>
      <c r="DKQ1222" s="17"/>
      <c r="DKR1222" s="17"/>
      <c r="DKS1222" s="17"/>
      <c r="DKT1222" s="17"/>
      <c r="DKU1222" s="17"/>
      <c r="DKV1222" s="17"/>
      <c r="DKW1222" s="17"/>
      <c r="DKX1222" s="17"/>
      <c r="DKY1222" s="17"/>
      <c r="DKZ1222" s="17"/>
      <c r="DLA1222" s="17"/>
      <c r="DLB1222" s="17"/>
      <c r="DLC1222" s="17"/>
      <c r="DLD1222" s="17"/>
      <c r="DLE1222" s="17"/>
      <c r="DLF1222" s="17"/>
      <c r="DLG1222" s="17"/>
      <c r="DLH1222" s="17"/>
      <c r="DLI1222" s="17"/>
      <c r="DLJ1222" s="17"/>
      <c r="DLK1222" s="17"/>
      <c r="DLL1222" s="17"/>
      <c r="DLM1222" s="17"/>
      <c r="DLN1222" s="17"/>
      <c r="DLO1222" s="17"/>
      <c r="DLP1222" s="17"/>
      <c r="DLQ1222" s="17"/>
      <c r="DLR1222" s="17"/>
      <c r="DLS1222" s="17"/>
      <c r="DLT1222" s="17"/>
      <c r="DLU1222" s="17"/>
      <c r="DLV1222" s="17"/>
      <c r="DLW1222" s="17"/>
      <c r="DLX1222" s="17"/>
      <c r="DLY1222" s="17"/>
      <c r="DLZ1222" s="17"/>
      <c r="DMA1222" s="17"/>
      <c r="DMB1222" s="17"/>
      <c r="DMC1222" s="17"/>
      <c r="DMD1222" s="17"/>
      <c r="DME1222" s="17"/>
      <c r="DMF1222" s="17"/>
      <c r="DMG1222" s="17"/>
      <c r="DMH1222" s="17"/>
      <c r="DMI1222" s="17"/>
      <c r="DMJ1222" s="17"/>
      <c r="DMK1222" s="17"/>
      <c r="DML1222" s="17"/>
      <c r="DMM1222" s="17"/>
      <c r="DMN1222" s="17"/>
      <c r="DMO1222" s="17"/>
      <c r="DMP1222" s="17"/>
      <c r="DMQ1222" s="17"/>
      <c r="DMR1222" s="17"/>
      <c r="DMS1222" s="17"/>
      <c r="DMT1222" s="17"/>
      <c r="DMU1222" s="17"/>
      <c r="DMV1222" s="17"/>
      <c r="DMW1222" s="17"/>
      <c r="DMX1222" s="17"/>
      <c r="DMY1222" s="17"/>
      <c r="DMZ1222" s="17"/>
      <c r="DNA1222" s="17"/>
      <c r="DNB1222" s="17"/>
      <c r="DNC1222" s="17"/>
      <c r="DND1222" s="17"/>
      <c r="DNE1222" s="17"/>
      <c r="DNF1222" s="17"/>
      <c r="DNG1222" s="17"/>
      <c r="DNH1222" s="17"/>
      <c r="DNI1222" s="17"/>
      <c r="DNJ1222" s="17"/>
      <c r="DNK1222" s="17"/>
      <c r="DNL1222" s="17"/>
      <c r="DNM1222" s="17"/>
      <c r="DNN1222" s="17"/>
      <c r="DNO1222" s="17"/>
      <c r="DNP1222" s="17"/>
      <c r="DNQ1222" s="17"/>
      <c r="DNR1222" s="17"/>
      <c r="DNS1222" s="17"/>
      <c r="DNT1222" s="17"/>
      <c r="DNU1222" s="17"/>
      <c r="DNV1222" s="17"/>
      <c r="DNW1222" s="17"/>
      <c r="DNX1222" s="17"/>
      <c r="DNY1222" s="17"/>
      <c r="DNZ1222" s="17"/>
      <c r="DOA1222" s="17"/>
      <c r="DOB1222" s="17"/>
      <c r="DOC1222" s="17"/>
      <c r="DOD1222" s="17"/>
      <c r="DOE1222" s="17"/>
      <c r="DOF1222" s="17"/>
      <c r="DOG1222" s="17"/>
      <c r="DOH1222" s="17"/>
      <c r="DOI1222" s="17"/>
      <c r="DOJ1222" s="17"/>
      <c r="DOK1222" s="17"/>
      <c r="DOL1222" s="17"/>
      <c r="DOM1222" s="17"/>
      <c r="DON1222" s="17"/>
      <c r="DOO1222" s="17"/>
      <c r="DOP1222" s="17"/>
      <c r="DOQ1222" s="17"/>
      <c r="DOR1222" s="17"/>
      <c r="DOS1222" s="17"/>
      <c r="DOT1222" s="17"/>
      <c r="DOU1222" s="17"/>
      <c r="DOV1222" s="17"/>
      <c r="DOW1222" s="17"/>
      <c r="DOX1222" s="17"/>
      <c r="DOY1222" s="17"/>
      <c r="DOZ1222" s="17"/>
      <c r="DPA1222" s="17"/>
      <c r="DPB1222" s="17"/>
      <c r="DPC1222" s="17"/>
      <c r="DPD1222" s="17"/>
      <c r="DPE1222" s="17"/>
      <c r="DPF1222" s="17"/>
      <c r="DPG1222" s="17"/>
      <c r="DPH1222" s="17"/>
      <c r="DPI1222" s="17"/>
      <c r="DPJ1222" s="17"/>
      <c r="DPK1222" s="17"/>
      <c r="DPL1222" s="17"/>
      <c r="DPM1222" s="17"/>
      <c r="DPN1222" s="17"/>
      <c r="DPO1222" s="17"/>
      <c r="DPP1222" s="17"/>
      <c r="DPQ1222" s="17"/>
      <c r="DPR1222" s="17"/>
      <c r="DPS1222" s="17"/>
      <c r="DPT1222" s="17"/>
      <c r="DPU1222" s="17"/>
      <c r="DPV1222" s="17"/>
      <c r="DPW1222" s="17"/>
      <c r="DPX1222" s="17"/>
      <c r="DPY1222" s="17"/>
      <c r="DPZ1222" s="17"/>
      <c r="DQA1222" s="17"/>
      <c r="DQB1222" s="17"/>
      <c r="DQC1222" s="17"/>
      <c r="DQD1222" s="17"/>
      <c r="DQE1222" s="17"/>
      <c r="DQF1222" s="17"/>
      <c r="DQG1222" s="17"/>
      <c r="DQH1222" s="17"/>
      <c r="DQI1222" s="17"/>
      <c r="DQJ1222" s="17"/>
      <c r="DQK1222" s="17"/>
      <c r="DQL1222" s="17"/>
      <c r="DQM1222" s="17"/>
      <c r="DQN1222" s="17"/>
      <c r="DQO1222" s="17"/>
      <c r="DQP1222" s="17"/>
      <c r="DQQ1222" s="17"/>
      <c r="DQR1222" s="17"/>
      <c r="DQS1222" s="17"/>
      <c r="DQT1222" s="17"/>
      <c r="DQU1222" s="17"/>
      <c r="DQV1222" s="17"/>
      <c r="DQW1222" s="17"/>
      <c r="DQX1222" s="17"/>
      <c r="DQY1222" s="17"/>
      <c r="DQZ1222" s="17"/>
      <c r="DRA1222" s="17"/>
      <c r="DRB1222" s="17"/>
      <c r="DRC1222" s="17"/>
      <c r="DRD1222" s="17"/>
      <c r="DRE1222" s="17"/>
      <c r="DRF1222" s="17"/>
      <c r="DRG1222" s="17"/>
      <c r="DRH1222" s="17"/>
      <c r="DRI1222" s="17"/>
      <c r="DRJ1222" s="17"/>
      <c r="DRK1222" s="17"/>
      <c r="DRL1222" s="17"/>
      <c r="DRM1222" s="17"/>
      <c r="DRN1222" s="17"/>
      <c r="DRO1222" s="17"/>
      <c r="DRP1222" s="17"/>
      <c r="DRQ1222" s="17"/>
      <c r="DRR1222" s="17"/>
      <c r="DRS1222" s="17"/>
      <c r="DRT1222" s="17"/>
      <c r="DRU1222" s="17"/>
      <c r="DRV1222" s="17"/>
      <c r="DRW1222" s="17"/>
      <c r="DRX1222" s="17"/>
      <c r="DRY1222" s="17"/>
      <c r="DRZ1222" s="17"/>
      <c r="DSA1222" s="17"/>
      <c r="DSB1222" s="17"/>
      <c r="DSC1222" s="17"/>
      <c r="DSD1222" s="17"/>
      <c r="DSE1222" s="17"/>
      <c r="DSF1222" s="17"/>
      <c r="DSG1222" s="17"/>
      <c r="DSH1222" s="17"/>
      <c r="DSI1222" s="17"/>
      <c r="DSJ1222" s="17"/>
      <c r="DSK1222" s="17"/>
      <c r="DSL1222" s="17"/>
      <c r="DSM1222" s="17"/>
      <c r="DSN1222" s="17"/>
      <c r="DSO1222" s="17"/>
      <c r="DSP1222" s="17"/>
      <c r="DSQ1222" s="17"/>
      <c r="DSR1222" s="17"/>
      <c r="DSS1222" s="17"/>
      <c r="DST1222" s="17"/>
      <c r="DSU1222" s="17"/>
      <c r="DSV1222" s="17"/>
      <c r="DSW1222" s="17"/>
      <c r="DSX1222" s="17"/>
      <c r="DSY1222" s="17"/>
      <c r="DSZ1222" s="17"/>
      <c r="DTA1222" s="17"/>
      <c r="DTB1222" s="17"/>
      <c r="DTC1222" s="17"/>
      <c r="DTD1222" s="17"/>
      <c r="DTE1222" s="17"/>
      <c r="DTF1222" s="17"/>
      <c r="DTG1222" s="17"/>
      <c r="DTH1222" s="17"/>
      <c r="DTI1222" s="17"/>
      <c r="DTJ1222" s="17"/>
      <c r="DTK1222" s="17"/>
      <c r="DTL1222" s="17"/>
      <c r="DTM1222" s="17"/>
      <c r="DTN1222" s="17"/>
      <c r="DTO1222" s="17"/>
      <c r="DTP1222" s="17"/>
      <c r="DTQ1222" s="17"/>
      <c r="DTR1222" s="17"/>
      <c r="DTS1222" s="17"/>
      <c r="DTT1222" s="17"/>
      <c r="DTU1222" s="17"/>
      <c r="DTV1222" s="17"/>
      <c r="DTW1222" s="17"/>
      <c r="DTX1222" s="17"/>
      <c r="DTY1222" s="17"/>
      <c r="DTZ1222" s="17"/>
      <c r="DUA1222" s="17"/>
      <c r="DUB1222" s="17"/>
      <c r="DUC1222" s="17"/>
      <c r="DUD1222" s="17"/>
      <c r="DUE1222" s="17"/>
      <c r="DUF1222" s="17"/>
      <c r="DUG1222" s="17"/>
      <c r="DUH1222" s="17"/>
      <c r="DUI1222" s="17"/>
      <c r="DUJ1222" s="17"/>
      <c r="DUK1222" s="17"/>
      <c r="DUL1222" s="17"/>
      <c r="DUM1222" s="17"/>
      <c r="DUN1222" s="17"/>
      <c r="DUO1222" s="17"/>
      <c r="DUP1222" s="17"/>
      <c r="DUQ1222" s="17"/>
      <c r="DUR1222" s="17"/>
      <c r="DUS1222" s="17"/>
      <c r="DUT1222" s="17"/>
      <c r="DUU1222" s="17"/>
      <c r="DUV1222" s="17"/>
      <c r="DUW1222" s="17"/>
      <c r="DUX1222" s="17"/>
      <c r="DUY1222" s="17"/>
      <c r="DUZ1222" s="17"/>
      <c r="DVA1222" s="17"/>
      <c r="DVB1222" s="17"/>
      <c r="DVC1222" s="17"/>
      <c r="DVD1222" s="17"/>
      <c r="DVE1222" s="17"/>
      <c r="DVF1222" s="17"/>
      <c r="DVG1222" s="17"/>
      <c r="DVH1222" s="17"/>
      <c r="DVI1222" s="17"/>
      <c r="DVJ1222" s="17"/>
      <c r="DVK1222" s="17"/>
      <c r="DVL1222" s="17"/>
      <c r="DVM1222" s="17"/>
      <c r="DVN1222" s="17"/>
      <c r="DVO1222" s="17"/>
      <c r="DVP1222" s="17"/>
      <c r="DVQ1222" s="17"/>
      <c r="DVR1222" s="17"/>
      <c r="DVS1222" s="17"/>
      <c r="DVT1222" s="17"/>
      <c r="DVU1222" s="17"/>
      <c r="DVV1222" s="17"/>
      <c r="DVW1222" s="17"/>
      <c r="DVX1222" s="17"/>
      <c r="DVY1222" s="17"/>
      <c r="DVZ1222" s="17"/>
      <c r="DWA1222" s="17"/>
      <c r="DWB1222" s="17"/>
      <c r="DWC1222" s="17"/>
      <c r="DWD1222" s="17"/>
      <c r="DWE1222" s="17"/>
      <c r="DWF1222" s="17"/>
      <c r="DWG1222" s="17"/>
      <c r="DWH1222" s="17"/>
      <c r="DWI1222" s="17"/>
      <c r="DWJ1222" s="17"/>
      <c r="DWK1222" s="17"/>
      <c r="DWL1222" s="17"/>
      <c r="DWM1222" s="17"/>
      <c r="DWN1222" s="17"/>
      <c r="DWO1222" s="17"/>
      <c r="DWP1222" s="17"/>
      <c r="DWQ1222" s="17"/>
      <c r="DWR1222" s="17"/>
      <c r="DWS1222" s="17"/>
      <c r="DWT1222" s="17"/>
      <c r="DWU1222" s="17"/>
      <c r="DWV1222" s="17"/>
      <c r="DWW1222" s="17"/>
      <c r="DWX1222" s="17"/>
      <c r="DWY1222" s="17"/>
      <c r="DWZ1222" s="17"/>
      <c r="DXA1222" s="17"/>
      <c r="DXB1222" s="17"/>
      <c r="DXC1222" s="17"/>
      <c r="DXD1222" s="17"/>
      <c r="DXE1222" s="17"/>
      <c r="DXF1222" s="17"/>
      <c r="DXG1222" s="17"/>
      <c r="DXH1222" s="17"/>
      <c r="DXI1222" s="17"/>
      <c r="DXJ1222" s="17"/>
      <c r="DXK1222" s="17"/>
      <c r="DXL1222" s="17"/>
      <c r="DXM1222" s="17"/>
      <c r="DXN1222" s="17"/>
      <c r="DXO1222" s="17"/>
      <c r="DXP1222" s="17"/>
      <c r="DXQ1222" s="17"/>
      <c r="DXR1222" s="17"/>
      <c r="DXS1222" s="17"/>
      <c r="DXT1222" s="17"/>
      <c r="DXU1222" s="17"/>
      <c r="DXV1222" s="17"/>
      <c r="DXW1222" s="17"/>
      <c r="DXX1222" s="17"/>
      <c r="DXY1222" s="17"/>
      <c r="DXZ1222" s="17"/>
      <c r="DYA1222" s="17"/>
      <c r="DYB1222" s="17"/>
      <c r="DYC1222" s="17"/>
      <c r="DYD1222" s="17"/>
      <c r="DYE1222" s="17"/>
      <c r="DYF1222" s="17"/>
      <c r="DYG1222" s="17"/>
      <c r="DYH1222" s="17"/>
      <c r="DYI1222" s="17"/>
      <c r="DYJ1222" s="17"/>
      <c r="DYK1222" s="17"/>
      <c r="DYL1222" s="17"/>
      <c r="DYM1222" s="17"/>
      <c r="DYN1222" s="17"/>
      <c r="DYO1222" s="17"/>
      <c r="DYP1222" s="17"/>
      <c r="DYQ1222" s="17"/>
      <c r="DYR1222" s="17"/>
      <c r="DYS1222" s="17"/>
      <c r="DYT1222" s="17"/>
      <c r="DYU1222" s="17"/>
      <c r="DYV1222" s="17"/>
      <c r="DYW1222" s="17"/>
      <c r="DYX1222" s="17"/>
      <c r="DYY1222" s="17"/>
      <c r="DYZ1222" s="17"/>
      <c r="DZA1222" s="17"/>
      <c r="DZB1222" s="17"/>
      <c r="DZC1222" s="17"/>
      <c r="DZD1222" s="17"/>
      <c r="DZE1222" s="17"/>
      <c r="DZF1222" s="17"/>
      <c r="DZG1222" s="17"/>
      <c r="DZH1222" s="17"/>
      <c r="DZI1222" s="17"/>
      <c r="DZJ1222" s="17"/>
      <c r="DZK1222" s="17"/>
      <c r="DZL1222" s="17"/>
      <c r="DZM1222" s="17"/>
      <c r="DZN1222" s="17"/>
      <c r="DZO1222" s="17"/>
      <c r="DZP1222" s="17"/>
      <c r="DZQ1222" s="17"/>
      <c r="DZR1222" s="17"/>
      <c r="DZS1222" s="17"/>
      <c r="DZT1222" s="17"/>
      <c r="DZU1222" s="17"/>
      <c r="DZV1222" s="17"/>
      <c r="DZW1222" s="17"/>
      <c r="DZX1222" s="17"/>
      <c r="DZY1222" s="17"/>
      <c r="DZZ1222" s="17"/>
      <c r="EAA1222" s="17"/>
      <c r="EAB1222" s="17"/>
      <c r="EAC1222" s="17"/>
      <c r="EAD1222" s="17"/>
      <c r="EAE1222" s="17"/>
      <c r="EAF1222" s="17"/>
      <c r="EAG1222" s="17"/>
      <c r="EAH1222" s="17"/>
      <c r="EAI1222" s="17"/>
      <c r="EAJ1222" s="17"/>
      <c r="EAK1222" s="17"/>
      <c r="EAL1222" s="17"/>
      <c r="EAM1222" s="17"/>
      <c r="EAN1222" s="17"/>
      <c r="EAO1222" s="17"/>
      <c r="EAP1222" s="17"/>
      <c r="EAQ1222" s="17"/>
      <c r="EAR1222" s="17"/>
      <c r="EAS1222" s="17"/>
      <c r="EAT1222" s="17"/>
      <c r="EAU1222" s="17"/>
      <c r="EAV1222" s="17"/>
      <c r="EAW1222" s="17"/>
      <c r="EAX1222" s="17"/>
      <c r="EAY1222" s="17"/>
      <c r="EAZ1222" s="17"/>
      <c r="EBA1222" s="17"/>
      <c r="EBB1222" s="17"/>
      <c r="EBC1222" s="17"/>
      <c r="EBD1222" s="17"/>
      <c r="EBE1222" s="17"/>
      <c r="EBF1222" s="17"/>
      <c r="EBG1222" s="17"/>
      <c r="EBH1222" s="17"/>
      <c r="EBI1222" s="17"/>
      <c r="EBJ1222" s="17"/>
      <c r="EBK1222" s="17"/>
      <c r="EBL1222" s="17"/>
      <c r="EBM1222" s="17"/>
      <c r="EBN1222" s="17"/>
      <c r="EBO1222" s="17"/>
      <c r="EBP1222" s="17"/>
      <c r="EBQ1222" s="17"/>
      <c r="EBR1222" s="17"/>
      <c r="EBS1222" s="17"/>
      <c r="EBT1222" s="17"/>
      <c r="EBU1222" s="17"/>
      <c r="EBV1222" s="17"/>
      <c r="EBW1222" s="17"/>
      <c r="EBX1222" s="17"/>
      <c r="EBY1222" s="17"/>
      <c r="EBZ1222" s="17"/>
      <c r="ECA1222" s="17"/>
      <c r="ECB1222" s="17"/>
      <c r="ECC1222" s="17"/>
      <c r="ECD1222" s="17"/>
      <c r="ECE1222" s="17"/>
      <c r="ECF1222" s="17"/>
      <c r="ECG1222" s="17"/>
      <c r="ECH1222" s="17"/>
      <c r="ECI1222" s="17"/>
      <c r="ECJ1222" s="17"/>
      <c r="ECK1222" s="17"/>
      <c r="ECL1222" s="17"/>
      <c r="ECM1222" s="17"/>
      <c r="ECN1222" s="17"/>
      <c r="ECO1222" s="17"/>
      <c r="ECP1222" s="17"/>
      <c r="ECQ1222" s="17"/>
      <c r="ECR1222" s="17"/>
      <c r="ECS1222" s="17"/>
      <c r="ECT1222" s="17"/>
      <c r="ECU1222" s="17"/>
      <c r="ECV1222" s="17"/>
      <c r="ECW1222" s="17"/>
      <c r="ECX1222" s="17"/>
      <c r="ECY1222" s="17"/>
      <c r="ECZ1222" s="17"/>
      <c r="EDA1222" s="17"/>
      <c r="EDB1222" s="17"/>
      <c r="EDC1222" s="17"/>
      <c r="EDD1222" s="17"/>
      <c r="EDE1222" s="17"/>
      <c r="EDF1222" s="17"/>
      <c r="EDG1222" s="17"/>
      <c r="EDH1222" s="17"/>
      <c r="EDI1222" s="17"/>
      <c r="EDJ1222" s="17"/>
      <c r="EDK1222" s="17"/>
      <c r="EDL1222" s="17"/>
      <c r="EDM1222" s="17"/>
      <c r="EDN1222" s="17"/>
      <c r="EDO1222" s="17"/>
      <c r="EDP1222" s="17"/>
      <c r="EDQ1222" s="17"/>
      <c r="EDR1222" s="17"/>
      <c r="EDS1222" s="17"/>
      <c r="EDT1222" s="17"/>
      <c r="EDU1222" s="17"/>
      <c r="EDV1222" s="17"/>
      <c r="EDW1222" s="17"/>
      <c r="EDX1222" s="17"/>
      <c r="EDY1222" s="17"/>
      <c r="EDZ1222" s="17"/>
      <c r="EEA1222" s="17"/>
      <c r="EEB1222" s="17"/>
      <c r="EEC1222" s="17"/>
      <c r="EED1222" s="17"/>
      <c r="EEE1222" s="17"/>
      <c r="EEF1222" s="17"/>
      <c r="EEG1222" s="17"/>
      <c r="EEH1222" s="17"/>
      <c r="EEI1222" s="17"/>
      <c r="EEJ1222" s="17"/>
      <c r="EEK1222" s="17"/>
      <c r="EEL1222" s="17"/>
      <c r="EEM1222" s="17"/>
      <c r="EEN1222" s="17"/>
      <c r="EEO1222" s="17"/>
      <c r="EEP1222" s="17"/>
      <c r="EEQ1222" s="17"/>
      <c r="EER1222" s="17"/>
      <c r="EES1222" s="17"/>
      <c r="EET1222" s="17"/>
      <c r="EEU1222" s="17"/>
      <c r="EEV1222" s="17"/>
      <c r="EEW1222" s="17"/>
      <c r="EEX1222" s="17"/>
      <c r="EEY1222" s="17"/>
      <c r="EEZ1222" s="17"/>
      <c r="EFA1222" s="17"/>
      <c r="EFB1222" s="17"/>
      <c r="EFC1222" s="17"/>
      <c r="EFD1222" s="17"/>
      <c r="EFE1222" s="17"/>
      <c r="EFF1222" s="17"/>
      <c r="EFG1222" s="17"/>
      <c r="EFH1222" s="17"/>
      <c r="EFI1222" s="17"/>
      <c r="EFJ1222" s="17"/>
      <c r="EFK1222" s="17"/>
      <c r="EFL1222" s="17"/>
      <c r="EFM1222" s="17"/>
      <c r="EFN1222" s="17"/>
      <c r="EFO1222" s="17"/>
      <c r="EFP1222" s="17"/>
      <c r="EFQ1222" s="17"/>
      <c r="EFR1222" s="17"/>
      <c r="EFS1222" s="17"/>
      <c r="EFT1222" s="17"/>
      <c r="EFU1222" s="17"/>
      <c r="EFV1222" s="17"/>
      <c r="EFW1222" s="17"/>
      <c r="EFX1222" s="17"/>
      <c r="EFY1222" s="17"/>
      <c r="EFZ1222" s="17"/>
      <c r="EGA1222" s="17"/>
      <c r="EGB1222" s="17"/>
      <c r="EGC1222" s="17"/>
      <c r="EGD1222" s="17"/>
      <c r="EGE1222" s="17"/>
      <c r="EGF1222" s="17"/>
      <c r="EGG1222" s="17"/>
      <c r="EGH1222" s="17"/>
      <c r="EGI1222" s="17"/>
      <c r="EGJ1222" s="17"/>
      <c r="EGK1222" s="17"/>
      <c r="EGL1222" s="17"/>
      <c r="EGM1222" s="17"/>
      <c r="EGN1222" s="17"/>
      <c r="EGO1222" s="17"/>
      <c r="EGP1222" s="17"/>
      <c r="EGQ1222" s="17"/>
      <c r="EGR1222" s="17"/>
      <c r="EGS1222" s="17"/>
      <c r="EGT1222" s="17"/>
      <c r="EGU1222" s="17"/>
      <c r="EGV1222" s="17"/>
      <c r="EGW1222" s="17"/>
      <c r="EGX1222" s="17"/>
      <c r="EGY1222" s="17"/>
      <c r="EGZ1222" s="17"/>
      <c r="EHA1222" s="17"/>
      <c r="EHB1222" s="17"/>
      <c r="EHC1222" s="17"/>
      <c r="EHD1222" s="17"/>
      <c r="EHE1222" s="17"/>
      <c r="EHF1222" s="17"/>
      <c r="EHG1222" s="17"/>
      <c r="EHH1222" s="17"/>
      <c r="EHI1222" s="17"/>
      <c r="EHJ1222" s="17"/>
      <c r="EHK1222" s="17"/>
      <c r="EHL1222" s="17"/>
      <c r="EHM1222" s="17"/>
      <c r="EHN1222" s="17"/>
      <c r="EHO1222" s="17"/>
      <c r="EHP1222" s="17"/>
      <c r="EHQ1222" s="17"/>
      <c r="EHR1222" s="17"/>
      <c r="EHS1222" s="17"/>
      <c r="EHT1222" s="17"/>
      <c r="EHU1222" s="17"/>
      <c r="EHV1222" s="17"/>
      <c r="EHW1222" s="17"/>
      <c r="EHX1222" s="17"/>
      <c r="EHY1222" s="17"/>
      <c r="EHZ1222" s="17"/>
      <c r="EIA1222" s="17"/>
      <c r="EIB1222" s="17"/>
      <c r="EIC1222" s="17"/>
      <c r="EID1222" s="17"/>
      <c r="EIE1222" s="17"/>
      <c r="EIF1222" s="17"/>
      <c r="EIG1222" s="17"/>
      <c r="EIH1222" s="17"/>
      <c r="EII1222" s="17"/>
      <c r="EIJ1222" s="17"/>
      <c r="EIK1222" s="17"/>
      <c r="EIL1222" s="17"/>
      <c r="EIM1222" s="17"/>
      <c r="EIN1222" s="17"/>
      <c r="EIO1222" s="17"/>
      <c r="EIP1222" s="17"/>
      <c r="EIQ1222" s="17"/>
      <c r="EIR1222" s="17"/>
      <c r="EIS1222" s="17"/>
      <c r="EIT1222" s="17"/>
      <c r="EIU1222" s="17"/>
      <c r="EIV1222" s="17"/>
      <c r="EIW1222" s="17"/>
      <c r="EIX1222" s="17"/>
      <c r="EIY1222" s="17"/>
      <c r="EIZ1222" s="17"/>
      <c r="EJA1222" s="17"/>
      <c r="EJB1222" s="17"/>
      <c r="EJC1222" s="17"/>
      <c r="EJD1222" s="17"/>
      <c r="EJE1222" s="17"/>
      <c r="EJF1222" s="17"/>
      <c r="EJG1222" s="17"/>
      <c r="EJH1222" s="17"/>
      <c r="EJI1222" s="17"/>
      <c r="EJJ1222" s="17"/>
      <c r="EJK1222" s="17"/>
      <c r="EJL1222" s="17"/>
      <c r="EJM1222" s="17"/>
      <c r="EJN1222" s="17"/>
      <c r="EJO1222" s="17"/>
      <c r="EJP1222" s="17"/>
      <c r="EJQ1222" s="17"/>
      <c r="EJR1222" s="17"/>
      <c r="EJS1222" s="17"/>
      <c r="EJT1222" s="17"/>
      <c r="EJU1222" s="17"/>
      <c r="EJV1222" s="17"/>
      <c r="EJW1222" s="17"/>
      <c r="EJX1222" s="17"/>
      <c r="EJY1222" s="17"/>
      <c r="EJZ1222" s="17"/>
      <c r="EKA1222" s="17"/>
      <c r="EKB1222" s="17"/>
      <c r="EKC1222" s="17"/>
      <c r="EKD1222" s="17"/>
      <c r="EKE1222" s="17"/>
      <c r="EKF1222" s="17"/>
      <c r="EKG1222" s="17"/>
      <c r="EKH1222" s="17"/>
      <c r="EKI1222" s="17"/>
      <c r="EKJ1222" s="17"/>
      <c r="EKK1222" s="17"/>
      <c r="EKL1222" s="17"/>
      <c r="EKM1222" s="17"/>
      <c r="EKN1222" s="17"/>
      <c r="EKO1222" s="17"/>
      <c r="EKP1222" s="17"/>
      <c r="EKQ1222" s="17"/>
      <c r="EKR1222" s="17"/>
      <c r="EKS1222" s="17"/>
      <c r="EKT1222" s="17"/>
      <c r="EKU1222" s="17"/>
      <c r="EKV1222" s="17"/>
      <c r="EKW1222" s="17"/>
      <c r="EKX1222" s="17"/>
      <c r="EKY1222" s="17"/>
      <c r="EKZ1222" s="17"/>
      <c r="ELA1222" s="17"/>
      <c r="ELB1222" s="17"/>
      <c r="ELC1222" s="17"/>
      <c r="ELD1222" s="17"/>
      <c r="ELE1222" s="17"/>
      <c r="ELF1222" s="17"/>
      <c r="ELG1222" s="17"/>
      <c r="ELH1222" s="17"/>
      <c r="ELI1222" s="17"/>
      <c r="ELJ1222" s="17"/>
      <c r="ELK1222" s="17"/>
      <c r="ELL1222" s="17"/>
      <c r="ELM1222" s="17"/>
      <c r="ELN1222" s="17"/>
      <c r="ELO1222" s="17"/>
      <c r="ELP1222" s="17"/>
      <c r="ELQ1222" s="17"/>
      <c r="ELR1222" s="17"/>
      <c r="ELS1222" s="17"/>
      <c r="ELT1222" s="17"/>
      <c r="ELU1222" s="17"/>
      <c r="ELV1222" s="17"/>
      <c r="ELW1222" s="17"/>
      <c r="ELX1222" s="17"/>
      <c r="ELY1222" s="17"/>
      <c r="ELZ1222" s="17"/>
      <c r="EMA1222" s="17"/>
      <c r="EMB1222" s="17"/>
      <c r="EMC1222" s="17"/>
      <c r="EMD1222" s="17"/>
      <c r="EME1222" s="17"/>
      <c r="EMF1222" s="17"/>
      <c r="EMG1222" s="17"/>
      <c r="EMH1222" s="17"/>
      <c r="EMI1222" s="17"/>
      <c r="EMJ1222" s="17"/>
      <c r="EMK1222" s="17"/>
      <c r="EML1222" s="17"/>
      <c r="EMM1222" s="17"/>
      <c r="EMN1222" s="17"/>
      <c r="EMO1222" s="17"/>
      <c r="EMP1222" s="17"/>
      <c r="EMQ1222" s="17"/>
      <c r="EMR1222" s="17"/>
      <c r="EMS1222" s="17"/>
      <c r="EMT1222" s="17"/>
      <c r="EMU1222" s="17"/>
      <c r="EMV1222" s="17"/>
      <c r="EMW1222" s="17"/>
      <c r="EMX1222" s="17"/>
      <c r="EMY1222" s="17"/>
      <c r="EMZ1222" s="17"/>
      <c r="ENA1222" s="17"/>
      <c r="ENB1222" s="17"/>
      <c r="ENC1222" s="17"/>
      <c r="END1222" s="17"/>
      <c r="ENE1222" s="17"/>
      <c r="ENF1222" s="17"/>
      <c r="ENG1222" s="17"/>
      <c r="ENH1222" s="17"/>
      <c r="ENI1222" s="17"/>
      <c r="ENJ1222" s="17"/>
      <c r="ENK1222" s="17"/>
      <c r="ENL1222" s="17"/>
      <c r="ENM1222" s="17"/>
      <c r="ENN1222" s="17"/>
      <c r="ENO1222" s="17"/>
      <c r="ENP1222" s="17"/>
      <c r="ENQ1222" s="17"/>
      <c r="ENR1222" s="17"/>
      <c r="ENS1222" s="17"/>
      <c r="ENT1222" s="17"/>
      <c r="ENU1222" s="17"/>
      <c r="ENV1222" s="17"/>
      <c r="ENW1222" s="17"/>
      <c r="ENX1222" s="17"/>
      <c r="ENY1222" s="17"/>
      <c r="ENZ1222" s="17"/>
      <c r="EOA1222" s="17"/>
      <c r="EOB1222" s="17"/>
      <c r="EOC1222" s="17"/>
      <c r="EOD1222" s="17"/>
      <c r="EOE1222" s="17"/>
      <c r="EOF1222" s="17"/>
      <c r="EOG1222" s="17"/>
      <c r="EOH1222" s="17"/>
      <c r="EOI1222" s="17"/>
      <c r="EOJ1222" s="17"/>
      <c r="EOK1222" s="17"/>
      <c r="EOL1222" s="17"/>
      <c r="EOM1222" s="17"/>
      <c r="EON1222" s="17"/>
      <c r="EOO1222" s="17"/>
      <c r="EOP1222" s="17"/>
      <c r="EOQ1222" s="17"/>
      <c r="EOR1222" s="17"/>
      <c r="EOS1222" s="17"/>
      <c r="EOT1222" s="17"/>
      <c r="EOU1222" s="17"/>
      <c r="EOV1222" s="17"/>
      <c r="EOW1222" s="17"/>
      <c r="EOX1222" s="17"/>
      <c r="EOY1222" s="17"/>
      <c r="EOZ1222" s="17"/>
      <c r="EPA1222" s="17"/>
      <c r="EPB1222" s="17"/>
      <c r="EPC1222" s="17"/>
      <c r="EPD1222" s="17"/>
      <c r="EPE1222" s="17"/>
      <c r="EPF1222" s="17"/>
      <c r="EPG1222" s="17"/>
      <c r="EPH1222" s="17"/>
      <c r="EPI1222" s="17"/>
      <c r="EPJ1222" s="17"/>
      <c r="EPK1222" s="17"/>
      <c r="EPL1222" s="17"/>
      <c r="EPM1222" s="17"/>
      <c r="EPN1222" s="17"/>
      <c r="EPO1222" s="17"/>
      <c r="EPP1222" s="17"/>
      <c r="EPQ1222" s="17"/>
      <c r="EPR1222" s="17"/>
      <c r="EPS1222" s="17"/>
      <c r="EPT1222" s="17"/>
      <c r="EPU1222" s="17"/>
      <c r="EPV1222" s="17"/>
      <c r="EPW1222" s="17"/>
      <c r="EPX1222" s="17"/>
      <c r="EPY1222" s="17"/>
      <c r="EPZ1222" s="17"/>
      <c r="EQA1222" s="17"/>
      <c r="EQB1222" s="17"/>
      <c r="EQC1222" s="17"/>
      <c r="EQD1222" s="17"/>
      <c r="EQE1222" s="17"/>
      <c r="EQF1222" s="17"/>
      <c r="EQG1222" s="17"/>
      <c r="EQH1222" s="17"/>
      <c r="EQI1222" s="17"/>
      <c r="EQJ1222" s="17"/>
      <c r="EQK1222" s="17"/>
      <c r="EQL1222" s="17"/>
      <c r="EQM1222" s="17"/>
      <c r="EQN1222" s="17"/>
      <c r="EQO1222" s="17"/>
      <c r="EQP1222" s="17"/>
      <c r="EQQ1222" s="17"/>
      <c r="EQR1222" s="17"/>
      <c r="EQS1222" s="17"/>
      <c r="EQT1222" s="17"/>
      <c r="EQU1222" s="17"/>
      <c r="EQV1222" s="17"/>
      <c r="EQW1222" s="17"/>
      <c r="EQX1222" s="17"/>
      <c r="EQY1222" s="17"/>
      <c r="EQZ1222" s="17"/>
      <c r="ERA1222" s="17"/>
      <c r="ERB1222" s="17"/>
      <c r="ERC1222" s="17"/>
      <c r="ERD1222" s="17"/>
      <c r="ERE1222" s="17"/>
      <c r="ERF1222" s="17"/>
      <c r="ERG1222" s="17"/>
      <c r="ERH1222" s="17"/>
      <c r="ERI1222" s="17"/>
      <c r="ERJ1222" s="17"/>
      <c r="ERK1222" s="17"/>
      <c r="ERL1222" s="17"/>
      <c r="ERM1222" s="17"/>
      <c r="ERN1222" s="17"/>
      <c r="ERO1222" s="17"/>
      <c r="ERP1222" s="17"/>
      <c r="ERQ1222" s="17"/>
      <c r="ERR1222" s="17"/>
      <c r="ERS1222" s="17"/>
      <c r="ERT1222" s="17"/>
      <c r="ERU1222" s="17"/>
      <c r="ERV1222" s="17"/>
      <c r="ERW1222" s="17"/>
      <c r="ERX1222" s="17"/>
      <c r="ERY1222" s="17"/>
      <c r="ERZ1222" s="17"/>
      <c r="ESA1222" s="17"/>
      <c r="ESB1222" s="17"/>
      <c r="ESC1222" s="17"/>
      <c r="ESD1222" s="17"/>
      <c r="ESE1222" s="17"/>
      <c r="ESF1222" s="17"/>
      <c r="ESG1222" s="17"/>
      <c r="ESH1222" s="17"/>
      <c r="ESI1222" s="17"/>
      <c r="ESJ1222" s="17"/>
      <c r="ESK1222" s="17"/>
      <c r="ESL1222" s="17"/>
      <c r="ESM1222" s="17"/>
      <c r="ESN1222" s="17"/>
      <c r="ESO1222" s="17"/>
      <c r="ESP1222" s="17"/>
      <c r="ESQ1222" s="17"/>
      <c r="ESR1222" s="17"/>
      <c r="ESS1222" s="17"/>
      <c r="EST1222" s="17"/>
      <c r="ESU1222" s="17"/>
      <c r="ESV1222" s="17"/>
      <c r="ESW1222" s="17"/>
      <c r="ESX1222" s="17"/>
      <c r="ESY1222" s="17"/>
      <c r="ESZ1222" s="17"/>
      <c r="ETA1222" s="17"/>
      <c r="ETB1222" s="17"/>
      <c r="ETC1222" s="17"/>
      <c r="ETD1222" s="17"/>
      <c r="ETE1222" s="17"/>
      <c r="ETF1222" s="17"/>
      <c r="ETG1222" s="17"/>
      <c r="ETH1222" s="17"/>
      <c r="ETI1222" s="17"/>
      <c r="ETJ1222" s="17"/>
      <c r="ETK1222" s="17"/>
      <c r="ETL1222" s="17"/>
      <c r="ETM1222" s="17"/>
      <c r="ETN1222" s="17"/>
      <c r="ETO1222" s="17"/>
      <c r="ETP1222" s="17"/>
      <c r="ETQ1222" s="17"/>
      <c r="ETR1222" s="17"/>
      <c r="ETS1222" s="17"/>
      <c r="ETT1222" s="17"/>
      <c r="ETU1222" s="17"/>
      <c r="ETV1222" s="17"/>
      <c r="ETW1222" s="17"/>
      <c r="ETX1222" s="17"/>
      <c r="ETY1222" s="17"/>
      <c r="ETZ1222" s="17"/>
      <c r="EUA1222" s="17"/>
      <c r="EUB1222" s="17"/>
      <c r="EUC1222" s="17"/>
      <c r="EUD1222" s="17"/>
      <c r="EUE1222" s="17"/>
      <c r="EUF1222" s="17"/>
      <c r="EUG1222" s="17"/>
      <c r="EUH1222" s="17"/>
      <c r="EUI1222" s="17"/>
      <c r="EUJ1222" s="17"/>
      <c r="EUK1222" s="17"/>
      <c r="EUL1222" s="17"/>
      <c r="EUM1222" s="17"/>
      <c r="EUN1222" s="17"/>
      <c r="EUO1222" s="17"/>
      <c r="EUP1222" s="17"/>
      <c r="EUQ1222" s="17"/>
      <c r="EUR1222" s="17"/>
      <c r="EUS1222" s="17"/>
      <c r="EUT1222" s="17"/>
      <c r="EUU1222" s="17"/>
      <c r="EUV1222" s="17"/>
      <c r="EUW1222" s="17"/>
      <c r="EUX1222" s="17"/>
      <c r="EUY1222" s="17"/>
      <c r="EUZ1222" s="17"/>
      <c r="EVA1222" s="17"/>
      <c r="EVB1222" s="17"/>
      <c r="EVC1222" s="17"/>
      <c r="EVD1222" s="17"/>
      <c r="EVE1222" s="17"/>
      <c r="EVF1222" s="17"/>
      <c r="EVG1222" s="17"/>
      <c r="EVH1222" s="17"/>
      <c r="EVI1222" s="17"/>
      <c r="EVJ1222" s="17"/>
      <c r="EVK1222" s="17"/>
      <c r="EVL1222" s="17"/>
      <c r="EVM1222" s="17"/>
      <c r="EVN1222" s="17"/>
      <c r="EVO1222" s="17"/>
      <c r="EVP1222" s="17"/>
      <c r="EVQ1222" s="17"/>
      <c r="EVR1222" s="17"/>
      <c r="EVS1222" s="17"/>
      <c r="EVT1222" s="17"/>
      <c r="EVU1222" s="17"/>
      <c r="EVV1222" s="17"/>
      <c r="EVW1222" s="17"/>
      <c r="EVX1222" s="17"/>
      <c r="EVY1222" s="17"/>
      <c r="EVZ1222" s="17"/>
      <c r="EWA1222" s="17"/>
      <c r="EWB1222" s="17"/>
      <c r="EWC1222" s="17"/>
      <c r="EWD1222" s="17"/>
      <c r="EWE1222" s="17"/>
      <c r="EWF1222" s="17"/>
      <c r="EWG1222" s="17"/>
      <c r="EWH1222" s="17"/>
      <c r="EWI1222" s="17"/>
      <c r="EWJ1222" s="17"/>
      <c r="EWK1222" s="17"/>
      <c r="EWL1222" s="17"/>
      <c r="EWM1222" s="17"/>
      <c r="EWN1222" s="17"/>
      <c r="EWO1222" s="17"/>
      <c r="EWP1222" s="17"/>
      <c r="EWQ1222" s="17"/>
      <c r="EWR1222" s="17"/>
      <c r="EWS1222" s="17"/>
      <c r="EWT1222" s="17"/>
      <c r="EWU1222" s="17"/>
      <c r="EWV1222" s="17"/>
      <c r="EWW1222" s="17"/>
      <c r="EWX1222" s="17"/>
      <c r="EWY1222" s="17"/>
      <c r="EWZ1222" s="17"/>
      <c r="EXA1222" s="17"/>
      <c r="EXB1222" s="17"/>
      <c r="EXC1222" s="17"/>
      <c r="EXD1222" s="17"/>
      <c r="EXE1222" s="17"/>
      <c r="EXF1222" s="17"/>
      <c r="EXG1222" s="17"/>
      <c r="EXH1222" s="17"/>
      <c r="EXI1222" s="17"/>
      <c r="EXJ1222" s="17"/>
      <c r="EXK1222" s="17"/>
      <c r="EXL1222" s="17"/>
      <c r="EXM1222" s="17"/>
      <c r="EXN1222" s="17"/>
      <c r="EXO1222" s="17"/>
      <c r="EXP1222" s="17"/>
      <c r="EXQ1222" s="17"/>
      <c r="EXR1222" s="17"/>
      <c r="EXS1222" s="17"/>
      <c r="EXT1222" s="17"/>
      <c r="EXU1222" s="17"/>
      <c r="EXV1222" s="17"/>
      <c r="EXW1222" s="17"/>
      <c r="EXX1222" s="17"/>
      <c r="EXY1222" s="17"/>
      <c r="EXZ1222" s="17"/>
      <c r="EYA1222" s="17"/>
      <c r="EYB1222" s="17"/>
      <c r="EYC1222" s="17"/>
      <c r="EYD1222" s="17"/>
      <c r="EYE1222" s="17"/>
      <c r="EYF1222" s="17"/>
      <c r="EYG1222" s="17"/>
      <c r="EYH1222" s="17"/>
      <c r="EYI1222" s="17"/>
      <c r="EYJ1222" s="17"/>
      <c r="EYK1222" s="17"/>
      <c r="EYL1222" s="17"/>
      <c r="EYM1222" s="17"/>
      <c r="EYN1222" s="17"/>
      <c r="EYO1222" s="17"/>
      <c r="EYP1222" s="17"/>
      <c r="EYQ1222" s="17"/>
      <c r="EYR1222" s="17"/>
      <c r="EYS1222" s="17"/>
      <c r="EYT1222" s="17"/>
      <c r="EYU1222" s="17"/>
      <c r="EYV1222" s="17"/>
      <c r="EYW1222" s="17"/>
      <c r="EYX1222" s="17"/>
      <c r="EYY1222" s="17"/>
      <c r="EYZ1222" s="17"/>
      <c r="EZA1222" s="17"/>
      <c r="EZB1222" s="17"/>
      <c r="EZC1222" s="17"/>
      <c r="EZD1222" s="17"/>
      <c r="EZE1222" s="17"/>
      <c r="EZF1222" s="17"/>
      <c r="EZG1222" s="17"/>
      <c r="EZH1222" s="17"/>
      <c r="EZI1222" s="17"/>
      <c r="EZJ1222" s="17"/>
      <c r="EZK1222" s="17"/>
      <c r="EZL1222" s="17"/>
      <c r="EZM1222" s="17"/>
      <c r="EZN1222" s="17"/>
      <c r="EZO1222" s="17"/>
      <c r="EZP1222" s="17"/>
      <c r="EZQ1222" s="17"/>
      <c r="EZR1222" s="17"/>
      <c r="EZS1222" s="17"/>
      <c r="EZT1222" s="17"/>
      <c r="EZU1222" s="17"/>
      <c r="EZV1222" s="17"/>
      <c r="EZW1222" s="17"/>
      <c r="EZX1222" s="17"/>
      <c r="EZY1222" s="17"/>
      <c r="EZZ1222" s="17"/>
      <c r="FAA1222" s="17"/>
      <c r="FAB1222" s="17"/>
      <c r="FAC1222" s="17"/>
      <c r="FAD1222" s="17"/>
      <c r="FAE1222" s="17"/>
      <c r="FAF1222" s="17"/>
      <c r="FAG1222" s="17"/>
      <c r="FAH1222" s="17"/>
      <c r="FAI1222" s="17"/>
      <c r="FAJ1222" s="17"/>
      <c r="FAK1222" s="17"/>
      <c r="FAL1222" s="17"/>
      <c r="FAM1222" s="17"/>
      <c r="FAN1222" s="17"/>
      <c r="FAO1222" s="17"/>
      <c r="FAP1222" s="17"/>
      <c r="FAQ1222" s="17"/>
      <c r="FAR1222" s="17"/>
      <c r="FAS1222" s="17"/>
      <c r="FAT1222" s="17"/>
      <c r="FAU1222" s="17"/>
      <c r="FAV1222" s="17"/>
      <c r="FAW1222" s="17"/>
      <c r="FAX1222" s="17"/>
      <c r="FAY1222" s="17"/>
      <c r="FAZ1222" s="17"/>
      <c r="FBA1222" s="17"/>
      <c r="FBB1222" s="17"/>
      <c r="FBC1222" s="17"/>
      <c r="FBD1222" s="17"/>
      <c r="FBE1222" s="17"/>
      <c r="FBF1222" s="17"/>
      <c r="FBG1222" s="17"/>
      <c r="FBH1222" s="17"/>
      <c r="FBI1222" s="17"/>
      <c r="FBJ1222" s="17"/>
      <c r="FBK1222" s="17"/>
      <c r="FBL1222" s="17"/>
      <c r="FBM1222" s="17"/>
      <c r="FBN1222" s="17"/>
      <c r="FBO1222" s="17"/>
      <c r="FBP1222" s="17"/>
      <c r="FBQ1222" s="17"/>
      <c r="FBR1222" s="17"/>
      <c r="FBS1222" s="17"/>
      <c r="FBT1222" s="17"/>
      <c r="FBU1222" s="17"/>
      <c r="FBV1222" s="17"/>
      <c r="FBW1222" s="17"/>
      <c r="FBX1222" s="17"/>
      <c r="FBY1222" s="17"/>
      <c r="FBZ1222" s="17"/>
      <c r="FCA1222" s="17"/>
      <c r="FCB1222" s="17"/>
      <c r="FCC1222" s="17"/>
      <c r="FCD1222" s="17"/>
      <c r="FCE1222" s="17"/>
      <c r="FCF1222" s="17"/>
      <c r="FCG1222" s="17"/>
      <c r="FCH1222" s="17"/>
      <c r="FCI1222" s="17"/>
      <c r="FCJ1222" s="17"/>
      <c r="FCK1222" s="17"/>
      <c r="FCL1222" s="17"/>
      <c r="FCM1222" s="17"/>
      <c r="FCN1222" s="17"/>
      <c r="FCO1222" s="17"/>
      <c r="FCP1222" s="17"/>
      <c r="FCQ1222" s="17"/>
      <c r="FCR1222" s="17"/>
      <c r="FCS1222" s="17"/>
      <c r="FCT1222" s="17"/>
      <c r="FCU1222" s="17"/>
      <c r="FCV1222" s="17"/>
      <c r="FCW1222" s="17"/>
      <c r="FCX1222" s="17"/>
      <c r="FCY1222" s="17"/>
      <c r="FCZ1222" s="17"/>
      <c r="FDA1222" s="17"/>
      <c r="FDB1222" s="17"/>
      <c r="FDC1222" s="17"/>
      <c r="FDD1222" s="17"/>
      <c r="FDE1222" s="17"/>
      <c r="FDF1222" s="17"/>
      <c r="FDG1222" s="17"/>
      <c r="FDH1222" s="17"/>
      <c r="FDI1222" s="17"/>
      <c r="FDJ1222" s="17"/>
      <c r="FDK1222" s="17"/>
      <c r="FDL1222" s="17"/>
      <c r="FDM1222" s="17"/>
      <c r="FDN1222" s="17"/>
      <c r="FDO1222" s="17"/>
      <c r="FDP1222" s="17"/>
      <c r="FDQ1222" s="17"/>
      <c r="FDR1222" s="17"/>
      <c r="FDS1222" s="17"/>
      <c r="FDT1222" s="17"/>
      <c r="FDU1222" s="17"/>
      <c r="FDV1222" s="17"/>
      <c r="FDW1222" s="17"/>
      <c r="FDX1222" s="17"/>
      <c r="FDY1222" s="17"/>
      <c r="FDZ1222" s="17"/>
      <c r="FEA1222" s="17"/>
      <c r="FEB1222" s="17"/>
      <c r="FEC1222" s="17"/>
      <c r="FED1222" s="17"/>
      <c r="FEE1222" s="17"/>
      <c r="FEF1222" s="17"/>
      <c r="FEG1222" s="17"/>
      <c r="FEH1222" s="17"/>
      <c r="FEI1222" s="17"/>
      <c r="FEJ1222" s="17"/>
      <c r="FEK1222" s="17"/>
      <c r="FEL1222" s="17"/>
      <c r="FEM1222" s="17"/>
      <c r="FEN1222" s="17"/>
      <c r="FEO1222" s="17"/>
      <c r="FEP1222" s="17"/>
      <c r="FEQ1222" s="17"/>
      <c r="FER1222" s="17"/>
      <c r="FES1222" s="17"/>
      <c r="FET1222" s="17"/>
      <c r="FEU1222" s="17"/>
      <c r="FEV1222" s="17"/>
      <c r="FEW1222" s="17"/>
      <c r="FEX1222" s="17"/>
      <c r="FEY1222" s="17"/>
      <c r="FEZ1222" s="17"/>
      <c r="FFA1222" s="17"/>
      <c r="FFB1222" s="17"/>
      <c r="FFC1222" s="17"/>
      <c r="FFD1222" s="17"/>
      <c r="FFE1222" s="17"/>
      <c r="FFF1222" s="17"/>
      <c r="FFG1222" s="17"/>
      <c r="FFH1222" s="17"/>
      <c r="FFI1222" s="17"/>
      <c r="FFJ1222" s="17"/>
      <c r="FFK1222" s="17"/>
      <c r="FFL1222" s="17"/>
      <c r="FFM1222" s="17"/>
      <c r="FFN1222" s="17"/>
      <c r="FFO1222" s="17"/>
      <c r="FFP1222" s="17"/>
      <c r="FFQ1222" s="17"/>
      <c r="FFR1222" s="17"/>
      <c r="FFS1222" s="17"/>
      <c r="FFT1222" s="17"/>
      <c r="FFU1222" s="17"/>
      <c r="FFV1222" s="17"/>
      <c r="FFW1222" s="17"/>
      <c r="FFX1222" s="17"/>
      <c r="FFY1222" s="17"/>
      <c r="FFZ1222" s="17"/>
      <c r="FGA1222" s="17"/>
      <c r="FGB1222" s="17"/>
      <c r="FGC1222" s="17"/>
      <c r="FGD1222" s="17"/>
      <c r="FGE1222" s="17"/>
      <c r="FGF1222" s="17"/>
      <c r="FGG1222" s="17"/>
      <c r="FGH1222" s="17"/>
      <c r="FGI1222" s="17"/>
      <c r="FGJ1222" s="17"/>
      <c r="FGK1222" s="17"/>
      <c r="FGL1222" s="17"/>
      <c r="FGM1222" s="17"/>
      <c r="FGN1222" s="17"/>
      <c r="FGO1222" s="17"/>
      <c r="FGP1222" s="17"/>
      <c r="FGQ1222" s="17"/>
      <c r="FGR1222" s="17"/>
      <c r="FGS1222" s="17"/>
      <c r="FGT1222" s="17"/>
      <c r="FGU1222" s="17"/>
      <c r="FGV1222" s="17"/>
      <c r="FGW1222" s="17"/>
      <c r="FGX1222" s="17"/>
      <c r="FGY1222" s="17"/>
      <c r="FGZ1222" s="17"/>
      <c r="FHA1222" s="17"/>
      <c r="FHB1222" s="17"/>
      <c r="FHC1222" s="17"/>
      <c r="FHD1222" s="17"/>
      <c r="FHE1222" s="17"/>
      <c r="FHF1222" s="17"/>
      <c r="FHG1222" s="17"/>
      <c r="FHH1222" s="17"/>
      <c r="FHI1222" s="17"/>
      <c r="FHJ1222" s="17"/>
      <c r="FHK1222" s="17"/>
      <c r="FHL1222" s="17"/>
      <c r="FHM1222" s="17"/>
      <c r="FHN1222" s="17"/>
      <c r="FHO1222" s="17"/>
      <c r="FHP1222" s="17"/>
      <c r="FHQ1222" s="17"/>
      <c r="FHR1222" s="17"/>
      <c r="FHS1222" s="17"/>
      <c r="FHT1222" s="17"/>
      <c r="FHU1222" s="17"/>
      <c r="FHV1222" s="17"/>
      <c r="FHW1222" s="17"/>
      <c r="FHX1222" s="17"/>
      <c r="FHY1222" s="17"/>
      <c r="FHZ1222" s="17"/>
      <c r="FIA1222" s="17"/>
      <c r="FIB1222" s="17"/>
      <c r="FIC1222" s="17"/>
      <c r="FID1222" s="17"/>
      <c r="FIE1222" s="17"/>
      <c r="FIF1222" s="17"/>
      <c r="FIG1222" s="17"/>
      <c r="FIH1222" s="17"/>
      <c r="FII1222" s="17"/>
      <c r="FIJ1222" s="17"/>
      <c r="FIK1222" s="17"/>
      <c r="FIL1222" s="17"/>
      <c r="FIM1222" s="17"/>
      <c r="FIN1222" s="17"/>
      <c r="FIO1222" s="17"/>
      <c r="FIP1222" s="17"/>
      <c r="FIQ1222" s="17"/>
      <c r="FIR1222" s="17"/>
      <c r="FIS1222" s="17"/>
      <c r="FIT1222" s="17"/>
      <c r="FIU1222" s="17"/>
      <c r="FIV1222" s="17"/>
      <c r="FIW1222" s="17"/>
      <c r="FIX1222" s="17"/>
      <c r="FIY1222" s="17"/>
      <c r="FIZ1222" s="17"/>
      <c r="FJA1222" s="17"/>
      <c r="FJB1222" s="17"/>
      <c r="FJC1222" s="17"/>
      <c r="FJD1222" s="17"/>
      <c r="FJE1222" s="17"/>
      <c r="FJF1222" s="17"/>
      <c r="FJG1222" s="17"/>
      <c r="FJH1222" s="17"/>
      <c r="FJI1222" s="17"/>
      <c r="FJJ1222" s="17"/>
      <c r="FJK1222" s="17"/>
      <c r="FJL1222" s="17"/>
      <c r="FJM1222" s="17"/>
      <c r="FJN1222" s="17"/>
      <c r="FJO1222" s="17"/>
      <c r="FJP1222" s="17"/>
      <c r="FJQ1222" s="17"/>
      <c r="FJR1222" s="17"/>
      <c r="FJS1222" s="17"/>
      <c r="FJT1222" s="17"/>
      <c r="FJU1222" s="17"/>
      <c r="FJV1222" s="17"/>
      <c r="FJW1222" s="17"/>
      <c r="FJX1222" s="17"/>
      <c r="FJY1222" s="17"/>
      <c r="FJZ1222" s="17"/>
      <c r="FKA1222" s="17"/>
      <c r="FKB1222" s="17"/>
      <c r="FKC1222" s="17"/>
      <c r="FKD1222" s="17"/>
      <c r="FKE1222" s="17"/>
      <c r="FKF1222" s="17"/>
      <c r="FKG1222" s="17"/>
      <c r="FKH1222" s="17"/>
      <c r="FKI1222" s="17"/>
      <c r="FKJ1222" s="17"/>
      <c r="FKK1222" s="17"/>
      <c r="FKL1222" s="17"/>
      <c r="FKM1222" s="17"/>
      <c r="FKN1222" s="17"/>
      <c r="FKO1222" s="17"/>
      <c r="FKP1222" s="17"/>
      <c r="FKQ1222" s="17"/>
      <c r="FKR1222" s="17"/>
      <c r="FKS1222" s="17"/>
      <c r="FKT1222" s="17"/>
      <c r="FKU1222" s="17"/>
      <c r="FKV1222" s="17"/>
      <c r="FKW1222" s="17"/>
      <c r="FKX1222" s="17"/>
      <c r="FKY1222" s="17"/>
      <c r="FKZ1222" s="17"/>
      <c r="FLA1222" s="17"/>
      <c r="FLB1222" s="17"/>
      <c r="FLC1222" s="17"/>
      <c r="FLD1222" s="17"/>
      <c r="FLE1222" s="17"/>
      <c r="FLF1222" s="17"/>
      <c r="FLG1222" s="17"/>
      <c r="FLH1222" s="17"/>
      <c r="FLI1222" s="17"/>
      <c r="FLJ1222" s="17"/>
      <c r="FLK1222" s="17"/>
      <c r="FLL1222" s="17"/>
      <c r="FLM1222" s="17"/>
      <c r="FLN1222" s="17"/>
      <c r="FLO1222" s="17"/>
      <c r="FLP1222" s="17"/>
      <c r="FLQ1222" s="17"/>
      <c r="FLR1222" s="17"/>
      <c r="FLS1222" s="17"/>
      <c r="FLT1222" s="17"/>
      <c r="FLU1222" s="17"/>
      <c r="FLV1222" s="17"/>
      <c r="FLW1222" s="17"/>
      <c r="FLX1222" s="17"/>
      <c r="FLY1222" s="17"/>
      <c r="FLZ1222" s="17"/>
      <c r="FMA1222" s="17"/>
      <c r="FMB1222" s="17"/>
      <c r="FMC1222" s="17"/>
      <c r="FMD1222" s="17"/>
      <c r="FME1222" s="17"/>
      <c r="FMF1222" s="17"/>
      <c r="FMG1222" s="17"/>
      <c r="FMH1222" s="17"/>
      <c r="FMI1222" s="17"/>
      <c r="FMJ1222" s="17"/>
      <c r="FMK1222" s="17"/>
      <c r="FML1222" s="17"/>
      <c r="FMM1222" s="17"/>
      <c r="FMN1222" s="17"/>
      <c r="FMO1222" s="17"/>
      <c r="FMP1222" s="17"/>
      <c r="FMQ1222" s="17"/>
      <c r="FMR1222" s="17"/>
      <c r="FMS1222" s="17"/>
      <c r="FMT1222" s="17"/>
      <c r="FMU1222" s="17"/>
      <c r="FMV1222" s="17"/>
      <c r="FMW1222" s="17"/>
      <c r="FMX1222" s="17"/>
      <c r="FMY1222" s="17"/>
      <c r="FMZ1222" s="17"/>
      <c r="FNA1222" s="17"/>
      <c r="FNB1222" s="17"/>
      <c r="FNC1222" s="17"/>
      <c r="FND1222" s="17"/>
      <c r="FNE1222" s="17"/>
      <c r="FNF1222" s="17"/>
      <c r="FNG1222" s="17"/>
      <c r="FNH1222" s="17"/>
      <c r="FNI1222" s="17"/>
      <c r="FNJ1222" s="17"/>
      <c r="FNK1222" s="17"/>
      <c r="FNL1222" s="17"/>
      <c r="FNM1222" s="17"/>
      <c r="FNN1222" s="17"/>
      <c r="FNO1222" s="17"/>
      <c r="FNP1222" s="17"/>
      <c r="FNQ1222" s="17"/>
      <c r="FNR1222" s="17"/>
      <c r="FNS1222" s="17"/>
      <c r="FNT1222" s="17"/>
      <c r="FNU1222" s="17"/>
      <c r="FNV1222" s="17"/>
      <c r="FNW1222" s="17"/>
      <c r="FNX1222" s="17"/>
      <c r="FNY1222" s="17"/>
      <c r="FNZ1222" s="17"/>
      <c r="FOA1222" s="17"/>
      <c r="FOB1222" s="17"/>
      <c r="FOC1222" s="17"/>
      <c r="FOD1222" s="17"/>
      <c r="FOE1222" s="17"/>
      <c r="FOF1222" s="17"/>
      <c r="FOG1222" s="17"/>
      <c r="FOH1222" s="17"/>
      <c r="FOI1222" s="17"/>
      <c r="FOJ1222" s="17"/>
      <c r="FOK1222" s="17"/>
      <c r="FOL1222" s="17"/>
      <c r="FOM1222" s="17"/>
      <c r="FON1222" s="17"/>
      <c r="FOO1222" s="17"/>
      <c r="FOP1222" s="17"/>
      <c r="FOQ1222" s="17"/>
      <c r="FOR1222" s="17"/>
      <c r="FOS1222" s="17"/>
      <c r="FOT1222" s="17"/>
      <c r="FOU1222" s="17"/>
      <c r="FOV1222" s="17"/>
      <c r="FOW1222" s="17"/>
      <c r="FOX1222" s="17"/>
      <c r="FOY1222" s="17"/>
      <c r="FOZ1222" s="17"/>
      <c r="FPA1222" s="17"/>
      <c r="FPB1222" s="17"/>
      <c r="FPC1222" s="17"/>
      <c r="FPD1222" s="17"/>
      <c r="FPE1222" s="17"/>
      <c r="FPF1222" s="17"/>
      <c r="FPG1222" s="17"/>
      <c r="FPH1222" s="17"/>
      <c r="FPI1222" s="17"/>
      <c r="FPJ1222" s="17"/>
      <c r="FPK1222" s="17"/>
      <c r="FPL1222" s="17"/>
      <c r="FPM1222" s="17"/>
      <c r="FPN1222" s="17"/>
      <c r="FPO1222" s="17"/>
      <c r="FPP1222" s="17"/>
      <c r="FPQ1222" s="17"/>
      <c r="FPR1222" s="17"/>
      <c r="FPS1222" s="17"/>
      <c r="FPT1222" s="17"/>
      <c r="FPU1222" s="17"/>
      <c r="FPV1222" s="17"/>
      <c r="FPW1222" s="17"/>
      <c r="FPX1222" s="17"/>
      <c r="FPY1222" s="17"/>
      <c r="FPZ1222" s="17"/>
      <c r="FQA1222" s="17"/>
      <c r="FQB1222" s="17"/>
      <c r="FQC1222" s="17"/>
      <c r="FQD1222" s="17"/>
      <c r="FQE1222" s="17"/>
      <c r="FQF1222" s="17"/>
      <c r="FQG1222" s="17"/>
      <c r="FQH1222" s="17"/>
      <c r="FQI1222" s="17"/>
      <c r="FQJ1222" s="17"/>
      <c r="FQK1222" s="17"/>
      <c r="FQL1222" s="17"/>
      <c r="FQM1222" s="17"/>
      <c r="FQN1222" s="17"/>
      <c r="FQO1222" s="17"/>
      <c r="FQP1222" s="17"/>
      <c r="FQQ1222" s="17"/>
      <c r="FQR1222" s="17"/>
      <c r="FQS1222" s="17"/>
      <c r="FQT1222" s="17"/>
      <c r="FQU1222" s="17"/>
      <c r="FQV1222" s="17"/>
      <c r="FQW1222" s="17"/>
      <c r="FQX1222" s="17"/>
      <c r="FQY1222" s="17"/>
      <c r="FQZ1222" s="17"/>
      <c r="FRA1222" s="17"/>
      <c r="FRB1222" s="17"/>
      <c r="FRC1222" s="17"/>
      <c r="FRD1222" s="17"/>
      <c r="FRE1222" s="17"/>
      <c r="FRF1222" s="17"/>
      <c r="FRG1222" s="17"/>
      <c r="FRH1222" s="17"/>
      <c r="FRI1222" s="17"/>
      <c r="FRJ1222" s="17"/>
      <c r="FRK1222" s="17"/>
      <c r="FRL1222" s="17"/>
      <c r="FRM1222" s="17"/>
      <c r="FRN1222" s="17"/>
      <c r="FRO1222" s="17"/>
      <c r="FRP1222" s="17"/>
      <c r="FRQ1222" s="17"/>
      <c r="FRR1222" s="17"/>
      <c r="FRS1222" s="17"/>
      <c r="FRT1222" s="17"/>
      <c r="FRU1222" s="17"/>
      <c r="FRV1222" s="17"/>
      <c r="FRW1222" s="17"/>
      <c r="FRX1222" s="17"/>
      <c r="FRY1222" s="17"/>
      <c r="FRZ1222" s="17"/>
      <c r="FSA1222" s="17"/>
      <c r="FSB1222" s="17"/>
      <c r="FSC1222" s="17"/>
      <c r="FSD1222" s="17"/>
      <c r="FSE1222" s="17"/>
      <c r="FSF1222" s="17"/>
      <c r="FSG1222" s="17"/>
      <c r="FSH1222" s="17"/>
      <c r="FSI1222" s="17"/>
      <c r="FSJ1222" s="17"/>
      <c r="FSK1222" s="17"/>
      <c r="FSL1222" s="17"/>
      <c r="FSM1222" s="17"/>
      <c r="FSN1222" s="17"/>
      <c r="FSO1222" s="17"/>
      <c r="FSP1222" s="17"/>
      <c r="FSQ1222" s="17"/>
      <c r="FSR1222" s="17"/>
      <c r="FSS1222" s="17"/>
      <c r="FST1222" s="17"/>
      <c r="FSU1222" s="17"/>
      <c r="FSV1222" s="17"/>
      <c r="FSW1222" s="17"/>
      <c r="FSX1222" s="17"/>
      <c r="FSY1222" s="17"/>
      <c r="FSZ1222" s="17"/>
      <c r="FTA1222" s="17"/>
      <c r="FTB1222" s="17"/>
      <c r="FTC1222" s="17"/>
      <c r="FTD1222" s="17"/>
      <c r="FTE1222" s="17"/>
      <c r="FTF1222" s="17"/>
      <c r="FTG1222" s="17"/>
      <c r="FTH1222" s="17"/>
      <c r="FTI1222" s="17"/>
      <c r="FTJ1222" s="17"/>
      <c r="FTK1222" s="17"/>
      <c r="FTL1222" s="17"/>
      <c r="FTM1222" s="17"/>
      <c r="FTN1222" s="17"/>
      <c r="FTO1222" s="17"/>
      <c r="FTP1222" s="17"/>
      <c r="FTQ1222" s="17"/>
      <c r="FTR1222" s="17"/>
      <c r="FTS1222" s="17"/>
      <c r="FTT1222" s="17"/>
      <c r="FTU1222" s="17"/>
      <c r="FTV1222" s="17"/>
      <c r="FTW1222" s="17"/>
      <c r="FTX1222" s="17"/>
      <c r="FTY1222" s="17"/>
      <c r="FTZ1222" s="17"/>
      <c r="FUA1222" s="17"/>
      <c r="FUB1222" s="17"/>
      <c r="FUC1222" s="17"/>
      <c r="FUD1222" s="17"/>
      <c r="FUE1222" s="17"/>
      <c r="FUF1222" s="17"/>
      <c r="FUG1222" s="17"/>
      <c r="FUH1222" s="17"/>
      <c r="FUI1222" s="17"/>
      <c r="FUJ1222" s="17"/>
      <c r="FUK1222" s="17"/>
      <c r="FUL1222" s="17"/>
      <c r="FUM1222" s="17"/>
      <c r="FUN1222" s="17"/>
      <c r="FUO1222" s="17"/>
      <c r="FUP1222" s="17"/>
      <c r="FUQ1222" s="17"/>
      <c r="FUR1222" s="17"/>
      <c r="FUS1222" s="17"/>
      <c r="FUT1222" s="17"/>
      <c r="FUU1222" s="17"/>
      <c r="FUV1222" s="17"/>
      <c r="FUW1222" s="17"/>
      <c r="FUX1222" s="17"/>
      <c r="FUY1222" s="17"/>
      <c r="FUZ1222" s="17"/>
      <c r="FVA1222" s="17"/>
      <c r="FVB1222" s="17"/>
      <c r="FVC1222" s="17"/>
      <c r="FVD1222" s="17"/>
      <c r="FVE1222" s="17"/>
      <c r="FVF1222" s="17"/>
      <c r="FVG1222" s="17"/>
      <c r="FVH1222" s="17"/>
      <c r="FVI1222" s="17"/>
      <c r="FVJ1222" s="17"/>
      <c r="FVK1222" s="17"/>
      <c r="FVL1222" s="17"/>
      <c r="FVM1222" s="17"/>
      <c r="FVN1222" s="17"/>
      <c r="FVO1222" s="17"/>
      <c r="FVP1222" s="17"/>
      <c r="FVQ1222" s="17"/>
      <c r="FVR1222" s="17"/>
      <c r="FVS1222" s="17"/>
      <c r="FVT1222" s="17"/>
      <c r="FVU1222" s="17"/>
      <c r="FVV1222" s="17"/>
      <c r="FVW1222" s="17"/>
      <c r="FVX1222" s="17"/>
      <c r="FVY1222" s="17"/>
      <c r="FVZ1222" s="17"/>
      <c r="FWA1222" s="17"/>
      <c r="FWB1222" s="17"/>
      <c r="FWC1222" s="17"/>
      <c r="FWD1222" s="17"/>
      <c r="FWE1222" s="17"/>
      <c r="FWF1222" s="17"/>
      <c r="FWG1222" s="17"/>
      <c r="FWH1222" s="17"/>
      <c r="FWI1222" s="17"/>
      <c r="FWJ1222" s="17"/>
      <c r="FWK1222" s="17"/>
      <c r="FWL1222" s="17"/>
      <c r="FWM1222" s="17"/>
      <c r="FWN1222" s="17"/>
      <c r="FWO1222" s="17"/>
      <c r="FWP1222" s="17"/>
      <c r="FWQ1222" s="17"/>
      <c r="FWR1222" s="17"/>
      <c r="FWS1222" s="17"/>
      <c r="FWT1222" s="17"/>
      <c r="FWU1222" s="17"/>
      <c r="FWV1222" s="17"/>
      <c r="FWW1222" s="17"/>
      <c r="FWX1222" s="17"/>
      <c r="FWY1222" s="17"/>
      <c r="FWZ1222" s="17"/>
      <c r="FXA1222" s="17"/>
      <c r="FXB1222" s="17"/>
      <c r="FXC1222" s="17"/>
      <c r="FXD1222" s="17"/>
      <c r="FXE1222" s="17"/>
      <c r="FXF1222" s="17"/>
      <c r="FXG1222" s="17"/>
      <c r="FXH1222" s="17"/>
      <c r="FXI1222" s="17"/>
      <c r="FXJ1222" s="17"/>
      <c r="FXK1222" s="17"/>
      <c r="FXL1222" s="17"/>
      <c r="FXM1222" s="17"/>
      <c r="FXN1222" s="17"/>
      <c r="FXO1222" s="17"/>
      <c r="FXP1222" s="17"/>
      <c r="FXQ1222" s="17"/>
      <c r="FXR1222" s="17"/>
      <c r="FXS1222" s="17"/>
      <c r="FXT1222" s="17"/>
      <c r="FXU1222" s="17"/>
      <c r="FXV1222" s="17"/>
      <c r="FXW1222" s="17"/>
      <c r="FXX1222" s="17"/>
      <c r="FXY1222" s="17"/>
      <c r="FXZ1222" s="17"/>
      <c r="FYA1222" s="17"/>
      <c r="FYB1222" s="17"/>
      <c r="FYC1222" s="17"/>
      <c r="FYD1222" s="17"/>
      <c r="FYE1222" s="17"/>
      <c r="FYF1222" s="17"/>
      <c r="FYG1222" s="17"/>
      <c r="FYH1222" s="17"/>
      <c r="FYI1222" s="17"/>
      <c r="FYJ1222" s="17"/>
      <c r="FYK1222" s="17"/>
      <c r="FYL1222" s="17"/>
      <c r="FYM1222" s="17"/>
      <c r="FYN1222" s="17"/>
      <c r="FYO1222" s="17"/>
      <c r="FYP1222" s="17"/>
      <c r="FYQ1222" s="17"/>
      <c r="FYR1222" s="17"/>
      <c r="FYS1222" s="17"/>
      <c r="FYT1222" s="17"/>
      <c r="FYU1222" s="17"/>
      <c r="FYV1222" s="17"/>
      <c r="FYW1222" s="17"/>
      <c r="FYX1222" s="17"/>
      <c r="FYY1222" s="17"/>
      <c r="FYZ1222" s="17"/>
      <c r="FZA1222" s="17"/>
      <c r="FZB1222" s="17"/>
      <c r="FZC1222" s="17"/>
      <c r="FZD1222" s="17"/>
      <c r="FZE1222" s="17"/>
      <c r="FZF1222" s="17"/>
      <c r="FZG1222" s="17"/>
      <c r="FZH1222" s="17"/>
      <c r="FZI1222" s="17"/>
      <c r="FZJ1222" s="17"/>
      <c r="FZK1222" s="17"/>
      <c r="FZL1222" s="17"/>
      <c r="FZM1222" s="17"/>
      <c r="FZN1222" s="17"/>
      <c r="FZO1222" s="17"/>
      <c r="FZP1222" s="17"/>
      <c r="FZQ1222" s="17"/>
      <c r="FZR1222" s="17"/>
      <c r="FZS1222" s="17"/>
      <c r="FZT1222" s="17"/>
      <c r="FZU1222" s="17"/>
      <c r="FZV1222" s="17"/>
      <c r="FZW1222" s="17"/>
      <c r="FZX1222" s="17"/>
      <c r="FZY1222" s="17"/>
      <c r="FZZ1222" s="17"/>
      <c r="GAA1222" s="17"/>
      <c r="GAB1222" s="17"/>
      <c r="GAC1222" s="17"/>
      <c r="GAD1222" s="17"/>
      <c r="GAE1222" s="17"/>
      <c r="GAF1222" s="17"/>
      <c r="GAG1222" s="17"/>
      <c r="GAH1222" s="17"/>
      <c r="GAI1222" s="17"/>
      <c r="GAJ1222" s="17"/>
      <c r="GAK1222" s="17"/>
      <c r="GAL1222" s="17"/>
      <c r="GAM1222" s="17"/>
      <c r="GAN1222" s="17"/>
      <c r="GAO1222" s="17"/>
      <c r="GAP1222" s="17"/>
      <c r="GAQ1222" s="17"/>
      <c r="GAR1222" s="17"/>
      <c r="GAS1222" s="17"/>
      <c r="GAT1222" s="17"/>
      <c r="GAU1222" s="17"/>
      <c r="GAV1222" s="17"/>
      <c r="GAW1222" s="17"/>
      <c r="GAX1222" s="17"/>
      <c r="GAY1222" s="17"/>
      <c r="GAZ1222" s="17"/>
      <c r="GBA1222" s="17"/>
      <c r="GBB1222" s="17"/>
      <c r="GBC1222" s="17"/>
      <c r="GBD1222" s="17"/>
      <c r="GBE1222" s="17"/>
      <c r="GBF1222" s="17"/>
      <c r="GBG1222" s="17"/>
      <c r="GBH1222" s="17"/>
      <c r="GBI1222" s="17"/>
      <c r="GBJ1222" s="17"/>
      <c r="GBK1222" s="17"/>
      <c r="GBL1222" s="17"/>
      <c r="GBM1222" s="17"/>
      <c r="GBN1222" s="17"/>
      <c r="GBO1222" s="17"/>
      <c r="GBP1222" s="17"/>
      <c r="GBQ1222" s="17"/>
      <c r="GBR1222" s="17"/>
      <c r="GBS1222" s="17"/>
      <c r="GBT1222" s="17"/>
      <c r="GBU1222" s="17"/>
      <c r="GBV1222" s="17"/>
      <c r="GBW1222" s="17"/>
      <c r="GBX1222" s="17"/>
      <c r="GBY1222" s="17"/>
      <c r="GBZ1222" s="17"/>
      <c r="GCA1222" s="17"/>
      <c r="GCB1222" s="17"/>
      <c r="GCC1222" s="17"/>
      <c r="GCD1222" s="17"/>
      <c r="GCE1222" s="17"/>
      <c r="GCF1222" s="17"/>
      <c r="GCG1222" s="17"/>
      <c r="GCH1222" s="17"/>
      <c r="GCI1222" s="17"/>
      <c r="GCJ1222" s="17"/>
      <c r="GCK1222" s="17"/>
      <c r="GCL1222" s="17"/>
      <c r="GCM1222" s="17"/>
      <c r="GCN1222" s="17"/>
      <c r="GCO1222" s="17"/>
      <c r="GCP1222" s="17"/>
      <c r="GCQ1222" s="17"/>
      <c r="GCR1222" s="17"/>
      <c r="GCS1222" s="17"/>
      <c r="GCT1222" s="17"/>
      <c r="GCU1222" s="17"/>
      <c r="GCV1222" s="17"/>
      <c r="GCW1222" s="17"/>
      <c r="GCX1222" s="17"/>
      <c r="GCY1222" s="17"/>
      <c r="GCZ1222" s="17"/>
      <c r="GDA1222" s="17"/>
      <c r="GDB1222" s="17"/>
      <c r="GDC1222" s="17"/>
      <c r="GDD1222" s="17"/>
      <c r="GDE1222" s="17"/>
      <c r="GDF1222" s="17"/>
      <c r="GDG1222" s="17"/>
      <c r="GDH1222" s="17"/>
      <c r="GDI1222" s="17"/>
      <c r="GDJ1222" s="17"/>
      <c r="GDK1222" s="17"/>
      <c r="GDL1222" s="17"/>
      <c r="GDM1222" s="17"/>
      <c r="GDN1222" s="17"/>
      <c r="GDO1222" s="17"/>
      <c r="GDP1222" s="17"/>
      <c r="GDQ1222" s="17"/>
      <c r="GDR1222" s="17"/>
      <c r="GDS1222" s="17"/>
      <c r="GDT1222" s="17"/>
      <c r="GDU1222" s="17"/>
      <c r="GDV1222" s="17"/>
      <c r="GDW1222" s="17"/>
      <c r="GDX1222" s="17"/>
      <c r="GDY1222" s="17"/>
      <c r="GDZ1222" s="17"/>
      <c r="GEA1222" s="17"/>
      <c r="GEB1222" s="17"/>
      <c r="GEC1222" s="17"/>
      <c r="GED1222" s="17"/>
      <c r="GEE1222" s="17"/>
      <c r="GEF1222" s="17"/>
      <c r="GEG1222" s="17"/>
      <c r="GEH1222" s="17"/>
      <c r="GEI1222" s="17"/>
      <c r="GEJ1222" s="17"/>
      <c r="GEK1222" s="17"/>
      <c r="GEL1222" s="17"/>
      <c r="GEM1222" s="17"/>
      <c r="GEN1222" s="17"/>
      <c r="GEO1222" s="17"/>
      <c r="GEP1222" s="17"/>
      <c r="GEQ1222" s="17"/>
      <c r="GER1222" s="17"/>
      <c r="GES1222" s="17"/>
      <c r="GET1222" s="17"/>
      <c r="GEU1222" s="17"/>
      <c r="GEV1222" s="17"/>
      <c r="GEW1222" s="17"/>
      <c r="GEX1222" s="17"/>
      <c r="GEY1222" s="17"/>
      <c r="GEZ1222" s="17"/>
      <c r="GFA1222" s="17"/>
      <c r="GFB1222" s="17"/>
      <c r="GFC1222" s="17"/>
      <c r="GFD1222" s="17"/>
      <c r="GFE1222" s="17"/>
      <c r="GFF1222" s="17"/>
      <c r="GFG1222" s="17"/>
      <c r="GFH1222" s="17"/>
      <c r="GFI1222" s="17"/>
      <c r="GFJ1222" s="17"/>
      <c r="GFK1222" s="17"/>
      <c r="GFL1222" s="17"/>
      <c r="GFM1222" s="17"/>
      <c r="GFN1222" s="17"/>
      <c r="GFO1222" s="17"/>
      <c r="GFP1222" s="17"/>
      <c r="GFQ1222" s="17"/>
      <c r="GFR1222" s="17"/>
      <c r="GFS1222" s="17"/>
      <c r="GFT1222" s="17"/>
      <c r="GFU1222" s="17"/>
      <c r="GFV1222" s="17"/>
      <c r="GFW1222" s="17"/>
      <c r="GFX1222" s="17"/>
      <c r="GFY1222" s="17"/>
      <c r="GFZ1222" s="17"/>
      <c r="GGA1222" s="17"/>
      <c r="GGB1222" s="17"/>
      <c r="GGC1222" s="17"/>
      <c r="GGD1222" s="17"/>
      <c r="GGE1222" s="17"/>
      <c r="GGF1222" s="17"/>
      <c r="GGG1222" s="17"/>
      <c r="GGH1222" s="17"/>
      <c r="GGI1222" s="17"/>
      <c r="GGJ1222" s="17"/>
      <c r="GGK1222" s="17"/>
      <c r="GGL1222" s="17"/>
      <c r="GGM1222" s="17"/>
      <c r="GGN1222" s="17"/>
      <c r="GGO1222" s="17"/>
      <c r="GGP1222" s="17"/>
      <c r="GGQ1222" s="17"/>
      <c r="GGR1222" s="17"/>
      <c r="GGS1222" s="17"/>
      <c r="GGT1222" s="17"/>
      <c r="GGU1222" s="17"/>
      <c r="GGV1222" s="17"/>
      <c r="GGW1222" s="17"/>
      <c r="GGX1222" s="17"/>
      <c r="GGY1222" s="17"/>
      <c r="GGZ1222" s="17"/>
      <c r="GHA1222" s="17"/>
      <c r="GHB1222" s="17"/>
      <c r="GHC1222" s="17"/>
      <c r="GHD1222" s="17"/>
      <c r="GHE1222" s="17"/>
      <c r="GHF1222" s="17"/>
      <c r="GHG1222" s="17"/>
      <c r="GHH1222" s="17"/>
      <c r="GHI1222" s="17"/>
      <c r="GHJ1222" s="17"/>
      <c r="GHK1222" s="17"/>
      <c r="GHL1222" s="17"/>
      <c r="GHM1222" s="17"/>
      <c r="GHN1222" s="17"/>
      <c r="GHO1222" s="17"/>
      <c r="GHP1222" s="17"/>
      <c r="GHQ1222" s="17"/>
      <c r="GHR1222" s="17"/>
      <c r="GHS1222" s="17"/>
      <c r="GHT1222" s="17"/>
      <c r="GHU1222" s="17"/>
      <c r="GHV1222" s="17"/>
      <c r="GHW1222" s="17"/>
      <c r="GHX1222" s="17"/>
      <c r="GHY1222" s="17"/>
      <c r="GHZ1222" s="17"/>
      <c r="GIA1222" s="17"/>
      <c r="GIB1222" s="17"/>
      <c r="GIC1222" s="17"/>
      <c r="GID1222" s="17"/>
      <c r="GIE1222" s="17"/>
      <c r="GIF1222" s="17"/>
      <c r="GIG1222" s="17"/>
      <c r="GIH1222" s="17"/>
      <c r="GII1222" s="17"/>
      <c r="GIJ1222" s="17"/>
      <c r="GIK1222" s="17"/>
      <c r="GIL1222" s="17"/>
      <c r="GIM1222" s="17"/>
      <c r="GIN1222" s="17"/>
      <c r="GIO1222" s="17"/>
      <c r="GIP1222" s="17"/>
      <c r="GIQ1222" s="17"/>
      <c r="GIR1222" s="17"/>
      <c r="GIS1222" s="17"/>
      <c r="GIT1222" s="17"/>
      <c r="GIU1222" s="17"/>
      <c r="GIV1222" s="17"/>
      <c r="GIW1222" s="17"/>
      <c r="GIX1222" s="17"/>
      <c r="GIY1222" s="17"/>
      <c r="GIZ1222" s="17"/>
      <c r="GJA1222" s="17"/>
      <c r="GJB1222" s="17"/>
      <c r="GJC1222" s="17"/>
      <c r="GJD1222" s="17"/>
      <c r="GJE1222" s="17"/>
      <c r="GJF1222" s="17"/>
      <c r="GJG1222" s="17"/>
      <c r="GJH1222" s="17"/>
      <c r="GJI1222" s="17"/>
      <c r="GJJ1222" s="17"/>
      <c r="GJK1222" s="17"/>
      <c r="GJL1222" s="17"/>
      <c r="GJM1222" s="17"/>
      <c r="GJN1222" s="17"/>
      <c r="GJO1222" s="17"/>
      <c r="GJP1222" s="17"/>
      <c r="GJQ1222" s="17"/>
      <c r="GJR1222" s="17"/>
      <c r="GJS1222" s="17"/>
      <c r="GJT1222" s="17"/>
      <c r="GJU1222" s="17"/>
      <c r="GJV1222" s="17"/>
      <c r="GJW1222" s="17"/>
      <c r="GJX1222" s="17"/>
      <c r="GJY1222" s="17"/>
      <c r="GJZ1222" s="17"/>
      <c r="GKA1222" s="17"/>
      <c r="GKB1222" s="17"/>
      <c r="GKC1222" s="17"/>
      <c r="GKD1222" s="17"/>
      <c r="GKE1222" s="17"/>
      <c r="GKF1222" s="17"/>
      <c r="GKG1222" s="17"/>
      <c r="GKH1222" s="17"/>
      <c r="GKI1222" s="17"/>
      <c r="GKJ1222" s="17"/>
      <c r="GKK1222" s="17"/>
      <c r="GKL1222" s="17"/>
      <c r="GKM1222" s="17"/>
      <c r="GKN1222" s="17"/>
      <c r="GKO1222" s="17"/>
      <c r="GKP1222" s="17"/>
      <c r="GKQ1222" s="17"/>
      <c r="GKR1222" s="17"/>
      <c r="GKS1222" s="17"/>
      <c r="GKT1222" s="17"/>
      <c r="GKU1222" s="17"/>
      <c r="GKV1222" s="17"/>
      <c r="GKW1222" s="17"/>
      <c r="GKX1222" s="17"/>
      <c r="GKY1222" s="17"/>
      <c r="GKZ1222" s="17"/>
      <c r="GLA1222" s="17"/>
      <c r="GLB1222" s="17"/>
      <c r="GLC1222" s="17"/>
      <c r="GLD1222" s="17"/>
      <c r="GLE1222" s="17"/>
      <c r="GLF1222" s="17"/>
      <c r="GLG1222" s="17"/>
      <c r="GLH1222" s="17"/>
      <c r="GLI1222" s="17"/>
      <c r="GLJ1222" s="17"/>
      <c r="GLK1222" s="17"/>
      <c r="GLL1222" s="17"/>
      <c r="GLM1222" s="17"/>
      <c r="GLN1222" s="17"/>
      <c r="GLO1222" s="17"/>
      <c r="GLP1222" s="17"/>
      <c r="GLQ1222" s="17"/>
      <c r="GLR1222" s="17"/>
      <c r="GLS1222" s="17"/>
      <c r="GLT1222" s="17"/>
      <c r="GLU1222" s="17"/>
      <c r="GLV1222" s="17"/>
      <c r="GLW1222" s="17"/>
      <c r="GLX1222" s="17"/>
      <c r="GLY1222" s="17"/>
      <c r="GLZ1222" s="17"/>
      <c r="GMA1222" s="17"/>
      <c r="GMB1222" s="17"/>
      <c r="GMC1222" s="17"/>
      <c r="GMD1222" s="17"/>
      <c r="GME1222" s="17"/>
      <c r="GMF1222" s="17"/>
      <c r="GMG1222" s="17"/>
      <c r="GMH1222" s="17"/>
      <c r="GMI1222" s="17"/>
      <c r="GMJ1222" s="17"/>
      <c r="GMK1222" s="17"/>
      <c r="GML1222" s="17"/>
      <c r="GMM1222" s="17"/>
      <c r="GMN1222" s="17"/>
      <c r="GMO1222" s="17"/>
      <c r="GMP1222" s="17"/>
      <c r="GMQ1222" s="17"/>
      <c r="GMR1222" s="17"/>
      <c r="GMS1222" s="17"/>
      <c r="GMT1222" s="17"/>
      <c r="GMU1222" s="17"/>
      <c r="GMV1222" s="17"/>
      <c r="GMW1222" s="17"/>
      <c r="GMX1222" s="17"/>
      <c r="GMY1222" s="17"/>
      <c r="GMZ1222" s="17"/>
      <c r="GNA1222" s="17"/>
      <c r="GNB1222" s="17"/>
      <c r="GNC1222" s="17"/>
      <c r="GND1222" s="17"/>
      <c r="GNE1222" s="17"/>
      <c r="GNF1222" s="17"/>
      <c r="GNG1222" s="17"/>
      <c r="GNH1222" s="17"/>
      <c r="GNI1222" s="17"/>
      <c r="GNJ1222" s="17"/>
      <c r="GNK1222" s="17"/>
      <c r="GNL1222" s="17"/>
      <c r="GNM1222" s="17"/>
      <c r="GNN1222" s="17"/>
      <c r="GNO1222" s="17"/>
      <c r="GNP1222" s="17"/>
      <c r="GNQ1222" s="17"/>
      <c r="GNR1222" s="17"/>
      <c r="GNS1222" s="17"/>
      <c r="GNT1222" s="17"/>
      <c r="GNU1222" s="17"/>
      <c r="GNV1222" s="17"/>
      <c r="GNW1222" s="17"/>
      <c r="GNX1222" s="17"/>
      <c r="GNY1222" s="17"/>
      <c r="GNZ1222" s="17"/>
      <c r="GOA1222" s="17"/>
      <c r="GOB1222" s="17"/>
      <c r="GOC1222" s="17"/>
      <c r="GOD1222" s="17"/>
      <c r="GOE1222" s="17"/>
      <c r="GOF1222" s="17"/>
      <c r="GOG1222" s="17"/>
      <c r="GOH1222" s="17"/>
      <c r="GOI1222" s="17"/>
      <c r="GOJ1222" s="17"/>
      <c r="GOK1222" s="17"/>
      <c r="GOL1222" s="17"/>
      <c r="GOM1222" s="17"/>
      <c r="GON1222" s="17"/>
      <c r="GOO1222" s="17"/>
      <c r="GOP1222" s="17"/>
      <c r="GOQ1222" s="17"/>
      <c r="GOR1222" s="17"/>
      <c r="GOS1222" s="17"/>
      <c r="GOT1222" s="17"/>
      <c r="GOU1222" s="17"/>
      <c r="GOV1222" s="17"/>
      <c r="GOW1222" s="17"/>
      <c r="GOX1222" s="17"/>
      <c r="GOY1222" s="17"/>
      <c r="GOZ1222" s="17"/>
      <c r="GPA1222" s="17"/>
      <c r="GPB1222" s="17"/>
      <c r="GPC1222" s="17"/>
      <c r="GPD1222" s="17"/>
      <c r="GPE1222" s="17"/>
      <c r="GPF1222" s="17"/>
      <c r="GPG1222" s="17"/>
      <c r="GPH1222" s="17"/>
      <c r="GPI1222" s="17"/>
      <c r="GPJ1222" s="17"/>
      <c r="GPK1222" s="17"/>
      <c r="GPL1222" s="17"/>
      <c r="GPM1222" s="17"/>
      <c r="GPN1222" s="17"/>
      <c r="GPO1222" s="17"/>
      <c r="GPP1222" s="17"/>
      <c r="GPQ1222" s="17"/>
      <c r="GPR1222" s="17"/>
      <c r="GPS1222" s="17"/>
      <c r="GPT1222" s="17"/>
      <c r="GPU1222" s="17"/>
      <c r="GPV1222" s="17"/>
      <c r="GPW1222" s="17"/>
      <c r="GPX1222" s="17"/>
      <c r="GPY1222" s="17"/>
      <c r="GPZ1222" s="17"/>
      <c r="GQA1222" s="17"/>
      <c r="GQB1222" s="17"/>
      <c r="GQC1222" s="17"/>
      <c r="GQD1222" s="17"/>
      <c r="GQE1222" s="17"/>
      <c r="GQF1222" s="17"/>
      <c r="GQG1222" s="17"/>
      <c r="GQH1222" s="17"/>
      <c r="GQI1222" s="17"/>
      <c r="GQJ1222" s="17"/>
      <c r="GQK1222" s="17"/>
      <c r="GQL1222" s="17"/>
      <c r="GQM1222" s="17"/>
      <c r="GQN1222" s="17"/>
      <c r="GQO1222" s="17"/>
      <c r="GQP1222" s="17"/>
      <c r="GQQ1222" s="17"/>
      <c r="GQR1222" s="17"/>
      <c r="GQS1222" s="17"/>
      <c r="GQT1222" s="17"/>
      <c r="GQU1222" s="17"/>
      <c r="GQV1222" s="17"/>
      <c r="GQW1222" s="17"/>
      <c r="GQX1222" s="17"/>
      <c r="GQY1222" s="17"/>
      <c r="GQZ1222" s="17"/>
      <c r="GRA1222" s="17"/>
      <c r="GRB1222" s="17"/>
      <c r="GRC1222" s="17"/>
      <c r="GRD1222" s="17"/>
      <c r="GRE1222" s="17"/>
      <c r="GRF1222" s="17"/>
      <c r="GRG1222" s="17"/>
      <c r="GRH1222" s="17"/>
      <c r="GRI1222" s="17"/>
      <c r="GRJ1222" s="17"/>
      <c r="GRK1222" s="17"/>
      <c r="GRL1222" s="17"/>
      <c r="GRM1222" s="17"/>
      <c r="GRN1222" s="17"/>
      <c r="GRO1222" s="17"/>
      <c r="GRP1222" s="17"/>
      <c r="GRQ1222" s="17"/>
      <c r="GRR1222" s="17"/>
      <c r="GRS1222" s="17"/>
      <c r="GRT1222" s="17"/>
      <c r="GRU1222" s="17"/>
      <c r="GRV1222" s="17"/>
      <c r="GRW1222" s="17"/>
      <c r="GRX1222" s="17"/>
      <c r="GRY1222" s="17"/>
      <c r="GRZ1222" s="17"/>
      <c r="GSA1222" s="17"/>
      <c r="GSB1222" s="17"/>
      <c r="GSC1222" s="17"/>
      <c r="GSD1222" s="17"/>
      <c r="GSE1222" s="17"/>
      <c r="GSF1222" s="17"/>
      <c r="GSG1222" s="17"/>
      <c r="GSH1222" s="17"/>
      <c r="GSI1222" s="17"/>
      <c r="GSJ1222" s="17"/>
      <c r="GSK1222" s="17"/>
      <c r="GSL1222" s="17"/>
      <c r="GSM1222" s="17"/>
      <c r="GSN1222" s="17"/>
      <c r="GSO1222" s="17"/>
      <c r="GSP1222" s="17"/>
      <c r="GSQ1222" s="17"/>
      <c r="GSR1222" s="17"/>
      <c r="GSS1222" s="17"/>
      <c r="GST1222" s="17"/>
      <c r="GSU1222" s="17"/>
      <c r="GSV1222" s="17"/>
      <c r="GSW1222" s="17"/>
      <c r="GSX1222" s="17"/>
      <c r="GSY1222" s="17"/>
      <c r="GSZ1222" s="17"/>
      <c r="GTA1222" s="17"/>
      <c r="GTB1222" s="17"/>
      <c r="GTC1222" s="17"/>
      <c r="GTD1222" s="17"/>
      <c r="GTE1222" s="17"/>
      <c r="GTF1222" s="17"/>
      <c r="GTG1222" s="17"/>
      <c r="GTH1222" s="17"/>
      <c r="GTI1222" s="17"/>
      <c r="GTJ1222" s="17"/>
      <c r="GTK1222" s="17"/>
      <c r="GTL1222" s="17"/>
      <c r="GTM1222" s="17"/>
      <c r="GTN1222" s="17"/>
      <c r="GTO1222" s="17"/>
      <c r="GTP1222" s="17"/>
      <c r="GTQ1222" s="17"/>
      <c r="GTR1222" s="17"/>
      <c r="GTS1222" s="17"/>
      <c r="GTT1222" s="17"/>
      <c r="GTU1222" s="17"/>
      <c r="GTV1222" s="17"/>
      <c r="GTW1222" s="17"/>
      <c r="GTX1222" s="17"/>
      <c r="GTY1222" s="17"/>
      <c r="GTZ1222" s="17"/>
      <c r="GUA1222" s="17"/>
      <c r="GUB1222" s="17"/>
      <c r="GUC1222" s="17"/>
      <c r="GUD1222" s="17"/>
      <c r="GUE1222" s="17"/>
      <c r="GUF1222" s="17"/>
      <c r="GUG1222" s="17"/>
      <c r="GUH1222" s="17"/>
      <c r="GUI1222" s="17"/>
      <c r="GUJ1222" s="17"/>
      <c r="GUK1222" s="17"/>
      <c r="GUL1222" s="17"/>
      <c r="GUM1222" s="17"/>
      <c r="GUN1222" s="17"/>
      <c r="GUO1222" s="17"/>
      <c r="GUP1222" s="17"/>
      <c r="GUQ1222" s="17"/>
      <c r="GUR1222" s="17"/>
      <c r="GUS1222" s="17"/>
      <c r="GUT1222" s="17"/>
      <c r="GUU1222" s="17"/>
      <c r="GUV1222" s="17"/>
      <c r="GUW1222" s="17"/>
      <c r="GUX1222" s="17"/>
      <c r="GUY1222" s="17"/>
      <c r="GUZ1222" s="17"/>
      <c r="GVA1222" s="17"/>
      <c r="GVB1222" s="17"/>
      <c r="GVC1222" s="17"/>
      <c r="GVD1222" s="17"/>
      <c r="GVE1222" s="17"/>
      <c r="GVF1222" s="17"/>
      <c r="GVG1222" s="17"/>
      <c r="GVH1222" s="17"/>
      <c r="GVI1222" s="17"/>
      <c r="GVJ1222" s="17"/>
      <c r="GVK1222" s="17"/>
      <c r="GVL1222" s="17"/>
      <c r="GVM1222" s="17"/>
      <c r="GVN1222" s="17"/>
      <c r="GVO1222" s="17"/>
      <c r="GVP1222" s="17"/>
      <c r="GVQ1222" s="17"/>
      <c r="GVR1222" s="17"/>
      <c r="GVS1222" s="17"/>
      <c r="GVT1222" s="17"/>
      <c r="GVU1222" s="17"/>
      <c r="GVV1222" s="17"/>
      <c r="GVW1222" s="17"/>
      <c r="GVX1222" s="17"/>
      <c r="GVY1222" s="17"/>
      <c r="GVZ1222" s="17"/>
      <c r="GWA1222" s="17"/>
      <c r="GWB1222" s="17"/>
      <c r="GWC1222" s="17"/>
      <c r="GWD1222" s="17"/>
      <c r="GWE1222" s="17"/>
      <c r="GWF1222" s="17"/>
      <c r="GWG1222" s="17"/>
      <c r="GWH1222" s="17"/>
      <c r="GWI1222" s="17"/>
      <c r="GWJ1222" s="17"/>
      <c r="GWK1222" s="17"/>
      <c r="GWL1222" s="17"/>
      <c r="GWM1222" s="17"/>
      <c r="GWN1222" s="17"/>
      <c r="GWO1222" s="17"/>
      <c r="GWP1222" s="17"/>
      <c r="GWQ1222" s="17"/>
      <c r="GWR1222" s="17"/>
      <c r="GWS1222" s="17"/>
      <c r="GWT1222" s="17"/>
      <c r="GWU1222" s="17"/>
      <c r="GWV1222" s="17"/>
      <c r="GWW1222" s="17"/>
      <c r="GWX1222" s="17"/>
      <c r="GWY1222" s="17"/>
      <c r="GWZ1222" s="17"/>
      <c r="GXA1222" s="17"/>
      <c r="GXB1222" s="17"/>
      <c r="GXC1222" s="17"/>
      <c r="GXD1222" s="17"/>
      <c r="GXE1222" s="17"/>
      <c r="GXF1222" s="17"/>
      <c r="GXG1222" s="17"/>
      <c r="GXH1222" s="17"/>
      <c r="GXI1222" s="17"/>
      <c r="GXJ1222" s="17"/>
      <c r="GXK1222" s="17"/>
      <c r="GXL1222" s="17"/>
      <c r="GXM1222" s="17"/>
      <c r="GXN1222" s="17"/>
      <c r="GXO1222" s="17"/>
      <c r="GXP1222" s="17"/>
      <c r="GXQ1222" s="17"/>
      <c r="GXR1222" s="17"/>
      <c r="GXS1222" s="17"/>
      <c r="GXT1222" s="17"/>
      <c r="GXU1222" s="17"/>
      <c r="GXV1222" s="17"/>
      <c r="GXW1222" s="17"/>
      <c r="GXX1222" s="17"/>
      <c r="GXY1222" s="17"/>
      <c r="GXZ1222" s="17"/>
      <c r="GYA1222" s="17"/>
      <c r="GYB1222" s="17"/>
      <c r="GYC1222" s="17"/>
      <c r="GYD1222" s="17"/>
      <c r="GYE1222" s="17"/>
      <c r="GYF1222" s="17"/>
      <c r="GYG1222" s="17"/>
      <c r="GYH1222" s="17"/>
      <c r="GYI1222" s="17"/>
      <c r="GYJ1222" s="17"/>
      <c r="GYK1222" s="17"/>
      <c r="GYL1222" s="17"/>
      <c r="GYM1222" s="17"/>
      <c r="GYN1222" s="17"/>
      <c r="GYO1222" s="17"/>
      <c r="GYP1222" s="17"/>
      <c r="GYQ1222" s="17"/>
      <c r="GYR1222" s="17"/>
      <c r="GYS1222" s="17"/>
      <c r="GYT1222" s="17"/>
      <c r="GYU1222" s="17"/>
      <c r="GYV1222" s="17"/>
      <c r="GYW1222" s="17"/>
      <c r="GYX1222" s="17"/>
      <c r="GYY1222" s="17"/>
      <c r="GYZ1222" s="17"/>
      <c r="GZA1222" s="17"/>
      <c r="GZB1222" s="17"/>
      <c r="GZC1222" s="17"/>
      <c r="GZD1222" s="17"/>
      <c r="GZE1222" s="17"/>
      <c r="GZF1222" s="17"/>
      <c r="GZG1222" s="17"/>
      <c r="GZH1222" s="17"/>
      <c r="GZI1222" s="17"/>
      <c r="GZJ1222" s="17"/>
      <c r="GZK1222" s="17"/>
      <c r="GZL1222" s="17"/>
      <c r="GZM1222" s="17"/>
      <c r="GZN1222" s="17"/>
      <c r="GZO1222" s="17"/>
      <c r="GZP1222" s="17"/>
      <c r="GZQ1222" s="17"/>
      <c r="GZR1222" s="17"/>
      <c r="GZS1222" s="17"/>
      <c r="GZT1222" s="17"/>
      <c r="GZU1222" s="17"/>
      <c r="GZV1222" s="17"/>
      <c r="GZW1222" s="17"/>
      <c r="GZX1222" s="17"/>
      <c r="GZY1222" s="17"/>
      <c r="GZZ1222" s="17"/>
      <c r="HAA1222" s="17"/>
      <c r="HAB1222" s="17"/>
      <c r="HAC1222" s="17"/>
      <c r="HAD1222" s="17"/>
      <c r="HAE1222" s="17"/>
      <c r="HAF1222" s="17"/>
      <c r="HAG1222" s="17"/>
      <c r="HAH1222" s="17"/>
      <c r="HAI1222" s="17"/>
      <c r="HAJ1222" s="17"/>
      <c r="HAK1222" s="17"/>
      <c r="HAL1222" s="17"/>
      <c r="HAM1222" s="17"/>
      <c r="HAN1222" s="17"/>
      <c r="HAO1222" s="17"/>
      <c r="HAP1222" s="17"/>
      <c r="HAQ1222" s="17"/>
      <c r="HAR1222" s="17"/>
      <c r="HAS1222" s="17"/>
      <c r="HAT1222" s="17"/>
      <c r="HAU1222" s="17"/>
      <c r="HAV1222" s="17"/>
      <c r="HAW1222" s="17"/>
      <c r="HAX1222" s="17"/>
      <c r="HAY1222" s="17"/>
      <c r="HAZ1222" s="17"/>
      <c r="HBA1222" s="17"/>
      <c r="HBB1222" s="17"/>
      <c r="HBC1222" s="17"/>
      <c r="HBD1222" s="17"/>
      <c r="HBE1222" s="17"/>
      <c r="HBF1222" s="17"/>
      <c r="HBG1222" s="17"/>
      <c r="HBH1222" s="17"/>
      <c r="HBI1222" s="17"/>
      <c r="HBJ1222" s="17"/>
      <c r="HBK1222" s="17"/>
      <c r="HBL1222" s="17"/>
      <c r="HBM1222" s="17"/>
      <c r="HBN1222" s="17"/>
      <c r="HBO1222" s="17"/>
      <c r="HBP1222" s="17"/>
      <c r="HBQ1222" s="17"/>
      <c r="HBR1222" s="17"/>
      <c r="HBS1222" s="17"/>
      <c r="HBT1222" s="17"/>
      <c r="HBU1222" s="17"/>
      <c r="HBV1222" s="17"/>
      <c r="HBW1222" s="17"/>
      <c r="HBX1222" s="17"/>
      <c r="HBY1222" s="17"/>
      <c r="HBZ1222" s="17"/>
      <c r="HCA1222" s="17"/>
      <c r="HCB1222" s="17"/>
      <c r="HCC1222" s="17"/>
      <c r="HCD1222" s="17"/>
      <c r="HCE1222" s="17"/>
      <c r="HCF1222" s="17"/>
      <c r="HCG1222" s="17"/>
      <c r="HCH1222" s="17"/>
      <c r="HCI1222" s="17"/>
      <c r="HCJ1222" s="17"/>
      <c r="HCK1222" s="17"/>
      <c r="HCL1222" s="17"/>
      <c r="HCM1222" s="17"/>
      <c r="HCN1222" s="17"/>
      <c r="HCO1222" s="17"/>
      <c r="HCP1222" s="17"/>
      <c r="HCQ1222" s="17"/>
      <c r="HCR1222" s="17"/>
      <c r="HCS1222" s="17"/>
      <c r="HCT1222" s="17"/>
      <c r="HCU1222" s="17"/>
      <c r="HCV1222" s="17"/>
      <c r="HCW1222" s="17"/>
      <c r="HCX1222" s="17"/>
      <c r="HCY1222" s="17"/>
      <c r="HCZ1222" s="17"/>
      <c r="HDA1222" s="17"/>
      <c r="HDB1222" s="17"/>
      <c r="HDC1222" s="17"/>
      <c r="HDD1222" s="17"/>
      <c r="HDE1222" s="17"/>
      <c r="HDF1222" s="17"/>
      <c r="HDG1222" s="17"/>
      <c r="HDH1222" s="17"/>
      <c r="HDI1222" s="17"/>
      <c r="HDJ1222" s="17"/>
      <c r="HDK1222" s="17"/>
      <c r="HDL1222" s="17"/>
      <c r="HDM1222" s="17"/>
      <c r="HDN1222" s="17"/>
      <c r="HDO1222" s="17"/>
      <c r="HDP1222" s="17"/>
      <c r="HDQ1222" s="17"/>
      <c r="HDR1222" s="17"/>
      <c r="HDS1222" s="17"/>
      <c r="HDT1222" s="17"/>
      <c r="HDU1222" s="17"/>
      <c r="HDV1222" s="17"/>
      <c r="HDW1222" s="17"/>
      <c r="HDX1222" s="17"/>
      <c r="HDY1222" s="17"/>
      <c r="HDZ1222" s="17"/>
      <c r="HEA1222" s="17"/>
      <c r="HEB1222" s="17"/>
      <c r="HEC1222" s="17"/>
      <c r="HED1222" s="17"/>
      <c r="HEE1222" s="17"/>
      <c r="HEF1222" s="17"/>
      <c r="HEG1222" s="17"/>
      <c r="HEH1222" s="17"/>
      <c r="HEI1222" s="17"/>
      <c r="HEJ1222" s="17"/>
      <c r="HEK1222" s="17"/>
      <c r="HEL1222" s="17"/>
      <c r="HEM1222" s="17"/>
      <c r="HEN1222" s="17"/>
      <c r="HEO1222" s="17"/>
      <c r="HEP1222" s="17"/>
      <c r="HEQ1222" s="17"/>
      <c r="HER1222" s="17"/>
      <c r="HES1222" s="17"/>
      <c r="HET1222" s="17"/>
      <c r="HEU1222" s="17"/>
      <c r="HEV1222" s="17"/>
      <c r="HEW1222" s="17"/>
      <c r="HEX1222" s="17"/>
      <c r="HEY1222" s="17"/>
      <c r="HEZ1222" s="17"/>
      <c r="HFA1222" s="17"/>
      <c r="HFB1222" s="17"/>
      <c r="HFC1222" s="17"/>
      <c r="HFD1222" s="17"/>
      <c r="HFE1222" s="17"/>
      <c r="HFF1222" s="17"/>
      <c r="HFG1222" s="17"/>
      <c r="HFH1222" s="17"/>
      <c r="HFI1222" s="17"/>
      <c r="HFJ1222" s="17"/>
      <c r="HFK1222" s="17"/>
      <c r="HFL1222" s="17"/>
      <c r="HFM1222" s="17"/>
      <c r="HFN1222" s="17"/>
      <c r="HFO1222" s="17"/>
      <c r="HFP1222" s="17"/>
      <c r="HFQ1222" s="17"/>
      <c r="HFR1222" s="17"/>
      <c r="HFS1222" s="17"/>
      <c r="HFT1222" s="17"/>
      <c r="HFU1222" s="17"/>
      <c r="HFV1222" s="17"/>
      <c r="HFW1222" s="17"/>
      <c r="HFX1222" s="17"/>
      <c r="HFY1222" s="17"/>
      <c r="HFZ1222" s="17"/>
      <c r="HGA1222" s="17"/>
      <c r="HGB1222" s="17"/>
      <c r="HGC1222" s="17"/>
      <c r="HGD1222" s="17"/>
      <c r="HGE1222" s="17"/>
      <c r="HGF1222" s="17"/>
      <c r="HGG1222" s="17"/>
      <c r="HGH1222" s="17"/>
      <c r="HGI1222" s="17"/>
      <c r="HGJ1222" s="17"/>
      <c r="HGK1222" s="17"/>
      <c r="HGL1222" s="17"/>
      <c r="HGM1222" s="17"/>
      <c r="HGN1222" s="17"/>
      <c r="HGO1222" s="17"/>
      <c r="HGP1222" s="17"/>
      <c r="HGQ1222" s="17"/>
      <c r="HGR1222" s="17"/>
      <c r="HGS1222" s="17"/>
      <c r="HGT1222" s="17"/>
      <c r="HGU1222" s="17"/>
      <c r="HGV1222" s="17"/>
      <c r="HGW1222" s="17"/>
      <c r="HGX1222" s="17"/>
      <c r="HGY1222" s="17"/>
      <c r="HGZ1222" s="17"/>
      <c r="HHA1222" s="17"/>
      <c r="HHB1222" s="17"/>
      <c r="HHC1222" s="17"/>
      <c r="HHD1222" s="17"/>
      <c r="HHE1222" s="17"/>
      <c r="HHF1222" s="17"/>
      <c r="HHG1222" s="17"/>
      <c r="HHH1222" s="17"/>
      <c r="HHI1222" s="17"/>
      <c r="HHJ1222" s="17"/>
      <c r="HHK1222" s="17"/>
      <c r="HHL1222" s="17"/>
      <c r="HHM1222" s="17"/>
      <c r="HHN1222" s="17"/>
      <c r="HHO1222" s="17"/>
      <c r="HHP1222" s="17"/>
      <c r="HHQ1222" s="17"/>
      <c r="HHR1222" s="17"/>
      <c r="HHS1222" s="17"/>
      <c r="HHT1222" s="17"/>
      <c r="HHU1222" s="17"/>
      <c r="HHV1222" s="17"/>
      <c r="HHW1222" s="17"/>
      <c r="HHX1222" s="17"/>
      <c r="HHY1222" s="17"/>
      <c r="HHZ1222" s="17"/>
      <c r="HIA1222" s="17"/>
      <c r="HIB1222" s="17"/>
      <c r="HIC1222" s="17"/>
      <c r="HID1222" s="17"/>
      <c r="HIE1222" s="17"/>
      <c r="HIF1222" s="17"/>
      <c r="HIG1222" s="17"/>
      <c r="HIH1222" s="17"/>
      <c r="HII1222" s="17"/>
      <c r="HIJ1222" s="17"/>
      <c r="HIK1222" s="17"/>
      <c r="HIL1222" s="17"/>
      <c r="HIM1222" s="17"/>
      <c r="HIN1222" s="17"/>
      <c r="HIO1222" s="17"/>
      <c r="HIP1222" s="17"/>
      <c r="HIQ1222" s="17"/>
      <c r="HIR1222" s="17"/>
      <c r="HIS1222" s="17"/>
      <c r="HIT1222" s="17"/>
      <c r="HIU1222" s="17"/>
      <c r="HIV1222" s="17"/>
      <c r="HIW1222" s="17"/>
      <c r="HIX1222" s="17"/>
      <c r="HIY1222" s="17"/>
      <c r="HIZ1222" s="17"/>
      <c r="HJA1222" s="17"/>
      <c r="HJB1222" s="17"/>
      <c r="HJC1222" s="17"/>
      <c r="HJD1222" s="17"/>
      <c r="HJE1222" s="17"/>
      <c r="HJF1222" s="17"/>
      <c r="HJG1222" s="17"/>
      <c r="HJH1222" s="17"/>
      <c r="HJI1222" s="17"/>
      <c r="HJJ1222" s="17"/>
      <c r="HJK1222" s="17"/>
      <c r="HJL1222" s="17"/>
      <c r="HJM1222" s="17"/>
      <c r="HJN1222" s="17"/>
      <c r="HJO1222" s="17"/>
      <c r="HJP1222" s="17"/>
      <c r="HJQ1222" s="17"/>
      <c r="HJR1222" s="17"/>
      <c r="HJS1222" s="17"/>
      <c r="HJT1222" s="17"/>
      <c r="HJU1222" s="17"/>
      <c r="HJV1222" s="17"/>
      <c r="HJW1222" s="17"/>
      <c r="HJX1222" s="17"/>
      <c r="HJY1222" s="17"/>
      <c r="HJZ1222" s="17"/>
      <c r="HKA1222" s="17"/>
      <c r="HKB1222" s="17"/>
      <c r="HKC1222" s="17"/>
      <c r="HKD1222" s="17"/>
      <c r="HKE1222" s="17"/>
      <c r="HKF1222" s="17"/>
      <c r="HKG1222" s="17"/>
      <c r="HKH1222" s="17"/>
      <c r="HKI1222" s="17"/>
      <c r="HKJ1222" s="17"/>
      <c r="HKK1222" s="17"/>
      <c r="HKL1222" s="17"/>
      <c r="HKM1222" s="17"/>
      <c r="HKN1222" s="17"/>
      <c r="HKO1222" s="17"/>
      <c r="HKP1222" s="17"/>
      <c r="HKQ1222" s="17"/>
      <c r="HKR1222" s="17"/>
      <c r="HKS1222" s="17"/>
      <c r="HKT1222" s="17"/>
      <c r="HKU1222" s="17"/>
      <c r="HKV1222" s="17"/>
      <c r="HKW1222" s="17"/>
      <c r="HKX1222" s="17"/>
      <c r="HKY1222" s="17"/>
      <c r="HKZ1222" s="17"/>
      <c r="HLA1222" s="17"/>
      <c r="HLB1222" s="17"/>
      <c r="HLC1222" s="17"/>
      <c r="HLD1222" s="17"/>
      <c r="HLE1222" s="17"/>
      <c r="HLF1222" s="17"/>
      <c r="HLG1222" s="17"/>
      <c r="HLH1222" s="17"/>
      <c r="HLI1222" s="17"/>
      <c r="HLJ1222" s="17"/>
      <c r="HLK1222" s="17"/>
      <c r="HLL1222" s="17"/>
      <c r="HLM1222" s="17"/>
      <c r="HLN1222" s="17"/>
      <c r="HLO1222" s="17"/>
      <c r="HLP1222" s="17"/>
      <c r="HLQ1222" s="17"/>
      <c r="HLR1222" s="17"/>
      <c r="HLS1222" s="17"/>
      <c r="HLT1222" s="17"/>
      <c r="HLU1222" s="17"/>
      <c r="HLV1222" s="17"/>
      <c r="HLW1222" s="17"/>
      <c r="HLX1222" s="17"/>
      <c r="HLY1222" s="17"/>
      <c r="HLZ1222" s="17"/>
      <c r="HMA1222" s="17"/>
      <c r="HMB1222" s="17"/>
      <c r="HMC1222" s="17"/>
      <c r="HMD1222" s="17"/>
      <c r="HME1222" s="17"/>
      <c r="HMF1222" s="17"/>
      <c r="HMG1222" s="17"/>
      <c r="HMH1222" s="17"/>
      <c r="HMI1222" s="17"/>
      <c r="HMJ1222" s="17"/>
      <c r="HMK1222" s="17"/>
      <c r="HML1222" s="17"/>
      <c r="HMM1222" s="17"/>
      <c r="HMN1222" s="17"/>
      <c r="HMO1222" s="17"/>
      <c r="HMP1222" s="17"/>
      <c r="HMQ1222" s="17"/>
      <c r="HMR1222" s="17"/>
      <c r="HMS1222" s="17"/>
      <c r="HMT1222" s="17"/>
      <c r="HMU1222" s="17"/>
      <c r="HMV1222" s="17"/>
      <c r="HMW1222" s="17"/>
      <c r="HMX1222" s="17"/>
      <c r="HMY1222" s="17"/>
      <c r="HMZ1222" s="17"/>
      <c r="HNA1222" s="17"/>
      <c r="HNB1222" s="17"/>
      <c r="HNC1222" s="17"/>
      <c r="HND1222" s="17"/>
      <c r="HNE1222" s="17"/>
      <c r="HNF1222" s="17"/>
      <c r="HNG1222" s="17"/>
      <c r="HNH1222" s="17"/>
      <c r="HNI1222" s="17"/>
      <c r="HNJ1222" s="17"/>
      <c r="HNK1222" s="17"/>
      <c r="HNL1222" s="17"/>
      <c r="HNM1222" s="17"/>
      <c r="HNN1222" s="17"/>
      <c r="HNO1222" s="17"/>
      <c r="HNP1222" s="17"/>
      <c r="HNQ1222" s="17"/>
      <c r="HNR1222" s="17"/>
      <c r="HNS1222" s="17"/>
      <c r="HNT1222" s="17"/>
      <c r="HNU1222" s="17"/>
      <c r="HNV1222" s="17"/>
      <c r="HNW1222" s="17"/>
      <c r="HNX1222" s="17"/>
      <c r="HNY1222" s="17"/>
      <c r="HNZ1222" s="17"/>
      <c r="HOA1222" s="17"/>
      <c r="HOB1222" s="17"/>
      <c r="HOC1222" s="17"/>
      <c r="HOD1222" s="17"/>
      <c r="HOE1222" s="17"/>
      <c r="HOF1222" s="17"/>
      <c r="HOG1222" s="17"/>
      <c r="HOH1222" s="17"/>
      <c r="HOI1222" s="17"/>
      <c r="HOJ1222" s="17"/>
      <c r="HOK1222" s="17"/>
      <c r="HOL1222" s="17"/>
      <c r="HOM1222" s="17"/>
      <c r="HON1222" s="17"/>
      <c r="HOO1222" s="17"/>
      <c r="HOP1222" s="17"/>
      <c r="HOQ1222" s="17"/>
      <c r="HOR1222" s="17"/>
      <c r="HOS1222" s="17"/>
      <c r="HOT1222" s="17"/>
      <c r="HOU1222" s="17"/>
      <c r="HOV1222" s="17"/>
      <c r="HOW1222" s="17"/>
      <c r="HOX1222" s="17"/>
      <c r="HOY1222" s="17"/>
      <c r="HOZ1222" s="17"/>
      <c r="HPA1222" s="17"/>
      <c r="HPB1222" s="17"/>
      <c r="HPC1222" s="17"/>
      <c r="HPD1222" s="17"/>
      <c r="HPE1222" s="17"/>
      <c r="HPF1222" s="17"/>
      <c r="HPG1222" s="17"/>
      <c r="HPH1222" s="17"/>
      <c r="HPI1222" s="17"/>
      <c r="HPJ1222" s="17"/>
      <c r="HPK1222" s="17"/>
      <c r="HPL1222" s="17"/>
      <c r="HPM1222" s="17"/>
      <c r="HPN1222" s="17"/>
      <c r="HPO1222" s="17"/>
      <c r="HPP1222" s="17"/>
      <c r="HPQ1222" s="17"/>
      <c r="HPR1222" s="17"/>
      <c r="HPS1222" s="17"/>
      <c r="HPT1222" s="17"/>
      <c r="HPU1222" s="17"/>
      <c r="HPV1222" s="17"/>
      <c r="HPW1222" s="17"/>
      <c r="HPX1222" s="17"/>
      <c r="HPY1222" s="17"/>
      <c r="HPZ1222" s="17"/>
      <c r="HQA1222" s="17"/>
      <c r="HQB1222" s="17"/>
      <c r="HQC1222" s="17"/>
      <c r="HQD1222" s="17"/>
      <c r="HQE1222" s="17"/>
      <c r="HQF1222" s="17"/>
      <c r="HQG1222" s="17"/>
      <c r="HQH1222" s="17"/>
      <c r="HQI1222" s="17"/>
      <c r="HQJ1222" s="17"/>
      <c r="HQK1222" s="17"/>
      <c r="HQL1222" s="17"/>
      <c r="HQM1222" s="17"/>
      <c r="HQN1222" s="17"/>
      <c r="HQO1222" s="17"/>
      <c r="HQP1222" s="17"/>
      <c r="HQQ1222" s="17"/>
      <c r="HQR1222" s="17"/>
      <c r="HQS1222" s="17"/>
      <c r="HQT1222" s="17"/>
      <c r="HQU1222" s="17"/>
      <c r="HQV1222" s="17"/>
      <c r="HQW1222" s="17"/>
      <c r="HQX1222" s="17"/>
      <c r="HQY1222" s="17"/>
      <c r="HQZ1222" s="17"/>
      <c r="HRA1222" s="17"/>
      <c r="HRB1222" s="17"/>
      <c r="HRC1222" s="17"/>
      <c r="HRD1222" s="17"/>
      <c r="HRE1222" s="17"/>
      <c r="HRF1222" s="17"/>
      <c r="HRG1222" s="17"/>
      <c r="HRH1222" s="17"/>
      <c r="HRI1222" s="17"/>
      <c r="HRJ1222" s="17"/>
      <c r="HRK1222" s="17"/>
      <c r="HRL1222" s="17"/>
      <c r="HRM1222" s="17"/>
      <c r="HRN1222" s="17"/>
      <c r="HRO1222" s="17"/>
      <c r="HRP1222" s="17"/>
      <c r="HRQ1222" s="17"/>
      <c r="HRR1222" s="17"/>
      <c r="HRS1222" s="17"/>
      <c r="HRT1222" s="17"/>
      <c r="HRU1222" s="17"/>
      <c r="HRV1222" s="17"/>
      <c r="HRW1222" s="17"/>
      <c r="HRX1222" s="17"/>
      <c r="HRY1222" s="17"/>
      <c r="HRZ1222" s="17"/>
      <c r="HSA1222" s="17"/>
      <c r="HSB1222" s="17"/>
      <c r="HSC1222" s="17"/>
      <c r="HSD1222" s="17"/>
      <c r="HSE1222" s="17"/>
      <c r="HSF1222" s="17"/>
      <c r="HSG1222" s="17"/>
      <c r="HSH1222" s="17"/>
      <c r="HSI1222" s="17"/>
      <c r="HSJ1222" s="17"/>
      <c r="HSK1222" s="17"/>
      <c r="HSL1222" s="17"/>
      <c r="HSM1222" s="17"/>
      <c r="HSN1222" s="17"/>
      <c r="HSO1222" s="17"/>
      <c r="HSP1222" s="17"/>
      <c r="HSQ1222" s="17"/>
      <c r="HSR1222" s="17"/>
      <c r="HSS1222" s="17"/>
      <c r="HST1222" s="17"/>
      <c r="HSU1222" s="17"/>
      <c r="HSV1222" s="17"/>
      <c r="HSW1222" s="17"/>
      <c r="HSX1222" s="17"/>
      <c r="HSY1222" s="17"/>
      <c r="HSZ1222" s="17"/>
      <c r="HTA1222" s="17"/>
      <c r="HTB1222" s="17"/>
      <c r="HTC1222" s="17"/>
      <c r="HTD1222" s="17"/>
      <c r="HTE1222" s="17"/>
      <c r="HTF1222" s="17"/>
      <c r="HTG1222" s="17"/>
      <c r="HTH1222" s="17"/>
      <c r="HTI1222" s="17"/>
      <c r="HTJ1222" s="17"/>
      <c r="HTK1222" s="17"/>
      <c r="HTL1222" s="17"/>
      <c r="HTM1222" s="17"/>
      <c r="HTN1222" s="17"/>
      <c r="HTO1222" s="17"/>
      <c r="HTP1222" s="17"/>
      <c r="HTQ1222" s="17"/>
      <c r="HTR1222" s="17"/>
      <c r="HTS1222" s="17"/>
      <c r="HTT1222" s="17"/>
      <c r="HTU1222" s="17"/>
      <c r="HTV1222" s="17"/>
      <c r="HTW1222" s="17"/>
      <c r="HTX1222" s="17"/>
      <c r="HTY1222" s="17"/>
      <c r="HTZ1222" s="17"/>
      <c r="HUA1222" s="17"/>
      <c r="HUB1222" s="17"/>
      <c r="HUC1222" s="17"/>
      <c r="HUD1222" s="17"/>
      <c r="HUE1222" s="17"/>
      <c r="HUF1222" s="17"/>
      <c r="HUG1222" s="17"/>
      <c r="HUH1222" s="17"/>
      <c r="HUI1222" s="17"/>
      <c r="HUJ1222" s="17"/>
      <c r="HUK1222" s="17"/>
      <c r="HUL1222" s="17"/>
      <c r="HUM1222" s="17"/>
      <c r="HUN1222" s="17"/>
      <c r="HUO1222" s="17"/>
      <c r="HUP1222" s="17"/>
      <c r="HUQ1222" s="17"/>
      <c r="HUR1222" s="17"/>
      <c r="HUS1222" s="17"/>
      <c r="HUT1222" s="17"/>
      <c r="HUU1222" s="17"/>
      <c r="HUV1222" s="17"/>
      <c r="HUW1222" s="17"/>
      <c r="HUX1222" s="17"/>
      <c r="HUY1222" s="17"/>
      <c r="HUZ1222" s="17"/>
      <c r="HVA1222" s="17"/>
      <c r="HVB1222" s="17"/>
      <c r="HVC1222" s="17"/>
      <c r="HVD1222" s="17"/>
      <c r="HVE1222" s="17"/>
      <c r="HVF1222" s="17"/>
      <c r="HVG1222" s="17"/>
      <c r="HVH1222" s="17"/>
      <c r="HVI1222" s="17"/>
      <c r="HVJ1222" s="17"/>
      <c r="HVK1222" s="17"/>
      <c r="HVL1222" s="17"/>
      <c r="HVM1222" s="17"/>
      <c r="HVN1222" s="17"/>
      <c r="HVO1222" s="17"/>
      <c r="HVP1222" s="17"/>
      <c r="HVQ1222" s="17"/>
      <c r="HVR1222" s="17"/>
      <c r="HVS1222" s="17"/>
      <c r="HVT1222" s="17"/>
      <c r="HVU1222" s="17"/>
      <c r="HVV1222" s="17"/>
      <c r="HVW1222" s="17"/>
      <c r="HVX1222" s="17"/>
      <c r="HVY1222" s="17"/>
      <c r="HVZ1222" s="17"/>
      <c r="HWA1222" s="17"/>
      <c r="HWB1222" s="17"/>
      <c r="HWC1222" s="17"/>
      <c r="HWD1222" s="17"/>
      <c r="HWE1222" s="17"/>
      <c r="HWF1222" s="17"/>
      <c r="HWG1222" s="17"/>
      <c r="HWH1222" s="17"/>
      <c r="HWI1222" s="17"/>
      <c r="HWJ1222" s="17"/>
      <c r="HWK1222" s="17"/>
      <c r="HWL1222" s="17"/>
      <c r="HWM1222" s="17"/>
      <c r="HWN1222" s="17"/>
      <c r="HWO1222" s="17"/>
      <c r="HWP1222" s="17"/>
      <c r="HWQ1222" s="17"/>
      <c r="HWR1222" s="17"/>
      <c r="HWS1222" s="17"/>
      <c r="HWT1222" s="17"/>
      <c r="HWU1222" s="17"/>
      <c r="HWV1222" s="17"/>
      <c r="HWW1222" s="17"/>
      <c r="HWX1222" s="17"/>
      <c r="HWY1222" s="17"/>
      <c r="HWZ1222" s="17"/>
      <c r="HXA1222" s="17"/>
      <c r="HXB1222" s="17"/>
      <c r="HXC1222" s="17"/>
      <c r="HXD1222" s="17"/>
      <c r="HXE1222" s="17"/>
      <c r="HXF1222" s="17"/>
      <c r="HXG1222" s="17"/>
      <c r="HXH1222" s="17"/>
      <c r="HXI1222" s="17"/>
      <c r="HXJ1222" s="17"/>
      <c r="HXK1222" s="17"/>
      <c r="HXL1222" s="17"/>
      <c r="HXM1222" s="17"/>
      <c r="HXN1222" s="17"/>
      <c r="HXO1222" s="17"/>
      <c r="HXP1222" s="17"/>
      <c r="HXQ1222" s="17"/>
      <c r="HXR1222" s="17"/>
      <c r="HXS1222" s="17"/>
      <c r="HXT1222" s="17"/>
      <c r="HXU1222" s="17"/>
      <c r="HXV1222" s="17"/>
      <c r="HXW1222" s="17"/>
      <c r="HXX1222" s="17"/>
      <c r="HXY1222" s="17"/>
      <c r="HXZ1222" s="17"/>
      <c r="HYA1222" s="17"/>
      <c r="HYB1222" s="17"/>
      <c r="HYC1222" s="17"/>
      <c r="HYD1222" s="17"/>
      <c r="HYE1222" s="17"/>
      <c r="HYF1222" s="17"/>
      <c r="HYG1222" s="17"/>
      <c r="HYH1222" s="17"/>
      <c r="HYI1222" s="17"/>
      <c r="HYJ1222" s="17"/>
      <c r="HYK1222" s="17"/>
      <c r="HYL1222" s="17"/>
      <c r="HYM1222" s="17"/>
      <c r="HYN1222" s="17"/>
      <c r="HYO1222" s="17"/>
      <c r="HYP1222" s="17"/>
      <c r="HYQ1222" s="17"/>
      <c r="HYR1222" s="17"/>
      <c r="HYS1222" s="17"/>
      <c r="HYT1222" s="17"/>
      <c r="HYU1222" s="17"/>
      <c r="HYV1222" s="17"/>
      <c r="HYW1222" s="17"/>
      <c r="HYX1222" s="17"/>
      <c r="HYY1222" s="17"/>
      <c r="HYZ1222" s="17"/>
      <c r="HZA1222" s="17"/>
      <c r="HZB1222" s="17"/>
      <c r="HZC1222" s="17"/>
      <c r="HZD1222" s="17"/>
      <c r="HZE1222" s="17"/>
      <c r="HZF1222" s="17"/>
      <c r="HZG1222" s="17"/>
      <c r="HZH1222" s="17"/>
      <c r="HZI1222" s="17"/>
      <c r="HZJ1222" s="17"/>
      <c r="HZK1222" s="17"/>
      <c r="HZL1222" s="17"/>
      <c r="HZM1222" s="17"/>
      <c r="HZN1222" s="17"/>
      <c r="HZO1222" s="17"/>
      <c r="HZP1222" s="17"/>
      <c r="HZQ1222" s="17"/>
      <c r="HZR1222" s="17"/>
      <c r="HZS1222" s="17"/>
      <c r="HZT1222" s="17"/>
      <c r="HZU1222" s="17"/>
      <c r="HZV1222" s="17"/>
      <c r="HZW1222" s="17"/>
      <c r="HZX1222" s="17"/>
      <c r="HZY1222" s="17"/>
      <c r="HZZ1222" s="17"/>
      <c r="IAA1222" s="17"/>
      <c r="IAB1222" s="17"/>
      <c r="IAC1222" s="17"/>
      <c r="IAD1222" s="17"/>
      <c r="IAE1222" s="17"/>
      <c r="IAF1222" s="17"/>
      <c r="IAG1222" s="17"/>
      <c r="IAH1222" s="17"/>
      <c r="IAI1222" s="17"/>
      <c r="IAJ1222" s="17"/>
      <c r="IAK1222" s="17"/>
      <c r="IAL1222" s="17"/>
      <c r="IAM1222" s="17"/>
      <c r="IAN1222" s="17"/>
      <c r="IAO1222" s="17"/>
      <c r="IAP1222" s="17"/>
      <c r="IAQ1222" s="17"/>
      <c r="IAR1222" s="17"/>
      <c r="IAS1222" s="17"/>
      <c r="IAT1222" s="17"/>
      <c r="IAU1222" s="17"/>
      <c r="IAV1222" s="17"/>
      <c r="IAW1222" s="17"/>
      <c r="IAX1222" s="17"/>
      <c r="IAY1222" s="17"/>
      <c r="IAZ1222" s="17"/>
      <c r="IBA1222" s="17"/>
      <c r="IBB1222" s="17"/>
      <c r="IBC1222" s="17"/>
      <c r="IBD1222" s="17"/>
      <c r="IBE1222" s="17"/>
      <c r="IBF1222" s="17"/>
      <c r="IBG1222" s="17"/>
      <c r="IBH1222" s="17"/>
      <c r="IBI1222" s="17"/>
      <c r="IBJ1222" s="17"/>
      <c r="IBK1222" s="17"/>
      <c r="IBL1222" s="17"/>
      <c r="IBM1222" s="17"/>
      <c r="IBN1222" s="17"/>
      <c r="IBO1222" s="17"/>
      <c r="IBP1222" s="17"/>
      <c r="IBQ1222" s="17"/>
      <c r="IBR1222" s="17"/>
      <c r="IBS1222" s="17"/>
      <c r="IBT1222" s="17"/>
      <c r="IBU1222" s="17"/>
      <c r="IBV1222" s="17"/>
      <c r="IBW1222" s="17"/>
      <c r="IBX1222" s="17"/>
      <c r="IBY1222" s="17"/>
      <c r="IBZ1222" s="17"/>
      <c r="ICA1222" s="17"/>
      <c r="ICB1222" s="17"/>
      <c r="ICC1222" s="17"/>
      <c r="ICD1222" s="17"/>
      <c r="ICE1222" s="17"/>
      <c r="ICF1222" s="17"/>
      <c r="ICG1222" s="17"/>
      <c r="ICH1222" s="17"/>
      <c r="ICI1222" s="17"/>
      <c r="ICJ1222" s="17"/>
      <c r="ICK1222" s="17"/>
      <c r="ICL1222" s="17"/>
      <c r="ICM1222" s="17"/>
      <c r="ICN1222" s="17"/>
      <c r="ICO1222" s="17"/>
      <c r="ICP1222" s="17"/>
      <c r="ICQ1222" s="17"/>
      <c r="ICR1222" s="17"/>
      <c r="ICS1222" s="17"/>
      <c r="ICT1222" s="17"/>
      <c r="ICU1222" s="17"/>
      <c r="ICV1222" s="17"/>
      <c r="ICW1222" s="17"/>
      <c r="ICX1222" s="17"/>
      <c r="ICY1222" s="17"/>
      <c r="ICZ1222" s="17"/>
      <c r="IDA1222" s="17"/>
      <c r="IDB1222" s="17"/>
      <c r="IDC1222" s="17"/>
      <c r="IDD1222" s="17"/>
      <c r="IDE1222" s="17"/>
      <c r="IDF1222" s="17"/>
      <c r="IDG1222" s="17"/>
      <c r="IDH1222" s="17"/>
      <c r="IDI1222" s="17"/>
      <c r="IDJ1222" s="17"/>
      <c r="IDK1222" s="17"/>
      <c r="IDL1222" s="17"/>
      <c r="IDM1222" s="17"/>
      <c r="IDN1222" s="17"/>
      <c r="IDO1222" s="17"/>
      <c r="IDP1222" s="17"/>
      <c r="IDQ1222" s="17"/>
      <c r="IDR1222" s="17"/>
      <c r="IDS1222" s="17"/>
      <c r="IDT1222" s="17"/>
      <c r="IDU1222" s="17"/>
      <c r="IDV1222" s="17"/>
      <c r="IDW1222" s="17"/>
      <c r="IDX1222" s="17"/>
      <c r="IDY1222" s="17"/>
      <c r="IDZ1222" s="17"/>
      <c r="IEA1222" s="17"/>
      <c r="IEB1222" s="17"/>
      <c r="IEC1222" s="17"/>
      <c r="IED1222" s="17"/>
      <c r="IEE1222" s="17"/>
      <c r="IEF1222" s="17"/>
      <c r="IEG1222" s="17"/>
      <c r="IEH1222" s="17"/>
      <c r="IEI1222" s="17"/>
      <c r="IEJ1222" s="17"/>
      <c r="IEK1222" s="17"/>
      <c r="IEL1222" s="17"/>
      <c r="IEM1222" s="17"/>
      <c r="IEN1222" s="17"/>
      <c r="IEO1222" s="17"/>
      <c r="IEP1222" s="17"/>
      <c r="IEQ1222" s="17"/>
      <c r="IER1222" s="17"/>
      <c r="IES1222" s="17"/>
      <c r="IET1222" s="17"/>
      <c r="IEU1222" s="17"/>
      <c r="IEV1222" s="17"/>
      <c r="IEW1222" s="17"/>
      <c r="IEX1222" s="17"/>
      <c r="IEY1222" s="17"/>
      <c r="IEZ1222" s="17"/>
      <c r="IFA1222" s="17"/>
      <c r="IFB1222" s="17"/>
      <c r="IFC1222" s="17"/>
      <c r="IFD1222" s="17"/>
      <c r="IFE1222" s="17"/>
      <c r="IFF1222" s="17"/>
      <c r="IFG1222" s="17"/>
      <c r="IFH1222" s="17"/>
      <c r="IFI1222" s="17"/>
      <c r="IFJ1222" s="17"/>
      <c r="IFK1222" s="17"/>
      <c r="IFL1222" s="17"/>
      <c r="IFM1222" s="17"/>
      <c r="IFN1222" s="17"/>
      <c r="IFO1222" s="17"/>
      <c r="IFP1222" s="17"/>
      <c r="IFQ1222" s="17"/>
      <c r="IFR1222" s="17"/>
      <c r="IFS1222" s="17"/>
      <c r="IFT1222" s="17"/>
      <c r="IFU1222" s="17"/>
      <c r="IFV1222" s="17"/>
      <c r="IFW1222" s="17"/>
      <c r="IFX1222" s="17"/>
      <c r="IFY1222" s="17"/>
      <c r="IFZ1222" s="17"/>
      <c r="IGA1222" s="17"/>
      <c r="IGB1222" s="17"/>
      <c r="IGC1222" s="17"/>
      <c r="IGD1222" s="17"/>
      <c r="IGE1222" s="17"/>
      <c r="IGF1222" s="17"/>
      <c r="IGG1222" s="17"/>
      <c r="IGH1222" s="17"/>
      <c r="IGI1222" s="17"/>
      <c r="IGJ1222" s="17"/>
      <c r="IGK1222" s="17"/>
      <c r="IGL1222" s="17"/>
      <c r="IGM1222" s="17"/>
      <c r="IGN1222" s="17"/>
      <c r="IGO1222" s="17"/>
      <c r="IGP1222" s="17"/>
      <c r="IGQ1222" s="17"/>
      <c r="IGR1222" s="17"/>
      <c r="IGS1222" s="17"/>
      <c r="IGT1222" s="17"/>
      <c r="IGU1222" s="17"/>
      <c r="IGV1222" s="17"/>
      <c r="IGW1222" s="17"/>
      <c r="IGX1222" s="17"/>
      <c r="IGY1222" s="17"/>
      <c r="IGZ1222" s="17"/>
      <c r="IHA1222" s="17"/>
      <c r="IHB1222" s="17"/>
      <c r="IHC1222" s="17"/>
      <c r="IHD1222" s="17"/>
      <c r="IHE1222" s="17"/>
      <c r="IHF1222" s="17"/>
      <c r="IHG1222" s="17"/>
      <c r="IHH1222" s="17"/>
      <c r="IHI1222" s="17"/>
      <c r="IHJ1222" s="17"/>
      <c r="IHK1222" s="17"/>
      <c r="IHL1222" s="17"/>
      <c r="IHM1222" s="17"/>
      <c r="IHN1222" s="17"/>
      <c r="IHO1222" s="17"/>
      <c r="IHP1222" s="17"/>
      <c r="IHQ1222" s="17"/>
      <c r="IHR1222" s="17"/>
      <c r="IHS1222" s="17"/>
      <c r="IHT1222" s="17"/>
      <c r="IHU1222" s="17"/>
      <c r="IHV1222" s="17"/>
      <c r="IHW1222" s="17"/>
      <c r="IHX1222" s="17"/>
      <c r="IHY1222" s="17"/>
      <c r="IHZ1222" s="17"/>
      <c r="IIA1222" s="17"/>
      <c r="IIB1222" s="17"/>
      <c r="IIC1222" s="17"/>
      <c r="IID1222" s="17"/>
      <c r="IIE1222" s="17"/>
      <c r="IIF1222" s="17"/>
      <c r="IIG1222" s="17"/>
      <c r="IIH1222" s="17"/>
      <c r="III1222" s="17"/>
      <c r="IIJ1222" s="17"/>
      <c r="IIK1222" s="17"/>
      <c r="IIL1222" s="17"/>
      <c r="IIM1222" s="17"/>
      <c r="IIN1222" s="17"/>
      <c r="IIO1222" s="17"/>
      <c r="IIP1222" s="17"/>
      <c r="IIQ1222" s="17"/>
      <c r="IIR1222" s="17"/>
      <c r="IIS1222" s="17"/>
      <c r="IIT1222" s="17"/>
      <c r="IIU1222" s="17"/>
      <c r="IIV1222" s="17"/>
      <c r="IIW1222" s="17"/>
      <c r="IIX1222" s="17"/>
      <c r="IIY1222" s="17"/>
      <c r="IIZ1222" s="17"/>
      <c r="IJA1222" s="17"/>
      <c r="IJB1222" s="17"/>
      <c r="IJC1222" s="17"/>
      <c r="IJD1222" s="17"/>
      <c r="IJE1222" s="17"/>
      <c r="IJF1222" s="17"/>
      <c r="IJG1222" s="17"/>
      <c r="IJH1222" s="17"/>
      <c r="IJI1222" s="17"/>
      <c r="IJJ1222" s="17"/>
      <c r="IJK1222" s="17"/>
      <c r="IJL1222" s="17"/>
      <c r="IJM1222" s="17"/>
      <c r="IJN1222" s="17"/>
      <c r="IJO1222" s="17"/>
      <c r="IJP1222" s="17"/>
      <c r="IJQ1222" s="17"/>
      <c r="IJR1222" s="17"/>
      <c r="IJS1222" s="17"/>
      <c r="IJT1222" s="17"/>
      <c r="IJU1222" s="17"/>
      <c r="IJV1222" s="17"/>
      <c r="IJW1222" s="17"/>
      <c r="IJX1222" s="17"/>
      <c r="IJY1222" s="17"/>
      <c r="IJZ1222" s="17"/>
      <c r="IKA1222" s="17"/>
      <c r="IKB1222" s="17"/>
      <c r="IKC1222" s="17"/>
      <c r="IKD1222" s="17"/>
      <c r="IKE1222" s="17"/>
      <c r="IKF1222" s="17"/>
      <c r="IKG1222" s="17"/>
      <c r="IKH1222" s="17"/>
      <c r="IKI1222" s="17"/>
      <c r="IKJ1222" s="17"/>
      <c r="IKK1222" s="17"/>
      <c r="IKL1222" s="17"/>
      <c r="IKM1222" s="17"/>
      <c r="IKN1222" s="17"/>
      <c r="IKO1222" s="17"/>
      <c r="IKP1222" s="17"/>
      <c r="IKQ1222" s="17"/>
      <c r="IKR1222" s="17"/>
      <c r="IKS1222" s="17"/>
      <c r="IKT1222" s="17"/>
      <c r="IKU1222" s="17"/>
      <c r="IKV1222" s="17"/>
      <c r="IKW1222" s="17"/>
      <c r="IKX1222" s="17"/>
      <c r="IKY1222" s="17"/>
      <c r="IKZ1222" s="17"/>
      <c r="ILA1222" s="17"/>
      <c r="ILB1222" s="17"/>
      <c r="ILC1222" s="17"/>
      <c r="ILD1222" s="17"/>
      <c r="ILE1222" s="17"/>
      <c r="ILF1222" s="17"/>
      <c r="ILG1222" s="17"/>
      <c r="ILH1222" s="17"/>
      <c r="ILI1222" s="17"/>
      <c r="ILJ1222" s="17"/>
      <c r="ILK1222" s="17"/>
      <c r="ILL1222" s="17"/>
      <c r="ILM1222" s="17"/>
      <c r="ILN1222" s="17"/>
      <c r="ILO1222" s="17"/>
      <c r="ILP1222" s="17"/>
      <c r="ILQ1222" s="17"/>
      <c r="ILR1222" s="17"/>
      <c r="ILS1222" s="17"/>
      <c r="ILT1222" s="17"/>
      <c r="ILU1222" s="17"/>
      <c r="ILV1222" s="17"/>
      <c r="ILW1222" s="17"/>
      <c r="ILX1222" s="17"/>
      <c r="ILY1222" s="17"/>
      <c r="ILZ1222" s="17"/>
      <c r="IMA1222" s="17"/>
      <c r="IMB1222" s="17"/>
      <c r="IMC1222" s="17"/>
      <c r="IMD1222" s="17"/>
      <c r="IME1222" s="17"/>
      <c r="IMF1222" s="17"/>
      <c r="IMG1222" s="17"/>
      <c r="IMH1222" s="17"/>
      <c r="IMI1222" s="17"/>
      <c r="IMJ1222" s="17"/>
      <c r="IMK1222" s="17"/>
      <c r="IML1222" s="17"/>
      <c r="IMM1222" s="17"/>
      <c r="IMN1222" s="17"/>
      <c r="IMO1222" s="17"/>
      <c r="IMP1222" s="17"/>
      <c r="IMQ1222" s="17"/>
      <c r="IMR1222" s="17"/>
      <c r="IMS1222" s="17"/>
      <c r="IMT1222" s="17"/>
      <c r="IMU1222" s="17"/>
      <c r="IMV1222" s="17"/>
      <c r="IMW1222" s="17"/>
      <c r="IMX1222" s="17"/>
      <c r="IMY1222" s="17"/>
      <c r="IMZ1222" s="17"/>
      <c r="INA1222" s="17"/>
      <c r="INB1222" s="17"/>
      <c r="INC1222" s="17"/>
      <c r="IND1222" s="17"/>
      <c r="INE1222" s="17"/>
      <c r="INF1222" s="17"/>
      <c r="ING1222" s="17"/>
      <c r="INH1222" s="17"/>
      <c r="INI1222" s="17"/>
      <c r="INJ1222" s="17"/>
      <c r="INK1222" s="17"/>
      <c r="INL1222" s="17"/>
      <c r="INM1222" s="17"/>
      <c r="INN1222" s="17"/>
      <c r="INO1222" s="17"/>
      <c r="INP1222" s="17"/>
      <c r="INQ1222" s="17"/>
      <c r="INR1222" s="17"/>
      <c r="INS1222" s="17"/>
      <c r="INT1222" s="17"/>
      <c r="INU1222" s="17"/>
      <c r="INV1222" s="17"/>
      <c r="INW1222" s="17"/>
      <c r="INX1222" s="17"/>
      <c r="INY1222" s="17"/>
      <c r="INZ1222" s="17"/>
      <c r="IOA1222" s="17"/>
      <c r="IOB1222" s="17"/>
      <c r="IOC1222" s="17"/>
      <c r="IOD1222" s="17"/>
      <c r="IOE1222" s="17"/>
      <c r="IOF1222" s="17"/>
      <c r="IOG1222" s="17"/>
      <c r="IOH1222" s="17"/>
      <c r="IOI1222" s="17"/>
      <c r="IOJ1222" s="17"/>
      <c r="IOK1222" s="17"/>
      <c r="IOL1222" s="17"/>
      <c r="IOM1222" s="17"/>
      <c r="ION1222" s="17"/>
      <c r="IOO1222" s="17"/>
      <c r="IOP1222" s="17"/>
      <c r="IOQ1222" s="17"/>
      <c r="IOR1222" s="17"/>
      <c r="IOS1222" s="17"/>
      <c r="IOT1222" s="17"/>
      <c r="IOU1222" s="17"/>
      <c r="IOV1222" s="17"/>
      <c r="IOW1222" s="17"/>
      <c r="IOX1222" s="17"/>
      <c r="IOY1222" s="17"/>
      <c r="IOZ1222" s="17"/>
      <c r="IPA1222" s="17"/>
      <c r="IPB1222" s="17"/>
      <c r="IPC1222" s="17"/>
      <c r="IPD1222" s="17"/>
      <c r="IPE1222" s="17"/>
      <c r="IPF1222" s="17"/>
      <c r="IPG1222" s="17"/>
      <c r="IPH1222" s="17"/>
      <c r="IPI1222" s="17"/>
      <c r="IPJ1222" s="17"/>
      <c r="IPK1222" s="17"/>
      <c r="IPL1222" s="17"/>
      <c r="IPM1222" s="17"/>
      <c r="IPN1222" s="17"/>
      <c r="IPO1222" s="17"/>
      <c r="IPP1222" s="17"/>
      <c r="IPQ1222" s="17"/>
      <c r="IPR1222" s="17"/>
      <c r="IPS1222" s="17"/>
      <c r="IPT1222" s="17"/>
      <c r="IPU1222" s="17"/>
      <c r="IPV1222" s="17"/>
      <c r="IPW1222" s="17"/>
      <c r="IPX1222" s="17"/>
      <c r="IPY1222" s="17"/>
      <c r="IPZ1222" s="17"/>
      <c r="IQA1222" s="17"/>
      <c r="IQB1222" s="17"/>
      <c r="IQC1222" s="17"/>
      <c r="IQD1222" s="17"/>
      <c r="IQE1222" s="17"/>
      <c r="IQF1222" s="17"/>
      <c r="IQG1222" s="17"/>
      <c r="IQH1222" s="17"/>
      <c r="IQI1222" s="17"/>
      <c r="IQJ1222" s="17"/>
      <c r="IQK1222" s="17"/>
      <c r="IQL1222" s="17"/>
      <c r="IQM1222" s="17"/>
      <c r="IQN1222" s="17"/>
      <c r="IQO1222" s="17"/>
      <c r="IQP1222" s="17"/>
      <c r="IQQ1222" s="17"/>
      <c r="IQR1222" s="17"/>
      <c r="IQS1222" s="17"/>
      <c r="IQT1222" s="17"/>
      <c r="IQU1222" s="17"/>
      <c r="IQV1222" s="17"/>
      <c r="IQW1222" s="17"/>
      <c r="IQX1222" s="17"/>
      <c r="IQY1222" s="17"/>
      <c r="IQZ1222" s="17"/>
      <c r="IRA1222" s="17"/>
      <c r="IRB1222" s="17"/>
      <c r="IRC1222" s="17"/>
      <c r="IRD1222" s="17"/>
      <c r="IRE1222" s="17"/>
      <c r="IRF1222" s="17"/>
      <c r="IRG1222" s="17"/>
      <c r="IRH1222" s="17"/>
      <c r="IRI1222" s="17"/>
      <c r="IRJ1222" s="17"/>
      <c r="IRK1222" s="17"/>
      <c r="IRL1222" s="17"/>
      <c r="IRM1222" s="17"/>
      <c r="IRN1222" s="17"/>
      <c r="IRO1222" s="17"/>
      <c r="IRP1222" s="17"/>
      <c r="IRQ1222" s="17"/>
      <c r="IRR1222" s="17"/>
      <c r="IRS1222" s="17"/>
      <c r="IRT1222" s="17"/>
      <c r="IRU1222" s="17"/>
      <c r="IRV1222" s="17"/>
      <c r="IRW1222" s="17"/>
      <c r="IRX1222" s="17"/>
      <c r="IRY1222" s="17"/>
      <c r="IRZ1222" s="17"/>
      <c r="ISA1222" s="17"/>
      <c r="ISB1222" s="17"/>
      <c r="ISC1222" s="17"/>
      <c r="ISD1222" s="17"/>
      <c r="ISE1222" s="17"/>
      <c r="ISF1222" s="17"/>
      <c r="ISG1222" s="17"/>
      <c r="ISH1222" s="17"/>
      <c r="ISI1222" s="17"/>
      <c r="ISJ1222" s="17"/>
      <c r="ISK1222" s="17"/>
      <c r="ISL1222" s="17"/>
      <c r="ISM1222" s="17"/>
      <c r="ISN1222" s="17"/>
      <c r="ISO1222" s="17"/>
      <c r="ISP1222" s="17"/>
      <c r="ISQ1222" s="17"/>
      <c r="ISR1222" s="17"/>
      <c r="ISS1222" s="17"/>
      <c r="IST1222" s="17"/>
      <c r="ISU1222" s="17"/>
      <c r="ISV1222" s="17"/>
      <c r="ISW1222" s="17"/>
      <c r="ISX1222" s="17"/>
      <c r="ISY1222" s="17"/>
      <c r="ISZ1222" s="17"/>
      <c r="ITA1222" s="17"/>
      <c r="ITB1222" s="17"/>
      <c r="ITC1222" s="17"/>
      <c r="ITD1222" s="17"/>
      <c r="ITE1222" s="17"/>
      <c r="ITF1222" s="17"/>
      <c r="ITG1222" s="17"/>
      <c r="ITH1222" s="17"/>
      <c r="ITI1222" s="17"/>
      <c r="ITJ1222" s="17"/>
      <c r="ITK1222" s="17"/>
      <c r="ITL1222" s="17"/>
      <c r="ITM1222" s="17"/>
      <c r="ITN1222" s="17"/>
      <c r="ITO1222" s="17"/>
      <c r="ITP1222" s="17"/>
      <c r="ITQ1222" s="17"/>
      <c r="ITR1222" s="17"/>
      <c r="ITS1222" s="17"/>
      <c r="ITT1222" s="17"/>
      <c r="ITU1222" s="17"/>
      <c r="ITV1222" s="17"/>
      <c r="ITW1222" s="17"/>
      <c r="ITX1222" s="17"/>
      <c r="ITY1222" s="17"/>
      <c r="ITZ1222" s="17"/>
      <c r="IUA1222" s="17"/>
      <c r="IUB1222" s="17"/>
      <c r="IUC1222" s="17"/>
      <c r="IUD1222" s="17"/>
      <c r="IUE1222" s="17"/>
      <c r="IUF1222" s="17"/>
      <c r="IUG1222" s="17"/>
      <c r="IUH1222" s="17"/>
      <c r="IUI1222" s="17"/>
      <c r="IUJ1222" s="17"/>
      <c r="IUK1222" s="17"/>
      <c r="IUL1222" s="17"/>
      <c r="IUM1222" s="17"/>
      <c r="IUN1222" s="17"/>
      <c r="IUO1222" s="17"/>
      <c r="IUP1222" s="17"/>
      <c r="IUQ1222" s="17"/>
      <c r="IUR1222" s="17"/>
      <c r="IUS1222" s="17"/>
      <c r="IUT1222" s="17"/>
      <c r="IUU1222" s="17"/>
      <c r="IUV1222" s="17"/>
      <c r="IUW1222" s="17"/>
      <c r="IUX1222" s="17"/>
      <c r="IUY1222" s="17"/>
      <c r="IUZ1222" s="17"/>
      <c r="IVA1222" s="17"/>
      <c r="IVB1222" s="17"/>
      <c r="IVC1222" s="17"/>
      <c r="IVD1222" s="17"/>
      <c r="IVE1222" s="17"/>
      <c r="IVF1222" s="17"/>
      <c r="IVG1222" s="17"/>
      <c r="IVH1222" s="17"/>
      <c r="IVI1222" s="17"/>
      <c r="IVJ1222" s="17"/>
      <c r="IVK1222" s="17"/>
      <c r="IVL1222" s="17"/>
      <c r="IVM1222" s="17"/>
      <c r="IVN1222" s="17"/>
      <c r="IVO1222" s="17"/>
      <c r="IVP1222" s="17"/>
      <c r="IVQ1222" s="17"/>
      <c r="IVR1222" s="17"/>
      <c r="IVS1222" s="17"/>
      <c r="IVT1222" s="17"/>
      <c r="IVU1222" s="17"/>
      <c r="IVV1222" s="17"/>
      <c r="IVW1222" s="17"/>
      <c r="IVX1222" s="17"/>
      <c r="IVY1222" s="17"/>
      <c r="IVZ1222" s="17"/>
      <c r="IWA1222" s="17"/>
      <c r="IWB1222" s="17"/>
      <c r="IWC1222" s="17"/>
      <c r="IWD1222" s="17"/>
      <c r="IWE1222" s="17"/>
      <c r="IWF1222" s="17"/>
      <c r="IWG1222" s="17"/>
      <c r="IWH1222" s="17"/>
      <c r="IWI1222" s="17"/>
      <c r="IWJ1222" s="17"/>
      <c r="IWK1222" s="17"/>
      <c r="IWL1222" s="17"/>
      <c r="IWM1222" s="17"/>
      <c r="IWN1222" s="17"/>
      <c r="IWO1222" s="17"/>
      <c r="IWP1222" s="17"/>
      <c r="IWQ1222" s="17"/>
      <c r="IWR1222" s="17"/>
      <c r="IWS1222" s="17"/>
      <c r="IWT1222" s="17"/>
      <c r="IWU1222" s="17"/>
      <c r="IWV1222" s="17"/>
      <c r="IWW1222" s="17"/>
      <c r="IWX1222" s="17"/>
      <c r="IWY1222" s="17"/>
      <c r="IWZ1222" s="17"/>
      <c r="IXA1222" s="17"/>
      <c r="IXB1222" s="17"/>
      <c r="IXC1222" s="17"/>
      <c r="IXD1222" s="17"/>
      <c r="IXE1222" s="17"/>
      <c r="IXF1222" s="17"/>
      <c r="IXG1222" s="17"/>
      <c r="IXH1222" s="17"/>
      <c r="IXI1222" s="17"/>
      <c r="IXJ1222" s="17"/>
      <c r="IXK1222" s="17"/>
      <c r="IXL1222" s="17"/>
      <c r="IXM1222" s="17"/>
      <c r="IXN1222" s="17"/>
      <c r="IXO1222" s="17"/>
      <c r="IXP1222" s="17"/>
      <c r="IXQ1222" s="17"/>
      <c r="IXR1222" s="17"/>
      <c r="IXS1222" s="17"/>
      <c r="IXT1222" s="17"/>
      <c r="IXU1222" s="17"/>
      <c r="IXV1222" s="17"/>
      <c r="IXW1222" s="17"/>
      <c r="IXX1222" s="17"/>
      <c r="IXY1222" s="17"/>
      <c r="IXZ1222" s="17"/>
      <c r="IYA1222" s="17"/>
      <c r="IYB1222" s="17"/>
      <c r="IYC1222" s="17"/>
      <c r="IYD1222" s="17"/>
      <c r="IYE1222" s="17"/>
      <c r="IYF1222" s="17"/>
      <c r="IYG1222" s="17"/>
      <c r="IYH1222" s="17"/>
      <c r="IYI1222" s="17"/>
      <c r="IYJ1222" s="17"/>
      <c r="IYK1222" s="17"/>
      <c r="IYL1222" s="17"/>
      <c r="IYM1222" s="17"/>
      <c r="IYN1222" s="17"/>
      <c r="IYO1222" s="17"/>
      <c r="IYP1222" s="17"/>
      <c r="IYQ1222" s="17"/>
      <c r="IYR1222" s="17"/>
      <c r="IYS1222" s="17"/>
      <c r="IYT1222" s="17"/>
      <c r="IYU1222" s="17"/>
      <c r="IYV1222" s="17"/>
      <c r="IYW1222" s="17"/>
      <c r="IYX1222" s="17"/>
      <c r="IYY1222" s="17"/>
      <c r="IYZ1222" s="17"/>
      <c r="IZA1222" s="17"/>
      <c r="IZB1222" s="17"/>
      <c r="IZC1222" s="17"/>
      <c r="IZD1222" s="17"/>
      <c r="IZE1222" s="17"/>
      <c r="IZF1222" s="17"/>
      <c r="IZG1222" s="17"/>
      <c r="IZH1222" s="17"/>
      <c r="IZI1222" s="17"/>
      <c r="IZJ1222" s="17"/>
      <c r="IZK1222" s="17"/>
      <c r="IZL1222" s="17"/>
      <c r="IZM1222" s="17"/>
      <c r="IZN1222" s="17"/>
      <c r="IZO1222" s="17"/>
      <c r="IZP1222" s="17"/>
      <c r="IZQ1222" s="17"/>
      <c r="IZR1222" s="17"/>
      <c r="IZS1222" s="17"/>
      <c r="IZT1222" s="17"/>
      <c r="IZU1222" s="17"/>
      <c r="IZV1222" s="17"/>
      <c r="IZW1222" s="17"/>
      <c r="IZX1222" s="17"/>
      <c r="IZY1222" s="17"/>
      <c r="IZZ1222" s="17"/>
      <c r="JAA1222" s="17"/>
      <c r="JAB1222" s="17"/>
      <c r="JAC1222" s="17"/>
      <c r="JAD1222" s="17"/>
      <c r="JAE1222" s="17"/>
      <c r="JAF1222" s="17"/>
      <c r="JAG1222" s="17"/>
      <c r="JAH1222" s="17"/>
      <c r="JAI1222" s="17"/>
      <c r="JAJ1222" s="17"/>
      <c r="JAK1222" s="17"/>
      <c r="JAL1222" s="17"/>
      <c r="JAM1222" s="17"/>
      <c r="JAN1222" s="17"/>
      <c r="JAO1222" s="17"/>
      <c r="JAP1222" s="17"/>
      <c r="JAQ1222" s="17"/>
      <c r="JAR1222" s="17"/>
      <c r="JAS1222" s="17"/>
      <c r="JAT1222" s="17"/>
      <c r="JAU1222" s="17"/>
      <c r="JAV1222" s="17"/>
      <c r="JAW1222" s="17"/>
      <c r="JAX1222" s="17"/>
      <c r="JAY1222" s="17"/>
      <c r="JAZ1222" s="17"/>
      <c r="JBA1222" s="17"/>
      <c r="JBB1222" s="17"/>
      <c r="JBC1222" s="17"/>
      <c r="JBD1222" s="17"/>
      <c r="JBE1222" s="17"/>
      <c r="JBF1222" s="17"/>
      <c r="JBG1222" s="17"/>
      <c r="JBH1222" s="17"/>
      <c r="JBI1222" s="17"/>
      <c r="JBJ1222" s="17"/>
      <c r="JBK1222" s="17"/>
      <c r="JBL1222" s="17"/>
      <c r="JBM1222" s="17"/>
      <c r="JBN1222" s="17"/>
      <c r="JBO1222" s="17"/>
      <c r="JBP1222" s="17"/>
      <c r="JBQ1222" s="17"/>
      <c r="JBR1222" s="17"/>
      <c r="JBS1222" s="17"/>
      <c r="JBT1222" s="17"/>
      <c r="JBU1222" s="17"/>
      <c r="JBV1222" s="17"/>
      <c r="JBW1222" s="17"/>
      <c r="JBX1222" s="17"/>
      <c r="JBY1222" s="17"/>
      <c r="JBZ1222" s="17"/>
      <c r="JCA1222" s="17"/>
      <c r="JCB1222" s="17"/>
      <c r="JCC1222" s="17"/>
      <c r="JCD1222" s="17"/>
      <c r="JCE1222" s="17"/>
      <c r="JCF1222" s="17"/>
      <c r="JCG1222" s="17"/>
      <c r="JCH1222" s="17"/>
      <c r="JCI1222" s="17"/>
      <c r="JCJ1222" s="17"/>
      <c r="JCK1222" s="17"/>
      <c r="JCL1222" s="17"/>
      <c r="JCM1222" s="17"/>
      <c r="JCN1222" s="17"/>
      <c r="JCO1222" s="17"/>
      <c r="JCP1222" s="17"/>
      <c r="JCQ1222" s="17"/>
      <c r="JCR1222" s="17"/>
      <c r="JCS1222" s="17"/>
      <c r="JCT1222" s="17"/>
      <c r="JCU1222" s="17"/>
      <c r="JCV1222" s="17"/>
      <c r="JCW1222" s="17"/>
      <c r="JCX1222" s="17"/>
      <c r="JCY1222" s="17"/>
      <c r="JCZ1222" s="17"/>
      <c r="JDA1222" s="17"/>
      <c r="JDB1222" s="17"/>
      <c r="JDC1222" s="17"/>
      <c r="JDD1222" s="17"/>
      <c r="JDE1222" s="17"/>
      <c r="JDF1222" s="17"/>
      <c r="JDG1222" s="17"/>
      <c r="JDH1222" s="17"/>
      <c r="JDI1222" s="17"/>
      <c r="JDJ1222" s="17"/>
      <c r="JDK1222" s="17"/>
      <c r="JDL1222" s="17"/>
      <c r="JDM1222" s="17"/>
      <c r="JDN1222" s="17"/>
      <c r="JDO1222" s="17"/>
      <c r="JDP1222" s="17"/>
      <c r="JDQ1222" s="17"/>
      <c r="JDR1222" s="17"/>
      <c r="JDS1222" s="17"/>
      <c r="JDT1222" s="17"/>
      <c r="JDU1222" s="17"/>
      <c r="JDV1222" s="17"/>
      <c r="JDW1222" s="17"/>
      <c r="JDX1222" s="17"/>
      <c r="JDY1222" s="17"/>
      <c r="JDZ1222" s="17"/>
      <c r="JEA1222" s="17"/>
      <c r="JEB1222" s="17"/>
      <c r="JEC1222" s="17"/>
      <c r="JED1222" s="17"/>
      <c r="JEE1222" s="17"/>
      <c r="JEF1222" s="17"/>
      <c r="JEG1222" s="17"/>
      <c r="JEH1222" s="17"/>
      <c r="JEI1222" s="17"/>
      <c r="JEJ1222" s="17"/>
      <c r="JEK1222" s="17"/>
      <c r="JEL1222" s="17"/>
      <c r="JEM1222" s="17"/>
      <c r="JEN1222" s="17"/>
      <c r="JEO1222" s="17"/>
      <c r="JEP1222" s="17"/>
      <c r="JEQ1222" s="17"/>
      <c r="JER1222" s="17"/>
      <c r="JES1222" s="17"/>
      <c r="JET1222" s="17"/>
      <c r="JEU1222" s="17"/>
      <c r="JEV1222" s="17"/>
      <c r="JEW1222" s="17"/>
      <c r="JEX1222" s="17"/>
      <c r="JEY1222" s="17"/>
      <c r="JEZ1222" s="17"/>
      <c r="JFA1222" s="17"/>
      <c r="JFB1222" s="17"/>
      <c r="JFC1222" s="17"/>
      <c r="JFD1222" s="17"/>
      <c r="JFE1222" s="17"/>
      <c r="JFF1222" s="17"/>
      <c r="JFG1222" s="17"/>
      <c r="JFH1222" s="17"/>
      <c r="JFI1222" s="17"/>
      <c r="JFJ1222" s="17"/>
      <c r="JFK1222" s="17"/>
      <c r="JFL1222" s="17"/>
      <c r="JFM1222" s="17"/>
      <c r="JFN1222" s="17"/>
      <c r="JFO1222" s="17"/>
      <c r="JFP1222" s="17"/>
      <c r="JFQ1222" s="17"/>
      <c r="JFR1222" s="17"/>
      <c r="JFS1222" s="17"/>
      <c r="JFT1222" s="17"/>
      <c r="JFU1222" s="17"/>
      <c r="JFV1222" s="17"/>
      <c r="JFW1222" s="17"/>
      <c r="JFX1222" s="17"/>
      <c r="JFY1222" s="17"/>
      <c r="JFZ1222" s="17"/>
      <c r="JGA1222" s="17"/>
      <c r="JGB1222" s="17"/>
      <c r="JGC1222" s="17"/>
      <c r="JGD1222" s="17"/>
      <c r="JGE1222" s="17"/>
      <c r="JGF1222" s="17"/>
      <c r="JGG1222" s="17"/>
      <c r="JGH1222" s="17"/>
      <c r="JGI1222" s="17"/>
      <c r="JGJ1222" s="17"/>
      <c r="JGK1222" s="17"/>
      <c r="JGL1222" s="17"/>
      <c r="JGM1222" s="17"/>
      <c r="JGN1222" s="17"/>
      <c r="JGO1222" s="17"/>
      <c r="JGP1222" s="17"/>
      <c r="JGQ1222" s="17"/>
      <c r="JGR1222" s="17"/>
      <c r="JGS1222" s="17"/>
      <c r="JGT1222" s="17"/>
      <c r="JGU1222" s="17"/>
      <c r="JGV1222" s="17"/>
      <c r="JGW1222" s="17"/>
      <c r="JGX1222" s="17"/>
      <c r="JGY1222" s="17"/>
      <c r="JGZ1222" s="17"/>
      <c r="JHA1222" s="17"/>
      <c r="JHB1222" s="17"/>
      <c r="JHC1222" s="17"/>
      <c r="JHD1222" s="17"/>
      <c r="JHE1222" s="17"/>
      <c r="JHF1222" s="17"/>
      <c r="JHG1222" s="17"/>
      <c r="JHH1222" s="17"/>
      <c r="JHI1222" s="17"/>
      <c r="JHJ1222" s="17"/>
      <c r="JHK1222" s="17"/>
      <c r="JHL1222" s="17"/>
      <c r="JHM1222" s="17"/>
      <c r="JHN1222" s="17"/>
      <c r="JHO1222" s="17"/>
      <c r="JHP1222" s="17"/>
      <c r="JHQ1222" s="17"/>
      <c r="JHR1222" s="17"/>
      <c r="JHS1222" s="17"/>
      <c r="JHT1222" s="17"/>
      <c r="JHU1222" s="17"/>
      <c r="JHV1222" s="17"/>
      <c r="JHW1222" s="17"/>
      <c r="JHX1222" s="17"/>
      <c r="JHY1222" s="17"/>
      <c r="JHZ1222" s="17"/>
      <c r="JIA1222" s="17"/>
      <c r="JIB1222" s="17"/>
      <c r="JIC1222" s="17"/>
      <c r="JID1222" s="17"/>
      <c r="JIE1222" s="17"/>
      <c r="JIF1222" s="17"/>
      <c r="JIG1222" s="17"/>
      <c r="JIH1222" s="17"/>
      <c r="JII1222" s="17"/>
      <c r="JIJ1222" s="17"/>
      <c r="JIK1222" s="17"/>
      <c r="JIL1222" s="17"/>
      <c r="JIM1222" s="17"/>
      <c r="JIN1222" s="17"/>
      <c r="JIO1222" s="17"/>
      <c r="JIP1222" s="17"/>
      <c r="JIQ1222" s="17"/>
      <c r="JIR1222" s="17"/>
      <c r="JIS1222" s="17"/>
      <c r="JIT1222" s="17"/>
      <c r="JIU1222" s="17"/>
      <c r="JIV1222" s="17"/>
      <c r="JIW1222" s="17"/>
      <c r="JIX1222" s="17"/>
      <c r="JIY1222" s="17"/>
      <c r="JIZ1222" s="17"/>
      <c r="JJA1222" s="17"/>
      <c r="JJB1222" s="17"/>
      <c r="JJC1222" s="17"/>
      <c r="JJD1222" s="17"/>
      <c r="JJE1222" s="17"/>
      <c r="JJF1222" s="17"/>
      <c r="JJG1222" s="17"/>
      <c r="JJH1222" s="17"/>
      <c r="JJI1222" s="17"/>
      <c r="JJJ1222" s="17"/>
      <c r="JJK1222" s="17"/>
      <c r="JJL1222" s="17"/>
      <c r="JJM1222" s="17"/>
      <c r="JJN1222" s="17"/>
      <c r="JJO1222" s="17"/>
      <c r="JJP1222" s="17"/>
      <c r="JJQ1222" s="17"/>
      <c r="JJR1222" s="17"/>
      <c r="JJS1222" s="17"/>
      <c r="JJT1222" s="17"/>
      <c r="JJU1222" s="17"/>
      <c r="JJV1222" s="17"/>
      <c r="JJW1222" s="17"/>
      <c r="JJX1222" s="17"/>
      <c r="JJY1222" s="17"/>
      <c r="JJZ1222" s="17"/>
      <c r="JKA1222" s="17"/>
      <c r="JKB1222" s="17"/>
      <c r="JKC1222" s="17"/>
      <c r="JKD1222" s="17"/>
      <c r="JKE1222" s="17"/>
      <c r="JKF1222" s="17"/>
      <c r="JKG1222" s="17"/>
      <c r="JKH1222" s="17"/>
      <c r="JKI1222" s="17"/>
      <c r="JKJ1222" s="17"/>
      <c r="JKK1222" s="17"/>
      <c r="JKL1222" s="17"/>
      <c r="JKM1222" s="17"/>
      <c r="JKN1222" s="17"/>
      <c r="JKO1222" s="17"/>
      <c r="JKP1222" s="17"/>
      <c r="JKQ1222" s="17"/>
      <c r="JKR1222" s="17"/>
      <c r="JKS1222" s="17"/>
      <c r="JKT1222" s="17"/>
      <c r="JKU1222" s="17"/>
      <c r="JKV1222" s="17"/>
      <c r="JKW1222" s="17"/>
      <c r="JKX1222" s="17"/>
      <c r="JKY1222" s="17"/>
      <c r="JKZ1222" s="17"/>
      <c r="JLA1222" s="17"/>
      <c r="JLB1222" s="17"/>
      <c r="JLC1222" s="17"/>
      <c r="JLD1222" s="17"/>
      <c r="JLE1222" s="17"/>
      <c r="JLF1222" s="17"/>
      <c r="JLG1222" s="17"/>
      <c r="JLH1222" s="17"/>
      <c r="JLI1222" s="17"/>
      <c r="JLJ1222" s="17"/>
      <c r="JLK1222" s="17"/>
      <c r="JLL1222" s="17"/>
      <c r="JLM1222" s="17"/>
      <c r="JLN1222" s="17"/>
      <c r="JLO1222" s="17"/>
      <c r="JLP1222" s="17"/>
      <c r="JLQ1222" s="17"/>
      <c r="JLR1222" s="17"/>
      <c r="JLS1222" s="17"/>
      <c r="JLT1222" s="17"/>
      <c r="JLU1222" s="17"/>
      <c r="JLV1222" s="17"/>
      <c r="JLW1222" s="17"/>
      <c r="JLX1222" s="17"/>
      <c r="JLY1222" s="17"/>
      <c r="JLZ1222" s="17"/>
      <c r="JMA1222" s="17"/>
      <c r="JMB1222" s="17"/>
      <c r="JMC1222" s="17"/>
      <c r="JMD1222" s="17"/>
      <c r="JME1222" s="17"/>
      <c r="JMF1222" s="17"/>
      <c r="JMG1222" s="17"/>
      <c r="JMH1222" s="17"/>
      <c r="JMI1222" s="17"/>
      <c r="JMJ1222" s="17"/>
      <c r="JMK1222" s="17"/>
      <c r="JML1222" s="17"/>
      <c r="JMM1222" s="17"/>
      <c r="JMN1222" s="17"/>
      <c r="JMO1222" s="17"/>
      <c r="JMP1222" s="17"/>
      <c r="JMQ1222" s="17"/>
      <c r="JMR1222" s="17"/>
      <c r="JMS1222" s="17"/>
      <c r="JMT1222" s="17"/>
      <c r="JMU1222" s="17"/>
      <c r="JMV1222" s="17"/>
      <c r="JMW1222" s="17"/>
      <c r="JMX1222" s="17"/>
      <c r="JMY1222" s="17"/>
      <c r="JMZ1222" s="17"/>
      <c r="JNA1222" s="17"/>
      <c r="JNB1222" s="17"/>
      <c r="JNC1222" s="17"/>
      <c r="JND1222" s="17"/>
      <c r="JNE1222" s="17"/>
      <c r="JNF1222" s="17"/>
      <c r="JNG1222" s="17"/>
      <c r="JNH1222" s="17"/>
      <c r="JNI1222" s="17"/>
      <c r="JNJ1222" s="17"/>
      <c r="JNK1222" s="17"/>
      <c r="JNL1222" s="17"/>
      <c r="JNM1222" s="17"/>
      <c r="JNN1222" s="17"/>
      <c r="JNO1222" s="17"/>
      <c r="JNP1222" s="17"/>
      <c r="JNQ1222" s="17"/>
      <c r="JNR1222" s="17"/>
      <c r="JNS1222" s="17"/>
      <c r="JNT1222" s="17"/>
      <c r="JNU1222" s="17"/>
      <c r="JNV1222" s="17"/>
      <c r="JNW1222" s="17"/>
      <c r="JNX1222" s="17"/>
      <c r="JNY1222" s="17"/>
      <c r="JNZ1222" s="17"/>
      <c r="JOA1222" s="17"/>
      <c r="JOB1222" s="17"/>
      <c r="JOC1222" s="17"/>
      <c r="JOD1222" s="17"/>
      <c r="JOE1222" s="17"/>
      <c r="JOF1222" s="17"/>
      <c r="JOG1222" s="17"/>
      <c r="JOH1222" s="17"/>
      <c r="JOI1222" s="17"/>
      <c r="JOJ1222" s="17"/>
      <c r="JOK1222" s="17"/>
      <c r="JOL1222" s="17"/>
      <c r="JOM1222" s="17"/>
      <c r="JON1222" s="17"/>
      <c r="JOO1222" s="17"/>
      <c r="JOP1222" s="17"/>
      <c r="JOQ1222" s="17"/>
      <c r="JOR1222" s="17"/>
      <c r="JOS1222" s="17"/>
      <c r="JOT1222" s="17"/>
      <c r="JOU1222" s="17"/>
      <c r="JOV1222" s="17"/>
      <c r="JOW1222" s="17"/>
      <c r="JOX1222" s="17"/>
      <c r="JOY1222" s="17"/>
      <c r="JOZ1222" s="17"/>
      <c r="JPA1222" s="17"/>
      <c r="JPB1222" s="17"/>
      <c r="JPC1222" s="17"/>
      <c r="JPD1222" s="17"/>
      <c r="JPE1222" s="17"/>
      <c r="JPF1222" s="17"/>
      <c r="JPG1222" s="17"/>
      <c r="JPH1222" s="17"/>
      <c r="JPI1222" s="17"/>
      <c r="JPJ1222" s="17"/>
      <c r="JPK1222" s="17"/>
      <c r="JPL1222" s="17"/>
      <c r="JPM1222" s="17"/>
      <c r="JPN1222" s="17"/>
      <c r="JPO1222" s="17"/>
      <c r="JPP1222" s="17"/>
      <c r="JPQ1222" s="17"/>
      <c r="JPR1222" s="17"/>
      <c r="JPS1222" s="17"/>
      <c r="JPT1222" s="17"/>
      <c r="JPU1222" s="17"/>
      <c r="JPV1222" s="17"/>
      <c r="JPW1222" s="17"/>
      <c r="JPX1222" s="17"/>
      <c r="JPY1222" s="17"/>
      <c r="JPZ1222" s="17"/>
      <c r="JQA1222" s="17"/>
      <c r="JQB1222" s="17"/>
      <c r="JQC1222" s="17"/>
      <c r="JQD1222" s="17"/>
      <c r="JQE1222" s="17"/>
      <c r="JQF1222" s="17"/>
      <c r="JQG1222" s="17"/>
      <c r="JQH1222" s="17"/>
      <c r="JQI1222" s="17"/>
      <c r="JQJ1222" s="17"/>
      <c r="JQK1222" s="17"/>
      <c r="JQL1222" s="17"/>
      <c r="JQM1222" s="17"/>
      <c r="JQN1222" s="17"/>
      <c r="JQO1222" s="17"/>
      <c r="JQP1222" s="17"/>
      <c r="JQQ1222" s="17"/>
      <c r="JQR1222" s="17"/>
      <c r="JQS1222" s="17"/>
      <c r="JQT1222" s="17"/>
      <c r="JQU1222" s="17"/>
      <c r="JQV1222" s="17"/>
      <c r="JQW1222" s="17"/>
      <c r="JQX1222" s="17"/>
      <c r="JQY1222" s="17"/>
      <c r="JQZ1222" s="17"/>
      <c r="JRA1222" s="17"/>
      <c r="JRB1222" s="17"/>
      <c r="JRC1222" s="17"/>
      <c r="JRD1222" s="17"/>
      <c r="JRE1222" s="17"/>
      <c r="JRF1222" s="17"/>
      <c r="JRG1222" s="17"/>
      <c r="JRH1222" s="17"/>
      <c r="JRI1222" s="17"/>
      <c r="JRJ1222" s="17"/>
      <c r="JRK1222" s="17"/>
      <c r="JRL1222" s="17"/>
      <c r="JRM1222" s="17"/>
      <c r="JRN1222" s="17"/>
      <c r="JRO1222" s="17"/>
      <c r="JRP1222" s="17"/>
      <c r="JRQ1222" s="17"/>
      <c r="JRR1222" s="17"/>
      <c r="JRS1222" s="17"/>
      <c r="JRT1222" s="17"/>
      <c r="JRU1222" s="17"/>
      <c r="JRV1222" s="17"/>
      <c r="JRW1222" s="17"/>
      <c r="JRX1222" s="17"/>
      <c r="JRY1222" s="17"/>
      <c r="JRZ1222" s="17"/>
      <c r="JSA1222" s="17"/>
      <c r="JSB1222" s="17"/>
      <c r="JSC1222" s="17"/>
      <c r="JSD1222" s="17"/>
      <c r="JSE1222" s="17"/>
      <c r="JSF1222" s="17"/>
      <c r="JSG1222" s="17"/>
      <c r="JSH1222" s="17"/>
      <c r="JSI1222" s="17"/>
      <c r="JSJ1222" s="17"/>
      <c r="JSK1222" s="17"/>
      <c r="JSL1222" s="17"/>
      <c r="JSM1222" s="17"/>
      <c r="JSN1222" s="17"/>
      <c r="JSO1222" s="17"/>
      <c r="JSP1222" s="17"/>
      <c r="JSQ1222" s="17"/>
      <c r="JSR1222" s="17"/>
      <c r="JSS1222" s="17"/>
      <c r="JST1222" s="17"/>
      <c r="JSU1222" s="17"/>
      <c r="JSV1222" s="17"/>
      <c r="JSW1222" s="17"/>
      <c r="JSX1222" s="17"/>
      <c r="JSY1222" s="17"/>
      <c r="JSZ1222" s="17"/>
      <c r="JTA1222" s="17"/>
      <c r="JTB1222" s="17"/>
      <c r="JTC1222" s="17"/>
      <c r="JTD1222" s="17"/>
      <c r="JTE1222" s="17"/>
      <c r="JTF1222" s="17"/>
      <c r="JTG1222" s="17"/>
      <c r="JTH1222" s="17"/>
      <c r="JTI1222" s="17"/>
      <c r="JTJ1222" s="17"/>
      <c r="JTK1222" s="17"/>
      <c r="JTL1222" s="17"/>
      <c r="JTM1222" s="17"/>
      <c r="JTN1222" s="17"/>
      <c r="JTO1222" s="17"/>
      <c r="JTP1222" s="17"/>
      <c r="JTQ1222" s="17"/>
      <c r="JTR1222" s="17"/>
      <c r="JTS1222" s="17"/>
      <c r="JTT1222" s="17"/>
      <c r="JTU1222" s="17"/>
      <c r="JTV1222" s="17"/>
      <c r="JTW1222" s="17"/>
      <c r="JTX1222" s="17"/>
      <c r="JTY1222" s="17"/>
      <c r="JTZ1222" s="17"/>
      <c r="JUA1222" s="17"/>
      <c r="JUB1222" s="17"/>
      <c r="JUC1222" s="17"/>
      <c r="JUD1222" s="17"/>
      <c r="JUE1222" s="17"/>
      <c r="JUF1222" s="17"/>
      <c r="JUG1222" s="17"/>
      <c r="JUH1222" s="17"/>
      <c r="JUI1222" s="17"/>
      <c r="JUJ1222" s="17"/>
      <c r="JUK1222" s="17"/>
      <c r="JUL1222" s="17"/>
      <c r="JUM1222" s="17"/>
      <c r="JUN1222" s="17"/>
      <c r="JUO1222" s="17"/>
      <c r="JUP1222" s="17"/>
      <c r="JUQ1222" s="17"/>
      <c r="JUR1222" s="17"/>
      <c r="JUS1222" s="17"/>
      <c r="JUT1222" s="17"/>
      <c r="JUU1222" s="17"/>
      <c r="JUV1222" s="17"/>
      <c r="JUW1222" s="17"/>
      <c r="JUX1222" s="17"/>
      <c r="JUY1222" s="17"/>
      <c r="JUZ1222" s="17"/>
      <c r="JVA1222" s="17"/>
      <c r="JVB1222" s="17"/>
      <c r="JVC1222" s="17"/>
      <c r="JVD1222" s="17"/>
      <c r="JVE1222" s="17"/>
      <c r="JVF1222" s="17"/>
      <c r="JVG1222" s="17"/>
      <c r="JVH1222" s="17"/>
      <c r="JVI1222" s="17"/>
      <c r="JVJ1222" s="17"/>
      <c r="JVK1222" s="17"/>
      <c r="JVL1222" s="17"/>
      <c r="JVM1222" s="17"/>
      <c r="JVN1222" s="17"/>
      <c r="JVO1222" s="17"/>
      <c r="JVP1222" s="17"/>
      <c r="JVQ1222" s="17"/>
      <c r="JVR1222" s="17"/>
      <c r="JVS1222" s="17"/>
      <c r="JVT1222" s="17"/>
      <c r="JVU1222" s="17"/>
      <c r="JVV1222" s="17"/>
      <c r="JVW1222" s="17"/>
      <c r="JVX1222" s="17"/>
      <c r="JVY1222" s="17"/>
      <c r="JVZ1222" s="17"/>
      <c r="JWA1222" s="17"/>
      <c r="JWB1222" s="17"/>
      <c r="JWC1222" s="17"/>
      <c r="JWD1222" s="17"/>
      <c r="JWE1222" s="17"/>
      <c r="JWF1222" s="17"/>
      <c r="JWG1222" s="17"/>
      <c r="JWH1222" s="17"/>
      <c r="JWI1222" s="17"/>
      <c r="JWJ1222" s="17"/>
      <c r="JWK1222" s="17"/>
      <c r="JWL1222" s="17"/>
      <c r="JWM1222" s="17"/>
      <c r="JWN1222" s="17"/>
      <c r="JWO1222" s="17"/>
      <c r="JWP1222" s="17"/>
      <c r="JWQ1222" s="17"/>
      <c r="JWR1222" s="17"/>
      <c r="JWS1222" s="17"/>
      <c r="JWT1222" s="17"/>
      <c r="JWU1222" s="17"/>
      <c r="JWV1222" s="17"/>
      <c r="JWW1222" s="17"/>
      <c r="JWX1222" s="17"/>
      <c r="JWY1222" s="17"/>
      <c r="JWZ1222" s="17"/>
      <c r="JXA1222" s="17"/>
      <c r="JXB1222" s="17"/>
      <c r="JXC1222" s="17"/>
      <c r="JXD1222" s="17"/>
      <c r="JXE1222" s="17"/>
      <c r="JXF1222" s="17"/>
      <c r="JXG1222" s="17"/>
      <c r="JXH1222" s="17"/>
      <c r="JXI1222" s="17"/>
      <c r="JXJ1222" s="17"/>
      <c r="JXK1222" s="17"/>
      <c r="JXL1222" s="17"/>
      <c r="JXM1222" s="17"/>
      <c r="JXN1222" s="17"/>
      <c r="JXO1222" s="17"/>
      <c r="JXP1222" s="17"/>
      <c r="JXQ1222" s="17"/>
      <c r="JXR1222" s="17"/>
      <c r="JXS1222" s="17"/>
      <c r="JXT1222" s="17"/>
      <c r="JXU1222" s="17"/>
      <c r="JXV1222" s="17"/>
      <c r="JXW1222" s="17"/>
      <c r="JXX1222" s="17"/>
      <c r="JXY1222" s="17"/>
      <c r="JXZ1222" s="17"/>
      <c r="JYA1222" s="17"/>
      <c r="JYB1222" s="17"/>
      <c r="JYC1222" s="17"/>
      <c r="JYD1222" s="17"/>
      <c r="JYE1222" s="17"/>
      <c r="JYF1222" s="17"/>
      <c r="JYG1222" s="17"/>
      <c r="JYH1222" s="17"/>
      <c r="JYI1222" s="17"/>
      <c r="JYJ1222" s="17"/>
      <c r="JYK1222" s="17"/>
      <c r="JYL1222" s="17"/>
      <c r="JYM1222" s="17"/>
      <c r="JYN1222" s="17"/>
      <c r="JYO1222" s="17"/>
      <c r="JYP1222" s="17"/>
      <c r="JYQ1222" s="17"/>
      <c r="JYR1222" s="17"/>
      <c r="JYS1222" s="17"/>
      <c r="JYT1222" s="17"/>
      <c r="JYU1222" s="17"/>
      <c r="JYV1222" s="17"/>
      <c r="JYW1222" s="17"/>
      <c r="JYX1222" s="17"/>
      <c r="JYY1222" s="17"/>
      <c r="JYZ1222" s="17"/>
      <c r="JZA1222" s="17"/>
      <c r="JZB1222" s="17"/>
      <c r="JZC1222" s="17"/>
      <c r="JZD1222" s="17"/>
      <c r="JZE1222" s="17"/>
      <c r="JZF1222" s="17"/>
      <c r="JZG1222" s="17"/>
      <c r="JZH1222" s="17"/>
      <c r="JZI1222" s="17"/>
      <c r="JZJ1222" s="17"/>
      <c r="JZK1222" s="17"/>
      <c r="JZL1222" s="17"/>
      <c r="JZM1222" s="17"/>
      <c r="JZN1222" s="17"/>
      <c r="JZO1222" s="17"/>
      <c r="JZP1222" s="17"/>
      <c r="JZQ1222" s="17"/>
      <c r="JZR1222" s="17"/>
      <c r="JZS1222" s="17"/>
      <c r="JZT1222" s="17"/>
      <c r="JZU1222" s="17"/>
      <c r="JZV1222" s="17"/>
      <c r="JZW1222" s="17"/>
      <c r="JZX1222" s="17"/>
      <c r="JZY1222" s="17"/>
      <c r="JZZ1222" s="17"/>
      <c r="KAA1222" s="17"/>
      <c r="KAB1222" s="17"/>
      <c r="KAC1222" s="17"/>
      <c r="KAD1222" s="17"/>
      <c r="KAE1222" s="17"/>
      <c r="KAF1222" s="17"/>
      <c r="KAG1222" s="17"/>
      <c r="KAH1222" s="17"/>
      <c r="KAI1222" s="17"/>
      <c r="KAJ1222" s="17"/>
      <c r="KAK1222" s="17"/>
      <c r="KAL1222" s="17"/>
      <c r="KAM1222" s="17"/>
      <c r="KAN1222" s="17"/>
      <c r="KAO1222" s="17"/>
      <c r="KAP1222" s="17"/>
      <c r="KAQ1222" s="17"/>
      <c r="KAR1222" s="17"/>
      <c r="KAS1222" s="17"/>
      <c r="KAT1222" s="17"/>
      <c r="KAU1222" s="17"/>
      <c r="KAV1222" s="17"/>
      <c r="KAW1222" s="17"/>
      <c r="KAX1222" s="17"/>
      <c r="KAY1222" s="17"/>
      <c r="KAZ1222" s="17"/>
      <c r="KBA1222" s="17"/>
      <c r="KBB1222" s="17"/>
      <c r="KBC1222" s="17"/>
      <c r="KBD1222" s="17"/>
      <c r="KBE1222" s="17"/>
      <c r="KBF1222" s="17"/>
      <c r="KBG1222" s="17"/>
      <c r="KBH1222" s="17"/>
      <c r="KBI1222" s="17"/>
      <c r="KBJ1222" s="17"/>
      <c r="KBK1222" s="17"/>
      <c r="KBL1222" s="17"/>
      <c r="KBM1222" s="17"/>
      <c r="KBN1222" s="17"/>
      <c r="KBO1222" s="17"/>
      <c r="KBP1222" s="17"/>
      <c r="KBQ1222" s="17"/>
      <c r="KBR1222" s="17"/>
      <c r="KBS1222" s="17"/>
      <c r="KBT1222" s="17"/>
      <c r="KBU1222" s="17"/>
      <c r="KBV1222" s="17"/>
      <c r="KBW1222" s="17"/>
      <c r="KBX1222" s="17"/>
      <c r="KBY1222" s="17"/>
      <c r="KBZ1222" s="17"/>
      <c r="KCA1222" s="17"/>
      <c r="KCB1222" s="17"/>
      <c r="KCC1222" s="17"/>
      <c r="KCD1222" s="17"/>
      <c r="KCE1222" s="17"/>
      <c r="KCF1222" s="17"/>
      <c r="KCG1222" s="17"/>
      <c r="KCH1222" s="17"/>
      <c r="KCI1222" s="17"/>
      <c r="KCJ1222" s="17"/>
      <c r="KCK1222" s="17"/>
      <c r="KCL1222" s="17"/>
      <c r="KCM1222" s="17"/>
      <c r="KCN1222" s="17"/>
      <c r="KCO1222" s="17"/>
      <c r="KCP1222" s="17"/>
      <c r="KCQ1222" s="17"/>
      <c r="KCR1222" s="17"/>
      <c r="KCS1222" s="17"/>
      <c r="KCT1222" s="17"/>
      <c r="KCU1222" s="17"/>
      <c r="KCV1222" s="17"/>
      <c r="KCW1222" s="17"/>
      <c r="KCX1222" s="17"/>
      <c r="KCY1222" s="17"/>
      <c r="KCZ1222" s="17"/>
      <c r="KDA1222" s="17"/>
      <c r="KDB1222" s="17"/>
      <c r="KDC1222" s="17"/>
      <c r="KDD1222" s="17"/>
      <c r="KDE1222" s="17"/>
      <c r="KDF1222" s="17"/>
      <c r="KDG1222" s="17"/>
      <c r="KDH1222" s="17"/>
      <c r="KDI1222" s="17"/>
      <c r="KDJ1222" s="17"/>
      <c r="KDK1222" s="17"/>
      <c r="KDL1222" s="17"/>
      <c r="KDM1222" s="17"/>
      <c r="KDN1222" s="17"/>
      <c r="KDO1222" s="17"/>
      <c r="KDP1222" s="17"/>
      <c r="KDQ1222" s="17"/>
      <c r="KDR1222" s="17"/>
      <c r="KDS1222" s="17"/>
      <c r="KDT1222" s="17"/>
      <c r="KDU1222" s="17"/>
      <c r="KDV1222" s="17"/>
      <c r="KDW1222" s="17"/>
      <c r="KDX1222" s="17"/>
      <c r="KDY1222" s="17"/>
      <c r="KDZ1222" s="17"/>
      <c r="KEA1222" s="17"/>
      <c r="KEB1222" s="17"/>
      <c r="KEC1222" s="17"/>
      <c r="KED1222" s="17"/>
      <c r="KEE1222" s="17"/>
      <c r="KEF1222" s="17"/>
      <c r="KEG1222" s="17"/>
      <c r="KEH1222" s="17"/>
      <c r="KEI1222" s="17"/>
      <c r="KEJ1222" s="17"/>
      <c r="KEK1222" s="17"/>
      <c r="KEL1222" s="17"/>
      <c r="KEM1222" s="17"/>
      <c r="KEN1222" s="17"/>
      <c r="KEO1222" s="17"/>
      <c r="KEP1222" s="17"/>
      <c r="KEQ1222" s="17"/>
      <c r="KER1222" s="17"/>
      <c r="KES1222" s="17"/>
      <c r="KET1222" s="17"/>
      <c r="KEU1222" s="17"/>
      <c r="KEV1222" s="17"/>
      <c r="KEW1222" s="17"/>
      <c r="KEX1222" s="17"/>
      <c r="KEY1222" s="17"/>
      <c r="KEZ1222" s="17"/>
      <c r="KFA1222" s="17"/>
      <c r="KFB1222" s="17"/>
      <c r="KFC1222" s="17"/>
      <c r="KFD1222" s="17"/>
      <c r="KFE1222" s="17"/>
      <c r="KFF1222" s="17"/>
      <c r="KFG1222" s="17"/>
      <c r="KFH1222" s="17"/>
      <c r="KFI1222" s="17"/>
      <c r="KFJ1222" s="17"/>
      <c r="KFK1222" s="17"/>
      <c r="KFL1222" s="17"/>
      <c r="KFM1222" s="17"/>
      <c r="KFN1222" s="17"/>
      <c r="KFO1222" s="17"/>
      <c r="KFP1222" s="17"/>
      <c r="KFQ1222" s="17"/>
      <c r="KFR1222" s="17"/>
      <c r="KFS1222" s="17"/>
      <c r="KFT1222" s="17"/>
      <c r="KFU1222" s="17"/>
      <c r="KFV1222" s="17"/>
      <c r="KFW1222" s="17"/>
      <c r="KFX1222" s="17"/>
      <c r="KFY1222" s="17"/>
      <c r="KFZ1222" s="17"/>
      <c r="KGA1222" s="17"/>
      <c r="KGB1222" s="17"/>
      <c r="KGC1222" s="17"/>
      <c r="KGD1222" s="17"/>
      <c r="KGE1222" s="17"/>
      <c r="KGF1222" s="17"/>
      <c r="KGG1222" s="17"/>
      <c r="KGH1222" s="17"/>
      <c r="KGI1222" s="17"/>
      <c r="KGJ1222" s="17"/>
      <c r="KGK1222" s="17"/>
      <c r="KGL1222" s="17"/>
      <c r="KGM1222" s="17"/>
      <c r="KGN1222" s="17"/>
      <c r="KGO1222" s="17"/>
      <c r="KGP1222" s="17"/>
      <c r="KGQ1222" s="17"/>
      <c r="KGR1222" s="17"/>
      <c r="KGS1222" s="17"/>
      <c r="KGT1222" s="17"/>
      <c r="KGU1222" s="17"/>
      <c r="KGV1222" s="17"/>
      <c r="KGW1222" s="17"/>
      <c r="KGX1222" s="17"/>
      <c r="KGY1222" s="17"/>
      <c r="KGZ1222" s="17"/>
      <c r="KHA1222" s="17"/>
      <c r="KHB1222" s="17"/>
      <c r="KHC1222" s="17"/>
      <c r="KHD1222" s="17"/>
      <c r="KHE1222" s="17"/>
      <c r="KHF1222" s="17"/>
      <c r="KHG1222" s="17"/>
      <c r="KHH1222" s="17"/>
      <c r="KHI1222" s="17"/>
      <c r="KHJ1222" s="17"/>
      <c r="KHK1222" s="17"/>
      <c r="KHL1222" s="17"/>
      <c r="KHM1222" s="17"/>
      <c r="KHN1222" s="17"/>
      <c r="KHO1222" s="17"/>
      <c r="KHP1222" s="17"/>
      <c r="KHQ1222" s="17"/>
      <c r="KHR1222" s="17"/>
      <c r="KHS1222" s="17"/>
      <c r="KHT1222" s="17"/>
      <c r="KHU1222" s="17"/>
      <c r="KHV1222" s="17"/>
      <c r="KHW1222" s="17"/>
      <c r="KHX1222" s="17"/>
      <c r="KHY1222" s="17"/>
      <c r="KHZ1222" s="17"/>
      <c r="KIA1222" s="17"/>
      <c r="KIB1222" s="17"/>
      <c r="KIC1222" s="17"/>
      <c r="KID1222" s="17"/>
      <c r="KIE1222" s="17"/>
      <c r="KIF1222" s="17"/>
      <c r="KIG1222" s="17"/>
      <c r="KIH1222" s="17"/>
      <c r="KII1222" s="17"/>
      <c r="KIJ1222" s="17"/>
      <c r="KIK1222" s="17"/>
      <c r="KIL1222" s="17"/>
      <c r="KIM1222" s="17"/>
      <c r="KIN1222" s="17"/>
      <c r="KIO1222" s="17"/>
      <c r="KIP1222" s="17"/>
      <c r="KIQ1222" s="17"/>
      <c r="KIR1222" s="17"/>
      <c r="KIS1222" s="17"/>
      <c r="KIT1222" s="17"/>
      <c r="KIU1222" s="17"/>
      <c r="KIV1222" s="17"/>
      <c r="KIW1222" s="17"/>
      <c r="KIX1222" s="17"/>
      <c r="KIY1222" s="17"/>
      <c r="KIZ1222" s="17"/>
      <c r="KJA1222" s="17"/>
      <c r="KJB1222" s="17"/>
      <c r="KJC1222" s="17"/>
      <c r="KJD1222" s="17"/>
      <c r="KJE1222" s="17"/>
      <c r="KJF1222" s="17"/>
      <c r="KJG1222" s="17"/>
      <c r="KJH1222" s="17"/>
      <c r="KJI1222" s="17"/>
      <c r="KJJ1222" s="17"/>
      <c r="KJK1222" s="17"/>
      <c r="KJL1222" s="17"/>
      <c r="KJM1222" s="17"/>
      <c r="KJN1222" s="17"/>
      <c r="KJO1222" s="17"/>
      <c r="KJP1222" s="17"/>
      <c r="KJQ1222" s="17"/>
      <c r="KJR1222" s="17"/>
      <c r="KJS1222" s="17"/>
      <c r="KJT1222" s="17"/>
      <c r="KJU1222" s="17"/>
      <c r="KJV1222" s="17"/>
      <c r="KJW1222" s="17"/>
      <c r="KJX1222" s="17"/>
      <c r="KJY1222" s="17"/>
      <c r="KJZ1222" s="17"/>
      <c r="KKA1222" s="17"/>
      <c r="KKB1222" s="17"/>
      <c r="KKC1222" s="17"/>
      <c r="KKD1222" s="17"/>
      <c r="KKE1222" s="17"/>
      <c r="KKF1222" s="17"/>
      <c r="KKG1222" s="17"/>
      <c r="KKH1222" s="17"/>
      <c r="KKI1222" s="17"/>
      <c r="KKJ1222" s="17"/>
      <c r="KKK1222" s="17"/>
      <c r="KKL1222" s="17"/>
      <c r="KKM1222" s="17"/>
      <c r="KKN1222" s="17"/>
      <c r="KKO1222" s="17"/>
      <c r="KKP1222" s="17"/>
      <c r="KKQ1222" s="17"/>
      <c r="KKR1222" s="17"/>
      <c r="KKS1222" s="17"/>
      <c r="KKT1222" s="17"/>
      <c r="KKU1222" s="17"/>
      <c r="KKV1222" s="17"/>
      <c r="KKW1222" s="17"/>
      <c r="KKX1222" s="17"/>
      <c r="KKY1222" s="17"/>
      <c r="KKZ1222" s="17"/>
      <c r="KLA1222" s="17"/>
      <c r="KLB1222" s="17"/>
      <c r="KLC1222" s="17"/>
      <c r="KLD1222" s="17"/>
      <c r="KLE1222" s="17"/>
      <c r="KLF1222" s="17"/>
      <c r="KLG1222" s="17"/>
      <c r="KLH1222" s="17"/>
      <c r="KLI1222" s="17"/>
      <c r="KLJ1222" s="17"/>
      <c r="KLK1222" s="17"/>
      <c r="KLL1222" s="17"/>
      <c r="KLM1222" s="17"/>
      <c r="KLN1222" s="17"/>
      <c r="KLO1222" s="17"/>
      <c r="KLP1222" s="17"/>
      <c r="KLQ1222" s="17"/>
      <c r="KLR1222" s="17"/>
      <c r="KLS1222" s="17"/>
      <c r="KLT1222" s="17"/>
      <c r="KLU1222" s="17"/>
      <c r="KLV1222" s="17"/>
      <c r="KLW1222" s="17"/>
      <c r="KLX1222" s="17"/>
      <c r="KLY1222" s="17"/>
      <c r="KLZ1222" s="17"/>
      <c r="KMA1222" s="17"/>
      <c r="KMB1222" s="17"/>
      <c r="KMC1222" s="17"/>
      <c r="KMD1222" s="17"/>
      <c r="KME1222" s="17"/>
      <c r="KMF1222" s="17"/>
      <c r="KMG1222" s="17"/>
      <c r="KMH1222" s="17"/>
      <c r="KMI1222" s="17"/>
      <c r="KMJ1222" s="17"/>
      <c r="KMK1222" s="17"/>
      <c r="KML1222" s="17"/>
      <c r="KMM1222" s="17"/>
      <c r="KMN1222" s="17"/>
      <c r="KMO1222" s="17"/>
      <c r="KMP1222" s="17"/>
      <c r="KMQ1222" s="17"/>
      <c r="KMR1222" s="17"/>
      <c r="KMS1222" s="17"/>
      <c r="KMT1222" s="17"/>
      <c r="KMU1222" s="17"/>
      <c r="KMV1222" s="17"/>
      <c r="KMW1222" s="17"/>
      <c r="KMX1222" s="17"/>
      <c r="KMY1222" s="17"/>
      <c r="KMZ1222" s="17"/>
      <c r="KNA1222" s="17"/>
      <c r="KNB1222" s="17"/>
      <c r="KNC1222" s="17"/>
      <c r="KND1222" s="17"/>
      <c r="KNE1222" s="17"/>
      <c r="KNF1222" s="17"/>
      <c r="KNG1222" s="17"/>
      <c r="KNH1222" s="17"/>
      <c r="KNI1222" s="17"/>
      <c r="KNJ1222" s="17"/>
      <c r="KNK1222" s="17"/>
      <c r="KNL1222" s="17"/>
      <c r="KNM1222" s="17"/>
      <c r="KNN1222" s="17"/>
      <c r="KNO1222" s="17"/>
      <c r="KNP1222" s="17"/>
      <c r="KNQ1222" s="17"/>
      <c r="KNR1222" s="17"/>
      <c r="KNS1222" s="17"/>
      <c r="KNT1222" s="17"/>
      <c r="KNU1222" s="17"/>
      <c r="KNV1222" s="17"/>
      <c r="KNW1222" s="17"/>
      <c r="KNX1222" s="17"/>
      <c r="KNY1222" s="17"/>
      <c r="KNZ1222" s="17"/>
      <c r="KOA1222" s="17"/>
      <c r="KOB1222" s="17"/>
      <c r="KOC1222" s="17"/>
      <c r="KOD1222" s="17"/>
      <c r="KOE1222" s="17"/>
      <c r="KOF1222" s="17"/>
      <c r="KOG1222" s="17"/>
      <c r="KOH1222" s="17"/>
      <c r="KOI1222" s="17"/>
      <c r="KOJ1222" s="17"/>
      <c r="KOK1222" s="17"/>
      <c r="KOL1222" s="17"/>
      <c r="KOM1222" s="17"/>
      <c r="KON1222" s="17"/>
      <c r="KOO1222" s="17"/>
      <c r="KOP1222" s="17"/>
      <c r="KOQ1222" s="17"/>
      <c r="KOR1222" s="17"/>
      <c r="KOS1222" s="17"/>
      <c r="KOT1222" s="17"/>
      <c r="KOU1222" s="17"/>
      <c r="KOV1222" s="17"/>
      <c r="KOW1222" s="17"/>
      <c r="KOX1222" s="17"/>
      <c r="KOY1222" s="17"/>
      <c r="KOZ1222" s="17"/>
      <c r="KPA1222" s="17"/>
      <c r="KPB1222" s="17"/>
      <c r="KPC1222" s="17"/>
      <c r="KPD1222" s="17"/>
      <c r="KPE1222" s="17"/>
      <c r="KPF1222" s="17"/>
      <c r="KPG1222" s="17"/>
      <c r="KPH1222" s="17"/>
      <c r="KPI1222" s="17"/>
      <c r="KPJ1222" s="17"/>
      <c r="KPK1222" s="17"/>
      <c r="KPL1222" s="17"/>
      <c r="KPM1222" s="17"/>
      <c r="KPN1222" s="17"/>
      <c r="KPO1222" s="17"/>
      <c r="KPP1222" s="17"/>
      <c r="KPQ1222" s="17"/>
      <c r="KPR1222" s="17"/>
      <c r="KPS1222" s="17"/>
      <c r="KPT1222" s="17"/>
      <c r="KPU1222" s="17"/>
      <c r="KPV1222" s="17"/>
      <c r="KPW1222" s="17"/>
      <c r="KPX1222" s="17"/>
      <c r="KPY1222" s="17"/>
      <c r="KPZ1222" s="17"/>
      <c r="KQA1222" s="17"/>
      <c r="KQB1222" s="17"/>
      <c r="KQC1222" s="17"/>
      <c r="KQD1222" s="17"/>
      <c r="KQE1222" s="17"/>
      <c r="KQF1222" s="17"/>
      <c r="KQG1222" s="17"/>
      <c r="KQH1222" s="17"/>
      <c r="KQI1222" s="17"/>
      <c r="KQJ1222" s="17"/>
      <c r="KQK1222" s="17"/>
      <c r="KQL1222" s="17"/>
      <c r="KQM1222" s="17"/>
      <c r="KQN1222" s="17"/>
      <c r="KQO1222" s="17"/>
      <c r="KQP1222" s="17"/>
      <c r="KQQ1222" s="17"/>
      <c r="KQR1222" s="17"/>
      <c r="KQS1222" s="17"/>
      <c r="KQT1222" s="17"/>
      <c r="KQU1222" s="17"/>
      <c r="KQV1222" s="17"/>
      <c r="KQW1222" s="17"/>
      <c r="KQX1222" s="17"/>
      <c r="KQY1222" s="17"/>
      <c r="KQZ1222" s="17"/>
      <c r="KRA1222" s="17"/>
      <c r="KRB1222" s="17"/>
      <c r="KRC1222" s="17"/>
      <c r="KRD1222" s="17"/>
      <c r="KRE1222" s="17"/>
      <c r="KRF1222" s="17"/>
      <c r="KRG1222" s="17"/>
      <c r="KRH1222" s="17"/>
      <c r="KRI1222" s="17"/>
      <c r="KRJ1222" s="17"/>
      <c r="KRK1222" s="17"/>
      <c r="KRL1222" s="17"/>
      <c r="KRM1222" s="17"/>
      <c r="KRN1222" s="17"/>
      <c r="KRO1222" s="17"/>
      <c r="KRP1222" s="17"/>
      <c r="KRQ1222" s="17"/>
      <c r="KRR1222" s="17"/>
      <c r="KRS1222" s="17"/>
      <c r="KRT1222" s="17"/>
      <c r="KRU1222" s="17"/>
      <c r="KRV1222" s="17"/>
      <c r="KRW1222" s="17"/>
      <c r="KRX1222" s="17"/>
      <c r="KRY1222" s="17"/>
      <c r="KRZ1222" s="17"/>
      <c r="KSA1222" s="17"/>
      <c r="KSB1222" s="17"/>
      <c r="KSC1222" s="17"/>
      <c r="KSD1222" s="17"/>
      <c r="KSE1222" s="17"/>
      <c r="KSF1222" s="17"/>
      <c r="KSG1222" s="17"/>
      <c r="KSH1222" s="17"/>
      <c r="KSI1222" s="17"/>
      <c r="KSJ1222" s="17"/>
      <c r="KSK1222" s="17"/>
      <c r="KSL1222" s="17"/>
      <c r="KSM1222" s="17"/>
      <c r="KSN1222" s="17"/>
      <c r="KSO1222" s="17"/>
      <c r="KSP1222" s="17"/>
      <c r="KSQ1222" s="17"/>
      <c r="KSR1222" s="17"/>
      <c r="KSS1222" s="17"/>
      <c r="KST1222" s="17"/>
      <c r="KSU1222" s="17"/>
      <c r="KSV1222" s="17"/>
      <c r="KSW1222" s="17"/>
      <c r="KSX1222" s="17"/>
      <c r="KSY1222" s="17"/>
      <c r="KSZ1222" s="17"/>
      <c r="KTA1222" s="17"/>
      <c r="KTB1222" s="17"/>
      <c r="KTC1222" s="17"/>
      <c r="KTD1222" s="17"/>
      <c r="KTE1222" s="17"/>
      <c r="KTF1222" s="17"/>
      <c r="KTG1222" s="17"/>
      <c r="KTH1222" s="17"/>
      <c r="KTI1222" s="17"/>
      <c r="KTJ1222" s="17"/>
      <c r="KTK1222" s="17"/>
      <c r="KTL1222" s="17"/>
      <c r="KTM1222" s="17"/>
      <c r="KTN1222" s="17"/>
      <c r="KTO1222" s="17"/>
      <c r="KTP1222" s="17"/>
      <c r="KTQ1222" s="17"/>
      <c r="KTR1222" s="17"/>
      <c r="KTS1222" s="17"/>
      <c r="KTT1222" s="17"/>
      <c r="KTU1222" s="17"/>
      <c r="KTV1222" s="17"/>
      <c r="KTW1222" s="17"/>
      <c r="KTX1222" s="17"/>
      <c r="KTY1222" s="17"/>
      <c r="KTZ1222" s="17"/>
      <c r="KUA1222" s="17"/>
      <c r="KUB1222" s="17"/>
      <c r="KUC1222" s="17"/>
      <c r="KUD1222" s="17"/>
      <c r="KUE1222" s="17"/>
      <c r="KUF1222" s="17"/>
      <c r="KUG1222" s="17"/>
      <c r="KUH1222" s="17"/>
      <c r="KUI1222" s="17"/>
      <c r="KUJ1222" s="17"/>
      <c r="KUK1222" s="17"/>
      <c r="KUL1222" s="17"/>
      <c r="KUM1222" s="17"/>
      <c r="KUN1222" s="17"/>
      <c r="KUO1222" s="17"/>
      <c r="KUP1222" s="17"/>
      <c r="KUQ1222" s="17"/>
      <c r="KUR1222" s="17"/>
      <c r="KUS1222" s="17"/>
      <c r="KUT1222" s="17"/>
      <c r="KUU1222" s="17"/>
      <c r="KUV1222" s="17"/>
      <c r="KUW1222" s="17"/>
      <c r="KUX1222" s="17"/>
      <c r="KUY1222" s="17"/>
      <c r="KUZ1222" s="17"/>
      <c r="KVA1222" s="17"/>
      <c r="KVB1222" s="17"/>
      <c r="KVC1222" s="17"/>
      <c r="KVD1222" s="17"/>
      <c r="KVE1222" s="17"/>
      <c r="KVF1222" s="17"/>
      <c r="KVG1222" s="17"/>
      <c r="KVH1222" s="17"/>
      <c r="KVI1222" s="17"/>
      <c r="KVJ1222" s="17"/>
      <c r="KVK1222" s="17"/>
      <c r="KVL1222" s="17"/>
      <c r="KVM1222" s="17"/>
      <c r="KVN1222" s="17"/>
      <c r="KVO1222" s="17"/>
      <c r="KVP1222" s="17"/>
      <c r="KVQ1222" s="17"/>
      <c r="KVR1222" s="17"/>
      <c r="KVS1222" s="17"/>
      <c r="KVT1222" s="17"/>
      <c r="KVU1222" s="17"/>
      <c r="KVV1222" s="17"/>
      <c r="KVW1222" s="17"/>
      <c r="KVX1222" s="17"/>
      <c r="KVY1222" s="17"/>
      <c r="KVZ1222" s="17"/>
      <c r="KWA1222" s="17"/>
      <c r="KWB1222" s="17"/>
      <c r="KWC1222" s="17"/>
      <c r="KWD1222" s="17"/>
      <c r="KWE1222" s="17"/>
      <c r="KWF1222" s="17"/>
      <c r="KWG1222" s="17"/>
      <c r="KWH1222" s="17"/>
      <c r="KWI1222" s="17"/>
      <c r="KWJ1222" s="17"/>
      <c r="KWK1222" s="17"/>
      <c r="KWL1222" s="17"/>
      <c r="KWM1222" s="17"/>
      <c r="KWN1222" s="17"/>
      <c r="KWO1222" s="17"/>
      <c r="KWP1222" s="17"/>
      <c r="KWQ1222" s="17"/>
      <c r="KWR1222" s="17"/>
      <c r="KWS1222" s="17"/>
      <c r="KWT1222" s="17"/>
      <c r="KWU1222" s="17"/>
      <c r="KWV1222" s="17"/>
      <c r="KWW1222" s="17"/>
      <c r="KWX1222" s="17"/>
      <c r="KWY1222" s="17"/>
      <c r="KWZ1222" s="17"/>
      <c r="KXA1222" s="17"/>
      <c r="KXB1222" s="17"/>
      <c r="KXC1222" s="17"/>
      <c r="KXD1222" s="17"/>
      <c r="KXE1222" s="17"/>
      <c r="KXF1222" s="17"/>
      <c r="KXG1222" s="17"/>
      <c r="KXH1222" s="17"/>
      <c r="KXI1222" s="17"/>
      <c r="KXJ1222" s="17"/>
      <c r="KXK1222" s="17"/>
      <c r="KXL1222" s="17"/>
      <c r="KXM1222" s="17"/>
      <c r="KXN1222" s="17"/>
      <c r="KXO1222" s="17"/>
      <c r="KXP1222" s="17"/>
      <c r="KXQ1222" s="17"/>
      <c r="KXR1222" s="17"/>
      <c r="KXS1222" s="17"/>
      <c r="KXT1222" s="17"/>
      <c r="KXU1222" s="17"/>
      <c r="KXV1222" s="17"/>
      <c r="KXW1222" s="17"/>
      <c r="KXX1222" s="17"/>
      <c r="KXY1222" s="17"/>
      <c r="KXZ1222" s="17"/>
      <c r="KYA1222" s="17"/>
      <c r="KYB1222" s="17"/>
      <c r="KYC1222" s="17"/>
      <c r="KYD1222" s="17"/>
      <c r="KYE1222" s="17"/>
      <c r="KYF1222" s="17"/>
      <c r="KYG1222" s="17"/>
      <c r="KYH1222" s="17"/>
      <c r="KYI1222" s="17"/>
      <c r="KYJ1222" s="17"/>
      <c r="KYK1222" s="17"/>
      <c r="KYL1222" s="17"/>
      <c r="KYM1222" s="17"/>
      <c r="KYN1222" s="17"/>
      <c r="KYO1222" s="17"/>
      <c r="KYP1222" s="17"/>
      <c r="KYQ1222" s="17"/>
      <c r="KYR1222" s="17"/>
      <c r="KYS1222" s="17"/>
      <c r="KYT1222" s="17"/>
      <c r="KYU1222" s="17"/>
      <c r="KYV1222" s="17"/>
      <c r="KYW1222" s="17"/>
      <c r="KYX1222" s="17"/>
      <c r="KYY1222" s="17"/>
      <c r="KYZ1222" s="17"/>
      <c r="KZA1222" s="17"/>
      <c r="KZB1222" s="17"/>
      <c r="KZC1222" s="17"/>
      <c r="KZD1222" s="17"/>
      <c r="KZE1222" s="17"/>
      <c r="KZF1222" s="17"/>
      <c r="KZG1222" s="17"/>
      <c r="KZH1222" s="17"/>
      <c r="KZI1222" s="17"/>
      <c r="KZJ1222" s="17"/>
      <c r="KZK1222" s="17"/>
      <c r="KZL1222" s="17"/>
      <c r="KZM1222" s="17"/>
      <c r="KZN1222" s="17"/>
      <c r="KZO1222" s="17"/>
      <c r="KZP1222" s="17"/>
      <c r="KZQ1222" s="17"/>
      <c r="KZR1222" s="17"/>
      <c r="KZS1222" s="17"/>
      <c r="KZT1222" s="17"/>
      <c r="KZU1222" s="17"/>
      <c r="KZV1222" s="17"/>
      <c r="KZW1222" s="17"/>
      <c r="KZX1222" s="17"/>
      <c r="KZY1222" s="17"/>
      <c r="KZZ1222" s="17"/>
      <c r="LAA1222" s="17"/>
      <c r="LAB1222" s="17"/>
      <c r="LAC1222" s="17"/>
      <c r="LAD1222" s="17"/>
      <c r="LAE1222" s="17"/>
      <c r="LAF1222" s="17"/>
      <c r="LAG1222" s="17"/>
      <c r="LAH1222" s="17"/>
      <c r="LAI1222" s="17"/>
      <c r="LAJ1222" s="17"/>
      <c r="LAK1222" s="17"/>
      <c r="LAL1222" s="17"/>
      <c r="LAM1222" s="17"/>
      <c r="LAN1222" s="17"/>
      <c r="LAO1222" s="17"/>
      <c r="LAP1222" s="17"/>
      <c r="LAQ1222" s="17"/>
      <c r="LAR1222" s="17"/>
      <c r="LAS1222" s="17"/>
      <c r="LAT1222" s="17"/>
      <c r="LAU1222" s="17"/>
      <c r="LAV1222" s="17"/>
      <c r="LAW1222" s="17"/>
      <c r="LAX1222" s="17"/>
      <c r="LAY1222" s="17"/>
      <c r="LAZ1222" s="17"/>
      <c r="LBA1222" s="17"/>
      <c r="LBB1222" s="17"/>
      <c r="LBC1222" s="17"/>
      <c r="LBD1222" s="17"/>
      <c r="LBE1222" s="17"/>
      <c r="LBF1222" s="17"/>
      <c r="LBG1222" s="17"/>
      <c r="LBH1222" s="17"/>
      <c r="LBI1222" s="17"/>
      <c r="LBJ1222" s="17"/>
      <c r="LBK1222" s="17"/>
      <c r="LBL1222" s="17"/>
      <c r="LBM1222" s="17"/>
      <c r="LBN1222" s="17"/>
      <c r="LBO1222" s="17"/>
      <c r="LBP1222" s="17"/>
      <c r="LBQ1222" s="17"/>
      <c r="LBR1222" s="17"/>
      <c r="LBS1222" s="17"/>
      <c r="LBT1222" s="17"/>
      <c r="LBU1222" s="17"/>
      <c r="LBV1222" s="17"/>
      <c r="LBW1222" s="17"/>
      <c r="LBX1222" s="17"/>
      <c r="LBY1222" s="17"/>
      <c r="LBZ1222" s="17"/>
      <c r="LCA1222" s="17"/>
      <c r="LCB1222" s="17"/>
      <c r="LCC1222" s="17"/>
      <c r="LCD1222" s="17"/>
      <c r="LCE1222" s="17"/>
      <c r="LCF1222" s="17"/>
      <c r="LCG1222" s="17"/>
      <c r="LCH1222" s="17"/>
      <c r="LCI1222" s="17"/>
      <c r="LCJ1222" s="17"/>
      <c r="LCK1222" s="17"/>
      <c r="LCL1222" s="17"/>
      <c r="LCM1222" s="17"/>
      <c r="LCN1222" s="17"/>
      <c r="LCO1222" s="17"/>
      <c r="LCP1222" s="17"/>
      <c r="LCQ1222" s="17"/>
      <c r="LCR1222" s="17"/>
      <c r="LCS1222" s="17"/>
      <c r="LCT1222" s="17"/>
      <c r="LCU1222" s="17"/>
      <c r="LCV1222" s="17"/>
      <c r="LCW1222" s="17"/>
      <c r="LCX1222" s="17"/>
      <c r="LCY1222" s="17"/>
      <c r="LCZ1222" s="17"/>
      <c r="LDA1222" s="17"/>
      <c r="LDB1222" s="17"/>
      <c r="LDC1222" s="17"/>
      <c r="LDD1222" s="17"/>
      <c r="LDE1222" s="17"/>
      <c r="LDF1222" s="17"/>
      <c r="LDG1222" s="17"/>
      <c r="LDH1222" s="17"/>
      <c r="LDI1222" s="17"/>
      <c r="LDJ1222" s="17"/>
      <c r="LDK1222" s="17"/>
      <c r="LDL1222" s="17"/>
      <c r="LDM1222" s="17"/>
      <c r="LDN1222" s="17"/>
      <c r="LDO1222" s="17"/>
      <c r="LDP1222" s="17"/>
      <c r="LDQ1222" s="17"/>
      <c r="LDR1222" s="17"/>
      <c r="LDS1222" s="17"/>
      <c r="LDT1222" s="17"/>
      <c r="LDU1222" s="17"/>
      <c r="LDV1222" s="17"/>
      <c r="LDW1222" s="17"/>
      <c r="LDX1222" s="17"/>
      <c r="LDY1222" s="17"/>
      <c r="LDZ1222" s="17"/>
      <c r="LEA1222" s="17"/>
      <c r="LEB1222" s="17"/>
      <c r="LEC1222" s="17"/>
      <c r="LED1222" s="17"/>
      <c r="LEE1222" s="17"/>
      <c r="LEF1222" s="17"/>
      <c r="LEG1222" s="17"/>
      <c r="LEH1222" s="17"/>
      <c r="LEI1222" s="17"/>
      <c r="LEJ1222" s="17"/>
      <c r="LEK1222" s="17"/>
      <c r="LEL1222" s="17"/>
      <c r="LEM1222" s="17"/>
      <c r="LEN1222" s="17"/>
      <c r="LEO1222" s="17"/>
      <c r="LEP1222" s="17"/>
      <c r="LEQ1222" s="17"/>
      <c r="LER1222" s="17"/>
      <c r="LES1222" s="17"/>
      <c r="LET1222" s="17"/>
      <c r="LEU1222" s="17"/>
      <c r="LEV1222" s="17"/>
      <c r="LEW1222" s="17"/>
      <c r="LEX1222" s="17"/>
      <c r="LEY1222" s="17"/>
      <c r="LEZ1222" s="17"/>
      <c r="LFA1222" s="17"/>
      <c r="LFB1222" s="17"/>
      <c r="LFC1222" s="17"/>
      <c r="LFD1222" s="17"/>
      <c r="LFE1222" s="17"/>
      <c r="LFF1222" s="17"/>
      <c r="LFG1222" s="17"/>
      <c r="LFH1222" s="17"/>
      <c r="LFI1222" s="17"/>
      <c r="LFJ1222" s="17"/>
      <c r="LFK1222" s="17"/>
      <c r="LFL1222" s="17"/>
      <c r="LFM1222" s="17"/>
      <c r="LFN1222" s="17"/>
      <c r="LFO1222" s="17"/>
      <c r="LFP1222" s="17"/>
      <c r="LFQ1222" s="17"/>
      <c r="LFR1222" s="17"/>
      <c r="LFS1222" s="17"/>
      <c r="LFT1222" s="17"/>
      <c r="LFU1222" s="17"/>
      <c r="LFV1222" s="17"/>
      <c r="LFW1222" s="17"/>
      <c r="LFX1222" s="17"/>
      <c r="LFY1222" s="17"/>
      <c r="LFZ1222" s="17"/>
      <c r="LGA1222" s="17"/>
      <c r="LGB1222" s="17"/>
      <c r="LGC1222" s="17"/>
      <c r="LGD1222" s="17"/>
      <c r="LGE1222" s="17"/>
      <c r="LGF1222" s="17"/>
      <c r="LGG1222" s="17"/>
      <c r="LGH1222" s="17"/>
      <c r="LGI1222" s="17"/>
      <c r="LGJ1222" s="17"/>
      <c r="LGK1222" s="17"/>
      <c r="LGL1222" s="17"/>
      <c r="LGM1222" s="17"/>
      <c r="LGN1222" s="17"/>
      <c r="LGO1222" s="17"/>
      <c r="LGP1222" s="17"/>
      <c r="LGQ1222" s="17"/>
      <c r="LGR1222" s="17"/>
      <c r="LGS1222" s="17"/>
      <c r="LGT1222" s="17"/>
      <c r="LGU1222" s="17"/>
      <c r="LGV1222" s="17"/>
      <c r="LGW1222" s="17"/>
      <c r="LGX1222" s="17"/>
      <c r="LGY1222" s="17"/>
      <c r="LGZ1222" s="17"/>
      <c r="LHA1222" s="17"/>
      <c r="LHB1222" s="17"/>
      <c r="LHC1222" s="17"/>
      <c r="LHD1222" s="17"/>
      <c r="LHE1222" s="17"/>
      <c r="LHF1222" s="17"/>
      <c r="LHG1222" s="17"/>
      <c r="LHH1222" s="17"/>
      <c r="LHI1222" s="17"/>
      <c r="LHJ1222" s="17"/>
      <c r="LHK1222" s="17"/>
      <c r="LHL1222" s="17"/>
      <c r="LHM1222" s="17"/>
      <c r="LHN1222" s="17"/>
      <c r="LHO1222" s="17"/>
      <c r="LHP1222" s="17"/>
      <c r="LHQ1222" s="17"/>
      <c r="LHR1222" s="17"/>
      <c r="LHS1222" s="17"/>
      <c r="LHT1222" s="17"/>
      <c r="LHU1222" s="17"/>
      <c r="LHV1222" s="17"/>
      <c r="LHW1222" s="17"/>
      <c r="LHX1222" s="17"/>
      <c r="LHY1222" s="17"/>
      <c r="LHZ1222" s="17"/>
      <c r="LIA1222" s="17"/>
      <c r="LIB1222" s="17"/>
      <c r="LIC1222" s="17"/>
      <c r="LID1222" s="17"/>
      <c r="LIE1222" s="17"/>
      <c r="LIF1222" s="17"/>
      <c r="LIG1222" s="17"/>
      <c r="LIH1222" s="17"/>
      <c r="LII1222" s="17"/>
      <c r="LIJ1222" s="17"/>
      <c r="LIK1222" s="17"/>
      <c r="LIL1222" s="17"/>
      <c r="LIM1222" s="17"/>
      <c r="LIN1222" s="17"/>
      <c r="LIO1222" s="17"/>
      <c r="LIP1222" s="17"/>
      <c r="LIQ1222" s="17"/>
      <c r="LIR1222" s="17"/>
      <c r="LIS1222" s="17"/>
      <c r="LIT1222" s="17"/>
      <c r="LIU1222" s="17"/>
      <c r="LIV1222" s="17"/>
      <c r="LIW1222" s="17"/>
      <c r="LIX1222" s="17"/>
      <c r="LIY1222" s="17"/>
      <c r="LIZ1222" s="17"/>
      <c r="LJA1222" s="17"/>
      <c r="LJB1222" s="17"/>
      <c r="LJC1222" s="17"/>
      <c r="LJD1222" s="17"/>
      <c r="LJE1222" s="17"/>
      <c r="LJF1222" s="17"/>
      <c r="LJG1222" s="17"/>
      <c r="LJH1222" s="17"/>
      <c r="LJI1222" s="17"/>
      <c r="LJJ1222" s="17"/>
      <c r="LJK1222" s="17"/>
      <c r="LJL1222" s="17"/>
      <c r="LJM1222" s="17"/>
      <c r="LJN1222" s="17"/>
      <c r="LJO1222" s="17"/>
      <c r="LJP1222" s="17"/>
      <c r="LJQ1222" s="17"/>
      <c r="LJR1222" s="17"/>
      <c r="LJS1222" s="17"/>
      <c r="LJT1222" s="17"/>
      <c r="LJU1222" s="17"/>
      <c r="LJV1222" s="17"/>
      <c r="LJW1222" s="17"/>
      <c r="LJX1222" s="17"/>
      <c r="LJY1222" s="17"/>
      <c r="LJZ1222" s="17"/>
      <c r="LKA1222" s="17"/>
      <c r="LKB1222" s="17"/>
      <c r="LKC1222" s="17"/>
      <c r="LKD1222" s="17"/>
      <c r="LKE1222" s="17"/>
      <c r="LKF1222" s="17"/>
      <c r="LKG1222" s="17"/>
      <c r="LKH1222" s="17"/>
      <c r="LKI1222" s="17"/>
      <c r="LKJ1222" s="17"/>
      <c r="LKK1222" s="17"/>
      <c r="LKL1222" s="17"/>
      <c r="LKM1222" s="17"/>
      <c r="LKN1222" s="17"/>
      <c r="LKO1222" s="17"/>
      <c r="LKP1222" s="17"/>
      <c r="LKQ1222" s="17"/>
      <c r="LKR1222" s="17"/>
      <c r="LKS1222" s="17"/>
      <c r="LKT1222" s="17"/>
      <c r="LKU1222" s="17"/>
      <c r="LKV1222" s="17"/>
      <c r="LKW1222" s="17"/>
      <c r="LKX1222" s="17"/>
      <c r="LKY1222" s="17"/>
      <c r="LKZ1222" s="17"/>
      <c r="LLA1222" s="17"/>
      <c r="LLB1222" s="17"/>
      <c r="LLC1222" s="17"/>
      <c r="LLD1222" s="17"/>
      <c r="LLE1222" s="17"/>
      <c r="LLF1222" s="17"/>
      <c r="LLG1222" s="17"/>
      <c r="LLH1222" s="17"/>
      <c r="LLI1222" s="17"/>
      <c r="LLJ1222" s="17"/>
      <c r="LLK1222" s="17"/>
      <c r="LLL1222" s="17"/>
      <c r="LLM1222" s="17"/>
      <c r="LLN1222" s="17"/>
      <c r="LLO1222" s="17"/>
      <c r="LLP1222" s="17"/>
      <c r="LLQ1222" s="17"/>
      <c r="LLR1222" s="17"/>
      <c r="LLS1222" s="17"/>
      <c r="LLT1222" s="17"/>
      <c r="LLU1222" s="17"/>
      <c r="LLV1222" s="17"/>
      <c r="LLW1222" s="17"/>
      <c r="LLX1222" s="17"/>
      <c r="LLY1222" s="17"/>
      <c r="LLZ1222" s="17"/>
      <c r="LMA1222" s="17"/>
      <c r="LMB1222" s="17"/>
      <c r="LMC1222" s="17"/>
      <c r="LMD1222" s="17"/>
      <c r="LME1222" s="17"/>
      <c r="LMF1222" s="17"/>
      <c r="LMG1222" s="17"/>
      <c r="LMH1222" s="17"/>
      <c r="LMI1222" s="17"/>
      <c r="LMJ1222" s="17"/>
      <c r="LMK1222" s="17"/>
      <c r="LML1222" s="17"/>
      <c r="LMM1222" s="17"/>
      <c r="LMN1222" s="17"/>
      <c r="LMO1222" s="17"/>
      <c r="LMP1222" s="17"/>
      <c r="LMQ1222" s="17"/>
      <c r="LMR1222" s="17"/>
      <c r="LMS1222" s="17"/>
      <c r="LMT1222" s="17"/>
      <c r="LMU1222" s="17"/>
      <c r="LMV1222" s="17"/>
      <c r="LMW1222" s="17"/>
      <c r="LMX1222" s="17"/>
      <c r="LMY1222" s="17"/>
      <c r="LMZ1222" s="17"/>
      <c r="LNA1222" s="17"/>
      <c r="LNB1222" s="17"/>
      <c r="LNC1222" s="17"/>
      <c r="LND1222" s="17"/>
      <c r="LNE1222" s="17"/>
      <c r="LNF1222" s="17"/>
      <c r="LNG1222" s="17"/>
      <c r="LNH1222" s="17"/>
      <c r="LNI1222" s="17"/>
      <c r="LNJ1222" s="17"/>
      <c r="LNK1222" s="17"/>
      <c r="LNL1222" s="17"/>
      <c r="LNM1222" s="17"/>
      <c r="LNN1222" s="17"/>
      <c r="LNO1222" s="17"/>
      <c r="LNP1222" s="17"/>
      <c r="LNQ1222" s="17"/>
      <c r="LNR1222" s="17"/>
      <c r="LNS1222" s="17"/>
      <c r="LNT1222" s="17"/>
      <c r="LNU1222" s="17"/>
      <c r="LNV1222" s="17"/>
      <c r="LNW1222" s="17"/>
      <c r="LNX1222" s="17"/>
      <c r="LNY1222" s="17"/>
      <c r="LNZ1222" s="17"/>
      <c r="LOA1222" s="17"/>
      <c r="LOB1222" s="17"/>
      <c r="LOC1222" s="17"/>
      <c r="LOD1222" s="17"/>
      <c r="LOE1222" s="17"/>
      <c r="LOF1222" s="17"/>
      <c r="LOG1222" s="17"/>
      <c r="LOH1222" s="17"/>
      <c r="LOI1222" s="17"/>
      <c r="LOJ1222" s="17"/>
      <c r="LOK1222" s="17"/>
      <c r="LOL1222" s="17"/>
      <c r="LOM1222" s="17"/>
      <c r="LON1222" s="17"/>
      <c r="LOO1222" s="17"/>
      <c r="LOP1222" s="17"/>
      <c r="LOQ1222" s="17"/>
      <c r="LOR1222" s="17"/>
      <c r="LOS1222" s="17"/>
      <c r="LOT1222" s="17"/>
      <c r="LOU1222" s="17"/>
      <c r="LOV1222" s="17"/>
      <c r="LOW1222" s="17"/>
      <c r="LOX1222" s="17"/>
      <c r="LOY1222" s="17"/>
      <c r="LOZ1222" s="17"/>
      <c r="LPA1222" s="17"/>
      <c r="LPB1222" s="17"/>
      <c r="LPC1222" s="17"/>
      <c r="LPD1222" s="17"/>
      <c r="LPE1222" s="17"/>
      <c r="LPF1222" s="17"/>
      <c r="LPG1222" s="17"/>
      <c r="LPH1222" s="17"/>
      <c r="LPI1222" s="17"/>
      <c r="LPJ1222" s="17"/>
      <c r="LPK1222" s="17"/>
      <c r="LPL1222" s="17"/>
      <c r="LPM1222" s="17"/>
      <c r="LPN1222" s="17"/>
      <c r="LPO1222" s="17"/>
      <c r="LPP1222" s="17"/>
      <c r="LPQ1222" s="17"/>
      <c r="LPR1222" s="17"/>
      <c r="LPS1222" s="17"/>
      <c r="LPT1222" s="17"/>
      <c r="LPU1222" s="17"/>
      <c r="LPV1222" s="17"/>
      <c r="LPW1222" s="17"/>
      <c r="LPX1222" s="17"/>
      <c r="LPY1222" s="17"/>
      <c r="LPZ1222" s="17"/>
      <c r="LQA1222" s="17"/>
      <c r="LQB1222" s="17"/>
      <c r="LQC1222" s="17"/>
      <c r="LQD1222" s="17"/>
      <c r="LQE1222" s="17"/>
      <c r="LQF1222" s="17"/>
      <c r="LQG1222" s="17"/>
      <c r="LQH1222" s="17"/>
      <c r="LQI1222" s="17"/>
      <c r="LQJ1222" s="17"/>
      <c r="LQK1222" s="17"/>
      <c r="LQL1222" s="17"/>
      <c r="LQM1222" s="17"/>
      <c r="LQN1222" s="17"/>
      <c r="LQO1222" s="17"/>
      <c r="LQP1222" s="17"/>
      <c r="LQQ1222" s="17"/>
      <c r="LQR1222" s="17"/>
      <c r="LQS1222" s="17"/>
      <c r="LQT1222" s="17"/>
      <c r="LQU1222" s="17"/>
      <c r="LQV1222" s="17"/>
      <c r="LQW1222" s="17"/>
      <c r="LQX1222" s="17"/>
      <c r="LQY1222" s="17"/>
      <c r="LQZ1222" s="17"/>
      <c r="LRA1222" s="17"/>
      <c r="LRB1222" s="17"/>
      <c r="LRC1222" s="17"/>
      <c r="LRD1222" s="17"/>
      <c r="LRE1222" s="17"/>
      <c r="LRF1222" s="17"/>
      <c r="LRG1222" s="17"/>
      <c r="LRH1222" s="17"/>
      <c r="LRI1222" s="17"/>
      <c r="LRJ1222" s="17"/>
      <c r="LRK1222" s="17"/>
      <c r="LRL1222" s="17"/>
      <c r="LRM1222" s="17"/>
      <c r="LRN1222" s="17"/>
      <c r="LRO1222" s="17"/>
      <c r="LRP1222" s="17"/>
      <c r="LRQ1222" s="17"/>
      <c r="LRR1222" s="17"/>
      <c r="LRS1222" s="17"/>
      <c r="LRT1222" s="17"/>
      <c r="LRU1222" s="17"/>
      <c r="LRV1222" s="17"/>
      <c r="LRW1222" s="17"/>
      <c r="LRX1222" s="17"/>
      <c r="LRY1222" s="17"/>
      <c r="LRZ1222" s="17"/>
      <c r="LSA1222" s="17"/>
      <c r="LSB1222" s="17"/>
      <c r="LSC1222" s="17"/>
      <c r="LSD1222" s="17"/>
      <c r="LSE1222" s="17"/>
      <c r="LSF1222" s="17"/>
      <c r="LSG1222" s="17"/>
      <c r="LSH1222" s="17"/>
      <c r="LSI1222" s="17"/>
      <c r="LSJ1222" s="17"/>
      <c r="LSK1222" s="17"/>
      <c r="LSL1222" s="17"/>
      <c r="LSM1222" s="17"/>
      <c r="LSN1222" s="17"/>
      <c r="LSO1222" s="17"/>
      <c r="LSP1222" s="17"/>
      <c r="LSQ1222" s="17"/>
      <c r="LSR1222" s="17"/>
      <c r="LSS1222" s="17"/>
      <c r="LST1222" s="17"/>
      <c r="LSU1222" s="17"/>
      <c r="LSV1222" s="17"/>
      <c r="LSW1222" s="17"/>
      <c r="LSX1222" s="17"/>
      <c r="LSY1222" s="17"/>
      <c r="LSZ1222" s="17"/>
      <c r="LTA1222" s="17"/>
      <c r="LTB1222" s="17"/>
      <c r="LTC1222" s="17"/>
      <c r="LTD1222" s="17"/>
      <c r="LTE1222" s="17"/>
      <c r="LTF1222" s="17"/>
      <c r="LTG1222" s="17"/>
      <c r="LTH1222" s="17"/>
      <c r="LTI1222" s="17"/>
      <c r="LTJ1222" s="17"/>
      <c r="LTK1222" s="17"/>
      <c r="LTL1222" s="17"/>
      <c r="LTM1222" s="17"/>
      <c r="LTN1222" s="17"/>
      <c r="LTO1222" s="17"/>
      <c r="LTP1222" s="17"/>
      <c r="LTQ1222" s="17"/>
      <c r="LTR1222" s="17"/>
      <c r="LTS1222" s="17"/>
      <c r="LTT1222" s="17"/>
      <c r="LTU1222" s="17"/>
      <c r="LTV1222" s="17"/>
      <c r="LTW1222" s="17"/>
      <c r="LTX1222" s="17"/>
      <c r="LTY1222" s="17"/>
      <c r="LTZ1222" s="17"/>
      <c r="LUA1222" s="17"/>
      <c r="LUB1222" s="17"/>
      <c r="LUC1222" s="17"/>
      <c r="LUD1222" s="17"/>
      <c r="LUE1222" s="17"/>
      <c r="LUF1222" s="17"/>
      <c r="LUG1222" s="17"/>
      <c r="LUH1222" s="17"/>
      <c r="LUI1222" s="17"/>
      <c r="LUJ1222" s="17"/>
      <c r="LUK1222" s="17"/>
      <c r="LUL1222" s="17"/>
      <c r="LUM1222" s="17"/>
      <c r="LUN1222" s="17"/>
      <c r="LUO1222" s="17"/>
      <c r="LUP1222" s="17"/>
      <c r="LUQ1222" s="17"/>
      <c r="LUR1222" s="17"/>
      <c r="LUS1222" s="17"/>
      <c r="LUT1222" s="17"/>
      <c r="LUU1222" s="17"/>
      <c r="LUV1222" s="17"/>
      <c r="LUW1222" s="17"/>
      <c r="LUX1222" s="17"/>
      <c r="LUY1222" s="17"/>
      <c r="LUZ1222" s="17"/>
      <c r="LVA1222" s="17"/>
      <c r="LVB1222" s="17"/>
      <c r="LVC1222" s="17"/>
      <c r="LVD1222" s="17"/>
      <c r="LVE1222" s="17"/>
      <c r="LVF1222" s="17"/>
      <c r="LVG1222" s="17"/>
      <c r="LVH1222" s="17"/>
      <c r="LVI1222" s="17"/>
      <c r="LVJ1222" s="17"/>
      <c r="LVK1222" s="17"/>
      <c r="LVL1222" s="17"/>
      <c r="LVM1222" s="17"/>
      <c r="LVN1222" s="17"/>
      <c r="LVO1222" s="17"/>
      <c r="LVP1222" s="17"/>
      <c r="LVQ1222" s="17"/>
      <c r="LVR1222" s="17"/>
      <c r="LVS1222" s="17"/>
      <c r="LVT1222" s="17"/>
      <c r="LVU1222" s="17"/>
      <c r="LVV1222" s="17"/>
      <c r="LVW1222" s="17"/>
      <c r="LVX1222" s="17"/>
      <c r="LVY1222" s="17"/>
      <c r="LVZ1222" s="17"/>
      <c r="LWA1222" s="17"/>
      <c r="LWB1222" s="17"/>
      <c r="LWC1222" s="17"/>
      <c r="LWD1222" s="17"/>
      <c r="LWE1222" s="17"/>
      <c r="LWF1222" s="17"/>
      <c r="LWG1222" s="17"/>
      <c r="LWH1222" s="17"/>
      <c r="LWI1222" s="17"/>
      <c r="LWJ1222" s="17"/>
      <c r="LWK1222" s="17"/>
      <c r="LWL1222" s="17"/>
      <c r="LWM1222" s="17"/>
      <c r="LWN1222" s="17"/>
      <c r="LWO1222" s="17"/>
      <c r="LWP1222" s="17"/>
      <c r="LWQ1222" s="17"/>
      <c r="LWR1222" s="17"/>
      <c r="LWS1222" s="17"/>
      <c r="LWT1222" s="17"/>
      <c r="LWU1222" s="17"/>
      <c r="LWV1222" s="17"/>
      <c r="LWW1222" s="17"/>
      <c r="LWX1222" s="17"/>
      <c r="LWY1222" s="17"/>
      <c r="LWZ1222" s="17"/>
      <c r="LXA1222" s="17"/>
      <c r="LXB1222" s="17"/>
      <c r="LXC1222" s="17"/>
      <c r="LXD1222" s="17"/>
      <c r="LXE1222" s="17"/>
      <c r="LXF1222" s="17"/>
      <c r="LXG1222" s="17"/>
      <c r="LXH1222" s="17"/>
      <c r="LXI1222" s="17"/>
      <c r="LXJ1222" s="17"/>
      <c r="LXK1222" s="17"/>
      <c r="LXL1222" s="17"/>
      <c r="LXM1222" s="17"/>
      <c r="LXN1222" s="17"/>
      <c r="LXO1222" s="17"/>
      <c r="LXP1222" s="17"/>
      <c r="LXQ1222" s="17"/>
      <c r="LXR1222" s="17"/>
      <c r="LXS1222" s="17"/>
      <c r="LXT1222" s="17"/>
      <c r="LXU1222" s="17"/>
      <c r="LXV1222" s="17"/>
      <c r="LXW1222" s="17"/>
      <c r="LXX1222" s="17"/>
      <c r="LXY1222" s="17"/>
      <c r="LXZ1222" s="17"/>
      <c r="LYA1222" s="17"/>
      <c r="LYB1222" s="17"/>
      <c r="LYC1222" s="17"/>
      <c r="LYD1222" s="17"/>
      <c r="LYE1222" s="17"/>
      <c r="LYF1222" s="17"/>
      <c r="LYG1222" s="17"/>
      <c r="LYH1222" s="17"/>
      <c r="LYI1222" s="17"/>
      <c r="LYJ1222" s="17"/>
      <c r="LYK1222" s="17"/>
      <c r="LYL1222" s="17"/>
      <c r="LYM1222" s="17"/>
      <c r="LYN1222" s="17"/>
      <c r="LYO1222" s="17"/>
      <c r="LYP1222" s="17"/>
      <c r="LYQ1222" s="17"/>
      <c r="LYR1222" s="17"/>
      <c r="LYS1222" s="17"/>
      <c r="LYT1222" s="17"/>
      <c r="LYU1222" s="17"/>
      <c r="LYV1222" s="17"/>
      <c r="LYW1222" s="17"/>
      <c r="LYX1222" s="17"/>
      <c r="LYY1222" s="17"/>
      <c r="LYZ1222" s="17"/>
      <c r="LZA1222" s="17"/>
      <c r="LZB1222" s="17"/>
      <c r="LZC1222" s="17"/>
      <c r="LZD1222" s="17"/>
      <c r="LZE1222" s="17"/>
      <c r="LZF1222" s="17"/>
      <c r="LZG1222" s="17"/>
      <c r="LZH1222" s="17"/>
      <c r="LZI1222" s="17"/>
      <c r="LZJ1222" s="17"/>
      <c r="LZK1222" s="17"/>
      <c r="LZL1222" s="17"/>
      <c r="LZM1222" s="17"/>
      <c r="LZN1222" s="17"/>
      <c r="LZO1222" s="17"/>
      <c r="LZP1222" s="17"/>
      <c r="LZQ1222" s="17"/>
      <c r="LZR1222" s="17"/>
      <c r="LZS1222" s="17"/>
      <c r="LZT1222" s="17"/>
      <c r="LZU1222" s="17"/>
      <c r="LZV1222" s="17"/>
      <c r="LZW1222" s="17"/>
      <c r="LZX1222" s="17"/>
      <c r="LZY1222" s="17"/>
      <c r="LZZ1222" s="17"/>
      <c r="MAA1222" s="17"/>
      <c r="MAB1222" s="17"/>
      <c r="MAC1222" s="17"/>
      <c r="MAD1222" s="17"/>
      <c r="MAE1222" s="17"/>
      <c r="MAF1222" s="17"/>
      <c r="MAG1222" s="17"/>
      <c r="MAH1222" s="17"/>
      <c r="MAI1222" s="17"/>
      <c r="MAJ1222" s="17"/>
      <c r="MAK1222" s="17"/>
      <c r="MAL1222" s="17"/>
      <c r="MAM1222" s="17"/>
      <c r="MAN1222" s="17"/>
      <c r="MAO1222" s="17"/>
      <c r="MAP1222" s="17"/>
      <c r="MAQ1222" s="17"/>
      <c r="MAR1222" s="17"/>
      <c r="MAS1222" s="17"/>
      <c r="MAT1222" s="17"/>
      <c r="MAU1222" s="17"/>
      <c r="MAV1222" s="17"/>
      <c r="MAW1222" s="17"/>
      <c r="MAX1222" s="17"/>
      <c r="MAY1222" s="17"/>
      <c r="MAZ1222" s="17"/>
      <c r="MBA1222" s="17"/>
      <c r="MBB1222" s="17"/>
      <c r="MBC1222" s="17"/>
      <c r="MBD1222" s="17"/>
      <c r="MBE1222" s="17"/>
      <c r="MBF1222" s="17"/>
      <c r="MBG1222" s="17"/>
      <c r="MBH1222" s="17"/>
      <c r="MBI1222" s="17"/>
      <c r="MBJ1222" s="17"/>
      <c r="MBK1222" s="17"/>
      <c r="MBL1222" s="17"/>
      <c r="MBM1222" s="17"/>
      <c r="MBN1222" s="17"/>
      <c r="MBO1222" s="17"/>
      <c r="MBP1222" s="17"/>
      <c r="MBQ1222" s="17"/>
      <c r="MBR1222" s="17"/>
      <c r="MBS1222" s="17"/>
      <c r="MBT1222" s="17"/>
      <c r="MBU1222" s="17"/>
      <c r="MBV1222" s="17"/>
      <c r="MBW1222" s="17"/>
      <c r="MBX1222" s="17"/>
      <c r="MBY1222" s="17"/>
      <c r="MBZ1222" s="17"/>
      <c r="MCA1222" s="17"/>
      <c r="MCB1222" s="17"/>
      <c r="MCC1222" s="17"/>
      <c r="MCD1222" s="17"/>
      <c r="MCE1222" s="17"/>
      <c r="MCF1222" s="17"/>
      <c r="MCG1222" s="17"/>
      <c r="MCH1222" s="17"/>
      <c r="MCI1222" s="17"/>
      <c r="MCJ1222" s="17"/>
      <c r="MCK1222" s="17"/>
      <c r="MCL1222" s="17"/>
      <c r="MCM1222" s="17"/>
      <c r="MCN1222" s="17"/>
      <c r="MCO1222" s="17"/>
      <c r="MCP1222" s="17"/>
      <c r="MCQ1222" s="17"/>
      <c r="MCR1222" s="17"/>
      <c r="MCS1222" s="17"/>
      <c r="MCT1222" s="17"/>
      <c r="MCU1222" s="17"/>
      <c r="MCV1222" s="17"/>
      <c r="MCW1222" s="17"/>
      <c r="MCX1222" s="17"/>
      <c r="MCY1222" s="17"/>
      <c r="MCZ1222" s="17"/>
      <c r="MDA1222" s="17"/>
      <c r="MDB1222" s="17"/>
      <c r="MDC1222" s="17"/>
      <c r="MDD1222" s="17"/>
      <c r="MDE1222" s="17"/>
      <c r="MDF1222" s="17"/>
      <c r="MDG1222" s="17"/>
      <c r="MDH1222" s="17"/>
      <c r="MDI1222" s="17"/>
      <c r="MDJ1222" s="17"/>
      <c r="MDK1222" s="17"/>
      <c r="MDL1222" s="17"/>
      <c r="MDM1222" s="17"/>
      <c r="MDN1222" s="17"/>
      <c r="MDO1222" s="17"/>
      <c r="MDP1222" s="17"/>
      <c r="MDQ1222" s="17"/>
      <c r="MDR1222" s="17"/>
      <c r="MDS1222" s="17"/>
      <c r="MDT1222" s="17"/>
      <c r="MDU1222" s="17"/>
      <c r="MDV1222" s="17"/>
      <c r="MDW1222" s="17"/>
      <c r="MDX1222" s="17"/>
      <c r="MDY1222" s="17"/>
      <c r="MDZ1222" s="17"/>
      <c r="MEA1222" s="17"/>
      <c r="MEB1222" s="17"/>
      <c r="MEC1222" s="17"/>
      <c r="MED1222" s="17"/>
      <c r="MEE1222" s="17"/>
      <c r="MEF1222" s="17"/>
      <c r="MEG1222" s="17"/>
      <c r="MEH1222" s="17"/>
      <c r="MEI1222" s="17"/>
      <c r="MEJ1222" s="17"/>
      <c r="MEK1222" s="17"/>
      <c r="MEL1222" s="17"/>
      <c r="MEM1222" s="17"/>
      <c r="MEN1222" s="17"/>
      <c r="MEO1222" s="17"/>
      <c r="MEP1222" s="17"/>
      <c r="MEQ1222" s="17"/>
      <c r="MER1222" s="17"/>
      <c r="MES1222" s="17"/>
      <c r="MET1222" s="17"/>
      <c r="MEU1222" s="17"/>
      <c r="MEV1222" s="17"/>
      <c r="MEW1222" s="17"/>
      <c r="MEX1222" s="17"/>
      <c r="MEY1222" s="17"/>
      <c r="MEZ1222" s="17"/>
      <c r="MFA1222" s="17"/>
      <c r="MFB1222" s="17"/>
      <c r="MFC1222" s="17"/>
      <c r="MFD1222" s="17"/>
      <c r="MFE1222" s="17"/>
      <c r="MFF1222" s="17"/>
      <c r="MFG1222" s="17"/>
      <c r="MFH1222" s="17"/>
      <c r="MFI1222" s="17"/>
      <c r="MFJ1222" s="17"/>
      <c r="MFK1222" s="17"/>
      <c r="MFL1222" s="17"/>
      <c r="MFM1222" s="17"/>
      <c r="MFN1222" s="17"/>
      <c r="MFO1222" s="17"/>
      <c r="MFP1222" s="17"/>
      <c r="MFQ1222" s="17"/>
      <c r="MFR1222" s="17"/>
      <c r="MFS1222" s="17"/>
      <c r="MFT1222" s="17"/>
      <c r="MFU1222" s="17"/>
      <c r="MFV1222" s="17"/>
      <c r="MFW1222" s="17"/>
      <c r="MFX1222" s="17"/>
      <c r="MFY1222" s="17"/>
      <c r="MFZ1222" s="17"/>
      <c r="MGA1222" s="17"/>
      <c r="MGB1222" s="17"/>
      <c r="MGC1222" s="17"/>
      <c r="MGD1222" s="17"/>
      <c r="MGE1222" s="17"/>
      <c r="MGF1222" s="17"/>
      <c r="MGG1222" s="17"/>
      <c r="MGH1222" s="17"/>
      <c r="MGI1222" s="17"/>
      <c r="MGJ1222" s="17"/>
      <c r="MGK1222" s="17"/>
      <c r="MGL1222" s="17"/>
      <c r="MGM1222" s="17"/>
      <c r="MGN1222" s="17"/>
      <c r="MGO1222" s="17"/>
      <c r="MGP1222" s="17"/>
      <c r="MGQ1222" s="17"/>
      <c r="MGR1222" s="17"/>
      <c r="MGS1222" s="17"/>
      <c r="MGT1222" s="17"/>
      <c r="MGU1222" s="17"/>
      <c r="MGV1222" s="17"/>
      <c r="MGW1222" s="17"/>
      <c r="MGX1222" s="17"/>
      <c r="MGY1222" s="17"/>
      <c r="MGZ1222" s="17"/>
      <c r="MHA1222" s="17"/>
      <c r="MHB1222" s="17"/>
      <c r="MHC1222" s="17"/>
      <c r="MHD1222" s="17"/>
      <c r="MHE1222" s="17"/>
      <c r="MHF1222" s="17"/>
      <c r="MHG1222" s="17"/>
      <c r="MHH1222" s="17"/>
      <c r="MHI1222" s="17"/>
      <c r="MHJ1222" s="17"/>
      <c r="MHK1222" s="17"/>
      <c r="MHL1222" s="17"/>
      <c r="MHM1222" s="17"/>
      <c r="MHN1222" s="17"/>
      <c r="MHO1222" s="17"/>
      <c r="MHP1222" s="17"/>
      <c r="MHQ1222" s="17"/>
      <c r="MHR1222" s="17"/>
      <c r="MHS1222" s="17"/>
      <c r="MHT1222" s="17"/>
      <c r="MHU1222" s="17"/>
      <c r="MHV1222" s="17"/>
      <c r="MHW1222" s="17"/>
      <c r="MHX1222" s="17"/>
      <c r="MHY1222" s="17"/>
      <c r="MHZ1222" s="17"/>
      <c r="MIA1222" s="17"/>
      <c r="MIB1222" s="17"/>
      <c r="MIC1222" s="17"/>
      <c r="MID1222" s="17"/>
      <c r="MIE1222" s="17"/>
      <c r="MIF1222" s="17"/>
      <c r="MIG1222" s="17"/>
      <c r="MIH1222" s="17"/>
      <c r="MII1222" s="17"/>
      <c r="MIJ1222" s="17"/>
      <c r="MIK1222" s="17"/>
      <c r="MIL1222" s="17"/>
      <c r="MIM1222" s="17"/>
      <c r="MIN1222" s="17"/>
      <c r="MIO1222" s="17"/>
      <c r="MIP1222" s="17"/>
      <c r="MIQ1222" s="17"/>
      <c r="MIR1222" s="17"/>
      <c r="MIS1222" s="17"/>
      <c r="MIT1222" s="17"/>
      <c r="MIU1222" s="17"/>
      <c r="MIV1222" s="17"/>
      <c r="MIW1222" s="17"/>
      <c r="MIX1222" s="17"/>
      <c r="MIY1222" s="17"/>
      <c r="MIZ1222" s="17"/>
      <c r="MJA1222" s="17"/>
      <c r="MJB1222" s="17"/>
      <c r="MJC1222" s="17"/>
      <c r="MJD1222" s="17"/>
      <c r="MJE1222" s="17"/>
      <c r="MJF1222" s="17"/>
      <c r="MJG1222" s="17"/>
      <c r="MJH1222" s="17"/>
      <c r="MJI1222" s="17"/>
      <c r="MJJ1222" s="17"/>
      <c r="MJK1222" s="17"/>
      <c r="MJL1222" s="17"/>
      <c r="MJM1222" s="17"/>
      <c r="MJN1222" s="17"/>
      <c r="MJO1222" s="17"/>
      <c r="MJP1222" s="17"/>
      <c r="MJQ1222" s="17"/>
      <c r="MJR1222" s="17"/>
      <c r="MJS1222" s="17"/>
      <c r="MJT1222" s="17"/>
      <c r="MJU1222" s="17"/>
      <c r="MJV1222" s="17"/>
      <c r="MJW1222" s="17"/>
      <c r="MJX1222" s="17"/>
      <c r="MJY1222" s="17"/>
      <c r="MJZ1222" s="17"/>
      <c r="MKA1222" s="17"/>
      <c r="MKB1222" s="17"/>
      <c r="MKC1222" s="17"/>
      <c r="MKD1222" s="17"/>
      <c r="MKE1222" s="17"/>
      <c r="MKF1222" s="17"/>
      <c r="MKG1222" s="17"/>
      <c r="MKH1222" s="17"/>
      <c r="MKI1222" s="17"/>
      <c r="MKJ1222" s="17"/>
      <c r="MKK1222" s="17"/>
      <c r="MKL1222" s="17"/>
      <c r="MKM1222" s="17"/>
      <c r="MKN1222" s="17"/>
      <c r="MKO1222" s="17"/>
      <c r="MKP1222" s="17"/>
      <c r="MKQ1222" s="17"/>
      <c r="MKR1222" s="17"/>
      <c r="MKS1222" s="17"/>
      <c r="MKT1222" s="17"/>
      <c r="MKU1222" s="17"/>
      <c r="MKV1222" s="17"/>
      <c r="MKW1222" s="17"/>
      <c r="MKX1222" s="17"/>
      <c r="MKY1222" s="17"/>
      <c r="MKZ1222" s="17"/>
      <c r="MLA1222" s="17"/>
      <c r="MLB1222" s="17"/>
      <c r="MLC1222" s="17"/>
      <c r="MLD1222" s="17"/>
      <c r="MLE1222" s="17"/>
      <c r="MLF1222" s="17"/>
      <c r="MLG1222" s="17"/>
      <c r="MLH1222" s="17"/>
      <c r="MLI1222" s="17"/>
      <c r="MLJ1222" s="17"/>
      <c r="MLK1222" s="17"/>
      <c r="MLL1222" s="17"/>
      <c r="MLM1222" s="17"/>
      <c r="MLN1222" s="17"/>
      <c r="MLO1222" s="17"/>
      <c r="MLP1222" s="17"/>
      <c r="MLQ1222" s="17"/>
      <c r="MLR1222" s="17"/>
      <c r="MLS1222" s="17"/>
      <c r="MLT1222" s="17"/>
      <c r="MLU1222" s="17"/>
      <c r="MLV1222" s="17"/>
      <c r="MLW1222" s="17"/>
      <c r="MLX1222" s="17"/>
      <c r="MLY1222" s="17"/>
      <c r="MLZ1222" s="17"/>
      <c r="MMA1222" s="17"/>
      <c r="MMB1222" s="17"/>
      <c r="MMC1222" s="17"/>
      <c r="MMD1222" s="17"/>
      <c r="MME1222" s="17"/>
      <c r="MMF1222" s="17"/>
      <c r="MMG1222" s="17"/>
      <c r="MMH1222" s="17"/>
      <c r="MMI1222" s="17"/>
      <c r="MMJ1222" s="17"/>
      <c r="MMK1222" s="17"/>
      <c r="MML1222" s="17"/>
      <c r="MMM1222" s="17"/>
      <c r="MMN1222" s="17"/>
      <c r="MMO1222" s="17"/>
      <c r="MMP1222" s="17"/>
      <c r="MMQ1222" s="17"/>
      <c r="MMR1222" s="17"/>
      <c r="MMS1222" s="17"/>
      <c r="MMT1222" s="17"/>
      <c r="MMU1222" s="17"/>
      <c r="MMV1222" s="17"/>
      <c r="MMW1222" s="17"/>
      <c r="MMX1222" s="17"/>
      <c r="MMY1222" s="17"/>
      <c r="MMZ1222" s="17"/>
      <c r="MNA1222" s="17"/>
      <c r="MNB1222" s="17"/>
      <c r="MNC1222" s="17"/>
      <c r="MND1222" s="17"/>
      <c r="MNE1222" s="17"/>
      <c r="MNF1222" s="17"/>
      <c r="MNG1222" s="17"/>
      <c r="MNH1222" s="17"/>
      <c r="MNI1222" s="17"/>
      <c r="MNJ1222" s="17"/>
      <c r="MNK1222" s="17"/>
      <c r="MNL1222" s="17"/>
      <c r="MNM1222" s="17"/>
      <c r="MNN1222" s="17"/>
      <c r="MNO1222" s="17"/>
      <c r="MNP1222" s="17"/>
      <c r="MNQ1222" s="17"/>
      <c r="MNR1222" s="17"/>
      <c r="MNS1222" s="17"/>
      <c r="MNT1222" s="17"/>
      <c r="MNU1222" s="17"/>
      <c r="MNV1222" s="17"/>
      <c r="MNW1222" s="17"/>
      <c r="MNX1222" s="17"/>
      <c r="MNY1222" s="17"/>
      <c r="MNZ1222" s="17"/>
      <c r="MOA1222" s="17"/>
      <c r="MOB1222" s="17"/>
      <c r="MOC1222" s="17"/>
      <c r="MOD1222" s="17"/>
      <c r="MOE1222" s="17"/>
      <c r="MOF1222" s="17"/>
      <c r="MOG1222" s="17"/>
      <c r="MOH1222" s="17"/>
      <c r="MOI1222" s="17"/>
      <c r="MOJ1222" s="17"/>
      <c r="MOK1222" s="17"/>
      <c r="MOL1222" s="17"/>
      <c r="MOM1222" s="17"/>
      <c r="MON1222" s="17"/>
      <c r="MOO1222" s="17"/>
      <c r="MOP1222" s="17"/>
      <c r="MOQ1222" s="17"/>
      <c r="MOR1222" s="17"/>
      <c r="MOS1222" s="17"/>
      <c r="MOT1222" s="17"/>
      <c r="MOU1222" s="17"/>
      <c r="MOV1222" s="17"/>
      <c r="MOW1222" s="17"/>
      <c r="MOX1222" s="17"/>
      <c r="MOY1222" s="17"/>
      <c r="MOZ1222" s="17"/>
      <c r="MPA1222" s="17"/>
      <c r="MPB1222" s="17"/>
      <c r="MPC1222" s="17"/>
      <c r="MPD1222" s="17"/>
      <c r="MPE1222" s="17"/>
      <c r="MPF1222" s="17"/>
      <c r="MPG1222" s="17"/>
      <c r="MPH1222" s="17"/>
      <c r="MPI1222" s="17"/>
      <c r="MPJ1222" s="17"/>
      <c r="MPK1222" s="17"/>
      <c r="MPL1222" s="17"/>
      <c r="MPM1222" s="17"/>
      <c r="MPN1222" s="17"/>
      <c r="MPO1222" s="17"/>
      <c r="MPP1222" s="17"/>
      <c r="MPQ1222" s="17"/>
      <c r="MPR1222" s="17"/>
      <c r="MPS1222" s="17"/>
      <c r="MPT1222" s="17"/>
      <c r="MPU1222" s="17"/>
      <c r="MPV1222" s="17"/>
      <c r="MPW1222" s="17"/>
      <c r="MPX1222" s="17"/>
      <c r="MPY1222" s="17"/>
      <c r="MPZ1222" s="17"/>
      <c r="MQA1222" s="17"/>
      <c r="MQB1222" s="17"/>
      <c r="MQC1222" s="17"/>
      <c r="MQD1222" s="17"/>
      <c r="MQE1222" s="17"/>
      <c r="MQF1222" s="17"/>
      <c r="MQG1222" s="17"/>
      <c r="MQH1222" s="17"/>
      <c r="MQI1222" s="17"/>
      <c r="MQJ1222" s="17"/>
      <c r="MQK1222" s="17"/>
      <c r="MQL1222" s="17"/>
      <c r="MQM1222" s="17"/>
      <c r="MQN1222" s="17"/>
      <c r="MQO1222" s="17"/>
      <c r="MQP1222" s="17"/>
      <c r="MQQ1222" s="17"/>
      <c r="MQR1222" s="17"/>
      <c r="MQS1222" s="17"/>
      <c r="MQT1222" s="17"/>
      <c r="MQU1222" s="17"/>
      <c r="MQV1222" s="17"/>
      <c r="MQW1222" s="17"/>
      <c r="MQX1222" s="17"/>
      <c r="MQY1222" s="17"/>
      <c r="MQZ1222" s="17"/>
      <c r="MRA1222" s="17"/>
      <c r="MRB1222" s="17"/>
      <c r="MRC1222" s="17"/>
      <c r="MRD1222" s="17"/>
      <c r="MRE1222" s="17"/>
      <c r="MRF1222" s="17"/>
      <c r="MRG1222" s="17"/>
      <c r="MRH1222" s="17"/>
      <c r="MRI1222" s="17"/>
      <c r="MRJ1222" s="17"/>
      <c r="MRK1222" s="17"/>
      <c r="MRL1222" s="17"/>
      <c r="MRM1222" s="17"/>
      <c r="MRN1222" s="17"/>
      <c r="MRO1222" s="17"/>
      <c r="MRP1222" s="17"/>
      <c r="MRQ1222" s="17"/>
      <c r="MRR1222" s="17"/>
      <c r="MRS1222" s="17"/>
      <c r="MRT1222" s="17"/>
      <c r="MRU1222" s="17"/>
      <c r="MRV1222" s="17"/>
      <c r="MRW1222" s="17"/>
      <c r="MRX1222" s="17"/>
      <c r="MRY1222" s="17"/>
      <c r="MRZ1222" s="17"/>
      <c r="MSA1222" s="17"/>
      <c r="MSB1222" s="17"/>
      <c r="MSC1222" s="17"/>
      <c r="MSD1222" s="17"/>
      <c r="MSE1222" s="17"/>
      <c r="MSF1222" s="17"/>
      <c r="MSG1222" s="17"/>
      <c r="MSH1222" s="17"/>
      <c r="MSI1222" s="17"/>
      <c r="MSJ1222" s="17"/>
      <c r="MSK1222" s="17"/>
      <c r="MSL1222" s="17"/>
      <c r="MSM1222" s="17"/>
      <c r="MSN1222" s="17"/>
      <c r="MSO1222" s="17"/>
      <c r="MSP1222" s="17"/>
      <c r="MSQ1222" s="17"/>
      <c r="MSR1222" s="17"/>
      <c r="MSS1222" s="17"/>
      <c r="MST1222" s="17"/>
      <c r="MSU1222" s="17"/>
      <c r="MSV1222" s="17"/>
      <c r="MSW1222" s="17"/>
      <c r="MSX1222" s="17"/>
      <c r="MSY1222" s="17"/>
      <c r="MSZ1222" s="17"/>
      <c r="MTA1222" s="17"/>
      <c r="MTB1222" s="17"/>
      <c r="MTC1222" s="17"/>
      <c r="MTD1222" s="17"/>
      <c r="MTE1222" s="17"/>
      <c r="MTF1222" s="17"/>
      <c r="MTG1222" s="17"/>
      <c r="MTH1222" s="17"/>
      <c r="MTI1222" s="17"/>
      <c r="MTJ1222" s="17"/>
      <c r="MTK1222" s="17"/>
      <c r="MTL1222" s="17"/>
      <c r="MTM1222" s="17"/>
      <c r="MTN1222" s="17"/>
      <c r="MTO1222" s="17"/>
      <c r="MTP1222" s="17"/>
      <c r="MTQ1222" s="17"/>
      <c r="MTR1222" s="17"/>
      <c r="MTS1222" s="17"/>
      <c r="MTT1222" s="17"/>
      <c r="MTU1222" s="17"/>
      <c r="MTV1222" s="17"/>
      <c r="MTW1222" s="17"/>
      <c r="MTX1222" s="17"/>
      <c r="MTY1222" s="17"/>
      <c r="MTZ1222" s="17"/>
      <c r="MUA1222" s="17"/>
      <c r="MUB1222" s="17"/>
      <c r="MUC1222" s="17"/>
      <c r="MUD1222" s="17"/>
      <c r="MUE1222" s="17"/>
      <c r="MUF1222" s="17"/>
      <c r="MUG1222" s="17"/>
      <c r="MUH1222" s="17"/>
      <c r="MUI1222" s="17"/>
      <c r="MUJ1222" s="17"/>
      <c r="MUK1222" s="17"/>
      <c r="MUL1222" s="17"/>
      <c r="MUM1222" s="17"/>
      <c r="MUN1222" s="17"/>
      <c r="MUO1222" s="17"/>
      <c r="MUP1222" s="17"/>
      <c r="MUQ1222" s="17"/>
      <c r="MUR1222" s="17"/>
      <c r="MUS1222" s="17"/>
      <c r="MUT1222" s="17"/>
      <c r="MUU1222" s="17"/>
      <c r="MUV1222" s="17"/>
      <c r="MUW1222" s="17"/>
      <c r="MUX1222" s="17"/>
      <c r="MUY1222" s="17"/>
      <c r="MUZ1222" s="17"/>
      <c r="MVA1222" s="17"/>
      <c r="MVB1222" s="17"/>
      <c r="MVC1222" s="17"/>
      <c r="MVD1222" s="17"/>
      <c r="MVE1222" s="17"/>
      <c r="MVF1222" s="17"/>
      <c r="MVG1222" s="17"/>
      <c r="MVH1222" s="17"/>
      <c r="MVI1222" s="17"/>
      <c r="MVJ1222" s="17"/>
      <c r="MVK1222" s="17"/>
      <c r="MVL1222" s="17"/>
      <c r="MVM1222" s="17"/>
      <c r="MVN1222" s="17"/>
      <c r="MVO1222" s="17"/>
      <c r="MVP1222" s="17"/>
      <c r="MVQ1222" s="17"/>
      <c r="MVR1222" s="17"/>
      <c r="MVS1222" s="17"/>
      <c r="MVT1222" s="17"/>
      <c r="MVU1222" s="17"/>
      <c r="MVV1222" s="17"/>
      <c r="MVW1222" s="17"/>
      <c r="MVX1222" s="17"/>
      <c r="MVY1222" s="17"/>
      <c r="MVZ1222" s="17"/>
      <c r="MWA1222" s="17"/>
      <c r="MWB1222" s="17"/>
      <c r="MWC1222" s="17"/>
      <c r="MWD1222" s="17"/>
      <c r="MWE1222" s="17"/>
      <c r="MWF1222" s="17"/>
      <c r="MWG1222" s="17"/>
      <c r="MWH1222" s="17"/>
      <c r="MWI1222" s="17"/>
      <c r="MWJ1222" s="17"/>
      <c r="MWK1222" s="17"/>
      <c r="MWL1222" s="17"/>
      <c r="MWM1222" s="17"/>
      <c r="MWN1222" s="17"/>
      <c r="MWO1222" s="17"/>
      <c r="MWP1222" s="17"/>
      <c r="MWQ1222" s="17"/>
      <c r="MWR1222" s="17"/>
      <c r="MWS1222" s="17"/>
      <c r="MWT1222" s="17"/>
      <c r="MWU1222" s="17"/>
      <c r="MWV1222" s="17"/>
      <c r="MWW1222" s="17"/>
      <c r="MWX1222" s="17"/>
      <c r="MWY1222" s="17"/>
      <c r="MWZ1222" s="17"/>
      <c r="MXA1222" s="17"/>
      <c r="MXB1222" s="17"/>
      <c r="MXC1222" s="17"/>
      <c r="MXD1222" s="17"/>
      <c r="MXE1222" s="17"/>
      <c r="MXF1222" s="17"/>
      <c r="MXG1222" s="17"/>
      <c r="MXH1222" s="17"/>
      <c r="MXI1222" s="17"/>
      <c r="MXJ1222" s="17"/>
      <c r="MXK1222" s="17"/>
      <c r="MXL1222" s="17"/>
      <c r="MXM1222" s="17"/>
      <c r="MXN1222" s="17"/>
      <c r="MXO1222" s="17"/>
      <c r="MXP1222" s="17"/>
      <c r="MXQ1222" s="17"/>
      <c r="MXR1222" s="17"/>
      <c r="MXS1222" s="17"/>
      <c r="MXT1222" s="17"/>
      <c r="MXU1222" s="17"/>
      <c r="MXV1222" s="17"/>
      <c r="MXW1222" s="17"/>
      <c r="MXX1222" s="17"/>
      <c r="MXY1222" s="17"/>
      <c r="MXZ1222" s="17"/>
      <c r="MYA1222" s="17"/>
      <c r="MYB1222" s="17"/>
      <c r="MYC1222" s="17"/>
      <c r="MYD1222" s="17"/>
      <c r="MYE1222" s="17"/>
      <c r="MYF1222" s="17"/>
      <c r="MYG1222" s="17"/>
      <c r="MYH1222" s="17"/>
      <c r="MYI1222" s="17"/>
      <c r="MYJ1222" s="17"/>
      <c r="MYK1222" s="17"/>
      <c r="MYL1222" s="17"/>
      <c r="MYM1222" s="17"/>
      <c r="MYN1222" s="17"/>
      <c r="MYO1222" s="17"/>
      <c r="MYP1222" s="17"/>
      <c r="MYQ1222" s="17"/>
      <c r="MYR1222" s="17"/>
      <c r="MYS1222" s="17"/>
      <c r="MYT1222" s="17"/>
      <c r="MYU1222" s="17"/>
      <c r="MYV1222" s="17"/>
      <c r="MYW1222" s="17"/>
      <c r="MYX1222" s="17"/>
      <c r="MYY1222" s="17"/>
      <c r="MYZ1222" s="17"/>
      <c r="MZA1222" s="17"/>
      <c r="MZB1222" s="17"/>
      <c r="MZC1222" s="17"/>
      <c r="MZD1222" s="17"/>
      <c r="MZE1222" s="17"/>
      <c r="MZF1222" s="17"/>
      <c r="MZG1222" s="17"/>
      <c r="MZH1222" s="17"/>
      <c r="MZI1222" s="17"/>
      <c r="MZJ1222" s="17"/>
      <c r="MZK1222" s="17"/>
      <c r="MZL1222" s="17"/>
      <c r="MZM1222" s="17"/>
      <c r="MZN1222" s="17"/>
      <c r="MZO1222" s="17"/>
      <c r="MZP1222" s="17"/>
      <c r="MZQ1222" s="17"/>
      <c r="MZR1222" s="17"/>
      <c r="MZS1222" s="17"/>
      <c r="MZT1222" s="17"/>
      <c r="MZU1222" s="17"/>
      <c r="MZV1222" s="17"/>
      <c r="MZW1222" s="17"/>
      <c r="MZX1222" s="17"/>
      <c r="MZY1222" s="17"/>
      <c r="MZZ1222" s="17"/>
      <c r="NAA1222" s="17"/>
      <c r="NAB1222" s="17"/>
      <c r="NAC1222" s="17"/>
      <c r="NAD1222" s="17"/>
      <c r="NAE1222" s="17"/>
      <c r="NAF1222" s="17"/>
      <c r="NAG1222" s="17"/>
      <c r="NAH1222" s="17"/>
      <c r="NAI1222" s="17"/>
      <c r="NAJ1222" s="17"/>
      <c r="NAK1222" s="17"/>
      <c r="NAL1222" s="17"/>
      <c r="NAM1222" s="17"/>
      <c r="NAN1222" s="17"/>
      <c r="NAO1222" s="17"/>
      <c r="NAP1222" s="17"/>
      <c r="NAQ1222" s="17"/>
      <c r="NAR1222" s="17"/>
      <c r="NAS1222" s="17"/>
      <c r="NAT1222" s="17"/>
      <c r="NAU1222" s="17"/>
      <c r="NAV1222" s="17"/>
      <c r="NAW1222" s="17"/>
      <c r="NAX1222" s="17"/>
      <c r="NAY1222" s="17"/>
      <c r="NAZ1222" s="17"/>
      <c r="NBA1222" s="17"/>
      <c r="NBB1222" s="17"/>
      <c r="NBC1222" s="17"/>
      <c r="NBD1222" s="17"/>
      <c r="NBE1222" s="17"/>
      <c r="NBF1222" s="17"/>
      <c r="NBG1222" s="17"/>
      <c r="NBH1222" s="17"/>
      <c r="NBI1222" s="17"/>
      <c r="NBJ1222" s="17"/>
      <c r="NBK1222" s="17"/>
      <c r="NBL1222" s="17"/>
      <c r="NBM1222" s="17"/>
      <c r="NBN1222" s="17"/>
      <c r="NBO1222" s="17"/>
      <c r="NBP1222" s="17"/>
      <c r="NBQ1222" s="17"/>
      <c r="NBR1222" s="17"/>
      <c r="NBS1222" s="17"/>
      <c r="NBT1222" s="17"/>
      <c r="NBU1222" s="17"/>
      <c r="NBV1222" s="17"/>
      <c r="NBW1222" s="17"/>
      <c r="NBX1222" s="17"/>
      <c r="NBY1222" s="17"/>
      <c r="NBZ1222" s="17"/>
      <c r="NCA1222" s="17"/>
      <c r="NCB1222" s="17"/>
      <c r="NCC1222" s="17"/>
      <c r="NCD1222" s="17"/>
      <c r="NCE1222" s="17"/>
      <c r="NCF1222" s="17"/>
      <c r="NCG1222" s="17"/>
      <c r="NCH1222" s="17"/>
      <c r="NCI1222" s="17"/>
      <c r="NCJ1222" s="17"/>
      <c r="NCK1222" s="17"/>
      <c r="NCL1222" s="17"/>
      <c r="NCM1222" s="17"/>
      <c r="NCN1222" s="17"/>
      <c r="NCO1222" s="17"/>
      <c r="NCP1222" s="17"/>
      <c r="NCQ1222" s="17"/>
      <c r="NCR1222" s="17"/>
      <c r="NCS1222" s="17"/>
      <c r="NCT1222" s="17"/>
      <c r="NCU1222" s="17"/>
      <c r="NCV1222" s="17"/>
      <c r="NCW1222" s="17"/>
      <c r="NCX1222" s="17"/>
      <c r="NCY1222" s="17"/>
      <c r="NCZ1222" s="17"/>
      <c r="NDA1222" s="17"/>
      <c r="NDB1222" s="17"/>
      <c r="NDC1222" s="17"/>
      <c r="NDD1222" s="17"/>
      <c r="NDE1222" s="17"/>
      <c r="NDF1222" s="17"/>
      <c r="NDG1222" s="17"/>
      <c r="NDH1222" s="17"/>
      <c r="NDI1222" s="17"/>
      <c r="NDJ1222" s="17"/>
      <c r="NDK1222" s="17"/>
      <c r="NDL1222" s="17"/>
      <c r="NDM1222" s="17"/>
      <c r="NDN1222" s="17"/>
      <c r="NDO1222" s="17"/>
      <c r="NDP1222" s="17"/>
      <c r="NDQ1222" s="17"/>
      <c r="NDR1222" s="17"/>
      <c r="NDS1222" s="17"/>
      <c r="NDT1222" s="17"/>
      <c r="NDU1222" s="17"/>
      <c r="NDV1222" s="17"/>
      <c r="NDW1222" s="17"/>
      <c r="NDX1222" s="17"/>
      <c r="NDY1222" s="17"/>
      <c r="NDZ1222" s="17"/>
      <c r="NEA1222" s="17"/>
      <c r="NEB1222" s="17"/>
      <c r="NEC1222" s="17"/>
      <c r="NED1222" s="17"/>
      <c r="NEE1222" s="17"/>
      <c r="NEF1222" s="17"/>
      <c r="NEG1222" s="17"/>
      <c r="NEH1222" s="17"/>
      <c r="NEI1222" s="17"/>
      <c r="NEJ1222" s="17"/>
      <c r="NEK1222" s="17"/>
      <c r="NEL1222" s="17"/>
      <c r="NEM1222" s="17"/>
      <c r="NEN1222" s="17"/>
      <c r="NEO1222" s="17"/>
      <c r="NEP1222" s="17"/>
      <c r="NEQ1222" s="17"/>
      <c r="NER1222" s="17"/>
      <c r="NES1222" s="17"/>
      <c r="NET1222" s="17"/>
      <c r="NEU1222" s="17"/>
      <c r="NEV1222" s="17"/>
      <c r="NEW1222" s="17"/>
      <c r="NEX1222" s="17"/>
      <c r="NEY1222" s="17"/>
      <c r="NEZ1222" s="17"/>
      <c r="NFA1222" s="17"/>
      <c r="NFB1222" s="17"/>
      <c r="NFC1222" s="17"/>
      <c r="NFD1222" s="17"/>
      <c r="NFE1222" s="17"/>
      <c r="NFF1222" s="17"/>
      <c r="NFG1222" s="17"/>
      <c r="NFH1222" s="17"/>
      <c r="NFI1222" s="17"/>
      <c r="NFJ1222" s="17"/>
      <c r="NFK1222" s="17"/>
      <c r="NFL1222" s="17"/>
      <c r="NFM1222" s="17"/>
      <c r="NFN1222" s="17"/>
      <c r="NFO1222" s="17"/>
      <c r="NFP1222" s="17"/>
      <c r="NFQ1222" s="17"/>
      <c r="NFR1222" s="17"/>
      <c r="NFS1222" s="17"/>
      <c r="NFT1222" s="17"/>
      <c r="NFU1222" s="17"/>
      <c r="NFV1222" s="17"/>
      <c r="NFW1222" s="17"/>
      <c r="NFX1222" s="17"/>
      <c r="NFY1222" s="17"/>
      <c r="NFZ1222" s="17"/>
      <c r="NGA1222" s="17"/>
      <c r="NGB1222" s="17"/>
      <c r="NGC1222" s="17"/>
      <c r="NGD1222" s="17"/>
      <c r="NGE1222" s="17"/>
      <c r="NGF1222" s="17"/>
      <c r="NGG1222" s="17"/>
      <c r="NGH1222" s="17"/>
      <c r="NGI1222" s="17"/>
      <c r="NGJ1222" s="17"/>
      <c r="NGK1222" s="17"/>
      <c r="NGL1222" s="17"/>
      <c r="NGM1222" s="17"/>
      <c r="NGN1222" s="17"/>
      <c r="NGO1222" s="17"/>
      <c r="NGP1222" s="17"/>
      <c r="NGQ1222" s="17"/>
      <c r="NGR1222" s="17"/>
      <c r="NGS1222" s="17"/>
      <c r="NGT1222" s="17"/>
      <c r="NGU1222" s="17"/>
      <c r="NGV1222" s="17"/>
      <c r="NGW1222" s="17"/>
      <c r="NGX1222" s="17"/>
      <c r="NGY1222" s="17"/>
      <c r="NGZ1222" s="17"/>
      <c r="NHA1222" s="17"/>
      <c r="NHB1222" s="17"/>
      <c r="NHC1222" s="17"/>
      <c r="NHD1222" s="17"/>
      <c r="NHE1222" s="17"/>
      <c r="NHF1222" s="17"/>
      <c r="NHG1222" s="17"/>
      <c r="NHH1222" s="17"/>
      <c r="NHI1222" s="17"/>
      <c r="NHJ1222" s="17"/>
      <c r="NHK1222" s="17"/>
      <c r="NHL1222" s="17"/>
      <c r="NHM1222" s="17"/>
      <c r="NHN1222" s="17"/>
      <c r="NHO1222" s="17"/>
      <c r="NHP1222" s="17"/>
      <c r="NHQ1222" s="17"/>
      <c r="NHR1222" s="17"/>
      <c r="NHS1222" s="17"/>
      <c r="NHT1222" s="17"/>
      <c r="NHU1222" s="17"/>
      <c r="NHV1222" s="17"/>
      <c r="NHW1222" s="17"/>
      <c r="NHX1222" s="17"/>
      <c r="NHY1222" s="17"/>
      <c r="NHZ1222" s="17"/>
      <c r="NIA1222" s="17"/>
      <c r="NIB1222" s="17"/>
      <c r="NIC1222" s="17"/>
      <c r="NID1222" s="17"/>
      <c r="NIE1222" s="17"/>
      <c r="NIF1222" s="17"/>
      <c r="NIG1222" s="17"/>
      <c r="NIH1222" s="17"/>
      <c r="NII1222" s="17"/>
      <c r="NIJ1222" s="17"/>
      <c r="NIK1222" s="17"/>
      <c r="NIL1222" s="17"/>
      <c r="NIM1222" s="17"/>
      <c r="NIN1222" s="17"/>
      <c r="NIO1222" s="17"/>
      <c r="NIP1222" s="17"/>
      <c r="NIQ1222" s="17"/>
      <c r="NIR1222" s="17"/>
      <c r="NIS1222" s="17"/>
      <c r="NIT1222" s="17"/>
      <c r="NIU1222" s="17"/>
      <c r="NIV1222" s="17"/>
      <c r="NIW1222" s="17"/>
      <c r="NIX1222" s="17"/>
      <c r="NIY1222" s="17"/>
      <c r="NIZ1222" s="17"/>
      <c r="NJA1222" s="17"/>
      <c r="NJB1222" s="17"/>
      <c r="NJC1222" s="17"/>
      <c r="NJD1222" s="17"/>
      <c r="NJE1222" s="17"/>
      <c r="NJF1222" s="17"/>
      <c r="NJG1222" s="17"/>
      <c r="NJH1222" s="17"/>
      <c r="NJI1222" s="17"/>
      <c r="NJJ1222" s="17"/>
      <c r="NJK1222" s="17"/>
      <c r="NJL1222" s="17"/>
      <c r="NJM1222" s="17"/>
      <c r="NJN1222" s="17"/>
      <c r="NJO1222" s="17"/>
      <c r="NJP1222" s="17"/>
      <c r="NJQ1222" s="17"/>
      <c r="NJR1222" s="17"/>
      <c r="NJS1222" s="17"/>
      <c r="NJT1222" s="17"/>
      <c r="NJU1222" s="17"/>
      <c r="NJV1222" s="17"/>
      <c r="NJW1222" s="17"/>
      <c r="NJX1222" s="17"/>
      <c r="NJY1222" s="17"/>
      <c r="NJZ1222" s="17"/>
      <c r="NKA1222" s="17"/>
      <c r="NKB1222" s="17"/>
      <c r="NKC1222" s="17"/>
      <c r="NKD1222" s="17"/>
      <c r="NKE1222" s="17"/>
      <c r="NKF1222" s="17"/>
      <c r="NKG1222" s="17"/>
      <c r="NKH1222" s="17"/>
      <c r="NKI1222" s="17"/>
      <c r="NKJ1222" s="17"/>
      <c r="NKK1222" s="17"/>
      <c r="NKL1222" s="17"/>
      <c r="NKM1222" s="17"/>
      <c r="NKN1222" s="17"/>
      <c r="NKO1222" s="17"/>
      <c r="NKP1222" s="17"/>
      <c r="NKQ1222" s="17"/>
      <c r="NKR1222" s="17"/>
      <c r="NKS1222" s="17"/>
      <c r="NKT1222" s="17"/>
      <c r="NKU1222" s="17"/>
      <c r="NKV1222" s="17"/>
      <c r="NKW1222" s="17"/>
      <c r="NKX1222" s="17"/>
      <c r="NKY1222" s="17"/>
      <c r="NKZ1222" s="17"/>
      <c r="NLA1222" s="17"/>
      <c r="NLB1222" s="17"/>
      <c r="NLC1222" s="17"/>
      <c r="NLD1222" s="17"/>
      <c r="NLE1222" s="17"/>
      <c r="NLF1222" s="17"/>
      <c r="NLG1222" s="17"/>
      <c r="NLH1222" s="17"/>
      <c r="NLI1222" s="17"/>
      <c r="NLJ1222" s="17"/>
      <c r="NLK1222" s="17"/>
      <c r="NLL1222" s="17"/>
      <c r="NLM1222" s="17"/>
      <c r="NLN1222" s="17"/>
      <c r="NLO1222" s="17"/>
      <c r="NLP1222" s="17"/>
      <c r="NLQ1222" s="17"/>
      <c r="NLR1222" s="17"/>
      <c r="NLS1222" s="17"/>
      <c r="NLT1222" s="17"/>
      <c r="NLU1222" s="17"/>
      <c r="NLV1222" s="17"/>
      <c r="NLW1222" s="17"/>
      <c r="NLX1222" s="17"/>
      <c r="NLY1222" s="17"/>
      <c r="NLZ1222" s="17"/>
      <c r="NMA1222" s="17"/>
      <c r="NMB1222" s="17"/>
      <c r="NMC1222" s="17"/>
      <c r="NMD1222" s="17"/>
      <c r="NME1222" s="17"/>
      <c r="NMF1222" s="17"/>
      <c r="NMG1222" s="17"/>
      <c r="NMH1222" s="17"/>
      <c r="NMI1222" s="17"/>
      <c r="NMJ1222" s="17"/>
      <c r="NMK1222" s="17"/>
      <c r="NML1222" s="17"/>
      <c r="NMM1222" s="17"/>
      <c r="NMN1222" s="17"/>
      <c r="NMO1222" s="17"/>
      <c r="NMP1222" s="17"/>
      <c r="NMQ1222" s="17"/>
      <c r="NMR1222" s="17"/>
      <c r="NMS1222" s="17"/>
      <c r="NMT1222" s="17"/>
      <c r="NMU1222" s="17"/>
      <c r="NMV1222" s="17"/>
      <c r="NMW1222" s="17"/>
      <c r="NMX1222" s="17"/>
      <c r="NMY1222" s="17"/>
      <c r="NMZ1222" s="17"/>
      <c r="NNA1222" s="17"/>
      <c r="NNB1222" s="17"/>
      <c r="NNC1222" s="17"/>
      <c r="NND1222" s="17"/>
      <c r="NNE1222" s="17"/>
      <c r="NNF1222" s="17"/>
      <c r="NNG1222" s="17"/>
      <c r="NNH1222" s="17"/>
      <c r="NNI1222" s="17"/>
      <c r="NNJ1222" s="17"/>
      <c r="NNK1222" s="17"/>
      <c r="NNL1222" s="17"/>
      <c r="NNM1222" s="17"/>
      <c r="NNN1222" s="17"/>
      <c r="NNO1222" s="17"/>
      <c r="NNP1222" s="17"/>
      <c r="NNQ1222" s="17"/>
      <c r="NNR1222" s="17"/>
      <c r="NNS1222" s="17"/>
      <c r="NNT1222" s="17"/>
      <c r="NNU1222" s="17"/>
      <c r="NNV1222" s="17"/>
      <c r="NNW1222" s="17"/>
      <c r="NNX1222" s="17"/>
      <c r="NNY1222" s="17"/>
      <c r="NNZ1222" s="17"/>
      <c r="NOA1222" s="17"/>
      <c r="NOB1222" s="17"/>
      <c r="NOC1222" s="17"/>
      <c r="NOD1222" s="17"/>
      <c r="NOE1222" s="17"/>
      <c r="NOF1222" s="17"/>
      <c r="NOG1222" s="17"/>
      <c r="NOH1222" s="17"/>
      <c r="NOI1222" s="17"/>
      <c r="NOJ1222" s="17"/>
      <c r="NOK1222" s="17"/>
      <c r="NOL1222" s="17"/>
      <c r="NOM1222" s="17"/>
      <c r="NON1222" s="17"/>
      <c r="NOO1222" s="17"/>
      <c r="NOP1222" s="17"/>
      <c r="NOQ1222" s="17"/>
      <c r="NOR1222" s="17"/>
      <c r="NOS1222" s="17"/>
      <c r="NOT1222" s="17"/>
      <c r="NOU1222" s="17"/>
      <c r="NOV1222" s="17"/>
      <c r="NOW1222" s="17"/>
      <c r="NOX1222" s="17"/>
      <c r="NOY1222" s="17"/>
      <c r="NOZ1222" s="17"/>
      <c r="NPA1222" s="17"/>
      <c r="NPB1222" s="17"/>
      <c r="NPC1222" s="17"/>
      <c r="NPD1222" s="17"/>
      <c r="NPE1222" s="17"/>
      <c r="NPF1222" s="17"/>
      <c r="NPG1222" s="17"/>
      <c r="NPH1222" s="17"/>
      <c r="NPI1222" s="17"/>
      <c r="NPJ1222" s="17"/>
      <c r="NPK1222" s="17"/>
      <c r="NPL1222" s="17"/>
      <c r="NPM1222" s="17"/>
      <c r="NPN1222" s="17"/>
      <c r="NPO1222" s="17"/>
      <c r="NPP1222" s="17"/>
      <c r="NPQ1222" s="17"/>
      <c r="NPR1222" s="17"/>
      <c r="NPS1222" s="17"/>
      <c r="NPT1222" s="17"/>
      <c r="NPU1222" s="17"/>
      <c r="NPV1222" s="17"/>
      <c r="NPW1222" s="17"/>
      <c r="NPX1222" s="17"/>
      <c r="NPY1222" s="17"/>
      <c r="NPZ1222" s="17"/>
      <c r="NQA1222" s="17"/>
      <c r="NQB1222" s="17"/>
      <c r="NQC1222" s="17"/>
      <c r="NQD1222" s="17"/>
      <c r="NQE1222" s="17"/>
      <c r="NQF1222" s="17"/>
      <c r="NQG1222" s="17"/>
      <c r="NQH1222" s="17"/>
      <c r="NQI1222" s="17"/>
      <c r="NQJ1222" s="17"/>
      <c r="NQK1222" s="17"/>
      <c r="NQL1222" s="17"/>
      <c r="NQM1222" s="17"/>
      <c r="NQN1222" s="17"/>
      <c r="NQO1222" s="17"/>
      <c r="NQP1222" s="17"/>
      <c r="NQQ1222" s="17"/>
      <c r="NQR1222" s="17"/>
      <c r="NQS1222" s="17"/>
      <c r="NQT1222" s="17"/>
      <c r="NQU1222" s="17"/>
      <c r="NQV1222" s="17"/>
      <c r="NQW1222" s="17"/>
      <c r="NQX1222" s="17"/>
      <c r="NQY1222" s="17"/>
      <c r="NQZ1222" s="17"/>
      <c r="NRA1222" s="17"/>
      <c r="NRB1222" s="17"/>
      <c r="NRC1222" s="17"/>
      <c r="NRD1222" s="17"/>
      <c r="NRE1222" s="17"/>
      <c r="NRF1222" s="17"/>
      <c r="NRG1222" s="17"/>
      <c r="NRH1222" s="17"/>
      <c r="NRI1222" s="17"/>
      <c r="NRJ1222" s="17"/>
      <c r="NRK1222" s="17"/>
      <c r="NRL1222" s="17"/>
      <c r="NRM1222" s="17"/>
      <c r="NRN1222" s="17"/>
      <c r="NRO1222" s="17"/>
      <c r="NRP1222" s="17"/>
      <c r="NRQ1222" s="17"/>
      <c r="NRR1222" s="17"/>
      <c r="NRS1222" s="17"/>
      <c r="NRT1222" s="17"/>
      <c r="NRU1222" s="17"/>
      <c r="NRV1222" s="17"/>
      <c r="NRW1222" s="17"/>
      <c r="NRX1222" s="17"/>
      <c r="NRY1222" s="17"/>
      <c r="NRZ1222" s="17"/>
      <c r="NSA1222" s="17"/>
      <c r="NSB1222" s="17"/>
      <c r="NSC1222" s="17"/>
      <c r="NSD1222" s="17"/>
      <c r="NSE1222" s="17"/>
      <c r="NSF1222" s="17"/>
      <c r="NSG1222" s="17"/>
      <c r="NSH1222" s="17"/>
      <c r="NSI1222" s="17"/>
      <c r="NSJ1222" s="17"/>
      <c r="NSK1222" s="17"/>
      <c r="NSL1222" s="17"/>
      <c r="NSM1222" s="17"/>
      <c r="NSN1222" s="17"/>
      <c r="NSO1222" s="17"/>
      <c r="NSP1222" s="17"/>
      <c r="NSQ1222" s="17"/>
      <c r="NSR1222" s="17"/>
      <c r="NSS1222" s="17"/>
      <c r="NST1222" s="17"/>
      <c r="NSU1222" s="17"/>
      <c r="NSV1222" s="17"/>
      <c r="NSW1222" s="17"/>
      <c r="NSX1222" s="17"/>
      <c r="NSY1222" s="17"/>
      <c r="NSZ1222" s="17"/>
      <c r="NTA1222" s="17"/>
      <c r="NTB1222" s="17"/>
      <c r="NTC1222" s="17"/>
      <c r="NTD1222" s="17"/>
      <c r="NTE1222" s="17"/>
      <c r="NTF1222" s="17"/>
      <c r="NTG1222" s="17"/>
      <c r="NTH1222" s="17"/>
      <c r="NTI1222" s="17"/>
      <c r="NTJ1222" s="17"/>
      <c r="NTK1222" s="17"/>
      <c r="NTL1222" s="17"/>
      <c r="NTM1222" s="17"/>
      <c r="NTN1222" s="17"/>
      <c r="NTO1222" s="17"/>
      <c r="NTP1222" s="17"/>
      <c r="NTQ1222" s="17"/>
      <c r="NTR1222" s="17"/>
      <c r="NTS1222" s="17"/>
      <c r="NTT1222" s="17"/>
      <c r="NTU1222" s="17"/>
      <c r="NTV1222" s="17"/>
      <c r="NTW1222" s="17"/>
      <c r="NTX1222" s="17"/>
      <c r="NTY1222" s="17"/>
      <c r="NTZ1222" s="17"/>
      <c r="NUA1222" s="17"/>
      <c r="NUB1222" s="17"/>
      <c r="NUC1222" s="17"/>
      <c r="NUD1222" s="17"/>
      <c r="NUE1222" s="17"/>
      <c r="NUF1222" s="17"/>
      <c r="NUG1222" s="17"/>
      <c r="NUH1222" s="17"/>
      <c r="NUI1222" s="17"/>
      <c r="NUJ1222" s="17"/>
      <c r="NUK1222" s="17"/>
      <c r="NUL1222" s="17"/>
      <c r="NUM1222" s="17"/>
      <c r="NUN1222" s="17"/>
      <c r="NUO1222" s="17"/>
      <c r="NUP1222" s="17"/>
      <c r="NUQ1222" s="17"/>
      <c r="NUR1222" s="17"/>
      <c r="NUS1222" s="17"/>
      <c r="NUT1222" s="17"/>
      <c r="NUU1222" s="17"/>
      <c r="NUV1222" s="17"/>
      <c r="NUW1222" s="17"/>
      <c r="NUX1222" s="17"/>
      <c r="NUY1222" s="17"/>
      <c r="NUZ1222" s="17"/>
      <c r="NVA1222" s="17"/>
      <c r="NVB1222" s="17"/>
      <c r="NVC1222" s="17"/>
      <c r="NVD1222" s="17"/>
      <c r="NVE1222" s="17"/>
      <c r="NVF1222" s="17"/>
      <c r="NVG1222" s="17"/>
      <c r="NVH1222" s="17"/>
      <c r="NVI1222" s="17"/>
      <c r="NVJ1222" s="17"/>
      <c r="NVK1222" s="17"/>
      <c r="NVL1222" s="17"/>
      <c r="NVM1222" s="17"/>
      <c r="NVN1222" s="17"/>
      <c r="NVO1222" s="17"/>
      <c r="NVP1222" s="17"/>
      <c r="NVQ1222" s="17"/>
      <c r="NVR1222" s="17"/>
      <c r="NVS1222" s="17"/>
      <c r="NVT1222" s="17"/>
      <c r="NVU1222" s="17"/>
      <c r="NVV1222" s="17"/>
      <c r="NVW1222" s="17"/>
      <c r="NVX1222" s="17"/>
      <c r="NVY1222" s="17"/>
      <c r="NVZ1222" s="17"/>
      <c r="NWA1222" s="17"/>
      <c r="NWB1222" s="17"/>
      <c r="NWC1222" s="17"/>
      <c r="NWD1222" s="17"/>
      <c r="NWE1222" s="17"/>
      <c r="NWF1222" s="17"/>
      <c r="NWG1222" s="17"/>
      <c r="NWH1222" s="17"/>
      <c r="NWI1222" s="17"/>
      <c r="NWJ1222" s="17"/>
      <c r="NWK1222" s="17"/>
      <c r="NWL1222" s="17"/>
      <c r="NWM1222" s="17"/>
      <c r="NWN1222" s="17"/>
      <c r="NWO1222" s="17"/>
      <c r="NWP1222" s="17"/>
      <c r="NWQ1222" s="17"/>
      <c r="NWR1222" s="17"/>
      <c r="NWS1222" s="17"/>
      <c r="NWT1222" s="17"/>
      <c r="NWU1222" s="17"/>
      <c r="NWV1222" s="17"/>
      <c r="NWW1222" s="17"/>
      <c r="NWX1222" s="17"/>
      <c r="NWY1222" s="17"/>
      <c r="NWZ1222" s="17"/>
      <c r="NXA1222" s="17"/>
      <c r="NXB1222" s="17"/>
      <c r="NXC1222" s="17"/>
      <c r="NXD1222" s="17"/>
      <c r="NXE1222" s="17"/>
      <c r="NXF1222" s="17"/>
      <c r="NXG1222" s="17"/>
      <c r="NXH1222" s="17"/>
      <c r="NXI1222" s="17"/>
      <c r="NXJ1222" s="17"/>
      <c r="NXK1222" s="17"/>
      <c r="NXL1222" s="17"/>
      <c r="NXM1222" s="17"/>
      <c r="NXN1222" s="17"/>
      <c r="NXO1222" s="17"/>
      <c r="NXP1222" s="17"/>
      <c r="NXQ1222" s="17"/>
      <c r="NXR1222" s="17"/>
      <c r="NXS1222" s="17"/>
      <c r="NXT1222" s="17"/>
      <c r="NXU1222" s="17"/>
      <c r="NXV1222" s="17"/>
      <c r="NXW1222" s="17"/>
      <c r="NXX1222" s="17"/>
      <c r="NXY1222" s="17"/>
      <c r="NXZ1222" s="17"/>
      <c r="NYA1222" s="17"/>
      <c r="NYB1222" s="17"/>
      <c r="NYC1222" s="17"/>
      <c r="NYD1222" s="17"/>
      <c r="NYE1222" s="17"/>
      <c r="NYF1222" s="17"/>
      <c r="NYG1222" s="17"/>
      <c r="NYH1222" s="17"/>
      <c r="NYI1222" s="17"/>
      <c r="NYJ1222" s="17"/>
      <c r="NYK1222" s="17"/>
      <c r="NYL1222" s="17"/>
      <c r="NYM1222" s="17"/>
      <c r="NYN1222" s="17"/>
      <c r="NYO1222" s="17"/>
      <c r="NYP1222" s="17"/>
      <c r="NYQ1222" s="17"/>
      <c r="NYR1222" s="17"/>
      <c r="NYS1222" s="17"/>
      <c r="NYT1222" s="17"/>
      <c r="NYU1222" s="17"/>
      <c r="NYV1222" s="17"/>
      <c r="NYW1222" s="17"/>
      <c r="NYX1222" s="17"/>
      <c r="NYY1222" s="17"/>
      <c r="NYZ1222" s="17"/>
      <c r="NZA1222" s="17"/>
      <c r="NZB1222" s="17"/>
      <c r="NZC1222" s="17"/>
      <c r="NZD1222" s="17"/>
      <c r="NZE1222" s="17"/>
      <c r="NZF1222" s="17"/>
      <c r="NZG1222" s="17"/>
      <c r="NZH1222" s="17"/>
      <c r="NZI1222" s="17"/>
      <c r="NZJ1222" s="17"/>
      <c r="NZK1222" s="17"/>
      <c r="NZL1222" s="17"/>
      <c r="NZM1222" s="17"/>
      <c r="NZN1222" s="17"/>
      <c r="NZO1222" s="17"/>
      <c r="NZP1222" s="17"/>
      <c r="NZQ1222" s="17"/>
      <c r="NZR1222" s="17"/>
      <c r="NZS1222" s="17"/>
      <c r="NZT1222" s="17"/>
      <c r="NZU1222" s="17"/>
      <c r="NZV1222" s="17"/>
      <c r="NZW1222" s="17"/>
      <c r="NZX1222" s="17"/>
      <c r="NZY1222" s="17"/>
      <c r="NZZ1222" s="17"/>
      <c r="OAA1222" s="17"/>
      <c r="OAB1222" s="17"/>
      <c r="OAC1222" s="17"/>
      <c r="OAD1222" s="17"/>
      <c r="OAE1222" s="17"/>
      <c r="OAF1222" s="17"/>
      <c r="OAG1222" s="17"/>
      <c r="OAH1222" s="17"/>
      <c r="OAI1222" s="17"/>
      <c r="OAJ1222" s="17"/>
      <c r="OAK1222" s="17"/>
      <c r="OAL1222" s="17"/>
      <c r="OAM1222" s="17"/>
      <c r="OAN1222" s="17"/>
      <c r="OAO1222" s="17"/>
      <c r="OAP1222" s="17"/>
      <c r="OAQ1222" s="17"/>
      <c r="OAR1222" s="17"/>
      <c r="OAS1222" s="17"/>
      <c r="OAT1222" s="17"/>
      <c r="OAU1222" s="17"/>
      <c r="OAV1222" s="17"/>
      <c r="OAW1222" s="17"/>
      <c r="OAX1222" s="17"/>
      <c r="OAY1222" s="17"/>
      <c r="OAZ1222" s="17"/>
      <c r="OBA1222" s="17"/>
      <c r="OBB1222" s="17"/>
      <c r="OBC1222" s="17"/>
      <c r="OBD1222" s="17"/>
      <c r="OBE1222" s="17"/>
      <c r="OBF1222" s="17"/>
      <c r="OBG1222" s="17"/>
      <c r="OBH1222" s="17"/>
      <c r="OBI1222" s="17"/>
      <c r="OBJ1222" s="17"/>
      <c r="OBK1222" s="17"/>
      <c r="OBL1222" s="17"/>
      <c r="OBM1222" s="17"/>
      <c r="OBN1222" s="17"/>
      <c r="OBO1222" s="17"/>
      <c r="OBP1222" s="17"/>
      <c r="OBQ1222" s="17"/>
      <c r="OBR1222" s="17"/>
      <c r="OBS1222" s="17"/>
      <c r="OBT1222" s="17"/>
      <c r="OBU1222" s="17"/>
      <c r="OBV1222" s="17"/>
      <c r="OBW1222" s="17"/>
      <c r="OBX1222" s="17"/>
      <c r="OBY1222" s="17"/>
      <c r="OBZ1222" s="17"/>
      <c r="OCA1222" s="17"/>
      <c r="OCB1222" s="17"/>
      <c r="OCC1222" s="17"/>
      <c r="OCD1222" s="17"/>
      <c r="OCE1222" s="17"/>
      <c r="OCF1222" s="17"/>
      <c r="OCG1222" s="17"/>
      <c r="OCH1222" s="17"/>
      <c r="OCI1222" s="17"/>
      <c r="OCJ1222" s="17"/>
      <c r="OCK1222" s="17"/>
      <c r="OCL1222" s="17"/>
      <c r="OCM1222" s="17"/>
      <c r="OCN1222" s="17"/>
      <c r="OCO1222" s="17"/>
      <c r="OCP1222" s="17"/>
      <c r="OCQ1222" s="17"/>
      <c r="OCR1222" s="17"/>
      <c r="OCS1222" s="17"/>
      <c r="OCT1222" s="17"/>
      <c r="OCU1222" s="17"/>
      <c r="OCV1222" s="17"/>
      <c r="OCW1222" s="17"/>
      <c r="OCX1222" s="17"/>
      <c r="OCY1222" s="17"/>
      <c r="OCZ1222" s="17"/>
      <c r="ODA1222" s="17"/>
      <c r="ODB1222" s="17"/>
      <c r="ODC1222" s="17"/>
      <c r="ODD1222" s="17"/>
      <c r="ODE1222" s="17"/>
      <c r="ODF1222" s="17"/>
      <c r="ODG1222" s="17"/>
      <c r="ODH1222" s="17"/>
      <c r="ODI1222" s="17"/>
      <c r="ODJ1222" s="17"/>
      <c r="ODK1222" s="17"/>
      <c r="ODL1222" s="17"/>
      <c r="ODM1222" s="17"/>
      <c r="ODN1222" s="17"/>
      <c r="ODO1222" s="17"/>
      <c r="ODP1222" s="17"/>
      <c r="ODQ1222" s="17"/>
      <c r="ODR1222" s="17"/>
      <c r="ODS1222" s="17"/>
      <c r="ODT1222" s="17"/>
      <c r="ODU1222" s="17"/>
      <c r="ODV1222" s="17"/>
      <c r="ODW1222" s="17"/>
      <c r="ODX1222" s="17"/>
      <c r="ODY1222" s="17"/>
      <c r="ODZ1222" s="17"/>
      <c r="OEA1222" s="17"/>
      <c r="OEB1222" s="17"/>
      <c r="OEC1222" s="17"/>
      <c r="OED1222" s="17"/>
      <c r="OEE1222" s="17"/>
      <c r="OEF1222" s="17"/>
      <c r="OEG1222" s="17"/>
      <c r="OEH1222" s="17"/>
      <c r="OEI1222" s="17"/>
      <c r="OEJ1222" s="17"/>
      <c r="OEK1222" s="17"/>
      <c r="OEL1222" s="17"/>
      <c r="OEM1222" s="17"/>
      <c r="OEN1222" s="17"/>
      <c r="OEO1222" s="17"/>
      <c r="OEP1222" s="17"/>
      <c r="OEQ1222" s="17"/>
      <c r="OER1222" s="17"/>
      <c r="OES1222" s="17"/>
      <c r="OET1222" s="17"/>
      <c r="OEU1222" s="17"/>
      <c r="OEV1222" s="17"/>
      <c r="OEW1222" s="17"/>
      <c r="OEX1222" s="17"/>
      <c r="OEY1222" s="17"/>
      <c r="OEZ1222" s="17"/>
      <c r="OFA1222" s="17"/>
      <c r="OFB1222" s="17"/>
      <c r="OFC1222" s="17"/>
      <c r="OFD1222" s="17"/>
      <c r="OFE1222" s="17"/>
      <c r="OFF1222" s="17"/>
      <c r="OFG1222" s="17"/>
      <c r="OFH1222" s="17"/>
      <c r="OFI1222" s="17"/>
      <c r="OFJ1222" s="17"/>
      <c r="OFK1222" s="17"/>
      <c r="OFL1222" s="17"/>
      <c r="OFM1222" s="17"/>
      <c r="OFN1222" s="17"/>
      <c r="OFO1222" s="17"/>
      <c r="OFP1222" s="17"/>
      <c r="OFQ1222" s="17"/>
      <c r="OFR1222" s="17"/>
      <c r="OFS1222" s="17"/>
      <c r="OFT1222" s="17"/>
      <c r="OFU1222" s="17"/>
      <c r="OFV1222" s="17"/>
      <c r="OFW1222" s="17"/>
      <c r="OFX1222" s="17"/>
      <c r="OFY1222" s="17"/>
      <c r="OFZ1222" s="17"/>
      <c r="OGA1222" s="17"/>
      <c r="OGB1222" s="17"/>
      <c r="OGC1222" s="17"/>
      <c r="OGD1222" s="17"/>
      <c r="OGE1222" s="17"/>
      <c r="OGF1222" s="17"/>
      <c r="OGG1222" s="17"/>
      <c r="OGH1222" s="17"/>
      <c r="OGI1222" s="17"/>
      <c r="OGJ1222" s="17"/>
      <c r="OGK1222" s="17"/>
      <c r="OGL1222" s="17"/>
      <c r="OGM1222" s="17"/>
      <c r="OGN1222" s="17"/>
      <c r="OGO1222" s="17"/>
      <c r="OGP1222" s="17"/>
      <c r="OGQ1222" s="17"/>
      <c r="OGR1222" s="17"/>
      <c r="OGS1222" s="17"/>
      <c r="OGT1222" s="17"/>
      <c r="OGU1222" s="17"/>
      <c r="OGV1222" s="17"/>
      <c r="OGW1222" s="17"/>
      <c r="OGX1222" s="17"/>
      <c r="OGY1222" s="17"/>
      <c r="OGZ1222" s="17"/>
      <c r="OHA1222" s="17"/>
      <c r="OHB1222" s="17"/>
      <c r="OHC1222" s="17"/>
      <c r="OHD1222" s="17"/>
      <c r="OHE1222" s="17"/>
      <c r="OHF1222" s="17"/>
      <c r="OHG1222" s="17"/>
      <c r="OHH1222" s="17"/>
      <c r="OHI1222" s="17"/>
      <c r="OHJ1222" s="17"/>
      <c r="OHK1222" s="17"/>
      <c r="OHL1222" s="17"/>
      <c r="OHM1222" s="17"/>
      <c r="OHN1222" s="17"/>
      <c r="OHO1222" s="17"/>
      <c r="OHP1222" s="17"/>
      <c r="OHQ1222" s="17"/>
      <c r="OHR1222" s="17"/>
      <c r="OHS1222" s="17"/>
      <c r="OHT1222" s="17"/>
      <c r="OHU1222" s="17"/>
      <c r="OHV1222" s="17"/>
      <c r="OHW1222" s="17"/>
      <c r="OHX1222" s="17"/>
      <c r="OHY1222" s="17"/>
      <c r="OHZ1222" s="17"/>
      <c r="OIA1222" s="17"/>
      <c r="OIB1222" s="17"/>
      <c r="OIC1222" s="17"/>
      <c r="OID1222" s="17"/>
      <c r="OIE1222" s="17"/>
      <c r="OIF1222" s="17"/>
      <c r="OIG1222" s="17"/>
      <c r="OIH1222" s="17"/>
      <c r="OII1222" s="17"/>
      <c r="OIJ1222" s="17"/>
      <c r="OIK1222" s="17"/>
      <c r="OIL1222" s="17"/>
      <c r="OIM1222" s="17"/>
      <c r="OIN1222" s="17"/>
      <c r="OIO1222" s="17"/>
      <c r="OIP1222" s="17"/>
      <c r="OIQ1222" s="17"/>
      <c r="OIR1222" s="17"/>
      <c r="OIS1222" s="17"/>
      <c r="OIT1222" s="17"/>
      <c r="OIU1222" s="17"/>
      <c r="OIV1222" s="17"/>
      <c r="OIW1222" s="17"/>
      <c r="OIX1222" s="17"/>
      <c r="OIY1222" s="17"/>
      <c r="OIZ1222" s="17"/>
      <c r="OJA1222" s="17"/>
      <c r="OJB1222" s="17"/>
      <c r="OJC1222" s="17"/>
      <c r="OJD1222" s="17"/>
      <c r="OJE1222" s="17"/>
      <c r="OJF1222" s="17"/>
      <c r="OJG1222" s="17"/>
      <c r="OJH1222" s="17"/>
      <c r="OJI1222" s="17"/>
      <c r="OJJ1222" s="17"/>
      <c r="OJK1222" s="17"/>
      <c r="OJL1222" s="17"/>
      <c r="OJM1222" s="17"/>
      <c r="OJN1222" s="17"/>
      <c r="OJO1222" s="17"/>
      <c r="OJP1222" s="17"/>
      <c r="OJQ1222" s="17"/>
      <c r="OJR1222" s="17"/>
      <c r="OJS1222" s="17"/>
      <c r="OJT1222" s="17"/>
      <c r="OJU1222" s="17"/>
      <c r="OJV1222" s="17"/>
      <c r="OJW1222" s="17"/>
      <c r="OJX1222" s="17"/>
      <c r="OJY1222" s="17"/>
      <c r="OJZ1222" s="17"/>
      <c r="OKA1222" s="17"/>
      <c r="OKB1222" s="17"/>
      <c r="OKC1222" s="17"/>
      <c r="OKD1222" s="17"/>
      <c r="OKE1222" s="17"/>
      <c r="OKF1222" s="17"/>
      <c r="OKG1222" s="17"/>
      <c r="OKH1222" s="17"/>
      <c r="OKI1222" s="17"/>
      <c r="OKJ1222" s="17"/>
      <c r="OKK1222" s="17"/>
      <c r="OKL1222" s="17"/>
      <c r="OKM1222" s="17"/>
      <c r="OKN1222" s="17"/>
      <c r="OKO1222" s="17"/>
      <c r="OKP1222" s="17"/>
      <c r="OKQ1222" s="17"/>
      <c r="OKR1222" s="17"/>
      <c r="OKS1222" s="17"/>
      <c r="OKT1222" s="17"/>
      <c r="OKU1222" s="17"/>
      <c r="OKV1222" s="17"/>
      <c r="OKW1222" s="17"/>
      <c r="OKX1222" s="17"/>
      <c r="OKY1222" s="17"/>
      <c r="OKZ1222" s="17"/>
      <c r="OLA1222" s="17"/>
      <c r="OLB1222" s="17"/>
      <c r="OLC1222" s="17"/>
      <c r="OLD1222" s="17"/>
      <c r="OLE1222" s="17"/>
      <c r="OLF1222" s="17"/>
      <c r="OLG1222" s="17"/>
      <c r="OLH1222" s="17"/>
      <c r="OLI1222" s="17"/>
      <c r="OLJ1222" s="17"/>
      <c r="OLK1222" s="17"/>
      <c r="OLL1222" s="17"/>
      <c r="OLM1222" s="17"/>
      <c r="OLN1222" s="17"/>
      <c r="OLO1222" s="17"/>
      <c r="OLP1222" s="17"/>
      <c r="OLQ1222" s="17"/>
      <c r="OLR1222" s="17"/>
      <c r="OLS1222" s="17"/>
      <c r="OLT1222" s="17"/>
      <c r="OLU1222" s="17"/>
      <c r="OLV1222" s="17"/>
      <c r="OLW1222" s="17"/>
      <c r="OLX1222" s="17"/>
      <c r="OLY1222" s="17"/>
      <c r="OLZ1222" s="17"/>
      <c r="OMA1222" s="17"/>
      <c r="OMB1222" s="17"/>
      <c r="OMC1222" s="17"/>
      <c r="OMD1222" s="17"/>
      <c r="OME1222" s="17"/>
      <c r="OMF1222" s="17"/>
      <c r="OMG1222" s="17"/>
      <c r="OMH1222" s="17"/>
      <c r="OMI1222" s="17"/>
      <c r="OMJ1222" s="17"/>
      <c r="OMK1222" s="17"/>
      <c r="OML1222" s="17"/>
      <c r="OMM1222" s="17"/>
      <c r="OMN1222" s="17"/>
      <c r="OMO1222" s="17"/>
      <c r="OMP1222" s="17"/>
      <c r="OMQ1222" s="17"/>
      <c r="OMR1222" s="17"/>
      <c r="OMS1222" s="17"/>
      <c r="OMT1222" s="17"/>
      <c r="OMU1222" s="17"/>
      <c r="OMV1222" s="17"/>
      <c r="OMW1222" s="17"/>
      <c r="OMX1222" s="17"/>
      <c r="OMY1222" s="17"/>
      <c r="OMZ1222" s="17"/>
      <c r="ONA1222" s="17"/>
      <c r="ONB1222" s="17"/>
      <c r="ONC1222" s="17"/>
      <c r="OND1222" s="17"/>
      <c r="ONE1222" s="17"/>
      <c r="ONF1222" s="17"/>
      <c r="ONG1222" s="17"/>
      <c r="ONH1222" s="17"/>
      <c r="ONI1222" s="17"/>
      <c r="ONJ1222" s="17"/>
      <c r="ONK1222" s="17"/>
      <c r="ONL1222" s="17"/>
      <c r="ONM1222" s="17"/>
      <c r="ONN1222" s="17"/>
      <c r="ONO1222" s="17"/>
      <c r="ONP1222" s="17"/>
      <c r="ONQ1222" s="17"/>
      <c r="ONR1222" s="17"/>
      <c r="ONS1222" s="17"/>
      <c r="ONT1222" s="17"/>
      <c r="ONU1222" s="17"/>
      <c r="ONV1222" s="17"/>
      <c r="ONW1222" s="17"/>
      <c r="ONX1222" s="17"/>
      <c r="ONY1222" s="17"/>
      <c r="ONZ1222" s="17"/>
      <c r="OOA1222" s="17"/>
      <c r="OOB1222" s="17"/>
      <c r="OOC1222" s="17"/>
      <c r="OOD1222" s="17"/>
      <c r="OOE1222" s="17"/>
      <c r="OOF1222" s="17"/>
      <c r="OOG1222" s="17"/>
      <c r="OOH1222" s="17"/>
      <c r="OOI1222" s="17"/>
      <c r="OOJ1222" s="17"/>
      <c r="OOK1222" s="17"/>
      <c r="OOL1222" s="17"/>
      <c r="OOM1222" s="17"/>
      <c r="OON1222" s="17"/>
      <c r="OOO1222" s="17"/>
      <c r="OOP1222" s="17"/>
      <c r="OOQ1222" s="17"/>
      <c r="OOR1222" s="17"/>
      <c r="OOS1222" s="17"/>
      <c r="OOT1222" s="17"/>
      <c r="OOU1222" s="17"/>
      <c r="OOV1222" s="17"/>
      <c r="OOW1222" s="17"/>
      <c r="OOX1222" s="17"/>
      <c r="OOY1222" s="17"/>
      <c r="OOZ1222" s="17"/>
      <c r="OPA1222" s="17"/>
      <c r="OPB1222" s="17"/>
      <c r="OPC1222" s="17"/>
      <c r="OPD1222" s="17"/>
      <c r="OPE1222" s="17"/>
      <c r="OPF1222" s="17"/>
      <c r="OPG1222" s="17"/>
      <c r="OPH1222" s="17"/>
      <c r="OPI1222" s="17"/>
      <c r="OPJ1222" s="17"/>
      <c r="OPK1222" s="17"/>
      <c r="OPL1222" s="17"/>
      <c r="OPM1222" s="17"/>
      <c r="OPN1222" s="17"/>
      <c r="OPO1222" s="17"/>
      <c r="OPP1222" s="17"/>
      <c r="OPQ1222" s="17"/>
      <c r="OPR1222" s="17"/>
      <c r="OPS1222" s="17"/>
      <c r="OPT1222" s="17"/>
      <c r="OPU1222" s="17"/>
      <c r="OPV1222" s="17"/>
      <c r="OPW1222" s="17"/>
      <c r="OPX1222" s="17"/>
      <c r="OPY1222" s="17"/>
      <c r="OPZ1222" s="17"/>
      <c r="OQA1222" s="17"/>
      <c r="OQB1222" s="17"/>
      <c r="OQC1222" s="17"/>
      <c r="OQD1222" s="17"/>
      <c r="OQE1222" s="17"/>
      <c r="OQF1222" s="17"/>
      <c r="OQG1222" s="17"/>
      <c r="OQH1222" s="17"/>
      <c r="OQI1222" s="17"/>
      <c r="OQJ1222" s="17"/>
      <c r="OQK1222" s="17"/>
      <c r="OQL1222" s="17"/>
      <c r="OQM1222" s="17"/>
      <c r="OQN1222" s="17"/>
      <c r="OQO1222" s="17"/>
      <c r="OQP1222" s="17"/>
      <c r="OQQ1222" s="17"/>
      <c r="OQR1222" s="17"/>
      <c r="OQS1222" s="17"/>
      <c r="OQT1222" s="17"/>
      <c r="OQU1222" s="17"/>
      <c r="OQV1222" s="17"/>
      <c r="OQW1222" s="17"/>
      <c r="OQX1222" s="17"/>
      <c r="OQY1222" s="17"/>
      <c r="OQZ1222" s="17"/>
      <c r="ORA1222" s="17"/>
      <c r="ORB1222" s="17"/>
      <c r="ORC1222" s="17"/>
      <c r="ORD1222" s="17"/>
      <c r="ORE1222" s="17"/>
      <c r="ORF1222" s="17"/>
      <c r="ORG1222" s="17"/>
      <c r="ORH1222" s="17"/>
      <c r="ORI1222" s="17"/>
      <c r="ORJ1222" s="17"/>
      <c r="ORK1222" s="17"/>
      <c r="ORL1222" s="17"/>
      <c r="ORM1222" s="17"/>
      <c r="ORN1222" s="17"/>
      <c r="ORO1222" s="17"/>
      <c r="ORP1222" s="17"/>
      <c r="ORQ1222" s="17"/>
      <c r="ORR1222" s="17"/>
      <c r="ORS1222" s="17"/>
      <c r="ORT1222" s="17"/>
      <c r="ORU1222" s="17"/>
      <c r="ORV1222" s="17"/>
      <c r="ORW1222" s="17"/>
      <c r="ORX1222" s="17"/>
      <c r="ORY1222" s="17"/>
      <c r="ORZ1222" s="17"/>
      <c r="OSA1222" s="17"/>
      <c r="OSB1222" s="17"/>
      <c r="OSC1222" s="17"/>
      <c r="OSD1222" s="17"/>
      <c r="OSE1222" s="17"/>
      <c r="OSF1222" s="17"/>
      <c r="OSG1222" s="17"/>
      <c r="OSH1222" s="17"/>
      <c r="OSI1222" s="17"/>
      <c r="OSJ1222" s="17"/>
      <c r="OSK1222" s="17"/>
      <c r="OSL1222" s="17"/>
      <c r="OSM1222" s="17"/>
      <c r="OSN1222" s="17"/>
      <c r="OSO1222" s="17"/>
      <c r="OSP1222" s="17"/>
      <c r="OSQ1222" s="17"/>
      <c r="OSR1222" s="17"/>
      <c r="OSS1222" s="17"/>
      <c r="OST1222" s="17"/>
      <c r="OSU1222" s="17"/>
      <c r="OSV1222" s="17"/>
      <c r="OSW1222" s="17"/>
      <c r="OSX1222" s="17"/>
      <c r="OSY1222" s="17"/>
      <c r="OSZ1222" s="17"/>
      <c r="OTA1222" s="17"/>
      <c r="OTB1222" s="17"/>
      <c r="OTC1222" s="17"/>
      <c r="OTD1222" s="17"/>
      <c r="OTE1222" s="17"/>
      <c r="OTF1222" s="17"/>
      <c r="OTG1222" s="17"/>
      <c r="OTH1222" s="17"/>
      <c r="OTI1222" s="17"/>
      <c r="OTJ1222" s="17"/>
      <c r="OTK1222" s="17"/>
      <c r="OTL1222" s="17"/>
      <c r="OTM1222" s="17"/>
      <c r="OTN1222" s="17"/>
      <c r="OTO1222" s="17"/>
      <c r="OTP1222" s="17"/>
      <c r="OTQ1222" s="17"/>
      <c r="OTR1222" s="17"/>
      <c r="OTS1222" s="17"/>
      <c r="OTT1222" s="17"/>
      <c r="OTU1222" s="17"/>
      <c r="OTV1222" s="17"/>
      <c r="OTW1222" s="17"/>
      <c r="OTX1222" s="17"/>
      <c r="OTY1222" s="17"/>
      <c r="OTZ1222" s="17"/>
      <c r="OUA1222" s="17"/>
      <c r="OUB1222" s="17"/>
      <c r="OUC1222" s="17"/>
      <c r="OUD1222" s="17"/>
      <c r="OUE1222" s="17"/>
      <c r="OUF1222" s="17"/>
      <c r="OUG1222" s="17"/>
      <c r="OUH1222" s="17"/>
      <c r="OUI1222" s="17"/>
      <c r="OUJ1222" s="17"/>
      <c r="OUK1222" s="17"/>
      <c r="OUL1222" s="17"/>
      <c r="OUM1222" s="17"/>
      <c r="OUN1222" s="17"/>
      <c r="OUO1222" s="17"/>
      <c r="OUP1222" s="17"/>
      <c r="OUQ1222" s="17"/>
      <c r="OUR1222" s="17"/>
      <c r="OUS1222" s="17"/>
      <c r="OUT1222" s="17"/>
      <c r="OUU1222" s="17"/>
      <c r="OUV1222" s="17"/>
      <c r="OUW1222" s="17"/>
      <c r="OUX1222" s="17"/>
      <c r="OUY1222" s="17"/>
      <c r="OUZ1222" s="17"/>
      <c r="OVA1222" s="17"/>
      <c r="OVB1222" s="17"/>
      <c r="OVC1222" s="17"/>
      <c r="OVD1222" s="17"/>
      <c r="OVE1222" s="17"/>
      <c r="OVF1222" s="17"/>
      <c r="OVG1222" s="17"/>
      <c r="OVH1222" s="17"/>
      <c r="OVI1222" s="17"/>
      <c r="OVJ1222" s="17"/>
      <c r="OVK1222" s="17"/>
      <c r="OVL1222" s="17"/>
      <c r="OVM1222" s="17"/>
      <c r="OVN1222" s="17"/>
      <c r="OVO1222" s="17"/>
      <c r="OVP1222" s="17"/>
      <c r="OVQ1222" s="17"/>
      <c r="OVR1222" s="17"/>
      <c r="OVS1222" s="17"/>
      <c r="OVT1222" s="17"/>
      <c r="OVU1222" s="17"/>
      <c r="OVV1222" s="17"/>
      <c r="OVW1222" s="17"/>
      <c r="OVX1222" s="17"/>
      <c r="OVY1222" s="17"/>
      <c r="OVZ1222" s="17"/>
      <c r="OWA1222" s="17"/>
      <c r="OWB1222" s="17"/>
      <c r="OWC1222" s="17"/>
      <c r="OWD1222" s="17"/>
      <c r="OWE1222" s="17"/>
      <c r="OWF1222" s="17"/>
      <c r="OWG1222" s="17"/>
      <c r="OWH1222" s="17"/>
      <c r="OWI1222" s="17"/>
      <c r="OWJ1222" s="17"/>
      <c r="OWK1222" s="17"/>
      <c r="OWL1222" s="17"/>
      <c r="OWM1222" s="17"/>
      <c r="OWN1222" s="17"/>
      <c r="OWO1222" s="17"/>
      <c r="OWP1222" s="17"/>
      <c r="OWQ1222" s="17"/>
      <c r="OWR1222" s="17"/>
      <c r="OWS1222" s="17"/>
      <c r="OWT1222" s="17"/>
      <c r="OWU1222" s="17"/>
      <c r="OWV1222" s="17"/>
      <c r="OWW1222" s="17"/>
      <c r="OWX1222" s="17"/>
      <c r="OWY1222" s="17"/>
      <c r="OWZ1222" s="17"/>
      <c r="OXA1222" s="17"/>
      <c r="OXB1222" s="17"/>
      <c r="OXC1222" s="17"/>
      <c r="OXD1222" s="17"/>
      <c r="OXE1222" s="17"/>
      <c r="OXF1222" s="17"/>
      <c r="OXG1222" s="17"/>
      <c r="OXH1222" s="17"/>
      <c r="OXI1222" s="17"/>
      <c r="OXJ1222" s="17"/>
      <c r="OXK1222" s="17"/>
      <c r="OXL1222" s="17"/>
      <c r="OXM1222" s="17"/>
      <c r="OXN1222" s="17"/>
      <c r="OXO1222" s="17"/>
      <c r="OXP1222" s="17"/>
      <c r="OXQ1222" s="17"/>
      <c r="OXR1222" s="17"/>
      <c r="OXS1222" s="17"/>
      <c r="OXT1222" s="17"/>
      <c r="OXU1222" s="17"/>
      <c r="OXV1222" s="17"/>
      <c r="OXW1222" s="17"/>
      <c r="OXX1222" s="17"/>
      <c r="OXY1222" s="17"/>
      <c r="OXZ1222" s="17"/>
      <c r="OYA1222" s="17"/>
      <c r="OYB1222" s="17"/>
      <c r="OYC1222" s="17"/>
      <c r="OYD1222" s="17"/>
      <c r="OYE1222" s="17"/>
      <c r="OYF1222" s="17"/>
      <c r="OYG1222" s="17"/>
      <c r="OYH1222" s="17"/>
      <c r="OYI1222" s="17"/>
      <c r="OYJ1222" s="17"/>
      <c r="OYK1222" s="17"/>
      <c r="OYL1222" s="17"/>
      <c r="OYM1222" s="17"/>
      <c r="OYN1222" s="17"/>
      <c r="OYO1222" s="17"/>
      <c r="OYP1222" s="17"/>
      <c r="OYQ1222" s="17"/>
      <c r="OYR1222" s="17"/>
      <c r="OYS1222" s="17"/>
      <c r="OYT1222" s="17"/>
      <c r="OYU1222" s="17"/>
      <c r="OYV1222" s="17"/>
      <c r="OYW1222" s="17"/>
      <c r="OYX1222" s="17"/>
      <c r="OYY1222" s="17"/>
      <c r="OYZ1222" s="17"/>
      <c r="OZA1222" s="17"/>
      <c r="OZB1222" s="17"/>
      <c r="OZC1222" s="17"/>
      <c r="OZD1222" s="17"/>
      <c r="OZE1222" s="17"/>
      <c r="OZF1222" s="17"/>
      <c r="OZG1222" s="17"/>
      <c r="OZH1222" s="17"/>
      <c r="OZI1222" s="17"/>
      <c r="OZJ1222" s="17"/>
      <c r="OZK1222" s="17"/>
      <c r="OZL1222" s="17"/>
      <c r="OZM1222" s="17"/>
      <c r="OZN1222" s="17"/>
      <c r="OZO1222" s="17"/>
      <c r="OZP1222" s="17"/>
      <c r="OZQ1222" s="17"/>
      <c r="OZR1222" s="17"/>
      <c r="OZS1222" s="17"/>
      <c r="OZT1222" s="17"/>
      <c r="OZU1222" s="17"/>
      <c r="OZV1222" s="17"/>
      <c r="OZW1222" s="17"/>
      <c r="OZX1222" s="17"/>
      <c r="OZY1222" s="17"/>
      <c r="OZZ1222" s="17"/>
      <c r="PAA1222" s="17"/>
      <c r="PAB1222" s="17"/>
      <c r="PAC1222" s="17"/>
      <c r="PAD1222" s="17"/>
      <c r="PAE1222" s="17"/>
      <c r="PAF1222" s="17"/>
      <c r="PAG1222" s="17"/>
      <c r="PAH1222" s="17"/>
      <c r="PAI1222" s="17"/>
      <c r="PAJ1222" s="17"/>
      <c r="PAK1222" s="17"/>
      <c r="PAL1222" s="17"/>
      <c r="PAM1222" s="17"/>
      <c r="PAN1222" s="17"/>
      <c r="PAO1222" s="17"/>
      <c r="PAP1222" s="17"/>
      <c r="PAQ1222" s="17"/>
      <c r="PAR1222" s="17"/>
      <c r="PAS1222" s="17"/>
      <c r="PAT1222" s="17"/>
      <c r="PAU1222" s="17"/>
      <c r="PAV1222" s="17"/>
      <c r="PAW1222" s="17"/>
      <c r="PAX1222" s="17"/>
      <c r="PAY1222" s="17"/>
      <c r="PAZ1222" s="17"/>
      <c r="PBA1222" s="17"/>
      <c r="PBB1222" s="17"/>
      <c r="PBC1222" s="17"/>
      <c r="PBD1222" s="17"/>
      <c r="PBE1222" s="17"/>
      <c r="PBF1222" s="17"/>
      <c r="PBG1222" s="17"/>
      <c r="PBH1222" s="17"/>
      <c r="PBI1222" s="17"/>
      <c r="PBJ1222" s="17"/>
      <c r="PBK1222" s="17"/>
      <c r="PBL1222" s="17"/>
      <c r="PBM1222" s="17"/>
      <c r="PBN1222" s="17"/>
      <c r="PBO1222" s="17"/>
      <c r="PBP1222" s="17"/>
      <c r="PBQ1222" s="17"/>
      <c r="PBR1222" s="17"/>
      <c r="PBS1222" s="17"/>
      <c r="PBT1222" s="17"/>
      <c r="PBU1222" s="17"/>
      <c r="PBV1222" s="17"/>
      <c r="PBW1222" s="17"/>
      <c r="PBX1222" s="17"/>
      <c r="PBY1222" s="17"/>
      <c r="PBZ1222" s="17"/>
      <c r="PCA1222" s="17"/>
      <c r="PCB1222" s="17"/>
      <c r="PCC1222" s="17"/>
      <c r="PCD1222" s="17"/>
      <c r="PCE1222" s="17"/>
      <c r="PCF1222" s="17"/>
      <c r="PCG1222" s="17"/>
      <c r="PCH1222" s="17"/>
      <c r="PCI1222" s="17"/>
      <c r="PCJ1222" s="17"/>
      <c r="PCK1222" s="17"/>
      <c r="PCL1222" s="17"/>
      <c r="PCM1222" s="17"/>
      <c r="PCN1222" s="17"/>
      <c r="PCO1222" s="17"/>
      <c r="PCP1222" s="17"/>
      <c r="PCQ1222" s="17"/>
      <c r="PCR1222" s="17"/>
      <c r="PCS1222" s="17"/>
      <c r="PCT1222" s="17"/>
      <c r="PCU1222" s="17"/>
      <c r="PCV1222" s="17"/>
      <c r="PCW1222" s="17"/>
      <c r="PCX1222" s="17"/>
      <c r="PCY1222" s="17"/>
      <c r="PCZ1222" s="17"/>
      <c r="PDA1222" s="17"/>
      <c r="PDB1222" s="17"/>
      <c r="PDC1222" s="17"/>
      <c r="PDD1222" s="17"/>
      <c r="PDE1222" s="17"/>
      <c r="PDF1222" s="17"/>
      <c r="PDG1222" s="17"/>
      <c r="PDH1222" s="17"/>
      <c r="PDI1222" s="17"/>
      <c r="PDJ1222" s="17"/>
      <c r="PDK1222" s="17"/>
      <c r="PDL1222" s="17"/>
      <c r="PDM1222" s="17"/>
      <c r="PDN1222" s="17"/>
      <c r="PDO1222" s="17"/>
      <c r="PDP1222" s="17"/>
      <c r="PDQ1222" s="17"/>
      <c r="PDR1222" s="17"/>
      <c r="PDS1222" s="17"/>
      <c r="PDT1222" s="17"/>
      <c r="PDU1222" s="17"/>
      <c r="PDV1222" s="17"/>
      <c r="PDW1222" s="17"/>
      <c r="PDX1222" s="17"/>
      <c r="PDY1222" s="17"/>
      <c r="PDZ1222" s="17"/>
      <c r="PEA1222" s="17"/>
      <c r="PEB1222" s="17"/>
      <c r="PEC1222" s="17"/>
      <c r="PED1222" s="17"/>
      <c r="PEE1222" s="17"/>
      <c r="PEF1222" s="17"/>
      <c r="PEG1222" s="17"/>
      <c r="PEH1222" s="17"/>
      <c r="PEI1222" s="17"/>
      <c r="PEJ1222" s="17"/>
      <c r="PEK1222" s="17"/>
      <c r="PEL1222" s="17"/>
      <c r="PEM1222" s="17"/>
      <c r="PEN1222" s="17"/>
      <c r="PEO1222" s="17"/>
      <c r="PEP1222" s="17"/>
      <c r="PEQ1222" s="17"/>
      <c r="PER1222" s="17"/>
      <c r="PES1222" s="17"/>
      <c r="PET1222" s="17"/>
      <c r="PEU1222" s="17"/>
      <c r="PEV1222" s="17"/>
      <c r="PEW1222" s="17"/>
      <c r="PEX1222" s="17"/>
      <c r="PEY1222" s="17"/>
      <c r="PEZ1222" s="17"/>
      <c r="PFA1222" s="17"/>
      <c r="PFB1222" s="17"/>
      <c r="PFC1222" s="17"/>
      <c r="PFD1222" s="17"/>
      <c r="PFE1222" s="17"/>
      <c r="PFF1222" s="17"/>
      <c r="PFG1222" s="17"/>
      <c r="PFH1222" s="17"/>
      <c r="PFI1222" s="17"/>
      <c r="PFJ1222" s="17"/>
      <c r="PFK1222" s="17"/>
      <c r="PFL1222" s="17"/>
      <c r="PFM1222" s="17"/>
      <c r="PFN1222" s="17"/>
      <c r="PFO1222" s="17"/>
      <c r="PFP1222" s="17"/>
      <c r="PFQ1222" s="17"/>
      <c r="PFR1222" s="17"/>
      <c r="PFS1222" s="17"/>
      <c r="PFT1222" s="17"/>
      <c r="PFU1222" s="17"/>
      <c r="PFV1222" s="17"/>
      <c r="PFW1222" s="17"/>
      <c r="PFX1222" s="17"/>
      <c r="PFY1222" s="17"/>
      <c r="PFZ1222" s="17"/>
      <c r="PGA1222" s="17"/>
      <c r="PGB1222" s="17"/>
      <c r="PGC1222" s="17"/>
      <c r="PGD1222" s="17"/>
      <c r="PGE1222" s="17"/>
      <c r="PGF1222" s="17"/>
      <c r="PGG1222" s="17"/>
      <c r="PGH1222" s="17"/>
      <c r="PGI1222" s="17"/>
      <c r="PGJ1222" s="17"/>
      <c r="PGK1222" s="17"/>
      <c r="PGL1222" s="17"/>
      <c r="PGM1222" s="17"/>
      <c r="PGN1222" s="17"/>
      <c r="PGO1222" s="17"/>
      <c r="PGP1222" s="17"/>
      <c r="PGQ1222" s="17"/>
      <c r="PGR1222" s="17"/>
      <c r="PGS1222" s="17"/>
      <c r="PGT1222" s="17"/>
      <c r="PGU1222" s="17"/>
      <c r="PGV1222" s="17"/>
      <c r="PGW1222" s="17"/>
      <c r="PGX1222" s="17"/>
      <c r="PGY1222" s="17"/>
      <c r="PGZ1222" s="17"/>
      <c r="PHA1222" s="17"/>
      <c r="PHB1222" s="17"/>
      <c r="PHC1222" s="17"/>
      <c r="PHD1222" s="17"/>
      <c r="PHE1222" s="17"/>
      <c r="PHF1222" s="17"/>
      <c r="PHG1222" s="17"/>
      <c r="PHH1222" s="17"/>
      <c r="PHI1222" s="17"/>
      <c r="PHJ1222" s="17"/>
      <c r="PHK1222" s="17"/>
      <c r="PHL1222" s="17"/>
      <c r="PHM1222" s="17"/>
      <c r="PHN1222" s="17"/>
      <c r="PHO1222" s="17"/>
      <c r="PHP1222" s="17"/>
      <c r="PHQ1222" s="17"/>
      <c r="PHR1222" s="17"/>
      <c r="PHS1222" s="17"/>
      <c r="PHT1222" s="17"/>
      <c r="PHU1222" s="17"/>
      <c r="PHV1222" s="17"/>
      <c r="PHW1222" s="17"/>
      <c r="PHX1222" s="17"/>
      <c r="PHY1222" s="17"/>
      <c r="PHZ1222" s="17"/>
      <c r="PIA1222" s="17"/>
      <c r="PIB1222" s="17"/>
      <c r="PIC1222" s="17"/>
      <c r="PID1222" s="17"/>
      <c r="PIE1222" s="17"/>
      <c r="PIF1222" s="17"/>
      <c r="PIG1222" s="17"/>
      <c r="PIH1222" s="17"/>
      <c r="PII1222" s="17"/>
      <c r="PIJ1222" s="17"/>
      <c r="PIK1222" s="17"/>
      <c r="PIL1222" s="17"/>
      <c r="PIM1222" s="17"/>
      <c r="PIN1222" s="17"/>
      <c r="PIO1222" s="17"/>
      <c r="PIP1222" s="17"/>
      <c r="PIQ1222" s="17"/>
      <c r="PIR1222" s="17"/>
      <c r="PIS1222" s="17"/>
      <c r="PIT1222" s="17"/>
      <c r="PIU1222" s="17"/>
      <c r="PIV1222" s="17"/>
      <c r="PIW1222" s="17"/>
      <c r="PIX1222" s="17"/>
      <c r="PIY1222" s="17"/>
      <c r="PIZ1222" s="17"/>
      <c r="PJA1222" s="17"/>
      <c r="PJB1222" s="17"/>
      <c r="PJC1222" s="17"/>
      <c r="PJD1222" s="17"/>
      <c r="PJE1222" s="17"/>
      <c r="PJF1222" s="17"/>
      <c r="PJG1222" s="17"/>
      <c r="PJH1222" s="17"/>
      <c r="PJI1222" s="17"/>
      <c r="PJJ1222" s="17"/>
      <c r="PJK1222" s="17"/>
      <c r="PJL1222" s="17"/>
      <c r="PJM1222" s="17"/>
      <c r="PJN1222" s="17"/>
      <c r="PJO1222" s="17"/>
      <c r="PJP1222" s="17"/>
      <c r="PJQ1222" s="17"/>
      <c r="PJR1222" s="17"/>
      <c r="PJS1222" s="17"/>
      <c r="PJT1222" s="17"/>
      <c r="PJU1222" s="17"/>
      <c r="PJV1222" s="17"/>
      <c r="PJW1222" s="17"/>
      <c r="PJX1222" s="17"/>
      <c r="PJY1222" s="17"/>
      <c r="PJZ1222" s="17"/>
      <c r="PKA1222" s="17"/>
      <c r="PKB1222" s="17"/>
      <c r="PKC1222" s="17"/>
      <c r="PKD1222" s="17"/>
      <c r="PKE1222" s="17"/>
      <c r="PKF1222" s="17"/>
      <c r="PKG1222" s="17"/>
      <c r="PKH1222" s="17"/>
      <c r="PKI1222" s="17"/>
      <c r="PKJ1222" s="17"/>
      <c r="PKK1222" s="17"/>
      <c r="PKL1222" s="17"/>
      <c r="PKM1222" s="17"/>
      <c r="PKN1222" s="17"/>
      <c r="PKO1222" s="17"/>
      <c r="PKP1222" s="17"/>
      <c r="PKQ1222" s="17"/>
      <c r="PKR1222" s="17"/>
      <c r="PKS1222" s="17"/>
      <c r="PKT1222" s="17"/>
      <c r="PKU1222" s="17"/>
      <c r="PKV1222" s="17"/>
      <c r="PKW1222" s="17"/>
      <c r="PKX1222" s="17"/>
      <c r="PKY1222" s="17"/>
      <c r="PKZ1222" s="17"/>
      <c r="PLA1222" s="17"/>
      <c r="PLB1222" s="17"/>
      <c r="PLC1222" s="17"/>
      <c r="PLD1222" s="17"/>
      <c r="PLE1222" s="17"/>
      <c r="PLF1222" s="17"/>
      <c r="PLG1222" s="17"/>
      <c r="PLH1222" s="17"/>
      <c r="PLI1222" s="17"/>
      <c r="PLJ1222" s="17"/>
      <c r="PLK1222" s="17"/>
      <c r="PLL1222" s="17"/>
      <c r="PLM1222" s="17"/>
      <c r="PLN1222" s="17"/>
      <c r="PLO1222" s="17"/>
      <c r="PLP1222" s="17"/>
      <c r="PLQ1222" s="17"/>
      <c r="PLR1222" s="17"/>
      <c r="PLS1222" s="17"/>
      <c r="PLT1222" s="17"/>
      <c r="PLU1222" s="17"/>
      <c r="PLV1222" s="17"/>
      <c r="PLW1222" s="17"/>
      <c r="PLX1222" s="17"/>
      <c r="PLY1222" s="17"/>
      <c r="PLZ1222" s="17"/>
      <c r="PMA1222" s="17"/>
      <c r="PMB1222" s="17"/>
      <c r="PMC1222" s="17"/>
      <c r="PMD1222" s="17"/>
      <c r="PME1222" s="17"/>
      <c r="PMF1222" s="17"/>
      <c r="PMG1222" s="17"/>
      <c r="PMH1222" s="17"/>
      <c r="PMI1222" s="17"/>
      <c r="PMJ1222" s="17"/>
      <c r="PMK1222" s="17"/>
      <c r="PML1222" s="17"/>
      <c r="PMM1222" s="17"/>
      <c r="PMN1222" s="17"/>
      <c r="PMO1222" s="17"/>
      <c r="PMP1222" s="17"/>
      <c r="PMQ1222" s="17"/>
      <c r="PMR1222" s="17"/>
      <c r="PMS1222" s="17"/>
      <c r="PMT1222" s="17"/>
      <c r="PMU1222" s="17"/>
      <c r="PMV1222" s="17"/>
      <c r="PMW1222" s="17"/>
      <c r="PMX1222" s="17"/>
      <c r="PMY1222" s="17"/>
      <c r="PMZ1222" s="17"/>
      <c r="PNA1222" s="17"/>
      <c r="PNB1222" s="17"/>
      <c r="PNC1222" s="17"/>
      <c r="PND1222" s="17"/>
      <c r="PNE1222" s="17"/>
      <c r="PNF1222" s="17"/>
      <c r="PNG1222" s="17"/>
      <c r="PNH1222" s="17"/>
      <c r="PNI1222" s="17"/>
      <c r="PNJ1222" s="17"/>
      <c r="PNK1222" s="17"/>
      <c r="PNL1222" s="17"/>
      <c r="PNM1222" s="17"/>
      <c r="PNN1222" s="17"/>
      <c r="PNO1222" s="17"/>
      <c r="PNP1222" s="17"/>
      <c r="PNQ1222" s="17"/>
      <c r="PNR1222" s="17"/>
      <c r="PNS1222" s="17"/>
      <c r="PNT1222" s="17"/>
      <c r="PNU1222" s="17"/>
      <c r="PNV1222" s="17"/>
      <c r="PNW1222" s="17"/>
      <c r="PNX1222" s="17"/>
      <c r="PNY1222" s="17"/>
      <c r="PNZ1222" s="17"/>
      <c r="POA1222" s="17"/>
      <c r="POB1222" s="17"/>
      <c r="POC1222" s="17"/>
      <c r="POD1222" s="17"/>
      <c r="POE1222" s="17"/>
      <c r="POF1222" s="17"/>
      <c r="POG1222" s="17"/>
      <c r="POH1222" s="17"/>
      <c r="POI1222" s="17"/>
      <c r="POJ1222" s="17"/>
      <c r="POK1222" s="17"/>
      <c r="POL1222" s="17"/>
      <c r="POM1222" s="17"/>
      <c r="PON1222" s="17"/>
      <c r="POO1222" s="17"/>
      <c r="POP1222" s="17"/>
      <c r="POQ1222" s="17"/>
      <c r="POR1222" s="17"/>
      <c r="POS1222" s="17"/>
      <c r="POT1222" s="17"/>
      <c r="POU1222" s="17"/>
      <c r="POV1222" s="17"/>
      <c r="POW1222" s="17"/>
      <c r="POX1222" s="17"/>
      <c r="POY1222" s="17"/>
      <c r="POZ1222" s="17"/>
      <c r="PPA1222" s="17"/>
      <c r="PPB1222" s="17"/>
      <c r="PPC1222" s="17"/>
      <c r="PPD1222" s="17"/>
      <c r="PPE1222" s="17"/>
      <c r="PPF1222" s="17"/>
      <c r="PPG1222" s="17"/>
      <c r="PPH1222" s="17"/>
      <c r="PPI1222" s="17"/>
      <c r="PPJ1222" s="17"/>
      <c r="PPK1222" s="17"/>
      <c r="PPL1222" s="17"/>
      <c r="PPM1222" s="17"/>
      <c r="PPN1222" s="17"/>
      <c r="PPO1222" s="17"/>
      <c r="PPP1222" s="17"/>
      <c r="PPQ1222" s="17"/>
      <c r="PPR1222" s="17"/>
      <c r="PPS1222" s="17"/>
      <c r="PPT1222" s="17"/>
      <c r="PPU1222" s="17"/>
      <c r="PPV1222" s="17"/>
      <c r="PPW1222" s="17"/>
      <c r="PPX1222" s="17"/>
      <c r="PPY1222" s="17"/>
      <c r="PPZ1222" s="17"/>
      <c r="PQA1222" s="17"/>
      <c r="PQB1222" s="17"/>
      <c r="PQC1222" s="17"/>
      <c r="PQD1222" s="17"/>
      <c r="PQE1222" s="17"/>
      <c r="PQF1222" s="17"/>
      <c r="PQG1222" s="17"/>
      <c r="PQH1222" s="17"/>
      <c r="PQI1222" s="17"/>
      <c r="PQJ1222" s="17"/>
      <c r="PQK1222" s="17"/>
      <c r="PQL1222" s="17"/>
      <c r="PQM1222" s="17"/>
      <c r="PQN1222" s="17"/>
      <c r="PQO1222" s="17"/>
      <c r="PQP1222" s="17"/>
      <c r="PQQ1222" s="17"/>
      <c r="PQR1222" s="17"/>
      <c r="PQS1222" s="17"/>
      <c r="PQT1222" s="17"/>
      <c r="PQU1222" s="17"/>
      <c r="PQV1222" s="17"/>
      <c r="PQW1222" s="17"/>
      <c r="PQX1222" s="17"/>
      <c r="PQY1222" s="17"/>
      <c r="PQZ1222" s="17"/>
      <c r="PRA1222" s="17"/>
      <c r="PRB1222" s="17"/>
      <c r="PRC1222" s="17"/>
      <c r="PRD1222" s="17"/>
      <c r="PRE1222" s="17"/>
      <c r="PRF1222" s="17"/>
      <c r="PRG1222" s="17"/>
      <c r="PRH1222" s="17"/>
      <c r="PRI1222" s="17"/>
      <c r="PRJ1222" s="17"/>
      <c r="PRK1222" s="17"/>
      <c r="PRL1222" s="17"/>
      <c r="PRM1222" s="17"/>
      <c r="PRN1222" s="17"/>
      <c r="PRO1222" s="17"/>
      <c r="PRP1222" s="17"/>
      <c r="PRQ1222" s="17"/>
      <c r="PRR1222" s="17"/>
      <c r="PRS1222" s="17"/>
      <c r="PRT1222" s="17"/>
      <c r="PRU1222" s="17"/>
      <c r="PRV1222" s="17"/>
      <c r="PRW1222" s="17"/>
      <c r="PRX1222" s="17"/>
      <c r="PRY1222" s="17"/>
      <c r="PRZ1222" s="17"/>
      <c r="PSA1222" s="17"/>
      <c r="PSB1222" s="17"/>
      <c r="PSC1222" s="17"/>
      <c r="PSD1222" s="17"/>
      <c r="PSE1222" s="17"/>
      <c r="PSF1222" s="17"/>
      <c r="PSG1222" s="17"/>
      <c r="PSH1222" s="17"/>
      <c r="PSI1222" s="17"/>
      <c r="PSJ1222" s="17"/>
      <c r="PSK1222" s="17"/>
      <c r="PSL1222" s="17"/>
      <c r="PSM1222" s="17"/>
      <c r="PSN1222" s="17"/>
      <c r="PSO1222" s="17"/>
      <c r="PSP1222" s="17"/>
      <c r="PSQ1222" s="17"/>
      <c r="PSR1222" s="17"/>
      <c r="PSS1222" s="17"/>
      <c r="PST1222" s="17"/>
      <c r="PSU1222" s="17"/>
      <c r="PSV1222" s="17"/>
      <c r="PSW1222" s="17"/>
      <c r="PSX1222" s="17"/>
      <c r="PSY1222" s="17"/>
      <c r="PSZ1222" s="17"/>
      <c r="PTA1222" s="17"/>
      <c r="PTB1222" s="17"/>
      <c r="PTC1222" s="17"/>
      <c r="PTD1222" s="17"/>
      <c r="PTE1222" s="17"/>
      <c r="PTF1222" s="17"/>
      <c r="PTG1222" s="17"/>
      <c r="PTH1222" s="17"/>
      <c r="PTI1222" s="17"/>
      <c r="PTJ1222" s="17"/>
      <c r="PTK1222" s="17"/>
      <c r="PTL1222" s="17"/>
      <c r="PTM1222" s="17"/>
      <c r="PTN1222" s="17"/>
      <c r="PTO1222" s="17"/>
      <c r="PTP1222" s="17"/>
      <c r="PTQ1222" s="17"/>
      <c r="PTR1222" s="17"/>
      <c r="PTS1222" s="17"/>
      <c r="PTT1222" s="17"/>
      <c r="PTU1222" s="17"/>
      <c r="PTV1222" s="17"/>
      <c r="PTW1222" s="17"/>
      <c r="PTX1222" s="17"/>
      <c r="PTY1222" s="17"/>
      <c r="PTZ1222" s="17"/>
      <c r="PUA1222" s="17"/>
      <c r="PUB1222" s="17"/>
      <c r="PUC1222" s="17"/>
      <c r="PUD1222" s="17"/>
      <c r="PUE1222" s="17"/>
      <c r="PUF1222" s="17"/>
      <c r="PUG1222" s="17"/>
      <c r="PUH1222" s="17"/>
      <c r="PUI1222" s="17"/>
      <c r="PUJ1222" s="17"/>
      <c r="PUK1222" s="17"/>
      <c r="PUL1222" s="17"/>
      <c r="PUM1222" s="17"/>
      <c r="PUN1222" s="17"/>
      <c r="PUO1222" s="17"/>
      <c r="PUP1222" s="17"/>
      <c r="PUQ1222" s="17"/>
      <c r="PUR1222" s="17"/>
      <c r="PUS1222" s="17"/>
      <c r="PUT1222" s="17"/>
      <c r="PUU1222" s="17"/>
      <c r="PUV1222" s="17"/>
      <c r="PUW1222" s="17"/>
      <c r="PUX1222" s="17"/>
      <c r="PUY1222" s="17"/>
      <c r="PUZ1222" s="17"/>
      <c r="PVA1222" s="17"/>
      <c r="PVB1222" s="17"/>
      <c r="PVC1222" s="17"/>
      <c r="PVD1222" s="17"/>
      <c r="PVE1222" s="17"/>
      <c r="PVF1222" s="17"/>
      <c r="PVG1222" s="17"/>
      <c r="PVH1222" s="17"/>
      <c r="PVI1222" s="17"/>
      <c r="PVJ1222" s="17"/>
      <c r="PVK1222" s="17"/>
      <c r="PVL1222" s="17"/>
      <c r="PVM1222" s="17"/>
      <c r="PVN1222" s="17"/>
      <c r="PVO1222" s="17"/>
      <c r="PVP1222" s="17"/>
      <c r="PVQ1222" s="17"/>
      <c r="PVR1222" s="17"/>
      <c r="PVS1222" s="17"/>
      <c r="PVT1222" s="17"/>
      <c r="PVU1222" s="17"/>
      <c r="PVV1222" s="17"/>
      <c r="PVW1222" s="17"/>
      <c r="PVX1222" s="17"/>
      <c r="PVY1222" s="17"/>
      <c r="PVZ1222" s="17"/>
      <c r="PWA1222" s="17"/>
      <c r="PWB1222" s="17"/>
      <c r="PWC1222" s="17"/>
      <c r="PWD1222" s="17"/>
      <c r="PWE1222" s="17"/>
      <c r="PWF1222" s="17"/>
      <c r="PWG1222" s="17"/>
      <c r="PWH1222" s="17"/>
      <c r="PWI1222" s="17"/>
      <c r="PWJ1222" s="17"/>
      <c r="PWK1222" s="17"/>
      <c r="PWL1222" s="17"/>
      <c r="PWM1222" s="17"/>
      <c r="PWN1222" s="17"/>
      <c r="PWO1222" s="17"/>
      <c r="PWP1222" s="17"/>
      <c r="PWQ1222" s="17"/>
      <c r="PWR1222" s="17"/>
      <c r="PWS1222" s="17"/>
      <c r="PWT1222" s="17"/>
      <c r="PWU1222" s="17"/>
      <c r="PWV1222" s="17"/>
      <c r="PWW1222" s="17"/>
      <c r="PWX1222" s="17"/>
      <c r="PWY1222" s="17"/>
      <c r="PWZ1222" s="17"/>
      <c r="PXA1222" s="17"/>
      <c r="PXB1222" s="17"/>
      <c r="PXC1222" s="17"/>
      <c r="PXD1222" s="17"/>
      <c r="PXE1222" s="17"/>
      <c r="PXF1222" s="17"/>
      <c r="PXG1222" s="17"/>
      <c r="PXH1222" s="17"/>
      <c r="PXI1222" s="17"/>
      <c r="PXJ1222" s="17"/>
      <c r="PXK1222" s="17"/>
      <c r="PXL1222" s="17"/>
      <c r="PXM1222" s="17"/>
      <c r="PXN1222" s="17"/>
      <c r="PXO1222" s="17"/>
      <c r="PXP1222" s="17"/>
      <c r="PXQ1222" s="17"/>
      <c r="PXR1222" s="17"/>
      <c r="PXS1222" s="17"/>
      <c r="PXT1222" s="17"/>
      <c r="PXU1222" s="17"/>
      <c r="PXV1222" s="17"/>
      <c r="PXW1222" s="17"/>
      <c r="PXX1222" s="17"/>
      <c r="PXY1222" s="17"/>
      <c r="PXZ1222" s="17"/>
      <c r="PYA1222" s="17"/>
      <c r="PYB1222" s="17"/>
      <c r="PYC1222" s="17"/>
      <c r="PYD1222" s="17"/>
      <c r="PYE1222" s="17"/>
      <c r="PYF1222" s="17"/>
      <c r="PYG1222" s="17"/>
      <c r="PYH1222" s="17"/>
      <c r="PYI1222" s="17"/>
      <c r="PYJ1222" s="17"/>
      <c r="PYK1222" s="17"/>
      <c r="PYL1222" s="17"/>
      <c r="PYM1222" s="17"/>
      <c r="PYN1222" s="17"/>
      <c r="PYO1222" s="17"/>
      <c r="PYP1222" s="17"/>
      <c r="PYQ1222" s="17"/>
      <c r="PYR1222" s="17"/>
      <c r="PYS1222" s="17"/>
      <c r="PYT1222" s="17"/>
      <c r="PYU1222" s="17"/>
      <c r="PYV1222" s="17"/>
      <c r="PYW1222" s="17"/>
      <c r="PYX1222" s="17"/>
      <c r="PYY1222" s="17"/>
      <c r="PYZ1222" s="17"/>
      <c r="PZA1222" s="17"/>
      <c r="PZB1222" s="17"/>
      <c r="PZC1222" s="17"/>
      <c r="PZD1222" s="17"/>
      <c r="PZE1222" s="17"/>
      <c r="PZF1222" s="17"/>
      <c r="PZG1222" s="17"/>
      <c r="PZH1222" s="17"/>
      <c r="PZI1222" s="17"/>
      <c r="PZJ1222" s="17"/>
      <c r="PZK1222" s="17"/>
      <c r="PZL1222" s="17"/>
      <c r="PZM1222" s="17"/>
      <c r="PZN1222" s="17"/>
      <c r="PZO1222" s="17"/>
      <c r="PZP1222" s="17"/>
      <c r="PZQ1222" s="17"/>
      <c r="PZR1222" s="17"/>
      <c r="PZS1222" s="17"/>
      <c r="PZT1222" s="17"/>
      <c r="PZU1222" s="17"/>
      <c r="PZV1222" s="17"/>
      <c r="PZW1222" s="17"/>
      <c r="PZX1222" s="17"/>
      <c r="PZY1222" s="17"/>
      <c r="PZZ1222" s="17"/>
      <c r="QAA1222" s="17"/>
      <c r="QAB1222" s="17"/>
      <c r="QAC1222" s="17"/>
      <c r="QAD1222" s="17"/>
      <c r="QAE1222" s="17"/>
      <c r="QAF1222" s="17"/>
      <c r="QAG1222" s="17"/>
      <c r="QAH1222" s="17"/>
      <c r="QAI1222" s="17"/>
      <c r="QAJ1222" s="17"/>
      <c r="QAK1222" s="17"/>
      <c r="QAL1222" s="17"/>
      <c r="QAM1222" s="17"/>
      <c r="QAN1222" s="17"/>
      <c r="QAO1222" s="17"/>
      <c r="QAP1222" s="17"/>
      <c r="QAQ1222" s="17"/>
      <c r="QAR1222" s="17"/>
      <c r="QAS1222" s="17"/>
      <c r="QAT1222" s="17"/>
      <c r="QAU1222" s="17"/>
      <c r="QAV1222" s="17"/>
      <c r="QAW1222" s="17"/>
      <c r="QAX1222" s="17"/>
      <c r="QAY1222" s="17"/>
      <c r="QAZ1222" s="17"/>
      <c r="QBA1222" s="17"/>
      <c r="QBB1222" s="17"/>
      <c r="QBC1222" s="17"/>
      <c r="QBD1222" s="17"/>
      <c r="QBE1222" s="17"/>
      <c r="QBF1222" s="17"/>
      <c r="QBG1222" s="17"/>
      <c r="QBH1222" s="17"/>
      <c r="QBI1222" s="17"/>
      <c r="QBJ1222" s="17"/>
      <c r="QBK1222" s="17"/>
      <c r="QBL1222" s="17"/>
      <c r="QBM1222" s="17"/>
      <c r="QBN1222" s="17"/>
      <c r="QBO1222" s="17"/>
      <c r="QBP1222" s="17"/>
      <c r="QBQ1222" s="17"/>
      <c r="QBR1222" s="17"/>
      <c r="QBS1222" s="17"/>
      <c r="QBT1222" s="17"/>
      <c r="QBU1222" s="17"/>
      <c r="QBV1222" s="17"/>
      <c r="QBW1222" s="17"/>
      <c r="QBX1222" s="17"/>
      <c r="QBY1222" s="17"/>
      <c r="QBZ1222" s="17"/>
      <c r="QCA1222" s="17"/>
      <c r="QCB1222" s="17"/>
      <c r="QCC1222" s="17"/>
      <c r="QCD1222" s="17"/>
      <c r="QCE1222" s="17"/>
      <c r="QCF1222" s="17"/>
      <c r="QCG1222" s="17"/>
      <c r="QCH1222" s="17"/>
      <c r="QCI1222" s="17"/>
      <c r="QCJ1222" s="17"/>
      <c r="QCK1222" s="17"/>
      <c r="QCL1222" s="17"/>
      <c r="QCM1222" s="17"/>
      <c r="QCN1222" s="17"/>
      <c r="QCO1222" s="17"/>
      <c r="QCP1222" s="17"/>
      <c r="QCQ1222" s="17"/>
      <c r="QCR1222" s="17"/>
      <c r="QCS1222" s="17"/>
      <c r="QCT1222" s="17"/>
      <c r="QCU1222" s="17"/>
      <c r="QCV1222" s="17"/>
      <c r="QCW1222" s="17"/>
      <c r="QCX1222" s="17"/>
      <c r="QCY1222" s="17"/>
      <c r="QCZ1222" s="17"/>
      <c r="QDA1222" s="17"/>
      <c r="QDB1222" s="17"/>
      <c r="QDC1222" s="17"/>
      <c r="QDD1222" s="17"/>
      <c r="QDE1222" s="17"/>
      <c r="QDF1222" s="17"/>
      <c r="QDG1222" s="17"/>
      <c r="QDH1222" s="17"/>
      <c r="QDI1222" s="17"/>
      <c r="QDJ1222" s="17"/>
      <c r="QDK1222" s="17"/>
      <c r="QDL1222" s="17"/>
      <c r="QDM1222" s="17"/>
      <c r="QDN1222" s="17"/>
      <c r="QDO1222" s="17"/>
      <c r="QDP1222" s="17"/>
      <c r="QDQ1222" s="17"/>
      <c r="QDR1222" s="17"/>
      <c r="QDS1222" s="17"/>
      <c r="QDT1222" s="17"/>
      <c r="QDU1222" s="17"/>
      <c r="QDV1222" s="17"/>
      <c r="QDW1222" s="17"/>
      <c r="QDX1222" s="17"/>
      <c r="QDY1222" s="17"/>
      <c r="QDZ1222" s="17"/>
      <c r="QEA1222" s="17"/>
      <c r="QEB1222" s="17"/>
      <c r="QEC1222" s="17"/>
      <c r="QED1222" s="17"/>
      <c r="QEE1222" s="17"/>
      <c r="QEF1222" s="17"/>
      <c r="QEG1222" s="17"/>
      <c r="QEH1222" s="17"/>
      <c r="QEI1222" s="17"/>
      <c r="QEJ1222" s="17"/>
      <c r="QEK1222" s="17"/>
      <c r="QEL1222" s="17"/>
      <c r="QEM1222" s="17"/>
      <c r="QEN1222" s="17"/>
      <c r="QEO1222" s="17"/>
      <c r="QEP1222" s="17"/>
      <c r="QEQ1222" s="17"/>
      <c r="QER1222" s="17"/>
      <c r="QES1222" s="17"/>
      <c r="QET1222" s="17"/>
      <c r="QEU1222" s="17"/>
      <c r="QEV1222" s="17"/>
      <c r="QEW1222" s="17"/>
      <c r="QEX1222" s="17"/>
      <c r="QEY1222" s="17"/>
      <c r="QEZ1222" s="17"/>
      <c r="QFA1222" s="17"/>
      <c r="QFB1222" s="17"/>
      <c r="QFC1222" s="17"/>
      <c r="QFD1222" s="17"/>
      <c r="QFE1222" s="17"/>
      <c r="QFF1222" s="17"/>
      <c r="QFG1222" s="17"/>
      <c r="QFH1222" s="17"/>
      <c r="QFI1222" s="17"/>
      <c r="QFJ1222" s="17"/>
      <c r="QFK1222" s="17"/>
      <c r="QFL1222" s="17"/>
      <c r="QFM1222" s="17"/>
      <c r="QFN1222" s="17"/>
      <c r="QFO1222" s="17"/>
      <c r="QFP1222" s="17"/>
      <c r="QFQ1222" s="17"/>
      <c r="QFR1222" s="17"/>
      <c r="QFS1222" s="17"/>
      <c r="QFT1222" s="17"/>
      <c r="QFU1222" s="17"/>
      <c r="QFV1222" s="17"/>
      <c r="QFW1222" s="17"/>
      <c r="QFX1222" s="17"/>
      <c r="QFY1222" s="17"/>
      <c r="QFZ1222" s="17"/>
      <c r="QGA1222" s="17"/>
      <c r="QGB1222" s="17"/>
      <c r="QGC1222" s="17"/>
      <c r="QGD1222" s="17"/>
      <c r="QGE1222" s="17"/>
      <c r="QGF1222" s="17"/>
      <c r="QGG1222" s="17"/>
      <c r="QGH1222" s="17"/>
      <c r="QGI1222" s="17"/>
      <c r="QGJ1222" s="17"/>
      <c r="QGK1222" s="17"/>
      <c r="QGL1222" s="17"/>
      <c r="QGM1222" s="17"/>
      <c r="QGN1222" s="17"/>
      <c r="QGO1222" s="17"/>
      <c r="QGP1222" s="17"/>
      <c r="QGQ1222" s="17"/>
      <c r="QGR1222" s="17"/>
      <c r="QGS1222" s="17"/>
      <c r="QGT1222" s="17"/>
      <c r="QGU1222" s="17"/>
      <c r="QGV1222" s="17"/>
      <c r="QGW1222" s="17"/>
      <c r="QGX1222" s="17"/>
      <c r="QGY1222" s="17"/>
      <c r="QGZ1222" s="17"/>
      <c r="QHA1222" s="17"/>
      <c r="QHB1222" s="17"/>
      <c r="QHC1222" s="17"/>
      <c r="QHD1222" s="17"/>
      <c r="QHE1222" s="17"/>
      <c r="QHF1222" s="17"/>
      <c r="QHG1222" s="17"/>
      <c r="QHH1222" s="17"/>
      <c r="QHI1222" s="17"/>
      <c r="QHJ1222" s="17"/>
      <c r="QHK1222" s="17"/>
      <c r="QHL1222" s="17"/>
      <c r="QHM1222" s="17"/>
      <c r="QHN1222" s="17"/>
      <c r="QHO1222" s="17"/>
      <c r="QHP1222" s="17"/>
      <c r="QHQ1222" s="17"/>
      <c r="QHR1222" s="17"/>
      <c r="QHS1222" s="17"/>
      <c r="QHT1222" s="17"/>
      <c r="QHU1222" s="17"/>
      <c r="QHV1222" s="17"/>
      <c r="QHW1222" s="17"/>
      <c r="QHX1222" s="17"/>
      <c r="QHY1222" s="17"/>
      <c r="QHZ1222" s="17"/>
      <c r="QIA1222" s="17"/>
      <c r="QIB1222" s="17"/>
      <c r="QIC1222" s="17"/>
      <c r="QID1222" s="17"/>
      <c r="QIE1222" s="17"/>
      <c r="QIF1222" s="17"/>
      <c r="QIG1222" s="17"/>
      <c r="QIH1222" s="17"/>
      <c r="QII1222" s="17"/>
      <c r="QIJ1222" s="17"/>
      <c r="QIK1222" s="17"/>
      <c r="QIL1222" s="17"/>
      <c r="QIM1222" s="17"/>
      <c r="QIN1222" s="17"/>
      <c r="QIO1222" s="17"/>
      <c r="QIP1222" s="17"/>
      <c r="QIQ1222" s="17"/>
      <c r="QIR1222" s="17"/>
      <c r="QIS1222" s="17"/>
      <c r="QIT1222" s="17"/>
      <c r="QIU1222" s="17"/>
      <c r="QIV1222" s="17"/>
      <c r="QIW1222" s="17"/>
      <c r="QIX1222" s="17"/>
      <c r="QIY1222" s="17"/>
      <c r="QIZ1222" s="17"/>
      <c r="QJA1222" s="17"/>
      <c r="QJB1222" s="17"/>
      <c r="QJC1222" s="17"/>
      <c r="QJD1222" s="17"/>
      <c r="QJE1222" s="17"/>
      <c r="QJF1222" s="17"/>
      <c r="QJG1222" s="17"/>
      <c r="QJH1222" s="17"/>
      <c r="QJI1222" s="17"/>
      <c r="QJJ1222" s="17"/>
      <c r="QJK1222" s="17"/>
      <c r="QJL1222" s="17"/>
      <c r="QJM1222" s="17"/>
      <c r="QJN1222" s="17"/>
      <c r="QJO1222" s="17"/>
      <c r="QJP1222" s="17"/>
      <c r="QJQ1222" s="17"/>
      <c r="QJR1222" s="17"/>
      <c r="QJS1222" s="17"/>
      <c r="QJT1222" s="17"/>
      <c r="QJU1222" s="17"/>
      <c r="QJV1222" s="17"/>
      <c r="QJW1222" s="17"/>
      <c r="QJX1222" s="17"/>
      <c r="QJY1222" s="17"/>
      <c r="QJZ1222" s="17"/>
      <c r="QKA1222" s="17"/>
      <c r="QKB1222" s="17"/>
      <c r="QKC1222" s="17"/>
      <c r="QKD1222" s="17"/>
      <c r="QKE1222" s="17"/>
      <c r="QKF1222" s="17"/>
      <c r="QKG1222" s="17"/>
      <c r="QKH1222" s="17"/>
      <c r="QKI1222" s="17"/>
      <c r="QKJ1222" s="17"/>
      <c r="QKK1222" s="17"/>
      <c r="QKL1222" s="17"/>
      <c r="QKM1222" s="17"/>
      <c r="QKN1222" s="17"/>
      <c r="QKO1222" s="17"/>
      <c r="QKP1222" s="17"/>
      <c r="QKQ1222" s="17"/>
      <c r="QKR1222" s="17"/>
      <c r="QKS1222" s="17"/>
      <c r="QKT1222" s="17"/>
      <c r="QKU1222" s="17"/>
      <c r="QKV1222" s="17"/>
      <c r="QKW1222" s="17"/>
      <c r="QKX1222" s="17"/>
      <c r="QKY1222" s="17"/>
      <c r="QKZ1222" s="17"/>
      <c r="QLA1222" s="17"/>
      <c r="QLB1222" s="17"/>
      <c r="QLC1222" s="17"/>
      <c r="QLD1222" s="17"/>
      <c r="QLE1222" s="17"/>
      <c r="QLF1222" s="17"/>
      <c r="QLG1222" s="17"/>
      <c r="QLH1222" s="17"/>
      <c r="QLI1222" s="17"/>
      <c r="QLJ1222" s="17"/>
      <c r="QLK1222" s="17"/>
      <c r="QLL1222" s="17"/>
      <c r="QLM1222" s="17"/>
      <c r="QLN1222" s="17"/>
      <c r="QLO1222" s="17"/>
      <c r="QLP1222" s="17"/>
      <c r="QLQ1222" s="17"/>
      <c r="QLR1222" s="17"/>
      <c r="QLS1222" s="17"/>
      <c r="QLT1222" s="17"/>
      <c r="QLU1222" s="17"/>
      <c r="QLV1222" s="17"/>
      <c r="QLW1222" s="17"/>
      <c r="QLX1222" s="17"/>
      <c r="QLY1222" s="17"/>
      <c r="QLZ1222" s="17"/>
      <c r="QMA1222" s="17"/>
      <c r="QMB1222" s="17"/>
      <c r="QMC1222" s="17"/>
      <c r="QMD1222" s="17"/>
      <c r="QME1222" s="17"/>
      <c r="QMF1222" s="17"/>
      <c r="QMG1222" s="17"/>
      <c r="QMH1222" s="17"/>
      <c r="QMI1222" s="17"/>
      <c r="QMJ1222" s="17"/>
      <c r="QMK1222" s="17"/>
      <c r="QML1222" s="17"/>
      <c r="QMM1222" s="17"/>
      <c r="QMN1222" s="17"/>
      <c r="QMO1222" s="17"/>
      <c r="QMP1222" s="17"/>
      <c r="QMQ1222" s="17"/>
      <c r="QMR1222" s="17"/>
      <c r="QMS1222" s="17"/>
      <c r="QMT1222" s="17"/>
      <c r="QMU1222" s="17"/>
      <c r="QMV1222" s="17"/>
      <c r="QMW1222" s="17"/>
      <c r="QMX1222" s="17"/>
      <c r="QMY1222" s="17"/>
      <c r="QMZ1222" s="17"/>
      <c r="QNA1222" s="17"/>
      <c r="QNB1222" s="17"/>
      <c r="QNC1222" s="17"/>
      <c r="QND1222" s="17"/>
      <c r="QNE1222" s="17"/>
      <c r="QNF1222" s="17"/>
      <c r="QNG1222" s="17"/>
      <c r="QNH1222" s="17"/>
      <c r="QNI1222" s="17"/>
      <c r="QNJ1222" s="17"/>
      <c r="QNK1222" s="17"/>
      <c r="QNL1222" s="17"/>
      <c r="QNM1222" s="17"/>
      <c r="QNN1222" s="17"/>
      <c r="QNO1222" s="17"/>
      <c r="QNP1222" s="17"/>
      <c r="QNQ1222" s="17"/>
      <c r="QNR1222" s="17"/>
      <c r="QNS1222" s="17"/>
      <c r="QNT1222" s="17"/>
      <c r="QNU1222" s="17"/>
      <c r="QNV1222" s="17"/>
      <c r="QNW1222" s="17"/>
      <c r="QNX1222" s="17"/>
      <c r="QNY1222" s="17"/>
      <c r="QNZ1222" s="17"/>
      <c r="QOA1222" s="17"/>
      <c r="QOB1222" s="17"/>
      <c r="QOC1222" s="17"/>
      <c r="QOD1222" s="17"/>
      <c r="QOE1222" s="17"/>
      <c r="QOF1222" s="17"/>
      <c r="QOG1222" s="17"/>
      <c r="QOH1222" s="17"/>
      <c r="QOI1222" s="17"/>
      <c r="QOJ1222" s="17"/>
      <c r="QOK1222" s="17"/>
      <c r="QOL1222" s="17"/>
      <c r="QOM1222" s="17"/>
      <c r="QON1222" s="17"/>
      <c r="QOO1222" s="17"/>
      <c r="QOP1222" s="17"/>
      <c r="QOQ1222" s="17"/>
      <c r="QOR1222" s="17"/>
      <c r="QOS1222" s="17"/>
      <c r="QOT1222" s="17"/>
      <c r="QOU1222" s="17"/>
      <c r="QOV1222" s="17"/>
      <c r="QOW1222" s="17"/>
      <c r="QOX1222" s="17"/>
      <c r="QOY1222" s="17"/>
      <c r="QOZ1222" s="17"/>
      <c r="QPA1222" s="17"/>
      <c r="QPB1222" s="17"/>
      <c r="QPC1222" s="17"/>
      <c r="QPD1222" s="17"/>
      <c r="QPE1222" s="17"/>
      <c r="QPF1222" s="17"/>
      <c r="QPG1222" s="17"/>
      <c r="QPH1222" s="17"/>
      <c r="QPI1222" s="17"/>
      <c r="QPJ1222" s="17"/>
      <c r="QPK1222" s="17"/>
      <c r="QPL1222" s="17"/>
      <c r="QPM1222" s="17"/>
      <c r="QPN1222" s="17"/>
      <c r="QPO1222" s="17"/>
      <c r="QPP1222" s="17"/>
      <c r="QPQ1222" s="17"/>
      <c r="QPR1222" s="17"/>
      <c r="QPS1222" s="17"/>
      <c r="QPT1222" s="17"/>
      <c r="QPU1222" s="17"/>
      <c r="QPV1222" s="17"/>
      <c r="QPW1222" s="17"/>
      <c r="QPX1222" s="17"/>
      <c r="QPY1222" s="17"/>
      <c r="QPZ1222" s="17"/>
      <c r="QQA1222" s="17"/>
      <c r="QQB1222" s="17"/>
      <c r="QQC1222" s="17"/>
      <c r="QQD1222" s="17"/>
      <c r="QQE1222" s="17"/>
      <c r="QQF1222" s="17"/>
      <c r="QQG1222" s="17"/>
      <c r="QQH1222" s="17"/>
      <c r="QQI1222" s="17"/>
      <c r="QQJ1222" s="17"/>
      <c r="QQK1222" s="17"/>
      <c r="QQL1222" s="17"/>
      <c r="QQM1222" s="17"/>
      <c r="QQN1222" s="17"/>
      <c r="QQO1222" s="17"/>
      <c r="QQP1222" s="17"/>
      <c r="QQQ1222" s="17"/>
      <c r="QQR1222" s="17"/>
      <c r="QQS1222" s="17"/>
      <c r="QQT1222" s="17"/>
      <c r="QQU1222" s="17"/>
      <c r="QQV1222" s="17"/>
      <c r="QQW1222" s="17"/>
      <c r="QQX1222" s="17"/>
      <c r="QQY1222" s="17"/>
      <c r="QQZ1222" s="17"/>
      <c r="QRA1222" s="17"/>
      <c r="QRB1222" s="17"/>
      <c r="QRC1222" s="17"/>
      <c r="QRD1222" s="17"/>
      <c r="QRE1222" s="17"/>
      <c r="QRF1222" s="17"/>
      <c r="QRG1222" s="17"/>
      <c r="QRH1222" s="17"/>
      <c r="QRI1222" s="17"/>
      <c r="QRJ1222" s="17"/>
      <c r="QRK1222" s="17"/>
      <c r="QRL1222" s="17"/>
      <c r="QRM1222" s="17"/>
      <c r="QRN1222" s="17"/>
      <c r="QRO1222" s="17"/>
      <c r="QRP1222" s="17"/>
      <c r="QRQ1222" s="17"/>
      <c r="QRR1222" s="17"/>
      <c r="QRS1222" s="17"/>
      <c r="QRT1222" s="17"/>
      <c r="QRU1222" s="17"/>
      <c r="QRV1222" s="17"/>
      <c r="QRW1222" s="17"/>
      <c r="QRX1222" s="17"/>
      <c r="QRY1222" s="17"/>
      <c r="QRZ1222" s="17"/>
      <c r="QSA1222" s="17"/>
      <c r="QSB1222" s="17"/>
      <c r="QSC1222" s="17"/>
      <c r="QSD1222" s="17"/>
      <c r="QSE1222" s="17"/>
      <c r="QSF1222" s="17"/>
      <c r="QSG1222" s="17"/>
      <c r="QSH1222" s="17"/>
      <c r="QSI1222" s="17"/>
      <c r="QSJ1222" s="17"/>
      <c r="QSK1222" s="17"/>
      <c r="QSL1222" s="17"/>
      <c r="QSM1222" s="17"/>
      <c r="QSN1222" s="17"/>
      <c r="QSO1222" s="17"/>
      <c r="QSP1222" s="17"/>
      <c r="QSQ1222" s="17"/>
      <c r="QSR1222" s="17"/>
      <c r="QSS1222" s="17"/>
      <c r="QST1222" s="17"/>
      <c r="QSU1222" s="17"/>
      <c r="QSV1222" s="17"/>
      <c r="QSW1222" s="17"/>
      <c r="QSX1222" s="17"/>
      <c r="QSY1222" s="17"/>
      <c r="QSZ1222" s="17"/>
      <c r="QTA1222" s="17"/>
      <c r="QTB1222" s="17"/>
      <c r="QTC1222" s="17"/>
      <c r="QTD1222" s="17"/>
      <c r="QTE1222" s="17"/>
      <c r="QTF1222" s="17"/>
      <c r="QTG1222" s="17"/>
      <c r="QTH1222" s="17"/>
      <c r="QTI1222" s="17"/>
      <c r="QTJ1222" s="17"/>
      <c r="QTK1222" s="17"/>
      <c r="QTL1222" s="17"/>
      <c r="QTM1222" s="17"/>
      <c r="QTN1222" s="17"/>
      <c r="QTO1222" s="17"/>
      <c r="QTP1222" s="17"/>
      <c r="QTQ1222" s="17"/>
      <c r="QTR1222" s="17"/>
      <c r="QTS1222" s="17"/>
      <c r="QTT1222" s="17"/>
      <c r="QTU1222" s="17"/>
      <c r="QTV1222" s="17"/>
      <c r="QTW1222" s="17"/>
      <c r="QTX1222" s="17"/>
      <c r="QTY1222" s="17"/>
      <c r="QTZ1222" s="17"/>
      <c r="QUA1222" s="17"/>
      <c r="QUB1222" s="17"/>
      <c r="QUC1222" s="17"/>
      <c r="QUD1222" s="17"/>
      <c r="QUE1222" s="17"/>
      <c r="QUF1222" s="17"/>
      <c r="QUG1222" s="17"/>
      <c r="QUH1222" s="17"/>
      <c r="QUI1222" s="17"/>
      <c r="QUJ1222" s="17"/>
      <c r="QUK1222" s="17"/>
      <c r="QUL1222" s="17"/>
      <c r="QUM1222" s="17"/>
      <c r="QUN1222" s="17"/>
      <c r="QUO1222" s="17"/>
      <c r="QUP1222" s="17"/>
      <c r="QUQ1222" s="17"/>
      <c r="QUR1222" s="17"/>
      <c r="QUS1222" s="17"/>
      <c r="QUT1222" s="17"/>
      <c r="QUU1222" s="17"/>
      <c r="QUV1222" s="17"/>
      <c r="QUW1222" s="17"/>
      <c r="QUX1222" s="17"/>
      <c r="QUY1222" s="17"/>
      <c r="QUZ1222" s="17"/>
      <c r="QVA1222" s="17"/>
      <c r="QVB1222" s="17"/>
      <c r="QVC1222" s="17"/>
      <c r="QVD1222" s="17"/>
      <c r="QVE1222" s="17"/>
      <c r="QVF1222" s="17"/>
      <c r="QVG1222" s="17"/>
      <c r="QVH1222" s="17"/>
      <c r="QVI1222" s="17"/>
      <c r="QVJ1222" s="17"/>
      <c r="QVK1222" s="17"/>
      <c r="QVL1222" s="17"/>
      <c r="QVM1222" s="17"/>
      <c r="QVN1222" s="17"/>
      <c r="QVO1222" s="17"/>
      <c r="QVP1222" s="17"/>
      <c r="QVQ1222" s="17"/>
      <c r="QVR1222" s="17"/>
      <c r="QVS1222" s="17"/>
      <c r="QVT1222" s="17"/>
      <c r="QVU1222" s="17"/>
      <c r="QVV1222" s="17"/>
      <c r="QVW1222" s="17"/>
      <c r="QVX1222" s="17"/>
      <c r="QVY1222" s="17"/>
      <c r="QVZ1222" s="17"/>
      <c r="QWA1222" s="17"/>
      <c r="QWB1222" s="17"/>
      <c r="QWC1222" s="17"/>
      <c r="QWD1222" s="17"/>
      <c r="QWE1222" s="17"/>
      <c r="QWF1222" s="17"/>
      <c r="QWG1222" s="17"/>
      <c r="QWH1222" s="17"/>
      <c r="QWI1222" s="17"/>
      <c r="QWJ1222" s="17"/>
      <c r="QWK1222" s="17"/>
      <c r="QWL1222" s="17"/>
      <c r="QWM1222" s="17"/>
      <c r="QWN1222" s="17"/>
      <c r="QWO1222" s="17"/>
      <c r="QWP1222" s="17"/>
      <c r="QWQ1222" s="17"/>
      <c r="QWR1222" s="17"/>
      <c r="QWS1222" s="17"/>
      <c r="QWT1222" s="17"/>
      <c r="QWU1222" s="17"/>
      <c r="QWV1222" s="17"/>
      <c r="QWW1222" s="17"/>
      <c r="QWX1222" s="17"/>
      <c r="QWY1222" s="17"/>
      <c r="QWZ1222" s="17"/>
      <c r="QXA1222" s="17"/>
      <c r="QXB1222" s="17"/>
      <c r="QXC1222" s="17"/>
      <c r="QXD1222" s="17"/>
      <c r="QXE1222" s="17"/>
      <c r="QXF1222" s="17"/>
      <c r="QXG1222" s="17"/>
      <c r="QXH1222" s="17"/>
      <c r="QXI1222" s="17"/>
      <c r="QXJ1222" s="17"/>
      <c r="QXK1222" s="17"/>
      <c r="QXL1222" s="17"/>
      <c r="QXM1222" s="17"/>
      <c r="QXN1222" s="17"/>
      <c r="QXO1222" s="17"/>
      <c r="QXP1222" s="17"/>
      <c r="QXQ1222" s="17"/>
      <c r="QXR1222" s="17"/>
      <c r="QXS1222" s="17"/>
      <c r="QXT1222" s="17"/>
      <c r="QXU1222" s="17"/>
      <c r="QXV1222" s="17"/>
      <c r="QXW1222" s="17"/>
      <c r="QXX1222" s="17"/>
      <c r="QXY1222" s="17"/>
      <c r="QXZ1222" s="17"/>
      <c r="QYA1222" s="17"/>
      <c r="QYB1222" s="17"/>
      <c r="QYC1222" s="17"/>
      <c r="QYD1222" s="17"/>
      <c r="QYE1222" s="17"/>
      <c r="QYF1222" s="17"/>
      <c r="QYG1222" s="17"/>
      <c r="QYH1222" s="17"/>
      <c r="QYI1222" s="17"/>
      <c r="QYJ1222" s="17"/>
      <c r="QYK1222" s="17"/>
      <c r="QYL1222" s="17"/>
      <c r="QYM1222" s="17"/>
      <c r="QYN1222" s="17"/>
      <c r="QYO1222" s="17"/>
      <c r="QYP1222" s="17"/>
      <c r="QYQ1222" s="17"/>
      <c r="QYR1222" s="17"/>
      <c r="QYS1222" s="17"/>
      <c r="QYT1222" s="17"/>
      <c r="QYU1222" s="17"/>
      <c r="QYV1222" s="17"/>
      <c r="QYW1222" s="17"/>
      <c r="QYX1222" s="17"/>
      <c r="QYY1222" s="17"/>
      <c r="QYZ1222" s="17"/>
      <c r="QZA1222" s="17"/>
      <c r="QZB1222" s="17"/>
      <c r="QZC1222" s="17"/>
      <c r="QZD1222" s="17"/>
      <c r="QZE1222" s="17"/>
      <c r="QZF1222" s="17"/>
      <c r="QZG1222" s="17"/>
      <c r="QZH1222" s="17"/>
      <c r="QZI1222" s="17"/>
      <c r="QZJ1222" s="17"/>
      <c r="QZK1222" s="17"/>
      <c r="QZL1222" s="17"/>
      <c r="QZM1222" s="17"/>
      <c r="QZN1222" s="17"/>
      <c r="QZO1222" s="17"/>
      <c r="QZP1222" s="17"/>
      <c r="QZQ1222" s="17"/>
      <c r="QZR1222" s="17"/>
      <c r="QZS1222" s="17"/>
      <c r="QZT1222" s="17"/>
      <c r="QZU1222" s="17"/>
      <c r="QZV1222" s="17"/>
      <c r="QZW1222" s="17"/>
      <c r="QZX1222" s="17"/>
      <c r="QZY1222" s="17"/>
      <c r="QZZ1222" s="17"/>
      <c r="RAA1222" s="17"/>
      <c r="RAB1222" s="17"/>
      <c r="RAC1222" s="17"/>
      <c r="RAD1222" s="17"/>
      <c r="RAE1222" s="17"/>
      <c r="RAF1222" s="17"/>
      <c r="RAG1222" s="17"/>
      <c r="RAH1222" s="17"/>
      <c r="RAI1222" s="17"/>
      <c r="RAJ1222" s="17"/>
      <c r="RAK1222" s="17"/>
      <c r="RAL1222" s="17"/>
      <c r="RAM1222" s="17"/>
      <c r="RAN1222" s="17"/>
      <c r="RAO1222" s="17"/>
      <c r="RAP1222" s="17"/>
      <c r="RAQ1222" s="17"/>
      <c r="RAR1222" s="17"/>
      <c r="RAS1222" s="17"/>
      <c r="RAT1222" s="17"/>
      <c r="RAU1222" s="17"/>
      <c r="RAV1222" s="17"/>
      <c r="RAW1222" s="17"/>
      <c r="RAX1222" s="17"/>
      <c r="RAY1222" s="17"/>
      <c r="RAZ1222" s="17"/>
      <c r="RBA1222" s="17"/>
      <c r="RBB1222" s="17"/>
      <c r="RBC1222" s="17"/>
      <c r="RBD1222" s="17"/>
      <c r="RBE1222" s="17"/>
      <c r="RBF1222" s="17"/>
      <c r="RBG1222" s="17"/>
      <c r="RBH1222" s="17"/>
      <c r="RBI1222" s="17"/>
      <c r="RBJ1222" s="17"/>
      <c r="RBK1222" s="17"/>
      <c r="RBL1222" s="17"/>
      <c r="RBM1222" s="17"/>
      <c r="RBN1222" s="17"/>
      <c r="RBO1222" s="17"/>
      <c r="RBP1222" s="17"/>
      <c r="RBQ1222" s="17"/>
      <c r="RBR1222" s="17"/>
      <c r="RBS1222" s="17"/>
      <c r="RBT1222" s="17"/>
      <c r="RBU1222" s="17"/>
      <c r="RBV1222" s="17"/>
      <c r="RBW1222" s="17"/>
      <c r="RBX1222" s="17"/>
      <c r="RBY1222" s="17"/>
      <c r="RBZ1222" s="17"/>
      <c r="RCA1222" s="17"/>
      <c r="RCB1222" s="17"/>
      <c r="RCC1222" s="17"/>
      <c r="RCD1222" s="17"/>
      <c r="RCE1222" s="17"/>
      <c r="RCF1222" s="17"/>
      <c r="RCG1222" s="17"/>
      <c r="RCH1222" s="17"/>
      <c r="RCI1222" s="17"/>
      <c r="RCJ1222" s="17"/>
      <c r="RCK1222" s="17"/>
      <c r="RCL1222" s="17"/>
      <c r="RCM1222" s="17"/>
      <c r="RCN1222" s="17"/>
      <c r="RCO1222" s="17"/>
      <c r="RCP1222" s="17"/>
      <c r="RCQ1222" s="17"/>
      <c r="RCR1222" s="17"/>
      <c r="RCS1222" s="17"/>
      <c r="RCT1222" s="17"/>
      <c r="RCU1222" s="17"/>
      <c r="RCV1222" s="17"/>
      <c r="RCW1222" s="17"/>
      <c r="RCX1222" s="17"/>
      <c r="RCY1222" s="17"/>
      <c r="RCZ1222" s="17"/>
      <c r="RDA1222" s="17"/>
      <c r="RDB1222" s="17"/>
      <c r="RDC1222" s="17"/>
      <c r="RDD1222" s="17"/>
      <c r="RDE1222" s="17"/>
      <c r="RDF1222" s="17"/>
      <c r="RDG1222" s="17"/>
      <c r="RDH1222" s="17"/>
      <c r="RDI1222" s="17"/>
      <c r="RDJ1222" s="17"/>
      <c r="RDK1222" s="17"/>
      <c r="RDL1222" s="17"/>
      <c r="RDM1222" s="17"/>
      <c r="RDN1222" s="17"/>
      <c r="RDO1222" s="17"/>
      <c r="RDP1222" s="17"/>
      <c r="RDQ1222" s="17"/>
      <c r="RDR1222" s="17"/>
      <c r="RDS1222" s="17"/>
      <c r="RDT1222" s="17"/>
      <c r="RDU1222" s="17"/>
      <c r="RDV1222" s="17"/>
      <c r="RDW1222" s="17"/>
      <c r="RDX1222" s="17"/>
      <c r="RDY1222" s="17"/>
      <c r="RDZ1222" s="17"/>
      <c r="REA1222" s="17"/>
      <c r="REB1222" s="17"/>
      <c r="REC1222" s="17"/>
      <c r="RED1222" s="17"/>
      <c r="REE1222" s="17"/>
      <c r="REF1222" s="17"/>
      <c r="REG1222" s="17"/>
      <c r="REH1222" s="17"/>
      <c r="REI1222" s="17"/>
      <c r="REJ1222" s="17"/>
      <c r="REK1222" s="17"/>
      <c r="REL1222" s="17"/>
      <c r="REM1222" s="17"/>
      <c r="REN1222" s="17"/>
      <c r="REO1222" s="17"/>
      <c r="REP1222" s="17"/>
      <c r="REQ1222" s="17"/>
      <c r="RER1222" s="17"/>
      <c r="RES1222" s="17"/>
      <c r="RET1222" s="17"/>
      <c r="REU1222" s="17"/>
      <c r="REV1222" s="17"/>
      <c r="REW1222" s="17"/>
      <c r="REX1222" s="17"/>
      <c r="REY1222" s="17"/>
      <c r="REZ1222" s="17"/>
      <c r="RFA1222" s="17"/>
      <c r="RFB1222" s="17"/>
      <c r="RFC1222" s="17"/>
      <c r="RFD1222" s="17"/>
      <c r="RFE1222" s="17"/>
      <c r="RFF1222" s="17"/>
      <c r="RFG1222" s="17"/>
      <c r="RFH1222" s="17"/>
      <c r="RFI1222" s="17"/>
      <c r="RFJ1222" s="17"/>
      <c r="RFK1222" s="17"/>
      <c r="RFL1222" s="17"/>
      <c r="RFM1222" s="17"/>
      <c r="RFN1222" s="17"/>
      <c r="RFO1222" s="17"/>
      <c r="RFP1222" s="17"/>
      <c r="RFQ1222" s="17"/>
      <c r="RFR1222" s="17"/>
      <c r="RFS1222" s="17"/>
      <c r="RFT1222" s="17"/>
      <c r="RFU1222" s="17"/>
      <c r="RFV1222" s="17"/>
      <c r="RFW1222" s="17"/>
      <c r="RFX1222" s="17"/>
      <c r="RFY1222" s="17"/>
      <c r="RFZ1222" s="17"/>
      <c r="RGA1222" s="17"/>
      <c r="RGB1222" s="17"/>
      <c r="RGC1222" s="17"/>
      <c r="RGD1222" s="17"/>
      <c r="RGE1222" s="17"/>
      <c r="RGF1222" s="17"/>
      <c r="RGG1222" s="17"/>
      <c r="RGH1222" s="17"/>
      <c r="RGI1222" s="17"/>
      <c r="RGJ1222" s="17"/>
      <c r="RGK1222" s="17"/>
      <c r="RGL1222" s="17"/>
      <c r="RGM1222" s="17"/>
      <c r="RGN1222" s="17"/>
      <c r="RGO1222" s="17"/>
      <c r="RGP1222" s="17"/>
      <c r="RGQ1222" s="17"/>
      <c r="RGR1222" s="17"/>
      <c r="RGS1222" s="17"/>
      <c r="RGT1222" s="17"/>
      <c r="RGU1222" s="17"/>
      <c r="RGV1222" s="17"/>
      <c r="RGW1222" s="17"/>
      <c r="RGX1222" s="17"/>
      <c r="RGY1222" s="17"/>
      <c r="RGZ1222" s="17"/>
      <c r="RHA1222" s="17"/>
      <c r="RHB1222" s="17"/>
      <c r="RHC1222" s="17"/>
      <c r="RHD1222" s="17"/>
      <c r="RHE1222" s="17"/>
      <c r="RHF1222" s="17"/>
      <c r="RHG1222" s="17"/>
      <c r="RHH1222" s="17"/>
      <c r="RHI1222" s="17"/>
      <c r="RHJ1222" s="17"/>
      <c r="RHK1222" s="17"/>
      <c r="RHL1222" s="17"/>
      <c r="RHM1222" s="17"/>
      <c r="RHN1222" s="17"/>
      <c r="RHO1222" s="17"/>
      <c r="RHP1222" s="17"/>
      <c r="RHQ1222" s="17"/>
      <c r="RHR1222" s="17"/>
      <c r="RHS1222" s="17"/>
      <c r="RHT1222" s="17"/>
      <c r="RHU1222" s="17"/>
      <c r="RHV1222" s="17"/>
      <c r="RHW1222" s="17"/>
      <c r="RHX1222" s="17"/>
      <c r="RHY1222" s="17"/>
      <c r="RHZ1222" s="17"/>
      <c r="RIA1222" s="17"/>
      <c r="RIB1222" s="17"/>
      <c r="RIC1222" s="17"/>
      <c r="RID1222" s="17"/>
      <c r="RIE1222" s="17"/>
      <c r="RIF1222" s="17"/>
      <c r="RIG1222" s="17"/>
      <c r="RIH1222" s="17"/>
      <c r="RII1222" s="17"/>
      <c r="RIJ1222" s="17"/>
      <c r="RIK1222" s="17"/>
      <c r="RIL1222" s="17"/>
      <c r="RIM1222" s="17"/>
      <c r="RIN1222" s="17"/>
      <c r="RIO1222" s="17"/>
      <c r="RIP1222" s="17"/>
      <c r="RIQ1222" s="17"/>
      <c r="RIR1222" s="17"/>
      <c r="RIS1222" s="17"/>
      <c r="RIT1222" s="17"/>
      <c r="RIU1222" s="17"/>
      <c r="RIV1222" s="17"/>
      <c r="RIW1222" s="17"/>
      <c r="RIX1222" s="17"/>
      <c r="RIY1222" s="17"/>
      <c r="RIZ1222" s="17"/>
      <c r="RJA1222" s="17"/>
      <c r="RJB1222" s="17"/>
      <c r="RJC1222" s="17"/>
      <c r="RJD1222" s="17"/>
      <c r="RJE1222" s="17"/>
      <c r="RJF1222" s="17"/>
      <c r="RJG1222" s="17"/>
      <c r="RJH1222" s="17"/>
      <c r="RJI1222" s="17"/>
      <c r="RJJ1222" s="17"/>
      <c r="RJK1222" s="17"/>
      <c r="RJL1222" s="17"/>
      <c r="RJM1222" s="17"/>
      <c r="RJN1222" s="17"/>
      <c r="RJO1222" s="17"/>
      <c r="RJP1222" s="17"/>
      <c r="RJQ1222" s="17"/>
      <c r="RJR1222" s="17"/>
      <c r="RJS1222" s="17"/>
      <c r="RJT1222" s="17"/>
      <c r="RJU1222" s="17"/>
      <c r="RJV1222" s="17"/>
      <c r="RJW1222" s="17"/>
      <c r="RJX1222" s="17"/>
      <c r="RJY1222" s="17"/>
      <c r="RJZ1222" s="17"/>
      <c r="RKA1222" s="17"/>
      <c r="RKB1222" s="17"/>
      <c r="RKC1222" s="17"/>
      <c r="RKD1222" s="17"/>
      <c r="RKE1222" s="17"/>
      <c r="RKF1222" s="17"/>
      <c r="RKG1222" s="17"/>
      <c r="RKH1222" s="17"/>
      <c r="RKI1222" s="17"/>
      <c r="RKJ1222" s="17"/>
      <c r="RKK1222" s="17"/>
      <c r="RKL1222" s="17"/>
      <c r="RKM1222" s="17"/>
      <c r="RKN1222" s="17"/>
      <c r="RKO1222" s="17"/>
      <c r="RKP1222" s="17"/>
      <c r="RKQ1222" s="17"/>
      <c r="RKR1222" s="17"/>
      <c r="RKS1222" s="17"/>
      <c r="RKT1222" s="17"/>
      <c r="RKU1222" s="17"/>
      <c r="RKV1222" s="17"/>
      <c r="RKW1222" s="17"/>
      <c r="RKX1222" s="17"/>
      <c r="RKY1222" s="17"/>
      <c r="RKZ1222" s="17"/>
      <c r="RLA1222" s="17"/>
      <c r="RLB1222" s="17"/>
      <c r="RLC1222" s="17"/>
      <c r="RLD1222" s="17"/>
      <c r="RLE1222" s="17"/>
      <c r="RLF1222" s="17"/>
      <c r="RLG1222" s="17"/>
      <c r="RLH1222" s="17"/>
      <c r="RLI1222" s="17"/>
      <c r="RLJ1222" s="17"/>
      <c r="RLK1222" s="17"/>
      <c r="RLL1222" s="17"/>
      <c r="RLM1222" s="17"/>
      <c r="RLN1222" s="17"/>
      <c r="RLO1222" s="17"/>
      <c r="RLP1222" s="17"/>
      <c r="RLQ1222" s="17"/>
      <c r="RLR1222" s="17"/>
      <c r="RLS1222" s="17"/>
      <c r="RLT1222" s="17"/>
      <c r="RLU1222" s="17"/>
      <c r="RLV1222" s="17"/>
      <c r="RLW1222" s="17"/>
      <c r="RLX1222" s="17"/>
      <c r="RLY1222" s="17"/>
      <c r="RLZ1222" s="17"/>
      <c r="RMA1222" s="17"/>
      <c r="RMB1222" s="17"/>
      <c r="RMC1222" s="17"/>
      <c r="RMD1222" s="17"/>
      <c r="RME1222" s="17"/>
      <c r="RMF1222" s="17"/>
      <c r="RMG1222" s="17"/>
      <c r="RMH1222" s="17"/>
      <c r="RMI1222" s="17"/>
      <c r="RMJ1222" s="17"/>
      <c r="RMK1222" s="17"/>
      <c r="RML1222" s="17"/>
      <c r="RMM1222" s="17"/>
      <c r="RMN1222" s="17"/>
      <c r="RMO1222" s="17"/>
      <c r="RMP1222" s="17"/>
      <c r="RMQ1222" s="17"/>
      <c r="RMR1222" s="17"/>
      <c r="RMS1222" s="17"/>
      <c r="RMT1222" s="17"/>
      <c r="RMU1222" s="17"/>
      <c r="RMV1222" s="17"/>
      <c r="RMW1222" s="17"/>
      <c r="RMX1222" s="17"/>
      <c r="RMY1222" s="17"/>
      <c r="RMZ1222" s="17"/>
      <c r="RNA1222" s="17"/>
      <c r="RNB1222" s="17"/>
      <c r="RNC1222" s="17"/>
      <c r="RND1222" s="17"/>
      <c r="RNE1222" s="17"/>
      <c r="RNF1222" s="17"/>
      <c r="RNG1222" s="17"/>
      <c r="RNH1222" s="17"/>
      <c r="RNI1222" s="17"/>
      <c r="RNJ1222" s="17"/>
      <c r="RNK1222" s="17"/>
      <c r="RNL1222" s="17"/>
      <c r="RNM1222" s="17"/>
      <c r="RNN1222" s="17"/>
      <c r="RNO1222" s="17"/>
      <c r="RNP1222" s="17"/>
      <c r="RNQ1222" s="17"/>
      <c r="RNR1222" s="17"/>
      <c r="RNS1222" s="17"/>
      <c r="RNT1222" s="17"/>
      <c r="RNU1222" s="17"/>
      <c r="RNV1222" s="17"/>
      <c r="RNW1222" s="17"/>
      <c r="RNX1222" s="17"/>
      <c r="RNY1222" s="17"/>
      <c r="RNZ1222" s="17"/>
      <c r="ROA1222" s="17"/>
      <c r="ROB1222" s="17"/>
      <c r="ROC1222" s="17"/>
      <c r="ROD1222" s="17"/>
      <c r="ROE1222" s="17"/>
      <c r="ROF1222" s="17"/>
      <c r="ROG1222" s="17"/>
      <c r="ROH1222" s="17"/>
      <c r="ROI1222" s="17"/>
      <c r="ROJ1222" s="17"/>
      <c r="ROK1222" s="17"/>
      <c r="ROL1222" s="17"/>
      <c r="ROM1222" s="17"/>
      <c r="RON1222" s="17"/>
      <c r="ROO1222" s="17"/>
      <c r="ROP1222" s="17"/>
      <c r="ROQ1222" s="17"/>
      <c r="ROR1222" s="17"/>
      <c r="ROS1222" s="17"/>
      <c r="ROT1222" s="17"/>
      <c r="ROU1222" s="17"/>
      <c r="ROV1222" s="17"/>
      <c r="ROW1222" s="17"/>
      <c r="ROX1222" s="17"/>
      <c r="ROY1222" s="17"/>
      <c r="ROZ1222" s="17"/>
      <c r="RPA1222" s="17"/>
      <c r="RPB1222" s="17"/>
      <c r="RPC1222" s="17"/>
      <c r="RPD1222" s="17"/>
      <c r="RPE1222" s="17"/>
      <c r="RPF1222" s="17"/>
      <c r="RPG1222" s="17"/>
      <c r="RPH1222" s="17"/>
      <c r="RPI1222" s="17"/>
      <c r="RPJ1222" s="17"/>
      <c r="RPK1222" s="17"/>
      <c r="RPL1222" s="17"/>
      <c r="RPM1222" s="17"/>
      <c r="RPN1222" s="17"/>
      <c r="RPO1222" s="17"/>
      <c r="RPP1222" s="17"/>
      <c r="RPQ1222" s="17"/>
      <c r="RPR1222" s="17"/>
      <c r="RPS1222" s="17"/>
      <c r="RPT1222" s="17"/>
      <c r="RPU1222" s="17"/>
      <c r="RPV1222" s="17"/>
      <c r="RPW1222" s="17"/>
      <c r="RPX1222" s="17"/>
      <c r="RPY1222" s="17"/>
      <c r="RPZ1222" s="17"/>
      <c r="RQA1222" s="17"/>
      <c r="RQB1222" s="17"/>
      <c r="RQC1222" s="17"/>
      <c r="RQD1222" s="17"/>
      <c r="RQE1222" s="17"/>
      <c r="RQF1222" s="17"/>
      <c r="RQG1222" s="17"/>
      <c r="RQH1222" s="17"/>
      <c r="RQI1222" s="17"/>
      <c r="RQJ1222" s="17"/>
      <c r="RQK1222" s="17"/>
      <c r="RQL1222" s="17"/>
      <c r="RQM1222" s="17"/>
      <c r="RQN1222" s="17"/>
      <c r="RQO1222" s="17"/>
      <c r="RQP1222" s="17"/>
      <c r="RQQ1222" s="17"/>
      <c r="RQR1222" s="17"/>
      <c r="RQS1222" s="17"/>
      <c r="RQT1222" s="17"/>
      <c r="RQU1222" s="17"/>
      <c r="RQV1222" s="17"/>
      <c r="RQW1222" s="17"/>
      <c r="RQX1222" s="17"/>
      <c r="RQY1222" s="17"/>
      <c r="RQZ1222" s="17"/>
      <c r="RRA1222" s="17"/>
      <c r="RRB1222" s="17"/>
      <c r="RRC1222" s="17"/>
      <c r="RRD1222" s="17"/>
      <c r="RRE1222" s="17"/>
      <c r="RRF1222" s="17"/>
      <c r="RRG1222" s="17"/>
      <c r="RRH1222" s="17"/>
      <c r="RRI1222" s="17"/>
      <c r="RRJ1222" s="17"/>
      <c r="RRK1222" s="17"/>
      <c r="RRL1222" s="17"/>
      <c r="RRM1222" s="17"/>
      <c r="RRN1222" s="17"/>
      <c r="RRO1222" s="17"/>
      <c r="RRP1222" s="17"/>
      <c r="RRQ1222" s="17"/>
      <c r="RRR1222" s="17"/>
      <c r="RRS1222" s="17"/>
      <c r="RRT1222" s="17"/>
      <c r="RRU1222" s="17"/>
      <c r="RRV1222" s="17"/>
      <c r="RRW1222" s="17"/>
      <c r="RRX1222" s="17"/>
      <c r="RRY1222" s="17"/>
      <c r="RRZ1222" s="17"/>
      <c r="RSA1222" s="17"/>
      <c r="RSB1222" s="17"/>
      <c r="RSC1222" s="17"/>
      <c r="RSD1222" s="17"/>
      <c r="RSE1222" s="17"/>
      <c r="RSF1222" s="17"/>
      <c r="RSG1222" s="17"/>
      <c r="RSH1222" s="17"/>
      <c r="RSI1222" s="17"/>
      <c r="RSJ1222" s="17"/>
      <c r="RSK1222" s="17"/>
      <c r="RSL1222" s="17"/>
      <c r="RSM1222" s="17"/>
      <c r="RSN1222" s="17"/>
      <c r="RSO1222" s="17"/>
      <c r="RSP1222" s="17"/>
      <c r="RSQ1222" s="17"/>
      <c r="RSR1222" s="17"/>
      <c r="RSS1222" s="17"/>
      <c r="RST1222" s="17"/>
      <c r="RSU1222" s="17"/>
      <c r="RSV1222" s="17"/>
      <c r="RSW1222" s="17"/>
      <c r="RSX1222" s="17"/>
      <c r="RSY1222" s="17"/>
      <c r="RSZ1222" s="17"/>
      <c r="RTA1222" s="17"/>
      <c r="RTB1222" s="17"/>
      <c r="RTC1222" s="17"/>
      <c r="RTD1222" s="17"/>
      <c r="RTE1222" s="17"/>
      <c r="RTF1222" s="17"/>
      <c r="RTG1222" s="17"/>
      <c r="RTH1222" s="17"/>
      <c r="RTI1222" s="17"/>
      <c r="RTJ1222" s="17"/>
      <c r="RTK1222" s="17"/>
      <c r="RTL1222" s="17"/>
      <c r="RTM1222" s="17"/>
      <c r="RTN1222" s="17"/>
      <c r="RTO1222" s="17"/>
      <c r="RTP1222" s="17"/>
      <c r="RTQ1222" s="17"/>
      <c r="RTR1222" s="17"/>
      <c r="RTS1222" s="17"/>
      <c r="RTT1222" s="17"/>
      <c r="RTU1222" s="17"/>
      <c r="RTV1222" s="17"/>
      <c r="RTW1222" s="17"/>
      <c r="RTX1222" s="17"/>
      <c r="RTY1222" s="17"/>
      <c r="RTZ1222" s="17"/>
      <c r="RUA1222" s="17"/>
      <c r="RUB1222" s="17"/>
      <c r="RUC1222" s="17"/>
      <c r="RUD1222" s="17"/>
      <c r="RUE1222" s="17"/>
      <c r="RUF1222" s="17"/>
      <c r="RUG1222" s="17"/>
      <c r="RUH1222" s="17"/>
      <c r="RUI1222" s="17"/>
      <c r="RUJ1222" s="17"/>
      <c r="RUK1222" s="17"/>
      <c r="RUL1222" s="17"/>
      <c r="RUM1222" s="17"/>
      <c r="RUN1222" s="17"/>
      <c r="RUO1222" s="17"/>
      <c r="RUP1222" s="17"/>
      <c r="RUQ1222" s="17"/>
      <c r="RUR1222" s="17"/>
      <c r="RUS1222" s="17"/>
      <c r="RUT1222" s="17"/>
      <c r="RUU1222" s="17"/>
      <c r="RUV1222" s="17"/>
      <c r="RUW1222" s="17"/>
      <c r="RUX1222" s="17"/>
      <c r="RUY1222" s="17"/>
      <c r="RUZ1222" s="17"/>
      <c r="RVA1222" s="17"/>
      <c r="RVB1222" s="17"/>
      <c r="RVC1222" s="17"/>
      <c r="RVD1222" s="17"/>
      <c r="RVE1222" s="17"/>
      <c r="RVF1222" s="17"/>
      <c r="RVG1222" s="17"/>
      <c r="RVH1222" s="17"/>
      <c r="RVI1222" s="17"/>
      <c r="RVJ1222" s="17"/>
      <c r="RVK1222" s="17"/>
      <c r="RVL1222" s="17"/>
      <c r="RVM1222" s="17"/>
      <c r="RVN1222" s="17"/>
      <c r="RVO1222" s="17"/>
      <c r="RVP1222" s="17"/>
      <c r="RVQ1222" s="17"/>
      <c r="RVR1222" s="17"/>
      <c r="RVS1222" s="17"/>
      <c r="RVT1222" s="17"/>
      <c r="RVU1222" s="17"/>
      <c r="RVV1222" s="17"/>
      <c r="RVW1222" s="17"/>
      <c r="RVX1222" s="17"/>
      <c r="RVY1222" s="17"/>
      <c r="RVZ1222" s="17"/>
      <c r="RWA1222" s="17"/>
      <c r="RWB1222" s="17"/>
      <c r="RWC1222" s="17"/>
      <c r="RWD1222" s="17"/>
      <c r="RWE1222" s="17"/>
      <c r="RWF1222" s="17"/>
      <c r="RWG1222" s="17"/>
      <c r="RWH1222" s="17"/>
      <c r="RWI1222" s="17"/>
      <c r="RWJ1222" s="17"/>
      <c r="RWK1222" s="17"/>
      <c r="RWL1222" s="17"/>
      <c r="RWM1222" s="17"/>
      <c r="RWN1222" s="17"/>
      <c r="RWO1222" s="17"/>
      <c r="RWP1222" s="17"/>
      <c r="RWQ1222" s="17"/>
      <c r="RWR1222" s="17"/>
      <c r="RWS1222" s="17"/>
      <c r="RWT1222" s="17"/>
      <c r="RWU1222" s="17"/>
      <c r="RWV1222" s="17"/>
      <c r="RWW1222" s="17"/>
      <c r="RWX1222" s="17"/>
      <c r="RWY1222" s="17"/>
      <c r="RWZ1222" s="17"/>
      <c r="RXA1222" s="17"/>
      <c r="RXB1222" s="17"/>
      <c r="RXC1222" s="17"/>
      <c r="RXD1222" s="17"/>
      <c r="RXE1222" s="17"/>
      <c r="RXF1222" s="17"/>
      <c r="RXG1222" s="17"/>
      <c r="RXH1222" s="17"/>
      <c r="RXI1222" s="17"/>
      <c r="RXJ1222" s="17"/>
      <c r="RXK1222" s="17"/>
      <c r="RXL1222" s="17"/>
      <c r="RXM1222" s="17"/>
      <c r="RXN1222" s="17"/>
      <c r="RXO1222" s="17"/>
      <c r="RXP1222" s="17"/>
      <c r="RXQ1222" s="17"/>
      <c r="RXR1222" s="17"/>
      <c r="RXS1222" s="17"/>
      <c r="RXT1222" s="17"/>
      <c r="RXU1222" s="17"/>
      <c r="RXV1222" s="17"/>
      <c r="RXW1222" s="17"/>
      <c r="RXX1222" s="17"/>
      <c r="RXY1222" s="17"/>
      <c r="RXZ1222" s="17"/>
      <c r="RYA1222" s="17"/>
      <c r="RYB1222" s="17"/>
      <c r="RYC1222" s="17"/>
      <c r="RYD1222" s="17"/>
      <c r="RYE1222" s="17"/>
      <c r="RYF1222" s="17"/>
      <c r="RYG1222" s="17"/>
      <c r="RYH1222" s="17"/>
      <c r="RYI1222" s="17"/>
      <c r="RYJ1222" s="17"/>
      <c r="RYK1222" s="17"/>
      <c r="RYL1222" s="17"/>
      <c r="RYM1222" s="17"/>
      <c r="RYN1222" s="17"/>
      <c r="RYO1222" s="17"/>
      <c r="RYP1222" s="17"/>
      <c r="RYQ1222" s="17"/>
      <c r="RYR1222" s="17"/>
      <c r="RYS1222" s="17"/>
      <c r="RYT1222" s="17"/>
      <c r="RYU1222" s="17"/>
      <c r="RYV1222" s="17"/>
      <c r="RYW1222" s="17"/>
      <c r="RYX1222" s="17"/>
      <c r="RYY1222" s="17"/>
      <c r="RYZ1222" s="17"/>
      <c r="RZA1222" s="17"/>
      <c r="RZB1222" s="17"/>
      <c r="RZC1222" s="17"/>
      <c r="RZD1222" s="17"/>
      <c r="RZE1222" s="17"/>
      <c r="RZF1222" s="17"/>
      <c r="RZG1222" s="17"/>
      <c r="RZH1222" s="17"/>
      <c r="RZI1222" s="17"/>
      <c r="RZJ1222" s="17"/>
      <c r="RZK1222" s="17"/>
      <c r="RZL1222" s="17"/>
      <c r="RZM1222" s="17"/>
      <c r="RZN1222" s="17"/>
      <c r="RZO1222" s="17"/>
      <c r="RZP1222" s="17"/>
      <c r="RZQ1222" s="17"/>
      <c r="RZR1222" s="17"/>
      <c r="RZS1222" s="17"/>
      <c r="RZT1222" s="17"/>
      <c r="RZU1222" s="17"/>
      <c r="RZV1222" s="17"/>
      <c r="RZW1222" s="17"/>
      <c r="RZX1222" s="17"/>
      <c r="RZY1222" s="17"/>
      <c r="RZZ1222" s="17"/>
      <c r="SAA1222" s="17"/>
      <c r="SAB1222" s="17"/>
      <c r="SAC1222" s="17"/>
      <c r="SAD1222" s="17"/>
      <c r="SAE1222" s="17"/>
      <c r="SAF1222" s="17"/>
      <c r="SAG1222" s="17"/>
      <c r="SAH1222" s="17"/>
      <c r="SAI1222" s="17"/>
      <c r="SAJ1222" s="17"/>
      <c r="SAK1222" s="17"/>
      <c r="SAL1222" s="17"/>
      <c r="SAM1222" s="17"/>
      <c r="SAN1222" s="17"/>
      <c r="SAO1222" s="17"/>
      <c r="SAP1222" s="17"/>
      <c r="SAQ1222" s="17"/>
      <c r="SAR1222" s="17"/>
      <c r="SAS1222" s="17"/>
      <c r="SAT1222" s="17"/>
      <c r="SAU1222" s="17"/>
      <c r="SAV1222" s="17"/>
      <c r="SAW1222" s="17"/>
      <c r="SAX1222" s="17"/>
      <c r="SAY1222" s="17"/>
      <c r="SAZ1222" s="17"/>
      <c r="SBA1222" s="17"/>
      <c r="SBB1222" s="17"/>
      <c r="SBC1222" s="17"/>
      <c r="SBD1222" s="17"/>
      <c r="SBE1222" s="17"/>
      <c r="SBF1222" s="17"/>
      <c r="SBG1222" s="17"/>
      <c r="SBH1222" s="17"/>
      <c r="SBI1222" s="17"/>
      <c r="SBJ1222" s="17"/>
      <c r="SBK1222" s="17"/>
      <c r="SBL1222" s="17"/>
      <c r="SBM1222" s="17"/>
      <c r="SBN1222" s="17"/>
      <c r="SBO1222" s="17"/>
      <c r="SBP1222" s="17"/>
      <c r="SBQ1222" s="17"/>
      <c r="SBR1222" s="17"/>
      <c r="SBS1222" s="17"/>
      <c r="SBT1222" s="17"/>
      <c r="SBU1222" s="17"/>
      <c r="SBV1222" s="17"/>
      <c r="SBW1222" s="17"/>
      <c r="SBX1222" s="17"/>
      <c r="SBY1222" s="17"/>
      <c r="SBZ1222" s="17"/>
      <c r="SCA1222" s="17"/>
      <c r="SCB1222" s="17"/>
      <c r="SCC1222" s="17"/>
      <c r="SCD1222" s="17"/>
      <c r="SCE1222" s="17"/>
      <c r="SCF1222" s="17"/>
      <c r="SCG1222" s="17"/>
      <c r="SCH1222" s="17"/>
      <c r="SCI1222" s="17"/>
      <c r="SCJ1222" s="17"/>
      <c r="SCK1222" s="17"/>
      <c r="SCL1222" s="17"/>
      <c r="SCM1222" s="17"/>
      <c r="SCN1222" s="17"/>
      <c r="SCO1222" s="17"/>
      <c r="SCP1222" s="17"/>
      <c r="SCQ1222" s="17"/>
      <c r="SCR1222" s="17"/>
      <c r="SCS1222" s="17"/>
      <c r="SCT1222" s="17"/>
      <c r="SCU1222" s="17"/>
      <c r="SCV1222" s="17"/>
      <c r="SCW1222" s="17"/>
      <c r="SCX1222" s="17"/>
      <c r="SCY1222" s="17"/>
      <c r="SCZ1222" s="17"/>
      <c r="SDA1222" s="17"/>
      <c r="SDB1222" s="17"/>
      <c r="SDC1222" s="17"/>
      <c r="SDD1222" s="17"/>
      <c r="SDE1222" s="17"/>
      <c r="SDF1222" s="17"/>
      <c r="SDG1222" s="17"/>
      <c r="SDH1222" s="17"/>
      <c r="SDI1222" s="17"/>
      <c r="SDJ1222" s="17"/>
      <c r="SDK1222" s="17"/>
      <c r="SDL1222" s="17"/>
      <c r="SDM1222" s="17"/>
      <c r="SDN1222" s="17"/>
      <c r="SDO1222" s="17"/>
      <c r="SDP1222" s="17"/>
      <c r="SDQ1222" s="17"/>
      <c r="SDR1222" s="17"/>
      <c r="SDS1222" s="17"/>
      <c r="SDT1222" s="17"/>
      <c r="SDU1222" s="17"/>
      <c r="SDV1222" s="17"/>
      <c r="SDW1222" s="17"/>
      <c r="SDX1222" s="17"/>
      <c r="SDY1222" s="17"/>
      <c r="SDZ1222" s="17"/>
      <c r="SEA1222" s="17"/>
      <c r="SEB1222" s="17"/>
      <c r="SEC1222" s="17"/>
      <c r="SED1222" s="17"/>
      <c r="SEE1222" s="17"/>
      <c r="SEF1222" s="17"/>
      <c r="SEG1222" s="17"/>
      <c r="SEH1222" s="17"/>
      <c r="SEI1222" s="17"/>
      <c r="SEJ1222" s="17"/>
      <c r="SEK1222" s="17"/>
      <c r="SEL1222" s="17"/>
      <c r="SEM1222" s="17"/>
      <c r="SEN1222" s="17"/>
      <c r="SEO1222" s="17"/>
      <c r="SEP1222" s="17"/>
      <c r="SEQ1222" s="17"/>
      <c r="SER1222" s="17"/>
      <c r="SES1222" s="17"/>
      <c r="SET1222" s="17"/>
      <c r="SEU1222" s="17"/>
      <c r="SEV1222" s="17"/>
      <c r="SEW1222" s="17"/>
      <c r="SEX1222" s="17"/>
      <c r="SEY1222" s="17"/>
      <c r="SEZ1222" s="17"/>
      <c r="SFA1222" s="17"/>
      <c r="SFB1222" s="17"/>
      <c r="SFC1222" s="17"/>
      <c r="SFD1222" s="17"/>
      <c r="SFE1222" s="17"/>
      <c r="SFF1222" s="17"/>
      <c r="SFG1222" s="17"/>
      <c r="SFH1222" s="17"/>
      <c r="SFI1222" s="17"/>
      <c r="SFJ1222" s="17"/>
      <c r="SFK1222" s="17"/>
      <c r="SFL1222" s="17"/>
      <c r="SFM1222" s="17"/>
      <c r="SFN1222" s="17"/>
      <c r="SFO1222" s="17"/>
      <c r="SFP1222" s="17"/>
      <c r="SFQ1222" s="17"/>
      <c r="SFR1222" s="17"/>
      <c r="SFS1222" s="17"/>
      <c r="SFT1222" s="17"/>
      <c r="SFU1222" s="17"/>
      <c r="SFV1222" s="17"/>
      <c r="SFW1222" s="17"/>
      <c r="SFX1222" s="17"/>
      <c r="SFY1222" s="17"/>
      <c r="SFZ1222" s="17"/>
      <c r="SGA1222" s="17"/>
      <c r="SGB1222" s="17"/>
      <c r="SGC1222" s="17"/>
      <c r="SGD1222" s="17"/>
      <c r="SGE1222" s="17"/>
      <c r="SGF1222" s="17"/>
      <c r="SGG1222" s="17"/>
      <c r="SGH1222" s="17"/>
      <c r="SGI1222" s="17"/>
      <c r="SGJ1222" s="17"/>
      <c r="SGK1222" s="17"/>
      <c r="SGL1222" s="17"/>
      <c r="SGM1222" s="17"/>
      <c r="SGN1222" s="17"/>
      <c r="SGO1222" s="17"/>
      <c r="SGP1222" s="17"/>
      <c r="SGQ1222" s="17"/>
      <c r="SGR1222" s="17"/>
      <c r="SGS1222" s="17"/>
      <c r="SGT1222" s="17"/>
      <c r="SGU1222" s="17"/>
      <c r="SGV1222" s="17"/>
      <c r="SGW1222" s="17"/>
      <c r="SGX1222" s="17"/>
      <c r="SGY1222" s="17"/>
      <c r="SGZ1222" s="17"/>
      <c r="SHA1222" s="17"/>
      <c r="SHB1222" s="17"/>
      <c r="SHC1222" s="17"/>
      <c r="SHD1222" s="17"/>
      <c r="SHE1222" s="17"/>
      <c r="SHF1222" s="17"/>
      <c r="SHG1222" s="17"/>
      <c r="SHH1222" s="17"/>
      <c r="SHI1222" s="17"/>
      <c r="SHJ1222" s="17"/>
      <c r="SHK1222" s="17"/>
      <c r="SHL1222" s="17"/>
      <c r="SHM1222" s="17"/>
      <c r="SHN1222" s="17"/>
      <c r="SHO1222" s="17"/>
      <c r="SHP1222" s="17"/>
      <c r="SHQ1222" s="17"/>
      <c r="SHR1222" s="17"/>
      <c r="SHS1222" s="17"/>
      <c r="SHT1222" s="17"/>
      <c r="SHU1222" s="17"/>
      <c r="SHV1222" s="17"/>
      <c r="SHW1222" s="17"/>
      <c r="SHX1222" s="17"/>
      <c r="SHY1222" s="17"/>
      <c r="SHZ1222" s="17"/>
      <c r="SIA1222" s="17"/>
      <c r="SIB1222" s="17"/>
      <c r="SIC1222" s="17"/>
      <c r="SID1222" s="17"/>
      <c r="SIE1222" s="17"/>
      <c r="SIF1222" s="17"/>
      <c r="SIG1222" s="17"/>
      <c r="SIH1222" s="17"/>
      <c r="SII1222" s="17"/>
      <c r="SIJ1222" s="17"/>
      <c r="SIK1222" s="17"/>
      <c r="SIL1222" s="17"/>
      <c r="SIM1222" s="17"/>
      <c r="SIN1222" s="17"/>
      <c r="SIO1222" s="17"/>
      <c r="SIP1222" s="17"/>
      <c r="SIQ1222" s="17"/>
      <c r="SIR1222" s="17"/>
      <c r="SIS1222" s="17"/>
      <c r="SIT1222" s="17"/>
      <c r="SIU1222" s="17"/>
      <c r="SIV1222" s="17"/>
      <c r="SIW1222" s="17"/>
      <c r="SIX1222" s="17"/>
      <c r="SIY1222" s="17"/>
      <c r="SIZ1222" s="17"/>
      <c r="SJA1222" s="17"/>
      <c r="SJB1222" s="17"/>
      <c r="SJC1222" s="17"/>
      <c r="SJD1222" s="17"/>
      <c r="SJE1222" s="17"/>
      <c r="SJF1222" s="17"/>
      <c r="SJG1222" s="17"/>
      <c r="SJH1222" s="17"/>
      <c r="SJI1222" s="17"/>
      <c r="SJJ1222" s="17"/>
      <c r="SJK1222" s="17"/>
      <c r="SJL1222" s="17"/>
      <c r="SJM1222" s="17"/>
      <c r="SJN1222" s="17"/>
      <c r="SJO1222" s="17"/>
      <c r="SJP1222" s="17"/>
      <c r="SJQ1222" s="17"/>
      <c r="SJR1222" s="17"/>
      <c r="SJS1222" s="17"/>
      <c r="SJT1222" s="17"/>
      <c r="SJU1222" s="17"/>
      <c r="SJV1222" s="17"/>
      <c r="SJW1222" s="17"/>
      <c r="SJX1222" s="17"/>
      <c r="SJY1222" s="17"/>
      <c r="SJZ1222" s="17"/>
      <c r="SKA1222" s="17"/>
      <c r="SKB1222" s="17"/>
      <c r="SKC1222" s="17"/>
      <c r="SKD1222" s="17"/>
      <c r="SKE1222" s="17"/>
      <c r="SKF1222" s="17"/>
      <c r="SKG1222" s="17"/>
      <c r="SKH1222" s="17"/>
      <c r="SKI1222" s="17"/>
      <c r="SKJ1222" s="17"/>
      <c r="SKK1222" s="17"/>
      <c r="SKL1222" s="17"/>
      <c r="SKM1222" s="17"/>
      <c r="SKN1222" s="17"/>
      <c r="SKO1222" s="17"/>
      <c r="SKP1222" s="17"/>
      <c r="SKQ1222" s="17"/>
      <c r="SKR1222" s="17"/>
      <c r="SKS1222" s="17"/>
      <c r="SKT1222" s="17"/>
      <c r="SKU1222" s="17"/>
      <c r="SKV1222" s="17"/>
      <c r="SKW1222" s="17"/>
      <c r="SKX1222" s="17"/>
      <c r="SKY1222" s="17"/>
      <c r="SKZ1222" s="17"/>
      <c r="SLA1222" s="17"/>
      <c r="SLB1222" s="17"/>
      <c r="SLC1222" s="17"/>
      <c r="SLD1222" s="17"/>
      <c r="SLE1222" s="17"/>
      <c r="SLF1222" s="17"/>
      <c r="SLG1222" s="17"/>
      <c r="SLH1222" s="17"/>
      <c r="SLI1222" s="17"/>
      <c r="SLJ1222" s="17"/>
      <c r="SLK1222" s="17"/>
      <c r="SLL1222" s="17"/>
      <c r="SLM1222" s="17"/>
      <c r="SLN1222" s="17"/>
      <c r="SLO1222" s="17"/>
      <c r="SLP1222" s="17"/>
      <c r="SLQ1222" s="17"/>
      <c r="SLR1222" s="17"/>
      <c r="SLS1222" s="17"/>
      <c r="SLT1222" s="17"/>
      <c r="SLU1222" s="17"/>
      <c r="SLV1222" s="17"/>
      <c r="SLW1222" s="17"/>
      <c r="SLX1222" s="17"/>
      <c r="SLY1222" s="17"/>
      <c r="SLZ1222" s="17"/>
      <c r="SMA1222" s="17"/>
      <c r="SMB1222" s="17"/>
      <c r="SMC1222" s="17"/>
      <c r="SMD1222" s="17"/>
      <c r="SME1222" s="17"/>
      <c r="SMF1222" s="17"/>
      <c r="SMG1222" s="17"/>
      <c r="SMH1222" s="17"/>
      <c r="SMI1222" s="17"/>
      <c r="SMJ1222" s="17"/>
      <c r="SMK1222" s="17"/>
      <c r="SML1222" s="17"/>
      <c r="SMM1222" s="17"/>
      <c r="SMN1222" s="17"/>
      <c r="SMO1222" s="17"/>
      <c r="SMP1222" s="17"/>
      <c r="SMQ1222" s="17"/>
      <c r="SMR1222" s="17"/>
      <c r="SMS1222" s="17"/>
      <c r="SMT1222" s="17"/>
      <c r="SMU1222" s="17"/>
      <c r="SMV1222" s="17"/>
      <c r="SMW1222" s="17"/>
      <c r="SMX1222" s="17"/>
      <c r="SMY1222" s="17"/>
      <c r="SMZ1222" s="17"/>
      <c r="SNA1222" s="17"/>
      <c r="SNB1222" s="17"/>
      <c r="SNC1222" s="17"/>
      <c r="SND1222" s="17"/>
      <c r="SNE1222" s="17"/>
      <c r="SNF1222" s="17"/>
      <c r="SNG1222" s="17"/>
      <c r="SNH1222" s="17"/>
      <c r="SNI1222" s="17"/>
      <c r="SNJ1222" s="17"/>
      <c r="SNK1222" s="17"/>
      <c r="SNL1222" s="17"/>
      <c r="SNM1222" s="17"/>
      <c r="SNN1222" s="17"/>
      <c r="SNO1222" s="17"/>
      <c r="SNP1222" s="17"/>
      <c r="SNQ1222" s="17"/>
      <c r="SNR1222" s="17"/>
      <c r="SNS1222" s="17"/>
      <c r="SNT1222" s="17"/>
      <c r="SNU1222" s="17"/>
      <c r="SNV1222" s="17"/>
      <c r="SNW1222" s="17"/>
      <c r="SNX1222" s="17"/>
      <c r="SNY1222" s="17"/>
      <c r="SNZ1222" s="17"/>
      <c r="SOA1222" s="17"/>
      <c r="SOB1222" s="17"/>
      <c r="SOC1222" s="17"/>
      <c r="SOD1222" s="17"/>
      <c r="SOE1222" s="17"/>
      <c r="SOF1222" s="17"/>
      <c r="SOG1222" s="17"/>
      <c r="SOH1222" s="17"/>
      <c r="SOI1222" s="17"/>
      <c r="SOJ1222" s="17"/>
      <c r="SOK1222" s="17"/>
      <c r="SOL1222" s="17"/>
      <c r="SOM1222" s="17"/>
      <c r="SON1222" s="17"/>
      <c r="SOO1222" s="17"/>
      <c r="SOP1222" s="17"/>
      <c r="SOQ1222" s="17"/>
      <c r="SOR1222" s="17"/>
      <c r="SOS1222" s="17"/>
      <c r="SOT1222" s="17"/>
      <c r="SOU1222" s="17"/>
      <c r="SOV1222" s="17"/>
      <c r="SOW1222" s="17"/>
      <c r="SOX1222" s="17"/>
      <c r="SOY1222" s="17"/>
      <c r="SOZ1222" s="17"/>
      <c r="SPA1222" s="17"/>
      <c r="SPB1222" s="17"/>
      <c r="SPC1222" s="17"/>
      <c r="SPD1222" s="17"/>
      <c r="SPE1222" s="17"/>
      <c r="SPF1222" s="17"/>
      <c r="SPG1222" s="17"/>
      <c r="SPH1222" s="17"/>
      <c r="SPI1222" s="17"/>
      <c r="SPJ1222" s="17"/>
      <c r="SPK1222" s="17"/>
      <c r="SPL1222" s="17"/>
      <c r="SPM1222" s="17"/>
      <c r="SPN1222" s="17"/>
      <c r="SPO1222" s="17"/>
      <c r="SPP1222" s="17"/>
      <c r="SPQ1222" s="17"/>
      <c r="SPR1222" s="17"/>
      <c r="SPS1222" s="17"/>
      <c r="SPT1222" s="17"/>
      <c r="SPU1222" s="17"/>
      <c r="SPV1222" s="17"/>
      <c r="SPW1222" s="17"/>
      <c r="SPX1222" s="17"/>
      <c r="SPY1222" s="17"/>
      <c r="SPZ1222" s="17"/>
      <c r="SQA1222" s="17"/>
      <c r="SQB1222" s="17"/>
      <c r="SQC1222" s="17"/>
      <c r="SQD1222" s="17"/>
      <c r="SQE1222" s="17"/>
      <c r="SQF1222" s="17"/>
      <c r="SQG1222" s="17"/>
      <c r="SQH1222" s="17"/>
      <c r="SQI1222" s="17"/>
      <c r="SQJ1222" s="17"/>
      <c r="SQK1222" s="17"/>
      <c r="SQL1222" s="17"/>
      <c r="SQM1222" s="17"/>
      <c r="SQN1222" s="17"/>
      <c r="SQO1222" s="17"/>
      <c r="SQP1222" s="17"/>
      <c r="SQQ1222" s="17"/>
      <c r="SQR1222" s="17"/>
      <c r="SQS1222" s="17"/>
      <c r="SQT1222" s="17"/>
      <c r="SQU1222" s="17"/>
      <c r="SQV1222" s="17"/>
      <c r="SQW1222" s="17"/>
      <c r="SQX1222" s="17"/>
      <c r="SQY1222" s="17"/>
      <c r="SQZ1222" s="17"/>
      <c r="SRA1222" s="17"/>
      <c r="SRB1222" s="17"/>
      <c r="SRC1222" s="17"/>
      <c r="SRD1222" s="17"/>
      <c r="SRE1222" s="17"/>
      <c r="SRF1222" s="17"/>
      <c r="SRG1222" s="17"/>
      <c r="SRH1222" s="17"/>
      <c r="SRI1222" s="17"/>
      <c r="SRJ1222" s="17"/>
      <c r="SRK1222" s="17"/>
      <c r="SRL1222" s="17"/>
      <c r="SRM1222" s="17"/>
      <c r="SRN1222" s="17"/>
      <c r="SRO1222" s="17"/>
      <c r="SRP1222" s="17"/>
      <c r="SRQ1222" s="17"/>
      <c r="SRR1222" s="17"/>
      <c r="SRS1222" s="17"/>
      <c r="SRT1222" s="17"/>
      <c r="SRU1222" s="17"/>
      <c r="SRV1222" s="17"/>
      <c r="SRW1222" s="17"/>
      <c r="SRX1222" s="17"/>
      <c r="SRY1222" s="17"/>
      <c r="SRZ1222" s="17"/>
      <c r="SSA1222" s="17"/>
      <c r="SSB1222" s="17"/>
      <c r="SSC1222" s="17"/>
      <c r="SSD1222" s="17"/>
      <c r="SSE1222" s="17"/>
      <c r="SSF1222" s="17"/>
      <c r="SSG1222" s="17"/>
      <c r="SSH1222" s="17"/>
      <c r="SSI1222" s="17"/>
      <c r="SSJ1222" s="17"/>
      <c r="SSK1222" s="17"/>
      <c r="SSL1222" s="17"/>
      <c r="SSM1222" s="17"/>
      <c r="SSN1222" s="17"/>
      <c r="SSO1222" s="17"/>
      <c r="SSP1222" s="17"/>
      <c r="SSQ1222" s="17"/>
      <c r="SSR1222" s="17"/>
      <c r="SSS1222" s="17"/>
      <c r="SST1222" s="17"/>
      <c r="SSU1222" s="17"/>
      <c r="SSV1222" s="17"/>
      <c r="SSW1222" s="17"/>
      <c r="SSX1222" s="17"/>
      <c r="SSY1222" s="17"/>
      <c r="SSZ1222" s="17"/>
      <c r="STA1222" s="17"/>
      <c r="STB1222" s="17"/>
      <c r="STC1222" s="17"/>
      <c r="STD1222" s="17"/>
      <c r="STE1222" s="17"/>
      <c r="STF1222" s="17"/>
      <c r="STG1222" s="17"/>
      <c r="STH1222" s="17"/>
      <c r="STI1222" s="17"/>
      <c r="STJ1222" s="17"/>
      <c r="STK1222" s="17"/>
      <c r="STL1222" s="17"/>
      <c r="STM1222" s="17"/>
      <c r="STN1222" s="17"/>
      <c r="STO1222" s="17"/>
      <c r="STP1222" s="17"/>
      <c r="STQ1222" s="17"/>
      <c r="STR1222" s="17"/>
      <c r="STS1222" s="17"/>
      <c r="STT1222" s="17"/>
      <c r="STU1222" s="17"/>
      <c r="STV1222" s="17"/>
      <c r="STW1222" s="17"/>
      <c r="STX1222" s="17"/>
      <c r="STY1222" s="17"/>
      <c r="STZ1222" s="17"/>
      <c r="SUA1222" s="17"/>
      <c r="SUB1222" s="17"/>
      <c r="SUC1222" s="17"/>
      <c r="SUD1222" s="17"/>
      <c r="SUE1222" s="17"/>
      <c r="SUF1222" s="17"/>
      <c r="SUG1222" s="17"/>
      <c r="SUH1222" s="17"/>
      <c r="SUI1222" s="17"/>
      <c r="SUJ1222" s="17"/>
      <c r="SUK1222" s="17"/>
      <c r="SUL1222" s="17"/>
      <c r="SUM1222" s="17"/>
      <c r="SUN1222" s="17"/>
      <c r="SUO1222" s="17"/>
      <c r="SUP1222" s="17"/>
      <c r="SUQ1222" s="17"/>
      <c r="SUR1222" s="17"/>
      <c r="SUS1222" s="17"/>
      <c r="SUT1222" s="17"/>
      <c r="SUU1222" s="17"/>
      <c r="SUV1222" s="17"/>
      <c r="SUW1222" s="17"/>
      <c r="SUX1222" s="17"/>
      <c r="SUY1222" s="17"/>
      <c r="SUZ1222" s="17"/>
      <c r="SVA1222" s="17"/>
      <c r="SVB1222" s="17"/>
      <c r="SVC1222" s="17"/>
      <c r="SVD1222" s="17"/>
      <c r="SVE1222" s="17"/>
      <c r="SVF1222" s="17"/>
      <c r="SVG1222" s="17"/>
      <c r="SVH1222" s="17"/>
      <c r="SVI1222" s="17"/>
      <c r="SVJ1222" s="17"/>
      <c r="SVK1222" s="17"/>
      <c r="SVL1222" s="17"/>
      <c r="SVM1222" s="17"/>
      <c r="SVN1222" s="17"/>
      <c r="SVO1222" s="17"/>
      <c r="SVP1222" s="17"/>
      <c r="SVQ1222" s="17"/>
      <c r="SVR1222" s="17"/>
      <c r="SVS1222" s="17"/>
      <c r="SVT1222" s="17"/>
      <c r="SVU1222" s="17"/>
      <c r="SVV1222" s="17"/>
      <c r="SVW1222" s="17"/>
      <c r="SVX1222" s="17"/>
      <c r="SVY1222" s="17"/>
      <c r="SVZ1222" s="17"/>
      <c r="SWA1222" s="17"/>
      <c r="SWB1222" s="17"/>
      <c r="SWC1222" s="17"/>
      <c r="SWD1222" s="17"/>
      <c r="SWE1222" s="17"/>
      <c r="SWF1222" s="17"/>
      <c r="SWG1222" s="17"/>
      <c r="SWH1222" s="17"/>
      <c r="SWI1222" s="17"/>
      <c r="SWJ1222" s="17"/>
      <c r="SWK1222" s="17"/>
      <c r="SWL1222" s="17"/>
      <c r="SWM1222" s="17"/>
      <c r="SWN1222" s="17"/>
      <c r="SWO1222" s="17"/>
      <c r="SWP1222" s="17"/>
      <c r="SWQ1222" s="17"/>
      <c r="SWR1222" s="17"/>
      <c r="SWS1222" s="17"/>
      <c r="SWT1222" s="17"/>
      <c r="SWU1222" s="17"/>
      <c r="SWV1222" s="17"/>
      <c r="SWW1222" s="17"/>
      <c r="SWX1222" s="17"/>
      <c r="SWY1222" s="17"/>
      <c r="SWZ1222" s="17"/>
      <c r="SXA1222" s="17"/>
      <c r="SXB1222" s="17"/>
      <c r="SXC1222" s="17"/>
      <c r="SXD1222" s="17"/>
      <c r="SXE1222" s="17"/>
      <c r="SXF1222" s="17"/>
      <c r="SXG1222" s="17"/>
      <c r="SXH1222" s="17"/>
      <c r="SXI1222" s="17"/>
      <c r="SXJ1222" s="17"/>
      <c r="SXK1222" s="17"/>
      <c r="SXL1222" s="17"/>
      <c r="SXM1222" s="17"/>
      <c r="SXN1222" s="17"/>
      <c r="SXO1222" s="17"/>
      <c r="SXP1222" s="17"/>
      <c r="SXQ1222" s="17"/>
      <c r="SXR1222" s="17"/>
      <c r="SXS1222" s="17"/>
      <c r="SXT1222" s="17"/>
      <c r="SXU1222" s="17"/>
      <c r="SXV1222" s="17"/>
      <c r="SXW1222" s="17"/>
      <c r="SXX1222" s="17"/>
      <c r="SXY1222" s="17"/>
      <c r="SXZ1222" s="17"/>
      <c r="SYA1222" s="17"/>
      <c r="SYB1222" s="17"/>
      <c r="SYC1222" s="17"/>
      <c r="SYD1222" s="17"/>
      <c r="SYE1222" s="17"/>
      <c r="SYF1222" s="17"/>
      <c r="SYG1222" s="17"/>
      <c r="SYH1222" s="17"/>
      <c r="SYI1222" s="17"/>
      <c r="SYJ1222" s="17"/>
      <c r="SYK1222" s="17"/>
      <c r="SYL1222" s="17"/>
      <c r="SYM1222" s="17"/>
      <c r="SYN1222" s="17"/>
      <c r="SYO1222" s="17"/>
      <c r="SYP1222" s="17"/>
      <c r="SYQ1222" s="17"/>
      <c r="SYR1222" s="17"/>
      <c r="SYS1222" s="17"/>
      <c r="SYT1222" s="17"/>
      <c r="SYU1222" s="17"/>
      <c r="SYV1222" s="17"/>
      <c r="SYW1222" s="17"/>
      <c r="SYX1222" s="17"/>
      <c r="SYY1222" s="17"/>
      <c r="SYZ1222" s="17"/>
      <c r="SZA1222" s="17"/>
      <c r="SZB1222" s="17"/>
      <c r="SZC1222" s="17"/>
      <c r="SZD1222" s="17"/>
      <c r="SZE1222" s="17"/>
      <c r="SZF1222" s="17"/>
      <c r="SZG1222" s="17"/>
      <c r="SZH1222" s="17"/>
      <c r="SZI1222" s="17"/>
      <c r="SZJ1222" s="17"/>
      <c r="SZK1222" s="17"/>
      <c r="SZL1222" s="17"/>
      <c r="SZM1222" s="17"/>
      <c r="SZN1222" s="17"/>
      <c r="SZO1222" s="17"/>
      <c r="SZP1222" s="17"/>
      <c r="SZQ1222" s="17"/>
      <c r="SZR1222" s="17"/>
      <c r="SZS1222" s="17"/>
      <c r="SZT1222" s="17"/>
      <c r="SZU1222" s="17"/>
      <c r="SZV1222" s="17"/>
      <c r="SZW1222" s="17"/>
      <c r="SZX1222" s="17"/>
      <c r="SZY1222" s="17"/>
      <c r="SZZ1222" s="17"/>
      <c r="TAA1222" s="17"/>
      <c r="TAB1222" s="17"/>
      <c r="TAC1222" s="17"/>
      <c r="TAD1222" s="17"/>
      <c r="TAE1222" s="17"/>
      <c r="TAF1222" s="17"/>
      <c r="TAG1222" s="17"/>
      <c r="TAH1222" s="17"/>
      <c r="TAI1222" s="17"/>
      <c r="TAJ1222" s="17"/>
      <c r="TAK1222" s="17"/>
      <c r="TAL1222" s="17"/>
      <c r="TAM1222" s="17"/>
      <c r="TAN1222" s="17"/>
      <c r="TAO1222" s="17"/>
      <c r="TAP1222" s="17"/>
      <c r="TAQ1222" s="17"/>
      <c r="TAR1222" s="17"/>
      <c r="TAS1222" s="17"/>
      <c r="TAT1222" s="17"/>
      <c r="TAU1222" s="17"/>
      <c r="TAV1222" s="17"/>
      <c r="TAW1222" s="17"/>
      <c r="TAX1222" s="17"/>
      <c r="TAY1222" s="17"/>
      <c r="TAZ1222" s="17"/>
      <c r="TBA1222" s="17"/>
      <c r="TBB1222" s="17"/>
      <c r="TBC1222" s="17"/>
      <c r="TBD1222" s="17"/>
      <c r="TBE1222" s="17"/>
      <c r="TBF1222" s="17"/>
      <c r="TBG1222" s="17"/>
      <c r="TBH1222" s="17"/>
      <c r="TBI1222" s="17"/>
      <c r="TBJ1222" s="17"/>
      <c r="TBK1222" s="17"/>
      <c r="TBL1222" s="17"/>
      <c r="TBM1222" s="17"/>
      <c r="TBN1222" s="17"/>
      <c r="TBO1222" s="17"/>
      <c r="TBP1222" s="17"/>
      <c r="TBQ1222" s="17"/>
      <c r="TBR1222" s="17"/>
      <c r="TBS1222" s="17"/>
      <c r="TBT1222" s="17"/>
      <c r="TBU1222" s="17"/>
      <c r="TBV1222" s="17"/>
      <c r="TBW1222" s="17"/>
      <c r="TBX1222" s="17"/>
      <c r="TBY1222" s="17"/>
      <c r="TBZ1222" s="17"/>
      <c r="TCA1222" s="17"/>
      <c r="TCB1222" s="17"/>
      <c r="TCC1222" s="17"/>
      <c r="TCD1222" s="17"/>
      <c r="TCE1222" s="17"/>
      <c r="TCF1222" s="17"/>
      <c r="TCG1222" s="17"/>
      <c r="TCH1222" s="17"/>
      <c r="TCI1222" s="17"/>
      <c r="TCJ1222" s="17"/>
      <c r="TCK1222" s="17"/>
      <c r="TCL1222" s="17"/>
      <c r="TCM1222" s="17"/>
      <c r="TCN1222" s="17"/>
      <c r="TCO1222" s="17"/>
      <c r="TCP1222" s="17"/>
      <c r="TCQ1222" s="17"/>
      <c r="TCR1222" s="17"/>
      <c r="TCS1222" s="17"/>
      <c r="TCT1222" s="17"/>
      <c r="TCU1222" s="17"/>
      <c r="TCV1222" s="17"/>
      <c r="TCW1222" s="17"/>
      <c r="TCX1222" s="17"/>
      <c r="TCY1222" s="17"/>
      <c r="TCZ1222" s="17"/>
      <c r="TDA1222" s="17"/>
      <c r="TDB1222" s="17"/>
      <c r="TDC1222" s="17"/>
      <c r="TDD1222" s="17"/>
      <c r="TDE1222" s="17"/>
      <c r="TDF1222" s="17"/>
      <c r="TDG1222" s="17"/>
      <c r="TDH1222" s="17"/>
      <c r="TDI1222" s="17"/>
      <c r="TDJ1222" s="17"/>
      <c r="TDK1222" s="17"/>
      <c r="TDL1222" s="17"/>
      <c r="TDM1222" s="17"/>
      <c r="TDN1222" s="17"/>
      <c r="TDO1222" s="17"/>
      <c r="TDP1222" s="17"/>
      <c r="TDQ1222" s="17"/>
      <c r="TDR1222" s="17"/>
      <c r="TDS1222" s="17"/>
      <c r="TDT1222" s="17"/>
      <c r="TDU1222" s="17"/>
      <c r="TDV1222" s="17"/>
      <c r="TDW1222" s="17"/>
      <c r="TDX1222" s="17"/>
      <c r="TDY1222" s="17"/>
      <c r="TDZ1222" s="17"/>
      <c r="TEA1222" s="17"/>
      <c r="TEB1222" s="17"/>
      <c r="TEC1222" s="17"/>
      <c r="TED1222" s="17"/>
      <c r="TEE1222" s="17"/>
      <c r="TEF1222" s="17"/>
      <c r="TEG1222" s="17"/>
      <c r="TEH1222" s="17"/>
      <c r="TEI1222" s="17"/>
      <c r="TEJ1222" s="17"/>
      <c r="TEK1222" s="17"/>
      <c r="TEL1222" s="17"/>
      <c r="TEM1222" s="17"/>
      <c r="TEN1222" s="17"/>
      <c r="TEO1222" s="17"/>
      <c r="TEP1222" s="17"/>
      <c r="TEQ1222" s="17"/>
      <c r="TER1222" s="17"/>
      <c r="TES1222" s="17"/>
      <c r="TET1222" s="17"/>
      <c r="TEU1222" s="17"/>
      <c r="TEV1222" s="17"/>
      <c r="TEW1222" s="17"/>
      <c r="TEX1222" s="17"/>
      <c r="TEY1222" s="17"/>
      <c r="TEZ1222" s="17"/>
      <c r="TFA1222" s="17"/>
      <c r="TFB1222" s="17"/>
      <c r="TFC1222" s="17"/>
      <c r="TFD1222" s="17"/>
      <c r="TFE1222" s="17"/>
      <c r="TFF1222" s="17"/>
      <c r="TFG1222" s="17"/>
      <c r="TFH1222" s="17"/>
      <c r="TFI1222" s="17"/>
      <c r="TFJ1222" s="17"/>
      <c r="TFK1222" s="17"/>
      <c r="TFL1222" s="17"/>
      <c r="TFM1222" s="17"/>
      <c r="TFN1222" s="17"/>
      <c r="TFO1222" s="17"/>
      <c r="TFP1222" s="17"/>
      <c r="TFQ1222" s="17"/>
      <c r="TFR1222" s="17"/>
      <c r="TFS1222" s="17"/>
      <c r="TFT1222" s="17"/>
      <c r="TFU1222" s="17"/>
      <c r="TFV1222" s="17"/>
      <c r="TFW1222" s="17"/>
      <c r="TFX1222" s="17"/>
      <c r="TFY1222" s="17"/>
      <c r="TFZ1222" s="17"/>
      <c r="TGA1222" s="17"/>
      <c r="TGB1222" s="17"/>
      <c r="TGC1222" s="17"/>
      <c r="TGD1222" s="17"/>
      <c r="TGE1222" s="17"/>
      <c r="TGF1222" s="17"/>
      <c r="TGG1222" s="17"/>
      <c r="TGH1222" s="17"/>
      <c r="TGI1222" s="17"/>
      <c r="TGJ1222" s="17"/>
      <c r="TGK1222" s="17"/>
      <c r="TGL1222" s="17"/>
      <c r="TGM1222" s="17"/>
      <c r="TGN1222" s="17"/>
      <c r="TGO1222" s="17"/>
      <c r="TGP1222" s="17"/>
      <c r="TGQ1222" s="17"/>
      <c r="TGR1222" s="17"/>
      <c r="TGS1222" s="17"/>
      <c r="TGT1222" s="17"/>
      <c r="TGU1222" s="17"/>
      <c r="TGV1222" s="17"/>
      <c r="TGW1222" s="17"/>
      <c r="TGX1222" s="17"/>
      <c r="TGY1222" s="17"/>
      <c r="TGZ1222" s="17"/>
      <c r="THA1222" s="17"/>
      <c r="THB1222" s="17"/>
      <c r="THC1222" s="17"/>
      <c r="THD1222" s="17"/>
      <c r="THE1222" s="17"/>
      <c r="THF1222" s="17"/>
      <c r="THG1222" s="17"/>
      <c r="THH1222" s="17"/>
      <c r="THI1222" s="17"/>
      <c r="THJ1222" s="17"/>
      <c r="THK1222" s="17"/>
      <c r="THL1222" s="17"/>
      <c r="THM1222" s="17"/>
      <c r="THN1222" s="17"/>
      <c r="THO1222" s="17"/>
      <c r="THP1222" s="17"/>
      <c r="THQ1222" s="17"/>
      <c r="THR1222" s="17"/>
      <c r="THS1222" s="17"/>
      <c r="THT1222" s="17"/>
      <c r="THU1222" s="17"/>
      <c r="THV1222" s="17"/>
      <c r="THW1222" s="17"/>
      <c r="THX1222" s="17"/>
      <c r="THY1222" s="17"/>
      <c r="THZ1222" s="17"/>
      <c r="TIA1222" s="17"/>
      <c r="TIB1222" s="17"/>
      <c r="TIC1222" s="17"/>
      <c r="TID1222" s="17"/>
      <c r="TIE1222" s="17"/>
      <c r="TIF1222" s="17"/>
      <c r="TIG1222" s="17"/>
      <c r="TIH1222" s="17"/>
      <c r="TII1222" s="17"/>
      <c r="TIJ1222" s="17"/>
      <c r="TIK1222" s="17"/>
      <c r="TIL1222" s="17"/>
      <c r="TIM1222" s="17"/>
      <c r="TIN1222" s="17"/>
      <c r="TIO1222" s="17"/>
      <c r="TIP1222" s="17"/>
      <c r="TIQ1222" s="17"/>
      <c r="TIR1222" s="17"/>
      <c r="TIS1222" s="17"/>
      <c r="TIT1222" s="17"/>
      <c r="TIU1222" s="17"/>
      <c r="TIV1222" s="17"/>
      <c r="TIW1222" s="17"/>
      <c r="TIX1222" s="17"/>
      <c r="TIY1222" s="17"/>
      <c r="TIZ1222" s="17"/>
      <c r="TJA1222" s="17"/>
      <c r="TJB1222" s="17"/>
      <c r="TJC1222" s="17"/>
      <c r="TJD1222" s="17"/>
      <c r="TJE1222" s="17"/>
      <c r="TJF1222" s="17"/>
      <c r="TJG1222" s="17"/>
      <c r="TJH1222" s="17"/>
      <c r="TJI1222" s="17"/>
      <c r="TJJ1222" s="17"/>
      <c r="TJK1222" s="17"/>
      <c r="TJL1222" s="17"/>
      <c r="TJM1222" s="17"/>
      <c r="TJN1222" s="17"/>
      <c r="TJO1222" s="17"/>
      <c r="TJP1222" s="17"/>
      <c r="TJQ1222" s="17"/>
      <c r="TJR1222" s="17"/>
      <c r="TJS1222" s="17"/>
      <c r="TJT1222" s="17"/>
      <c r="TJU1222" s="17"/>
      <c r="TJV1222" s="17"/>
      <c r="TJW1222" s="17"/>
      <c r="TJX1222" s="17"/>
      <c r="TJY1222" s="17"/>
      <c r="TJZ1222" s="17"/>
      <c r="TKA1222" s="17"/>
      <c r="TKB1222" s="17"/>
      <c r="TKC1222" s="17"/>
      <c r="TKD1222" s="17"/>
      <c r="TKE1222" s="17"/>
      <c r="TKF1222" s="17"/>
      <c r="TKG1222" s="17"/>
      <c r="TKH1222" s="17"/>
      <c r="TKI1222" s="17"/>
      <c r="TKJ1222" s="17"/>
      <c r="TKK1222" s="17"/>
      <c r="TKL1222" s="17"/>
      <c r="TKM1222" s="17"/>
      <c r="TKN1222" s="17"/>
      <c r="TKO1222" s="17"/>
      <c r="TKP1222" s="17"/>
      <c r="TKQ1222" s="17"/>
      <c r="TKR1222" s="17"/>
      <c r="TKS1222" s="17"/>
      <c r="TKT1222" s="17"/>
      <c r="TKU1222" s="17"/>
      <c r="TKV1222" s="17"/>
      <c r="TKW1222" s="17"/>
      <c r="TKX1222" s="17"/>
      <c r="TKY1222" s="17"/>
      <c r="TKZ1222" s="17"/>
      <c r="TLA1222" s="17"/>
      <c r="TLB1222" s="17"/>
      <c r="TLC1222" s="17"/>
      <c r="TLD1222" s="17"/>
      <c r="TLE1222" s="17"/>
      <c r="TLF1222" s="17"/>
      <c r="TLG1222" s="17"/>
      <c r="TLH1222" s="17"/>
      <c r="TLI1222" s="17"/>
      <c r="TLJ1222" s="17"/>
      <c r="TLK1222" s="17"/>
      <c r="TLL1222" s="17"/>
      <c r="TLM1222" s="17"/>
      <c r="TLN1222" s="17"/>
      <c r="TLO1222" s="17"/>
      <c r="TLP1222" s="17"/>
      <c r="TLQ1222" s="17"/>
      <c r="TLR1222" s="17"/>
      <c r="TLS1222" s="17"/>
      <c r="TLT1222" s="17"/>
      <c r="TLU1222" s="17"/>
      <c r="TLV1222" s="17"/>
      <c r="TLW1222" s="17"/>
      <c r="TLX1222" s="17"/>
      <c r="TLY1222" s="17"/>
      <c r="TLZ1222" s="17"/>
      <c r="TMA1222" s="17"/>
      <c r="TMB1222" s="17"/>
      <c r="TMC1222" s="17"/>
      <c r="TMD1222" s="17"/>
      <c r="TME1222" s="17"/>
      <c r="TMF1222" s="17"/>
      <c r="TMG1222" s="17"/>
      <c r="TMH1222" s="17"/>
      <c r="TMI1222" s="17"/>
      <c r="TMJ1222" s="17"/>
      <c r="TMK1222" s="17"/>
      <c r="TML1222" s="17"/>
      <c r="TMM1222" s="17"/>
      <c r="TMN1222" s="17"/>
      <c r="TMO1222" s="17"/>
      <c r="TMP1222" s="17"/>
      <c r="TMQ1222" s="17"/>
      <c r="TMR1222" s="17"/>
      <c r="TMS1222" s="17"/>
      <c r="TMT1222" s="17"/>
      <c r="TMU1222" s="17"/>
      <c r="TMV1222" s="17"/>
      <c r="TMW1222" s="17"/>
      <c r="TMX1222" s="17"/>
      <c r="TMY1222" s="17"/>
      <c r="TMZ1222" s="17"/>
      <c r="TNA1222" s="17"/>
      <c r="TNB1222" s="17"/>
      <c r="TNC1222" s="17"/>
      <c r="TND1222" s="17"/>
      <c r="TNE1222" s="17"/>
      <c r="TNF1222" s="17"/>
      <c r="TNG1222" s="17"/>
      <c r="TNH1222" s="17"/>
      <c r="TNI1222" s="17"/>
      <c r="TNJ1222" s="17"/>
      <c r="TNK1222" s="17"/>
      <c r="TNL1222" s="17"/>
      <c r="TNM1222" s="17"/>
      <c r="TNN1222" s="17"/>
      <c r="TNO1222" s="17"/>
      <c r="TNP1222" s="17"/>
      <c r="TNQ1222" s="17"/>
      <c r="TNR1222" s="17"/>
      <c r="TNS1222" s="17"/>
      <c r="TNT1222" s="17"/>
      <c r="TNU1222" s="17"/>
      <c r="TNV1222" s="17"/>
      <c r="TNW1222" s="17"/>
      <c r="TNX1222" s="17"/>
      <c r="TNY1222" s="17"/>
      <c r="TNZ1222" s="17"/>
      <c r="TOA1222" s="17"/>
      <c r="TOB1222" s="17"/>
      <c r="TOC1222" s="17"/>
      <c r="TOD1222" s="17"/>
      <c r="TOE1222" s="17"/>
      <c r="TOF1222" s="17"/>
      <c r="TOG1222" s="17"/>
      <c r="TOH1222" s="17"/>
      <c r="TOI1222" s="17"/>
      <c r="TOJ1222" s="17"/>
      <c r="TOK1222" s="17"/>
      <c r="TOL1222" s="17"/>
      <c r="TOM1222" s="17"/>
      <c r="TON1222" s="17"/>
      <c r="TOO1222" s="17"/>
      <c r="TOP1222" s="17"/>
      <c r="TOQ1222" s="17"/>
      <c r="TOR1222" s="17"/>
      <c r="TOS1222" s="17"/>
      <c r="TOT1222" s="17"/>
      <c r="TOU1222" s="17"/>
      <c r="TOV1222" s="17"/>
      <c r="TOW1222" s="17"/>
      <c r="TOX1222" s="17"/>
      <c r="TOY1222" s="17"/>
      <c r="TOZ1222" s="17"/>
      <c r="TPA1222" s="17"/>
      <c r="TPB1222" s="17"/>
      <c r="TPC1222" s="17"/>
      <c r="TPD1222" s="17"/>
      <c r="TPE1222" s="17"/>
      <c r="TPF1222" s="17"/>
      <c r="TPG1222" s="17"/>
      <c r="TPH1222" s="17"/>
      <c r="TPI1222" s="17"/>
      <c r="TPJ1222" s="17"/>
      <c r="TPK1222" s="17"/>
      <c r="TPL1222" s="17"/>
      <c r="TPM1222" s="17"/>
      <c r="TPN1222" s="17"/>
      <c r="TPO1222" s="17"/>
      <c r="TPP1222" s="17"/>
      <c r="TPQ1222" s="17"/>
      <c r="TPR1222" s="17"/>
      <c r="TPS1222" s="17"/>
      <c r="TPT1222" s="17"/>
      <c r="TPU1222" s="17"/>
      <c r="TPV1222" s="17"/>
      <c r="TPW1222" s="17"/>
      <c r="TPX1222" s="17"/>
      <c r="TPY1222" s="17"/>
      <c r="TPZ1222" s="17"/>
      <c r="TQA1222" s="17"/>
      <c r="TQB1222" s="17"/>
      <c r="TQC1222" s="17"/>
      <c r="TQD1222" s="17"/>
      <c r="TQE1222" s="17"/>
      <c r="TQF1222" s="17"/>
      <c r="TQG1222" s="17"/>
      <c r="TQH1222" s="17"/>
      <c r="TQI1222" s="17"/>
      <c r="TQJ1222" s="17"/>
      <c r="TQK1222" s="17"/>
      <c r="TQL1222" s="17"/>
      <c r="TQM1222" s="17"/>
      <c r="TQN1222" s="17"/>
      <c r="TQO1222" s="17"/>
      <c r="TQP1222" s="17"/>
      <c r="TQQ1222" s="17"/>
      <c r="TQR1222" s="17"/>
      <c r="TQS1222" s="17"/>
      <c r="TQT1222" s="17"/>
      <c r="TQU1222" s="17"/>
      <c r="TQV1222" s="17"/>
      <c r="TQW1222" s="17"/>
      <c r="TQX1222" s="17"/>
      <c r="TQY1222" s="17"/>
      <c r="TQZ1222" s="17"/>
      <c r="TRA1222" s="17"/>
      <c r="TRB1222" s="17"/>
      <c r="TRC1222" s="17"/>
      <c r="TRD1222" s="17"/>
      <c r="TRE1222" s="17"/>
      <c r="TRF1222" s="17"/>
      <c r="TRG1222" s="17"/>
      <c r="TRH1222" s="17"/>
      <c r="TRI1222" s="17"/>
      <c r="TRJ1222" s="17"/>
      <c r="TRK1222" s="17"/>
      <c r="TRL1222" s="17"/>
      <c r="TRM1222" s="17"/>
      <c r="TRN1222" s="17"/>
      <c r="TRO1222" s="17"/>
      <c r="TRP1222" s="17"/>
      <c r="TRQ1222" s="17"/>
      <c r="TRR1222" s="17"/>
      <c r="TRS1222" s="17"/>
      <c r="TRT1222" s="17"/>
      <c r="TRU1222" s="17"/>
      <c r="TRV1222" s="17"/>
      <c r="TRW1222" s="17"/>
      <c r="TRX1222" s="17"/>
      <c r="TRY1222" s="17"/>
      <c r="TRZ1222" s="17"/>
      <c r="TSA1222" s="17"/>
      <c r="TSB1222" s="17"/>
      <c r="TSC1222" s="17"/>
      <c r="TSD1222" s="17"/>
      <c r="TSE1222" s="17"/>
      <c r="TSF1222" s="17"/>
      <c r="TSG1222" s="17"/>
      <c r="TSH1222" s="17"/>
      <c r="TSI1222" s="17"/>
      <c r="TSJ1222" s="17"/>
      <c r="TSK1222" s="17"/>
      <c r="TSL1222" s="17"/>
      <c r="TSM1222" s="17"/>
      <c r="TSN1222" s="17"/>
      <c r="TSO1222" s="17"/>
      <c r="TSP1222" s="17"/>
      <c r="TSQ1222" s="17"/>
      <c r="TSR1222" s="17"/>
      <c r="TSS1222" s="17"/>
      <c r="TST1222" s="17"/>
      <c r="TSU1222" s="17"/>
      <c r="TSV1222" s="17"/>
      <c r="TSW1222" s="17"/>
      <c r="TSX1222" s="17"/>
      <c r="TSY1222" s="17"/>
      <c r="TSZ1222" s="17"/>
      <c r="TTA1222" s="17"/>
      <c r="TTB1222" s="17"/>
      <c r="TTC1222" s="17"/>
      <c r="TTD1222" s="17"/>
      <c r="TTE1222" s="17"/>
      <c r="TTF1222" s="17"/>
      <c r="TTG1222" s="17"/>
      <c r="TTH1222" s="17"/>
      <c r="TTI1222" s="17"/>
      <c r="TTJ1222" s="17"/>
      <c r="TTK1222" s="17"/>
      <c r="TTL1222" s="17"/>
      <c r="TTM1222" s="17"/>
      <c r="TTN1222" s="17"/>
      <c r="TTO1222" s="17"/>
      <c r="TTP1222" s="17"/>
      <c r="TTQ1222" s="17"/>
      <c r="TTR1222" s="17"/>
      <c r="TTS1222" s="17"/>
      <c r="TTT1222" s="17"/>
      <c r="TTU1222" s="17"/>
      <c r="TTV1222" s="17"/>
      <c r="TTW1222" s="17"/>
      <c r="TTX1222" s="17"/>
      <c r="TTY1222" s="17"/>
      <c r="TTZ1222" s="17"/>
      <c r="TUA1222" s="17"/>
      <c r="TUB1222" s="17"/>
      <c r="TUC1222" s="17"/>
      <c r="TUD1222" s="17"/>
      <c r="TUE1222" s="17"/>
      <c r="TUF1222" s="17"/>
      <c r="TUG1222" s="17"/>
      <c r="TUH1222" s="17"/>
      <c r="TUI1222" s="17"/>
      <c r="TUJ1222" s="17"/>
      <c r="TUK1222" s="17"/>
      <c r="TUL1222" s="17"/>
      <c r="TUM1222" s="17"/>
      <c r="TUN1222" s="17"/>
      <c r="TUO1222" s="17"/>
      <c r="TUP1222" s="17"/>
      <c r="TUQ1222" s="17"/>
      <c r="TUR1222" s="17"/>
      <c r="TUS1222" s="17"/>
      <c r="TUT1222" s="17"/>
      <c r="TUU1222" s="17"/>
      <c r="TUV1222" s="17"/>
      <c r="TUW1222" s="17"/>
      <c r="TUX1222" s="17"/>
      <c r="TUY1222" s="17"/>
      <c r="TUZ1222" s="17"/>
      <c r="TVA1222" s="17"/>
      <c r="TVB1222" s="17"/>
      <c r="TVC1222" s="17"/>
      <c r="TVD1222" s="17"/>
      <c r="TVE1222" s="17"/>
      <c r="TVF1222" s="17"/>
      <c r="TVG1222" s="17"/>
      <c r="TVH1222" s="17"/>
      <c r="TVI1222" s="17"/>
      <c r="TVJ1222" s="17"/>
      <c r="TVK1222" s="17"/>
      <c r="TVL1222" s="17"/>
      <c r="TVM1222" s="17"/>
      <c r="TVN1222" s="17"/>
      <c r="TVO1222" s="17"/>
      <c r="TVP1222" s="17"/>
      <c r="TVQ1222" s="17"/>
      <c r="TVR1222" s="17"/>
      <c r="TVS1222" s="17"/>
      <c r="TVT1222" s="17"/>
      <c r="TVU1222" s="17"/>
      <c r="TVV1222" s="17"/>
      <c r="TVW1222" s="17"/>
      <c r="TVX1222" s="17"/>
      <c r="TVY1222" s="17"/>
      <c r="TVZ1222" s="17"/>
      <c r="TWA1222" s="17"/>
      <c r="TWB1222" s="17"/>
      <c r="TWC1222" s="17"/>
      <c r="TWD1222" s="17"/>
      <c r="TWE1222" s="17"/>
      <c r="TWF1222" s="17"/>
      <c r="TWG1222" s="17"/>
      <c r="TWH1222" s="17"/>
      <c r="TWI1222" s="17"/>
      <c r="TWJ1222" s="17"/>
      <c r="TWK1222" s="17"/>
      <c r="TWL1222" s="17"/>
      <c r="TWM1222" s="17"/>
      <c r="TWN1222" s="17"/>
      <c r="TWO1222" s="17"/>
      <c r="TWP1222" s="17"/>
      <c r="TWQ1222" s="17"/>
      <c r="TWR1222" s="17"/>
      <c r="TWS1222" s="17"/>
      <c r="TWT1222" s="17"/>
      <c r="TWU1222" s="17"/>
      <c r="TWV1222" s="17"/>
      <c r="TWW1222" s="17"/>
      <c r="TWX1222" s="17"/>
      <c r="TWY1222" s="17"/>
      <c r="TWZ1222" s="17"/>
      <c r="TXA1222" s="17"/>
      <c r="TXB1222" s="17"/>
      <c r="TXC1222" s="17"/>
      <c r="TXD1222" s="17"/>
      <c r="TXE1222" s="17"/>
      <c r="TXF1222" s="17"/>
      <c r="TXG1222" s="17"/>
      <c r="TXH1222" s="17"/>
      <c r="TXI1222" s="17"/>
      <c r="TXJ1222" s="17"/>
      <c r="TXK1222" s="17"/>
      <c r="TXL1222" s="17"/>
      <c r="TXM1222" s="17"/>
      <c r="TXN1222" s="17"/>
      <c r="TXO1222" s="17"/>
      <c r="TXP1222" s="17"/>
      <c r="TXQ1222" s="17"/>
      <c r="TXR1222" s="17"/>
      <c r="TXS1222" s="17"/>
      <c r="TXT1222" s="17"/>
      <c r="TXU1222" s="17"/>
      <c r="TXV1222" s="17"/>
      <c r="TXW1222" s="17"/>
      <c r="TXX1222" s="17"/>
      <c r="TXY1222" s="17"/>
      <c r="TXZ1222" s="17"/>
      <c r="TYA1222" s="17"/>
      <c r="TYB1222" s="17"/>
      <c r="TYC1222" s="17"/>
      <c r="TYD1222" s="17"/>
      <c r="TYE1222" s="17"/>
      <c r="TYF1222" s="17"/>
      <c r="TYG1222" s="17"/>
      <c r="TYH1222" s="17"/>
      <c r="TYI1222" s="17"/>
      <c r="TYJ1222" s="17"/>
      <c r="TYK1222" s="17"/>
      <c r="TYL1222" s="17"/>
      <c r="TYM1222" s="17"/>
      <c r="TYN1222" s="17"/>
      <c r="TYO1222" s="17"/>
      <c r="TYP1222" s="17"/>
      <c r="TYQ1222" s="17"/>
      <c r="TYR1222" s="17"/>
      <c r="TYS1222" s="17"/>
      <c r="TYT1222" s="17"/>
      <c r="TYU1222" s="17"/>
      <c r="TYV1222" s="17"/>
      <c r="TYW1222" s="17"/>
      <c r="TYX1222" s="17"/>
      <c r="TYY1222" s="17"/>
      <c r="TYZ1222" s="17"/>
      <c r="TZA1222" s="17"/>
      <c r="TZB1222" s="17"/>
      <c r="TZC1222" s="17"/>
      <c r="TZD1222" s="17"/>
      <c r="TZE1222" s="17"/>
      <c r="TZF1222" s="17"/>
      <c r="TZG1222" s="17"/>
      <c r="TZH1222" s="17"/>
      <c r="TZI1222" s="17"/>
      <c r="TZJ1222" s="17"/>
      <c r="TZK1222" s="17"/>
      <c r="TZL1222" s="17"/>
      <c r="TZM1222" s="17"/>
      <c r="TZN1222" s="17"/>
      <c r="TZO1222" s="17"/>
      <c r="TZP1222" s="17"/>
      <c r="TZQ1222" s="17"/>
      <c r="TZR1222" s="17"/>
      <c r="TZS1222" s="17"/>
      <c r="TZT1222" s="17"/>
      <c r="TZU1222" s="17"/>
      <c r="TZV1222" s="17"/>
      <c r="TZW1222" s="17"/>
      <c r="TZX1222" s="17"/>
      <c r="TZY1222" s="17"/>
      <c r="TZZ1222" s="17"/>
      <c r="UAA1222" s="17"/>
      <c r="UAB1222" s="17"/>
      <c r="UAC1222" s="17"/>
      <c r="UAD1222" s="17"/>
      <c r="UAE1222" s="17"/>
      <c r="UAF1222" s="17"/>
      <c r="UAG1222" s="17"/>
      <c r="UAH1222" s="17"/>
      <c r="UAI1222" s="17"/>
      <c r="UAJ1222" s="17"/>
      <c r="UAK1222" s="17"/>
      <c r="UAL1222" s="17"/>
      <c r="UAM1222" s="17"/>
      <c r="UAN1222" s="17"/>
      <c r="UAO1222" s="17"/>
      <c r="UAP1222" s="17"/>
      <c r="UAQ1222" s="17"/>
      <c r="UAR1222" s="17"/>
      <c r="UAS1222" s="17"/>
      <c r="UAT1222" s="17"/>
      <c r="UAU1222" s="17"/>
      <c r="UAV1222" s="17"/>
      <c r="UAW1222" s="17"/>
      <c r="UAX1222" s="17"/>
      <c r="UAY1222" s="17"/>
      <c r="UAZ1222" s="17"/>
      <c r="UBA1222" s="17"/>
      <c r="UBB1222" s="17"/>
      <c r="UBC1222" s="17"/>
      <c r="UBD1222" s="17"/>
      <c r="UBE1222" s="17"/>
      <c r="UBF1222" s="17"/>
      <c r="UBG1222" s="17"/>
      <c r="UBH1222" s="17"/>
      <c r="UBI1222" s="17"/>
      <c r="UBJ1222" s="17"/>
      <c r="UBK1222" s="17"/>
      <c r="UBL1222" s="17"/>
      <c r="UBM1222" s="17"/>
      <c r="UBN1222" s="17"/>
      <c r="UBO1222" s="17"/>
      <c r="UBP1222" s="17"/>
      <c r="UBQ1222" s="17"/>
      <c r="UBR1222" s="17"/>
      <c r="UBS1222" s="17"/>
      <c r="UBT1222" s="17"/>
      <c r="UBU1222" s="17"/>
      <c r="UBV1222" s="17"/>
      <c r="UBW1222" s="17"/>
      <c r="UBX1222" s="17"/>
      <c r="UBY1222" s="17"/>
      <c r="UBZ1222" s="17"/>
      <c r="UCA1222" s="17"/>
      <c r="UCB1222" s="17"/>
      <c r="UCC1222" s="17"/>
      <c r="UCD1222" s="17"/>
      <c r="UCE1222" s="17"/>
      <c r="UCF1222" s="17"/>
      <c r="UCG1222" s="17"/>
      <c r="UCH1222" s="17"/>
      <c r="UCI1222" s="17"/>
      <c r="UCJ1222" s="17"/>
      <c r="UCK1222" s="17"/>
      <c r="UCL1222" s="17"/>
      <c r="UCM1222" s="17"/>
      <c r="UCN1222" s="17"/>
      <c r="UCO1222" s="17"/>
      <c r="UCP1222" s="17"/>
      <c r="UCQ1222" s="17"/>
      <c r="UCR1222" s="17"/>
      <c r="UCS1222" s="17"/>
      <c r="UCT1222" s="17"/>
      <c r="UCU1222" s="17"/>
      <c r="UCV1222" s="17"/>
      <c r="UCW1222" s="17"/>
      <c r="UCX1222" s="17"/>
      <c r="UCY1222" s="17"/>
      <c r="UCZ1222" s="17"/>
      <c r="UDA1222" s="17"/>
      <c r="UDB1222" s="17"/>
      <c r="UDC1222" s="17"/>
      <c r="UDD1222" s="17"/>
      <c r="UDE1222" s="17"/>
      <c r="UDF1222" s="17"/>
      <c r="UDG1222" s="17"/>
      <c r="UDH1222" s="17"/>
      <c r="UDI1222" s="17"/>
      <c r="UDJ1222" s="17"/>
      <c r="UDK1222" s="17"/>
      <c r="UDL1222" s="17"/>
      <c r="UDM1222" s="17"/>
      <c r="UDN1222" s="17"/>
      <c r="UDO1222" s="17"/>
      <c r="UDP1222" s="17"/>
      <c r="UDQ1222" s="17"/>
      <c r="UDR1222" s="17"/>
      <c r="UDS1222" s="17"/>
      <c r="UDT1222" s="17"/>
      <c r="UDU1222" s="17"/>
      <c r="UDV1222" s="17"/>
      <c r="UDW1222" s="17"/>
      <c r="UDX1222" s="17"/>
      <c r="UDY1222" s="17"/>
      <c r="UDZ1222" s="17"/>
      <c r="UEA1222" s="17"/>
      <c r="UEB1222" s="17"/>
      <c r="UEC1222" s="17"/>
      <c r="UED1222" s="17"/>
      <c r="UEE1222" s="17"/>
      <c r="UEF1222" s="17"/>
      <c r="UEG1222" s="17"/>
      <c r="UEH1222" s="17"/>
      <c r="UEI1222" s="17"/>
      <c r="UEJ1222" s="17"/>
      <c r="UEK1222" s="17"/>
      <c r="UEL1222" s="17"/>
      <c r="UEM1222" s="17"/>
      <c r="UEN1222" s="17"/>
      <c r="UEO1222" s="17"/>
      <c r="UEP1222" s="17"/>
      <c r="UEQ1222" s="17"/>
      <c r="UER1222" s="17"/>
      <c r="UES1222" s="17"/>
      <c r="UET1222" s="17"/>
      <c r="UEU1222" s="17"/>
      <c r="UEV1222" s="17"/>
      <c r="UEW1222" s="17"/>
      <c r="UEX1222" s="17"/>
      <c r="UEY1222" s="17"/>
      <c r="UEZ1222" s="17"/>
      <c r="UFA1222" s="17"/>
      <c r="UFB1222" s="17"/>
      <c r="UFC1222" s="17"/>
      <c r="UFD1222" s="17"/>
      <c r="UFE1222" s="17"/>
      <c r="UFF1222" s="17"/>
      <c r="UFG1222" s="17"/>
      <c r="UFH1222" s="17"/>
      <c r="UFI1222" s="17"/>
      <c r="UFJ1222" s="17"/>
      <c r="UFK1222" s="17"/>
      <c r="UFL1222" s="17"/>
      <c r="UFM1222" s="17"/>
      <c r="UFN1222" s="17"/>
      <c r="UFO1222" s="17"/>
      <c r="UFP1222" s="17"/>
      <c r="UFQ1222" s="17"/>
      <c r="UFR1222" s="17"/>
      <c r="UFS1222" s="17"/>
      <c r="UFT1222" s="17"/>
      <c r="UFU1222" s="17"/>
      <c r="UFV1222" s="17"/>
      <c r="UFW1222" s="17"/>
      <c r="UFX1222" s="17"/>
      <c r="UFY1222" s="17"/>
      <c r="UFZ1222" s="17"/>
      <c r="UGA1222" s="17"/>
      <c r="UGB1222" s="17"/>
      <c r="UGC1222" s="17"/>
      <c r="UGD1222" s="17"/>
      <c r="UGE1222" s="17"/>
      <c r="UGF1222" s="17"/>
      <c r="UGG1222" s="17"/>
      <c r="UGH1222" s="17"/>
      <c r="UGI1222" s="17"/>
      <c r="UGJ1222" s="17"/>
      <c r="UGK1222" s="17"/>
      <c r="UGL1222" s="17"/>
      <c r="UGM1222" s="17"/>
      <c r="UGN1222" s="17"/>
      <c r="UGO1222" s="17"/>
      <c r="UGP1222" s="17"/>
      <c r="UGQ1222" s="17"/>
      <c r="UGR1222" s="17"/>
      <c r="UGS1222" s="17"/>
      <c r="UGT1222" s="17"/>
      <c r="UGU1222" s="17"/>
      <c r="UGV1222" s="17"/>
      <c r="UGW1222" s="17"/>
      <c r="UGX1222" s="17"/>
      <c r="UGY1222" s="17"/>
      <c r="UGZ1222" s="17"/>
      <c r="UHA1222" s="17"/>
      <c r="UHB1222" s="17"/>
      <c r="UHC1222" s="17"/>
      <c r="UHD1222" s="17"/>
      <c r="UHE1222" s="17"/>
      <c r="UHF1222" s="17"/>
      <c r="UHG1222" s="17"/>
      <c r="UHH1222" s="17"/>
      <c r="UHI1222" s="17"/>
      <c r="UHJ1222" s="17"/>
      <c r="UHK1222" s="17"/>
      <c r="UHL1222" s="17"/>
      <c r="UHM1222" s="17"/>
      <c r="UHN1222" s="17"/>
      <c r="UHO1222" s="17"/>
      <c r="UHP1222" s="17"/>
      <c r="UHQ1222" s="17"/>
      <c r="UHR1222" s="17"/>
      <c r="UHS1222" s="17"/>
      <c r="UHT1222" s="17"/>
      <c r="UHU1222" s="17"/>
      <c r="UHV1222" s="17"/>
      <c r="UHW1222" s="17"/>
      <c r="UHX1222" s="17"/>
      <c r="UHY1222" s="17"/>
      <c r="UHZ1222" s="17"/>
      <c r="UIA1222" s="17"/>
      <c r="UIB1222" s="17"/>
      <c r="UIC1222" s="17"/>
      <c r="UID1222" s="17"/>
      <c r="UIE1222" s="17"/>
      <c r="UIF1222" s="17"/>
      <c r="UIG1222" s="17"/>
      <c r="UIH1222" s="17"/>
      <c r="UII1222" s="17"/>
      <c r="UIJ1222" s="17"/>
      <c r="UIK1222" s="17"/>
      <c r="UIL1222" s="17"/>
      <c r="UIM1222" s="17"/>
      <c r="UIN1222" s="17"/>
      <c r="UIO1222" s="17"/>
      <c r="UIP1222" s="17"/>
      <c r="UIQ1222" s="17"/>
      <c r="UIR1222" s="17"/>
      <c r="UIS1222" s="17"/>
      <c r="UIT1222" s="17"/>
      <c r="UIU1222" s="17"/>
      <c r="UIV1222" s="17"/>
      <c r="UIW1222" s="17"/>
      <c r="UIX1222" s="17"/>
      <c r="UIY1222" s="17"/>
      <c r="UIZ1222" s="17"/>
      <c r="UJA1222" s="17"/>
      <c r="UJB1222" s="17"/>
      <c r="UJC1222" s="17"/>
      <c r="UJD1222" s="17"/>
      <c r="UJE1222" s="17"/>
      <c r="UJF1222" s="17"/>
      <c r="UJG1222" s="17"/>
      <c r="UJH1222" s="17"/>
      <c r="UJI1222" s="17"/>
      <c r="UJJ1222" s="17"/>
      <c r="UJK1222" s="17"/>
      <c r="UJL1222" s="17"/>
      <c r="UJM1222" s="17"/>
      <c r="UJN1222" s="17"/>
      <c r="UJO1222" s="17"/>
      <c r="UJP1222" s="17"/>
      <c r="UJQ1222" s="17"/>
      <c r="UJR1222" s="17"/>
      <c r="UJS1222" s="17"/>
      <c r="UJT1222" s="17"/>
      <c r="UJU1222" s="17"/>
      <c r="UJV1222" s="17"/>
      <c r="UJW1222" s="17"/>
      <c r="UJX1222" s="17"/>
      <c r="UJY1222" s="17"/>
      <c r="UJZ1222" s="17"/>
      <c r="UKA1222" s="17"/>
      <c r="UKB1222" s="17"/>
      <c r="UKC1222" s="17"/>
      <c r="UKD1222" s="17"/>
      <c r="UKE1222" s="17"/>
      <c r="UKF1222" s="17"/>
      <c r="UKG1222" s="17"/>
      <c r="UKH1222" s="17"/>
      <c r="UKI1222" s="17"/>
      <c r="UKJ1222" s="17"/>
      <c r="UKK1222" s="17"/>
      <c r="UKL1222" s="17"/>
      <c r="UKM1222" s="17"/>
      <c r="UKN1222" s="17"/>
      <c r="UKO1222" s="17"/>
      <c r="UKP1222" s="17"/>
      <c r="UKQ1222" s="17"/>
      <c r="UKR1222" s="17"/>
      <c r="UKS1222" s="17"/>
      <c r="UKT1222" s="17"/>
      <c r="UKU1222" s="17"/>
      <c r="UKV1222" s="17"/>
      <c r="UKW1222" s="17"/>
      <c r="UKX1222" s="17"/>
      <c r="UKY1222" s="17"/>
      <c r="UKZ1222" s="17"/>
      <c r="ULA1222" s="17"/>
      <c r="ULB1222" s="17"/>
      <c r="ULC1222" s="17"/>
      <c r="ULD1222" s="17"/>
      <c r="ULE1222" s="17"/>
      <c r="ULF1222" s="17"/>
      <c r="ULG1222" s="17"/>
      <c r="ULH1222" s="17"/>
      <c r="ULI1222" s="17"/>
      <c r="ULJ1222" s="17"/>
      <c r="ULK1222" s="17"/>
      <c r="ULL1222" s="17"/>
      <c r="ULM1222" s="17"/>
      <c r="ULN1222" s="17"/>
      <c r="ULO1222" s="17"/>
      <c r="ULP1222" s="17"/>
      <c r="ULQ1222" s="17"/>
      <c r="ULR1222" s="17"/>
      <c r="ULS1222" s="17"/>
      <c r="ULT1222" s="17"/>
      <c r="ULU1222" s="17"/>
      <c r="ULV1222" s="17"/>
      <c r="ULW1222" s="17"/>
      <c r="ULX1222" s="17"/>
      <c r="ULY1222" s="17"/>
      <c r="ULZ1222" s="17"/>
      <c r="UMA1222" s="17"/>
      <c r="UMB1222" s="17"/>
      <c r="UMC1222" s="17"/>
      <c r="UMD1222" s="17"/>
      <c r="UME1222" s="17"/>
      <c r="UMF1222" s="17"/>
      <c r="UMG1222" s="17"/>
      <c r="UMH1222" s="17"/>
      <c r="UMI1222" s="17"/>
      <c r="UMJ1222" s="17"/>
      <c r="UMK1222" s="17"/>
      <c r="UML1222" s="17"/>
      <c r="UMM1222" s="17"/>
      <c r="UMN1222" s="17"/>
      <c r="UMO1222" s="17"/>
      <c r="UMP1222" s="17"/>
      <c r="UMQ1222" s="17"/>
      <c r="UMR1222" s="17"/>
      <c r="UMS1222" s="17"/>
      <c r="UMT1222" s="17"/>
      <c r="UMU1222" s="17"/>
      <c r="UMV1222" s="17"/>
      <c r="UMW1222" s="17"/>
      <c r="UMX1222" s="17"/>
      <c r="UMY1222" s="17"/>
      <c r="UMZ1222" s="17"/>
      <c r="UNA1222" s="17"/>
      <c r="UNB1222" s="17"/>
      <c r="UNC1222" s="17"/>
      <c r="UND1222" s="17"/>
      <c r="UNE1222" s="17"/>
      <c r="UNF1222" s="17"/>
      <c r="UNG1222" s="17"/>
      <c r="UNH1222" s="17"/>
      <c r="UNI1222" s="17"/>
      <c r="UNJ1222" s="17"/>
      <c r="UNK1222" s="17"/>
      <c r="UNL1222" s="17"/>
      <c r="UNM1222" s="17"/>
      <c r="UNN1222" s="17"/>
      <c r="UNO1222" s="17"/>
      <c r="UNP1222" s="17"/>
      <c r="UNQ1222" s="17"/>
      <c r="UNR1222" s="17"/>
      <c r="UNS1222" s="17"/>
      <c r="UNT1222" s="17"/>
      <c r="UNU1222" s="17"/>
      <c r="UNV1222" s="17"/>
      <c r="UNW1222" s="17"/>
      <c r="UNX1222" s="17"/>
      <c r="UNY1222" s="17"/>
      <c r="UNZ1222" s="17"/>
      <c r="UOA1222" s="17"/>
      <c r="UOB1222" s="17"/>
      <c r="UOC1222" s="17"/>
      <c r="UOD1222" s="17"/>
      <c r="UOE1222" s="17"/>
      <c r="UOF1222" s="17"/>
      <c r="UOG1222" s="17"/>
      <c r="UOH1222" s="17"/>
      <c r="UOI1222" s="17"/>
      <c r="UOJ1222" s="17"/>
      <c r="UOK1222" s="17"/>
      <c r="UOL1222" s="17"/>
      <c r="UOM1222" s="17"/>
      <c r="UON1222" s="17"/>
      <c r="UOO1222" s="17"/>
      <c r="UOP1222" s="17"/>
      <c r="UOQ1222" s="17"/>
      <c r="UOR1222" s="17"/>
      <c r="UOS1222" s="17"/>
      <c r="UOT1222" s="17"/>
      <c r="UOU1222" s="17"/>
      <c r="UOV1222" s="17"/>
      <c r="UOW1222" s="17"/>
      <c r="UOX1222" s="17"/>
      <c r="UOY1222" s="17"/>
      <c r="UOZ1222" s="17"/>
      <c r="UPA1222" s="17"/>
      <c r="UPB1222" s="17"/>
      <c r="UPC1222" s="17"/>
      <c r="UPD1222" s="17"/>
      <c r="UPE1222" s="17"/>
      <c r="UPF1222" s="17"/>
      <c r="UPG1222" s="17"/>
      <c r="UPH1222" s="17"/>
      <c r="UPI1222" s="17"/>
      <c r="UPJ1222" s="17"/>
      <c r="UPK1222" s="17"/>
      <c r="UPL1222" s="17"/>
      <c r="UPM1222" s="17"/>
      <c r="UPN1222" s="17"/>
      <c r="UPO1222" s="17"/>
      <c r="UPP1222" s="17"/>
      <c r="UPQ1222" s="17"/>
      <c r="UPR1222" s="17"/>
      <c r="UPS1222" s="17"/>
      <c r="UPT1222" s="17"/>
      <c r="UPU1222" s="17"/>
      <c r="UPV1222" s="17"/>
      <c r="UPW1222" s="17"/>
      <c r="UPX1222" s="17"/>
      <c r="UPY1222" s="17"/>
      <c r="UPZ1222" s="17"/>
      <c r="UQA1222" s="17"/>
      <c r="UQB1222" s="17"/>
      <c r="UQC1222" s="17"/>
      <c r="UQD1222" s="17"/>
      <c r="UQE1222" s="17"/>
      <c r="UQF1222" s="17"/>
      <c r="UQG1222" s="17"/>
      <c r="UQH1222" s="17"/>
      <c r="UQI1222" s="17"/>
      <c r="UQJ1222" s="17"/>
      <c r="UQK1222" s="17"/>
      <c r="UQL1222" s="17"/>
      <c r="UQM1222" s="17"/>
      <c r="UQN1222" s="17"/>
      <c r="UQO1222" s="17"/>
      <c r="UQP1222" s="17"/>
      <c r="UQQ1222" s="17"/>
      <c r="UQR1222" s="17"/>
      <c r="UQS1222" s="17"/>
      <c r="UQT1222" s="17"/>
      <c r="UQU1222" s="17"/>
      <c r="UQV1222" s="17"/>
      <c r="UQW1222" s="17"/>
      <c r="UQX1222" s="17"/>
      <c r="UQY1222" s="17"/>
      <c r="UQZ1222" s="17"/>
      <c r="URA1222" s="17"/>
      <c r="URB1222" s="17"/>
      <c r="URC1222" s="17"/>
      <c r="URD1222" s="17"/>
      <c r="URE1222" s="17"/>
      <c r="URF1222" s="17"/>
      <c r="URG1222" s="17"/>
      <c r="URH1222" s="17"/>
      <c r="URI1222" s="17"/>
      <c r="URJ1222" s="17"/>
      <c r="URK1222" s="17"/>
      <c r="URL1222" s="17"/>
      <c r="URM1222" s="17"/>
      <c r="URN1222" s="17"/>
      <c r="URO1222" s="17"/>
      <c r="URP1222" s="17"/>
      <c r="URQ1222" s="17"/>
      <c r="URR1222" s="17"/>
      <c r="URS1222" s="17"/>
      <c r="URT1222" s="17"/>
      <c r="URU1222" s="17"/>
      <c r="URV1222" s="17"/>
      <c r="URW1222" s="17"/>
      <c r="URX1222" s="17"/>
      <c r="URY1222" s="17"/>
      <c r="URZ1222" s="17"/>
      <c r="USA1222" s="17"/>
      <c r="USB1222" s="17"/>
      <c r="USC1222" s="17"/>
      <c r="USD1222" s="17"/>
      <c r="USE1222" s="17"/>
      <c r="USF1222" s="17"/>
      <c r="USG1222" s="17"/>
      <c r="USH1222" s="17"/>
      <c r="USI1222" s="17"/>
      <c r="USJ1222" s="17"/>
      <c r="USK1222" s="17"/>
      <c r="USL1222" s="17"/>
      <c r="USM1222" s="17"/>
      <c r="USN1222" s="17"/>
      <c r="USO1222" s="17"/>
      <c r="USP1222" s="17"/>
      <c r="USQ1222" s="17"/>
      <c r="USR1222" s="17"/>
      <c r="USS1222" s="17"/>
      <c r="UST1222" s="17"/>
      <c r="USU1222" s="17"/>
      <c r="USV1222" s="17"/>
      <c r="USW1222" s="17"/>
      <c r="USX1222" s="17"/>
      <c r="USY1222" s="17"/>
      <c r="USZ1222" s="17"/>
      <c r="UTA1222" s="17"/>
      <c r="UTB1222" s="17"/>
      <c r="UTC1222" s="17"/>
      <c r="UTD1222" s="17"/>
      <c r="UTE1222" s="17"/>
      <c r="UTF1222" s="17"/>
      <c r="UTG1222" s="17"/>
      <c r="UTH1222" s="17"/>
      <c r="UTI1222" s="17"/>
      <c r="UTJ1222" s="17"/>
      <c r="UTK1222" s="17"/>
      <c r="UTL1222" s="17"/>
      <c r="UTM1222" s="17"/>
      <c r="UTN1222" s="17"/>
      <c r="UTO1222" s="17"/>
      <c r="UTP1222" s="17"/>
      <c r="UTQ1222" s="17"/>
      <c r="UTR1222" s="17"/>
      <c r="UTS1222" s="17"/>
      <c r="UTT1222" s="17"/>
      <c r="UTU1222" s="17"/>
      <c r="UTV1222" s="17"/>
      <c r="UTW1222" s="17"/>
      <c r="UTX1222" s="17"/>
      <c r="UTY1222" s="17"/>
      <c r="UTZ1222" s="17"/>
      <c r="UUA1222" s="17"/>
      <c r="UUB1222" s="17"/>
      <c r="UUC1222" s="17"/>
      <c r="UUD1222" s="17"/>
      <c r="UUE1222" s="17"/>
      <c r="UUF1222" s="17"/>
      <c r="UUG1222" s="17"/>
      <c r="UUH1222" s="17"/>
      <c r="UUI1222" s="17"/>
      <c r="UUJ1222" s="17"/>
      <c r="UUK1222" s="17"/>
      <c r="UUL1222" s="17"/>
      <c r="UUM1222" s="17"/>
      <c r="UUN1222" s="17"/>
      <c r="UUO1222" s="17"/>
      <c r="UUP1222" s="17"/>
      <c r="UUQ1222" s="17"/>
      <c r="UUR1222" s="17"/>
      <c r="UUS1222" s="17"/>
      <c r="UUT1222" s="17"/>
      <c r="UUU1222" s="17"/>
      <c r="UUV1222" s="17"/>
      <c r="UUW1222" s="17"/>
      <c r="UUX1222" s="17"/>
      <c r="UUY1222" s="17"/>
      <c r="UUZ1222" s="17"/>
      <c r="UVA1222" s="17"/>
      <c r="UVB1222" s="17"/>
      <c r="UVC1222" s="17"/>
      <c r="UVD1222" s="17"/>
      <c r="UVE1222" s="17"/>
      <c r="UVF1222" s="17"/>
      <c r="UVG1222" s="17"/>
      <c r="UVH1222" s="17"/>
      <c r="UVI1222" s="17"/>
      <c r="UVJ1222" s="17"/>
      <c r="UVK1222" s="17"/>
      <c r="UVL1222" s="17"/>
      <c r="UVM1222" s="17"/>
      <c r="UVN1222" s="17"/>
      <c r="UVO1222" s="17"/>
      <c r="UVP1222" s="17"/>
      <c r="UVQ1222" s="17"/>
      <c r="UVR1222" s="17"/>
      <c r="UVS1222" s="17"/>
      <c r="UVT1222" s="17"/>
      <c r="UVU1222" s="17"/>
      <c r="UVV1222" s="17"/>
      <c r="UVW1222" s="17"/>
      <c r="UVX1222" s="17"/>
      <c r="UVY1222" s="17"/>
      <c r="UVZ1222" s="17"/>
      <c r="UWA1222" s="17"/>
      <c r="UWB1222" s="17"/>
      <c r="UWC1222" s="17"/>
      <c r="UWD1222" s="17"/>
      <c r="UWE1222" s="17"/>
      <c r="UWF1222" s="17"/>
      <c r="UWG1222" s="17"/>
      <c r="UWH1222" s="17"/>
      <c r="UWI1222" s="17"/>
      <c r="UWJ1222" s="17"/>
      <c r="UWK1222" s="17"/>
      <c r="UWL1222" s="17"/>
      <c r="UWM1222" s="17"/>
      <c r="UWN1222" s="17"/>
      <c r="UWO1222" s="17"/>
      <c r="UWP1222" s="17"/>
      <c r="UWQ1222" s="17"/>
      <c r="UWR1222" s="17"/>
      <c r="UWS1222" s="17"/>
      <c r="UWT1222" s="17"/>
      <c r="UWU1222" s="17"/>
      <c r="UWV1222" s="17"/>
      <c r="UWW1222" s="17"/>
      <c r="UWX1222" s="17"/>
      <c r="UWY1222" s="17"/>
      <c r="UWZ1222" s="17"/>
      <c r="UXA1222" s="17"/>
      <c r="UXB1222" s="17"/>
      <c r="UXC1222" s="17"/>
      <c r="UXD1222" s="17"/>
      <c r="UXE1222" s="17"/>
      <c r="UXF1222" s="17"/>
      <c r="UXG1222" s="17"/>
      <c r="UXH1222" s="17"/>
      <c r="UXI1222" s="17"/>
      <c r="UXJ1222" s="17"/>
      <c r="UXK1222" s="17"/>
      <c r="UXL1222" s="17"/>
      <c r="UXM1222" s="17"/>
      <c r="UXN1222" s="17"/>
      <c r="UXO1222" s="17"/>
      <c r="UXP1222" s="17"/>
      <c r="UXQ1222" s="17"/>
      <c r="UXR1222" s="17"/>
      <c r="UXS1222" s="17"/>
      <c r="UXT1222" s="17"/>
      <c r="UXU1222" s="17"/>
      <c r="UXV1222" s="17"/>
      <c r="UXW1222" s="17"/>
      <c r="UXX1222" s="17"/>
      <c r="UXY1222" s="17"/>
      <c r="UXZ1222" s="17"/>
      <c r="UYA1222" s="17"/>
      <c r="UYB1222" s="17"/>
      <c r="UYC1222" s="17"/>
      <c r="UYD1222" s="17"/>
      <c r="UYE1222" s="17"/>
      <c r="UYF1222" s="17"/>
      <c r="UYG1222" s="17"/>
      <c r="UYH1222" s="17"/>
      <c r="UYI1222" s="17"/>
      <c r="UYJ1222" s="17"/>
      <c r="UYK1222" s="17"/>
      <c r="UYL1222" s="17"/>
      <c r="UYM1222" s="17"/>
      <c r="UYN1222" s="17"/>
      <c r="UYO1222" s="17"/>
      <c r="UYP1222" s="17"/>
      <c r="UYQ1222" s="17"/>
      <c r="UYR1222" s="17"/>
      <c r="UYS1222" s="17"/>
      <c r="UYT1222" s="17"/>
      <c r="UYU1222" s="17"/>
      <c r="UYV1222" s="17"/>
      <c r="UYW1222" s="17"/>
      <c r="UYX1222" s="17"/>
      <c r="UYY1222" s="17"/>
      <c r="UYZ1222" s="17"/>
      <c r="UZA1222" s="17"/>
      <c r="UZB1222" s="17"/>
      <c r="UZC1222" s="17"/>
      <c r="UZD1222" s="17"/>
      <c r="UZE1222" s="17"/>
      <c r="UZF1222" s="17"/>
      <c r="UZG1222" s="17"/>
      <c r="UZH1222" s="17"/>
      <c r="UZI1222" s="17"/>
      <c r="UZJ1222" s="17"/>
      <c r="UZK1222" s="17"/>
      <c r="UZL1222" s="17"/>
      <c r="UZM1222" s="17"/>
      <c r="UZN1222" s="17"/>
      <c r="UZO1222" s="17"/>
      <c r="UZP1222" s="17"/>
      <c r="UZQ1222" s="17"/>
      <c r="UZR1222" s="17"/>
      <c r="UZS1222" s="17"/>
      <c r="UZT1222" s="17"/>
      <c r="UZU1222" s="17"/>
      <c r="UZV1222" s="17"/>
      <c r="UZW1222" s="17"/>
      <c r="UZX1222" s="17"/>
      <c r="UZY1222" s="17"/>
      <c r="UZZ1222" s="17"/>
      <c r="VAA1222" s="17"/>
      <c r="VAB1222" s="17"/>
      <c r="VAC1222" s="17"/>
      <c r="VAD1222" s="17"/>
      <c r="VAE1222" s="17"/>
      <c r="VAF1222" s="17"/>
      <c r="VAG1222" s="17"/>
      <c r="VAH1222" s="17"/>
      <c r="VAI1222" s="17"/>
      <c r="VAJ1222" s="17"/>
      <c r="VAK1222" s="17"/>
      <c r="VAL1222" s="17"/>
      <c r="VAM1222" s="17"/>
      <c r="VAN1222" s="17"/>
      <c r="VAO1222" s="17"/>
      <c r="VAP1222" s="17"/>
      <c r="VAQ1222" s="17"/>
      <c r="VAR1222" s="17"/>
      <c r="VAS1222" s="17"/>
      <c r="VAT1222" s="17"/>
      <c r="VAU1222" s="17"/>
      <c r="VAV1222" s="17"/>
      <c r="VAW1222" s="17"/>
      <c r="VAX1222" s="17"/>
      <c r="VAY1222" s="17"/>
      <c r="VAZ1222" s="17"/>
      <c r="VBA1222" s="17"/>
      <c r="VBB1222" s="17"/>
      <c r="VBC1222" s="17"/>
      <c r="VBD1222" s="17"/>
      <c r="VBE1222" s="17"/>
      <c r="VBF1222" s="17"/>
      <c r="VBG1222" s="17"/>
      <c r="VBH1222" s="17"/>
      <c r="VBI1222" s="17"/>
      <c r="VBJ1222" s="17"/>
      <c r="VBK1222" s="17"/>
      <c r="VBL1222" s="17"/>
      <c r="VBM1222" s="17"/>
      <c r="VBN1222" s="17"/>
      <c r="VBO1222" s="17"/>
      <c r="VBP1222" s="17"/>
      <c r="VBQ1222" s="17"/>
      <c r="VBR1222" s="17"/>
      <c r="VBS1222" s="17"/>
      <c r="VBT1222" s="17"/>
      <c r="VBU1222" s="17"/>
      <c r="VBV1222" s="17"/>
      <c r="VBW1222" s="17"/>
      <c r="VBX1222" s="17"/>
      <c r="VBY1222" s="17"/>
      <c r="VBZ1222" s="17"/>
      <c r="VCA1222" s="17"/>
      <c r="VCB1222" s="17"/>
      <c r="VCC1222" s="17"/>
      <c r="VCD1222" s="17"/>
      <c r="VCE1222" s="17"/>
      <c r="VCF1222" s="17"/>
      <c r="VCG1222" s="17"/>
      <c r="VCH1222" s="17"/>
      <c r="VCI1222" s="17"/>
      <c r="VCJ1222" s="17"/>
      <c r="VCK1222" s="17"/>
      <c r="VCL1222" s="17"/>
      <c r="VCM1222" s="17"/>
      <c r="VCN1222" s="17"/>
      <c r="VCO1222" s="17"/>
      <c r="VCP1222" s="17"/>
      <c r="VCQ1222" s="17"/>
      <c r="VCR1222" s="17"/>
      <c r="VCS1222" s="17"/>
      <c r="VCT1222" s="17"/>
      <c r="VCU1222" s="17"/>
      <c r="VCV1222" s="17"/>
      <c r="VCW1222" s="17"/>
      <c r="VCX1222" s="17"/>
      <c r="VCY1222" s="17"/>
      <c r="VCZ1222" s="17"/>
      <c r="VDA1222" s="17"/>
      <c r="VDB1222" s="17"/>
      <c r="VDC1222" s="17"/>
      <c r="VDD1222" s="17"/>
      <c r="VDE1222" s="17"/>
      <c r="VDF1222" s="17"/>
      <c r="VDG1222" s="17"/>
      <c r="VDH1222" s="17"/>
      <c r="VDI1222" s="17"/>
      <c r="VDJ1222" s="17"/>
      <c r="VDK1222" s="17"/>
      <c r="VDL1222" s="17"/>
      <c r="VDM1222" s="17"/>
      <c r="VDN1222" s="17"/>
      <c r="VDO1222" s="17"/>
      <c r="VDP1222" s="17"/>
      <c r="VDQ1222" s="17"/>
      <c r="VDR1222" s="17"/>
      <c r="VDS1222" s="17"/>
      <c r="VDT1222" s="17"/>
      <c r="VDU1222" s="17"/>
      <c r="VDV1222" s="17"/>
      <c r="VDW1222" s="17"/>
      <c r="VDX1222" s="17"/>
      <c r="VDY1222" s="17"/>
      <c r="VDZ1222" s="17"/>
      <c r="VEA1222" s="17"/>
      <c r="VEB1222" s="17"/>
      <c r="VEC1222" s="17"/>
      <c r="VED1222" s="17"/>
      <c r="VEE1222" s="17"/>
      <c r="VEF1222" s="17"/>
      <c r="VEG1222" s="17"/>
      <c r="VEH1222" s="17"/>
      <c r="VEI1222" s="17"/>
      <c r="VEJ1222" s="17"/>
      <c r="VEK1222" s="17"/>
      <c r="VEL1222" s="17"/>
      <c r="VEM1222" s="17"/>
      <c r="VEN1222" s="17"/>
      <c r="VEO1222" s="17"/>
      <c r="VEP1222" s="17"/>
      <c r="VEQ1222" s="17"/>
      <c r="VER1222" s="17"/>
      <c r="VES1222" s="17"/>
      <c r="VET1222" s="17"/>
      <c r="VEU1222" s="17"/>
      <c r="VEV1222" s="17"/>
      <c r="VEW1222" s="17"/>
      <c r="VEX1222" s="17"/>
      <c r="VEY1222" s="17"/>
      <c r="VEZ1222" s="17"/>
      <c r="VFA1222" s="17"/>
      <c r="VFB1222" s="17"/>
      <c r="VFC1222" s="17"/>
      <c r="VFD1222" s="17"/>
      <c r="VFE1222" s="17"/>
      <c r="VFF1222" s="17"/>
      <c r="VFG1222" s="17"/>
      <c r="VFH1222" s="17"/>
      <c r="VFI1222" s="17"/>
      <c r="VFJ1222" s="17"/>
      <c r="VFK1222" s="17"/>
      <c r="VFL1222" s="17"/>
      <c r="VFM1222" s="17"/>
      <c r="VFN1222" s="17"/>
      <c r="VFO1222" s="17"/>
      <c r="VFP1222" s="17"/>
      <c r="VFQ1222" s="17"/>
      <c r="VFR1222" s="17"/>
      <c r="VFS1222" s="17"/>
      <c r="VFT1222" s="17"/>
      <c r="VFU1222" s="17"/>
      <c r="VFV1222" s="17"/>
      <c r="VFW1222" s="17"/>
      <c r="VFX1222" s="17"/>
      <c r="VFY1222" s="17"/>
      <c r="VFZ1222" s="17"/>
      <c r="VGA1222" s="17"/>
      <c r="VGB1222" s="17"/>
      <c r="VGC1222" s="17"/>
      <c r="VGD1222" s="17"/>
      <c r="VGE1222" s="17"/>
      <c r="VGF1222" s="17"/>
      <c r="VGG1222" s="17"/>
      <c r="VGH1222" s="17"/>
      <c r="VGI1222" s="17"/>
      <c r="VGJ1222" s="17"/>
      <c r="VGK1222" s="17"/>
      <c r="VGL1222" s="17"/>
      <c r="VGM1222" s="17"/>
      <c r="VGN1222" s="17"/>
      <c r="VGO1222" s="17"/>
      <c r="VGP1222" s="17"/>
      <c r="VGQ1222" s="17"/>
      <c r="VGR1222" s="17"/>
      <c r="VGS1222" s="17"/>
      <c r="VGT1222" s="17"/>
      <c r="VGU1222" s="17"/>
      <c r="VGV1222" s="17"/>
      <c r="VGW1222" s="17"/>
      <c r="VGX1222" s="17"/>
      <c r="VGY1222" s="17"/>
      <c r="VGZ1222" s="17"/>
      <c r="VHA1222" s="17"/>
      <c r="VHB1222" s="17"/>
      <c r="VHC1222" s="17"/>
      <c r="VHD1222" s="17"/>
      <c r="VHE1222" s="17"/>
      <c r="VHF1222" s="17"/>
      <c r="VHG1222" s="17"/>
      <c r="VHH1222" s="17"/>
      <c r="VHI1222" s="17"/>
      <c r="VHJ1222" s="17"/>
      <c r="VHK1222" s="17"/>
      <c r="VHL1222" s="17"/>
      <c r="VHM1222" s="17"/>
      <c r="VHN1222" s="17"/>
      <c r="VHO1222" s="17"/>
      <c r="VHP1222" s="17"/>
      <c r="VHQ1222" s="17"/>
      <c r="VHR1222" s="17"/>
      <c r="VHS1222" s="17"/>
      <c r="VHT1222" s="17"/>
      <c r="VHU1222" s="17"/>
      <c r="VHV1222" s="17"/>
      <c r="VHW1222" s="17"/>
      <c r="VHX1222" s="17"/>
      <c r="VHY1222" s="17"/>
      <c r="VHZ1222" s="17"/>
      <c r="VIA1222" s="17"/>
      <c r="VIB1222" s="17"/>
      <c r="VIC1222" s="17"/>
      <c r="VID1222" s="17"/>
      <c r="VIE1222" s="17"/>
      <c r="VIF1222" s="17"/>
      <c r="VIG1222" s="17"/>
      <c r="VIH1222" s="17"/>
      <c r="VII1222" s="17"/>
      <c r="VIJ1222" s="17"/>
      <c r="VIK1222" s="17"/>
      <c r="VIL1222" s="17"/>
      <c r="VIM1222" s="17"/>
      <c r="VIN1222" s="17"/>
      <c r="VIO1222" s="17"/>
      <c r="VIP1222" s="17"/>
      <c r="VIQ1222" s="17"/>
      <c r="VIR1222" s="17"/>
      <c r="VIS1222" s="17"/>
      <c r="VIT1222" s="17"/>
      <c r="VIU1222" s="17"/>
      <c r="VIV1222" s="17"/>
      <c r="VIW1222" s="17"/>
      <c r="VIX1222" s="17"/>
      <c r="VIY1222" s="17"/>
      <c r="VIZ1222" s="17"/>
      <c r="VJA1222" s="17"/>
      <c r="VJB1222" s="17"/>
      <c r="VJC1222" s="17"/>
      <c r="VJD1222" s="17"/>
      <c r="VJE1222" s="17"/>
      <c r="VJF1222" s="17"/>
      <c r="VJG1222" s="17"/>
      <c r="VJH1222" s="17"/>
      <c r="VJI1222" s="17"/>
      <c r="VJJ1222" s="17"/>
      <c r="VJK1222" s="17"/>
      <c r="VJL1222" s="17"/>
      <c r="VJM1222" s="17"/>
      <c r="VJN1222" s="17"/>
      <c r="VJO1222" s="17"/>
      <c r="VJP1222" s="17"/>
      <c r="VJQ1222" s="17"/>
      <c r="VJR1222" s="17"/>
      <c r="VJS1222" s="17"/>
      <c r="VJT1222" s="17"/>
      <c r="VJU1222" s="17"/>
      <c r="VJV1222" s="17"/>
      <c r="VJW1222" s="17"/>
      <c r="VJX1222" s="17"/>
      <c r="VJY1222" s="17"/>
      <c r="VJZ1222" s="17"/>
      <c r="VKA1222" s="17"/>
      <c r="VKB1222" s="17"/>
      <c r="VKC1222" s="17"/>
      <c r="VKD1222" s="17"/>
      <c r="VKE1222" s="17"/>
      <c r="VKF1222" s="17"/>
      <c r="VKG1222" s="17"/>
      <c r="VKH1222" s="17"/>
      <c r="VKI1222" s="17"/>
      <c r="VKJ1222" s="17"/>
      <c r="VKK1222" s="17"/>
      <c r="VKL1222" s="17"/>
      <c r="VKM1222" s="17"/>
      <c r="VKN1222" s="17"/>
      <c r="VKO1222" s="17"/>
      <c r="VKP1222" s="17"/>
      <c r="VKQ1222" s="17"/>
      <c r="VKR1222" s="17"/>
      <c r="VKS1222" s="17"/>
      <c r="VKT1222" s="17"/>
      <c r="VKU1222" s="17"/>
      <c r="VKV1222" s="17"/>
      <c r="VKW1222" s="17"/>
      <c r="VKX1222" s="17"/>
      <c r="VKY1222" s="17"/>
      <c r="VKZ1222" s="17"/>
      <c r="VLA1222" s="17"/>
      <c r="VLB1222" s="17"/>
      <c r="VLC1222" s="17"/>
      <c r="VLD1222" s="17"/>
      <c r="VLE1222" s="17"/>
      <c r="VLF1222" s="17"/>
      <c r="VLG1222" s="17"/>
      <c r="VLH1222" s="17"/>
      <c r="VLI1222" s="17"/>
      <c r="VLJ1222" s="17"/>
      <c r="VLK1222" s="17"/>
      <c r="VLL1222" s="17"/>
      <c r="VLM1222" s="17"/>
      <c r="VLN1222" s="17"/>
      <c r="VLO1222" s="17"/>
      <c r="VLP1222" s="17"/>
      <c r="VLQ1222" s="17"/>
      <c r="VLR1222" s="17"/>
      <c r="VLS1222" s="17"/>
      <c r="VLT1222" s="17"/>
      <c r="VLU1222" s="17"/>
      <c r="VLV1222" s="17"/>
      <c r="VLW1222" s="17"/>
      <c r="VLX1222" s="17"/>
      <c r="VLY1222" s="17"/>
      <c r="VLZ1222" s="17"/>
      <c r="VMA1222" s="17"/>
      <c r="VMB1222" s="17"/>
      <c r="VMC1222" s="17"/>
      <c r="VMD1222" s="17"/>
      <c r="VME1222" s="17"/>
      <c r="VMF1222" s="17"/>
      <c r="VMG1222" s="17"/>
      <c r="VMH1222" s="17"/>
      <c r="VMI1222" s="17"/>
      <c r="VMJ1222" s="17"/>
      <c r="VMK1222" s="17"/>
      <c r="VML1222" s="17"/>
      <c r="VMM1222" s="17"/>
      <c r="VMN1222" s="17"/>
      <c r="VMO1222" s="17"/>
      <c r="VMP1222" s="17"/>
      <c r="VMQ1222" s="17"/>
      <c r="VMR1222" s="17"/>
      <c r="VMS1222" s="17"/>
      <c r="VMT1222" s="17"/>
      <c r="VMU1222" s="17"/>
      <c r="VMV1222" s="17"/>
      <c r="VMW1222" s="17"/>
      <c r="VMX1222" s="17"/>
      <c r="VMY1222" s="17"/>
      <c r="VMZ1222" s="17"/>
      <c r="VNA1222" s="17"/>
      <c r="VNB1222" s="17"/>
      <c r="VNC1222" s="17"/>
      <c r="VND1222" s="17"/>
      <c r="VNE1222" s="17"/>
      <c r="VNF1222" s="17"/>
      <c r="VNG1222" s="17"/>
      <c r="VNH1222" s="17"/>
      <c r="VNI1222" s="17"/>
      <c r="VNJ1222" s="17"/>
      <c r="VNK1222" s="17"/>
      <c r="VNL1222" s="17"/>
      <c r="VNM1222" s="17"/>
      <c r="VNN1222" s="17"/>
      <c r="VNO1222" s="17"/>
      <c r="VNP1222" s="17"/>
      <c r="VNQ1222" s="17"/>
      <c r="VNR1222" s="17"/>
      <c r="VNS1222" s="17"/>
      <c r="VNT1222" s="17"/>
      <c r="VNU1222" s="17"/>
      <c r="VNV1222" s="17"/>
      <c r="VNW1222" s="17"/>
      <c r="VNX1222" s="17"/>
      <c r="VNY1222" s="17"/>
      <c r="VNZ1222" s="17"/>
      <c r="VOA1222" s="17"/>
      <c r="VOB1222" s="17"/>
      <c r="VOC1222" s="17"/>
      <c r="VOD1222" s="17"/>
      <c r="VOE1222" s="17"/>
      <c r="VOF1222" s="17"/>
      <c r="VOG1222" s="17"/>
      <c r="VOH1222" s="17"/>
      <c r="VOI1222" s="17"/>
      <c r="VOJ1222" s="17"/>
      <c r="VOK1222" s="17"/>
      <c r="VOL1222" s="17"/>
      <c r="VOM1222" s="17"/>
      <c r="VON1222" s="17"/>
      <c r="VOO1222" s="17"/>
      <c r="VOP1222" s="17"/>
      <c r="VOQ1222" s="17"/>
      <c r="VOR1222" s="17"/>
      <c r="VOS1222" s="17"/>
      <c r="VOT1222" s="17"/>
      <c r="VOU1222" s="17"/>
      <c r="VOV1222" s="17"/>
      <c r="VOW1222" s="17"/>
      <c r="VOX1222" s="17"/>
      <c r="VOY1222" s="17"/>
      <c r="VOZ1222" s="17"/>
      <c r="VPA1222" s="17"/>
      <c r="VPB1222" s="17"/>
      <c r="VPC1222" s="17"/>
      <c r="VPD1222" s="17"/>
      <c r="VPE1222" s="17"/>
      <c r="VPF1222" s="17"/>
      <c r="VPG1222" s="17"/>
      <c r="VPH1222" s="17"/>
      <c r="VPI1222" s="17"/>
      <c r="VPJ1222" s="17"/>
      <c r="VPK1222" s="17"/>
      <c r="VPL1222" s="17"/>
      <c r="VPM1222" s="17"/>
      <c r="VPN1222" s="17"/>
      <c r="VPO1222" s="17"/>
      <c r="VPP1222" s="17"/>
      <c r="VPQ1222" s="17"/>
      <c r="VPR1222" s="17"/>
      <c r="VPS1222" s="17"/>
      <c r="VPT1222" s="17"/>
      <c r="VPU1222" s="17"/>
      <c r="VPV1222" s="17"/>
      <c r="VPW1222" s="17"/>
      <c r="VPX1222" s="17"/>
      <c r="VPY1222" s="17"/>
      <c r="VPZ1222" s="17"/>
      <c r="VQA1222" s="17"/>
      <c r="VQB1222" s="17"/>
      <c r="VQC1222" s="17"/>
      <c r="VQD1222" s="17"/>
      <c r="VQE1222" s="17"/>
      <c r="VQF1222" s="17"/>
      <c r="VQG1222" s="17"/>
      <c r="VQH1222" s="17"/>
      <c r="VQI1222" s="17"/>
      <c r="VQJ1222" s="17"/>
      <c r="VQK1222" s="17"/>
      <c r="VQL1222" s="17"/>
      <c r="VQM1222" s="17"/>
      <c r="VQN1222" s="17"/>
      <c r="VQO1222" s="17"/>
      <c r="VQP1222" s="17"/>
      <c r="VQQ1222" s="17"/>
      <c r="VQR1222" s="17"/>
      <c r="VQS1222" s="17"/>
      <c r="VQT1222" s="17"/>
      <c r="VQU1222" s="17"/>
      <c r="VQV1222" s="17"/>
      <c r="VQW1222" s="17"/>
      <c r="VQX1222" s="17"/>
      <c r="VQY1222" s="17"/>
      <c r="VQZ1222" s="17"/>
      <c r="VRA1222" s="17"/>
      <c r="VRB1222" s="17"/>
      <c r="VRC1222" s="17"/>
      <c r="VRD1222" s="17"/>
      <c r="VRE1222" s="17"/>
      <c r="VRF1222" s="17"/>
      <c r="VRG1222" s="17"/>
      <c r="VRH1222" s="17"/>
      <c r="VRI1222" s="17"/>
      <c r="VRJ1222" s="17"/>
      <c r="VRK1222" s="17"/>
      <c r="VRL1222" s="17"/>
      <c r="VRM1222" s="17"/>
      <c r="VRN1222" s="17"/>
      <c r="VRO1222" s="17"/>
      <c r="VRP1222" s="17"/>
      <c r="VRQ1222" s="17"/>
      <c r="VRR1222" s="17"/>
      <c r="VRS1222" s="17"/>
      <c r="VRT1222" s="17"/>
      <c r="VRU1222" s="17"/>
      <c r="VRV1222" s="17"/>
      <c r="VRW1222" s="17"/>
      <c r="VRX1222" s="17"/>
      <c r="VRY1222" s="17"/>
      <c r="VRZ1222" s="17"/>
      <c r="VSA1222" s="17"/>
      <c r="VSB1222" s="17"/>
      <c r="VSC1222" s="17"/>
      <c r="VSD1222" s="17"/>
      <c r="VSE1222" s="17"/>
      <c r="VSF1222" s="17"/>
      <c r="VSG1222" s="17"/>
      <c r="VSH1222" s="17"/>
      <c r="VSI1222" s="17"/>
      <c r="VSJ1222" s="17"/>
      <c r="VSK1222" s="17"/>
      <c r="VSL1222" s="17"/>
      <c r="VSM1222" s="17"/>
      <c r="VSN1222" s="17"/>
      <c r="VSO1222" s="17"/>
      <c r="VSP1222" s="17"/>
      <c r="VSQ1222" s="17"/>
      <c r="VSR1222" s="17"/>
      <c r="VSS1222" s="17"/>
      <c r="VST1222" s="17"/>
      <c r="VSU1222" s="17"/>
      <c r="VSV1222" s="17"/>
      <c r="VSW1222" s="17"/>
      <c r="VSX1222" s="17"/>
      <c r="VSY1222" s="17"/>
      <c r="VSZ1222" s="17"/>
      <c r="VTA1222" s="17"/>
      <c r="VTB1222" s="17"/>
      <c r="VTC1222" s="17"/>
      <c r="VTD1222" s="17"/>
      <c r="VTE1222" s="17"/>
      <c r="VTF1222" s="17"/>
      <c r="VTG1222" s="17"/>
      <c r="VTH1222" s="17"/>
      <c r="VTI1222" s="17"/>
      <c r="VTJ1222" s="17"/>
      <c r="VTK1222" s="17"/>
      <c r="VTL1222" s="17"/>
      <c r="VTM1222" s="17"/>
      <c r="VTN1222" s="17"/>
      <c r="VTO1222" s="17"/>
      <c r="VTP1222" s="17"/>
      <c r="VTQ1222" s="17"/>
      <c r="VTR1222" s="17"/>
      <c r="VTS1222" s="17"/>
      <c r="VTT1222" s="17"/>
      <c r="VTU1222" s="17"/>
      <c r="VTV1222" s="17"/>
      <c r="VTW1222" s="17"/>
      <c r="VTX1222" s="17"/>
      <c r="VTY1222" s="17"/>
      <c r="VTZ1222" s="17"/>
      <c r="VUA1222" s="17"/>
      <c r="VUB1222" s="17"/>
      <c r="VUC1222" s="17"/>
      <c r="VUD1222" s="17"/>
      <c r="VUE1222" s="17"/>
      <c r="VUF1222" s="17"/>
      <c r="VUG1222" s="17"/>
      <c r="VUH1222" s="17"/>
      <c r="VUI1222" s="17"/>
      <c r="VUJ1222" s="17"/>
      <c r="VUK1222" s="17"/>
      <c r="VUL1222" s="17"/>
      <c r="VUM1222" s="17"/>
      <c r="VUN1222" s="17"/>
      <c r="VUO1222" s="17"/>
      <c r="VUP1222" s="17"/>
      <c r="VUQ1222" s="17"/>
      <c r="VUR1222" s="17"/>
      <c r="VUS1222" s="17"/>
      <c r="VUT1222" s="17"/>
      <c r="VUU1222" s="17"/>
      <c r="VUV1222" s="17"/>
      <c r="VUW1222" s="17"/>
      <c r="VUX1222" s="17"/>
      <c r="VUY1222" s="17"/>
      <c r="VUZ1222" s="17"/>
      <c r="VVA1222" s="17"/>
      <c r="VVB1222" s="17"/>
      <c r="VVC1222" s="17"/>
      <c r="VVD1222" s="17"/>
      <c r="VVE1222" s="17"/>
      <c r="VVF1222" s="17"/>
      <c r="VVG1222" s="17"/>
      <c r="VVH1222" s="17"/>
      <c r="VVI1222" s="17"/>
      <c r="VVJ1222" s="17"/>
      <c r="VVK1222" s="17"/>
      <c r="VVL1222" s="17"/>
      <c r="VVM1222" s="17"/>
      <c r="VVN1222" s="17"/>
      <c r="VVO1222" s="17"/>
      <c r="VVP1222" s="17"/>
      <c r="VVQ1222" s="17"/>
      <c r="VVR1222" s="17"/>
      <c r="VVS1222" s="17"/>
      <c r="VVT1222" s="17"/>
      <c r="VVU1222" s="17"/>
      <c r="VVV1222" s="17"/>
      <c r="VVW1222" s="17"/>
      <c r="VVX1222" s="17"/>
      <c r="VVY1222" s="17"/>
      <c r="VVZ1222" s="17"/>
      <c r="VWA1222" s="17"/>
      <c r="VWB1222" s="17"/>
      <c r="VWC1222" s="17"/>
      <c r="VWD1222" s="17"/>
      <c r="VWE1222" s="17"/>
      <c r="VWF1222" s="17"/>
      <c r="VWG1222" s="17"/>
      <c r="VWH1222" s="17"/>
      <c r="VWI1222" s="17"/>
      <c r="VWJ1222" s="17"/>
      <c r="VWK1222" s="17"/>
      <c r="VWL1222" s="17"/>
      <c r="VWM1222" s="17"/>
      <c r="VWN1222" s="17"/>
      <c r="VWO1222" s="17"/>
      <c r="VWP1222" s="17"/>
      <c r="VWQ1222" s="17"/>
      <c r="VWR1222" s="17"/>
      <c r="VWS1222" s="17"/>
      <c r="VWT1222" s="17"/>
      <c r="VWU1222" s="17"/>
      <c r="VWV1222" s="17"/>
      <c r="VWW1222" s="17"/>
      <c r="VWX1222" s="17"/>
      <c r="VWY1222" s="17"/>
      <c r="VWZ1222" s="17"/>
      <c r="VXA1222" s="17"/>
      <c r="VXB1222" s="17"/>
      <c r="VXC1222" s="17"/>
      <c r="VXD1222" s="17"/>
      <c r="VXE1222" s="17"/>
      <c r="VXF1222" s="17"/>
      <c r="VXG1222" s="17"/>
      <c r="VXH1222" s="17"/>
      <c r="VXI1222" s="17"/>
      <c r="VXJ1222" s="17"/>
      <c r="VXK1222" s="17"/>
      <c r="VXL1222" s="17"/>
      <c r="VXM1222" s="17"/>
      <c r="VXN1222" s="17"/>
      <c r="VXO1222" s="17"/>
      <c r="VXP1222" s="17"/>
      <c r="VXQ1222" s="17"/>
      <c r="VXR1222" s="17"/>
      <c r="VXS1222" s="17"/>
      <c r="VXT1222" s="17"/>
      <c r="VXU1222" s="17"/>
      <c r="VXV1222" s="17"/>
      <c r="VXW1222" s="17"/>
      <c r="VXX1222" s="17"/>
      <c r="VXY1222" s="17"/>
      <c r="VXZ1222" s="17"/>
      <c r="VYA1222" s="17"/>
      <c r="VYB1222" s="17"/>
      <c r="VYC1222" s="17"/>
      <c r="VYD1222" s="17"/>
      <c r="VYE1222" s="17"/>
      <c r="VYF1222" s="17"/>
      <c r="VYG1222" s="17"/>
      <c r="VYH1222" s="17"/>
      <c r="VYI1222" s="17"/>
      <c r="VYJ1222" s="17"/>
      <c r="VYK1222" s="17"/>
      <c r="VYL1222" s="17"/>
      <c r="VYM1222" s="17"/>
      <c r="VYN1222" s="17"/>
      <c r="VYO1222" s="17"/>
      <c r="VYP1222" s="17"/>
      <c r="VYQ1222" s="17"/>
      <c r="VYR1222" s="17"/>
      <c r="VYS1222" s="17"/>
      <c r="VYT1222" s="17"/>
      <c r="VYU1222" s="17"/>
      <c r="VYV1222" s="17"/>
      <c r="VYW1222" s="17"/>
      <c r="VYX1222" s="17"/>
      <c r="VYY1222" s="17"/>
      <c r="VYZ1222" s="17"/>
      <c r="VZA1222" s="17"/>
      <c r="VZB1222" s="17"/>
      <c r="VZC1222" s="17"/>
      <c r="VZD1222" s="17"/>
      <c r="VZE1222" s="17"/>
      <c r="VZF1222" s="17"/>
      <c r="VZG1222" s="17"/>
      <c r="VZH1222" s="17"/>
      <c r="VZI1222" s="17"/>
      <c r="VZJ1222" s="17"/>
      <c r="VZK1222" s="17"/>
      <c r="VZL1222" s="17"/>
      <c r="VZM1222" s="17"/>
      <c r="VZN1222" s="17"/>
      <c r="VZO1222" s="17"/>
      <c r="VZP1222" s="17"/>
      <c r="VZQ1222" s="17"/>
      <c r="VZR1222" s="17"/>
      <c r="VZS1222" s="17"/>
      <c r="VZT1222" s="17"/>
      <c r="VZU1222" s="17"/>
      <c r="VZV1222" s="17"/>
      <c r="VZW1222" s="17"/>
      <c r="VZX1222" s="17"/>
      <c r="VZY1222" s="17"/>
      <c r="VZZ1222" s="17"/>
      <c r="WAA1222" s="17"/>
      <c r="WAB1222" s="17"/>
      <c r="WAC1222" s="17"/>
      <c r="WAD1222" s="17"/>
      <c r="WAE1222" s="17"/>
      <c r="WAF1222" s="17"/>
      <c r="WAG1222" s="17"/>
      <c r="WAH1222" s="17"/>
      <c r="WAI1222" s="17"/>
      <c r="WAJ1222" s="17"/>
      <c r="WAK1222" s="17"/>
      <c r="WAL1222" s="17"/>
      <c r="WAM1222" s="17"/>
      <c r="WAN1222" s="17"/>
      <c r="WAO1222" s="17"/>
      <c r="WAP1222" s="17"/>
      <c r="WAQ1222" s="17"/>
      <c r="WAR1222" s="17"/>
      <c r="WAS1222" s="17"/>
      <c r="WAT1222" s="17"/>
      <c r="WAU1222" s="17"/>
      <c r="WAV1222" s="17"/>
      <c r="WAW1222" s="17"/>
      <c r="WAX1222" s="17"/>
      <c r="WAY1222" s="17"/>
      <c r="WAZ1222" s="17"/>
      <c r="WBA1222" s="17"/>
      <c r="WBB1222" s="17"/>
      <c r="WBC1222" s="17"/>
      <c r="WBD1222" s="17"/>
      <c r="WBE1222" s="17"/>
      <c r="WBF1222" s="17"/>
      <c r="WBG1222" s="17"/>
      <c r="WBH1222" s="17"/>
      <c r="WBI1222" s="17"/>
      <c r="WBJ1222" s="17"/>
      <c r="WBK1222" s="17"/>
      <c r="WBL1222" s="17"/>
      <c r="WBM1222" s="17"/>
      <c r="WBN1222" s="17"/>
      <c r="WBO1222" s="17"/>
      <c r="WBP1222" s="17"/>
      <c r="WBQ1222" s="17"/>
      <c r="WBR1222" s="17"/>
      <c r="WBS1222" s="17"/>
      <c r="WBT1222" s="17"/>
      <c r="WBU1222" s="17"/>
      <c r="WBV1222" s="17"/>
      <c r="WBW1222" s="17"/>
      <c r="WBX1222" s="17"/>
      <c r="WBY1222" s="17"/>
      <c r="WBZ1222" s="17"/>
      <c r="WCA1222" s="17"/>
      <c r="WCB1222" s="17"/>
      <c r="WCC1222" s="17"/>
      <c r="WCD1222" s="17"/>
      <c r="WCE1222" s="17"/>
      <c r="WCF1222" s="17"/>
      <c r="WCG1222" s="17"/>
      <c r="WCH1222" s="17"/>
      <c r="WCI1222" s="17"/>
      <c r="WCJ1222" s="17"/>
      <c r="WCK1222" s="17"/>
      <c r="WCL1222" s="17"/>
      <c r="WCM1222" s="17"/>
      <c r="WCN1222" s="17"/>
      <c r="WCO1222" s="17"/>
      <c r="WCP1222" s="17"/>
      <c r="WCQ1222" s="17"/>
      <c r="WCR1222" s="17"/>
      <c r="WCS1222" s="17"/>
      <c r="WCT1222" s="17"/>
      <c r="WCU1222" s="17"/>
      <c r="WCV1222" s="17"/>
      <c r="WCW1222" s="17"/>
      <c r="WCX1222" s="17"/>
      <c r="WCY1222" s="17"/>
      <c r="WCZ1222" s="17"/>
      <c r="WDA1222" s="17"/>
      <c r="WDB1222" s="17"/>
      <c r="WDC1222" s="17"/>
      <c r="WDD1222" s="17"/>
      <c r="WDE1222" s="17"/>
      <c r="WDF1222" s="17"/>
      <c r="WDG1222" s="17"/>
      <c r="WDH1222" s="17"/>
      <c r="WDI1222" s="17"/>
      <c r="WDJ1222" s="17"/>
      <c r="WDK1222" s="17"/>
      <c r="WDL1222" s="17"/>
      <c r="WDM1222" s="17"/>
      <c r="WDN1222" s="17"/>
      <c r="WDO1222" s="17"/>
      <c r="WDP1222" s="17"/>
      <c r="WDQ1222" s="17"/>
      <c r="WDR1222" s="17"/>
      <c r="WDS1222" s="17"/>
      <c r="WDT1222" s="17"/>
      <c r="WDU1222" s="17"/>
      <c r="WDV1222" s="17"/>
      <c r="WDW1222" s="17"/>
      <c r="WDX1222" s="17"/>
      <c r="WDY1222" s="17"/>
      <c r="WDZ1222" s="17"/>
      <c r="WEA1222" s="17"/>
      <c r="WEB1222" s="17"/>
      <c r="WEC1222" s="17"/>
      <c r="WED1222" s="17"/>
      <c r="WEE1222" s="17"/>
      <c r="WEF1222" s="17"/>
      <c r="WEG1222" s="17"/>
      <c r="WEH1222" s="17"/>
      <c r="WEI1222" s="17"/>
      <c r="WEJ1222" s="17"/>
      <c r="WEK1222" s="17"/>
      <c r="WEL1222" s="17"/>
      <c r="WEM1222" s="17"/>
      <c r="WEN1222" s="17"/>
      <c r="WEO1222" s="17"/>
      <c r="WEP1222" s="17"/>
      <c r="WEQ1222" s="17"/>
      <c r="WER1222" s="17"/>
      <c r="WES1222" s="17"/>
      <c r="WET1222" s="17"/>
      <c r="WEU1222" s="17"/>
      <c r="WEV1222" s="17"/>
      <c r="WEW1222" s="17"/>
      <c r="WEX1222" s="17"/>
      <c r="WEY1222" s="17"/>
      <c r="WEZ1222" s="17"/>
      <c r="WFA1222" s="17"/>
      <c r="WFB1222" s="17"/>
      <c r="WFC1222" s="17"/>
      <c r="WFD1222" s="17"/>
      <c r="WFE1222" s="17"/>
      <c r="WFF1222" s="17"/>
      <c r="WFG1222" s="17"/>
      <c r="WFH1222" s="17"/>
      <c r="WFI1222" s="17"/>
      <c r="WFJ1222" s="17"/>
      <c r="WFK1222" s="17"/>
      <c r="WFL1222" s="17"/>
      <c r="WFM1222" s="17"/>
      <c r="WFN1222" s="17"/>
      <c r="WFO1222" s="17"/>
      <c r="WFP1222" s="17"/>
      <c r="WFQ1222" s="17"/>
      <c r="WFR1222" s="17"/>
      <c r="WFS1222" s="17"/>
      <c r="WFT1222" s="17"/>
      <c r="WFU1222" s="17"/>
      <c r="WFV1222" s="17"/>
      <c r="WFW1222" s="17"/>
      <c r="WFX1222" s="17"/>
      <c r="WFY1222" s="17"/>
      <c r="WFZ1222" s="17"/>
      <c r="WGA1222" s="17"/>
      <c r="WGB1222" s="17"/>
      <c r="WGC1222" s="17"/>
      <c r="WGD1222" s="17"/>
      <c r="WGE1222" s="17"/>
      <c r="WGF1222" s="17"/>
      <c r="WGG1222" s="17"/>
      <c r="WGH1222" s="17"/>
      <c r="WGI1222" s="17"/>
      <c r="WGJ1222" s="17"/>
      <c r="WGK1222" s="17"/>
      <c r="WGL1222" s="17"/>
      <c r="WGM1222" s="17"/>
      <c r="WGN1222" s="17"/>
      <c r="WGO1222" s="17"/>
      <c r="WGP1222" s="17"/>
      <c r="WGQ1222" s="17"/>
      <c r="WGR1222" s="17"/>
      <c r="WGS1222" s="17"/>
      <c r="WGT1222" s="17"/>
      <c r="WGU1222" s="17"/>
      <c r="WGV1222" s="17"/>
      <c r="WGW1222" s="17"/>
      <c r="WGX1222" s="17"/>
      <c r="WGY1222" s="17"/>
      <c r="WGZ1222" s="17"/>
      <c r="WHA1222" s="17"/>
      <c r="WHB1222" s="17"/>
      <c r="WHC1222" s="17"/>
      <c r="WHD1222" s="17"/>
      <c r="WHE1222" s="17"/>
      <c r="WHF1222" s="17"/>
      <c r="WHG1222" s="17"/>
      <c r="WHH1222" s="17"/>
      <c r="WHI1222" s="17"/>
      <c r="WHJ1222" s="17"/>
      <c r="WHK1222" s="17"/>
      <c r="WHL1222" s="17"/>
      <c r="WHM1222" s="17"/>
      <c r="WHN1222" s="17"/>
      <c r="WHO1222" s="17"/>
      <c r="WHP1222" s="17"/>
      <c r="WHQ1222" s="17"/>
      <c r="WHR1222" s="17"/>
      <c r="WHS1222" s="17"/>
      <c r="WHT1222" s="17"/>
      <c r="WHU1222" s="17"/>
      <c r="WHV1222" s="17"/>
      <c r="WHW1222" s="17"/>
      <c r="WHX1222" s="17"/>
      <c r="WHY1222" s="17"/>
      <c r="WHZ1222" s="17"/>
      <c r="WIA1222" s="17"/>
      <c r="WIB1222" s="17"/>
      <c r="WIC1222" s="17"/>
      <c r="WID1222" s="17"/>
      <c r="WIE1222" s="17"/>
      <c r="WIF1222" s="17"/>
      <c r="WIG1222" s="17"/>
      <c r="WIH1222" s="17"/>
      <c r="WII1222" s="17"/>
      <c r="WIJ1222" s="17"/>
      <c r="WIK1222" s="17"/>
      <c r="WIL1222" s="17"/>
      <c r="WIM1222" s="17"/>
      <c r="WIN1222" s="17"/>
      <c r="WIO1222" s="17"/>
      <c r="WIP1222" s="17"/>
      <c r="WIQ1222" s="17"/>
      <c r="WIR1222" s="17"/>
      <c r="WIS1222" s="17"/>
      <c r="WIT1222" s="17"/>
      <c r="WIU1222" s="17"/>
      <c r="WIV1222" s="17"/>
      <c r="WIW1222" s="17"/>
      <c r="WIX1222" s="17"/>
      <c r="WIY1222" s="17"/>
      <c r="WIZ1222" s="17"/>
      <c r="WJA1222" s="17"/>
      <c r="WJB1222" s="17"/>
      <c r="WJC1222" s="17"/>
      <c r="WJD1222" s="17"/>
      <c r="WJE1222" s="17"/>
      <c r="WJF1222" s="17"/>
      <c r="WJG1222" s="17"/>
      <c r="WJH1222" s="17"/>
      <c r="WJI1222" s="17"/>
      <c r="WJJ1222" s="17"/>
      <c r="WJK1222" s="17"/>
      <c r="WJL1222" s="17"/>
      <c r="WJM1222" s="17"/>
      <c r="WJN1222" s="17"/>
      <c r="WJO1222" s="17"/>
      <c r="WJP1222" s="17"/>
      <c r="WJQ1222" s="17"/>
      <c r="WJR1222" s="17"/>
      <c r="WJS1222" s="17"/>
      <c r="WJT1222" s="17"/>
      <c r="WJU1222" s="17"/>
      <c r="WJV1222" s="17"/>
      <c r="WJW1222" s="17"/>
      <c r="WJX1222" s="17"/>
      <c r="WJY1222" s="17"/>
      <c r="WJZ1222" s="17"/>
      <c r="WKA1222" s="17"/>
      <c r="WKB1222" s="17"/>
      <c r="WKC1222" s="17"/>
      <c r="WKD1222" s="17"/>
      <c r="WKE1222" s="17"/>
      <c r="WKF1222" s="17"/>
      <c r="WKG1222" s="17"/>
      <c r="WKH1222" s="17"/>
      <c r="WKI1222" s="17"/>
      <c r="WKJ1222" s="17"/>
      <c r="WKK1222" s="17"/>
      <c r="WKL1222" s="17"/>
      <c r="WKM1222" s="17"/>
      <c r="WKN1222" s="17"/>
      <c r="WKO1222" s="17"/>
      <c r="WKP1222" s="17"/>
      <c r="WKQ1222" s="17"/>
      <c r="WKR1222" s="17"/>
      <c r="WKS1222" s="17"/>
      <c r="WKT1222" s="17"/>
      <c r="WKU1222" s="17"/>
      <c r="WKV1222" s="17"/>
      <c r="WKW1222" s="17"/>
      <c r="WKX1222" s="17"/>
      <c r="WKY1222" s="17"/>
      <c r="WKZ1222" s="17"/>
      <c r="WLA1222" s="17"/>
      <c r="WLB1222" s="17"/>
      <c r="WLC1222" s="17"/>
      <c r="WLD1222" s="17"/>
      <c r="WLE1222" s="17"/>
      <c r="WLF1222" s="17"/>
      <c r="WLG1222" s="17"/>
      <c r="WLH1222" s="17"/>
      <c r="WLI1222" s="17"/>
      <c r="WLJ1222" s="17"/>
      <c r="WLK1222" s="17"/>
      <c r="WLL1222" s="17"/>
      <c r="WLM1222" s="17"/>
      <c r="WLN1222" s="17"/>
      <c r="WLO1222" s="17"/>
      <c r="WLP1222" s="17"/>
      <c r="WLQ1222" s="17"/>
      <c r="WLR1222" s="17"/>
      <c r="WLS1222" s="17"/>
      <c r="WLT1222" s="17"/>
      <c r="WLU1222" s="17"/>
      <c r="WLV1222" s="17"/>
      <c r="WLW1222" s="17"/>
      <c r="WLX1222" s="17"/>
      <c r="WLY1222" s="17"/>
      <c r="WLZ1222" s="17"/>
      <c r="WMA1222" s="17"/>
      <c r="WMB1222" s="17"/>
      <c r="WMC1222" s="17"/>
      <c r="WMD1222" s="17"/>
      <c r="WME1222" s="17"/>
      <c r="WMF1222" s="17"/>
      <c r="WMG1222" s="17"/>
      <c r="WMH1222" s="17"/>
      <c r="WMI1222" s="17"/>
      <c r="WMJ1222" s="17"/>
      <c r="WMK1222" s="17"/>
      <c r="WML1222" s="17"/>
      <c r="WMM1222" s="17"/>
      <c r="WMN1222" s="17"/>
      <c r="WMO1222" s="17"/>
      <c r="WMP1222" s="17"/>
      <c r="WMQ1222" s="17"/>
      <c r="WMR1222" s="17"/>
      <c r="WMS1222" s="17"/>
      <c r="WMT1222" s="17"/>
      <c r="WMU1222" s="17"/>
      <c r="WMV1222" s="17"/>
      <c r="WMW1222" s="17"/>
      <c r="WMX1222" s="17"/>
      <c r="WMY1222" s="17"/>
      <c r="WMZ1222" s="17"/>
      <c r="WNA1222" s="17"/>
      <c r="WNB1222" s="17"/>
      <c r="WNC1222" s="17"/>
      <c r="WND1222" s="17"/>
      <c r="WNE1222" s="17"/>
      <c r="WNF1222" s="17"/>
      <c r="WNG1222" s="17"/>
      <c r="WNH1222" s="17"/>
      <c r="WNI1222" s="17"/>
      <c r="WNJ1222" s="17"/>
      <c r="WNK1222" s="17"/>
      <c r="WNL1222" s="17"/>
      <c r="WNM1222" s="17"/>
      <c r="WNN1222" s="17"/>
      <c r="WNO1222" s="17"/>
      <c r="WNP1222" s="17"/>
      <c r="WNQ1222" s="17"/>
      <c r="WNR1222" s="17"/>
      <c r="WNS1222" s="17"/>
      <c r="WNT1222" s="17"/>
      <c r="WNU1222" s="17"/>
      <c r="WNV1222" s="17"/>
      <c r="WNW1222" s="17"/>
      <c r="WNX1222" s="17"/>
      <c r="WNY1222" s="17"/>
      <c r="WNZ1222" s="17"/>
      <c r="WOA1222" s="17"/>
      <c r="WOB1222" s="17"/>
      <c r="WOC1222" s="17"/>
      <c r="WOD1222" s="17"/>
      <c r="WOE1222" s="17"/>
      <c r="WOF1222" s="17"/>
      <c r="WOG1222" s="17"/>
      <c r="WOH1222" s="17"/>
      <c r="WOI1222" s="17"/>
      <c r="WOJ1222" s="17"/>
      <c r="WOK1222" s="17"/>
      <c r="WOL1222" s="17"/>
      <c r="WOM1222" s="17"/>
      <c r="WON1222" s="17"/>
      <c r="WOO1222" s="17"/>
      <c r="WOP1222" s="17"/>
      <c r="WOQ1222" s="17"/>
      <c r="WOR1222" s="17"/>
      <c r="WOS1222" s="17"/>
      <c r="WOT1222" s="17"/>
      <c r="WOU1222" s="17"/>
      <c r="WOV1222" s="17"/>
      <c r="WOW1222" s="17"/>
      <c r="WOX1222" s="17"/>
      <c r="WOY1222" s="17"/>
      <c r="WOZ1222" s="17"/>
      <c r="WPA1222" s="17"/>
      <c r="WPB1222" s="17"/>
      <c r="WPC1222" s="17"/>
      <c r="WPD1222" s="17"/>
      <c r="WPE1222" s="17"/>
      <c r="WPF1222" s="17"/>
      <c r="WPG1222" s="17"/>
      <c r="WPH1222" s="17"/>
      <c r="WPI1222" s="17"/>
      <c r="WPJ1222" s="17"/>
      <c r="WPK1222" s="17"/>
      <c r="WPL1222" s="17"/>
      <c r="WPM1222" s="17"/>
      <c r="WPN1222" s="17"/>
      <c r="WPO1222" s="17"/>
      <c r="WPP1222" s="17"/>
      <c r="WPQ1222" s="17"/>
      <c r="WPR1222" s="17"/>
      <c r="WPS1222" s="17"/>
      <c r="WPT1222" s="17"/>
      <c r="WPU1222" s="17"/>
      <c r="WPV1222" s="17"/>
      <c r="WPW1222" s="17"/>
      <c r="WPX1222" s="17"/>
      <c r="WPY1222" s="17"/>
      <c r="WPZ1222" s="17"/>
      <c r="WQA1222" s="17"/>
      <c r="WQB1222" s="17"/>
      <c r="WQC1222" s="17"/>
      <c r="WQD1222" s="17"/>
      <c r="WQE1222" s="17"/>
      <c r="WQF1222" s="17"/>
      <c r="WQG1222" s="17"/>
      <c r="WQH1222" s="17"/>
      <c r="WQI1222" s="17"/>
      <c r="WQJ1222" s="17"/>
      <c r="WQK1222" s="17"/>
      <c r="WQL1222" s="17"/>
      <c r="WQM1222" s="17"/>
      <c r="WQN1222" s="17"/>
      <c r="WQO1222" s="17"/>
      <c r="WQP1222" s="17"/>
      <c r="WQQ1222" s="17"/>
      <c r="WQR1222" s="17"/>
      <c r="WQS1222" s="17"/>
      <c r="WQT1222" s="17"/>
      <c r="WQU1222" s="17"/>
      <c r="WQV1222" s="17"/>
      <c r="WQW1222" s="17"/>
      <c r="WQX1222" s="17"/>
      <c r="WQY1222" s="17"/>
      <c r="WQZ1222" s="17"/>
      <c r="WRA1222" s="17"/>
      <c r="WRB1222" s="17"/>
      <c r="WRC1222" s="17"/>
      <c r="WRD1222" s="17"/>
      <c r="WRE1222" s="17"/>
      <c r="WRF1222" s="17"/>
      <c r="WRG1222" s="17"/>
      <c r="WRH1222" s="17"/>
      <c r="WRI1222" s="17"/>
      <c r="WRJ1222" s="17"/>
      <c r="WRK1222" s="17"/>
      <c r="WRL1222" s="17"/>
      <c r="WRM1222" s="17"/>
      <c r="WRN1222" s="17"/>
      <c r="WRO1222" s="17"/>
      <c r="WRP1222" s="17"/>
      <c r="WRQ1222" s="17"/>
      <c r="WRR1222" s="17"/>
      <c r="WRS1222" s="17"/>
      <c r="WRT1222" s="17"/>
      <c r="WRU1222" s="17"/>
      <c r="WRV1222" s="17"/>
      <c r="WRW1222" s="17"/>
      <c r="WRX1222" s="17"/>
      <c r="WRY1222" s="17"/>
      <c r="WRZ1222" s="17"/>
      <c r="WSA1222" s="17"/>
      <c r="WSB1222" s="17"/>
      <c r="WSC1222" s="17"/>
      <c r="WSD1222" s="17"/>
      <c r="WSE1222" s="17"/>
      <c r="WSF1222" s="17"/>
      <c r="WSG1222" s="17"/>
      <c r="WSH1222" s="17"/>
      <c r="WSI1222" s="17"/>
      <c r="WSJ1222" s="17"/>
      <c r="WSK1222" s="17"/>
      <c r="WSL1222" s="17"/>
      <c r="WSM1222" s="17"/>
      <c r="WSN1222" s="17"/>
      <c r="WSO1222" s="17"/>
      <c r="WSP1222" s="17"/>
      <c r="WSQ1222" s="17"/>
      <c r="WSR1222" s="17"/>
      <c r="WSS1222" s="17"/>
      <c r="WST1222" s="17"/>
      <c r="WSU1222" s="17"/>
      <c r="WSV1222" s="17"/>
      <c r="WSW1222" s="17"/>
      <c r="WSX1222" s="17"/>
      <c r="WSY1222" s="17"/>
      <c r="WSZ1222" s="17"/>
      <c r="WTA1222" s="17"/>
      <c r="WTB1222" s="17"/>
      <c r="WTC1222" s="17"/>
      <c r="WTD1222" s="17"/>
      <c r="WTE1222" s="17"/>
      <c r="WTF1222" s="17"/>
      <c r="WTG1222" s="17"/>
      <c r="WTH1222" s="17"/>
      <c r="WTI1222" s="17"/>
      <c r="WTJ1222" s="17"/>
      <c r="WTK1222" s="17"/>
      <c r="WTL1222" s="17"/>
      <c r="WTM1222" s="17"/>
      <c r="WTN1222" s="17"/>
      <c r="WTO1222" s="17"/>
      <c r="WTP1222" s="17"/>
      <c r="WTQ1222" s="17"/>
      <c r="WTR1222" s="17"/>
      <c r="WTS1222" s="17"/>
      <c r="WTT1222" s="17"/>
      <c r="WTU1222" s="17"/>
      <c r="WTV1222" s="17"/>
      <c r="WTW1222" s="17"/>
      <c r="WTX1222" s="17"/>
      <c r="WTY1222" s="17"/>
      <c r="WTZ1222" s="17"/>
      <c r="WUA1222" s="17"/>
      <c r="WUB1222" s="17"/>
      <c r="WUC1222" s="17"/>
      <c r="WUD1222" s="17"/>
      <c r="WUE1222" s="17"/>
      <c r="WUF1222" s="17"/>
      <c r="WUG1222" s="17"/>
      <c r="WUH1222" s="17"/>
      <c r="WUI1222" s="17"/>
      <c r="WUJ1222" s="17"/>
      <c r="WUK1222" s="17"/>
      <c r="WUL1222" s="17"/>
      <c r="WUM1222" s="17"/>
      <c r="WUN1222" s="17"/>
      <c r="WUO1222" s="17"/>
    </row>
    <row r="1223" spans="1:16109" s="6" customFormat="1" ht="61.5">
      <c r="A1223" s="17">
        <v>1</v>
      </c>
      <c r="B1223" s="52">
        <v>188</v>
      </c>
      <c r="C1223" s="20" t="s">
        <v>2223</v>
      </c>
      <c r="D1223" s="26">
        <v>3307757.7</v>
      </c>
      <c r="E1223" s="26">
        <v>0</v>
      </c>
      <c r="F1223" s="26">
        <v>0</v>
      </c>
      <c r="G1223" s="26">
        <v>0</v>
      </c>
      <c r="H1223" s="26">
        <v>0</v>
      </c>
      <c r="I1223" s="26">
        <v>0</v>
      </c>
      <c r="J1223" s="26">
        <v>0</v>
      </c>
      <c r="K1223" s="58">
        <v>0</v>
      </c>
      <c r="L1223" s="26">
        <v>0</v>
      </c>
      <c r="M1223" s="26">
        <v>380</v>
      </c>
      <c r="N1223" s="26">
        <v>3140647.98</v>
      </c>
      <c r="O1223" s="26">
        <v>0</v>
      </c>
      <c r="P1223" s="26">
        <v>0</v>
      </c>
      <c r="Q1223" s="26">
        <v>0</v>
      </c>
      <c r="R1223" s="26">
        <v>0</v>
      </c>
      <c r="S1223" s="26">
        <v>0</v>
      </c>
      <c r="T1223" s="26">
        <v>0</v>
      </c>
      <c r="U1223" s="26">
        <v>0</v>
      </c>
      <c r="V1223" s="26">
        <v>0</v>
      </c>
      <c r="W1223" s="26">
        <v>0</v>
      </c>
      <c r="X1223" s="26">
        <v>0</v>
      </c>
      <c r="Y1223" s="26">
        <v>0</v>
      </c>
      <c r="Z1223" s="26">
        <v>0</v>
      </c>
      <c r="AA1223" s="26">
        <v>0</v>
      </c>
      <c r="AB1223" s="26">
        <v>0</v>
      </c>
      <c r="AC1223" s="26">
        <v>47109.72</v>
      </c>
      <c r="AD1223" s="26">
        <v>120000</v>
      </c>
      <c r="AE1223" s="26">
        <v>0</v>
      </c>
      <c r="AF1223" s="29">
        <v>2022</v>
      </c>
      <c r="AG1223" s="29">
        <v>2022</v>
      </c>
      <c r="AH1223" s="30">
        <v>2022</v>
      </c>
      <c r="AI1223" s="17"/>
      <c r="AJ1223" s="17"/>
      <c r="AK1223" s="17"/>
      <c r="AL1223" s="17"/>
      <c r="AM1223" s="17"/>
      <c r="AN1223" s="17"/>
      <c r="AO1223" s="17"/>
      <c r="AP1223" s="17"/>
      <c r="AQ1223" s="17"/>
      <c r="AR1223" s="17"/>
      <c r="AS1223" s="17"/>
      <c r="AT1223" s="17"/>
      <c r="AU1223" s="17"/>
      <c r="AV1223" s="17"/>
      <c r="AW1223" s="17"/>
      <c r="AX1223" s="17"/>
      <c r="AY1223" s="17"/>
      <c r="AZ1223" s="17"/>
      <c r="BA1223" s="17"/>
      <c r="BB1223" s="17"/>
      <c r="BC1223" s="17"/>
      <c r="BD1223" s="17"/>
      <c r="BE1223" s="17"/>
      <c r="BF1223" s="17"/>
      <c r="BG1223" s="17"/>
      <c r="BH1223" s="17"/>
      <c r="BI1223" s="17"/>
      <c r="BJ1223" s="17"/>
      <c r="BK1223" s="17"/>
      <c r="BL1223" s="17"/>
      <c r="BM1223" s="17"/>
      <c r="BN1223" s="17"/>
      <c r="BO1223" s="17"/>
      <c r="BP1223" s="17"/>
      <c r="BQ1223" s="17"/>
      <c r="BR1223" s="17"/>
      <c r="BS1223" s="17"/>
      <c r="BT1223" s="17"/>
      <c r="BU1223" s="17"/>
      <c r="BV1223" s="17"/>
      <c r="BW1223" s="17"/>
      <c r="BX1223" s="17"/>
      <c r="BY1223" s="17"/>
      <c r="BZ1223" s="17"/>
      <c r="CA1223" s="17"/>
      <c r="CB1223" s="17"/>
      <c r="CC1223" s="17"/>
      <c r="CD1223" s="17"/>
      <c r="CE1223" s="17"/>
      <c r="CF1223" s="17"/>
      <c r="CG1223" s="17"/>
      <c r="CH1223" s="17"/>
      <c r="CI1223" s="17"/>
      <c r="CJ1223" s="17"/>
      <c r="CK1223" s="17"/>
      <c r="CL1223" s="17"/>
      <c r="CM1223" s="17"/>
      <c r="CN1223" s="17"/>
      <c r="CO1223" s="17"/>
      <c r="CP1223" s="17"/>
      <c r="CQ1223" s="17"/>
      <c r="CR1223" s="17"/>
      <c r="CS1223" s="17"/>
      <c r="CT1223" s="17"/>
      <c r="CU1223" s="17"/>
      <c r="CV1223" s="17"/>
      <c r="CW1223" s="17"/>
      <c r="CX1223" s="17"/>
      <c r="CY1223" s="17"/>
      <c r="CZ1223" s="17"/>
      <c r="DA1223" s="17"/>
      <c r="DB1223" s="17"/>
      <c r="DC1223" s="17"/>
      <c r="DD1223" s="17"/>
      <c r="DE1223" s="17"/>
      <c r="DF1223" s="17"/>
      <c r="DG1223" s="17"/>
      <c r="DH1223" s="17"/>
      <c r="DI1223" s="17"/>
      <c r="DJ1223" s="17"/>
      <c r="DK1223" s="17"/>
      <c r="DL1223" s="17"/>
      <c r="DM1223" s="17"/>
      <c r="DN1223" s="17"/>
      <c r="DO1223" s="17"/>
      <c r="DP1223" s="17"/>
      <c r="DQ1223" s="17"/>
      <c r="DR1223" s="17"/>
      <c r="DS1223" s="17"/>
      <c r="DT1223" s="17"/>
      <c r="DU1223" s="17"/>
      <c r="DV1223" s="17"/>
      <c r="DW1223" s="17"/>
      <c r="DX1223" s="17"/>
      <c r="DY1223" s="17"/>
      <c r="DZ1223" s="17"/>
      <c r="EA1223" s="17"/>
      <c r="EB1223" s="17"/>
      <c r="EC1223" s="17"/>
      <c r="ED1223" s="17"/>
      <c r="EE1223" s="17"/>
      <c r="EF1223" s="17"/>
      <c r="EG1223" s="17"/>
      <c r="EH1223" s="17"/>
      <c r="EI1223" s="17"/>
      <c r="EJ1223" s="17"/>
      <c r="EK1223" s="17"/>
      <c r="EL1223" s="17"/>
      <c r="EM1223" s="17"/>
      <c r="EN1223" s="17"/>
      <c r="EO1223" s="17"/>
      <c r="EP1223" s="17"/>
      <c r="EQ1223" s="17"/>
      <c r="ER1223" s="17"/>
      <c r="ES1223" s="17"/>
      <c r="ET1223" s="17"/>
      <c r="EU1223" s="17"/>
      <c r="EV1223" s="17"/>
      <c r="EW1223" s="17"/>
      <c r="EX1223" s="17"/>
      <c r="EY1223" s="17"/>
      <c r="EZ1223" s="17"/>
      <c r="FA1223" s="17"/>
      <c r="FB1223" s="17"/>
      <c r="FC1223" s="17"/>
      <c r="FD1223" s="17"/>
      <c r="FE1223" s="17"/>
      <c r="FF1223" s="17"/>
      <c r="FG1223" s="17"/>
      <c r="FH1223" s="17"/>
      <c r="FI1223" s="17"/>
      <c r="FJ1223" s="17"/>
      <c r="FK1223" s="17"/>
      <c r="FL1223" s="17"/>
      <c r="FM1223" s="17"/>
      <c r="FN1223" s="17"/>
      <c r="FO1223" s="17"/>
      <c r="FP1223" s="17"/>
      <c r="FQ1223" s="17"/>
      <c r="FR1223" s="17"/>
      <c r="FS1223" s="17"/>
      <c r="FT1223" s="17"/>
      <c r="FU1223" s="17"/>
      <c r="FV1223" s="17"/>
      <c r="FW1223" s="17"/>
      <c r="FX1223" s="17"/>
      <c r="FY1223" s="17"/>
      <c r="FZ1223" s="17"/>
      <c r="GA1223" s="17"/>
      <c r="GB1223" s="17"/>
      <c r="GC1223" s="17"/>
      <c r="GD1223" s="17"/>
      <c r="GE1223" s="17"/>
      <c r="GF1223" s="17"/>
      <c r="GG1223" s="17"/>
      <c r="GH1223" s="17"/>
      <c r="GI1223" s="17"/>
      <c r="GJ1223" s="17"/>
      <c r="GK1223" s="17"/>
      <c r="GL1223" s="17"/>
      <c r="GM1223" s="17"/>
      <c r="GN1223" s="17"/>
      <c r="GO1223" s="17"/>
      <c r="GP1223" s="17"/>
      <c r="GQ1223" s="17"/>
      <c r="GR1223" s="17"/>
      <c r="GS1223" s="17"/>
      <c r="GT1223" s="17"/>
      <c r="GU1223" s="17"/>
      <c r="GV1223" s="17"/>
      <c r="GW1223" s="17"/>
      <c r="GX1223" s="17"/>
      <c r="GY1223" s="17"/>
      <c r="GZ1223" s="17"/>
      <c r="HA1223" s="17"/>
      <c r="HB1223" s="17"/>
      <c r="HC1223" s="17"/>
      <c r="HD1223" s="17"/>
      <c r="HE1223" s="17"/>
      <c r="HF1223" s="17"/>
      <c r="HG1223" s="17"/>
      <c r="HH1223" s="17"/>
      <c r="HI1223" s="17"/>
      <c r="HJ1223" s="17"/>
      <c r="HK1223" s="17"/>
      <c r="HL1223" s="17"/>
      <c r="HM1223" s="17"/>
      <c r="HN1223" s="17"/>
      <c r="HO1223" s="17"/>
      <c r="HP1223" s="17"/>
      <c r="HQ1223" s="17"/>
      <c r="HR1223" s="17"/>
      <c r="HS1223" s="17"/>
      <c r="HT1223" s="17"/>
      <c r="HU1223" s="17"/>
      <c r="HV1223" s="17"/>
      <c r="HW1223" s="17"/>
      <c r="HX1223" s="17"/>
      <c r="HY1223" s="17"/>
      <c r="HZ1223" s="17"/>
      <c r="IA1223" s="17"/>
      <c r="IB1223" s="17"/>
      <c r="IC1223" s="17"/>
      <c r="ID1223" s="17"/>
      <c r="IE1223" s="17"/>
      <c r="IF1223" s="17"/>
      <c r="IG1223" s="17"/>
      <c r="IH1223" s="17"/>
      <c r="II1223" s="17"/>
      <c r="IJ1223" s="17"/>
      <c r="IK1223" s="17"/>
      <c r="IL1223" s="17"/>
      <c r="IM1223" s="17"/>
      <c r="IN1223" s="17"/>
      <c r="IO1223" s="17"/>
      <c r="IP1223" s="17"/>
      <c r="IQ1223" s="17"/>
      <c r="IR1223" s="17"/>
      <c r="IS1223" s="17"/>
      <c r="IT1223" s="17"/>
      <c r="IU1223" s="17"/>
      <c r="IV1223" s="17"/>
      <c r="IW1223" s="17"/>
      <c r="IX1223" s="17"/>
      <c r="IY1223" s="17"/>
      <c r="IZ1223" s="17"/>
      <c r="JA1223" s="17"/>
      <c r="JB1223" s="17"/>
      <c r="JC1223" s="17"/>
      <c r="JD1223" s="17"/>
      <c r="JE1223" s="17"/>
      <c r="JF1223" s="17"/>
      <c r="JG1223" s="17"/>
      <c r="JH1223" s="17"/>
      <c r="JI1223" s="17"/>
      <c r="JJ1223" s="17"/>
      <c r="JK1223" s="17"/>
      <c r="JL1223" s="17"/>
      <c r="JM1223" s="17"/>
      <c r="JN1223" s="17"/>
      <c r="JO1223" s="17"/>
      <c r="JP1223" s="17"/>
      <c r="JQ1223" s="17"/>
      <c r="JR1223" s="17"/>
      <c r="JS1223" s="17"/>
      <c r="JT1223" s="17"/>
      <c r="JU1223" s="17"/>
      <c r="JV1223" s="17"/>
      <c r="JW1223" s="17"/>
      <c r="JX1223" s="17"/>
      <c r="JY1223" s="17"/>
      <c r="JZ1223" s="17"/>
      <c r="KA1223" s="17"/>
      <c r="KB1223" s="17"/>
      <c r="KC1223" s="17"/>
      <c r="KD1223" s="17"/>
      <c r="KE1223" s="17"/>
      <c r="KF1223" s="17"/>
      <c r="KG1223" s="17"/>
      <c r="KH1223" s="17"/>
      <c r="KI1223" s="17"/>
      <c r="KJ1223" s="17"/>
      <c r="KK1223" s="17"/>
      <c r="KL1223" s="17"/>
      <c r="KM1223" s="17"/>
      <c r="KN1223" s="17"/>
      <c r="KO1223" s="17"/>
      <c r="KP1223" s="17"/>
      <c r="KQ1223" s="17"/>
      <c r="KR1223" s="17"/>
      <c r="KS1223" s="17"/>
      <c r="KT1223" s="17"/>
      <c r="KU1223" s="17"/>
      <c r="KV1223" s="17"/>
      <c r="KW1223" s="17"/>
      <c r="KX1223" s="17"/>
      <c r="KY1223" s="17"/>
      <c r="KZ1223" s="17"/>
      <c r="LA1223" s="17"/>
      <c r="LB1223" s="17"/>
      <c r="LC1223" s="17"/>
      <c r="LD1223" s="17"/>
      <c r="LE1223" s="17"/>
      <c r="LF1223" s="17"/>
      <c r="LG1223" s="17"/>
      <c r="LH1223" s="17"/>
      <c r="LI1223" s="17"/>
      <c r="LJ1223" s="17"/>
      <c r="LK1223" s="17"/>
      <c r="LL1223" s="17"/>
      <c r="LM1223" s="17"/>
      <c r="LN1223" s="17"/>
      <c r="LO1223" s="17"/>
      <c r="LP1223" s="17"/>
      <c r="LQ1223" s="17"/>
      <c r="LR1223" s="17"/>
      <c r="LS1223" s="17"/>
      <c r="LT1223" s="17"/>
      <c r="LU1223" s="17"/>
      <c r="LV1223" s="17"/>
      <c r="LW1223" s="17"/>
      <c r="LX1223" s="17"/>
      <c r="LY1223" s="17"/>
      <c r="LZ1223" s="17"/>
      <c r="MA1223" s="17"/>
      <c r="MB1223" s="17"/>
      <c r="MC1223" s="17"/>
      <c r="MD1223" s="17"/>
      <c r="ME1223" s="17"/>
      <c r="MF1223" s="17"/>
      <c r="MG1223" s="17"/>
      <c r="MH1223" s="17"/>
      <c r="MI1223" s="17"/>
      <c r="MJ1223" s="17"/>
      <c r="MK1223" s="17"/>
      <c r="ML1223" s="17"/>
      <c r="MM1223" s="17"/>
      <c r="MN1223" s="17"/>
      <c r="MO1223" s="17"/>
      <c r="MP1223" s="17"/>
      <c r="MQ1223" s="17"/>
      <c r="MR1223" s="17"/>
      <c r="MS1223" s="17"/>
      <c r="MT1223" s="17"/>
      <c r="MU1223" s="17"/>
      <c r="MV1223" s="17"/>
      <c r="MW1223" s="17"/>
      <c r="MX1223" s="17"/>
      <c r="MY1223" s="17"/>
      <c r="MZ1223" s="17"/>
      <c r="NA1223" s="17"/>
      <c r="NB1223" s="17"/>
      <c r="NC1223" s="17"/>
      <c r="ND1223" s="17"/>
      <c r="NE1223" s="17"/>
      <c r="NF1223" s="17"/>
      <c r="NG1223" s="17"/>
      <c r="NH1223" s="17"/>
      <c r="NI1223" s="17"/>
      <c r="NJ1223" s="17"/>
      <c r="NK1223" s="17"/>
      <c r="NL1223" s="17"/>
      <c r="NM1223" s="17"/>
      <c r="NN1223" s="17"/>
      <c r="NO1223" s="17"/>
      <c r="NP1223" s="17"/>
      <c r="NQ1223" s="17"/>
      <c r="NR1223" s="17"/>
      <c r="NS1223" s="17"/>
      <c r="NT1223" s="17"/>
      <c r="NU1223" s="17"/>
      <c r="NV1223" s="17"/>
      <c r="NW1223" s="17"/>
      <c r="NX1223" s="17"/>
      <c r="NY1223" s="17"/>
      <c r="NZ1223" s="17"/>
      <c r="OA1223" s="17"/>
      <c r="OB1223" s="17"/>
      <c r="OC1223" s="17"/>
      <c r="OD1223" s="17"/>
      <c r="OE1223" s="17"/>
      <c r="OF1223" s="17"/>
      <c r="OG1223" s="17"/>
      <c r="OH1223" s="17"/>
      <c r="OI1223" s="17"/>
      <c r="OJ1223" s="17"/>
      <c r="OK1223" s="17"/>
      <c r="OL1223" s="17"/>
      <c r="OM1223" s="17"/>
      <c r="ON1223" s="17"/>
      <c r="OO1223" s="17"/>
      <c r="OP1223" s="17"/>
      <c r="OQ1223" s="17"/>
      <c r="OR1223" s="17"/>
      <c r="OS1223" s="17"/>
      <c r="OT1223" s="17"/>
      <c r="OU1223" s="17"/>
      <c r="OV1223" s="17"/>
      <c r="OW1223" s="17"/>
      <c r="OX1223" s="17"/>
      <c r="OY1223" s="17"/>
      <c r="OZ1223" s="17"/>
      <c r="PA1223" s="17"/>
      <c r="PB1223" s="17"/>
      <c r="PC1223" s="17"/>
      <c r="PD1223" s="17"/>
      <c r="PE1223" s="17"/>
      <c r="PF1223" s="17"/>
      <c r="PG1223" s="17"/>
      <c r="PH1223" s="17"/>
      <c r="PI1223" s="17"/>
      <c r="PJ1223" s="17"/>
      <c r="PK1223" s="17"/>
      <c r="PL1223" s="17"/>
      <c r="PM1223" s="17"/>
      <c r="PN1223" s="17"/>
      <c r="PO1223" s="17"/>
      <c r="PP1223" s="17"/>
      <c r="PQ1223" s="17"/>
      <c r="PR1223" s="17"/>
      <c r="PS1223" s="17"/>
      <c r="PT1223" s="17"/>
      <c r="PU1223" s="17"/>
      <c r="PV1223" s="17"/>
      <c r="PW1223" s="17"/>
      <c r="PX1223" s="17"/>
      <c r="PY1223" s="17"/>
      <c r="PZ1223" s="17"/>
      <c r="QA1223" s="17"/>
      <c r="QB1223" s="17"/>
      <c r="QC1223" s="17"/>
      <c r="QD1223" s="17"/>
      <c r="QE1223" s="17"/>
      <c r="QF1223" s="17"/>
      <c r="QG1223" s="17"/>
      <c r="QH1223" s="17"/>
      <c r="QI1223" s="17"/>
      <c r="QJ1223" s="17"/>
      <c r="QK1223" s="17"/>
      <c r="QL1223" s="17"/>
      <c r="QM1223" s="17"/>
      <c r="QN1223" s="17"/>
      <c r="QO1223" s="17"/>
      <c r="QP1223" s="17"/>
      <c r="QQ1223" s="17"/>
      <c r="QR1223" s="17"/>
      <c r="QS1223" s="17"/>
      <c r="QT1223" s="17"/>
      <c r="QU1223" s="17"/>
      <c r="QV1223" s="17"/>
      <c r="QW1223" s="17"/>
      <c r="QX1223" s="17"/>
      <c r="QY1223" s="17"/>
      <c r="QZ1223" s="17"/>
      <c r="RA1223" s="17"/>
      <c r="RB1223" s="17"/>
      <c r="RC1223" s="17"/>
      <c r="RD1223" s="17"/>
      <c r="RE1223" s="17"/>
      <c r="RF1223" s="17"/>
      <c r="RG1223" s="17"/>
      <c r="RH1223" s="17"/>
      <c r="RI1223" s="17"/>
      <c r="RJ1223" s="17"/>
      <c r="RK1223" s="17"/>
      <c r="RL1223" s="17"/>
      <c r="RM1223" s="17"/>
      <c r="RN1223" s="17"/>
      <c r="RO1223" s="17"/>
      <c r="RP1223" s="17"/>
      <c r="RQ1223" s="17"/>
      <c r="RR1223" s="17"/>
      <c r="RS1223" s="17"/>
      <c r="RT1223" s="17"/>
      <c r="RU1223" s="17"/>
      <c r="RV1223" s="17"/>
      <c r="RW1223" s="17"/>
      <c r="RX1223" s="17"/>
      <c r="RY1223" s="17"/>
      <c r="RZ1223" s="17"/>
      <c r="SA1223" s="17"/>
      <c r="SB1223" s="17"/>
      <c r="SC1223" s="17"/>
      <c r="SD1223" s="17"/>
      <c r="SE1223" s="17"/>
      <c r="SF1223" s="17"/>
      <c r="SG1223" s="17"/>
      <c r="SH1223" s="17"/>
      <c r="SI1223" s="17"/>
      <c r="SJ1223" s="17"/>
      <c r="SK1223" s="17"/>
      <c r="SL1223" s="17"/>
      <c r="SM1223" s="17"/>
      <c r="SN1223" s="17"/>
      <c r="SO1223" s="17"/>
      <c r="SP1223" s="17"/>
      <c r="SQ1223" s="17"/>
      <c r="SR1223" s="17"/>
      <c r="SS1223" s="17"/>
      <c r="ST1223" s="17"/>
      <c r="SU1223" s="17"/>
      <c r="SV1223" s="17"/>
      <c r="SW1223" s="17"/>
      <c r="SX1223" s="17"/>
      <c r="SY1223" s="17"/>
      <c r="SZ1223" s="17"/>
      <c r="TA1223" s="17"/>
      <c r="TB1223" s="17"/>
      <c r="TC1223" s="17"/>
      <c r="TD1223" s="17"/>
      <c r="TE1223" s="17"/>
      <c r="TF1223" s="17"/>
      <c r="TG1223" s="17"/>
      <c r="TH1223" s="17"/>
      <c r="TI1223" s="17"/>
      <c r="TJ1223" s="17"/>
      <c r="TK1223" s="17"/>
      <c r="TL1223" s="17"/>
      <c r="TM1223" s="17"/>
      <c r="TN1223" s="17"/>
      <c r="TO1223" s="17"/>
      <c r="TP1223" s="17"/>
      <c r="TQ1223" s="17"/>
      <c r="TR1223" s="17"/>
      <c r="TS1223" s="17"/>
      <c r="TT1223" s="17"/>
      <c r="TU1223" s="17"/>
      <c r="TV1223" s="17"/>
      <c r="TW1223" s="17"/>
      <c r="TX1223" s="17"/>
      <c r="TY1223" s="17"/>
      <c r="TZ1223" s="17"/>
      <c r="UA1223" s="17"/>
      <c r="UB1223" s="17"/>
      <c r="UC1223" s="17"/>
      <c r="UD1223" s="17"/>
      <c r="UE1223" s="17"/>
      <c r="UF1223" s="17"/>
      <c r="UG1223" s="17"/>
      <c r="UH1223" s="17"/>
      <c r="UI1223" s="17"/>
      <c r="UJ1223" s="17"/>
      <c r="UK1223" s="17"/>
      <c r="UL1223" s="17"/>
      <c r="UM1223" s="17"/>
      <c r="UN1223" s="17"/>
      <c r="UO1223" s="17"/>
      <c r="UP1223" s="17"/>
      <c r="UQ1223" s="17"/>
      <c r="UR1223" s="17"/>
      <c r="US1223" s="17"/>
      <c r="UT1223" s="17"/>
      <c r="UU1223" s="17"/>
      <c r="UV1223" s="17"/>
      <c r="UW1223" s="17"/>
      <c r="UX1223" s="17"/>
      <c r="UY1223" s="17"/>
      <c r="UZ1223" s="17"/>
      <c r="VA1223" s="17"/>
      <c r="VB1223" s="17"/>
      <c r="VC1223" s="17"/>
      <c r="VD1223" s="17"/>
      <c r="VE1223" s="17"/>
      <c r="VF1223" s="17"/>
      <c r="VG1223" s="17"/>
      <c r="VH1223" s="17"/>
      <c r="VI1223" s="17"/>
      <c r="VJ1223" s="17"/>
      <c r="VK1223" s="17"/>
      <c r="VL1223" s="17"/>
      <c r="VM1223" s="17"/>
      <c r="VN1223" s="17"/>
      <c r="VO1223" s="17"/>
      <c r="VP1223" s="17"/>
      <c r="VQ1223" s="17"/>
      <c r="VR1223" s="17"/>
      <c r="VS1223" s="17"/>
      <c r="VT1223" s="17"/>
      <c r="VU1223" s="17"/>
      <c r="VV1223" s="17"/>
      <c r="VW1223" s="17"/>
      <c r="VX1223" s="17"/>
      <c r="VY1223" s="17"/>
      <c r="VZ1223" s="17"/>
      <c r="WA1223" s="17"/>
      <c r="WB1223" s="17"/>
      <c r="WC1223" s="17"/>
      <c r="WD1223" s="17"/>
      <c r="WE1223" s="17"/>
      <c r="WF1223" s="17"/>
      <c r="WG1223" s="17"/>
      <c r="WH1223" s="17"/>
      <c r="WI1223" s="17"/>
      <c r="WJ1223" s="17"/>
      <c r="WK1223" s="17"/>
      <c r="WL1223" s="17"/>
      <c r="WM1223" s="17"/>
      <c r="WN1223" s="17"/>
      <c r="WO1223" s="17"/>
      <c r="WP1223" s="17"/>
      <c r="WQ1223" s="17"/>
      <c r="WR1223" s="17"/>
      <c r="WS1223" s="17"/>
      <c r="WT1223" s="17"/>
      <c r="WU1223" s="17"/>
      <c r="WV1223" s="17"/>
      <c r="WW1223" s="17"/>
      <c r="WX1223" s="17"/>
      <c r="WY1223" s="17"/>
      <c r="WZ1223" s="17"/>
      <c r="XA1223" s="17"/>
      <c r="XB1223" s="17"/>
      <c r="XC1223" s="17"/>
      <c r="XD1223" s="17"/>
      <c r="XE1223" s="17"/>
      <c r="XF1223" s="17"/>
      <c r="XG1223" s="17"/>
      <c r="XH1223" s="17"/>
      <c r="XI1223" s="17"/>
      <c r="XJ1223" s="17"/>
      <c r="XK1223" s="17"/>
      <c r="XL1223" s="17"/>
      <c r="XM1223" s="17"/>
      <c r="XN1223" s="17"/>
      <c r="XO1223" s="17"/>
      <c r="XP1223" s="17"/>
      <c r="XQ1223" s="17"/>
      <c r="XR1223" s="17"/>
      <c r="XS1223" s="17"/>
      <c r="XT1223" s="17"/>
      <c r="XU1223" s="17"/>
      <c r="XV1223" s="17"/>
      <c r="XW1223" s="17"/>
      <c r="XX1223" s="17"/>
      <c r="XY1223" s="17"/>
      <c r="XZ1223" s="17"/>
      <c r="YA1223" s="17"/>
      <c r="YB1223" s="17"/>
      <c r="YC1223" s="17"/>
      <c r="YD1223" s="17"/>
      <c r="YE1223" s="17"/>
      <c r="YF1223" s="17"/>
      <c r="YG1223" s="17"/>
      <c r="YH1223" s="17"/>
      <c r="YI1223" s="17"/>
      <c r="YJ1223" s="17"/>
      <c r="YK1223" s="17"/>
      <c r="YL1223" s="17"/>
      <c r="YM1223" s="17"/>
      <c r="YN1223" s="17"/>
      <c r="YO1223" s="17"/>
      <c r="YP1223" s="17"/>
      <c r="YQ1223" s="17"/>
      <c r="YR1223" s="17"/>
      <c r="YS1223" s="17"/>
      <c r="YT1223" s="17"/>
      <c r="YU1223" s="17"/>
      <c r="YV1223" s="17"/>
      <c r="YW1223" s="17"/>
      <c r="YX1223" s="17"/>
      <c r="YY1223" s="17"/>
      <c r="YZ1223" s="17"/>
      <c r="ZA1223" s="17"/>
      <c r="ZB1223" s="17"/>
      <c r="ZC1223" s="17"/>
      <c r="ZD1223" s="17"/>
      <c r="ZE1223" s="17"/>
      <c r="ZF1223" s="17"/>
      <c r="ZG1223" s="17"/>
      <c r="ZH1223" s="17"/>
      <c r="ZI1223" s="17"/>
      <c r="ZJ1223" s="17"/>
      <c r="ZK1223" s="17"/>
      <c r="ZL1223" s="17"/>
      <c r="ZM1223" s="17"/>
      <c r="ZN1223" s="17"/>
      <c r="ZO1223" s="17"/>
      <c r="ZP1223" s="17"/>
      <c r="ZQ1223" s="17"/>
      <c r="ZR1223" s="17"/>
      <c r="ZS1223" s="17"/>
      <c r="ZT1223" s="17"/>
      <c r="ZU1223" s="17"/>
      <c r="ZV1223" s="17"/>
      <c r="ZW1223" s="17"/>
      <c r="ZX1223" s="17"/>
      <c r="ZY1223" s="17"/>
      <c r="ZZ1223" s="17"/>
      <c r="AAA1223" s="17"/>
      <c r="AAB1223" s="17"/>
      <c r="AAC1223" s="17"/>
      <c r="AAD1223" s="17"/>
      <c r="AAE1223" s="17"/>
      <c r="AAF1223" s="17"/>
      <c r="AAG1223" s="17"/>
      <c r="AAH1223" s="17"/>
      <c r="AAI1223" s="17"/>
      <c r="AAJ1223" s="17"/>
      <c r="AAK1223" s="17"/>
      <c r="AAL1223" s="17"/>
      <c r="AAM1223" s="17"/>
      <c r="AAN1223" s="17"/>
      <c r="AAO1223" s="17"/>
      <c r="AAP1223" s="17"/>
      <c r="AAQ1223" s="17"/>
      <c r="AAR1223" s="17"/>
      <c r="AAS1223" s="17"/>
      <c r="AAT1223" s="17"/>
      <c r="AAU1223" s="17"/>
      <c r="AAV1223" s="17"/>
      <c r="AAW1223" s="17"/>
      <c r="AAX1223" s="17"/>
      <c r="AAY1223" s="17"/>
      <c r="AAZ1223" s="17"/>
      <c r="ABA1223" s="17"/>
      <c r="ABB1223" s="17"/>
      <c r="ABC1223" s="17"/>
      <c r="ABD1223" s="17"/>
      <c r="ABE1223" s="17"/>
      <c r="ABF1223" s="17"/>
      <c r="ABG1223" s="17"/>
      <c r="ABH1223" s="17"/>
      <c r="ABI1223" s="17"/>
      <c r="ABJ1223" s="17"/>
      <c r="ABK1223" s="17"/>
      <c r="ABL1223" s="17"/>
      <c r="ABM1223" s="17"/>
      <c r="ABN1223" s="17"/>
      <c r="ABO1223" s="17"/>
      <c r="ABP1223" s="17"/>
      <c r="ABQ1223" s="17"/>
      <c r="ABR1223" s="17"/>
      <c r="ABS1223" s="17"/>
      <c r="ABT1223" s="17"/>
      <c r="ABU1223" s="17"/>
      <c r="ABV1223" s="17"/>
      <c r="ABW1223" s="17"/>
      <c r="ABX1223" s="17"/>
      <c r="ABY1223" s="17"/>
      <c r="ABZ1223" s="17"/>
      <c r="ACA1223" s="17"/>
      <c r="ACB1223" s="17"/>
      <c r="ACC1223" s="17"/>
      <c r="ACD1223" s="17"/>
      <c r="ACE1223" s="17"/>
      <c r="ACF1223" s="17"/>
      <c r="ACG1223" s="17"/>
      <c r="ACH1223" s="17"/>
      <c r="ACI1223" s="17"/>
      <c r="ACJ1223" s="17"/>
      <c r="ACK1223" s="17"/>
      <c r="ACL1223" s="17"/>
      <c r="ACM1223" s="17"/>
      <c r="ACN1223" s="17"/>
      <c r="ACO1223" s="17"/>
      <c r="ACP1223" s="17"/>
      <c r="ACQ1223" s="17"/>
      <c r="ACR1223" s="17"/>
      <c r="ACS1223" s="17"/>
      <c r="ACT1223" s="17"/>
      <c r="ACU1223" s="17"/>
      <c r="ACV1223" s="17"/>
      <c r="ACW1223" s="17"/>
      <c r="ACX1223" s="17"/>
      <c r="ACY1223" s="17"/>
      <c r="ACZ1223" s="17"/>
      <c r="ADA1223" s="17"/>
      <c r="ADB1223" s="17"/>
      <c r="ADC1223" s="17"/>
      <c r="ADD1223" s="17"/>
      <c r="ADE1223" s="17"/>
      <c r="ADF1223" s="17"/>
      <c r="ADG1223" s="17"/>
      <c r="ADH1223" s="17"/>
      <c r="ADI1223" s="17"/>
      <c r="ADJ1223" s="17"/>
      <c r="ADK1223" s="17"/>
      <c r="ADL1223" s="17"/>
      <c r="ADM1223" s="17"/>
      <c r="ADN1223" s="17"/>
      <c r="ADO1223" s="17"/>
      <c r="ADP1223" s="17"/>
      <c r="ADQ1223" s="17"/>
      <c r="ADR1223" s="17"/>
      <c r="ADS1223" s="17"/>
      <c r="ADT1223" s="17"/>
      <c r="ADU1223" s="17"/>
      <c r="ADV1223" s="17"/>
      <c r="ADW1223" s="17"/>
      <c r="ADX1223" s="17"/>
      <c r="ADY1223" s="17"/>
      <c r="ADZ1223" s="17"/>
      <c r="AEA1223" s="17"/>
      <c r="AEB1223" s="17"/>
      <c r="AEC1223" s="17"/>
      <c r="AED1223" s="17"/>
      <c r="AEE1223" s="17"/>
      <c r="AEF1223" s="17"/>
      <c r="AEG1223" s="17"/>
      <c r="AEH1223" s="17"/>
      <c r="AEI1223" s="17"/>
      <c r="AEJ1223" s="17"/>
      <c r="AEK1223" s="17"/>
      <c r="AEL1223" s="17"/>
      <c r="AEM1223" s="17"/>
      <c r="AEN1223" s="17"/>
      <c r="AEO1223" s="17"/>
      <c r="AEP1223" s="17"/>
      <c r="AEQ1223" s="17"/>
      <c r="AER1223" s="17"/>
      <c r="AES1223" s="17"/>
      <c r="AET1223" s="17"/>
      <c r="AEU1223" s="17"/>
      <c r="AEV1223" s="17"/>
      <c r="AEW1223" s="17"/>
      <c r="AEX1223" s="17"/>
      <c r="AEY1223" s="17"/>
      <c r="AEZ1223" s="17"/>
      <c r="AFA1223" s="17"/>
      <c r="AFB1223" s="17"/>
      <c r="AFC1223" s="17"/>
      <c r="AFD1223" s="17"/>
      <c r="AFE1223" s="17"/>
      <c r="AFF1223" s="17"/>
      <c r="AFG1223" s="17"/>
      <c r="AFH1223" s="17"/>
      <c r="AFI1223" s="17"/>
      <c r="AFJ1223" s="17"/>
      <c r="AFK1223" s="17"/>
      <c r="AFL1223" s="17"/>
      <c r="AFM1223" s="17"/>
      <c r="AFN1223" s="17"/>
      <c r="AFO1223" s="17"/>
      <c r="AFP1223" s="17"/>
      <c r="AFQ1223" s="17"/>
      <c r="AFR1223" s="17"/>
      <c r="AFS1223" s="17"/>
      <c r="AFT1223" s="17"/>
      <c r="AFU1223" s="17"/>
      <c r="AFV1223" s="17"/>
      <c r="AFW1223" s="17"/>
      <c r="AFX1223" s="17"/>
      <c r="AFY1223" s="17"/>
      <c r="AFZ1223" s="17"/>
      <c r="AGA1223" s="17"/>
      <c r="AGB1223" s="17"/>
      <c r="AGC1223" s="17"/>
      <c r="AGD1223" s="17"/>
      <c r="AGE1223" s="17"/>
      <c r="AGF1223" s="17"/>
      <c r="AGG1223" s="17"/>
      <c r="AGH1223" s="17"/>
      <c r="AGI1223" s="17"/>
      <c r="AGJ1223" s="17"/>
      <c r="AGK1223" s="17"/>
      <c r="AGL1223" s="17"/>
      <c r="AGM1223" s="17"/>
      <c r="AGN1223" s="17"/>
      <c r="AGO1223" s="17"/>
      <c r="AGP1223" s="17"/>
      <c r="AGQ1223" s="17"/>
      <c r="AGR1223" s="17"/>
      <c r="AGS1223" s="17"/>
      <c r="AGT1223" s="17"/>
      <c r="AGU1223" s="17"/>
      <c r="AGV1223" s="17"/>
      <c r="AGW1223" s="17"/>
      <c r="AGX1223" s="17"/>
      <c r="AGY1223" s="17"/>
      <c r="AGZ1223" s="17"/>
      <c r="AHA1223" s="17"/>
      <c r="AHB1223" s="17"/>
      <c r="AHC1223" s="17"/>
      <c r="AHD1223" s="17"/>
      <c r="AHE1223" s="17"/>
      <c r="AHF1223" s="17"/>
      <c r="AHG1223" s="17"/>
      <c r="AHH1223" s="17"/>
      <c r="AHI1223" s="17"/>
      <c r="AHJ1223" s="17"/>
      <c r="AHK1223" s="17"/>
      <c r="AHL1223" s="17"/>
      <c r="AHM1223" s="17"/>
      <c r="AHN1223" s="17"/>
      <c r="AHO1223" s="17"/>
      <c r="AHP1223" s="17"/>
      <c r="AHQ1223" s="17"/>
      <c r="AHR1223" s="17"/>
      <c r="AHS1223" s="17"/>
      <c r="AHT1223" s="17"/>
      <c r="AHU1223" s="17"/>
      <c r="AHV1223" s="17"/>
      <c r="AHW1223" s="17"/>
      <c r="AHX1223" s="17"/>
      <c r="AHY1223" s="17"/>
      <c r="AHZ1223" s="17"/>
      <c r="AIA1223" s="17"/>
      <c r="AIB1223" s="17"/>
      <c r="AIC1223" s="17"/>
      <c r="AID1223" s="17"/>
      <c r="AIE1223" s="17"/>
      <c r="AIF1223" s="17"/>
      <c r="AIG1223" s="17"/>
      <c r="AIH1223" s="17"/>
      <c r="AII1223" s="17"/>
      <c r="AIJ1223" s="17"/>
      <c r="AIK1223" s="17"/>
      <c r="AIL1223" s="17"/>
      <c r="AIM1223" s="17"/>
      <c r="AIN1223" s="17"/>
      <c r="AIO1223" s="17"/>
      <c r="AIP1223" s="17"/>
      <c r="AIQ1223" s="17"/>
      <c r="AIR1223" s="17"/>
      <c r="AIS1223" s="17"/>
      <c r="AIT1223" s="17"/>
      <c r="AIU1223" s="17"/>
      <c r="AIV1223" s="17"/>
      <c r="AIW1223" s="17"/>
      <c r="AIX1223" s="17"/>
      <c r="AIY1223" s="17"/>
      <c r="AIZ1223" s="17"/>
      <c r="AJA1223" s="17"/>
      <c r="AJB1223" s="17"/>
      <c r="AJC1223" s="17"/>
      <c r="AJD1223" s="17"/>
      <c r="AJE1223" s="17"/>
      <c r="AJF1223" s="17"/>
      <c r="AJG1223" s="17"/>
      <c r="AJH1223" s="17"/>
      <c r="AJI1223" s="17"/>
      <c r="AJJ1223" s="17"/>
      <c r="AJK1223" s="17"/>
      <c r="AJL1223" s="17"/>
      <c r="AJM1223" s="17"/>
      <c r="AJN1223" s="17"/>
      <c r="AJO1223" s="17"/>
      <c r="AJP1223" s="17"/>
      <c r="AJQ1223" s="17"/>
      <c r="AJR1223" s="17"/>
      <c r="AJS1223" s="17"/>
      <c r="AJT1223" s="17"/>
      <c r="AJU1223" s="17"/>
      <c r="AJV1223" s="17"/>
      <c r="AJW1223" s="17"/>
      <c r="AJX1223" s="17"/>
      <c r="AJY1223" s="17"/>
      <c r="AJZ1223" s="17"/>
      <c r="AKA1223" s="17"/>
      <c r="AKB1223" s="17"/>
      <c r="AKC1223" s="17"/>
      <c r="AKD1223" s="17"/>
      <c r="AKE1223" s="17"/>
      <c r="AKF1223" s="17"/>
      <c r="AKG1223" s="17"/>
      <c r="AKH1223" s="17"/>
      <c r="AKI1223" s="17"/>
      <c r="AKJ1223" s="17"/>
      <c r="AKK1223" s="17"/>
      <c r="AKL1223" s="17"/>
      <c r="AKM1223" s="17"/>
      <c r="AKN1223" s="17"/>
      <c r="AKO1223" s="17"/>
      <c r="AKP1223" s="17"/>
      <c r="AKQ1223" s="17"/>
      <c r="AKR1223" s="17"/>
      <c r="AKS1223" s="17"/>
      <c r="AKT1223" s="17"/>
      <c r="AKU1223" s="17"/>
      <c r="AKV1223" s="17"/>
      <c r="AKW1223" s="17"/>
      <c r="AKX1223" s="17"/>
      <c r="AKY1223" s="17"/>
      <c r="AKZ1223" s="17"/>
      <c r="ALA1223" s="17"/>
      <c r="ALB1223" s="17"/>
      <c r="ALC1223" s="17"/>
      <c r="ALD1223" s="17"/>
      <c r="ALE1223" s="17"/>
      <c r="ALF1223" s="17"/>
      <c r="ALG1223" s="17"/>
      <c r="ALH1223" s="17"/>
      <c r="ALI1223" s="17"/>
      <c r="ALJ1223" s="17"/>
      <c r="ALK1223" s="17"/>
      <c r="ALL1223" s="17"/>
      <c r="ALM1223" s="17"/>
      <c r="ALN1223" s="17"/>
      <c r="ALO1223" s="17"/>
      <c r="ALP1223" s="17"/>
      <c r="ALQ1223" s="17"/>
      <c r="ALR1223" s="17"/>
      <c r="ALS1223" s="17"/>
      <c r="ALT1223" s="17"/>
      <c r="ALU1223" s="17"/>
      <c r="ALV1223" s="17"/>
      <c r="ALW1223" s="17"/>
      <c r="ALX1223" s="17"/>
      <c r="ALY1223" s="17"/>
      <c r="ALZ1223" s="17"/>
      <c r="AMA1223" s="17"/>
      <c r="AMB1223" s="17"/>
      <c r="AMC1223" s="17"/>
      <c r="AMD1223" s="17"/>
      <c r="AME1223" s="17"/>
      <c r="AMF1223" s="17"/>
      <c r="AMG1223" s="17"/>
      <c r="AMH1223" s="17"/>
      <c r="AMI1223" s="17"/>
      <c r="AMJ1223" s="17"/>
      <c r="AMK1223" s="17"/>
      <c r="AML1223" s="17"/>
      <c r="AMM1223" s="17"/>
      <c r="AMN1223" s="17"/>
      <c r="AMO1223" s="17"/>
      <c r="AMP1223" s="17"/>
      <c r="AMQ1223" s="17"/>
      <c r="AMR1223" s="17"/>
      <c r="AMS1223" s="17"/>
      <c r="AMT1223" s="17"/>
      <c r="AMU1223" s="17"/>
      <c r="AMV1223" s="17"/>
      <c r="AMW1223" s="17"/>
      <c r="AMX1223" s="17"/>
      <c r="AMY1223" s="17"/>
      <c r="AMZ1223" s="17"/>
      <c r="ANA1223" s="17"/>
      <c r="ANB1223" s="17"/>
      <c r="ANC1223" s="17"/>
      <c r="AND1223" s="17"/>
      <c r="ANE1223" s="17"/>
      <c r="ANF1223" s="17"/>
      <c r="ANG1223" s="17"/>
      <c r="ANH1223" s="17"/>
      <c r="ANI1223" s="17"/>
      <c r="ANJ1223" s="17"/>
      <c r="ANK1223" s="17"/>
      <c r="ANL1223" s="17"/>
      <c r="ANM1223" s="17"/>
      <c r="ANN1223" s="17"/>
      <c r="ANO1223" s="17"/>
      <c r="ANP1223" s="17"/>
      <c r="ANQ1223" s="17"/>
      <c r="ANR1223" s="17"/>
      <c r="ANS1223" s="17"/>
      <c r="ANT1223" s="17"/>
      <c r="ANU1223" s="17"/>
      <c r="ANV1223" s="17"/>
      <c r="ANW1223" s="17"/>
      <c r="ANX1223" s="17"/>
      <c r="ANY1223" s="17"/>
      <c r="ANZ1223" s="17"/>
      <c r="AOA1223" s="17"/>
      <c r="AOB1223" s="17"/>
      <c r="AOC1223" s="17"/>
      <c r="AOD1223" s="17"/>
      <c r="AOE1223" s="17"/>
      <c r="AOF1223" s="17"/>
      <c r="AOG1223" s="17"/>
      <c r="AOH1223" s="17"/>
      <c r="AOI1223" s="17"/>
      <c r="AOJ1223" s="17"/>
      <c r="AOK1223" s="17"/>
      <c r="AOL1223" s="17"/>
      <c r="AOM1223" s="17"/>
      <c r="AON1223" s="17"/>
      <c r="AOO1223" s="17"/>
      <c r="AOP1223" s="17"/>
      <c r="AOQ1223" s="17"/>
      <c r="AOR1223" s="17"/>
      <c r="AOS1223" s="17"/>
      <c r="AOT1223" s="17"/>
      <c r="AOU1223" s="17"/>
      <c r="AOV1223" s="17"/>
      <c r="AOW1223" s="17"/>
      <c r="AOX1223" s="17"/>
      <c r="AOY1223" s="17"/>
      <c r="AOZ1223" s="17"/>
      <c r="APA1223" s="17"/>
      <c r="APB1223" s="17"/>
      <c r="APC1223" s="17"/>
      <c r="APD1223" s="17"/>
      <c r="APE1223" s="17"/>
      <c r="APF1223" s="17"/>
      <c r="APG1223" s="17"/>
      <c r="APH1223" s="17"/>
      <c r="API1223" s="17"/>
      <c r="APJ1223" s="17"/>
      <c r="APK1223" s="17"/>
      <c r="APL1223" s="17"/>
      <c r="APM1223" s="17"/>
      <c r="APN1223" s="17"/>
      <c r="APO1223" s="17"/>
      <c r="APP1223" s="17"/>
      <c r="APQ1223" s="17"/>
      <c r="APR1223" s="17"/>
      <c r="APS1223" s="17"/>
      <c r="APT1223" s="17"/>
      <c r="APU1223" s="17"/>
      <c r="APV1223" s="17"/>
      <c r="APW1223" s="17"/>
      <c r="APX1223" s="17"/>
      <c r="APY1223" s="17"/>
      <c r="APZ1223" s="17"/>
      <c r="AQA1223" s="17"/>
      <c r="AQB1223" s="17"/>
      <c r="AQC1223" s="17"/>
      <c r="AQD1223" s="17"/>
      <c r="AQE1223" s="17"/>
      <c r="AQF1223" s="17"/>
      <c r="AQG1223" s="17"/>
      <c r="AQH1223" s="17"/>
      <c r="AQI1223" s="17"/>
      <c r="AQJ1223" s="17"/>
      <c r="AQK1223" s="17"/>
      <c r="AQL1223" s="17"/>
      <c r="AQM1223" s="17"/>
      <c r="AQN1223" s="17"/>
      <c r="AQO1223" s="17"/>
      <c r="AQP1223" s="17"/>
      <c r="AQQ1223" s="17"/>
      <c r="AQR1223" s="17"/>
      <c r="AQS1223" s="17"/>
      <c r="AQT1223" s="17"/>
      <c r="AQU1223" s="17"/>
      <c r="AQV1223" s="17"/>
      <c r="AQW1223" s="17"/>
      <c r="AQX1223" s="17"/>
      <c r="AQY1223" s="17"/>
      <c r="AQZ1223" s="17"/>
      <c r="ARA1223" s="17"/>
      <c r="ARB1223" s="17"/>
      <c r="ARC1223" s="17"/>
      <c r="ARD1223" s="17"/>
      <c r="ARE1223" s="17"/>
      <c r="ARF1223" s="17"/>
      <c r="ARG1223" s="17"/>
      <c r="ARH1223" s="17"/>
      <c r="ARI1223" s="17"/>
      <c r="ARJ1223" s="17"/>
      <c r="ARK1223" s="17"/>
      <c r="ARL1223" s="17"/>
      <c r="ARM1223" s="17"/>
      <c r="ARN1223" s="17"/>
      <c r="ARO1223" s="17"/>
      <c r="ARP1223" s="17"/>
      <c r="ARQ1223" s="17"/>
      <c r="ARR1223" s="17"/>
      <c r="ARS1223" s="17"/>
      <c r="ART1223" s="17"/>
      <c r="ARU1223" s="17"/>
      <c r="ARV1223" s="17"/>
      <c r="ARW1223" s="17"/>
      <c r="ARX1223" s="17"/>
      <c r="ARY1223" s="17"/>
      <c r="ARZ1223" s="17"/>
      <c r="ASA1223" s="17"/>
      <c r="ASB1223" s="17"/>
      <c r="ASC1223" s="17"/>
      <c r="ASD1223" s="17"/>
      <c r="ASE1223" s="17"/>
      <c r="ASF1223" s="17"/>
      <c r="ASG1223" s="17"/>
      <c r="ASH1223" s="17"/>
      <c r="ASI1223" s="17"/>
      <c r="ASJ1223" s="17"/>
      <c r="ASK1223" s="17"/>
      <c r="ASL1223" s="17"/>
      <c r="ASM1223" s="17"/>
      <c r="ASN1223" s="17"/>
      <c r="ASO1223" s="17"/>
      <c r="ASP1223" s="17"/>
      <c r="ASQ1223" s="17"/>
      <c r="ASR1223" s="17"/>
      <c r="ASS1223" s="17"/>
      <c r="AST1223" s="17"/>
      <c r="ASU1223" s="17"/>
      <c r="ASV1223" s="17"/>
      <c r="ASW1223" s="17"/>
      <c r="ASX1223" s="17"/>
      <c r="ASY1223" s="17"/>
      <c r="ASZ1223" s="17"/>
      <c r="ATA1223" s="17"/>
      <c r="ATB1223" s="17"/>
      <c r="ATC1223" s="17"/>
      <c r="ATD1223" s="17"/>
      <c r="ATE1223" s="17"/>
      <c r="ATF1223" s="17"/>
      <c r="ATG1223" s="17"/>
      <c r="ATH1223" s="17"/>
      <c r="ATI1223" s="17"/>
      <c r="ATJ1223" s="17"/>
      <c r="ATK1223" s="17"/>
      <c r="ATL1223" s="17"/>
      <c r="ATM1223" s="17"/>
      <c r="ATN1223" s="17"/>
      <c r="ATO1223" s="17"/>
      <c r="ATP1223" s="17"/>
      <c r="ATQ1223" s="17"/>
      <c r="ATR1223" s="17"/>
      <c r="ATS1223" s="17"/>
      <c r="ATT1223" s="17"/>
      <c r="ATU1223" s="17"/>
      <c r="ATV1223" s="17"/>
      <c r="ATW1223" s="17"/>
      <c r="ATX1223" s="17"/>
      <c r="ATY1223" s="17"/>
      <c r="ATZ1223" s="17"/>
      <c r="AUA1223" s="17"/>
      <c r="AUB1223" s="17"/>
      <c r="AUC1223" s="17"/>
      <c r="AUD1223" s="17"/>
      <c r="AUE1223" s="17"/>
      <c r="AUF1223" s="17"/>
      <c r="AUG1223" s="17"/>
      <c r="AUH1223" s="17"/>
      <c r="AUI1223" s="17"/>
      <c r="AUJ1223" s="17"/>
      <c r="AUK1223" s="17"/>
      <c r="AUL1223" s="17"/>
      <c r="AUM1223" s="17"/>
      <c r="AUN1223" s="17"/>
      <c r="AUO1223" s="17"/>
      <c r="AUP1223" s="17"/>
      <c r="AUQ1223" s="17"/>
      <c r="AUR1223" s="17"/>
      <c r="AUS1223" s="17"/>
      <c r="AUT1223" s="17"/>
      <c r="AUU1223" s="17"/>
      <c r="AUV1223" s="17"/>
      <c r="AUW1223" s="17"/>
      <c r="AUX1223" s="17"/>
      <c r="AUY1223" s="17"/>
      <c r="AUZ1223" s="17"/>
      <c r="AVA1223" s="17"/>
      <c r="AVB1223" s="17"/>
      <c r="AVC1223" s="17"/>
      <c r="AVD1223" s="17"/>
      <c r="AVE1223" s="17"/>
      <c r="AVF1223" s="17"/>
      <c r="AVG1223" s="17"/>
      <c r="AVH1223" s="17"/>
      <c r="AVI1223" s="17"/>
      <c r="AVJ1223" s="17"/>
      <c r="AVK1223" s="17"/>
      <c r="AVL1223" s="17"/>
      <c r="AVM1223" s="17"/>
      <c r="AVN1223" s="17"/>
      <c r="AVO1223" s="17"/>
      <c r="AVP1223" s="17"/>
      <c r="AVQ1223" s="17"/>
      <c r="AVR1223" s="17"/>
      <c r="AVS1223" s="17"/>
      <c r="AVT1223" s="17"/>
      <c r="AVU1223" s="17"/>
      <c r="AVV1223" s="17"/>
      <c r="AVW1223" s="17"/>
      <c r="AVX1223" s="17"/>
      <c r="AVY1223" s="17"/>
      <c r="AVZ1223" s="17"/>
      <c r="AWA1223" s="17"/>
      <c r="AWB1223" s="17"/>
      <c r="AWC1223" s="17"/>
      <c r="AWD1223" s="17"/>
      <c r="AWE1223" s="17"/>
      <c r="AWF1223" s="17"/>
      <c r="AWG1223" s="17"/>
      <c r="AWH1223" s="17"/>
      <c r="AWI1223" s="17"/>
      <c r="AWJ1223" s="17"/>
      <c r="AWK1223" s="17"/>
      <c r="AWL1223" s="17"/>
      <c r="AWM1223" s="17"/>
      <c r="AWN1223" s="17"/>
      <c r="AWO1223" s="17"/>
      <c r="AWP1223" s="17"/>
      <c r="AWQ1223" s="17"/>
      <c r="AWR1223" s="17"/>
      <c r="AWS1223" s="17"/>
      <c r="AWT1223" s="17"/>
      <c r="AWU1223" s="17"/>
      <c r="AWV1223" s="17"/>
      <c r="AWW1223" s="17"/>
      <c r="AWX1223" s="17"/>
      <c r="AWY1223" s="17"/>
      <c r="AWZ1223" s="17"/>
      <c r="AXA1223" s="17"/>
      <c r="AXB1223" s="17"/>
      <c r="AXC1223" s="17"/>
      <c r="AXD1223" s="17"/>
      <c r="AXE1223" s="17"/>
      <c r="AXF1223" s="17"/>
      <c r="AXG1223" s="17"/>
      <c r="AXH1223" s="17"/>
      <c r="AXI1223" s="17"/>
      <c r="AXJ1223" s="17"/>
      <c r="AXK1223" s="17"/>
      <c r="AXL1223" s="17"/>
      <c r="AXM1223" s="17"/>
      <c r="AXN1223" s="17"/>
      <c r="AXO1223" s="17"/>
      <c r="AXP1223" s="17"/>
      <c r="AXQ1223" s="17"/>
      <c r="AXR1223" s="17"/>
      <c r="AXS1223" s="17"/>
      <c r="AXT1223" s="17"/>
      <c r="AXU1223" s="17"/>
      <c r="AXV1223" s="17"/>
      <c r="AXW1223" s="17"/>
      <c r="AXX1223" s="17"/>
      <c r="AXY1223" s="17"/>
      <c r="AXZ1223" s="17"/>
      <c r="AYA1223" s="17"/>
      <c r="AYB1223" s="17"/>
      <c r="AYC1223" s="17"/>
      <c r="AYD1223" s="17"/>
      <c r="AYE1223" s="17"/>
      <c r="AYF1223" s="17"/>
      <c r="AYG1223" s="17"/>
      <c r="AYH1223" s="17"/>
      <c r="AYI1223" s="17"/>
      <c r="AYJ1223" s="17"/>
      <c r="AYK1223" s="17"/>
      <c r="AYL1223" s="17"/>
      <c r="AYM1223" s="17"/>
      <c r="AYN1223" s="17"/>
      <c r="AYO1223" s="17"/>
      <c r="AYP1223" s="17"/>
      <c r="AYQ1223" s="17"/>
      <c r="AYR1223" s="17"/>
      <c r="AYS1223" s="17"/>
      <c r="AYT1223" s="17"/>
      <c r="AYU1223" s="17"/>
      <c r="AYV1223" s="17"/>
      <c r="AYW1223" s="17"/>
      <c r="AYX1223" s="17"/>
      <c r="AYY1223" s="17"/>
      <c r="AYZ1223" s="17"/>
      <c r="AZA1223" s="17"/>
      <c r="AZB1223" s="17"/>
      <c r="AZC1223" s="17"/>
      <c r="AZD1223" s="17"/>
      <c r="AZE1223" s="17"/>
      <c r="AZF1223" s="17"/>
      <c r="AZG1223" s="17"/>
      <c r="AZH1223" s="17"/>
      <c r="AZI1223" s="17"/>
      <c r="AZJ1223" s="17"/>
      <c r="AZK1223" s="17"/>
      <c r="AZL1223" s="17"/>
      <c r="AZM1223" s="17"/>
      <c r="AZN1223" s="17"/>
      <c r="AZO1223" s="17"/>
      <c r="AZP1223" s="17"/>
      <c r="AZQ1223" s="17"/>
      <c r="AZR1223" s="17"/>
      <c r="AZS1223" s="17"/>
      <c r="AZT1223" s="17"/>
      <c r="AZU1223" s="17"/>
      <c r="AZV1223" s="17"/>
      <c r="AZW1223" s="17"/>
      <c r="AZX1223" s="17"/>
      <c r="AZY1223" s="17"/>
      <c r="AZZ1223" s="17"/>
      <c r="BAA1223" s="17"/>
      <c r="BAB1223" s="17"/>
      <c r="BAC1223" s="17"/>
      <c r="BAD1223" s="17"/>
      <c r="BAE1223" s="17"/>
      <c r="BAF1223" s="17"/>
      <c r="BAG1223" s="17"/>
      <c r="BAH1223" s="17"/>
      <c r="BAI1223" s="17"/>
      <c r="BAJ1223" s="17"/>
      <c r="BAK1223" s="17"/>
      <c r="BAL1223" s="17"/>
      <c r="BAM1223" s="17"/>
      <c r="BAN1223" s="17"/>
      <c r="BAO1223" s="17"/>
      <c r="BAP1223" s="17"/>
      <c r="BAQ1223" s="17"/>
      <c r="BAR1223" s="17"/>
      <c r="BAS1223" s="17"/>
      <c r="BAT1223" s="17"/>
      <c r="BAU1223" s="17"/>
      <c r="BAV1223" s="17"/>
      <c r="BAW1223" s="17"/>
      <c r="BAX1223" s="17"/>
      <c r="BAY1223" s="17"/>
      <c r="BAZ1223" s="17"/>
      <c r="BBA1223" s="17"/>
      <c r="BBB1223" s="17"/>
      <c r="BBC1223" s="17"/>
      <c r="BBD1223" s="17"/>
      <c r="BBE1223" s="17"/>
      <c r="BBF1223" s="17"/>
      <c r="BBG1223" s="17"/>
      <c r="BBH1223" s="17"/>
      <c r="BBI1223" s="17"/>
      <c r="BBJ1223" s="17"/>
      <c r="BBK1223" s="17"/>
      <c r="BBL1223" s="17"/>
      <c r="BBM1223" s="17"/>
      <c r="BBN1223" s="17"/>
      <c r="BBO1223" s="17"/>
      <c r="BBP1223" s="17"/>
      <c r="BBQ1223" s="17"/>
      <c r="BBR1223" s="17"/>
      <c r="BBS1223" s="17"/>
      <c r="BBT1223" s="17"/>
      <c r="BBU1223" s="17"/>
      <c r="BBV1223" s="17"/>
      <c r="BBW1223" s="17"/>
      <c r="BBX1223" s="17"/>
      <c r="BBY1223" s="17"/>
      <c r="BBZ1223" s="17"/>
      <c r="BCA1223" s="17"/>
      <c r="BCB1223" s="17"/>
      <c r="BCC1223" s="17"/>
      <c r="BCD1223" s="17"/>
      <c r="BCE1223" s="17"/>
      <c r="BCF1223" s="17"/>
      <c r="BCG1223" s="17"/>
      <c r="BCH1223" s="17"/>
      <c r="BCI1223" s="17"/>
      <c r="BCJ1223" s="17"/>
      <c r="BCK1223" s="17"/>
      <c r="BCL1223" s="17"/>
      <c r="BCM1223" s="17"/>
      <c r="BCN1223" s="17"/>
      <c r="BCO1223" s="17"/>
      <c r="BCP1223" s="17"/>
      <c r="BCQ1223" s="17"/>
      <c r="BCR1223" s="17"/>
      <c r="BCS1223" s="17"/>
      <c r="BCT1223" s="17"/>
      <c r="BCU1223" s="17"/>
      <c r="BCV1223" s="17"/>
      <c r="BCW1223" s="17"/>
      <c r="BCX1223" s="17"/>
      <c r="BCY1223" s="17"/>
      <c r="BCZ1223" s="17"/>
      <c r="BDA1223" s="17"/>
      <c r="BDB1223" s="17"/>
      <c r="BDC1223" s="17"/>
      <c r="BDD1223" s="17"/>
      <c r="BDE1223" s="17"/>
      <c r="BDF1223" s="17"/>
      <c r="BDG1223" s="17"/>
      <c r="BDH1223" s="17"/>
      <c r="BDI1223" s="17"/>
      <c r="BDJ1223" s="17"/>
      <c r="BDK1223" s="17"/>
      <c r="BDL1223" s="17"/>
      <c r="BDM1223" s="17"/>
      <c r="BDN1223" s="17"/>
      <c r="BDO1223" s="17"/>
      <c r="BDP1223" s="17"/>
      <c r="BDQ1223" s="17"/>
      <c r="BDR1223" s="17"/>
      <c r="BDS1223" s="17"/>
      <c r="BDT1223" s="17"/>
      <c r="BDU1223" s="17"/>
      <c r="BDV1223" s="17"/>
      <c r="BDW1223" s="17"/>
      <c r="BDX1223" s="17"/>
      <c r="BDY1223" s="17"/>
      <c r="BDZ1223" s="17"/>
      <c r="BEA1223" s="17"/>
      <c r="BEB1223" s="17"/>
      <c r="BEC1223" s="17"/>
      <c r="BED1223" s="17"/>
      <c r="BEE1223" s="17"/>
      <c r="BEF1223" s="17"/>
      <c r="BEG1223" s="17"/>
      <c r="BEH1223" s="17"/>
      <c r="BEI1223" s="17"/>
      <c r="BEJ1223" s="17"/>
      <c r="BEK1223" s="17"/>
      <c r="BEL1223" s="17"/>
      <c r="BEM1223" s="17"/>
      <c r="BEN1223" s="17"/>
      <c r="BEO1223" s="17"/>
      <c r="BEP1223" s="17"/>
      <c r="BEQ1223" s="17"/>
      <c r="BER1223" s="17"/>
      <c r="BES1223" s="17"/>
      <c r="BET1223" s="17"/>
      <c r="BEU1223" s="17"/>
      <c r="BEV1223" s="17"/>
      <c r="BEW1223" s="17"/>
      <c r="BEX1223" s="17"/>
      <c r="BEY1223" s="17"/>
      <c r="BEZ1223" s="17"/>
      <c r="BFA1223" s="17"/>
      <c r="BFB1223" s="17"/>
      <c r="BFC1223" s="17"/>
      <c r="BFD1223" s="17"/>
      <c r="BFE1223" s="17"/>
      <c r="BFF1223" s="17"/>
      <c r="BFG1223" s="17"/>
      <c r="BFH1223" s="17"/>
      <c r="BFI1223" s="17"/>
      <c r="BFJ1223" s="17"/>
      <c r="BFK1223" s="17"/>
      <c r="BFL1223" s="17"/>
      <c r="BFM1223" s="17"/>
      <c r="BFN1223" s="17"/>
      <c r="BFO1223" s="17"/>
      <c r="BFP1223" s="17"/>
      <c r="BFQ1223" s="17"/>
      <c r="BFR1223" s="17"/>
      <c r="BFS1223" s="17"/>
      <c r="BFT1223" s="17"/>
      <c r="BFU1223" s="17"/>
      <c r="BFV1223" s="17"/>
      <c r="BFW1223" s="17"/>
      <c r="BFX1223" s="17"/>
      <c r="BFY1223" s="17"/>
      <c r="BFZ1223" s="17"/>
      <c r="BGA1223" s="17"/>
      <c r="BGB1223" s="17"/>
      <c r="BGC1223" s="17"/>
      <c r="BGD1223" s="17"/>
      <c r="BGE1223" s="17"/>
      <c r="BGF1223" s="17"/>
      <c r="BGG1223" s="17"/>
      <c r="BGH1223" s="17"/>
      <c r="BGI1223" s="17"/>
      <c r="BGJ1223" s="17"/>
      <c r="BGK1223" s="17"/>
      <c r="BGL1223" s="17"/>
      <c r="BGM1223" s="17"/>
      <c r="BGN1223" s="17"/>
      <c r="BGO1223" s="17"/>
      <c r="BGP1223" s="17"/>
      <c r="BGQ1223" s="17"/>
      <c r="BGR1223" s="17"/>
      <c r="BGS1223" s="17"/>
      <c r="BGT1223" s="17"/>
      <c r="BGU1223" s="17"/>
      <c r="BGV1223" s="17"/>
      <c r="BGW1223" s="17"/>
      <c r="BGX1223" s="17"/>
      <c r="BGY1223" s="17"/>
      <c r="BGZ1223" s="17"/>
      <c r="BHA1223" s="17"/>
      <c r="BHB1223" s="17"/>
      <c r="BHC1223" s="17"/>
      <c r="BHD1223" s="17"/>
      <c r="BHE1223" s="17"/>
      <c r="BHF1223" s="17"/>
      <c r="BHG1223" s="17"/>
      <c r="BHH1223" s="17"/>
      <c r="BHI1223" s="17"/>
      <c r="BHJ1223" s="17"/>
      <c r="BHK1223" s="17"/>
      <c r="BHL1223" s="17"/>
      <c r="BHM1223" s="17"/>
      <c r="BHN1223" s="17"/>
      <c r="BHO1223" s="17"/>
      <c r="BHP1223" s="17"/>
      <c r="BHQ1223" s="17"/>
      <c r="BHR1223" s="17"/>
      <c r="BHS1223" s="17"/>
      <c r="BHT1223" s="17"/>
      <c r="BHU1223" s="17"/>
      <c r="BHV1223" s="17"/>
      <c r="BHW1223" s="17"/>
      <c r="BHX1223" s="17"/>
      <c r="BHY1223" s="17"/>
      <c r="BHZ1223" s="17"/>
      <c r="BIA1223" s="17"/>
      <c r="BIB1223" s="17"/>
      <c r="BIC1223" s="17"/>
      <c r="BID1223" s="17"/>
      <c r="BIE1223" s="17"/>
      <c r="BIF1223" s="17"/>
      <c r="BIG1223" s="17"/>
      <c r="BIH1223" s="17"/>
      <c r="BII1223" s="17"/>
      <c r="BIJ1223" s="17"/>
      <c r="BIK1223" s="17"/>
      <c r="BIL1223" s="17"/>
      <c r="BIM1223" s="17"/>
      <c r="BIN1223" s="17"/>
      <c r="BIO1223" s="17"/>
      <c r="BIP1223" s="17"/>
      <c r="BIQ1223" s="17"/>
      <c r="BIR1223" s="17"/>
      <c r="BIS1223" s="17"/>
      <c r="BIT1223" s="17"/>
      <c r="BIU1223" s="17"/>
      <c r="BIV1223" s="17"/>
      <c r="BIW1223" s="17"/>
      <c r="BIX1223" s="17"/>
      <c r="BIY1223" s="17"/>
      <c r="BIZ1223" s="17"/>
      <c r="BJA1223" s="17"/>
      <c r="BJB1223" s="17"/>
      <c r="BJC1223" s="17"/>
      <c r="BJD1223" s="17"/>
      <c r="BJE1223" s="17"/>
      <c r="BJF1223" s="17"/>
      <c r="BJG1223" s="17"/>
      <c r="BJH1223" s="17"/>
      <c r="BJI1223" s="17"/>
      <c r="BJJ1223" s="17"/>
      <c r="BJK1223" s="17"/>
      <c r="BJL1223" s="17"/>
      <c r="BJM1223" s="17"/>
      <c r="BJN1223" s="17"/>
      <c r="BJO1223" s="17"/>
      <c r="BJP1223" s="17"/>
      <c r="BJQ1223" s="17"/>
      <c r="BJR1223" s="17"/>
      <c r="BJS1223" s="17"/>
      <c r="BJT1223" s="17"/>
      <c r="BJU1223" s="17"/>
      <c r="BJV1223" s="17"/>
      <c r="BJW1223" s="17"/>
      <c r="BJX1223" s="17"/>
      <c r="BJY1223" s="17"/>
      <c r="BJZ1223" s="17"/>
      <c r="BKA1223" s="17"/>
      <c r="BKB1223" s="17"/>
      <c r="BKC1223" s="17"/>
      <c r="BKD1223" s="17"/>
      <c r="BKE1223" s="17"/>
      <c r="BKF1223" s="17"/>
      <c r="BKG1223" s="17"/>
      <c r="BKH1223" s="17"/>
      <c r="BKI1223" s="17"/>
      <c r="BKJ1223" s="17"/>
      <c r="BKK1223" s="17"/>
      <c r="BKL1223" s="17"/>
      <c r="BKM1223" s="17"/>
      <c r="BKN1223" s="17"/>
      <c r="BKO1223" s="17"/>
      <c r="BKP1223" s="17"/>
      <c r="BKQ1223" s="17"/>
      <c r="BKR1223" s="17"/>
      <c r="BKS1223" s="17"/>
      <c r="BKT1223" s="17"/>
      <c r="BKU1223" s="17"/>
      <c r="BKV1223" s="17"/>
      <c r="BKW1223" s="17"/>
      <c r="BKX1223" s="17"/>
      <c r="BKY1223" s="17"/>
      <c r="BKZ1223" s="17"/>
      <c r="BLA1223" s="17"/>
      <c r="BLB1223" s="17"/>
      <c r="BLC1223" s="17"/>
      <c r="BLD1223" s="17"/>
      <c r="BLE1223" s="17"/>
      <c r="BLF1223" s="17"/>
      <c r="BLG1223" s="17"/>
      <c r="BLH1223" s="17"/>
      <c r="BLI1223" s="17"/>
      <c r="BLJ1223" s="17"/>
      <c r="BLK1223" s="17"/>
      <c r="BLL1223" s="17"/>
      <c r="BLM1223" s="17"/>
      <c r="BLN1223" s="17"/>
      <c r="BLO1223" s="17"/>
      <c r="BLP1223" s="17"/>
      <c r="BLQ1223" s="17"/>
      <c r="BLR1223" s="17"/>
      <c r="BLS1223" s="17"/>
      <c r="BLT1223" s="17"/>
      <c r="BLU1223" s="17"/>
      <c r="BLV1223" s="17"/>
      <c r="BLW1223" s="17"/>
      <c r="BLX1223" s="17"/>
      <c r="BLY1223" s="17"/>
      <c r="BLZ1223" s="17"/>
      <c r="BMA1223" s="17"/>
      <c r="BMB1223" s="17"/>
      <c r="BMC1223" s="17"/>
      <c r="BMD1223" s="17"/>
      <c r="BME1223" s="17"/>
      <c r="BMF1223" s="17"/>
      <c r="BMG1223" s="17"/>
      <c r="BMH1223" s="17"/>
      <c r="BMI1223" s="17"/>
      <c r="BMJ1223" s="17"/>
      <c r="BMK1223" s="17"/>
      <c r="BML1223" s="17"/>
      <c r="BMM1223" s="17"/>
      <c r="BMN1223" s="17"/>
      <c r="BMO1223" s="17"/>
      <c r="BMP1223" s="17"/>
      <c r="BMQ1223" s="17"/>
      <c r="BMR1223" s="17"/>
      <c r="BMS1223" s="17"/>
      <c r="BMT1223" s="17"/>
      <c r="BMU1223" s="17"/>
      <c r="BMV1223" s="17"/>
      <c r="BMW1223" s="17"/>
      <c r="BMX1223" s="17"/>
      <c r="BMY1223" s="17"/>
      <c r="BMZ1223" s="17"/>
      <c r="BNA1223" s="17"/>
      <c r="BNB1223" s="17"/>
      <c r="BNC1223" s="17"/>
      <c r="BND1223" s="17"/>
      <c r="BNE1223" s="17"/>
      <c r="BNF1223" s="17"/>
      <c r="BNG1223" s="17"/>
      <c r="BNH1223" s="17"/>
      <c r="BNI1223" s="17"/>
      <c r="BNJ1223" s="17"/>
      <c r="BNK1223" s="17"/>
      <c r="BNL1223" s="17"/>
      <c r="BNM1223" s="17"/>
      <c r="BNN1223" s="17"/>
      <c r="BNO1223" s="17"/>
      <c r="BNP1223" s="17"/>
      <c r="BNQ1223" s="17"/>
      <c r="BNR1223" s="17"/>
      <c r="BNS1223" s="17"/>
      <c r="BNT1223" s="17"/>
      <c r="BNU1223" s="17"/>
      <c r="BNV1223" s="17"/>
      <c r="BNW1223" s="17"/>
      <c r="BNX1223" s="17"/>
      <c r="BNY1223" s="17"/>
      <c r="BNZ1223" s="17"/>
      <c r="BOA1223" s="17"/>
      <c r="BOB1223" s="17"/>
      <c r="BOC1223" s="17"/>
      <c r="BOD1223" s="17"/>
      <c r="BOE1223" s="17"/>
      <c r="BOF1223" s="17"/>
      <c r="BOG1223" s="17"/>
      <c r="BOH1223" s="17"/>
      <c r="BOI1223" s="17"/>
      <c r="BOJ1223" s="17"/>
      <c r="BOK1223" s="17"/>
      <c r="BOL1223" s="17"/>
      <c r="BOM1223" s="17"/>
      <c r="BON1223" s="17"/>
      <c r="BOO1223" s="17"/>
      <c r="BOP1223" s="17"/>
      <c r="BOQ1223" s="17"/>
      <c r="BOR1223" s="17"/>
      <c r="BOS1223" s="17"/>
      <c r="BOT1223" s="17"/>
      <c r="BOU1223" s="17"/>
      <c r="BOV1223" s="17"/>
      <c r="BOW1223" s="17"/>
      <c r="BOX1223" s="17"/>
      <c r="BOY1223" s="17"/>
      <c r="BOZ1223" s="17"/>
      <c r="BPA1223" s="17"/>
      <c r="BPB1223" s="17"/>
      <c r="BPC1223" s="17"/>
      <c r="BPD1223" s="17"/>
      <c r="BPE1223" s="17"/>
      <c r="BPF1223" s="17"/>
      <c r="BPG1223" s="17"/>
      <c r="BPH1223" s="17"/>
      <c r="BPI1223" s="17"/>
      <c r="BPJ1223" s="17"/>
      <c r="BPK1223" s="17"/>
      <c r="BPL1223" s="17"/>
      <c r="BPM1223" s="17"/>
      <c r="BPN1223" s="17"/>
      <c r="BPO1223" s="17"/>
      <c r="BPP1223" s="17"/>
      <c r="BPQ1223" s="17"/>
      <c r="BPR1223" s="17"/>
      <c r="BPS1223" s="17"/>
      <c r="BPT1223" s="17"/>
      <c r="BPU1223" s="17"/>
      <c r="BPV1223" s="17"/>
      <c r="BPW1223" s="17"/>
      <c r="BPX1223" s="17"/>
      <c r="BPY1223" s="17"/>
      <c r="BPZ1223" s="17"/>
      <c r="BQA1223" s="17"/>
      <c r="BQB1223" s="17"/>
      <c r="BQC1223" s="17"/>
      <c r="BQD1223" s="17"/>
      <c r="BQE1223" s="17"/>
      <c r="BQF1223" s="17"/>
      <c r="BQG1223" s="17"/>
      <c r="BQH1223" s="17"/>
      <c r="BQI1223" s="17"/>
      <c r="BQJ1223" s="17"/>
      <c r="BQK1223" s="17"/>
      <c r="BQL1223" s="17"/>
      <c r="BQM1223" s="17"/>
      <c r="BQN1223" s="17"/>
      <c r="BQO1223" s="17"/>
      <c r="BQP1223" s="17"/>
      <c r="BQQ1223" s="17"/>
      <c r="BQR1223" s="17"/>
      <c r="BQS1223" s="17"/>
      <c r="BQT1223" s="17"/>
      <c r="BQU1223" s="17"/>
      <c r="BQV1223" s="17"/>
      <c r="BQW1223" s="17"/>
      <c r="BQX1223" s="17"/>
      <c r="BQY1223" s="17"/>
      <c r="BQZ1223" s="17"/>
      <c r="BRA1223" s="17"/>
      <c r="BRB1223" s="17"/>
      <c r="BRC1223" s="17"/>
      <c r="BRD1223" s="17"/>
      <c r="BRE1223" s="17"/>
      <c r="BRF1223" s="17"/>
      <c r="BRG1223" s="17"/>
      <c r="BRH1223" s="17"/>
      <c r="BRI1223" s="17"/>
      <c r="BRJ1223" s="17"/>
      <c r="BRK1223" s="17"/>
      <c r="BRL1223" s="17"/>
      <c r="BRM1223" s="17"/>
      <c r="BRN1223" s="17"/>
      <c r="BRO1223" s="17"/>
      <c r="BRP1223" s="17"/>
      <c r="BRQ1223" s="17"/>
      <c r="BRR1223" s="17"/>
      <c r="BRS1223" s="17"/>
      <c r="BRT1223" s="17"/>
      <c r="BRU1223" s="17"/>
      <c r="BRV1223" s="17"/>
      <c r="BRW1223" s="17"/>
      <c r="BRX1223" s="17"/>
      <c r="BRY1223" s="17"/>
      <c r="BRZ1223" s="17"/>
      <c r="BSA1223" s="17"/>
      <c r="BSB1223" s="17"/>
      <c r="BSC1223" s="17"/>
      <c r="BSD1223" s="17"/>
      <c r="BSE1223" s="17"/>
      <c r="BSF1223" s="17"/>
      <c r="BSG1223" s="17"/>
      <c r="BSH1223" s="17"/>
      <c r="BSI1223" s="17"/>
      <c r="BSJ1223" s="17"/>
      <c r="BSK1223" s="17"/>
      <c r="BSL1223" s="17"/>
      <c r="BSM1223" s="17"/>
      <c r="BSN1223" s="17"/>
      <c r="BSO1223" s="17"/>
      <c r="BSP1223" s="17"/>
      <c r="BSQ1223" s="17"/>
      <c r="BSR1223" s="17"/>
      <c r="BSS1223" s="17"/>
      <c r="BST1223" s="17"/>
      <c r="BSU1223" s="17"/>
      <c r="BSV1223" s="17"/>
      <c r="BSW1223" s="17"/>
      <c r="BSX1223" s="17"/>
      <c r="BSY1223" s="17"/>
      <c r="BSZ1223" s="17"/>
      <c r="BTA1223" s="17"/>
      <c r="BTB1223" s="17"/>
      <c r="BTC1223" s="17"/>
      <c r="BTD1223" s="17"/>
      <c r="BTE1223" s="17"/>
      <c r="BTF1223" s="17"/>
      <c r="BTG1223" s="17"/>
      <c r="BTH1223" s="17"/>
      <c r="BTI1223" s="17"/>
      <c r="BTJ1223" s="17"/>
      <c r="BTK1223" s="17"/>
      <c r="BTL1223" s="17"/>
      <c r="BTM1223" s="17"/>
      <c r="BTN1223" s="17"/>
      <c r="BTO1223" s="17"/>
      <c r="BTP1223" s="17"/>
      <c r="BTQ1223" s="17"/>
      <c r="BTR1223" s="17"/>
      <c r="BTS1223" s="17"/>
      <c r="BTT1223" s="17"/>
      <c r="BTU1223" s="17"/>
      <c r="BTV1223" s="17"/>
      <c r="BTW1223" s="17"/>
      <c r="BTX1223" s="17"/>
      <c r="BTY1223" s="17"/>
      <c r="BTZ1223" s="17"/>
      <c r="BUA1223" s="17"/>
      <c r="BUB1223" s="17"/>
      <c r="BUC1223" s="17"/>
      <c r="BUD1223" s="17"/>
      <c r="BUE1223" s="17"/>
      <c r="BUF1223" s="17"/>
      <c r="BUG1223" s="17"/>
      <c r="BUH1223" s="17"/>
      <c r="BUI1223" s="17"/>
      <c r="BUJ1223" s="17"/>
      <c r="BUK1223" s="17"/>
      <c r="BUL1223" s="17"/>
      <c r="BUM1223" s="17"/>
      <c r="BUN1223" s="17"/>
      <c r="BUO1223" s="17"/>
      <c r="BUP1223" s="17"/>
      <c r="BUQ1223" s="17"/>
      <c r="BUR1223" s="17"/>
      <c r="BUS1223" s="17"/>
      <c r="BUT1223" s="17"/>
      <c r="BUU1223" s="17"/>
      <c r="BUV1223" s="17"/>
      <c r="BUW1223" s="17"/>
      <c r="BUX1223" s="17"/>
      <c r="BUY1223" s="17"/>
      <c r="BUZ1223" s="17"/>
      <c r="BVA1223" s="17"/>
      <c r="BVB1223" s="17"/>
      <c r="BVC1223" s="17"/>
      <c r="BVD1223" s="17"/>
      <c r="BVE1223" s="17"/>
      <c r="BVF1223" s="17"/>
      <c r="BVG1223" s="17"/>
      <c r="BVH1223" s="17"/>
      <c r="BVI1223" s="17"/>
      <c r="BVJ1223" s="17"/>
      <c r="BVK1223" s="17"/>
      <c r="BVL1223" s="17"/>
      <c r="BVM1223" s="17"/>
      <c r="BVN1223" s="17"/>
      <c r="BVO1223" s="17"/>
      <c r="BVP1223" s="17"/>
      <c r="BVQ1223" s="17"/>
      <c r="BVR1223" s="17"/>
      <c r="BVS1223" s="17"/>
      <c r="BVT1223" s="17"/>
      <c r="BVU1223" s="17"/>
      <c r="BVV1223" s="17"/>
      <c r="BVW1223" s="17"/>
      <c r="BVX1223" s="17"/>
      <c r="BVY1223" s="17"/>
      <c r="BVZ1223" s="17"/>
      <c r="BWA1223" s="17"/>
      <c r="BWB1223" s="17"/>
      <c r="BWC1223" s="17"/>
      <c r="BWD1223" s="17"/>
      <c r="BWE1223" s="17"/>
      <c r="BWF1223" s="17"/>
      <c r="BWG1223" s="17"/>
      <c r="BWH1223" s="17"/>
      <c r="BWI1223" s="17"/>
      <c r="BWJ1223" s="17"/>
      <c r="BWK1223" s="17"/>
      <c r="BWL1223" s="17"/>
      <c r="BWM1223" s="17"/>
      <c r="BWN1223" s="17"/>
      <c r="BWO1223" s="17"/>
      <c r="BWP1223" s="17"/>
      <c r="BWQ1223" s="17"/>
      <c r="BWR1223" s="17"/>
      <c r="BWS1223" s="17"/>
      <c r="BWT1223" s="17"/>
      <c r="BWU1223" s="17"/>
      <c r="BWV1223" s="17"/>
      <c r="BWW1223" s="17"/>
      <c r="BWX1223" s="17"/>
      <c r="BWY1223" s="17"/>
      <c r="BWZ1223" s="17"/>
      <c r="BXA1223" s="17"/>
      <c r="BXB1223" s="17"/>
      <c r="BXC1223" s="17"/>
      <c r="BXD1223" s="17"/>
      <c r="BXE1223" s="17"/>
      <c r="BXF1223" s="17"/>
      <c r="BXG1223" s="17"/>
      <c r="BXH1223" s="17"/>
      <c r="BXI1223" s="17"/>
      <c r="BXJ1223" s="17"/>
      <c r="BXK1223" s="17"/>
      <c r="BXL1223" s="17"/>
      <c r="BXM1223" s="17"/>
      <c r="BXN1223" s="17"/>
      <c r="BXO1223" s="17"/>
      <c r="BXP1223" s="17"/>
      <c r="BXQ1223" s="17"/>
      <c r="BXR1223" s="17"/>
      <c r="BXS1223" s="17"/>
      <c r="BXT1223" s="17"/>
      <c r="BXU1223" s="17"/>
      <c r="BXV1223" s="17"/>
      <c r="BXW1223" s="17"/>
      <c r="BXX1223" s="17"/>
      <c r="BXY1223" s="17"/>
      <c r="BXZ1223" s="17"/>
      <c r="BYA1223" s="17"/>
      <c r="BYB1223" s="17"/>
      <c r="BYC1223" s="17"/>
      <c r="BYD1223" s="17"/>
      <c r="BYE1223" s="17"/>
      <c r="BYF1223" s="17"/>
      <c r="BYG1223" s="17"/>
      <c r="BYH1223" s="17"/>
      <c r="BYI1223" s="17"/>
      <c r="BYJ1223" s="17"/>
      <c r="BYK1223" s="17"/>
      <c r="BYL1223" s="17"/>
      <c r="BYM1223" s="17"/>
      <c r="BYN1223" s="17"/>
      <c r="BYO1223" s="17"/>
      <c r="BYP1223" s="17"/>
      <c r="BYQ1223" s="17"/>
      <c r="BYR1223" s="17"/>
      <c r="BYS1223" s="17"/>
      <c r="BYT1223" s="17"/>
      <c r="BYU1223" s="17"/>
      <c r="BYV1223" s="17"/>
      <c r="BYW1223" s="17"/>
      <c r="BYX1223" s="17"/>
      <c r="BYY1223" s="17"/>
      <c r="BYZ1223" s="17"/>
      <c r="BZA1223" s="17"/>
      <c r="BZB1223" s="17"/>
      <c r="BZC1223" s="17"/>
      <c r="BZD1223" s="17"/>
      <c r="BZE1223" s="17"/>
      <c r="BZF1223" s="17"/>
      <c r="BZG1223" s="17"/>
      <c r="BZH1223" s="17"/>
      <c r="BZI1223" s="17"/>
      <c r="BZJ1223" s="17"/>
      <c r="BZK1223" s="17"/>
      <c r="BZL1223" s="17"/>
      <c r="BZM1223" s="17"/>
      <c r="BZN1223" s="17"/>
      <c r="BZO1223" s="17"/>
      <c r="BZP1223" s="17"/>
      <c r="BZQ1223" s="17"/>
      <c r="BZR1223" s="17"/>
      <c r="BZS1223" s="17"/>
      <c r="BZT1223" s="17"/>
      <c r="BZU1223" s="17"/>
      <c r="BZV1223" s="17"/>
      <c r="BZW1223" s="17"/>
      <c r="BZX1223" s="17"/>
      <c r="BZY1223" s="17"/>
      <c r="BZZ1223" s="17"/>
      <c r="CAA1223" s="17"/>
      <c r="CAB1223" s="17"/>
      <c r="CAC1223" s="17"/>
      <c r="CAD1223" s="17"/>
      <c r="CAE1223" s="17"/>
      <c r="CAF1223" s="17"/>
      <c r="CAG1223" s="17"/>
      <c r="CAH1223" s="17"/>
      <c r="CAI1223" s="17"/>
      <c r="CAJ1223" s="17"/>
      <c r="CAK1223" s="17"/>
      <c r="CAL1223" s="17"/>
      <c r="CAM1223" s="17"/>
      <c r="CAN1223" s="17"/>
      <c r="CAO1223" s="17"/>
      <c r="CAP1223" s="17"/>
      <c r="CAQ1223" s="17"/>
      <c r="CAR1223" s="17"/>
      <c r="CAS1223" s="17"/>
      <c r="CAT1223" s="17"/>
      <c r="CAU1223" s="17"/>
      <c r="CAV1223" s="17"/>
      <c r="CAW1223" s="17"/>
      <c r="CAX1223" s="17"/>
      <c r="CAY1223" s="17"/>
      <c r="CAZ1223" s="17"/>
      <c r="CBA1223" s="17"/>
      <c r="CBB1223" s="17"/>
      <c r="CBC1223" s="17"/>
      <c r="CBD1223" s="17"/>
      <c r="CBE1223" s="17"/>
      <c r="CBF1223" s="17"/>
      <c r="CBG1223" s="17"/>
      <c r="CBH1223" s="17"/>
      <c r="CBI1223" s="17"/>
      <c r="CBJ1223" s="17"/>
      <c r="CBK1223" s="17"/>
      <c r="CBL1223" s="17"/>
      <c r="CBM1223" s="17"/>
      <c r="CBN1223" s="17"/>
      <c r="CBO1223" s="17"/>
      <c r="CBP1223" s="17"/>
      <c r="CBQ1223" s="17"/>
      <c r="CBR1223" s="17"/>
      <c r="CBS1223" s="17"/>
      <c r="CBT1223" s="17"/>
      <c r="CBU1223" s="17"/>
      <c r="CBV1223" s="17"/>
      <c r="CBW1223" s="17"/>
      <c r="CBX1223" s="17"/>
      <c r="CBY1223" s="17"/>
      <c r="CBZ1223" s="17"/>
      <c r="CCA1223" s="17"/>
      <c r="CCB1223" s="17"/>
      <c r="CCC1223" s="17"/>
      <c r="CCD1223" s="17"/>
      <c r="CCE1223" s="17"/>
      <c r="CCF1223" s="17"/>
      <c r="CCG1223" s="17"/>
      <c r="CCH1223" s="17"/>
      <c r="CCI1223" s="17"/>
      <c r="CCJ1223" s="17"/>
      <c r="CCK1223" s="17"/>
      <c r="CCL1223" s="17"/>
      <c r="CCM1223" s="17"/>
      <c r="CCN1223" s="17"/>
      <c r="CCO1223" s="17"/>
      <c r="CCP1223" s="17"/>
      <c r="CCQ1223" s="17"/>
      <c r="CCR1223" s="17"/>
      <c r="CCS1223" s="17"/>
      <c r="CCT1223" s="17"/>
      <c r="CCU1223" s="17"/>
      <c r="CCV1223" s="17"/>
      <c r="CCW1223" s="17"/>
      <c r="CCX1223" s="17"/>
      <c r="CCY1223" s="17"/>
      <c r="CCZ1223" s="17"/>
      <c r="CDA1223" s="17"/>
      <c r="CDB1223" s="17"/>
      <c r="CDC1223" s="17"/>
      <c r="CDD1223" s="17"/>
      <c r="CDE1223" s="17"/>
      <c r="CDF1223" s="17"/>
      <c r="CDG1223" s="17"/>
      <c r="CDH1223" s="17"/>
      <c r="CDI1223" s="17"/>
      <c r="CDJ1223" s="17"/>
      <c r="CDK1223" s="17"/>
      <c r="CDL1223" s="17"/>
      <c r="CDM1223" s="17"/>
      <c r="CDN1223" s="17"/>
      <c r="CDO1223" s="17"/>
      <c r="CDP1223" s="17"/>
      <c r="CDQ1223" s="17"/>
      <c r="CDR1223" s="17"/>
      <c r="CDS1223" s="17"/>
      <c r="CDT1223" s="17"/>
      <c r="CDU1223" s="17"/>
      <c r="CDV1223" s="17"/>
      <c r="CDW1223" s="17"/>
      <c r="CDX1223" s="17"/>
      <c r="CDY1223" s="17"/>
      <c r="CDZ1223" s="17"/>
      <c r="CEA1223" s="17"/>
      <c r="CEB1223" s="17"/>
      <c r="CEC1223" s="17"/>
      <c r="CED1223" s="17"/>
      <c r="CEE1223" s="17"/>
      <c r="CEF1223" s="17"/>
      <c r="CEG1223" s="17"/>
      <c r="CEH1223" s="17"/>
      <c r="CEI1223" s="17"/>
      <c r="CEJ1223" s="17"/>
      <c r="CEK1223" s="17"/>
      <c r="CEL1223" s="17"/>
      <c r="CEM1223" s="17"/>
      <c r="CEN1223" s="17"/>
      <c r="CEO1223" s="17"/>
      <c r="CEP1223" s="17"/>
      <c r="CEQ1223" s="17"/>
      <c r="CER1223" s="17"/>
      <c r="CES1223" s="17"/>
      <c r="CET1223" s="17"/>
      <c r="CEU1223" s="17"/>
      <c r="CEV1223" s="17"/>
      <c r="CEW1223" s="17"/>
      <c r="CEX1223" s="17"/>
      <c r="CEY1223" s="17"/>
      <c r="CEZ1223" s="17"/>
      <c r="CFA1223" s="17"/>
      <c r="CFB1223" s="17"/>
      <c r="CFC1223" s="17"/>
      <c r="CFD1223" s="17"/>
      <c r="CFE1223" s="17"/>
      <c r="CFF1223" s="17"/>
      <c r="CFG1223" s="17"/>
      <c r="CFH1223" s="17"/>
      <c r="CFI1223" s="17"/>
      <c r="CFJ1223" s="17"/>
      <c r="CFK1223" s="17"/>
      <c r="CFL1223" s="17"/>
      <c r="CFM1223" s="17"/>
      <c r="CFN1223" s="17"/>
      <c r="CFO1223" s="17"/>
      <c r="CFP1223" s="17"/>
      <c r="CFQ1223" s="17"/>
      <c r="CFR1223" s="17"/>
      <c r="CFS1223" s="17"/>
      <c r="CFT1223" s="17"/>
      <c r="CFU1223" s="17"/>
      <c r="CFV1223" s="17"/>
      <c r="CFW1223" s="17"/>
      <c r="CFX1223" s="17"/>
      <c r="CFY1223" s="17"/>
      <c r="CFZ1223" s="17"/>
      <c r="CGA1223" s="17"/>
      <c r="CGB1223" s="17"/>
      <c r="CGC1223" s="17"/>
      <c r="CGD1223" s="17"/>
      <c r="CGE1223" s="17"/>
      <c r="CGF1223" s="17"/>
      <c r="CGG1223" s="17"/>
      <c r="CGH1223" s="17"/>
      <c r="CGI1223" s="17"/>
      <c r="CGJ1223" s="17"/>
      <c r="CGK1223" s="17"/>
      <c r="CGL1223" s="17"/>
      <c r="CGM1223" s="17"/>
      <c r="CGN1223" s="17"/>
      <c r="CGO1223" s="17"/>
      <c r="CGP1223" s="17"/>
      <c r="CGQ1223" s="17"/>
      <c r="CGR1223" s="17"/>
      <c r="CGS1223" s="17"/>
      <c r="CGT1223" s="17"/>
      <c r="CGU1223" s="17"/>
      <c r="CGV1223" s="17"/>
      <c r="CGW1223" s="17"/>
      <c r="CGX1223" s="17"/>
      <c r="CGY1223" s="17"/>
      <c r="CGZ1223" s="17"/>
      <c r="CHA1223" s="17"/>
      <c r="CHB1223" s="17"/>
      <c r="CHC1223" s="17"/>
      <c r="CHD1223" s="17"/>
      <c r="CHE1223" s="17"/>
      <c r="CHF1223" s="17"/>
      <c r="CHG1223" s="17"/>
      <c r="CHH1223" s="17"/>
      <c r="CHI1223" s="17"/>
      <c r="CHJ1223" s="17"/>
      <c r="CHK1223" s="17"/>
      <c r="CHL1223" s="17"/>
      <c r="CHM1223" s="17"/>
      <c r="CHN1223" s="17"/>
      <c r="CHO1223" s="17"/>
      <c r="CHP1223" s="17"/>
      <c r="CHQ1223" s="17"/>
      <c r="CHR1223" s="17"/>
      <c r="CHS1223" s="17"/>
      <c r="CHT1223" s="17"/>
      <c r="CHU1223" s="17"/>
      <c r="CHV1223" s="17"/>
      <c r="CHW1223" s="17"/>
      <c r="CHX1223" s="17"/>
      <c r="CHY1223" s="17"/>
      <c r="CHZ1223" s="17"/>
      <c r="CIA1223" s="17"/>
      <c r="CIB1223" s="17"/>
      <c r="CIC1223" s="17"/>
      <c r="CID1223" s="17"/>
      <c r="CIE1223" s="17"/>
      <c r="CIF1223" s="17"/>
      <c r="CIG1223" s="17"/>
      <c r="CIH1223" s="17"/>
      <c r="CII1223" s="17"/>
      <c r="CIJ1223" s="17"/>
      <c r="CIK1223" s="17"/>
      <c r="CIL1223" s="17"/>
      <c r="CIM1223" s="17"/>
      <c r="CIN1223" s="17"/>
      <c r="CIO1223" s="17"/>
      <c r="CIP1223" s="17"/>
      <c r="CIQ1223" s="17"/>
      <c r="CIR1223" s="17"/>
      <c r="CIS1223" s="17"/>
      <c r="CIT1223" s="17"/>
      <c r="CIU1223" s="17"/>
      <c r="CIV1223" s="17"/>
      <c r="CIW1223" s="17"/>
      <c r="CIX1223" s="17"/>
      <c r="CIY1223" s="17"/>
      <c r="CIZ1223" s="17"/>
      <c r="CJA1223" s="17"/>
      <c r="CJB1223" s="17"/>
      <c r="CJC1223" s="17"/>
      <c r="CJD1223" s="17"/>
      <c r="CJE1223" s="17"/>
      <c r="CJF1223" s="17"/>
      <c r="CJG1223" s="17"/>
      <c r="CJH1223" s="17"/>
      <c r="CJI1223" s="17"/>
      <c r="CJJ1223" s="17"/>
      <c r="CJK1223" s="17"/>
      <c r="CJL1223" s="17"/>
      <c r="CJM1223" s="17"/>
      <c r="CJN1223" s="17"/>
      <c r="CJO1223" s="17"/>
      <c r="CJP1223" s="17"/>
      <c r="CJQ1223" s="17"/>
      <c r="CJR1223" s="17"/>
      <c r="CJS1223" s="17"/>
      <c r="CJT1223" s="17"/>
      <c r="CJU1223" s="17"/>
      <c r="CJV1223" s="17"/>
      <c r="CJW1223" s="17"/>
      <c r="CJX1223" s="17"/>
      <c r="CJY1223" s="17"/>
      <c r="CJZ1223" s="17"/>
      <c r="CKA1223" s="17"/>
      <c r="CKB1223" s="17"/>
      <c r="CKC1223" s="17"/>
      <c r="CKD1223" s="17"/>
      <c r="CKE1223" s="17"/>
      <c r="CKF1223" s="17"/>
      <c r="CKG1223" s="17"/>
      <c r="CKH1223" s="17"/>
      <c r="CKI1223" s="17"/>
      <c r="CKJ1223" s="17"/>
      <c r="CKK1223" s="17"/>
      <c r="CKL1223" s="17"/>
      <c r="CKM1223" s="17"/>
      <c r="CKN1223" s="17"/>
      <c r="CKO1223" s="17"/>
      <c r="CKP1223" s="17"/>
      <c r="CKQ1223" s="17"/>
      <c r="CKR1223" s="17"/>
      <c r="CKS1223" s="17"/>
      <c r="CKT1223" s="17"/>
      <c r="CKU1223" s="17"/>
      <c r="CKV1223" s="17"/>
      <c r="CKW1223" s="17"/>
      <c r="CKX1223" s="17"/>
      <c r="CKY1223" s="17"/>
      <c r="CKZ1223" s="17"/>
      <c r="CLA1223" s="17"/>
      <c r="CLB1223" s="17"/>
      <c r="CLC1223" s="17"/>
      <c r="CLD1223" s="17"/>
      <c r="CLE1223" s="17"/>
      <c r="CLF1223" s="17"/>
      <c r="CLG1223" s="17"/>
      <c r="CLH1223" s="17"/>
      <c r="CLI1223" s="17"/>
      <c r="CLJ1223" s="17"/>
      <c r="CLK1223" s="17"/>
      <c r="CLL1223" s="17"/>
      <c r="CLM1223" s="17"/>
      <c r="CLN1223" s="17"/>
      <c r="CLO1223" s="17"/>
      <c r="CLP1223" s="17"/>
      <c r="CLQ1223" s="17"/>
      <c r="CLR1223" s="17"/>
      <c r="CLS1223" s="17"/>
      <c r="CLT1223" s="17"/>
      <c r="CLU1223" s="17"/>
      <c r="CLV1223" s="17"/>
      <c r="CLW1223" s="17"/>
      <c r="CLX1223" s="17"/>
      <c r="CLY1223" s="17"/>
      <c r="CLZ1223" s="17"/>
      <c r="CMA1223" s="17"/>
      <c r="CMB1223" s="17"/>
      <c r="CMC1223" s="17"/>
      <c r="CMD1223" s="17"/>
      <c r="CME1223" s="17"/>
      <c r="CMF1223" s="17"/>
      <c r="CMG1223" s="17"/>
      <c r="CMH1223" s="17"/>
      <c r="CMI1223" s="17"/>
      <c r="CMJ1223" s="17"/>
      <c r="CMK1223" s="17"/>
      <c r="CML1223" s="17"/>
      <c r="CMM1223" s="17"/>
      <c r="CMN1223" s="17"/>
      <c r="CMO1223" s="17"/>
      <c r="CMP1223" s="17"/>
      <c r="CMQ1223" s="17"/>
      <c r="CMR1223" s="17"/>
      <c r="CMS1223" s="17"/>
      <c r="CMT1223" s="17"/>
      <c r="CMU1223" s="17"/>
      <c r="CMV1223" s="17"/>
      <c r="CMW1223" s="17"/>
      <c r="CMX1223" s="17"/>
      <c r="CMY1223" s="17"/>
      <c r="CMZ1223" s="17"/>
      <c r="CNA1223" s="17"/>
      <c r="CNB1223" s="17"/>
      <c r="CNC1223" s="17"/>
      <c r="CND1223" s="17"/>
      <c r="CNE1223" s="17"/>
      <c r="CNF1223" s="17"/>
      <c r="CNG1223" s="17"/>
      <c r="CNH1223" s="17"/>
      <c r="CNI1223" s="17"/>
      <c r="CNJ1223" s="17"/>
      <c r="CNK1223" s="17"/>
      <c r="CNL1223" s="17"/>
      <c r="CNM1223" s="17"/>
      <c r="CNN1223" s="17"/>
      <c r="CNO1223" s="17"/>
      <c r="CNP1223" s="17"/>
      <c r="CNQ1223" s="17"/>
      <c r="CNR1223" s="17"/>
      <c r="CNS1223" s="17"/>
      <c r="CNT1223" s="17"/>
      <c r="CNU1223" s="17"/>
      <c r="CNV1223" s="17"/>
      <c r="CNW1223" s="17"/>
      <c r="CNX1223" s="17"/>
      <c r="CNY1223" s="17"/>
      <c r="CNZ1223" s="17"/>
      <c r="COA1223" s="17"/>
      <c r="COB1223" s="17"/>
      <c r="COC1223" s="17"/>
      <c r="COD1223" s="17"/>
      <c r="COE1223" s="17"/>
      <c r="COF1223" s="17"/>
      <c r="COG1223" s="17"/>
      <c r="COH1223" s="17"/>
      <c r="COI1223" s="17"/>
      <c r="COJ1223" s="17"/>
      <c r="COK1223" s="17"/>
      <c r="COL1223" s="17"/>
      <c r="COM1223" s="17"/>
      <c r="CON1223" s="17"/>
      <c r="COO1223" s="17"/>
      <c r="COP1223" s="17"/>
      <c r="COQ1223" s="17"/>
      <c r="COR1223" s="17"/>
      <c r="COS1223" s="17"/>
      <c r="COT1223" s="17"/>
      <c r="COU1223" s="17"/>
      <c r="COV1223" s="17"/>
      <c r="COW1223" s="17"/>
      <c r="COX1223" s="17"/>
      <c r="COY1223" s="17"/>
      <c r="COZ1223" s="17"/>
      <c r="CPA1223" s="17"/>
      <c r="CPB1223" s="17"/>
      <c r="CPC1223" s="17"/>
      <c r="CPD1223" s="17"/>
      <c r="CPE1223" s="17"/>
      <c r="CPF1223" s="17"/>
      <c r="CPG1223" s="17"/>
      <c r="CPH1223" s="17"/>
      <c r="CPI1223" s="17"/>
      <c r="CPJ1223" s="17"/>
      <c r="CPK1223" s="17"/>
      <c r="CPL1223" s="17"/>
      <c r="CPM1223" s="17"/>
      <c r="CPN1223" s="17"/>
      <c r="CPO1223" s="17"/>
      <c r="CPP1223" s="17"/>
      <c r="CPQ1223" s="17"/>
      <c r="CPR1223" s="17"/>
      <c r="CPS1223" s="17"/>
      <c r="CPT1223" s="17"/>
      <c r="CPU1223" s="17"/>
      <c r="CPV1223" s="17"/>
      <c r="CPW1223" s="17"/>
      <c r="CPX1223" s="17"/>
      <c r="CPY1223" s="17"/>
      <c r="CPZ1223" s="17"/>
      <c r="CQA1223" s="17"/>
      <c r="CQB1223" s="17"/>
      <c r="CQC1223" s="17"/>
      <c r="CQD1223" s="17"/>
      <c r="CQE1223" s="17"/>
      <c r="CQF1223" s="17"/>
      <c r="CQG1223" s="17"/>
      <c r="CQH1223" s="17"/>
      <c r="CQI1223" s="17"/>
      <c r="CQJ1223" s="17"/>
      <c r="CQK1223" s="17"/>
      <c r="CQL1223" s="17"/>
      <c r="CQM1223" s="17"/>
      <c r="CQN1223" s="17"/>
      <c r="CQO1223" s="17"/>
      <c r="CQP1223" s="17"/>
      <c r="CQQ1223" s="17"/>
      <c r="CQR1223" s="17"/>
      <c r="CQS1223" s="17"/>
      <c r="CQT1223" s="17"/>
      <c r="CQU1223" s="17"/>
      <c r="CQV1223" s="17"/>
      <c r="CQW1223" s="17"/>
      <c r="CQX1223" s="17"/>
      <c r="CQY1223" s="17"/>
      <c r="CQZ1223" s="17"/>
      <c r="CRA1223" s="17"/>
      <c r="CRB1223" s="17"/>
      <c r="CRC1223" s="17"/>
      <c r="CRD1223" s="17"/>
      <c r="CRE1223" s="17"/>
      <c r="CRF1223" s="17"/>
      <c r="CRG1223" s="17"/>
      <c r="CRH1223" s="17"/>
      <c r="CRI1223" s="17"/>
      <c r="CRJ1223" s="17"/>
      <c r="CRK1223" s="17"/>
      <c r="CRL1223" s="17"/>
      <c r="CRM1223" s="17"/>
      <c r="CRN1223" s="17"/>
      <c r="CRO1223" s="17"/>
      <c r="CRP1223" s="17"/>
      <c r="CRQ1223" s="17"/>
      <c r="CRR1223" s="17"/>
      <c r="CRS1223" s="17"/>
      <c r="CRT1223" s="17"/>
      <c r="CRU1223" s="17"/>
      <c r="CRV1223" s="17"/>
      <c r="CRW1223" s="17"/>
      <c r="CRX1223" s="17"/>
      <c r="CRY1223" s="17"/>
      <c r="CRZ1223" s="17"/>
      <c r="CSA1223" s="17"/>
      <c r="CSB1223" s="17"/>
      <c r="CSC1223" s="17"/>
      <c r="CSD1223" s="17"/>
      <c r="CSE1223" s="17"/>
      <c r="CSF1223" s="17"/>
      <c r="CSG1223" s="17"/>
      <c r="CSH1223" s="17"/>
      <c r="CSI1223" s="17"/>
      <c r="CSJ1223" s="17"/>
      <c r="CSK1223" s="17"/>
      <c r="CSL1223" s="17"/>
      <c r="CSM1223" s="17"/>
      <c r="CSN1223" s="17"/>
      <c r="CSO1223" s="17"/>
      <c r="CSP1223" s="17"/>
      <c r="CSQ1223" s="17"/>
      <c r="CSR1223" s="17"/>
      <c r="CSS1223" s="17"/>
      <c r="CST1223" s="17"/>
      <c r="CSU1223" s="17"/>
      <c r="CSV1223" s="17"/>
      <c r="CSW1223" s="17"/>
      <c r="CSX1223" s="17"/>
      <c r="CSY1223" s="17"/>
      <c r="CSZ1223" s="17"/>
      <c r="CTA1223" s="17"/>
      <c r="CTB1223" s="17"/>
      <c r="CTC1223" s="17"/>
      <c r="CTD1223" s="17"/>
      <c r="CTE1223" s="17"/>
      <c r="CTF1223" s="17"/>
      <c r="CTG1223" s="17"/>
      <c r="CTH1223" s="17"/>
      <c r="CTI1223" s="17"/>
      <c r="CTJ1223" s="17"/>
      <c r="CTK1223" s="17"/>
      <c r="CTL1223" s="17"/>
      <c r="CTM1223" s="17"/>
      <c r="CTN1223" s="17"/>
      <c r="CTO1223" s="17"/>
      <c r="CTP1223" s="17"/>
      <c r="CTQ1223" s="17"/>
      <c r="CTR1223" s="17"/>
      <c r="CTS1223" s="17"/>
      <c r="CTT1223" s="17"/>
      <c r="CTU1223" s="17"/>
      <c r="CTV1223" s="17"/>
      <c r="CTW1223" s="17"/>
      <c r="CTX1223" s="17"/>
      <c r="CTY1223" s="17"/>
      <c r="CTZ1223" s="17"/>
      <c r="CUA1223" s="17"/>
      <c r="CUB1223" s="17"/>
      <c r="CUC1223" s="17"/>
      <c r="CUD1223" s="17"/>
      <c r="CUE1223" s="17"/>
      <c r="CUF1223" s="17"/>
      <c r="CUG1223" s="17"/>
      <c r="CUH1223" s="17"/>
      <c r="CUI1223" s="17"/>
      <c r="CUJ1223" s="17"/>
      <c r="CUK1223" s="17"/>
      <c r="CUL1223" s="17"/>
      <c r="CUM1223" s="17"/>
      <c r="CUN1223" s="17"/>
      <c r="CUO1223" s="17"/>
      <c r="CUP1223" s="17"/>
      <c r="CUQ1223" s="17"/>
      <c r="CUR1223" s="17"/>
      <c r="CUS1223" s="17"/>
      <c r="CUT1223" s="17"/>
      <c r="CUU1223" s="17"/>
      <c r="CUV1223" s="17"/>
      <c r="CUW1223" s="17"/>
      <c r="CUX1223" s="17"/>
      <c r="CUY1223" s="17"/>
      <c r="CUZ1223" s="17"/>
      <c r="CVA1223" s="17"/>
      <c r="CVB1223" s="17"/>
      <c r="CVC1223" s="17"/>
      <c r="CVD1223" s="17"/>
      <c r="CVE1223" s="17"/>
      <c r="CVF1223" s="17"/>
      <c r="CVG1223" s="17"/>
      <c r="CVH1223" s="17"/>
      <c r="CVI1223" s="17"/>
      <c r="CVJ1223" s="17"/>
      <c r="CVK1223" s="17"/>
      <c r="CVL1223" s="17"/>
      <c r="CVM1223" s="17"/>
      <c r="CVN1223" s="17"/>
      <c r="CVO1223" s="17"/>
      <c r="CVP1223" s="17"/>
      <c r="CVQ1223" s="17"/>
      <c r="CVR1223" s="17"/>
      <c r="CVS1223" s="17"/>
      <c r="CVT1223" s="17"/>
      <c r="CVU1223" s="17"/>
      <c r="CVV1223" s="17"/>
      <c r="CVW1223" s="17"/>
      <c r="CVX1223" s="17"/>
      <c r="CVY1223" s="17"/>
      <c r="CVZ1223" s="17"/>
      <c r="CWA1223" s="17"/>
      <c r="CWB1223" s="17"/>
      <c r="CWC1223" s="17"/>
      <c r="CWD1223" s="17"/>
      <c r="CWE1223" s="17"/>
      <c r="CWF1223" s="17"/>
      <c r="CWG1223" s="17"/>
      <c r="CWH1223" s="17"/>
      <c r="CWI1223" s="17"/>
      <c r="CWJ1223" s="17"/>
      <c r="CWK1223" s="17"/>
      <c r="CWL1223" s="17"/>
      <c r="CWM1223" s="17"/>
      <c r="CWN1223" s="17"/>
      <c r="CWO1223" s="17"/>
      <c r="CWP1223" s="17"/>
      <c r="CWQ1223" s="17"/>
      <c r="CWR1223" s="17"/>
      <c r="CWS1223" s="17"/>
      <c r="CWT1223" s="17"/>
      <c r="CWU1223" s="17"/>
      <c r="CWV1223" s="17"/>
      <c r="CWW1223" s="17"/>
      <c r="CWX1223" s="17"/>
      <c r="CWY1223" s="17"/>
      <c r="CWZ1223" s="17"/>
      <c r="CXA1223" s="17"/>
      <c r="CXB1223" s="17"/>
      <c r="CXC1223" s="17"/>
      <c r="CXD1223" s="17"/>
      <c r="CXE1223" s="17"/>
      <c r="CXF1223" s="17"/>
      <c r="CXG1223" s="17"/>
      <c r="CXH1223" s="17"/>
      <c r="CXI1223" s="17"/>
      <c r="CXJ1223" s="17"/>
      <c r="CXK1223" s="17"/>
      <c r="CXL1223" s="17"/>
      <c r="CXM1223" s="17"/>
      <c r="CXN1223" s="17"/>
      <c r="CXO1223" s="17"/>
      <c r="CXP1223" s="17"/>
      <c r="CXQ1223" s="17"/>
      <c r="CXR1223" s="17"/>
      <c r="CXS1223" s="17"/>
      <c r="CXT1223" s="17"/>
      <c r="CXU1223" s="17"/>
      <c r="CXV1223" s="17"/>
      <c r="CXW1223" s="17"/>
      <c r="CXX1223" s="17"/>
      <c r="CXY1223" s="17"/>
      <c r="CXZ1223" s="17"/>
      <c r="CYA1223" s="17"/>
      <c r="CYB1223" s="17"/>
      <c r="CYC1223" s="17"/>
      <c r="CYD1223" s="17"/>
      <c r="CYE1223" s="17"/>
      <c r="CYF1223" s="17"/>
      <c r="CYG1223" s="17"/>
      <c r="CYH1223" s="17"/>
      <c r="CYI1223" s="17"/>
      <c r="CYJ1223" s="17"/>
      <c r="CYK1223" s="17"/>
      <c r="CYL1223" s="17"/>
      <c r="CYM1223" s="17"/>
      <c r="CYN1223" s="17"/>
      <c r="CYO1223" s="17"/>
      <c r="CYP1223" s="17"/>
      <c r="CYQ1223" s="17"/>
      <c r="CYR1223" s="17"/>
      <c r="CYS1223" s="17"/>
      <c r="CYT1223" s="17"/>
      <c r="CYU1223" s="17"/>
      <c r="CYV1223" s="17"/>
      <c r="CYW1223" s="17"/>
      <c r="CYX1223" s="17"/>
      <c r="CYY1223" s="17"/>
      <c r="CYZ1223" s="17"/>
      <c r="CZA1223" s="17"/>
      <c r="CZB1223" s="17"/>
      <c r="CZC1223" s="17"/>
      <c r="CZD1223" s="17"/>
      <c r="CZE1223" s="17"/>
      <c r="CZF1223" s="17"/>
      <c r="CZG1223" s="17"/>
      <c r="CZH1223" s="17"/>
      <c r="CZI1223" s="17"/>
      <c r="CZJ1223" s="17"/>
      <c r="CZK1223" s="17"/>
      <c r="CZL1223" s="17"/>
      <c r="CZM1223" s="17"/>
      <c r="CZN1223" s="17"/>
      <c r="CZO1223" s="17"/>
      <c r="CZP1223" s="17"/>
      <c r="CZQ1223" s="17"/>
      <c r="CZR1223" s="17"/>
      <c r="CZS1223" s="17"/>
      <c r="CZT1223" s="17"/>
      <c r="CZU1223" s="17"/>
      <c r="CZV1223" s="17"/>
      <c r="CZW1223" s="17"/>
      <c r="CZX1223" s="17"/>
      <c r="CZY1223" s="17"/>
      <c r="CZZ1223" s="17"/>
      <c r="DAA1223" s="17"/>
      <c r="DAB1223" s="17"/>
      <c r="DAC1223" s="17"/>
      <c r="DAD1223" s="17"/>
      <c r="DAE1223" s="17"/>
      <c r="DAF1223" s="17"/>
      <c r="DAG1223" s="17"/>
      <c r="DAH1223" s="17"/>
      <c r="DAI1223" s="17"/>
      <c r="DAJ1223" s="17"/>
      <c r="DAK1223" s="17"/>
      <c r="DAL1223" s="17"/>
      <c r="DAM1223" s="17"/>
      <c r="DAN1223" s="17"/>
      <c r="DAO1223" s="17"/>
      <c r="DAP1223" s="17"/>
      <c r="DAQ1223" s="17"/>
      <c r="DAR1223" s="17"/>
      <c r="DAS1223" s="17"/>
      <c r="DAT1223" s="17"/>
      <c r="DAU1223" s="17"/>
      <c r="DAV1223" s="17"/>
      <c r="DAW1223" s="17"/>
      <c r="DAX1223" s="17"/>
      <c r="DAY1223" s="17"/>
      <c r="DAZ1223" s="17"/>
      <c r="DBA1223" s="17"/>
      <c r="DBB1223" s="17"/>
      <c r="DBC1223" s="17"/>
      <c r="DBD1223" s="17"/>
      <c r="DBE1223" s="17"/>
      <c r="DBF1223" s="17"/>
      <c r="DBG1223" s="17"/>
      <c r="DBH1223" s="17"/>
      <c r="DBI1223" s="17"/>
      <c r="DBJ1223" s="17"/>
      <c r="DBK1223" s="17"/>
      <c r="DBL1223" s="17"/>
      <c r="DBM1223" s="17"/>
      <c r="DBN1223" s="17"/>
      <c r="DBO1223" s="17"/>
      <c r="DBP1223" s="17"/>
      <c r="DBQ1223" s="17"/>
      <c r="DBR1223" s="17"/>
      <c r="DBS1223" s="17"/>
      <c r="DBT1223" s="17"/>
      <c r="DBU1223" s="17"/>
      <c r="DBV1223" s="17"/>
      <c r="DBW1223" s="17"/>
      <c r="DBX1223" s="17"/>
      <c r="DBY1223" s="17"/>
      <c r="DBZ1223" s="17"/>
      <c r="DCA1223" s="17"/>
      <c r="DCB1223" s="17"/>
      <c r="DCC1223" s="17"/>
      <c r="DCD1223" s="17"/>
      <c r="DCE1223" s="17"/>
      <c r="DCF1223" s="17"/>
      <c r="DCG1223" s="17"/>
      <c r="DCH1223" s="17"/>
      <c r="DCI1223" s="17"/>
      <c r="DCJ1223" s="17"/>
      <c r="DCK1223" s="17"/>
      <c r="DCL1223" s="17"/>
      <c r="DCM1223" s="17"/>
      <c r="DCN1223" s="17"/>
      <c r="DCO1223" s="17"/>
      <c r="DCP1223" s="17"/>
      <c r="DCQ1223" s="17"/>
      <c r="DCR1223" s="17"/>
      <c r="DCS1223" s="17"/>
      <c r="DCT1223" s="17"/>
      <c r="DCU1223" s="17"/>
      <c r="DCV1223" s="17"/>
      <c r="DCW1223" s="17"/>
      <c r="DCX1223" s="17"/>
      <c r="DCY1223" s="17"/>
      <c r="DCZ1223" s="17"/>
      <c r="DDA1223" s="17"/>
      <c r="DDB1223" s="17"/>
      <c r="DDC1223" s="17"/>
      <c r="DDD1223" s="17"/>
      <c r="DDE1223" s="17"/>
      <c r="DDF1223" s="17"/>
      <c r="DDG1223" s="17"/>
      <c r="DDH1223" s="17"/>
      <c r="DDI1223" s="17"/>
      <c r="DDJ1223" s="17"/>
      <c r="DDK1223" s="17"/>
      <c r="DDL1223" s="17"/>
      <c r="DDM1223" s="17"/>
      <c r="DDN1223" s="17"/>
      <c r="DDO1223" s="17"/>
      <c r="DDP1223" s="17"/>
      <c r="DDQ1223" s="17"/>
      <c r="DDR1223" s="17"/>
      <c r="DDS1223" s="17"/>
      <c r="DDT1223" s="17"/>
      <c r="DDU1223" s="17"/>
      <c r="DDV1223" s="17"/>
      <c r="DDW1223" s="17"/>
      <c r="DDX1223" s="17"/>
      <c r="DDY1223" s="17"/>
      <c r="DDZ1223" s="17"/>
      <c r="DEA1223" s="17"/>
      <c r="DEB1223" s="17"/>
      <c r="DEC1223" s="17"/>
      <c r="DED1223" s="17"/>
      <c r="DEE1223" s="17"/>
      <c r="DEF1223" s="17"/>
      <c r="DEG1223" s="17"/>
      <c r="DEH1223" s="17"/>
      <c r="DEI1223" s="17"/>
      <c r="DEJ1223" s="17"/>
      <c r="DEK1223" s="17"/>
      <c r="DEL1223" s="17"/>
      <c r="DEM1223" s="17"/>
      <c r="DEN1223" s="17"/>
      <c r="DEO1223" s="17"/>
      <c r="DEP1223" s="17"/>
      <c r="DEQ1223" s="17"/>
      <c r="DER1223" s="17"/>
      <c r="DES1223" s="17"/>
      <c r="DET1223" s="17"/>
      <c r="DEU1223" s="17"/>
      <c r="DEV1223" s="17"/>
      <c r="DEW1223" s="17"/>
      <c r="DEX1223" s="17"/>
      <c r="DEY1223" s="17"/>
      <c r="DEZ1223" s="17"/>
      <c r="DFA1223" s="17"/>
      <c r="DFB1223" s="17"/>
      <c r="DFC1223" s="17"/>
      <c r="DFD1223" s="17"/>
      <c r="DFE1223" s="17"/>
      <c r="DFF1223" s="17"/>
      <c r="DFG1223" s="17"/>
      <c r="DFH1223" s="17"/>
      <c r="DFI1223" s="17"/>
      <c r="DFJ1223" s="17"/>
      <c r="DFK1223" s="17"/>
      <c r="DFL1223" s="17"/>
      <c r="DFM1223" s="17"/>
      <c r="DFN1223" s="17"/>
      <c r="DFO1223" s="17"/>
      <c r="DFP1223" s="17"/>
      <c r="DFQ1223" s="17"/>
      <c r="DFR1223" s="17"/>
      <c r="DFS1223" s="17"/>
      <c r="DFT1223" s="17"/>
      <c r="DFU1223" s="17"/>
      <c r="DFV1223" s="17"/>
      <c r="DFW1223" s="17"/>
      <c r="DFX1223" s="17"/>
      <c r="DFY1223" s="17"/>
      <c r="DFZ1223" s="17"/>
      <c r="DGA1223" s="17"/>
      <c r="DGB1223" s="17"/>
      <c r="DGC1223" s="17"/>
      <c r="DGD1223" s="17"/>
      <c r="DGE1223" s="17"/>
      <c r="DGF1223" s="17"/>
      <c r="DGG1223" s="17"/>
      <c r="DGH1223" s="17"/>
      <c r="DGI1223" s="17"/>
      <c r="DGJ1223" s="17"/>
      <c r="DGK1223" s="17"/>
      <c r="DGL1223" s="17"/>
      <c r="DGM1223" s="17"/>
      <c r="DGN1223" s="17"/>
      <c r="DGO1223" s="17"/>
      <c r="DGP1223" s="17"/>
      <c r="DGQ1223" s="17"/>
      <c r="DGR1223" s="17"/>
      <c r="DGS1223" s="17"/>
      <c r="DGT1223" s="17"/>
      <c r="DGU1223" s="17"/>
      <c r="DGV1223" s="17"/>
      <c r="DGW1223" s="17"/>
      <c r="DGX1223" s="17"/>
      <c r="DGY1223" s="17"/>
      <c r="DGZ1223" s="17"/>
      <c r="DHA1223" s="17"/>
      <c r="DHB1223" s="17"/>
      <c r="DHC1223" s="17"/>
      <c r="DHD1223" s="17"/>
      <c r="DHE1223" s="17"/>
      <c r="DHF1223" s="17"/>
      <c r="DHG1223" s="17"/>
      <c r="DHH1223" s="17"/>
      <c r="DHI1223" s="17"/>
      <c r="DHJ1223" s="17"/>
      <c r="DHK1223" s="17"/>
      <c r="DHL1223" s="17"/>
      <c r="DHM1223" s="17"/>
      <c r="DHN1223" s="17"/>
      <c r="DHO1223" s="17"/>
      <c r="DHP1223" s="17"/>
      <c r="DHQ1223" s="17"/>
      <c r="DHR1223" s="17"/>
      <c r="DHS1223" s="17"/>
      <c r="DHT1223" s="17"/>
      <c r="DHU1223" s="17"/>
      <c r="DHV1223" s="17"/>
      <c r="DHW1223" s="17"/>
      <c r="DHX1223" s="17"/>
      <c r="DHY1223" s="17"/>
      <c r="DHZ1223" s="17"/>
      <c r="DIA1223" s="17"/>
      <c r="DIB1223" s="17"/>
      <c r="DIC1223" s="17"/>
      <c r="DID1223" s="17"/>
      <c r="DIE1223" s="17"/>
      <c r="DIF1223" s="17"/>
      <c r="DIG1223" s="17"/>
      <c r="DIH1223" s="17"/>
      <c r="DII1223" s="17"/>
      <c r="DIJ1223" s="17"/>
      <c r="DIK1223" s="17"/>
      <c r="DIL1223" s="17"/>
      <c r="DIM1223" s="17"/>
      <c r="DIN1223" s="17"/>
      <c r="DIO1223" s="17"/>
      <c r="DIP1223" s="17"/>
      <c r="DIQ1223" s="17"/>
      <c r="DIR1223" s="17"/>
      <c r="DIS1223" s="17"/>
      <c r="DIT1223" s="17"/>
      <c r="DIU1223" s="17"/>
      <c r="DIV1223" s="17"/>
      <c r="DIW1223" s="17"/>
      <c r="DIX1223" s="17"/>
      <c r="DIY1223" s="17"/>
      <c r="DIZ1223" s="17"/>
      <c r="DJA1223" s="17"/>
      <c r="DJB1223" s="17"/>
      <c r="DJC1223" s="17"/>
      <c r="DJD1223" s="17"/>
      <c r="DJE1223" s="17"/>
      <c r="DJF1223" s="17"/>
      <c r="DJG1223" s="17"/>
      <c r="DJH1223" s="17"/>
      <c r="DJI1223" s="17"/>
      <c r="DJJ1223" s="17"/>
      <c r="DJK1223" s="17"/>
      <c r="DJL1223" s="17"/>
      <c r="DJM1223" s="17"/>
      <c r="DJN1223" s="17"/>
      <c r="DJO1223" s="17"/>
      <c r="DJP1223" s="17"/>
      <c r="DJQ1223" s="17"/>
      <c r="DJR1223" s="17"/>
      <c r="DJS1223" s="17"/>
      <c r="DJT1223" s="17"/>
      <c r="DJU1223" s="17"/>
      <c r="DJV1223" s="17"/>
      <c r="DJW1223" s="17"/>
      <c r="DJX1223" s="17"/>
      <c r="DJY1223" s="17"/>
      <c r="DJZ1223" s="17"/>
      <c r="DKA1223" s="17"/>
      <c r="DKB1223" s="17"/>
      <c r="DKC1223" s="17"/>
      <c r="DKD1223" s="17"/>
      <c r="DKE1223" s="17"/>
      <c r="DKF1223" s="17"/>
      <c r="DKG1223" s="17"/>
      <c r="DKH1223" s="17"/>
      <c r="DKI1223" s="17"/>
      <c r="DKJ1223" s="17"/>
      <c r="DKK1223" s="17"/>
      <c r="DKL1223" s="17"/>
      <c r="DKM1223" s="17"/>
      <c r="DKN1223" s="17"/>
      <c r="DKO1223" s="17"/>
      <c r="DKP1223" s="17"/>
      <c r="DKQ1223" s="17"/>
      <c r="DKR1223" s="17"/>
      <c r="DKS1223" s="17"/>
      <c r="DKT1223" s="17"/>
      <c r="DKU1223" s="17"/>
      <c r="DKV1223" s="17"/>
      <c r="DKW1223" s="17"/>
      <c r="DKX1223" s="17"/>
      <c r="DKY1223" s="17"/>
      <c r="DKZ1223" s="17"/>
      <c r="DLA1223" s="17"/>
      <c r="DLB1223" s="17"/>
      <c r="DLC1223" s="17"/>
      <c r="DLD1223" s="17"/>
      <c r="DLE1223" s="17"/>
      <c r="DLF1223" s="17"/>
      <c r="DLG1223" s="17"/>
      <c r="DLH1223" s="17"/>
      <c r="DLI1223" s="17"/>
      <c r="DLJ1223" s="17"/>
      <c r="DLK1223" s="17"/>
      <c r="DLL1223" s="17"/>
      <c r="DLM1223" s="17"/>
      <c r="DLN1223" s="17"/>
      <c r="DLO1223" s="17"/>
      <c r="DLP1223" s="17"/>
      <c r="DLQ1223" s="17"/>
      <c r="DLR1223" s="17"/>
      <c r="DLS1223" s="17"/>
      <c r="DLT1223" s="17"/>
      <c r="DLU1223" s="17"/>
      <c r="DLV1223" s="17"/>
      <c r="DLW1223" s="17"/>
      <c r="DLX1223" s="17"/>
      <c r="DLY1223" s="17"/>
      <c r="DLZ1223" s="17"/>
      <c r="DMA1223" s="17"/>
      <c r="DMB1223" s="17"/>
      <c r="DMC1223" s="17"/>
      <c r="DMD1223" s="17"/>
      <c r="DME1223" s="17"/>
      <c r="DMF1223" s="17"/>
      <c r="DMG1223" s="17"/>
      <c r="DMH1223" s="17"/>
      <c r="DMI1223" s="17"/>
      <c r="DMJ1223" s="17"/>
      <c r="DMK1223" s="17"/>
      <c r="DML1223" s="17"/>
      <c r="DMM1223" s="17"/>
      <c r="DMN1223" s="17"/>
      <c r="DMO1223" s="17"/>
      <c r="DMP1223" s="17"/>
      <c r="DMQ1223" s="17"/>
      <c r="DMR1223" s="17"/>
      <c r="DMS1223" s="17"/>
      <c r="DMT1223" s="17"/>
      <c r="DMU1223" s="17"/>
      <c r="DMV1223" s="17"/>
      <c r="DMW1223" s="17"/>
      <c r="DMX1223" s="17"/>
      <c r="DMY1223" s="17"/>
      <c r="DMZ1223" s="17"/>
      <c r="DNA1223" s="17"/>
      <c r="DNB1223" s="17"/>
      <c r="DNC1223" s="17"/>
      <c r="DND1223" s="17"/>
      <c r="DNE1223" s="17"/>
      <c r="DNF1223" s="17"/>
      <c r="DNG1223" s="17"/>
      <c r="DNH1223" s="17"/>
      <c r="DNI1223" s="17"/>
      <c r="DNJ1223" s="17"/>
      <c r="DNK1223" s="17"/>
      <c r="DNL1223" s="17"/>
      <c r="DNM1223" s="17"/>
      <c r="DNN1223" s="17"/>
      <c r="DNO1223" s="17"/>
      <c r="DNP1223" s="17"/>
      <c r="DNQ1223" s="17"/>
      <c r="DNR1223" s="17"/>
      <c r="DNS1223" s="17"/>
      <c r="DNT1223" s="17"/>
      <c r="DNU1223" s="17"/>
      <c r="DNV1223" s="17"/>
      <c r="DNW1223" s="17"/>
      <c r="DNX1223" s="17"/>
      <c r="DNY1223" s="17"/>
      <c r="DNZ1223" s="17"/>
      <c r="DOA1223" s="17"/>
      <c r="DOB1223" s="17"/>
      <c r="DOC1223" s="17"/>
      <c r="DOD1223" s="17"/>
      <c r="DOE1223" s="17"/>
      <c r="DOF1223" s="17"/>
      <c r="DOG1223" s="17"/>
      <c r="DOH1223" s="17"/>
      <c r="DOI1223" s="17"/>
      <c r="DOJ1223" s="17"/>
      <c r="DOK1223" s="17"/>
      <c r="DOL1223" s="17"/>
      <c r="DOM1223" s="17"/>
      <c r="DON1223" s="17"/>
      <c r="DOO1223" s="17"/>
      <c r="DOP1223" s="17"/>
      <c r="DOQ1223" s="17"/>
      <c r="DOR1223" s="17"/>
      <c r="DOS1223" s="17"/>
      <c r="DOT1223" s="17"/>
      <c r="DOU1223" s="17"/>
      <c r="DOV1223" s="17"/>
      <c r="DOW1223" s="17"/>
      <c r="DOX1223" s="17"/>
      <c r="DOY1223" s="17"/>
      <c r="DOZ1223" s="17"/>
      <c r="DPA1223" s="17"/>
      <c r="DPB1223" s="17"/>
      <c r="DPC1223" s="17"/>
      <c r="DPD1223" s="17"/>
      <c r="DPE1223" s="17"/>
      <c r="DPF1223" s="17"/>
      <c r="DPG1223" s="17"/>
      <c r="DPH1223" s="17"/>
      <c r="DPI1223" s="17"/>
      <c r="DPJ1223" s="17"/>
      <c r="DPK1223" s="17"/>
      <c r="DPL1223" s="17"/>
      <c r="DPM1223" s="17"/>
      <c r="DPN1223" s="17"/>
      <c r="DPO1223" s="17"/>
      <c r="DPP1223" s="17"/>
      <c r="DPQ1223" s="17"/>
      <c r="DPR1223" s="17"/>
      <c r="DPS1223" s="17"/>
      <c r="DPT1223" s="17"/>
      <c r="DPU1223" s="17"/>
      <c r="DPV1223" s="17"/>
      <c r="DPW1223" s="17"/>
      <c r="DPX1223" s="17"/>
      <c r="DPY1223" s="17"/>
      <c r="DPZ1223" s="17"/>
      <c r="DQA1223" s="17"/>
      <c r="DQB1223" s="17"/>
      <c r="DQC1223" s="17"/>
      <c r="DQD1223" s="17"/>
      <c r="DQE1223" s="17"/>
      <c r="DQF1223" s="17"/>
      <c r="DQG1223" s="17"/>
      <c r="DQH1223" s="17"/>
      <c r="DQI1223" s="17"/>
      <c r="DQJ1223" s="17"/>
      <c r="DQK1223" s="17"/>
      <c r="DQL1223" s="17"/>
      <c r="DQM1223" s="17"/>
      <c r="DQN1223" s="17"/>
      <c r="DQO1223" s="17"/>
      <c r="DQP1223" s="17"/>
      <c r="DQQ1223" s="17"/>
      <c r="DQR1223" s="17"/>
      <c r="DQS1223" s="17"/>
      <c r="DQT1223" s="17"/>
      <c r="DQU1223" s="17"/>
      <c r="DQV1223" s="17"/>
      <c r="DQW1223" s="17"/>
      <c r="DQX1223" s="17"/>
      <c r="DQY1223" s="17"/>
      <c r="DQZ1223" s="17"/>
      <c r="DRA1223" s="17"/>
      <c r="DRB1223" s="17"/>
      <c r="DRC1223" s="17"/>
      <c r="DRD1223" s="17"/>
      <c r="DRE1223" s="17"/>
      <c r="DRF1223" s="17"/>
      <c r="DRG1223" s="17"/>
      <c r="DRH1223" s="17"/>
      <c r="DRI1223" s="17"/>
      <c r="DRJ1223" s="17"/>
      <c r="DRK1223" s="17"/>
      <c r="DRL1223" s="17"/>
      <c r="DRM1223" s="17"/>
      <c r="DRN1223" s="17"/>
      <c r="DRO1223" s="17"/>
      <c r="DRP1223" s="17"/>
      <c r="DRQ1223" s="17"/>
      <c r="DRR1223" s="17"/>
      <c r="DRS1223" s="17"/>
      <c r="DRT1223" s="17"/>
      <c r="DRU1223" s="17"/>
      <c r="DRV1223" s="17"/>
      <c r="DRW1223" s="17"/>
      <c r="DRX1223" s="17"/>
      <c r="DRY1223" s="17"/>
      <c r="DRZ1223" s="17"/>
      <c r="DSA1223" s="17"/>
      <c r="DSB1223" s="17"/>
      <c r="DSC1223" s="17"/>
      <c r="DSD1223" s="17"/>
      <c r="DSE1223" s="17"/>
      <c r="DSF1223" s="17"/>
      <c r="DSG1223" s="17"/>
      <c r="DSH1223" s="17"/>
      <c r="DSI1223" s="17"/>
      <c r="DSJ1223" s="17"/>
      <c r="DSK1223" s="17"/>
      <c r="DSL1223" s="17"/>
      <c r="DSM1223" s="17"/>
      <c r="DSN1223" s="17"/>
      <c r="DSO1223" s="17"/>
      <c r="DSP1223" s="17"/>
      <c r="DSQ1223" s="17"/>
      <c r="DSR1223" s="17"/>
      <c r="DSS1223" s="17"/>
      <c r="DST1223" s="17"/>
      <c r="DSU1223" s="17"/>
      <c r="DSV1223" s="17"/>
      <c r="DSW1223" s="17"/>
      <c r="DSX1223" s="17"/>
      <c r="DSY1223" s="17"/>
      <c r="DSZ1223" s="17"/>
      <c r="DTA1223" s="17"/>
      <c r="DTB1223" s="17"/>
      <c r="DTC1223" s="17"/>
      <c r="DTD1223" s="17"/>
      <c r="DTE1223" s="17"/>
      <c r="DTF1223" s="17"/>
      <c r="DTG1223" s="17"/>
      <c r="DTH1223" s="17"/>
      <c r="DTI1223" s="17"/>
      <c r="DTJ1223" s="17"/>
      <c r="DTK1223" s="17"/>
      <c r="DTL1223" s="17"/>
      <c r="DTM1223" s="17"/>
      <c r="DTN1223" s="17"/>
      <c r="DTO1223" s="17"/>
      <c r="DTP1223" s="17"/>
      <c r="DTQ1223" s="17"/>
      <c r="DTR1223" s="17"/>
      <c r="DTS1223" s="17"/>
      <c r="DTT1223" s="17"/>
      <c r="DTU1223" s="17"/>
      <c r="DTV1223" s="17"/>
      <c r="DTW1223" s="17"/>
      <c r="DTX1223" s="17"/>
      <c r="DTY1223" s="17"/>
      <c r="DTZ1223" s="17"/>
      <c r="DUA1223" s="17"/>
      <c r="DUB1223" s="17"/>
      <c r="DUC1223" s="17"/>
      <c r="DUD1223" s="17"/>
      <c r="DUE1223" s="17"/>
      <c r="DUF1223" s="17"/>
      <c r="DUG1223" s="17"/>
      <c r="DUH1223" s="17"/>
      <c r="DUI1223" s="17"/>
      <c r="DUJ1223" s="17"/>
      <c r="DUK1223" s="17"/>
      <c r="DUL1223" s="17"/>
      <c r="DUM1223" s="17"/>
      <c r="DUN1223" s="17"/>
      <c r="DUO1223" s="17"/>
      <c r="DUP1223" s="17"/>
      <c r="DUQ1223" s="17"/>
      <c r="DUR1223" s="17"/>
      <c r="DUS1223" s="17"/>
      <c r="DUT1223" s="17"/>
      <c r="DUU1223" s="17"/>
      <c r="DUV1223" s="17"/>
      <c r="DUW1223" s="17"/>
      <c r="DUX1223" s="17"/>
      <c r="DUY1223" s="17"/>
      <c r="DUZ1223" s="17"/>
      <c r="DVA1223" s="17"/>
      <c r="DVB1223" s="17"/>
      <c r="DVC1223" s="17"/>
      <c r="DVD1223" s="17"/>
      <c r="DVE1223" s="17"/>
      <c r="DVF1223" s="17"/>
      <c r="DVG1223" s="17"/>
      <c r="DVH1223" s="17"/>
      <c r="DVI1223" s="17"/>
      <c r="DVJ1223" s="17"/>
      <c r="DVK1223" s="17"/>
      <c r="DVL1223" s="17"/>
      <c r="DVM1223" s="17"/>
      <c r="DVN1223" s="17"/>
      <c r="DVO1223" s="17"/>
      <c r="DVP1223" s="17"/>
      <c r="DVQ1223" s="17"/>
      <c r="DVR1223" s="17"/>
      <c r="DVS1223" s="17"/>
      <c r="DVT1223" s="17"/>
      <c r="DVU1223" s="17"/>
      <c r="DVV1223" s="17"/>
      <c r="DVW1223" s="17"/>
      <c r="DVX1223" s="17"/>
      <c r="DVY1223" s="17"/>
      <c r="DVZ1223" s="17"/>
      <c r="DWA1223" s="17"/>
      <c r="DWB1223" s="17"/>
      <c r="DWC1223" s="17"/>
      <c r="DWD1223" s="17"/>
      <c r="DWE1223" s="17"/>
      <c r="DWF1223" s="17"/>
      <c r="DWG1223" s="17"/>
      <c r="DWH1223" s="17"/>
      <c r="DWI1223" s="17"/>
      <c r="DWJ1223" s="17"/>
      <c r="DWK1223" s="17"/>
      <c r="DWL1223" s="17"/>
      <c r="DWM1223" s="17"/>
      <c r="DWN1223" s="17"/>
      <c r="DWO1223" s="17"/>
      <c r="DWP1223" s="17"/>
      <c r="DWQ1223" s="17"/>
      <c r="DWR1223" s="17"/>
      <c r="DWS1223" s="17"/>
      <c r="DWT1223" s="17"/>
      <c r="DWU1223" s="17"/>
      <c r="DWV1223" s="17"/>
      <c r="DWW1223" s="17"/>
      <c r="DWX1223" s="17"/>
      <c r="DWY1223" s="17"/>
      <c r="DWZ1223" s="17"/>
      <c r="DXA1223" s="17"/>
      <c r="DXB1223" s="17"/>
      <c r="DXC1223" s="17"/>
      <c r="DXD1223" s="17"/>
      <c r="DXE1223" s="17"/>
      <c r="DXF1223" s="17"/>
      <c r="DXG1223" s="17"/>
      <c r="DXH1223" s="17"/>
      <c r="DXI1223" s="17"/>
      <c r="DXJ1223" s="17"/>
      <c r="DXK1223" s="17"/>
      <c r="DXL1223" s="17"/>
      <c r="DXM1223" s="17"/>
      <c r="DXN1223" s="17"/>
      <c r="DXO1223" s="17"/>
      <c r="DXP1223" s="17"/>
      <c r="DXQ1223" s="17"/>
      <c r="DXR1223" s="17"/>
      <c r="DXS1223" s="17"/>
      <c r="DXT1223" s="17"/>
      <c r="DXU1223" s="17"/>
      <c r="DXV1223" s="17"/>
      <c r="DXW1223" s="17"/>
      <c r="DXX1223" s="17"/>
      <c r="DXY1223" s="17"/>
      <c r="DXZ1223" s="17"/>
      <c r="DYA1223" s="17"/>
      <c r="DYB1223" s="17"/>
      <c r="DYC1223" s="17"/>
      <c r="DYD1223" s="17"/>
      <c r="DYE1223" s="17"/>
      <c r="DYF1223" s="17"/>
      <c r="DYG1223" s="17"/>
      <c r="DYH1223" s="17"/>
      <c r="DYI1223" s="17"/>
      <c r="DYJ1223" s="17"/>
      <c r="DYK1223" s="17"/>
      <c r="DYL1223" s="17"/>
      <c r="DYM1223" s="17"/>
      <c r="DYN1223" s="17"/>
      <c r="DYO1223" s="17"/>
      <c r="DYP1223" s="17"/>
      <c r="DYQ1223" s="17"/>
      <c r="DYR1223" s="17"/>
      <c r="DYS1223" s="17"/>
      <c r="DYT1223" s="17"/>
      <c r="DYU1223" s="17"/>
      <c r="DYV1223" s="17"/>
      <c r="DYW1223" s="17"/>
      <c r="DYX1223" s="17"/>
      <c r="DYY1223" s="17"/>
      <c r="DYZ1223" s="17"/>
      <c r="DZA1223" s="17"/>
      <c r="DZB1223" s="17"/>
      <c r="DZC1223" s="17"/>
      <c r="DZD1223" s="17"/>
      <c r="DZE1223" s="17"/>
      <c r="DZF1223" s="17"/>
      <c r="DZG1223" s="17"/>
      <c r="DZH1223" s="17"/>
      <c r="DZI1223" s="17"/>
      <c r="DZJ1223" s="17"/>
      <c r="DZK1223" s="17"/>
      <c r="DZL1223" s="17"/>
      <c r="DZM1223" s="17"/>
      <c r="DZN1223" s="17"/>
      <c r="DZO1223" s="17"/>
      <c r="DZP1223" s="17"/>
      <c r="DZQ1223" s="17"/>
      <c r="DZR1223" s="17"/>
      <c r="DZS1223" s="17"/>
      <c r="DZT1223" s="17"/>
      <c r="DZU1223" s="17"/>
      <c r="DZV1223" s="17"/>
      <c r="DZW1223" s="17"/>
      <c r="DZX1223" s="17"/>
      <c r="DZY1223" s="17"/>
      <c r="DZZ1223" s="17"/>
      <c r="EAA1223" s="17"/>
      <c r="EAB1223" s="17"/>
      <c r="EAC1223" s="17"/>
      <c r="EAD1223" s="17"/>
      <c r="EAE1223" s="17"/>
      <c r="EAF1223" s="17"/>
      <c r="EAG1223" s="17"/>
      <c r="EAH1223" s="17"/>
      <c r="EAI1223" s="17"/>
      <c r="EAJ1223" s="17"/>
      <c r="EAK1223" s="17"/>
      <c r="EAL1223" s="17"/>
      <c r="EAM1223" s="17"/>
      <c r="EAN1223" s="17"/>
      <c r="EAO1223" s="17"/>
      <c r="EAP1223" s="17"/>
      <c r="EAQ1223" s="17"/>
      <c r="EAR1223" s="17"/>
      <c r="EAS1223" s="17"/>
      <c r="EAT1223" s="17"/>
      <c r="EAU1223" s="17"/>
      <c r="EAV1223" s="17"/>
      <c r="EAW1223" s="17"/>
      <c r="EAX1223" s="17"/>
      <c r="EAY1223" s="17"/>
      <c r="EAZ1223" s="17"/>
      <c r="EBA1223" s="17"/>
      <c r="EBB1223" s="17"/>
      <c r="EBC1223" s="17"/>
      <c r="EBD1223" s="17"/>
      <c r="EBE1223" s="17"/>
      <c r="EBF1223" s="17"/>
      <c r="EBG1223" s="17"/>
      <c r="EBH1223" s="17"/>
      <c r="EBI1223" s="17"/>
      <c r="EBJ1223" s="17"/>
      <c r="EBK1223" s="17"/>
      <c r="EBL1223" s="17"/>
      <c r="EBM1223" s="17"/>
      <c r="EBN1223" s="17"/>
      <c r="EBO1223" s="17"/>
      <c r="EBP1223" s="17"/>
      <c r="EBQ1223" s="17"/>
      <c r="EBR1223" s="17"/>
      <c r="EBS1223" s="17"/>
      <c r="EBT1223" s="17"/>
      <c r="EBU1223" s="17"/>
      <c r="EBV1223" s="17"/>
      <c r="EBW1223" s="17"/>
      <c r="EBX1223" s="17"/>
      <c r="EBY1223" s="17"/>
      <c r="EBZ1223" s="17"/>
      <c r="ECA1223" s="17"/>
      <c r="ECB1223" s="17"/>
      <c r="ECC1223" s="17"/>
      <c r="ECD1223" s="17"/>
      <c r="ECE1223" s="17"/>
      <c r="ECF1223" s="17"/>
      <c r="ECG1223" s="17"/>
      <c r="ECH1223" s="17"/>
      <c r="ECI1223" s="17"/>
      <c r="ECJ1223" s="17"/>
      <c r="ECK1223" s="17"/>
      <c r="ECL1223" s="17"/>
      <c r="ECM1223" s="17"/>
      <c r="ECN1223" s="17"/>
      <c r="ECO1223" s="17"/>
      <c r="ECP1223" s="17"/>
      <c r="ECQ1223" s="17"/>
      <c r="ECR1223" s="17"/>
      <c r="ECS1223" s="17"/>
      <c r="ECT1223" s="17"/>
      <c r="ECU1223" s="17"/>
      <c r="ECV1223" s="17"/>
      <c r="ECW1223" s="17"/>
      <c r="ECX1223" s="17"/>
      <c r="ECY1223" s="17"/>
      <c r="ECZ1223" s="17"/>
      <c r="EDA1223" s="17"/>
      <c r="EDB1223" s="17"/>
      <c r="EDC1223" s="17"/>
      <c r="EDD1223" s="17"/>
      <c r="EDE1223" s="17"/>
      <c r="EDF1223" s="17"/>
      <c r="EDG1223" s="17"/>
      <c r="EDH1223" s="17"/>
      <c r="EDI1223" s="17"/>
      <c r="EDJ1223" s="17"/>
      <c r="EDK1223" s="17"/>
      <c r="EDL1223" s="17"/>
      <c r="EDM1223" s="17"/>
      <c r="EDN1223" s="17"/>
      <c r="EDO1223" s="17"/>
      <c r="EDP1223" s="17"/>
      <c r="EDQ1223" s="17"/>
      <c r="EDR1223" s="17"/>
      <c r="EDS1223" s="17"/>
      <c r="EDT1223" s="17"/>
      <c r="EDU1223" s="17"/>
      <c r="EDV1223" s="17"/>
      <c r="EDW1223" s="17"/>
      <c r="EDX1223" s="17"/>
      <c r="EDY1223" s="17"/>
      <c r="EDZ1223" s="17"/>
      <c r="EEA1223" s="17"/>
      <c r="EEB1223" s="17"/>
      <c r="EEC1223" s="17"/>
      <c r="EED1223" s="17"/>
      <c r="EEE1223" s="17"/>
      <c r="EEF1223" s="17"/>
      <c r="EEG1223" s="17"/>
      <c r="EEH1223" s="17"/>
      <c r="EEI1223" s="17"/>
      <c r="EEJ1223" s="17"/>
      <c r="EEK1223" s="17"/>
      <c r="EEL1223" s="17"/>
      <c r="EEM1223" s="17"/>
      <c r="EEN1223" s="17"/>
      <c r="EEO1223" s="17"/>
      <c r="EEP1223" s="17"/>
      <c r="EEQ1223" s="17"/>
      <c r="EER1223" s="17"/>
      <c r="EES1223" s="17"/>
      <c r="EET1223" s="17"/>
      <c r="EEU1223" s="17"/>
      <c r="EEV1223" s="17"/>
      <c r="EEW1223" s="17"/>
      <c r="EEX1223" s="17"/>
      <c r="EEY1223" s="17"/>
      <c r="EEZ1223" s="17"/>
      <c r="EFA1223" s="17"/>
      <c r="EFB1223" s="17"/>
      <c r="EFC1223" s="17"/>
      <c r="EFD1223" s="17"/>
      <c r="EFE1223" s="17"/>
      <c r="EFF1223" s="17"/>
      <c r="EFG1223" s="17"/>
      <c r="EFH1223" s="17"/>
      <c r="EFI1223" s="17"/>
      <c r="EFJ1223" s="17"/>
      <c r="EFK1223" s="17"/>
      <c r="EFL1223" s="17"/>
      <c r="EFM1223" s="17"/>
      <c r="EFN1223" s="17"/>
      <c r="EFO1223" s="17"/>
      <c r="EFP1223" s="17"/>
      <c r="EFQ1223" s="17"/>
      <c r="EFR1223" s="17"/>
      <c r="EFS1223" s="17"/>
      <c r="EFT1223" s="17"/>
      <c r="EFU1223" s="17"/>
      <c r="EFV1223" s="17"/>
      <c r="EFW1223" s="17"/>
      <c r="EFX1223" s="17"/>
      <c r="EFY1223" s="17"/>
      <c r="EFZ1223" s="17"/>
      <c r="EGA1223" s="17"/>
      <c r="EGB1223" s="17"/>
      <c r="EGC1223" s="17"/>
      <c r="EGD1223" s="17"/>
      <c r="EGE1223" s="17"/>
      <c r="EGF1223" s="17"/>
      <c r="EGG1223" s="17"/>
      <c r="EGH1223" s="17"/>
      <c r="EGI1223" s="17"/>
      <c r="EGJ1223" s="17"/>
      <c r="EGK1223" s="17"/>
      <c r="EGL1223" s="17"/>
      <c r="EGM1223" s="17"/>
      <c r="EGN1223" s="17"/>
      <c r="EGO1223" s="17"/>
      <c r="EGP1223" s="17"/>
      <c r="EGQ1223" s="17"/>
      <c r="EGR1223" s="17"/>
      <c r="EGS1223" s="17"/>
      <c r="EGT1223" s="17"/>
      <c r="EGU1223" s="17"/>
      <c r="EGV1223" s="17"/>
      <c r="EGW1223" s="17"/>
      <c r="EGX1223" s="17"/>
      <c r="EGY1223" s="17"/>
      <c r="EGZ1223" s="17"/>
      <c r="EHA1223" s="17"/>
      <c r="EHB1223" s="17"/>
      <c r="EHC1223" s="17"/>
      <c r="EHD1223" s="17"/>
      <c r="EHE1223" s="17"/>
      <c r="EHF1223" s="17"/>
      <c r="EHG1223" s="17"/>
      <c r="EHH1223" s="17"/>
      <c r="EHI1223" s="17"/>
      <c r="EHJ1223" s="17"/>
      <c r="EHK1223" s="17"/>
      <c r="EHL1223" s="17"/>
      <c r="EHM1223" s="17"/>
      <c r="EHN1223" s="17"/>
      <c r="EHO1223" s="17"/>
      <c r="EHP1223" s="17"/>
      <c r="EHQ1223" s="17"/>
      <c r="EHR1223" s="17"/>
      <c r="EHS1223" s="17"/>
      <c r="EHT1223" s="17"/>
      <c r="EHU1223" s="17"/>
      <c r="EHV1223" s="17"/>
      <c r="EHW1223" s="17"/>
      <c r="EHX1223" s="17"/>
      <c r="EHY1223" s="17"/>
      <c r="EHZ1223" s="17"/>
      <c r="EIA1223" s="17"/>
      <c r="EIB1223" s="17"/>
      <c r="EIC1223" s="17"/>
      <c r="EID1223" s="17"/>
      <c r="EIE1223" s="17"/>
      <c r="EIF1223" s="17"/>
      <c r="EIG1223" s="17"/>
      <c r="EIH1223" s="17"/>
      <c r="EII1223" s="17"/>
      <c r="EIJ1223" s="17"/>
      <c r="EIK1223" s="17"/>
      <c r="EIL1223" s="17"/>
      <c r="EIM1223" s="17"/>
      <c r="EIN1223" s="17"/>
      <c r="EIO1223" s="17"/>
      <c r="EIP1223" s="17"/>
      <c r="EIQ1223" s="17"/>
      <c r="EIR1223" s="17"/>
      <c r="EIS1223" s="17"/>
      <c r="EIT1223" s="17"/>
      <c r="EIU1223" s="17"/>
      <c r="EIV1223" s="17"/>
      <c r="EIW1223" s="17"/>
      <c r="EIX1223" s="17"/>
      <c r="EIY1223" s="17"/>
      <c r="EIZ1223" s="17"/>
      <c r="EJA1223" s="17"/>
      <c r="EJB1223" s="17"/>
      <c r="EJC1223" s="17"/>
      <c r="EJD1223" s="17"/>
      <c r="EJE1223" s="17"/>
      <c r="EJF1223" s="17"/>
      <c r="EJG1223" s="17"/>
      <c r="EJH1223" s="17"/>
      <c r="EJI1223" s="17"/>
      <c r="EJJ1223" s="17"/>
      <c r="EJK1223" s="17"/>
      <c r="EJL1223" s="17"/>
      <c r="EJM1223" s="17"/>
      <c r="EJN1223" s="17"/>
      <c r="EJO1223" s="17"/>
      <c r="EJP1223" s="17"/>
      <c r="EJQ1223" s="17"/>
      <c r="EJR1223" s="17"/>
      <c r="EJS1223" s="17"/>
      <c r="EJT1223" s="17"/>
      <c r="EJU1223" s="17"/>
      <c r="EJV1223" s="17"/>
      <c r="EJW1223" s="17"/>
      <c r="EJX1223" s="17"/>
      <c r="EJY1223" s="17"/>
      <c r="EJZ1223" s="17"/>
      <c r="EKA1223" s="17"/>
      <c r="EKB1223" s="17"/>
      <c r="EKC1223" s="17"/>
      <c r="EKD1223" s="17"/>
      <c r="EKE1223" s="17"/>
      <c r="EKF1223" s="17"/>
      <c r="EKG1223" s="17"/>
      <c r="EKH1223" s="17"/>
      <c r="EKI1223" s="17"/>
      <c r="EKJ1223" s="17"/>
      <c r="EKK1223" s="17"/>
      <c r="EKL1223" s="17"/>
      <c r="EKM1223" s="17"/>
      <c r="EKN1223" s="17"/>
      <c r="EKO1223" s="17"/>
      <c r="EKP1223" s="17"/>
      <c r="EKQ1223" s="17"/>
      <c r="EKR1223" s="17"/>
      <c r="EKS1223" s="17"/>
      <c r="EKT1223" s="17"/>
      <c r="EKU1223" s="17"/>
      <c r="EKV1223" s="17"/>
      <c r="EKW1223" s="17"/>
      <c r="EKX1223" s="17"/>
      <c r="EKY1223" s="17"/>
      <c r="EKZ1223" s="17"/>
      <c r="ELA1223" s="17"/>
      <c r="ELB1223" s="17"/>
      <c r="ELC1223" s="17"/>
      <c r="ELD1223" s="17"/>
      <c r="ELE1223" s="17"/>
      <c r="ELF1223" s="17"/>
      <c r="ELG1223" s="17"/>
      <c r="ELH1223" s="17"/>
      <c r="ELI1223" s="17"/>
      <c r="ELJ1223" s="17"/>
      <c r="ELK1223" s="17"/>
      <c r="ELL1223" s="17"/>
      <c r="ELM1223" s="17"/>
      <c r="ELN1223" s="17"/>
      <c r="ELO1223" s="17"/>
      <c r="ELP1223" s="17"/>
      <c r="ELQ1223" s="17"/>
      <c r="ELR1223" s="17"/>
      <c r="ELS1223" s="17"/>
      <c r="ELT1223" s="17"/>
      <c r="ELU1223" s="17"/>
      <c r="ELV1223" s="17"/>
      <c r="ELW1223" s="17"/>
      <c r="ELX1223" s="17"/>
      <c r="ELY1223" s="17"/>
      <c r="ELZ1223" s="17"/>
      <c r="EMA1223" s="17"/>
      <c r="EMB1223" s="17"/>
      <c r="EMC1223" s="17"/>
      <c r="EMD1223" s="17"/>
      <c r="EME1223" s="17"/>
      <c r="EMF1223" s="17"/>
      <c r="EMG1223" s="17"/>
      <c r="EMH1223" s="17"/>
      <c r="EMI1223" s="17"/>
      <c r="EMJ1223" s="17"/>
      <c r="EMK1223" s="17"/>
      <c r="EML1223" s="17"/>
      <c r="EMM1223" s="17"/>
      <c r="EMN1223" s="17"/>
      <c r="EMO1223" s="17"/>
      <c r="EMP1223" s="17"/>
      <c r="EMQ1223" s="17"/>
      <c r="EMR1223" s="17"/>
      <c r="EMS1223" s="17"/>
      <c r="EMT1223" s="17"/>
      <c r="EMU1223" s="17"/>
      <c r="EMV1223" s="17"/>
      <c r="EMW1223" s="17"/>
      <c r="EMX1223" s="17"/>
      <c r="EMY1223" s="17"/>
      <c r="EMZ1223" s="17"/>
      <c r="ENA1223" s="17"/>
      <c r="ENB1223" s="17"/>
      <c r="ENC1223" s="17"/>
      <c r="END1223" s="17"/>
      <c r="ENE1223" s="17"/>
      <c r="ENF1223" s="17"/>
      <c r="ENG1223" s="17"/>
      <c r="ENH1223" s="17"/>
      <c r="ENI1223" s="17"/>
      <c r="ENJ1223" s="17"/>
      <c r="ENK1223" s="17"/>
      <c r="ENL1223" s="17"/>
      <c r="ENM1223" s="17"/>
      <c r="ENN1223" s="17"/>
      <c r="ENO1223" s="17"/>
      <c r="ENP1223" s="17"/>
      <c r="ENQ1223" s="17"/>
      <c r="ENR1223" s="17"/>
      <c r="ENS1223" s="17"/>
      <c r="ENT1223" s="17"/>
      <c r="ENU1223" s="17"/>
      <c r="ENV1223" s="17"/>
      <c r="ENW1223" s="17"/>
      <c r="ENX1223" s="17"/>
      <c r="ENY1223" s="17"/>
      <c r="ENZ1223" s="17"/>
      <c r="EOA1223" s="17"/>
      <c r="EOB1223" s="17"/>
      <c r="EOC1223" s="17"/>
      <c r="EOD1223" s="17"/>
      <c r="EOE1223" s="17"/>
      <c r="EOF1223" s="17"/>
      <c r="EOG1223" s="17"/>
      <c r="EOH1223" s="17"/>
      <c r="EOI1223" s="17"/>
      <c r="EOJ1223" s="17"/>
      <c r="EOK1223" s="17"/>
      <c r="EOL1223" s="17"/>
      <c r="EOM1223" s="17"/>
      <c r="EON1223" s="17"/>
      <c r="EOO1223" s="17"/>
      <c r="EOP1223" s="17"/>
      <c r="EOQ1223" s="17"/>
      <c r="EOR1223" s="17"/>
      <c r="EOS1223" s="17"/>
      <c r="EOT1223" s="17"/>
      <c r="EOU1223" s="17"/>
      <c r="EOV1223" s="17"/>
      <c r="EOW1223" s="17"/>
      <c r="EOX1223" s="17"/>
      <c r="EOY1223" s="17"/>
      <c r="EOZ1223" s="17"/>
      <c r="EPA1223" s="17"/>
      <c r="EPB1223" s="17"/>
      <c r="EPC1223" s="17"/>
      <c r="EPD1223" s="17"/>
      <c r="EPE1223" s="17"/>
      <c r="EPF1223" s="17"/>
      <c r="EPG1223" s="17"/>
      <c r="EPH1223" s="17"/>
      <c r="EPI1223" s="17"/>
      <c r="EPJ1223" s="17"/>
      <c r="EPK1223" s="17"/>
      <c r="EPL1223" s="17"/>
      <c r="EPM1223" s="17"/>
      <c r="EPN1223" s="17"/>
      <c r="EPO1223" s="17"/>
      <c r="EPP1223" s="17"/>
      <c r="EPQ1223" s="17"/>
      <c r="EPR1223" s="17"/>
      <c r="EPS1223" s="17"/>
      <c r="EPT1223" s="17"/>
      <c r="EPU1223" s="17"/>
      <c r="EPV1223" s="17"/>
      <c r="EPW1223" s="17"/>
      <c r="EPX1223" s="17"/>
      <c r="EPY1223" s="17"/>
      <c r="EPZ1223" s="17"/>
      <c r="EQA1223" s="17"/>
      <c r="EQB1223" s="17"/>
      <c r="EQC1223" s="17"/>
      <c r="EQD1223" s="17"/>
      <c r="EQE1223" s="17"/>
      <c r="EQF1223" s="17"/>
      <c r="EQG1223" s="17"/>
      <c r="EQH1223" s="17"/>
      <c r="EQI1223" s="17"/>
      <c r="EQJ1223" s="17"/>
      <c r="EQK1223" s="17"/>
      <c r="EQL1223" s="17"/>
      <c r="EQM1223" s="17"/>
      <c r="EQN1223" s="17"/>
      <c r="EQO1223" s="17"/>
      <c r="EQP1223" s="17"/>
      <c r="EQQ1223" s="17"/>
      <c r="EQR1223" s="17"/>
      <c r="EQS1223" s="17"/>
      <c r="EQT1223" s="17"/>
      <c r="EQU1223" s="17"/>
      <c r="EQV1223" s="17"/>
      <c r="EQW1223" s="17"/>
      <c r="EQX1223" s="17"/>
      <c r="EQY1223" s="17"/>
      <c r="EQZ1223" s="17"/>
      <c r="ERA1223" s="17"/>
      <c r="ERB1223" s="17"/>
      <c r="ERC1223" s="17"/>
      <c r="ERD1223" s="17"/>
      <c r="ERE1223" s="17"/>
      <c r="ERF1223" s="17"/>
      <c r="ERG1223" s="17"/>
      <c r="ERH1223" s="17"/>
      <c r="ERI1223" s="17"/>
      <c r="ERJ1223" s="17"/>
      <c r="ERK1223" s="17"/>
      <c r="ERL1223" s="17"/>
      <c r="ERM1223" s="17"/>
      <c r="ERN1223" s="17"/>
      <c r="ERO1223" s="17"/>
      <c r="ERP1223" s="17"/>
      <c r="ERQ1223" s="17"/>
      <c r="ERR1223" s="17"/>
      <c r="ERS1223" s="17"/>
      <c r="ERT1223" s="17"/>
      <c r="ERU1223" s="17"/>
      <c r="ERV1223" s="17"/>
      <c r="ERW1223" s="17"/>
      <c r="ERX1223" s="17"/>
      <c r="ERY1223" s="17"/>
      <c r="ERZ1223" s="17"/>
      <c r="ESA1223" s="17"/>
      <c r="ESB1223" s="17"/>
      <c r="ESC1223" s="17"/>
      <c r="ESD1223" s="17"/>
      <c r="ESE1223" s="17"/>
      <c r="ESF1223" s="17"/>
      <c r="ESG1223" s="17"/>
      <c r="ESH1223" s="17"/>
      <c r="ESI1223" s="17"/>
      <c r="ESJ1223" s="17"/>
      <c r="ESK1223" s="17"/>
      <c r="ESL1223" s="17"/>
      <c r="ESM1223" s="17"/>
      <c r="ESN1223" s="17"/>
      <c r="ESO1223" s="17"/>
      <c r="ESP1223" s="17"/>
      <c r="ESQ1223" s="17"/>
      <c r="ESR1223" s="17"/>
      <c r="ESS1223" s="17"/>
      <c r="EST1223" s="17"/>
      <c r="ESU1223" s="17"/>
      <c r="ESV1223" s="17"/>
      <c r="ESW1223" s="17"/>
      <c r="ESX1223" s="17"/>
      <c r="ESY1223" s="17"/>
      <c r="ESZ1223" s="17"/>
      <c r="ETA1223" s="17"/>
      <c r="ETB1223" s="17"/>
      <c r="ETC1223" s="17"/>
      <c r="ETD1223" s="17"/>
      <c r="ETE1223" s="17"/>
      <c r="ETF1223" s="17"/>
      <c r="ETG1223" s="17"/>
      <c r="ETH1223" s="17"/>
      <c r="ETI1223" s="17"/>
      <c r="ETJ1223" s="17"/>
      <c r="ETK1223" s="17"/>
      <c r="ETL1223" s="17"/>
      <c r="ETM1223" s="17"/>
      <c r="ETN1223" s="17"/>
      <c r="ETO1223" s="17"/>
      <c r="ETP1223" s="17"/>
      <c r="ETQ1223" s="17"/>
      <c r="ETR1223" s="17"/>
      <c r="ETS1223" s="17"/>
      <c r="ETT1223" s="17"/>
      <c r="ETU1223" s="17"/>
      <c r="ETV1223" s="17"/>
      <c r="ETW1223" s="17"/>
      <c r="ETX1223" s="17"/>
      <c r="ETY1223" s="17"/>
      <c r="ETZ1223" s="17"/>
      <c r="EUA1223" s="17"/>
      <c r="EUB1223" s="17"/>
      <c r="EUC1223" s="17"/>
      <c r="EUD1223" s="17"/>
      <c r="EUE1223" s="17"/>
      <c r="EUF1223" s="17"/>
      <c r="EUG1223" s="17"/>
      <c r="EUH1223" s="17"/>
      <c r="EUI1223" s="17"/>
      <c r="EUJ1223" s="17"/>
      <c r="EUK1223" s="17"/>
      <c r="EUL1223" s="17"/>
      <c r="EUM1223" s="17"/>
      <c r="EUN1223" s="17"/>
      <c r="EUO1223" s="17"/>
      <c r="EUP1223" s="17"/>
      <c r="EUQ1223" s="17"/>
      <c r="EUR1223" s="17"/>
      <c r="EUS1223" s="17"/>
      <c r="EUT1223" s="17"/>
      <c r="EUU1223" s="17"/>
      <c r="EUV1223" s="17"/>
      <c r="EUW1223" s="17"/>
      <c r="EUX1223" s="17"/>
      <c r="EUY1223" s="17"/>
      <c r="EUZ1223" s="17"/>
      <c r="EVA1223" s="17"/>
      <c r="EVB1223" s="17"/>
      <c r="EVC1223" s="17"/>
      <c r="EVD1223" s="17"/>
      <c r="EVE1223" s="17"/>
      <c r="EVF1223" s="17"/>
      <c r="EVG1223" s="17"/>
      <c r="EVH1223" s="17"/>
      <c r="EVI1223" s="17"/>
      <c r="EVJ1223" s="17"/>
      <c r="EVK1223" s="17"/>
      <c r="EVL1223" s="17"/>
      <c r="EVM1223" s="17"/>
      <c r="EVN1223" s="17"/>
      <c r="EVO1223" s="17"/>
      <c r="EVP1223" s="17"/>
      <c r="EVQ1223" s="17"/>
      <c r="EVR1223" s="17"/>
      <c r="EVS1223" s="17"/>
      <c r="EVT1223" s="17"/>
      <c r="EVU1223" s="17"/>
      <c r="EVV1223" s="17"/>
      <c r="EVW1223" s="17"/>
      <c r="EVX1223" s="17"/>
      <c r="EVY1223" s="17"/>
      <c r="EVZ1223" s="17"/>
      <c r="EWA1223" s="17"/>
      <c r="EWB1223" s="17"/>
      <c r="EWC1223" s="17"/>
      <c r="EWD1223" s="17"/>
      <c r="EWE1223" s="17"/>
      <c r="EWF1223" s="17"/>
      <c r="EWG1223" s="17"/>
      <c r="EWH1223" s="17"/>
      <c r="EWI1223" s="17"/>
      <c r="EWJ1223" s="17"/>
      <c r="EWK1223" s="17"/>
      <c r="EWL1223" s="17"/>
      <c r="EWM1223" s="17"/>
      <c r="EWN1223" s="17"/>
      <c r="EWO1223" s="17"/>
      <c r="EWP1223" s="17"/>
      <c r="EWQ1223" s="17"/>
      <c r="EWR1223" s="17"/>
      <c r="EWS1223" s="17"/>
      <c r="EWT1223" s="17"/>
      <c r="EWU1223" s="17"/>
      <c r="EWV1223" s="17"/>
      <c r="EWW1223" s="17"/>
      <c r="EWX1223" s="17"/>
      <c r="EWY1223" s="17"/>
      <c r="EWZ1223" s="17"/>
      <c r="EXA1223" s="17"/>
      <c r="EXB1223" s="17"/>
      <c r="EXC1223" s="17"/>
      <c r="EXD1223" s="17"/>
      <c r="EXE1223" s="17"/>
      <c r="EXF1223" s="17"/>
      <c r="EXG1223" s="17"/>
      <c r="EXH1223" s="17"/>
      <c r="EXI1223" s="17"/>
      <c r="EXJ1223" s="17"/>
      <c r="EXK1223" s="17"/>
      <c r="EXL1223" s="17"/>
      <c r="EXM1223" s="17"/>
      <c r="EXN1223" s="17"/>
      <c r="EXO1223" s="17"/>
      <c r="EXP1223" s="17"/>
      <c r="EXQ1223" s="17"/>
      <c r="EXR1223" s="17"/>
      <c r="EXS1223" s="17"/>
      <c r="EXT1223" s="17"/>
      <c r="EXU1223" s="17"/>
      <c r="EXV1223" s="17"/>
      <c r="EXW1223" s="17"/>
      <c r="EXX1223" s="17"/>
      <c r="EXY1223" s="17"/>
      <c r="EXZ1223" s="17"/>
      <c r="EYA1223" s="17"/>
      <c r="EYB1223" s="17"/>
      <c r="EYC1223" s="17"/>
      <c r="EYD1223" s="17"/>
      <c r="EYE1223" s="17"/>
      <c r="EYF1223" s="17"/>
      <c r="EYG1223" s="17"/>
      <c r="EYH1223" s="17"/>
      <c r="EYI1223" s="17"/>
      <c r="EYJ1223" s="17"/>
      <c r="EYK1223" s="17"/>
      <c r="EYL1223" s="17"/>
      <c r="EYM1223" s="17"/>
      <c r="EYN1223" s="17"/>
      <c r="EYO1223" s="17"/>
      <c r="EYP1223" s="17"/>
      <c r="EYQ1223" s="17"/>
      <c r="EYR1223" s="17"/>
      <c r="EYS1223" s="17"/>
      <c r="EYT1223" s="17"/>
      <c r="EYU1223" s="17"/>
      <c r="EYV1223" s="17"/>
      <c r="EYW1223" s="17"/>
      <c r="EYX1223" s="17"/>
      <c r="EYY1223" s="17"/>
      <c r="EYZ1223" s="17"/>
      <c r="EZA1223" s="17"/>
      <c r="EZB1223" s="17"/>
      <c r="EZC1223" s="17"/>
      <c r="EZD1223" s="17"/>
      <c r="EZE1223" s="17"/>
      <c r="EZF1223" s="17"/>
      <c r="EZG1223" s="17"/>
      <c r="EZH1223" s="17"/>
      <c r="EZI1223" s="17"/>
      <c r="EZJ1223" s="17"/>
      <c r="EZK1223" s="17"/>
      <c r="EZL1223" s="17"/>
      <c r="EZM1223" s="17"/>
      <c r="EZN1223" s="17"/>
      <c r="EZO1223" s="17"/>
      <c r="EZP1223" s="17"/>
      <c r="EZQ1223" s="17"/>
      <c r="EZR1223" s="17"/>
      <c r="EZS1223" s="17"/>
      <c r="EZT1223" s="17"/>
      <c r="EZU1223" s="17"/>
      <c r="EZV1223" s="17"/>
      <c r="EZW1223" s="17"/>
      <c r="EZX1223" s="17"/>
      <c r="EZY1223" s="17"/>
      <c r="EZZ1223" s="17"/>
      <c r="FAA1223" s="17"/>
      <c r="FAB1223" s="17"/>
      <c r="FAC1223" s="17"/>
      <c r="FAD1223" s="17"/>
      <c r="FAE1223" s="17"/>
      <c r="FAF1223" s="17"/>
      <c r="FAG1223" s="17"/>
      <c r="FAH1223" s="17"/>
      <c r="FAI1223" s="17"/>
      <c r="FAJ1223" s="17"/>
      <c r="FAK1223" s="17"/>
      <c r="FAL1223" s="17"/>
      <c r="FAM1223" s="17"/>
      <c r="FAN1223" s="17"/>
      <c r="FAO1223" s="17"/>
      <c r="FAP1223" s="17"/>
      <c r="FAQ1223" s="17"/>
      <c r="FAR1223" s="17"/>
      <c r="FAS1223" s="17"/>
      <c r="FAT1223" s="17"/>
      <c r="FAU1223" s="17"/>
      <c r="FAV1223" s="17"/>
      <c r="FAW1223" s="17"/>
      <c r="FAX1223" s="17"/>
      <c r="FAY1223" s="17"/>
      <c r="FAZ1223" s="17"/>
      <c r="FBA1223" s="17"/>
      <c r="FBB1223" s="17"/>
      <c r="FBC1223" s="17"/>
      <c r="FBD1223" s="17"/>
      <c r="FBE1223" s="17"/>
      <c r="FBF1223" s="17"/>
      <c r="FBG1223" s="17"/>
      <c r="FBH1223" s="17"/>
      <c r="FBI1223" s="17"/>
      <c r="FBJ1223" s="17"/>
      <c r="FBK1223" s="17"/>
      <c r="FBL1223" s="17"/>
      <c r="FBM1223" s="17"/>
      <c r="FBN1223" s="17"/>
      <c r="FBO1223" s="17"/>
      <c r="FBP1223" s="17"/>
      <c r="FBQ1223" s="17"/>
      <c r="FBR1223" s="17"/>
      <c r="FBS1223" s="17"/>
      <c r="FBT1223" s="17"/>
      <c r="FBU1223" s="17"/>
      <c r="FBV1223" s="17"/>
      <c r="FBW1223" s="17"/>
      <c r="FBX1223" s="17"/>
      <c r="FBY1223" s="17"/>
      <c r="FBZ1223" s="17"/>
      <c r="FCA1223" s="17"/>
      <c r="FCB1223" s="17"/>
      <c r="FCC1223" s="17"/>
      <c r="FCD1223" s="17"/>
      <c r="FCE1223" s="17"/>
      <c r="FCF1223" s="17"/>
      <c r="FCG1223" s="17"/>
      <c r="FCH1223" s="17"/>
      <c r="FCI1223" s="17"/>
      <c r="FCJ1223" s="17"/>
      <c r="FCK1223" s="17"/>
      <c r="FCL1223" s="17"/>
      <c r="FCM1223" s="17"/>
      <c r="FCN1223" s="17"/>
      <c r="FCO1223" s="17"/>
      <c r="FCP1223" s="17"/>
      <c r="FCQ1223" s="17"/>
      <c r="FCR1223" s="17"/>
      <c r="FCS1223" s="17"/>
      <c r="FCT1223" s="17"/>
      <c r="FCU1223" s="17"/>
      <c r="FCV1223" s="17"/>
      <c r="FCW1223" s="17"/>
      <c r="FCX1223" s="17"/>
      <c r="FCY1223" s="17"/>
      <c r="FCZ1223" s="17"/>
      <c r="FDA1223" s="17"/>
      <c r="FDB1223" s="17"/>
      <c r="FDC1223" s="17"/>
      <c r="FDD1223" s="17"/>
      <c r="FDE1223" s="17"/>
      <c r="FDF1223" s="17"/>
      <c r="FDG1223" s="17"/>
      <c r="FDH1223" s="17"/>
      <c r="FDI1223" s="17"/>
      <c r="FDJ1223" s="17"/>
      <c r="FDK1223" s="17"/>
      <c r="FDL1223" s="17"/>
      <c r="FDM1223" s="17"/>
      <c r="FDN1223" s="17"/>
      <c r="FDO1223" s="17"/>
      <c r="FDP1223" s="17"/>
      <c r="FDQ1223" s="17"/>
      <c r="FDR1223" s="17"/>
      <c r="FDS1223" s="17"/>
      <c r="FDT1223" s="17"/>
      <c r="FDU1223" s="17"/>
      <c r="FDV1223" s="17"/>
      <c r="FDW1223" s="17"/>
      <c r="FDX1223" s="17"/>
      <c r="FDY1223" s="17"/>
      <c r="FDZ1223" s="17"/>
      <c r="FEA1223" s="17"/>
      <c r="FEB1223" s="17"/>
      <c r="FEC1223" s="17"/>
      <c r="FED1223" s="17"/>
      <c r="FEE1223" s="17"/>
      <c r="FEF1223" s="17"/>
      <c r="FEG1223" s="17"/>
      <c r="FEH1223" s="17"/>
      <c r="FEI1223" s="17"/>
      <c r="FEJ1223" s="17"/>
      <c r="FEK1223" s="17"/>
      <c r="FEL1223" s="17"/>
      <c r="FEM1223" s="17"/>
      <c r="FEN1223" s="17"/>
      <c r="FEO1223" s="17"/>
      <c r="FEP1223" s="17"/>
      <c r="FEQ1223" s="17"/>
      <c r="FER1223" s="17"/>
      <c r="FES1223" s="17"/>
      <c r="FET1223" s="17"/>
      <c r="FEU1223" s="17"/>
      <c r="FEV1223" s="17"/>
      <c r="FEW1223" s="17"/>
      <c r="FEX1223" s="17"/>
      <c r="FEY1223" s="17"/>
      <c r="FEZ1223" s="17"/>
      <c r="FFA1223" s="17"/>
      <c r="FFB1223" s="17"/>
      <c r="FFC1223" s="17"/>
      <c r="FFD1223" s="17"/>
      <c r="FFE1223" s="17"/>
      <c r="FFF1223" s="17"/>
      <c r="FFG1223" s="17"/>
      <c r="FFH1223" s="17"/>
      <c r="FFI1223" s="17"/>
      <c r="FFJ1223" s="17"/>
      <c r="FFK1223" s="17"/>
      <c r="FFL1223" s="17"/>
      <c r="FFM1223" s="17"/>
      <c r="FFN1223" s="17"/>
      <c r="FFO1223" s="17"/>
      <c r="FFP1223" s="17"/>
      <c r="FFQ1223" s="17"/>
      <c r="FFR1223" s="17"/>
      <c r="FFS1223" s="17"/>
      <c r="FFT1223" s="17"/>
      <c r="FFU1223" s="17"/>
      <c r="FFV1223" s="17"/>
      <c r="FFW1223" s="17"/>
      <c r="FFX1223" s="17"/>
      <c r="FFY1223" s="17"/>
      <c r="FFZ1223" s="17"/>
      <c r="FGA1223" s="17"/>
      <c r="FGB1223" s="17"/>
      <c r="FGC1223" s="17"/>
      <c r="FGD1223" s="17"/>
      <c r="FGE1223" s="17"/>
      <c r="FGF1223" s="17"/>
      <c r="FGG1223" s="17"/>
      <c r="FGH1223" s="17"/>
      <c r="FGI1223" s="17"/>
      <c r="FGJ1223" s="17"/>
      <c r="FGK1223" s="17"/>
      <c r="FGL1223" s="17"/>
      <c r="FGM1223" s="17"/>
      <c r="FGN1223" s="17"/>
      <c r="FGO1223" s="17"/>
      <c r="FGP1223" s="17"/>
      <c r="FGQ1223" s="17"/>
      <c r="FGR1223" s="17"/>
      <c r="FGS1223" s="17"/>
      <c r="FGT1223" s="17"/>
      <c r="FGU1223" s="17"/>
      <c r="FGV1223" s="17"/>
      <c r="FGW1223" s="17"/>
      <c r="FGX1223" s="17"/>
      <c r="FGY1223" s="17"/>
      <c r="FGZ1223" s="17"/>
      <c r="FHA1223" s="17"/>
      <c r="FHB1223" s="17"/>
      <c r="FHC1223" s="17"/>
      <c r="FHD1223" s="17"/>
      <c r="FHE1223" s="17"/>
      <c r="FHF1223" s="17"/>
      <c r="FHG1223" s="17"/>
      <c r="FHH1223" s="17"/>
      <c r="FHI1223" s="17"/>
      <c r="FHJ1223" s="17"/>
      <c r="FHK1223" s="17"/>
      <c r="FHL1223" s="17"/>
      <c r="FHM1223" s="17"/>
      <c r="FHN1223" s="17"/>
      <c r="FHO1223" s="17"/>
      <c r="FHP1223" s="17"/>
      <c r="FHQ1223" s="17"/>
      <c r="FHR1223" s="17"/>
      <c r="FHS1223" s="17"/>
      <c r="FHT1223" s="17"/>
      <c r="FHU1223" s="17"/>
      <c r="FHV1223" s="17"/>
      <c r="FHW1223" s="17"/>
      <c r="FHX1223" s="17"/>
      <c r="FHY1223" s="17"/>
      <c r="FHZ1223" s="17"/>
      <c r="FIA1223" s="17"/>
      <c r="FIB1223" s="17"/>
      <c r="FIC1223" s="17"/>
      <c r="FID1223" s="17"/>
      <c r="FIE1223" s="17"/>
      <c r="FIF1223" s="17"/>
      <c r="FIG1223" s="17"/>
      <c r="FIH1223" s="17"/>
      <c r="FII1223" s="17"/>
      <c r="FIJ1223" s="17"/>
      <c r="FIK1223" s="17"/>
      <c r="FIL1223" s="17"/>
      <c r="FIM1223" s="17"/>
      <c r="FIN1223" s="17"/>
      <c r="FIO1223" s="17"/>
      <c r="FIP1223" s="17"/>
      <c r="FIQ1223" s="17"/>
      <c r="FIR1223" s="17"/>
      <c r="FIS1223" s="17"/>
      <c r="FIT1223" s="17"/>
      <c r="FIU1223" s="17"/>
      <c r="FIV1223" s="17"/>
      <c r="FIW1223" s="17"/>
      <c r="FIX1223" s="17"/>
      <c r="FIY1223" s="17"/>
      <c r="FIZ1223" s="17"/>
      <c r="FJA1223" s="17"/>
      <c r="FJB1223" s="17"/>
      <c r="FJC1223" s="17"/>
      <c r="FJD1223" s="17"/>
      <c r="FJE1223" s="17"/>
      <c r="FJF1223" s="17"/>
      <c r="FJG1223" s="17"/>
      <c r="FJH1223" s="17"/>
      <c r="FJI1223" s="17"/>
      <c r="FJJ1223" s="17"/>
      <c r="FJK1223" s="17"/>
      <c r="FJL1223" s="17"/>
      <c r="FJM1223" s="17"/>
      <c r="FJN1223" s="17"/>
      <c r="FJO1223" s="17"/>
      <c r="FJP1223" s="17"/>
      <c r="FJQ1223" s="17"/>
      <c r="FJR1223" s="17"/>
      <c r="FJS1223" s="17"/>
      <c r="FJT1223" s="17"/>
      <c r="FJU1223" s="17"/>
      <c r="FJV1223" s="17"/>
      <c r="FJW1223" s="17"/>
      <c r="FJX1223" s="17"/>
      <c r="FJY1223" s="17"/>
      <c r="FJZ1223" s="17"/>
      <c r="FKA1223" s="17"/>
      <c r="FKB1223" s="17"/>
      <c r="FKC1223" s="17"/>
      <c r="FKD1223" s="17"/>
      <c r="FKE1223" s="17"/>
      <c r="FKF1223" s="17"/>
      <c r="FKG1223" s="17"/>
      <c r="FKH1223" s="17"/>
      <c r="FKI1223" s="17"/>
      <c r="FKJ1223" s="17"/>
      <c r="FKK1223" s="17"/>
      <c r="FKL1223" s="17"/>
      <c r="FKM1223" s="17"/>
      <c r="FKN1223" s="17"/>
      <c r="FKO1223" s="17"/>
      <c r="FKP1223" s="17"/>
      <c r="FKQ1223" s="17"/>
      <c r="FKR1223" s="17"/>
      <c r="FKS1223" s="17"/>
      <c r="FKT1223" s="17"/>
      <c r="FKU1223" s="17"/>
      <c r="FKV1223" s="17"/>
      <c r="FKW1223" s="17"/>
      <c r="FKX1223" s="17"/>
      <c r="FKY1223" s="17"/>
      <c r="FKZ1223" s="17"/>
      <c r="FLA1223" s="17"/>
      <c r="FLB1223" s="17"/>
      <c r="FLC1223" s="17"/>
      <c r="FLD1223" s="17"/>
      <c r="FLE1223" s="17"/>
      <c r="FLF1223" s="17"/>
      <c r="FLG1223" s="17"/>
      <c r="FLH1223" s="17"/>
      <c r="FLI1223" s="17"/>
      <c r="FLJ1223" s="17"/>
      <c r="FLK1223" s="17"/>
      <c r="FLL1223" s="17"/>
      <c r="FLM1223" s="17"/>
      <c r="FLN1223" s="17"/>
      <c r="FLO1223" s="17"/>
      <c r="FLP1223" s="17"/>
      <c r="FLQ1223" s="17"/>
      <c r="FLR1223" s="17"/>
      <c r="FLS1223" s="17"/>
      <c r="FLT1223" s="17"/>
      <c r="FLU1223" s="17"/>
      <c r="FLV1223" s="17"/>
      <c r="FLW1223" s="17"/>
      <c r="FLX1223" s="17"/>
      <c r="FLY1223" s="17"/>
      <c r="FLZ1223" s="17"/>
      <c r="FMA1223" s="17"/>
      <c r="FMB1223" s="17"/>
      <c r="FMC1223" s="17"/>
      <c r="FMD1223" s="17"/>
      <c r="FME1223" s="17"/>
      <c r="FMF1223" s="17"/>
      <c r="FMG1223" s="17"/>
      <c r="FMH1223" s="17"/>
      <c r="FMI1223" s="17"/>
      <c r="FMJ1223" s="17"/>
      <c r="FMK1223" s="17"/>
      <c r="FML1223" s="17"/>
      <c r="FMM1223" s="17"/>
      <c r="FMN1223" s="17"/>
      <c r="FMO1223" s="17"/>
      <c r="FMP1223" s="17"/>
      <c r="FMQ1223" s="17"/>
      <c r="FMR1223" s="17"/>
      <c r="FMS1223" s="17"/>
      <c r="FMT1223" s="17"/>
      <c r="FMU1223" s="17"/>
      <c r="FMV1223" s="17"/>
      <c r="FMW1223" s="17"/>
      <c r="FMX1223" s="17"/>
      <c r="FMY1223" s="17"/>
      <c r="FMZ1223" s="17"/>
      <c r="FNA1223" s="17"/>
      <c r="FNB1223" s="17"/>
      <c r="FNC1223" s="17"/>
      <c r="FND1223" s="17"/>
      <c r="FNE1223" s="17"/>
      <c r="FNF1223" s="17"/>
      <c r="FNG1223" s="17"/>
      <c r="FNH1223" s="17"/>
      <c r="FNI1223" s="17"/>
      <c r="FNJ1223" s="17"/>
      <c r="FNK1223" s="17"/>
      <c r="FNL1223" s="17"/>
      <c r="FNM1223" s="17"/>
      <c r="FNN1223" s="17"/>
      <c r="FNO1223" s="17"/>
      <c r="FNP1223" s="17"/>
      <c r="FNQ1223" s="17"/>
      <c r="FNR1223" s="17"/>
      <c r="FNS1223" s="17"/>
      <c r="FNT1223" s="17"/>
      <c r="FNU1223" s="17"/>
      <c r="FNV1223" s="17"/>
      <c r="FNW1223" s="17"/>
      <c r="FNX1223" s="17"/>
      <c r="FNY1223" s="17"/>
      <c r="FNZ1223" s="17"/>
      <c r="FOA1223" s="17"/>
      <c r="FOB1223" s="17"/>
      <c r="FOC1223" s="17"/>
      <c r="FOD1223" s="17"/>
      <c r="FOE1223" s="17"/>
      <c r="FOF1223" s="17"/>
      <c r="FOG1223" s="17"/>
      <c r="FOH1223" s="17"/>
      <c r="FOI1223" s="17"/>
      <c r="FOJ1223" s="17"/>
      <c r="FOK1223" s="17"/>
      <c r="FOL1223" s="17"/>
      <c r="FOM1223" s="17"/>
      <c r="FON1223" s="17"/>
      <c r="FOO1223" s="17"/>
      <c r="FOP1223" s="17"/>
      <c r="FOQ1223" s="17"/>
      <c r="FOR1223" s="17"/>
      <c r="FOS1223" s="17"/>
      <c r="FOT1223" s="17"/>
      <c r="FOU1223" s="17"/>
      <c r="FOV1223" s="17"/>
      <c r="FOW1223" s="17"/>
      <c r="FOX1223" s="17"/>
      <c r="FOY1223" s="17"/>
      <c r="FOZ1223" s="17"/>
      <c r="FPA1223" s="17"/>
      <c r="FPB1223" s="17"/>
      <c r="FPC1223" s="17"/>
      <c r="FPD1223" s="17"/>
      <c r="FPE1223" s="17"/>
      <c r="FPF1223" s="17"/>
      <c r="FPG1223" s="17"/>
      <c r="FPH1223" s="17"/>
      <c r="FPI1223" s="17"/>
      <c r="FPJ1223" s="17"/>
      <c r="FPK1223" s="17"/>
      <c r="FPL1223" s="17"/>
      <c r="FPM1223" s="17"/>
      <c r="FPN1223" s="17"/>
      <c r="FPO1223" s="17"/>
      <c r="FPP1223" s="17"/>
      <c r="FPQ1223" s="17"/>
      <c r="FPR1223" s="17"/>
      <c r="FPS1223" s="17"/>
      <c r="FPT1223" s="17"/>
      <c r="FPU1223" s="17"/>
      <c r="FPV1223" s="17"/>
      <c r="FPW1223" s="17"/>
      <c r="FPX1223" s="17"/>
      <c r="FPY1223" s="17"/>
      <c r="FPZ1223" s="17"/>
      <c r="FQA1223" s="17"/>
      <c r="FQB1223" s="17"/>
      <c r="FQC1223" s="17"/>
      <c r="FQD1223" s="17"/>
      <c r="FQE1223" s="17"/>
      <c r="FQF1223" s="17"/>
      <c r="FQG1223" s="17"/>
      <c r="FQH1223" s="17"/>
      <c r="FQI1223" s="17"/>
      <c r="FQJ1223" s="17"/>
      <c r="FQK1223" s="17"/>
      <c r="FQL1223" s="17"/>
      <c r="FQM1223" s="17"/>
      <c r="FQN1223" s="17"/>
      <c r="FQO1223" s="17"/>
      <c r="FQP1223" s="17"/>
      <c r="FQQ1223" s="17"/>
      <c r="FQR1223" s="17"/>
      <c r="FQS1223" s="17"/>
      <c r="FQT1223" s="17"/>
      <c r="FQU1223" s="17"/>
      <c r="FQV1223" s="17"/>
      <c r="FQW1223" s="17"/>
      <c r="FQX1223" s="17"/>
      <c r="FQY1223" s="17"/>
      <c r="FQZ1223" s="17"/>
      <c r="FRA1223" s="17"/>
      <c r="FRB1223" s="17"/>
      <c r="FRC1223" s="17"/>
      <c r="FRD1223" s="17"/>
      <c r="FRE1223" s="17"/>
      <c r="FRF1223" s="17"/>
      <c r="FRG1223" s="17"/>
      <c r="FRH1223" s="17"/>
      <c r="FRI1223" s="17"/>
      <c r="FRJ1223" s="17"/>
      <c r="FRK1223" s="17"/>
      <c r="FRL1223" s="17"/>
      <c r="FRM1223" s="17"/>
      <c r="FRN1223" s="17"/>
      <c r="FRO1223" s="17"/>
      <c r="FRP1223" s="17"/>
      <c r="FRQ1223" s="17"/>
      <c r="FRR1223" s="17"/>
      <c r="FRS1223" s="17"/>
      <c r="FRT1223" s="17"/>
      <c r="FRU1223" s="17"/>
      <c r="FRV1223" s="17"/>
      <c r="FRW1223" s="17"/>
      <c r="FRX1223" s="17"/>
      <c r="FRY1223" s="17"/>
      <c r="FRZ1223" s="17"/>
      <c r="FSA1223" s="17"/>
      <c r="FSB1223" s="17"/>
      <c r="FSC1223" s="17"/>
      <c r="FSD1223" s="17"/>
      <c r="FSE1223" s="17"/>
      <c r="FSF1223" s="17"/>
      <c r="FSG1223" s="17"/>
      <c r="FSH1223" s="17"/>
      <c r="FSI1223" s="17"/>
      <c r="FSJ1223" s="17"/>
      <c r="FSK1223" s="17"/>
      <c r="FSL1223" s="17"/>
      <c r="FSM1223" s="17"/>
      <c r="FSN1223" s="17"/>
      <c r="FSO1223" s="17"/>
      <c r="FSP1223" s="17"/>
      <c r="FSQ1223" s="17"/>
      <c r="FSR1223" s="17"/>
      <c r="FSS1223" s="17"/>
      <c r="FST1223" s="17"/>
      <c r="FSU1223" s="17"/>
      <c r="FSV1223" s="17"/>
      <c r="FSW1223" s="17"/>
      <c r="FSX1223" s="17"/>
      <c r="FSY1223" s="17"/>
      <c r="FSZ1223" s="17"/>
      <c r="FTA1223" s="17"/>
      <c r="FTB1223" s="17"/>
      <c r="FTC1223" s="17"/>
      <c r="FTD1223" s="17"/>
      <c r="FTE1223" s="17"/>
      <c r="FTF1223" s="17"/>
      <c r="FTG1223" s="17"/>
      <c r="FTH1223" s="17"/>
      <c r="FTI1223" s="17"/>
      <c r="FTJ1223" s="17"/>
      <c r="FTK1223" s="17"/>
      <c r="FTL1223" s="17"/>
      <c r="FTM1223" s="17"/>
      <c r="FTN1223" s="17"/>
      <c r="FTO1223" s="17"/>
      <c r="FTP1223" s="17"/>
      <c r="FTQ1223" s="17"/>
      <c r="FTR1223" s="17"/>
      <c r="FTS1223" s="17"/>
      <c r="FTT1223" s="17"/>
      <c r="FTU1223" s="17"/>
      <c r="FTV1223" s="17"/>
      <c r="FTW1223" s="17"/>
      <c r="FTX1223" s="17"/>
      <c r="FTY1223" s="17"/>
      <c r="FTZ1223" s="17"/>
      <c r="FUA1223" s="17"/>
      <c r="FUB1223" s="17"/>
      <c r="FUC1223" s="17"/>
      <c r="FUD1223" s="17"/>
      <c r="FUE1223" s="17"/>
      <c r="FUF1223" s="17"/>
      <c r="FUG1223" s="17"/>
      <c r="FUH1223" s="17"/>
      <c r="FUI1223" s="17"/>
      <c r="FUJ1223" s="17"/>
      <c r="FUK1223" s="17"/>
      <c r="FUL1223" s="17"/>
      <c r="FUM1223" s="17"/>
      <c r="FUN1223" s="17"/>
      <c r="FUO1223" s="17"/>
      <c r="FUP1223" s="17"/>
      <c r="FUQ1223" s="17"/>
      <c r="FUR1223" s="17"/>
      <c r="FUS1223" s="17"/>
      <c r="FUT1223" s="17"/>
      <c r="FUU1223" s="17"/>
      <c r="FUV1223" s="17"/>
      <c r="FUW1223" s="17"/>
      <c r="FUX1223" s="17"/>
      <c r="FUY1223" s="17"/>
      <c r="FUZ1223" s="17"/>
      <c r="FVA1223" s="17"/>
      <c r="FVB1223" s="17"/>
      <c r="FVC1223" s="17"/>
      <c r="FVD1223" s="17"/>
      <c r="FVE1223" s="17"/>
      <c r="FVF1223" s="17"/>
      <c r="FVG1223" s="17"/>
      <c r="FVH1223" s="17"/>
      <c r="FVI1223" s="17"/>
      <c r="FVJ1223" s="17"/>
      <c r="FVK1223" s="17"/>
      <c r="FVL1223" s="17"/>
      <c r="FVM1223" s="17"/>
      <c r="FVN1223" s="17"/>
      <c r="FVO1223" s="17"/>
      <c r="FVP1223" s="17"/>
      <c r="FVQ1223" s="17"/>
      <c r="FVR1223" s="17"/>
      <c r="FVS1223" s="17"/>
      <c r="FVT1223" s="17"/>
      <c r="FVU1223" s="17"/>
      <c r="FVV1223" s="17"/>
      <c r="FVW1223" s="17"/>
      <c r="FVX1223" s="17"/>
      <c r="FVY1223" s="17"/>
      <c r="FVZ1223" s="17"/>
      <c r="FWA1223" s="17"/>
      <c r="FWB1223" s="17"/>
      <c r="FWC1223" s="17"/>
      <c r="FWD1223" s="17"/>
      <c r="FWE1223" s="17"/>
      <c r="FWF1223" s="17"/>
      <c r="FWG1223" s="17"/>
      <c r="FWH1223" s="17"/>
      <c r="FWI1223" s="17"/>
      <c r="FWJ1223" s="17"/>
      <c r="FWK1223" s="17"/>
      <c r="FWL1223" s="17"/>
      <c r="FWM1223" s="17"/>
      <c r="FWN1223" s="17"/>
      <c r="FWO1223" s="17"/>
      <c r="FWP1223" s="17"/>
      <c r="FWQ1223" s="17"/>
      <c r="FWR1223" s="17"/>
      <c r="FWS1223" s="17"/>
      <c r="FWT1223" s="17"/>
      <c r="FWU1223" s="17"/>
      <c r="FWV1223" s="17"/>
      <c r="FWW1223" s="17"/>
      <c r="FWX1223" s="17"/>
      <c r="FWY1223" s="17"/>
      <c r="FWZ1223" s="17"/>
      <c r="FXA1223" s="17"/>
      <c r="FXB1223" s="17"/>
      <c r="FXC1223" s="17"/>
      <c r="FXD1223" s="17"/>
      <c r="FXE1223" s="17"/>
      <c r="FXF1223" s="17"/>
      <c r="FXG1223" s="17"/>
      <c r="FXH1223" s="17"/>
      <c r="FXI1223" s="17"/>
      <c r="FXJ1223" s="17"/>
      <c r="FXK1223" s="17"/>
      <c r="FXL1223" s="17"/>
      <c r="FXM1223" s="17"/>
      <c r="FXN1223" s="17"/>
      <c r="FXO1223" s="17"/>
      <c r="FXP1223" s="17"/>
      <c r="FXQ1223" s="17"/>
      <c r="FXR1223" s="17"/>
      <c r="FXS1223" s="17"/>
      <c r="FXT1223" s="17"/>
      <c r="FXU1223" s="17"/>
      <c r="FXV1223" s="17"/>
      <c r="FXW1223" s="17"/>
      <c r="FXX1223" s="17"/>
      <c r="FXY1223" s="17"/>
      <c r="FXZ1223" s="17"/>
      <c r="FYA1223" s="17"/>
      <c r="FYB1223" s="17"/>
      <c r="FYC1223" s="17"/>
      <c r="FYD1223" s="17"/>
      <c r="FYE1223" s="17"/>
      <c r="FYF1223" s="17"/>
      <c r="FYG1223" s="17"/>
      <c r="FYH1223" s="17"/>
      <c r="FYI1223" s="17"/>
      <c r="FYJ1223" s="17"/>
      <c r="FYK1223" s="17"/>
      <c r="FYL1223" s="17"/>
      <c r="FYM1223" s="17"/>
      <c r="FYN1223" s="17"/>
      <c r="FYO1223" s="17"/>
      <c r="FYP1223" s="17"/>
      <c r="FYQ1223" s="17"/>
      <c r="FYR1223" s="17"/>
      <c r="FYS1223" s="17"/>
      <c r="FYT1223" s="17"/>
      <c r="FYU1223" s="17"/>
      <c r="FYV1223" s="17"/>
      <c r="FYW1223" s="17"/>
      <c r="FYX1223" s="17"/>
      <c r="FYY1223" s="17"/>
      <c r="FYZ1223" s="17"/>
      <c r="FZA1223" s="17"/>
      <c r="FZB1223" s="17"/>
      <c r="FZC1223" s="17"/>
      <c r="FZD1223" s="17"/>
      <c r="FZE1223" s="17"/>
      <c r="FZF1223" s="17"/>
      <c r="FZG1223" s="17"/>
      <c r="FZH1223" s="17"/>
      <c r="FZI1223" s="17"/>
      <c r="FZJ1223" s="17"/>
      <c r="FZK1223" s="17"/>
      <c r="FZL1223" s="17"/>
      <c r="FZM1223" s="17"/>
      <c r="FZN1223" s="17"/>
      <c r="FZO1223" s="17"/>
      <c r="FZP1223" s="17"/>
      <c r="FZQ1223" s="17"/>
      <c r="FZR1223" s="17"/>
      <c r="FZS1223" s="17"/>
      <c r="FZT1223" s="17"/>
      <c r="FZU1223" s="17"/>
      <c r="FZV1223" s="17"/>
      <c r="FZW1223" s="17"/>
      <c r="FZX1223" s="17"/>
      <c r="FZY1223" s="17"/>
      <c r="FZZ1223" s="17"/>
      <c r="GAA1223" s="17"/>
      <c r="GAB1223" s="17"/>
      <c r="GAC1223" s="17"/>
      <c r="GAD1223" s="17"/>
      <c r="GAE1223" s="17"/>
      <c r="GAF1223" s="17"/>
      <c r="GAG1223" s="17"/>
      <c r="GAH1223" s="17"/>
      <c r="GAI1223" s="17"/>
      <c r="GAJ1223" s="17"/>
      <c r="GAK1223" s="17"/>
      <c r="GAL1223" s="17"/>
      <c r="GAM1223" s="17"/>
      <c r="GAN1223" s="17"/>
      <c r="GAO1223" s="17"/>
      <c r="GAP1223" s="17"/>
      <c r="GAQ1223" s="17"/>
      <c r="GAR1223" s="17"/>
      <c r="GAS1223" s="17"/>
      <c r="GAT1223" s="17"/>
      <c r="GAU1223" s="17"/>
      <c r="GAV1223" s="17"/>
      <c r="GAW1223" s="17"/>
      <c r="GAX1223" s="17"/>
      <c r="GAY1223" s="17"/>
      <c r="GAZ1223" s="17"/>
      <c r="GBA1223" s="17"/>
      <c r="GBB1223" s="17"/>
      <c r="GBC1223" s="17"/>
      <c r="GBD1223" s="17"/>
      <c r="GBE1223" s="17"/>
      <c r="GBF1223" s="17"/>
      <c r="GBG1223" s="17"/>
      <c r="GBH1223" s="17"/>
      <c r="GBI1223" s="17"/>
      <c r="GBJ1223" s="17"/>
      <c r="GBK1223" s="17"/>
      <c r="GBL1223" s="17"/>
      <c r="GBM1223" s="17"/>
      <c r="GBN1223" s="17"/>
      <c r="GBO1223" s="17"/>
      <c r="GBP1223" s="17"/>
      <c r="GBQ1223" s="17"/>
      <c r="GBR1223" s="17"/>
      <c r="GBS1223" s="17"/>
      <c r="GBT1223" s="17"/>
      <c r="GBU1223" s="17"/>
      <c r="GBV1223" s="17"/>
      <c r="GBW1223" s="17"/>
      <c r="GBX1223" s="17"/>
      <c r="GBY1223" s="17"/>
      <c r="GBZ1223" s="17"/>
      <c r="GCA1223" s="17"/>
      <c r="GCB1223" s="17"/>
      <c r="GCC1223" s="17"/>
      <c r="GCD1223" s="17"/>
      <c r="GCE1223" s="17"/>
      <c r="GCF1223" s="17"/>
      <c r="GCG1223" s="17"/>
      <c r="GCH1223" s="17"/>
      <c r="GCI1223" s="17"/>
      <c r="GCJ1223" s="17"/>
      <c r="GCK1223" s="17"/>
      <c r="GCL1223" s="17"/>
      <c r="GCM1223" s="17"/>
      <c r="GCN1223" s="17"/>
      <c r="GCO1223" s="17"/>
      <c r="GCP1223" s="17"/>
      <c r="GCQ1223" s="17"/>
      <c r="GCR1223" s="17"/>
      <c r="GCS1223" s="17"/>
      <c r="GCT1223" s="17"/>
      <c r="GCU1223" s="17"/>
      <c r="GCV1223" s="17"/>
      <c r="GCW1223" s="17"/>
      <c r="GCX1223" s="17"/>
      <c r="GCY1223" s="17"/>
      <c r="GCZ1223" s="17"/>
      <c r="GDA1223" s="17"/>
      <c r="GDB1223" s="17"/>
      <c r="GDC1223" s="17"/>
      <c r="GDD1223" s="17"/>
      <c r="GDE1223" s="17"/>
      <c r="GDF1223" s="17"/>
      <c r="GDG1223" s="17"/>
      <c r="GDH1223" s="17"/>
      <c r="GDI1223" s="17"/>
      <c r="GDJ1223" s="17"/>
      <c r="GDK1223" s="17"/>
      <c r="GDL1223" s="17"/>
      <c r="GDM1223" s="17"/>
      <c r="GDN1223" s="17"/>
      <c r="GDO1223" s="17"/>
      <c r="GDP1223" s="17"/>
      <c r="GDQ1223" s="17"/>
      <c r="GDR1223" s="17"/>
      <c r="GDS1223" s="17"/>
      <c r="GDT1223" s="17"/>
      <c r="GDU1223" s="17"/>
      <c r="GDV1223" s="17"/>
      <c r="GDW1223" s="17"/>
      <c r="GDX1223" s="17"/>
      <c r="GDY1223" s="17"/>
      <c r="GDZ1223" s="17"/>
      <c r="GEA1223" s="17"/>
      <c r="GEB1223" s="17"/>
      <c r="GEC1223" s="17"/>
      <c r="GED1223" s="17"/>
      <c r="GEE1223" s="17"/>
      <c r="GEF1223" s="17"/>
      <c r="GEG1223" s="17"/>
      <c r="GEH1223" s="17"/>
      <c r="GEI1223" s="17"/>
      <c r="GEJ1223" s="17"/>
      <c r="GEK1223" s="17"/>
      <c r="GEL1223" s="17"/>
      <c r="GEM1223" s="17"/>
      <c r="GEN1223" s="17"/>
      <c r="GEO1223" s="17"/>
      <c r="GEP1223" s="17"/>
      <c r="GEQ1223" s="17"/>
      <c r="GER1223" s="17"/>
      <c r="GES1223" s="17"/>
      <c r="GET1223" s="17"/>
      <c r="GEU1223" s="17"/>
      <c r="GEV1223" s="17"/>
      <c r="GEW1223" s="17"/>
      <c r="GEX1223" s="17"/>
      <c r="GEY1223" s="17"/>
      <c r="GEZ1223" s="17"/>
      <c r="GFA1223" s="17"/>
      <c r="GFB1223" s="17"/>
      <c r="GFC1223" s="17"/>
      <c r="GFD1223" s="17"/>
      <c r="GFE1223" s="17"/>
      <c r="GFF1223" s="17"/>
      <c r="GFG1223" s="17"/>
      <c r="GFH1223" s="17"/>
      <c r="GFI1223" s="17"/>
      <c r="GFJ1223" s="17"/>
      <c r="GFK1223" s="17"/>
      <c r="GFL1223" s="17"/>
      <c r="GFM1223" s="17"/>
      <c r="GFN1223" s="17"/>
      <c r="GFO1223" s="17"/>
      <c r="GFP1223" s="17"/>
      <c r="GFQ1223" s="17"/>
      <c r="GFR1223" s="17"/>
      <c r="GFS1223" s="17"/>
      <c r="GFT1223" s="17"/>
      <c r="GFU1223" s="17"/>
      <c r="GFV1223" s="17"/>
      <c r="GFW1223" s="17"/>
      <c r="GFX1223" s="17"/>
      <c r="GFY1223" s="17"/>
      <c r="GFZ1223" s="17"/>
      <c r="GGA1223" s="17"/>
      <c r="GGB1223" s="17"/>
      <c r="GGC1223" s="17"/>
      <c r="GGD1223" s="17"/>
      <c r="GGE1223" s="17"/>
      <c r="GGF1223" s="17"/>
      <c r="GGG1223" s="17"/>
      <c r="GGH1223" s="17"/>
      <c r="GGI1223" s="17"/>
      <c r="GGJ1223" s="17"/>
      <c r="GGK1223" s="17"/>
      <c r="GGL1223" s="17"/>
      <c r="GGM1223" s="17"/>
      <c r="GGN1223" s="17"/>
      <c r="GGO1223" s="17"/>
      <c r="GGP1223" s="17"/>
      <c r="GGQ1223" s="17"/>
      <c r="GGR1223" s="17"/>
      <c r="GGS1223" s="17"/>
      <c r="GGT1223" s="17"/>
      <c r="GGU1223" s="17"/>
      <c r="GGV1223" s="17"/>
      <c r="GGW1223" s="17"/>
      <c r="GGX1223" s="17"/>
      <c r="GGY1223" s="17"/>
      <c r="GGZ1223" s="17"/>
      <c r="GHA1223" s="17"/>
      <c r="GHB1223" s="17"/>
      <c r="GHC1223" s="17"/>
      <c r="GHD1223" s="17"/>
      <c r="GHE1223" s="17"/>
      <c r="GHF1223" s="17"/>
      <c r="GHG1223" s="17"/>
      <c r="GHH1223" s="17"/>
      <c r="GHI1223" s="17"/>
      <c r="GHJ1223" s="17"/>
      <c r="GHK1223" s="17"/>
      <c r="GHL1223" s="17"/>
      <c r="GHM1223" s="17"/>
      <c r="GHN1223" s="17"/>
      <c r="GHO1223" s="17"/>
      <c r="GHP1223" s="17"/>
      <c r="GHQ1223" s="17"/>
      <c r="GHR1223" s="17"/>
      <c r="GHS1223" s="17"/>
      <c r="GHT1223" s="17"/>
      <c r="GHU1223" s="17"/>
      <c r="GHV1223" s="17"/>
      <c r="GHW1223" s="17"/>
      <c r="GHX1223" s="17"/>
      <c r="GHY1223" s="17"/>
      <c r="GHZ1223" s="17"/>
      <c r="GIA1223" s="17"/>
      <c r="GIB1223" s="17"/>
      <c r="GIC1223" s="17"/>
      <c r="GID1223" s="17"/>
      <c r="GIE1223" s="17"/>
      <c r="GIF1223" s="17"/>
      <c r="GIG1223" s="17"/>
      <c r="GIH1223" s="17"/>
      <c r="GII1223" s="17"/>
      <c r="GIJ1223" s="17"/>
      <c r="GIK1223" s="17"/>
      <c r="GIL1223" s="17"/>
      <c r="GIM1223" s="17"/>
      <c r="GIN1223" s="17"/>
      <c r="GIO1223" s="17"/>
      <c r="GIP1223" s="17"/>
      <c r="GIQ1223" s="17"/>
      <c r="GIR1223" s="17"/>
      <c r="GIS1223" s="17"/>
      <c r="GIT1223" s="17"/>
      <c r="GIU1223" s="17"/>
      <c r="GIV1223" s="17"/>
      <c r="GIW1223" s="17"/>
      <c r="GIX1223" s="17"/>
      <c r="GIY1223" s="17"/>
      <c r="GIZ1223" s="17"/>
      <c r="GJA1223" s="17"/>
      <c r="GJB1223" s="17"/>
      <c r="GJC1223" s="17"/>
      <c r="GJD1223" s="17"/>
      <c r="GJE1223" s="17"/>
      <c r="GJF1223" s="17"/>
      <c r="GJG1223" s="17"/>
      <c r="GJH1223" s="17"/>
      <c r="GJI1223" s="17"/>
      <c r="GJJ1223" s="17"/>
      <c r="GJK1223" s="17"/>
      <c r="GJL1223" s="17"/>
      <c r="GJM1223" s="17"/>
      <c r="GJN1223" s="17"/>
      <c r="GJO1223" s="17"/>
      <c r="GJP1223" s="17"/>
      <c r="GJQ1223" s="17"/>
      <c r="GJR1223" s="17"/>
      <c r="GJS1223" s="17"/>
      <c r="GJT1223" s="17"/>
      <c r="GJU1223" s="17"/>
      <c r="GJV1223" s="17"/>
      <c r="GJW1223" s="17"/>
      <c r="GJX1223" s="17"/>
      <c r="GJY1223" s="17"/>
      <c r="GJZ1223" s="17"/>
      <c r="GKA1223" s="17"/>
      <c r="GKB1223" s="17"/>
      <c r="GKC1223" s="17"/>
      <c r="GKD1223" s="17"/>
      <c r="GKE1223" s="17"/>
      <c r="GKF1223" s="17"/>
      <c r="GKG1223" s="17"/>
      <c r="GKH1223" s="17"/>
      <c r="GKI1223" s="17"/>
      <c r="GKJ1223" s="17"/>
      <c r="GKK1223" s="17"/>
      <c r="GKL1223" s="17"/>
      <c r="GKM1223" s="17"/>
      <c r="GKN1223" s="17"/>
      <c r="GKO1223" s="17"/>
      <c r="GKP1223" s="17"/>
      <c r="GKQ1223" s="17"/>
      <c r="GKR1223" s="17"/>
      <c r="GKS1223" s="17"/>
      <c r="GKT1223" s="17"/>
      <c r="GKU1223" s="17"/>
      <c r="GKV1223" s="17"/>
      <c r="GKW1223" s="17"/>
      <c r="GKX1223" s="17"/>
      <c r="GKY1223" s="17"/>
      <c r="GKZ1223" s="17"/>
      <c r="GLA1223" s="17"/>
      <c r="GLB1223" s="17"/>
      <c r="GLC1223" s="17"/>
      <c r="GLD1223" s="17"/>
      <c r="GLE1223" s="17"/>
      <c r="GLF1223" s="17"/>
      <c r="GLG1223" s="17"/>
      <c r="GLH1223" s="17"/>
      <c r="GLI1223" s="17"/>
      <c r="GLJ1223" s="17"/>
      <c r="GLK1223" s="17"/>
      <c r="GLL1223" s="17"/>
      <c r="GLM1223" s="17"/>
      <c r="GLN1223" s="17"/>
      <c r="GLO1223" s="17"/>
      <c r="GLP1223" s="17"/>
      <c r="GLQ1223" s="17"/>
      <c r="GLR1223" s="17"/>
      <c r="GLS1223" s="17"/>
      <c r="GLT1223" s="17"/>
      <c r="GLU1223" s="17"/>
      <c r="GLV1223" s="17"/>
      <c r="GLW1223" s="17"/>
      <c r="GLX1223" s="17"/>
      <c r="GLY1223" s="17"/>
      <c r="GLZ1223" s="17"/>
      <c r="GMA1223" s="17"/>
      <c r="GMB1223" s="17"/>
      <c r="GMC1223" s="17"/>
      <c r="GMD1223" s="17"/>
      <c r="GME1223" s="17"/>
      <c r="GMF1223" s="17"/>
      <c r="GMG1223" s="17"/>
      <c r="GMH1223" s="17"/>
      <c r="GMI1223" s="17"/>
      <c r="GMJ1223" s="17"/>
      <c r="GMK1223" s="17"/>
      <c r="GML1223" s="17"/>
      <c r="GMM1223" s="17"/>
      <c r="GMN1223" s="17"/>
      <c r="GMO1223" s="17"/>
      <c r="GMP1223" s="17"/>
      <c r="GMQ1223" s="17"/>
      <c r="GMR1223" s="17"/>
      <c r="GMS1223" s="17"/>
      <c r="GMT1223" s="17"/>
      <c r="GMU1223" s="17"/>
      <c r="GMV1223" s="17"/>
      <c r="GMW1223" s="17"/>
      <c r="GMX1223" s="17"/>
      <c r="GMY1223" s="17"/>
      <c r="GMZ1223" s="17"/>
      <c r="GNA1223" s="17"/>
      <c r="GNB1223" s="17"/>
      <c r="GNC1223" s="17"/>
      <c r="GND1223" s="17"/>
      <c r="GNE1223" s="17"/>
      <c r="GNF1223" s="17"/>
      <c r="GNG1223" s="17"/>
      <c r="GNH1223" s="17"/>
      <c r="GNI1223" s="17"/>
      <c r="GNJ1223" s="17"/>
      <c r="GNK1223" s="17"/>
      <c r="GNL1223" s="17"/>
      <c r="GNM1223" s="17"/>
      <c r="GNN1223" s="17"/>
      <c r="GNO1223" s="17"/>
      <c r="GNP1223" s="17"/>
      <c r="GNQ1223" s="17"/>
      <c r="GNR1223" s="17"/>
      <c r="GNS1223" s="17"/>
      <c r="GNT1223" s="17"/>
      <c r="GNU1223" s="17"/>
      <c r="GNV1223" s="17"/>
      <c r="GNW1223" s="17"/>
      <c r="GNX1223" s="17"/>
      <c r="GNY1223" s="17"/>
      <c r="GNZ1223" s="17"/>
      <c r="GOA1223" s="17"/>
      <c r="GOB1223" s="17"/>
      <c r="GOC1223" s="17"/>
      <c r="GOD1223" s="17"/>
      <c r="GOE1223" s="17"/>
      <c r="GOF1223" s="17"/>
      <c r="GOG1223" s="17"/>
      <c r="GOH1223" s="17"/>
      <c r="GOI1223" s="17"/>
      <c r="GOJ1223" s="17"/>
      <c r="GOK1223" s="17"/>
      <c r="GOL1223" s="17"/>
      <c r="GOM1223" s="17"/>
      <c r="GON1223" s="17"/>
      <c r="GOO1223" s="17"/>
      <c r="GOP1223" s="17"/>
      <c r="GOQ1223" s="17"/>
      <c r="GOR1223" s="17"/>
      <c r="GOS1223" s="17"/>
      <c r="GOT1223" s="17"/>
      <c r="GOU1223" s="17"/>
      <c r="GOV1223" s="17"/>
      <c r="GOW1223" s="17"/>
      <c r="GOX1223" s="17"/>
      <c r="GOY1223" s="17"/>
      <c r="GOZ1223" s="17"/>
      <c r="GPA1223" s="17"/>
      <c r="GPB1223" s="17"/>
      <c r="GPC1223" s="17"/>
      <c r="GPD1223" s="17"/>
      <c r="GPE1223" s="17"/>
      <c r="GPF1223" s="17"/>
      <c r="GPG1223" s="17"/>
      <c r="GPH1223" s="17"/>
      <c r="GPI1223" s="17"/>
      <c r="GPJ1223" s="17"/>
      <c r="GPK1223" s="17"/>
      <c r="GPL1223" s="17"/>
      <c r="GPM1223" s="17"/>
      <c r="GPN1223" s="17"/>
      <c r="GPO1223" s="17"/>
      <c r="GPP1223" s="17"/>
      <c r="GPQ1223" s="17"/>
      <c r="GPR1223" s="17"/>
      <c r="GPS1223" s="17"/>
      <c r="GPT1223" s="17"/>
      <c r="GPU1223" s="17"/>
      <c r="GPV1223" s="17"/>
      <c r="GPW1223" s="17"/>
      <c r="GPX1223" s="17"/>
      <c r="GPY1223" s="17"/>
      <c r="GPZ1223" s="17"/>
      <c r="GQA1223" s="17"/>
      <c r="GQB1223" s="17"/>
      <c r="GQC1223" s="17"/>
      <c r="GQD1223" s="17"/>
      <c r="GQE1223" s="17"/>
      <c r="GQF1223" s="17"/>
      <c r="GQG1223" s="17"/>
      <c r="GQH1223" s="17"/>
      <c r="GQI1223" s="17"/>
      <c r="GQJ1223" s="17"/>
      <c r="GQK1223" s="17"/>
      <c r="GQL1223" s="17"/>
      <c r="GQM1223" s="17"/>
      <c r="GQN1223" s="17"/>
      <c r="GQO1223" s="17"/>
      <c r="GQP1223" s="17"/>
      <c r="GQQ1223" s="17"/>
      <c r="GQR1223" s="17"/>
      <c r="GQS1223" s="17"/>
      <c r="GQT1223" s="17"/>
      <c r="GQU1223" s="17"/>
      <c r="GQV1223" s="17"/>
      <c r="GQW1223" s="17"/>
      <c r="GQX1223" s="17"/>
      <c r="GQY1223" s="17"/>
      <c r="GQZ1223" s="17"/>
      <c r="GRA1223" s="17"/>
      <c r="GRB1223" s="17"/>
      <c r="GRC1223" s="17"/>
      <c r="GRD1223" s="17"/>
      <c r="GRE1223" s="17"/>
      <c r="GRF1223" s="17"/>
      <c r="GRG1223" s="17"/>
      <c r="GRH1223" s="17"/>
      <c r="GRI1223" s="17"/>
      <c r="GRJ1223" s="17"/>
      <c r="GRK1223" s="17"/>
      <c r="GRL1223" s="17"/>
      <c r="GRM1223" s="17"/>
      <c r="GRN1223" s="17"/>
      <c r="GRO1223" s="17"/>
      <c r="GRP1223" s="17"/>
      <c r="GRQ1223" s="17"/>
      <c r="GRR1223" s="17"/>
      <c r="GRS1223" s="17"/>
      <c r="GRT1223" s="17"/>
      <c r="GRU1223" s="17"/>
      <c r="GRV1223" s="17"/>
      <c r="GRW1223" s="17"/>
      <c r="GRX1223" s="17"/>
      <c r="GRY1223" s="17"/>
      <c r="GRZ1223" s="17"/>
      <c r="GSA1223" s="17"/>
      <c r="GSB1223" s="17"/>
      <c r="GSC1223" s="17"/>
      <c r="GSD1223" s="17"/>
      <c r="GSE1223" s="17"/>
      <c r="GSF1223" s="17"/>
      <c r="GSG1223" s="17"/>
      <c r="GSH1223" s="17"/>
      <c r="GSI1223" s="17"/>
      <c r="GSJ1223" s="17"/>
      <c r="GSK1223" s="17"/>
      <c r="GSL1223" s="17"/>
      <c r="GSM1223" s="17"/>
      <c r="GSN1223" s="17"/>
      <c r="GSO1223" s="17"/>
      <c r="GSP1223" s="17"/>
      <c r="GSQ1223" s="17"/>
      <c r="GSR1223" s="17"/>
      <c r="GSS1223" s="17"/>
      <c r="GST1223" s="17"/>
      <c r="GSU1223" s="17"/>
      <c r="GSV1223" s="17"/>
      <c r="GSW1223" s="17"/>
      <c r="GSX1223" s="17"/>
      <c r="GSY1223" s="17"/>
      <c r="GSZ1223" s="17"/>
      <c r="GTA1223" s="17"/>
      <c r="GTB1223" s="17"/>
      <c r="GTC1223" s="17"/>
      <c r="GTD1223" s="17"/>
      <c r="GTE1223" s="17"/>
      <c r="GTF1223" s="17"/>
      <c r="GTG1223" s="17"/>
      <c r="GTH1223" s="17"/>
      <c r="GTI1223" s="17"/>
      <c r="GTJ1223" s="17"/>
      <c r="GTK1223" s="17"/>
      <c r="GTL1223" s="17"/>
      <c r="GTM1223" s="17"/>
      <c r="GTN1223" s="17"/>
      <c r="GTO1223" s="17"/>
      <c r="GTP1223" s="17"/>
      <c r="GTQ1223" s="17"/>
      <c r="GTR1223" s="17"/>
      <c r="GTS1223" s="17"/>
      <c r="GTT1223" s="17"/>
      <c r="GTU1223" s="17"/>
      <c r="GTV1223" s="17"/>
      <c r="GTW1223" s="17"/>
      <c r="GTX1223" s="17"/>
      <c r="GTY1223" s="17"/>
      <c r="GTZ1223" s="17"/>
      <c r="GUA1223" s="17"/>
      <c r="GUB1223" s="17"/>
      <c r="GUC1223" s="17"/>
      <c r="GUD1223" s="17"/>
      <c r="GUE1223" s="17"/>
      <c r="GUF1223" s="17"/>
      <c r="GUG1223" s="17"/>
      <c r="GUH1223" s="17"/>
      <c r="GUI1223" s="17"/>
      <c r="GUJ1223" s="17"/>
      <c r="GUK1223" s="17"/>
      <c r="GUL1223" s="17"/>
      <c r="GUM1223" s="17"/>
      <c r="GUN1223" s="17"/>
      <c r="GUO1223" s="17"/>
      <c r="GUP1223" s="17"/>
      <c r="GUQ1223" s="17"/>
      <c r="GUR1223" s="17"/>
      <c r="GUS1223" s="17"/>
      <c r="GUT1223" s="17"/>
      <c r="GUU1223" s="17"/>
      <c r="GUV1223" s="17"/>
      <c r="GUW1223" s="17"/>
      <c r="GUX1223" s="17"/>
      <c r="GUY1223" s="17"/>
      <c r="GUZ1223" s="17"/>
      <c r="GVA1223" s="17"/>
      <c r="GVB1223" s="17"/>
      <c r="GVC1223" s="17"/>
      <c r="GVD1223" s="17"/>
      <c r="GVE1223" s="17"/>
      <c r="GVF1223" s="17"/>
      <c r="GVG1223" s="17"/>
      <c r="GVH1223" s="17"/>
      <c r="GVI1223" s="17"/>
      <c r="GVJ1223" s="17"/>
      <c r="GVK1223" s="17"/>
      <c r="GVL1223" s="17"/>
      <c r="GVM1223" s="17"/>
      <c r="GVN1223" s="17"/>
      <c r="GVO1223" s="17"/>
      <c r="GVP1223" s="17"/>
      <c r="GVQ1223" s="17"/>
      <c r="GVR1223" s="17"/>
      <c r="GVS1223" s="17"/>
      <c r="GVT1223" s="17"/>
      <c r="GVU1223" s="17"/>
      <c r="GVV1223" s="17"/>
      <c r="GVW1223" s="17"/>
      <c r="GVX1223" s="17"/>
      <c r="GVY1223" s="17"/>
      <c r="GVZ1223" s="17"/>
      <c r="GWA1223" s="17"/>
      <c r="GWB1223" s="17"/>
      <c r="GWC1223" s="17"/>
      <c r="GWD1223" s="17"/>
      <c r="GWE1223" s="17"/>
      <c r="GWF1223" s="17"/>
      <c r="GWG1223" s="17"/>
      <c r="GWH1223" s="17"/>
      <c r="GWI1223" s="17"/>
      <c r="GWJ1223" s="17"/>
      <c r="GWK1223" s="17"/>
      <c r="GWL1223" s="17"/>
      <c r="GWM1223" s="17"/>
      <c r="GWN1223" s="17"/>
      <c r="GWO1223" s="17"/>
      <c r="GWP1223" s="17"/>
      <c r="GWQ1223" s="17"/>
      <c r="GWR1223" s="17"/>
      <c r="GWS1223" s="17"/>
      <c r="GWT1223" s="17"/>
      <c r="GWU1223" s="17"/>
      <c r="GWV1223" s="17"/>
      <c r="GWW1223" s="17"/>
      <c r="GWX1223" s="17"/>
      <c r="GWY1223" s="17"/>
      <c r="GWZ1223" s="17"/>
      <c r="GXA1223" s="17"/>
      <c r="GXB1223" s="17"/>
      <c r="GXC1223" s="17"/>
      <c r="GXD1223" s="17"/>
      <c r="GXE1223" s="17"/>
      <c r="GXF1223" s="17"/>
      <c r="GXG1223" s="17"/>
      <c r="GXH1223" s="17"/>
      <c r="GXI1223" s="17"/>
      <c r="GXJ1223" s="17"/>
      <c r="GXK1223" s="17"/>
      <c r="GXL1223" s="17"/>
      <c r="GXM1223" s="17"/>
      <c r="GXN1223" s="17"/>
      <c r="GXO1223" s="17"/>
      <c r="GXP1223" s="17"/>
      <c r="GXQ1223" s="17"/>
      <c r="GXR1223" s="17"/>
      <c r="GXS1223" s="17"/>
      <c r="GXT1223" s="17"/>
      <c r="GXU1223" s="17"/>
      <c r="GXV1223" s="17"/>
      <c r="GXW1223" s="17"/>
      <c r="GXX1223" s="17"/>
      <c r="GXY1223" s="17"/>
      <c r="GXZ1223" s="17"/>
      <c r="GYA1223" s="17"/>
      <c r="GYB1223" s="17"/>
      <c r="GYC1223" s="17"/>
      <c r="GYD1223" s="17"/>
      <c r="GYE1223" s="17"/>
      <c r="GYF1223" s="17"/>
      <c r="GYG1223" s="17"/>
      <c r="GYH1223" s="17"/>
      <c r="GYI1223" s="17"/>
      <c r="GYJ1223" s="17"/>
      <c r="GYK1223" s="17"/>
      <c r="GYL1223" s="17"/>
      <c r="GYM1223" s="17"/>
      <c r="GYN1223" s="17"/>
      <c r="GYO1223" s="17"/>
      <c r="GYP1223" s="17"/>
      <c r="GYQ1223" s="17"/>
      <c r="GYR1223" s="17"/>
      <c r="GYS1223" s="17"/>
      <c r="GYT1223" s="17"/>
      <c r="GYU1223" s="17"/>
      <c r="GYV1223" s="17"/>
      <c r="GYW1223" s="17"/>
      <c r="GYX1223" s="17"/>
      <c r="GYY1223" s="17"/>
      <c r="GYZ1223" s="17"/>
      <c r="GZA1223" s="17"/>
      <c r="GZB1223" s="17"/>
      <c r="GZC1223" s="17"/>
      <c r="GZD1223" s="17"/>
      <c r="GZE1223" s="17"/>
      <c r="GZF1223" s="17"/>
      <c r="GZG1223" s="17"/>
      <c r="GZH1223" s="17"/>
      <c r="GZI1223" s="17"/>
      <c r="GZJ1223" s="17"/>
      <c r="GZK1223" s="17"/>
      <c r="GZL1223" s="17"/>
      <c r="GZM1223" s="17"/>
      <c r="GZN1223" s="17"/>
      <c r="GZO1223" s="17"/>
      <c r="GZP1223" s="17"/>
      <c r="GZQ1223" s="17"/>
      <c r="GZR1223" s="17"/>
      <c r="GZS1223" s="17"/>
      <c r="GZT1223" s="17"/>
      <c r="GZU1223" s="17"/>
      <c r="GZV1223" s="17"/>
      <c r="GZW1223" s="17"/>
      <c r="GZX1223" s="17"/>
      <c r="GZY1223" s="17"/>
      <c r="GZZ1223" s="17"/>
      <c r="HAA1223" s="17"/>
      <c r="HAB1223" s="17"/>
      <c r="HAC1223" s="17"/>
      <c r="HAD1223" s="17"/>
      <c r="HAE1223" s="17"/>
      <c r="HAF1223" s="17"/>
      <c r="HAG1223" s="17"/>
      <c r="HAH1223" s="17"/>
      <c r="HAI1223" s="17"/>
      <c r="HAJ1223" s="17"/>
      <c r="HAK1223" s="17"/>
      <c r="HAL1223" s="17"/>
      <c r="HAM1223" s="17"/>
      <c r="HAN1223" s="17"/>
      <c r="HAO1223" s="17"/>
      <c r="HAP1223" s="17"/>
      <c r="HAQ1223" s="17"/>
      <c r="HAR1223" s="17"/>
      <c r="HAS1223" s="17"/>
      <c r="HAT1223" s="17"/>
      <c r="HAU1223" s="17"/>
      <c r="HAV1223" s="17"/>
      <c r="HAW1223" s="17"/>
      <c r="HAX1223" s="17"/>
      <c r="HAY1223" s="17"/>
      <c r="HAZ1223" s="17"/>
      <c r="HBA1223" s="17"/>
      <c r="HBB1223" s="17"/>
      <c r="HBC1223" s="17"/>
      <c r="HBD1223" s="17"/>
      <c r="HBE1223" s="17"/>
      <c r="HBF1223" s="17"/>
      <c r="HBG1223" s="17"/>
      <c r="HBH1223" s="17"/>
      <c r="HBI1223" s="17"/>
      <c r="HBJ1223" s="17"/>
      <c r="HBK1223" s="17"/>
      <c r="HBL1223" s="17"/>
      <c r="HBM1223" s="17"/>
      <c r="HBN1223" s="17"/>
      <c r="HBO1223" s="17"/>
      <c r="HBP1223" s="17"/>
      <c r="HBQ1223" s="17"/>
      <c r="HBR1223" s="17"/>
      <c r="HBS1223" s="17"/>
      <c r="HBT1223" s="17"/>
      <c r="HBU1223" s="17"/>
      <c r="HBV1223" s="17"/>
      <c r="HBW1223" s="17"/>
      <c r="HBX1223" s="17"/>
      <c r="HBY1223" s="17"/>
      <c r="HBZ1223" s="17"/>
      <c r="HCA1223" s="17"/>
      <c r="HCB1223" s="17"/>
      <c r="HCC1223" s="17"/>
      <c r="HCD1223" s="17"/>
      <c r="HCE1223" s="17"/>
      <c r="HCF1223" s="17"/>
      <c r="HCG1223" s="17"/>
      <c r="HCH1223" s="17"/>
      <c r="HCI1223" s="17"/>
      <c r="HCJ1223" s="17"/>
      <c r="HCK1223" s="17"/>
      <c r="HCL1223" s="17"/>
      <c r="HCM1223" s="17"/>
      <c r="HCN1223" s="17"/>
      <c r="HCO1223" s="17"/>
      <c r="HCP1223" s="17"/>
      <c r="HCQ1223" s="17"/>
      <c r="HCR1223" s="17"/>
      <c r="HCS1223" s="17"/>
      <c r="HCT1223" s="17"/>
      <c r="HCU1223" s="17"/>
      <c r="HCV1223" s="17"/>
      <c r="HCW1223" s="17"/>
      <c r="HCX1223" s="17"/>
      <c r="HCY1223" s="17"/>
      <c r="HCZ1223" s="17"/>
      <c r="HDA1223" s="17"/>
      <c r="HDB1223" s="17"/>
      <c r="HDC1223" s="17"/>
      <c r="HDD1223" s="17"/>
      <c r="HDE1223" s="17"/>
      <c r="HDF1223" s="17"/>
      <c r="HDG1223" s="17"/>
      <c r="HDH1223" s="17"/>
      <c r="HDI1223" s="17"/>
      <c r="HDJ1223" s="17"/>
      <c r="HDK1223" s="17"/>
      <c r="HDL1223" s="17"/>
      <c r="HDM1223" s="17"/>
      <c r="HDN1223" s="17"/>
      <c r="HDO1223" s="17"/>
      <c r="HDP1223" s="17"/>
      <c r="HDQ1223" s="17"/>
      <c r="HDR1223" s="17"/>
      <c r="HDS1223" s="17"/>
      <c r="HDT1223" s="17"/>
      <c r="HDU1223" s="17"/>
      <c r="HDV1223" s="17"/>
      <c r="HDW1223" s="17"/>
      <c r="HDX1223" s="17"/>
      <c r="HDY1223" s="17"/>
      <c r="HDZ1223" s="17"/>
      <c r="HEA1223" s="17"/>
      <c r="HEB1223" s="17"/>
      <c r="HEC1223" s="17"/>
      <c r="HED1223" s="17"/>
      <c r="HEE1223" s="17"/>
      <c r="HEF1223" s="17"/>
      <c r="HEG1223" s="17"/>
      <c r="HEH1223" s="17"/>
      <c r="HEI1223" s="17"/>
      <c r="HEJ1223" s="17"/>
      <c r="HEK1223" s="17"/>
      <c r="HEL1223" s="17"/>
      <c r="HEM1223" s="17"/>
      <c r="HEN1223" s="17"/>
      <c r="HEO1223" s="17"/>
      <c r="HEP1223" s="17"/>
      <c r="HEQ1223" s="17"/>
      <c r="HER1223" s="17"/>
      <c r="HES1223" s="17"/>
      <c r="HET1223" s="17"/>
      <c r="HEU1223" s="17"/>
      <c r="HEV1223" s="17"/>
      <c r="HEW1223" s="17"/>
      <c r="HEX1223" s="17"/>
      <c r="HEY1223" s="17"/>
      <c r="HEZ1223" s="17"/>
      <c r="HFA1223" s="17"/>
      <c r="HFB1223" s="17"/>
      <c r="HFC1223" s="17"/>
      <c r="HFD1223" s="17"/>
      <c r="HFE1223" s="17"/>
      <c r="HFF1223" s="17"/>
      <c r="HFG1223" s="17"/>
      <c r="HFH1223" s="17"/>
      <c r="HFI1223" s="17"/>
      <c r="HFJ1223" s="17"/>
      <c r="HFK1223" s="17"/>
      <c r="HFL1223" s="17"/>
      <c r="HFM1223" s="17"/>
      <c r="HFN1223" s="17"/>
      <c r="HFO1223" s="17"/>
      <c r="HFP1223" s="17"/>
      <c r="HFQ1223" s="17"/>
      <c r="HFR1223" s="17"/>
      <c r="HFS1223" s="17"/>
      <c r="HFT1223" s="17"/>
      <c r="HFU1223" s="17"/>
      <c r="HFV1223" s="17"/>
      <c r="HFW1223" s="17"/>
      <c r="HFX1223" s="17"/>
      <c r="HFY1223" s="17"/>
      <c r="HFZ1223" s="17"/>
      <c r="HGA1223" s="17"/>
      <c r="HGB1223" s="17"/>
      <c r="HGC1223" s="17"/>
      <c r="HGD1223" s="17"/>
      <c r="HGE1223" s="17"/>
      <c r="HGF1223" s="17"/>
      <c r="HGG1223" s="17"/>
      <c r="HGH1223" s="17"/>
      <c r="HGI1223" s="17"/>
      <c r="HGJ1223" s="17"/>
      <c r="HGK1223" s="17"/>
      <c r="HGL1223" s="17"/>
      <c r="HGM1223" s="17"/>
      <c r="HGN1223" s="17"/>
      <c r="HGO1223" s="17"/>
      <c r="HGP1223" s="17"/>
      <c r="HGQ1223" s="17"/>
      <c r="HGR1223" s="17"/>
      <c r="HGS1223" s="17"/>
      <c r="HGT1223" s="17"/>
      <c r="HGU1223" s="17"/>
      <c r="HGV1223" s="17"/>
      <c r="HGW1223" s="17"/>
      <c r="HGX1223" s="17"/>
      <c r="HGY1223" s="17"/>
      <c r="HGZ1223" s="17"/>
      <c r="HHA1223" s="17"/>
      <c r="HHB1223" s="17"/>
      <c r="HHC1223" s="17"/>
      <c r="HHD1223" s="17"/>
      <c r="HHE1223" s="17"/>
      <c r="HHF1223" s="17"/>
      <c r="HHG1223" s="17"/>
      <c r="HHH1223" s="17"/>
      <c r="HHI1223" s="17"/>
      <c r="HHJ1223" s="17"/>
      <c r="HHK1223" s="17"/>
      <c r="HHL1223" s="17"/>
      <c r="HHM1223" s="17"/>
      <c r="HHN1223" s="17"/>
      <c r="HHO1223" s="17"/>
      <c r="HHP1223" s="17"/>
      <c r="HHQ1223" s="17"/>
      <c r="HHR1223" s="17"/>
      <c r="HHS1223" s="17"/>
      <c r="HHT1223" s="17"/>
      <c r="HHU1223" s="17"/>
      <c r="HHV1223" s="17"/>
      <c r="HHW1223" s="17"/>
      <c r="HHX1223" s="17"/>
      <c r="HHY1223" s="17"/>
      <c r="HHZ1223" s="17"/>
      <c r="HIA1223" s="17"/>
      <c r="HIB1223" s="17"/>
      <c r="HIC1223" s="17"/>
      <c r="HID1223" s="17"/>
      <c r="HIE1223" s="17"/>
      <c r="HIF1223" s="17"/>
      <c r="HIG1223" s="17"/>
      <c r="HIH1223" s="17"/>
      <c r="HII1223" s="17"/>
      <c r="HIJ1223" s="17"/>
      <c r="HIK1223" s="17"/>
      <c r="HIL1223" s="17"/>
      <c r="HIM1223" s="17"/>
      <c r="HIN1223" s="17"/>
      <c r="HIO1223" s="17"/>
      <c r="HIP1223" s="17"/>
      <c r="HIQ1223" s="17"/>
      <c r="HIR1223" s="17"/>
      <c r="HIS1223" s="17"/>
      <c r="HIT1223" s="17"/>
      <c r="HIU1223" s="17"/>
      <c r="HIV1223" s="17"/>
      <c r="HIW1223" s="17"/>
      <c r="HIX1223" s="17"/>
      <c r="HIY1223" s="17"/>
      <c r="HIZ1223" s="17"/>
      <c r="HJA1223" s="17"/>
      <c r="HJB1223" s="17"/>
      <c r="HJC1223" s="17"/>
      <c r="HJD1223" s="17"/>
      <c r="HJE1223" s="17"/>
      <c r="HJF1223" s="17"/>
      <c r="HJG1223" s="17"/>
      <c r="HJH1223" s="17"/>
      <c r="HJI1223" s="17"/>
      <c r="HJJ1223" s="17"/>
      <c r="HJK1223" s="17"/>
      <c r="HJL1223" s="17"/>
      <c r="HJM1223" s="17"/>
      <c r="HJN1223" s="17"/>
      <c r="HJO1223" s="17"/>
      <c r="HJP1223" s="17"/>
      <c r="HJQ1223" s="17"/>
      <c r="HJR1223" s="17"/>
      <c r="HJS1223" s="17"/>
      <c r="HJT1223" s="17"/>
      <c r="HJU1223" s="17"/>
      <c r="HJV1223" s="17"/>
      <c r="HJW1223" s="17"/>
      <c r="HJX1223" s="17"/>
      <c r="HJY1223" s="17"/>
      <c r="HJZ1223" s="17"/>
      <c r="HKA1223" s="17"/>
      <c r="HKB1223" s="17"/>
      <c r="HKC1223" s="17"/>
      <c r="HKD1223" s="17"/>
      <c r="HKE1223" s="17"/>
      <c r="HKF1223" s="17"/>
      <c r="HKG1223" s="17"/>
      <c r="HKH1223" s="17"/>
      <c r="HKI1223" s="17"/>
      <c r="HKJ1223" s="17"/>
      <c r="HKK1223" s="17"/>
      <c r="HKL1223" s="17"/>
      <c r="HKM1223" s="17"/>
      <c r="HKN1223" s="17"/>
      <c r="HKO1223" s="17"/>
      <c r="HKP1223" s="17"/>
      <c r="HKQ1223" s="17"/>
      <c r="HKR1223" s="17"/>
      <c r="HKS1223" s="17"/>
      <c r="HKT1223" s="17"/>
      <c r="HKU1223" s="17"/>
      <c r="HKV1223" s="17"/>
      <c r="HKW1223" s="17"/>
      <c r="HKX1223" s="17"/>
      <c r="HKY1223" s="17"/>
      <c r="HKZ1223" s="17"/>
      <c r="HLA1223" s="17"/>
      <c r="HLB1223" s="17"/>
      <c r="HLC1223" s="17"/>
      <c r="HLD1223" s="17"/>
      <c r="HLE1223" s="17"/>
      <c r="HLF1223" s="17"/>
      <c r="HLG1223" s="17"/>
      <c r="HLH1223" s="17"/>
      <c r="HLI1223" s="17"/>
      <c r="HLJ1223" s="17"/>
      <c r="HLK1223" s="17"/>
      <c r="HLL1223" s="17"/>
      <c r="HLM1223" s="17"/>
      <c r="HLN1223" s="17"/>
      <c r="HLO1223" s="17"/>
      <c r="HLP1223" s="17"/>
      <c r="HLQ1223" s="17"/>
      <c r="HLR1223" s="17"/>
      <c r="HLS1223" s="17"/>
      <c r="HLT1223" s="17"/>
      <c r="HLU1223" s="17"/>
      <c r="HLV1223" s="17"/>
      <c r="HLW1223" s="17"/>
      <c r="HLX1223" s="17"/>
      <c r="HLY1223" s="17"/>
      <c r="HLZ1223" s="17"/>
      <c r="HMA1223" s="17"/>
      <c r="HMB1223" s="17"/>
      <c r="HMC1223" s="17"/>
      <c r="HMD1223" s="17"/>
      <c r="HME1223" s="17"/>
      <c r="HMF1223" s="17"/>
      <c r="HMG1223" s="17"/>
      <c r="HMH1223" s="17"/>
      <c r="HMI1223" s="17"/>
      <c r="HMJ1223" s="17"/>
      <c r="HMK1223" s="17"/>
      <c r="HML1223" s="17"/>
      <c r="HMM1223" s="17"/>
      <c r="HMN1223" s="17"/>
      <c r="HMO1223" s="17"/>
      <c r="HMP1223" s="17"/>
      <c r="HMQ1223" s="17"/>
      <c r="HMR1223" s="17"/>
      <c r="HMS1223" s="17"/>
      <c r="HMT1223" s="17"/>
      <c r="HMU1223" s="17"/>
      <c r="HMV1223" s="17"/>
      <c r="HMW1223" s="17"/>
      <c r="HMX1223" s="17"/>
      <c r="HMY1223" s="17"/>
      <c r="HMZ1223" s="17"/>
      <c r="HNA1223" s="17"/>
      <c r="HNB1223" s="17"/>
      <c r="HNC1223" s="17"/>
      <c r="HND1223" s="17"/>
      <c r="HNE1223" s="17"/>
      <c r="HNF1223" s="17"/>
      <c r="HNG1223" s="17"/>
      <c r="HNH1223" s="17"/>
      <c r="HNI1223" s="17"/>
      <c r="HNJ1223" s="17"/>
      <c r="HNK1223" s="17"/>
      <c r="HNL1223" s="17"/>
      <c r="HNM1223" s="17"/>
      <c r="HNN1223" s="17"/>
      <c r="HNO1223" s="17"/>
      <c r="HNP1223" s="17"/>
      <c r="HNQ1223" s="17"/>
      <c r="HNR1223" s="17"/>
      <c r="HNS1223" s="17"/>
      <c r="HNT1223" s="17"/>
      <c r="HNU1223" s="17"/>
      <c r="HNV1223" s="17"/>
      <c r="HNW1223" s="17"/>
      <c r="HNX1223" s="17"/>
      <c r="HNY1223" s="17"/>
      <c r="HNZ1223" s="17"/>
      <c r="HOA1223" s="17"/>
      <c r="HOB1223" s="17"/>
      <c r="HOC1223" s="17"/>
      <c r="HOD1223" s="17"/>
      <c r="HOE1223" s="17"/>
      <c r="HOF1223" s="17"/>
      <c r="HOG1223" s="17"/>
      <c r="HOH1223" s="17"/>
      <c r="HOI1223" s="17"/>
      <c r="HOJ1223" s="17"/>
      <c r="HOK1223" s="17"/>
      <c r="HOL1223" s="17"/>
      <c r="HOM1223" s="17"/>
      <c r="HON1223" s="17"/>
      <c r="HOO1223" s="17"/>
      <c r="HOP1223" s="17"/>
      <c r="HOQ1223" s="17"/>
      <c r="HOR1223" s="17"/>
      <c r="HOS1223" s="17"/>
      <c r="HOT1223" s="17"/>
      <c r="HOU1223" s="17"/>
      <c r="HOV1223" s="17"/>
      <c r="HOW1223" s="17"/>
      <c r="HOX1223" s="17"/>
      <c r="HOY1223" s="17"/>
      <c r="HOZ1223" s="17"/>
      <c r="HPA1223" s="17"/>
      <c r="HPB1223" s="17"/>
      <c r="HPC1223" s="17"/>
      <c r="HPD1223" s="17"/>
      <c r="HPE1223" s="17"/>
      <c r="HPF1223" s="17"/>
      <c r="HPG1223" s="17"/>
      <c r="HPH1223" s="17"/>
      <c r="HPI1223" s="17"/>
      <c r="HPJ1223" s="17"/>
      <c r="HPK1223" s="17"/>
      <c r="HPL1223" s="17"/>
      <c r="HPM1223" s="17"/>
      <c r="HPN1223" s="17"/>
      <c r="HPO1223" s="17"/>
      <c r="HPP1223" s="17"/>
      <c r="HPQ1223" s="17"/>
      <c r="HPR1223" s="17"/>
      <c r="HPS1223" s="17"/>
      <c r="HPT1223" s="17"/>
      <c r="HPU1223" s="17"/>
      <c r="HPV1223" s="17"/>
      <c r="HPW1223" s="17"/>
      <c r="HPX1223" s="17"/>
      <c r="HPY1223" s="17"/>
      <c r="HPZ1223" s="17"/>
      <c r="HQA1223" s="17"/>
      <c r="HQB1223" s="17"/>
      <c r="HQC1223" s="17"/>
      <c r="HQD1223" s="17"/>
      <c r="HQE1223" s="17"/>
      <c r="HQF1223" s="17"/>
      <c r="HQG1223" s="17"/>
      <c r="HQH1223" s="17"/>
      <c r="HQI1223" s="17"/>
      <c r="HQJ1223" s="17"/>
      <c r="HQK1223" s="17"/>
      <c r="HQL1223" s="17"/>
      <c r="HQM1223" s="17"/>
      <c r="HQN1223" s="17"/>
      <c r="HQO1223" s="17"/>
      <c r="HQP1223" s="17"/>
      <c r="HQQ1223" s="17"/>
      <c r="HQR1223" s="17"/>
      <c r="HQS1223" s="17"/>
      <c r="HQT1223" s="17"/>
      <c r="HQU1223" s="17"/>
      <c r="HQV1223" s="17"/>
      <c r="HQW1223" s="17"/>
      <c r="HQX1223" s="17"/>
      <c r="HQY1223" s="17"/>
      <c r="HQZ1223" s="17"/>
      <c r="HRA1223" s="17"/>
      <c r="HRB1223" s="17"/>
      <c r="HRC1223" s="17"/>
      <c r="HRD1223" s="17"/>
      <c r="HRE1223" s="17"/>
      <c r="HRF1223" s="17"/>
      <c r="HRG1223" s="17"/>
      <c r="HRH1223" s="17"/>
      <c r="HRI1223" s="17"/>
      <c r="HRJ1223" s="17"/>
      <c r="HRK1223" s="17"/>
      <c r="HRL1223" s="17"/>
      <c r="HRM1223" s="17"/>
      <c r="HRN1223" s="17"/>
      <c r="HRO1223" s="17"/>
      <c r="HRP1223" s="17"/>
      <c r="HRQ1223" s="17"/>
      <c r="HRR1223" s="17"/>
      <c r="HRS1223" s="17"/>
      <c r="HRT1223" s="17"/>
      <c r="HRU1223" s="17"/>
      <c r="HRV1223" s="17"/>
      <c r="HRW1223" s="17"/>
      <c r="HRX1223" s="17"/>
      <c r="HRY1223" s="17"/>
      <c r="HRZ1223" s="17"/>
      <c r="HSA1223" s="17"/>
      <c r="HSB1223" s="17"/>
      <c r="HSC1223" s="17"/>
      <c r="HSD1223" s="17"/>
      <c r="HSE1223" s="17"/>
      <c r="HSF1223" s="17"/>
      <c r="HSG1223" s="17"/>
      <c r="HSH1223" s="17"/>
      <c r="HSI1223" s="17"/>
      <c r="HSJ1223" s="17"/>
      <c r="HSK1223" s="17"/>
      <c r="HSL1223" s="17"/>
      <c r="HSM1223" s="17"/>
      <c r="HSN1223" s="17"/>
      <c r="HSO1223" s="17"/>
      <c r="HSP1223" s="17"/>
      <c r="HSQ1223" s="17"/>
      <c r="HSR1223" s="17"/>
      <c r="HSS1223" s="17"/>
      <c r="HST1223" s="17"/>
      <c r="HSU1223" s="17"/>
      <c r="HSV1223" s="17"/>
      <c r="HSW1223" s="17"/>
      <c r="HSX1223" s="17"/>
      <c r="HSY1223" s="17"/>
      <c r="HSZ1223" s="17"/>
      <c r="HTA1223" s="17"/>
      <c r="HTB1223" s="17"/>
      <c r="HTC1223" s="17"/>
      <c r="HTD1223" s="17"/>
      <c r="HTE1223" s="17"/>
      <c r="HTF1223" s="17"/>
      <c r="HTG1223" s="17"/>
      <c r="HTH1223" s="17"/>
      <c r="HTI1223" s="17"/>
      <c r="HTJ1223" s="17"/>
      <c r="HTK1223" s="17"/>
      <c r="HTL1223" s="17"/>
      <c r="HTM1223" s="17"/>
      <c r="HTN1223" s="17"/>
      <c r="HTO1223" s="17"/>
      <c r="HTP1223" s="17"/>
      <c r="HTQ1223" s="17"/>
      <c r="HTR1223" s="17"/>
      <c r="HTS1223" s="17"/>
      <c r="HTT1223" s="17"/>
      <c r="HTU1223" s="17"/>
      <c r="HTV1223" s="17"/>
      <c r="HTW1223" s="17"/>
      <c r="HTX1223" s="17"/>
      <c r="HTY1223" s="17"/>
      <c r="HTZ1223" s="17"/>
      <c r="HUA1223" s="17"/>
      <c r="HUB1223" s="17"/>
      <c r="HUC1223" s="17"/>
      <c r="HUD1223" s="17"/>
      <c r="HUE1223" s="17"/>
      <c r="HUF1223" s="17"/>
      <c r="HUG1223" s="17"/>
      <c r="HUH1223" s="17"/>
      <c r="HUI1223" s="17"/>
      <c r="HUJ1223" s="17"/>
      <c r="HUK1223" s="17"/>
      <c r="HUL1223" s="17"/>
      <c r="HUM1223" s="17"/>
      <c r="HUN1223" s="17"/>
      <c r="HUO1223" s="17"/>
      <c r="HUP1223" s="17"/>
      <c r="HUQ1223" s="17"/>
      <c r="HUR1223" s="17"/>
      <c r="HUS1223" s="17"/>
      <c r="HUT1223" s="17"/>
      <c r="HUU1223" s="17"/>
      <c r="HUV1223" s="17"/>
      <c r="HUW1223" s="17"/>
      <c r="HUX1223" s="17"/>
      <c r="HUY1223" s="17"/>
      <c r="HUZ1223" s="17"/>
      <c r="HVA1223" s="17"/>
      <c r="HVB1223" s="17"/>
      <c r="HVC1223" s="17"/>
      <c r="HVD1223" s="17"/>
      <c r="HVE1223" s="17"/>
      <c r="HVF1223" s="17"/>
      <c r="HVG1223" s="17"/>
      <c r="HVH1223" s="17"/>
      <c r="HVI1223" s="17"/>
      <c r="HVJ1223" s="17"/>
      <c r="HVK1223" s="17"/>
      <c r="HVL1223" s="17"/>
      <c r="HVM1223" s="17"/>
      <c r="HVN1223" s="17"/>
      <c r="HVO1223" s="17"/>
      <c r="HVP1223" s="17"/>
      <c r="HVQ1223" s="17"/>
      <c r="HVR1223" s="17"/>
      <c r="HVS1223" s="17"/>
      <c r="HVT1223" s="17"/>
      <c r="HVU1223" s="17"/>
      <c r="HVV1223" s="17"/>
      <c r="HVW1223" s="17"/>
      <c r="HVX1223" s="17"/>
      <c r="HVY1223" s="17"/>
      <c r="HVZ1223" s="17"/>
      <c r="HWA1223" s="17"/>
      <c r="HWB1223" s="17"/>
      <c r="HWC1223" s="17"/>
      <c r="HWD1223" s="17"/>
      <c r="HWE1223" s="17"/>
      <c r="HWF1223" s="17"/>
      <c r="HWG1223" s="17"/>
      <c r="HWH1223" s="17"/>
      <c r="HWI1223" s="17"/>
      <c r="HWJ1223" s="17"/>
      <c r="HWK1223" s="17"/>
      <c r="HWL1223" s="17"/>
      <c r="HWM1223" s="17"/>
      <c r="HWN1223" s="17"/>
      <c r="HWO1223" s="17"/>
      <c r="HWP1223" s="17"/>
      <c r="HWQ1223" s="17"/>
      <c r="HWR1223" s="17"/>
      <c r="HWS1223" s="17"/>
      <c r="HWT1223" s="17"/>
      <c r="HWU1223" s="17"/>
      <c r="HWV1223" s="17"/>
      <c r="HWW1223" s="17"/>
      <c r="HWX1223" s="17"/>
      <c r="HWY1223" s="17"/>
      <c r="HWZ1223" s="17"/>
      <c r="HXA1223" s="17"/>
      <c r="HXB1223" s="17"/>
      <c r="HXC1223" s="17"/>
      <c r="HXD1223" s="17"/>
      <c r="HXE1223" s="17"/>
      <c r="HXF1223" s="17"/>
      <c r="HXG1223" s="17"/>
      <c r="HXH1223" s="17"/>
      <c r="HXI1223" s="17"/>
      <c r="HXJ1223" s="17"/>
      <c r="HXK1223" s="17"/>
      <c r="HXL1223" s="17"/>
      <c r="HXM1223" s="17"/>
      <c r="HXN1223" s="17"/>
      <c r="HXO1223" s="17"/>
      <c r="HXP1223" s="17"/>
      <c r="HXQ1223" s="17"/>
      <c r="HXR1223" s="17"/>
      <c r="HXS1223" s="17"/>
      <c r="HXT1223" s="17"/>
      <c r="HXU1223" s="17"/>
      <c r="HXV1223" s="17"/>
      <c r="HXW1223" s="17"/>
      <c r="HXX1223" s="17"/>
      <c r="HXY1223" s="17"/>
      <c r="HXZ1223" s="17"/>
      <c r="HYA1223" s="17"/>
      <c r="HYB1223" s="17"/>
      <c r="HYC1223" s="17"/>
      <c r="HYD1223" s="17"/>
      <c r="HYE1223" s="17"/>
      <c r="HYF1223" s="17"/>
      <c r="HYG1223" s="17"/>
      <c r="HYH1223" s="17"/>
      <c r="HYI1223" s="17"/>
      <c r="HYJ1223" s="17"/>
      <c r="HYK1223" s="17"/>
      <c r="HYL1223" s="17"/>
      <c r="HYM1223" s="17"/>
      <c r="HYN1223" s="17"/>
      <c r="HYO1223" s="17"/>
      <c r="HYP1223" s="17"/>
      <c r="HYQ1223" s="17"/>
      <c r="HYR1223" s="17"/>
      <c r="HYS1223" s="17"/>
      <c r="HYT1223" s="17"/>
      <c r="HYU1223" s="17"/>
      <c r="HYV1223" s="17"/>
      <c r="HYW1223" s="17"/>
      <c r="HYX1223" s="17"/>
      <c r="HYY1223" s="17"/>
      <c r="HYZ1223" s="17"/>
      <c r="HZA1223" s="17"/>
      <c r="HZB1223" s="17"/>
      <c r="HZC1223" s="17"/>
      <c r="HZD1223" s="17"/>
      <c r="HZE1223" s="17"/>
      <c r="HZF1223" s="17"/>
      <c r="HZG1223" s="17"/>
      <c r="HZH1223" s="17"/>
      <c r="HZI1223" s="17"/>
      <c r="HZJ1223" s="17"/>
      <c r="HZK1223" s="17"/>
      <c r="HZL1223" s="17"/>
      <c r="HZM1223" s="17"/>
      <c r="HZN1223" s="17"/>
      <c r="HZO1223" s="17"/>
      <c r="HZP1223" s="17"/>
      <c r="HZQ1223" s="17"/>
      <c r="HZR1223" s="17"/>
      <c r="HZS1223" s="17"/>
      <c r="HZT1223" s="17"/>
      <c r="HZU1223" s="17"/>
      <c r="HZV1223" s="17"/>
      <c r="HZW1223" s="17"/>
      <c r="HZX1223" s="17"/>
      <c r="HZY1223" s="17"/>
      <c r="HZZ1223" s="17"/>
      <c r="IAA1223" s="17"/>
      <c r="IAB1223" s="17"/>
      <c r="IAC1223" s="17"/>
      <c r="IAD1223" s="17"/>
      <c r="IAE1223" s="17"/>
      <c r="IAF1223" s="17"/>
      <c r="IAG1223" s="17"/>
      <c r="IAH1223" s="17"/>
      <c r="IAI1223" s="17"/>
      <c r="IAJ1223" s="17"/>
      <c r="IAK1223" s="17"/>
      <c r="IAL1223" s="17"/>
      <c r="IAM1223" s="17"/>
      <c r="IAN1223" s="17"/>
      <c r="IAO1223" s="17"/>
      <c r="IAP1223" s="17"/>
      <c r="IAQ1223" s="17"/>
      <c r="IAR1223" s="17"/>
      <c r="IAS1223" s="17"/>
      <c r="IAT1223" s="17"/>
      <c r="IAU1223" s="17"/>
      <c r="IAV1223" s="17"/>
      <c r="IAW1223" s="17"/>
      <c r="IAX1223" s="17"/>
      <c r="IAY1223" s="17"/>
      <c r="IAZ1223" s="17"/>
      <c r="IBA1223" s="17"/>
      <c r="IBB1223" s="17"/>
      <c r="IBC1223" s="17"/>
      <c r="IBD1223" s="17"/>
      <c r="IBE1223" s="17"/>
      <c r="IBF1223" s="17"/>
      <c r="IBG1223" s="17"/>
      <c r="IBH1223" s="17"/>
      <c r="IBI1223" s="17"/>
      <c r="IBJ1223" s="17"/>
      <c r="IBK1223" s="17"/>
      <c r="IBL1223" s="17"/>
      <c r="IBM1223" s="17"/>
      <c r="IBN1223" s="17"/>
      <c r="IBO1223" s="17"/>
      <c r="IBP1223" s="17"/>
      <c r="IBQ1223" s="17"/>
      <c r="IBR1223" s="17"/>
      <c r="IBS1223" s="17"/>
      <c r="IBT1223" s="17"/>
      <c r="IBU1223" s="17"/>
      <c r="IBV1223" s="17"/>
      <c r="IBW1223" s="17"/>
      <c r="IBX1223" s="17"/>
      <c r="IBY1223" s="17"/>
      <c r="IBZ1223" s="17"/>
      <c r="ICA1223" s="17"/>
      <c r="ICB1223" s="17"/>
      <c r="ICC1223" s="17"/>
      <c r="ICD1223" s="17"/>
      <c r="ICE1223" s="17"/>
      <c r="ICF1223" s="17"/>
      <c r="ICG1223" s="17"/>
      <c r="ICH1223" s="17"/>
      <c r="ICI1223" s="17"/>
      <c r="ICJ1223" s="17"/>
      <c r="ICK1223" s="17"/>
      <c r="ICL1223" s="17"/>
      <c r="ICM1223" s="17"/>
      <c r="ICN1223" s="17"/>
      <c r="ICO1223" s="17"/>
      <c r="ICP1223" s="17"/>
      <c r="ICQ1223" s="17"/>
      <c r="ICR1223" s="17"/>
      <c r="ICS1223" s="17"/>
      <c r="ICT1223" s="17"/>
      <c r="ICU1223" s="17"/>
      <c r="ICV1223" s="17"/>
      <c r="ICW1223" s="17"/>
      <c r="ICX1223" s="17"/>
      <c r="ICY1223" s="17"/>
      <c r="ICZ1223" s="17"/>
      <c r="IDA1223" s="17"/>
      <c r="IDB1223" s="17"/>
      <c r="IDC1223" s="17"/>
      <c r="IDD1223" s="17"/>
      <c r="IDE1223" s="17"/>
      <c r="IDF1223" s="17"/>
      <c r="IDG1223" s="17"/>
      <c r="IDH1223" s="17"/>
      <c r="IDI1223" s="17"/>
      <c r="IDJ1223" s="17"/>
      <c r="IDK1223" s="17"/>
      <c r="IDL1223" s="17"/>
      <c r="IDM1223" s="17"/>
      <c r="IDN1223" s="17"/>
      <c r="IDO1223" s="17"/>
      <c r="IDP1223" s="17"/>
      <c r="IDQ1223" s="17"/>
      <c r="IDR1223" s="17"/>
      <c r="IDS1223" s="17"/>
      <c r="IDT1223" s="17"/>
      <c r="IDU1223" s="17"/>
      <c r="IDV1223" s="17"/>
      <c r="IDW1223" s="17"/>
      <c r="IDX1223" s="17"/>
      <c r="IDY1223" s="17"/>
      <c r="IDZ1223" s="17"/>
      <c r="IEA1223" s="17"/>
      <c r="IEB1223" s="17"/>
      <c r="IEC1223" s="17"/>
      <c r="IED1223" s="17"/>
      <c r="IEE1223" s="17"/>
      <c r="IEF1223" s="17"/>
      <c r="IEG1223" s="17"/>
      <c r="IEH1223" s="17"/>
      <c r="IEI1223" s="17"/>
      <c r="IEJ1223" s="17"/>
      <c r="IEK1223" s="17"/>
      <c r="IEL1223" s="17"/>
      <c r="IEM1223" s="17"/>
      <c r="IEN1223" s="17"/>
      <c r="IEO1223" s="17"/>
      <c r="IEP1223" s="17"/>
      <c r="IEQ1223" s="17"/>
      <c r="IER1223" s="17"/>
      <c r="IES1223" s="17"/>
      <c r="IET1223" s="17"/>
      <c r="IEU1223" s="17"/>
      <c r="IEV1223" s="17"/>
      <c r="IEW1223" s="17"/>
      <c r="IEX1223" s="17"/>
      <c r="IEY1223" s="17"/>
      <c r="IEZ1223" s="17"/>
      <c r="IFA1223" s="17"/>
      <c r="IFB1223" s="17"/>
      <c r="IFC1223" s="17"/>
      <c r="IFD1223" s="17"/>
      <c r="IFE1223" s="17"/>
      <c r="IFF1223" s="17"/>
      <c r="IFG1223" s="17"/>
      <c r="IFH1223" s="17"/>
      <c r="IFI1223" s="17"/>
      <c r="IFJ1223" s="17"/>
      <c r="IFK1223" s="17"/>
      <c r="IFL1223" s="17"/>
      <c r="IFM1223" s="17"/>
      <c r="IFN1223" s="17"/>
      <c r="IFO1223" s="17"/>
      <c r="IFP1223" s="17"/>
      <c r="IFQ1223" s="17"/>
      <c r="IFR1223" s="17"/>
      <c r="IFS1223" s="17"/>
      <c r="IFT1223" s="17"/>
      <c r="IFU1223" s="17"/>
      <c r="IFV1223" s="17"/>
      <c r="IFW1223" s="17"/>
      <c r="IFX1223" s="17"/>
      <c r="IFY1223" s="17"/>
      <c r="IFZ1223" s="17"/>
      <c r="IGA1223" s="17"/>
      <c r="IGB1223" s="17"/>
      <c r="IGC1223" s="17"/>
      <c r="IGD1223" s="17"/>
      <c r="IGE1223" s="17"/>
      <c r="IGF1223" s="17"/>
      <c r="IGG1223" s="17"/>
      <c r="IGH1223" s="17"/>
      <c r="IGI1223" s="17"/>
      <c r="IGJ1223" s="17"/>
      <c r="IGK1223" s="17"/>
      <c r="IGL1223" s="17"/>
      <c r="IGM1223" s="17"/>
      <c r="IGN1223" s="17"/>
      <c r="IGO1223" s="17"/>
      <c r="IGP1223" s="17"/>
      <c r="IGQ1223" s="17"/>
      <c r="IGR1223" s="17"/>
      <c r="IGS1223" s="17"/>
      <c r="IGT1223" s="17"/>
      <c r="IGU1223" s="17"/>
      <c r="IGV1223" s="17"/>
      <c r="IGW1223" s="17"/>
      <c r="IGX1223" s="17"/>
      <c r="IGY1223" s="17"/>
      <c r="IGZ1223" s="17"/>
      <c r="IHA1223" s="17"/>
      <c r="IHB1223" s="17"/>
      <c r="IHC1223" s="17"/>
      <c r="IHD1223" s="17"/>
      <c r="IHE1223" s="17"/>
      <c r="IHF1223" s="17"/>
      <c r="IHG1223" s="17"/>
      <c r="IHH1223" s="17"/>
      <c r="IHI1223" s="17"/>
      <c r="IHJ1223" s="17"/>
      <c r="IHK1223" s="17"/>
      <c r="IHL1223" s="17"/>
      <c r="IHM1223" s="17"/>
      <c r="IHN1223" s="17"/>
      <c r="IHO1223" s="17"/>
      <c r="IHP1223" s="17"/>
      <c r="IHQ1223" s="17"/>
      <c r="IHR1223" s="17"/>
      <c r="IHS1223" s="17"/>
      <c r="IHT1223" s="17"/>
      <c r="IHU1223" s="17"/>
      <c r="IHV1223" s="17"/>
      <c r="IHW1223" s="17"/>
      <c r="IHX1223" s="17"/>
      <c r="IHY1223" s="17"/>
      <c r="IHZ1223" s="17"/>
      <c r="IIA1223" s="17"/>
      <c r="IIB1223" s="17"/>
      <c r="IIC1223" s="17"/>
      <c r="IID1223" s="17"/>
      <c r="IIE1223" s="17"/>
      <c r="IIF1223" s="17"/>
      <c r="IIG1223" s="17"/>
      <c r="IIH1223" s="17"/>
      <c r="III1223" s="17"/>
      <c r="IIJ1223" s="17"/>
      <c r="IIK1223" s="17"/>
      <c r="IIL1223" s="17"/>
      <c r="IIM1223" s="17"/>
      <c r="IIN1223" s="17"/>
      <c r="IIO1223" s="17"/>
      <c r="IIP1223" s="17"/>
      <c r="IIQ1223" s="17"/>
      <c r="IIR1223" s="17"/>
      <c r="IIS1223" s="17"/>
      <c r="IIT1223" s="17"/>
      <c r="IIU1223" s="17"/>
      <c r="IIV1223" s="17"/>
      <c r="IIW1223" s="17"/>
      <c r="IIX1223" s="17"/>
      <c r="IIY1223" s="17"/>
      <c r="IIZ1223" s="17"/>
      <c r="IJA1223" s="17"/>
      <c r="IJB1223" s="17"/>
      <c r="IJC1223" s="17"/>
      <c r="IJD1223" s="17"/>
      <c r="IJE1223" s="17"/>
      <c r="IJF1223" s="17"/>
      <c r="IJG1223" s="17"/>
      <c r="IJH1223" s="17"/>
      <c r="IJI1223" s="17"/>
      <c r="IJJ1223" s="17"/>
      <c r="IJK1223" s="17"/>
      <c r="IJL1223" s="17"/>
      <c r="IJM1223" s="17"/>
      <c r="IJN1223" s="17"/>
      <c r="IJO1223" s="17"/>
      <c r="IJP1223" s="17"/>
      <c r="IJQ1223" s="17"/>
      <c r="IJR1223" s="17"/>
      <c r="IJS1223" s="17"/>
      <c r="IJT1223" s="17"/>
      <c r="IJU1223" s="17"/>
      <c r="IJV1223" s="17"/>
      <c r="IJW1223" s="17"/>
      <c r="IJX1223" s="17"/>
      <c r="IJY1223" s="17"/>
      <c r="IJZ1223" s="17"/>
      <c r="IKA1223" s="17"/>
      <c r="IKB1223" s="17"/>
      <c r="IKC1223" s="17"/>
      <c r="IKD1223" s="17"/>
      <c r="IKE1223" s="17"/>
      <c r="IKF1223" s="17"/>
      <c r="IKG1223" s="17"/>
      <c r="IKH1223" s="17"/>
      <c r="IKI1223" s="17"/>
      <c r="IKJ1223" s="17"/>
      <c r="IKK1223" s="17"/>
      <c r="IKL1223" s="17"/>
      <c r="IKM1223" s="17"/>
      <c r="IKN1223" s="17"/>
      <c r="IKO1223" s="17"/>
      <c r="IKP1223" s="17"/>
      <c r="IKQ1223" s="17"/>
      <c r="IKR1223" s="17"/>
      <c r="IKS1223" s="17"/>
      <c r="IKT1223" s="17"/>
      <c r="IKU1223" s="17"/>
      <c r="IKV1223" s="17"/>
      <c r="IKW1223" s="17"/>
      <c r="IKX1223" s="17"/>
      <c r="IKY1223" s="17"/>
      <c r="IKZ1223" s="17"/>
      <c r="ILA1223" s="17"/>
      <c r="ILB1223" s="17"/>
      <c r="ILC1223" s="17"/>
      <c r="ILD1223" s="17"/>
      <c r="ILE1223" s="17"/>
      <c r="ILF1223" s="17"/>
      <c r="ILG1223" s="17"/>
      <c r="ILH1223" s="17"/>
      <c r="ILI1223" s="17"/>
      <c r="ILJ1223" s="17"/>
      <c r="ILK1223" s="17"/>
      <c r="ILL1223" s="17"/>
      <c r="ILM1223" s="17"/>
      <c r="ILN1223" s="17"/>
      <c r="ILO1223" s="17"/>
      <c r="ILP1223" s="17"/>
      <c r="ILQ1223" s="17"/>
      <c r="ILR1223" s="17"/>
      <c r="ILS1223" s="17"/>
      <c r="ILT1223" s="17"/>
      <c r="ILU1223" s="17"/>
      <c r="ILV1223" s="17"/>
      <c r="ILW1223" s="17"/>
      <c r="ILX1223" s="17"/>
      <c r="ILY1223" s="17"/>
      <c r="ILZ1223" s="17"/>
      <c r="IMA1223" s="17"/>
      <c r="IMB1223" s="17"/>
      <c r="IMC1223" s="17"/>
      <c r="IMD1223" s="17"/>
      <c r="IME1223" s="17"/>
      <c r="IMF1223" s="17"/>
      <c r="IMG1223" s="17"/>
      <c r="IMH1223" s="17"/>
      <c r="IMI1223" s="17"/>
      <c r="IMJ1223" s="17"/>
      <c r="IMK1223" s="17"/>
      <c r="IML1223" s="17"/>
      <c r="IMM1223" s="17"/>
      <c r="IMN1223" s="17"/>
      <c r="IMO1223" s="17"/>
      <c r="IMP1223" s="17"/>
      <c r="IMQ1223" s="17"/>
      <c r="IMR1223" s="17"/>
      <c r="IMS1223" s="17"/>
      <c r="IMT1223" s="17"/>
      <c r="IMU1223" s="17"/>
      <c r="IMV1223" s="17"/>
      <c r="IMW1223" s="17"/>
      <c r="IMX1223" s="17"/>
      <c r="IMY1223" s="17"/>
      <c r="IMZ1223" s="17"/>
      <c r="INA1223" s="17"/>
      <c r="INB1223" s="17"/>
      <c r="INC1223" s="17"/>
      <c r="IND1223" s="17"/>
      <c r="INE1223" s="17"/>
      <c r="INF1223" s="17"/>
      <c r="ING1223" s="17"/>
      <c r="INH1223" s="17"/>
      <c r="INI1223" s="17"/>
      <c r="INJ1223" s="17"/>
      <c r="INK1223" s="17"/>
      <c r="INL1223" s="17"/>
      <c r="INM1223" s="17"/>
      <c r="INN1223" s="17"/>
      <c r="INO1223" s="17"/>
      <c r="INP1223" s="17"/>
      <c r="INQ1223" s="17"/>
      <c r="INR1223" s="17"/>
      <c r="INS1223" s="17"/>
      <c r="INT1223" s="17"/>
      <c r="INU1223" s="17"/>
      <c r="INV1223" s="17"/>
      <c r="INW1223" s="17"/>
      <c r="INX1223" s="17"/>
      <c r="INY1223" s="17"/>
      <c r="INZ1223" s="17"/>
      <c r="IOA1223" s="17"/>
      <c r="IOB1223" s="17"/>
      <c r="IOC1223" s="17"/>
      <c r="IOD1223" s="17"/>
      <c r="IOE1223" s="17"/>
      <c r="IOF1223" s="17"/>
      <c r="IOG1223" s="17"/>
      <c r="IOH1223" s="17"/>
      <c r="IOI1223" s="17"/>
      <c r="IOJ1223" s="17"/>
      <c r="IOK1223" s="17"/>
      <c r="IOL1223" s="17"/>
      <c r="IOM1223" s="17"/>
      <c r="ION1223" s="17"/>
      <c r="IOO1223" s="17"/>
      <c r="IOP1223" s="17"/>
      <c r="IOQ1223" s="17"/>
      <c r="IOR1223" s="17"/>
      <c r="IOS1223" s="17"/>
      <c r="IOT1223" s="17"/>
      <c r="IOU1223" s="17"/>
      <c r="IOV1223" s="17"/>
      <c r="IOW1223" s="17"/>
      <c r="IOX1223" s="17"/>
      <c r="IOY1223" s="17"/>
      <c r="IOZ1223" s="17"/>
      <c r="IPA1223" s="17"/>
      <c r="IPB1223" s="17"/>
      <c r="IPC1223" s="17"/>
      <c r="IPD1223" s="17"/>
      <c r="IPE1223" s="17"/>
      <c r="IPF1223" s="17"/>
      <c r="IPG1223" s="17"/>
      <c r="IPH1223" s="17"/>
      <c r="IPI1223" s="17"/>
      <c r="IPJ1223" s="17"/>
      <c r="IPK1223" s="17"/>
      <c r="IPL1223" s="17"/>
      <c r="IPM1223" s="17"/>
      <c r="IPN1223" s="17"/>
      <c r="IPO1223" s="17"/>
      <c r="IPP1223" s="17"/>
      <c r="IPQ1223" s="17"/>
      <c r="IPR1223" s="17"/>
      <c r="IPS1223" s="17"/>
      <c r="IPT1223" s="17"/>
      <c r="IPU1223" s="17"/>
      <c r="IPV1223" s="17"/>
      <c r="IPW1223" s="17"/>
      <c r="IPX1223" s="17"/>
      <c r="IPY1223" s="17"/>
      <c r="IPZ1223" s="17"/>
      <c r="IQA1223" s="17"/>
      <c r="IQB1223" s="17"/>
      <c r="IQC1223" s="17"/>
      <c r="IQD1223" s="17"/>
      <c r="IQE1223" s="17"/>
      <c r="IQF1223" s="17"/>
      <c r="IQG1223" s="17"/>
      <c r="IQH1223" s="17"/>
      <c r="IQI1223" s="17"/>
      <c r="IQJ1223" s="17"/>
      <c r="IQK1223" s="17"/>
      <c r="IQL1223" s="17"/>
      <c r="IQM1223" s="17"/>
      <c r="IQN1223" s="17"/>
      <c r="IQO1223" s="17"/>
      <c r="IQP1223" s="17"/>
      <c r="IQQ1223" s="17"/>
      <c r="IQR1223" s="17"/>
      <c r="IQS1223" s="17"/>
      <c r="IQT1223" s="17"/>
      <c r="IQU1223" s="17"/>
      <c r="IQV1223" s="17"/>
      <c r="IQW1223" s="17"/>
      <c r="IQX1223" s="17"/>
      <c r="IQY1223" s="17"/>
      <c r="IQZ1223" s="17"/>
      <c r="IRA1223" s="17"/>
      <c r="IRB1223" s="17"/>
      <c r="IRC1223" s="17"/>
      <c r="IRD1223" s="17"/>
      <c r="IRE1223" s="17"/>
      <c r="IRF1223" s="17"/>
      <c r="IRG1223" s="17"/>
      <c r="IRH1223" s="17"/>
      <c r="IRI1223" s="17"/>
      <c r="IRJ1223" s="17"/>
      <c r="IRK1223" s="17"/>
      <c r="IRL1223" s="17"/>
      <c r="IRM1223" s="17"/>
      <c r="IRN1223" s="17"/>
      <c r="IRO1223" s="17"/>
      <c r="IRP1223" s="17"/>
      <c r="IRQ1223" s="17"/>
      <c r="IRR1223" s="17"/>
      <c r="IRS1223" s="17"/>
      <c r="IRT1223" s="17"/>
      <c r="IRU1223" s="17"/>
      <c r="IRV1223" s="17"/>
      <c r="IRW1223" s="17"/>
      <c r="IRX1223" s="17"/>
      <c r="IRY1223" s="17"/>
      <c r="IRZ1223" s="17"/>
      <c r="ISA1223" s="17"/>
      <c r="ISB1223" s="17"/>
      <c r="ISC1223" s="17"/>
      <c r="ISD1223" s="17"/>
      <c r="ISE1223" s="17"/>
      <c r="ISF1223" s="17"/>
      <c r="ISG1223" s="17"/>
      <c r="ISH1223" s="17"/>
      <c r="ISI1223" s="17"/>
      <c r="ISJ1223" s="17"/>
      <c r="ISK1223" s="17"/>
      <c r="ISL1223" s="17"/>
      <c r="ISM1223" s="17"/>
      <c r="ISN1223" s="17"/>
      <c r="ISO1223" s="17"/>
      <c r="ISP1223" s="17"/>
      <c r="ISQ1223" s="17"/>
      <c r="ISR1223" s="17"/>
      <c r="ISS1223" s="17"/>
      <c r="IST1223" s="17"/>
      <c r="ISU1223" s="17"/>
      <c r="ISV1223" s="17"/>
      <c r="ISW1223" s="17"/>
      <c r="ISX1223" s="17"/>
      <c r="ISY1223" s="17"/>
      <c r="ISZ1223" s="17"/>
      <c r="ITA1223" s="17"/>
      <c r="ITB1223" s="17"/>
      <c r="ITC1223" s="17"/>
      <c r="ITD1223" s="17"/>
      <c r="ITE1223" s="17"/>
      <c r="ITF1223" s="17"/>
      <c r="ITG1223" s="17"/>
      <c r="ITH1223" s="17"/>
      <c r="ITI1223" s="17"/>
      <c r="ITJ1223" s="17"/>
      <c r="ITK1223" s="17"/>
      <c r="ITL1223" s="17"/>
      <c r="ITM1223" s="17"/>
      <c r="ITN1223" s="17"/>
      <c r="ITO1223" s="17"/>
      <c r="ITP1223" s="17"/>
      <c r="ITQ1223" s="17"/>
      <c r="ITR1223" s="17"/>
      <c r="ITS1223" s="17"/>
      <c r="ITT1223" s="17"/>
      <c r="ITU1223" s="17"/>
      <c r="ITV1223" s="17"/>
      <c r="ITW1223" s="17"/>
      <c r="ITX1223" s="17"/>
      <c r="ITY1223" s="17"/>
      <c r="ITZ1223" s="17"/>
      <c r="IUA1223" s="17"/>
      <c r="IUB1223" s="17"/>
      <c r="IUC1223" s="17"/>
      <c r="IUD1223" s="17"/>
      <c r="IUE1223" s="17"/>
      <c r="IUF1223" s="17"/>
      <c r="IUG1223" s="17"/>
      <c r="IUH1223" s="17"/>
      <c r="IUI1223" s="17"/>
      <c r="IUJ1223" s="17"/>
      <c r="IUK1223" s="17"/>
      <c r="IUL1223" s="17"/>
      <c r="IUM1223" s="17"/>
      <c r="IUN1223" s="17"/>
      <c r="IUO1223" s="17"/>
      <c r="IUP1223" s="17"/>
      <c r="IUQ1223" s="17"/>
      <c r="IUR1223" s="17"/>
      <c r="IUS1223" s="17"/>
      <c r="IUT1223" s="17"/>
      <c r="IUU1223" s="17"/>
      <c r="IUV1223" s="17"/>
      <c r="IUW1223" s="17"/>
      <c r="IUX1223" s="17"/>
      <c r="IUY1223" s="17"/>
      <c r="IUZ1223" s="17"/>
      <c r="IVA1223" s="17"/>
      <c r="IVB1223" s="17"/>
      <c r="IVC1223" s="17"/>
      <c r="IVD1223" s="17"/>
      <c r="IVE1223" s="17"/>
      <c r="IVF1223" s="17"/>
      <c r="IVG1223" s="17"/>
      <c r="IVH1223" s="17"/>
      <c r="IVI1223" s="17"/>
      <c r="IVJ1223" s="17"/>
      <c r="IVK1223" s="17"/>
      <c r="IVL1223" s="17"/>
      <c r="IVM1223" s="17"/>
      <c r="IVN1223" s="17"/>
      <c r="IVO1223" s="17"/>
      <c r="IVP1223" s="17"/>
      <c r="IVQ1223" s="17"/>
      <c r="IVR1223" s="17"/>
      <c r="IVS1223" s="17"/>
      <c r="IVT1223" s="17"/>
      <c r="IVU1223" s="17"/>
      <c r="IVV1223" s="17"/>
      <c r="IVW1223" s="17"/>
      <c r="IVX1223" s="17"/>
      <c r="IVY1223" s="17"/>
      <c r="IVZ1223" s="17"/>
      <c r="IWA1223" s="17"/>
      <c r="IWB1223" s="17"/>
      <c r="IWC1223" s="17"/>
      <c r="IWD1223" s="17"/>
      <c r="IWE1223" s="17"/>
      <c r="IWF1223" s="17"/>
      <c r="IWG1223" s="17"/>
      <c r="IWH1223" s="17"/>
      <c r="IWI1223" s="17"/>
      <c r="IWJ1223" s="17"/>
      <c r="IWK1223" s="17"/>
      <c r="IWL1223" s="17"/>
      <c r="IWM1223" s="17"/>
      <c r="IWN1223" s="17"/>
      <c r="IWO1223" s="17"/>
      <c r="IWP1223" s="17"/>
      <c r="IWQ1223" s="17"/>
      <c r="IWR1223" s="17"/>
      <c r="IWS1223" s="17"/>
      <c r="IWT1223" s="17"/>
      <c r="IWU1223" s="17"/>
      <c r="IWV1223" s="17"/>
      <c r="IWW1223" s="17"/>
      <c r="IWX1223" s="17"/>
      <c r="IWY1223" s="17"/>
      <c r="IWZ1223" s="17"/>
      <c r="IXA1223" s="17"/>
      <c r="IXB1223" s="17"/>
      <c r="IXC1223" s="17"/>
      <c r="IXD1223" s="17"/>
      <c r="IXE1223" s="17"/>
      <c r="IXF1223" s="17"/>
      <c r="IXG1223" s="17"/>
      <c r="IXH1223" s="17"/>
      <c r="IXI1223" s="17"/>
      <c r="IXJ1223" s="17"/>
      <c r="IXK1223" s="17"/>
      <c r="IXL1223" s="17"/>
      <c r="IXM1223" s="17"/>
      <c r="IXN1223" s="17"/>
      <c r="IXO1223" s="17"/>
      <c r="IXP1223" s="17"/>
      <c r="IXQ1223" s="17"/>
      <c r="IXR1223" s="17"/>
      <c r="IXS1223" s="17"/>
      <c r="IXT1223" s="17"/>
      <c r="IXU1223" s="17"/>
      <c r="IXV1223" s="17"/>
      <c r="IXW1223" s="17"/>
      <c r="IXX1223" s="17"/>
      <c r="IXY1223" s="17"/>
      <c r="IXZ1223" s="17"/>
      <c r="IYA1223" s="17"/>
      <c r="IYB1223" s="17"/>
      <c r="IYC1223" s="17"/>
      <c r="IYD1223" s="17"/>
      <c r="IYE1223" s="17"/>
      <c r="IYF1223" s="17"/>
      <c r="IYG1223" s="17"/>
      <c r="IYH1223" s="17"/>
      <c r="IYI1223" s="17"/>
      <c r="IYJ1223" s="17"/>
      <c r="IYK1223" s="17"/>
      <c r="IYL1223" s="17"/>
      <c r="IYM1223" s="17"/>
      <c r="IYN1223" s="17"/>
      <c r="IYO1223" s="17"/>
      <c r="IYP1223" s="17"/>
      <c r="IYQ1223" s="17"/>
      <c r="IYR1223" s="17"/>
      <c r="IYS1223" s="17"/>
      <c r="IYT1223" s="17"/>
      <c r="IYU1223" s="17"/>
      <c r="IYV1223" s="17"/>
      <c r="IYW1223" s="17"/>
      <c r="IYX1223" s="17"/>
      <c r="IYY1223" s="17"/>
      <c r="IYZ1223" s="17"/>
      <c r="IZA1223" s="17"/>
      <c r="IZB1223" s="17"/>
      <c r="IZC1223" s="17"/>
      <c r="IZD1223" s="17"/>
      <c r="IZE1223" s="17"/>
      <c r="IZF1223" s="17"/>
      <c r="IZG1223" s="17"/>
      <c r="IZH1223" s="17"/>
      <c r="IZI1223" s="17"/>
      <c r="IZJ1223" s="17"/>
      <c r="IZK1223" s="17"/>
      <c r="IZL1223" s="17"/>
      <c r="IZM1223" s="17"/>
      <c r="IZN1223" s="17"/>
      <c r="IZO1223" s="17"/>
      <c r="IZP1223" s="17"/>
      <c r="IZQ1223" s="17"/>
      <c r="IZR1223" s="17"/>
      <c r="IZS1223" s="17"/>
      <c r="IZT1223" s="17"/>
      <c r="IZU1223" s="17"/>
      <c r="IZV1223" s="17"/>
      <c r="IZW1223" s="17"/>
      <c r="IZX1223" s="17"/>
      <c r="IZY1223" s="17"/>
      <c r="IZZ1223" s="17"/>
      <c r="JAA1223" s="17"/>
      <c r="JAB1223" s="17"/>
      <c r="JAC1223" s="17"/>
      <c r="JAD1223" s="17"/>
      <c r="JAE1223" s="17"/>
      <c r="JAF1223" s="17"/>
      <c r="JAG1223" s="17"/>
      <c r="JAH1223" s="17"/>
      <c r="JAI1223" s="17"/>
      <c r="JAJ1223" s="17"/>
      <c r="JAK1223" s="17"/>
      <c r="JAL1223" s="17"/>
      <c r="JAM1223" s="17"/>
      <c r="JAN1223" s="17"/>
      <c r="JAO1223" s="17"/>
      <c r="JAP1223" s="17"/>
      <c r="JAQ1223" s="17"/>
      <c r="JAR1223" s="17"/>
      <c r="JAS1223" s="17"/>
      <c r="JAT1223" s="17"/>
      <c r="JAU1223" s="17"/>
      <c r="JAV1223" s="17"/>
      <c r="JAW1223" s="17"/>
      <c r="JAX1223" s="17"/>
      <c r="JAY1223" s="17"/>
      <c r="JAZ1223" s="17"/>
      <c r="JBA1223" s="17"/>
      <c r="JBB1223" s="17"/>
      <c r="JBC1223" s="17"/>
      <c r="JBD1223" s="17"/>
      <c r="JBE1223" s="17"/>
      <c r="JBF1223" s="17"/>
      <c r="JBG1223" s="17"/>
      <c r="JBH1223" s="17"/>
      <c r="JBI1223" s="17"/>
      <c r="JBJ1223" s="17"/>
      <c r="JBK1223" s="17"/>
      <c r="JBL1223" s="17"/>
      <c r="JBM1223" s="17"/>
      <c r="JBN1223" s="17"/>
      <c r="JBO1223" s="17"/>
      <c r="JBP1223" s="17"/>
      <c r="JBQ1223" s="17"/>
      <c r="JBR1223" s="17"/>
      <c r="JBS1223" s="17"/>
      <c r="JBT1223" s="17"/>
      <c r="JBU1223" s="17"/>
      <c r="JBV1223" s="17"/>
      <c r="JBW1223" s="17"/>
      <c r="JBX1223" s="17"/>
      <c r="JBY1223" s="17"/>
      <c r="JBZ1223" s="17"/>
      <c r="JCA1223" s="17"/>
      <c r="JCB1223" s="17"/>
      <c r="JCC1223" s="17"/>
      <c r="JCD1223" s="17"/>
      <c r="JCE1223" s="17"/>
      <c r="JCF1223" s="17"/>
      <c r="JCG1223" s="17"/>
      <c r="JCH1223" s="17"/>
      <c r="JCI1223" s="17"/>
      <c r="JCJ1223" s="17"/>
      <c r="JCK1223" s="17"/>
      <c r="JCL1223" s="17"/>
      <c r="JCM1223" s="17"/>
      <c r="JCN1223" s="17"/>
      <c r="JCO1223" s="17"/>
      <c r="JCP1223" s="17"/>
      <c r="JCQ1223" s="17"/>
      <c r="JCR1223" s="17"/>
      <c r="JCS1223" s="17"/>
      <c r="JCT1223" s="17"/>
      <c r="JCU1223" s="17"/>
      <c r="JCV1223" s="17"/>
      <c r="JCW1223" s="17"/>
      <c r="JCX1223" s="17"/>
      <c r="JCY1223" s="17"/>
      <c r="JCZ1223" s="17"/>
      <c r="JDA1223" s="17"/>
      <c r="JDB1223" s="17"/>
      <c r="JDC1223" s="17"/>
      <c r="JDD1223" s="17"/>
      <c r="JDE1223" s="17"/>
      <c r="JDF1223" s="17"/>
      <c r="JDG1223" s="17"/>
      <c r="JDH1223" s="17"/>
      <c r="JDI1223" s="17"/>
      <c r="JDJ1223" s="17"/>
      <c r="JDK1223" s="17"/>
      <c r="JDL1223" s="17"/>
      <c r="JDM1223" s="17"/>
      <c r="JDN1223" s="17"/>
      <c r="JDO1223" s="17"/>
      <c r="JDP1223" s="17"/>
      <c r="JDQ1223" s="17"/>
      <c r="JDR1223" s="17"/>
      <c r="JDS1223" s="17"/>
      <c r="JDT1223" s="17"/>
      <c r="JDU1223" s="17"/>
      <c r="JDV1223" s="17"/>
      <c r="JDW1223" s="17"/>
      <c r="JDX1223" s="17"/>
      <c r="JDY1223" s="17"/>
      <c r="JDZ1223" s="17"/>
      <c r="JEA1223" s="17"/>
      <c r="JEB1223" s="17"/>
      <c r="JEC1223" s="17"/>
      <c r="JED1223" s="17"/>
      <c r="JEE1223" s="17"/>
      <c r="JEF1223" s="17"/>
      <c r="JEG1223" s="17"/>
      <c r="JEH1223" s="17"/>
      <c r="JEI1223" s="17"/>
      <c r="JEJ1223" s="17"/>
      <c r="JEK1223" s="17"/>
      <c r="JEL1223" s="17"/>
      <c r="JEM1223" s="17"/>
      <c r="JEN1223" s="17"/>
      <c r="JEO1223" s="17"/>
      <c r="JEP1223" s="17"/>
      <c r="JEQ1223" s="17"/>
      <c r="JER1223" s="17"/>
      <c r="JES1223" s="17"/>
      <c r="JET1223" s="17"/>
      <c r="JEU1223" s="17"/>
      <c r="JEV1223" s="17"/>
      <c r="JEW1223" s="17"/>
      <c r="JEX1223" s="17"/>
      <c r="JEY1223" s="17"/>
      <c r="JEZ1223" s="17"/>
      <c r="JFA1223" s="17"/>
      <c r="JFB1223" s="17"/>
      <c r="JFC1223" s="17"/>
      <c r="JFD1223" s="17"/>
      <c r="JFE1223" s="17"/>
      <c r="JFF1223" s="17"/>
      <c r="JFG1223" s="17"/>
      <c r="JFH1223" s="17"/>
      <c r="JFI1223" s="17"/>
      <c r="JFJ1223" s="17"/>
      <c r="JFK1223" s="17"/>
      <c r="JFL1223" s="17"/>
      <c r="JFM1223" s="17"/>
      <c r="JFN1223" s="17"/>
      <c r="JFO1223" s="17"/>
      <c r="JFP1223" s="17"/>
      <c r="JFQ1223" s="17"/>
      <c r="JFR1223" s="17"/>
      <c r="JFS1223" s="17"/>
      <c r="JFT1223" s="17"/>
      <c r="JFU1223" s="17"/>
      <c r="JFV1223" s="17"/>
      <c r="JFW1223" s="17"/>
      <c r="JFX1223" s="17"/>
      <c r="JFY1223" s="17"/>
      <c r="JFZ1223" s="17"/>
      <c r="JGA1223" s="17"/>
      <c r="JGB1223" s="17"/>
      <c r="JGC1223" s="17"/>
      <c r="JGD1223" s="17"/>
      <c r="JGE1223" s="17"/>
      <c r="JGF1223" s="17"/>
      <c r="JGG1223" s="17"/>
      <c r="JGH1223" s="17"/>
      <c r="JGI1223" s="17"/>
      <c r="JGJ1223" s="17"/>
      <c r="JGK1223" s="17"/>
      <c r="JGL1223" s="17"/>
      <c r="JGM1223" s="17"/>
      <c r="JGN1223" s="17"/>
      <c r="JGO1223" s="17"/>
      <c r="JGP1223" s="17"/>
      <c r="JGQ1223" s="17"/>
      <c r="JGR1223" s="17"/>
      <c r="JGS1223" s="17"/>
      <c r="JGT1223" s="17"/>
      <c r="JGU1223" s="17"/>
      <c r="JGV1223" s="17"/>
      <c r="JGW1223" s="17"/>
      <c r="JGX1223" s="17"/>
      <c r="JGY1223" s="17"/>
      <c r="JGZ1223" s="17"/>
      <c r="JHA1223" s="17"/>
      <c r="JHB1223" s="17"/>
      <c r="JHC1223" s="17"/>
      <c r="JHD1223" s="17"/>
      <c r="JHE1223" s="17"/>
      <c r="JHF1223" s="17"/>
      <c r="JHG1223" s="17"/>
      <c r="JHH1223" s="17"/>
      <c r="JHI1223" s="17"/>
      <c r="JHJ1223" s="17"/>
      <c r="JHK1223" s="17"/>
      <c r="JHL1223" s="17"/>
      <c r="JHM1223" s="17"/>
      <c r="JHN1223" s="17"/>
      <c r="JHO1223" s="17"/>
      <c r="JHP1223" s="17"/>
      <c r="JHQ1223" s="17"/>
      <c r="JHR1223" s="17"/>
      <c r="JHS1223" s="17"/>
      <c r="JHT1223" s="17"/>
      <c r="JHU1223" s="17"/>
      <c r="JHV1223" s="17"/>
      <c r="JHW1223" s="17"/>
      <c r="JHX1223" s="17"/>
      <c r="JHY1223" s="17"/>
      <c r="JHZ1223" s="17"/>
      <c r="JIA1223" s="17"/>
      <c r="JIB1223" s="17"/>
      <c r="JIC1223" s="17"/>
      <c r="JID1223" s="17"/>
      <c r="JIE1223" s="17"/>
      <c r="JIF1223" s="17"/>
      <c r="JIG1223" s="17"/>
      <c r="JIH1223" s="17"/>
      <c r="JII1223" s="17"/>
      <c r="JIJ1223" s="17"/>
      <c r="JIK1223" s="17"/>
      <c r="JIL1223" s="17"/>
      <c r="JIM1223" s="17"/>
      <c r="JIN1223" s="17"/>
      <c r="JIO1223" s="17"/>
      <c r="JIP1223" s="17"/>
      <c r="JIQ1223" s="17"/>
      <c r="JIR1223" s="17"/>
      <c r="JIS1223" s="17"/>
      <c r="JIT1223" s="17"/>
      <c r="JIU1223" s="17"/>
      <c r="JIV1223" s="17"/>
      <c r="JIW1223" s="17"/>
      <c r="JIX1223" s="17"/>
      <c r="JIY1223" s="17"/>
      <c r="JIZ1223" s="17"/>
      <c r="JJA1223" s="17"/>
      <c r="JJB1223" s="17"/>
      <c r="JJC1223" s="17"/>
      <c r="JJD1223" s="17"/>
      <c r="JJE1223" s="17"/>
      <c r="JJF1223" s="17"/>
      <c r="JJG1223" s="17"/>
      <c r="JJH1223" s="17"/>
      <c r="JJI1223" s="17"/>
      <c r="JJJ1223" s="17"/>
      <c r="JJK1223" s="17"/>
      <c r="JJL1223" s="17"/>
      <c r="JJM1223" s="17"/>
      <c r="JJN1223" s="17"/>
      <c r="JJO1223" s="17"/>
      <c r="JJP1223" s="17"/>
      <c r="JJQ1223" s="17"/>
      <c r="JJR1223" s="17"/>
      <c r="JJS1223" s="17"/>
      <c r="JJT1223" s="17"/>
      <c r="JJU1223" s="17"/>
      <c r="JJV1223" s="17"/>
      <c r="JJW1223" s="17"/>
      <c r="JJX1223" s="17"/>
      <c r="JJY1223" s="17"/>
      <c r="JJZ1223" s="17"/>
      <c r="JKA1223" s="17"/>
      <c r="JKB1223" s="17"/>
      <c r="JKC1223" s="17"/>
      <c r="JKD1223" s="17"/>
      <c r="JKE1223" s="17"/>
      <c r="JKF1223" s="17"/>
      <c r="JKG1223" s="17"/>
      <c r="JKH1223" s="17"/>
      <c r="JKI1223" s="17"/>
      <c r="JKJ1223" s="17"/>
      <c r="JKK1223" s="17"/>
      <c r="JKL1223" s="17"/>
      <c r="JKM1223" s="17"/>
      <c r="JKN1223" s="17"/>
      <c r="JKO1223" s="17"/>
      <c r="JKP1223" s="17"/>
      <c r="JKQ1223" s="17"/>
      <c r="JKR1223" s="17"/>
      <c r="JKS1223" s="17"/>
      <c r="JKT1223" s="17"/>
      <c r="JKU1223" s="17"/>
      <c r="JKV1223" s="17"/>
      <c r="JKW1223" s="17"/>
      <c r="JKX1223" s="17"/>
      <c r="JKY1223" s="17"/>
      <c r="JKZ1223" s="17"/>
      <c r="JLA1223" s="17"/>
      <c r="JLB1223" s="17"/>
      <c r="JLC1223" s="17"/>
      <c r="JLD1223" s="17"/>
      <c r="JLE1223" s="17"/>
      <c r="JLF1223" s="17"/>
      <c r="JLG1223" s="17"/>
      <c r="JLH1223" s="17"/>
      <c r="JLI1223" s="17"/>
      <c r="JLJ1223" s="17"/>
      <c r="JLK1223" s="17"/>
      <c r="JLL1223" s="17"/>
      <c r="JLM1223" s="17"/>
      <c r="JLN1223" s="17"/>
      <c r="JLO1223" s="17"/>
      <c r="JLP1223" s="17"/>
      <c r="JLQ1223" s="17"/>
      <c r="JLR1223" s="17"/>
      <c r="JLS1223" s="17"/>
      <c r="JLT1223" s="17"/>
      <c r="JLU1223" s="17"/>
      <c r="JLV1223" s="17"/>
      <c r="JLW1223" s="17"/>
      <c r="JLX1223" s="17"/>
      <c r="JLY1223" s="17"/>
      <c r="JLZ1223" s="17"/>
      <c r="JMA1223" s="17"/>
      <c r="JMB1223" s="17"/>
      <c r="JMC1223" s="17"/>
      <c r="JMD1223" s="17"/>
      <c r="JME1223" s="17"/>
      <c r="JMF1223" s="17"/>
      <c r="JMG1223" s="17"/>
      <c r="JMH1223" s="17"/>
      <c r="JMI1223" s="17"/>
      <c r="JMJ1223" s="17"/>
      <c r="JMK1223" s="17"/>
      <c r="JML1223" s="17"/>
      <c r="JMM1223" s="17"/>
      <c r="JMN1223" s="17"/>
      <c r="JMO1223" s="17"/>
      <c r="JMP1223" s="17"/>
      <c r="JMQ1223" s="17"/>
      <c r="JMR1223" s="17"/>
      <c r="JMS1223" s="17"/>
      <c r="JMT1223" s="17"/>
      <c r="JMU1223" s="17"/>
      <c r="JMV1223" s="17"/>
      <c r="JMW1223" s="17"/>
      <c r="JMX1223" s="17"/>
      <c r="JMY1223" s="17"/>
      <c r="JMZ1223" s="17"/>
      <c r="JNA1223" s="17"/>
      <c r="JNB1223" s="17"/>
      <c r="JNC1223" s="17"/>
      <c r="JND1223" s="17"/>
      <c r="JNE1223" s="17"/>
      <c r="JNF1223" s="17"/>
      <c r="JNG1223" s="17"/>
      <c r="JNH1223" s="17"/>
      <c r="JNI1223" s="17"/>
      <c r="JNJ1223" s="17"/>
      <c r="JNK1223" s="17"/>
      <c r="JNL1223" s="17"/>
      <c r="JNM1223" s="17"/>
      <c r="JNN1223" s="17"/>
      <c r="JNO1223" s="17"/>
      <c r="JNP1223" s="17"/>
      <c r="JNQ1223" s="17"/>
      <c r="JNR1223" s="17"/>
      <c r="JNS1223" s="17"/>
      <c r="JNT1223" s="17"/>
      <c r="JNU1223" s="17"/>
      <c r="JNV1223" s="17"/>
      <c r="JNW1223" s="17"/>
      <c r="JNX1223" s="17"/>
      <c r="JNY1223" s="17"/>
      <c r="JNZ1223" s="17"/>
      <c r="JOA1223" s="17"/>
      <c r="JOB1223" s="17"/>
      <c r="JOC1223" s="17"/>
      <c r="JOD1223" s="17"/>
      <c r="JOE1223" s="17"/>
      <c r="JOF1223" s="17"/>
      <c r="JOG1223" s="17"/>
      <c r="JOH1223" s="17"/>
      <c r="JOI1223" s="17"/>
      <c r="JOJ1223" s="17"/>
      <c r="JOK1223" s="17"/>
      <c r="JOL1223" s="17"/>
      <c r="JOM1223" s="17"/>
      <c r="JON1223" s="17"/>
      <c r="JOO1223" s="17"/>
      <c r="JOP1223" s="17"/>
      <c r="JOQ1223" s="17"/>
      <c r="JOR1223" s="17"/>
      <c r="JOS1223" s="17"/>
      <c r="JOT1223" s="17"/>
      <c r="JOU1223" s="17"/>
      <c r="JOV1223" s="17"/>
      <c r="JOW1223" s="17"/>
      <c r="JOX1223" s="17"/>
      <c r="JOY1223" s="17"/>
      <c r="JOZ1223" s="17"/>
      <c r="JPA1223" s="17"/>
      <c r="JPB1223" s="17"/>
      <c r="JPC1223" s="17"/>
      <c r="JPD1223" s="17"/>
      <c r="JPE1223" s="17"/>
      <c r="JPF1223" s="17"/>
      <c r="JPG1223" s="17"/>
      <c r="JPH1223" s="17"/>
      <c r="JPI1223" s="17"/>
      <c r="JPJ1223" s="17"/>
      <c r="JPK1223" s="17"/>
      <c r="JPL1223" s="17"/>
      <c r="JPM1223" s="17"/>
      <c r="JPN1223" s="17"/>
      <c r="JPO1223" s="17"/>
      <c r="JPP1223" s="17"/>
      <c r="JPQ1223" s="17"/>
      <c r="JPR1223" s="17"/>
      <c r="JPS1223" s="17"/>
      <c r="JPT1223" s="17"/>
      <c r="JPU1223" s="17"/>
      <c r="JPV1223" s="17"/>
      <c r="JPW1223" s="17"/>
      <c r="JPX1223" s="17"/>
      <c r="JPY1223" s="17"/>
      <c r="JPZ1223" s="17"/>
      <c r="JQA1223" s="17"/>
      <c r="JQB1223" s="17"/>
      <c r="JQC1223" s="17"/>
      <c r="JQD1223" s="17"/>
      <c r="JQE1223" s="17"/>
      <c r="JQF1223" s="17"/>
      <c r="JQG1223" s="17"/>
      <c r="JQH1223" s="17"/>
      <c r="JQI1223" s="17"/>
      <c r="JQJ1223" s="17"/>
      <c r="JQK1223" s="17"/>
      <c r="JQL1223" s="17"/>
      <c r="JQM1223" s="17"/>
      <c r="JQN1223" s="17"/>
      <c r="JQO1223" s="17"/>
      <c r="JQP1223" s="17"/>
      <c r="JQQ1223" s="17"/>
      <c r="JQR1223" s="17"/>
      <c r="JQS1223" s="17"/>
      <c r="JQT1223" s="17"/>
      <c r="JQU1223" s="17"/>
      <c r="JQV1223" s="17"/>
      <c r="JQW1223" s="17"/>
      <c r="JQX1223" s="17"/>
      <c r="JQY1223" s="17"/>
      <c r="JQZ1223" s="17"/>
      <c r="JRA1223" s="17"/>
      <c r="JRB1223" s="17"/>
      <c r="JRC1223" s="17"/>
      <c r="JRD1223" s="17"/>
      <c r="JRE1223" s="17"/>
      <c r="JRF1223" s="17"/>
      <c r="JRG1223" s="17"/>
      <c r="JRH1223" s="17"/>
      <c r="JRI1223" s="17"/>
      <c r="JRJ1223" s="17"/>
      <c r="JRK1223" s="17"/>
      <c r="JRL1223" s="17"/>
      <c r="JRM1223" s="17"/>
      <c r="JRN1223" s="17"/>
      <c r="JRO1223" s="17"/>
      <c r="JRP1223" s="17"/>
      <c r="JRQ1223" s="17"/>
      <c r="JRR1223" s="17"/>
      <c r="JRS1223" s="17"/>
      <c r="JRT1223" s="17"/>
      <c r="JRU1223" s="17"/>
      <c r="JRV1223" s="17"/>
      <c r="JRW1223" s="17"/>
      <c r="JRX1223" s="17"/>
      <c r="JRY1223" s="17"/>
      <c r="JRZ1223" s="17"/>
      <c r="JSA1223" s="17"/>
      <c r="JSB1223" s="17"/>
      <c r="JSC1223" s="17"/>
      <c r="JSD1223" s="17"/>
      <c r="JSE1223" s="17"/>
      <c r="JSF1223" s="17"/>
      <c r="JSG1223" s="17"/>
      <c r="JSH1223" s="17"/>
      <c r="JSI1223" s="17"/>
      <c r="JSJ1223" s="17"/>
      <c r="JSK1223" s="17"/>
      <c r="JSL1223" s="17"/>
      <c r="JSM1223" s="17"/>
      <c r="JSN1223" s="17"/>
      <c r="JSO1223" s="17"/>
      <c r="JSP1223" s="17"/>
      <c r="JSQ1223" s="17"/>
      <c r="JSR1223" s="17"/>
      <c r="JSS1223" s="17"/>
      <c r="JST1223" s="17"/>
      <c r="JSU1223" s="17"/>
      <c r="JSV1223" s="17"/>
      <c r="JSW1223" s="17"/>
      <c r="JSX1223" s="17"/>
      <c r="JSY1223" s="17"/>
      <c r="JSZ1223" s="17"/>
      <c r="JTA1223" s="17"/>
      <c r="JTB1223" s="17"/>
      <c r="JTC1223" s="17"/>
      <c r="JTD1223" s="17"/>
      <c r="JTE1223" s="17"/>
      <c r="JTF1223" s="17"/>
      <c r="JTG1223" s="17"/>
      <c r="JTH1223" s="17"/>
      <c r="JTI1223" s="17"/>
      <c r="JTJ1223" s="17"/>
      <c r="JTK1223" s="17"/>
      <c r="JTL1223" s="17"/>
      <c r="JTM1223" s="17"/>
      <c r="JTN1223" s="17"/>
      <c r="JTO1223" s="17"/>
      <c r="JTP1223" s="17"/>
      <c r="JTQ1223" s="17"/>
      <c r="JTR1223" s="17"/>
      <c r="JTS1223" s="17"/>
      <c r="JTT1223" s="17"/>
      <c r="JTU1223" s="17"/>
      <c r="JTV1223" s="17"/>
      <c r="JTW1223" s="17"/>
      <c r="JTX1223" s="17"/>
      <c r="JTY1223" s="17"/>
      <c r="JTZ1223" s="17"/>
      <c r="JUA1223" s="17"/>
      <c r="JUB1223" s="17"/>
      <c r="JUC1223" s="17"/>
      <c r="JUD1223" s="17"/>
      <c r="JUE1223" s="17"/>
      <c r="JUF1223" s="17"/>
      <c r="JUG1223" s="17"/>
      <c r="JUH1223" s="17"/>
      <c r="JUI1223" s="17"/>
      <c r="JUJ1223" s="17"/>
      <c r="JUK1223" s="17"/>
      <c r="JUL1223" s="17"/>
      <c r="JUM1223" s="17"/>
      <c r="JUN1223" s="17"/>
      <c r="JUO1223" s="17"/>
      <c r="JUP1223" s="17"/>
      <c r="JUQ1223" s="17"/>
      <c r="JUR1223" s="17"/>
      <c r="JUS1223" s="17"/>
      <c r="JUT1223" s="17"/>
      <c r="JUU1223" s="17"/>
      <c r="JUV1223" s="17"/>
      <c r="JUW1223" s="17"/>
      <c r="JUX1223" s="17"/>
      <c r="JUY1223" s="17"/>
      <c r="JUZ1223" s="17"/>
      <c r="JVA1223" s="17"/>
      <c r="JVB1223" s="17"/>
      <c r="JVC1223" s="17"/>
      <c r="JVD1223" s="17"/>
      <c r="JVE1223" s="17"/>
      <c r="JVF1223" s="17"/>
      <c r="JVG1223" s="17"/>
      <c r="JVH1223" s="17"/>
      <c r="JVI1223" s="17"/>
      <c r="JVJ1223" s="17"/>
      <c r="JVK1223" s="17"/>
      <c r="JVL1223" s="17"/>
      <c r="JVM1223" s="17"/>
      <c r="JVN1223" s="17"/>
      <c r="JVO1223" s="17"/>
      <c r="JVP1223" s="17"/>
      <c r="JVQ1223" s="17"/>
      <c r="JVR1223" s="17"/>
      <c r="JVS1223" s="17"/>
      <c r="JVT1223" s="17"/>
      <c r="JVU1223" s="17"/>
      <c r="JVV1223" s="17"/>
      <c r="JVW1223" s="17"/>
      <c r="JVX1223" s="17"/>
      <c r="JVY1223" s="17"/>
      <c r="JVZ1223" s="17"/>
      <c r="JWA1223" s="17"/>
      <c r="JWB1223" s="17"/>
      <c r="JWC1223" s="17"/>
      <c r="JWD1223" s="17"/>
      <c r="JWE1223" s="17"/>
      <c r="JWF1223" s="17"/>
      <c r="JWG1223" s="17"/>
      <c r="JWH1223" s="17"/>
      <c r="JWI1223" s="17"/>
      <c r="JWJ1223" s="17"/>
      <c r="JWK1223" s="17"/>
      <c r="JWL1223" s="17"/>
      <c r="JWM1223" s="17"/>
      <c r="JWN1223" s="17"/>
      <c r="JWO1223" s="17"/>
      <c r="JWP1223" s="17"/>
      <c r="JWQ1223" s="17"/>
      <c r="JWR1223" s="17"/>
      <c r="JWS1223" s="17"/>
      <c r="JWT1223" s="17"/>
      <c r="JWU1223" s="17"/>
      <c r="JWV1223" s="17"/>
      <c r="JWW1223" s="17"/>
      <c r="JWX1223" s="17"/>
      <c r="JWY1223" s="17"/>
      <c r="JWZ1223" s="17"/>
      <c r="JXA1223" s="17"/>
      <c r="JXB1223" s="17"/>
      <c r="JXC1223" s="17"/>
      <c r="JXD1223" s="17"/>
      <c r="JXE1223" s="17"/>
      <c r="JXF1223" s="17"/>
      <c r="JXG1223" s="17"/>
      <c r="JXH1223" s="17"/>
      <c r="JXI1223" s="17"/>
      <c r="JXJ1223" s="17"/>
      <c r="JXK1223" s="17"/>
      <c r="JXL1223" s="17"/>
      <c r="JXM1223" s="17"/>
      <c r="JXN1223" s="17"/>
      <c r="JXO1223" s="17"/>
      <c r="JXP1223" s="17"/>
      <c r="JXQ1223" s="17"/>
      <c r="JXR1223" s="17"/>
      <c r="JXS1223" s="17"/>
      <c r="JXT1223" s="17"/>
      <c r="JXU1223" s="17"/>
      <c r="JXV1223" s="17"/>
      <c r="JXW1223" s="17"/>
      <c r="JXX1223" s="17"/>
      <c r="JXY1223" s="17"/>
      <c r="JXZ1223" s="17"/>
      <c r="JYA1223" s="17"/>
      <c r="JYB1223" s="17"/>
      <c r="JYC1223" s="17"/>
      <c r="JYD1223" s="17"/>
      <c r="JYE1223" s="17"/>
      <c r="JYF1223" s="17"/>
      <c r="JYG1223" s="17"/>
      <c r="JYH1223" s="17"/>
      <c r="JYI1223" s="17"/>
      <c r="JYJ1223" s="17"/>
      <c r="JYK1223" s="17"/>
      <c r="JYL1223" s="17"/>
      <c r="JYM1223" s="17"/>
      <c r="JYN1223" s="17"/>
      <c r="JYO1223" s="17"/>
      <c r="JYP1223" s="17"/>
      <c r="JYQ1223" s="17"/>
      <c r="JYR1223" s="17"/>
      <c r="JYS1223" s="17"/>
      <c r="JYT1223" s="17"/>
      <c r="JYU1223" s="17"/>
      <c r="JYV1223" s="17"/>
      <c r="JYW1223" s="17"/>
      <c r="JYX1223" s="17"/>
      <c r="JYY1223" s="17"/>
      <c r="JYZ1223" s="17"/>
      <c r="JZA1223" s="17"/>
      <c r="JZB1223" s="17"/>
      <c r="JZC1223" s="17"/>
      <c r="JZD1223" s="17"/>
      <c r="JZE1223" s="17"/>
      <c r="JZF1223" s="17"/>
      <c r="JZG1223" s="17"/>
      <c r="JZH1223" s="17"/>
      <c r="JZI1223" s="17"/>
      <c r="JZJ1223" s="17"/>
      <c r="JZK1223" s="17"/>
      <c r="JZL1223" s="17"/>
      <c r="JZM1223" s="17"/>
      <c r="JZN1223" s="17"/>
      <c r="JZO1223" s="17"/>
      <c r="JZP1223" s="17"/>
      <c r="JZQ1223" s="17"/>
      <c r="JZR1223" s="17"/>
      <c r="JZS1223" s="17"/>
      <c r="JZT1223" s="17"/>
      <c r="JZU1223" s="17"/>
      <c r="JZV1223" s="17"/>
      <c r="JZW1223" s="17"/>
      <c r="JZX1223" s="17"/>
      <c r="JZY1223" s="17"/>
      <c r="JZZ1223" s="17"/>
      <c r="KAA1223" s="17"/>
      <c r="KAB1223" s="17"/>
      <c r="KAC1223" s="17"/>
      <c r="KAD1223" s="17"/>
      <c r="KAE1223" s="17"/>
      <c r="KAF1223" s="17"/>
      <c r="KAG1223" s="17"/>
      <c r="KAH1223" s="17"/>
      <c r="KAI1223" s="17"/>
      <c r="KAJ1223" s="17"/>
      <c r="KAK1223" s="17"/>
      <c r="KAL1223" s="17"/>
      <c r="KAM1223" s="17"/>
      <c r="KAN1223" s="17"/>
      <c r="KAO1223" s="17"/>
      <c r="KAP1223" s="17"/>
      <c r="KAQ1223" s="17"/>
      <c r="KAR1223" s="17"/>
      <c r="KAS1223" s="17"/>
      <c r="KAT1223" s="17"/>
      <c r="KAU1223" s="17"/>
      <c r="KAV1223" s="17"/>
      <c r="KAW1223" s="17"/>
      <c r="KAX1223" s="17"/>
      <c r="KAY1223" s="17"/>
      <c r="KAZ1223" s="17"/>
      <c r="KBA1223" s="17"/>
      <c r="KBB1223" s="17"/>
      <c r="KBC1223" s="17"/>
      <c r="KBD1223" s="17"/>
      <c r="KBE1223" s="17"/>
      <c r="KBF1223" s="17"/>
      <c r="KBG1223" s="17"/>
      <c r="KBH1223" s="17"/>
      <c r="KBI1223" s="17"/>
      <c r="KBJ1223" s="17"/>
      <c r="KBK1223" s="17"/>
      <c r="KBL1223" s="17"/>
      <c r="KBM1223" s="17"/>
      <c r="KBN1223" s="17"/>
      <c r="KBO1223" s="17"/>
      <c r="KBP1223" s="17"/>
      <c r="KBQ1223" s="17"/>
      <c r="KBR1223" s="17"/>
      <c r="KBS1223" s="17"/>
      <c r="KBT1223" s="17"/>
      <c r="KBU1223" s="17"/>
      <c r="KBV1223" s="17"/>
      <c r="KBW1223" s="17"/>
      <c r="KBX1223" s="17"/>
      <c r="KBY1223" s="17"/>
      <c r="KBZ1223" s="17"/>
      <c r="KCA1223" s="17"/>
      <c r="KCB1223" s="17"/>
      <c r="KCC1223" s="17"/>
      <c r="KCD1223" s="17"/>
      <c r="KCE1223" s="17"/>
      <c r="KCF1223" s="17"/>
      <c r="KCG1223" s="17"/>
      <c r="KCH1223" s="17"/>
      <c r="KCI1223" s="17"/>
      <c r="KCJ1223" s="17"/>
      <c r="KCK1223" s="17"/>
      <c r="KCL1223" s="17"/>
      <c r="KCM1223" s="17"/>
      <c r="KCN1223" s="17"/>
      <c r="KCO1223" s="17"/>
      <c r="KCP1223" s="17"/>
      <c r="KCQ1223" s="17"/>
      <c r="KCR1223" s="17"/>
      <c r="KCS1223" s="17"/>
      <c r="KCT1223" s="17"/>
      <c r="KCU1223" s="17"/>
      <c r="KCV1223" s="17"/>
      <c r="KCW1223" s="17"/>
      <c r="KCX1223" s="17"/>
      <c r="KCY1223" s="17"/>
      <c r="KCZ1223" s="17"/>
      <c r="KDA1223" s="17"/>
      <c r="KDB1223" s="17"/>
      <c r="KDC1223" s="17"/>
      <c r="KDD1223" s="17"/>
      <c r="KDE1223" s="17"/>
      <c r="KDF1223" s="17"/>
      <c r="KDG1223" s="17"/>
      <c r="KDH1223" s="17"/>
      <c r="KDI1223" s="17"/>
      <c r="KDJ1223" s="17"/>
      <c r="KDK1223" s="17"/>
      <c r="KDL1223" s="17"/>
      <c r="KDM1223" s="17"/>
      <c r="KDN1223" s="17"/>
      <c r="KDO1223" s="17"/>
      <c r="KDP1223" s="17"/>
      <c r="KDQ1223" s="17"/>
      <c r="KDR1223" s="17"/>
      <c r="KDS1223" s="17"/>
      <c r="KDT1223" s="17"/>
      <c r="KDU1223" s="17"/>
      <c r="KDV1223" s="17"/>
      <c r="KDW1223" s="17"/>
      <c r="KDX1223" s="17"/>
      <c r="KDY1223" s="17"/>
      <c r="KDZ1223" s="17"/>
      <c r="KEA1223" s="17"/>
      <c r="KEB1223" s="17"/>
      <c r="KEC1223" s="17"/>
      <c r="KED1223" s="17"/>
      <c r="KEE1223" s="17"/>
      <c r="KEF1223" s="17"/>
      <c r="KEG1223" s="17"/>
      <c r="KEH1223" s="17"/>
      <c r="KEI1223" s="17"/>
      <c r="KEJ1223" s="17"/>
      <c r="KEK1223" s="17"/>
      <c r="KEL1223" s="17"/>
      <c r="KEM1223" s="17"/>
      <c r="KEN1223" s="17"/>
      <c r="KEO1223" s="17"/>
      <c r="KEP1223" s="17"/>
      <c r="KEQ1223" s="17"/>
      <c r="KER1223" s="17"/>
      <c r="KES1223" s="17"/>
      <c r="KET1223" s="17"/>
      <c r="KEU1223" s="17"/>
      <c r="KEV1223" s="17"/>
      <c r="KEW1223" s="17"/>
      <c r="KEX1223" s="17"/>
      <c r="KEY1223" s="17"/>
      <c r="KEZ1223" s="17"/>
      <c r="KFA1223" s="17"/>
      <c r="KFB1223" s="17"/>
      <c r="KFC1223" s="17"/>
      <c r="KFD1223" s="17"/>
      <c r="KFE1223" s="17"/>
      <c r="KFF1223" s="17"/>
      <c r="KFG1223" s="17"/>
      <c r="KFH1223" s="17"/>
      <c r="KFI1223" s="17"/>
      <c r="KFJ1223" s="17"/>
      <c r="KFK1223" s="17"/>
      <c r="KFL1223" s="17"/>
      <c r="KFM1223" s="17"/>
      <c r="KFN1223" s="17"/>
      <c r="KFO1223" s="17"/>
      <c r="KFP1223" s="17"/>
      <c r="KFQ1223" s="17"/>
      <c r="KFR1223" s="17"/>
      <c r="KFS1223" s="17"/>
      <c r="KFT1223" s="17"/>
      <c r="KFU1223" s="17"/>
      <c r="KFV1223" s="17"/>
      <c r="KFW1223" s="17"/>
      <c r="KFX1223" s="17"/>
      <c r="KFY1223" s="17"/>
      <c r="KFZ1223" s="17"/>
      <c r="KGA1223" s="17"/>
      <c r="KGB1223" s="17"/>
      <c r="KGC1223" s="17"/>
      <c r="KGD1223" s="17"/>
      <c r="KGE1223" s="17"/>
      <c r="KGF1223" s="17"/>
      <c r="KGG1223" s="17"/>
      <c r="KGH1223" s="17"/>
      <c r="KGI1223" s="17"/>
      <c r="KGJ1223" s="17"/>
      <c r="KGK1223" s="17"/>
      <c r="KGL1223" s="17"/>
      <c r="KGM1223" s="17"/>
      <c r="KGN1223" s="17"/>
      <c r="KGO1223" s="17"/>
      <c r="KGP1223" s="17"/>
      <c r="KGQ1223" s="17"/>
      <c r="KGR1223" s="17"/>
      <c r="KGS1223" s="17"/>
      <c r="KGT1223" s="17"/>
      <c r="KGU1223" s="17"/>
      <c r="KGV1223" s="17"/>
      <c r="KGW1223" s="17"/>
      <c r="KGX1223" s="17"/>
      <c r="KGY1223" s="17"/>
      <c r="KGZ1223" s="17"/>
      <c r="KHA1223" s="17"/>
      <c r="KHB1223" s="17"/>
      <c r="KHC1223" s="17"/>
      <c r="KHD1223" s="17"/>
      <c r="KHE1223" s="17"/>
      <c r="KHF1223" s="17"/>
      <c r="KHG1223" s="17"/>
      <c r="KHH1223" s="17"/>
      <c r="KHI1223" s="17"/>
      <c r="KHJ1223" s="17"/>
      <c r="KHK1223" s="17"/>
      <c r="KHL1223" s="17"/>
      <c r="KHM1223" s="17"/>
      <c r="KHN1223" s="17"/>
      <c r="KHO1223" s="17"/>
      <c r="KHP1223" s="17"/>
      <c r="KHQ1223" s="17"/>
      <c r="KHR1223" s="17"/>
      <c r="KHS1223" s="17"/>
      <c r="KHT1223" s="17"/>
      <c r="KHU1223" s="17"/>
      <c r="KHV1223" s="17"/>
      <c r="KHW1223" s="17"/>
      <c r="KHX1223" s="17"/>
      <c r="KHY1223" s="17"/>
      <c r="KHZ1223" s="17"/>
      <c r="KIA1223" s="17"/>
      <c r="KIB1223" s="17"/>
      <c r="KIC1223" s="17"/>
      <c r="KID1223" s="17"/>
      <c r="KIE1223" s="17"/>
      <c r="KIF1223" s="17"/>
      <c r="KIG1223" s="17"/>
      <c r="KIH1223" s="17"/>
      <c r="KII1223" s="17"/>
      <c r="KIJ1223" s="17"/>
      <c r="KIK1223" s="17"/>
      <c r="KIL1223" s="17"/>
      <c r="KIM1223" s="17"/>
      <c r="KIN1223" s="17"/>
      <c r="KIO1223" s="17"/>
      <c r="KIP1223" s="17"/>
      <c r="KIQ1223" s="17"/>
      <c r="KIR1223" s="17"/>
      <c r="KIS1223" s="17"/>
      <c r="KIT1223" s="17"/>
      <c r="KIU1223" s="17"/>
      <c r="KIV1223" s="17"/>
      <c r="KIW1223" s="17"/>
      <c r="KIX1223" s="17"/>
      <c r="KIY1223" s="17"/>
      <c r="KIZ1223" s="17"/>
      <c r="KJA1223" s="17"/>
      <c r="KJB1223" s="17"/>
      <c r="KJC1223" s="17"/>
      <c r="KJD1223" s="17"/>
      <c r="KJE1223" s="17"/>
      <c r="KJF1223" s="17"/>
      <c r="KJG1223" s="17"/>
      <c r="KJH1223" s="17"/>
      <c r="KJI1223" s="17"/>
      <c r="KJJ1223" s="17"/>
      <c r="KJK1223" s="17"/>
      <c r="KJL1223" s="17"/>
      <c r="KJM1223" s="17"/>
      <c r="KJN1223" s="17"/>
      <c r="KJO1223" s="17"/>
      <c r="KJP1223" s="17"/>
      <c r="KJQ1223" s="17"/>
      <c r="KJR1223" s="17"/>
      <c r="KJS1223" s="17"/>
      <c r="KJT1223" s="17"/>
      <c r="KJU1223" s="17"/>
      <c r="KJV1223" s="17"/>
      <c r="KJW1223" s="17"/>
      <c r="KJX1223" s="17"/>
      <c r="KJY1223" s="17"/>
      <c r="KJZ1223" s="17"/>
      <c r="KKA1223" s="17"/>
      <c r="KKB1223" s="17"/>
      <c r="KKC1223" s="17"/>
      <c r="KKD1223" s="17"/>
      <c r="KKE1223" s="17"/>
      <c r="KKF1223" s="17"/>
      <c r="KKG1223" s="17"/>
      <c r="KKH1223" s="17"/>
      <c r="KKI1223" s="17"/>
      <c r="KKJ1223" s="17"/>
      <c r="KKK1223" s="17"/>
      <c r="KKL1223" s="17"/>
      <c r="KKM1223" s="17"/>
      <c r="KKN1223" s="17"/>
      <c r="KKO1223" s="17"/>
      <c r="KKP1223" s="17"/>
      <c r="KKQ1223" s="17"/>
      <c r="KKR1223" s="17"/>
      <c r="KKS1223" s="17"/>
      <c r="KKT1223" s="17"/>
      <c r="KKU1223" s="17"/>
      <c r="KKV1223" s="17"/>
      <c r="KKW1223" s="17"/>
      <c r="KKX1223" s="17"/>
      <c r="KKY1223" s="17"/>
      <c r="KKZ1223" s="17"/>
      <c r="KLA1223" s="17"/>
      <c r="KLB1223" s="17"/>
      <c r="KLC1223" s="17"/>
      <c r="KLD1223" s="17"/>
      <c r="KLE1223" s="17"/>
      <c r="KLF1223" s="17"/>
      <c r="KLG1223" s="17"/>
      <c r="KLH1223" s="17"/>
      <c r="KLI1223" s="17"/>
      <c r="KLJ1223" s="17"/>
      <c r="KLK1223" s="17"/>
      <c r="KLL1223" s="17"/>
      <c r="KLM1223" s="17"/>
      <c r="KLN1223" s="17"/>
      <c r="KLO1223" s="17"/>
      <c r="KLP1223" s="17"/>
      <c r="KLQ1223" s="17"/>
      <c r="KLR1223" s="17"/>
      <c r="KLS1223" s="17"/>
      <c r="KLT1223" s="17"/>
      <c r="KLU1223" s="17"/>
      <c r="KLV1223" s="17"/>
      <c r="KLW1223" s="17"/>
      <c r="KLX1223" s="17"/>
      <c r="KLY1223" s="17"/>
      <c r="KLZ1223" s="17"/>
      <c r="KMA1223" s="17"/>
      <c r="KMB1223" s="17"/>
      <c r="KMC1223" s="17"/>
      <c r="KMD1223" s="17"/>
      <c r="KME1223" s="17"/>
      <c r="KMF1223" s="17"/>
      <c r="KMG1223" s="17"/>
      <c r="KMH1223" s="17"/>
      <c r="KMI1223" s="17"/>
      <c r="KMJ1223" s="17"/>
      <c r="KMK1223" s="17"/>
      <c r="KML1223" s="17"/>
      <c r="KMM1223" s="17"/>
      <c r="KMN1223" s="17"/>
      <c r="KMO1223" s="17"/>
      <c r="KMP1223" s="17"/>
      <c r="KMQ1223" s="17"/>
      <c r="KMR1223" s="17"/>
      <c r="KMS1223" s="17"/>
      <c r="KMT1223" s="17"/>
      <c r="KMU1223" s="17"/>
      <c r="KMV1223" s="17"/>
      <c r="KMW1223" s="17"/>
      <c r="KMX1223" s="17"/>
      <c r="KMY1223" s="17"/>
      <c r="KMZ1223" s="17"/>
      <c r="KNA1223" s="17"/>
      <c r="KNB1223" s="17"/>
      <c r="KNC1223" s="17"/>
      <c r="KND1223" s="17"/>
      <c r="KNE1223" s="17"/>
      <c r="KNF1223" s="17"/>
      <c r="KNG1223" s="17"/>
      <c r="KNH1223" s="17"/>
      <c r="KNI1223" s="17"/>
      <c r="KNJ1223" s="17"/>
      <c r="KNK1223" s="17"/>
      <c r="KNL1223" s="17"/>
      <c r="KNM1223" s="17"/>
      <c r="KNN1223" s="17"/>
      <c r="KNO1223" s="17"/>
      <c r="KNP1223" s="17"/>
      <c r="KNQ1223" s="17"/>
      <c r="KNR1223" s="17"/>
      <c r="KNS1223" s="17"/>
      <c r="KNT1223" s="17"/>
      <c r="KNU1223" s="17"/>
      <c r="KNV1223" s="17"/>
      <c r="KNW1223" s="17"/>
      <c r="KNX1223" s="17"/>
      <c r="KNY1223" s="17"/>
      <c r="KNZ1223" s="17"/>
      <c r="KOA1223" s="17"/>
      <c r="KOB1223" s="17"/>
      <c r="KOC1223" s="17"/>
      <c r="KOD1223" s="17"/>
      <c r="KOE1223" s="17"/>
      <c r="KOF1223" s="17"/>
      <c r="KOG1223" s="17"/>
      <c r="KOH1223" s="17"/>
      <c r="KOI1223" s="17"/>
      <c r="KOJ1223" s="17"/>
      <c r="KOK1223" s="17"/>
      <c r="KOL1223" s="17"/>
      <c r="KOM1223" s="17"/>
      <c r="KON1223" s="17"/>
      <c r="KOO1223" s="17"/>
      <c r="KOP1223" s="17"/>
      <c r="KOQ1223" s="17"/>
      <c r="KOR1223" s="17"/>
      <c r="KOS1223" s="17"/>
      <c r="KOT1223" s="17"/>
      <c r="KOU1223" s="17"/>
      <c r="KOV1223" s="17"/>
      <c r="KOW1223" s="17"/>
      <c r="KOX1223" s="17"/>
      <c r="KOY1223" s="17"/>
      <c r="KOZ1223" s="17"/>
      <c r="KPA1223" s="17"/>
      <c r="KPB1223" s="17"/>
      <c r="KPC1223" s="17"/>
      <c r="KPD1223" s="17"/>
      <c r="KPE1223" s="17"/>
      <c r="KPF1223" s="17"/>
      <c r="KPG1223" s="17"/>
      <c r="KPH1223" s="17"/>
      <c r="KPI1223" s="17"/>
      <c r="KPJ1223" s="17"/>
      <c r="KPK1223" s="17"/>
      <c r="KPL1223" s="17"/>
      <c r="KPM1223" s="17"/>
      <c r="KPN1223" s="17"/>
      <c r="KPO1223" s="17"/>
      <c r="KPP1223" s="17"/>
      <c r="KPQ1223" s="17"/>
      <c r="KPR1223" s="17"/>
      <c r="KPS1223" s="17"/>
      <c r="KPT1223" s="17"/>
      <c r="KPU1223" s="17"/>
      <c r="KPV1223" s="17"/>
      <c r="KPW1223" s="17"/>
      <c r="KPX1223" s="17"/>
      <c r="KPY1223" s="17"/>
      <c r="KPZ1223" s="17"/>
      <c r="KQA1223" s="17"/>
      <c r="KQB1223" s="17"/>
      <c r="KQC1223" s="17"/>
      <c r="KQD1223" s="17"/>
      <c r="KQE1223" s="17"/>
      <c r="KQF1223" s="17"/>
      <c r="KQG1223" s="17"/>
      <c r="KQH1223" s="17"/>
      <c r="KQI1223" s="17"/>
      <c r="KQJ1223" s="17"/>
      <c r="KQK1223" s="17"/>
      <c r="KQL1223" s="17"/>
      <c r="KQM1223" s="17"/>
      <c r="KQN1223" s="17"/>
      <c r="KQO1223" s="17"/>
      <c r="KQP1223" s="17"/>
      <c r="KQQ1223" s="17"/>
      <c r="KQR1223" s="17"/>
      <c r="KQS1223" s="17"/>
      <c r="KQT1223" s="17"/>
      <c r="KQU1223" s="17"/>
      <c r="KQV1223" s="17"/>
      <c r="KQW1223" s="17"/>
      <c r="KQX1223" s="17"/>
      <c r="KQY1223" s="17"/>
      <c r="KQZ1223" s="17"/>
      <c r="KRA1223" s="17"/>
      <c r="KRB1223" s="17"/>
      <c r="KRC1223" s="17"/>
      <c r="KRD1223" s="17"/>
      <c r="KRE1223" s="17"/>
      <c r="KRF1223" s="17"/>
      <c r="KRG1223" s="17"/>
      <c r="KRH1223" s="17"/>
      <c r="KRI1223" s="17"/>
      <c r="KRJ1223" s="17"/>
      <c r="KRK1223" s="17"/>
      <c r="KRL1223" s="17"/>
      <c r="KRM1223" s="17"/>
      <c r="KRN1223" s="17"/>
      <c r="KRO1223" s="17"/>
      <c r="KRP1223" s="17"/>
      <c r="KRQ1223" s="17"/>
      <c r="KRR1223" s="17"/>
      <c r="KRS1223" s="17"/>
      <c r="KRT1223" s="17"/>
      <c r="KRU1223" s="17"/>
      <c r="KRV1223" s="17"/>
      <c r="KRW1223" s="17"/>
      <c r="KRX1223" s="17"/>
      <c r="KRY1223" s="17"/>
      <c r="KRZ1223" s="17"/>
      <c r="KSA1223" s="17"/>
      <c r="KSB1223" s="17"/>
      <c r="KSC1223" s="17"/>
      <c r="KSD1223" s="17"/>
      <c r="KSE1223" s="17"/>
      <c r="KSF1223" s="17"/>
      <c r="KSG1223" s="17"/>
      <c r="KSH1223" s="17"/>
      <c r="KSI1223" s="17"/>
      <c r="KSJ1223" s="17"/>
      <c r="KSK1223" s="17"/>
      <c r="KSL1223" s="17"/>
      <c r="KSM1223" s="17"/>
      <c r="KSN1223" s="17"/>
      <c r="KSO1223" s="17"/>
      <c r="KSP1223" s="17"/>
      <c r="KSQ1223" s="17"/>
      <c r="KSR1223" s="17"/>
      <c r="KSS1223" s="17"/>
      <c r="KST1223" s="17"/>
      <c r="KSU1223" s="17"/>
      <c r="KSV1223" s="17"/>
      <c r="KSW1223" s="17"/>
      <c r="KSX1223" s="17"/>
      <c r="KSY1223" s="17"/>
      <c r="KSZ1223" s="17"/>
      <c r="KTA1223" s="17"/>
      <c r="KTB1223" s="17"/>
      <c r="KTC1223" s="17"/>
      <c r="KTD1223" s="17"/>
      <c r="KTE1223" s="17"/>
      <c r="KTF1223" s="17"/>
      <c r="KTG1223" s="17"/>
      <c r="KTH1223" s="17"/>
      <c r="KTI1223" s="17"/>
      <c r="KTJ1223" s="17"/>
      <c r="KTK1223" s="17"/>
      <c r="KTL1223" s="17"/>
      <c r="KTM1223" s="17"/>
      <c r="KTN1223" s="17"/>
      <c r="KTO1223" s="17"/>
      <c r="KTP1223" s="17"/>
      <c r="KTQ1223" s="17"/>
      <c r="KTR1223" s="17"/>
      <c r="KTS1223" s="17"/>
      <c r="KTT1223" s="17"/>
      <c r="KTU1223" s="17"/>
      <c r="KTV1223" s="17"/>
      <c r="KTW1223" s="17"/>
      <c r="KTX1223" s="17"/>
      <c r="KTY1223" s="17"/>
      <c r="KTZ1223" s="17"/>
      <c r="KUA1223" s="17"/>
      <c r="KUB1223" s="17"/>
      <c r="KUC1223" s="17"/>
      <c r="KUD1223" s="17"/>
      <c r="KUE1223" s="17"/>
      <c r="KUF1223" s="17"/>
      <c r="KUG1223" s="17"/>
      <c r="KUH1223" s="17"/>
      <c r="KUI1223" s="17"/>
      <c r="KUJ1223" s="17"/>
      <c r="KUK1223" s="17"/>
      <c r="KUL1223" s="17"/>
      <c r="KUM1223" s="17"/>
      <c r="KUN1223" s="17"/>
      <c r="KUO1223" s="17"/>
      <c r="KUP1223" s="17"/>
      <c r="KUQ1223" s="17"/>
      <c r="KUR1223" s="17"/>
      <c r="KUS1223" s="17"/>
      <c r="KUT1223" s="17"/>
      <c r="KUU1223" s="17"/>
      <c r="KUV1223" s="17"/>
      <c r="KUW1223" s="17"/>
      <c r="KUX1223" s="17"/>
      <c r="KUY1223" s="17"/>
      <c r="KUZ1223" s="17"/>
      <c r="KVA1223" s="17"/>
      <c r="KVB1223" s="17"/>
      <c r="KVC1223" s="17"/>
      <c r="KVD1223" s="17"/>
      <c r="KVE1223" s="17"/>
      <c r="KVF1223" s="17"/>
      <c r="KVG1223" s="17"/>
      <c r="KVH1223" s="17"/>
      <c r="KVI1223" s="17"/>
      <c r="KVJ1223" s="17"/>
      <c r="KVK1223" s="17"/>
      <c r="KVL1223" s="17"/>
      <c r="KVM1223" s="17"/>
      <c r="KVN1223" s="17"/>
      <c r="KVO1223" s="17"/>
      <c r="KVP1223" s="17"/>
      <c r="KVQ1223" s="17"/>
      <c r="KVR1223" s="17"/>
      <c r="KVS1223" s="17"/>
      <c r="KVT1223" s="17"/>
      <c r="KVU1223" s="17"/>
      <c r="KVV1223" s="17"/>
      <c r="KVW1223" s="17"/>
      <c r="KVX1223" s="17"/>
      <c r="KVY1223" s="17"/>
      <c r="KVZ1223" s="17"/>
      <c r="KWA1223" s="17"/>
      <c r="KWB1223" s="17"/>
      <c r="KWC1223" s="17"/>
      <c r="KWD1223" s="17"/>
      <c r="KWE1223" s="17"/>
      <c r="KWF1223" s="17"/>
      <c r="KWG1223" s="17"/>
      <c r="KWH1223" s="17"/>
      <c r="KWI1223" s="17"/>
      <c r="KWJ1223" s="17"/>
      <c r="KWK1223" s="17"/>
      <c r="KWL1223" s="17"/>
      <c r="KWM1223" s="17"/>
      <c r="KWN1223" s="17"/>
      <c r="KWO1223" s="17"/>
      <c r="KWP1223" s="17"/>
      <c r="KWQ1223" s="17"/>
      <c r="KWR1223" s="17"/>
      <c r="KWS1223" s="17"/>
      <c r="KWT1223" s="17"/>
      <c r="KWU1223" s="17"/>
      <c r="KWV1223" s="17"/>
      <c r="KWW1223" s="17"/>
      <c r="KWX1223" s="17"/>
      <c r="KWY1223" s="17"/>
      <c r="KWZ1223" s="17"/>
      <c r="KXA1223" s="17"/>
      <c r="KXB1223" s="17"/>
      <c r="KXC1223" s="17"/>
      <c r="KXD1223" s="17"/>
      <c r="KXE1223" s="17"/>
      <c r="KXF1223" s="17"/>
      <c r="KXG1223" s="17"/>
      <c r="KXH1223" s="17"/>
      <c r="KXI1223" s="17"/>
      <c r="KXJ1223" s="17"/>
      <c r="KXK1223" s="17"/>
      <c r="KXL1223" s="17"/>
      <c r="KXM1223" s="17"/>
      <c r="KXN1223" s="17"/>
      <c r="KXO1223" s="17"/>
      <c r="KXP1223" s="17"/>
      <c r="KXQ1223" s="17"/>
      <c r="KXR1223" s="17"/>
      <c r="KXS1223" s="17"/>
      <c r="KXT1223" s="17"/>
      <c r="KXU1223" s="17"/>
      <c r="KXV1223" s="17"/>
      <c r="KXW1223" s="17"/>
      <c r="KXX1223" s="17"/>
      <c r="KXY1223" s="17"/>
      <c r="KXZ1223" s="17"/>
      <c r="KYA1223" s="17"/>
      <c r="KYB1223" s="17"/>
      <c r="KYC1223" s="17"/>
      <c r="KYD1223" s="17"/>
      <c r="KYE1223" s="17"/>
      <c r="KYF1223" s="17"/>
      <c r="KYG1223" s="17"/>
      <c r="KYH1223" s="17"/>
      <c r="KYI1223" s="17"/>
      <c r="KYJ1223" s="17"/>
      <c r="KYK1223" s="17"/>
      <c r="KYL1223" s="17"/>
      <c r="KYM1223" s="17"/>
      <c r="KYN1223" s="17"/>
      <c r="KYO1223" s="17"/>
      <c r="KYP1223" s="17"/>
      <c r="KYQ1223" s="17"/>
      <c r="KYR1223" s="17"/>
      <c r="KYS1223" s="17"/>
      <c r="KYT1223" s="17"/>
      <c r="KYU1223" s="17"/>
      <c r="KYV1223" s="17"/>
      <c r="KYW1223" s="17"/>
      <c r="KYX1223" s="17"/>
      <c r="KYY1223" s="17"/>
      <c r="KYZ1223" s="17"/>
      <c r="KZA1223" s="17"/>
      <c r="KZB1223" s="17"/>
      <c r="KZC1223" s="17"/>
      <c r="KZD1223" s="17"/>
      <c r="KZE1223" s="17"/>
      <c r="KZF1223" s="17"/>
      <c r="KZG1223" s="17"/>
      <c r="KZH1223" s="17"/>
      <c r="KZI1223" s="17"/>
      <c r="KZJ1223" s="17"/>
      <c r="KZK1223" s="17"/>
      <c r="KZL1223" s="17"/>
      <c r="KZM1223" s="17"/>
      <c r="KZN1223" s="17"/>
      <c r="KZO1223" s="17"/>
      <c r="KZP1223" s="17"/>
      <c r="KZQ1223" s="17"/>
      <c r="KZR1223" s="17"/>
      <c r="KZS1223" s="17"/>
      <c r="KZT1223" s="17"/>
      <c r="KZU1223" s="17"/>
      <c r="KZV1223" s="17"/>
      <c r="KZW1223" s="17"/>
      <c r="KZX1223" s="17"/>
      <c r="KZY1223" s="17"/>
      <c r="KZZ1223" s="17"/>
      <c r="LAA1223" s="17"/>
      <c r="LAB1223" s="17"/>
      <c r="LAC1223" s="17"/>
      <c r="LAD1223" s="17"/>
      <c r="LAE1223" s="17"/>
      <c r="LAF1223" s="17"/>
      <c r="LAG1223" s="17"/>
      <c r="LAH1223" s="17"/>
      <c r="LAI1223" s="17"/>
      <c r="LAJ1223" s="17"/>
      <c r="LAK1223" s="17"/>
      <c r="LAL1223" s="17"/>
      <c r="LAM1223" s="17"/>
      <c r="LAN1223" s="17"/>
      <c r="LAO1223" s="17"/>
      <c r="LAP1223" s="17"/>
      <c r="LAQ1223" s="17"/>
      <c r="LAR1223" s="17"/>
      <c r="LAS1223" s="17"/>
      <c r="LAT1223" s="17"/>
      <c r="LAU1223" s="17"/>
      <c r="LAV1223" s="17"/>
      <c r="LAW1223" s="17"/>
      <c r="LAX1223" s="17"/>
      <c r="LAY1223" s="17"/>
      <c r="LAZ1223" s="17"/>
      <c r="LBA1223" s="17"/>
      <c r="LBB1223" s="17"/>
      <c r="LBC1223" s="17"/>
      <c r="LBD1223" s="17"/>
      <c r="LBE1223" s="17"/>
      <c r="LBF1223" s="17"/>
      <c r="LBG1223" s="17"/>
      <c r="LBH1223" s="17"/>
      <c r="LBI1223" s="17"/>
      <c r="LBJ1223" s="17"/>
      <c r="LBK1223" s="17"/>
      <c r="LBL1223" s="17"/>
      <c r="LBM1223" s="17"/>
      <c r="LBN1223" s="17"/>
      <c r="LBO1223" s="17"/>
      <c r="LBP1223" s="17"/>
      <c r="LBQ1223" s="17"/>
      <c r="LBR1223" s="17"/>
      <c r="LBS1223" s="17"/>
      <c r="LBT1223" s="17"/>
      <c r="LBU1223" s="17"/>
      <c r="LBV1223" s="17"/>
      <c r="LBW1223" s="17"/>
      <c r="LBX1223" s="17"/>
      <c r="LBY1223" s="17"/>
      <c r="LBZ1223" s="17"/>
      <c r="LCA1223" s="17"/>
      <c r="LCB1223" s="17"/>
      <c r="LCC1223" s="17"/>
      <c r="LCD1223" s="17"/>
      <c r="LCE1223" s="17"/>
      <c r="LCF1223" s="17"/>
      <c r="LCG1223" s="17"/>
      <c r="LCH1223" s="17"/>
      <c r="LCI1223" s="17"/>
      <c r="LCJ1223" s="17"/>
      <c r="LCK1223" s="17"/>
      <c r="LCL1223" s="17"/>
      <c r="LCM1223" s="17"/>
      <c r="LCN1223" s="17"/>
      <c r="LCO1223" s="17"/>
      <c r="LCP1223" s="17"/>
      <c r="LCQ1223" s="17"/>
      <c r="LCR1223" s="17"/>
      <c r="LCS1223" s="17"/>
      <c r="LCT1223" s="17"/>
      <c r="LCU1223" s="17"/>
      <c r="LCV1223" s="17"/>
      <c r="LCW1223" s="17"/>
      <c r="LCX1223" s="17"/>
      <c r="LCY1223" s="17"/>
      <c r="LCZ1223" s="17"/>
      <c r="LDA1223" s="17"/>
      <c r="LDB1223" s="17"/>
      <c r="LDC1223" s="17"/>
      <c r="LDD1223" s="17"/>
      <c r="LDE1223" s="17"/>
      <c r="LDF1223" s="17"/>
      <c r="LDG1223" s="17"/>
      <c r="LDH1223" s="17"/>
      <c r="LDI1223" s="17"/>
      <c r="LDJ1223" s="17"/>
      <c r="LDK1223" s="17"/>
      <c r="LDL1223" s="17"/>
      <c r="LDM1223" s="17"/>
      <c r="LDN1223" s="17"/>
      <c r="LDO1223" s="17"/>
      <c r="LDP1223" s="17"/>
      <c r="LDQ1223" s="17"/>
      <c r="LDR1223" s="17"/>
      <c r="LDS1223" s="17"/>
      <c r="LDT1223" s="17"/>
      <c r="LDU1223" s="17"/>
      <c r="LDV1223" s="17"/>
      <c r="LDW1223" s="17"/>
      <c r="LDX1223" s="17"/>
      <c r="LDY1223" s="17"/>
      <c r="LDZ1223" s="17"/>
      <c r="LEA1223" s="17"/>
      <c r="LEB1223" s="17"/>
      <c r="LEC1223" s="17"/>
      <c r="LED1223" s="17"/>
      <c r="LEE1223" s="17"/>
      <c r="LEF1223" s="17"/>
      <c r="LEG1223" s="17"/>
      <c r="LEH1223" s="17"/>
      <c r="LEI1223" s="17"/>
      <c r="LEJ1223" s="17"/>
      <c r="LEK1223" s="17"/>
      <c r="LEL1223" s="17"/>
      <c r="LEM1223" s="17"/>
      <c r="LEN1223" s="17"/>
      <c r="LEO1223" s="17"/>
      <c r="LEP1223" s="17"/>
      <c r="LEQ1223" s="17"/>
      <c r="LER1223" s="17"/>
      <c r="LES1223" s="17"/>
      <c r="LET1223" s="17"/>
      <c r="LEU1223" s="17"/>
      <c r="LEV1223" s="17"/>
      <c r="LEW1223" s="17"/>
      <c r="LEX1223" s="17"/>
      <c r="LEY1223" s="17"/>
      <c r="LEZ1223" s="17"/>
      <c r="LFA1223" s="17"/>
      <c r="LFB1223" s="17"/>
      <c r="LFC1223" s="17"/>
      <c r="LFD1223" s="17"/>
      <c r="LFE1223" s="17"/>
      <c r="LFF1223" s="17"/>
      <c r="LFG1223" s="17"/>
      <c r="LFH1223" s="17"/>
      <c r="LFI1223" s="17"/>
      <c r="LFJ1223" s="17"/>
      <c r="LFK1223" s="17"/>
      <c r="LFL1223" s="17"/>
      <c r="LFM1223" s="17"/>
      <c r="LFN1223" s="17"/>
      <c r="LFO1223" s="17"/>
      <c r="LFP1223" s="17"/>
      <c r="LFQ1223" s="17"/>
      <c r="LFR1223" s="17"/>
      <c r="LFS1223" s="17"/>
      <c r="LFT1223" s="17"/>
      <c r="LFU1223" s="17"/>
      <c r="LFV1223" s="17"/>
      <c r="LFW1223" s="17"/>
      <c r="LFX1223" s="17"/>
      <c r="LFY1223" s="17"/>
      <c r="LFZ1223" s="17"/>
      <c r="LGA1223" s="17"/>
      <c r="LGB1223" s="17"/>
      <c r="LGC1223" s="17"/>
      <c r="LGD1223" s="17"/>
      <c r="LGE1223" s="17"/>
      <c r="LGF1223" s="17"/>
      <c r="LGG1223" s="17"/>
      <c r="LGH1223" s="17"/>
      <c r="LGI1223" s="17"/>
      <c r="LGJ1223" s="17"/>
      <c r="LGK1223" s="17"/>
      <c r="LGL1223" s="17"/>
      <c r="LGM1223" s="17"/>
      <c r="LGN1223" s="17"/>
      <c r="LGO1223" s="17"/>
      <c r="LGP1223" s="17"/>
      <c r="LGQ1223" s="17"/>
      <c r="LGR1223" s="17"/>
      <c r="LGS1223" s="17"/>
      <c r="LGT1223" s="17"/>
      <c r="LGU1223" s="17"/>
      <c r="LGV1223" s="17"/>
      <c r="LGW1223" s="17"/>
      <c r="LGX1223" s="17"/>
      <c r="LGY1223" s="17"/>
      <c r="LGZ1223" s="17"/>
      <c r="LHA1223" s="17"/>
      <c r="LHB1223" s="17"/>
      <c r="LHC1223" s="17"/>
      <c r="LHD1223" s="17"/>
      <c r="LHE1223" s="17"/>
      <c r="LHF1223" s="17"/>
      <c r="LHG1223" s="17"/>
      <c r="LHH1223" s="17"/>
      <c r="LHI1223" s="17"/>
      <c r="LHJ1223" s="17"/>
      <c r="LHK1223" s="17"/>
      <c r="LHL1223" s="17"/>
      <c r="LHM1223" s="17"/>
      <c r="LHN1223" s="17"/>
      <c r="LHO1223" s="17"/>
      <c r="LHP1223" s="17"/>
      <c r="LHQ1223" s="17"/>
      <c r="LHR1223" s="17"/>
      <c r="LHS1223" s="17"/>
      <c r="LHT1223" s="17"/>
      <c r="LHU1223" s="17"/>
      <c r="LHV1223" s="17"/>
      <c r="LHW1223" s="17"/>
      <c r="LHX1223" s="17"/>
      <c r="LHY1223" s="17"/>
      <c r="LHZ1223" s="17"/>
      <c r="LIA1223" s="17"/>
      <c r="LIB1223" s="17"/>
      <c r="LIC1223" s="17"/>
      <c r="LID1223" s="17"/>
      <c r="LIE1223" s="17"/>
      <c r="LIF1223" s="17"/>
      <c r="LIG1223" s="17"/>
      <c r="LIH1223" s="17"/>
      <c r="LII1223" s="17"/>
      <c r="LIJ1223" s="17"/>
      <c r="LIK1223" s="17"/>
      <c r="LIL1223" s="17"/>
      <c r="LIM1223" s="17"/>
      <c r="LIN1223" s="17"/>
      <c r="LIO1223" s="17"/>
      <c r="LIP1223" s="17"/>
      <c r="LIQ1223" s="17"/>
      <c r="LIR1223" s="17"/>
      <c r="LIS1223" s="17"/>
      <c r="LIT1223" s="17"/>
      <c r="LIU1223" s="17"/>
      <c r="LIV1223" s="17"/>
      <c r="LIW1223" s="17"/>
      <c r="LIX1223" s="17"/>
      <c r="LIY1223" s="17"/>
      <c r="LIZ1223" s="17"/>
      <c r="LJA1223" s="17"/>
      <c r="LJB1223" s="17"/>
      <c r="LJC1223" s="17"/>
      <c r="LJD1223" s="17"/>
      <c r="LJE1223" s="17"/>
      <c r="LJF1223" s="17"/>
      <c r="LJG1223" s="17"/>
      <c r="LJH1223" s="17"/>
      <c r="LJI1223" s="17"/>
      <c r="LJJ1223" s="17"/>
      <c r="LJK1223" s="17"/>
      <c r="LJL1223" s="17"/>
      <c r="LJM1223" s="17"/>
      <c r="LJN1223" s="17"/>
      <c r="LJO1223" s="17"/>
      <c r="LJP1223" s="17"/>
      <c r="LJQ1223" s="17"/>
      <c r="LJR1223" s="17"/>
      <c r="LJS1223" s="17"/>
      <c r="LJT1223" s="17"/>
      <c r="LJU1223" s="17"/>
      <c r="LJV1223" s="17"/>
      <c r="LJW1223" s="17"/>
      <c r="LJX1223" s="17"/>
      <c r="LJY1223" s="17"/>
      <c r="LJZ1223" s="17"/>
      <c r="LKA1223" s="17"/>
      <c r="LKB1223" s="17"/>
      <c r="LKC1223" s="17"/>
      <c r="LKD1223" s="17"/>
      <c r="LKE1223" s="17"/>
      <c r="LKF1223" s="17"/>
      <c r="LKG1223" s="17"/>
      <c r="LKH1223" s="17"/>
      <c r="LKI1223" s="17"/>
      <c r="LKJ1223" s="17"/>
      <c r="LKK1223" s="17"/>
      <c r="LKL1223" s="17"/>
      <c r="LKM1223" s="17"/>
      <c r="LKN1223" s="17"/>
      <c r="LKO1223" s="17"/>
      <c r="LKP1223" s="17"/>
      <c r="LKQ1223" s="17"/>
      <c r="LKR1223" s="17"/>
      <c r="LKS1223" s="17"/>
      <c r="LKT1223" s="17"/>
      <c r="LKU1223" s="17"/>
      <c r="LKV1223" s="17"/>
      <c r="LKW1223" s="17"/>
      <c r="LKX1223" s="17"/>
      <c r="LKY1223" s="17"/>
      <c r="LKZ1223" s="17"/>
      <c r="LLA1223" s="17"/>
      <c r="LLB1223" s="17"/>
      <c r="LLC1223" s="17"/>
      <c r="LLD1223" s="17"/>
      <c r="LLE1223" s="17"/>
      <c r="LLF1223" s="17"/>
      <c r="LLG1223" s="17"/>
      <c r="LLH1223" s="17"/>
      <c r="LLI1223" s="17"/>
      <c r="LLJ1223" s="17"/>
      <c r="LLK1223" s="17"/>
      <c r="LLL1223" s="17"/>
      <c r="LLM1223" s="17"/>
      <c r="LLN1223" s="17"/>
      <c r="LLO1223" s="17"/>
      <c r="LLP1223" s="17"/>
      <c r="LLQ1223" s="17"/>
      <c r="LLR1223" s="17"/>
      <c r="LLS1223" s="17"/>
      <c r="LLT1223" s="17"/>
      <c r="LLU1223" s="17"/>
      <c r="LLV1223" s="17"/>
      <c r="LLW1223" s="17"/>
      <c r="LLX1223" s="17"/>
      <c r="LLY1223" s="17"/>
      <c r="LLZ1223" s="17"/>
      <c r="LMA1223" s="17"/>
      <c r="LMB1223" s="17"/>
      <c r="LMC1223" s="17"/>
      <c r="LMD1223" s="17"/>
      <c r="LME1223" s="17"/>
      <c r="LMF1223" s="17"/>
      <c r="LMG1223" s="17"/>
      <c r="LMH1223" s="17"/>
      <c r="LMI1223" s="17"/>
      <c r="LMJ1223" s="17"/>
      <c r="LMK1223" s="17"/>
      <c r="LML1223" s="17"/>
      <c r="LMM1223" s="17"/>
      <c r="LMN1223" s="17"/>
      <c r="LMO1223" s="17"/>
      <c r="LMP1223" s="17"/>
      <c r="LMQ1223" s="17"/>
      <c r="LMR1223" s="17"/>
      <c r="LMS1223" s="17"/>
      <c r="LMT1223" s="17"/>
      <c r="LMU1223" s="17"/>
      <c r="LMV1223" s="17"/>
      <c r="LMW1223" s="17"/>
      <c r="LMX1223" s="17"/>
      <c r="LMY1223" s="17"/>
      <c r="LMZ1223" s="17"/>
      <c r="LNA1223" s="17"/>
      <c r="LNB1223" s="17"/>
      <c r="LNC1223" s="17"/>
      <c r="LND1223" s="17"/>
      <c r="LNE1223" s="17"/>
      <c r="LNF1223" s="17"/>
      <c r="LNG1223" s="17"/>
      <c r="LNH1223" s="17"/>
      <c r="LNI1223" s="17"/>
      <c r="LNJ1223" s="17"/>
      <c r="LNK1223" s="17"/>
      <c r="LNL1223" s="17"/>
      <c r="LNM1223" s="17"/>
      <c r="LNN1223" s="17"/>
      <c r="LNO1223" s="17"/>
      <c r="LNP1223" s="17"/>
      <c r="LNQ1223" s="17"/>
      <c r="LNR1223" s="17"/>
      <c r="LNS1223" s="17"/>
      <c r="LNT1223" s="17"/>
      <c r="LNU1223" s="17"/>
      <c r="LNV1223" s="17"/>
      <c r="LNW1223" s="17"/>
      <c r="LNX1223" s="17"/>
      <c r="LNY1223" s="17"/>
      <c r="LNZ1223" s="17"/>
      <c r="LOA1223" s="17"/>
      <c r="LOB1223" s="17"/>
      <c r="LOC1223" s="17"/>
      <c r="LOD1223" s="17"/>
      <c r="LOE1223" s="17"/>
      <c r="LOF1223" s="17"/>
      <c r="LOG1223" s="17"/>
      <c r="LOH1223" s="17"/>
      <c r="LOI1223" s="17"/>
      <c r="LOJ1223" s="17"/>
      <c r="LOK1223" s="17"/>
      <c r="LOL1223" s="17"/>
      <c r="LOM1223" s="17"/>
      <c r="LON1223" s="17"/>
      <c r="LOO1223" s="17"/>
      <c r="LOP1223" s="17"/>
      <c r="LOQ1223" s="17"/>
      <c r="LOR1223" s="17"/>
      <c r="LOS1223" s="17"/>
      <c r="LOT1223" s="17"/>
      <c r="LOU1223" s="17"/>
      <c r="LOV1223" s="17"/>
      <c r="LOW1223" s="17"/>
      <c r="LOX1223" s="17"/>
      <c r="LOY1223" s="17"/>
      <c r="LOZ1223" s="17"/>
      <c r="LPA1223" s="17"/>
      <c r="LPB1223" s="17"/>
      <c r="LPC1223" s="17"/>
      <c r="LPD1223" s="17"/>
      <c r="LPE1223" s="17"/>
      <c r="LPF1223" s="17"/>
      <c r="LPG1223" s="17"/>
      <c r="LPH1223" s="17"/>
      <c r="LPI1223" s="17"/>
      <c r="LPJ1223" s="17"/>
      <c r="LPK1223" s="17"/>
      <c r="LPL1223" s="17"/>
      <c r="LPM1223" s="17"/>
      <c r="LPN1223" s="17"/>
      <c r="LPO1223" s="17"/>
      <c r="LPP1223" s="17"/>
      <c r="LPQ1223" s="17"/>
      <c r="LPR1223" s="17"/>
      <c r="LPS1223" s="17"/>
      <c r="LPT1223" s="17"/>
      <c r="LPU1223" s="17"/>
      <c r="LPV1223" s="17"/>
      <c r="LPW1223" s="17"/>
      <c r="LPX1223" s="17"/>
      <c r="LPY1223" s="17"/>
      <c r="LPZ1223" s="17"/>
      <c r="LQA1223" s="17"/>
      <c r="LQB1223" s="17"/>
      <c r="LQC1223" s="17"/>
      <c r="LQD1223" s="17"/>
      <c r="LQE1223" s="17"/>
      <c r="LQF1223" s="17"/>
      <c r="LQG1223" s="17"/>
      <c r="LQH1223" s="17"/>
      <c r="LQI1223" s="17"/>
      <c r="LQJ1223" s="17"/>
      <c r="LQK1223" s="17"/>
      <c r="LQL1223" s="17"/>
      <c r="LQM1223" s="17"/>
      <c r="LQN1223" s="17"/>
      <c r="LQO1223" s="17"/>
      <c r="LQP1223" s="17"/>
      <c r="LQQ1223" s="17"/>
      <c r="LQR1223" s="17"/>
      <c r="LQS1223" s="17"/>
      <c r="LQT1223" s="17"/>
      <c r="LQU1223" s="17"/>
      <c r="LQV1223" s="17"/>
      <c r="LQW1223" s="17"/>
      <c r="LQX1223" s="17"/>
      <c r="LQY1223" s="17"/>
      <c r="LQZ1223" s="17"/>
      <c r="LRA1223" s="17"/>
      <c r="LRB1223" s="17"/>
      <c r="LRC1223" s="17"/>
      <c r="LRD1223" s="17"/>
      <c r="LRE1223" s="17"/>
      <c r="LRF1223" s="17"/>
      <c r="LRG1223" s="17"/>
      <c r="LRH1223" s="17"/>
      <c r="LRI1223" s="17"/>
      <c r="LRJ1223" s="17"/>
      <c r="LRK1223" s="17"/>
      <c r="LRL1223" s="17"/>
      <c r="LRM1223" s="17"/>
      <c r="LRN1223" s="17"/>
      <c r="LRO1223" s="17"/>
      <c r="LRP1223" s="17"/>
      <c r="LRQ1223" s="17"/>
      <c r="LRR1223" s="17"/>
      <c r="LRS1223" s="17"/>
      <c r="LRT1223" s="17"/>
      <c r="LRU1223" s="17"/>
      <c r="LRV1223" s="17"/>
      <c r="LRW1223" s="17"/>
      <c r="LRX1223" s="17"/>
      <c r="LRY1223" s="17"/>
      <c r="LRZ1223" s="17"/>
      <c r="LSA1223" s="17"/>
      <c r="LSB1223" s="17"/>
      <c r="LSC1223" s="17"/>
      <c r="LSD1223" s="17"/>
      <c r="LSE1223" s="17"/>
      <c r="LSF1223" s="17"/>
      <c r="LSG1223" s="17"/>
      <c r="LSH1223" s="17"/>
      <c r="LSI1223" s="17"/>
      <c r="LSJ1223" s="17"/>
      <c r="LSK1223" s="17"/>
      <c r="LSL1223" s="17"/>
      <c r="LSM1223" s="17"/>
      <c r="LSN1223" s="17"/>
      <c r="LSO1223" s="17"/>
      <c r="LSP1223" s="17"/>
      <c r="LSQ1223" s="17"/>
      <c r="LSR1223" s="17"/>
      <c r="LSS1223" s="17"/>
      <c r="LST1223" s="17"/>
      <c r="LSU1223" s="17"/>
      <c r="LSV1223" s="17"/>
      <c r="LSW1223" s="17"/>
      <c r="LSX1223" s="17"/>
      <c r="LSY1223" s="17"/>
      <c r="LSZ1223" s="17"/>
      <c r="LTA1223" s="17"/>
      <c r="LTB1223" s="17"/>
      <c r="LTC1223" s="17"/>
      <c r="LTD1223" s="17"/>
      <c r="LTE1223" s="17"/>
      <c r="LTF1223" s="17"/>
      <c r="LTG1223" s="17"/>
      <c r="LTH1223" s="17"/>
      <c r="LTI1223" s="17"/>
      <c r="LTJ1223" s="17"/>
      <c r="LTK1223" s="17"/>
      <c r="LTL1223" s="17"/>
      <c r="LTM1223" s="17"/>
      <c r="LTN1223" s="17"/>
      <c r="LTO1223" s="17"/>
      <c r="LTP1223" s="17"/>
      <c r="LTQ1223" s="17"/>
      <c r="LTR1223" s="17"/>
      <c r="LTS1223" s="17"/>
      <c r="LTT1223" s="17"/>
      <c r="LTU1223" s="17"/>
      <c r="LTV1223" s="17"/>
      <c r="LTW1223" s="17"/>
      <c r="LTX1223" s="17"/>
      <c r="LTY1223" s="17"/>
      <c r="LTZ1223" s="17"/>
      <c r="LUA1223" s="17"/>
      <c r="LUB1223" s="17"/>
      <c r="LUC1223" s="17"/>
      <c r="LUD1223" s="17"/>
      <c r="LUE1223" s="17"/>
      <c r="LUF1223" s="17"/>
      <c r="LUG1223" s="17"/>
      <c r="LUH1223" s="17"/>
      <c r="LUI1223" s="17"/>
      <c r="LUJ1223" s="17"/>
      <c r="LUK1223" s="17"/>
      <c r="LUL1223" s="17"/>
      <c r="LUM1223" s="17"/>
      <c r="LUN1223" s="17"/>
      <c r="LUO1223" s="17"/>
      <c r="LUP1223" s="17"/>
      <c r="LUQ1223" s="17"/>
      <c r="LUR1223" s="17"/>
      <c r="LUS1223" s="17"/>
      <c r="LUT1223" s="17"/>
      <c r="LUU1223" s="17"/>
      <c r="LUV1223" s="17"/>
      <c r="LUW1223" s="17"/>
      <c r="LUX1223" s="17"/>
      <c r="LUY1223" s="17"/>
      <c r="LUZ1223" s="17"/>
      <c r="LVA1223" s="17"/>
      <c r="LVB1223" s="17"/>
      <c r="LVC1223" s="17"/>
      <c r="LVD1223" s="17"/>
      <c r="LVE1223" s="17"/>
      <c r="LVF1223" s="17"/>
      <c r="LVG1223" s="17"/>
      <c r="LVH1223" s="17"/>
      <c r="LVI1223" s="17"/>
      <c r="LVJ1223" s="17"/>
      <c r="LVK1223" s="17"/>
      <c r="LVL1223" s="17"/>
      <c r="LVM1223" s="17"/>
      <c r="LVN1223" s="17"/>
      <c r="LVO1223" s="17"/>
      <c r="LVP1223" s="17"/>
      <c r="LVQ1223" s="17"/>
      <c r="LVR1223" s="17"/>
      <c r="LVS1223" s="17"/>
      <c r="LVT1223" s="17"/>
      <c r="LVU1223" s="17"/>
      <c r="LVV1223" s="17"/>
      <c r="LVW1223" s="17"/>
      <c r="LVX1223" s="17"/>
      <c r="LVY1223" s="17"/>
      <c r="LVZ1223" s="17"/>
      <c r="LWA1223" s="17"/>
      <c r="LWB1223" s="17"/>
      <c r="LWC1223" s="17"/>
      <c r="LWD1223" s="17"/>
      <c r="LWE1223" s="17"/>
      <c r="LWF1223" s="17"/>
      <c r="LWG1223" s="17"/>
      <c r="LWH1223" s="17"/>
      <c r="LWI1223" s="17"/>
      <c r="LWJ1223" s="17"/>
      <c r="LWK1223" s="17"/>
      <c r="LWL1223" s="17"/>
      <c r="LWM1223" s="17"/>
      <c r="LWN1223" s="17"/>
      <c r="LWO1223" s="17"/>
      <c r="LWP1223" s="17"/>
      <c r="LWQ1223" s="17"/>
      <c r="LWR1223" s="17"/>
      <c r="LWS1223" s="17"/>
      <c r="LWT1223" s="17"/>
      <c r="LWU1223" s="17"/>
      <c r="LWV1223" s="17"/>
      <c r="LWW1223" s="17"/>
      <c r="LWX1223" s="17"/>
      <c r="LWY1223" s="17"/>
      <c r="LWZ1223" s="17"/>
      <c r="LXA1223" s="17"/>
      <c r="LXB1223" s="17"/>
      <c r="LXC1223" s="17"/>
      <c r="LXD1223" s="17"/>
      <c r="LXE1223" s="17"/>
      <c r="LXF1223" s="17"/>
      <c r="LXG1223" s="17"/>
      <c r="LXH1223" s="17"/>
      <c r="LXI1223" s="17"/>
      <c r="LXJ1223" s="17"/>
      <c r="LXK1223" s="17"/>
      <c r="LXL1223" s="17"/>
      <c r="LXM1223" s="17"/>
      <c r="LXN1223" s="17"/>
      <c r="LXO1223" s="17"/>
      <c r="LXP1223" s="17"/>
      <c r="LXQ1223" s="17"/>
      <c r="LXR1223" s="17"/>
      <c r="LXS1223" s="17"/>
      <c r="LXT1223" s="17"/>
      <c r="LXU1223" s="17"/>
      <c r="LXV1223" s="17"/>
      <c r="LXW1223" s="17"/>
      <c r="LXX1223" s="17"/>
      <c r="LXY1223" s="17"/>
      <c r="LXZ1223" s="17"/>
      <c r="LYA1223" s="17"/>
      <c r="LYB1223" s="17"/>
      <c r="LYC1223" s="17"/>
      <c r="LYD1223" s="17"/>
      <c r="LYE1223" s="17"/>
      <c r="LYF1223" s="17"/>
      <c r="LYG1223" s="17"/>
      <c r="LYH1223" s="17"/>
      <c r="LYI1223" s="17"/>
      <c r="LYJ1223" s="17"/>
      <c r="LYK1223" s="17"/>
      <c r="LYL1223" s="17"/>
      <c r="LYM1223" s="17"/>
      <c r="LYN1223" s="17"/>
      <c r="LYO1223" s="17"/>
      <c r="LYP1223" s="17"/>
      <c r="LYQ1223" s="17"/>
      <c r="LYR1223" s="17"/>
      <c r="LYS1223" s="17"/>
      <c r="LYT1223" s="17"/>
      <c r="LYU1223" s="17"/>
      <c r="LYV1223" s="17"/>
      <c r="LYW1223" s="17"/>
      <c r="LYX1223" s="17"/>
      <c r="LYY1223" s="17"/>
      <c r="LYZ1223" s="17"/>
      <c r="LZA1223" s="17"/>
      <c r="LZB1223" s="17"/>
      <c r="LZC1223" s="17"/>
      <c r="LZD1223" s="17"/>
      <c r="LZE1223" s="17"/>
      <c r="LZF1223" s="17"/>
      <c r="LZG1223" s="17"/>
      <c r="LZH1223" s="17"/>
      <c r="LZI1223" s="17"/>
      <c r="LZJ1223" s="17"/>
      <c r="LZK1223" s="17"/>
      <c r="LZL1223" s="17"/>
      <c r="LZM1223" s="17"/>
      <c r="LZN1223" s="17"/>
      <c r="LZO1223" s="17"/>
      <c r="LZP1223" s="17"/>
      <c r="LZQ1223" s="17"/>
      <c r="LZR1223" s="17"/>
      <c r="LZS1223" s="17"/>
      <c r="LZT1223" s="17"/>
      <c r="LZU1223" s="17"/>
      <c r="LZV1223" s="17"/>
      <c r="LZW1223" s="17"/>
      <c r="LZX1223" s="17"/>
      <c r="LZY1223" s="17"/>
      <c r="LZZ1223" s="17"/>
      <c r="MAA1223" s="17"/>
      <c r="MAB1223" s="17"/>
      <c r="MAC1223" s="17"/>
      <c r="MAD1223" s="17"/>
      <c r="MAE1223" s="17"/>
      <c r="MAF1223" s="17"/>
      <c r="MAG1223" s="17"/>
      <c r="MAH1223" s="17"/>
      <c r="MAI1223" s="17"/>
      <c r="MAJ1223" s="17"/>
      <c r="MAK1223" s="17"/>
      <c r="MAL1223" s="17"/>
      <c r="MAM1223" s="17"/>
      <c r="MAN1223" s="17"/>
      <c r="MAO1223" s="17"/>
      <c r="MAP1223" s="17"/>
      <c r="MAQ1223" s="17"/>
      <c r="MAR1223" s="17"/>
      <c r="MAS1223" s="17"/>
      <c r="MAT1223" s="17"/>
      <c r="MAU1223" s="17"/>
      <c r="MAV1223" s="17"/>
      <c r="MAW1223" s="17"/>
      <c r="MAX1223" s="17"/>
      <c r="MAY1223" s="17"/>
      <c r="MAZ1223" s="17"/>
      <c r="MBA1223" s="17"/>
      <c r="MBB1223" s="17"/>
      <c r="MBC1223" s="17"/>
      <c r="MBD1223" s="17"/>
      <c r="MBE1223" s="17"/>
      <c r="MBF1223" s="17"/>
      <c r="MBG1223" s="17"/>
      <c r="MBH1223" s="17"/>
      <c r="MBI1223" s="17"/>
      <c r="MBJ1223" s="17"/>
      <c r="MBK1223" s="17"/>
      <c r="MBL1223" s="17"/>
      <c r="MBM1223" s="17"/>
      <c r="MBN1223" s="17"/>
      <c r="MBO1223" s="17"/>
      <c r="MBP1223" s="17"/>
      <c r="MBQ1223" s="17"/>
      <c r="MBR1223" s="17"/>
      <c r="MBS1223" s="17"/>
      <c r="MBT1223" s="17"/>
      <c r="MBU1223" s="17"/>
      <c r="MBV1223" s="17"/>
      <c r="MBW1223" s="17"/>
      <c r="MBX1223" s="17"/>
      <c r="MBY1223" s="17"/>
      <c r="MBZ1223" s="17"/>
      <c r="MCA1223" s="17"/>
      <c r="MCB1223" s="17"/>
      <c r="MCC1223" s="17"/>
      <c r="MCD1223" s="17"/>
      <c r="MCE1223" s="17"/>
      <c r="MCF1223" s="17"/>
      <c r="MCG1223" s="17"/>
      <c r="MCH1223" s="17"/>
      <c r="MCI1223" s="17"/>
      <c r="MCJ1223" s="17"/>
      <c r="MCK1223" s="17"/>
      <c r="MCL1223" s="17"/>
      <c r="MCM1223" s="17"/>
      <c r="MCN1223" s="17"/>
      <c r="MCO1223" s="17"/>
      <c r="MCP1223" s="17"/>
      <c r="MCQ1223" s="17"/>
      <c r="MCR1223" s="17"/>
      <c r="MCS1223" s="17"/>
      <c r="MCT1223" s="17"/>
      <c r="MCU1223" s="17"/>
      <c r="MCV1223" s="17"/>
      <c r="MCW1223" s="17"/>
      <c r="MCX1223" s="17"/>
      <c r="MCY1223" s="17"/>
      <c r="MCZ1223" s="17"/>
      <c r="MDA1223" s="17"/>
      <c r="MDB1223" s="17"/>
      <c r="MDC1223" s="17"/>
      <c r="MDD1223" s="17"/>
      <c r="MDE1223" s="17"/>
      <c r="MDF1223" s="17"/>
      <c r="MDG1223" s="17"/>
      <c r="MDH1223" s="17"/>
      <c r="MDI1223" s="17"/>
      <c r="MDJ1223" s="17"/>
      <c r="MDK1223" s="17"/>
      <c r="MDL1223" s="17"/>
      <c r="MDM1223" s="17"/>
      <c r="MDN1223" s="17"/>
      <c r="MDO1223" s="17"/>
      <c r="MDP1223" s="17"/>
      <c r="MDQ1223" s="17"/>
      <c r="MDR1223" s="17"/>
      <c r="MDS1223" s="17"/>
      <c r="MDT1223" s="17"/>
      <c r="MDU1223" s="17"/>
      <c r="MDV1223" s="17"/>
      <c r="MDW1223" s="17"/>
      <c r="MDX1223" s="17"/>
      <c r="MDY1223" s="17"/>
      <c r="MDZ1223" s="17"/>
      <c r="MEA1223" s="17"/>
      <c r="MEB1223" s="17"/>
      <c r="MEC1223" s="17"/>
      <c r="MED1223" s="17"/>
      <c r="MEE1223" s="17"/>
      <c r="MEF1223" s="17"/>
      <c r="MEG1223" s="17"/>
      <c r="MEH1223" s="17"/>
      <c r="MEI1223" s="17"/>
      <c r="MEJ1223" s="17"/>
      <c r="MEK1223" s="17"/>
      <c r="MEL1223" s="17"/>
      <c r="MEM1223" s="17"/>
      <c r="MEN1223" s="17"/>
      <c r="MEO1223" s="17"/>
      <c r="MEP1223" s="17"/>
      <c r="MEQ1223" s="17"/>
      <c r="MER1223" s="17"/>
      <c r="MES1223" s="17"/>
      <c r="MET1223" s="17"/>
      <c r="MEU1223" s="17"/>
      <c r="MEV1223" s="17"/>
      <c r="MEW1223" s="17"/>
      <c r="MEX1223" s="17"/>
      <c r="MEY1223" s="17"/>
      <c r="MEZ1223" s="17"/>
      <c r="MFA1223" s="17"/>
      <c r="MFB1223" s="17"/>
      <c r="MFC1223" s="17"/>
      <c r="MFD1223" s="17"/>
      <c r="MFE1223" s="17"/>
      <c r="MFF1223" s="17"/>
      <c r="MFG1223" s="17"/>
      <c r="MFH1223" s="17"/>
      <c r="MFI1223" s="17"/>
      <c r="MFJ1223" s="17"/>
      <c r="MFK1223" s="17"/>
      <c r="MFL1223" s="17"/>
      <c r="MFM1223" s="17"/>
      <c r="MFN1223" s="17"/>
      <c r="MFO1223" s="17"/>
      <c r="MFP1223" s="17"/>
      <c r="MFQ1223" s="17"/>
      <c r="MFR1223" s="17"/>
      <c r="MFS1223" s="17"/>
      <c r="MFT1223" s="17"/>
      <c r="MFU1223" s="17"/>
      <c r="MFV1223" s="17"/>
      <c r="MFW1223" s="17"/>
      <c r="MFX1223" s="17"/>
      <c r="MFY1223" s="17"/>
      <c r="MFZ1223" s="17"/>
      <c r="MGA1223" s="17"/>
      <c r="MGB1223" s="17"/>
      <c r="MGC1223" s="17"/>
      <c r="MGD1223" s="17"/>
      <c r="MGE1223" s="17"/>
      <c r="MGF1223" s="17"/>
      <c r="MGG1223" s="17"/>
      <c r="MGH1223" s="17"/>
      <c r="MGI1223" s="17"/>
      <c r="MGJ1223" s="17"/>
      <c r="MGK1223" s="17"/>
      <c r="MGL1223" s="17"/>
      <c r="MGM1223" s="17"/>
      <c r="MGN1223" s="17"/>
      <c r="MGO1223" s="17"/>
      <c r="MGP1223" s="17"/>
      <c r="MGQ1223" s="17"/>
      <c r="MGR1223" s="17"/>
      <c r="MGS1223" s="17"/>
      <c r="MGT1223" s="17"/>
      <c r="MGU1223" s="17"/>
      <c r="MGV1223" s="17"/>
      <c r="MGW1223" s="17"/>
      <c r="MGX1223" s="17"/>
      <c r="MGY1223" s="17"/>
      <c r="MGZ1223" s="17"/>
      <c r="MHA1223" s="17"/>
      <c r="MHB1223" s="17"/>
      <c r="MHC1223" s="17"/>
      <c r="MHD1223" s="17"/>
      <c r="MHE1223" s="17"/>
      <c r="MHF1223" s="17"/>
      <c r="MHG1223" s="17"/>
      <c r="MHH1223" s="17"/>
      <c r="MHI1223" s="17"/>
      <c r="MHJ1223" s="17"/>
      <c r="MHK1223" s="17"/>
      <c r="MHL1223" s="17"/>
      <c r="MHM1223" s="17"/>
      <c r="MHN1223" s="17"/>
      <c r="MHO1223" s="17"/>
      <c r="MHP1223" s="17"/>
      <c r="MHQ1223" s="17"/>
      <c r="MHR1223" s="17"/>
      <c r="MHS1223" s="17"/>
      <c r="MHT1223" s="17"/>
      <c r="MHU1223" s="17"/>
      <c r="MHV1223" s="17"/>
      <c r="MHW1223" s="17"/>
      <c r="MHX1223" s="17"/>
      <c r="MHY1223" s="17"/>
      <c r="MHZ1223" s="17"/>
      <c r="MIA1223" s="17"/>
      <c r="MIB1223" s="17"/>
      <c r="MIC1223" s="17"/>
      <c r="MID1223" s="17"/>
      <c r="MIE1223" s="17"/>
      <c r="MIF1223" s="17"/>
      <c r="MIG1223" s="17"/>
      <c r="MIH1223" s="17"/>
      <c r="MII1223" s="17"/>
      <c r="MIJ1223" s="17"/>
      <c r="MIK1223" s="17"/>
      <c r="MIL1223" s="17"/>
      <c r="MIM1223" s="17"/>
      <c r="MIN1223" s="17"/>
      <c r="MIO1223" s="17"/>
      <c r="MIP1223" s="17"/>
      <c r="MIQ1223" s="17"/>
      <c r="MIR1223" s="17"/>
      <c r="MIS1223" s="17"/>
      <c r="MIT1223" s="17"/>
      <c r="MIU1223" s="17"/>
      <c r="MIV1223" s="17"/>
      <c r="MIW1223" s="17"/>
      <c r="MIX1223" s="17"/>
      <c r="MIY1223" s="17"/>
      <c r="MIZ1223" s="17"/>
      <c r="MJA1223" s="17"/>
      <c r="MJB1223" s="17"/>
      <c r="MJC1223" s="17"/>
      <c r="MJD1223" s="17"/>
      <c r="MJE1223" s="17"/>
      <c r="MJF1223" s="17"/>
      <c r="MJG1223" s="17"/>
      <c r="MJH1223" s="17"/>
      <c r="MJI1223" s="17"/>
      <c r="MJJ1223" s="17"/>
      <c r="MJK1223" s="17"/>
      <c r="MJL1223" s="17"/>
      <c r="MJM1223" s="17"/>
      <c r="MJN1223" s="17"/>
      <c r="MJO1223" s="17"/>
      <c r="MJP1223" s="17"/>
      <c r="MJQ1223" s="17"/>
      <c r="MJR1223" s="17"/>
      <c r="MJS1223" s="17"/>
      <c r="MJT1223" s="17"/>
      <c r="MJU1223" s="17"/>
      <c r="MJV1223" s="17"/>
      <c r="MJW1223" s="17"/>
      <c r="MJX1223" s="17"/>
      <c r="MJY1223" s="17"/>
      <c r="MJZ1223" s="17"/>
      <c r="MKA1223" s="17"/>
      <c r="MKB1223" s="17"/>
      <c r="MKC1223" s="17"/>
      <c r="MKD1223" s="17"/>
      <c r="MKE1223" s="17"/>
      <c r="MKF1223" s="17"/>
      <c r="MKG1223" s="17"/>
      <c r="MKH1223" s="17"/>
      <c r="MKI1223" s="17"/>
      <c r="MKJ1223" s="17"/>
      <c r="MKK1223" s="17"/>
      <c r="MKL1223" s="17"/>
      <c r="MKM1223" s="17"/>
      <c r="MKN1223" s="17"/>
      <c r="MKO1223" s="17"/>
      <c r="MKP1223" s="17"/>
      <c r="MKQ1223" s="17"/>
      <c r="MKR1223" s="17"/>
      <c r="MKS1223" s="17"/>
      <c r="MKT1223" s="17"/>
      <c r="MKU1223" s="17"/>
      <c r="MKV1223" s="17"/>
      <c r="MKW1223" s="17"/>
      <c r="MKX1223" s="17"/>
      <c r="MKY1223" s="17"/>
      <c r="MKZ1223" s="17"/>
      <c r="MLA1223" s="17"/>
      <c r="MLB1223" s="17"/>
      <c r="MLC1223" s="17"/>
      <c r="MLD1223" s="17"/>
      <c r="MLE1223" s="17"/>
      <c r="MLF1223" s="17"/>
      <c r="MLG1223" s="17"/>
      <c r="MLH1223" s="17"/>
      <c r="MLI1223" s="17"/>
      <c r="MLJ1223" s="17"/>
      <c r="MLK1223" s="17"/>
      <c r="MLL1223" s="17"/>
      <c r="MLM1223" s="17"/>
      <c r="MLN1223" s="17"/>
      <c r="MLO1223" s="17"/>
      <c r="MLP1223" s="17"/>
      <c r="MLQ1223" s="17"/>
      <c r="MLR1223" s="17"/>
      <c r="MLS1223" s="17"/>
      <c r="MLT1223" s="17"/>
      <c r="MLU1223" s="17"/>
      <c r="MLV1223" s="17"/>
      <c r="MLW1223" s="17"/>
      <c r="MLX1223" s="17"/>
      <c r="MLY1223" s="17"/>
      <c r="MLZ1223" s="17"/>
      <c r="MMA1223" s="17"/>
      <c r="MMB1223" s="17"/>
      <c r="MMC1223" s="17"/>
      <c r="MMD1223" s="17"/>
      <c r="MME1223" s="17"/>
      <c r="MMF1223" s="17"/>
      <c r="MMG1223" s="17"/>
      <c r="MMH1223" s="17"/>
      <c r="MMI1223" s="17"/>
      <c r="MMJ1223" s="17"/>
      <c r="MMK1223" s="17"/>
      <c r="MML1223" s="17"/>
      <c r="MMM1223" s="17"/>
      <c r="MMN1223" s="17"/>
      <c r="MMO1223" s="17"/>
      <c r="MMP1223" s="17"/>
      <c r="MMQ1223" s="17"/>
      <c r="MMR1223" s="17"/>
      <c r="MMS1223" s="17"/>
      <c r="MMT1223" s="17"/>
      <c r="MMU1223" s="17"/>
      <c r="MMV1223" s="17"/>
      <c r="MMW1223" s="17"/>
      <c r="MMX1223" s="17"/>
      <c r="MMY1223" s="17"/>
      <c r="MMZ1223" s="17"/>
      <c r="MNA1223" s="17"/>
      <c r="MNB1223" s="17"/>
      <c r="MNC1223" s="17"/>
      <c r="MND1223" s="17"/>
      <c r="MNE1223" s="17"/>
      <c r="MNF1223" s="17"/>
      <c r="MNG1223" s="17"/>
      <c r="MNH1223" s="17"/>
      <c r="MNI1223" s="17"/>
      <c r="MNJ1223" s="17"/>
      <c r="MNK1223" s="17"/>
      <c r="MNL1223" s="17"/>
      <c r="MNM1223" s="17"/>
      <c r="MNN1223" s="17"/>
      <c r="MNO1223" s="17"/>
      <c r="MNP1223" s="17"/>
      <c r="MNQ1223" s="17"/>
      <c r="MNR1223" s="17"/>
      <c r="MNS1223" s="17"/>
      <c r="MNT1223" s="17"/>
      <c r="MNU1223" s="17"/>
      <c r="MNV1223" s="17"/>
      <c r="MNW1223" s="17"/>
      <c r="MNX1223" s="17"/>
      <c r="MNY1223" s="17"/>
      <c r="MNZ1223" s="17"/>
      <c r="MOA1223" s="17"/>
      <c r="MOB1223" s="17"/>
      <c r="MOC1223" s="17"/>
      <c r="MOD1223" s="17"/>
      <c r="MOE1223" s="17"/>
      <c r="MOF1223" s="17"/>
      <c r="MOG1223" s="17"/>
      <c r="MOH1223" s="17"/>
      <c r="MOI1223" s="17"/>
      <c r="MOJ1223" s="17"/>
      <c r="MOK1223" s="17"/>
      <c r="MOL1223" s="17"/>
      <c r="MOM1223" s="17"/>
      <c r="MON1223" s="17"/>
      <c r="MOO1223" s="17"/>
      <c r="MOP1223" s="17"/>
      <c r="MOQ1223" s="17"/>
      <c r="MOR1223" s="17"/>
      <c r="MOS1223" s="17"/>
      <c r="MOT1223" s="17"/>
      <c r="MOU1223" s="17"/>
      <c r="MOV1223" s="17"/>
      <c r="MOW1223" s="17"/>
      <c r="MOX1223" s="17"/>
      <c r="MOY1223" s="17"/>
      <c r="MOZ1223" s="17"/>
      <c r="MPA1223" s="17"/>
      <c r="MPB1223" s="17"/>
      <c r="MPC1223" s="17"/>
      <c r="MPD1223" s="17"/>
      <c r="MPE1223" s="17"/>
      <c r="MPF1223" s="17"/>
      <c r="MPG1223" s="17"/>
      <c r="MPH1223" s="17"/>
      <c r="MPI1223" s="17"/>
      <c r="MPJ1223" s="17"/>
      <c r="MPK1223" s="17"/>
      <c r="MPL1223" s="17"/>
      <c r="MPM1223" s="17"/>
      <c r="MPN1223" s="17"/>
      <c r="MPO1223" s="17"/>
      <c r="MPP1223" s="17"/>
      <c r="MPQ1223" s="17"/>
      <c r="MPR1223" s="17"/>
      <c r="MPS1223" s="17"/>
      <c r="MPT1223" s="17"/>
      <c r="MPU1223" s="17"/>
      <c r="MPV1223" s="17"/>
      <c r="MPW1223" s="17"/>
      <c r="MPX1223" s="17"/>
      <c r="MPY1223" s="17"/>
      <c r="MPZ1223" s="17"/>
      <c r="MQA1223" s="17"/>
      <c r="MQB1223" s="17"/>
      <c r="MQC1223" s="17"/>
      <c r="MQD1223" s="17"/>
      <c r="MQE1223" s="17"/>
      <c r="MQF1223" s="17"/>
      <c r="MQG1223" s="17"/>
      <c r="MQH1223" s="17"/>
      <c r="MQI1223" s="17"/>
      <c r="MQJ1223" s="17"/>
      <c r="MQK1223" s="17"/>
      <c r="MQL1223" s="17"/>
      <c r="MQM1223" s="17"/>
      <c r="MQN1223" s="17"/>
      <c r="MQO1223" s="17"/>
      <c r="MQP1223" s="17"/>
      <c r="MQQ1223" s="17"/>
      <c r="MQR1223" s="17"/>
      <c r="MQS1223" s="17"/>
      <c r="MQT1223" s="17"/>
      <c r="MQU1223" s="17"/>
      <c r="MQV1223" s="17"/>
      <c r="MQW1223" s="17"/>
      <c r="MQX1223" s="17"/>
      <c r="MQY1223" s="17"/>
      <c r="MQZ1223" s="17"/>
      <c r="MRA1223" s="17"/>
      <c r="MRB1223" s="17"/>
      <c r="MRC1223" s="17"/>
      <c r="MRD1223" s="17"/>
      <c r="MRE1223" s="17"/>
      <c r="MRF1223" s="17"/>
      <c r="MRG1223" s="17"/>
      <c r="MRH1223" s="17"/>
      <c r="MRI1223" s="17"/>
      <c r="MRJ1223" s="17"/>
      <c r="MRK1223" s="17"/>
      <c r="MRL1223" s="17"/>
      <c r="MRM1223" s="17"/>
      <c r="MRN1223" s="17"/>
      <c r="MRO1223" s="17"/>
      <c r="MRP1223" s="17"/>
      <c r="MRQ1223" s="17"/>
      <c r="MRR1223" s="17"/>
      <c r="MRS1223" s="17"/>
      <c r="MRT1223" s="17"/>
      <c r="MRU1223" s="17"/>
      <c r="MRV1223" s="17"/>
      <c r="MRW1223" s="17"/>
      <c r="MRX1223" s="17"/>
      <c r="MRY1223" s="17"/>
      <c r="MRZ1223" s="17"/>
      <c r="MSA1223" s="17"/>
      <c r="MSB1223" s="17"/>
      <c r="MSC1223" s="17"/>
      <c r="MSD1223" s="17"/>
      <c r="MSE1223" s="17"/>
      <c r="MSF1223" s="17"/>
      <c r="MSG1223" s="17"/>
      <c r="MSH1223" s="17"/>
      <c r="MSI1223" s="17"/>
      <c r="MSJ1223" s="17"/>
      <c r="MSK1223" s="17"/>
      <c r="MSL1223" s="17"/>
      <c r="MSM1223" s="17"/>
      <c r="MSN1223" s="17"/>
      <c r="MSO1223" s="17"/>
      <c r="MSP1223" s="17"/>
      <c r="MSQ1223" s="17"/>
      <c r="MSR1223" s="17"/>
      <c r="MSS1223" s="17"/>
      <c r="MST1223" s="17"/>
      <c r="MSU1223" s="17"/>
      <c r="MSV1223" s="17"/>
      <c r="MSW1223" s="17"/>
      <c r="MSX1223" s="17"/>
      <c r="MSY1223" s="17"/>
      <c r="MSZ1223" s="17"/>
      <c r="MTA1223" s="17"/>
      <c r="MTB1223" s="17"/>
      <c r="MTC1223" s="17"/>
      <c r="MTD1223" s="17"/>
      <c r="MTE1223" s="17"/>
      <c r="MTF1223" s="17"/>
      <c r="MTG1223" s="17"/>
      <c r="MTH1223" s="17"/>
      <c r="MTI1223" s="17"/>
      <c r="MTJ1223" s="17"/>
      <c r="MTK1223" s="17"/>
      <c r="MTL1223" s="17"/>
      <c r="MTM1223" s="17"/>
      <c r="MTN1223" s="17"/>
      <c r="MTO1223" s="17"/>
      <c r="MTP1223" s="17"/>
      <c r="MTQ1223" s="17"/>
      <c r="MTR1223" s="17"/>
      <c r="MTS1223" s="17"/>
      <c r="MTT1223" s="17"/>
      <c r="MTU1223" s="17"/>
      <c r="MTV1223" s="17"/>
      <c r="MTW1223" s="17"/>
      <c r="MTX1223" s="17"/>
      <c r="MTY1223" s="17"/>
      <c r="MTZ1223" s="17"/>
      <c r="MUA1223" s="17"/>
      <c r="MUB1223" s="17"/>
      <c r="MUC1223" s="17"/>
      <c r="MUD1223" s="17"/>
      <c r="MUE1223" s="17"/>
      <c r="MUF1223" s="17"/>
      <c r="MUG1223" s="17"/>
      <c r="MUH1223" s="17"/>
      <c r="MUI1223" s="17"/>
      <c r="MUJ1223" s="17"/>
      <c r="MUK1223" s="17"/>
      <c r="MUL1223" s="17"/>
      <c r="MUM1223" s="17"/>
      <c r="MUN1223" s="17"/>
      <c r="MUO1223" s="17"/>
      <c r="MUP1223" s="17"/>
      <c r="MUQ1223" s="17"/>
      <c r="MUR1223" s="17"/>
      <c r="MUS1223" s="17"/>
      <c r="MUT1223" s="17"/>
      <c r="MUU1223" s="17"/>
      <c r="MUV1223" s="17"/>
      <c r="MUW1223" s="17"/>
      <c r="MUX1223" s="17"/>
      <c r="MUY1223" s="17"/>
      <c r="MUZ1223" s="17"/>
      <c r="MVA1223" s="17"/>
      <c r="MVB1223" s="17"/>
      <c r="MVC1223" s="17"/>
      <c r="MVD1223" s="17"/>
      <c r="MVE1223" s="17"/>
      <c r="MVF1223" s="17"/>
      <c r="MVG1223" s="17"/>
      <c r="MVH1223" s="17"/>
      <c r="MVI1223" s="17"/>
      <c r="MVJ1223" s="17"/>
      <c r="MVK1223" s="17"/>
      <c r="MVL1223" s="17"/>
      <c r="MVM1223" s="17"/>
      <c r="MVN1223" s="17"/>
      <c r="MVO1223" s="17"/>
      <c r="MVP1223" s="17"/>
      <c r="MVQ1223" s="17"/>
      <c r="MVR1223" s="17"/>
      <c r="MVS1223" s="17"/>
      <c r="MVT1223" s="17"/>
      <c r="MVU1223" s="17"/>
      <c r="MVV1223" s="17"/>
      <c r="MVW1223" s="17"/>
      <c r="MVX1223" s="17"/>
      <c r="MVY1223" s="17"/>
      <c r="MVZ1223" s="17"/>
      <c r="MWA1223" s="17"/>
      <c r="MWB1223" s="17"/>
      <c r="MWC1223" s="17"/>
      <c r="MWD1223" s="17"/>
      <c r="MWE1223" s="17"/>
      <c r="MWF1223" s="17"/>
      <c r="MWG1223" s="17"/>
      <c r="MWH1223" s="17"/>
      <c r="MWI1223" s="17"/>
      <c r="MWJ1223" s="17"/>
      <c r="MWK1223" s="17"/>
      <c r="MWL1223" s="17"/>
      <c r="MWM1223" s="17"/>
      <c r="MWN1223" s="17"/>
      <c r="MWO1223" s="17"/>
      <c r="MWP1223" s="17"/>
      <c r="MWQ1223" s="17"/>
      <c r="MWR1223" s="17"/>
      <c r="MWS1223" s="17"/>
      <c r="MWT1223" s="17"/>
      <c r="MWU1223" s="17"/>
      <c r="MWV1223" s="17"/>
      <c r="MWW1223" s="17"/>
      <c r="MWX1223" s="17"/>
      <c r="MWY1223" s="17"/>
      <c r="MWZ1223" s="17"/>
      <c r="MXA1223" s="17"/>
      <c r="MXB1223" s="17"/>
      <c r="MXC1223" s="17"/>
      <c r="MXD1223" s="17"/>
      <c r="MXE1223" s="17"/>
      <c r="MXF1223" s="17"/>
      <c r="MXG1223" s="17"/>
      <c r="MXH1223" s="17"/>
      <c r="MXI1223" s="17"/>
      <c r="MXJ1223" s="17"/>
      <c r="MXK1223" s="17"/>
      <c r="MXL1223" s="17"/>
      <c r="MXM1223" s="17"/>
      <c r="MXN1223" s="17"/>
      <c r="MXO1223" s="17"/>
      <c r="MXP1223" s="17"/>
      <c r="MXQ1223" s="17"/>
      <c r="MXR1223" s="17"/>
      <c r="MXS1223" s="17"/>
      <c r="MXT1223" s="17"/>
      <c r="MXU1223" s="17"/>
      <c r="MXV1223" s="17"/>
      <c r="MXW1223" s="17"/>
      <c r="MXX1223" s="17"/>
      <c r="MXY1223" s="17"/>
      <c r="MXZ1223" s="17"/>
      <c r="MYA1223" s="17"/>
      <c r="MYB1223" s="17"/>
      <c r="MYC1223" s="17"/>
      <c r="MYD1223" s="17"/>
      <c r="MYE1223" s="17"/>
      <c r="MYF1223" s="17"/>
      <c r="MYG1223" s="17"/>
      <c r="MYH1223" s="17"/>
      <c r="MYI1223" s="17"/>
      <c r="MYJ1223" s="17"/>
      <c r="MYK1223" s="17"/>
      <c r="MYL1223" s="17"/>
      <c r="MYM1223" s="17"/>
      <c r="MYN1223" s="17"/>
      <c r="MYO1223" s="17"/>
      <c r="MYP1223" s="17"/>
      <c r="MYQ1223" s="17"/>
      <c r="MYR1223" s="17"/>
      <c r="MYS1223" s="17"/>
      <c r="MYT1223" s="17"/>
      <c r="MYU1223" s="17"/>
      <c r="MYV1223" s="17"/>
      <c r="MYW1223" s="17"/>
      <c r="MYX1223" s="17"/>
      <c r="MYY1223" s="17"/>
      <c r="MYZ1223" s="17"/>
      <c r="MZA1223" s="17"/>
      <c r="MZB1223" s="17"/>
      <c r="MZC1223" s="17"/>
      <c r="MZD1223" s="17"/>
      <c r="MZE1223" s="17"/>
      <c r="MZF1223" s="17"/>
      <c r="MZG1223" s="17"/>
      <c r="MZH1223" s="17"/>
      <c r="MZI1223" s="17"/>
      <c r="MZJ1223" s="17"/>
      <c r="MZK1223" s="17"/>
      <c r="MZL1223" s="17"/>
      <c r="MZM1223" s="17"/>
      <c r="MZN1223" s="17"/>
      <c r="MZO1223" s="17"/>
      <c r="MZP1223" s="17"/>
      <c r="MZQ1223" s="17"/>
      <c r="MZR1223" s="17"/>
      <c r="MZS1223" s="17"/>
      <c r="MZT1223" s="17"/>
      <c r="MZU1223" s="17"/>
      <c r="MZV1223" s="17"/>
      <c r="MZW1223" s="17"/>
      <c r="MZX1223" s="17"/>
      <c r="MZY1223" s="17"/>
      <c r="MZZ1223" s="17"/>
      <c r="NAA1223" s="17"/>
      <c r="NAB1223" s="17"/>
      <c r="NAC1223" s="17"/>
      <c r="NAD1223" s="17"/>
      <c r="NAE1223" s="17"/>
      <c r="NAF1223" s="17"/>
      <c r="NAG1223" s="17"/>
      <c r="NAH1223" s="17"/>
      <c r="NAI1223" s="17"/>
      <c r="NAJ1223" s="17"/>
      <c r="NAK1223" s="17"/>
      <c r="NAL1223" s="17"/>
      <c r="NAM1223" s="17"/>
      <c r="NAN1223" s="17"/>
      <c r="NAO1223" s="17"/>
      <c r="NAP1223" s="17"/>
      <c r="NAQ1223" s="17"/>
      <c r="NAR1223" s="17"/>
      <c r="NAS1223" s="17"/>
      <c r="NAT1223" s="17"/>
      <c r="NAU1223" s="17"/>
      <c r="NAV1223" s="17"/>
      <c r="NAW1223" s="17"/>
      <c r="NAX1223" s="17"/>
      <c r="NAY1223" s="17"/>
      <c r="NAZ1223" s="17"/>
      <c r="NBA1223" s="17"/>
      <c r="NBB1223" s="17"/>
      <c r="NBC1223" s="17"/>
      <c r="NBD1223" s="17"/>
      <c r="NBE1223" s="17"/>
      <c r="NBF1223" s="17"/>
      <c r="NBG1223" s="17"/>
      <c r="NBH1223" s="17"/>
      <c r="NBI1223" s="17"/>
      <c r="NBJ1223" s="17"/>
      <c r="NBK1223" s="17"/>
      <c r="NBL1223" s="17"/>
      <c r="NBM1223" s="17"/>
      <c r="NBN1223" s="17"/>
      <c r="NBO1223" s="17"/>
      <c r="NBP1223" s="17"/>
      <c r="NBQ1223" s="17"/>
      <c r="NBR1223" s="17"/>
      <c r="NBS1223" s="17"/>
      <c r="NBT1223" s="17"/>
      <c r="NBU1223" s="17"/>
      <c r="NBV1223" s="17"/>
      <c r="NBW1223" s="17"/>
      <c r="NBX1223" s="17"/>
      <c r="NBY1223" s="17"/>
      <c r="NBZ1223" s="17"/>
      <c r="NCA1223" s="17"/>
      <c r="NCB1223" s="17"/>
      <c r="NCC1223" s="17"/>
      <c r="NCD1223" s="17"/>
      <c r="NCE1223" s="17"/>
      <c r="NCF1223" s="17"/>
      <c r="NCG1223" s="17"/>
      <c r="NCH1223" s="17"/>
      <c r="NCI1223" s="17"/>
      <c r="NCJ1223" s="17"/>
      <c r="NCK1223" s="17"/>
      <c r="NCL1223" s="17"/>
      <c r="NCM1223" s="17"/>
      <c r="NCN1223" s="17"/>
      <c r="NCO1223" s="17"/>
      <c r="NCP1223" s="17"/>
      <c r="NCQ1223" s="17"/>
      <c r="NCR1223" s="17"/>
      <c r="NCS1223" s="17"/>
      <c r="NCT1223" s="17"/>
      <c r="NCU1223" s="17"/>
      <c r="NCV1223" s="17"/>
      <c r="NCW1223" s="17"/>
      <c r="NCX1223" s="17"/>
      <c r="NCY1223" s="17"/>
      <c r="NCZ1223" s="17"/>
      <c r="NDA1223" s="17"/>
      <c r="NDB1223" s="17"/>
      <c r="NDC1223" s="17"/>
      <c r="NDD1223" s="17"/>
      <c r="NDE1223" s="17"/>
      <c r="NDF1223" s="17"/>
      <c r="NDG1223" s="17"/>
      <c r="NDH1223" s="17"/>
      <c r="NDI1223" s="17"/>
      <c r="NDJ1223" s="17"/>
      <c r="NDK1223" s="17"/>
      <c r="NDL1223" s="17"/>
      <c r="NDM1223" s="17"/>
      <c r="NDN1223" s="17"/>
      <c r="NDO1223" s="17"/>
      <c r="NDP1223" s="17"/>
      <c r="NDQ1223" s="17"/>
      <c r="NDR1223" s="17"/>
      <c r="NDS1223" s="17"/>
      <c r="NDT1223" s="17"/>
      <c r="NDU1223" s="17"/>
      <c r="NDV1223" s="17"/>
      <c r="NDW1223" s="17"/>
      <c r="NDX1223" s="17"/>
      <c r="NDY1223" s="17"/>
      <c r="NDZ1223" s="17"/>
      <c r="NEA1223" s="17"/>
      <c r="NEB1223" s="17"/>
      <c r="NEC1223" s="17"/>
      <c r="NED1223" s="17"/>
      <c r="NEE1223" s="17"/>
      <c r="NEF1223" s="17"/>
      <c r="NEG1223" s="17"/>
      <c r="NEH1223" s="17"/>
      <c r="NEI1223" s="17"/>
      <c r="NEJ1223" s="17"/>
      <c r="NEK1223" s="17"/>
      <c r="NEL1223" s="17"/>
      <c r="NEM1223" s="17"/>
      <c r="NEN1223" s="17"/>
      <c r="NEO1223" s="17"/>
      <c r="NEP1223" s="17"/>
      <c r="NEQ1223" s="17"/>
      <c r="NER1223" s="17"/>
      <c r="NES1223" s="17"/>
      <c r="NET1223" s="17"/>
      <c r="NEU1223" s="17"/>
      <c r="NEV1223" s="17"/>
      <c r="NEW1223" s="17"/>
      <c r="NEX1223" s="17"/>
      <c r="NEY1223" s="17"/>
      <c r="NEZ1223" s="17"/>
      <c r="NFA1223" s="17"/>
      <c r="NFB1223" s="17"/>
      <c r="NFC1223" s="17"/>
      <c r="NFD1223" s="17"/>
      <c r="NFE1223" s="17"/>
      <c r="NFF1223" s="17"/>
      <c r="NFG1223" s="17"/>
      <c r="NFH1223" s="17"/>
      <c r="NFI1223" s="17"/>
      <c r="NFJ1223" s="17"/>
      <c r="NFK1223" s="17"/>
      <c r="NFL1223" s="17"/>
      <c r="NFM1223" s="17"/>
      <c r="NFN1223" s="17"/>
      <c r="NFO1223" s="17"/>
      <c r="NFP1223" s="17"/>
      <c r="NFQ1223" s="17"/>
      <c r="NFR1223" s="17"/>
      <c r="NFS1223" s="17"/>
      <c r="NFT1223" s="17"/>
      <c r="NFU1223" s="17"/>
      <c r="NFV1223" s="17"/>
      <c r="NFW1223" s="17"/>
      <c r="NFX1223" s="17"/>
      <c r="NFY1223" s="17"/>
      <c r="NFZ1223" s="17"/>
      <c r="NGA1223" s="17"/>
      <c r="NGB1223" s="17"/>
      <c r="NGC1223" s="17"/>
      <c r="NGD1223" s="17"/>
      <c r="NGE1223" s="17"/>
      <c r="NGF1223" s="17"/>
      <c r="NGG1223" s="17"/>
      <c r="NGH1223" s="17"/>
      <c r="NGI1223" s="17"/>
      <c r="NGJ1223" s="17"/>
      <c r="NGK1223" s="17"/>
      <c r="NGL1223" s="17"/>
      <c r="NGM1223" s="17"/>
      <c r="NGN1223" s="17"/>
      <c r="NGO1223" s="17"/>
      <c r="NGP1223" s="17"/>
      <c r="NGQ1223" s="17"/>
      <c r="NGR1223" s="17"/>
      <c r="NGS1223" s="17"/>
      <c r="NGT1223" s="17"/>
      <c r="NGU1223" s="17"/>
      <c r="NGV1223" s="17"/>
      <c r="NGW1223" s="17"/>
      <c r="NGX1223" s="17"/>
      <c r="NGY1223" s="17"/>
      <c r="NGZ1223" s="17"/>
      <c r="NHA1223" s="17"/>
      <c r="NHB1223" s="17"/>
      <c r="NHC1223" s="17"/>
      <c r="NHD1223" s="17"/>
      <c r="NHE1223" s="17"/>
      <c r="NHF1223" s="17"/>
      <c r="NHG1223" s="17"/>
      <c r="NHH1223" s="17"/>
      <c r="NHI1223" s="17"/>
      <c r="NHJ1223" s="17"/>
      <c r="NHK1223" s="17"/>
      <c r="NHL1223" s="17"/>
      <c r="NHM1223" s="17"/>
      <c r="NHN1223" s="17"/>
      <c r="NHO1223" s="17"/>
      <c r="NHP1223" s="17"/>
      <c r="NHQ1223" s="17"/>
      <c r="NHR1223" s="17"/>
      <c r="NHS1223" s="17"/>
      <c r="NHT1223" s="17"/>
      <c r="NHU1223" s="17"/>
      <c r="NHV1223" s="17"/>
      <c r="NHW1223" s="17"/>
      <c r="NHX1223" s="17"/>
      <c r="NHY1223" s="17"/>
      <c r="NHZ1223" s="17"/>
      <c r="NIA1223" s="17"/>
      <c r="NIB1223" s="17"/>
      <c r="NIC1223" s="17"/>
      <c r="NID1223" s="17"/>
      <c r="NIE1223" s="17"/>
      <c r="NIF1223" s="17"/>
      <c r="NIG1223" s="17"/>
      <c r="NIH1223" s="17"/>
      <c r="NII1223" s="17"/>
      <c r="NIJ1223" s="17"/>
      <c r="NIK1223" s="17"/>
      <c r="NIL1223" s="17"/>
      <c r="NIM1223" s="17"/>
      <c r="NIN1223" s="17"/>
      <c r="NIO1223" s="17"/>
      <c r="NIP1223" s="17"/>
      <c r="NIQ1223" s="17"/>
      <c r="NIR1223" s="17"/>
      <c r="NIS1223" s="17"/>
      <c r="NIT1223" s="17"/>
      <c r="NIU1223" s="17"/>
      <c r="NIV1223" s="17"/>
      <c r="NIW1223" s="17"/>
      <c r="NIX1223" s="17"/>
      <c r="NIY1223" s="17"/>
      <c r="NIZ1223" s="17"/>
      <c r="NJA1223" s="17"/>
      <c r="NJB1223" s="17"/>
      <c r="NJC1223" s="17"/>
      <c r="NJD1223" s="17"/>
      <c r="NJE1223" s="17"/>
      <c r="NJF1223" s="17"/>
      <c r="NJG1223" s="17"/>
      <c r="NJH1223" s="17"/>
      <c r="NJI1223" s="17"/>
      <c r="NJJ1223" s="17"/>
      <c r="NJK1223" s="17"/>
      <c r="NJL1223" s="17"/>
      <c r="NJM1223" s="17"/>
      <c r="NJN1223" s="17"/>
      <c r="NJO1223" s="17"/>
      <c r="NJP1223" s="17"/>
      <c r="NJQ1223" s="17"/>
      <c r="NJR1223" s="17"/>
      <c r="NJS1223" s="17"/>
      <c r="NJT1223" s="17"/>
      <c r="NJU1223" s="17"/>
      <c r="NJV1223" s="17"/>
      <c r="NJW1223" s="17"/>
      <c r="NJX1223" s="17"/>
      <c r="NJY1223" s="17"/>
      <c r="NJZ1223" s="17"/>
      <c r="NKA1223" s="17"/>
      <c r="NKB1223" s="17"/>
      <c r="NKC1223" s="17"/>
      <c r="NKD1223" s="17"/>
      <c r="NKE1223" s="17"/>
      <c r="NKF1223" s="17"/>
      <c r="NKG1223" s="17"/>
      <c r="NKH1223" s="17"/>
      <c r="NKI1223" s="17"/>
      <c r="NKJ1223" s="17"/>
      <c r="NKK1223" s="17"/>
      <c r="NKL1223" s="17"/>
      <c r="NKM1223" s="17"/>
      <c r="NKN1223" s="17"/>
      <c r="NKO1223" s="17"/>
      <c r="NKP1223" s="17"/>
      <c r="NKQ1223" s="17"/>
      <c r="NKR1223" s="17"/>
      <c r="NKS1223" s="17"/>
      <c r="NKT1223" s="17"/>
      <c r="NKU1223" s="17"/>
      <c r="NKV1223" s="17"/>
      <c r="NKW1223" s="17"/>
      <c r="NKX1223" s="17"/>
      <c r="NKY1223" s="17"/>
      <c r="NKZ1223" s="17"/>
      <c r="NLA1223" s="17"/>
      <c r="NLB1223" s="17"/>
      <c r="NLC1223" s="17"/>
      <c r="NLD1223" s="17"/>
      <c r="NLE1223" s="17"/>
      <c r="NLF1223" s="17"/>
      <c r="NLG1223" s="17"/>
      <c r="NLH1223" s="17"/>
      <c r="NLI1223" s="17"/>
      <c r="NLJ1223" s="17"/>
      <c r="NLK1223" s="17"/>
      <c r="NLL1223" s="17"/>
      <c r="NLM1223" s="17"/>
      <c r="NLN1223" s="17"/>
      <c r="NLO1223" s="17"/>
      <c r="NLP1223" s="17"/>
      <c r="NLQ1223" s="17"/>
      <c r="NLR1223" s="17"/>
      <c r="NLS1223" s="17"/>
      <c r="NLT1223" s="17"/>
      <c r="NLU1223" s="17"/>
      <c r="NLV1223" s="17"/>
      <c r="NLW1223" s="17"/>
      <c r="NLX1223" s="17"/>
      <c r="NLY1223" s="17"/>
      <c r="NLZ1223" s="17"/>
      <c r="NMA1223" s="17"/>
      <c r="NMB1223" s="17"/>
      <c r="NMC1223" s="17"/>
      <c r="NMD1223" s="17"/>
      <c r="NME1223" s="17"/>
      <c r="NMF1223" s="17"/>
      <c r="NMG1223" s="17"/>
      <c r="NMH1223" s="17"/>
      <c r="NMI1223" s="17"/>
      <c r="NMJ1223" s="17"/>
      <c r="NMK1223" s="17"/>
      <c r="NML1223" s="17"/>
      <c r="NMM1223" s="17"/>
      <c r="NMN1223" s="17"/>
      <c r="NMO1223" s="17"/>
      <c r="NMP1223" s="17"/>
      <c r="NMQ1223" s="17"/>
      <c r="NMR1223" s="17"/>
      <c r="NMS1223" s="17"/>
      <c r="NMT1223" s="17"/>
      <c r="NMU1223" s="17"/>
      <c r="NMV1223" s="17"/>
      <c r="NMW1223" s="17"/>
      <c r="NMX1223" s="17"/>
      <c r="NMY1223" s="17"/>
      <c r="NMZ1223" s="17"/>
      <c r="NNA1223" s="17"/>
      <c r="NNB1223" s="17"/>
      <c r="NNC1223" s="17"/>
      <c r="NND1223" s="17"/>
      <c r="NNE1223" s="17"/>
      <c r="NNF1223" s="17"/>
      <c r="NNG1223" s="17"/>
      <c r="NNH1223" s="17"/>
      <c r="NNI1223" s="17"/>
      <c r="NNJ1223" s="17"/>
      <c r="NNK1223" s="17"/>
      <c r="NNL1223" s="17"/>
      <c r="NNM1223" s="17"/>
      <c r="NNN1223" s="17"/>
      <c r="NNO1223" s="17"/>
      <c r="NNP1223" s="17"/>
      <c r="NNQ1223" s="17"/>
      <c r="NNR1223" s="17"/>
      <c r="NNS1223" s="17"/>
      <c r="NNT1223" s="17"/>
      <c r="NNU1223" s="17"/>
      <c r="NNV1223" s="17"/>
      <c r="NNW1223" s="17"/>
      <c r="NNX1223" s="17"/>
      <c r="NNY1223" s="17"/>
      <c r="NNZ1223" s="17"/>
      <c r="NOA1223" s="17"/>
      <c r="NOB1223" s="17"/>
      <c r="NOC1223" s="17"/>
      <c r="NOD1223" s="17"/>
      <c r="NOE1223" s="17"/>
      <c r="NOF1223" s="17"/>
      <c r="NOG1223" s="17"/>
      <c r="NOH1223" s="17"/>
      <c r="NOI1223" s="17"/>
      <c r="NOJ1223" s="17"/>
      <c r="NOK1223" s="17"/>
      <c r="NOL1223" s="17"/>
      <c r="NOM1223" s="17"/>
      <c r="NON1223" s="17"/>
      <c r="NOO1223" s="17"/>
      <c r="NOP1223" s="17"/>
      <c r="NOQ1223" s="17"/>
      <c r="NOR1223" s="17"/>
      <c r="NOS1223" s="17"/>
      <c r="NOT1223" s="17"/>
      <c r="NOU1223" s="17"/>
      <c r="NOV1223" s="17"/>
      <c r="NOW1223" s="17"/>
      <c r="NOX1223" s="17"/>
      <c r="NOY1223" s="17"/>
      <c r="NOZ1223" s="17"/>
      <c r="NPA1223" s="17"/>
      <c r="NPB1223" s="17"/>
      <c r="NPC1223" s="17"/>
      <c r="NPD1223" s="17"/>
      <c r="NPE1223" s="17"/>
      <c r="NPF1223" s="17"/>
      <c r="NPG1223" s="17"/>
      <c r="NPH1223" s="17"/>
      <c r="NPI1223" s="17"/>
      <c r="NPJ1223" s="17"/>
      <c r="NPK1223" s="17"/>
      <c r="NPL1223" s="17"/>
      <c r="NPM1223" s="17"/>
      <c r="NPN1223" s="17"/>
      <c r="NPO1223" s="17"/>
      <c r="NPP1223" s="17"/>
      <c r="NPQ1223" s="17"/>
      <c r="NPR1223" s="17"/>
      <c r="NPS1223" s="17"/>
      <c r="NPT1223" s="17"/>
      <c r="NPU1223" s="17"/>
      <c r="NPV1223" s="17"/>
      <c r="NPW1223" s="17"/>
      <c r="NPX1223" s="17"/>
      <c r="NPY1223" s="17"/>
      <c r="NPZ1223" s="17"/>
      <c r="NQA1223" s="17"/>
      <c r="NQB1223" s="17"/>
      <c r="NQC1223" s="17"/>
      <c r="NQD1223" s="17"/>
      <c r="NQE1223" s="17"/>
      <c r="NQF1223" s="17"/>
      <c r="NQG1223" s="17"/>
      <c r="NQH1223" s="17"/>
      <c r="NQI1223" s="17"/>
      <c r="NQJ1223" s="17"/>
      <c r="NQK1223" s="17"/>
      <c r="NQL1223" s="17"/>
      <c r="NQM1223" s="17"/>
      <c r="NQN1223" s="17"/>
      <c r="NQO1223" s="17"/>
      <c r="NQP1223" s="17"/>
      <c r="NQQ1223" s="17"/>
      <c r="NQR1223" s="17"/>
      <c r="NQS1223" s="17"/>
      <c r="NQT1223" s="17"/>
      <c r="NQU1223" s="17"/>
      <c r="NQV1223" s="17"/>
      <c r="NQW1223" s="17"/>
      <c r="NQX1223" s="17"/>
      <c r="NQY1223" s="17"/>
      <c r="NQZ1223" s="17"/>
      <c r="NRA1223" s="17"/>
      <c r="NRB1223" s="17"/>
      <c r="NRC1223" s="17"/>
      <c r="NRD1223" s="17"/>
      <c r="NRE1223" s="17"/>
      <c r="NRF1223" s="17"/>
      <c r="NRG1223" s="17"/>
      <c r="NRH1223" s="17"/>
      <c r="NRI1223" s="17"/>
      <c r="NRJ1223" s="17"/>
      <c r="NRK1223" s="17"/>
      <c r="NRL1223" s="17"/>
      <c r="NRM1223" s="17"/>
      <c r="NRN1223" s="17"/>
      <c r="NRO1223" s="17"/>
      <c r="NRP1223" s="17"/>
      <c r="NRQ1223" s="17"/>
      <c r="NRR1223" s="17"/>
      <c r="NRS1223" s="17"/>
      <c r="NRT1223" s="17"/>
      <c r="NRU1223" s="17"/>
      <c r="NRV1223" s="17"/>
      <c r="NRW1223" s="17"/>
      <c r="NRX1223" s="17"/>
      <c r="NRY1223" s="17"/>
      <c r="NRZ1223" s="17"/>
      <c r="NSA1223" s="17"/>
      <c r="NSB1223" s="17"/>
      <c r="NSC1223" s="17"/>
      <c r="NSD1223" s="17"/>
      <c r="NSE1223" s="17"/>
      <c r="NSF1223" s="17"/>
      <c r="NSG1223" s="17"/>
      <c r="NSH1223" s="17"/>
      <c r="NSI1223" s="17"/>
      <c r="NSJ1223" s="17"/>
      <c r="NSK1223" s="17"/>
      <c r="NSL1223" s="17"/>
      <c r="NSM1223" s="17"/>
      <c r="NSN1223" s="17"/>
      <c r="NSO1223" s="17"/>
      <c r="NSP1223" s="17"/>
      <c r="NSQ1223" s="17"/>
      <c r="NSR1223" s="17"/>
      <c r="NSS1223" s="17"/>
      <c r="NST1223" s="17"/>
      <c r="NSU1223" s="17"/>
      <c r="NSV1223" s="17"/>
      <c r="NSW1223" s="17"/>
      <c r="NSX1223" s="17"/>
      <c r="NSY1223" s="17"/>
      <c r="NSZ1223" s="17"/>
      <c r="NTA1223" s="17"/>
      <c r="NTB1223" s="17"/>
      <c r="NTC1223" s="17"/>
      <c r="NTD1223" s="17"/>
      <c r="NTE1223" s="17"/>
      <c r="NTF1223" s="17"/>
      <c r="NTG1223" s="17"/>
      <c r="NTH1223" s="17"/>
      <c r="NTI1223" s="17"/>
      <c r="NTJ1223" s="17"/>
      <c r="NTK1223" s="17"/>
      <c r="NTL1223" s="17"/>
      <c r="NTM1223" s="17"/>
      <c r="NTN1223" s="17"/>
      <c r="NTO1223" s="17"/>
      <c r="NTP1223" s="17"/>
      <c r="NTQ1223" s="17"/>
      <c r="NTR1223" s="17"/>
      <c r="NTS1223" s="17"/>
      <c r="NTT1223" s="17"/>
      <c r="NTU1223" s="17"/>
      <c r="NTV1223" s="17"/>
      <c r="NTW1223" s="17"/>
      <c r="NTX1223" s="17"/>
      <c r="NTY1223" s="17"/>
      <c r="NTZ1223" s="17"/>
      <c r="NUA1223" s="17"/>
      <c r="NUB1223" s="17"/>
      <c r="NUC1223" s="17"/>
      <c r="NUD1223" s="17"/>
      <c r="NUE1223" s="17"/>
      <c r="NUF1223" s="17"/>
      <c r="NUG1223" s="17"/>
      <c r="NUH1223" s="17"/>
      <c r="NUI1223" s="17"/>
      <c r="NUJ1223" s="17"/>
      <c r="NUK1223" s="17"/>
      <c r="NUL1223" s="17"/>
      <c r="NUM1223" s="17"/>
      <c r="NUN1223" s="17"/>
      <c r="NUO1223" s="17"/>
      <c r="NUP1223" s="17"/>
      <c r="NUQ1223" s="17"/>
      <c r="NUR1223" s="17"/>
      <c r="NUS1223" s="17"/>
      <c r="NUT1223" s="17"/>
      <c r="NUU1223" s="17"/>
      <c r="NUV1223" s="17"/>
      <c r="NUW1223" s="17"/>
      <c r="NUX1223" s="17"/>
      <c r="NUY1223" s="17"/>
      <c r="NUZ1223" s="17"/>
      <c r="NVA1223" s="17"/>
      <c r="NVB1223" s="17"/>
      <c r="NVC1223" s="17"/>
      <c r="NVD1223" s="17"/>
      <c r="NVE1223" s="17"/>
      <c r="NVF1223" s="17"/>
      <c r="NVG1223" s="17"/>
      <c r="NVH1223" s="17"/>
      <c r="NVI1223" s="17"/>
      <c r="NVJ1223" s="17"/>
      <c r="NVK1223" s="17"/>
      <c r="NVL1223" s="17"/>
      <c r="NVM1223" s="17"/>
      <c r="NVN1223" s="17"/>
      <c r="NVO1223" s="17"/>
      <c r="NVP1223" s="17"/>
      <c r="NVQ1223" s="17"/>
      <c r="NVR1223" s="17"/>
      <c r="NVS1223" s="17"/>
      <c r="NVT1223" s="17"/>
      <c r="NVU1223" s="17"/>
      <c r="NVV1223" s="17"/>
      <c r="NVW1223" s="17"/>
      <c r="NVX1223" s="17"/>
      <c r="NVY1223" s="17"/>
      <c r="NVZ1223" s="17"/>
      <c r="NWA1223" s="17"/>
      <c r="NWB1223" s="17"/>
      <c r="NWC1223" s="17"/>
      <c r="NWD1223" s="17"/>
      <c r="NWE1223" s="17"/>
      <c r="NWF1223" s="17"/>
      <c r="NWG1223" s="17"/>
      <c r="NWH1223" s="17"/>
      <c r="NWI1223" s="17"/>
      <c r="NWJ1223" s="17"/>
      <c r="NWK1223" s="17"/>
      <c r="NWL1223" s="17"/>
      <c r="NWM1223" s="17"/>
      <c r="NWN1223" s="17"/>
      <c r="NWO1223" s="17"/>
      <c r="NWP1223" s="17"/>
      <c r="NWQ1223" s="17"/>
      <c r="NWR1223" s="17"/>
      <c r="NWS1223" s="17"/>
      <c r="NWT1223" s="17"/>
      <c r="NWU1223" s="17"/>
      <c r="NWV1223" s="17"/>
      <c r="NWW1223" s="17"/>
      <c r="NWX1223" s="17"/>
      <c r="NWY1223" s="17"/>
      <c r="NWZ1223" s="17"/>
      <c r="NXA1223" s="17"/>
      <c r="NXB1223" s="17"/>
      <c r="NXC1223" s="17"/>
      <c r="NXD1223" s="17"/>
      <c r="NXE1223" s="17"/>
      <c r="NXF1223" s="17"/>
      <c r="NXG1223" s="17"/>
      <c r="NXH1223" s="17"/>
      <c r="NXI1223" s="17"/>
      <c r="NXJ1223" s="17"/>
      <c r="NXK1223" s="17"/>
      <c r="NXL1223" s="17"/>
      <c r="NXM1223" s="17"/>
      <c r="NXN1223" s="17"/>
      <c r="NXO1223" s="17"/>
      <c r="NXP1223" s="17"/>
      <c r="NXQ1223" s="17"/>
      <c r="NXR1223" s="17"/>
      <c r="NXS1223" s="17"/>
      <c r="NXT1223" s="17"/>
      <c r="NXU1223" s="17"/>
      <c r="NXV1223" s="17"/>
      <c r="NXW1223" s="17"/>
      <c r="NXX1223" s="17"/>
      <c r="NXY1223" s="17"/>
      <c r="NXZ1223" s="17"/>
      <c r="NYA1223" s="17"/>
      <c r="NYB1223" s="17"/>
      <c r="NYC1223" s="17"/>
      <c r="NYD1223" s="17"/>
      <c r="NYE1223" s="17"/>
      <c r="NYF1223" s="17"/>
      <c r="NYG1223" s="17"/>
      <c r="NYH1223" s="17"/>
      <c r="NYI1223" s="17"/>
      <c r="NYJ1223" s="17"/>
      <c r="NYK1223" s="17"/>
      <c r="NYL1223" s="17"/>
      <c r="NYM1223" s="17"/>
      <c r="NYN1223" s="17"/>
      <c r="NYO1223" s="17"/>
      <c r="NYP1223" s="17"/>
      <c r="NYQ1223" s="17"/>
      <c r="NYR1223" s="17"/>
      <c r="NYS1223" s="17"/>
      <c r="NYT1223" s="17"/>
      <c r="NYU1223" s="17"/>
      <c r="NYV1223" s="17"/>
      <c r="NYW1223" s="17"/>
      <c r="NYX1223" s="17"/>
      <c r="NYY1223" s="17"/>
      <c r="NYZ1223" s="17"/>
      <c r="NZA1223" s="17"/>
      <c r="NZB1223" s="17"/>
      <c r="NZC1223" s="17"/>
      <c r="NZD1223" s="17"/>
      <c r="NZE1223" s="17"/>
      <c r="NZF1223" s="17"/>
      <c r="NZG1223" s="17"/>
      <c r="NZH1223" s="17"/>
      <c r="NZI1223" s="17"/>
      <c r="NZJ1223" s="17"/>
      <c r="NZK1223" s="17"/>
      <c r="NZL1223" s="17"/>
      <c r="NZM1223" s="17"/>
      <c r="NZN1223" s="17"/>
      <c r="NZO1223" s="17"/>
      <c r="NZP1223" s="17"/>
      <c r="NZQ1223" s="17"/>
      <c r="NZR1223" s="17"/>
      <c r="NZS1223" s="17"/>
      <c r="NZT1223" s="17"/>
      <c r="NZU1223" s="17"/>
      <c r="NZV1223" s="17"/>
      <c r="NZW1223" s="17"/>
      <c r="NZX1223" s="17"/>
      <c r="NZY1223" s="17"/>
      <c r="NZZ1223" s="17"/>
      <c r="OAA1223" s="17"/>
      <c r="OAB1223" s="17"/>
      <c r="OAC1223" s="17"/>
      <c r="OAD1223" s="17"/>
      <c r="OAE1223" s="17"/>
      <c r="OAF1223" s="17"/>
      <c r="OAG1223" s="17"/>
      <c r="OAH1223" s="17"/>
      <c r="OAI1223" s="17"/>
      <c r="OAJ1223" s="17"/>
      <c r="OAK1223" s="17"/>
      <c r="OAL1223" s="17"/>
      <c r="OAM1223" s="17"/>
      <c r="OAN1223" s="17"/>
      <c r="OAO1223" s="17"/>
      <c r="OAP1223" s="17"/>
      <c r="OAQ1223" s="17"/>
      <c r="OAR1223" s="17"/>
      <c r="OAS1223" s="17"/>
      <c r="OAT1223" s="17"/>
      <c r="OAU1223" s="17"/>
      <c r="OAV1223" s="17"/>
      <c r="OAW1223" s="17"/>
      <c r="OAX1223" s="17"/>
      <c r="OAY1223" s="17"/>
      <c r="OAZ1223" s="17"/>
      <c r="OBA1223" s="17"/>
      <c r="OBB1223" s="17"/>
      <c r="OBC1223" s="17"/>
      <c r="OBD1223" s="17"/>
      <c r="OBE1223" s="17"/>
      <c r="OBF1223" s="17"/>
      <c r="OBG1223" s="17"/>
      <c r="OBH1223" s="17"/>
      <c r="OBI1223" s="17"/>
      <c r="OBJ1223" s="17"/>
      <c r="OBK1223" s="17"/>
      <c r="OBL1223" s="17"/>
      <c r="OBM1223" s="17"/>
      <c r="OBN1223" s="17"/>
      <c r="OBO1223" s="17"/>
      <c r="OBP1223" s="17"/>
      <c r="OBQ1223" s="17"/>
      <c r="OBR1223" s="17"/>
      <c r="OBS1223" s="17"/>
      <c r="OBT1223" s="17"/>
      <c r="OBU1223" s="17"/>
      <c r="OBV1223" s="17"/>
      <c r="OBW1223" s="17"/>
      <c r="OBX1223" s="17"/>
      <c r="OBY1223" s="17"/>
      <c r="OBZ1223" s="17"/>
      <c r="OCA1223" s="17"/>
      <c r="OCB1223" s="17"/>
      <c r="OCC1223" s="17"/>
      <c r="OCD1223" s="17"/>
      <c r="OCE1223" s="17"/>
      <c r="OCF1223" s="17"/>
      <c r="OCG1223" s="17"/>
      <c r="OCH1223" s="17"/>
      <c r="OCI1223" s="17"/>
      <c r="OCJ1223" s="17"/>
      <c r="OCK1223" s="17"/>
      <c r="OCL1223" s="17"/>
      <c r="OCM1223" s="17"/>
      <c r="OCN1223" s="17"/>
      <c r="OCO1223" s="17"/>
      <c r="OCP1223" s="17"/>
      <c r="OCQ1223" s="17"/>
      <c r="OCR1223" s="17"/>
      <c r="OCS1223" s="17"/>
      <c r="OCT1223" s="17"/>
      <c r="OCU1223" s="17"/>
      <c r="OCV1223" s="17"/>
      <c r="OCW1223" s="17"/>
      <c r="OCX1223" s="17"/>
      <c r="OCY1223" s="17"/>
      <c r="OCZ1223" s="17"/>
      <c r="ODA1223" s="17"/>
      <c r="ODB1223" s="17"/>
      <c r="ODC1223" s="17"/>
      <c r="ODD1223" s="17"/>
      <c r="ODE1223" s="17"/>
      <c r="ODF1223" s="17"/>
      <c r="ODG1223" s="17"/>
      <c r="ODH1223" s="17"/>
      <c r="ODI1223" s="17"/>
      <c r="ODJ1223" s="17"/>
      <c r="ODK1223" s="17"/>
      <c r="ODL1223" s="17"/>
      <c r="ODM1223" s="17"/>
      <c r="ODN1223" s="17"/>
      <c r="ODO1223" s="17"/>
      <c r="ODP1223" s="17"/>
      <c r="ODQ1223" s="17"/>
      <c r="ODR1223" s="17"/>
      <c r="ODS1223" s="17"/>
      <c r="ODT1223" s="17"/>
      <c r="ODU1223" s="17"/>
      <c r="ODV1223" s="17"/>
      <c r="ODW1223" s="17"/>
      <c r="ODX1223" s="17"/>
      <c r="ODY1223" s="17"/>
      <c r="ODZ1223" s="17"/>
      <c r="OEA1223" s="17"/>
      <c r="OEB1223" s="17"/>
      <c r="OEC1223" s="17"/>
      <c r="OED1223" s="17"/>
      <c r="OEE1223" s="17"/>
      <c r="OEF1223" s="17"/>
      <c r="OEG1223" s="17"/>
      <c r="OEH1223" s="17"/>
      <c r="OEI1223" s="17"/>
      <c r="OEJ1223" s="17"/>
      <c r="OEK1223" s="17"/>
      <c r="OEL1223" s="17"/>
      <c r="OEM1223" s="17"/>
      <c r="OEN1223" s="17"/>
      <c r="OEO1223" s="17"/>
      <c r="OEP1223" s="17"/>
      <c r="OEQ1223" s="17"/>
      <c r="OER1223" s="17"/>
      <c r="OES1223" s="17"/>
      <c r="OET1223" s="17"/>
      <c r="OEU1223" s="17"/>
      <c r="OEV1223" s="17"/>
      <c r="OEW1223" s="17"/>
      <c r="OEX1223" s="17"/>
      <c r="OEY1223" s="17"/>
      <c r="OEZ1223" s="17"/>
      <c r="OFA1223" s="17"/>
      <c r="OFB1223" s="17"/>
      <c r="OFC1223" s="17"/>
      <c r="OFD1223" s="17"/>
      <c r="OFE1223" s="17"/>
      <c r="OFF1223" s="17"/>
      <c r="OFG1223" s="17"/>
      <c r="OFH1223" s="17"/>
      <c r="OFI1223" s="17"/>
      <c r="OFJ1223" s="17"/>
      <c r="OFK1223" s="17"/>
      <c r="OFL1223" s="17"/>
      <c r="OFM1223" s="17"/>
      <c r="OFN1223" s="17"/>
      <c r="OFO1223" s="17"/>
      <c r="OFP1223" s="17"/>
      <c r="OFQ1223" s="17"/>
      <c r="OFR1223" s="17"/>
      <c r="OFS1223" s="17"/>
      <c r="OFT1223" s="17"/>
      <c r="OFU1223" s="17"/>
      <c r="OFV1223" s="17"/>
      <c r="OFW1223" s="17"/>
      <c r="OFX1223" s="17"/>
      <c r="OFY1223" s="17"/>
      <c r="OFZ1223" s="17"/>
      <c r="OGA1223" s="17"/>
      <c r="OGB1223" s="17"/>
      <c r="OGC1223" s="17"/>
      <c r="OGD1223" s="17"/>
      <c r="OGE1223" s="17"/>
      <c r="OGF1223" s="17"/>
      <c r="OGG1223" s="17"/>
      <c r="OGH1223" s="17"/>
      <c r="OGI1223" s="17"/>
      <c r="OGJ1223" s="17"/>
      <c r="OGK1223" s="17"/>
      <c r="OGL1223" s="17"/>
      <c r="OGM1223" s="17"/>
      <c r="OGN1223" s="17"/>
      <c r="OGO1223" s="17"/>
      <c r="OGP1223" s="17"/>
      <c r="OGQ1223" s="17"/>
      <c r="OGR1223" s="17"/>
      <c r="OGS1223" s="17"/>
      <c r="OGT1223" s="17"/>
      <c r="OGU1223" s="17"/>
      <c r="OGV1223" s="17"/>
      <c r="OGW1223" s="17"/>
      <c r="OGX1223" s="17"/>
      <c r="OGY1223" s="17"/>
      <c r="OGZ1223" s="17"/>
      <c r="OHA1223" s="17"/>
      <c r="OHB1223" s="17"/>
      <c r="OHC1223" s="17"/>
      <c r="OHD1223" s="17"/>
      <c r="OHE1223" s="17"/>
      <c r="OHF1223" s="17"/>
      <c r="OHG1223" s="17"/>
      <c r="OHH1223" s="17"/>
      <c r="OHI1223" s="17"/>
      <c r="OHJ1223" s="17"/>
      <c r="OHK1223" s="17"/>
      <c r="OHL1223" s="17"/>
      <c r="OHM1223" s="17"/>
      <c r="OHN1223" s="17"/>
      <c r="OHO1223" s="17"/>
      <c r="OHP1223" s="17"/>
      <c r="OHQ1223" s="17"/>
      <c r="OHR1223" s="17"/>
      <c r="OHS1223" s="17"/>
      <c r="OHT1223" s="17"/>
      <c r="OHU1223" s="17"/>
      <c r="OHV1223" s="17"/>
      <c r="OHW1223" s="17"/>
      <c r="OHX1223" s="17"/>
      <c r="OHY1223" s="17"/>
      <c r="OHZ1223" s="17"/>
      <c r="OIA1223" s="17"/>
      <c r="OIB1223" s="17"/>
      <c r="OIC1223" s="17"/>
      <c r="OID1223" s="17"/>
      <c r="OIE1223" s="17"/>
      <c r="OIF1223" s="17"/>
      <c r="OIG1223" s="17"/>
      <c r="OIH1223" s="17"/>
      <c r="OII1223" s="17"/>
      <c r="OIJ1223" s="17"/>
      <c r="OIK1223" s="17"/>
      <c r="OIL1223" s="17"/>
      <c r="OIM1223" s="17"/>
      <c r="OIN1223" s="17"/>
      <c r="OIO1223" s="17"/>
      <c r="OIP1223" s="17"/>
      <c r="OIQ1223" s="17"/>
      <c r="OIR1223" s="17"/>
      <c r="OIS1223" s="17"/>
      <c r="OIT1223" s="17"/>
      <c r="OIU1223" s="17"/>
      <c r="OIV1223" s="17"/>
      <c r="OIW1223" s="17"/>
      <c r="OIX1223" s="17"/>
      <c r="OIY1223" s="17"/>
      <c r="OIZ1223" s="17"/>
      <c r="OJA1223" s="17"/>
      <c r="OJB1223" s="17"/>
      <c r="OJC1223" s="17"/>
      <c r="OJD1223" s="17"/>
      <c r="OJE1223" s="17"/>
      <c r="OJF1223" s="17"/>
      <c r="OJG1223" s="17"/>
      <c r="OJH1223" s="17"/>
      <c r="OJI1223" s="17"/>
      <c r="OJJ1223" s="17"/>
      <c r="OJK1223" s="17"/>
      <c r="OJL1223" s="17"/>
      <c r="OJM1223" s="17"/>
      <c r="OJN1223" s="17"/>
      <c r="OJO1223" s="17"/>
      <c r="OJP1223" s="17"/>
      <c r="OJQ1223" s="17"/>
      <c r="OJR1223" s="17"/>
      <c r="OJS1223" s="17"/>
      <c r="OJT1223" s="17"/>
      <c r="OJU1223" s="17"/>
      <c r="OJV1223" s="17"/>
      <c r="OJW1223" s="17"/>
      <c r="OJX1223" s="17"/>
      <c r="OJY1223" s="17"/>
      <c r="OJZ1223" s="17"/>
      <c r="OKA1223" s="17"/>
      <c r="OKB1223" s="17"/>
      <c r="OKC1223" s="17"/>
      <c r="OKD1223" s="17"/>
      <c r="OKE1223" s="17"/>
      <c r="OKF1223" s="17"/>
      <c r="OKG1223" s="17"/>
      <c r="OKH1223" s="17"/>
      <c r="OKI1223" s="17"/>
      <c r="OKJ1223" s="17"/>
      <c r="OKK1223" s="17"/>
      <c r="OKL1223" s="17"/>
      <c r="OKM1223" s="17"/>
      <c r="OKN1223" s="17"/>
      <c r="OKO1223" s="17"/>
      <c r="OKP1223" s="17"/>
      <c r="OKQ1223" s="17"/>
      <c r="OKR1223" s="17"/>
      <c r="OKS1223" s="17"/>
      <c r="OKT1223" s="17"/>
      <c r="OKU1223" s="17"/>
      <c r="OKV1223" s="17"/>
      <c r="OKW1223" s="17"/>
      <c r="OKX1223" s="17"/>
      <c r="OKY1223" s="17"/>
      <c r="OKZ1223" s="17"/>
      <c r="OLA1223" s="17"/>
      <c r="OLB1223" s="17"/>
      <c r="OLC1223" s="17"/>
      <c r="OLD1223" s="17"/>
      <c r="OLE1223" s="17"/>
      <c r="OLF1223" s="17"/>
      <c r="OLG1223" s="17"/>
      <c r="OLH1223" s="17"/>
      <c r="OLI1223" s="17"/>
      <c r="OLJ1223" s="17"/>
      <c r="OLK1223" s="17"/>
      <c r="OLL1223" s="17"/>
      <c r="OLM1223" s="17"/>
      <c r="OLN1223" s="17"/>
      <c r="OLO1223" s="17"/>
      <c r="OLP1223" s="17"/>
      <c r="OLQ1223" s="17"/>
      <c r="OLR1223" s="17"/>
      <c r="OLS1223" s="17"/>
      <c r="OLT1223" s="17"/>
      <c r="OLU1223" s="17"/>
      <c r="OLV1223" s="17"/>
      <c r="OLW1223" s="17"/>
      <c r="OLX1223" s="17"/>
      <c r="OLY1223" s="17"/>
      <c r="OLZ1223" s="17"/>
      <c r="OMA1223" s="17"/>
      <c r="OMB1223" s="17"/>
      <c r="OMC1223" s="17"/>
      <c r="OMD1223" s="17"/>
      <c r="OME1223" s="17"/>
      <c r="OMF1223" s="17"/>
      <c r="OMG1223" s="17"/>
      <c r="OMH1223" s="17"/>
      <c r="OMI1223" s="17"/>
      <c r="OMJ1223" s="17"/>
      <c r="OMK1223" s="17"/>
      <c r="OML1223" s="17"/>
      <c r="OMM1223" s="17"/>
      <c r="OMN1223" s="17"/>
      <c r="OMO1223" s="17"/>
      <c r="OMP1223" s="17"/>
      <c r="OMQ1223" s="17"/>
      <c r="OMR1223" s="17"/>
      <c r="OMS1223" s="17"/>
      <c r="OMT1223" s="17"/>
      <c r="OMU1223" s="17"/>
      <c r="OMV1223" s="17"/>
      <c r="OMW1223" s="17"/>
      <c r="OMX1223" s="17"/>
      <c r="OMY1223" s="17"/>
      <c r="OMZ1223" s="17"/>
      <c r="ONA1223" s="17"/>
      <c r="ONB1223" s="17"/>
      <c r="ONC1223" s="17"/>
      <c r="OND1223" s="17"/>
      <c r="ONE1223" s="17"/>
      <c r="ONF1223" s="17"/>
      <c r="ONG1223" s="17"/>
      <c r="ONH1223" s="17"/>
      <c r="ONI1223" s="17"/>
      <c r="ONJ1223" s="17"/>
      <c r="ONK1223" s="17"/>
      <c r="ONL1223" s="17"/>
      <c r="ONM1223" s="17"/>
      <c r="ONN1223" s="17"/>
      <c r="ONO1223" s="17"/>
      <c r="ONP1223" s="17"/>
      <c r="ONQ1223" s="17"/>
      <c r="ONR1223" s="17"/>
      <c r="ONS1223" s="17"/>
      <c r="ONT1223" s="17"/>
      <c r="ONU1223" s="17"/>
      <c r="ONV1223" s="17"/>
      <c r="ONW1223" s="17"/>
      <c r="ONX1223" s="17"/>
      <c r="ONY1223" s="17"/>
      <c r="ONZ1223" s="17"/>
      <c r="OOA1223" s="17"/>
      <c r="OOB1223" s="17"/>
      <c r="OOC1223" s="17"/>
      <c r="OOD1223" s="17"/>
      <c r="OOE1223" s="17"/>
      <c r="OOF1223" s="17"/>
      <c r="OOG1223" s="17"/>
      <c r="OOH1223" s="17"/>
      <c r="OOI1223" s="17"/>
      <c r="OOJ1223" s="17"/>
      <c r="OOK1223" s="17"/>
      <c r="OOL1223" s="17"/>
      <c r="OOM1223" s="17"/>
      <c r="OON1223" s="17"/>
      <c r="OOO1223" s="17"/>
      <c r="OOP1223" s="17"/>
      <c r="OOQ1223" s="17"/>
      <c r="OOR1223" s="17"/>
      <c r="OOS1223" s="17"/>
      <c r="OOT1223" s="17"/>
      <c r="OOU1223" s="17"/>
      <c r="OOV1223" s="17"/>
      <c r="OOW1223" s="17"/>
      <c r="OOX1223" s="17"/>
      <c r="OOY1223" s="17"/>
      <c r="OOZ1223" s="17"/>
      <c r="OPA1223" s="17"/>
      <c r="OPB1223" s="17"/>
      <c r="OPC1223" s="17"/>
      <c r="OPD1223" s="17"/>
      <c r="OPE1223" s="17"/>
      <c r="OPF1223" s="17"/>
      <c r="OPG1223" s="17"/>
      <c r="OPH1223" s="17"/>
      <c r="OPI1223" s="17"/>
      <c r="OPJ1223" s="17"/>
      <c r="OPK1223" s="17"/>
      <c r="OPL1223" s="17"/>
      <c r="OPM1223" s="17"/>
      <c r="OPN1223" s="17"/>
      <c r="OPO1223" s="17"/>
      <c r="OPP1223" s="17"/>
      <c r="OPQ1223" s="17"/>
      <c r="OPR1223" s="17"/>
      <c r="OPS1223" s="17"/>
      <c r="OPT1223" s="17"/>
      <c r="OPU1223" s="17"/>
      <c r="OPV1223" s="17"/>
      <c r="OPW1223" s="17"/>
      <c r="OPX1223" s="17"/>
      <c r="OPY1223" s="17"/>
      <c r="OPZ1223" s="17"/>
      <c r="OQA1223" s="17"/>
      <c r="OQB1223" s="17"/>
      <c r="OQC1223" s="17"/>
      <c r="OQD1223" s="17"/>
      <c r="OQE1223" s="17"/>
      <c r="OQF1223" s="17"/>
      <c r="OQG1223" s="17"/>
      <c r="OQH1223" s="17"/>
      <c r="OQI1223" s="17"/>
      <c r="OQJ1223" s="17"/>
      <c r="OQK1223" s="17"/>
      <c r="OQL1223" s="17"/>
      <c r="OQM1223" s="17"/>
      <c r="OQN1223" s="17"/>
      <c r="OQO1223" s="17"/>
      <c r="OQP1223" s="17"/>
      <c r="OQQ1223" s="17"/>
      <c r="OQR1223" s="17"/>
      <c r="OQS1223" s="17"/>
      <c r="OQT1223" s="17"/>
      <c r="OQU1223" s="17"/>
      <c r="OQV1223" s="17"/>
      <c r="OQW1223" s="17"/>
      <c r="OQX1223" s="17"/>
      <c r="OQY1223" s="17"/>
      <c r="OQZ1223" s="17"/>
      <c r="ORA1223" s="17"/>
      <c r="ORB1223" s="17"/>
      <c r="ORC1223" s="17"/>
      <c r="ORD1223" s="17"/>
      <c r="ORE1223" s="17"/>
      <c r="ORF1223" s="17"/>
      <c r="ORG1223" s="17"/>
      <c r="ORH1223" s="17"/>
      <c r="ORI1223" s="17"/>
      <c r="ORJ1223" s="17"/>
      <c r="ORK1223" s="17"/>
      <c r="ORL1223" s="17"/>
      <c r="ORM1223" s="17"/>
      <c r="ORN1223" s="17"/>
      <c r="ORO1223" s="17"/>
      <c r="ORP1223" s="17"/>
      <c r="ORQ1223" s="17"/>
      <c r="ORR1223" s="17"/>
      <c r="ORS1223" s="17"/>
      <c r="ORT1223" s="17"/>
      <c r="ORU1223" s="17"/>
      <c r="ORV1223" s="17"/>
      <c r="ORW1223" s="17"/>
      <c r="ORX1223" s="17"/>
      <c r="ORY1223" s="17"/>
      <c r="ORZ1223" s="17"/>
      <c r="OSA1223" s="17"/>
      <c r="OSB1223" s="17"/>
      <c r="OSC1223" s="17"/>
      <c r="OSD1223" s="17"/>
      <c r="OSE1223" s="17"/>
      <c r="OSF1223" s="17"/>
      <c r="OSG1223" s="17"/>
      <c r="OSH1223" s="17"/>
      <c r="OSI1223" s="17"/>
      <c r="OSJ1223" s="17"/>
      <c r="OSK1223" s="17"/>
      <c r="OSL1223" s="17"/>
      <c r="OSM1223" s="17"/>
      <c r="OSN1223" s="17"/>
      <c r="OSO1223" s="17"/>
      <c r="OSP1223" s="17"/>
      <c r="OSQ1223" s="17"/>
      <c r="OSR1223" s="17"/>
      <c r="OSS1223" s="17"/>
      <c r="OST1223" s="17"/>
      <c r="OSU1223" s="17"/>
      <c r="OSV1223" s="17"/>
      <c r="OSW1223" s="17"/>
      <c r="OSX1223" s="17"/>
      <c r="OSY1223" s="17"/>
      <c r="OSZ1223" s="17"/>
      <c r="OTA1223" s="17"/>
      <c r="OTB1223" s="17"/>
      <c r="OTC1223" s="17"/>
      <c r="OTD1223" s="17"/>
      <c r="OTE1223" s="17"/>
      <c r="OTF1223" s="17"/>
      <c r="OTG1223" s="17"/>
      <c r="OTH1223" s="17"/>
      <c r="OTI1223" s="17"/>
      <c r="OTJ1223" s="17"/>
      <c r="OTK1223" s="17"/>
      <c r="OTL1223" s="17"/>
      <c r="OTM1223" s="17"/>
      <c r="OTN1223" s="17"/>
      <c r="OTO1223" s="17"/>
      <c r="OTP1223" s="17"/>
      <c r="OTQ1223" s="17"/>
      <c r="OTR1223" s="17"/>
      <c r="OTS1223" s="17"/>
      <c r="OTT1223" s="17"/>
      <c r="OTU1223" s="17"/>
      <c r="OTV1223" s="17"/>
      <c r="OTW1223" s="17"/>
      <c r="OTX1223" s="17"/>
      <c r="OTY1223" s="17"/>
      <c r="OTZ1223" s="17"/>
      <c r="OUA1223" s="17"/>
      <c r="OUB1223" s="17"/>
      <c r="OUC1223" s="17"/>
      <c r="OUD1223" s="17"/>
      <c r="OUE1223" s="17"/>
      <c r="OUF1223" s="17"/>
      <c r="OUG1223" s="17"/>
      <c r="OUH1223" s="17"/>
      <c r="OUI1223" s="17"/>
      <c r="OUJ1223" s="17"/>
      <c r="OUK1223" s="17"/>
      <c r="OUL1223" s="17"/>
      <c r="OUM1223" s="17"/>
      <c r="OUN1223" s="17"/>
      <c r="OUO1223" s="17"/>
      <c r="OUP1223" s="17"/>
      <c r="OUQ1223" s="17"/>
      <c r="OUR1223" s="17"/>
      <c r="OUS1223" s="17"/>
      <c r="OUT1223" s="17"/>
      <c r="OUU1223" s="17"/>
      <c r="OUV1223" s="17"/>
      <c r="OUW1223" s="17"/>
      <c r="OUX1223" s="17"/>
      <c r="OUY1223" s="17"/>
      <c r="OUZ1223" s="17"/>
      <c r="OVA1223" s="17"/>
      <c r="OVB1223" s="17"/>
      <c r="OVC1223" s="17"/>
      <c r="OVD1223" s="17"/>
      <c r="OVE1223" s="17"/>
      <c r="OVF1223" s="17"/>
      <c r="OVG1223" s="17"/>
      <c r="OVH1223" s="17"/>
      <c r="OVI1223" s="17"/>
      <c r="OVJ1223" s="17"/>
      <c r="OVK1223" s="17"/>
      <c r="OVL1223" s="17"/>
      <c r="OVM1223" s="17"/>
      <c r="OVN1223" s="17"/>
      <c r="OVO1223" s="17"/>
      <c r="OVP1223" s="17"/>
      <c r="OVQ1223" s="17"/>
      <c r="OVR1223" s="17"/>
      <c r="OVS1223" s="17"/>
      <c r="OVT1223" s="17"/>
      <c r="OVU1223" s="17"/>
      <c r="OVV1223" s="17"/>
      <c r="OVW1223" s="17"/>
      <c r="OVX1223" s="17"/>
      <c r="OVY1223" s="17"/>
      <c r="OVZ1223" s="17"/>
      <c r="OWA1223" s="17"/>
      <c r="OWB1223" s="17"/>
      <c r="OWC1223" s="17"/>
      <c r="OWD1223" s="17"/>
      <c r="OWE1223" s="17"/>
      <c r="OWF1223" s="17"/>
      <c r="OWG1223" s="17"/>
      <c r="OWH1223" s="17"/>
      <c r="OWI1223" s="17"/>
      <c r="OWJ1223" s="17"/>
      <c r="OWK1223" s="17"/>
      <c r="OWL1223" s="17"/>
      <c r="OWM1223" s="17"/>
      <c r="OWN1223" s="17"/>
      <c r="OWO1223" s="17"/>
      <c r="OWP1223" s="17"/>
      <c r="OWQ1223" s="17"/>
      <c r="OWR1223" s="17"/>
      <c r="OWS1223" s="17"/>
      <c r="OWT1223" s="17"/>
      <c r="OWU1223" s="17"/>
      <c r="OWV1223" s="17"/>
      <c r="OWW1223" s="17"/>
      <c r="OWX1223" s="17"/>
      <c r="OWY1223" s="17"/>
      <c r="OWZ1223" s="17"/>
      <c r="OXA1223" s="17"/>
      <c r="OXB1223" s="17"/>
      <c r="OXC1223" s="17"/>
      <c r="OXD1223" s="17"/>
      <c r="OXE1223" s="17"/>
      <c r="OXF1223" s="17"/>
      <c r="OXG1223" s="17"/>
      <c r="OXH1223" s="17"/>
      <c r="OXI1223" s="17"/>
      <c r="OXJ1223" s="17"/>
      <c r="OXK1223" s="17"/>
      <c r="OXL1223" s="17"/>
      <c r="OXM1223" s="17"/>
      <c r="OXN1223" s="17"/>
      <c r="OXO1223" s="17"/>
      <c r="OXP1223" s="17"/>
      <c r="OXQ1223" s="17"/>
      <c r="OXR1223" s="17"/>
      <c r="OXS1223" s="17"/>
      <c r="OXT1223" s="17"/>
      <c r="OXU1223" s="17"/>
      <c r="OXV1223" s="17"/>
      <c r="OXW1223" s="17"/>
      <c r="OXX1223" s="17"/>
      <c r="OXY1223" s="17"/>
      <c r="OXZ1223" s="17"/>
      <c r="OYA1223" s="17"/>
      <c r="OYB1223" s="17"/>
      <c r="OYC1223" s="17"/>
      <c r="OYD1223" s="17"/>
      <c r="OYE1223" s="17"/>
      <c r="OYF1223" s="17"/>
      <c r="OYG1223" s="17"/>
      <c r="OYH1223" s="17"/>
      <c r="OYI1223" s="17"/>
      <c r="OYJ1223" s="17"/>
      <c r="OYK1223" s="17"/>
      <c r="OYL1223" s="17"/>
      <c r="OYM1223" s="17"/>
      <c r="OYN1223" s="17"/>
      <c r="OYO1223" s="17"/>
      <c r="OYP1223" s="17"/>
      <c r="OYQ1223" s="17"/>
      <c r="OYR1223" s="17"/>
      <c r="OYS1223" s="17"/>
      <c r="OYT1223" s="17"/>
      <c r="OYU1223" s="17"/>
      <c r="OYV1223" s="17"/>
      <c r="OYW1223" s="17"/>
      <c r="OYX1223" s="17"/>
      <c r="OYY1223" s="17"/>
      <c r="OYZ1223" s="17"/>
      <c r="OZA1223" s="17"/>
      <c r="OZB1223" s="17"/>
      <c r="OZC1223" s="17"/>
      <c r="OZD1223" s="17"/>
      <c r="OZE1223" s="17"/>
      <c r="OZF1223" s="17"/>
      <c r="OZG1223" s="17"/>
      <c r="OZH1223" s="17"/>
      <c r="OZI1223" s="17"/>
      <c r="OZJ1223" s="17"/>
      <c r="OZK1223" s="17"/>
      <c r="OZL1223" s="17"/>
      <c r="OZM1223" s="17"/>
      <c r="OZN1223" s="17"/>
      <c r="OZO1223" s="17"/>
      <c r="OZP1223" s="17"/>
      <c r="OZQ1223" s="17"/>
      <c r="OZR1223" s="17"/>
      <c r="OZS1223" s="17"/>
      <c r="OZT1223" s="17"/>
      <c r="OZU1223" s="17"/>
      <c r="OZV1223" s="17"/>
      <c r="OZW1223" s="17"/>
      <c r="OZX1223" s="17"/>
      <c r="OZY1223" s="17"/>
      <c r="OZZ1223" s="17"/>
      <c r="PAA1223" s="17"/>
      <c r="PAB1223" s="17"/>
      <c r="PAC1223" s="17"/>
      <c r="PAD1223" s="17"/>
      <c r="PAE1223" s="17"/>
      <c r="PAF1223" s="17"/>
      <c r="PAG1223" s="17"/>
      <c r="PAH1223" s="17"/>
      <c r="PAI1223" s="17"/>
      <c r="PAJ1223" s="17"/>
      <c r="PAK1223" s="17"/>
      <c r="PAL1223" s="17"/>
      <c r="PAM1223" s="17"/>
      <c r="PAN1223" s="17"/>
      <c r="PAO1223" s="17"/>
      <c r="PAP1223" s="17"/>
      <c r="PAQ1223" s="17"/>
      <c r="PAR1223" s="17"/>
      <c r="PAS1223" s="17"/>
      <c r="PAT1223" s="17"/>
      <c r="PAU1223" s="17"/>
      <c r="PAV1223" s="17"/>
      <c r="PAW1223" s="17"/>
      <c r="PAX1223" s="17"/>
      <c r="PAY1223" s="17"/>
      <c r="PAZ1223" s="17"/>
      <c r="PBA1223" s="17"/>
      <c r="PBB1223" s="17"/>
      <c r="PBC1223" s="17"/>
      <c r="PBD1223" s="17"/>
      <c r="PBE1223" s="17"/>
      <c r="PBF1223" s="17"/>
      <c r="PBG1223" s="17"/>
      <c r="PBH1223" s="17"/>
      <c r="PBI1223" s="17"/>
      <c r="PBJ1223" s="17"/>
      <c r="PBK1223" s="17"/>
      <c r="PBL1223" s="17"/>
      <c r="PBM1223" s="17"/>
      <c r="PBN1223" s="17"/>
      <c r="PBO1223" s="17"/>
      <c r="PBP1223" s="17"/>
      <c r="PBQ1223" s="17"/>
      <c r="PBR1223" s="17"/>
      <c r="PBS1223" s="17"/>
      <c r="PBT1223" s="17"/>
      <c r="PBU1223" s="17"/>
      <c r="PBV1223" s="17"/>
      <c r="PBW1223" s="17"/>
      <c r="PBX1223" s="17"/>
      <c r="PBY1223" s="17"/>
      <c r="PBZ1223" s="17"/>
      <c r="PCA1223" s="17"/>
      <c r="PCB1223" s="17"/>
      <c r="PCC1223" s="17"/>
      <c r="PCD1223" s="17"/>
      <c r="PCE1223" s="17"/>
      <c r="PCF1223" s="17"/>
      <c r="PCG1223" s="17"/>
      <c r="PCH1223" s="17"/>
      <c r="PCI1223" s="17"/>
      <c r="PCJ1223" s="17"/>
      <c r="PCK1223" s="17"/>
      <c r="PCL1223" s="17"/>
      <c r="PCM1223" s="17"/>
      <c r="PCN1223" s="17"/>
      <c r="PCO1223" s="17"/>
      <c r="PCP1223" s="17"/>
      <c r="PCQ1223" s="17"/>
      <c r="PCR1223" s="17"/>
      <c r="PCS1223" s="17"/>
      <c r="PCT1223" s="17"/>
      <c r="PCU1223" s="17"/>
      <c r="PCV1223" s="17"/>
      <c r="PCW1223" s="17"/>
      <c r="PCX1223" s="17"/>
      <c r="PCY1223" s="17"/>
      <c r="PCZ1223" s="17"/>
      <c r="PDA1223" s="17"/>
      <c r="PDB1223" s="17"/>
      <c r="PDC1223" s="17"/>
      <c r="PDD1223" s="17"/>
      <c r="PDE1223" s="17"/>
      <c r="PDF1223" s="17"/>
      <c r="PDG1223" s="17"/>
      <c r="PDH1223" s="17"/>
      <c r="PDI1223" s="17"/>
      <c r="PDJ1223" s="17"/>
      <c r="PDK1223" s="17"/>
      <c r="PDL1223" s="17"/>
      <c r="PDM1223" s="17"/>
      <c r="PDN1223" s="17"/>
      <c r="PDO1223" s="17"/>
      <c r="PDP1223" s="17"/>
      <c r="PDQ1223" s="17"/>
      <c r="PDR1223" s="17"/>
      <c r="PDS1223" s="17"/>
      <c r="PDT1223" s="17"/>
      <c r="PDU1223" s="17"/>
      <c r="PDV1223" s="17"/>
      <c r="PDW1223" s="17"/>
      <c r="PDX1223" s="17"/>
      <c r="PDY1223" s="17"/>
      <c r="PDZ1223" s="17"/>
      <c r="PEA1223" s="17"/>
      <c r="PEB1223" s="17"/>
      <c r="PEC1223" s="17"/>
      <c r="PED1223" s="17"/>
      <c r="PEE1223" s="17"/>
      <c r="PEF1223" s="17"/>
      <c r="PEG1223" s="17"/>
      <c r="PEH1223" s="17"/>
      <c r="PEI1223" s="17"/>
      <c r="PEJ1223" s="17"/>
      <c r="PEK1223" s="17"/>
      <c r="PEL1223" s="17"/>
      <c r="PEM1223" s="17"/>
      <c r="PEN1223" s="17"/>
      <c r="PEO1223" s="17"/>
      <c r="PEP1223" s="17"/>
      <c r="PEQ1223" s="17"/>
      <c r="PER1223" s="17"/>
      <c r="PES1223" s="17"/>
      <c r="PET1223" s="17"/>
      <c r="PEU1223" s="17"/>
      <c r="PEV1223" s="17"/>
      <c r="PEW1223" s="17"/>
      <c r="PEX1223" s="17"/>
      <c r="PEY1223" s="17"/>
      <c r="PEZ1223" s="17"/>
      <c r="PFA1223" s="17"/>
      <c r="PFB1223" s="17"/>
      <c r="PFC1223" s="17"/>
      <c r="PFD1223" s="17"/>
      <c r="PFE1223" s="17"/>
      <c r="PFF1223" s="17"/>
      <c r="PFG1223" s="17"/>
      <c r="PFH1223" s="17"/>
      <c r="PFI1223" s="17"/>
      <c r="PFJ1223" s="17"/>
      <c r="PFK1223" s="17"/>
      <c r="PFL1223" s="17"/>
      <c r="PFM1223" s="17"/>
      <c r="PFN1223" s="17"/>
      <c r="PFO1223" s="17"/>
      <c r="PFP1223" s="17"/>
      <c r="PFQ1223" s="17"/>
      <c r="PFR1223" s="17"/>
      <c r="PFS1223" s="17"/>
      <c r="PFT1223" s="17"/>
      <c r="PFU1223" s="17"/>
      <c r="PFV1223" s="17"/>
      <c r="PFW1223" s="17"/>
      <c r="PFX1223" s="17"/>
      <c r="PFY1223" s="17"/>
      <c r="PFZ1223" s="17"/>
      <c r="PGA1223" s="17"/>
      <c r="PGB1223" s="17"/>
      <c r="PGC1223" s="17"/>
      <c r="PGD1223" s="17"/>
      <c r="PGE1223" s="17"/>
      <c r="PGF1223" s="17"/>
      <c r="PGG1223" s="17"/>
      <c r="PGH1223" s="17"/>
      <c r="PGI1223" s="17"/>
      <c r="PGJ1223" s="17"/>
      <c r="PGK1223" s="17"/>
      <c r="PGL1223" s="17"/>
      <c r="PGM1223" s="17"/>
      <c r="PGN1223" s="17"/>
      <c r="PGO1223" s="17"/>
      <c r="PGP1223" s="17"/>
      <c r="PGQ1223" s="17"/>
      <c r="PGR1223" s="17"/>
      <c r="PGS1223" s="17"/>
      <c r="PGT1223" s="17"/>
      <c r="PGU1223" s="17"/>
      <c r="PGV1223" s="17"/>
      <c r="PGW1223" s="17"/>
      <c r="PGX1223" s="17"/>
      <c r="PGY1223" s="17"/>
      <c r="PGZ1223" s="17"/>
      <c r="PHA1223" s="17"/>
      <c r="PHB1223" s="17"/>
      <c r="PHC1223" s="17"/>
      <c r="PHD1223" s="17"/>
      <c r="PHE1223" s="17"/>
      <c r="PHF1223" s="17"/>
      <c r="PHG1223" s="17"/>
      <c r="PHH1223" s="17"/>
      <c r="PHI1223" s="17"/>
      <c r="PHJ1223" s="17"/>
      <c r="PHK1223" s="17"/>
      <c r="PHL1223" s="17"/>
      <c r="PHM1223" s="17"/>
      <c r="PHN1223" s="17"/>
      <c r="PHO1223" s="17"/>
      <c r="PHP1223" s="17"/>
      <c r="PHQ1223" s="17"/>
      <c r="PHR1223" s="17"/>
      <c r="PHS1223" s="17"/>
      <c r="PHT1223" s="17"/>
      <c r="PHU1223" s="17"/>
      <c r="PHV1223" s="17"/>
      <c r="PHW1223" s="17"/>
      <c r="PHX1223" s="17"/>
      <c r="PHY1223" s="17"/>
      <c r="PHZ1223" s="17"/>
      <c r="PIA1223" s="17"/>
      <c r="PIB1223" s="17"/>
      <c r="PIC1223" s="17"/>
      <c r="PID1223" s="17"/>
      <c r="PIE1223" s="17"/>
      <c r="PIF1223" s="17"/>
      <c r="PIG1223" s="17"/>
      <c r="PIH1223" s="17"/>
      <c r="PII1223" s="17"/>
      <c r="PIJ1223" s="17"/>
      <c r="PIK1223" s="17"/>
      <c r="PIL1223" s="17"/>
      <c r="PIM1223" s="17"/>
      <c r="PIN1223" s="17"/>
      <c r="PIO1223" s="17"/>
      <c r="PIP1223" s="17"/>
      <c r="PIQ1223" s="17"/>
      <c r="PIR1223" s="17"/>
      <c r="PIS1223" s="17"/>
      <c r="PIT1223" s="17"/>
      <c r="PIU1223" s="17"/>
      <c r="PIV1223" s="17"/>
      <c r="PIW1223" s="17"/>
      <c r="PIX1223" s="17"/>
      <c r="PIY1223" s="17"/>
      <c r="PIZ1223" s="17"/>
      <c r="PJA1223" s="17"/>
      <c r="PJB1223" s="17"/>
      <c r="PJC1223" s="17"/>
      <c r="PJD1223" s="17"/>
      <c r="PJE1223" s="17"/>
      <c r="PJF1223" s="17"/>
      <c r="PJG1223" s="17"/>
      <c r="PJH1223" s="17"/>
      <c r="PJI1223" s="17"/>
      <c r="PJJ1223" s="17"/>
      <c r="PJK1223" s="17"/>
      <c r="PJL1223" s="17"/>
      <c r="PJM1223" s="17"/>
      <c r="PJN1223" s="17"/>
      <c r="PJO1223" s="17"/>
      <c r="PJP1223" s="17"/>
      <c r="PJQ1223" s="17"/>
      <c r="PJR1223" s="17"/>
      <c r="PJS1223" s="17"/>
      <c r="PJT1223" s="17"/>
      <c r="PJU1223" s="17"/>
      <c r="PJV1223" s="17"/>
      <c r="PJW1223" s="17"/>
      <c r="PJX1223" s="17"/>
      <c r="PJY1223" s="17"/>
      <c r="PJZ1223" s="17"/>
      <c r="PKA1223" s="17"/>
      <c r="PKB1223" s="17"/>
      <c r="PKC1223" s="17"/>
      <c r="PKD1223" s="17"/>
      <c r="PKE1223" s="17"/>
      <c r="PKF1223" s="17"/>
      <c r="PKG1223" s="17"/>
      <c r="PKH1223" s="17"/>
      <c r="PKI1223" s="17"/>
      <c r="PKJ1223" s="17"/>
      <c r="PKK1223" s="17"/>
      <c r="PKL1223" s="17"/>
      <c r="PKM1223" s="17"/>
      <c r="PKN1223" s="17"/>
      <c r="PKO1223" s="17"/>
      <c r="PKP1223" s="17"/>
      <c r="PKQ1223" s="17"/>
      <c r="PKR1223" s="17"/>
      <c r="PKS1223" s="17"/>
      <c r="PKT1223" s="17"/>
      <c r="PKU1223" s="17"/>
      <c r="PKV1223" s="17"/>
      <c r="PKW1223" s="17"/>
      <c r="PKX1223" s="17"/>
      <c r="PKY1223" s="17"/>
      <c r="PKZ1223" s="17"/>
      <c r="PLA1223" s="17"/>
      <c r="PLB1223" s="17"/>
      <c r="PLC1223" s="17"/>
      <c r="PLD1223" s="17"/>
      <c r="PLE1223" s="17"/>
      <c r="PLF1223" s="17"/>
      <c r="PLG1223" s="17"/>
      <c r="PLH1223" s="17"/>
      <c r="PLI1223" s="17"/>
      <c r="PLJ1223" s="17"/>
      <c r="PLK1223" s="17"/>
      <c r="PLL1223" s="17"/>
      <c r="PLM1223" s="17"/>
      <c r="PLN1223" s="17"/>
      <c r="PLO1223" s="17"/>
      <c r="PLP1223" s="17"/>
      <c r="PLQ1223" s="17"/>
      <c r="PLR1223" s="17"/>
      <c r="PLS1223" s="17"/>
      <c r="PLT1223" s="17"/>
      <c r="PLU1223" s="17"/>
      <c r="PLV1223" s="17"/>
      <c r="PLW1223" s="17"/>
      <c r="PLX1223" s="17"/>
      <c r="PLY1223" s="17"/>
      <c r="PLZ1223" s="17"/>
      <c r="PMA1223" s="17"/>
      <c r="PMB1223" s="17"/>
      <c r="PMC1223" s="17"/>
      <c r="PMD1223" s="17"/>
      <c r="PME1223" s="17"/>
      <c r="PMF1223" s="17"/>
      <c r="PMG1223" s="17"/>
      <c r="PMH1223" s="17"/>
      <c r="PMI1223" s="17"/>
      <c r="PMJ1223" s="17"/>
      <c r="PMK1223" s="17"/>
      <c r="PML1223" s="17"/>
      <c r="PMM1223" s="17"/>
      <c r="PMN1223" s="17"/>
      <c r="PMO1223" s="17"/>
      <c r="PMP1223" s="17"/>
      <c r="PMQ1223" s="17"/>
      <c r="PMR1223" s="17"/>
      <c r="PMS1223" s="17"/>
      <c r="PMT1223" s="17"/>
      <c r="PMU1223" s="17"/>
      <c r="PMV1223" s="17"/>
      <c r="PMW1223" s="17"/>
      <c r="PMX1223" s="17"/>
      <c r="PMY1223" s="17"/>
      <c r="PMZ1223" s="17"/>
      <c r="PNA1223" s="17"/>
      <c r="PNB1223" s="17"/>
      <c r="PNC1223" s="17"/>
      <c r="PND1223" s="17"/>
      <c r="PNE1223" s="17"/>
      <c r="PNF1223" s="17"/>
      <c r="PNG1223" s="17"/>
      <c r="PNH1223" s="17"/>
      <c r="PNI1223" s="17"/>
      <c r="PNJ1223" s="17"/>
      <c r="PNK1223" s="17"/>
      <c r="PNL1223" s="17"/>
      <c r="PNM1223" s="17"/>
      <c r="PNN1223" s="17"/>
      <c r="PNO1223" s="17"/>
      <c r="PNP1223" s="17"/>
      <c r="PNQ1223" s="17"/>
      <c r="PNR1223" s="17"/>
      <c r="PNS1223" s="17"/>
      <c r="PNT1223" s="17"/>
      <c r="PNU1223" s="17"/>
      <c r="PNV1223" s="17"/>
      <c r="PNW1223" s="17"/>
      <c r="PNX1223" s="17"/>
      <c r="PNY1223" s="17"/>
      <c r="PNZ1223" s="17"/>
      <c r="POA1223" s="17"/>
      <c r="POB1223" s="17"/>
      <c r="POC1223" s="17"/>
      <c r="POD1223" s="17"/>
      <c r="POE1223" s="17"/>
      <c r="POF1223" s="17"/>
      <c r="POG1223" s="17"/>
      <c r="POH1223" s="17"/>
      <c r="POI1223" s="17"/>
      <c r="POJ1223" s="17"/>
      <c r="POK1223" s="17"/>
      <c r="POL1223" s="17"/>
      <c r="POM1223" s="17"/>
      <c r="PON1223" s="17"/>
      <c r="POO1223" s="17"/>
      <c r="POP1223" s="17"/>
      <c r="POQ1223" s="17"/>
      <c r="POR1223" s="17"/>
      <c r="POS1223" s="17"/>
      <c r="POT1223" s="17"/>
      <c r="POU1223" s="17"/>
      <c r="POV1223" s="17"/>
      <c r="POW1223" s="17"/>
      <c r="POX1223" s="17"/>
      <c r="POY1223" s="17"/>
      <c r="POZ1223" s="17"/>
      <c r="PPA1223" s="17"/>
      <c r="PPB1223" s="17"/>
      <c r="PPC1223" s="17"/>
      <c r="PPD1223" s="17"/>
      <c r="PPE1223" s="17"/>
      <c r="PPF1223" s="17"/>
      <c r="PPG1223" s="17"/>
      <c r="PPH1223" s="17"/>
      <c r="PPI1223" s="17"/>
      <c r="PPJ1223" s="17"/>
      <c r="PPK1223" s="17"/>
      <c r="PPL1223" s="17"/>
      <c r="PPM1223" s="17"/>
      <c r="PPN1223" s="17"/>
      <c r="PPO1223" s="17"/>
      <c r="PPP1223" s="17"/>
      <c r="PPQ1223" s="17"/>
      <c r="PPR1223" s="17"/>
      <c r="PPS1223" s="17"/>
      <c r="PPT1223" s="17"/>
      <c r="PPU1223" s="17"/>
      <c r="PPV1223" s="17"/>
      <c r="PPW1223" s="17"/>
      <c r="PPX1223" s="17"/>
      <c r="PPY1223" s="17"/>
      <c r="PPZ1223" s="17"/>
      <c r="PQA1223" s="17"/>
      <c r="PQB1223" s="17"/>
      <c r="PQC1223" s="17"/>
      <c r="PQD1223" s="17"/>
      <c r="PQE1223" s="17"/>
      <c r="PQF1223" s="17"/>
      <c r="PQG1223" s="17"/>
      <c r="PQH1223" s="17"/>
      <c r="PQI1223" s="17"/>
      <c r="PQJ1223" s="17"/>
      <c r="PQK1223" s="17"/>
      <c r="PQL1223" s="17"/>
      <c r="PQM1223" s="17"/>
      <c r="PQN1223" s="17"/>
      <c r="PQO1223" s="17"/>
      <c r="PQP1223" s="17"/>
      <c r="PQQ1223" s="17"/>
      <c r="PQR1223" s="17"/>
      <c r="PQS1223" s="17"/>
      <c r="PQT1223" s="17"/>
      <c r="PQU1223" s="17"/>
      <c r="PQV1223" s="17"/>
      <c r="PQW1223" s="17"/>
      <c r="PQX1223" s="17"/>
      <c r="PQY1223" s="17"/>
      <c r="PQZ1223" s="17"/>
      <c r="PRA1223" s="17"/>
      <c r="PRB1223" s="17"/>
      <c r="PRC1223" s="17"/>
      <c r="PRD1223" s="17"/>
      <c r="PRE1223" s="17"/>
      <c r="PRF1223" s="17"/>
      <c r="PRG1223" s="17"/>
      <c r="PRH1223" s="17"/>
      <c r="PRI1223" s="17"/>
      <c r="PRJ1223" s="17"/>
      <c r="PRK1223" s="17"/>
      <c r="PRL1223" s="17"/>
      <c r="PRM1223" s="17"/>
      <c r="PRN1223" s="17"/>
      <c r="PRO1223" s="17"/>
      <c r="PRP1223" s="17"/>
      <c r="PRQ1223" s="17"/>
      <c r="PRR1223" s="17"/>
      <c r="PRS1223" s="17"/>
      <c r="PRT1223" s="17"/>
      <c r="PRU1223" s="17"/>
      <c r="PRV1223" s="17"/>
      <c r="PRW1223" s="17"/>
      <c r="PRX1223" s="17"/>
      <c r="PRY1223" s="17"/>
      <c r="PRZ1223" s="17"/>
      <c r="PSA1223" s="17"/>
      <c r="PSB1223" s="17"/>
      <c r="PSC1223" s="17"/>
      <c r="PSD1223" s="17"/>
      <c r="PSE1223" s="17"/>
      <c r="PSF1223" s="17"/>
      <c r="PSG1223" s="17"/>
      <c r="PSH1223" s="17"/>
      <c r="PSI1223" s="17"/>
      <c r="PSJ1223" s="17"/>
      <c r="PSK1223" s="17"/>
      <c r="PSL1223" s="17"/>
      <c r="PSM1223" s="17"/>
      <c r="PSN1223" s="17"/>
      <c r="PSO1223" s="17"/>
      <c r="PSP1223" s="17"/>
      <c r="PSQ1223" s="17"/>
      <c r="PSR1223" s="17"/>
      <c r="PSS1223" s="17"/>
      <c r="PST1223" s="17"/>
      <c r="PSU1223" s="17"/>
      <c r="PSV1223" s="17"/>
      <c r="PSW1223" s="17"/>
      <c r="PSX1223" s="17"/>
      <c r="PSY1223" s="17"/>
      <c r="PSZ1223" s="17"/>
      <c r="PTA1223" s="17"/>
      <c r="PTB1223" s="17"/>
      <c r="PTC1223" s="17"/>
      <c r="PTD1223" s="17"/>
      <c r="PTE1223" s="17"/>
      <c r="PTF1223" s="17"/>
      <c r="PTG1223" s="17"/>
      <c r="PTH1223" s="17"/>
      <c r="PTI1223" s="17"/>
      <c r="PTJ1223" s="17"/>
      <c r="PTK1223" s="17"/>
      <c r="PTL1223" s="17"/>
      <c r="PTM1223" s="17"/>
      <c r="PTN1223" s="17"/>
      <c r="PTO1223" s="17"/>
      <c r="PTP1223" s="17"/>
      <c r="PTQ1223" s="17"/>
      <c r="PTR1223" s="17"/>
      <c r="PTS1223" s="17"/>
      <c r="PTT1223" s="17"/>
      <c r="PTU1223" s="17"/>
      <c r="PTV1223" s="17"/>
      <c r="PTW1223" s="17"/>
      <c r="PTX1223" s="17"/>
      <c r="PTY1223" s="17"/>
      <c r="PTZ1223" s="17"/>
      <c r="PUA1223" s="17"/>
      <c r="PUB1223" s="17"/>
      <c r="PUC1223" s="17"/>
      <c r="PUD1223" s="17"/>
      <c r="PUE1223" s="17"/>
      <c r="PUF1223" s="17"/>
      <c r="PUG1223" s="17"/>
      <c r="PUH1223" s="17"/>
      <c r="PUI1223" s="17"/>
      <c r="PUJ1223" s="17"/>
      <c r="PUK1223" s="17"/>
      <c r="PUL1223" s="17"/>
      <c r="PUM1223" s="17"/>
      <c r="PUN1223" s="17"/>
      <c r="PUO1223" s="17"/>
      <c r="PUP1223" s="17"/>
      <c r="PUQ1223" s="17"/>
      <c r="PUR1223" s="17"/>
      <c r="PUS1223" s="17"/>
      <c r="PUT1223" s="17"/>
      <c r="PUU1223" s="17"/>
      <c r="PUV1223" s="17"/>
      <c r="PUW1223" s="17"/>
      <c r="PUX1223" s="17"/>
      <c r="PUY1223" s="17"/>
      <c r="PUZ1223" s="17"/>
      <c r="PVA1223" s="17"/>
      <c r="PVB1223" s="17"/>
      <c r="PVC1223" s="17"/>
      <c r="PVD1223" s="17"/>
      <c r="PVE1223" s="17"/>
      <c r="PVF1223" s="17"/>
      <c r="PVG1223" s="17"/>
      <c r="PVH1223" s="17"/>
      <c r="PVI1223" s="17"/>
      <c r="PVJ1223" s="17"/>
      <c r="PVK1223" s="17"/>
      <c r="PVL1223" s="17"/>
      <c r="PVM1223" s="17"/>
      <c r="PVN1223" s="17"/>
      <c r="PVO1223" s="17"/>
      <c r="PVP1223" s="17"/>
      <c r="PVQ1223" s="17"/>
      <c r="PVR1223" s="17"/>
      <c r="PVS1223" s="17"/>
      <c r="PVT1223" s="17"/>
      <c r="PVU1223" s="17"/>
      <c r="PVV1223" s="17"/>
      <c r="PVW1223" s="17"/>
      <c r="PVX1223" s="17"/>
      <c r="PVY1223" s="17"/>
      <c r="PVZ1223" s="17"/>
      <c r="PWA1223" s="17"/>
      <c r="PWB1223" s="17"/>
      <c r="PWC1223" s="17"/>
      <c r="PWD1223" s="17"/>
      <c r="PWE1223" s="17"/>
      <c r="PWF1223" s="17"/>
      <c r="PWG1223" s="17"/>
      <c r="PWH1223" s="17"/>
      <c r="PWI1223" s="17"/>
      <c r="PWJ1223" s="17"/>
      <c r="PWK1223" s="17"/>
      <c r="PWL1223" s="17"/>
      <c r="PWM1223" s="17"/>
      <c r="PWN1223" s="17"/>
      <c r="PWO1223" s="17"/>
      <c r="PWP1223" s="17"/>
      <c r="PWQ1223" s="17"/>
      <c r="PWR1223" s="17"/>
      <c r="PWS1223" s="17"/>
      <c r="PWT1223" s="17"/>
      <c r="PWU1223" s="17"/>
      <c r="PWV1223" s="17"/>
      <c r="PWW1223" s="17"/>
      <c r="PWX1223" s="17"/>
      <c r="PWY1223" s="17"/>
      <c r="PWZ1223" s="17"/>
      <c r="PXA1223" s="17"/>
      <c r="PXB1223" s="17"/>
      <c r="PXC1223" s="17"/>
      <c r="PXD1223" s="17"/>
      <c r="PXE1223" s="17"/>
      <c r="PXF1223" s="17"/>
      <c r="PXG1223" s="17"/>
      <c r="PXH1223" s="17"/>
      <c r="PXI1223" s="17"/>
      <c r="PXJ1223" s="17"/>
      <c r="PXK1223" s="17"/>
      <c r="PXL1223" s="17"/>
      <c r="PXM1223" s="17"/>
      <c r="PXN1223" s="17"/>
      <c r="PXO1223" s="17"/>
      <c r="PXP1223" s="17"/>
      <c r="PXQ1223" s="17"/>
      <c r="PXR1223" s="17"/>
      <c r="PXS1223" s="17"/>
      <c r="PXT1223" s="17"/>
      <c r="PXU1223" s="17"/>
      <c r="PXV1223" s="17"/>
      <c r="PXW1223" s="17"/>
      <c r="PXX1223" s="17"/>
      <c r="PXY1223" s="17"/>
      <c r="PXZ1223" s="17"/>
      <c r="PYA1223" s="17"/>
      <c r="PYB1223" s="17"/>
      <c r="PYC1223" s="17"/>
      <c r="PYD1223" s="17"/>
      <c r="PYE1223" s="17"/>
      <c r="PYF1223" s="17"/>
      <c r="PYG1223" s="17"/>
      <c r="PYH1223" s="17"/>
      <c r="PYI1223" s="17"/>
      <c r="PYJ1223" s="17"/>
      <c r="PYK1223" s="17"/>
      <c r="PYL1223" s="17"/>
      <c r="PYM1223" s="17"/>
      <c r="PYN1223" s="17"/>
      <c r="PYO1223" s="17"/>
      <c r="PYP1223" s="17"/>
      <c r="PYQ1223" s="17"/>
      <c r="PYR1223" s="17"/>
      <c r="PYS1223" s="17"/>
      <c r="PYT1223" s="17"/>
      <c r="PYU1223" s="17"/>
      <c r="PYV1223" s="17"/>
      <c r="PYW1223" s="17"/>
      <c r="PYX1223" s="17"/>
      <c r="PYY1223" s="17"/>
      <c r="PYZ1223" s="17"/>
      <c r="PZA1223" s="17"/>
      <c r="PZB1223" s="17"/>
      <c r="PZC1223" s="17"/>
      <c r="PZD1223" s="17"/>
      <c r="PZE1223" s="17"/>
      <c r="PZF1223" s="17"/>
      <c r="PZG1223" s="17"/>
      <c r="PZH1223" s="17"/>
      <c r="PZI1223" s="17"/>
      <c r="PZJ1223" s="17"/>
      <c r="PZK1223" s="17"/>
      <c r="PZL1223" s="17"/>
      <c r="PZM1223" s="17"/>
      <c r="PZN1223" s="17"/>
      <c r="PZO1223" s="17"/>
      <c r="PZP1223" s="17"/>
      <c r="PZQ1223" s="17"/>
      <c r="PZR1223" s="17"/>
      <c r="PZS1223" s="17"/>
      <c r="PZT1223" s="17"/>
      <c r="PZU1223" s="17"/>
      <c r="PZV1223" s="17"/>
      <c r="PZW1223" s="17"/>
      <c r="PZX1223" s="17"/>
      <c r="PZY1223" s="17"/>
      <c r="PZZ1223" s="17"/>
      <c r="QAA1223" s="17"/>
      <c r="QAB1223" s="17"/>
      <c r="QAC1223" s="17"/>
      <c r="QAD1223" s="17"/>
      <c r="QAE1223" s="17"/>
      <c r="QAF1223" s="17"/>
      <c r="QAG1223" s="17"/>
      <c r="QAH1223" s="17"/>
      <c r="QAI1223" s="17"/>
      <c r="QAJ1223" s="17"/>
      <c r="QAK1223" s="17"/>
      <c r="QAL1223" s="17"/>
      <c r="QAM1223" s="17"/>
      <c r="QAN1223" s="17"/>
      <c r="QAO1223" s="17"/>
      <c r="QAP1223" s="17"/>
      <c r="QAQ1223" s="17"/>
      <c r="QAR1223" s="17"/>
      <c r="QAS1223" s="17"/>
      <c r="QAT1223" s="17"/>
      <c r="QAU1223" s="17"/>
      <c r="QAV1223" s="17"/>
      <c r="QAW1223" s="17"/>
      <c r="QAX1223" s="17"/>
      <c r="QAY1223" s="17"/>
      <c r="QAZ1223" s="17"/>
      <c r="QBA1223" s="17"/>
      <c r="QBB1223" s="17"/>
      <c r="QBC1223" s="17"/>
      <c r="QBD1223" s="17"/>
      <c r="QBE1223" s="17"/>
      <c r="QBF1223" s="17"/>
      <c r="QBG1223" s="17"/>
      <c r="QBH1223" s="17"/>
      <c r="QBI1223" s="17"/>
      <c r="QBJ1223" s="17"/>
      <c r="QBK1223" s="17"/>
      <c r="QBL1223" s="17"/>
      <c r="QBM1223" s="17"/>
      <c r="QBN1223" s="17"/>
      <c r="QBO1223" s="17"/>
      <c r="QBP1223" s="17"/>
      <c r="QBQ1223" s="17"/>
      <c r="QBR1223" s="17"/>
      <c r="QBS1223" s="17"/>
      <c r="QBT1223" s="17"/>
      <c r="QBU1223" s="17"/>
      <c r="QBV1223" s="17"/>
      <c r="QBW1223" s="17"/>
      <c r="QBX1223" s="17"/>
      <c r="QBY1223" s="17"/>
      <c r="QBZ1223" s="17"/>
      <c r="QCA1223" s="17"/>
      <c r="QCB1223" s="17"/>
      <c r="QCC1223" s="17"/>
      <c r="QCD1223" s="17"/>
      <c r="QCE1223" s="17"/>
      <c r="QCF1223" s="17"/>
      <c r="QCG1223" s="17"/>
      <c r="QCH1223" s="17"/>
      <c r="QCI1223" s="17"/>
      <c r="QCJ1223" s="17"/>
      <c r="QCK1223" s="17"/>
      <c r="QCL1223" s="17"/>
      <c r="QCM1223" s="17"/>
      <c r="QCN1223" s="17"/>
      <c r="QCO1223" s="17"/>
      <c r="QCP1223" s="17"/>
      <c r="QCQ1223" s="17"/>
      <c r="QCR1223" s="17"/>
      <c r="QCS1223" s="17"/>
      <c r="QCT1223" s="17"/>
      <c r="QCU1223" s="17"/>
      <c r="QCV1223" s="17"/>
      <c r="QCW1223" s="17"/>
      <c r="QCX1223" s="17"/>
      <c r="QCY1223" s="17"/>
      <c r="QCZ1223" s="17"/>
      <c r="QDA1223" s="17"/>
      <c r="QDB1223" s="17"/>
      <c r="QDC1223" s="17"/>
      <c r="QDD1223" s="17"/>
      <c r="QDE1223" s="17"/>
      <c r="QDF1223" s="17"/>
      <c r="QDG1223" s="17"/>
      <c r="QDH1223" s="17"/>
      <c r="QDI1223" s="17"/>
      <c r="QDJ1223" s="17"/>
      <c r="QDK1223" s="17"/>
      <c r="QDL1223" s="17"/>
      <c r="QDM1223" s="17"/>
      <c r="QDN1223" s="17"/>
      <c r="QDO1223" s="17"/>
      <c r="QDP1223" s="17"/>
      <c r="QDQ1223" s="17"/>
      <c r="QDR1223" s="17"/>
      <c r="QDS1223" s="17"/>
      <c r="QDT1223" s="17"/>
      <c r="QDU1223" s="17"/>
      <c r="QDV1223" s="17"/>
      <c r="QDW1223" s="17"/>
      <c r="QDX1223" s="17"/>
      <c r="QDY1223" s="17"/>
      <c r="QDZ1223" s="17"/>
      <c r="QEA1223" s="17"/>
      <c r="QEB1223" s="17"/>
      <c r="QEC1223" s="17"/>
      <c r="QED1223" s="17"/>
      <c r="QEE1223" s="17"/>
      <c r="QEF1223" s="17"/>
      <c r="QEG1223" s="17"/>
      <c r="QEH1223" s="17"/>
      <c r="QEI1223" s="17"/>
      <c r="QEJ1223" s="17"/>
      <c r="QEK1223" s="17"/>
      <c r="QEL1223" s="17"/>
      <c r="QEM1223" s="17"/>
      <c r="QEN1223" s="17"/>
      <c r="QEO1223" s="17"/>
      <c r="QEP1223" s="17"/>
      <c r="QEQ1223" s="17"/>
      <c r="QER1223" s="17"/>
      <c r="QES1223" s="17"/>
      <c r="QET1223" s="17"/>
      <c r="QEU1223" s="17"/>
      <c r="QEV1223" s="17"/>
      <c r="QEW1223" s="17"/>
      <c r="QEX1223" s="17"/>
      <c r="QEY1223" s="17"/>
      <c r="QEZ1223" s="17"/>
      <c r="QFA1223" s="17"/>
      <c r="QFB1223" s="17"/>
      <c r="QFC1223" s="17"/>
      <c r="QFD1223" s="17"/>
      <c r="QFE1223" s="17"/>
      <c r="QFF1223" s="17"/>
      <c r="QFG1223" s="17"/>
      <c r="QFH1223" s="17"/>
      <c r="QFI1223" s="17"/>
      <c r="QFJ1223" s="17"/>
      <c r="QFK1223" s="17"/>
      <c r="QFL1223" s="17"/>
      <c r="QFM1223" s="17"/>
      <c r="QFN1223" s="17"/>
      <c r="QFO1223" s="17"/>
      <c r="QFP1223" s="17"/>
      <c r="QFQ1223" s="17"/>
      <c r="QFR1223" s="17"/>
      <c r="QFS1223" s="17"/>
      <c r="QFT1223" s="17"/>
      <c r="QFU1223" s="17"/>
      <c r="QFV1223" s="17"/>
      <c r="QFW1223" s="17"/>
      <c r="QFX1223" s="17"/>
      <c r="QFY1223" s="17"/>
      <c r="QFZ1223" s="17"/>
      <c r="QGA1223" s="17"/>
      <c r="QGB1223" s="17"/>
      <c r="QGC1223" s="17"/>
      <c r="QGD1223" s="17"/>
      <c r="QGE1223" s="17"/>
      <c r="QGF1223" s="17"/>
      <c r="QGG1223" s="17"/>
      <c r="QGH1223" s="17"/>
      <c r="QGI1223" s="17"/>
      <c r="QGJ1223" s="17"/>
      <c r="QGK1223" s="17"/>
      <c r="QGL1223" s="17"/>
      <c r="QGM1223" s="17"/>
      <c r="QGN1223" s="17"/>
      <c r="QGO1223" s="17"/>
      <c r="QGP1223" s="17"/>
      <c r="QGQ1223" s="17"/>
      <c r="QGR1223" s="17"/>
      <c r="QGS1223" s="17"/>
      <c r="QGT1223" s="17"/>
      <c r="QGU1223" s="17"/>
      <c r="QGV1223" s="17"/>
      <c r="QGW1223" s="17"/>
      <c r="QGX1223" s="17"/>
      <c r="QGY1223" s="17"/>
      <c r="QGZ1223" s="17"/>
      <c r="QHA1223" s="17"/>
      <c r="QHB1223" s="17"/>
      <c r="QHC1223" s="17"/>
      <c r="QHD1223" s="17"/>
      <c r="QHE1223" s="17"/>
      <c r="QHF1223" s="17"/>
      <c r="QHG1223" s="17"/>
      <c r="QHH1223" s="17"/>
      <c r="QHI1223" s="17"/>
      <c r="QHJ1223" s="17"/>
      <c r="QHK1223" s="17"/>
      <c r="QHL1223" s="17"/>
      <c r="QHM1223" s="17"/>
      <c r="QHN1223" s="17"/>
      <c r="QHO1223" s="17"/>
      <c r="QHP1223" s="17"/>
      <c r="QHQ1223" s="17"/>
      <c r="QHR1223" s="17"/>
      <c r="QHS1223" s="17"/>
      <c r="QHT1223" s="17"/>
      <c r="QHU1223" s="17"/>
      <c r="QHV1223" s="17"/>
      <c r="QHW1223" s="17"/>
      <c r="QHX1223" s="17"/>
      <c r="QHY1223" s="17"/>
      <c r="QHZ1223" s="17"/>
      <c r="QIA1223" s="17"/>
      <c r="QIB1223" s="17"/>
      <c r="QIC1223" s="17"/>
      <c r="QID1223" s="17"/>
      <c r="QIE1223" s="17"/>
      <c r="QIF1223" s="17"/>
      <c r="QIG1223" s="17"/>
      <c r="QIH1223" s="17"/>
      <c r="QII1223" s="17"/>
      <c r="QIJ1223" s="17"/>
      <c r="QIK1223" s="17"/>
      <c r="QIL1223" s="17"/>
      <c r="QIM1223" s="17"/>
      <c r="QIN1223" s="17"/>
      <c r="QIO1223" s="17"/>
      <c r="QIP1223" s="17"/>
      <c r="QIQ1223" s="17"/>
      <c r="QIR1223" s="17"/>
      <c r="QIS1223" s="17"/>
      <c r="QIT1223" s="17"/>
      <c r="QIU1223" s="17"/>
      <c r="QIV1223" s="17"/>
      <c r="QIW1223" s="17"/>
      <c r="QIX1223" s="17"/>
      <c r="QIY1223" s="17"/>
      <c r="QIZ1223" s="17"/>
      <c r="QJA1223" s="17"/>
      <c r="QJB1223" s="17"/>
      <c r="QJC1223" s="17"/>
      <c r="QJD1223" s="17"/>
      <c r="QJE1223" s="17"/>
      <c r="QJF1223" s="17"/>
      <c r="QJG1223" s="17"/>
      <c r="QJH1223" s="17"/>
      <c r="QJI1223" s="17"/>
      <c r="QJJ1223" s="17"/>
      <c r="QJK1223" s="17"/>
      <c r="QJL1223" s="17"/>
      <c r="QJM1223" s="17"/>
      <c r="QJN1223" s="17"/>
      <c r="QJO1223" s="17"/>
      <c r="QJP1223" s="17"/>
      <c r="QJQ1223" s="17"/>
      <c r="QJR1223" s="17"/>
      <c r="QJS1223" s="17"/>
      <c r="QJT1223" s="17"/>
      <c r="QJU1223" s="17"/>
      <c r="QJV1223" s="17"/>
      <c r="QJW1223" s="17"/>
      <c r="QJX1223" s="17"/>
      <c r="QJY1223" s="17"/>
      <c r="QJZ1223" s="17"/>
      <c r="QKA1223" s="17"/>
      <c r="QKB1223" s="17"/>
      <c r="QKC1223" s="17"/>
      <c r="QKD1223" s="17"/>
      <c r="QKE1223" s="17"/>
      <c r="QKF1223" s="17"/>
      <c r="QKG1223" s="17"/>
      <c r="QKH1223" s="17"/>
      <c r="QKI1223" s="17"/>
      <c r="QKJ1223" s="17"/>
      <c r="QKK1223" s="17"/>
      <c r="QKL1223" s="17"/>
      <c r="QKM1223" s="17"/>
      <c r="QKN1223" s="17"/>
      <c r="QKO1223" s="17"/>
      <c r="QKP1223" s="17"/>
      <c r="QKQ1223" s="17"/>
      <c r="QKR1223" s="17"/>
      <c r="QKS1223" s="17"/>
      <c r="QKT1223" s="17"/>
      <c r="QKU1223" s="17"/>
      <c r="QKV1223" s="17"/>
      <c r="QKW1223" s="17"/>
      <c r="QKX1223" s="17"/>
      <c r="QKY1223" s="17"/>
      <c r="QKZ1223" s="17"/>
      <c r="QLA1223" s="17"/>
      <c r="QLB1223" s="17"/>
      <c r="QLC1223" s="17"/>
      <c r="QLD1223" s="17"/>
      <c r="QLE1223" s="17"/>
      <c r="QLF1223" s="17"/>
      <c r="QLG1223" s="17"/>
      <c r="QLH1223" s="17"/>
      <c r="QLI1223" s="17"/>
      <c r="QLJ1223" s="17"/>
      <c r="QLK1223" s="17"/>
      <c r="QLL1223" s="17"/>
      <c r="QLM1223" s="17"/>
      <c r="QLN1223" s="17"/>
      <c r="QLO1223" s="17"/>
      <c r="QLP1223" s="17"/>
      <c r="QLQ1223" s="17"/>
      <c r="QLR1223" s="17"/>
      <c r="QLS1223" s="17"/>
      <c r="QLT1223" s="17"/>
      <c r="QLU1223" s="17"/>
      <c r="QLV1223" s="17"/>
      <c r="QLW1223" s="17"/>
      <c r="QLX1223" s="17"/>
      <c r="QLY1223" s="17"/>
      <c r="QLZ1223" s="17"/>
      <c r="QMA1223" s="17"/>
      <c r="QMB1223" s="17"/>
      <c r="QMC1223" s="17"/>
      <c r="QMD1223" s="17"/>
      <c r="QME1223" s="17"/>
      <c r="QMF1223" s="17"/>
      <c r="QMG1223" s="17"/>
      <c r="QMH1223" s="17"/>
      <c r="QMI1223" s="17"/>
      <c r="QMJ1223" s="17"/>
      <c r="QMK1223" s="17"/>
      <c r="QML1223" s="17"/>
      <c r="QMM1223" s="17"/>
      <c r="QMN1223" s="17"/>
      <c r="QMO1223" s="17"/>
      <c r="QMP1223" s="17"/>
      <c r="QMQ1223" s="17"/>
      <c r="QMR1223" s="17"/>
      <c r="QMS1223" s="17"/>
      <c r="QMT1223" s="17"/>
      <c r="QMU1223" s="17"/>
      <c r="QMV1223" s="17"/>
      <c r="QMW1223" s="17"/>
      <c r="QMX1223" s="17"/>
      <c r="QMY1223" s="17"/>
      <c r="QMZ1223" s="17"/>
      <c r="QNA1223" s="17"/>
      <c r="QNB1223" s="17"/>
      <c r="QNC1223" s="17"/>
      <c r="QND1223" s="17"/>
      <c r="QNE1223" s="17"/>
      <c r="QNF1223" s="17"/>
      <c r="QNG1223" s="17"/>
      <c r="QNH1223" s="17"/>
      <c r="QNI1223" s="17"/>
      <c r="QNJ1223" s="17"/>
      <c r="QNK1223" s="17"/>
      <c r="QNL1223" s="17"/>
      <c r="QNM1223" s="17"/>
      <c r="QNN1223" s="17"/>
      <c r="QNO1223" s="17"/>
      <c r="QNP1223" s="17"/>
      <c r="QNQ1223" s="17"/>
      <c r="QNR1223" s="17"/>
      <c r="QNS1223" s="17"/>
      <c r="QNT1223" s="17"/>
      <c r="QNU1223" s="17"/>
      <c r="QNV1223" s="17"/>
      <c r="QNW1223" s="17"/>
      <c r="QNX1223" s="17"/>
      <c r="QNY1223" s="17"/>
      <c r="QNZ1223" s="17"/>
      <c r="QOA1223" s="17"/>
      <c r="QOB1223" s="17"/>
      <c r="QOC1223" s="17"/>
      <c r="QOD1223" s="17"/>
      <c r="QOE1223" s="17"/>
      <c r="QOF1223" s="17"/>
      <c r="QOG1223" s="17"/>
      <c r="QOH1223" s="17"/>
      <c r="QOI1223" s="17"/>
      <c r="QOJ1223" s="17"/>
      <c r="QOK1223" s="17"/>
      <c r="QOL1223" s="17"/>
      <c r="QOM1223" s="17"/>
      <c r="QON1223" s="17"/>
      <c r="QOO1223" s="17"/>
      <c r="QOP1223" s="17"/>
      <c r="QOQ1223" s="17"/>
      <c r="QOR1223" s="17"/>
      <c r="QOS1223" s="17"/>
      <c r="QOT1223" s="17"/>
      <c r="QOU1223" s="17"/>
      <c r="QOV1223" s="17"/>
      <c r="QOW1223" s="17"/>
      <c r="QOX1223" s="17"/>
      <c r="QOY1223" s="17"/>
      <c r="QOZ1223" s="17"/>
      <c r="QPA1223" s="17"/>
      <c r="QPB1223" s="17"/>
      <c r="QPC1223" s="17"/>
      <c r="QPD1223" s="17"/>
      <c r="QPE1223" s="17"/>
      <c r="QPF1223" s="17"/>
      <c r="QPG1223" s="17"/>
      <c r="QPH1223" s="17"/>
      <c r="QPI1223" s="17"/>
      <c r="QPJ1223" s="17"/>
      <c r="QPK1223" s="17"/>
      <c r="QPL1223" s="17"/>
      <c r="QPM1223" s="17"/>
      <c r="QPN1223" s="17"/>
      <c r="QPO1223" s="17"/>
      <c r="QPP1223" s="17"/>
      <c r="QPQ1223" s="17"/>
      <c r="QPR1223" s="17"/>
      <c r="QPS1223" s="17"/>
      <c r="QPT1223" s="17"/>
      <c r="QPU1223" s="17"/>
      <c r="QPV1223" s="17"/>
      <c r="QPW1223" s="17"/>
      <c r="QPX1223" s="17"/>
      <c r="QPY1223" s="17"/>
      <c r="QPZ1223" s="17"/>
      <c r="QQA1223" s="17"/>
      <c r="QQB1223" s="17"/>
      <c r="QQC1223" s="17"/>
      <c r="QQD1223" s="17"/>
      <c r="QQE1223" s="17"/>
      <c r="QQF1223" s="17"/>
      <c r="QQG1223" s="17"/>
      <c r="QQH1223" s="17"/>
      <c r="QQI1223" s="17"/>
      <c r="QQJ1223" s="17"/>
      <c r="QQK1223" s="17"/>
      <c r="QQL1223" s="17"/>
      <c r="QQM1223" s="17"/>
      <c r="QQN1223" s="17"/>
      <c r="QQO1223" s="17"/>
      <c r="QQP1223" s="17"/>
      <c r="QQQ1223" s="17"/>
      <c r="QQR1223" s="17"/>
      <c r="QQS1223" s="17"/>
      <c r="QQT1223" s="17"/>
      <c r="QQU1223" s="17"/>
      <c r="QQV1223" s="17"/>
      <c r="QQW1223" s="17"/>
      <c r="QQX1223" s="17"/>
      <c r="QQY1223" s="17"/>
      <c r="QQZ1223" s="17"/>
      <c r="QRA1223" s="17"/>
      <c r="QRB1223" s="17"/>
      <c r="QRC1223" s="17"/>
      <c r="QRD1223" s="17"/>
      <c r="QRE1223" s="17"/>
      <c r="QRF1223" s="17"/>
      <c r="QRG1223" s="17"/>
      <c r="QRH1223" s="17"/>
      <c r="QRI1223" s="17"/>
      <c r="QRJ1223" s="17"/>
      <c r="QRK1223" s="17"/>
      <c r="QRL1223" s="17"/>
      <c r="QRM1223" s="17"/>
      <c r="QRN1223" s="17"/>
      <c r="QRO1223" s="17"/>
      <c r="QRP1223" s="17"/>
      <c r="QRQ1223" s="17"/>
      <c r="QRR1223" s="17"/>
      <c r="QRS1223" s="17"/>
      <c r="QRT1223" s="17"/>
      <c r="QRU1223" s="17"/>
      <c r="QRV1223" s="17"/>
      <c r="QRW1223" s="17"/>
      <c r="QRX1223" s="17"/>
      <c r="QRY1223" s="17"/>
      <c r="QRZ1223" s="17"/>
      <c r="QSA1223" s="17"/>
      <c r="QSB1223" s="17"/>
      <c r="QSC1223" s="17"/>
      <c r="QSD1223" s="17"/>
      <c r="QSE1223" s="17"/>
      <c r="QSF1223" s="17"/>
      <c r="QSG1223" s="17"/>
      <c r="QSH1223" s="17"/>
      <c r="QSI1223" s="17"/>
      <c r="QSJ1223" s="17"/>
      <c r="QSK1223" s="17"/>
      <c r="QSL1223" s="17"/>
      <c r="QSM1223" s="17"/>
      <c r="QSN1223" s="17"/>
      <c r="QSO1223" s="17"/>
      <c r="QSP1223" s="17"/>
      <c r="QSQ1223" s="17"/>
      <c r="QSR1223" s="17"/>
      <c r="QSS1223" s="17"/>
      <c r="QST1223" s="17"/>
      <c r="QSU1223" s="17"/>
      <c r="QSV1223" s="17"/>
      <c r="QSW1223" s="17"/>
      <c r="QSX1223" s="17"/>
      <c r="QSY1223" s="17"/>
      <c r="QSZ1223" s="17"/>
      <c r="QTA1223" s="17"/>
      <c r="QTB1223" s="17"/>
      <c r="QTC1223" s="17"/>
      <c r="QTD1223" s="17"/>
      <c r="QTE1223" s="17"/>
      <c r="QTF1223" s="17"/>
      <c r="QTG1223" s="17"/>
      <c r="QTH1223" s="17"/>
      <c r="QTI1223" s="17"/>
      <c r="QTJ1223" s="17"/>
      <c r="QTK1223" s="17"/>
      <c r="QTL1223" s="17"/>
      <c r="QTM1223" s="17"/>
      <c r="QTN1223" s="17"/>
      <c r="QTO1223" s="17"/>
      <c r="QTP1223" s="17"/>
      <c r="QTQ1223" s="17"/>
      <c r="QTR1223" s="17"/>
      <c r="QTS1223" s="17"/>
      <c r="QTT1223" s="17"/>
      <c r="QTU1223" s="17"/>
      <c r="QTV1223" s="17"/>
      <c r="QTW1223" s="17"/>
      <c r="QTX1223" s="17"/>
      <c r="QTY1223" s="17"/>
      <c r="QTZ1223" s="17"/>
      <c r="QUA1223" s="17"/>
      <c r="QUB1223" s="17"/>
      <c r="QUC1223" s="17"/>
      <c r="QUD1223" s="17"/>
      <c r="QUE1223" s="17"/>
      <c r="QUF1223" s="17"/>
      <c r="QUG1223" s="17"/>
      <c r="QUH1223" s="17"/>
      <c r="QUI1223" s="17"/>
      <c r="QUJ1223" s="17"/>
      <c r="QUK1223" s="17"/>
      <c r="QUL1223" s="17"/>
      <c r="QUM1223" s="17"/>
      <c r="QUN1223" s="17"/>
      <c r="QUO1223" s="17"/>
      <c r="QUP1223" s="17"/>
      <c r="QUQ1223" s="17"/>
      <c r="QUR1223" s="17"/>
      <c r="QUS1223" s="17"/>
      <c r="QUT1223" s="17"/>
      <c r="QUU1223" s="17"/>
      <c r="QUV1223" s="17"/>
      <c r="QUW1223" s="17"/>
      <c r="QUX1223" s="17"/>
      <c r="QUY1223" s="17"/>
      <c r="QUZ1223" s="17"/>
      <c r="QVA1223" s="17"/>
      <c r="QVB1223" s="17"/>
      <c r="QVC1223" s="17"/>
      <c r="QVD1223" s="17"/>
      <c r="QVE1223" s="17"/>
      <c r="QVF1223" s="17"/>
      <c r="QVG1223" s="17"/>
      <c r="QVH1223" s="17"/>
      <c r="QVI1223" s="17"/>
      <c r="QVJ1223" s="17"/>
      <c r="QVK1223" s="17"/>
      <c r="QVL1223" s="17"/>
      <c r="QVM1223" s="17"/>
      <c r="QVN1223" s="17"/>
      <c r="QVO1223" s="17"/>
      <c r="QVP1223" s="17"/>
      <c r="QVQ1223" s="17"/>
      <c r="QVR1223" s="17"/>
      <c r="QVS1223" s="17"/>
      <c r="QVT1223" s="17"/>
      <c r="QVU1223" s="17"/>
      <c r="QVV1223" s="17"/>
      <c r="QVW1223" s="17"/>
      <c r="QVX1223" s="17"/>
      <c r="QVY1223" s="17"/>
      <c r="QVZ1223" s="17"/>
      <c r="QWA1223" s="17"/>
      <c r="QWB1223" s="17"/>
      <c r="QWC1223" s="17"/>
      <c r="QWD1223" s="17"/>
      <c r="QWE1223" s="17"/>
      <c r="QWF1223" s="17"/>
      <c r="QWG1223" s="17"/>
      <c r="QWH1223" s="17"/>
      <c r="QWI1223" s="17"/>
      <c r="QWJ1223" s="17"/>
      <c r="QWK1223" s="17"/>
      <c r="QWL1223" s="17"/>
      <c r="QWM1223" s="17"/>
      <c r="QWN1223" s="17"/>
      <c r="QWO1223" s="17"/>
      <c r="QWP1223" s="17"/>
      <c r="QWQ1223" s="17"/>
      <c r="QWR1223" s="17"/>
      <c r="QWS1223" s="17"/>
      <c r="QWT1223" s="17"/>
      <c r="QWU1223" s="17"/>
      <c r="QWV1223" s="17"/>
      <c r="QWW1223" s="17"/>
      <c r="QWX1223" s="17"/>
      <c r="QWY1223" s="17"/>
      <c r="QWZ1223" s="17"/>
      <c r="QXA1223" s="17"/>
      <c r="QXB1223" s="17"/>
      <c r="QXC1223" s="17"/>
      <c r="QXD1223" s="17"/>
      <c r="QXE1223" s="17"/>
      <c r="QXF1223" s="17"/>
      <c r="QXG1223" s="17"/>
      <c r="QXH1223" s="17"/>
      <c r="QXI1223" s="17"/>
      <c r="QXJ1223" s="17"/>
      <c r="QXK1223" s="17"/>
      <c r="QXL1223" s="17"/>
      <c r="QXM1223" s="17"/>
      <c r="QXN1223" s="17"/>
      <c r="QXO1223" s="17"/>
      <c r="QXP1223" s="17"/>
      <c r="QXQ1223" s="17"/>
      <c r="QXR1223" s="17"/>
      <c r="QXS1223" s="17"/>
      <c r="QXT1223" s="17"/>
      <c r="QXU1223" s="17"/>
      <c r="QXV1223" s="17"/>
      <c r="QXW1223" s="17"/>
      <c r="QXX1223" s="17"/>
      <c r="QXY1223" s="17"/>
      <c r="QXZ1223" s="17"/>
      <c r="QYA1223" s="17"/>
      <c r="QYB1223" s="17"/>
      <c r="QYC1223" s="17"/>
      <c r="QYD1223" s="17"/>
      <c r="QYE1223" s="17"/>
      <c r="QYF1223" s="17"/>
      <c r="QYG1223" s="17"/>
      <c r="QYH1223" s="17"/>
      <c r="QYI1223" s="17"/>
      <c r="QYJ1223" s="17"/>
      <c r="QYK1223" s="17"/>
      <c r="QYL1223" s="17"/>
      <c r="QYM1223" s="17"/>
      <c r="QYN1223" s="17"/>
      <c r="QYO1223" s="17"/>
      <c r="QYP1223" s="17"/>
      <c r="QYQ1223" s="17"/>
      <c r="QYR1223" s="17"/>
      <c r="QYS1223" s="17"/>
      <c r="QYT1223" s="17"/>
      <c r="QYU1223" s="17"/>
      <c r="QYV1223" s="17"/>
      <c r="QYW1223" s="17"/>
      <c r="QYX1223" s="17"/>
      <c r="QYY1223" s="17"/>
      <c r="QYZ1223" s="17"/>
      <c r="QZA1223" s="17"/>
      <c r="QZB1223" s="17"/>
      <c r="QZC1223" s="17"/>
      <c r="QZD1223" s="17"/>
      <c r="QZE1223" s="17"/>
      <c r="QZF1223" s="17"/>
      <c r="QZG1223" s="17"/>
      <c r="QZH1223" s="17"/>
      <c r="QZI1223" s="17"/>
      <c r="QZJ1223" s="17"/>
      <c r="QZK1223" s="17"/>
      <c r="QZL1223" s="17"/>
      <c r="QZM1223" s="17"/>
      <c r="QZN1223" s="17"/>
      <c r="QZO1223" s="17"/>
      <c r="QZP1223" s="17"/>
      <c r="QZQ1223" s="17"/>
      <c r="QZR1223" s="17"/>
      <c r="QZS1223" s="17"/>
      <c r="QZT1223" s="17"/>
      <c r="QZU1223" s="17"/>
      <c r="QZV1223" s="17"/>
      <c r="QZW1223" s="17"/>
      <c r="QZX1223" s="17"/>
      <c r="QZY1223" s="17"/>
      <c r="QZZ1223" s="17"/>
      <c r="RAA1223" s="17"/>
      <c r="RAB1223" s="17"/>
      <c r="RAC1223" s="17"/>
      <c r="RAD1223" s="17"/>
      <c r="RAE1223" s="17"/>
      <c r="RAF1223" s="17"/>
      <c r="RAG1223" s="17"/>
      <c r="RAH1223" s="17"/>
      <c r="RAI1223" s="17"/>
      <c r="RAJ1223" s="17"/>
      <c r="RAK1223" s="17"/>
      <c r="RAL1223" s="17"/>
      <c r="RAM1223" s="17"/>
      <c r="RAN1223" s="17"/>
      <c r="RAO1223" s="17"/>
      <c r="RAP1223" s="17"/>
      <c r="RAQ1223" s="17"/>
      <c r="RAR1223" s="17"/>
      <c r="RAS1223" s="17"/>
      <c r="RAT1223" s="17"/>
      <c r="RAU1223" s="17"/>
      <c r="RAV1223" s="17"/>
      <c r="RAW1223" s="17"/>
      <c r="RAX1223" s="17"/>
      <c r="RAY1223" s="17"/>
      <c r="RAZ1223" s="17"/>
      <c r="RBA1223" s="17"/>
      <c r="RBB1223" s="17"/>
      <c r="RBC1223" s="17"/>
      <c r="RBD1223" s="17"/>
      <c r="RBE1223" s="17"/>
      <c r="RBF1223" s="17"/>
      <c r="RBG1223" s="17"/>
      <c r="RBH1223" s="17"/>
      <c r="RBI1223" s="17"/>
      <c r="RBJ1223" s="17"/>
      <c r="RBK1223" s="17"/>
      <c r="RBL1223" s="17"/>
      <c r="RBM1223" s="17"/>
      <c r="RBN1223" s="17"/>
      <c r="RBO1223" s="17"/>
      <c r="RBP1223" s="17"/>
      <c r="RBQ1223" s="17"/>
      <c r="RBR1223" s="17"/>
      <c r="RBS1223" s="17"/>
      <c r="RBT1223" s="17"/>
      <c r="RBU1223" s="17"/>
      <c r="RBV1223" s="17"/>
      <c r="RBW1223" s="17"/>
      <c r="RBX1223" s="17"/>
      <c r="RBY1223" s="17"/>
      <c r="RBZ1223" s="17"/>
      <c r="RCA1223" s="17"/>
      <c r="RCB1223" s="17"/>
      <c r="RCC1223" s="17"/>
      <c r="RCD1223" s="17"/>
      <c r="RCE1223" s="17"/>
      <c r="RCF1223" s="17"/>
      <c r="RCG1223" s="17"/>
      <c r="RCH1223" s="17"/>
      <c r="RCI1223" s="17"/>
      <c r="RCJ1223" s="17"/>
      <c r="RCK1223" s="17"/>
      <c r="RCL1223" s="17"/>
      <c r="RCM1223" s="17"/>
      <c r="RCN1223" s="17"/>
      <c r="RCO1223" s="17"/>
      <c r="RCP1223" s="17"/>
      <c r="RCQ1223" s="17"/>
      <c r="RCR1223" s="17"/>
      <c r="RCS1223" s="17"/>
      <c r="RCT1223" s="17"/>
      <c r="RCU1223" s="17"/>
      <c r="RCV1223" s="17"/>
      <c r="RCW1223" s="17"/>
      <c r="RCX1223" s="17"/>
      <c r="RCY1223" s="17"/>
      <c r="RCZ1223" s="17"/>
      <c r="RDA1223" s="17"/>
      <c r="RDB1223" s="17"/>
      <c r="RDC1223" s="17"/>
      <c r="RDD1223" s="17"/>
      <c r="RDE1223" s="17"/>
      <c r="RDF1223" s="17"/>
      <c r="RDG1223" s="17"/>
      <c r="RDH1223" s="17"/>
      <c r="RDI1223" s="17"/>
      <c r="RDJ1223" s="17"/>
      <c r="RDK1223" s="17"/>
      <c r="RDL1223" s="17"/>
      <c r="RDM1223" s="17"/>
      <c r="RDN1223" s="17"/>
      <c r="RDO1223" s="17"/>
      <c r="RDP1223" s="17"/>
      <c r="RDQ1223" s="17"/>
      <c r="RDR1223" s="17"/>
      <c r="RDS1223" s="17"/>
      <c r="RDT1223" s="17"/>
      <c r="RDU1223" s="17"/>
      <c r="RDV1223" s="17"/>
      <c r="RDW1223" s="17"/>
      <c r="RDX1223" s="17"/>
      <c r="RDY1223" s="17"/>
      <c r="RDZ1223" s="17"/>
      <c r="REA1223" s="17"/>
      <c r="REB1223" s="17"/>
      <c r="REC1223" s="17"/>
      <c r="RED1223" s="17"/>
      <c r="REE1223" s="17"/>
      <c r="REF1223" s="17"/>
      <c r="REG1223" s="17"/>
      <c r="REH1223" s="17"/>
      <c r="REI1223" s="17"/>
      <c r="REJ1223" s="17"/>
      <c r="REK1223" s="17"/>
      <c r="REL1223" s="17"/>
      <c r="REM1223" s="17"/>
      <c r="REN1223" s="17"/>
      <c r="REO1223" s="17"/>
      <c r="REP1223" s="17"/>
      <c r="REQ1223" s="17"/>
      <c r="RER1223" s="17"/>
      <c r="RES1223" s="17"/>
      <c r="RET1223" s="17"/>
      <c r="REU1223" s="17"/>
      <c r="REV1223" s="17"/>
      <c r="REW1223" s="17"/>
      <c r="REX1223" s="17"/>
      <c r="REY1223" s="17"/>
      <c r="REZ1223" s="17"/>
      <c r="RFA1223" s="17"/>
      <c r="RFB1223" s="17"/>
      <c r="RFC1223" s="17"/>
      <c r="RFD1223" s="17"/>
      <c r="RFE1223" s="17"/>
      <c r="RFF1223" s="17"/>
      <c r="RFG1223" s="17"/>
      <c r="RFH1223" s="17"/>
      <c r="RFI1223" s="17"/>
      <c r="RFJ1223" s="17"/>
      <c r="RFK1223" s="17"/>
      <c r="RFL1223" s="17"/>
      <c r="RFM1223" s="17"/>
      <c r="RFN1223" s="17"/>
      <c r="RFO1223" s="17"/>
      <c r="RFP1223" s="17"/>
      <c r="RFQ1223" s="17"/>
      <c r="RFR1223" s="17"/>
      <c r="RFS1223" s="17"/>
      <c r="RFT1223" s="17"/>
      <c r="RFU1223" s="17"/>
      <c r="RFV1223" s="17"/>
      <c r="RFW1223" s="17"/>
      <c r="RFX1223" s="17"/>
      <c r="RFY1223" s="17"/>
      <c r="RFZ1223" s="17"/>
      <c r="RGA1223" s="17"/>
      <c r="RGB1223" s="17"/>
      <c r="RGC1223" s="17"/>
      <c r="RGD1223" s="17"/>
      <c r="RGE1223" s="17"/>
      <c r="RGF1223" s="17"/>
      <c r="RGG1223" s="17"/>
      <c r="RGH1223" s="17"/>
      <c r="RGI1223" s="17"/>
      <c r="RGJ1223" s="17"/>
      <c r="RGK1223" s="17"/>
      <c r="RGL1223" s="17"/>
      <c r="RGM1223" s="17"/>
      <c r="RGN1223" s="17"/>
      <c r="RGO1223" s="17"/>
      <c r="RGP1223" s="17"/>
      <c r="RGQ1223" s="17"/>
      <c r="RGR1223" s="17"/>
      <c r="RGS1223" s="17"/>
      <c r="RGT1223" s="17"/>
      <c r="RGU1223" s="17"/>
      <c r="RGV1223" s="17"/>
      <c r="RGW1223" s="17"/>
      <c r="RGX1223" s="17"/>
      <c r="RGY1223" s="17"/>
      <c r="RGZ1223" s="17"/>
      <c r="RHA1223" s="17"/>
      <c r="RHB1223" s="17"/>
      <c r="RHC1223" s="17"/>
      <c r="RHD1223" s="17"/>
      <c r="RHE1223" s="17"/>
      <c r="RHF1223" s="17"/>
      <c r="RHG1223" s="17"/>
      <c r="RHH1223" s="17"/>
      <c r="RHI1223" s="17"/>
      <c r="RHJ1223" s="17"/>
      <c r="RHK1223" s="17"/>
      <c r="RHL1223" s="17"/>
      <c r="RHM1223" s="17"/>
      <c r="RHN1223" s="17"/>
      <c r="RHO1223" s="17"/>
      <c r="RHP1223" s="17"/>
      <c r="RHQ1223" s="17"/>
      <c r="RHR1223" s="17"/>
      <c r="RHS1223" s="17"/>
      <c r="RHT1223" s="17"/>
      <c r="RHU1223" s="17"/>
      <c r="RHV1223" s="17"/>
      <c r="RHW1223" s="17"/>
      <c r="RHX1223" s="17"/>
      <c r="RHY1223" s="17"/>
      <c r="RHZ1223" s="17"/>
      <c r="RIA1223" s="17"/>
      <c r="RIB1223" s="17"/>
      <c r="RIC1223" s="17"/>
      <c r="RID1223" s="17"/>
      <c r="RIE1223" s="17"/>
      <c r="RIF1223" s="17"/>
      <c r="RIG1223" s="17"/>
      <c r="RIH1223" s="17"/>
      <c r="RII1223" s="17"/>
      <c r="RIJ1223" s="17"/>
      <c r="RIK1223" s="17"/>
      <c r="RIL1223" s="17"/>
      <c r="RIM1223" s="17"/>
      <c r="RIN1223" s="17"/>
      <c r="RIO1223" s="17"/>
      <c r="RIP1223" s="17"/>
      <c r="RIQ1223" s="17"/>
      <c r="RIR1223" s="17"/>
      <c r="RIS1223" s="17"/>
      <c r="RIT1223" s="17"/>
      <c r="RIU1223" s="17"/>
      <c r="RIV1223" s="17"/>
      <c r="RIW1223" s="17"/>
      <c r="RIX1223" s="17"/>
      <c r="RIY1223" s="17"/>
      <c r="RIZ1223" s="17"/>
      <c r="RJA1223" s="17"/>
      <c r="RJB1223" s="17"/>
      <c r="RJC1223" s="17"/>
      <c r="RJD1223" s="17"/>
      <c r="RJE1223" s="17"/>
      <c r="RJF1223" s="17"/>
      <c r="RJG1223" s="17"/>
      <c r="RJH1223" s="17"/>
      <c r="RJI1223" s="17"/>
      <c r="RJJ1223" s="17"/>
      <c r="RJK1223" s="17"/>
      <c r="RJL1223" s="17"/>
      <c r="RJM1223" s="17"/>
      <c r="RJN1223" s="17"/>
      <c r="RJO1223" s="17"/>
      <c r="RJP1223" s="17"/>
      <c r="RJQ1223" s="17"/>
      <c r="RJR1223" s="17"/>
      <c r="RJS1223" s="17"/>
      <c r="RJT1223" s="17"/>
      <c r="RJU1223" s="17"/>
      <c r="RJV1223" s="17"/>
      <c r="RJW1223" s="17"/>
      <c r="RJX1223" s="17"/>
      <c r="RJY1223" s="17"/>
      <c r="RJZ1223" s="17"/>
      <c r="RKA1223" s="17"/>
      <c r="RKB1223" s="17"/>
      <c r="RKC1223" s="17"/>
      <c r="RKD1223" s="17"/>
      <c r="RKE1223" s="17"/>
      <c r="RKF1223" s="17"/>
      <c r="RKG1223" s="17"/>
      <c r="RKH1223" s="17"/>
      <c r="RKI1223" s="17"/>
      <c r="RKJ1223" s="17"/>
      <c r="RKK1223" s="17"/>
      <c r="RKL1223" s="17"/>
      <c r="RKM1223" s="17"/>
      <c r="RKN1223" s="17"/>
      <c r="RKO1223" s="17"/>
      <c r="RKP1223" s="17"/>
      <c r="RKQ1223" s="17"/>
      <c r="RKR1223" s="17"/>
      <c r="RKS1223" s="17"/>
      <c r="RKT1223" s="17"/>
      <c r="RKU1223" s="17"/>
      <c r="RKV1223" s="17"/>
      <c r="RKW1223" s="17"/>
      <c r="RKX1223" s="17"/>
      <c r="RKY1223" s="17"/>
      <c r="RKZ1223" s="17"/>
      <c r="RLA1223" s="17"/>
      <c r="RLB1223" s="17"/>
      <c r="RLC1223" s="17"/>
      <c r="RLD1223" s="17"/>
      <c r="RLE1223" s="17"/>
      <c r="RLF1223" s="17"/>
      <c r="RLG1223" s="17"/>
      <c r="RLH1223" s="17"/>
      <c r="RLI1223" s="17"/>
      <c r="RLJ1223" s="17"/>
      <c r="RLK1223" s="17"/>
      <c r="RLL1223" s="17"/>
      <c r="RLM1223" s="17"/>
      <c r="RLN1223" s="17"/>
      <c r="RLO1223" s="17"/>
      <c r="RLP1223" s="17"/>
      <c r="RLQ1223" s="17"/>
      <c r="RLR1223" s="17"/>
      <c r="RLS1223" s="17"/>
      <c r="RLT1223" s="17"/>
      <c r="RLU1223" s="17"/>
      <c r="RLV1223" s="17"/>
      <c r="RLW1223" s="17"/>
      <c r="RLX1223" s="17"/>
      <c r="RLY1223" s="17"/>
      <c r="RLZ1223" s="17"/>
      <c r="RMA1223" s="17"/>
      <c r="RMB1223" s="17"/>
      <c r="RMC1223" s="17"/>
      <c r="RMD1223" s="17"/>
      <c r="RME1223" s="17"/>
      <c r="RMF1223" s="17"/>
      <c r="RMG1223" s="17"/>
      <c r="RMH1223" s="17"/>
      <c r="RMI1223" s="17"/>
      <c r="RMJ1223" s="17"/>
      <c r="RMK1223" s="17"/>
      <c r="RML1223" s="17"/>
      <c r="RMM1223" s="17"/>
      <c r="RMN1223" s="17"/>
      <c r="RMO1223" s="17"/>
      <c r="RMP1223" s="17"/>
      <c r="RMQ1223" s="17"/>
      <c r="RMR1223" s="17"/>
      <c r="RMS1223" s="17"/>
      <c r="RMT1223" s="17"/>
      <c r="RMU1223" s="17"/>
      <c r="RMV1223" s="17"/>
      <c r="RMW1223" s="17"/>
      <c r="RMX1223" s="17"/>
      <c r="RMY1223" s="17"/>
      <c r="RMZ1223" s="17"/>
      <c r="RNA1223" s="17"/>
      <c r="RNB1223" s="17"/>
      <c r="RNC1223" s="17"/>
      <c r="RND1223" s="17"/>
      <c r="RNE1223" s="17"/>
      <c r="RNF1223" s="17"/>
      <c r="RNG1223" s="17"/>
      <c r="RNH1223" s="17"/>
      <c r="RNI1223" s="17"/>
      <c r="RNJ1223" s="17"/>
      <c r="RNK1223" s="17"/>
      <c r="RNL1223" s="17"/>
      <c r="RNM1223" s="17"/>
      <c r="RNN1223" s="17"/>
      <c r="RNO1223" s="17"/>
      <c r="RNP1223" s="17"/>
      <c r="RNQ1223" s="17"/>
      <c r="RNR1223" s="17"/>
      <c r="RNS1223" s="17"/>
      <c r="RNT1223" s="17"/>
      <c r="RNU1223" s="17"/>
      <c r="RNV1223" s="17"/>
      <c r="RNW1223" s="17"/>
      <c r="RNX1223" s="17"/>
      <c r="RNY1223" s="17"/>
      <c r="RNZ1223" s="17"/>
      <c r="ROA1223" s="17"/>
      <c r="ROB1223" s="17"/>
      <c r="ROC1223" s="17"/>
      <c r="ROD1223" s="17"/>
      <c r="ROE1223" s="17"/>
      <c r="ROF1223" s="17"/>
      <c r="ROG1223" s="17"/>
      <c r="ROH1223" s="17"/>
      <c r="ROI1223" s="17"/>
      <c r="ROJ1223" s="17"/>
      <c r="ROK1223" s="17"/>
      <c r="ROL1223" s="17"/>
      <c r="ROM1223" s="17"/>
      <c r="RON1223" s="17"/>
      <c r="ROO1223" s="17"/>
      <c r="ROP1223" s="17"/>
      <c r="ROQ1223" s="17"/>
      <c r="ROR1223" s="17"/>
      <c r="ROS1223" s="17"/>
      <c r="ROT1223" s="17"/>
      <c r="ROU1223" s="17"/>
      <c r="ROV1223" s="17"/>
      <c r="ROW1223" s="17"/>
      <c r="ROX1223" s="17"/>
      <c r="ROY1223" s="17"/>
      <c r="ROZ1223" s="17"/>
      <c r="RPA1223" s="17"/>
      <c r="RPB1223" s="17"/>
      <c r="RPC1223" s="17"/>
      <c r="RPD1223" s="17"/>
      <c r="RPE1223" s="17"/>
      <c r="RPF1223" s="17"/>
      <c r="RPG1223" s="17"/>
      <c r="RPH1223" s="17"/>
      <c r="RPI1223" s="17"/>
      <c r="RPJ1223" s="17"/>
      <c r="RPK1223" s="17"/>
      <c r="RPL1223" s="17"/>
      <c r="RPM1223" s="17"/>
      <c r="RPN1223" s="17"/>
      <c r="RPO1223" s="17"/>
      <c r="RPP1223" s="17"/>
      <c r="RPQ1223" s="17"/>
      <c r="RPR1223" s="17"/>
      <c r="RPS1223" s="17"/>
      <c r="RPT1223" s="17"/>
      <c r="RPU1223" s="17"/>
      <c r="RPV1223" s="17"/>
      <c r="RPW1223" s="17"/>
      <c r="RPX1223" s="17"/>
      <c r="RPY1223" s="17"/>
      <c r="RPZ1223" s="17"/>
      <c r="RQA1223" s="17"/>
      <c r="RQB1223" s="17"/>
      <c r="RQC1223" s="17"/>
      <c r="RQD1223" s="17"/>
      <c r="RQE1223" s="17"/>
      <c r="RQF1223" s="17"/>
      <c r="RQG1223" s="17"/>
      <c r="RQH1223" s="17"/>
      <c r="RQI1223" s="17"/>
      <c r="RQJ1223" s="17"/>
      <c r="RQK1223" s="17"/>
      <c r="RQL1223" s="17"/>
      <c r="RQM1223" s="17"/>
      <c r="RQN1223" s="17"/>
      <c r="RQO1223" s="17"/>
      <c r="RQP1223" s="17"/>
      <c r="RQQ1223" s="17"/>
      <c r="RQR1223" s="17"/>
      <c r="RQS1223" s="17"/>
      <c r="RQT1223" s="17"/>
      <c r="RQU1223" s="17"/>
      <c r="RQV1223" s="17"/>
      <c r="RQW1223" s="17"/>
      <c r="RQX1223" s="17"/>
      <c r="RQY1223" s="17"/>
      <c r="RQZ1223" s="17"/>
      <c r="RRA1223" s="17"/>
      <c r="RRB1223" s="17"/>
      <c r="RRC1223" s="17"/>
      <c r="RRD1223" s="17"/>
      <c r="RRE1223" s="17"/>
      <c r="RRF1223" s="17"/>
      <c r="RRG1223" s="17"/>
      <c r="RRH1223" s="17"/>
      <c r="RRI1223" s="17"/>
      <c r="RRJ1223" s="17"/>
      <c r="RRK1223" s="17"/>
      <c r="RRL1223" s="17"/>
      <c r="RRM1223" s="17"/>
      <c r="RRN1223" s="17"/>
      <c r="RRO1223" s="17"/>
      <c r="RRP1223" s="17"/>
      <c r="RRQ1223" s="17"/>
      <c r="RRR1223" s="17"/>
      <c r="RRS1223" s="17"/>
      <c r="RRT1223" s="17"/>
      <c r="RRU1223" s="17"/>
      <c r="RRV1223" s="17"/>
      <c r="RRW1223" s="17"/>
      <c r="RRX1223" s="17"/>
      <c r="RRY1223" s="17"/>
      <c r="RRZ1223" s="17"/>
      <c r="RSA1223" s="17"/>
      <c r="RSB1223" s="17"/>
      <c r="RSC1223" s="17"/>
      <c r="RSD1223" s="17"/>
      <c r="RSE1223" s="17"/>
      <c r="RSF1223" s="17"/>
      <c r="RSG1223" s="17"/>
      <c r="RSH1223" s="17"/>
      <c r="RSI1223" s="17"/>
      <c r="RSJ1223" s="17"/>
      <c r="RSK1223" s="17"/>
      <c r="RSL1223" s="17"/>
      <c r="RSM1223" s="17"/>
      <c r="RSN1223" s="17"/>
      <c r="RSO1223" s="17"/>
      <c r="RSP1223" s="17"/>
      <c r="RSQ1223" s="17"/>
      <c r="RSR1223" s="17"/>
      <c r="RSS1223" s="17"/>
      <c r="RST1223" s="17"/>
      <c r="RSU1223" s="17"/>
      <c r="RSV1223" s="17"/>
      <c r="RSW1223" s="17"/>
      <c r="RSX1223" s="17"/>
      <c r="RSY1223" s="17"/>
      <c r="RSZ1223" s="17"/>
      <c r="RTA1223" s="17"/>
      <c r="RTB1223" s="17"/>
      <c r="RTC1223" s="17"/>
      <c r="RTD1223" s="17"/>
      <c r="RTE1223" s="17"/>
      <c r="RTF1223" s="17"/>
      <c r="RTG1223" s="17"/>
      <c r="RTH1223" s="17"/>
      <c r="RTI1223" s="17"/>
      <c r="RTJ1223" s="17"/>
      <c r="RTK1223" s="17"/>
      <c r="RTL1223" s="17"/>
      <c r="RTM1223" s="17"/>
      <c r="RTN1223" s="17"/>
      <c r="RTO1223" s="17"/>
      <c r="RTP1223" s="17"/>
      <c r="RTQ1223" s="17"/>
      <c r="RTR1223" s="17"/>
      <c r="RTS1223" s="17"/>
      <c r="RTT1223" s="17"/>
      <c r="RTU1223" s="17"/>
      <c r="RTV1223" s="17"/>
      <c r="RTW1223" s="17"/>
      <c r="RTX1223" s="17"/>
      <c r="RTY1223" s="17"/>
      <c r="RTZ1223" s="17"/>
      <c r="RUA1223" s="17"/>
      <c r="RUB1223" s="17"/>
      <c r="RUC1223" s="17"/>
      <c r="RUD1223" s="17"/>
      <c r="RUE1223" s="17"/>
      <c r="RUF1223" s="17"/>
      <c r="RUG1223" s="17"/>
      <c r="RUH1223" s="17"/>
      <c r="RUI1223" s="17"/>
      <c r="RUJ1223" s="17"/>
      <c r="RUK1223" s="17"/>
      <c r="RUL1223" s="17"/>
      <c r="RUM1223" s="17"/>
      <c r="RUN1223" s="17"/>
      <c r="RUO1223" s="17"/>
      <c r="RUP1223" s="17"/>
      <c r="RUQ1223" s="17"/>
      <c r="RUR1223" s="17"/>
      <c r="RUS1223" s="17"/>
      <c r="RUT1223" s="17"/>
      <c r="RUU1223" s="17"/>
      <c r="RUV1223" s="17"/>
      <c r="RUW1223" s="17"/>
      <c r="RUX1223" s="17"/>
      <c r="RUY1223" s="17"/>
      <c r="RUZ1223" s="17"/>
      <c r="RVA1223" s="17"/>
      <c r="RVB1223" s="17"/>
      <c r="RVC1223" s="17"/>
      <c r="RVD1223" s="17"/>
      <c r="RVE1223" s="17"/>
      <c r="RVF1223" s="17"/>
      <c r="RVG1223" s="17"/>
      <c r="RVH1223" s="17"/>
      <c r="RVI1223" s="17"/>
      <c r="RVJ1223" s="17"/>
      <c r="RVK1223" s="17"/>
      <c r="RVL1223" s="17"/>
      <c r="RVM1223" s="17"/>
      <c r="RVN1223" s="17"/>
      <c r="RVO1223" s="17"/>
      <c r="RVP1223" s="17"/>
      <c r="RVQ1223" s="17"/>
      <c r="RVR1223" s="17"/>
      <c r="RVS1223" s="17"/>
      <c r="RVT1223" s="17"/>
      <c r="RVU1223" s="17"/>
      <c r="RVV1223" s="17"/>
      <c r="RVW1223" s="17"/>
      <c r="RVX1223" s="17"/>
      <c r="RVY1223" s="17"/>
      <c r="RVZ1223" s="17"/>
      <c r="RWA1223" s="17"/>
      <c r="RWB1223" s="17"/>
      <c r="RWC1223" s="17"/>
      <c r="RWD1223" s="17"/>
      <c r="RWE1223" s="17"/>
      <c r="RWF1223" s="17"/>
      <c r="RWG1223" s="17"/>
      <c r="RWH1223" s="17"/>
      <c r="RWI1223" s="17"/>
      <c r="RWJ1223" s="17"/>
      <c r="RWK1223" s="17"/>
      <c r="RWL1223" s="17"/>
      <c r="RWM1223" s="17"/>
      <c r="RWN1223" s="17"/>
      <c r="RWO1223" s="17"/>
      <c r="RWP1223" s="17"/>
      <c r="RWQ1223" s="17"/>
      <c r="RWR1223" s="17"/>
      <c r="RWS1223" s="17"/>
      <c r="RWT1223" s="17"/>
      <c r="RWU1223" s="17"/>
      <c r="RWV1223" s="17"/>
      <c r="RWW1223" s="17"/>
      <c r="RWX1223" s="17"/>
      <c r="RWY1223" s="17"/>
      <c r="RWZ1223" s="17"/>
      <c r="RXA1223" s="17"/>
      <c r="RXB1223" s="17"/>
      <c r="RXC1223" s="17"/>
      <c r="RXD1223" s="17"/>
      <c r="RXE1223" s="17"/>
      <c r="RXF1223" s="17"/>
      <c r="RXG1223" s="17"/>
      <c r="RXH1223" s="17"/>
      <c r="RXI1223" s="17"/>
      <c r="RXJ1223" s="17"/>
      <c r="RXK1223" s="17"/>
      <c r="RXL1223" s="17"/>
      <c r="RXM1223" s="17"/>
      <c r="RXN1223" s="17"/>
      <c r="RXO1223" s="17"/>
      <c r="RXP1223" s="17"/>
      <c r="RXQ1223" s="17"/>
      <c r="RXR1223" s="17"/>
      <c r="RXS1223" s="17"/>
      <c r="RXT1223" s="17"/>
      <c r="RXU1223" s="17"/>
      <c r="RXV1223" s="17"/>
      <c r="RXW1223" s="17"/>
      <c r="RXX1223" s="17"/>
      <c r="RXY1223" s="17"/>
      <c r="RXZ1223" s="17"/>
      <c r="RYA1223" s="17"/>
      <c r="RYB1223" s="17"/>
      <c r="RYC1223" s="17"/>
      <c r="RYD1223" s="17"/>
      <c r="RYE1223" s="17"/>
      <c r="RYF1223" s="17"/>
      <c r="RYG1223" s="17"/>
      <c r="RYH1223" s="17"/>
      <c r="RYI1223" s="17"/>
      <c r="RYJ1223" s="17"/>
      <c r="RYK1223" s="17"/>
      <c r="RYL1223" s="17"/>
      <c r="RYM1223" s="17"/>
      <c r="RYN1223" s="17"/>
      <c r="RYO1223" s="17"/>
      <c r="RYP1223" s="17"/>
      <c r="RYQ1223" s="17"/>
      <c r="RYR1223" s="17"/>
      <c r="RYS1223" s="17"/>
      <c r="RYT1223" s="17"/>
      <c r="RYU1223" s="17"/>
      <c r="RYV1223" s="17"/>
      <c r="RYW1223" s="17"/>
      <c r="RYX1223" s="17"/>
      <c r="RYY1223" s="17"/>
      <c r="RYZ1223" s="17"/>
      <c r="RZA1223" s="17"/>
      <c r="RZB1223" s="17"/>
      <c r="RZC1223" s="17"/>
      <c r="RZD1223" s="17"/>
      <c r="RZE1223" s="17"/>
      <c r="RZF1223" s="17"/>
      <c r="RZG1223" s="17"/>
      <c r="RZH1223" s="17"/>
      <c r="RZI1223" s="17"/>
      <c r="RZJ1223" s="17"/>
      <c r="RZK1223" s="17"/>
      <c r="RZL1223" s="17"/>
      <c r="RZM1223" s="17"/>
      <c r="RZN1223" s="17"/>
      <c r="RZO1223" s="17"/>
      <c r="RZP1223" s="17"/>
      <c r="RZQ1223" s="17"/>
      <c r="RZR1223" s="17"/>
      <c r="RZS1223" s="17"/>
      <c r="RZT1223" s="17"/>
      <c r="RZU1223" s="17"/>
      <c r="RZV1223" s="17"/>
      <c r="RZW1223" s="17"/>
      <c r="RZX1223" s="17"/>
      <c r="RZY1223" s="17"/>
      <c r="RZZ1223" s="17"/>
      <c r="SAA1223" s="17"/>
      <c r="SAB1223" s="17"/>
      <c r="SAC1223" s="17"/>
      <c r="SAD1223" s="17"/>
      <c r="SAE1223" s="17"/>
      <c r="SAF1223" s="17"/>
      <c r="SAG1223" s="17"/>
      <c r="SAH1223" s="17"/>
      <c r="SAI1223" s="17"/>
      <c r="SAJ1223" s="17"/>
      <c r="SAK1223" s="17"/>
      <c r="SAL1223" s="17"/>
      <c r="SAM1223" s="17"/>
      <c r="SAN1223" s="17"/>
      <c r="SAO1223" s="17"/>
      <c r="SAP1223" s="17"/>
      <c r="SAQ1223" s="17"/>
      <c r="SAR1223" s="17"/>
      <c r="SAS1223" s="17"/>
      <c r="SAT1223" s="17"/>
      <c r="SAU1223" s="17"/>
      <c r="SAV1223" s="17"/>
      <c r="SAW1223" s="17"/>
      <c r="SAX1223" s="17"/>
      <c r="SAY1223" s="17"/>
      <c r="SAZ1223" s="17"/>
      <c r="SBA1223" s="17"/>
      <c r="SBB1223" s="17"/>
      <c r="SBC1223" s="17"/>
      <c r="SBD1223" s="17"/>
      <c r="SBE1223" s="17"/>
      <c r="SBF1223" s="17"/>
      <c r="SBG1223" s="17"/>
      <c r="SBH1223" s="17"/>
      <c r="SBI1223" s="17"/>
      <c r="SBJ1223" s="17"/>
      <c r="SBK1223" s="17"/>
      <c r="SBL1223" s="17"/>
      <c r="SBM1223" s="17"/>
      <c r="SBN1223" s="17"/>
      <c r="SBO1223" s="17"/>
      <c r="SBP1223" s="17"/>
      <c r="SBQ1223" s="17"/>
      <c r="SBR1223" s="17"/>
      <c r="SBS1223" s="17"/>
      <c r="SBT1223" s="17"/>
      <c r="SBU1223" s="17"/>
      <c r="SBV1223" s="17"/>
      <c r="SBW1223" s="17"/>
      <c r="SBX1223" s="17"/>
      <c r="SBY1223" s="17"/>
      <c r="SBZ1223" s="17"/>
      <c r="SCA1223" s="17"/>
      <c r="SCB1223" s="17"/>
      <c r="SCC1223" s="17"/>
      <c r="SCD1223" s="17"/>
      <c r="SCE1223" s="17"/>
      <c r="SCF1223" s="17"/>
      <c r="SCG1223" s="17"/>
      <c r="SCH1223" s="17"/>
      <c r="SCI1223" s="17"/>
      <c r="SCJ1223" s="17"/>
      <c r="SCK1223" s="17"/>
      <c r="SCL1223" s="17"/>
      <c r="SCM1223" s="17"/>
      <c r="SCN1223" s="17"/>
      <c r="SCO1223" s="17"/>
      <c r="SCP1223" s="17"/>
      <c r="SCQ1223" s="17"/>
      <c r="SCR1223" s="17"/>
      <c r="SCS1223" s="17"/>
      <c r="SCT1223" s="17"/>
      <c r="SCU1223" s="17"/>
      <c r="SCV1223" s="17"/>
      <c r="SCW1223" s="17"/>
      <c r="SCX1223" s="17"/>
      <c r="SCY1223" s="17"/>
      <c r="SCZ1223" s="17"/>
      <c r="SDA1223" s="17"/>
      <c r="SDB1223" s="17"/>
      <c r="SDC1223" s="17"/>
      <c r="SDD1223" s="17"/>
      <c r="SDE1223" s="17"/>
      <c r="SDF1223" s="17"/>
      <c r="SDG1223" s="17"/>
      <c r="SDH1223" s="17"/>
      <c r="SDI1223" s="17"/>
      <c r="SDJ1223" s="17"/>
      <c r="SDK1223" s="17"/>
      <c r="SDL1223" s="17"/>
      <c r="SDM1223" s="17"/>
      <c r="SDN1223" s="17"/>
      <c r="SDO1223" s="17"/>
      <c r="SDP1223" s="17"/>
      <c r="SDQ1223" s="17"/>
      <c r="SDR1223" s="17"/>
      <c r="SDS1223" s="17"/>
      <c r="SDT1223" s="17"/>
      <c r="SDU1223" s="17"/>
      <c r="SDV1223" s="17"/>
      <c r="SDW1223" s="17"/>
      <c r="SDX1223" s="17"/>
      <c r="SDY1223" s="17"/>
      <c r="SDZ1223" s="17"/>
      <c r="SEA1223" s="17"/>
      <c r="SEB1223" s="17"/>
      <c r="SEC1223" s="17"/>
      <c r="SED1223" s="17"/>
      <c r="SEE1223" s="17"/>
      <c r="SEF1223" s="17"/>
      <c r="SEG1223" s="17"/>
      <c r="SEH1223" s="17"/>
      <c r="SEI1223" s="17"/>
      <c r="SEJ1223" s="17"/>
      <c r="SEK1223" s="17"/>
      <c r="SEL1223" s="17"/>
      <c r="SEM1223" s="17"/>
      <c r="SEN1223" s="17"/>
      <c r="SEO1223" s="17"/>
      <c r="SEP1223" s="17"/>
      <c r="SEQ1223" s="17"/>
      <c r="SER1223" s="17"/>
      <c r="SES1223" s="17"/>
      <c r="SET1223" s="17"/>
      <c r="SEU1223" s="17"/>
      <c r="SEV1223" s="17"/>
      <c r="SEW1223" s="17"/>
      <c r="SEX1223" s="17"/>
      <c r="SEY1223" s="17"/>
      <c r="SEZ1223" s="17"/>
      <c r="SFA1223" s="17"/>
      <c r="SFB1223" s="17"/>
      <c r="SFC1223" s="17"/>
      <c r="SFD1223" s="17"/>
      <c r="SFE1223" s="17"/>
      <c r="SFF1223" s="17"/>
      <c r="SFG1223" s="17"/>
      <c r="SFH1223" s="17"/>
      <c r="SFI1223" s="17"/>
      <c r="SFJ1223" s="17"/>
      <c r="SFK1223" s="17"/>
      <c r="SFL1223" s="17"/>
      <c r="SFM1223" s="17"/>
      <c r="SFN1223" s="17"/>
      <c r="SFO1223" s="17"/>
      <c r="SFP1223" s="17"/>
      <c r="SFQ1223" s="17"/>
      <c r="SFR1223" s="17"/>
      <c r="SFS1223" s="17"/>
      <c r="SFT1223" s="17"/>
      <c r="SFU1223" s="17"/>
      <c r="SFV1223" s="17"/>
      <c r="SFW1223" s="17"/>
      <c r="SFX1223" s="17"/>
      <c r="SFY1223" s="17"/>
      <c r="SFZ1223" s="17"/>
      <c r="SGA1223" s="17"/>
      <c r="SGB1223" s="17"/>
      <c r="SGC1223" s="17"/>
      <c r="SGD1223" s="17"/>
      <c r="SGE1223" s="17"/>
      <c r="SGF1223" s="17"/>
      <c r="SGG1223" s="17"/>
      <c r="SGH1223" s="17"/>
      <c r="SGI1223" s="17"/>
      <c r="SGJ1223" s="17"/>
      <c r="SGK1223" s="17"/>
      <c r="SGL1223" s="17"/>
      <c r="SGM1223" s="17"/>
      <c r="SGN1223" s="17"/>
      <c r="SGO1223" s="17"/>
      <c r="SGP1223" s="17"/>
      <c r="SGQ1223" s="17"/>
      <c r="SGR1223" s="17"/>
      <c r="SGS1223" s="17"/>
      <c r="SGT1223" s="17"/>
      <c r="SGU1223" s="17"/>
      <c r="SGV1223" s="17"/>
      <c r="SGW1223" s="17"/>
      <c r="SGX1223" s="17"/>
      <c r="SGY1223" s="17"/>
      <c r="SGZ1223" s="17"/>
      <c r="SHA1223" s="17"/>
      <c r="SHB1223" s="17"/>
      <c r="SHC1223" s="17"/>
      <c r="SHD1223" s="17"/>
      <c r="SHE1223" s="17"/>
      <c r="SHF1223" s="17"/>
      <c r="SHG1223" s="17"/>
      <c r="SHH1223" s="17"/>
      <c r="SHI1223" s="17"/>
      <c r="SHJ1223" s="17"/>
      <c r="SHK1223" s="17"/>
      <c r="SHL1223" s="17"/>
      <c r="SHM1223" s="17"/>
      <c r="SHN1223" s="17"/>
      <c r="SHO1223" s="17"/>
      <c r="SHP1223" s="17"/>
      <c r="SHQ1223" s="17"/>
      <c r="SHR1223" s="17"/>
      <c r="SHS1223" s="17"/>
      <c r="SHT1223" s="17"/>
      <c r="SHU1223" s="17"/>
      <c r="SHV1223" s="17"/>
      <c r="SHW1223" s="17"/>
      <c r="SHX1223" s="17"/>
      <c r="SHY1223" s="17"/>
      <c r="SHZ1223" s="17"/>
      <c r="SIA1223" s="17"/>
      <c r="SIB1223" s="17"/>
      <c r="SIC1223" s="17"/>
      <c r="SID1223" s="17"/>
      <c r="SIE1223" s="17"/>
      <c r="SIF1223" s="17"/>
      <c r="SIG1223" s="17"/>
      <c r="SIH1223" s="17"/>
      <c r="SII1223" s="17"/>
      <c r="SIJ1223" s="17"/>
      <c r="SIK1223" s="17"/>
      <c r="SIL1223" s="17"/>
      <c r="SIM1223" s="17"/>
      <c r="SIN1223" s="17"/>
      <c r="SIO1223" s="17"/>
      <c r="SIP1223" s="17"/>
      <c r="SIQ1223" s="17"/>
      <c r="SIR1223" s="17"/>
      <c r="SIS1223" s="17"/>
      <c r="SIT1223" s="17"/>
      <c r="SIU1223" s="17"/>
      <c r="SIV1223" s="17"/>
      <c r="SIW1223" s="17"/>
      <c r="SIX1223" s="17"/>
      <c r="SIY1223" s="17"/>
      <c r="SIZ1223" s="17"/>
      <c r="SJA1223" s="17"/>
      <c r="SJB1223" s="17"/>
      <c r="SJC1223" s="17"/>
      <c r="SJD1223" s="17"/>
      <c r="SJE1223" s="17"/>
      <c r="SJF1223" s="17"/>
      <c r="SJG1223" s="17"/>
      <c r="SJH1223" s="17"/>
      <c r="SJI1223" s="17"/>
      <c r="SJJ1223" s="17"/>
      <c r="SJK1223" s="17"/>
      <c r="SJL1223" s="17"/>
      <c r="SJM1223" s="17"/>
      <c r="SJN1223" s="17"/>
      <c r="SJO1223" s="17"/>
      <c r="SJP1223" s="17"/>
      <c r="SJQ1223" s="17"/>
      <c r="SJR1223" s="17"/>
      <c r="SJS1223" s="17"/>
      <c r="SJT1223" s="17"/>
      <c r="SJU1223" s="17"/>
      <c r="SJV1223" s="17"/>
      <c r="SJW1223" s="17"/>
      <c r="SJX1223" s="17"/>
      <c r="SJY1223" s="17"/>
      <c r="SJZ1223" s="17"/>
      <c r="SKA1223" s="17"/>
      <c r="SKB1223" s="17"/>
      <c r="SKC1223" s="17"/>
      <c r="SKD1223" s="17"/>
      <c r="SKE1223" s="17"/>
      <c r="SKF1223" s="17"/>
      <c r="SKG1223" s="17"/>
      <c r="SKH1223" s="17"/>
      <c r="SKI1223" s="17"/>
      <c r="SKJ1223" s="17"/>
      <c r="SKK1223" s="17"/>
      <c r="SKL1223" s="17"/>
      <c r="SKM1223" s="17"/>
      <c r="SKN1223" s="17"/>
      <c r="SKO1223" s="17"/>
      <c r="SKP1223" s="17"/>
      <c r="SKQ1223" s="17"/>
      <c r="SKR1223" s="17"/>
      <c r="SKS1223" s="17"/>
      <c r="SKT1223" s="17"/>
      <c r="SKU1223" s="17"/>
      <c r="SKV1223" s="17"/>
      <c r="SKW1223" s="17"/>
      <c r="SKX1223" s="17"/>
      <c r="SKY1223" s="17"/>
      <c r="SKZ1223" s="17"/>
      <c r="SLA1223" s="17"/>
      <c r="SLB1223" s="17"/>
      <c r="SLC1223" s="17"/>
      <c r="SLD1223" s="17"/>
      <c r="SLE1223" s="17"/>
      <c r="SLF1223" s="17"/>
      <c r="SLG1223" s="17"/>
      <c r="SLH1223" s="17"/>
      <c r="SLI1223" s="17"/>
      <c r="SLJ1223" s="17"/>
      <c r="SLK1223" s="17"/>
      <c r="SLL1223" s="17"/>
      <c r="SLM1223" s="17"/>
      <c r="SLN1223" s="17"/>
      <c r="SLO1223" s="17"/>
      <c r="SLP1223" s="17"/>
      <c r="SLQ1223" s="17"/>
      <c r="SLR1223" s="17"/>
      <c r="SLS1223" s="17"/>
      <c r="SLT1223" s="17"/>
      <c r="SLU1223" s="17"/>
      <c r="SLV1223" s="17"/>
      <c r="SLW1223" s="17"/>
      <c r="SLX1223" s="17"/>
      <c r="SLY1223" s="17"/>
      <c r="SLZ1223" s="17"/>
      <c r="SMA1223" s="17"/>
      <c r="SMB1223" s="17"/>
      <c r="SMC1223" s="17"/>
      <c r="SMD1223" s="17"/>
      <c r="SME1223" s="17"/>
      <c r="SMF1223" s="17"/>
      <c r="SMG1223" s="17"/>
      <c r="SMH1223" s="17"/>
      <c r="SMI1223" s="17"/>
      <c r="SMJ1223" s="17"/>
      <c r="SMK1223" s="17"/>
      <c r="SML1223" s="17"/>
      <c r="SMM1223" s="17"/>
      <c r="SMN1223" s="17"/>
      <c r="SMO1223" s="17"/>
      <c r="SMP1223" s="17"/>
      <c r="SMQ1223" s="17"/>
      <c r="SMR1223" s="17"/>
      <c r="SMS1223" s="17"/>
      <c r="SMT1223" s="17"/>
      <c r="SMU1223" s="17"/>
      <c r="SMV1223" s="17"/>
      <c r="SMW1223" s="17"/>
      <c r="SMX1223" s="17"/>
      <c r="SMY1223" s="17"/>
      <c r="SMZ1223" s="17"/>
      <c r="SNA1223" s="17"/>
      <c r="SNB1223" s="17"/>
      <c r="SNC1223" s="17"/>
      <c r="SND1223" s="17"/>
      <c r="SNE1223" s="17"/>
      <c r="SNF1223" s="17"/>
      <c r="SNG1223" s="17"/>
      <c r="SNH1223" s="17"/>
      <c r="SNI1223" s="17"/>
      <c r="SNJ1223" s="17"/>
      <c r="SNK1223" s="17"/>
      <c r="SNL1223" s="17"/>
      <c r="SNM1223" s="17"/>
      <c r="SNN1223" s="17"/>
      <c r="SNO1223" s="17"/>
      <c r="SNP1223" s="17"/>
      <c r="SNQ1223" s="17"/>
      <c r="SNR1223" s="17"/>
      <c r="SNS1223" s="17"/>
      <c r="SNT1223" s="17"/>
      <c r="SNU1223" s="17"/>
      <c r="SNV1223" s="17"/>
      <c r="SNW1223" s="17"/>
      <c r="SNX1223" s="17"/>
      <c r="SNY1223" s="17"/>
      <c r="SNZ1223" s="17"/>
      <c r="SOA1223" s="17"/>
      <c r="SOB1223" s="17"/>
      <c r="SOC1223" s="17"/>
      <c r="SOD1223" s="17"/>
      <c r="SOE1223" s="17"/>
      <c r="SOF1223" s="17"/>
      <c r="SOG1223" s="17"/>
      <c r="SOH1223" s="17"/>
      <c r="SOI1223" s="17"/>
      <c r="SOJ1223" s="17"/>
      <c r="SOK1223" s="17"/>
      <c r="SOL1223" s="17"/>
      <c r="SOM1223" s="17"/>
      <c r="SON1223" s="17"/>
      <c r="SOO1223" s="17"/>
      <c r="SOP1223" s="17"/>
      <c r="SOQ1223" s="17"/>
      <c r="SOR1223" s="17"/>
      <c r="SOS1223" s="17"/>
      <c r="SOT1223" s="17"/>
      <c r="SOU1223" s="17"/>
      <c r="SOV1223" s="17"/>
      <c r="SOW1223" s="17"/>
      <c r="SOX1223" s="17"/>
      <c r="SOY1223" s="17"/>
      <c r="SOZ1223" s="17"/>
      <c r="SPA1223" s="17"/>
      <c r="SPB1223" s="17"/>
      <c r="SPC1223" s="17"/>
      <c r="SPD1223" s="17"/>
      <c r="SPE1223" s="17"/>
      <c r="SPF1223" s="17"/>
      <c r="SPG1223" s="17"/>
      <c r="SPH1223" s="17"/>
      <c r="SPI1223" s="17"/>
      <c r="SPJ1223" s="17"/>
      <c r="SPK1223" s="17"/>
      <c r="SPL1223" s="17"/>
      <c r="SPM1223" s="17"/>
      <c r="SPN1223" s="17"/>
      <c r="SPO1223" s="17"/>
      <c r="SPP1223" s="17"/>
      <c r="SPQ1223" s="17"/>
      <c r="SPR1223" s="17"/>
      <c r="SPS1223" s="17"/>
      <c r="SPT1223" s="17"/>
      <c r="SPU1223" s="17"/>
      <c r="SPV1223" s="17"/>
      <c r="SPW1223" s="17"/>
      <c r="SPX1223" s="17"/>
      <c r="SPY1223" s="17"/>
      <c r="SPZ1223" s="17"/>
      <c r="SQA1223" s="17"/>
      <c r="SQB1223" s="17"/>
      <c r="SQC1223" s="17"/>
      <c r="SQD1223" s="17"/>
      <c r="SQE1223" s="17"/>
      <c r="SQF1223" s="17"/>
      <c r="SQG1223" s="17"/>
      <c r="SQH1223" s="17"/>
      <c r="SQI1223" s="17"/>
      <c r="SQJ1223" s="17"/>
      <c r="SQK1223" s="17"/>
      <c r="SQL1223" s="17"/>
      <c r="SQM1223" s="17"/>
      <c r="SQN1223" s="17"/>
      <c r="SQO1223" s="17"/>
      <c r="SQP1223" s="17"/>
      <c r="SQQ1223" s="17"/>
      <c r="SQR1223" s="17"/>
      <c r="SQS1223" s="17"/>
      <c r="SQT1223" s="17"/>
      <c r="SQU1223" s="17"/>
      <c r="SQV1223" s="17"/>
      <c r="SQW1223" s="17"/>
      <c r="SQX1223" s="17"/>
      <c r="SQY1223" s="17"/>
      <c r="SQZ1223" s="17"/>
      <c r="SRA1223" s="17"/>
      <c r="SRB1223" s="17"/>
      <c r="SRC1223" s="17"/>
      <c r="SRD1223" s="17"/>
      <c r="SRE1223" s="17"/>
      <c r="SRF1223" s="17"/>
      <c r="SRG1223" s="17"/>
      <c r="SRH1223" s="17"/>
      <c r="SRI1223" s="17"/>
      <c r="SRJ1223" s="17"/>
      <c r="SRK1223" s="17"/>
      <c r="SRL1223" s="17"/>
      <c r="SRM1223" s="17"/>
      <c r="SRN1223" s="17"/>
      <c r="SRO1223" s="17"/>
      <c r="SRP1223" s="17"/>
      <c r="SRQ1223" s="17"/>
      <c r="SRR1223" s="17"/>
      <c r="SRS1223" s="17"/>
      <c r="SRT1223" s="17"/>
      <c r="SRU1223" s="17"/>
      <c r="SRV1223" s="17"/>
      <c r="SRW1223" s="17"/>
      <c r="SRX1223" s="17"/>
      <c r="SRY1223" s="17"/>
      <c r="SRZ1223" s="17"/>
      <c r="SSA1223" s="17"/>
      <c r="SSB1223" s="17"/>
      <c r="SSC1223" s="17"/>
      <c r="SSD1223" s="17"/>
      <c r="SSE1223" s="17"/>
      <c r="SSF1223" s="17"/>
      <c r="SSG1223" s="17"/>
      <c r="SSH1223" s="17"/>
      <c r="SSI1223" s="17"/>
      <c r="SSJ1223" s="17"/>
      <c r="SSK1223" s="17"/>
      <c r="SSL1223" s="17"/>
      <c r="SSM1223" s="17"/>
      <c r="SSN1223" s="17"/>
      <c r="SSO1223" s="17"/>
      <c r="SSP1223" s="17"/>
      <c r="SSQ1223" s="17"/>
      <c r="SSR1223" s="17"/>
      <c r="SSS1223" s="17"/>
      <c r="SST1223" s="17"/>
      <c r="SSU1223" s="17"/>
      <c r="SSV1223" s="17"/>
      <c r="SSW1223" s="17"/>
      <c r="SSX1223" s="17"/>
      <c r="SSY1223" s="17"/>
      <c r="SSZ1223" s="17"/>
      <c r="STA1223" s="17"/>
      <c r="STB1223" s="17"/>
      <c r="STC1223" s="17"/>
      <c r="STD1223" s="17"/>
      <c r="STE1223" s="17"/>
      <c r="STF1223" s="17"/>
      <c r="STG1223" s="17"/>
      <c r="STH1223" s="17"/>
      <c r="STI1223" s="17"/>
      <c r="STJ1223" s="17"/>
      <c r="STK1223" s="17"/>
      <c r="STL1223" s="17"/>
      <c r="STM1223" s="17"/>
      <c r="STN1223" s="17"/>
      <c r="STO1223" s="17"/>
      <c r="STP1223" s="17"/>
      <c r="STQ1223" s="17"/>
      <c r="STR1223" s="17"/>
      <c r="STS1223" s="17"/>
      <c r="STT1223" s="17"/>
      <c r="STU1223" s="17"/>
      <c r="STV1223" s="17"/>
      <c r="STW1223" s="17"/>
      <c r="STX1223" s="17"/>
      <c r="STY1223" s="17"/>
      <c r="STZ1223" s="17"/>
      <c r="SUA1223" s="17"/>
      <c r="SUB1223" s="17"/>
      <c r="SUC1223" s="17"/>
      <c r="SUD1223" s="17"/>
      <c r="SUE1223" s="17"/>
      <c r="SUF1223" s="17"/>
      <c r="SUG1223" s="17"/>
      <c r="SUH1223" s="17"/>
      <c r="SUI1223" s="17"/>
      <c r="SUJ1223" s="17"/>
      <c r="SUK1223" s="17"/>
      <c r="SUL1223" s="17"/>
      <c r="SUM1223" s="17"/>
      <c r="SUN1223" s="17"/>
      <c r="SUO1223" s="17"/>
      <c r="SUP1223" s="17"/>
      <c r="SUQ1223" s="17"/>
      <c r="SUR1223" s="17"/>
      <c r="SUS1223" s="17"/>
      <c r="SUT1223" s="17"/>
      <c r="SUU1223" s="17"/>
      <c r="SUV1223" s="17"/>
      <c r="SUW1223" s="17"/>
      <c r="SUX1223" s="17"/>
      <c r="SUY1223" s="17"/>
      <c r="SUZ1223" s="17"/>
      <c r="SVA1223" s="17"/>
      <c r="SVB1223" s="17"/>
      <c r="SVC1223" s="17"/>
      <c r="SVD1223" s="17"/>
      <c r="SVE1223" s="17"/>
      <c r="SVF1223" s="17"/>
      <c r="SVG1223" s="17"/>
      <c r="SVH1223" s="17"/>
      <c r="SVI1223" s="17"/>
      <c r="SVJ1223" s="17"/>
      <c r="SVK1223" s="17"/>
      <c r="SVL1223" s="17"/>
      <c r="SVM1223" s="17"/>
      <c r="SVN1223" s="17"/>
      <c r="SVO1223" s="17"/>
      <c r="SVP1223" s="17"/>
      <c r="SVQ1223" s="17"/>
      <c r="SVR1223" s="17"/>
      <c r="SVS1223" s="17"/>
      <c r="SVT1223" s="17"/>
      <c r="SVU1223" s="17"/>
      <c r="SVV1223" s="17"/>
      <c r="SVW1223" s="17"/>
      <c r="SVX1223" s="17"/>
      <c r="SVY1223" s="17"/>
      <c r="SVZ1223" s="17"/>
      <c r="SWA1223" s="17"/>
      <c r="SWB1223" s="17"/>
      <c r="SWC1223" s="17"/>
      <c r="SWD1223" s="17"/>
      <c r="SWE1223" s="17"/>
      <c r="SWF1223" s="17"/>
      <c r="SWG1223" s="17"/>
      <c r="SWH1223" s="17"/>
      <c r="SWI1223" s="17"/>
      <c r="SWJ1223" s="17"/>
      <c r="SWK1223" s="17"/>
      <c r="SWL1223" s="17"/>
      <c r="SWM1223" s="17"/>
      <c r="SWN1223" s="17"/>
      <c r="SWO1223" s="17"/>
      <c r="SWP1223" s="17"/>
      <c r="SWQ1223" s="17"/>
      <c r="SWR1223" s="17"/>
      <c r="SWS1223" s="17"/>
      <c r="SWT1223" s="17"/>
      <c r="SWU1223" s="17"/>
      <c r="SWV1223" s="17"/>
      <c r="SWW1223" s="17"/>
      <c r="SWX1223" s="17"/>
      <c r="SWY1223" s="17"/>
      <c r="SWZ1223" s="17"/>
      <c r="SXA1223" s="17"/>
      <c r="SXB1223" s="17"/>
      <c r="SXC1223" s="17"/>
      <c r="SXD1223" s="17"/>
      <c r="SXE1223" s="17"/>
      <c r="SXF1223" s="17"/>
      <c r="SXG1223" s="17"/>
      <c r="SXH1223" s="17"/>
      <c r="SXI1223" s="17"/>
      <c r="SXJ1223" s="17"/>
      <c r="SXK1223" s="17"/>
      <c r="SXL1223" s="17"/>
      <c r="SXM1223" s="17"/>
      <c r="SXN1223" s="17"/>
      <c r="SXO1223" s="17"/>
      <c r="SXP1223" s="17"/>
      <c r="SXQ1223" s="17"/>
      <c r="SXR1223" s="17"/>
      <c r="SXS1223" s="17"/>
      <c r="SXT1223" s="17"/>
      <c r="SXU1223" s="17"/>
      <c r="SXV1223" s="17"/>
      <c r="SXW1223" s="17"/>
      <c r="SXX1223" s="17"/>
      <c r="SXY1223" s="17"/>
      <c r="SXZ1223" s="17"/>
      <c r="SYA1223" s="17"/>
      <c r="SYB1223" s="17"/>
      <c r="SYC1223" s="17"/>
      <c r="SYD1223" s="17"/>
      <c r="SYE1223" s="17"/>
      <c r="SYF1223" s="17"/>
      <c r="SYG1223" s="17"/>
      <c r="SYH1223" s="17"/>
      <c r="SYI1223" s="17"/>
      <c r="SYJ1223" s="17"/>
      <c r="SYK1223" s="17"/>
      <c r="SYL1223" s="17"/>
      <c r="SYM1223" s="17"/>
      <c r="SYN1223" s="17"/>
      <c r="SYO1223" s="17"/>
      <c r="SYP1223" s="17"/>
      <c r="SYQ1223" s="17"/>
      <c r="SYR1223" s="17"/>
      <c r="SYS1223" s="17"/>
      <c r="SYT1223" s="17"/>
      <c r="SYU1223" s="17"/>
      <c r="SYV1223" s="17"/>
      <c r="SYW1223" s="17"/>
      <c r="SYX1223" s="17"/>
      <c r="SYY1223" s="17"/>
      <c r="SYZ1223" s="17"/>
      <c r="SZA1223" s="17"/>
      <c r="SZB1223" s="17"/>
      <c r="SZC1223" s="17"/>
      <c r="SZD1223" s="17"/>
      <c r="SZE1223" s="17"/>
      <c r="SZF1223" s="17"/>
      <c r="SZG1223" s="17"/>
      <c r="SZH1223" s="17"/>
      <c r="SZI1223" s="17"/>
      <c r="SZJ1223" s="17"/>
      <c r="SZK1223" s="17"/>
      <c r="SZL1223" s="17"/>
      <c r="SZM1223" s="17"/>
      <c r="SZN1223" s="17"/>
      <c r="SZO1223" s="17"/>
      <c r="SZP1223" s="17"/>
      <c r="SZQ1223" s="17"/>
      <c r="SZR1223" s="17"/>
      <c r="SZS1223" s="17"/>
      <c r="SZT1223" s="17"/>
      <c r="SZU1223" s="17"/>
      <c r="SZV1223" s="17"/>
      <c r="SZW1223" s="17"/>
      <c r="SZX1223" s="17"/>
      <c r="SZY1223" s="17"/>
      <c r="SZZ1223" s="17"/>
      <c r="TAA1223" s="17"/>
      <c r="TAB1223" s="17"/>
      <c r="TAC1223" s="17"/>
      <c r="TAD1223" s="17"/>
      <c r="TAE1223" s="17"/>
      <c r="TAF1223" s="17"/>
      <c r="TAG1223" s="17"/>
      <c r="TAH1223" s="17"/>
      <c r="TAI1223" s="17"/>
      <c r="TAJ1223" s="17"/>
      <c r="TAK1223" s="17"/>
      <c r="TAL1223" s="17"/>
      <c r="TAM1223" s="17"/>
      <c r="TAN1223" s="17"/>
      <c r="TAO1223" s="17"/>
      <c r="TAP1223" s="17"/>
      <c r="TAQ1223" s="17"/>
      <c r="TAR1223" s="17"/>
      <c r="TAS1223" s="17"/>
      <c r="TAT1223" s="17"/>
      <c r="TAU1223" s="17"/>
      <c r="TAV1223" s="17"/>
      <c r="TAW1223" s="17"/>
      <c r="TAX1223" s="17"/>
      <c r="TAY1223" s="17"/>
      <c r="TAZ1223" s="17"/>
      <c r="TBA1223" s="17"/>
      <c r="TBB1223" s="17"/>
      <c r="TBC1223" s="17"/>
      <c r="TBD1223" s="17"/>
      <c r="TBE1223" s="17"/>
      <c r="TBF1223" s="17"/>
      <c r="TBG1223" s="17"/>
      <c r="TBH1223" s="17"/>
      <c r="TBI1223" s="17"/>
      <c r="TBJ1223" s="17"/>
      <c r="TBK1223" s="17"/>
      <c r="TBL1223" s="17"/>
      <c r="TBM1223" s="17"/>
      <c r="TBN1223" s="17"/>
      <c r="TBO1223" s="17"/>
      <c r="TBP1223" s="17"/>
      <c r="TBQ1223" s="17"/>
      <c r="TBR1223" s="17"/>
      <c r="TBS1223" s="17"/>
      <c r="TBT1223" s="17"/>
      <c r="TBU1223" s="17"/>
      <c r="TBV1223" s="17"/>
      <c r="TBW1223" s="17"/>
      <c r="TBX1223" s="17"/>
      <c r="TBY1223" s="17"/>
      <c r="TBZ1223" s="17"/>
      <c r="TCA1223" s="17"/>
      <c r="TCB1223" s="17"/>
      <c r="TCC1223" s="17"/>
      <c r="TCD1223" s="17"/>
      <c r="TCE1223" s="17"/>
      <c r="TCF1223" s="17"/>
      <c r="TCG1223" s="17"/>
      <c r="TCH1223" s="17"/>
      <c r="TCI1223" s="17"/>
      <c r="TCJ1223" s="17"/>
      <c r="TCK1223" s="17"/>
      <c r="TCL1223" s="17"/>
      <c r="TCM1223" s="17"/>
      <c r="TCN1223" s="17"/>
      <c r="TCO1223" s="17"/>
      <c r="TCP1223" s="17"/>
      <c r="TCQ1223" s="17"/>
      <c r="TCR1223" s="17"/>
      <c r="TCS1223" s="17"/>
      <c r="TCT1223" s="17"/>
      <c r="TCU1223" s="17"/>
      <c r="TCV1223" s="17"/>
      <c r="TCW1223" s="17"/>
      <c r="TCX1223" s="17"/>
      <c r="TCY1223" s="17"/>
      <c r="TCZ1223" s="17"/>
      <c r="TDA1223" s="17"/>
      <c r="TDB1223" s="17"/>
      <c r="TDC1223" s="17"/>
      <c r="TDD1223" s="17"/>
      <c r="TDE1223" s="17"/>
      <c r="TDF1223" s="17"/>
      <c r="TDG1223" s="17"/>
      <c r="TDH1223" s="17"/>
      <c r="TDI1223" s="17"/>
      <c r="TDJ1223" s="17"/>
      <c r="TDK1223" s="17"/>
      <c r="TDL1223" s="17"/>
      <c r="TDM1223" s="17"/>
      <c r="TDN1223" s="17"/>
      <c r="TDO1223" s="17"/>
      <c r="TDP1223" s="17"/>
      <c r="TDQ1223" s="17"/>
      <c r="TDR1223" s="17"/>
      <c r="TDS1223" s="17"/>
      <c r="TDT1223" s="17"/>
      <c r="TDU1223" s="17"/>
      <c r="TDV1223" s="17"/>
      <c r="TDW1223" s="17"/>
      <c r="TDX1223" s="17"/>
      <c r="TDY1223" s="17"/>
      <c r="TDZ1223" s="17"/>
      <c r="TEA1223" s="17"/>
      <c r="TEB1223" s="17"/>
      <c r="TEC1223" s="17"/>
      <c r="TED1223" s="17"/>
      <c r="TEE1223" s="17"/>
      <c r="TEF1223" s="17"/>
      <c r="TEG1223" s="17"/>
      <c r="TEH1223" s="17"/>
      <c r="TEI1223" s="17"/>
      <c r="TEJ1223" s="17"/>
      <c r="TEK1223" s="17"/>
      <c r="TEL1223" s="17"/>
      <c r="TEM1223" s="17"/>
      <c r="TEN1223" s="17"/>
      <c r="TEO1223" s="17"/>
      <c r="TEP1223" s="17"/>
      <c r="TEQ1223" s="17"/>
      <c r="TER1223" s="17"/>
      <c r="TES1223" s="17"/>
      <c r="TET1223" s="17"/>
      <c r="TEU1223" s="17"/>
      <c r="TEV1223" s="17"/>
      <c r="TEW1223" s="17"/>
      <c r="TEX1223" s="17"/>
      <c r="TEY1223" s="17"/>
      <c r="TEZ1223" s="17"/>
      <c r="TFA1223" s="17"/>
      <c r="TFB1223" s="17"/>
      <c r="TFC1223" s="17"/>
      <c r="TFD1223" s="17"/>
      <c r="TFE1223" s="17"/>
      <c r="TFF1223" s="17"/>
      <c r="TFG1223" s="17"/>
      <c r="TFH1223" s="17"/>
      <c r="TFI1223" s="17"/>
      <c r="TFJ1223" s="17"/>
      <c r="TFK1223" s="17"/>
      <c r="TFL1223" s="17"/>
      <c r="TFM1223" s="17"/>
      <c r="TFN1223" s="17"/>
      <c r="TFO1223" s="17"/>
      <c r="TFP1223" s="17"/>
      <c r="TFQ1223" s="17"/>
      <c r="TFR1223" s="17"/>
      <c r="TFS1223" s="17"/>
      <c r="TFT1223" s="17"/>
      <c r="TFU1223" s="17"/>
      <c r="TFV1223" s="17"/>
      <c r="TFW1223" s="17"/>
      <c r="TFX1223" s="17"/>
      <c r="TFY1223" s="17"/>
      <c r="TFZ1223" s="17"/>
      <c r="TGA1223" s="17"/>
      <c r="TGB1223" s="17"/>
      <c r="TGC1223" s="17"/>
      <c r="TGD1223" s="17"/>
      <c r="TGE1223" s="17"/>
      <c r="TGF1223" s="17"/>
      <c r="TGG1223" s="17"/>
      <c r="TGH1223" s="17"/>
      <c r="TGI1223" s="17"/>
      <c r="TGJ1223" s="17"/>
      <c r="TGK1223" s="17"/>
      <c r="TGL1223" s="17"/>
      <c r="TGM1223" s="17"/>
      <c r="TGN1223" s="17"/>
      <c r="TGO1223" s="17"/>
      <c r="TGP1223" s="17"/>
      <c r="TGQ1223" s="17"/>
      <c r="TGR1223" s="17"/>
      <c r="TGS1223" s="17"/>
      <c r="TGT1223" s="17"/>
      <c r="TGU1223" s="17"/>
      <c r="TGV1223" s="17"/>
      <c r="TGW1223" s="17"/>
      <c r="TGX1223" s="17"/>
      <c r="TGY1223" s="17"/>
      <c r="TGZ1223" s="17"/>
      <c r="THA1223" s="17"/>
      <c r="THB1223" s="17"/>
      <c r="THC1223" s="17"/>
      <c r="THD1223" s="17"/>
      <c r="THE1223" s="17"/>
      <c r="THF1223" s="17"/>
      <c r="THG1223" s="17"/>
      <c r="THH1223" s="17"/>
      <c r="THI1223" s="17"/>
      <c r="THJ1223" s="17"/>
      <c r="THK1223" s="17"/>
      <c r="THL1223" s="17"/>
      <c r="THM1223" s="17"/>
      <c r="THN1223" s="17"/>
      <c r="THO1223" s="17"/>
      <c r="THP1223" s="17"/>
      <c r="THQ1223" s="17"/>
      <c r="THR1223" s="17"/>
      <c r="THS1223" s="17"/>
      <c r="THT1223" s="17"/>
      <c r="THU1223" s="17"/>
      <c r="THV1223" s="17"/>
      <c r="THW1223" s="17"/>
      <c r="THX1223" s="17"/>
      <c r="THY1223" s="17"/>
      <c r="THZ1223" s="17"/>
      <c r="TIA1223" s="17"/>
      <c r="TIB1223" s="17"/>
      <c r="TIC1223" s="17"/>
      <c r="TID1223" s="17"/>
      <c r="TIE1223" s="17"/>
      <c r="TIF1223" s="17"/>
      <c r="TIG1223" s="17"/>
      <c r="TIH1223" s="17"/>
      <c r="TII1223" s="17"/>
      <c r="TIJ1223" s="17"/>
      <c r="TIK1223" s="17"/>
      <c r="TIL1223" s="17"/>
      <c r="TIM1223" s="17"/>
      <c r="TIN1223" s="17"/>
      <c r="TIO1223" s="17"/>
      <c r="TIP1223" s="17"/>
      <c r="TIQ1223" s="17"/>
      <c r="TIR1223" s="17"/>
      <c r="TIS1223" s="17"/>
      <c r="TIT1223" s="17"/>
      <c r="TIU1223" s="17"/>
      <c r="TIV1223" s="17"/>
      <c r="TIW1223" s="17"/>
      <c r="TIX1223" s="17"/>
      <c r="TIY1223" s="17"/>
      <c r="TIZ1223" s="17"/>
      <c r="TJA1223" s="17"/>
      <c r="TJB1223" s="17"/>
      <c r="TJC1223" s="17"/>
      <c r="TJD1223" s="17"/>
      <c r="TJE1223" s="17"/>
      <c r="TJF1223" s="17"/>
      <c r="TJG1223" s="17"/>
      <c r="TJH1223" s="17"/>
      <c r="TJI1223" s="17"/>
      <c r="TJJ1223" s="17"/>
      <c r="TJK1223" s="17"/>
      <c r="TJL1223" s="17"/>
      <c r="TJM1223" s="17"/>
      <c r="TJN1223" s="17"/>
      <c r="TJO1223" s="17"/>
      <c r="TJP1223" s="17"/>
      <c r="TJQ1223" s="17"/>
      <c r="TJR1223" s="17"/>
      <c r="TJS1223" s="17"/>
      <c r="TJT1223" s="17"/>
      <c r="TJU1223" s="17"/>
      <c r="TJV1223" s="17"/>
      <c r="TJW1223" s="17"/>
      <c r="TJX1223" s="17"/>
      <c r="TJY1223" s="17"/>
      <c r="TJZ1223" s="17"/>
      <c r="TKA1223" s="17"/>
      <c r="TKB1223" s="17"/>
      <c r="TKC1223" s="17"/>
      <c r="TKD1223" s="17"/>
      <c r="TKE1223" s="17"/>
      <c r="TKF1223" s="17"/>
      <c r="TKG1223" s="17"/>
      <c r="TKH1223" s="17"/>
      <c r="TKI1223" s="17"/>
      <c r="TKJ1223" s="17"/>
      <c r="TKK1223" s="17"/>
      <c r="TKL1223" s="17"/>
      <c r="TKM1223" s="17"/>
      <c r="TKN1223" s="17"/>
      <c r="TKO1223" s="17"/>
      <c r="TKP1223" s="17"/>
      <c r="TKQ1223" s="17"/>
      <c r="TKR1223" s="17"/>
      <c r="TKS1223" s="17"/>
      <c r="TKT1223" s="17"/>
      <c r="TKU1223" s="17"/>
      <c r="TKV1223" s="17"/>
      <c r="TKW1223" s="17"/>
      <c r="TKX1223" s="17"/>
      <c r="TKY1223" s="17"/>
      <c r="TKZ1223" s="17"/>
      <c r="TLA1223" s="17"/>
      <c r="TLB1223" s="17"/>
      <c r="TLC1223" s="17"/>
      <c r="TLD1223" s="17"/>
      <c r="TLE1223" s="17"/>
      <c r="TLF1223" s="17"/>
      <c r="TLG1223" s="17"/>
      <c r="TLH1223" s="17"/>
      <c r="TLI1223" s="17"/>
      <c r="TLJ1223" s="17"/>
      <c r="TLK1223" s="17"/>
      <c r="TLL1223" s="17"/>
      <c r="TLM1223" s="17"/>
      <c r="TLN1223" s="17"/>
      <c r="TLO1223" s="17"/>
      <c r="TLP1223" s="17"/>
      <c r="TLQ1223" s="17"/>
      <c r="TLR1223" s="17"/>
      <c r="TLS1223" s="17"/>
      <c r="TLT1223" s="17"/>
      <c r="TLU1223" s="17"/>
      <c r="TLV1223" s="17"/>
      <c r="TLW1223" s="17"/>
      <c r="TLX1223" s="17"/>
      <c r="TLY1223" s="17"/>
      <c r="TLZ1223" s="17"/>
      <c r="TMA1223" s="17"/>
      <c r="TMB1223" s="17"/>
      <c r="TMC1223" s="17"/>
      <c r="TMD1223" s="17"/>
      <c r="TME1223" s="17"/>
      <c r="TMF1223" s="17"/>
      <c r="TMG1223" s="17"/>
      <c r="TMH1223" s="17"/>
      <c r="TMI1223" s="17"/>
      <c r="TMJ1223" s="17"/>
      <c r="TMK1223" s="17"/>
      <c r="TML1223" s="17"/>
      <c r="TMM1223" s="17"/>
      <c r="TMN1223" s="17"/>
      <c r="TMO1223" s="17"/>
      <c r="TMP1223" s="17"/>
      <c r="TMQ1223" s="17"/>
      <c r="TMR1223" s="17"/>
      <c r="TMS1223" s="17"/>
      <c r="TMT1223" s="17"/>
      <c r="TMU1223" s="17"/>
      <c r="TMV1223" s="17"/>
      <c r="TMW1223" s="17"/>
      <c r="TMX1223" s="17"/>
      <c r="TMY1223" s="17"/>
      <c r="TMZ1223" s="17"/>
      <c r="TNA1223" s="17"/>
      <c r="TNB1223" s="17"/>
      <c r="TNC1223" s="17"/>
      <c r="TND1223" s="17"/>
      <c r="TNE1223" s="17"/>
      <c r="TNF1223" s="17"/>
      <c r="TNG1223" s="17"/>
      <c r="TNH1223" s="17"/>
      <c r="TNI1223" s="17"/>
      <c r="TNJ1223" s="17"/>
      <c r="TNK1223" s="17"/>
      <c r="TNL1223" s="17"/>
      <c r="TNM1223" s="17"/>
      <c r="TNN1223" s="17"/>
      <c r="TNO1223" s="17"/>
      <c r="TNP1223" s="17"/>
      <c r="TNQ1223" s="17"/>
      <c r="TNR1223" s="17"/>
      <c r="TNS1223" s="17"/>
      <c r="TNT1223" s="17"/>
      <c r="TNU1223" s="17"/>
      <c r="TNV1223" s="17"/>
      <c r="TNW1223" s="17"/>
      <c r="TNX1223" s="17"/>
      <c r="TNY1223" s="17"/>
      <c r="TNZ1223" s="17"/>
      <c r="TOA1223" s="17"/>
      <c r="TOB1223" s="17"/>
      <c r="TOC1223" s="17"/>
      <c r="TOD1223" s="17"/>
      <c r="TOE1223" s="17"/>
      <c r="TOF1223" s="17"/>
      <c r="TOG1223" s="17"/>
      <c r="TOH1223" s="17"/>
      <c r="TOI1223" s="17"/>
      <c r="TOJ1223" s="17"/>
      <c r="TOK1223" s="17"/>
      <c r="TOL1223" s="17"/>
      <c r="TOM1223" s="17"/>
      <c r="TON1223" s="17"/>
      <c r="TOO1223" s="17"/>
      <c r="TOP1223" s="17"/>
      <c r="TOQ1223" s="17"/>
      <c r="TOR1223" s="17"/>
      <c r="TOS1223" s="17"/>
      <c r="TOT1223" s="17"/>
      <c r="TOU1223" s="17"/>
      <c r="TOV1223" s="17"/>
      <c r="TOW1223" s="17"/>
      <c r="TOX1223" s="17"/>
      <c r="TOY1223" s="17"/>
      <c r="TOZ1223" s="17"/>
      <c r="TPA1223" s="17"/>
      <c r="TPB1223" s="17"/>
      <c r="TPC1223" s="17"/>
      <c r="TPD1223" s="17"/>
      <c r="TPE1223" s="17"/>
      <c r="TPF1223" s="17"/>
      <c r="TPG1223" s="17"/>
      <c r="TPH1223" s="17"/>
      <c r="TPI1223" s="17"/>
      <c r="TPJ1223" s="17"/>
      <c r="TPK1223" s="17"/>
      <c r="TPL1223" s="17"/>
      <c r="TPM1223" s="17"/>
      <c r="TPN1223" s="17"/>
      <c r="TPO1223" s="17"/>
      <c r="TPP1223" s="17"/>
      <c r="TPQ1223" s="17"/>
      <c r="TPR1223" s="17"/>
      <c r="TPS1223" s="17"/>
      <c r="TPT1223" s="17"/>
      <c r="TPU1223" s="17"/>
      <c r="TPV1223" s="17"/>
      <c r="TPW1223" s="17"/>
      <c r="TPX1223" s="17"/>
      <c r="TPY1223" s="17"/>
      <c r="TPZ1223" s="17"/>
      <c r="TQA1223" s="17"/>
      <c r="TQB1223" s="17"/>
      <c r="TQC1223" s="17"/>
      <c r="TQD1223" s="17"/>
      <c r="TQE1223" s="17"/>
      <c r="TQF1223" s="17"/>
      <c r="TQG1223" s="17"/>
      <c r="TQH1223" s="17"/>
      <c r="TQI1223" s="17"/>
      <c r="TQJ1223" s="17"/>
      <c r="TQK1223" s="17"/>
      <c r="TQL1223" s="17"/>
      <c r="TQM1223" s="17"/>
      <c r="TQN1223" s="17"/>
      <c r="TQO1223" s="17"/>
      <c r="TQP1223" s="17"/>
      <c r="TQQ1223" s="17"/>
      <c r="TQR1223" s="17"/>
      <c r="TQS1223" s="17"/>
      <c r="TQT1223" s="17"/>
      <c r="TQU1223" s="17"/>
      <c r="TQV1223" s="17"/>
      <c r="TQW1223" s="17"/>
      <c r="TQX1223" s="17"/>
      <c r="TQY1223" s="17"/>
      <c r="TQZ1223" s="17"/>
      <c r="TRA1223" s="17"/>
      <c r="TRB1223" s="17"/>
      <c r="TRC1223" s="17"/>
      <c r="TRD1223" s="17"/>
      <c r="TRE1223" s="17"/>
      <c r="TRF1223" s="17"/>
      <c r="TRG1223" s="17"/>
      <c r="TRH1223" s="17"/>
      <c r="TRI1223" s="17"/>
      <c r="TRJ1223" s="17"/>
      <c r="TRK1223" s="17"/>
      <c r="TRL1223" s="17"/>
      <c r="TRM1223" s="17"/>
      <c r="TRN1223" s="17"/>
      <c r="TRO1223" s="17"/>
      <c r="TRP1223" s="17"/>
      <c r="TRQ1223" s="17"/>
      <c r="TRR1223" s="17"/>
      <c r="TRS1223" s="17"/>
      <c r="TRT1223" s="17"/>
      <c r="TRU1223" s="17"/>
      <c r="TRV1223" s="17"/>
      <c r="TRW1223" s="17"/>
      <c r="TRX1223" s="17"/>
      <c r="TRY1223" s="17"/>
      <c r="TRZ1223" s="17"/>
      <c r="TSA1223" s="17"/>
      <c r="TSB1223" s="17"/>
      <c r="TSC1223" s="17"/>
      <c r="TSD1223" s="17"/>
      <c r="TSE1223" s="17"/>
      <c r="TSF1223" s="17"/>
      <c r="TSG1223" s="17"/>
      <c r="TSH1223" s="17"/>
      <c r="TSI1223" s="17"/>
      <c r="TSJ1223" s="17"/>
      <c r="TSK1223" s="17"/>
      <c r="TSL1223" s="17"/>
      <c r="TSM1223" s="17"/>
      <c r="TSN1223" s="17"/>
      <c r="TSO1223" s="17"/>
      <c r="TSP1223" s="17"/>
      <c r="TSQ1223" s="17"/>
      <c r="TSR1223" s="17"/>
      <c r="TSS1223" s="17"/>
      <c r="TST1223" s="17"/>
      <c r="TSU1223" s="17"/>
      <c r="TSV1223" s="17"/>
      <c r="TSW1223" s="17"/>
      <c r="TSX1223" s="17"/>
      <c r="TSY1223" s="17"/>
      <c r="TSZ1223" s="17"/>
      <c r="TTA1223" s="17"/>
      <c r="TTB1223" s="17"/>
      <c r="TTC1223" s="17"/>
      <c r="TTD1223" s="17"/>
      <c r="TTE1223" s="17"/>
      <c r="TTF1223" s="17"/>
      <c r="TTG1223" s="17"/>
      <c r="TTH1223" s="17"/>
      <c r="TTI1223" s="17"/>
      <c r="TTJ1223" s="17"/>
      <c r="TTK1223" s="17"/>
      <c r="TTL1223" s="17"/>
      <c r="TTM1223" s="17"/>
      <c r="TTN1223" s="17"/>
      <c r="TTO1223" s="17"/>
      <c r="TTP1223" s="17"/>
      <c r="TTQ1223" s="17"/>
      <c r="TTR1223" s="17"/>
      <c r="TTS1223" s="17"/>
      <c r="TTT1223" s="17"/>
      <c r="TTU1223" s="17"/>
      <c r="TTV1223" s="17"/>
      <c r="TTW1223" s="17"/>
      <c r="TTX1223" s="17"/>
      <c r="TTY1223" s="17"/>
      <c r="TTZ1223" s="17"/>
      <c r="TUA1223" s="17"/>
      <c r="TUB1223" s="17"/>
      <c r="TUC1223" s="17"/>
      <c r="TUD1223" s="17"/>
      <c r="TUE1223" s="17"/>
      <c r="TUF1223" s="17"/>
      <c r="TUG1223" s="17"/>
      <c r="TUH1223" s="17"/>
      <c r="TUI1223" s="17"/>
      <c r="TUJ1223" s="17"/>
      <c r="TUK1223" s="17"/>
      <c r="TUL1223" s="17"/>
      <c r="TUM1223" s="17"/>
      <c r="TUN1223" s="17"/>
      <c r="TUO1223" s="17"/>
      <c r="TUP1223" s="17"/>
      <c r="TUQ1223" s="17"/>
      <c r="TUR1223" s="17"/>
      <c r="TUS1223" s="17"/>
      <c r="TUT1223" s="17"/>
      <c r="TUU1223" s="17"/>
      <c r="TUV1223" s="17"/>
      <c r="TUW1223" s="17"/>
      <c r="TUX1223" s="17"/>
      <c r="TUY1223" s="17"/>
      <c r="TUZ1223" s="17"/>
      <c r="TVA1223" s="17"/>
      <c r="TVB1223" s="17"/>
      <c r="TVC1223" s="17"/>
      <c r="TVD1223" s="17"/>
      <c r="TVE1223" s="17"/>
      <c r="TVF1223" s="17"/>
      <c r="TVG1223" s="17"/>
      <c r="TVH1223" s="17"/>
      <c r="TVI1223" s="17"/>
      <c r="TVJ1223" s="17"/>
      <c r="TVK1223" s="17"/>
      <c r="TVL1223" s="17"/>
      <c r="TVM1223" s="17"/>
      <c r="TVN1223" s="17"/>
      <c r="TVO1223" s="17"/>
      <c r="TVP1223" s="17"/>
      <c r="TVQ1223" s="17"/>
      <c r="TVR1223" s="17"/>
      <c r="TVS1223" s="17"/>
      <c r="TVT1223" s="17"/>
      <c r="TVU1223" s="17"/>
      <c r="TVV1223" s="17"/>
      <c r="TVW1223" s="17"/>
      <c r="TVX1223" s="17"/>
      <c r="TVY1223" s="17"/>
      <c r="TVZ1223" s="17"/>
      <c r="TWA1223" s="17"/>
      <c r="TWB1223" s="17"/>
      <c r="TWC1223" s="17"/>
      <c r="TWD1223" s="17"/>
      <c r="TWE1223" s="17"/>
      <c r="TWF1223" s="17"/>
      <c r="TWG1223" s="17"/>
      <c r="TWH1223" s="17"/>
      <c r="TWI1223" s="17"/>
      <c r="TWJ1223" s="17"/>
      <c r="TWK1223" s="17"/>
      <c r="TWL1223" s="17"/>
      <c r="TWM1223" s="17"/>
      <c r="TWN1223" s="17"/>
      <c r="TWO1223" s="17"/>
      <c r="TWP1223" s="17"/>
      <c r="TWQ1223" s="17"/>
      <c r="TWR1223" s="17"/>
      <c r="TWS1223" s="17"/>
      <c r="TWT1223" s="17"/>
      <c r="TWU1223" s="17"/>
      <c r="TWV1223" s="17"/>
      <c r="TWW1223" s="17"/>
      <c r="TWX1223" s="17"/>
      <c r="TWY1223" s="17"/>
      <c r="TWZ1223" s="17"/>
      <c r="TXA1223" s="17"/>
      <c r="TXB1223" s="17"/>
      <c r="TXC1223" s="17"/>
      <c r="TXD1223" s="17"/>
      <c r="TXE1223" s="17"/>
      <c r="TXF1223" s="17"/>
      <c r="TXG1223" s="17"/>
      <c r="TXH1223" s="17"/>
      <c r="TXI1223" s="17"/>
      <c r="TXJ1223" s="17"/>
      <c r="TXK1223" s="17"/>
      <c r="TXL1223" s="17"/>
      <c r="TXM1223" s="17"/>
      <c r="TXN1223" s="17"/>
      <c r="TXO1223" s="17"/>
      <c r="TXP1223" s="17"/>
      <c r="TXQ1223" s="17"/>
      <c r="TXR1223" s="17"/>
      <c r="TXS1223" s="17"/>
      <c r="TXT1223" s="17"/>
      <c r="TXU1223" s="17"/>
      <c r="TXV1223" s="17"/>
      <c r="TXW1223" s="17"/>
      <c r="TXX1223" s="17"/>
      <c r="TXY1223" s="17"/>
      <c r="TXZ1223" s="17"/>
      <c r="TYA1223" s="17"/>
      <c r="TYB1223" s="17"/>
      <c r="TYC1223" s="17"/>
      <c r="TYD1223" s="17"/>
      <c r="TYE1223" s="17"/>
      <c r="TYF1223" s="17"/>
      <c r="TYG1223" s="17"/>
      <c r="TYH1223" s="17"/>
      <c r="TYI1223" s="17"/>
      <c r="TYJ1223" s="17"/>
      <c r="TYK1223" s="17"/>
      <c r="TYL1223" s="17"/>
      <c r="TYM1223" s="17"/>
      <c r="TYN1223" s="17"/>
      <c r="TYO1223" s="17"/>
      <c r="TYP1223" s="17"/>
      <c r="TYQ1223" s="17"/>
      <c r="TYR1223" s="17"/>
      <c r="TYS1223" s="17"/>
      <c r="TYT1223" s="17"/>
      <c r="TYU1223" s="17"/>
      <c r="TYV1223" s="17"/>
      <c r="TYW1223" s="17"/>
      <c r="TYX1223" s="17"/>
      <c r="TYY1223" s="17"/>
      <c r="TYZ1223" s="17"/>
      <c r="TZA1223" s="17"/>
      <c r="TZB1223" s="17"/>
      <c r="TZC1223" s="17"/>
      <c r="TZD1223" s="17"/>
      <c r="TZE1223" s="17"/>
      <c r="TZF1223" s="17"/>
      <c r="TZG1223" s="17"/>
      <c r="TZH1223" s="17"/>
      <c r="TZI1223" s="17"/>
      <c r="TZJ1223" s="17"/>
      <c r="TZK1223" s="17"/>
      <c r="TZL1223" s="17"/>
      <c r="TZM1223" s="17"/>
      <c r="TZN1223" s="17"/>
      <c r="TZO1223" s="17"/>
      <c r="TZP1223" s="17"/>
      <c r="TZQ1223" s="17"/>
      <c r="TZR1223" s="17"/>
      <c r="TZS1223" s="17"/>
      <c r="TZT1223" s="17"/>
      <c r="TZU1223" s="17"/>
      <c r="TZV1223" s="17"/>
      <c r="TZW1223" s="17"/>
      <c r="TZX1223" s="17"/>
      <c r="TZY1223" s="17"/>
      <c r="TZZ1223" s="17"/>
      <c r="UAA1223" s="17"/>
      <c r="UAB1223" s="17"/>
      <c r="UAC1223" s="17"/>
      <c r="UAD1223" s="17"/>
      <c r="UAE1223" s="17"/>
      <c r="UAF1223" s="17"/>
      <c r="UAG1223" s="17"/>
      <c r="UAH1223" s="17"/>
      <c r="UAI1223" s="17"/>
      <c r="UAJ1223" s="17"/>
      <c r="UAK1223" s="17"/>
      <c r="UAL1223" s="17"/>
      <c r="UAM1223" s="17"/>
      <c r="UAN1223" s="17"/>
      <c r="UAO1223" s="17"/>
      <c r="UAP1223" s="17"/>
      <c r="UAQ1223" s="17"/>
      <c r="UAR1223" s="17"/>
      <c r="UAS1223" s="17"/>
      <c r="UAT1223" s="17"/>
      <c r="UAU1223" s="17"/>
      <c r="UAV1223" s="17"/>
      <c r="UAW1223" s="17"/>
      <c r="UAX1223" s="17"/>
      <c r="UAY1223" s="17"/>
      <c r="UAZ1223" s="17"/>
      <c r="UBA1223" s="17"/>
      <c r="UBB1223" s="17"/>
      <c r="UBC1223" s="17"/>
      <c r="UBD1223" s="17"/>
      <c r="UBE1223" s="17"/>
      <c r="UBF1223" s="17"/>
      <c r="UBG1223" s="17"/>
      <c r="UBH1223" s="17"/>
      <c r="UBI1223" s="17"/>
      <c r="UBJ1223" s="17"/>
      <c r="UBK1223" s="17"/>
      <c r="UBL1223" s="17"/>
      <c r="UBM1223" s="17"/>
      <c r="UBN1223" s="17"/>
      <c r="UBO1223" s="17"/>
      <c r="UBP1223" s="17"/>
      <c r="UBQ1223" s="17"/>
      <c r="UBR1223" s="17"/>
      <c r="UBS1223" s="17"/>
      <c r="UBT1223" s="17"/>
      <c r="UBU1223" s="17"/>
      <c r="UBV1223" s="17"/>
      <c r="UBW1223" s="17"/>
      <c r="UBX1223" s="17"/>
      <c r="UBY1223" s="17"/>
      <c r="UBZ1223" s="17"/>
      <c r="UCA1223" s="17"/>
      <c r="UCB1223" s="17"/>
      <c r="UCC1223" s="17"/>
      <c r="UCD1223" s="17"/>
      <c r="UCE1223" s="17"/>
      <c r="UCF1223" s="17"/>
      <c r="UCG1223" s="17"/>
      <c r="UCH1223" s="17"/>
      <c r="UCI1223" s="17"/>
      <c r="UCJ1223" s="17"/>
      <c r="UCK1223" s="17"/>
      <c r="UCL1223" s="17"/>
      <c r="UCM1223" s="17"/>
      <c r="UCN1223" s="17"/>
      <c r="UCO1223" s="17"/>
      <c r="UCP1223" s="17"/>
      <c r="UCQ1223" s="17"/>
      <c r="UCR1223" s="17"/>
      <c r="UCS1223" s="17"/>
      <c r="UCT1223" s="17"/>
      <c r="UCU1223" s="17"/>
      <c r="UCV1223" s="17"/>
      <c r="UCW1223" s="17"/>
      <c r="UCX1223" s="17"/>
      <c r="UCY1223" s="17"/>
      <c r="UCZ1223" s="17"/>
      <c r="UDA1223" s="17"/>
      <c r="UDB1223" s="17"/>
      <c r="UDC1223" s="17"/>
      <c r="UDD1223" s="17"/>
      <c r="UDE1223" s="17"/>
      <c r="UDF1223" s="17"/>
      <c r="UDG1223" s="17"/>
      <c r="UDH1223" s="17"/>
      <c r="UDI1223" s="17"/>
      <c r="UDJ1223" s="17"/>
      <c r="UDK1223" s="17"/>
      <c r="UDL1223" s="17"/>
      <c r="UDM1223" s="17"/>
      <c r="UDN1223" s="17"/>
      <c r="UDO1223" s="17"/>
      <c r="UDP1223" s="17"/>
      <c r="UDQ1223" s="17"/>
      <c r="UDR1223" s="17"/>
      <c r="UDS1223" s="17"/>
      <c r="UDT1223" s="17"/>
      <c r="UDU1223" s="17"/>
      <c r="UDV1223" s="17"/>
      <c r="UDW1223" s="17"/>
      <c r="UDX1223" s="17"/>
      <c r="UDY1223" s="17"/>
      <c r="UDZ1223" s="17"/>
      <c r="UEA1223" s="17"/>
      <c r="UEB1223" s="17"/>
      <c r="UEC1223" s="17"/>
      <c r="UED1223" s="17"/>
      <c r="UEE1223" s="17"/>
      <c r="UEF1223" s="17"/>
      <c r="UEG1223" s="17"/>
      <c r="UEH1223" s="17"/>
      <c r="UEI1223" s="17"/>
      <c r="UEJ1223" s="17"/>
      <c r="UEK1223" s="17"/>
      <c r="UEL1223" s="17"/>
      <c r="UEM1223" s="17"/>
      <c r="UEN1223" s="17"/>
      <c r="UEO1223" s="17"/>
      <c r="UEP1223" s="17"/>
      <c r="UEQ1223" s="17"/>
      <c r="UER1223" s="17"/>
      <c r="UES1223" s="17"/>
      <c r="UET1223" s="17"/>
      <c r="UEU1223" s="17"/>
      <c r="UEV1223" s="17"/>
      <c r="UEW1223" s="17"/>
      <c r="UEX1223" s="17"/>
      <c r="UEY1223" s="17"/>
      <c r="UEZ1223" s="17"/>
      <c r="UFA1223" s="17"/>
      <c r="UFB1223" s="17"/>
      <c r="UFC1223" s="17"/>
      <c r="UFD1223" s="17"/>
      <c r="UFE1223" s="17"/>
      <c r="UFF1223" s="17"/>
      <c r="UFG1223" s="17"/>
      <c r="UFH1223" s="17"/>
      <c r="UFI1223" s="17"/>
      <c r="UFJ1223" s="17"/>
      <c r="UFK1223" s="17"/>
      <c r="UFL1223" s="17"/>
      <c r="UFM1223" s="17"/>
      <c r="UFN1223" s="17"/>
      <c r="UFO1223" s="17"/>
      <c r="UFP1223" s="17"/>
      <c r="UFQ1223" s="17"/>
      <c r="UFR1223" s="17"/>
      <c r="UFS1223" s="17"/>
      <c r="UFT1223" s="17"/>
      <c r="UFU1223" s="17"/>
      <c r="UFV1223" s="17"/>
      <c r="UFW1223" s="17"/>
      <c r="UFX1223" s="17"/>
      <c r="UFY1223" s="17"/>
      <c r="UFZ1223" s="17"/>
      <c r="UGA1223" s="17"/>
      <c r="UGB1223" s="17"/>
      <c r="UGC1223" s="17"/>
      <c r="UGD1223" s="17"/>
      <c r="UGE1223" s="17"/>
      <c r="UGF1223" s="17"/>
      <c r="UGG1223" s="17"/>
      <c r="UGH1223" s="17"/>
      <c r="UGI1223" s="17"/>
      <c r="UGJ1223" s="17"/>
      <c r="UGK1223" s="17"/>
      <c r="UGL1223" s="17"/>
      <c r="UGM1223" s="17"/>
      <c r="UGN1223" s="17"/>
      <c r="UGO1223" s="17"/>
      <c r="UGP1223" s="17"/>
      <c r="UGQ1223" s="17"/>
      <c r="UGR1223" s="17"/>
      <c r="UGS1223" s="17"/>
      <c r="UGT1223" s="17"/>
      <c r="UGU1223" s="17"/>
      <c r="UGV1223" s="17"/>
      <c r="UGW1223" s="17"/>
      <c r="UGX1223" s="17"/>
      <c r="UGY1223" s="17"/>
      <c r="UGZ1223" s="17"/>
      <c r="UHA1223" s="17"/>
      <c r="UHB1223" s="17"/>
      <c r="UHC1223" s="17"/>
      <c r="UHD1223" s="17"/>
      <c r="UHE1223" s="17"/>
      <c r="UHF1223" s="17"/>
      <c r="UHG1223" s="17"/>
      <c r="UHH1223" s="17"/>
      <c r="UHI1223" s="17"/>
      <c r="UHJ1223" s="17"/>
      <c r="UHK1223" s="17"/>
      <c r="UHL1223" s="17"/>
      <c r="UHM1223" s="17"/>
      <c r="UHN1223" s="17"/>
      <c r="UHO1223" s="17"/>
      <c r="UHP1223" s="17"/>
      <c r="UHQ1223" s="17"/>
      <c r="UHR1223" s="17"/>
      <c r="UHS1223" s="17"/>
      <c r="UHT1223" s="17"/>
      <c r="UHU1223" s="17"/>
      <c r="UHV1223" s="17"/>
      <c r="UHW1223" s="17"/>
      <c r="UHX1223" s="17"/>
      <c r="UHY1223" s="17"/>
      <c r="UHZ1223" s="17"/>
      <c r="UIA1223" s="17"/>
      <c r="UIB1223" s="17"/>
      <c r="UIC1223" s="17"/>
      <c r="UID1223" s="17"/>
      <c r="UIE1223" s="17"/>
      <c r="UIF1223" s="17"/>
      <c r="UIG1223" s="17"/>
      <c r="UIH1223" s="17"/>
      <c r="UII1223" s="17"/>
      <c r="UIJ1223" s="17"/>
      <c r="UIK1223" s="17"/>
      <c r="UIL1223" s="17"/>
      <c r="UIM1223" s="17"/>
      <c r="UIN1223" s="17"/>
      <c r="UIO1223" s="17"/>
      <c r="UIP1223" s="17"/>
      <c r="UIQ1223" s="17"/>
      <c r="UIR1223" s="17"/>
      <c r="UIS1223" s="17"/>
      <c r="UIT1223" s="17"/>
      <c r="UIU1223" s="17"/>
      <c r="UIV1223" s="17"/>
      <c r="UIW1223" s="17"/>
      <c r="UIX1223" s="17"/>
      <c r="UIY1223" s="17"/>
      <c r="UIZ1223" s="17"/>
      <c r="UJA1223" s="17"/>
      <c r="UJB1223" s="17"/>
      <c r="UJC1223" s="17"/>
      <c r="UJD1223" s="17"/>
      <c r="UJE1223" s="17"/>
      <c r="UJF1223" s="17"/>
      <c r="UJG1223" s="17"/>
      <c r="UJH1223" s="17"/>
      <c r="UJI1223" s="17"/>
      <c r="UJJ1223" s="17"/>
      <c r="UJK1223" s="17"/>
      <c r="UJL1223" s="17"/>
      <c r="UJM1223" s="17"/>
      <c r="UJN1223" s="17"/>
      <c r="UJO1223" s="17"/>
      <c r="UJP1223" s="17"/>
      <c r="UJQ1223" s="17"/>
      <c r="UJR1223" s="17"/>
      <c r="UJS1223" s="17"/>
      <c r="UJT1223" s="17"/>
      <c r="UJU1223" s="17"/>
      <c r="UJV1223" s="17"/>
      <c r="UJW1223" s="17"/>
      <c r="UJX1223" s="17"/>
      <c r="UJY1223" s="17"/>
      <c r="UJZ1223" s="17"/>
      <c r="UKA1223" s="17"/>
      <c r="UKB1223" s="17"/>
      <c r="UKC1223" s="17"/>
      <c r="UKD1223" s="17"/>
      <c r="UKE1223" s="17"/>
      <c r="UKF1223" s="17"/>
      <c r="UKG1223" s="17"/>
      <c r="UKH1223" s="17"/>
      <c r="UKI1223" s="17"/>
      <c r="UKJ1223" s="17"/>
      <c r="UKK1223" s="17"/>
      <c r="UKL1223" s="17"/>
      <c r="UKM1223" s="17"/>
      <c r="UKN1223" s="17"/>
      <c r="UKO1223" s="17"/>
      <c r="UKP1223" s="17"/>
      <c r="UKQ1223" s="17"/>
      <c r="UKR1223" s="17"/>
      <c r="UKS1223" s="17"/>
      <c r="UKT1223" s="17"/>
      <c r="UKU1223" s="17"/>
      <c r="UKV1223" s="17"/>
      <c r="UKW1223" s="17"/>
      <c r="UKX1223" s="17"/>
      <c r="UKY1223" s="17"/>
      <c r="UKZ1223" s="17"/>
      <c r="ULA1223" s="17"/>
      <c r="ULB1223" s="17"/>
      <c r="ULC1223" s="17"/>
      <c r="ULD1223" s="17"/>
      <c r="ULE1223" s="17"/>
      <c r="ULF1223" s="17"/>
      <c r="ULG1223" s="17"/>
      <c r="ULH1223" s="17"/>
      <c r="ULI1223" s="17"/>
      <c r="ULJ1223" s="17"/>
      <c r="ULK1223" s="17"/>
      <c r="ULL1223" s="17"/>
      <c r="ULM1223" s="17"/>
      <c r="ULN1223" s="17"/>
      <c r="ULO1223" s="17"/>
      <c r="ULP1223" s="17"/>
      <c r="ULQ1223" s="17"/>
      <c r="ULR1223" s="17"/>
      <c r="ULS1223" s="17"/>
      <c r="ULT1223" s="17"/>
      <c r="ULU1223" s="17"/>
      <c r="ULV1223" s="17"/>
      <c r="ULW1223" s="17"/>
      <c r="ULX1223" s="17"/>
      <c r="ULY1223" s="17"/>
      <c r="ULZ1223" s="17"/>
      <c r="UMA1223" s="17"/>
      <c r="UMB1223" s="17"/>
      <c r="UMC1223" s="17"/>
      <c r="UMD1223" s="17"/>
      <c r="UME1223" s="17"/>
      <c r="UMF1223" s="17"/>
      <c r="UMG1223" s="17"/>
      <c r="UMH1223" s="17"/>
      <c r="UMI1223" s="17"/>
      <c r="UMJ1223" s="17"/>
      <c r="UMK1223" s="17"/>
      <c r="UML1223" s="17"/>
      <c r="UMM1223" s="17"/>
      <c r="UMN1223" s="17"/>
      <c r="UMO1223" s="17"/>
      <c r="UMP1223" s="17"/>
      <c r="UMQ1223" s="17"/>
      <c r="UMR1223" s="17"/>
      <c r="UMS1223" s="17"/>
      <c r="UMT1223" s="17"/>
      <c r="UMU1223" s="17"/>
      <c r="UMV1223" s="17"/>
      <c r="UMW1223" s="17"/>
      <c r="UMX1223" s="17"/>
      <c r="UMY1223" s="17"/>
      <c r="UMZ1223" s="17"/>
      <c r="UNA1223" s="17"/>
      <c r="UNB1223" s="17"/>
      <c r="UNC1223" s="17"/>
      <c r="UND1223" s="17"/>
      <c r="UNE1223" s="17"/>
      <c r="UNF1223" s="17"/>
      <c r="UNG1223" s="17"/>
      <c r="UNH1223" s="17"/>
      <c r="UNI1223" s="17"/>
      <c r="UNJ1223" s="17"/>
      <c r="UNK1223" s="17"/>
      <c r="UNL1223" s="17"/>
      <c r="UNM1223" s="17"/>
      <c r="UNN1223" s="17"/>
      <c r="UNO1223" s="17"/>
      <c r="UNP1223" s="17"/>
      <c r="UNQ1223" s="17"/>
      <c r="UNR1223" s="17"/>
      <c r="UNS1223" s="17"/>
      <c r="UNT1223" s="17"/>
      <c r="UNU1223" s="17"/>
      <c r="UNV1223" s="17"/>
      <c r="UNW1223" s="17"/>
      <c r="UNX1223" s="17"/>
      <c r="UNY1223" s="17"/>
      <c r="UNZ1223" s="17"/>
      <c r="UOA1223" s="17"/>
      <c r="UOB1223" s="17"/>
      <c r="UOC1223" s="17"/>
      <c r="UOD1223" s="17"/>
      <c r="UOE1223" s="17"/>
      <c r="UOF1223" s="17"/>
      <c r="UOG1223" s="17"/>
      <c r="UOH1223" s="17"/>
      <c r="UOI1223" s="17"/>
      <c r="UOJ1223" s="17"/>
      <c r="UOK1223" s="17"/>
      <c r="UOL1223" s="17"/>
      <c r="UOM1223" s="17"/>
      <c r="UON1223" s="17"/>
      <c r="UOO1223" s="17"/>
      <c r="UOP1223" s="17"/>
      <c r="UOQ1223" s="17"/>
      <c r="UOR1223" s="17"/>
      <c r="UOS1223" s="17"/>
      <c r="UOT1223" s="17"/>
      <c r="UOU1223" s="17"/>
      <c r="UOV1223" s="17"/>
      <c r="UOW1223" s="17"/>
      <c r="UOX1223" s="17"/>
      <c r="UOY1223" s="17"/>
      <c r="UOZ1223" s="17"/>
      <c r="UPA1223" s="17"/>
      <c r="UPB1223" s="17"/>
      <c r="UPC1223" s="17"/>
      <c r="UPD1223" s="17"/>
      <c r="UPE1223" s="17"/>
      <c r="UPF1223" s="17"/>
      <c r="UPG1223" s="17"/>
      <c r="UPH1223" s="17"/>
      <c r="UPI1223" s="17"/>
      <c r="UPJ1223" s="17"/>
      <c r="UPK1223" s="17"/>
      <c r="UPL1223" s="17"/>
      <c r="UPM1223" s="17"/>
      <c r="UPN1223" s="17"/>
      <c r="UPO1223" s="17"/>
      <c r="UPP1223" s="17"/>
      <c r="UPQ1223" s="17"/>
      <c r="UPR1223" s="17"/>
      <c r="UPS1223" s="17"/>
      <c r="UPT1223" s="17"/>
      <c r="UPU1223" s="17"/>
      <c r="UPV1223" s="17"/>
      <c r="UPW1223" s="17"/>
      <c r="UPX1223" s="17"/>
      <c r="UPY1223" s="17"/>
      <c r="UPZ1223" s="17"/>
      <c r="UQA1223" s="17"/>
      <c r="UQB1223" s="17"/>
      <c r="UQC1223" s="17"/>
      <c r="UQD1223" s="17"/>
      <c r="UQE1223" s="17"/>
      <c r="UQF1223" s="17"/>
      <c r="UQG1223" s="17"/>
      <c r="UQH1223" s="17"/>
      <c r="UQI1223" s="17"/>
      <c r="UQJ1223" s="17"/>
      <c r="UQK1223" s="17"/>
      <c r="UQL1223" s="17"/>
      <c r="UQM1223" s="17"/>
      <c r="UQN1223" s="17"/>
      <c r="UQO1223" s="17"/>
      <c r="UQP1223" s="17"/>
      <c r="UQQ1223" s="17"/>
      <c r="UQR1223" s="17"/>
      <c r="UQS1223" s="17"/>
      <c r="UQT1223" s="17"/>
      <c r="UQU1223" s="17"/>
      <c r="UQV1223" s="17"/>
      <c r="UQW1223" s="17"/>
      <c r="UQX1223" s="17"/>
      <c r="UQY1223" s="17"/>
      <c r="UQZ1223" s="17"/>
      <c r="URA1223" s="17"/>
      <c r="URB1223" s="17"/>
      <c r="URC1223" s="17"/>
      <c r="URD1223" s="17"/>
      <c r="URE1223" s="17"/>
      <c r="URF1223" s="17"/>
      <c r="URG1223" s="17"/>
      <c r="URH1223" s="17"/>
      <c r="URI1223" s="17"/>
      <c r="URJ1223" s="17"/>
      <c r="URK1223" s="17"/>
      <c r="URL1223" s="17"/>
      <c r="URM1223" s="17"/>
      <c r="URN1223" s="17"/>
      <c r="URO1223" s="17"/>
      <c r="URP1223" s="17"/>
      <c r="URQ1223" s="17"/>
      <c r="URR1223" s="17"/>
      <c r="URS1223" s="17"/>
      <c r="URT1223" s="17"/>
      <c r="URU1223" s="17"/>
      <c r="URV1223" s="17"/>
      <c r="URW1223" s="17"/>
      <c r="URX1223" s="17"/>
      <c r="URY1223" s="17"/>
      <c r="URZ1223" s="17"/>
      <c r="USA1223" s="17"/>
      <c r="USB1223" s="17"/>
      <c r="USC1223" s="17"/>
      <c r="USD1223" s="17"/>
      <c r="USE1223" s="17"/>
      <c r="USF1223" s="17"/>
      <c r="USG1223" s="17"/>
      <c r="USH1223" s="17"/>
      <c r="USI1223" s="17"/>
      <c r="USJ1223" s="17"/>
      <c r="USK1223" s="17"/>
      <c r="USL1223" s="17"/>
      <c r="USM1223" s="17"/>
      <c r="USN1223" s="17"/>
      <c r="USO1223" s="17"/>
      <c r="USP1223" s="17"/>
      <c r="USQ1223" s="17"/>
      <c r="USR1223" s="17"/>
      <c r="USS1223" s="17"/>
      <c r="UST1223" s="17"/>
      <c r="USU1223" s="17"/>
      <c r="USV1223" s="17"/>
      <c r="USW1223" s="17"/>
      <c r="USX1223" s="17"/>
      <c r="USY1223" s="17"/>
      <c r="USZ1223" s="17"/>
      <c r="UTA1223" s="17"/>
      <c r="UTB1223" s="17"/>
      <c r="UTC1223" s="17"/>
      <c r="UTD1223" s="17"/>
      <c r="UTE1223" s="17"/>
      <c r="UTF1223" s="17"/>
      <c r="UTG1223" s="17"/>
      <c r="UTH1223" s="17"/>
      <c r="UTI1223" s="17"/>
      <c r="UTJ1223" s="17"/>
      <c r="UTK1223" s="17"/>
      <c r="UTL1223" s="17"/>
      <c r="UTM1223" s="17"/>
      <c r="UTN1223" s="17"/>
      <c r="UTO1223" s="17"/>
      <c r="UTP1223" s="17"/>
      <c r="UTQ1223" s="17"/>
      <c r="UTR1223" s="17"/>
      <c r="UTS1223" s="17"/>
      <c r="UTT1223" s="17"/>
      <c r="UTU1223" s="17"/>
      <c r="UTV1223" s="17"/>
      <c r="UTW1223" s="17"/>
      <c r="UTX1223" s="17"/>
      <c r="UTY1223" s="17"/>
      <c r="UTZ1223" s="17"/>
      <c r="UUA1223" s="17"/>
      <c r="UUB1223" s="17"/>
      <c r="UUC1223" s="17"/>
      <c r="UUD1223" s="17"/>
      <c r="UUE1223" s="17"/>
      <c r="UUF1223" s="17"/>
      <c r="UUG1223" s="17"/>
      <c r="UUH1223" s="17"/>
      <c r="UUI1223" s="17"/>
      <c r="UUJ1223" s="17"/>
      <c r="UUK1223" s="17"/>
      <c r="UUL1223" s="17"/>
      <c r="UUM1223" s="17"/>
      <c r="UUN1223" s="17"/>
      <c r="UUO1223" s="17"/>
      <c r="UUP1223" s="17"/>
      <c r="UUQ1223" s="17"/>
      <c r="UUR1223" s="17"/>
      <c r="UUS1223" s="17"/>
      <c r="UUT1223" s="17"/>
      <c r="UUU1223" s="17"/>
      <c r="UUV1223" s="17"/>
      <c r="UUW1223" s="17"/>
      <c r="UUX1223" s="17"/>
      <c r="UUY1223" s="17"/>
      <c r="UUZ1223" s="17"/>
      <c r="UVA1223" s="17"/>
      <c r="UVB1223" s="17"/>
      <c r="UVC1223" s="17"/>
      <c r="UVD1223" s="17"/>
      <c r="UVE1223" s="17"/>
      <c r="UVF1223" s="17"/>
      <c r="UVG1223" s="17"/>
      <c r="UVH1223" s="17"/>
      <c r="UVI1223" s="17"/>
      <c r="UVJ1223" s="17"/>
      <c r="UVK1223" s="17"/>
      <c r="UVL1223" s="17"/>
      <c r="UVM1223" s="17"/>
      <c r="UVN1223" s="17"/>
      <c r="UVO1223" s="17"/>
      <c r="UVP1223" s="17"/>
      <c r="UVQ1223" s="17"/>
      <c r="UVR1223" s="17"/>
      <c r="UVS1223" s="17"/>
      <c r="UVT1223" s="17"/>
      <c r="UVU1223" s="17"/>
      <c r="UVV1223" s="17"/>
      <c r="UVW1223" s="17"/>
      <c r="UVX1223" s="17"/>
      <c r="UVY1223" s="17"/>
      <c r="UVZ1223" s="17"/>
      <c r="UWA1223" s="17"/>
      <c r="UWB1223" s="17"/>
      <c r="UWC1223" s="17"/>
      <c r="UWD1223" s="17"/>
      <c r="UWE1223" s="17"/>
      <c r="UWF1223" s="17"/>
      <c r="UWG1223" s="17"/>
      <c r="UWH1223" s="17"/>
      <c r="UWI1223" s="17"/>
      <c r="UWJ1223" s="17"/>
      <c r="UWK1223" s="17"/>
      <c r="UWL1223" s="17"/>
      <c r="UWM1223" s="17"/>
      <c r="UWN1223" s="17"/>
      <c r="UWO1223" s="17"/>
      <c r="UWP1223" s="17"/>
      <c r="UWQ1223" s="17"/>
      <c r="UWR1223" s="17"/>
      <c r="UWS1223" s="17"/>
      <c r="UWT1223" s="17"/>
      <c r="UWU1223" s="17"/>
      <c r="UWV1223" s="17"/>
      <c r="UWW1223" s="17"/>
      <c r="UWX1223" s="17"/>
      <c r="UWY1223" s="17"/>
      <c r="UWZ1223" s="17"/>
      <c r="UXA1223" s="17"/>
      <c r="UXB1223" s="17"/>
      <c r="UXC1223" s="17"/>
      <c r="UXD1223" s="17"/>
      <c r="UXE1223" s="17"/>
      <c r="UXF1223" s="17"/>
      <c r="UXG1223" s="17"/>
      <c r="UXH1223" s="17"/>
      <c r="UXI1223" s="17"/>
      <c r="UXJ1223" s="17"/>
      <c r="UXK1223" s="17"/>
      <c r="UXL1223" s="17"/>
      <c r="UXM1223" s="17"/>
      <c r="UXN1223" s="17"/>
      <c r="UXO1223" s="17"/>
      <c r="UXP1223" s="17"/>
      <c r="UXQ1223" s="17"/>
      <c r="UXR1223" s="17"/>
      <c r="UXS1223" s="17"/>
      <c r="UXT1223" s="17"/>
      <c r="UXU1223" s="17"/>
      <c r="UXV1223" s="17"/>
      <c r="UXW1223" s="17"/>
      <c r="UXX1223" s="17"/>
      <c r="UXY1223" s="17"/>
      <c r="UXZ1223" s="17"/>
      <c r="UYA1223" s="17"/>
      <c r="UYB1223" s="17"/>
      <c r="UYC1223" s="17"/>
      <c r="UYD1223" s="17"/>
      <c r="UYE1223" s="17"/>
      <c r="UYF1223" s="17"/>
      <c r="UYG1223" s="17"/>
      <c r="UYH1223" s="17"/>
      <c r="UYI1223" s="17"/>
      <c r="UYJ1223" s="17"/>
      <c r="UYK1223" s="17"/>
      <c r="UYL1223" s="17"/>
      <c r="UYM1223" s="17"/>
      <c r="UYN1223" s="17"/>
      <c r="UYO1223" s="17"/>
      <c r="UYP1223" s="17"/>
      <c r="UYQ1223" s="17"/>
      <c r="UYR1223" s="17"/>
      <c r="UYS1223" s="17"/>
      <c r="UYT1223" s="17"/>
      <c r="UYU1223" s="17"/>
      <c r="UYV1223" s="17"/>
      <c r="UYW1223" s="17"/>
      <c r="UYX1223" s="17"/>
      <c r="UYY1223" s="17"/>
      <c r="UYZ1223" s="17"/>
      <c r="UZA1223" s="17"/>
      <c r="UZB1223" s="17"/>
      <c r="UZC1223" s="17"/>
      <c r="UZD1223" s="17"/>
      <c r="UZE1223" s="17"/>
      <c r="UZF1223" s="17"/>
      <c r="UZG1223" s="17"/>
      <c r="UZH1223" s="17"/>
      <c r="UZI1223" s="17"/>
      <c r="UZJ1223" s="17"/>
      <c r="UZK1223" s="17"/>
      <c r="UZL1223" s="17"/>
      <c r="UZM1223" s="17"/>
      <c r="UZN1223" s="17"/>
      <c r="UZO1223" s="17"/>
      <c r="UZP1223" s="17"/>
      <c r="UZQ1223" s="17"/>
      <c r="UZR1223" s="17"/>
      <c r="UZS1223" s="17"/>
      <c r="UZT1223" s="17"/>
      <c r="UZU1223" s="17"/>
      <c r="UZV1223" s="17"/>
      <c r="UZW1223" s="17"/>
      <c r="UZX1223" s="17"/>
      <c r="UZY1223" s="17"/>
      <c r="UZZ1223" s="17"/>
      <c r="VAA1223" s="17"/>
      <c r="VAB1223" s="17"/>
      <c r="VAC1223" s="17"/>
      <c r="VAD1223" s="17"/>
      <c r="VAE1223" s="17"/>
      <c r="VAF1223" s="17"/>
      <c r="VAG1223" s="17"/>
      <c r="VAH1223" s="17"/>
      <c r="VAI1223" s="17"/>
      <c r="VAJ1223" s="17"/>
      <c r="VAK1223" s="17"/>
      <c r="VAL1223" s="17"/>
      <c r="VAM1223" s="17"/>
      <c r="VAN1223" s="17"/>
      <c r="VAO1223" s="17"/>
      <c r="VAP1223" s="17"/>
      <c r="VAQ1223" s="17"/>
      <c r="VAR1223" s="17"/>
      <c r="VAS1223" s="17"/>
      <c r="VAT1223" s="17"/>
      <c r="VAU1223" s="17"/>
      <c r="VAV1223" s="17"/>
      <c r="VAW1223" s="17"/>
      <c r="VAX1223" s="17"/>
      <c r="VAY1223" s="17"/>
      <c r="VAZ1223" s="17"/>
      <c r="VBA1223" s="17"/>
      <c r="VBB1223" s="17"/>
      <c r="VBC1223" s="17"/>
      <c r="VBD1223" s="17"/>
      <c r="VBE1223" s="17"/>
      <c r="VBF1223" s="17"/>
      <c r="VBG1223" s="17"/>
      <c r="VBH1223" s="17"/>
      <c r="VBI1223" s="17"/>
      <c r="VBJ1223" s="17"/>
      <c r="VBK1223" s="17"/>
      <c r="VBL1223" s="17"/>
      <c r="VBM1223" s="17"/>
      <c r="VBN1223" s="17"/>
      <c r="VBO1223" s="17"/>
      <c r="VBP1223" s="17"/>
      <c r="VBQ1223" s="17"/>
      <c r="VBR1223" s="17"/>
      <c r="VBS1223" s="17"/>
      <c r="VBT1223" s="17"/>
      <c r="VBU1223" s="17"/>
      <c r="VBV1223" s="17"/>
      <c r="VBW1223" s="17"/>
      <c r="VBX1223" s="17"/>
      <c r="VBY1223" s="17"/>
      <c r="VBZ1223" s="17"/>
      <c r="VCA1223" s="17"/>
      <c r="VCB1223" s="17"/>
      <c r="VCC1223" s="17"/>
      <c r="VCD1223" s="17"/>
      <c r="VCE1223" s="17"/>
      <c r="VCF1223" s="17"/>
      <c r="VCG1223" s="17"/>
      <c r="VCH1223" s="17"/>
      <c r="VCI1223" s="17"/>
      <c r="VCJ1223" s="17"/>
      <c r="VCK1223" s="17"/>
      <c r="VCL1223" s="17"/>
      <c r="VCM1223" s="17"/>
      <c r="VCN1223" s="17"/>
      <c r="VCO1223" s="17"/>
      <c r="VCP1223" s="17"/>
      <c r="VCQ1223" s="17"/>
      <c r="VCR1223" s="17"/>
      <c r="VCS1223" s="17"/>
      <c r="VCT1223" s="17"/>
      <c r="VCU1223" s="17"/>
      <c r="VCV1223" s="17"/>
      <c r="VCW1223" s="17"/>
      <c r="VCX1223" s="17"/>
      <c r="VCY1223" s="17"/>
      <c r="VCZ1223" s="17"/>
      <c r="VDA1223" s="17"/>
      <c r="VDB1223" s="17"/>
      <c r="VDC1223" s="17"/>
      <c r="VDD1223" s="17"/>
      <c r="VDE1223" s="17"/>
      <c r="VDF1223" s="17"/>
      <c r="VDG1223" s="17"/>
      <c r="VDH1223" s="17"/>
      <c r="VDI1223" s="17"/>
      <c r="VDJ1223" s="17"/>
      <c r="VDK1223" s="17"/>
      <c r="VDL1223" s="17"/>
      <c r="VDM1223" s="17"/>
      <c r="VDN1223" s="17"/>
      <c r="VDO1223" s="17"/>
      <c r="VDP1223" s="17"/>
      <c r="VDQ1223" s="17"/>
      <c r="VDR1223" s="17"/>
      <c r="VDS1223" s="17"/>
      <c r="VDT1223" s="17"/>
      <c r="VDU1223" s="17"/>
      <c r="VDV1223" s="17"/>
      <c r="VDW1223" s="17"/>
      <c r="VDX1223" s="17"/>
      <c r="VDY1223" s="17"/>
      <c r="VDZ1223" s="17"/>
      <c r="VEA1223" s="17"/>
      <c r="VEB1223" s="17"/>
      <c r="VEC1223" s="17"/>
      <c r="VED1223" s="17"/>
      <c r="VEE1223" s="17"/>
      <c r="VEF1223" s="17"/>
      <c r="VEG1223" s="17"/>
      <c r="VEH1223" s="17"/>
      <c r="VEI1223" s="17"/>
      <c r="VEJ1223" s="17"/>
      <c r="VEK1223" s="17"/>
      <c r="VEL1223" s="17"/>
      <c r="VEM1223" s="17"/>
      <c r="VEN1223" s="17"/>
      <c r="VEO1223" s="17"/>
      <c r="VEP1223" s="17"/>
      <c r="VEQ1223" s="17"/>
      <c r="VER1223" s="17"/>
      <c r="VES1223" s="17"/>
      <c r="VET1223" s="17"/>
      <c r="VEU1223" s="17"/>
      <c r="VEV1223" s="17"/>
      <c r="VEW1223" s="17"/>
      <c r="VEX1223" s="17"/>
      <c r="VEY1223" s="17"/>
      <c r="VEZ1223" s="17"/>
      <c r="VFA1223" s="17"/>
      <c r="VFB1223" s="17"/>
      <c r="VFC1223" s="17"/>
      <c r="VFD1223" s="17"/>
      <c r="VFE1223" s="17"/>
      <c r="VFF1223" s="17"/>
      <c r="VFG1223" s="17"/>
      <c r="VFH1223" s="17"/>
      <c r="VFI1223" s="17"/>
      <c r="VFJ1223" s="17"/>
      <c r="VFK1223" s="17"/>
      <c r="VFL1223" s="17"/>
      <c r="VFM1223" s="17"/>
      <c r="VFN1223" s="17"/>
      <c r="VFO1223" s="17"/>
      <c r="VFP1223" s="17"/>
      <c r="VFQ1223" s="17"/>
      <c r="VFR1223" s="17"/>
      <c r="VFS1223" s="17"/>
      <c r="VFT1223" s="17"/>
      <c r="VFU1223" s="17"/>
      <c r="VFV1223" s="17"/>
      <c r="VFW1223" s="17"/>
      <c r="VFX1223" s="17"/>
      <c r="VFY1223" s="17"/>
      <c r="VFZ1223" s="17"/>
      <c r="VGA1223" s="17"/>
      <c r="VGB1223" s="17"/>
      <c r="VGC1223" s="17"/>
      <c r="VGD1223" s="17"/>
      <c r="VGE1223" s="17"/>
      <c r="VGF1223" s="17"/>
      <c r="VGG1223" s="17"/>
      <c r="VGH1223" s="17"/>
      <c r="VGI1223" s="17"/>
      <c r="VGJ1223" s="17"/>
      <c r="VGK1223" s="17"/>
      <c r="VGL1223" s="17"/>
      <c r="VGM1223" s="17"/>
      <c r="VGN1223" s="17"/>
      <c r="VGO1223" s="17"/>
      <c r="VGP1223" s="17"/>
      <c r="VGQ1223" s="17"/>
      <c r="VGR1223" s="17"/>
      <c r="VGS1223" s="17"/>
      <c r="VGT1223" s="17"/>
      <c r="VGU1223" s="17"/>
      <c r="VGV1223" s="17"/>
      <c r="VGW1223" s="17"/>
      <c r="VGX1223" s="17"/>
      <c r="VGY1223" s="17"/>
      <c r="VGZ1223" s="17"/>
      <c r="VHA1223" s="17"/>
      <c r="VHB1223" s="17"/>
      <c r="VHC1223" s="17"/>
      <c r="VHD1223" s="17"/>
      <c r="VHE1223" s="17"/>
      <c r="VHF1223" s="17"/>
      <c r="VHG1223" s="17"/>
      <c r="VHH1223" s="17"/>
      <c r="VHI1223" s="17"/>
      <c r="VHJ1223" s="17"/>
      <c r="VHK1223" s="17"/>
      <c r="VHL1223" s="17"/>
      <c r="VHM1223" s="17"/>
      <c r="VHN1223" s="17"/>
      <c r="VHO1223" s="17"/>
      <c r="VHP1223" s="17"/>
      <c r="VHQ1223" s="17"/>
      <c r="VHR1223" s="17"/>
      <c r="VHS1223" s="17"/>
      <c r="VHT1223" s="17"/>
      <c r="VHU1223" s="17"/>
      <c r="VHV1223" s="17"/>
      <c r="VHW1223" s="17"/>
      <c r="VHX1223" s="17"/>
      <c r="VHY1223" s="17"/>
      <c r="VHZ1223" s="17"/>
      <c r="VIA1223" s="17"/>
      <c r="VIB1223" s="17"/>
      <c r="VIC1223" s="17"/>
      <c r="VID1223" s="17"/>
      <c r="VIE1223" s="17"/>
      <c r="VIF1223" s="17"/>
      <c r="VIG1223" s="17"/>
      <c r="VIH1223" s="17"/>
      <c r="VII1223" s="17"/>
      <c r="VIJ1223" s="17"/>
      <c r="VIK1223" s="17"/>
      <c r="VIL1223" s="17"/>
      <c r="VIM1223" s="17"/>
      <c r="VIN1223" s="17"/>
      <c r="VIO1223" s="17"/>
      <c r="VIP1223" s="17"/>
      <c r="VIQ1223" s="17"/>
      <c r="VIR1223" s="17"/>
      <c r="VIS1223" s="17"/>
      <c r="VIT1223" s="17"/>
      <c r="VIU1223" s="17"/>
      <c r="VIV1223" s="17"/>
      <c r="VIW1223" s="17"/>
      <c r="VIX1223" s="17"/>
      <c r="VIY1223" s="17"/>
      <c r="VIZ1223" s="17"/>
      <c r="VJA1223" s="17"/>
      <c r="VJB1223" s="17"/>
      <c r="VJC1223" s="17"/>
      <c r="VJD1223" s="17"/>
      <c r="VJE1223" s="17"/>
      <c r="VJF1223" s="17"/>
      <c r="VJG1223" s="17"/>
      <c r="VJH1223" s="17"/>
      <c r="VJI1223" s="17"/>
      <c r="VJJ1223" s="17"/>
      <c r="VJK1223" s="17"/>
      <c r="VJL1223" s="17"/>
      <c r="VJM1223" s="17"/>
      <c r="VJN1223" s="17"/>
      <c r="VJO1223" s="17"/>
      <c r="VJP1223" s="17"/>
      <c r="VJQ1223" s="17"/>
      <c r="VJR1223" s="17"/>
      <c r="VJS1223" s="17"/>
      <c r="VJT1223" s="17"/>
      <c r="VJU1223" s="17"/>
      <c r="VJV1223" s="17"/>
      <c r="VJW1223" s="17"/>
      <c r="VJX1223" s="17"/>
      <c r="VJY1223" s="17"/>
      <c r="VJZ1223" s="17"/>
      <c r="VKA1223" s="17"/>
      <c r="VKB1223" s="17"/>
      <c r="VKC1223" s="17"/>
      <c r="VKD1223" s="17"/>
      <c r="VKE1223" s="17"/>
      <c r="VKF1223" s="17"/>
      <c r="VKG1223" s="17"/>
      <c r="VKH1223" s="17"/>
      <c r="VKI1223" s="17"/>
      <c r="VKJ1223" s="17"/>
      <c r="VKK1223" s="17"/>
      <c r="VKL1223" s="17"/>
      <c r="VKM1223" s="17"/>
      <c r="VKN1223" s="17"/>
      <c r="VKO1223" s="17"/>
      <c r="VKP1223" s="17"/>
      <c r="VKQ1223" s="17"/>
      <c r="VKR1223" s="17"/>
      <c r="VKS1223" s="17"/>
      <c r="VKT1223" s="17"/>
      <c r="VKU1223" s="17"/>
      <c r="VKV1223" s="17"/>
      <c r="VKW1223" s="17"/>
      <c r="VKX1223" s="17"/>
      <c r="VKY1223" s="17"/>
      <c r="VKZ1223" s="17"/>
      <c r="VLA1223" s="17"/>
      <c r="VLB1223" s="17"/>
      <c r="VLC1223" s="17"/>
      <c r="VLD1223" s="17"/>
      <c r="VLE1223" s="17"/>
      <c r="VLF1223" s="17"/>
      <c r="VLG1223" s="17"/>
      <c r="VLH1223" s="17"/>
      <c r="VLI1223" s="17"/>
      <c r="VLJ1223" s="17"/>
      <c r="VLK1223" s="17"/>
      <c r="VLL1223" s="17"/>
      <c r="VLM1223" s="17"/>
      <c r="VLN1223" s="17"/>
      <c r="VLO1223" s="17"/>
      <c r="VLP1223" s="17"/>
      <c r="VLQ1223" s="17"/>
      <c r="VLR1223" s="17"/>
      <c r="VLS1223" s="17"/>
      <c r="VLT1223" s="17"/>
      <c r="VLU1223" s="17"/>
      <c r="VLV1223" s="17"/>
      <c r="VLW1223" s="17"/>
      <c r="VLX1223" s="17"/>
      <c r="VLY1223" s="17"/>
      <c r="VLZ1223" s="17"/>
      <c r="VMA1223" s="17"/>
      <c r="VMB1223" s="17"/>
      <c r="VMC1223" s="17"/>
      <c r="VMD1223" s="17"/>
      <c r="VME1223" s="17"/>
      <c r="VMF1223" s="17"/>
      <c r="VMG1223" s="17"/>
      <c r="VMH1223" s="17"/>
      <c r="VMI1223" s="17"/>
      <c r="VMJ1223" s="17"/>
      <c r="VMK1223" s="17"/>
      <c r="VML1223" s="17"/>
      <c r="VMM1223" s="17"/>
      <c r="VMN1223" s="17"/>
      <c r="VMO1223" s="17"/>
      <c r="VMP1223" s="17"/>
      <c r="VMQ1223" s="17"/>
      <c r="VMR1223" s="17"/>
      <c r="VMS1223" s="17"/>
      <c r="VMT1223" s="17"/>
      <c r="VMU1223" s="17"/>
      <c r="VMV1223" s="17"/>
      <c r="VMW1223" s="17"/>
      <c r="VMX1223" s="17"/>
      <c r="VMY1223" s="17"/>
      <c r="VMZ1223" s="17"/>
      <c r="VNA1223" s="17"/>
      <c r="VNB1223" s="17"/>
      <c r="VNC1223" s="17"/>
      <c r="VND1223" s="17"/>
      <c r="VNE1223" s="17"/>
      <c r="VNF1223" s="17"/>
      <c r="VNG1223" s="17"/>
      <c r="VNH1223" s="17"/>
      <c r="VNI1223" s="17"/>
      <c r="VNJ1223" s="17"/>
      <c r="VNK1223" s="17"/>
      <c r="VNL1223" s="17"/>
      <c r="VNM1223" s="17"/>
      <c r="VNN1223" s="17"/>
      <c r="VNO1223" s="17"/>
      <c r="VNP1223" s="17"/>
      <c r="VNQ1223" s="17"/>
      <c r="VNR1223" s="17"/>
      <c r="VNS1223" s="17"/>
      <c r="VNT1223" s="17"/>
      <c r="VNU1223" s="17"/>
      <c r="VNV1223" s="17"/>
      <c r="VNW1223" s="17"/>
      <c r="VNX1223" s="17"/>
      <c r="VNY1223" s="17"/>
      <c r="VNZ1223" s="17"/>
      <c r="VOA1223" s="17"/>
      <c r="VOB1223" s="17"/>
      <c r="VOC1223" s="17"/>
      <c r="VOD1223" s="17"/>
      <c r="VOE1223" s="17"/>
      <c r="VOF1223" s="17"/>
      <c r="VOG1223" s="17"/>
      <c r="VOH1223" s="17"/>
      <c r="VOI1223" s="17"/>
      <c r="VOJ1223" s="17"/>
      <c r="VOK1223" s="17"/>
      <c r="VOL1223" s="17"/>
      <c r="VOM1223" s="17"/>
      <c r="VON1223" s="17"/>
      <c r="VOO1223" s="17"/>
      <c r="VOP1223" s="17"/>
      <c r="VOQ1223" s="17"/>
      <c r="VOR1223" s="17"/>
      <c r="VOS1223" s="17"/>
      <c r="VOT1223" s="17"/>
      <c r="VOU1223" s="17"/>
      <c r="VOV1223" s="17"/>
      <c r="VOW1223" s="17"/>
      <c r="VOX1223" s="17"/>
      <c r="VOY1223" s="17"/>
      <c r="VOZ1223" s="17"/>
      <c r="VPA1223" s="17"/>
      <c r="VPB1223" s="17"/>
      <c r="VPC1223" s="17"/>
      <c r="VPD1223" s="17"/>
      <c r="VPE1223" s="17"/>
      <c r="VPF1223" s="17"/>
      <c r="VPG1223" s="17"/>
      <c r="VPH1223" s="17"/>
      <c r="VPI1223" s="17"/>
      <c r="VPJ1223" s="17"/>
      <c r="VPK1223" s="17"/>
      <c r="VPL1223" s="17"/>
      <c r="VPM1223" s="17"/>
      <c r="VPN1223" s="17"/>
      <c r="VPO1223" s="17"/>
      <c r="VPP1223" s="17"/>
      <c r="VPQ1223" s="17"/>
      <c r="VPR1223" s="17"/>
      <c r="VPS1223" s="17"/>
      <c r="VPT1223" s="17"/>
      <c r="VPU1223" s="17"/>
      <c r="VPV1223" s="17"/>
      <c r="VPW1223" s="17"/>
      <c r="VPX1223" s="17"/>
      <c r="VPY1223" s="17"/>
      <c r="VPZ1223" s="17"/>
      <c r="VQA1223" s="17"/>
      <c r="VQB1223" s="17"/>
      <c r="VQC1223" s="17"/>
      <c r="VQD1223" s="17"/>
      <c r="VQE1223" s="17"/>
      <c r="VQF1223" s="17"/>
      <c r="VQG1223" s="17"/>
      <c r="VQH1223" s="17"/>
      <c r="VQI1223" s="17"/>
      <c r="VQJ1223" s="17"/>
      <c r="VQK1223" s="17"/>
      <c r="VQL1223" s="17"/>
      <c r="VQM1223" s="17"/>
      <c r="VQN1223" s="17"/>
      <c r="VQO1223" s="17"/>
      <c r="VQP1223" s="17"/>
      <c r="VQQ1223" s="17"/>
      <c r="VQR1223" s="17"/>
      <c r="VQS1223" s="17"/>
      <c r="VQT1223" s="17"/>
      <c r="VQU1223" s="17"/>
      <c r="VQV1223" s="17"/>
      <c r="VQW1223" s="17"/>
      <c r="VQX1223" s="17"/>
      <c r="VQY1223" s="17"/>
      <c r="VQZ1223" s="17"/>
      <c r="VRA1223" s="17"/>
      <c r="VRB1223" s="17"/>
      <c r="VRC1223" s="17"/>
      <c r="VRD1223" s="17"/>
      <c r="VRE1223" s="17"/>
      <c r="VRF1223" s="17"/>
      <c r="VRG1223" s="17"/>
      <c r="VRH1223" s="17"/>
      <c r="VRI1223" s="17"/>
      <c r="VRJ1223" s="17"/>
      <c r="VRK1223" s="17"/>
      <c r="VRL1223" s="17"/>
      <c r="VRM1223" s="17"/>
      <c r="VRN1223" s="17"/>
      <c r="VRO1223" s="17"/>
      <c r="VRP1223" s="17"/>
      <c r="VRQ1223" s="17"/>
      <c r="VRR1223" s="17"/>
      <c r="VRS1223" s="17"/>
      <c r="VRT1223" s="17"/>
      <c r="VRU1223" s="17"/>
      <c r="VRV1223" s="17"/>
      <c r="VRW1223" s="17"/>
      <c r="VRX1223" s="17"/>
      <c r="VRY1223" s="17"/>
      <c r="VRZ1223" s="17"/>
      <c r="VSA1223" s="17"/>
      <c r="VSB1223" s="17"/>
      <c r="VSC1223" s="17"/>
      <c r="VSD1223" s="17"/>
      <c r="VSE1223" s="17"/>
      <c r="VSF1223" s="17"/>
      <c r="VSG1223" s="17"/>
      <c r="VSH1223" s="17"/>
      <c r="VSI1223" s="17"/>
      <c r="VSJ1223" s="17"/>
      <c r="VSK1223" s="17"/>
      <c r="VSL1223" s="17"/>
      <c r="VSM1223" s="17"/>
      <c r="VSN1223" s="17"/>
      <c r="VSO1223" s="17"/>
      <c r="VSP1223" s="17"/>
      <c r="VSQ1223" s="17"/>
      <c r="VSR1223" s="17"/>
      <c r="VSS1223" s="17"/>
      <c r="VST1223" s="17"/>
      <c r="VSU1223" s="17"/>
      <c r="VSV1223" s="17"/>
      <c r="VSW1223" s="17"/>
      <c r="VSX1223" s="17"/>
      <c r="VSY1223" s="17"/>
      <c r="VSZ1223" s="17"/>
      <c r="VTA1223" s="17"/>
      <c r="VTB1223" s="17"/>
      <c r="VTC1223" s="17"/>
      <c r="VTD1223" s="17"/>
      <c r="VTE1223" s="17"/>
      <c r="VTF1223" s="17"/>
      <c r="VTG1223" s="17"/>
      <c r="VTH1223" s="17"/>
      <c r="VTI1223" s="17"/>
      <c r="VTJ1223" s="17"/>
      <c r="VTK1223" s="17"/>
      <c r="VTL1223" s="17"/>
      <c r="VTM1223" s="17"/>
      <c r="VTN1223" s="17"/>
      <c r="VTO1223" s="17"/>
      <c r="VTP1223" s="17"/>
      <c r="VTQ1223" s="17"/>
      <c r="VTR1223" s="17"/>
      <c r="VTS1223" s="17"/>
      <c r="VTT1223" s="17"/>
      <c r="VTU1223" s="17"/>
      <c r="VTV1223" s="17"/>
      <c r="VTW1223" s="17"/>
      <c r="VTX1223" s="17"/>
      <c r="VTY1223" s="17"/>
      <c r="VTZ1223" s="17"/>
      <c r="VUA1223" s="17"/>
      <c r="VUB1223" s="17"/>
      <c r="VUC1223" s="17"/>
      <c r="VUD1223" s="17"/>
      <c r="VUE1223" s="17"/>
      <c r="VUF1223" s="17"/>
      <c r="VUG1223" s="17"/>
      <c r="VUH1223" s="17"/>
      <c r="VUI1223" s="17"/>
      <c r="VUJ1223" s="17"/>
      <c r="VUK1223" s="17"/>
      <c r="VUL1223" s="17"/>
      <c r="VUM1223" s="17"/>
      <c r="VUN1223" s="17"/>
      <c r="VUO1223" s="17"/>
      <c r="VUP1223" s="17"/>
      <c r="VUQ1223" s="17"/>
      <c r="VUR1223" s="17"/>
      <c r="VUS1223" s="17"/>
      <c r="VUT1223" s="17"/>
      <c r="VUU1223" s="17"/>
      <c r="VUV1223" s="17"/>
      <c r="VUW1223" s="17"/>
      <c r="VUX1223" s="17"/>
      <c r="VUY1223" s="17"/>
      <c r="VUZ1223" s="17"/>
      <c r="VVA1223" s="17"/>
      <c r="VVB1223" s="17"/>
      <c r="VVC1223" s="17"/>
      <c r="VVD1223" s="17"/>
      <c r="VVE1223" s="17"/>
      <c r="VVF1223" s="17"/>
      <c r="VVG1223" s="17"/>
      <c r="VVH1223" s="17"/>
      <c r="VVI1223" s="17"/>
      <c r="VVJ1223" s="17"/>
      <c r="VVK1223" s="17"/>
      <c r="VVL1223" s="17"/>
      <c r="VVM1223" s="17"/>
      <c r="VVN1223" s="17"/>
      <c r="VVO1223" s="17"/>
      <c r="VVP1223" s="17"/>
      <c r="VVQ1223" s="17"/>
      <c r="VVR1223" s="17"/>
      <c r="VVS1223" s="17"/>
      <c r="VVT1223" s="17"/>
      <c r="VVU1223" s="17"/>
      <c r="VVV1223" s="17"/>
      <c r="VVW1223" s="17"/>
      <c r="VVX1223" s="17"/>
      <c r="VVY1223" s="17"/>
      <c r="VVZ1223" s="17"/>
      <c r="VWA1223" s="17"/>
      <c r="VWB1223" s="17"/>
      <c r="VWC1223" s="17"/>
      <c r="VWD1223" s="17"/>
      <c r="VWE1223" s="17"/>
      <c r="VWF1223" s="17"/>
      <c r="VWG1223" s="17"/>
      <c r="VWH1223" s="17"/>
      <c r="VWI1223" s="17"/>
      <c r="VWJ1223" s="17"/>
      <c r="VWK1223" s="17"/>
      <c r="VWL1223" s="17"/>
      <c r="VWM1223" s="17"/>
      <c r="VWN1223" s="17"/>
      <c r="VWO1223" s="17"/>
      <c r="VWP1223" s="17"/>
      <c r="VWQ1223" s="17"/>
      <c r="VWR1223" s="17"/>
      <c r="VWS1223" s="17"/>
      <c r="VWT1223" s="17"/>
      <c r="VWU1223" s="17"/>
      <c r="VWV1223" s="17"/>
      <c r="VWW1223" s="17"/>
      <c r="VWX1223" s="17"/>
      <c r="VWY1223" s="17"/>
      <c r="VWZ1223" s="17"/>
      <c r="VXA1223" s="17"/>
      <c r="VXB1223" s="17"/>
      <c r="VXC1223" s="17"/>
      <c r="VXD1223" s="17"/>
      <c r="VXE1223" s="17"/>
      <c r="VXF1223" s="17"/>
      <c r="VXG1223" s="17"/>
      <c r="VXH1223" s="17"/>
      <c r="VXI1223" s="17"/>
      <c r="VXJ1223" s="17"/>
      <c r="VXK1223" s="17"/>
      <c r="VXL1223" s="17"/>
      <c r="VXM1223" s="17"/>
      <c r="VXN1223" s="17"/>
      <c r="VXO1223" s="17"/>
      <c r="VXP1223" s="17"/>
      <c r="VXQ1223" s="17"/>
      <c r="VXR1223" s="17"/>
      <c r="VXS1223" s="17"/>
      <c r="VXT1223" s="17"/>
      <c r="VXU1223" s="17"/>
      <c r="VXV1223" s="17"/>
      <c r="VXW1223" s="17"/>
      <c r="VXX1223" s="17"/>
      <c r="VXY1223" s="17"/>
      <c r="VXZ1223" s="17"/>
      <c r="VYA1223" s="17"/>
      <c r="VYB1223" s="17"/>
      <c r="VYC1223" s="17"/>
      <c r="VYD1223" s="17"/>
      <c r="VYE1223" s="17"/>
      <c r="VYF1223" s="17"/>
      <c r="VYG1223" s="17"/>
      <c r="VYH1223" s="17"/>
      <c r="VYI1223" s="17"/>
      <c r="VYJ1223" s="17"/>
      <c r="VYK1223" s="17"/>
      <c r="VYL1223" s="17"/>
      <c r="VYM1223" s="17"/>
      <c r="VYN1223" s="17"/>
      <c r="VYO1223" s="17"/>
      <c r="VYP1223" s="17"/>
      <c r="VYQ1223" s="17"/>
      <c r="VYR1223" s="17"/>
      <c r="VYS1223" s="17"/>
      <c r="VYT1223" s="17"/>
      <c r="VYU1223" s="17"/>
      <c r="VYV1223" s="17"/>
      <c r="VYW1223" s="17"/>
      <c r="VYX1223" s="17"/>
      <c r="VYY1223" s="17"/>
      <c r="VYZ1223" s="17"/>
      <c r="VZA1223" s="17"/>
      <c r="VZB1223" s="17"/>
      <c r="VZC1223" s="17"/>
      <c r="VZD1223" s="17"/>
      <c r="VZE1223" s="17"/>
      <c r="VZF1223" s="17"/>
      <c r="VZG1223" s="17"/>
      <c r="VZH1223" s="17"/>
      <c r="VZI1223" s="17"/>
      <c r="VZJ1223" s="17"/>
      <c r="VZK1223" s="17"/>
      <c r="VZL1223" s="17"/>
      <c r="VZM1223" s="17"/>
      <c r="VZN1223" s="17"/>
      <c r="VZO1223" s="17"/>
      <c r="VZP1223" s="17"/>
      <c r="VZQ1223" s="17"/>
      <c r="VZR1223" s="17"/>
      <c r="VZS1223" s="17"/>
      <c r="VZT1223" s="17"/>
      <c r="VZU1223" s="17"/>
      <c r="VZV1223" s="17"/>
      <c r="VZW1223" s="17"/>
      <c r="VZX1223" s="17"/>
      <c r="VZY1223" s="17"/>
      <c r="VZZ1223" s="17"/>
      <c r="WAA1223" s="17"/>
      <c r="WAB1223" s="17"/>
      <c r="WAC1223" s="17"/>
      <c r="WAD1223" s="17"/>
      <c r="WAE1223" s="17"/>
      <c r="WAF1223" s="17"/>
      <c r="WAG1223" s="17"/>
      <c r="WAH1223" s="17"/>
      <c r="WAI1223" s="17"/>
      <c r="WAJ1223" s="17"/>
      <c r="WAK1223" s="17"/>
      <c r="WAL1223" s="17"/>
      <c r="WAM1223" s="17"/>
      <c r="WAN1223" s="17"/>
      <c r="WAO1223" s="17"/>
      <c r="WAP1223" s="17"/>
      <c r="WAQ1223" s="17"/>
      <c r="WAR1223" s="17"/>
      <c r="WAS1223" s="17"/>
      <c r="WAT1223" s="17"/>
      <c r="WAU1223" s="17"/>
      <c r="WAV1223" s="17"/>
      <c r="WAW1223" s="17"/>
      <c r="WAX1223" s="17"/>
      <c r="WAY1223" s="17"/>
      <c r="WAZ1223" s="17"/>
      <c r="WBA1223" s="17"/>
      <c r="WBB1223" s="17"/>
      <c r="WBC1223" s="17"/>
      <c r="WBD1223" s="17"/>
      <c r="WBE1223" s="17"/>
      <c r="WBF1223" s="17"/>
      <c r="WBG1223" s="17"/>
      <c r="WBH1223" s="17"/>
      <c r="WBI1223" s="17"/>
      <c r="WBJ1223" s="17"/>
      <c r="WBK1223" s="17"/>
      <c r="WBL1223" s="17"/>
      <c r="WBM1223" s="17"/>
      <c r="WBN1223" s="17"/>
      <c r="WBO1223" s="17"/>
      <c r="WBP1223" s="17"/>
      <c r="WBQ1223" s="17"/>
      <c r="WBR1223" s="17"/>
      <c r="WBS1223" s="17"/>
      <c r="WBT1223" s="17"/>
      <c r="WBU1223" s="17"/>
      <c r="WBV1223" s="17"/>
      <c r="WBW1223" s="17"/>
      <c r="WBX1223" s="17"/>
      <c r="WBY1223" s="17"/>
      <c r="WBZ1223" s="17"/>
      <c r="WCA1223" s="17"/>
      <c r="WCB1223" s="17"/>
      <c r="WCC1223" s="17"/>
      <c r="WCD1223" s="17"/>
      <c r="WCE1223" s="17"/>
      <c r="WCF1223" s="17"/>
      <c r="WCG1223" s="17"/>
      <c r="WCH1223" s="17"/>
      <c r="WCI1223" s="17"/>
      <c r="WCJ1223" s="17"/>
      <c r="WCK1223" s="17"/>
      <c r="WCL1223" s="17"/>
      <c r="WCM1223" s="17"/>
      <c r="WCN1223" s="17"/>
      <c r="WCO1223" s="17"/>
      <c r="WCP1223" s="17"/>
      <c r="WCQ1223" s="17"/>
      <c r="WCR1223" s="17"/>
      <c r="WCS1223" s="17"/>
      <c r="WCT1223" s="17"/>
      <c r="WCU1223" s="17"/>
      <c r="WCV1223" s="17"/>
      <c r="WCW1223" s="17"/>
      <c r="WCX1223" s="17"/>
      <c r="WCY1223" s="17"/>
      <c r="WCZ1223" s="17"/>
      <c r="WDA1223" s="17"/>
      <c r="WDB1223" s="17"/>
      <c r="WDC1223" s="17"/>
      <c r="WDD1223" s="17"/>
      <c r="WDE1223" s="17"/>
      <c r="WDF1223" s="17"/>
      <c r="WDG1223" s="17"/>
      <c r="WDH1223" s="17"/>
      <c r="WDI1223" s="17"/>
      <c r="WDJ1223" s="17"/>
      <c r="WDK1223" s="17"/>
      <c r="WDL1223" s="17"/>
      <c r="WDM1223" s="17"/>
      <c r="WDN1223" s="17"/>
      <c r="WDO1223" s="17"/>
      <c r="WDP1223" s="17"/>
      <c r="WDQ1223" s="17"/>
      <c r="WDR1223" s="17"/>
      <c r="WDS1223" s="17"/>
      <c r="WDT1223" s="17"/>
      <c r="WDU1223" s="17"/>
      <c r="WDV1223" s="17"/>
      <c r="WDW1223" s="17"/>
      <c r="WDX1223" s="17"/>
      <c r="WDY1223" s="17"/>
      <c r="WDZ1223" s="17"/>
      <c r="WEA1223" s="17"/>
      <c r="WEB1223" s="17"/>
      <c r="WEC1223" s="17"/>
      <c r="WED1223" s="17"/>
      <c r="WEE1223" s="17"/>
      <c r="WEF1223" s="17"/>
      <c r="WEG1223" s="17"/>
      <c r="WEH1223" s="17"/>
      <c r="WEI1223" s="17"/>
      <c r="WEJ1223" s="17"/>
      <c r="WEK1223" s="17"/>
      <c r="WEL1223" s="17"/>
      <c r="WEM1223" s="17"/>
      <c r="WEN1223" s="17"/>
      <c r="WEO1223" s="17"/>
      <c r="WEP1223" s="17"/>
      <c r="WEQ1223" s="17"/>
      <c r="WER1223" s="17"/>
      <c r="WES1223" s="17"/>
      <c r="WET1223" s="17"/>
      <c r="WEU1223" s="17"/>
      <c r="WEV1223" s="17"/>
      <c r="WEW1223" s="17"/>
      <c r="WEX1223" s="17"/>
      <c r="WEY1223" s="17"/>
      <c r="WEZ1223" s="17"/>
      <c r="WFA1223" s="17"/>
      <c r="WFB1223" s="17"/>
      <c r="WFC1223" s="17"/>
      <c r="WFD1223" s="17"/>
      <c r="WFE1223" s="17"/>
      <c r="WFF1223" s="17"/>
      <c r="WFG1223" s="17"/>
      <c r="WFH1223" s="17"/>
      <c r="WFI1223" s="17"/>
      <c r="WFJ1223" s="17"/>
      <c r="WFK1223" s="17"/>
      <c r="WFL1223" s="17"/>
      <c r="WFM1223" s="17"/>
      <c r="WFN1223" s="17"/>
      <c r="WFO1223" s="17"/>
      <c r="WFP1223" s="17"/>
      <c r="WFQ1223" s="17"/>
      <c r="WFR1223" s="17"/>
      <c r="WFS1223" s="17"/>
      <c r="WFT1223" s="17"/>
      <c r="WFU1223" s="17"/>
      <c r="WFV1223" s="17"/>
      <c r="WFW1223" s="17"/>
      <c r="WFX1223" s="17"/>
      <c r="WFY1223" s="17"/>
      <c r="WFZ1223" s="17"/>
      <c r="WGA1223" s="17"/>
      <c r="WGB1223" s="17"/>
      <c r="WGC1223" s="17"/>
      <c r="WGD1223" s="17"/>
      <c r="WGE1223" s="17"/>
      <c r="WGF1223" s="17"/>
      <c r="WGG1223" s="17"/>
      <c r="WGH1223" s="17"/>
      <c r="WGI1223" s="17"/>
      <c r="WGJ1223" s="17"/>
      <c r="WGK1223" s="17"/>
      <c r="WGL1223" s="17"/>
      <c r="WGM1223" s="17"/>
      <c r="WGN1223" s="17"/>
      <c r="WGO1223" s="17"/>
      <c r="WGP1223" s="17"/>
      <c r="WGQ1223" s="17"/>
      <c r="WGR1223" s="17"/>
      <c r="WGS1223" s="17"/>
      <c r="WGT1223" s="17"/>
      <c r="WGU1223" s="17"/>
      <c r="WGV1223" s="17"/>
      <c r="WGW1223" s="17"/>
      <c r="WGX1223" s="17"/>
      <c r="WGY1223" s="17"/>
      <c r="WGZ1223" s="17"/>
      <c r="WHA1223" s="17"/>
      <c r="WHB1223" s="17"/>
      <c r="WHC1223" s="17"/>
      <c r="WHD1223" s="17"/>
      <c r="WHE1223" s="17"/>
      <c r="WHF1223" s="17"/>
      <c r="WHG1223" s="17"/>
      <c r="WHH1223" s="17"/>
      <c r="WHI1223" s="17"/>
      <c r="WHJ1223" s="17"/>
      <c r="WHK1223" s="17"/>
      <c r="WHL1223" s="17"/>
      <c r="WHM1223" s="17"/>
      <c r="WHN1223" s="17"/>
      <c r="WHO1223" s="17"/>
      <c r="WHP1223" s="17"/>
      <c r="WHQ1223" s="17"/>
      <c r="WHR1223" s="17"/>
      <c r="WHS1223" s="17"/>
      <c r="WHT1223" s="17"/>
      <c r="WHU1223" s="17"/>
      <c r="WHV1223" s="17"/>
      <c r="WHW1223" s="17"/>
      <c r="WHX1223" s="17"/>
      <c r="WHY1223" s="17"/>
      <c r="WHZ1223" s="17"/>
      <c r="WIA1223" s="17"/>
      <c r="WIB1223" s="17"/>
      <c r="WIC1223" s="17"/>
      <c r="WID1223" s="17"/>
      <c r="WIE1223" s="17"/>
      <c r="WIF1223" s="17"/>
      <c r="WIG1223" s="17"/>
      <c r="WIH1223" s="17"/>
      <c r="WII1223" s="17"/>
      <c r="WIJ1223" s="17"/>
      <c r="WIK1223" s="17"/>
      <c r="WIL1223" s="17"/>
      <c r="WIM1223" s="17"/>
      <c r="WIN1223" s="17"/>
      <c r="WIO1223" s="17"/>
      <c r="WIP1223" s="17"/>
      <c r="WIQ1223" s="17"/>
      <c r="WIR1223" s="17"/>
      <c r="WIS1223" s="17"/>
      <c r="WIT1223" s="17"/>
      <c r="WIU1223" s="17"/>
      <c r="WIV1223" s="17"/>
      <c r="WIW1223" s="17"/>
      <c r="WIX1223" s="17"/>
      <c r="WIY1223" s="17"/>
      <c r="WIZ1223" s="17"/>
      <c r="WJA1223" s="17"/>
      <c r="WJB1223" s="17"/>
      <c r="WJC1223" s="17"/>
      <c r="WJD1223" s="17"/>
      <c r="WJE1223" s="17"/>
      <c r="WJF1223" s="17"/>
      <c r="WJG1223" s="17"/>
      <c r="WJH1223" s="17"/>
      <c r="WJI1223" s="17"/>
      <c r="WJJ1223" s="17"/>
      <c r="WJK1223" s="17"/>
      <c r="WJL1223" s="17"/>
      <c r="WJM1223" s="17"/>
      <c r="WJN1223" s="17"/>
      <c r="WJO1223" s="17"/>
      <c r="WJP1223" s="17"/>
      <c r="WJQ1223" s="17"/>
      <c r="WJR1223" s="17"/>
      <c r="WJS1223" s="17"/>
      <c r="WJT1223" s="17"/>
      <c r="WJU1223" s="17"/>
      <c r="WJV1223" s="17"/>
      <c r="WJW1223" s="17"/>
      <c r="WJX1223" s="17"/>
      <c r="WJY1223" s="17"/>
      <c r="WJZ1223" s="17"/>
      <c r="WKA1223" s="17"/>
      <c r="WKB1223" s="17"/>
      <c r="WKC1223" s="17"/>
      <c r="WKD1223" s="17"/>
      <c r="WKE1223" s="17"/>
      <c r="WKF1223" s="17"/>
      <c r="WKG1223" s="17"/>
      <c r="WKH1223" s="17"/>
      <c r="WKI1223" s="17"/>
      <c r="WKJ1223" s="17"/>
      <c r="WKK1223" s="17"/>
      <c r="WKL1223" s="17"/>
      <c r="WKM1223" s="17"/>
      <c r="WKN1223" s="17"/>
      <c r="WKO1223" s="17"/>
      <c r="WKP1223" s="17"/>
      <c r="WKQ1223" s="17"/>
      <c r="WKR1223" s="17"/>
      <c r="WKS1223" s="17"/>
      <c r="WKT1223" s="17"/>
      <c r="WKU1223" s="17"/>
      <c r="WKV1223" s="17"/>
      <c r="WKW1223" s="17"/>
      <c r="WKX1223" s="17"/>
      <c r="WKY1223" s="17"/>
      <c r="WKZ1223" s="17"/>
      <c r="WLA1223" s="17"/>
      <c r="WLB1223" s="17"/>
      <c r="WLC1223" s="17"/>
      <c r="WLD1223" s="17"/>
      <c r="WLE1223" s="17"/>
      <c r="WLF1223" s="17"/>
      <c r="WLG1223" s="17"/>
      <c r="WLH1223" s="17"/>
      <c r="WLI1223" s="17"/>
      <c r="WLJ1223" s="17"/>
      <c r="WLK1223" s="17"/>
      <c r="WLL1223" s="17"/>
      <c r="WLM1223" s="17"/>
      <c r="WLN1223" s="17"/>
      <c r="WLO1223" s="17"/>
      <c r="WLP1223" s="17"/>
      <c r="WLQ1223" s="17"/>
      <c r="WLR1223" s="17"/>
      <c r="WLS1223" s="17"/>
      <c r="WLT1223" s="17"/>
      <c r="WLU1223" s="17"/>
      <c r="WLV1223" s="17"/>
      <c r="WLW1223" s="17"/>
      <c r="WLX1223" s="17"/>
      <c r="WLY1223" s="17"/>
      <c r="WLZ1223" s="17"/>
      <c r="WMA1223" s="17"/>
      <c r="WMB1223" s="17"/>
      <c r="WMC1223" s="17"/>
      <c r="WMD1223" s="17"/>
      <c r="WME1223" s="17"/>
      <c r="WMF1223" s="17"/>
      <c r="WMG1223" s="17"/>
      <c r="WMH1223" s="17"/>
      <c r="WMI1223" s="17"/>
      <c r="WMJ1223" s="17"/>
      <c r="WMK1223" s="17"/>
      <c r="WML1223" s="17"/>
      <c r="WMM1223" s="17"/>
      <c r="WMN1223" s="17"/>
      <c r="WMO1223" s="17"/>
      <c r="WMP1223" s="17"/>
      <c r="WMQ1223" s="17"/>
      <c r="WMR1223" s="17"/>
      <c r="WMS1223" s="17"/>
      <c r="WMT1223" s="17"/>
      <c r="WMU1223" s="17"/>
      <c r="WMV1223" s="17"/>
      <c r="WMW1223" s="17"/>
      <c r="WMX1223" s="17"/>
      <c r="WMY1223" s="17"/>
      <c r="WMZ1223" s="17"/>
      <c r="WNA1223" s="17"/>
      <c r="WNB1223" s="17"/>
      <c r="WNC1223" s="17"/>
      <c r="WND1223" s="17"/>
      <c r="WNE1223" s="17"/>
      <c r="WNF1223" s="17"/>
      <c r="WNG1223" s="17"/>
      <c r="WNH1223" s="17"/>
      <c r="WNI1223" s="17"/>
      <c r="WNJ1223" s="17"/>
      <c r="WNK1223" s="17"/>
      <c r="WNL1223" s="17"/>
      <c r="WNM1223" s="17"/>
      <c r="WNN1223" s="17"/>
      <c r="WNO1223" s="17"/>
      <c r="WNP1223" s="17"/>
      <c r="WNQ1223" s="17"/>
      <c r="WNR1223" s="17"/>
      <c r="WNS1223" s="17"/>
      <c r="WNT1223" s="17"/>
      <c r="WNU1223" s="17"/>
      <c r="WNV1223" s="17"/>
      <c r="WNW1223" s="17"/>
      <c r="WNX1223" s="17"/>
      <c r="WNY1223" s="17"/>
      <c r="WNZ1223" s="17"/>
      <c r="WOA1223" s="17"/>
      <c r="WOB1223" s="17"/>
      <c r="WOC1223" s="17"/>
      <c r="WOD1223" s="17"/>
      <c r="WOE1223" s="17"/>
      <c r="WOF1223" s="17"/>
      <c r="WOG1223" s="17"/>
      <c r="WOH1223" s="17"/>
      <c r="WOI1223" s="17"/>
      <c r="WOJ1223" s="17"/>
      <c r="WOK1223" s="17"/>
      <c r="WOL1223" s="17"/>
      <c r="WOM1223" s="17"/>
      <c r="WON1223" s="17"/>
      <c r="WOO1223" s="17"/>
      <c r="WOP1223" s="17"/>
      <c r="WOQ1223" s="17"/>
      <c r="WOR1223" s="17"/>
      <c r="WOS1223" s="17"/>
      <c r="WOT1223" s="17"/>
      <c r="WOU1223" s="17"/>
      <c r="WOV1223" s="17"/>
      <c r="WOW1223" s="17"/>
      <c r="WOX1223" s="17"/>
      <c r="WOY1223" s="17"/>
      <c r="WOZ1223" s="17"/>
      <c r="WPA1223" s="17"/>
      <c r="WPB1223" s="17"/>
      <c r="WPC1223" s="17"/>
      <c r="WPD1223" s="17"/>
      <c r="WPE1223" s="17"/>
      <c r="WPF1223" s="17"/>
      <c r="WPG1223" s="17"/>
      <c r="WPH1223" s="17"/>
      <c r="WPI1223" s="17"/>
      <c r="WPJ1223" s="17"/>
      <c r="WPK1223" s="17"/>
      <c r="WPL1223" s="17"/>
      <c r="WPM1223" s="17"/>
      <c r="WPN1223" s="17"/>
      <c r="WPO1223" s="17"/>
      <c r="WPP1223" s="17"/>
      <c r="WPQ1223" s="17"/>
      <c r="WPR1223" s="17"/>
      <c r="WPS1223" s="17"/>
      <c r="WPT1223" s="17"/>
      <c r="WPU1223" s="17"/>
      <c r="WPV1223" s="17"/>
      <c r="WPW1223" s="17"/>
      <c r="WPX1223" s="17"/>
      <c r="WPY1223" s="17"/>
      <c r="WPZ1223" s="17"/>
      <c r="WQA1223" s="17"/>
      <c r="WQB1223" s="17"/>
      <c r="WQC1223" s="17"/>
      <c r="WQD1223" s="17"/>
      <c r="WQE1223" s="17"/>
      <c r="WQF1223" s="17"/>
      <c r="WQG1223" s="17"/>
      <c r="WQH1223" s="17"/>
      <c r="WQI1223" s="17"/>
      <c r="WQJ1223" s="17"/>
      <c r="WQK1223" s="17"/>
      <c r="WQL1223" s="17"/>
      <c r="WQM1223" s="17"/>
      <c r="WQN1223" s="17"/>
      <c r="WQO1223" s="17"/>
      <c r="WQP1223" s="17"/>
      <c r="WQQ1223" s="17"/>
      <c r="WQR1223" s="17"/>
      <c r="WQS1223" s="17"/>
      <c r="WQT1223" s="17"/>
      <c r="WQU1223" s="17"/>
      <c r="WQV1223" s="17"/>
      <c r="WQW1223" s="17"/>
      <c r="WQX1223" s="17"/>
      <c r="WQY1223" s="17"/>
      <c r="WQZ1223" s="17"/>
      <c r="WRA1223" s="17"/>
      <c r="WRB1223" s="17"/>
      <c r="WRC1223" s="17"/>
      <c r="WRD1223" s="17"/>
      <c r="WRE1223" s="17"/>
      <c r="WRF1223" s="17"/>
      <c r="WRG1223" s="17"/>
      <c r="WRH1223" s="17"/>
      <c r="WRI1223" s="17"/>
      <c r="WRJ1223" s="17"/>
      <c r="WRK1223" s="17"/>
      <c r="WRL1223" s="17"/>
      <c r="WRM1223" s="17"/>
      <c r="WRN1223" s="17"/>
      <c r="WRO1223" s="17"/>
      <c r="WRP1223" s="17"/>
      <c r="WRQ1223" s="17"/>
      <c r="WRR1223" s="17"/>
      <c r="WRS1223" s="17"/>
      <c r="WRT1223" s="17"/>
      <c r="WRU1223" s="17"/>
      <c r="WRV1223" s="17"/>
      <c r="WRW1223" s="17"/>
      <c r="WRX1223" s="17"/>
      <c r="WRY1223" s="17"/>
      <c r="WRZ1223" s="17"/>
      <c r="WSA1223" s="17"/>
      <c r="WSB1223" s="17"/>
      <c r="WSC1223" s="17"/>
      <c r="WSD1223" s="17"/>
      <c r="WSE1223" s="17"/>
      <c r="WSF1223" s="17"/>
      <c r="WSG1223" s="17"/>
      <c r="WSH1223" s="17"/>
      <c r="WSI1223" s="17"/>
      <c r="WSJ1223" s="17"/>
      <c r="WSK1223" s="17"/>
      <c r="WSL1223" s="17"/>
      <c r="WSM1223" s="17"/>
      <c r="WSN1223" s="17"/>
      <c r="WSO1223" s="17"/>
      <c r="WSP1223" s="17"/>
      <c r="WSQ1223" s="17"/>
      <c r="WSR1223" s="17"/>
      <c r="WSS1223" s="17"/>
      <c r="WST1223" s="17"/>
      <c r="WSU1223" s="17"/>
      <c r="WSV1223" s="17"/>
      <c r="WSW1223" s="17"/>
      <c r="WSX1223" s="17"/>
      <c r="WSY1223" s="17"/>
      <c r="WSZ1223" s="17"/>
      <c r="WTA1223" s="17"/>
      <c r="WTB1223" s="17"/>
      <c r="WTC1223" s="17"/>
      <c r="WTD1223" s="17"/>
      <c r="WTE1223" s="17"/>
      <c r="WTF1223" s="17"/>
      <c r="WTG1223" s="17"/>
      <c r="WTH1223" s="17"/>
      <c r="WTI1223" s="17"/>
      <c r="WTJ1223" s="17"/>
      <c r="WTK1223" s="17"/>
      <c r="WTL1223" s="17"/>
      <c r="WTM1223" s="17"/>
      <c r="WTN1223" s="17"/>
      <c r="WTO1223" s="17"/>
      <c r="WTP1223" s="17"/>
      <c r="WTQ1223" s="17"/>
      <c r="WTR1223" s="17"/>
      <c r="WTS1223" s="17"/>
      <c r="WTT1223" s="17"/>
      <c r="WTU1223" s="17"/>
      <c r="WTV1223" s="17"/>
      <c r="WTW1223" s="17"/>
      <c r="WTX1223" s="17"/>
      <c r="WTY1223" s="17"/>
      <c r="WTZ1223" s="17"/>
      <c r="WUA1223" s="17"/>
      <c r="WUB1223" s="17"/>
      <c r="WUC1223" s="17"/>
      <c r="WUD1223" s="17"/>
      <c r="WUE1223" s="17"/>
      <c r="WUF1223" s="17"/>
      <c r="WUG1223" s="17"/>
      <c r="WUH1223" s="17"/>
      <c r="WUI1223" s="17"/>
      <c r="WUJ1223" s="17"/>
      <c r="WUK1223" s="17"/>
      <c r="WUL1223" s="17"/>
      <c r="WUM1223" s="17"/>
      <c r="WUN1223" s="17"/>
      <c r="WUO1223" s="17"/>
    </row>
    <row r="1224" spans="1:16109" ht="61.5">
      <c r="A1224" s="17">
        <v>1</v>
      </c>
      <c r="B1224" s="52">
        <v>189</v>
      </c>
      <c r="C1224" s="20" t="s">
        <v>1129</v>
      </c>
      <c r="D1224" s="26">
        <v>10033221.01</v>
      </c>
      <c r="E1224" s="26">
        <v>0</v>
      </c>
      <c r="F1224" s="26">
        <v>0</v>
      </c>
      <c r="G1224" s="26">
        <v>0</v>
      </c>
      <c r="H1224" s="26">
        <v>0</v>
      </c>
      <c r="I1224" s="26">
        <v>0</v>
      </c>
      <c r="J1224" s="26">
        <v>0</v>
      </c>
      <c r="K1224" s="58">
        <v>0</v>
      </c>
      <c r="L1224" s="26">
        <v>0</v>
      </c>
      <c r="M1224" s="26">
        <v>750</v>
      </c>
      <c r="N1224" s="34">
        <v>6000000</v>
      </c>
      <c r="O1224" s="26">
        <v>0</v>
      </c>
      <c r="P1224" s="26">
        <v>0</v>
      </c>
      <c r="Q1224" s="26">
        <v>2058.1</v>
      </c>
      <c r="R1224" s="26">
        <v>3737163.56</v>
      </c>
      <c r="S1224" s="26">
        <v>0</v>
      </c>
      <c r="T1224" s="26">
        <v>0</v>
      </c>
      <c r="U1224" s="26">
        <v>0</v>
      </c>
      <c r="V1224" s="26">
        <v>0</v>
      </c>
      <c r="W1224" s="26">
        <v>0</v>
      </c>
      <c r="X1224" s="26">
        <v>0</v>
      </c>
      <c r="Y1224" s="26">
        <v>0</v>
      </c>
      <c r="Z1224" s="26">
        <v>0</v>
      </c>
      <c r="AA1224" s="26">
        <v>0</v>
      </c>
      <c r="AB1224" s="26">
        <v>0</v>
      </c>
      <c r="AC1224" s="26">
        <v>56057.45</v>
      </c>
      <c r="AD1224" s="26">
        <v>0</v>
      </c>
      <c r="AE1224" s="26">
        <v>240000</v>
      </c>
      <c r="AF1224" s="29" t="s">
        <v>263</v>
      </c>
      <c r="AG1224" s="29">
        <v>2022</v>
      </c>
      <c r="AH1224" s="30">
        <v>2022</v>
      </c>
    </row>
    <row r="1225" spans="1:16109" ht="61.5">
      <c r="A1225" s="17">
        <v>1</v>
      </c>
      <c r="B1225" s="52">
        <v>190</v>
      </c>
      <c r="C1225" s="20" t="s">
        <v>732</v>
      </c>
      <c r="D1225" s="26">
        <v>2396290.3000000003</v>
      </c>
      <c r="E1225" s="26">
        <v>0</v>
      </c>
      <c r="F1225" s="26">
        <v>0</v>
      </c>
      <c r="G1225" s="26">
        <v>0</v>
      </c>
      <c r="H1225" s="26">
        <v>0</v>
      </c>
      <c r="I1225" s="26">
        <v>0</v>
      </c>
      <c r="J1225" s="26">
        <v>0</v>
      </c>
      <c r="K1225" s="58">
        <v>0</v>
      </c>
      <c r="L1225" s="26">
        <v>0</v>
      </c>
      <c r="M1225" s="26">
        <v>265</v>
      </c>
      <c r="N1225" s="34">
        <v>2360877.14</v>
      </c>
      <c r="O1225" s="26">
        <v>0</v>
      </c>
      <c r="P1225" s="26">
        <v>0</v>
      </c>
      <c r="Q1225" s="26">
        <v>0</v>
      </c>
      <c r="R1225" s="26">
        <v>0</v>
      </c>
      <c r="S1225" s="26">
        <v>0</v>
      </c>
      <c r="T1225" s="26">
        <v>0</v>
      </c>
      <c r="U1225" s="26">
        <v>0</v>
      </c>
      <c r="V1225" s="26">
        <v>0</v>
      </c>
      <c r="W1225" s="26">
        <v>0</v>
      </c>
      <c r="X1225" s="26">
        <v>0</v>
      </c>
      <c r="Y1225" s="26">
        <v>0</v>
      </c>
      <c r="Z1225" s="26">
        <v>0</v>
      </c>
      <c r="AA1225" s="26">
        <v>0</v>
      </c>
      <c r="AB1225" s="26">
        <v>0</v>
      </c>
      <c r="AC1225" s="26">
        <v>35413.160000000003</v>
      </c>
      <c r="AD1225" s="26">
        <v>0</v>
      </c>
      <c r="AE1225" s="26">
        <v>0</v>
      </c>
      <c r="AF1225" s="29" t="s">
        <v>263</v>
      </c>
      <c r="AG1225" s="29">
        <v>2022</v>
      </c>
      <c r="AH1225" s="30">
        <v>2022</v>
      </c>
    </row>
    <row r="1226" spans="1:16109" ht="61.5">
      <c r="A1226" s="17">
        <v>1</v>
      </c>
      <c r="B1226" s="52">
        <v>191</v>
      </c>
      <c r="C1226" s="20" t="s">
        <v>740</v>
      </c>
      <c r="D1226" s="26">
        <v>8988840</v>
      </c>
      <c r="E1226" s="26">
        <v>0</v>
      </c>
      <c r="F1226" s="26">
        <v>0</v>
      </c>
      <c r="G1226" s="26">
        <v>0</v>
      </c>
      <c r="H1226" s="26">
        <v>0</v>
      </c>
      <c r="I1226" s="26">
        <v>0</v>
      </c>
      <c r="J1226" s="26">
        <v>0</v>
      </c>
      <c r="K1226" s="58">
        <v>0</v>
      </c>
      <c r="L1226" s="26">
        <v>0</v>
      </c>
      <c r="M1226" s="26">
        <v>1080</v>
      </c>
      <c r="N1226" s="26">
        <v>8856000</v>
      </c>
      <c r="O1226" s="26">
        <v>0</v>
      </c>
      <c r="P1226" s="26">
        <v>0</v>
      </c>
      <c r="Q1226" s="26">
        <v>0</v>
      </c>
      <c r="R1226" s="26">
        <v>0</v>
      </c>
      <c r="S1226" s="26">
        <v>0</v>
      </c>
      <c r="T1226" s="26">
        <v>0</v>
      </c>
      <c r="U1226" s="26">
        <v>0</v>
      </c>
      <c r="V1226" s="26">
        <v>0</v>
      </c>
      <c r="W1226" s="26">
        <v>0</v>
      </c>
      <c r="X1226" s="26">
        <v>0</v>
      </c>
      <c r="Y1226" s="26">
        <v>0</v>
      </c>
      <c r="Z1226" s="26">
        <v>0</v>
      </c>
      <c r="AA1226" s="26">
        <v>0</v>
      </c>
      <c r="AB1226" s="26">
        <v>0</v>
      </c>
      <c r="AC1226" s="26">
        <v>132840</v>
      </c>
      <c r="AD1226" s="26">
        <v>0</v>
      </c>
      <c r="AE1226" s="26">
        <v>0</v>
      </c>
      <c r="AF1226" s="29" t="s">
        <v>263</v>
      </c>
      <c r="AG1226" s="29">
        <v>2022</v>
      </c>
      <c r="AH1226" s="30">
        <v>2022</v>
      </c>
    </row>
    <row r="1227" spans="1:16109" ht="61.5">
      <c r="A1227" s="17">
        <v>1</v>
      </c>
      <c r="B1227" s="52">
        <v>192</v>
      </c>
      <c r="C1227" s="20" t="s">
        <v>1126</v>
      </c>
      <c r="D1227" s="26">
        <v>2332950.83</v>
      </c>
      <c r="E1227" s="26">
        <v>96377</v>
      </c>
      <c r="F1227" s="26">
        <v>0</v>
      </c>
      <c r="G1227" s="26">
        <v>2023822.85</v>
      </c>
      <c r="H1227" s="26">
        <v>178273.87</v>
      </c>
      <c r="I1227" s="122">
        <v>0</v>
      </c>
      <c r="J1227" s="26">
        <v>0</v>
      </c>
      <c r="K1227" s="58">
        <v>0</v>
      </c>
      <c r="L1227" s="26">
        <v>0</v>
      </c>
      <c r="M1227" s="26">
        <v>0</v>
      </c>
      <c r="N1227" s="26">
        <v>0</v>
      </c>
      <c r="O1227" s="26">
        <v>0</v>
      </c>
      <c r="P1227" s="26">
        <v>0</v>
      </c>
      <c r="Q1227" s="26">
        <v>0</v>
      </c>
      <c r="R1227" s="26">
        <v>0</v>
      </c>
      <c r="S1227" s="26">
        <v>0</v>
      </c>
      <c r="T1227" s="26">
        <v>0</v>
      </c>
      <c r="U1227" s="26">
        <v>0</v>
      </c>
      <c r="V1227" s="26">
        <v>0</v>
      </c>
      <c r="W1227" s="26">
        <v>0</v>
      </c>
      <c r="X1227" s="26">
        <v>0</v>
      </c>
      <c r="Y1227" s="26">
        <v>0</v>
      </c>
      <c r="Z1227" s="26">
        <v>0</v>
      </c>
      <c r="AA1227" s="26">
        <v>0</v>
      </c>
      <c r="AB1227" s="26">
        <v>0</v>
      </c>
      <c r="AC1227" s="26">
        <v>34477.11</v>
      </c>
      <c r="AD1227" s="26">
        <v>0</v>
      </c>
      <c r="AE1227" s="26">
        <v>0</v>
      </c>
      <c r="AF1227" s="29" t="s">
        <v>263</v>
      </c>
      <c r="AG1227" s="29">
        <v>2022</v>
      </c>
      <c r="AH1227" s="30">
        <v>2022</v>
      </c>
    </row>
    <row r="1228" spans="1:16109" ht="61.5">
      <c r="A1228" s="17">
        <v>1</v>
      </c>
      <c r="B1228" s="52">
        <v>193</v>
      </c>
      <c r="C1228" s="20" t="s">
        <v>741</v>
      </c>
      <c r="D1228" s="26">
        <v>4361618.72</v>
      </c>
      <c r="E1228" s="26">
        <v>0</v>
      </c>
      <c r="F1228" s="26">
        <v>0</v>
      </c>
      <c r="G1228" s="26">
        <v>0</v>
      </c>
      <c r="H1228" s="26">
        <v>0</v>
      </c>
      <c r="I1228" s="26">
        <v>0</v>
      </c>
      <c r="J1228" s="26">
        <v>0</v>
      </c>
      <c r="K1228" s="58">
        <v>0</v>
      </c>
      <c r="L1228" s="26">
        <v>0</v>
      </c>
      <c r="M1228" s="26">
        <v>690</v>
      </c>
      <c r="N1228" s="26">
        <v>4297161.3</v>
      </c>
      <c r="O1228" s="26">
        <v>0</v>
      </c>
      <c r="P1228" s="26">
        <v>0</v>
      </c>
      <c r="Q1228" s="26">
        <v>0</v>
      </c>
      <c r="R1228" s="26">
        <v>0</v>
      </c>
      <c r="S1228" s="26">
        <v>0</v>
      </c>
      <c r="T1228" s="26">
        <v>0</v>
      </c>
      <c r="U1228" s="26">
        <v>0</v>
      </c>
      <c r="V1228" s="26">
        <v>0</v>
      </c>
      <c r="W1228" s="26">
        <v>0</v>
      </c>
      <c r="X1228" s="26">
        <v>0</v>
      </c>
      <c r="Y1228" s="26">
        <v>0</v>
      </c>
      <c r="Z1228" s="26">
        <v>0</v>
      </c>
      <c r="AA1228" s="26">
        <v>0</v>
      </c>
      <c r="AB1228" s="26">
        <v>0</v>
      </c>
      <c r="AC1228" s="26">
        <v>64457.42</v>
      </c>
      <c r="AD1228" s="26">
        <v>0</v>
      </c>
      <c r="AE1228" s="26">
        <v>0</v>
      </c>
      <c r="AF1228" s="29" t="s">
        <v>263</v>
      </c>
      <c r="AG1228" s="29">
        <v>2022</v>
      </c>
      <c r="AH1228" s="30">
        <v>2022</v>
      </c>
    </row>
    <row r="1229" spans="1:16109" ht="61.5">
      <c r="A1229" s="17">
        <v>1</v>
      </c>
      <c r="B1229" s="52">
        <v>194</v>
      </c>
      <c r="C1229" s="20" t="s">
        <v>746</v>
      </c>
      <c r="D1229" s="26">
        <v>7294649.2800000003</v>
      </c>
      <c r="E1229" s="26">
        <v>0</v>
      </c>
      <c r="F1229" s="26">
        <v>0</v>
      </c>
      <c r="G1229" s="26">
        <v>0</v>
      </c>
      <c r="H1229" s="26">
        <v>0</v>
      </c>
      <c r="I1229" s="26">
        <v>0</v>
      </c>
      <c r="J1229" s="26">
        <v>0</v>
      </c>
      <c r="K1229" s="58">
        <v>0</v>
      </c>
      <c r="L1229" s="26">
        <v>0</v>
      </c>
      <c r="M1229" s="26">
        <v>1154</v>
      </c>
      <c r="N1229" s="26">
        <v>7186846.5800000001</v>
      </c>
      <c r="O1229" s="26">
        <v>0</v>
      </c>
      <c r="P1229" s="26">
        <v>0</v>
      </c>
      <c r="Q1229" s="26">
        <v>0</v>
      </c>
      <c r="R1229" s="26">
        <v>0</v>
      </c>
      <c r="S1229" s="26">
        <v>0</v>
      </c>
      <c r="T1229" s="26">
        <v>0</v>
      </c>
      <c r="U1229" s="26">
        <v>0</v>
      </c>
      <c r="V1229" s="26">
        <v>0</v>
      </c>
      <c r="W1229" s="26">
        <v>0</v>
      </c>
      <c r="X1229" s="26">
        <v>0</v>
      </c>
      <c r="Y1229" s="26">
        <v>0</v>
      </c>
      <c r="Z1229" s="26">
        <v>0</v>
      </c>
      <c r="AA1229" s="26">
        <v>0</v>
      </c>
      <c r="AB1229" s="26">
        <v>0</v>
      </c>
      <c r="AC1229" s="26">
        <v>107802.7</v>
      </c>
      <c r="AD1229" s="26">
        <v>0</v>
      </c>
      <c r="AE1229" s="26">
        <v>0</v>
      </c>
      <c r="AF1229" s="29" t="s">
        <v>263</v>
      </c>
      <c r="AG1229" s="29">
        <v>2022</v>
      </c>
      <c r="AH1229" s="30">
        <v>2022</v>
      </c>
    </row>
    <row r="1230" spans="1:16109" ht="61.5">
      <c r="B1230" s="20" t="s">
        <v>727</v>
      </c>
      <c r="C1230" s="163"/>
      <c r="D1230" s="167">
        <v>83753393.359999999</v>
      </c>
      <c r="E1230" s="26">
        <v>1086870.02</v>
      </c>
      <c r="F1230" s="26">
        <v>2745741.84</v>
      </c>
      <c r="G1230" s="26">
        <v>5093308.42</v>
      </c>
      <c r="H1230" s="26">
        <v>1885121.82</v>
      </c>
      <c r="I1230" s="26">
        <v>3664116.1399999997</v>
      </c>
      <c r="J1230" s="26">
        <v>0</v>
      </c>
      <c r="K1230" s="28">
        <v>0</v>
      </c>
      <c r="L1230" s="26">
        <v>0</v>
      </c>
      <c r="M1230" s="26">
        <v>2148</v>
      </c>
      <c r="N1230" s="26">
        <v>17898215.32</v>
      </c>
      <c r="O1230" s="26">
        <v>0</v>
      </c>
      <c r="P1230" s="26">
        <v>0</v>
      </c>
      <c r="Q1230" s="26">
        <v>20595.699999999997</v>
      </c>
      <c r="R1230" s="26">
        <v>49208066.689999998</v>
      </c>
      <c r="S1230" s="26">
        <v>0</v>
      </c>
      <c r="T1230" s="26">
        <v>0</v>
      </c>
      <c r="U1230" s="26">
        <v>0</v>
      </c>
      <c r="V1230" s="26">
        <v>0</v>
      </c>
      <c r="W1230" s="26">
        <v>0</v>
      </c>
      <c r="X1230" s="26">
        <v>0</v>
      </c>
      <c r="Y1230" s="26">
        <v>0</v>
      </c>
      <c r="Z1230" s="26">
        <v>0</v>
      </c>
      <c r="AA1230" s="26">
        <v>0</v>
      </c>
      <c r="AB1230" s="26">
        <v>0</v>
      </c>
      <c r="AC1230" s="26">
        <v>1223721.6099999999</v>
      </c>
      <c r="AD1230" s="26">
        <v>948231.5</v>
      </c>
      <c r="AE1230" s="26">
        <v>0</v>
      </c>
      <c r="AF1230" s="56" t="s">
        <v>720</v>
      </c>
      <c r="AG1230" s="56" t="s">
        <v>720</v>
      </c>
      <c r="AH1230" s="70" t="s">
        <v>720</v>
      </c>
    </row>
    <row r="1231" spans="1:16109" ht="61.5">
      <c r="A1231" s="17">
        <v>1</v>
      </c>
      <c r="B1231" s="52">
        <v>195</v>
      </c>
      <c r="C1231" s="20" t="s">
        <v>375</v>
      </c>
      <c r="D1231" s="26">
        <v>7550257.2599999998</v>
      </c>
      <c r="E1231" s="26">
        <v>564251.4</v>
      </c>
      <c r="F1231" s="26">
        <v>1368969.5</v>
      </c>
      <c r="G1231" s="26">
        <v>1773880.4000000001</v>
      </c>
      <c r="H1231" s="26">
        <v>1005360.8</v>
      </c>
      <c r="I1231" s="26">
        <v>2430648.5</v>
      </c>
      <c r="J1231" s="26">
        <v>0</v>
      </c>
      <c r="K1231" s="28">
        <v>0</v>
      </c>
      <c r="L1231" s="26">
        <v>0</v>
      </c>
      <c r="M1231" s="26">
        <v>0</v>
      </c>
      <c r="N1231" s="26">
        <v>0</v>
      </c>
      <c r="O1231" s="26">
        <v>0</v>
      </c>
      <c r="P1231" s="26">
        <v>0</v>
      </c>
      <c r="Q1231" s="26">
        <v>0</v>
      </c>
      <c r="R1231" s="26">
        <v>0</v>
      </c>
      <c r="S1231" s="26">
        <v>0</v>
      </c>
      <c r="T1231" s="26">
        <v>0</v>
      </c>
      <c r="U1231" s="26">
        <v>0</v>
      </c>
      <c r="V1231" s="26">
        <v>0</v>
      </c>
      <c r="W1231" s="26">
        <v>0</v>
      </c>
      <c r="X1231" s="26">
        <v>0</v>
      </c>
      <c r="Y1231" s="26">
        <v>0</v>
      </c>
      <c r="Z1231" s="26">
        <v>0</v>
      </c>
      <c r="AA1231" s="26">
        <v>0</v>
      </c>
      <c r="AB1231" s="26">
        <v>0</v>
      </c>
      <c r="AC1231" s="26">
        <v>107146.66</v>
      </c>
      <c r="AD1231" s="26">
        <v>300000</v>
      </c>
      <c r="AE1231" s="26">
        <v>0</v>
      </c>
      <c r="AF1231" s="29">
        <v>2022</v>
      </c>
      <c r="AG1231" s="29">
        <v>2022</v>
      </c>
      <c r="AH1231" s="30">
        <v>2022</v>
      </c>
    </row>
    <row r="1232" spans="1:16109" ht="61.5">
      <c r="A1232" s="17">
        <v>1</v>
      </c>
      <c r="B1232" s="52">
        <v>196</v>
      </c>
      <c r="C1232" s="20" t="s">
        <v>376</v>
      </c>
      <c r="D1232" s="26">
        <v>23329986.66</v>
      </c>
      <c r="E1232" s="26">
        <v>0</v>
      </c>
      <c r="F1232" s="26">
        <v>0</v>
      </c>
      <c r="G1232" s="26">
        <v>0</v>
      </c>
      <c r="H1232" s="26">
        <v>0</v>
      </c>
      <c r="I1232" s="26">
        <v>0</v>
      </c>
      <c r="J1232" s="26">
        <v>0</v>
      </c>
      <c r="K1232" s="28">
        <v>0</v>
      </c>
      <c r="L1232" s="26">
        <v>0</v>
      </c>
      <c r="M1232" s="26">
        <v>0</v>
      </c>
      <c r="N1232" s="26">
        <v>0</v>
      </c>
      <c r="O1232" s="26">
        <v>0</v>
      </c>
      <c r="P1232" s="26">
        <v>0</v>
      </c>
      <c r="Q1232" s="26">
        <v>7025.9</v>
      </c>
      <c r="R1232" s="26">
        <v>22543601.140000001</v>
      </c>
      <c r="S1232" s="26">
        <v>0</v>
      </c>
      <c r="T1232" s="26">
        <v>0</v>
      </c>
      <c r="U1232" s="26">
        <v>0</v>
      </c>
      <c r="V1232" s="26">
        <v>0</v>
      </c>
      <c r="W1232" s="26">
        <v>0</v>
      </c>
      <c r="X1232" s="26">
        <v>0</v>
      </c>
      <c r="Y1232" s="26">
        <v>0</v>
      </c>
      <c r="Z1232" s="26">
        <v>0</v>
      </c>
      <c r="AA1232" s="26">
        <v>0</v>
      </c>
      <c r="AB1232" s="26">
        <v>0</v>
      </c>
      <c r="AC1232" s="26">
        <v>338154.02</v>
      </c>
      <c r="AD1232" s="26">
        <v>448231.5</v>
      </c>
      <c r="AE1232" s="26">
        <v>0</v>
      </c>
      <c r="AF1232" s="29">
        <v>2022</v>
      </c>
      <c r="AG1232" s="29">
        <v>2022</v>
      </c>
      <c r="AH1232" s="30">
        <v>2022</v>
      </c>
    </row>
    <row r="1233" spans="1:34" ht="61.5">
      <c r="A1233" s="17">
        <v>1</v>
      </c>
      <c r="B1233" s="52">
        <v>197</v>
      </c>
      <c r="C1233" s="20" t="s">
        <v>374</v>
      </c>
      <c r="D1233" s="26">
        <v>6936710</v>
      </c>
      <c r="E1233" s="26">
        <v>0</v>
      </c>
      <c r="F1233" s="26">
        <v>0</v>
      </c>
      <c r="G1233" s="26">
        <v>0</v>
      </c>
      <c r="H1233" s="26">
        <v>0</v>
      </c>
      <c r="I1233" s="26">
        <v>0</v>
      </c>
      <c r="J1233" s="26">
        <v>0</v>
      </c>
      <c r="K1233" s="58">
        <v>0</v>
      </c>
      <c r="L1233" s="26">
        <v>0</v>
      </c>
      <c r="M1233" s="26">
        <v>0</v>
      </c>
      <c r="N1233" s="26">
        <v>0</v>
      </c>
      <c r="O1233" s="26">
        <v>0</v>
      </c>
      <c r="P1233" s="26">
        <v>0</v>
      </c>
      <c r="Q1233" s="26">
        <v>2476.9</v>
      </c>
      <c r="R1233" s="26">
        <v>6834197.04</v>
      </c>
      <c r="S1233" s="26">
        <v>0</v>
      </c>
      <c r="T1233" s="26">
        <v>0</v>
      </c>
      <c r="U1233" s="26">
        <v>0</v>
      </c>
      <c r="V1233" s="26">
        <v>0</v>
      </c>
      <c r="W1233" s="26">
        <v>0</v>
      </c>
      <c r="X1233" s="26">
        <v>0</v>
      </c>
      <c r="Y1233" s="26">
        <v>0</v>
      </c>
      <c r="Z1233" s="26">
        <v>0</v>
      </c>
      <c r="AA1233" s="26">
        <v>0</v>
      </c>
      <c r="AB1233" s="26">
        <v>0</v>
      </c>
      <c r="AC1233" s="26">
        <v>102512.96000000001</v>
      </c>
      <c r="AD1233" s="122">
        <v>0</v>
      </c>
      <c r="AE1233" s="26">
        <v>0</v>
      </c>
      <c r="AF1233" s="30" t="s">
        <v>263</v>
      </c>
      <c r="AG1233" s="29">
        <v>2022</v>
      </c>
      <c r="AH1233" s="30">
        <v>2022</v>
      </c>
    </row>
    <row r="1234" spans="1:34" ht="61.5">
      <c r="A1234" s="17">
        <v>1</v>
      </c>
      <c r="B1234" s="52">
        <v>198</v>
      </c>
      <c r="C1234" s="20" t="s">
        <v>2237</v>
      </c>
      <c r="D1234" s="26">
        <v>18366688.550000001</v>
      </c>
      <c r="E1234" s="31">
        <v>0</v>
      </c>
      <c r="F1234" s="31">
        <v>0</v>
      </c>
      <c r="G1234" s="31">
        <v>0</v>
      </c>
      <c r="H1234" s="31">
        <v>0</v>
      </c>
      <c r="I1234" s="31">
        <v>0</v>
      </c>
      <c r="J1234" s="31">
        <v>0</v>
      </c>
      <c r="K1234" s="58">
        <v>0</v>
      </c>
      <c r="L1234" s="26">
        <v>0</v>
      </c>
      <c r="M1234" s="26">
        <v>2148</v>
      </c>
      <c r="N1234" s="26">
        <v>17898215.32</v>
      </c>
      <c r="O1234" s="26">
        <v>0</v>
      </c>
      <c r="P1234" s="26">
        <v>0</v>
      </c>
      <c r="Q1234" s="26">
        <v>0</v>
      </c>
      <c r="R1234" s="26">
        <v>0</v>
      </c>
      <c r="S1234" s="26">
        <v>0</v>
      </c>
      <c r="T1234" s="26">
        <v>0</v>
      </c>
      <c r="U1234" s="26">
        <v>0</v>
      </c>
      <c r="V1234" s="26">
        <v>0</v>
      </c>
      <c r="W1234" s="26">
        <v>0</v>
      </c>
      <c r="X1234" s="26">
        <v>0</v>
      </c>
      <c r="Y1234" s="26">
        <v>0</v>
      </c>
      <c r="Z1234" s="26">
        <v>0</v>
      </c>
      <c r="AA1234" s="26">
        <v>0</v>
      </c>
      <c r="AB1234" s="26">
        <v>0</v>
      </c>
      <c r="AC1234" s="26">
        <v>268473.23</v>
      </c>
      <c r="AD1234" s="34">
        <v>200000</v>
      </c>
      <c r="AE1234" s="26">
        <v>0</v>
      </c>
      <c r="AF1234" s="29">
        <v>2022</v>
      </c>
      <c r="AG1234" s="29">
        <v>2022</v>
      </c>
      <c r="AH1234" s="30">
        <v>2022</v>
      </c>
    </row>
    <row r="1235" spans="1:34" ht="61.5">
      <c r="A1235" s="17">
        <v>1</v>
      </c>
      <c r="B1235" s="52">
        <v>199</v>
      </c>
      <c r="C1235" s="20" t="s">
        <v>1604</v>
      </c>
      <c r="D1235" s="26">
        <v>7442028.3499999996</v>
      </c>
      <c r="E1235" s="26">
        <v>522618.62</v>
      </c>
      <c r="F1235" s="26">
        <v>1376772.34</v>
      </c>
      <c r="G1235" s="26">
        <v>3319428.02</v>
      </c>
      <c r="H1235" s="26">
        <v>879761.02</v>
      </c>
      <c r="I1235" s="26">
        <v>1233467.6399999999</v>
      </c>
      <c r="J1235" s="26">
        <v>0</v>
      </c>
      <c r="K1235" s="58">
        <v>0</v>
      </c>
      <c r="L1235" s="26">
        <v>0</v>
      </c>
      <c r="M1235" s="26">
        <v>0</v>
      </c>
      <c r="N1235" s="26">
        <v>0</v>
      </c>
      <c r="O1235" s="26">
        <v>0</v>
      </c>
      <c r="P1235" s="26">
        <v>0</v>
      </c>
      <c r="Q1235" s="26">
        <v>0</v>
      </c>
      <c r="R1235" s="26">
        <v>0</v>
      </c>
      <c r="S1235" s="26">
        <v>0</v>
      </c>
      <c r="T1235" s="26">
        <v>0</v>
      </c>
      <c r="U1235" s="26">
        <v>0</v>
      </c>
      <c r="V1235" s="26">
        <v>0</v>
      </c>
      <c r="W1235" s="26">
        <v>0</v>
      </c>
      <c r="X1235" s="26">
        <v>0</v>
      </c>
      <c r="Y1235" s="26">
        <v>0</v>
      </c>
      <c r="Z1235" s="26">
        <v>0</v>
      </c>
      <c r="AA1235" s="26">
        <v>0</v>
      </c>
      <c r="AB1235" s="26">
        <v>0</v>
      </c>
      <c r="AC1235" s="26">
        <v>109980.71</v>
      </c>
      <c r="AD1235" s="122">
        <v>0</v>
      </c>
      <c r="AE1235" s="26">
        <v>0</v>
      </c>
      <c r="AF1235" s="30" t="s">
        <v>263</v>
      </c>
      <c r="AG1235" s="29">
        <v>2022</v>
      </c>
      <c r="AH1235" s="30">
        <v>2022</v>
      </c>
    </row>
    <row r="1236" spans="1:34" ht="61.5">
      <c r="A1236" s="17">
        <v>1</v>
      </c>
      <c r="B1236" s="52">
        <v>200</v>
      </c>
      <c r="C1236" s="20" t="s">
        <v>1871</v>
      </c>
      <c r="D1236" s="26">
        <v>5812472.5700000003</v>
      </c>
      <c r="E1236" s="31">
        <v>0</v>
      </c>
      <c r="F1236" s="31">
        <v>0</v>
      </c>
      <c r="G1236" s="31">
        <v>0</v>
      </c>
      <c r="H1236" s="31">
        <v>0</v>
      </c>
      <c r="I1236" s="31">
        <v>0</v>
      </c>
      <c r="J1236" s="31">
        <v>0</v>
      </c>
      <c r="K1236" s="58">
        <v>0</v>
      </c>
      <c r="L1236" s="26">
        <v>0</v>
      </c>
      <c r="M1236" s="26">
        <v>0</v>
      </c>
      <c r="N1236" s="26">
        <v>0</v>
      </c>
      <c r="O1236" s="26">
        <v>0</v>
      </c>
      <c r="P1236" s="26">
        <v>0</v>
      </c>
      <c r="Q1236" s="26">
        <v>2496.9</v>
      </c>
      <c r="R1236" s="26">
        <v>5726573.96</v>
      </c>
      <c r="S1236" s="26">
        <v>0</v>
      </c>
      <c r="T1236" s="26">
        <v>0</v>
      </c>
      <c r="U1236" s="26">
        <v>0</v>
      </c>
      <c r="V1236" s="26">
        <v>0</v>
      </c>
      <c r="W1236" s="26">
        <v>0</v>
      </c>
      <c r="X1236" s="26">
        <v>0</v>
      </c>
      <c r="Y1236" s="26">
        <v>0</v>
      </c>
      <c r="Z1236" s="26">
        <v>0</v>
      </c>
      <c r="AA1236" s="26">
        <v>0</v>
      </c>
      <c r="AB1236" s="26">
        <v>0</v>
      </c>
      <c r="AC1236" s="26">
        <v>85898.61</v>
      </c>
      <c r="AD1236" s="122">
        <v>0</v>
      </c>
      <c r="AE1236" s="26">
        <v>0</v>
      </c>
      <c r="AF1236" s="30" t="s">
        <v>263</v>
      </c>
      <c r="AG1236" s="29">
        <v>2022</v>
      </c>
      <c r="AH1236" s="30">
        <v>2022</v>
      </c>
    </row>
    <row r="1237" spans="1:34" ht="61.5">
      <c r="A1237" s="17">
        <v>1</v>
      </c>
      <c r="B1237" s="52">
        <v>201</v>
      </c>
      <c r="C1237" s="20" t="s">
        <v>372</v>
      </c>
      <c r="D1237" s="26">
        <v>14315249.970000001</v>
      </c>
      <c r="E1237" s="26">
        <v>0</v>
      </c>
      <c r="F1237" s="26">
        <v>0</v>
      </c>
      <c r="G1237" s="26">
        <v>0</v>
      </c>
      <c r="H1237" s="26">
        <v>0</v>
      </c>
      <c r="I1237" s="26">
        <v>0</v>
      </c>
      <c r="J1237" s="26">
        <v>0</v>
      </c>
      <c r="K1237" s="58">
        <v>0</v>
      </c>
      <c r="L1237" s="26">
        <v>0</v>
      </c>
      <c r="M1237" s="26">
        <v>0</v>
      </c>
      <c r="N1237" s="26">
        <v>0</v>
      </c>
      <c r="O1237" s="26">
        <v>0</v>
      </c>
      <c r="P1237" s="26">
        <v>0</v>
      </c>
      <c r="Q1237" s="26">
        <v>8596</v>
      </c>
      <c r="R1237" s="34">
        <v>14103694.550000001</v>
      </c>
      <c r="S1237" s="26">
        <v>0</v>
      </c>
      <c r="T1237" s="26">
        <v>0</v>
      </c>
      <c r="U1237" s="26">
        <v>0</v>
      </c>
      <c r="V1237" s="26">
        <v>0</v>
      </c>
      <c r="W1237" s="26">
        <v>0</v>
      </c>
      <c r="X1237" s="26">
        <v>0</v>
      </c>
      <c r="Y1237" s="26">
        <v>0</v>
      </c>
      <c r="Z1237" s="26">
        <v>0</v>
      </c>
      <c r="AA1237" s="26">
        <v>0</v>
      </c>
      <c r="AB1237" s="26">
        <v>0</v>
      </c>
      <c r="AC1237" s="26">
        <v>211555.42</v>
      </c>
      <c r="AD1237" s="122">
        <v>0</v>
      </c>
      <c r="AE1237" s="26">
        <v>0</v>
      </c>
      <c r="AF1237" s="30" t="s">
        <v>263</v>
      </c>
      <c r="AG1237" s="29">
        <v>2022</v>
      </c>
      <c r="AH1237" s="30">
        <v>2022</v>
      </c>
    </row>
    <row r="1238" spans="1:34" ht="61.5">
      <c r="B1238" s="20" t="s">
        <v>782</v>
      </c>
      <c r="C1238" s="163"/>
      <c r="D1238" s="167">
        <v>137626737.22999999</v>
      </c>
      <c r="E1238" s="26">
        <v>0</v>
      </c>
      <c r="F1238" s="26">
        <v>3132244.09</v>
      </c>
      <c r="G1238" s="26">
        <v>718472.09</v>
      </c>
      <c r="H1238" s="26">
        <v>131147.93</v>
      </c>
      <c r="I1238" s="26">
        <v>0</v>
      </c>
      <c r="J1238" s="26">
        <v>0</v>
      </c>
      <c r="K1238" s="28">
        <v>0</v>
      </c>
      <c r="L1238" s="26">
        <v>0</v>
      </c>
      <c r="M1238" s="26">
        <v>14634.19</v>
      </c>
      <c r="N1238" s="26">
        <v>122521892.33999999</v>
      </c>
      <c r="O1238" s="26">
        <v>0</v>
      </c>
      <c r="P1238" s="26">
        <v>0</v>
      </c>
      <c r="Q1238" s="26">
        <v>0</v>
      </c>
      <c r="R1238" s="26">
        <v>0</v>
      </c>
      <c r="S1238" s="26">
        <v>209</v>
      </c>
      <c r="T1238" s="26">
        <v>6871038.0499999998</v>
      </c>
      <c r="U1238" s="26">
        <v>0</v>
      </c>
      <c r="V1238" s="26">
        <v>0</v>
      </c>
      <c r="W1238" s="26">
        <v>0</v>
      </c>
      <c r="X1238" s="26">
        <v>0</v>
      </c>
      <c r="Y1238" s="26">
        <v>0</v>
      </c>
      <c r="Z1238" s="26">
        <v>0</v>
      </c>
      <c r="AA1238" s="26">
        <v>0</v>
      </c>
      <c r="AB1238" s="26">
        <v>0</v>
      </c>
      <c r="AC1238" s="26">
        <v>2000621.9200000002</v>
      </c>
      <c r="AD1238" s="26">
        <v>2251320.8100000005</v>
      </c>
      <c r="AE1238" s="26">
        <v>0</v>
      </c>
      <c r="AF1238" s="56" t="s">
        <v>720</v>
      </c>
      <c r="AG1238" s="56" t="s">
        <v>720</v>
      </c>
      <c r="AH1238" s="70" t="s">
        <v>720</v>
      </c>
    </row>
    <row r="1239" spans="1:34" ht="61.5">
      <c r="A1239" s="17">
        <v>1</v>
      </c>
      <c r="B1239" s="52">
        <v>202</v>
      </c>
      <c r="C1239" s="20" t="s">
        <v>585</v>
      </c>
      <c r="D1239" s="26">
        <v>8214975.75</v>
      </c>
      <c r="E1239" s="33">
        <v>0</v>
      </c>
      <c r="F1239" s="33">
        <v>0</v>
      </c>
      <c r="G1239" s="33">
        <v>0</v>
      </c>
      <c r="H1239" s="33">
        <v>0</v>
      </c>
      <c r="I1239" s="33">
        <v>0</v>
      </c>
      <c r="J1239" s="33">
        <v>0</v>
      </c>
      <c r="K1239" s="68">
        <v>0</v>
      </c>
      <c r="L1239" s="33">
        <v>0</v>
      </c>
      <c r="M1239" s="26">
        <v>981</v>
      </c>
      <c r="N1239" s="26">
        <v>7896538.9699999997</v>
      </c>
      <c r="O1239" s="26">
        <v>0</v>
      </c>
      <c r="P1239" s="26">
        <v>0</v>
      </c>
      <c r="Q1239" s="26">
        <v>0</v>
      </c>
      <c r="R1239" s="26">
        <v>0</v>
      </c>
      <c r="S1239" s="26">
        <v>0</v>
      </c>
      <c r="T1239" s="26">
        <v>0</v>
      </c>
      <c r="U1239" s="26">
        <v>0</v>
      </c>
      <c r="V1239" s="26">
        <v>0</v>
      </c>
      <c r="W1239" s="26">
        <v>0</v>
      </c>
      <c r="X1239" s="26">
        <v>0</v>
      </c>
      <c r="Y1239" s="26">
        <v>0</v>
      </c>
      <c r="Z1239" s="26">
        <v>0</v>
      </c>
      <c r="AA1239" s="26">
        <v>0</v>
      </c>
      <c r="AB1239" s="26">
        <v>0</v>
      </c>
      <c r="AC1239" s="26">
        <v>118448.08</v>
      </c>
      <c r="AD1239" s="26">
        <v>199988.7</v>
      </c>
      <c r="AE1239" s="26">
        <v>0</v>
      </c>
      <c r="AF1239" s="29">
        <v>2022</v>
      </c>
      <c r="AG1239" s="29">
        <v>2022</v>
      </c>
      <c r="AH1239" s="30">
        <v>2022</v>
      </c>
    </row>
    <row r="1240" spans="1:34" ht="61.5">
      <c r="A1240" s="17">
        <v>1</v>
      </c>
      <c r="B1240" s="52">
        <v>203</v>
      </c>
      <c r="C1240" s="20" t="s">
        <v>586</v>
      </c>
      <c r="D1240" s="26">
        <v>14998652.310000001</v>
      </c>
      <c r="E1240" s="33">
        <v>0</v>
      </c>
      <c r="F1240" s="33">
        <v>0</v>
      </c>
      <c r="G1240" s="33">
        <v>0</v>
      </c>
      <c r="H1240" s="33">
        <v>0</v>
      </c>
      <c r="I1240" s="33">
        <v>0</v>
      </c>
      <c r="J1240" s="33">
        <v>0</v>
      </c>
      <c r="K1240" s="68">
        <v>0</v>
      </c>
      <c r="L1240" s="33">
        <v>0</v>
      </c>
      <c r="M1240" s="26">
        <v>1692.5</v>
      </c>
      <c r="N1240" s="26">
        <v>14599669.91</v>
      </c>
      <c r="O1240" s="26">
        <v>0</v>
      </c>
      <c r="P1240" s="26">
        <v>0</v>
      </c>
      <c r="Q1240" s="26">
        <v>0</v>
      </c>
      <c r="R1240" s="26">
        <v>0</v>
      </c>
      <c r="S1240" s="26">
        <v>0</v>
      </c>
      <c r="T1240" s="26">
        <v>0</v>
      </c>
      <c r="U1240" s="26">
        <v>0</v>
      </c>
      <c r="V1240" s="26">
        <v>0</v>
      </c>
      <c r="W1240" s="26">
        <v>0</v>
      </c>
      <c r="X1240" s="26">
        <v>0</v>
      </c>
      <c r="Y1240" s="26">
        <v>0</v>
      </c>
      <c r="Z1240" s="26">
        <v>0</v>
      </c>
      <c r="AA1240" s="26">
        <v>0</v>
      </c>
      <c r="AB1240" s="26">
        <v>0</v>
      </c>
      <c r="AC1240" s="26">
        <v>218995.05</v>
      </c>
      <c r="AD1240" s="26">
        <v>179987.35</v>
      </c>
      <c r="AE1240" s="26">
        <v>0</v>
      </c>
      <c r="AF1240" s="29">
        <v>2022</v>
      </c>
      <c r="AG1240" s="29">
        <v>2022</v>
      </c>
      <c r="AH1240" s="30">
        <v>2022</v>
      </c>
    </row>
    <row r="1241" spans="1:34" ht="61.5">
      <c r="A1241" s="17">
        <v>1</v>
      </c>
      <c r="B1241" s="52">
        <v>204</v>
      </c>
      <c r="C1241" s="20" t="s">
        <v>1625</v>
      </c>
      <c r="D1241" s="26">
        <v>5476639.9999999991</v>
      </c>
      <c r="E1241" s="33">
        <v>0</v>
      </c>
      <c r="F1241" s="33">
        <v>0</v>
      </c>
      <c r="G1241" s="33">
        <v>0</v>
      </c>
      <c r="H1241" s="33">
        <v>0</v>
      </c>
      <c r="I1241" s="33">
        <v>0</v>
      </c>
      <c r="J1241" s="33">
        <v>0</v>
      </c>
      <c r="K1241" s="68">
        <v>0</v>
      </c>
      <c r="L1241" s="33">
        <v>0</v>
      </c>
      <c r="M1241" s="26">
        <v>650</v>
      </c>
      <c r="N1241" s="26">
        <v>5328051.13</v>
      </c>
      <c r="O1241" s="26">
        <v>0</v>
      </c>
      <c r="P1241" s="26">
        <v>0</v>
      </c>
      <c r="Q1241" s="26">
        <v>0</v>
      </c>
      <c r="R1241" s="26">
        <v>0</v>
      </c>
      <c r="S1241" s="26">
        <v>0</v>
      </c>
      <c r="T1241" s="26">
        <v>0</v>
      </c>
      <c r="U1241" s="26">
        <v>0</v>
      </c>
      <c r="V1241" s="26">
        <v>0</v>
      </c>
      <c r="W1241" s="26">
        <v>0</v>
      </c>
      <c r="X1241" s="26">
        <v>0</v>
      </c>
      <c r="Y1241" s="26">
        <v>0</v>
      </c>
      <c r="Z1241" s="26">
        <v>0</v>
      </c>
      <c r="AA1241" s="26">
        <v>0</v>
      </c>
      <c r="AB1241" s="26">
        <v>0</v>
      </c>
      <c r="AC1241" s="26">
        <v>79920.77</v>
      </c>
      <c r="AD1241" s="26">
        <v>68668.100000000006</v>
      </c>
      <c r="AE1241" s="26">
        <v>0</v>
      </c>
      <c r="AF1241" s="29">
        <v>2022</v>
      </c>
      <c r="AG1241" s="29">
        <v>2022</v>
      </c>
      <c r="AH1241" s="30">
        <v>2022</v>
      </c>
    </row>
    <row r="1242" spans="1:34" ht="61.5">
      <c r="A1242" s="17">
        <v>1</v>
      </c>
      <c r="B1242" s="52">
        <v>205</v>
      </c>
      <c r="C1242" s="20" t="s">
        <v>590</v>
      </c>
      <c r="D1242" s="26">
        <v>16057561.779999999</v>
      </c>
      <c r="E1242" s="33">
        <v>0</v>
      </c>
      <c r="F1242" s="33">
        <v>0</v>
      </c>
      <c r="G1242" s="33">
        <v>0</v>
      </c>
      <c r="H1242" s="33">
        <v>0</v>
      </c>
      <c r="I1242" s="33">
        <v>0</v>
      </c>
      <c r="J1242" s="33">
        <v>0</v>
      </c>
      <c r="K1242" s="68">
        <v>0</v>
      </c>
      <c r="L1242" s="33">
        <v>0</v>
      </c>
      <c r="M1242" s="26">
        <v>1812</v>
      </c>
      <c r="N1242" s="26">
        <v>15642921.279999999</v>
      </c>
      <c r="O1242" s="26">
        <v>0</v>
      </c>
      <c r="P1242" s="26">
        <v>0</v>
      </c>
      <c r="Q1242" s="26">
        <v>0</v>
      </c>
      <c r="R1242" s="26">
        <v>0</v>
      </c>
      <c r="S1242" s="26">
        <v>0</v>
      </c>
      <c r="T1242" s="26">
        <v>0</v>
      </c>
      <c r="U1242" s="26">
        <v>0</v>
      </c>
      <c r="V1242" s="26">
        <v>0</v>
      </c>
      <c r="W1242" s="26">
        <v>0</v>
      </c>
      <c r="X1242" s="26">
        <v>0</v>
      </c>
      <c r="Y1242" s="26">
        <v>0</v>
      </c>
      <c r="Z1242" s="26">
        <v>0</v>
      </c>
      <c r="AA1242" s="26">
        <v>0</v>
      </c>
      <c r="AB1242" s="26">
        <v>0</v>
      </c>
      <c r="AC1242" s="26">
        <v>234643.82</v>
      </c>
      <c r="AD1242" s="26">
        <v>179996.68</v>
      </c>
      <c r="AE1242" s="26">
        <v>0</v>
      </c>
      <c r="AF1242" s="29">
        <v>2022</v>
      </c>
      <c r="AG1242" s="29">
        <v>2022</v>
      </c>
      <c r="AH1242" s="30">
        <v>2022</v>
      </c>
    </row>
    <row r="1243" spans="1:34" ht="61.5">
      <c r="A1243" s="17">
        <v>1</v>
      </c>
      <c r="B1243" s="52">
        <v>206</v>
      </c>
      <c r="C1243" s="20" t="s">
        <v>603</v>
      </c>
      <c r="D1243" s="26">
        <v>7058577.9000000004</v>
      </c>
      <c r="E1243" s="33">
        <v>0</v>
      </c>
      <c r="F1243" s="33">
        <v>0</v>
      </c>
      <c r="G1243" s="33">
        <v>0</v>
      </c>
      <c r="H1243" s="33">
        <v>0</v>
      </c>
      <c r="I1243" s="33">
        <v>0</v>
      </c>
      <c r="J1243" s="33">
        <v>0</v>
      </c>
      <c r="K1243" s="68">
        <v>0</v>
      </c>
      <c r="L1243" s="33">
        <v>0</v>
      </c>
      <c r="M1243" s="26">
        <v>0</v>
      </c>
      <c r="N1243" s="26">
        <v>0</v>
      </c>
      <c r="O1243" s="26">
        <v>0</v>
      </c>
      <c r="P1243" s="26">
        <v>0</v>
      </c>
      <c r="Q1243" s="26">
        <v>0</v>
      </c>
      <c r="R1243" s="26">
        <v>0</v>
      </c>
      <c r="S1243" s="26">
        <v>209</v>
      </c>
      <c r="T1243" s="26">
        <v>6871038.0499999998</v>
      </c>
      <c r="U1243" s="26">
        <v>0</v>
      </c>
      <c r="V1243" s="26">
        <v>0</v>
      </c>
      <c r="W1243" s="26">
        <v>0</v>
      </c>
      <c r="X1243" s="26">
        <v>0</v>
      </c>
      <c r="Y1243" s="26">
        <v>0</v>
      </c>
      <c r="Z1243" s="26">
        <v>0</v>
      </c>
      <c r="AA1243" s="26">
        <v>0</v>
      </c>
      <c r="AB1243" s="26">
        <v>0</v>
      </c>
      <c r="AC1243" s="26">
        <v>103065.57</v>
      </c>
      <c r="AD1243" s="26">
        <v>84474.28</v>
      </c>
      <c r="AE1243" s="26">
        <v>0</v>
      </c>
      <c r="AF1243" s="29">
        <v>2022</v>
      </c>
      <c r="AG1243" s="29">
        <v>2022</v>
      </c>
      <c r="AH1243" s="30">
        <v>2022</v>
      </c>
    </row>
    <row r="1244" spans="1:34" ht="61.5">
      <c r="A1244" s="17">
        <v>1</v>
      </c>
      <c r="B1244" s="52">
        <v>207</v>
      </c>
      <c r="C1244" s="20" t="s">
        <v>607</v>
      </c>
      <c r="D1244" s="26">
        <v>18871868.16</v>
      </c>
      <c r="E1244" s="33">
        <v>0</v>
      </c>
      <c r="F1244" s="33">
        <v>0</v>
      </c>
      <c r="G1244" s="33">
        <v>0</v>
      </c>
      <c r="H1244" s="33">
        <v>0</v>
      </c>
      <c r="I1244" s="33">
        <v>0</v>
      </c>
      <c r="J1244" s="33">
        <v>0</v>
      </c>
      <c r="K1244" s="68">
        <v>0</v>
      </c>
      <c r="L1244" s="33">
        <v>0</v>
      </c>
      <c r="M1244" s="26">
        <v>2129.6</v>
      </c>
      <c r="N1244" s="26">
        <v>18415660.010000002</v>
      </c>
      <c r="O1244" s="26">
        <v>0</v>
      </c>
      <c r="P1244" s="26">
        <v>0</v>
      </c>
      <c r="Q1244" s="26">
        <v>0</v>
      </c>
      <c r="R1244" s="26">
        <v>0</v>
      </c>
      <c r="S1244" s="26">
        <v>0</v>
      </c>
      <c r="T1244" s="26">
        <v>0</v>
      </c>
      <c r="U1244" s="26">
        <v>0</v>
      </c>
      <c r="V1244" s="26">
        <v>0</v>
      </c>
      <c r="W1244" s="26">
        <v>0</v>
      </c>
      <c r="X1244" s="26">
        <v>0</v>
      </c>
      <c r="Y1244" s="26">
        <v>0</v>
      </c>
      <c r="Z1244" s="26">
        <v>0</v>
      </c>
      <c r="AA1244" s="26">
        <v>0</v>
      </c>
      <c r="AB1244" s="26">
        <v>0</v>
      </c>
      <c r="AC1244" s="26">
        <v>276234.90000000002</v>
      </c>
      <c r="AD1244" s="26">
        <v>179973.25</v>
      </c>
      <c r="AE1244" s="26">
        <v>0</v>
      </c>
      <c r="AF1244" s="29">
        <v>2022</v>
      </c>
      <c r="AG1244" s="29">
        <v>2022</v>
      </c>
      <c r="AH1244" s="30">
        <v>2022</v>
      </c>
    </row>
    <row r="1245" spans="1:34" ht="61.5">
      <c r="A1245" s="17">
        <v>1</v>
      </c>
      <c r="B1245" s="52">
        <v>208</v>
      </c>
      <c r="C1245" s="20" t="s">
        <v>611</v>
      </c>
      <c r="D1245" s="26">
        <v>7406498.4400000004</v>
      </c>
      <c r="E1245" s="33">
        <v>0</v>
      </c>
      <c r="F1245" s="33">
        <v>0</v>
      </c>
      <c r="G1245" s="33">
        <v>0</v>
      </c>
      <c r="H1245" s="33">
        <v>0</v>
      </c>
      <c r="I1245" s="33">
        <v>0</v>
      </c>
      <c r="J1245" s="33">
        <v>0</v>
      </c>
      <c r="K1245" s="68">
        <v>0</v>
      </c>
      <c r="L1245" s="33">
        <v>0</v>
      </c>
      <c r="M1245" s="26">
        <v>880</v>
      </c>
      <c r="N1245" s="26">
        <v>7100000</v>
      </c>
      <c r="O1245" s="26">
        <v>0</v>
      </c>
      <c r="P1245" s="26">
        <v>0</v>
      </c>
      <c r="Q1245" s="26">
        <v>0</v>
      </c>
      <c r="R1245" s="26">
        <v>0</v>
      </c>
      <c r="S1245" s="26">
        <v>0</v>
      </c>
      <c r="T1245" s="26">
        <v>0</v>
      </c>
      <c r="U1245" s="26">
        <v>0</v>
      </c>
      <c r="V1245" s="26">
        <v>0</v>
      </c>
      <c r="W1245" s="26">
        <v>0</v>
      </c>
      <c r="X1245" s="26">
        <v>0</v>
      </c>
      <c r="Y1245" s="26">
        <v>0</v>
      </c>
      <c r="Z1245" s="26">
        <v>0</v>
      </c>
      <c r="AA1245" s="26">
        <v>0</v>
      </c>
      <c r="AB1245" s="26">
        <v>0</v>
      </c>
      <c r="AC1245" s="26">
        <v>106500</v>
      </c>
      <c r="AD1245" s="26">
        <v>199998.44</v>
      </c>
      <c r="AE1245" s="26">
        <v>0</v>
      </c>
      <c r="AF1245" s="29">
        <v>2022</v>
      </c>
      <c r="AG1245" s="29">
        <v>2022</v>
      </c>
      <c r="AH1245" s="30">
        <v>2022</v>
      </c>
    </row>
    <row r="1246" spans="1:34" ht="61.5">
      <c r="A1246" s="17">
        <v>1</v>
      </c>
      <c r="B1246" s="52">
        <v>209</v>
      </c>
      <c r="C1246" s="20" t="s">
        <v>610</v>
      </c>
      <c r="D1246" s="26">
        <v>7532920.5299999993</v>
      </c>
      <c r="E1246" s="33">
        <v>0</v>
      </c>
      <c r="F1246" s="33">
        <v>0</v>
      </c>
      <c r="G1246" s="33">
        <v>0</v>
      </c>
      <c r="H1246" s="33">
        <v>0</v>
      </c>
      <c r="I1246" s="33">
        <v>0</v>
      </c>
      <c r="J1246" s="33">
        <v>0</v>
      </c>
      <c r="K1246" s="68">
        <v>0</v>
      </c>
      <c r="L1246" s="33">
        <v>0</v>
      </c>
      <c r="M1246" s="26">
        <v>850</v>
      </c>
      <c r="N1246" s="26">
        <v>7275541.6399999997</v>
      </c>
      <c r="O1246" s="26">
        <v>0</v>
      </c>
      <c r="P1246" s="26">
        <v>0</v>
      </c>
      <c r="Q1246" s="26">
        <v>0</v>
      </c>
      <c r="R1246" s="26">
        <v>0</v>
      </c>
      <c r="S1246" s="26">
        <v>0</v>
      </c>
      <c r="T1246" s="26">
        <v>0</v>
      </c>
      <c r="U1246" s="26">
        <v>0</v>
      </c>
      <c r="V1246" s="26">
        <v>0</v>
      </c>
      <c r="W1246" s="26">
        <v>0</v>
      </c>
      <c r="X1246" s="26">
        <v>0</v>
      </c>
      <c r="Y1246" s="26">
        <v>0</v>
      </c>
      <c r="Z1246" s="26">
        <v>0</v>
      </c>
      <c r="AA1246" s="26">
        <v>0</v>
      </c>
      <c r="AB1246" s="26">
        <v>0</v>
      </c>
      <c r="AC1246" s="26">
        <v>109133.12</v>
      </c>
      <c r="AD1246" s="26">
        <v>148245.76999999999</v>
      </c>
      <c r="AE1246" s="26">
        <v>0</v>
      </c>
      <c r="AF1246" s="29">
        <v>2022</v>
      </c>
      <c r="AG1246" s="29">
        <v>2022</v>
      </c>
      <c r="AH1246" s="30">
        <v>2022</v>
      </c>
    </row>
    <row r="1247" spans="1:34" ht="61.5">
      <c r="A1247" s="17">
        <v>1</v>
      </c>
      <c r="B1247" s="52">
        <v>210</v>
      </c>
      <c r="C1247" s="20" t="s">
        <v>592</v>
      </c>
      <c r="D1247" s="26">
        <v>8779913.879999999</v>
      </c>
      <c r="E1247" s="31">
        <v>0</v>
      </c>
      <c r="F1247" s="31">
        <v>0</v>
      </c>
      <c r="G1247" s="31">
        <v>0</v>
      </c>
      <c r="H1247" s="31">
        <v>0</v>
      </c>
      <c r="I1247" s="31">
        <v>0</v>
      </c>
      <c r="J1247" s="31">
        <v>0</v>
      </c>
      <c r="K1247" s="58">
        <v>0</v>
      </c>
      <c r="L1247" s="26">
        <v>0</v>
      </c>
      <c r="M1247" s="26">
        <v>1027</v>
      </c>
      <c r="N1247" s="26">
        <v>8453117.1199999992</v>
      </c>
      <c r="O1247" s="26">
        <v>0</v>
      </c>
      <c r="P1247" s="26">
        <v>0</v>
      </c>
      <c r="Q1247" s="26">
        <v>0</v>
      </c>
      <c r="R1247" s="26">
        <v>0</v>
      </c>
      <c r="S1247" s="26">
        <v>0</v>
      </c>
      <c r="T1247" s="26">
        <v>0</v>
      </c>
      <c r="U1247" s="26">
        <v>0</v>
      </c>
      <c r="V1247" s="26">
        <v>0</v>
      </c>
      <c r="W1247" s="26">
        <v>0</v>
      </c>
      <c r="X1247" s="26">
        <v>0</v>
      </c>
      <c r="Y1247" s="26">
        <v>0</v>
      </c>
      <c r="Z1247" s="26">
        <v>0</v>
      </c>
      <c r="AA1247" s="26">
        <v>0</v>
      </c>
      <c r="AB1247" s="26">
        <v>0</v>
      </c>
      <c r="AC1247" s="26">
        <v>126796.76</v>
      </c>
      <c r="AD1247" s="77">
        <v>200000</v>
      </c>
      <c r="AE1247" s="26">
        <v>0</v>
      </c>
      <c r="AF1247" s="29">
        <v>2022</v>
      </c>
      <c r="AG1247" s="29">
        <v>2022</v>
      </c>
      <c r="AH1247" s="30">
        <v>2022</v>
      </c>
    </row>
    <row r="1248" spans="1:34" ht="61.5">
      <c r="A1248" s="17">
        <v>1</v>
      </c>
      <c r="B1248" s="52">
        <v>211</v>
      </c>
      <c r="C1248" s="20" t="s">
        <v>1150</v>
      </c>
      <c r="D1248" s="26">
        <v>862364.32000000007</v>
      </c>
      <c r="E1248" s="31">
        <v>0</v>
      </c>
      <c r="F1248" s="31">
        <v>0</v>
      </c>
      <c r="G1248" s="31">
        <v>718472.09</v>
      </c>
      <c r="H1248" s="31">
        <v>131147.93</v>
      </c>
      <c r="I1248" s="31">
        <v>0</v>
      </c>
      <c r="J1248" s="31">
        <v>0</v>
      </c>
      <c r="K1248" s="58">
        <v>0</v>
      </c>
      <c r="L1248" s="26">
        <v>0</v>
      </c>
      <c r="M1248" s="26">
        <v>0</v>
      </c>
      <c r="N1248" s="26">
        <v>0</v>
      </c>
      <c r="O1248" s="31">
        <v>0</v>
      </c>
      <c r="P1248" s="31">
        <v>0</v>
      </c>
      <c r="Q1248" s="26">
        <v>0</v>
      </c>
      <c r="R1248" s="26">
        <v>0</v>
      </c>
      <c r="S1248" s="26">
        <v>0</v>
      </c>
      <c r="T1248" s="26">
        <v>0</v>
      </c>
      <c r="U1248" s="26">
        <v>0</v>
      </c>
      <c r="V1248" s="26">
        <v>0</v>
      </c>
      <c r="W1248" s="26">
        <v>0</v>
      </c>
      <c r="X1248" s="26">
        <v>0</v>
      </c>
      <c r="Y1248" s="26">
        <v>0</v>
      </c>
      <c r="Z1248" s="26">
        <v>0</v>
      </c>
      <c r="AA1248" s="26">
        <v>0</v>
      </c>
      <c r="AB1248" s="26">
        <v>0</v>
      </c>
      <c r="AC1248" s="26">
        <v>12744.3</v>
      </c>
      <c r="AD1248" s="26">
        <v>0</v>
      </c>
      <c r="AE1248" s="26">
        <v>0</v>
      </c>
      <c r="AF1248" s="29" t="s">
        <v>263</v>
      </c>
      <c r="AG1248" s="29">
        <v>2022</v>
      </c>
      <c r="AH1248" s="30">
        <v>2022</v>
      </c>
    </row>
    <row r="1249" spans="1:34" ht="61.5">
      <c r="A1249" s="17">
        <v>1</v>
      </c>
      <c r="B1249" s="52">
        <v>212</v>
      </c>
      <c r="C1249" s="20" t="s">
        <v>1861</v>
      </c>
      <c r="D1249" s="26">
        <v>4526900</v>
      </c>
      <c r="E1249" s="26">
        <v>0</v>
      </c>
      <c r="F1249" s="26">
        <v>0</v>
      </c>
      <c r="G1249" s="26">
        <v>0</v>
      </c>
      <c r="H1249" s="26">
        <v>0</v>
      </c>
      <c r="I1249" s="26">
        <v>0</v>
      </c>
      <c r="J1249" s="26">
        <v>0</v>
      </c>
      <c r="K1249" s="58">
        <v>0</v>
      </c>
      <c r="L1249" s="26">
        <v>0</v>
      </c>
      <c r="M1249" s="26">
        <v>550.73</v>
      </c>
      <c r="N1249" s="26">
        <v>4460000</v>
      </c>
      <c r="O1249" s="26">
        <v>0</v>
      </c>
      <c r="P1249" s="26">
        <v>0</v>
      </c>
      <c r="Q1249" s="26">
        <v>0</v>
      </c>
      <c r="R1249" s="26">
        <v>0</v>
      </c>
      <c r="S1249" s="26">
        <v>0</v>
      </c>
      <c r="T1249" s="26">
        <v>0</v>
      </c>
      <c r="U1249" s="26">
        <v>0</v>
      </c>
      <c r="V1249" s="26">
        <v>0</v>
      </c>
      <c r="W1249" s="26">
        <v>0</v>
      </c>
      <c r="X1249" s="26">
        <v>0</v>
      </c>
      <c r="Y1249" s="26">
        <v>0</v>
      </c>
      <c r="Z1249" s="26">
        <v>0</v>
      </c>
      <c r="AA1249" s="26">
        <v>0</v>
      </c>
      <c r="AB1249" s="26">
        <v>0</v>
      </c>
      <c r="AC1249" s="26">
        <v>66900</v>
      </c>
      <c r="AD1249" s="26">
        <v>0</v>
      </c>
      <c r="AE1249" s="26">
        <v>0</v>
      </c>
      <c r="AF1249" s="29" t="s">
        <v>263</v>
      </c>
      <c r="AG1249" s="29">
        <v>2022</v>
      </c>
      <c r="AH1249" s="30">
        <v>2022</v>
      </c>
    </row>
    <row r="1250" spans="1:34" ht="61.5">
      <c r="A1250" s="17">
        <v>1</v>
      </c>
      <c r="B1250" s="52">
        <v>213</v>
      </c>
      <c r="C1250" s="20" t="s">
        <v>1862</v>
      </c>
      <c r="D1250" s="26">
        <v>2696152.37</v>
      </c>
      <c r="E1250" s="26">
        <v>0</v>
      </c>
      <c r="F1250" s="26">
        <v>0</v>
      </c>
      <c r="G1250" s="26">
        <v>0</v>
      </c>
      <c r="H1250" s="26">
        <v>0</v>
      </c>
      <c r="I1250" s="26">
        <v>0</v>
      </c>
      <c r="J1250" s="26">
        <v>0</v>
      </c>
      <c r="K1250" s="58">
        <v>0</v>
      </c>
      <c r="L1250" s="26">
        <v>0</v>
      </c>
      <c r="M1250" s="26">
        <v>322.68</v>
      </c>
      <c r="N1250" s="26">
        <v>2656307.75</v>
      </c>
      <c r="O1250" s="26">
        <v>0</v>
      </c>
      <c r="P1250" s="26">
        <v>0</v>
      </c>
      <c r="Q1250" s="26">
        <v>0</v>
      </c>
      <c r="R1250" s="26">
        <v>0</v>
      </c>
      <c r="S1250" s="26">
        <v>0</v>
      </c>
      <c r="T1250" s="26">
        <v>0</v>
      </c>
      <c r="U1250" s="26">
        <v>0</v>
      </c>
      <c r="V1250" s="26">
        <v>0</v>
      </c>
      <c r="W1250" s="26">
        <v>0</v>
      </c>
      <c r="X1250" s="26">
        <v>0</v>
      </c>
      <c r="Y1250" s="26">
        <v>0</v>
      </c>
      <c r="Z1250" s="26">
        <v>0</v>
      </c>
      <c r="AA1250" s="26">
        <v>0</v>
      </c>
      <c r="AB1250" s="26">
        <v>0</v>
      </c>
      <c r="AC1250" s="26">
        <v>39844.620000000003</v>
      </c>
      <c r="AD1250" s="26">
        <v>0</v>
      </c>
      <c r="AE1250" s="26">
        <v>0</v>
      </c>
      <c r="AF1250" s="29" t="s">
        <v>263</v>
      </c>
      <c r="AG1250" s="29">
        <v>2022</v>
      </c>
      <c r="AH1250" s="30">
        <v>2022</v>
      </c>
    </row>
    <row r="1251" spans="1:34" ht="61.5">
      <c r="A1251" s="17">
        <v>1</v>
      </c>
      <c r="B1251" s="52">
        <v>214</v>
      </c>
      <c r="C1251" s="20" t="s">
        <v>1863</v>
      </c>
      <c r="D1251" s="26">
        <v>3118961.8299999996</v>
      </c>
      <c r="E1251" s="26">
        <v>0</v>
      </c>
      <c r="F1251" s="26">
        <v>0</v>
      </c>
      <c r="G1251" s="26">
        <v>0</v>
      </c>
      <c r="H1251" s="26">
        <v>0</v>
      </c>
      <c r="I1251" s="26">
        <v>0</v>
      </c>
      <c r="J1251" s="26">
        <v>0</v>
      </c>
      <c r="K1251" s="58">
        <v>0</v>
      </c>
      <c r="L1251" s="26">
        <v>0</v>
      </c>
      <c r="M1251" s="26">
        <v>421.68</v>
      </c>
      <c r="N1251" s="26">
        <v>3072868.8</v>
      </c>
      <c r="O1251" s="26">
        <v>0</v>
      </c>
      <c r="P1251" s="26">
        <v>0</v>
      </c>
      <c r="Q1251" s="26">
        <v>0</v>
      </c>
      <c r="R1251" s="26">
        <v>0</v>
      </c>
      <c r="S1251" s="26">
        <v>0</v>
      </c>
      <c r="T1251" s="26">
        <v>0</v>
      </c>
      <c r="U1251" s="26">
        <v>0</v>
      </c>
      <c r="V1251" s="26">
        <v>0</v>
      </c>
      <c r="W1251" s="26">
        <v>0</v>
      </c>
      <c r="X1251" s="26">
        <v>0</v>
      </c>
      <c r="Y1251" s="26">
        <v>0</v>
      </c>
      <c r="Z1251" s="26">
        <v>0</v>
      </c>
      <c r="AA1251" s="26">
        <v>0</v>
      </c>
      <c r="AB1251" s="26">
        <v>0</v>
      </c>
      <c r="AC1251" s="26">
        <v>46093.03</v>
      </c>
      <c r="AD1251" s="26">
        <v>0</v>
      </c>
      <c r="AE1251" s="26">
        <v>0</v>
      </c>
      <c r="AF1251" s="29" t="s">
        <v>263</v>
      </c>
      <c r="AG1251" s="29">
        <v>2022</v>
      </c>
      <c r="AH1251" s="30">
        <v>2022</v>
      </c>
    </row>
    <row r="1252" spans="1:34" ht="61.5">
      <c r="A1252" s="17">
        <v>1</v>
      </c>
      <c r="B1252" s="52">
        <v>215</v>
      </c>
      <c r="C1252" s="20" t="s">
        <v>609</v>
      </c>
      <c r="D1252" s="26">
        <v>9808744</v>
      </c>
      <c r="E1252" s="31">
        <v>0</v>
      </c>
      <c r="F1252" s="31">
        <v>0</v>
      </c>
      <c r="G1252" s="31">
        <v>0</v>
      </c>
      <c r="H1252" s="31">
        <v>0</v>
      </c>
      <c r="I1252" s="31">
        <v>0</v>
      </c>
      <c r="J1252" s="31">
        <v>0</v>
      </c>
      <c r="K1252" s="58">
        <v>0</v>
      </c>
      <c r="L1252" s="26">
        <v>0</v>
      </c>
      <c r="M1252" s="26">
        <v>1100</v>
      </c>
      <c r="N1252" s="26">
        <v>9368220.6899999995</v>
      </c>
      <c r="O1252" s="26">
        <v>0</v>
      </c>
      <c r="P1252" s="26">
        <v>0</v>
      </c>
      <c r="Q1252" s="26">
        <v>0</v>
      </c>
      <c r="R1252" s="26">
        <v>0</v>
      </c>
      <c r="S1252" s="26">
        <v>0</v>
      </c>
      <c r="T1252" s="26">
        <v>0</v>
      </c>
      <c r="U1252" s="26">
        <v>0</v>
      </c>
      <c r="V1252" s="26">
        <v>0</v>
      </c>
      <c r="W1252" s="26">
        <v>0</v>
      </c>
      <c r="X1252" s="26">
        <v>0</v>
      </c>
      <c r="Y1252" s="26">
        <v>0</v>
      </c>
      <c r="Z1252" s="26">
        <v>0</v>
      </c>
      <c r="AA1252" s="26">
        <v>0</v>
      </c>
      <c r="AB1252" s="26">
        <v>0</v>
      </c>
      <c r="AC1252" s="26">
        <v>140523.31</v>
      </c>
      <c r="AD1252" s="77">
        <v>300000</v>
      </c>
      <c r="AE1252" s="26">
        <v>0</v>
      </c>
      <c r="AF1252" s="29">
        <v>2022</v>
      </c>
      <c r="AG1252" s="29">
        <v>2022</v>
      </c>
      <c r="AH1252" s="30">
        <v>2022</v>
      </c>
    </row>
    <row r="1253" spans="1:34" ht="61.5">
      <c r="A1253" s="17">
        <v>1</v>
      </c>
      <c r="B1253" s="52">
        <v>216</v>
      </c>
      <c r="C1253" s="20" t="s">
        <v>2771</v>
      </c>
      <c r="D1253" s="26">
        <v>8911331.7699999996</v>
      </c>
      <c r="E1253" s="26">
        <v>0</v>
      </c>
      <c r="F1253" s="26">
        <v>0</v>
      </c>
      <c r="G1253" s="26">
        <v>0</v>
      </c>
      <c r="H1253" s="26">
        <v>0</v>
      </c>
      <c r="I1253" s="26">
        <v>0</v>
      </c>
      <c r="J1253" s="26">
        <v>0</v>
      </c>
      <c r="K1253" s="58">
        <v>0</v>
      </c>
      <c r="L1253" s="26">
        <v>0</v>
      </c>
      <c r="M1253" s="26">
        <v>1097</v>
      </c>
      <c r="N1253" s="26">
        <v>8622001.7400000002</v>
      </c>
      <c r="O1253" s="26">
        <v>0</v>
      </c>
      <c r="P1253" s="26">
        <v>0</v>
      </c>
      <c r="Q1253" s="26">
        <v>0</v>
      </c>
      <c r="R1253" s="26">
        <v>0</v>
      </c>
      <c r="S1253" s="26">
        <v>0</v>
      </c>
      <c r="T1253" s="26">
        <v>0</v>
      </c>
      <c r="U1253" s="26">
        <v>0</v>
      </c>
      <c r="V1253" s="26">
        <v>0</v>
      </c>
      <c r="W1253" s="26">
        <v>0</v>
      </c>
      <c r="X1253" s="26">
        <v>0</v>
      </c>
      <c r="Y1253" s="26">
        <v>0</v>
      </c>
      <c r="Z1253" s="26">
        <v>0</v>
      </c>
      <c r="AA1253" s="26">
        <v>0</v>
      </c>
      <c r="AB1253" s="26">
        <v>0</v>
      </c>
      <c r="AC1253" s="26">
        <v>129330.03</v>
      </c>
      <c r="AD1253" s="89">
        <v>160000</v>
      </c>
      <c r="AE1253" s="26">
        <v>0</v>
      </c>
      <c r="AF1253" s="29">
        <v>2022</v>
      </c>
      <c r="AG1253" s="29">
        <v>2022</v>
      </c>
      <c r="AH1253" s="30">
        <v>2022</v>
      </c>
    </row>
    <row r="1254" spans="1:34" ht="61.5">
      <c r="A1254" s="17">
        <v>1</v>
      </c>
      <c r="B1254" s="52">
        <v>217</v>
      </c>
      <c r="C1254" s="20" t="s">
        <v>1142</v>
      </c>
      <c r="D1254" s="26">
        <v>3379227.75</v>
      </c>
      <c r="E1254" s="26">
        <v>0</v>
      </c>
      <c r="F1254" s="26">
        <v>3132244.09</v>
      </c>
      <c r="G1254" s="26">
        <v>0</v>
      </c>
      <c r="H1254" s="26">
        <v>0</v>
      </c>
      <c r="I1254" s="26">
        <v>0</v>
      </c>
      <c r="J1254" s="26">
        <v>0</v>
      </c>
      <c r="K1254" s="58">
        <v>0</v>
      </c>
      <c r="L1254" s="26">
        <v>0</v>
      </c>
      <c r="M1254" s="26">
        <v>0</v>
      </c>
      <c r="N1254" s="26">
        <v>0</v>
      </c>
      <c r="O1254" s="26">
        <v>0</v>
      </c>
      <c r="P1254" s="26">
        <v>0</v>
      </c>
      <c r="Q1254" s="26">
        <v>0</v>
      </c>
      <c r="R1254" s="26">
        <v>0</v>
      </c>
      <c r="S1254" s="26">
        <v>0</v>
      </c>
      <c r="T1254" s="26">
        <v>0</v>
      </c>
      <c r="U1254" s="26">
        <v>0</v>
      </c>
      <c r="V1254" s="26">
        <v>0</v>
      </c>
      <c r="W1254" s="26">
        <v>0</v>
      </c>
      <c r="X1254" s="26">
        <v>0</v>
      </c>
      <c r="Y1254" s="26">
        <v>0</v>
      </c>
      <c r="Z1254" s="26">
        <v>0</v>
      </c>
      <c r="AA1254" s="26">
        <v>0</v>
      </c>
      <c r="AB1254" s="26">
        <v>0</v>
      </c>
      <c r="AC1254" s="26">
        <v>46983.66</v>
      </c>
      <c r="AD1254" s="89">
        <v>200000</v>
      </c>
      <c r="AE1254" s="26">
        <v>0</v>
      </c>
      <c r="AF1254" s="29">
        <v>2022</v>
      </c>
      <c r="AG1254" s="29">
        <v>2022</v>
      </c>
      <c r="AH1254" s="30">
        <v>2022</v>
      </c>
    </row>
    <row r="1255" spans="1:34" ht="61.5">
      <c r="A1255" s="17">
        <v>1</v>
      </c>
      <c r="B1255" s="52">
        <v>218</v>
      </c>
      <c r="C1255" s="20" t="s">
        <v>2772</v>
      </c>
      <c r="D1255" s="26">
        <v>9925446.4400000013</v>
      </c>
      <c r="E1255" s="26">
        <v>0</v>
      </c>
      <c r="F1255" s="26">
        <v>0</v>
      </c>
      <c r="G1255" s="26">
        <v>0</v>
      </c>
      <c r="H1255" s="26">
        <v>0</v>
      </c>
      <c r="I1255" s="26">
        <v>0</v>
      </c>
      <c r="J1255" s="26">
        <v>0</v>
      </c>
      <c r="K1255" s="58">
        <v>0</v>
      </c>
      <c r="L1255" s="26">
        <v>0</v>
      </c>
      <c r="M1255" s="26">
        <v>1120</v>
      </c>
      <c r="N1255" s="26">
        <v>9630993.3000000007</v>
      </c>
      <c r="O1255" s="26">
        <v>0</v>
      </c>
      <c r="P1255" s="26">
        <v>0</v>
      </c>
      <c r="Q1255" s="26">
        <v>0</v>
      </c>
      <c r="R1255" s="26">
        <v>0</v>
      </c>
      <c r="S1255" s="26">
        <v>0</v>
      </c>
      <c r="T1255" s="26">
        <v>0</v>
      </c>
      <c r="U1255" s="26">
        <v>0</v>
      </c>
      <c r="V1255" s="26">
        <v>0</v>
      </c>
      <c r="W1255" s="26">
        <v>0</v>
      </c>
      <c r="X1255" s="26">
        <v>0</v>
      </c>
      <c r="Y1255" s="26">
        <v>0</v>
      </c>
      <c r="Z1255" s="26">
        <v>0</v>
      </c>
      <c r="AA1255" s="26">
        <v>0</v>
      </c>
      <c r="AB1255" s="26">
        <v>0</v>
      </c>
      <c r="AC1255" s="26">
        <v>144464.9</v>
      </c>
      <c r="AD1255" s="26">
        <v>149988.24</v>
      </c>
      <c r="AE1255" s="26">
        <v>0</v>
      </c>
      <c r="AF1255" s="29">
        <v>2022</v>
      </c>
      <c r="AG1255" s="29">
        <v>2022</v>
      </c>
      <c r="AH1255" s="30">
        <v>2022</v>
      </c>
    </row>
    <row r="1256" spans="1:34" ht="61.5">
      <c r="B1256" s="20" t="s">
        <v>783</v>
      </c>
      <c r="C1256" s="20"/>
      <c r="D1256" s="167">
        <v>36760260.280000001</v>
      </c>
      <c r="E1256" s="26">
        <v>0</v>
      </c>
      <c r="F1256" s="26">
        <v>0</v>
      </c>
      <c r="G1256" s="26">
        <v>0</v>
      </c>
      <c r="H1256" s="26">
        <v>0</v>
      </c>
      <c r="I1256" s="26">
        <v>0</v>
      </c>
      <c r="J1256" s="26">
        <v>0</v>
      </c>
      <c r="K1256" s="28">
        <v>0</v>
      </c>
      <c r="L1256" s="26">
        <v>0</v>
      </c>
      <c r="M1256" s="26">
        <v>4497.7</v>
      </c>
      <c r="N1256" s="26">
        <v>35901734.259999998</v>
      </c>
      <c r="O1256" s="26">
        <v>0</v>
      </c>
      <c r="P1256" s="26">
        <v>0</v>
      </c>
      <c r="Q1256" s="26">
        <v>0</v>
      </c>
      <c r="R1256" s="26">
        <v>0</v>
      </c>
      <c r="S1256" s="26">
        <v>0</v>
      </c>
      <c r="T1256" s="26">
        <v>0</v>
      </c>
      <c r="U1256" s="26">
        <v>0</v>
      </c>
      <c r="V1256" s="26">
        <v>0</v>
      </c>
      <c r="W1256" s="26">
        <v>0</v>
      </c>
      <c r="X1256" s="26">
        <v>0</v>
      </c>
      <c r="Y1256" s="26">
        <v>0</v>
      </c>
      <c r="Z1256" s="26">
        <v>0</v>
      </c>
      <c r="AA1256" s="26">
        <v>0</v>
      </c>
      <c r="AB1256" s="26">
        <v>0</v>
      </c>
      <c r="AC1256" s="26">
        <v>538526.02</v>
      </c>
      <c r="AD1256" s="26">
        <v>320000</v>
      </c>
      <c r="AE1256" s="26">
        <v>0</v>
      </c>
      <c r="AF1256" s="56" t="s">
        <v>720</v>
      </c>
      <c r="AG1256" s="56" t="s">
        <v>720</v>
      </c>
      <c r="AH1256" s="70" t="s">
        <v>720</v>
      </c>
    </row>
    <row r="1257" spans="1:34" ht="61.5">
      <c r="A1257" s="17">
        <v>1</v>
      </c>
      <c r="B1257" s="52">
        <v>219</v>
      </c>
      <c r="C1257" s="20" t="s">
        <v>2999</v>
      </c>
      <c r="D1257" s="26">
        <v>7133112.96</v>
      </c>
      <c r="E1257" s="33">
        <v>0</v>
      </c>
      <c r="F1257" s="33">
        <v>0</v>
      </c>
      <c r="G1257" s="33">
        <v>0</v>
      </c>
      <c r="H1257" s="33">
        <v>0</v>
      </c>
      <c r="I1257" s="33">
        <v>0</v>
      </c>
      <c r="J1257" s="33">
        <v>0</v>
      </c>
      <c r="K1257" s="68">
        <v>0</v>
      </c>
      <c r="L1257" s="33">
        <v>0</v>
      </c>
      <c r="M1257" s="26">
        <v>846.6</v>
      </c>
      <c r="N1257" s="26">
        <v>6830653.1600000001</v>
      </c>
      <c r="O1257" s="26">
        <v>0</v>
      </c>
      <c r="P1257" s="26">
        <v>0</v>
      </c>
      <c r="Q1257" s="26">
        <v>0</v>
      </c>
      <c r="R1257" s="26">
        <v>0</v>
      </c>
      <c r="S1257" s="26">
        <v>0</v>
      </c>
      <c r="T1257" s="26">
        <v>0</v>
      </c>
      <c r="U1257" s="26">
        <v>0</v>
      </c>
      <c r="V1257" s="26">
        <v>0</v>
      </c>
      <c r="W1257" s="26">
        <v>0</v>
      </c>
      <c r="X1257" s="26">
        <v>0</v>
      </c>
      <c r="Y1257" s="26">
        <v>0</v>
      </c>
      <c r="Z1257" s="26">
        <v>0</v>
      </c>
      <c r="AA1257" s="26">
        <v>0</v>
      </c>
      <c r="AB1257" s="26">
        <v>0</v>
      </c>
      <c r="AC1257" s="26">
        <v>102459.8</v>
      </c>
      <c r="AD1257" s="26">
        <v>200000</v>
      </c>
      <c r="AE1257" s="26">
        <v>0</v>
      </c>
      <c r="AF1257" s="29">
        <v>2022</v>
      </c>
      <c r="AG1257" s="29">
        <v>2022</v>
      </c>
      <c r="AH1257" s="30">
        <v>2022</v>
      </c>
    </row>
    <row r="1258" spans="1:34" ht="61.5">
      <c r="A1258" s="17">
        <v>1</v>
      </c>
      <c r="B1258" s="52">
        <v>220</v>
      </c>
      <c r="C1258" s="20" t="s">
        <v>3000</v>
      </c>
      <c r="D1258" s="26">
        <v>2314512.3200000003</v>
      </c>
      <c r="E1258" s="33">
        <v>0</v>
      </c>
      <c r="F1258" s="33">
        <v>0</v>
      </c>
      <c r="G1258" s="33">
        <v>0</v>
      </c>
      <c r="H1258" s="33">
        <v>0</v>
      </c>
      <c r="I1258" s="33">
        <v>0</v>
      </c>
      <c r="J1258" s="33">
        <v>0</v>
      </c>
      <c r="K1258" s="68">
        <v>0</v>
      </c>
      <c r="L1258" s="33">
        <v>0</v>
      </c>
      <c r="M1258" s="26">
        <v>274.7</v>
      </c>
      <c r="N1258" s="26">
        <v>2162081.1</v>
      </c>
      <c r="O1258" s="26">
        <v>0</v>
      </c>
      <c r="P1258" s="26">
        <v>0</v>
      </c>
      <c r="Q1258" s="26">
        <v>0</v>
      </c>
      <c r="R1258" s="26">
        <v>0</v>
      </c>
      <c r="S1258" s="26">
        <v>0</v>
      </c>
      <c r="T1258" s="26">
        <v>0</v>
      </c>
      <c r="U1258" s="26">
        <v>0</v>
      </c>
      <c r="V1258" s="26">
        <v>0</v>
      </c>
      <c r="W1258" s="26">
        <v>0</v>
      </c>
      <c r="X1258" s="26">
        <v>0</v>
      </c>
      <c r="Y1258" s="26">
        <v>0</v>
      </c>
      <c r="Z1258" s="26">
        <v>0</v>
      </c>
      <c r="AA1258" s="26">
        <v>0</v>
      </c>
      <c r="AB1258" s="26">
        <v>0</v>
      </c>
      <c r="AC1258" s="26">
        <v>32431.22</v>
      </c>
      <c r="AD1258" s="26">
        <v>120000</v>
      </c>
      <c r="AE1258" s="26">
        <v>0</v>
      </c>
      <c r="AF1258" s="29">
        <v>2022</v>
      </c>
      <c r="AG1258" s="29">
        <v>2022</v>
      </c>
      <c r="AH1258" s="30">
        <v>2022</v>
      </c>
    </row>
    <row r="1259" spans="1:34" ht="61.5">
      <c r="A1259" s="17">
        <v>1</v>
      </c>
      <c r="B1259" s="52">
        <v>221</v>
      </c>
      <c r="C1259" s="20" t="s">
        <v>3001</v>
      </c>
      <c r="D1259" s="26">
        <v>7385926.4199999999</v>
      </c>
      <c r="E1259" s="31">
        <v>0</v>
      </c>
      <c r="F1259" s="31">
        <v>0</v>
      </c>
      <c r="G1259" s="31">
        <v>0</v>
      </c>
      <c r="H1259" s="31">
        <v>0</v>
      </c>
      <c r="I1259" s="31">
        <v>0</v>
      </c>
      <c r="J1259" s="31">
        <v>0</v>
      </c>
      <c r="K1259" s="58">
        <v>0</v>
      </c>
      <c r="L1259" s="26">
        <v>0</v>
      </c>
      <c r="M1259" s="26">
        <v>934.78</v>
      </c>
      <c r="N1259" s="26">
        <v>7276774.7999999998</v>
      </c>
      <c r="O1259" s="26">
        <v>0</v>
      </c>
      <c r="P1259" s="26">
        <v>0</v>
      </c>
      <c r="Q1259" s="26">
        <v>0</v>
      </c>
      <c r="R1259" s="26">
        <v>0</v>
      </c>
      <c r="S1259" s="26">
        <v>0</v>
      </c>
      <c r="T1259" s="26">
        <v>0</v>
      </c>
      <c r="U1259" s="26">
        <v>0</v>
      </c>
      <c r="V1259" s="26">
        <v>0</v>
      </c>
      <c r="W1259" s="26">
        <v>0</v>
      </c>
      <c r="X1259" s="26">
        <v>0</v>
      </c>
      <c r="Y1259" s="26">
        <v>0</v>
      </c>
      <c r="Z1259" s="26">
        <v>0</v>
      </c>
      <c r="AA1259" s="26">
        <v>0</v>
      </c>
      <c r="AB1259" s="26">
        <v>0</v>
      </c>
      <c r="AC1259" s="26">
        <v>109151.62</v>
      </c>
      <c r="AD1259" s="26">
        <v>0</v>
      </c>
      <c r="AE1259" s="26">
        <v>0</v>
      </c>
      <c r="AF1259" s="29" t="s">
        <v>263</v>
      </c>
      <c r="AG1259" s="29">
        <v>2022</v>
      </c>
      <c r="AH1259" s="30">
        <v>2022</v>
      </c>
    </row>
    <row r="1260" spans="1:34" ht="61.5">
      <c r="A1260" s="17">
        <v>1</v>
      </c>
      <c r="B1260" s="52">
        <v>222</v>
      </c>
      <c r="C1260" s="20" t="s">
        <v>3002</v>
      </c>
      <c r="D1260" s="26">
        <v>4163068.3800000004</v>
      </c>
      <c r="E1260" s="33">
        <v>0</v>
      </c>
      <c r="F1260" s="33">
        <v>0</v>
      </c>
      <c r="G1260" s="33">
        <v>0</v>
      </c>
      <c r="H1260" s="33">
        <v>0</v>
      </c>
      <c r="I1260" s="33">
        <v>0</v>
      </c>
      <c r="J1260" s="33">
        <v>0</v>
      </c>
      <c r="K1260" s="68">
        <v>0</v>
      </c>
      <c r="L1260" s="33">
        <v>0</v>
      </c>
      <c r="M1260" s="26">
        <v>532</v>
      </c>
      <c r="N1260" s="26">
        <v>4101545.2</v>
      </c>
      <c r="O1260" s="26">
        <v>0</v>
      </c>
      <c r="P1260" s="26">
        <v>0</v>
      </c>
      <c r="Q1260" s="26">
        <v>0</v>
      </c>
      <c r="R1260" s="26">
        <v>0</v>
      </c>
      <c r="S1260" s="26">
        <v>0</v>
      </c>
      <c r="T1260" s="26">
        <v>0</v>
      </c>
      <c r="U1260" s="26">
        <v>0</v>
      </c>
      <c r="V1260" s="26">
        <v>0</v>
      </c>
      <c r="W1260" s="26">
        <v>0</v>
      </c>
      <c r="X1260" s="26">
        <v>0</v>
      </c>
      <c r="Y1260" s="26">
        <v>0</v>
      </c>
      <c r="Z1260" s="26">
        <v>0</v>
      </c>
      <c r="AA1260" s="26">
        <v>0</v>
      </c>
      <c r="AB1260" s="26">
        <v>0</v>
      </c>
      <c r="AC1260" s="26">
        <v>61523.18</v>
      </c>
      <c r="AD1260" s="26">
        <v>0</v>
      </c>
      <c r="AE1260" s="26">
        <v>0</v>
      </c>
      <c r="AF1260" s="29" t="s">
        <v>263</v>
      </c>
      <c r="AG1260" s="29">
        <v>2022</v>
      </c>
      <c r="AH1260" s="30">
        <v>2022</v>
      </c>
    </row>
    <row r="1261" spans="1:34" ht="61.5">
      <c r="A1261" s="17">
        <v>1</v>
      </c>
      <c r="B1261" s="52">
        <v>223</v>
      </c>
      <c r="C1261" s="20" t="s">
        <v>3003</v>
      </c>
      <c r="D1261" s="26">
        <v>7136140.2000000002</v>
      </c>
      <c r="E1261" s="33">
        <v>0</v>
      </c>
      <c r="F1261" s="33">
        <v>0</v>
      </c>
      <c r="G1261" s="33">
        <v>0</v>
      </c>
      <c r="H1261" s="33">
        <v>0</v>
      </c>
      <c r="I1261" s="33">
        <v>0</v>
      </c>
      <c r="J1261" s="33">
        <v>0</v>
      </c>
      <c r="K1261" s="68">
        <v>0</v>
      </c>
      <c r="L1261" s="33">
        <v>0</v>
      </c>
      <c r="M1261" s="26">
        <v>857.4</v>
      </c>
      <c r="N1261" s="26">
        <v>7030680</v>
      </c>
      <c r="O1261" s="26">
        <v>0</v>
      </c>
      <c r="P1261" s="26">
        <v>0</v>
      </c>
      <c r="Q1261" s="26">
        <v>0</v>
      </c>
      <c r="R1261" s="26">
        <v>0</v>
      </c>
      <c r="S1261" s="26">
        <v>0</v>
      </c>
      <c r="T1261" s="26">
        <v>0</v>
      </c>
      <c r="U1261" s="26">
        <v>0</v>
      </c>
      <c r="V1261" s="26">
        <v>0</v>
      </c>
      <c r="W1261" s="26">
        <v>0</v>
      </c>
      <c r="X1261" s="26">
        <v>0</v>
      </c>
      <c r="Y1261" s="26">
        <v>0</v>
      </c>
      <c r="Z1261" s="26">
        <v>0</v>
      </c>
      <c r="AA1261" s="26">
        <v>0</v>
      </c>
      <c r="AB1261" s="26">
        <v>0</v>
      </c>
      <c r="AC1261" s="26">
        <v>105460.2</v>
      </c>
      <c r="AD1261" s="26">
        <v>0</v>
      </c>
      <c r="AE1261" s="26">
        <v>0</v>
      </c>
      <c r="AF1261" s="29" t="s">
        <v>263</v>
      </c>
      <c r="AG1261" s="29">
        <v>2022</v>
      </c>
      <c r="AH1261" s="30">
        <v>2022</v>
      </c>
    </row>
    <row r="1262" spans="1:34" ht="61.5">
      <c r="A1262" s="17">
        <v>1</v>
      </c>
      <c r="B1262" s="52">
        <v>224</v>
      </c>
      <c r="C1262" s="20" t="s">
        <v>3004</v>
      </c>
      <c r="D1262" s="26">
        <v>8627500</v>
      </c>
      <c r="E1262" s="33">
        <v>0</v>
      </c>
      <c r="F1262" s="33">
        <v>0</v>
      </c>
      <c r="G1262" s="33">
        <v>0</v>
      </c>
      <c r="H1262" s="33">
        <v>0</v>
      </c>
      <c r="I1262" s="33">
        <v>0</v>
      </c>
      <c r="J1262" s="33">
        <v>0</v>
      </c>
      <c r="K1262" s="68">
        <v>0</v>
      </c>
      <c r="L1262" s="33">
        <v>0</v>
      </c>
      <c r="M1262" s="26">
        <v>1052.22</v>
      </c>
      <c r="N1262" s="26">
        <v>8500000</v>
      </c>
      <c r="O1262" s="26">
        <v>0</v>
      </c>
      <c r="P1262" s="26">
        <v>0</v>
      </c>
      <c r="Q1262" s="26">
        <v>0</v>
      </c>
      <c r="R1262" s="26">
        <v>0</v>
      </c>
      <c r="S1262" s="26">
        <v>0</v>
      </c>
      <c r="T1262" s="26">
        <v>0</v>
      </c>
      <c r="U1262" s="26">
        <v>0</v>
      </c>
      <c r="V1262" s="26">
        <v>0</v>
      </c>
      <c r="W1262" s="26">
        <v>0</v>
      </c>
      <c r="X1262" s="26">
        <v>0</v>
      </c>
      <c r="Y1262" s="26">
        <v>0</v>
      </c>
      <c r="Z1262" s="26">
        <v>0</v>
      </c>
      <c r="AA1262" s="26">
        <v>0</v>
      </c>
      <c r="AB1262" s="26">
        <v>0</v>
      </c>
      <c r="AC1262" s="26">
        <v>127500</v>
      </c>
      <c r="AD1262" s="26">
        <v>0</v>
      </c>
      <c r="AE1262" s="26">
        <v>0</v>
      </c>
      <c r="AF1262" s="29" t="s">
        <v>263</v>
      </c>
      <c r="AG1262" s="29">
        <v>2022</v>
      </c>
      <c r="AH1262" s="30">
        <v>2022</v>
      </c>
    </row>
    <row r="1263" spans="1:34" ht="61.5">
      <c r="B1263" s="20" t="s">
        <v>784</v>
      </c>
      <c r="C1263" s="20"/>
      <c r="D1263" s="167">
        <v>30784109.800000001</v>
      </c>
      <c r="E1263" s="26">
        <v>0</v>
      </c>
      <c r="F1263" s="26">
        <v>0</v>
      </c>
      <c r="G1263" s="26">
        <v>3881891.1399999997</v>
      </c>
      <c r="H1263" s="26">
        <v>753664.01</v>
      </c>
      <c r="I1263" s="26">
        <v>0</v>
      </c>
      <c r="J1263" s="26">
        <v>0</v>
      </c>
      <c r="K1263" s="28">
        <v>0</v>
      </c>
      <c r="L1263" s="26">
        <v>0</v>
      </c>
      <c r="M1263" s="26">
        <v>4014.95</v>
      </c>
      <c r="N1263" s="26">
        <v>25202327.259999998</v>
      </c>
      <c r="O1263" s="26">
        <v>0</v>
      </c>
      <c r="P1263" s="26">
        <v>0</v>
      </c>
      <c r="Q1263" s="26">
        <v>0</v>
      </c>
      <c r="R1263" s="26">
        <v>0</v>
      </c>
      <c r="S1263" s="26">
        <v>0</v>
      </c>
      <c r="T1263" s="26">
        <v>0</v>
      </c>
      <c r="U1263" s="26">
        <v>0</v>
      </c>
      <c r="V1263" s="26">
        <v>0</v>
      </c>
      <c r="W1263" s="26">
        <v>0</v>
      </c>
      <c r="X1263" s="26">
        <v>0</v>
      </c>
      <c r="Y1263" s="26">
        <v>0</v>
      </c>
      <c r="Z1263" s="26">
        <v>0</v>
      </c>
      <c r="AA1263" s="26">
        <v>0</v>
      </c>
      <c r="AB1263" s="26">
        <v>0</v>
      </c>
      <c r="AC1263" s="26">
        <v>447568.24000000005</v>
      </c>
      <c r="AD1263" s="26">
        <v>498659.15</v>
      </c>
      <c r="AE1263" s="26">
        <v>0</v>
      </c>
      <c r="AF1263" s="56" t="s">
        <v>720</v>
      </c>
      <c r="AG1263" s="56" t="s">
        <v>720</v>
      </c>
      <c r="AH1263" s="70" t="s">
        <v>720</v>
      </c>
    </row>
    <row r="1264" spans="1:34" ht="61.5">
      <c r="A1264" s="17">
        <v>1</v>
      </c>
      <c r="B1264" s="52">
        <v>225</v>
      </c>
      <c r="C1264" s="20" t="s">
        <v>613</v>
      </c>
      <c r="D1264" s="26">
        <v>4198778.66</v>
      </c>
      <c r="E1264" s="33">
        <v>0</v>
      </c>
      <c r="F1264" s="33">
        <v>0</v>
      </c>
      <c r="G1264" s="26">
        <v>3881891.1399999997</v>
      </c>
      <c r="H1264" s="33">
        <v>0</v>
      </c>
      <c r="I1264" s="33">
        <v>0</v>
      </c>
      <c r="J1264" s="33">
        <v>0</v>
      </c>
      <c r="K1264" s="68">
        <v>0</v>
      </c>
      <c r="L1264" s="33">
        <v>0</v>
      </c>
      <c r="M1264" s="26">
        <v>0</v>
      </c>
      <c r="N1264" s="26">
        <v>0</v>
      </c>
      <c r="O1264" s="26">
        <v>0</v>
      </c>
      <c r="P1264" s="26">
        <v>0</v>
      </c>
      <c r="Q1264" s="26">
        <v>0</v>
      </c>
      <c r="R1264" s="26">
        <v>0</v>
      </c>
      <c r="S1264" s="26">
        <v>0</v>
      </c>
      <c r="T1264" s="26">
        <v>0</v>
      </c>
      <c r="U1264" s="26">
        <v>0</v>
      </c>
      <c r="V1264" s="26">
        <v>0</v>
      </c>
      <c r="W1264" s="26">
        <v>0</v>
      </c>
      <c r="X1264" s="26">
        <v>0</v>
      </c>
      <c r="Y1264" s="26">
        <v>0</v>
      </c>
      <c r="Z1264" s="26">
        <v>0</v>
      </c>
      <c r="AA1264" s="26">
        <v>0</v>
      </c>
      <c r="AB1264" s="26">
        <v>0</v>
      </c>
      <c r="AC1264" s="26">
        <v>58228.37</v>
      </c>
      <c r="AD1264" s="26">
        <v>258659.15</v>
      </c>
      <c r="AE1264" s="26">
        <v>0</v>
      </c>
      <c r="AF1264" s="29">
        <v>2022</v>
      </c>
      <c r="AG1264" s="29">
        <v>2022</v>
      </c>
      <c r="AH1264" s="30">
        <v>2022</v>
      </c>
    </row>
    <row r="1265" spans="1:34" ht="61.5">
      <c r="A1265" s="17">
        <v>1</v>
      </c>
      <c r="B1265" s="52">
        <v>226</v>
      </c>
      <c r="C1265" s="20" t="s">
        <v>3071</v>
      </c>
      <c r="D1265" s="26">
        <v>6555448.96</v>
      </c>
      <c r="E1265" s="31">
        <v>0</v>
      </c>
      <c r="F1265" s="31">
        <v>0</v>
      </c>
      <c r="G1265" s="31">
        <v>0</v>
      </c>
      <c r="H1265" s="31">
        <v>0</v>
      </c>
      <c r="I1265" s="31">
        <v>0</v>
      </c>
      <c r="J1265" s="31">
        <v>0</v>
      </c>
      <c r="K1265" s="58">
        <v>0</v>
      </c>
      <c r="L1265" s="26">
        <v>0</v>
      </c>
      <c r="M1265" s="26">
        <v>781.6</v>
      </c>
      <c r="N1265" s="26">
        <v>6340343.7999999998</v>
      </c>
      <c r="O1265" s="26">
        <v>0</v>
      </c>
      <c r="P1265" s="26">
        <v>0</v>
      </c>
      <c r="Q1265" s="26">
        <v>0</v>
      </c>
      <c r="R1265" s="26">
        <v>0</v>
      </c>
      <c r="S1265" s="26">
        <v>0</v>
      </c>
      <c r="T1265" s="26">
        <v>0</v>
      </c>
      <c r="U1265" s="26">
        <v>0</v>
      </c>
      <c r="V1265" s="26">
        <v>0</v>
      </c>
      <c r="W1265" s="26">
        <v>0</v>
      </c>
      <c r="X1265" s="26">
        <v>0</v>
      </c>
      <c r="Y1265" s="26">
        <v>0</v>
      </c>
      <c r="Z1265" s="26">
        <v>0</v>
      </c>
      <c r="AA1265" s="26">
        <v>0</v>
      </c>
      <c r="AB1265" s="26">
        <v>0</v>
      </c>
      <c r="AC1265" s="26">
        <v>95105.16</v>
      </c>
      <c r="AD1265" s="26">
        <v>120000</v>
      </c>
      <c r="AE1265" s="26">
        <v>0</v>
      </c>
      <c r="AF1265" s="29">
        <v>2022</v>
      </c>
      <c r="AG1265" s="29">
        <v>2022</v>
      </c>
      <c r="AH1265" s="30">
        <v>2022</v>
      </c>
    </row>
    <row r="1266" spans="1:34" ht="61.5">
      <c r="A1266" s="17">
        <v>1</v>
      </c>
      <c r="B1266" s="52">
        <v>227</v>
      </c>
      <c r="C1266" s="20" t="s">
        <v>2224</v>
      </c>
      <c r="D1266" s="26">
        <v>884968.97</v>
      </c>
      <c r="E1266" s="33">
        <v>0</v>
      </c>
      <c r="F1266" s="33">
        <v>0</v>
      </c>
      <c r="G1266" s="26">
        <v>0</v>
      </c>
      <c r="H1266" s="33">
        <v>753664.01</v>
      </c>
      <c r="I1266" s="33">
        <v>0</v>
      </c>
      <c r="J1266" s="33">
        <v>0</v>
      </c>
      <c r="K1266" s="68">
        <v>0</v>
      </c>
      <c r="L1266" s="33">
        <v>0</v>
      </c>
      <c r="M1266" s="26">
        <v>0</v>
      </c>
      <c r="N1266" s="26">
        <v>0</v>
      </c>
      <c r="O1266" s="26">
        <v>0</v>
      </c>
      <c r="P1266" s="26">
        <v>0</v>
      </c>
      <c r="Q1266" s="26">
        <v>0</v>
      </c>
      <c r="R1266" s="26">
        <v>0</v>
      </c>
      <c r="S1266" s="26">
        <v>0</v>
      </c>
      <c r="T1266" s="26">
        <v>0</v>
      </c>
      <c r="U1266" s="26">
        <v>0</v>
      </c>
      <c r="V1266" s="26">
        <v>0</v>
      </c>
      <c r="W1266" s="26">
        <v>0</v>
      </c>
      <c r="X1266" s="26">
        <v>0</v>
      </c>
      <c r="Y1266" s="26">
        <v>0</v>
      </c>
      <c r="Z1266" s="26">
        <v>0</v>
      </c>
      <c r="AA1266" s="26">
        <v>0</v>
      </c>
      <c r="AB1266" s="26">
        <v>0</v>
      </c>
      <c r="AC1266" s="26">
        <v>11304.96</v>
      </c>
      <c r="AD1266" s="26">
        <v>120000</v>
      </c>
      <c r="AE1266" s="26">
        <v>0</v>
      </c>
      <c r="AF1266" s="29">
        <v>2022</v>
      </c>
      <c r="AG1266" s="29">
        <v>2022</v>
      </c>
      <c r="AH1266" s="30">
        <v>2022</v>
      </c>
    </row>
    <row r="1267" spans="1:34" ht="61.5">
      <c r="A1267" s="17">
        <v>1</v>
      </c>
      <c r="B1267" s="52">
        <v>228</v>
      </c>
      <c r="C1267" s="20" t="s">
        <v>616</v>
      </c>
      <c r="D1267" s="26">
        <v>2436000</v>
      </c>
      <c r="E1267" s="31">
        <v>0</v>
      </c>
      <c r="F1267" s="31">
        <v>0</v>
      </c>
      <c r="G1267" s="31">
        <v>0</v>
      </c>
      <c r="H1267" s="31">
        <v>0</v>
      </c>
      <c r="I1267" s="31">
        <v>0</v>
      </c>
      <c r="J1267" s="31">
        <v>0</v>
      </c>
      <c r="K1267" s="58">
        <v>0</v>
      </c>
      <c r="L1267" s="26">
        <v>0</v>
      </c>
      <c r="M1267" s="26">
        <v>345</v>
      </c>
      <c r="N1267" s="26">
        <v>2400000</v>
      </c>
      <c r="O1267" s="26">
        <v>0</v>
      </c>
      <c r="P1267" s="26">
        <v>0</v>
      </c>
      <c r="Q1267" s="26">
        <v>0</v>
      </c>
      <c r="R1267" s="26">
        <v>0</v>
      </c>
      <c r="S1267" s="26">
        <v>0</v>
      </c>
      <c r="T1267" s="26">
        <v>0</v>
      </c>
      <c r="U1267" s="26">
        <v>0</v>
      </c>
      <c r="V1267" s="26">
        <v>0</v>
      </c>
      <c r="W1267" s="26">
        <v>0</v>
      </c>
      <c r="X1267" s="26">
        <v>0</v>
      </c>
      <c r="Y1267" s="26">
        <v>0</v>
      </c>
      <c r="Z1267" s="26">
        <v>0</v>
      </c>
      <c r="AA1267" s="26">
        <v>0</v>
      </c>
      <c r="AB1267" s="26">
        <v>0</v>
      </c>
      <c r="AC1267" s="26">
        <v>36000</v>
      </c>
      <c r="AD1267" s="26">
        <v>0</v>
      </c>
      <c r="AE1267" s="26">
        <v>0</v>
      </c>
      <c r="AF1267" s="29" t="s">
        <v>263</v>
      </c>
      <c r="AG1267" s="29">
        <v>2022</v>
      </c>
      <c r="AH1267" s="30">
        <v>2022</v>
      </c>
    </row>
    <row r="1268" spans="1:34" ht="61.5">
      <c r="A1268" s="17">
        <v>1</v>
      </c>
      <c r="B1268" s="52">
        <v>229</v>
      </c>
      <c r="C1268" s="20" t="s">
        <v>1876</v>
      </c>
      <c r="D1268" s="26">
        <v>5111266.01</v>
      </c>
      <c r="E1268" s="31">
        <v>0</v>
      </c>
      <c r="F1268" s="31">
        <v>0</v>
      </c>
      <c r="G1268" s="31">
        <v>0</v>
      </c>
      <c r="H1268" s="31">
        <v>0</v>
      </c>
      <c r="I1268" s="31">
        <v>0</v>
      </c>
      <c r="J1268" s="31">
        <v>0</v>
      </c>
      <c r="K1268" s="58">
        <v>0</v>
      </c>
      <c r="L1268" s="26">
        <v>0</v>
      </c>
      <c r="M1268" s="26">
        <v>621.79999999999995</v>
      </c>
      <c r="N1268" s="26">
        <v>5035730.0599999996</v>
      </c>
      <c r="O1268" s="26">
        <v>0</v>
      </c>
      <c r="P1268" s="26">
        <v>0</v>
      </c>
      <c r="Q1268" s="26">
        <v>0</v>
      </c>
      <c r="R1268" s="26">
        <v>0</v>
      </c>
      <c r="S1268" s="26">
        <v>0</v>
      </c>
      <c r="T1268" s="26">
        <v>0</v>
      </c>
      <c r="U1268" s="26">
        <v>0</v>
      </c>
      <c r="V1268" s="26">
        <v>0</v>
      </c>
      <c r="W1268" s="26">
        <v>0</v>
      </c>
      <c r="X1268" s="26">
        <v>0</v>
      </c>
      <c r="Y1268" s="26">
        <v>0</v>
      </c>
      <c r="Z1268" s="26">
        <v>0</v>
      </c>
      <c r="AA1268" s="26">
        <v>0</v>
      </c>
      <c r="AB1268" s="26">
        <v>0</v>
      </c>
      <c r="AC1268" s="26">
        <v>75535.95</v>
      </c>
      <c r="AD1268" s="26">
        <v>0</v>
      </c>
      <c r="AE1268" s="26">
        <v>0</v>
      </c>
      <c r="AF1268" s="29" t="s">
        <v>263</v>
      </c>
      <c r="AG1268" s="29">
        <v>2022</v>
      </c>
      <c r="AH1268" s="30">
        <v>2022</v>
      </c>
    </row>
    <row r="1269" spans="1:34" ht="61.5">
      <c r="A1269" s="17">
        <v>1</v>
      </c>
      <c r="B1269" s="52">
        <v>230</v>
      </c>
      <c r="C1269" s="20" t="s">
        <v>1875</v>
      </c>
      <c r="D1269" s="26">
        <v>6603275.3199999994</v>
      </c>
      <c r="E1269" s="33">
        <v>0</v>
      </c>
      <c r="F1269" s="33">
        <v>0</v>
      </c>
      <c r="G1269" s="26">
        <v>0</v>
      </c>
      <c r="H1269" s="33">
        <v>0</v>
      </c>
      <c r="I1269" s="33">
        <v>0</v>
      </c>
      <c r="J1269" s="33">
        <v>0</v>
      </c>
      <c r="K1269" s="68">
        <v>0</v>
      </c>
      <c r="L1269" s="33">
        <v>0</v>
      </c>
      <c r="M1269" s="26">
        <v>1654.78</v>
      </c>
      <c r="N1269" s="26">
        <v>6505689.9699999997</v>
      </c>
      <c r="O1269" s="26">
        <v>0</v>
      </c>
      <c r="P1269" s="26">
        <v>0</v>
      </c>
      <c r="Q1269" s="26">
        <v>0</v>
      </c>
      <c r="R1269" s="26">
        <v>0</v>
      </c>
      <c r="S1269" s="26">
        <v>0</v>
      </c>
      <c r="T1269" s="26">
        <v>0</v>
      </c>
      <c r="U1269" s="26">
        <v>0</v>
      </c>
      <c r="V1269" s="26">
        <v>0</v>
      </c>
      <c r="W1269" s="26">
        <v>0</v>
      </c>
      <c r="X1269" s="26">
        <v>0</v>
      </c>
      <c r="Y1269" s="26">
        <v>0</v>
      </c>
      <c r="Z1269" s="26">
        <v>0</v>
      </c>
      <c r="AA1269" s="26">
        <v>0</v>
      </c>
      <c r="AB1269" s="26">
        <v>0</v>
      </c>
      <c r="AC1269" s="26">
        <v>97585.35</v>
      </c>
      <c r="AD1269" s="26">
        <v>0</v>
      </c>
      <c r="AE1269" s="26">
        <v>0</v>
      </c>
      <c r="AF1269" s="29" t="s">
        <v>263</v>
      </c>
      <c r="AG1269" s="29">
        <v>2022</v>
      </c>
      <c r="AH1269" s="30">
        <v>2022</v>
      </c>
    </row>
    <row r="1270" spans="1:34" ht="61.5">
      <c r="A1270" s="17">
        <v>1</v>
      </c>
      <c r="B1270" s="52">
        <v>231</v>
      </c>
      <c r="C1270" s="20" t="s">
        <v>1877</v>
      </c>
      <c r="D1270" s="26">
        <v>4994371.88</v>
      </c>
      <c r="E1270" s="31">
        <v>0</v>
      </c>
      <c r="F1270" s="31">
        <v>0</v>
      </c>
      <c r="G1270" s="31">
        <v>0</v>
      </c>
      <c r="H1270" s="31">
        <v>0</v>
      </c>
      <c r="I1270" s="31">
        <v>0</v>
      </c>
      <c r="J1270" s="31">
        <v>0</v>
      </c>
      <c r="K1270" s="58">
        <v>0</v>
      </c>
      <c r="L1270" s="26">
        <v>0</v>
      </c>
      <c r="M1270" s="26">
        <v>611.77</v>
      </c>
      <c r="N1270" s="31">
        <v>4920563.43</v>
      </c>
      <c r="O1270" s="26">
        <v>0</v>
      </c>
      <c r="P1270" s="26">
        <v>0</v>
      </c>
      <c r="Q1270" s="26">
        <v>0</v>
      </c>
      <c r="R1270" s="26">
        <v>0</v>
      </c>
      <c r="S1270" s="26">
        <v>0</v>
      </c>
      <c r="T1270" s="26">
        <v>0</v>
      </c>
      <c r="U1270" s="26">
        <v>0</v>
      </c>
      <c r="V1270" s="26">
        <v>0</v>
      </c>
      <c r="W1270" s="26">
        <v>0</v>
      </c>
      <c r="X1270" s="26">
        <v>0</v>
      </c>
      <c r="Y1270" s="26">
        <v>0</v>
      </c>
      <c r="Z1270" s="26">
        <v>0</v>
      </c>
      <c r="AA1270" s="26">
        <v>0</v>
      </c>
      <c r="AB1270" s="26">
        <v>0</v>
      </c>
      <c r="AC1270" s="26">
        <v>73808.45</v>
      </c>
      <c r="AD1270" s="26">
        <v>0</v>
      </c>
      <c r="AE1270" s="26">
        <v>0</v>
      </c>
      <c r="AF1270" s="29" t="s">
        <v>263</v>
      </c>
      <c r="AG1270" s="29">
        <v>2022</v>
      </c>
      <c r="AH1270" s="30">
        <v>2022</v>
      </c>
    </row>
    <row r="1271" spans="1:34" ht="61.5">
      <c r="B1271" s="20" t="s">
        <v>785</v>
      </c>
      <c r="C1271" s="20"/>
      <c r="D1271" s="167">
        <v>18886087.170000002</v>
      </c>
      <c r="E1271" s="26">
        <v>126532.34</v>
      </c>
      <c r="F1271" s="26">
        <v>0</v>
      </c>
      <c r="G1271" s="26">
        <v>1835434.08</v>
      </c>
      <c r="H1271" s="26">
        <v>207872.75</v>
      </c>
      <c r="I1271" s="26">
        <v>1860166.6600000001</v>
      </c>
      <c r="J1271" s="26">
        <v>0</v>
      </c>
      <c r="K1271" s="28">
        <v>0</v>
      </c>
      <c r="L1271" s="26">
        <v>0</v>
      </c>
      <c r="M1271" s="26">
        <v>1713</v>
      </c>
      <c r="N1271" s="26">
        <v>14271557.880000001</v>
      </c>
      <c r="O1271" s="26">
        <v>0</v>
      </c>
      <c r="P1271" s="26">
        <v>0</v>
      </c>
      <c r="Q1271" s="26">
        <v>0</v>
      </c>
      <c r="R1271" s="26">
        <v>0</v>
      </c>
      <c r="S1271" s="26">
        <v>0</v>
      </c>
      <c r="T1271" s="26">
        <v>0</v>
      </c>
      <c r="U1271" s="26">
        <v>0</v>
      </c>
      <c r="V1271" s="26">
        <v>0</v>
      </c>
      <c r="W1271" s="26">
        <v>0</v>
      </c>
      <c r="X1271" s="26">
        <v>0</v>
      </c>
      <c r="Y1271" s="26">
        <v>0</v>
      </c>
      <c r="Z1271" s="26">
        <v>0</v>
      </c>
      <c r="AA1271" s="26">
        <v>0</v>
      </c>
      <c r="AB1271" s="26">
        <v>0</v>
      </c>
      <c r="AC1271" s="26">
        <v>274523.46000000002</v>
      </c>
      <c r="AD1271" s="26">
        <v>310000</v>
      </c>
      <c r="AE1271" s="26">
        <v>0</v>
      </c>
      <c r="AF1271" s="56" t="s">
        <v>720</v>
      </c>
      <c r="AG1271" s="56" t="s">
        <v>720</v>
      </c>
      <c r="AH1271" s="70" t="s">
        <v>720</v>
      </c>
    </row>
    <row r="1272" spans="1:34" ht="61.5">
      <c r="A1272" s="17">
        <v>1</v>
      </c>
      <c r="B1272" s="52">
        <v>232</v>
      </c>
      <c r="C1272" s="20" t="s">
        <v>621</v>
      </c>
      <c r="D1272" s="26">
        <v>7355826.4500000002</v>
      </c>
      <c r="E1272" s="33">
        <v>0</v>
      </c>
      <c r="F1272" s="33">
        <v>0</v>
      </c>
      <c r="G1272" s="33">
        <v>0</v>
      </c>
      <c r="H1272" s="33">
        <v>0</v>
      </c>
      <c r="I1272" s="33">
        <v>0</v>
      </c>
      <c r="J1272" s="33">
        <v>0</v>
      </c>
      <c r="K1272" s="68">
        <v>0</v>
      </c>
      <c r="L1272" s="33">
        <v>0</v>
      </c>
      <c r="M1272" s="26">
        <v>830</v>
      </c>
      <c r="N1272" s="26">
        <v>7099336.4000000004</v>
      </c>
      <c r="O1272" s="26">
        <v>0</v>
      </c>
      <c r="P1272" s="26">
        <v>0</v>
      </c>
      <c r="Q1272" s="26">
        <v>0</v>
      </c>
      <c r="R1272" s="26">
        <v>0</v>
      </c>
      <c r="S1272" s="26">
        <v>0</v>
      </c>
      <c r="T1272" s="26">
        <v>0</v>
      </c>
      <c r="U1272" s="26">
        <v>0</v>
      </c>
      <c r="V1272" s="26">
        <v>0</v>
      </c>
      <c r="W1272" s="26">
        <v>0</v>
      </c>
      <c r="X1272" s="26">
        <v>0</v>
      </c>
      <c r="Y1272" s="26">
        <v>0</v>
      </c>
      <c r="Z1272" s="26">
        <v>0</v>
      </c>
      <c r="AA1272" s="26">
        <v>0</v>
      </c>
      <c r="AB1272" s="26">
        <v>0</v>
      </c>
      <c r="AC1272" s="26">
        <v>106490.05</v>
      </c>
      <c r="AD1272" s="26">
        <v>150000</v>
      </c>
      <c r="AE1272" s="26">
        <v>0</v>
      </c>
      <c r="AF1272" s="29">
        <v>2022</v>
      </c>
      <c r="AG1272" s="29">
        <v>2022</v>
      </c>
      <c r="AH1272" s="30">
        <v>2022</v>
      </c>
    </row>
    <row r="1273" spans="1:34" ht="61.5">
      <c r="A1273" s="17">
        <v>1</v>
      </c>
      <c r="B1273" s="52">
        <v>233</v>
      </c>
      <c r="C1273" s="20" t="s">
        <v>624</v>
      </c>
      <c r="D1273" s="26">
        <v>7439804.8000000007</v>
      </c>
      <c r="E1273" s="31">
        <v>0</v>
      </c>
      <c r="F1273" s="31">
        <v>0</v>
      </c>
      <c r="G1273" s="31">
        <v>0</v>
      </c>
      <c r="H1273" s="31">
        <v>0</v>
      </c>
      <c r="I1273" s="31">
        <v>0</v>
      </c>
      <c r="J1273" s="31">
        <v>0</v>
      </c>
      <c r="K1273" s="28">
        <v>0</v>
      </c>
      <c r="L1273" s="26">
        <v>0</v>
      </c>
      <c r="M1273" s="26">
        <v>883</v>
      </c>
      <c r="N1273" s="26">
        <v>7172221.4800000004</v>
      </c>
      <c r="O1273" s="26">
        <v>0</v>
      </c>
      <c r="P1273" s="26">
        <v>0</v>
      </c>
      <c r="Q1273" s="26">
        <v>0</v>
      </c>
      <c r="R1273" s="26">
        <v>0</v>
      </c>
      <c r="S1273" s="26">
        <v>0</v>
      </c>
      <c r="T1273" s="26">
        <v>0</v>
      </c>
      <c r="U1273" s="26">
        <v>0</v>
      </c>
      <c r="V1273" s="26">
        <v>0</v>
      </c>
      <c r="W1273" s="26">
        <v>0</v>
      </c>
      <c r="X1273" s="26">
        <v>0</v>
      </c>
      <c r="Y1273" s="26">
        <v>0</v>
      </c>
      <c r="Z1273" s="26">
        <v>0</v>
      </c>
      <c r="AA1273" s="26">
        <v>0</v>
      </c>
      <c r="AB1273" s="26">
        <v>0</v>
      </c>
      <c r="AC1273" s="26">
        <v>107583.32</v>
      </c>
      <c r="AD1273" s="26">
        <v>160000</v>
      </c>
      <c r="AE1273" s="26">
        <v>0</v>
      </c>
      <c r="AF1273" s="29">
        <v>2022</v>
      </c>
      <c r="AG1273" s="29">
        <v>2022</v>
      </c>
      <c r="AH1273" s="30">
        <v>2022</v>
      </c>
    </row>
    <row r="1274" spans="1:34" ht="61.5">
      <c r="A1274" s="17">
        <v>1</v>
      </c>
      <c r="B1274" s="52">
        <v>234</v>
      </c>
      <c r="C1274" s="20" t="s">
        <v>1848</v>
      </c>
      <c r="D1274" s="26">
        <v>3262812.32</v>
      </c>
      <c r="E1274" s="33">
        <v>126532.34</v>
      </c>
      <c r="F1274" s="33">
        <v>0</v>
      </c>
      <c r="G1274" s="33">
        <v>1835434.08</v>
      </c>
      <c r="H1274" s="33">
        <v>207872.75</v>
      </c>
      <c r="I1274" s="33">
        <v>1044754.25</v>
      </c>
      <c r="J1274" s="33">
        <v>0</v>
      </c>
      <c r="K1274" s="68">
        <v>0</v>
      </c>
      <c r="L1274" s="33">
        <v>0</v>
      </c>
      <c r="M1274" s="26">
        <v>0</v>
      </c>
      <c r="N1274" s="26">
        <v>0</v>
      </c>
      <c r="O1274" s="26">
        <v>0</v>
      </c>
      <c r="P1274" s="26">
        <v>0</v>
      </c>
      <c r="Q1274" s="26">
        <v>0</v>
      </c>
      <c r="R1274" s="26">
        <v>0</v>
      </c>
      <c r="S1274" s="26">
        <v>0</v>
      </c>
      <c r="T1274" s="26">
        <v>0</v>
      </c>
      <c r="U1274" s="26">
        <v>0</v>
      </c>
      <c r="V1274" s="26">
        <v>0</v>
      </c>
      <c r="W1274" s="26">
        <v>0</v>
      </c>
      <c r="X1274" s="26">
        <v>0</v>
      </c>
      <c r="Y1274" s="26">
        <v>0</v>
      </c>
      <c r="Z1274" s="26">
        <v>0</v>
      </c>
      <c r="AA1274" s="26">
        <v>0</v>
      </c>
      <c r="AB1274" s="26">
        <v>0</v>
      </c>
      <c r="AC1274" s="26">
        <v>48218.9</v>
      </c>
      <c r="AD1274" s="26">
        <v>0</v>
      </c>
      <c r="AE1274" s="26">
        <v>0</v>
      </c>
      <c r="AF1274" s="29" t="s">
        <v>263</v>
      </c>
      <c r="AG1274" s="29">
        <v>2022</v>
      </c>
      <c r="AH1274" s="30">
        <v>2022</v>
      </c>
    </row>
    <row r="1275" spans="1:34" ht="61.5">
      <c r="A1275" s="17">
        <v>1</v>
      </c>
      <c r="B1275" s="52">
        <v>235</v>
      </c>
      <c r="C1275" s="20" t="s">
        <v>1864</v>
      </c>
      <c r="D1275" s="26">
        <v>827643.6</v>
      </c>
      <c r="E1275" s="33">
        <v>0</v>
      </c>
      <c r="F1275" s="33">
        <v>0</v>
      </c>
      <c r="G1275" s="33">
        <v>0</v>
      </c>
      <c r="H1275" s="33">
        <v>0</v>
      </c>
      <c r="I1275" s="33">
        <v>815412.41</v>
      </c>
      <c r="J1275" s="33">
        <v>0</v>
      </c>
      <c r="K1275" s="68">
        <v>0</v>
      </c>
      <c r="L1275" s="33">
        <v>0</v>
      </c>
      <c r="M1275" s="26">
        <v>0</v>
      </c>
      <c r="N1275" s="26">
        <v>0</v>
      </c>
      <c r="O1275" s="26">
        <v>0</v>
      </c>
      <c r="P1275" s="26">
        <v>0</v>
      </c>
      <c r="Q1275" s="26">
        <v>0</v>
      </c>
      <c r="R1275" s="26">
        <v>0</v>
      </c>
      <c r="S1275" s="26">
        <v>0</v>
      </c>
      <c r="T1275" s="26">
        <v>0</v>
      </c>
      <c r="U1275" s="26">
        <v>0</v>
      </c>
      <c r="V1275" s="26">
        <v>0</v>
      </c>
      <c r="W1275" s="26">
        <v>0</v>
      </c>
      <c r="X1275" s="26">
        <v>0</v>
      </c>
      <c r="Y1275" s="26">
        <v>0</v>
      </c>
      <c r="Z1275" s="26">
        <v>0</v>
      </c>
      <c r="AA1275" s="26">
        <v>0</v>
      </c>
      <c r="AB1275" s="26">
        <v>0</v>
      </c>
      <c r="AC1275" s="26">
        <v>12231.19</v>
      </c>
      <c r="AD1275" s="26">
        <v>0</v>
      </c>
      <c r="AE1275" s="26">
        <v>0</v>
      </c>
      <c r="AF1275" s="29" t="s">
        <v>263</v>
      </c>
      <c r="AG1275" s="29">
        <v>2022</v>
      </c>
      <c r="AH1275" s="30">
        <v>2022</v>
      </c>
    </row>
    <row r="1276" spans="1:34" ht="61.5">
      <c r="B1276" s="20" t="s">
        <v>786</v>
      </c>
      <c r="C1276" s="163"/>
      <c r="D1276" s="167">
        <v>10783775.639999999</v>
      </c>
      <c r="E1276" s="26">
        <v>0</v>
      </c>
      <c r="F1276" s="26">
        <v>0</v>
      </c>
      <c r="G1276" s="26">
        <v>0</v>
      </c>
      <c r="H1276" s="26">
        <v>0</v>
      </c>
      <c r="I1276" s="26">
        <v>0</v>
      </c>
      <c r="J1276" s="26">
        <v>0</v>
      </c>
      <c r="K1276" s="28">
        <v>0</v>
      </c>
      <c r="L1276" s="26">
        <v>0</v>
      </c>
      <c r="M1276" s="26">
        <v>1203</v>
      </c>
      <c r="N1276" s="26">
        <v>9997069.5999999996</v>
      </c>
      <c r="O1276" s="26">
        <v>0</v>
      </c>
      <c r="P1276" s="26">
        <v>0</v>
      </c>
      <c r="Q1276" s="26">
        <v>0</v>
      </c>
      <c r="R1276" s="26">
        <v>0</v>
      </c>
      <c r="S1276" s="26">
        <v>0</v>
      </c>
      <c r="T1276" s="26">
        <v>0</v>
      </c>
      <c r="U1276" s="26">
        <v>0</v>
      </c>
      <c r="V1276" s="26">
        <v>450000</v>
      </c>
      <c r="W1276" s="26">
        <v>0</v>
      </c>
      <c r="X1276" s="26">
        <v>0</v>
      </c>
      <c r="Y1276" s="26">
        <v>0</v>
      </c>
      <c r="Z1276" s="26">
        <v>0</v>
      </c>
      <c r="AA1276" s="26">
        <v>0</v>
      </c>
      <c r="AB1276" s="26">
        <v>0</v>
      </c>
      <c r="AC1276" s="26">
        <v>156706.04</v>
      </c>
      <c r="AD1276" s="26">
        <v>180000</v>
      </c>
      <c r="AE1276" s="26">
        <v>0</v>
      </c>
      <c r="AF1276" s="56" t="s">
        <v>720</v>
      </c>
      <c r="AG1276" s="56" t="s">
        <v>720</v>
      </c>
      <c r="AH1276" s="70" t="s">
        <v>720</v>
      </c>
    </row>
    <row r="1277" spans="1:34" ht="61.5">
      <c r="A1277" s="17">
        <v>1</v>
      </c>
      <c r="B1277" s="52">
        <v>236</v>
      </c>
      <c r="C1277" s="88" t="s">
        <v>644</v>
      </c>
      <c r="D1277" s="26">
        <v>10327025.639999999</v>
      </c>
      <c r="E1277" s="26">
        <v>0</v>
      </c>
      <c r="F1277" s="26">
        <v>0</v>
      </c>
      <c r="G1277" s="26">
        <v>0</v>
      </c>
      <c r="H1277" s="26">
        <v>0</v>
      </c>
      <c r="I1277" s="26">
        <v>0</v>
      </c>
      <c r="J1277" s="26">
        <v>0</v>
      </c>
      <c r="K1277" s="28">
        <v>0</v>
      </c>
      <c r="L1277" s="26">
        <v>0</v>
      </c>
      <c r="M1277" s="26">
        <v>1203</v>
      </c>
      <c r="N1277" s="26">
        <v>9997069.5999999996</v>
      </c>
      <c r="O1277" s="26">
        <v>0</v>
      </c>
      <c r="P1277" s="26">
        <v>0</v>
      </c>
      <c r="Q1277" s="26">
        <v>0</v>
      </c>
      <c r="R1277" s="26">
        <v>0</v>
      </c>
      <c r="S1277" s="26">
        <v>0</v>
      </c>
      <c r="T1277" s="26">
        <v>0</v>
      </c>
      <c r="U1277" s="26">
        <v>0</v>
      </c>
      <c r="V1277" s="26">
        <v>0</v>
      </c>
      <c r="W1277" s="26">
        <v>0</v>
      </c>
      <c r="X1277" s="26">
        <v>0</v>
      </c>
      <c r="Y1277" s="26">
        <v>0</v>
      </c>
      <c r="Z1277" s="26">
        <v>0</v>
      </c>
      <c r="AA1277" s="26">
        <v>0</v>
      </c>
      <c r="AB1277" s="26">
        <v>0</v>
      </c>
      <c r="AC1277" s="26">
        <v>149956.04</v>
      </c>
      <c r="AD1277" s="26">
        <v>180000</v>
      </c>
      <c r="AE1277" s="26">
        <v>0</v>
      </c>
      <c r="AF1277" s="29">
        <v>2022</v>
      </c>
      <c r="AG1277" s="29">
        <v>2022</v>
      </c>
      <c r="AH1277" s="30">
        <v>2022</v>
      </c>
    </row>
    <row r="1278" spans="1:34" ht="61.5">
      <c r="A1278" s="17">
        <v>1</v>
      </c>
      <c r="B1278" s="52">
        <v>237</v>
      </c>
      <c r="C1278" s="88" t="s">
        <v>2658</v>
      </c>
      <c r="D1278" s="26">
        <v>456750</v>
      </c>
      <c r="E1278" s="26">
        <v>0</v>
      </c>
      <c r="F1278" s="26">
        <v>0</v>
      </c>
      <c r="G1278" s="26">
        <v>0</v>
      </c>
      <c r="H1278" s="26">
        <v>0</v>
      </c>
      <c r="I1278" s="26">
        <v>0</v>
      </c>
      <c r="J1278" s="26">
        <v>0</v>
      </c>
      <c r="K1278" s="28">
        <v>0</v>
      </c>
      <c r="L1278" s="26">
        <v>0</v>
      </c>
      <c r="M1278" s="26">
        <v>0</v>
      </c>
      <c r="N1278" s="26">
        <v>0</v>
      </c>
      <c r="O1278" s="26">
        <v>0</v>
      </c>
      <c r="P1278" s="26">
        <v>0</v>
      </c>
      <c r="Q1278" s="26">
        <v>0</v>
      </c>
      <c r="R1278" s="26">
        <v>0</v>
      </c>
      <c r="S1278" s="26">
        <v>0</v>
      </c>
      <c r="T1278" s="26">
        <v>0</v>
      </c>
      <c r="U1278" s="26">
        <v>0</v>
      </c>
      <c r="V1278" s="26">
        <v>450000</v>
      </c>
      <c r="W1278" s="26">
        <v>0</v>
      </c>
      <c r="X1278" s="26">
        <v>0</v>
      </c>
      <c r="Y1278" s="26">
        <v>0</v>
      </c>
      <c r="Z1278" s="26">
        <v>0</v>
      </c>
      <c r="AA1278" s="26">
        <v>0</v>
      </c>
      <c r="AB1278" s="26">
        <v>0</v>
      </c>
      <c r="AC1278" s="26">
        <v>6750</v>
      </c>
      <c r="AD1278" s="26">
        <v>0</v>
      </c>
      <c r="AE1278" s="26">
        <v>0</v>
      </c>
      <c r="AF1278" s="29" t="s">
        <v>263</v>
      </c>
      <c r="AG1278" s="29">
        <v>2022</v>
      </c>
      <c r="AH1278" s="30">
        <v>2022</v>
      </c>
    </row>
    <row r="1279" spans="1:34" ht="61.5">
      <c r="B1279" s="20" t="s">
        <v>787</v>
      </c>
      <c r="C1279" s="20"/>
      <c r="D1279" s="167">
        <v>5546917.6600000001</v>
      </c>
      <c r="E1279" s="26">
        <v>0</v>
      </c>
      <c r="F1279" s="26">
        <v>0</v>
      </c>
      <c r="G1279" s="26">
        <v>0</v>
      </c>
      <c r="H1279" s="26">
        <v>0</v>
      </c>
      <c r="I1279" s="26">
        <v>0</v>
      </c>
      <c r="J1279" s="26">
        <v>0</v>
      </c>
      <c r="K1279" s="28">
        <v>0</v>
      </c>
      <c r="L1279" s="26">
        <v>0</v>
      </c>
      <c r="M1279" s="26">
        <v>0</v>
      </c>
      <c r="N1279" s="26">
        <v>0</v>
      </c>
      <c r="O1279" s="26">
        <v>0</v>
      </c>
      <c r="P1279" s="26">
        <v>0</v>
      </c>
      <c r="Q1279" s="26">
        <v>787</v>
      </c>
      <c r="R1279" s="26">
        <v>5355712.95</v>
      </c>
      <c r="S1279" s="26">
        <v>0</v>
      </c>
      <c r="T1279" s="26">
        <v>0</v>
      </c>
      <c r="U1279" s="26">
        <v>0</v>
      </c>
      <c r="V1279" s="26">
        <v>0</v>
      </c>
      <c r="W1279" s="26">
        <v>0</v>
      </c>
      <c r="X1279" s="26">
        <v>0</v>
      </c>
      <c r="Y1279" s="26">
        <v>0</v>
      </c>
      <c r="Z1279" s="26">
        <v>0</v>
      </c>
      <c r="AA1279" s="26">
        <v>0</v>
      </c>
      <c r="AB1279" s="26">
        <v>0</v>
      </c>
      <c r="AC1279" s="26">
        <v>80335.69</v>
      </c>
      <c r="AD1279" s="26">
        <v>110869.02</v>
      </c>
      <c r="AE1279" s="26">
        <v>0</v>
      </c>
      <c r="AF1279" s="56" t="s">
        <v>720</v>
      </c>
      <c r="AG1279" s="56" t="s">
        <v>720</v>
      </c>
      <c r="AH1279" s="70" t="s">
        <v>720</v>
      </c>
    </row>
    <row r="1280" spans="1:34" ht="61.5">
      <c r="A1280" s="17">
        <v>1</v>
      </c>
      <c r="B1280" s="52">
        <v>238</v>
      </c>
      <c r="C1280" s="88" t="s">
        <v>658</v>
      </c>
      <c r="D1280" s="26">
        <v>5546917.6600000001</v>
      </c>
      <c r="E1280" s="26">
        <v>0</v>
      </c>
      <c r="F1280" s="26">
        <v>0</v>
      </c>
      <c r="G1280" s="26">
        <v>0</v>
      </c>
      <c r="H1280" s="26">
        <v>0</v>
      </c>
      <c r="I1280" s="26">
        <v>0</v>
      </c>
      <c r="J1280" s="26">
        <v>0</v>
      </c>
      <c r="K1280" s="28">
        <v>0</v>
      </c>
      <c r="L1280" s="26">
        <v>0</v>
      </c>
      <c r="M1280" s="26">
        <v>0</v>
      </c>
      <c r="N1280" s="26">
        <v>0</v>
      </c>
      <c r="O1280" s="26">
        <v>0</v>
      </c>
      <c r="P1280" s="26">
        <v>0</v>
      </c>
      <c r="Q1280" s="26">
        <v>787</v>
      </c>
      <c r="R1280" s="26">
        <v>5355712.95</v>
      </c>
      <c r="S1280" s="26">
        <v>0</v>
      </c>
      <c r="T1280" s="26">
        <v>0</v>
      </c>
      <c r="U1280" s="26">
        <v>0</v>
      </c>
      <c r="V1280" s="26">
        <v>0</v>
      </c>
      <c r="W1280" s="26">
        <v>0</v>
      </c>
      <c r="X1280" s="26">
        <v>0</v>
      </c>
      <c r="Y1280" s="26">
        <v>0</v>
      </c>
      <c r="Z1280" s="26">
        <v>0</v>
      </c>
      <c r="AA1280" s="26">
        <v>0</v>
      </c>
      <c r="AB1280" s="26">
        <v>0</v>
      </c>
      <c r="AC1280" s="26">
        <v>80335.69</v>
      </c>
      <c r="AD1280" s="26">
        <v>110869.02</v>
      </c>
      <c r="AE1280" s="26">
        <v>0</v>
      </c>
      <c r="AF1280" s="29">
        <v>2022</v>
      </c>
      <c r="AG1280" s="29">
        <v>2022</v>
      </c>
      <c r="AH1280" s="30">
        <v>2022</v>
      </c>
    </row>
    <row r="1281" spans="1:34" ht="61.5">
      <c r="B1281" s="20" t="s">
        <v>788</v>
      </c>
      <c r="C1281" s="20"/>
      <c r="D1281" s="167">
        <v>14335354.390000001</v>
      </c>
      <c r="E1281" s="26">
        <v>0</v>
      </c>
      <c r="F1281" s="26">
        <v>0</v>
      </c>
      <c r="G1281" s="26">
        <v>0</v>
      </c>
      <c r="H1281" s="26">
        <v>0</v>
      </c>
      <c r="I1281" s="26">
        <v>0</v>
      </c>
      <c r="J1281" s="26">
        <v>0</v>
      </c>
      <c r="K1281" s="28">
        <v>0</v>
      </c>
      <c r="L1281" s="26">
        <v>0</v>
      </c>
      <c r="M1281" s="26">
        <v>1680.8</v>
      </c>
      <c r="N1281" s="26">
        <v>13857492</v>
      </c>
      <c r="O1281" s="26">
        <v>0</v>
      </c>
      <c r="P1281" s="26">
        <v>0</v>
      </c>
      <c r="Q1281" s="26">
        <v>0</v>
      </c>
      <c r="R1281" s="26">
        <v>0</v>
      </c>
      <c r="S1281" s="26">
        <v>0</v>
      </c>
      <c r="T1281" s="26">
        <v>0</v>
      </c>
      <c r="U1281" s="26">
        <v>0</v>
      </c>
      <c r="V1281" s="26">
        <v>0</v>
      </c>
      <c r="W1281" s="26">
        <v>0</v>
      </c>
      <c r="X1281" s="26">
        <v>0</v>
      </c>
      <c r="Y1281" s="26">
        <v>0</v>
      </c>
      <c r="Z1281" s="26">
        <v>0</v>
      </c>
      <c r="AA1281" s="26">
        <v>0</v>
      </c>
      <c r="AB1281" s="26">
        <v>0</v>
      </c>
      <c r="AC1281" s="26">
        <v>207862.39</v>
      </c>
      <c r="AD1281" s="26">
        <v>270000</v>
      </c>
      <c r="AE1281" s="26">
        <v>0</v>
      </c>
      <c r="AF1281" s="56" t="s">
        <v>720</v>
      </c>
      <c r="AG1281" s="56" t="s">
        <v>720</v>
      </c>
      <c r="AH1281" s="70" t="s">
        <v>720</v>
      </c>
    </row>
    <row r="1282" spans="1:34" ht="61.5">
      <c r="A1282" s="17">
        <v>1</v>
      </c>
      <c r="B1282" s="52">
        <v>239</v>
      </c>
      <c r="C1282" s="88" t="s">
        <v>651</v>
      </c>
      <c r="D1282" s="26">
        <v>5392233.9700000007</v>
      </c>
      <c r="E1282" s="26">
        <v>0</v>
      </c>
      <c r="F1282" s="26">
        <v>0</v>
      </c>
      <c r="G1282" s="26">
        <v>0</v>
      </c>
      <c r="H1282" s="26">
        <v>0</v>
      </c>
      <c r="I1282" s="26">
        <v>0</v>
      </c>
      <c r="J1282" s="26">
        <v>0</v>
      </c>
      <c r="K1282" s="28">
        <v>0</v>
      </c>
      <c r="L1282" s="26">
        <v>0</v>
      </c>
      <c r="M1282" s="26">
        <v>628</v>
      </c>
      <c r="N1282" s="26">
        <v>5164762.53</v>
      </c>
      <c r="O1282" s="26">
        <v>0</v>
      </c>
      <c r="P1282" s="26">
        <v>0</v>
      </c>
      <c r="Q1282" s="26">
        <v>0</v>
      </c>
      <c r="R1282" s="26">
        <v>0</v>
      </c>
      <c r="S1282" s="26">
        <v>0</v>
      </c>
      <c r="T1282" s="26">
        <v>0</v>
      </c>
      <c r="U1282" s="26">
        <v>0</v>
      </c>
      <c r="V1282" s="26">
        <v>0</v>
      </c>
      <c r="W1282" s="26">
        <v>0</v>
      </c>
      <c r="X1282" s="26">
        <v>0</v>
      </c>
      <c r="Y1282" s="26">
        <v>0</v>
      </c>
      <c r="Z1282" s="26">
        <v>0</v>
      </c>
      <c r="AA1282" s="26">
        <v>0</v>
      </c>
      <c r="AB1282" s="26">
        <v>0</v>
      </c>
      <c r="AC1282" s="26">
        <v>77471.44</v>
      </c>
      <c r="AD1282" s="26">
        <v>150000</v>
      </c>
      <c r="AE1282" s="26">
        <v>0</v>
      </c>
      <c r="AF1282" s="29">
        <v>2022</v>
      </c>
      <c r="AG1282" s="29">
        <v>2022</v>
      </c>
      <c r="AH1282" s="30">
        <v>2022</v>
      </c>
    </row>
    <row r="1283" spans="1:34" ht="61.5">
      <c r="A1283" s="17">
        <v>1</v>
      </c>
      <c r="B1283" s="52">
        <v>240</v>
      </c>
      <c r="C1283" s="88" t="s">
        <v>661</v>
      </c>
      <c r="D1283" s="26">
        <v>3427534.08</v>
      </c>
      <c r="E1283" s="26">
        <v>0</v>
      </c>
      <c r="F1283" s="26">
        <v>0</v>
      </c>
      <c r="G1283" s="26">
        <v>0</v>
      </c>
      <c r="H1283" s="26">
        <v>0</v>
      </c>
      <c r="I1283" s="26">
        <v>0</v>
      </c>
      <c r="J1283" s="26">
        <v>0</v>
      </c>
      <c r="K1283" s="28">
        <v>0</v>
      </c>
      <c r="L1283" s="26">
        <v>0</v>
      </c>
      <c r="M1283" s="26">
        <v>406.8</v>
      </c>
      <c r="N1283" s="26">
        <v>3258654.27</v>
      </c>
      <c r="O1283" s="26">
        <v>0</v>
      </c>
      <c r="P1283" s="26">
        <v>0</v>
      </c>
      <c r="Q1283" s="26">
        <v>0</v>
      </c>
      <c r="R1283" s="26">
        <v>0</v>
      </c>
      <c r="S1283" s="26">
        <v>0</v>
      </c>
      <c r="T1283" s="26">
        <v>0</v>
      </c>
      <c r="U1283" s="26">
        <v>0</v>
      </c>
      <c r="V1283" s="26">
        <v>0</v>
      </c>
      <c r="W1283" s="26">
        <v>0</v>
      </c>
      <c r="X1283" s="26">
        <v>0</v>
      </c>
      <c r="Y1283" s="26">
        <v>0</v>
      </c>
      <c r="Z1283" s="26">
        <v>0</v>
      </c>
      <c r="AA1283" s="26">
        <v>0</v>
      </c>
      <c r="AB1283" s="26">
        <v>0</v>
      </c>
      <c r="AC1283" s="26">
        <v>48879.81</v>
      </c>
      <c r="AD1283" s="26">
        <v>120000</v>
      </c>
      <c r="AE1283" s="26">
        <v>0</v>
      </c>
      <c r="AF1283" s="29">
        <v>2022</v>
      </c>
      <c r="AG1283" s="29">
        <v>2022</v>
      </c>
      <c r="AH1283" s="30">
        <v>2022</v>
      </c>
    </row>
    <row r="1284" spans="1:34" ht="61.5">
      <c r="A1284" s="17">
        <v>1</v>
      </c>
      <c r="B1284" s="52">
        <v>241</v>
      </c>
      <c r="C1284" s="20" t="s">
        <v>656</v>
      </c>
      <c r="D1284" s="26">
        <v>5515586.3399999999</v>
      </c>
      <c r="E1284" s="26">
        <v>0</v>
      </c>
      <c r="F1284" s="26">
        <v>0</v>
      </c>
      <c r="G1284" s="26">
        <v>0</v>
      </c>
      <c r="H1284" s="26">
        <v>0</v>
      </c>
      <c r="I1284" s="26">
        <v>0</v>
      </c>
      <c r="J1284" s="26">
        <v>0</v>
      </c>
      <c r="K1284" s="58">
        <v>0</v>
      </c>
      <c r="L1284" s="26">
        <v>0</v>
      </c>
      <c r="M1284" s="26">
        <v>646</v>
      </c>
      <c r="N1284" s="26">
        <v>5434075.2000000002</v>
      </c>
      <c r="O1284" s="26">
        <v>0</v>
      </c>
      <c r="P1284" s="26">
        <v>0</v>
      </c>
      <c r="Q1284" s="26">
        <v>0</v>
      </c>
      <c r="R1284" s="26">
        <v>0</v>
      </c>
      <c r="S1284" s="26">
        <v>0</v>
      </c>
      <c r="T1284" s="26">
        <v>0</v>
      </c>
      <c r="U1284" s="26">
        <v>0</v>
      </c>
      <c r="V1284" s="26">
        <v>0</v>
      </c>
      <c r="W1284" s="26">
        <v>0</v>
      </c>
      <c r="X1284" s="26">
        <v>0</v>
      </c>
      <c r="Y1284" s="26">
        <v>0</v>
      </c>
      <c r="Z1284" s="26">
        <v>0</v>
      </c>
      <c r="AA1284" s="26">
        <v>0</v>
      </c>
      <c r="AB1284" s="26">
        <v>0</v>
      </c>
      <c r="AC1284" s="26">
        <v>81511.14</v>
      </c>
      <c r="AD1284" s="26">
        <v>0</v>
      </c>
      <c r="AE1284" s="26">
        <v>0</v>
      </c>
      <c r="AF1284" s="29" t="s">
        <v>263</v>
      </c>
      <c r="AG1284" s="29">
        <v>2022</v>
      </c>
      <c r="AH1284" s="30">
        <v>2022</v>
      </c>
    </row>
    <row r="1285" spans="1:34" ht="61.5">
      <c r="B1285" s="20" t="s">
        <v>851</v>
      </c>
      <c r="C1285" s="20"/>
      <c r="D1285" s="167">
        <v>8422595.5300000012</v>
      </c>
      <c r="E1285" s="26">
        <v>0</v>
      </c>
      <c r="F1285" s="26">
        <v>0</v>
      </c>
      <c r="G1285" s="26">
        <v>0</v>
      </c>
      <c r="H1285" s="26">
        <v>0</v>
      </c>
      <c r="I1285" s="26">
        <v>0</v>
      </c>
      <c r="J1285" s="26">
        <v>0</v>
      </c>
      <c r="K1285" s="28">
        <v>0</v>
      </c>
      <c r="L1285" s="26">
        <v>0</v>
      </c>
      <c r="M1285" s="26">
        <v>984</v>
      </c>
      <c r="N1285" s="26">
        <v>8219305.9399999995</v>
      </c>
      <c r="O1285" s="26">
        <v>0</v>
      </c>
      <c r="P1285" s="26">
        <v>0</v>
      </c>
      <c r="Q1285" s="26">
        <v>0</v>
      </c>
      <c r="R1285" s="26">
        <v>0</v>
      </c>
      <c r="S1285" s="26">
        <v>0</v>
      </c>
      <c r="T1285" s="26">
        <v>0</v>
      </c>
      <c r="U1285" s="26">
        <v>0</v>
      </c>
      <c r="V1285" s="26">
        <v>0</v>
      </c>
      <c r="W1285" s="26">
        <v>0</v>
      </c>
      <c r="X1285" s="26">
        <v>0</v>
      </c>
      <c r="Y1285" s="26">
        <v>0</v>
      </c>
      <c r="Z1285" s="26">
        <v>0</v>
      </c>
      <c r="AA1285" s="26">
        <v>0</v>
      </c>
      <c r="AB1285" s="26">
        <v>0</v>
      </c>
      <c r="AC1285" s="26">
        <v>123289.59</v>
      </c>
      <c r="AD1285" s="26">
        <v>80000</v>
      </c>
      <c r="AE1285" s="26">
        <v>0</v>
      </c>
      <c r="AF1285" s="56" t="s">
        <v>720</v>
      </c>
      <c r="AG1285" s="56" t="s">
        <v>720</v>
      </c>
      <c r="AH1285" s="70" t="s">
        <v>720</v>
      </c>
    </row>
    <row r="1286" spans="1:34" ht="61.5">
      <c r="A1286" s="17">
        <v>1</v>
      </c>
      <c r="B1286" s="52">
        <v>242</v>
      </c>
      <c r="C1286" s="88" t="s">
        <v>643</v>
      </c>
      <c r="D1286" s="26">
        <v>4326195.1900000004</v>
      </c>
      <c r="E1286" s="26">
        <v>0</v>
      </c>
      <c r="F1286" s="26">
        <v>0</v>
      </c>
      <c r="G1286" s="26">
        <v>0</v>
      </c>
      <c r="H1286" s="26">
        <v>0</v>
      </c>
      <c r="I1286" s="26">
        <v>0</v>
      </c>
      <c r="J1286" s="26">
        <v>0</v>
      </c>
      <c r="K1286" s="28">
        <v>0</v>
      </c>
      <c r="L1286" s="26">
        <v>0</v>
      </c>
      <c r="M1286" s="26">
        <v>505</v>
      </c>
      <c r="N1286" s="26">
        <v>4183443.54</v>
      </c>
      <c r="O1286" s="26">
        <v>0</v>
      </c>
      <c r="P1286" s="26">
        <v>0</v>
      </c>
      <c r="Q1286" s="26">
        <v>0</v>
      </c>
      <c r="R1286" s="26">
        <v>0</v>
      </c>
      <c r="S1286" s="26">
        <v>0</v>
      </c>
      <c r="T1286" s="26">
        <v>0</v>
      </c>
      <c r="U1286" s="26">
        <v>0</v>
      </c>
      <c r="V1286" s="26">
        <v>0</v>
      </c>
      <c r="W1286" s="26">
        <v>0</v>
      </c>
      <c r="X1286" s="26">
        <v>0</v>
      </c>
      <c r="Y1286" s="26">
        <v>0</v>
      </c>
      <c r="Z1286" s="26">
        <v>0</v>
      </c>
      <c r="AA1286" s="26">
        <v>0</v>
      </c>
      <c r="AB1286" s="26">
        <v>0</v>
      </c>
      <c r="AC1286" s="26">
        <v>62751.65</v>
      </c>
      <c r="AD1286" s="26">
        <v>80000</v>
      </c>
      <c r="AE1286" s="26">
        <v>0</v>
      </c>
      <c r="AF1286" s="29">
        <v>2022</v>
      </c>
      <c r="AG1286" s="29">
        <v>2022</v>
      </c>
      <c r="AH1286" s="30">
        <v>2022</v>
      </c>
    </row>
    <row r="1287" spans="1:34" ht="61.5">
      <c r="A1287" s="17">
        <v>1</v>
      </c>
      <c r="B1287" s="52">
        <v>243</v>
      </c>
      <c r="C1287" s="20" t="s">
        <v>642</v>
      </c>
      <c r="D1287" s="26">
        <v>4096400.34</v>
      </c>
      <c r="E1287" s="26">
        <v>0</v>
      </c>
      <c r="F1287" s="26">
        <v>0</v>
      </c>
      <c r="G1287" s="26">
        <v>0</v>
      </c>
      <c r="H1287" s="26">
        <v>0</v>
      </c>
      <c r="I1287" s="26">
        <v>0</v>
      </c>
      <c r="J1287" s="26">
        <v>0</v>
      </c>
      <c r="K1287" s="58">
        <v>0</v>
      </c>
      <c r="L1287" s="26">
        <v>0</v>
      </c>
      <c r="M1287" s="26">
        <v>479</v>
      </c>
      <c r="N1287" s="26">
        <v>4035862.4</v>
      </c>
      <c r="O1287" s="26">
        <v>0</v>
      </c>
      <c r="P1287" s="26">
        <v>0</v>
      </c>
      <c r="Q1287" s="26">
        <v>0</v>
      </c>
      <c r="R1287" s="26">
        <v>0</v>
      </c>
      <c r="S1287" s="26">
        <v>0</v>
      </c>
      <c r="T1287" s="26">
        <v>0</v>
      </c>
      <c r="U1287" s="26">
        <v>0</v>
      </c>
      <c r="V1287" s="26">
        <v>0</v>
      </c>
      <c r="W1287" s="26">
        <v>0</v>
      </c>
      <c r="X1287" s="26">
        <v>0</v>
      </c>
      <c r="Y1287" s="26">
        <v>0</v>
      </c>
      <c r="Z1287" s="26">
        <v>0</v>
      </c>
      <c r="AA1287" s="26">
        <v>0</v>
      </c>
      <c r="AB1287" s="26">
        <v>0</v>
      </c>
      <c r="AC1287" s="26">
        <v>60537.94</v>
      </c>
      <c r="AD1287" s="26">
        <v>0</v>
      </c>
      <c r="AE1287" s="26">
        <v>0</v>
      </c>
      <c r="AF1287" s="29" t="s">
        <v>263</v>
      </c>
      <c r="AG1287" s="29">
        <v>2022</v>
      </c>
      <c r="AH1287" s="30">
        <v>2022</v>
      </c>
    </row>
    <row r="1288" spans="1:34" ht="61.5">
      <c r="B1288" s="20" t="s">
        <v>789</v>
      </c>
      <c r="C1288" s="20"/>
      <c r="D1288" s="167">
        <v>9329655.0300000012</v>
      </c>
      <c r="E1288" s="26">
        <v>0</v>
      </c>
      <c r="F1288" s="26">
        <v>0</v>
      </c>
      <c r="G1288" s="26">
        <v>0</v>
      </c>
      <c r="H1288" s="26">
        <v>0</v>
      </c>
      <c r="I1288" s="26">
        <v>0</v>
      </c>
      <c r="J1288" s="26">
        <v>0</v>
      </c>
      <c r="K1288" s="28">
        <v>0</v>
      </c>
      <c r="L1288" s="26">
        <v>0</v>
      </c>
      <c r="M1288" s="26">
        <v>1604.8200000000002</v>
      </c>
      <c r="N1288" s="26">
        <v>9043995.0999999996</v>
      </c>
      <c r="O1288" s="26">
        <v>0</v>
      </c>
      <c r="P1288" s="26">
        <v>0</v>
      </c>
      <c r="Q1288" s="26">
        <v>0</v>
      </c>
      <c r="R1288" s="26">
        <v>0</v>
      </c>
      <c r="S1288" s="26">
        <v>0</v>
      </c>
      <c r="T1288" s="26">
        <v>0</v>
      </c>
      <c r="U1288" s="26">
        <v>0</v>
      </c>
      <c r="V1288" s="26">
        <v>0</v>
      </c>
      <c r="W1288" s="26">
        <v>0</v>
      </c>
      <c r="X1288" s="26">
        <v>0</v>
      </c>
      <c r="Y1288" s="26">
        <v>0</v>
      </c>
      <c r="Z1288" s="26">
        <v>0</v>
      </c>
      <c r="AA1288" s="26">
        <v>0</v>
      </c>
      <c r="AB1288" s="26">
        <v>0</v>
      </c>
      <c r="AC1288" s="26">
        <v>135659.93</v>
      </c>
      <c r="AD1288" s="26">
        <v>150000</v>
      </c>
      <c r="AE1288" s="26">
        <v>0</v>
      </c>
      <c r="AF1288" s="56" t="s">
        <v>720</v>
      </c>
      <c r="AG1288" s="56" t="s">
        <v>720</v>
      </c>
      <c r="AH1288" s="70" t="s">
        <v>720</v>
      </c>
    </row>
    <row r="1289" spans="1:34" ht="61.5">
      <c r="A1289" s="17">
        <v>1</v>
      </c>
      <c r="B1289" s="52">
        <v>244</v>
      </c>
      <c r="C1289" s="20" t="s">
        <v>657</v>
      </c>
      <c r="D1289" s="26">
        <v>5627985.8700000001</v>
      </c>
      <c r="E1289" s="26">
        <v>0</v>
      </c>
      <c r="F1289" s="26">
        <v>0</v>
      </c>
      <c r="G1289" s="26">
        <v>0</v>
      </c>
      <c r="H1289" s="26">
        <v>0</v>
      </c>
      <c r="I1289" s="26">
        <v>0</v>
      </c>
      <c r="J1289" s="26">
        <v>0</v>
      </c>
      <c r="K1289" s="28">
        <v>0</v>
      </c>
      <c r="L1289" s="26">
        <v>0</v>
      </c>
      <c r="M1289" s="26">
        <v>838.5</v>
      </c>
      <c r="N1289" s="26">
        <v>5397030.4100000001</v>
      </c>
      <c r="O1289" s="26">
        <v>0</v>
      </c>
      <c r="P1289" s="26">
        <v>0</v>
      </c>
      <c r="Q1289" s="26">
        <v>0</v>
      </c>
      <c r="R1289" s="26">
        <v>0</v>
      </c>
      <c r="S1289" s="26">
        <v>0</v>
      </c>
      <c r="T1289" s="26">
        <v>0</v>
      </c>
      <c r="U1289" s="26">
        <v>0</v>
      </c>
      <c r="V1289" s="26">
        <v>0</v>
      </c>
      <c r="W1289" s="26">
        <v>0</v>
      </c>
      <c r="X1289" s="26">
        <v>0</v>
      </c>
      <c r="Y1289" s="26">
        <v>0</v>
      </c>
      <c r="Z1289" s="26">
        <v>0</v>
      </c>
      <c r="AA1289" s="26">
        <v>0</v>
      </c>
      <c r="AB1289" s="26">
        <v>0</v>
      </c>
      <c r="AC1289" s="26">
        <v>80955.460000000006</v>
      </c>
      <c r="AD1289" s="26">
        <v>150000</v>
      </c>
      <c r="AE1289" s="26">
        <v>0</v>
      </c>
      <c r="AF1289" s="29">
        <v>2022</v>
      </c>
      <c r="AG1289" s="29">
        <v>2022</v>
      </c>
      <c r="AH1289" s="30">
        <v>2022</v>
      </c>
    </row>
    <row r="1290" spans="1:34" ht="61.5">
      <c r="A1290" s="17">
        <v>1</v>
      </c>
      <c r="B1290" s="52">
        <v>245</v>
      </c>
      <c r="C1290" s="88" t="s">
        <v>649</v>
      </c>
      <c r="D1290" s="26">
        <v>3701669.16</v>
      </c>
      <c r="E1290" s="26">
        <v>0</v>
      </c>
      <c r="F1290" s="26">
        <v>0</v>
      </c>
      <c r="G1290" s="26">
        <v>0</v>
      </c>
      <c r="H1290" s="26">
        <v>0</v>
      </c>
      <c r="I1290" s="26">
        <v>0</v>
      </c>
      <c r="J1290" s="26">
        <v>0</v>
      </c>
      <c r="K1290" s="58">
        <v>0</v>
      </c>
      <c r="L1290" s="26">
        <v>0</v>
      </c>
      <c r="M1290" s="26">
        <v>766.32</v>
      </c>
      <c r="N1290" s="26">
        <v>3646964.69</v>
      </c>
      <c r="O1290" s="26">
        <v>0</v>
      </c>
      <c r="P1290" s="26">
        <v>0</v>
      </c>
      <c r="Q1290" s="26">
        <v>0</v>
      </c>
      <c r="R1290" s="26">
        <v>0</v>
      </c>
      <c r="S1290" s="26">
        <v>0</v>
      </c>
      <c r="T1290" s="26">
        <v>0</v>
      </c>
      <c r="U1290" s="26">
        <v>0</v>
      </c>
      <c r="V1290" s="26">
        <v>0</v>
      </c>
      <c r="W1290" s="26">
        <v>0</v>
      </c>
      <c r="X1290" s="26">
        <v>0</v>
      </c>
      <c r="Y1290" s="26">
        <v>0</v>
      </c>
      <c r="Z1290" s="26">
        <v>0</v>
      </c>
      <c r="AA1290" s="26">
        <v>0</v>
      </c>
      <c r="AB1290" s="26">
        <v>0</v>
      </c>
      <c r="AC1290" s="26">
        <v>54704.47</v>
      </c>
      <c r="AD1290" s="26">
        <v>0</v>
      </c>
      <c r="AE1290" s="26">
        <v>0</v>
      </c>
      <c r="AF1290" s="29" t="s">
        <v>263</v>
      </c>
      <c r="AG1290" s="29">
        <v>2022</v>
      </c>
      <c r="AH1290" s="30">
        <v>2022</v>
      </c>
    </row>
    <row r="1291" spans="1:34" ht="61.5">
      <c r="B1291" s="20" t="s">
        <v>790</v>
      </c>
      <c r="C1291" s="20"/>
      <c r="D1291" s="167">
        <v>85914251.920000002</v>
      </c>
      <c r="E1291" s="26">
        <v>0</v>
      </c>
      <c r="F1291" s="26">
        <v>0</v>
      </c>
      <c r="G1291" s="26">
        <v>0</v>
      </c>
      <c r="H1291" s="26">
        <v>0</v>
      </c>
      <c r="I1291" s="26">
        <v>0</v>
      </c>
      <c r="J1291" s="26">
        <v>0</v>
      </c>
      <c r="K1291" s="28">
        <v>0</v>
      </c>
      <c r="L1291" s="26">
        <v>0</v>
      </c>
      <c r="M1291" s="26">
        <v>9195.5999999999985</v>
      </c>
      <c r="N1291" s="26">
        <v>69185832.329999998</v>
      </c>
      <c r="O1291" s="26">
        <v>0</v>
      </c>
      <c r="P1291" s="26">
        <v>0</v>
      </c>
      <c r="Q1291" s="26">
        <v>3354</v>
      </c>
      <c r="R1291" s="26">
        <v>14314941.949999999</v>
      </c>
      <c r="S1291" s="26">
        <v>0</v>
      </c>
      <c r="T1291" s="26">
        <v>0</v>
      </c>
      <c r="U1291" s="26">
        <v>0</v>
      </c>
      <c r="V1291" s="26">
        <v>0</v>
      </c>
      <c r="W1291" s="26">
        <v>0</v>
      </c>
      <c r="X1291" s="26">
        <v>0</v>
      </c>
      <c r="Y1291" s="26">
        <v>0</v>
      </c>
      <c r="Z1291" s="26">
        <v>0</v>
      </c>
      <c r="AA1291" s="26">
        <v>0</v>
      </c>
      <c r="AB1291" s="26">
        <v>0</v>
      </c>
      <c r="AC1291" s="26">
        <v>1252511.5999999999</v>
      </c>
      <c r="AD1291" s="26">
        <v>800966.03999999992</v>
      </c>
      <c r="AE1291" s="26">
        <v>360000</v>
      </c>
      <c r="AF1291" s="56" t="s">
        <v>720</v>
      </c>
      <c r="AG1291" s="56" t="s">
        <v>720</v>
      </c>
      <c r="AH1291" s="70" t="s">
        <v>720</v>
      </c>
    </row>
    <row r="1292" spans="1:34" ht="61.5">
      <c r="A1292" s="17">
        <v>1</v>
      </c>
      <c r="B1292" s="52">
        <v>246</v>
      </c>
      <c r="C1292" s="88" t="s">
        <v>630</v>
      </c>
      <c r="D1292" s="26">
        <v>2228040.2400000002</v>
      </c>
      <c r="E1292" s="26">
        <v>0</v>
      </c>
      <c r="F1292" s="26">
        <v>0</v>
      </c>
      <c r="G1292" s="26">
        <v>0</v>
      </c>
      <c r="H1292" s="26">
        <v>0</v>
      </c>
      <c r="I1292" s="26">
        <v>0</v>
      </c>
      <c r="J1292" s="26">
        <v>0</v>
      </c>
      <c r="K1292" s="28">
        <v>0</v>
      </c>
      <c r="L1292" s="26">
        <v>0</v>
      </c>
      <c r="M1292" s="26">
        <v>260.10000000000002</v>
      </c>
      <c r="N1292" s="26">
        <v>2136000.2400000002</v>
      </c>
      <c r="O1292" s="26">
        <v>0</v>
      </c>
      <c r="P1292" s="26">
        <v>0</v>
      </c>
      <c r="Q1292" s="26">
        <v>0</v>
      </c>
      <c r="R1292" s="26">
        <v>0</v>
      </c>
      <c r="S1292" s="26">
        <v>0</v>
      </c>
      <c r="T1292" s="26">
        <v>0</v>
      </c>
      <c r="U1292" s="26">
        <v>0</v>
      </c>
      <c r="V1292" s="26">
        <v>0</v>
      </c>
      <c r="W1292" s="26">
        <v>0</v>
      </c>
      <c r="X1292" s="26">
        <v>0</v>
      </c>
      <c r="Y1292" s="26">
        <v>0</v>
      </c>
      <c r="Z1292" s="26">
        <v>0</v>
      </c>
      <c r="AA1292" s="26">
        <v>0</v>
      </c>
      <c r="AB1292" s="26">
        <v>0</v>
      </c>
      <c r="AC1292" s="26">
        <v>32040</v>
      </c>
      <c r="AD1292" s="26">
        <v>60000</v>
      </c>
      <c r="AE1292" s="26">
        <v>0</v>
      </c>
      <c r="AF1292" s="29">
        <v>2022</v>
      </c>
      <c r="AG1292" s="29">
        <v>2022</v>
      </c>
      <c r="AH1292" s="30">
        <v>2022</v>
      </c>
    </row>
    <row r="1293" spans="1:34" ht="61.5">
      <c r="A1293" s="17">
        <v>1</v>
      </c>
      <c r="B1293" s="52">
        <v>247</v>
      </c>
      <c r="C1293" s="88" t="s">
        <v>631</v>
      </c>
      <c r="D1293" s="26">
        <v>5670711.6600000001</v>
      </c>
      <c r="E1293" s="26">
        <v>0</v>
      </c>
      <c r="F1293" s="26">
        <v>0</v>
      </c>
      <c r="G1293" s="26">
        <v>0</v>
      </c>
      <c r="H1293" s="26">
        <v>0</v>
      </c>
      <c r="I1293" s="26">
        <v>0</v>
      </c>
      <c r="J1293" s="26">
        <v>0</v>
      </c>
      <c r="K1293" s="28">
        <v>0</v>
      </c>
      <c r="L1293" s="26">
        <v>0</v>
      </c>
      <c r="M1293" s="26">
        <v>868</v>
      </c>
      <c r="N1293" s="26">
        <v>5586908.04</v>
      </c>
      <c r="O1293" s="26">
        <v>0</v>
      </c>
      <c r="P1293" s="26">
        <v>0</v>
      </c>
      <c r="Q1293" s="26">
        <v>0</v>
      </c>
      <c r="R1293" s="26">
        <v>0</v>
      </c>
      <c r="S1293" s="26">
        <v>0</v>
      </c>
      <c r="T1293" s="26">
        <v>0</v>
      </c>
      <c r="U1293" s="26">
        <v>0</v>
      </c>
      <c r="V1293" s="26">
        <v>0</v>
      </c>
      <c r="W1293" s="26">
        <v>0</v>
      </c>
      <c r="X1293" s="26">
        <v>0</v>
      </c>
      <c r="Y1293" s="26">
        <v>0</v>
      </c>
      <c r="Z1293" s="26">
        <v>0</v>
      </c>
      <c r="AA1293" s="26">
        <v>0</v>
      </c>
      <c r="AB1293" s="26">
        <v>0</v>
      </c>
      <c r="AC1293" s="26">
        <v>83803.62</v>
      </c>
      <c r="AD1293" s="26">
        <v>0</v>
      </c>
      <c r="AE1293" s="26">
        <v>0</v>
      </c>
      <c r="AF1293" s="29" t="s">
        <v>263</v>
      </c>
      <c r="AG1293" s="29">
        <v>2022</v>
      </c>
      <c r="AH1293" s="30">
        <v>2022</v>
      </c>
    </row>
    <row r="1294" spans="1:34" ht="61.5">
      <c r="A1294" s="17">
        <v>1</v>
      </c>
      <c r="B1294" s="52">
        <v>248</v>
      </c>
      <c r="C1294" s="88" t="s">
        <v>2197</v>
      </c>
      <c r="D1294" s="26">
        <v>6678622.1900000004</v>
      </c>
      <c r="E1294" s="26">
        <v>0</v>
      </c>
      <c r="F1294" s="26">
        <v>0</v>
      </c>
      <c r="G1294" s="26">
        <v>0</v>
      </c>
      <c r="H1294" s="26">
        <v>0</v>
      </c>
      <c r="I1294" s="26">
        <v>0</v>
      </c>
      <c r="J1294" s="26">
        <v>0</v>
      </c>
      <c r="K1294" s="28">
        <v>0</v>
      </c>
      <c r="L1294" s="26">
        <v>0</v>
      </c>
      <c r="M1294" s="26">
        <v>780</v>
      </c>
      <c r="N1294" s="26">
        <v>6471548.96</v>
      </c>
      <c r="O1294" s="26">
        <v>0</v>
      </c>
      <c r="P1294" s="26">
        <v>0</v>
      </c>
      <c r="Q1294" s="26">
        <v>0</v>
      </c>
      <c r="R1294" s="26">
        <v>0</v>
      </c>
      <c r="S1294" s="26">
        <v>0</v>
      </c>
      <c r="T1294" s="26">
        <v>0</v>
      </c>
      <c r="U1294" s="26">
        <v>0</v>
      </c>
      <c r="V1294" s="26">
        <v>0</v>
      </c>
      <c r="W1294" s="26">
        <v>0</v>
      </c>
      <c r="X1294" s="26">
        <v>0</v>
      </c>
      <c r="Y1294" s="26">
        <v>0</v>
      </c>
      <c r="Z1294" s="26">
        <v>0</v>
      </c>
      <c r="AA1294" s="26">
        <v>0</v>
      </c>
      <c r="AB1294" s="26">
        <v>0</v>
      </c>
      <c r="AC1294" s="26">
        <v>97073.23</v>
      </c>
      <c r="AD1294" s="26">
        <v>110000</v>
      </c>
      <c r="AE1294" s="26">
        <v>0</v>
      </c>
      <c r="AF1294" s="29">
        <v>2022</v>
      </c>
      <c r="AG1294" s="29">
        <v>2022</v>
      </c>
      <c r="AH1294" s="30">
        <v>2022</v>
      </c>
    </row>
    <row r="1295" spans="1:34" ht="61.5">
      <c r="A1295" s="17">
        <v>1</v>
      </c>
      <c r="B1295" s="52">
        <v>249</v>
      </c>
      <c r="C1295" s="88" t="s">
        <v>639</v>
      </c>
      <c r="D1295" s="26">
        <v>17706528.890000001</v>
      </c>
      <c r="E1295" s="26">
        <v>0</v>
      </c>
      <c r="F1295" s="26">
        <v>0</v>
      </c>
      <c r="G1295" s="26">
        <v>0</v>
      </c>
      <c r="H1295" s="26">
        <v>0</v>
      </c>
      <c r="I1295" s="26">
        <v>0</v>
      </c>
      <c r="J1295" s="26">
        <v>0</v>
      </c>
      <c r="K1295" s="28">
        <v>0</v>
      </c>
      <c r="L1295" s="26">
        <v>0</v>
      </c>
      <c r="M1295" s="26">
        <v>908.3</v>
      </c>
      <c r="N1295" s="26">
        <v>5846300.1900000004</v>
      </c>
      <c r="O1295" s="26">
        <v>0</v>
      </c>
      <c r="P1295" s="26">
        <v>0</v>
      </c>
      <c r="Q1295" s="26">
        <v>2768.5</v>
      </c>
      <c r="R1295" s="26">
        <v>11401511.52</v>
      </c>
      <c r="S1295" s="26">
        <v>0</v>
      </c>
      <c r="T1295" s="26">
        <v>0</v>
      </c>
      <c r="U1295" s="26">
        <v>0</v>
      </c>
      <c r="V1295" s="26">
        <v>0</v>
      </c>
      <c r="W1295" s="26">
        <v>0</v>
      </c>
      <c r="X1295" s="26">
        <v>0</v>
      </c>
      <c r="Y1295" s="26">
        <v>0</v>
      </c>
      <c r="Z1295" s="26">
        <v>0</v>
      </c>
      <c r="AA1295" s="26">
        <v>0</v>
      </c>
      <c r="AB1295" s="26">
        <v>0</v>
      </c>
      <c r="AC1295" s="26">
        <v>258717.18</v>
      </c>
      <c r="AD1295" s="26">
        <v>200000</v>
      </c>
      <c r="AE1295" s="26">
        <v>0</v>
      </c>
      <c r="AF1295" s="29">
        <v>2022</v>
      </c>
      <c r="AG1295" s="29">
        <v>2022</v>
      </c>
      <c r="AH1295" s="30">
        <v>2022</v>
      </c>
    </row>
    <row r="1296" spans="1:34" s="135" customFormat="1" ht="61.5">
      <c r="A1296" s="135">
        <v>1</v>
      </c>
      <c r="B1296" s="52">
        <v>250</v>
      </c>
      <c r="C1296" s="174" t="s">
        <v>2759</v>
      </c>
      <c r="D1296" s="26">
        <v>6359642.8799999999</v>
      </c>
      <c r="E1296" s="176">
        <v>0</v>
      </c>
      <c r="F1296" s="176">
        <v>0</v>
      </c>
      <c r="G1296" s="176">
        <v>0</v>
      </c>
      <c r="H1296" s="176">
        <v>0</v>
      </c>
      <c r="I1296" s="176">
        <v>0</v>
      </c>
      <c r="J1296" s="176">
        <v>0</v>
      </c>
      <c r="K1296" s="165">
        <v>0</v>
      </c>
      <c r="L1296" s="77">
        <v>0</v>
      </c>
      <c r="M1296" s="77">
        <v>754.8</v>
      </c>
      <c r="N1296" s="77">
        <v>6157283.6299999999</v>
      </c>
      <c r="O1296" s="77">
        <v>0</v>
      </c>
      <c r="P1296" s="77">
        <v>0</v>
      </c>
      <c r="Q1296" s="77">
        <v>0</v>
      </c>
      <c r="R1296" s="77">
        <v>0</v>
      </c>
      <c r="S1296" s="26">
        <v>0</v>
      </c>
      <c r="T1296" s="26">
        <v>0</v>
      </c>
      <c r="U1296" s="77">
        <v>0</v>
      </c>
      <c r="V1296" s="77">
        <v>0</v>
      </c>
      <c r="W1296" s="77">
        <v>0</v>
      </c>
      <c r="X1296" s="77">
        <v>0</v>
      </c>
      <c r="Y1296" s="77">
        <v>0</v>
      </c>
      <c r="Z1296" s="77">
        <v>0</v>
      </c>
      <c r="AA1296" s="77">
        <v>0</v>
      </c>
      <c r="AB1296" s="77">
        <v>0</v>
      </c>
      <c r="AC1296" s="26">
        <v>92359.25</v>
      </c>
      <c r="AD1296" s="145">
        <v>110000</v>
      </c>
      <c r="AE1296" s="77">
        <v>0</v>
      </c>
      <c r="AF1296" s="29">
        <v>2022</v>
      </c>
      <c r="AG1296" s="29">
        <v>2022</v>
      </c>
      <c r="AH1296" s="30">
        <v>2022</v>
      </c>
    </row>
    <row r="1297" spans="1:16109" ht="61.5">
      <c r="A1297" s="17">
        <v>1</v>
      </c>
      <c r="B1297" s="52">
        <v>251</v>
      </c>
      <c r="C1297" s="88" t="s">
        <v>1873</v>
      </c>
      <c r="D1297" s="26">
        <v>2531384.0499999998</v>
      </c>
      <c r="E1297" s="26">
        <v>0</v>
      </c>
      <c r="F1297" s="26">
        <v>0</v>
      </c>
      <c r="G1297" s="26">
        <v>0</v>
      </c>
      <c r="H1297" s="26">
        <v>0</v>
      </c>
      <c r="I1297" s="26">
        <v>0</v>
      </c>
      <c r="J1297" s="26">
        <v>0</v>
      </c>
      <c r="K1297" s="28">
        <v>0</v>
      </c>
      <c r="L1297" s="26">
        <v>0</v>
      </c>
      <c r="M1297" s="26">
        <v>296</v>
      </c>
      <c r="N1297" s="26">
        <v>2425008.92</v>
      </c>
      <c r="O1297" s="26">
        <v>0</v>
      </c>
      <c r="P1297" s="26">
        <v>0</v>
      </c>
      <c r="Q1297" s="26">
        <v>0</v>
      </c>
      <c r="R1297" s="26">
        <v>0</v>
      </c>
      <c r="S1297" s="26">
        <v>0</v>
      </c>
      <c r="T1297" s="26">
        <v>0</v>
      </c>
      <c r="U1297" s="26">
        <v>0</v>
      </c>
      <c r="V1297" s="26">
        <v>0</v>
      </c>
      <c r="W1297" s="26">
        <v>0</v>
      </c>
      <c r="X1297" s="26">
        <v>0</v>
      </c>
      <c r="Y1297" s="26">
        <v>0</v>
      </c>
      <c r="Z1297" s="26">
        <v>0</v>
      </c>
      <c r="AA1297" s="26">
        <v>0</v>
      </c>
      <c r="AB1297" s="26">
        <v>0</v>
      </c>
      <c r="AC1297" s="26">
        <v>36375.129999999997</v>
      </c>
      <c r="AD1297" s="26">
        <v>70000</v>
      </c>
      <c r="AE1297" s="26">
        <v>0</v>
      </c>
      <c r="AF1297" s="29">
        <v>2022</v>
      </c>
      <c r="AG1297" s="29">
        <v>2022</v>
      </c>
      <c r="AH1297" s="30">
        <v>2022</v>
      </c>
    </row>
    <row r="1298" spans="1:16109" ht="61.5">
      <c r="A1298" s="17">
        <v>1</v>
      </c>
      <c r="B1298" s="52">
        <v>252</v>
      </c>
      <c r="C1298" s="20" t="s">
        <v>2361</v>
      </c>
      <c r="D1298" s="26">
        <v>6030684.25</v>
      </c>
      <c r="E1298" s="31">
        <v>0</v>
      </c>
      <c r="F1298" s="31">
        <v>0</v>
      </c>
      <c r="G1298" s="31">
        <v>0</v>
      </c>
      <c r="H1298" s="31">
        <v>0</v>
      </c>
      <c r="I1298" s="31">
        <v>0</v>
      </c>
      <c r="J1298" s="31">
        <v>0</v>
      </c>
      <c r="K1298" s="28">
        <v>0</v>
      </c>
      <c r="L1298" s="26">
        <v>0</v>
      </c>
      <c r="M1298" s="26">
        <v>923.1</v>
      </c>
      <c r="N1298" s="26">
        <v>5941560.8399999999</v>
      </c>
      <c r="O1298" s="26">
        <v>0</v>
      </c>
      <c r="P1298" s="26">
        <v>0</v>
      </c>
      <c r="Q1298" s="26">
        <v>0</v>
      </c>
      <c r="R1298" s="26">
        <v>0</v>
      </c>
      <c r="S1298" s="26">
        <v>0</v>
      </c>
      <c r="T1298" s="26">
        <v>0</v>
      </c>
      <c r="U1298" s="26">
        <v>0</v>
      </c>
      <c r="V1298" s="26">
        <v>0</v>
      </c>
      <c r="W1298" s="26">
        <v>0</v>
      </c>
      <c r="X1298" s="26">
        <v>0</v>
      </c>
      <c r="Y1298" s="26">
        <v>0</v>
      </c>
      <c r="Z1298" s="26">
        <v>0</v>
      </c>
      <c r="AA1298" s="26">
        <v>0</v>
      </c>
      <c r="AB1298" s="26">
        <v>0</v>
      </c>
      <c r="AC1298" s="26">
        <v>89123.41</v>
      </c>
      <c r="AD1298" s="26">
        <v>0</v>
      </c>
      <c r="AE1298" s="26">
        <v>0</v>
      </c>
      <c r="AF1298" s="29" t="s">
        <v>263</v>
      </c>
      <c r="AG1298" s="29">
        <v>2022</v>
      </c>
      <c r="AH1298" s="30">
        <v>2022</v>
      </c>
    </row>
    <row r="1299" spans="1:16109" ht="61.5">
      <c r="A1299" s="17">
        <v>1</v>
      </c>
      <c r="B1299" s="52">
        <v>253</v>
      </c>
      <c r="C1299" s="20" t="s">
        <v>2230</v>
      </c>
      <c r="D1299" s="26">
        <v>5102650.5599999996</v>
      </c>
      <c r="E1299" s="31">
        <v>0</v>
      </c>
      <c r="F1299" s="31">
        <v>0</v>
      </c>
      <c r="G1299" s="31">
        <v>0</v>
      </c>
      <c r="H1299" s="31">
        <v>0</v>
      </c>
      <c r="I1299" s="31">
        <v>0</v>
      </c>
      <c r="J1299" s="31">
        <v>0</v>
      </c>
      <c r="K1299" s="58">
        <v>0</v>
      </c>
      <c r="L1299" s="26">
        <v>0</v>
      </c>
      <c r="M1299" s="26">
        <v>790</v>
      </c>
      <c r="N1299" s="26">
        <v>4919940</v>
      </c>
      <c r="O1299" s="26">
        <v>0</v>
      </c>
      <c r="P1299" s="26">
        <v>0</v>
      </c>
      <c r="Q1299" s="26">
        <v>0</v>
      </c>
      <c r="R1299" s="26">
        <v>0</v>
      </c>
      <c r="S1299" s="26">
        <v>0</v>
      </c>
      <c r="T1299" s="26">
        <v>0</v>
      </c>
      <c r="U1299" s="26">
        <v>0</v>
      </c>
      <c r="V1299" s="26">
        <v>0</v>
      </c>
      <c r="W1299" s="26">
        <v>0</v>
      </c>
      <c r="X1299" s="26">
        <v>0</v>
      </c>
      <c r="Y1299" s="26">
        <v>0</v>
      </c>
      <c r="Z1299" s="26">
        <v>0</v>
      </c>
      <c r="AA1299" s="26">
        <v>0</v>
      </c>
      <c r="AB1299" s="26">
        <v>0</v>
      </c>
      <c r="AC1299" s="26">
        <v>73799.100000000006</v>
      </c>
      <c r="AD1299" s="34">
        <v>108911.46</v>
      </c>
      <c r="AE1299" s="26">
        <v>0</v>
      </c>
      <c r="AF1299" s="29">
        <v>2022</v>
      </c>
      <c r="AG1299" s="29">
        <v>2022</v>
      </c>
      <c r="AH1299" s="30">
        <v>2022</v>
      </c>
    </row>
    <row r="1300" spans="1:16109" ht="61.5">
      <c r="A1300" s="135">
        <v>1</v>
      </c>
      <c r="B1300" s="52">
        <v>254</v>
      </c>
      <c r="C1300" s="174" t="s">
        <v>1872</v>
      </c>
      <c r="D1300" s="26">
        <v>3769586.01</v>
      </c>
      <c r="E1300" s="136">
        <v>0</v>
      </c>
      <c r="F1300" s="136">
        <v>0</v>
      </c>
      <c r="G1300" s="136">
        <v>0</v>
      </c>
      <c r="H1300" s="136">
        <v>0</v>
      </c>
      <c r="I1300" s="136">
        <v>0</v>
      </c>
      <c r="J1300" s="136">
        <v>0</v>
      </c>
      <c r="K1300" s="165">
        <v>0</v>
      </c>
      <c r="L1300" s="77">
        <v>0</v>
      </c>
      <c r="M1300" s="122">
        <v>470</v>
      </c>
      <c r="N1300" s="122">
        <v>3713877.84</v>
      </c>
      <c r="O1300" s="77">
        <v>0</v>
      </c>
      <c r="P1300" s="77">
        <v>0</v>
      </c>
      <c r="Q1300" s="77">
        <v>0</v>
      </c>
      <c r="R1300" s="77">
        <v>0</v>
      </c>
      <c r="S1300" s="77">
        <v>0</v>
      </c>
      <c r="T1300" s="77">
        <v>0</v>
      </c>
      <c r="U1300" s="77">
        <v>0</v>
      </c>
      <c r="V1300" s="77">
        <v>0</v>
      </c>
      <c r="W1300" s="77">
        <v>0</v>
      </c>
      <c r="X1300" s="77">
        <v>0</v>
      </c>
      <c r="Y1300" s="77">
        <v>0</v>
      </c>
      <c r="Z1300" s="77">
        <v>0</v>
      </c>
      <c r="AA1300" s="77">
        <v>0</v>
      </c>
      <c r="AB1300" s="77">
        <v>0</v>
      </c>
      <c r="AC1300" s="77">
        <v>55708.17</v>
      </c>
      <c r="AD1300" s="26">
        <v>0</v>
      </c>
      <c r="AE1300" s="77">
        <v>0</v>
      </c>
      <c r="AF1300" s="29" t="s">
        <v>263</v>
      </c>
      <c r="AG1300" s="29">
        <v>2022</v>
      </c>
      <c r="AH1300" s="30">
        <v>2022</v>
      </c>
      <c r="AI1300" s="135"/>
      <c r="AJ1300" s="135"/>
      <c r="AK1300" s="135"/>
      <c r="AL1300" s="135"/>
      <c r="AM1300" s="135"/>
      <c r="AN1300" s="135"/>
      <c r="AO1300" s="135"/>
      <c r="AP1300" s="135"/>
      <c r="AQ1300" s="135"/>
      <c r="AR1300" s="135"/>
      <c r="AS1300" s="135"/>
      <c r="AT1300" s="135"/>
      <c r="AU1300" s="135"/>
      <c r="AV1300" s="135"/>
      <c r="AW1300" s="135"/>
      <c r="AX1300" s="135"/>
      <c r="AY1300" s="135"/>
      <c r="AZ1300" s="135"/>
      <c r="BA1300" s="135"/>
      <c r="BB1300" s="135"/>
      <c r="BC1300" s="135"/>
      <c r="BD1300" s="135"/>
      <c r="BE1300" s="135"/>
      <c r="BF1300" s="135"/>
      <c r="BG1300" s="135"/>
      <c r="BH1300" s="135"/>
      <c r="BI1300" s="135"/>
      <c r="BJ1300" s="135"/>
      <c r="BK1300" s="135"/>
      <c r="BL1300" s="135"/>
      <c r="BM1300" s="135"/>
      <c r="BN1300" s="135"/>
      <c r="BO1300" s="135"/>
      <c r="BP1300" s="135"/>
      <c r="BQ1300" s="135"/>
      <c r="BR1300" s="135"/>
      <c r="BS1300" s="135"/>
      <c r="BT1300" s="135"/>
      <c r="BU1300" s="135"/>
      <c r="BV1300" s="135"/>
      <c r="BW1300" s="135"/>
      <c r="BX1300" s="135"/>
      <c r="BY1300" s="135"/>
      <c r="BZ1300" s="135"/>
      <c r="CA1300" s="135"/>
      <c r="CB1300" s="135"/>
      <c r="CC1300" s="135"/>
      <c r="CD1300" s="135"/>
      <c r="CE1300" s="135"/>
      <c r="CF1300" s="135"/>
      <c r="CG1300" s="135"/>
      <c r="CH1300" s="135"/>
      <c r="CI1300" s="135"/>
      <c r="CJ1300" s="135"/>
      <c r="CK1300" s="135"/>
      <c r="CL1300" s="135"/>
      <c r="CM1300" s="135"/>
      <c r="CN1300" s="135"/>
      <c r="CO1300" s="135"/>
      <c r="CP1300" s="135"/>
      <c r="CQ1300" s="135"/>
      <c r="CR1300" s="135"/>
      <c r="CS1300" s="135"/>
      <c r="CT1300" s="135"/>
      <c r="CU1300" s="135"/>
      <c r="CV1300" s="135"/>
      <c r="CW1300" s="135"/>
      <c r="CX1300" s="135"/>
      <c r="CY1300" s="135"/>
      <c r="CZ1300" s="135"/>
      <c r="DA1300" s="135"/>
      <c r="DB1300" s="135"/>
      <c r="DC1300" s="135"/>
      <c r="DD1300" s="135"/>
      <c r="DE1300" s="135"/>
      <c r="DF1300" s="135"/>
      <c r="DG1300" s="135"/>
      <c r="DH1300" s="135"/>
      <c r="DI1300" s="135"/>
      <c r="DJ1300" s="135"/>
      <c r="DK1300" s="135"/>
      <c r="DL1300" s="135"/>
      <c r="DM1300" s="135"/>
      <c r="DN1300" s="135"/>
      <c r="DO1300" s="135"/>
      <c r="DP1300" s="135"/>
      <c r="DQ1300" s="135"/>
      <c r="DR1300" s="135"/>
      <c r="DS1300" s="135"/>
      <c r="DT1300" s="135"/>
      <c r="DU1300" s="135"/>
      <c r="DV1300" s="135"/>
      <c r="DW1300" s="135"/>
      <c r="DX1300" s="135"/>
      <c r="DY1300" s="135"/>
      <c r="DZ1300" s="135"/>
      <c r="EA1300" s="135"/>
      <c r="EB1300" s="135"/>
      <c r="EC1300" s="135"/>
      <c r="ED1300" s="135"/>
      <c r="EE1300" s="135"/>
      <c r="EF1300" s="135"/>
      <c r="EG1300" s="135"/>
      <c r="EH1300" s="135"/>
      <c r="EI1300" s="135"/>
      <c r="EJ1300" s="135"/>
      <c r="EK1300" s="135"/>
      <c r="EL1300" s="135"/>
      <c r="EM1300" s="135"/>
      <c r="EN1300" s="135"/>
      <c r="EO1300" s="135"/>
      <c r="EP1300" s="135"/>
      <c r="EQ1300" s="135"/>
      <c r="ER1300" s="135"/>
      <c r="ES1300" s="135"/>
      <c r="ET1300" s="135"/>
      <c r="EU1300" s="135"/>
      <c r="EV1300" s="135"/>
      <c r="EW1300" s="135"/>
      <c r="EX1300" s="135"/>
      <c r="EY1300" s="135"/>
      <c r="EZ1300" s="135"/>
      <c r="FA1300" s="135"/>
      <c r="FB1300" s="135"/>
      <c r="FC1300" s="135"/>
      <c r="FD1300" s="135"/>
      <c r="FE1300" s="135"/>
      <c r="FF1300" s="135"/>
      <c r="FG1300" s="135"/>
      <c r="FH1300" s="135"/>
      <c r="FI1300" s="135"/>
      <c r="FJ1300" s="135"/>
      <c r="FK1300" s="135"/>
      <c r="FL1300" s="135"/>
      <c r="FM1300" s="135"/>
      <c r="FN1300" s="135"/>
      <c r="FO1300" s="135"/>
      <c r="FP1300" s="135"/>
      <c r="FQ1300" s="135"/>
      <c r="FR1300" s="135"/>
      <c r="FS1300" s="135"/>
      <c r="FT1300" s="135"/>
      <c r="FU1300" s="135"/>
      <c r="FV1300" s="135"/>
      <c r="FW1300" s="135"/>
      <c r="FX1300" s="135"/>
      <c r="FY1300" s="135"/>
      <c r="FZ1300" s="135"/>
      <c r="GA1300" s="135"/>
      <c r="GB1300" s="135"/>
      <c r="GC1300" s="135"/>
      <c r="GD1300" s="135"/>
      <c r="GE1300" s="135"/>
      <c r="GF1300" s="135"/>
      <c r="GG1300" s="135"/>
      <c r="GH1300" s="135"/>
      <c r="GI1300" s="135"/>
      <c r="GJ1300" s="135"/>
      <c r="GK1300" s="135"/>
      <c r="GL1300" s="135"/>
      <c r="GM1300" s="135"/>
      <c r="GN1300" s="135"/>
      <c r="GO1300" s="135"/>
      <c r="GP1300" s="135"/>
      <c r="GQ1300" s="135"/>
      <c r="GR1300" s="135"/>
      <c r="GS1300" s="135"/>
      <c r="GT1300" s="135"/>
      <c r="GU1300" s="135"/>
      <c r="GV1300" s="135"/>
      <c r="GW1300" s="135"/>
      <c r="GX1300" s="135"/>
      <c r="GY1300" s="135"/>
      <c r="GZ1300" s="135"/>
      <c r="HA1300" s="135"/>
      <c r="HB1300" s="135"/>
      <c r="HC1300" s="135"/>
      <c r="HD1300" s="135"/>
      <c r="HE1300" s="135"/>
      <c r="HF1300" s="135"/>
      <c r="HG1300" s="135"/>
      <c r="HH1300" s="135"/>
      <c r="HI1300" s="135"/>
      <c r="HJ1300" s="135"/>
      <c r="HK1300" s="135"/>
      <c r="HL1300" s="135"/>
      <c r="HM1300" s="135"/>
      <c r="HN1300" s="135"/>
      <c r="HO1300" s="135"/>
      <c r="HP1300" s="135"/>
      <c r="HQ1300" s="135"/>
      <c r="HR1300" s="135"/>
      <c r="HS1300" s="135"/>
      <c r="HT1300" s="135"/>
      <c r="HU1300" s="135"/>
      <c r="HV1300" s="135"/>
      <c r="HW1300" s="135"/>
      <c r="HX1300" s="135"/>
      <c r="HY1300" s="135"/>
      <c r="HZ1300" s="135"/>
      <c r="IA1300" s="135"/>
      <c r="IB1300" s="135"/>
      <c r="IC1300" s="135"/>
      <c r="ID1300" s="135"/>
      <c r="IE1300" s="135"/>
      <c r="IF1300" s="135"/>
      <c r="IG1300" s="135"/>
      <c r="IH1300" s="135"/>
      <c r="II1300" s="135"/>
      <c r="IJ1300" s="135"/>
      <c r="IK1300" s="135"/>
      <c r="IL1300" s="135"/>
      <c r="IM1300" s="135"/>
      <c r="IN1300" s="135"/>
      <c r="IO1300" s="135"/>
      <c r="IP1300" s="135"/>
      <c r="IQ1300" s="135"/>
      <c r="IR1300" s="135"/>
      <c r="IS1300" s="135"/>
      <c r="IT1300" s="135"/>
      <c r="IU1300" s="135"/>
      <c r="IV1300" s="135"/>
      <c r="IW1300" s="135"/>
      <c r="IX1300" s="135"/>
      <c r="IY1300" s="135"/>
      <c r="IZ1300" s="135"/>
      <c r="JA1300" s="135"/>
      <c r="JB1300" s="135"/>
      <c r="JC1300" s="135"/>
      <c r="JD1300" s="135"/>
      <c r="JE1300" s="135"/>
      <c r="JF1300" s="135"/>
      <c r="JG1300" s="135"/>
      <c r="JH1300" s="135"/>
      <c r="JI1300" s="135"/>
      <c r="JJ1300" s="135"/>
      <c r="JK1300" s="135"/>
      <c r="JL1300" s="135"/>
      <c r="JM1300" s="135"/>
      <c r="JN1300" s="135"/>
      <c r="JO1300" s="135"/>
      <c r="JP1300" s="135"/>
      <c r="JQ1300" s="135"/>
      <c r="JR1300" s="135"/>
      <c r="JS1300" s="135"/>
      <c r="JT1300" s="135"/>
      <c r="JU1300" s="135"/>
      <c r="JV1300" s="135"/>
      <c r="JW1300" s="135"/>
      <c r="JX1300" s="135"/>
      <c r="JY1300" s="135"/>
      <c r="JZ1300" s="135"/>
      <c r="KA1300" s="135"/>
      <c r="KB1300" s="135"/>
      <c r="KC1300" s="135"/>
      <c r="KD1300" s="135"/>
      <c r="KE1300" s="135"/>
      <c r="KF1300" s="135"/>
      <c r="KG1300" s="135"/>
      <c r="KH1300" s="135"/>
      <c r="KI1300" s="135"/>
      <c r="KJ1300" s="135"/>
      <c r="KK1300" s="135"/>
      <c r="KL1300" s="135"/>
      <c r="KM1300" s="135"/>
      <c r="KN1300" s="135"/>
      <c r="KO1300" s="135"/>
      <c r="KP1300" s="135"/>
      <c r="KQ1300" s="135"/>
      <c r="KR1300" s="135"/>
      <c r="KS1300" s="135"/>
      <c r="KT1300" s="135"/>
      <c r="KU1300" s="135"/>
      <c r="KV1300" s="135"/>
      <c r="KW1300" s="135"/>
      <c r="KX1300" s="135"/>
      <c r="KY1300" s="135"/>
      <c r="KZ1300" s="135"/>
      <c r="LA1300" s="135"/>
      <c r="LB1300" s="135"/>
      <c r="LC1300" s="135"/>
      <c r="LD1300" s="135"/>
      <c r="LE1300" s="135"/>
      <c r="LF1300" s="135"/>
      <c r="LG1300" s="135"/>
      <c r="LH1300" s="135"/>
      <c r="LI1300" s="135"/>
      <c r="LJ1300" s="135"/>
      <c r="LK1300" s="135"/>
      <c r="LL1300" s="135"/>
      <c r="LM1300" s="135"/>
      <c r="LN1300" s="135"/>
      <c r="LO1300" s="135"/>
      <c r="LP1300" s="135"/>
      <c r="LQ1300" s="135"/>
      <c r="LR1300" s="135"/>
      <c r="LS1300" s="135"/>
      <c r="LT1300" s="135"/>
      <c r="LU1300" s="135"/>
      <c r="LV1300" s="135"/>
      <c r="LW1300" s="135"/>
      <c r="LX1300" s="135"/>
      <c r="LY1300" s="135"/>
      <c r="LZ1300" s="135"/>
      <c r="MA1300" s="135"/>
      <c r="MB1300" s="135"/>
      <c r="MC1300" s="135"/>
      <c r="MD1300" s="135"/>
      <c r="ME1300" s="135"/>
      <c r="MF1300" s="135"/>
      <c r="MG1300" s="135"/>
      <c r="MH1300" s="135"/>
      <c r="MI1300" s="135"/>
      <c r="MJ1300" s="135"/>
      <c r="MK1300" s="135"/>
      <c r="ML1300" s="135"/>
      <c r="MM1300" s="135"/>
      <c r="MN1300" s="135"/>
      <c r="MO1300" s="135"/>
      <c r="MP1300" s="135"/>
      <c r="MQ1300" s="135"/>
      <c r="MR1300" s="135"/>
      <c r="MS1300" s="135"/>
      <c r="MT1300" s="135"/>
      <c r="MU1300" s="135"/>
      <c r="MV1300" s="135"/>
      <c r="MW1300" s="135"/>
      <c r="MX1300" s="135"/>
      <c r="MY1300" s="135"/>
      <c r="MZ1300" s="135"/>
      <c r="NA1300" s="135"/>
      <c r="NB1300" s="135"/>
      <c r="NC1300" s="135"/>
      <c r="ND1300" s="135"/>
      <c r="NE1300" s="135"/>
      <c r="NF1300" s="135"/>
      <c r="NG1300" s="135"/>
      <c r="NH1300" s="135"/>
      <c r="NI1300" s="135"/>
      <c r="NJ1300" s="135"/>
      <c r="NK1300" s="135"/>
      <c r="NL1300" s="135"/>
      <c r="NM1300" s="135"/>
      <c r="NN1300" s="135"/>
      <c r="NO1300" s="135"/>
      <c r="NP1300" s="135"/>
      <c r="NQ1300" s="135"/>
      <c r="NR1300" s="135"/>
      <c r="NS1300" s="135"/>
      <c r="NT1300" s="135"/>
      <c r="NU1300" s="135"/>
      <c r="NV1300" s="135"/>
      <c r="NW1300" s="135"/>
      <c r="NX1300" s="135"/>
      <c r="NY1300" s="135"/>
      <c r="NZ1300" s="135"/>
      <c r="OA1300" s="135"/>
      <c r="OB1300" s="135"/>
      <c r="OC1300" s="135"/>
      <c r="OD1300" s="135"/>
      <c r="OE1300" s="135"/>
      <c r="OF1300" s="135"/>
      <c r="OG1300" s="135"/>
      <c r="OH1300" s="135"/>
      <c r="OI1300" s="135"/>
      <c r="OJ1300" s="135"/>
      <c r="OK1300" s="135"/>
      <c r="OL1300" s="135"/>
      <c r="OM1300" s="135"/>
      <c r="ON1300" s="135"/>
      <c r="OO1300" s="135"/>
      <c r="OP1300" s="135"/>
      <c r="OQ1300" s="135"/>
      <c r="OR1300" s="135"/>
      <c r="OS1300" s="135"/>
      <c r="OT1300" s="135"/>
      <c r="OU1300" s="135"/>
      <c r="OV1300" s="135"/>
      <c r="OW1300" s="135"/>
      <c r="OX1300" s="135"/>
      <c r="OY1300" s="135"/>
      <c r="OZ1300" s="135"/>
      <c r="PA1300" s="135"/>
      <c r="PB1300" s="135"/>
      <c r="PC1300" s="135"/>
      <c r="PD1300" s="135"/>
      <c r="PE1300" s="135"/>
      <c r="PF1300" s="135"/>
      <c r="PG1300" s="135"/>
      <c r="PH1300" s="135"/>
      <c r="PI1300" s="135"/>
      <c r="PJ1300" s="135"/>
      <c r="PK1300" s="135"/>
      <c r="PL1300" s="135"/>
      <c r="PM1300" s="135"/>
      <c r="PN1300" s="135"/>
      <c r="PO1300" s="135"/>
      <c r="PP1300" s="135"/>
      <c r="PQ1300" s="135"/>
      <c r="PR1300" s="135"/>
      <c r="PS1300" s="135"/>
      <c r="PT1300" s="135"/>
      <c r="PU1300" s="135"/>
      <c r="PV1300" s="135"/>
      <c r="PW1300" s="135"/>
      <c r="PX1300" s="135"/>
      <c r="PY1300" s="135"/>
      <c r="PZ1300" s="135"/>
      <c r="QA1300" s="135"/>
      <c r="QB1300" s="135"/>
      <c r="QC1300" s="135"/>
      <c r="QD1300" s="135"/>
      <c r="QE1300" s="135"/>
      <c r="QF1300" s="135"/>
      <c r="QG1300" s="135"/>
      <c r="QH1300" s="135"/>
      <c r="QI1300" s="135"/>
      <c r="QJ1300" s="135"/>
      <c r="QK1300" s="135"/>
      <c r="QL1300" s="135"/>
      <c r="QM1300" s="135"/>
      <c r="QN1300" s="135"/>
      <c r="QO1300" s="135"/>
      <c r="QP1300" s="135"/>
      <c r="QQ1300" s="135"/>
      <c r="QR1300" s="135"/>
      <c r="QS1300" s="135"/>
      <c r="QT1300" s="135"/>
      <c r="QU1300" s="135"/>
      <c r="QV1300" s="135"/>
      <c r="QW1300" s="135"/>
      <c r="QX1300" s="135"/>
      <c r="QY1300" s="135"/>
      <c r="QZ1300" s="135"/>
      <c r="RA1300" s="135"/>
      <c r="RB1300" s="135"/>
      <c r="RC1300" s="135"/>
      <c r="RD1300" s="135"/>
      <c r="RE1300" s="135"/>
      <c r="RF1300" s="135"/>
      <c r="RG1300" s="135"/>
      <c r="RH1300" s="135"/>
      <c r="RI1300" s="135"/>
      <c r="RJ1300" s="135"/>
      <c r="RK1300" s="135"/>
      <c r="RL1300" s="135"/>
      <c r="RM1300" s="135"/>
      <c r="RN1300" s="135"/>
      <c r="RO1300" s="135"/>
      <c r="RP1300" s="135"/>
      <c r="RQ1300" s="135"/>
      <c r="RR1300" s="135"/>
      <c r="RS1300" s="135"/>
      <c r="RT1300" s="135"/>
      <c r="RU1300" s="135"/>
      <c r="RV1300" s="135"/>
      <c r="RW1300" s="135"/>
      <c r="RX1300" s="135"/>
      <c r="RY1300" s="135"/>
      <c r="RZ1300" s="135"/>
      <c r="SA1300" s="135"/>
      <c r="SB1300" s="135"/>
      <c r="SC1300" s="135"/>
      <c r="SD1300" s="135"/>
      <c r="SE1300" s="135"/>
      <c r="SF1300" s="135"/>
      <c r="SG1300" s="135"/>
      <c r="SH1300" s="135"/>
      <c r="SI1300" s="135"/>
      <c r="SJ1300" s="135"/>
      <c r="SK1300" s="135"/>
      <c r="SL1300" s="135"/>
      <c r="SM1300" s="135"/>
      <c r="SN1300" s="135"/>
      <c r="SO1300" s="135"/>
      <c r="SP1300" s="135"/>
      <c r="SQ1300" s="135"/>
      <c r="SR1300" s="135"/>
      <c r="SS1300" s="135"/>
      <c r="ST1300" s="135"/>
      <c r="SU1300" s="135"/>
      <c r="SV1300" s="135"/>
      <c r="SW1300" s="135"/>
      <c r="SX1300" s="135"/>
      <c r="SY1300" s="135"/>
      <c r="SZ1300" s="135"/>
      <c r="TA1300" s="135"/>
      <c r="TB1300" s="135"/>
      <c r="TC1300" s="135"/>
      <c r="TD1300" s="135"/>
      <c r="TE1300" s="135"/>
      <c r="TF1300" s="135"/>
      <c r="TG1300" s="135"/>
      <c r="TH1300" s="135"/>
      <c r="TI1300" s="135"/>
      <c r="TJ1300" s="135"/>
      <c r="TK1300" s="135"/>
      <c r="TL1300" s="135"/>
      <c r="TM1300" s="135"/>
      <c r="TN1300" s="135"/>
      <c r="TO1300" s="135"/>
      <c r="TP1300" s="135"/>
      <c r="TQ1300" s="135"/>
      <c r="TR1300" s="135"/>
      <c r="TS1300" s="135"/>
      <c r="TT1300" s="135"/>
      <c r="TU1300" s="135"/>
      <c r="TV1300" s="135"/>
      <c r="TW1300" s="135"/>
      <c r="TX1300" s="135"/>
      <c r="TY1300" s="135"/>
      <c r="TZ1300" s="135"/>
      <c r="UA1300" s="135"/>
      <c r="UB1300" s="135"/>
      <c r="UC1300" s="135"/>
      <c r="UD1300" s="135"/>
      <c r="UE1300" s="135"/>
      <c r="UF1300" s="135"/>
      <c r="UG1300" s="135"/>
      <c r="UH1300" s="135"/>
      <c r="UI1300" s="135"/>
      <c r="UJ1300" s="135"/>
      <c r="UK1300" s="135"/>
      <c r="UL1300" s="135"/>
      <c r="UM1300" s="135"/>
      <c r="UN1300" s="135"/>
      <c r="UO1300" s="135"/>
      <c r="UP1300" s="135"/>
      <c r="UQ1300" s="135"/>
      <c r="UR1300" s="135"/>
      <c r="US1300" s="135"/>
      <c r="UT1300" s="135"/>
      <c r="UU1300" s="135"/>
      <c r="UV1300" s="135"/>
      <c r="UW1300" s="135"/>
      <c r="UX1300" s="135"/>
      <c r="UY1300" s="135"/>
      <c r="UZ1300" s="135"/>
      <c r="VA1300" s="135"/>
      <c r="VB1300" s="135"/>
      <c r="VC1300" s="135"/>
      <c r="VD1300" s="135"/>
      <c r="VE1300" s="135"/>
      <c r="VF1300" s="135"/>
      <c r="VG1300" s="135"/>
      <c r="VH1300" s="135"/>
      <c r="VI1300" s="135"/>
      <c r="VJ1300" s="135"/>
      <c r="VK1300" s="135"/>
      <c r="VL1300" s="135"/>
      <c r="VM1300" s="135"/>
      <c r="VN1300" s="135"/>
      <c r="VO1300" s="135"/>
      <c r="VP1300" s="135"/>
      <c r="VQ1300" s="135"/>
      <c r="VR1300" s="135"/>
      <c r="VS1300" s="135"/>
      <c r="VT1300" s="135"/>
      <c r="VU1300" s="135"/>
      <c r="VV1300" s="135"/>
      <c r="VW1300" s="135"/>
      <c r="VX1300" s="135"/>
      <c r="VY1300" s="135"/>
      <c r="VZ1300" s="135"/>
      <c r="WA1300" s="135"/>
      <c r="WB1300" s="135"/>
      <c r="WC1300" s="135"/>
      <c r="WD1300" s="135"/>
      <c r="WE1300" s="135"/>
      <c r="WF1300" s="135"/>
      <c r="WG1300" s="135"/>
      <c r="WH1300" s="135"/>
      <c r="WI1300" s="135"/>
      <c r="WJ1300" s="135"/>
      <c r="WK1300" s="135"/>
      <c r="WL1300" s="135"/>
      <c r="WM1300" s="135"/>
      <c r="WN1300" s="135"/>
      <c r="WO1300" s="135"/>
      <c r="WP1300" s="135"/>
      <c r="WQ1300" s="135"/>
      <c r="WR1300" s="135"/>
      <c r="WS1300" s="135"/>
      <c r="WT1300" s="135"/>
      <c r="WU1300" s="135"/>
      <c r="WV1300" s="135"/>
      <c r="WW1300" s="135"/>
      <c r="WX1300" s="135"/>
      <c r="WY1300" s="135"/>
      <c r="WZ1300" s="135"/>
      <c r="XA1300" s="135"/>
      <c r="XB1300" s="135"/>
      <c r="XC1300" s="135"/>
      <c r="XD1300" s="135"/>
      <c r="XE1300" s="135"/>
      <c r="XF1300" s="135"/>
      <c r="XG1300" s="135"/>
      <c r="XH1300" s="135"/>
      <c r="XI1300" s="135"/>
      <c r="XJ1300" s="135"/>
      <c r="XK1300" s="135"/>
      <c r="XL1300" s="135"/>
      <c r="XM1300" s="135"/>
      <c r="XN1300" s="135"/>
      <c r="XO1300" s="135"/>
      <c r="XP1300" s="135"/>
      <c r="XQ1300" s="135"/>
      <c r="XR1300" s="135"/>
      <c r="XS1300" s="135"/>
      <c r="XT1300" s="135"/>
      <c r="XU1300" s="135"/>
      <c r="XV1300" s="135"/>
      <c r="XW1300" s="135"/>
      <c r="XX1300" s="135"/>
      <c r="XY1300" s="135"/>
      <c r="XZ1300" s="135"/>
      <c r="YA1300" s="135"/>
      <c r="YB1300" s="135"/>
      <c r="YC1300" s="135"/>
      <c r="YD1300" s="135"/>
      <c r="YE1300" s="135"/>
      <c r="YF1300" s="135"/>
      <c r="YG1300" s="135"/>
      <c r="YH1300" s="135"/>
      <c r="YI1300" s="135"/>
      <c r="YJ1300" s="135"/>
      <c r="YK1300" s="135"/>
      <c r="YL1300" s="135"/>
      <c r="YM1300" s="135"/>
      <c r="YN1300" s="135"/>
      <c r="YO1300" s="135"/>
      <c r="YP1300" s="135"/>
      <c r="YQ1300" s="135"/>
      <c r="YR1300" s="135"/>
      <c r="YS1300" s="135"/>
      <c r="YT1300" s="135"/>
      <c r="YU1300" s="135"/>
      <c r="YV1300" s="135"/>
      <c r="YW1300" s="135"/>
      <c r="YX1300" s="135"/>
      <c r="YY1300" s="135"/>
      <c r="YZ1300" s="135"/>
      <c r="ZA1300" s="135"/>
      <c r="ZB1300" s="135"/>
      <c r="ZC1300" s="135"/>
      <c r="ZD1300" s="135"/>
      <c r="ZE1300" s="135"/>
      <c r="ZF1300" s="135"/>
      <c r="ZG1300" s="135"/>
      <c r="ZH1300" s="135"/>
      <c r="ZI1300" s="135"/>
      <c r="ZJ1300" s="135"/>
      <c r="ZK1300" s="135"/>
      <c r="ZL1300" s="135"/>
      <c r="ZM1300" s="135"/>
      <c r="ZN1300" s="135"/>
      <c r="ZO1300" s="135"/>
      <c r="ZP1300" s="135"/>
      <c r="ZQ1300" s="135"/>
      <c r="ZR1300" s="135"/>
      <c r="ZS1300" s="135"/>
      <c r="ZT1300" s="135"/>
      <c r="ZU1300" s="135"/>
      <c r="ZV1300" s="135"/>
      <c r="ZW1300" s="135"/>
      <c r="ZX1300" s="135"/>
      <c r="ZY1300" s="135"/>
      <c r="ZZ1300" s="135"/>
      <c r="AAA1300" s="135"/>
      <c r="AAB1300" s="135"/>
      <c r="AAC1300" s="135"/>
      <c r="AAD1300" s="135"/>
      <c r="AAE1300" s="135"/>
      <c r="AAF1300" s="135"/>
      <c r="AAG1300" s="135"/>
      <c r="AAH1300" s="135"/>
      <c r="AAI1300" s="135"/>
      <c r="AAJ1300" s="135"/>
      <c r="AAK1300" s="135"/>
      <c r="AAL1300" s="135"/>
      <c r="AAM1300" s="135"/>
      <c r="AAN1300" s="135"/>
      <c r="AAO1300" s="135"/>
      <c r="AAP1300" s="135"/>
      <c r="AAQ1300" s="135"/>
      <c r="AAR1300" s="135"/>
      <c r="AAS1300" s="135"/>
      <c r="AAT1300" s="135"/>
      <c r="AAU1300" s="135"/>
      <c r="AAV1300" s="135"/>
      <c r="AAW1300" s="135"/>
      <c r="AAX1300" s="135"/>
      <c r="AAY1300" s="135"/>
      <c r="AAZ1300" s="135"/>
      <c r="ABA1300" s="135"/>
      <c r="ABB1300" s="135"/>
      <c r="ABC1300" s="135"/>
      <c r="ABD1300" s="135"/>
      <c r="ABE1300" s="135"/>
      <c r="ABF1300" s="135"/>
      <c r="ABG1300" s="135"/>
      <c r="ABH1300" s="135"/>
      <c r="ABI1300" s="135"/>
      <c r="ABJ1300" s="135"/>
      <c r="ABK1300" s="135"/>
      <c r="ABL1300" s="135"/>
      <c r="ABM1300" s="135"/>
      <c r="ABN1300" s="135"/>
      <c r="ABO1300" s="135"/>
      <c r="ABP1300" s="135"/>
      <c r="ABQ1300" s="135"/>
      <c r="ABR1300" s="135"/>
      <c r="ABS1300" s="135"/>
      <c r="ABT1300" s="135"/>
      <c r="ABU1300" s="135"/>
      <c r="ABV1300" s="135"/>
      <c r="ABW1300" s="135"/>
      <c r="ABX1300" s="135"/>
      <c r="ABY1300" s="135"/>
      <c r="ABZ1300" s="135"/>
      <c r="ACA1300" s="135"/>
      <c r="ACB1300" s="135"/>
      <c r="ACC1300" s="135"/>
      <c r="ACD1300" s="135"/>
      <c r="ACE1300" s="135"/>
      <c r="ACF1300" s="135"/>
      <c r="ACG1300" s="135"/>
      <c r="ACH1300" s="135"/>
      <c r="ACI1300" s="135"/>
      <c r="ACJ1300" s="135"/>
      <c r="ACK1300" s="135"/>
      <c r="ACL1300" s="135"/>
      <c r="ACM1300" s="135"/>
      <c r="ACN1300" s="135"/>
      <c r="ACO1300" s="135"/>
      <c r="ACP1300" s="135"/>
      <c r="ACQ1300" s="135"/>
      <c r="ACR1300" s="135"/>
      <c r="ACS1300" s="135"/>
      <c r="ACT1300" s="135"/>
      <c r="ACU1300" s="135"/>
      <c r="ACV1300" s="135"/>
      <c r="ACW1300" s="135"/>
      <c r="ACX1300" s="135"/>
      <c r="ACY1300" s="135"/>
      <c r="ACZ1300" s="135"/>
      <c r="ADA1300" s="135"/>
      <c r="ADB1300" s="135"/>
      <c r="ADC1300" s="135"/>
      <c r="ADD1300" s="135"/>
      <c r="ADE1300" s="135"/>
      <c r="ADF1300" s="135"/>
      <c r="ADG1300" s="135"/>
      <c r="ADH1300" s="135"/>
      <c r="ADI1300" s="135"/>
      <c r="ADJ1300" s="135"/>
      <c r="ADK1300" s="135"/>
      <c r="ADL1300" s="135"/>
      <c r="ADM1300" s="135"/>
      <c r="ADN1300" s="135"/>
      <c r="ADO1300" s="135"/>
      <c r="ADP1300" s="135"/>
      <c r="ADQ1300" s="135"/>
      <c r="ADR1300" s="135"/>
      <c r="ADS1300" s="135"/>
      <c r="ADT1300" s="135"/>
      <c r="ADU1300" s="135"/>
      <c r="ADV1300" s="135"/>
      <c r="ADW1300" s="135"/>
      <c r="ADX1300" s="135"/>
      <c r="ADY1300" s="135"/>
      <c r="ADZ1300" s="135"/>
      <c r="AEA1300" s="135"/>
      <c r="AEB1300" s="135"/>
      <c r="AEC1300" s="135"/>
      <c r="AED1300" s="135"/>
      <c r="AEE1300" s="135"/>
      <c r="AEF1300" s="135"/>
      <c r="AEG1300" s="135"/>
      <c r="AEH1300" s="135"/>
      <c r="AEI1300" s="135"/>
      <c r="AEJ1300" s="135"/>
      <c r="AEK1300" s="135"/>
      <c r="AEL1300" s="135"/>
      <c r="AEM1300" s="135"/>
      <c r="AEN1300" s="135"/>
      <c r="AEO1300" s="135"/>
      <c r="AEP1300" s="135"/>
      <c r="AEQ1300" s="135"/>
      <c r="AER1300" s="135"/>
      <c r="AES1300" s="135"/>
      <c r="AET1300" s="135"/>
      <c r="AEU1300" s="135"/>
      <c r="AEV1300" s="135"/>
      <c r="AEW1300" s="135"/>
      <c r="AEX1300" s="135"/>
      <c r="AEY1300" s="135"/>
      <c r="AEZ1300" s="135"/>
      <c r="AFA1300" s="135"/>
      <c r="AFB1300" s="135"/>
      <c r="AFC1300" s="135"/>
      <c r="AFD1300" s="135"/>
      <c r="AFE1300" s="135"/>
      <c r="AFF1300" s="135"/>
      <c r="AFG1300" s="135"/>
      <c r="AFH1300" s="135"/>
      <c r="AFI1300" s="135"/>
      <c r="AFJ1300" s="135"/>
      <c r="AFK1300" s="135"/>
      <c r="AFL1300" s="135"/>
      <c r="AFM1300" s="135"/>
      <c r="AFN1300" s="135"/>
      <c r="AFO1300" s="135"/>
      <c r="AFP1300" s="135"/>
      <c r="AFQ1300" s="135"/>
      <c r="AFR1300" s="135"/>
      <c r="AFS1300" s="135"/>
      <c r="AFT1300" s="135"/>
      <c r="AFU1300" s="135"/>
      <c r="AFV1300" s="135"/>
      <c r="AFW1300" s="135"/>
      <c r="AFX1300" s="135"/>
      <c r="AFY1300" s="135"/>
      <c r="AFZ1300" s="135"/>
      <c r="AGA1300" s="135"/>
      <c r="AGB1300" s="135"/>
      <c r="AGC1300" s="135"/>
      <c r="AGD1300" s="135"/>
      <c r="AGE1300" s="135"/>
      <c r="AGF1300" s="135"/>
      <c r="AGG1300" s="135"/>
      <c r="AGH1300" s="135"/>
      <c r="AGI1300" s="135"/>
      <c r="AGJ1300" s="135"/>
      <c r="AGK1300" s="135"/>
      <c r="AGL1300" s="135"/>
      <c r="AGM1300" s="135"/>
      <c r="AGN1300" s="135"/>
      <c r="AGO1300" s="135"/>
      <c r="AGP1300" s="135"/>
      <c r="AGQ1300" s="135"/>
      <c r="AGR1300" s="135"/>
      <c r="AGS1300" s="135"/>
      <c r="AGT1300" s="135"/>
      <c r="AGU1300" s="135"/>
      <c r="AGV1300" s="135"/>
      <c r="AGW1300" s="135"/>
      <c r="AGX1300" s="135"/>
      <c r="AGY1300" s="135"/>
      <c r="AGZ1300" s="135"/>
      <c r="AHA1300" s="135"/>
      <c r="AHB1300" s="135"/>
      <c r="AHC1300" s="135"/>
      <c r="AHD1300" s="135"/>
      <c r="AHE1300" s="135"/>
      <c r="AHF1300" s="135"/>
      <c r="AHG1300" s="135"/>
      <c r="AHH1300" s="135"/>
      <c r="AHI1300" s="135"/>
      <c r="AHJ1300" s="135"/>
      <c r="AHK1300" s="135"/>
      <c r="AHL1300" s="135"/>
      <c r="AHM1300" s="135"/>
      <c r="AHN1300" s="135"/>
      <c r="AHO1300" s="135"/>
      <c r="AHP1300" s="135"/>
      <c r="AHQ1300" s="135"/>
      <c r="AHR1300" s="135"/>
      <c r="AHS1300" s="135"/>
      <c r="AHT1300" s="135"/>
      <c r="AHU1300" s="135"/>
      <c r="AHV1300" s="135"/>
      <c r="AHW1300" s="135"/>
      <c r="AHX1300" s="135"/>
      <c r="AHY1300" s="135"/>
      <c r="AHZ1300" s="135"/>
      <c r="AIA1300" s="135"/>
      <c r="AIB1300" s="135"/>
      <c r="AIC1300" s="135"/>
      <c r="AID1300" s="135"/>
      <c r="AIE1300" s="135"/>
      <c r="AIF1300" s="135"/>
      <c r="AIG1300" s="135"/>
      <c r="AIH1300" s="135"/>
      <c r="AII1300" s="135"/>
      <c r="AIJ1300" s="135"/>
      <c r="AIK1300" s="135"/>
      <c r="AIL1300" s="135"/>
      <c r="AIM1300" s="135"/>
      <c r="AIN1300" s="135"/>
      <c r="AIO1300" s="135"/>
      <c r="AIP1300" s="135"/>
      <c r="AIQ1300" s="135"/>
      <c r="AIR1300" s="135"/>
      <c r="AIS1300" s="135"/>
      <c r="AIT1300" s="135"/>
      <c r="AIU1300" s="135"/>
      <c r="AIV1300" s="135"/>
      <c r="AIW1300" s="135"/>
      <c r="AIX1300" s="135"/>
      <c r="AIY1300" s="135"/>
      <c r="AIZ1300" s="135"/>
      <c r="AJA1300" s="135"/>
      <c r="AJB1300" s="135"/>
      <c r="AJC1300" s="135"/>
      <c r="AJD1300" s="135"/>
      <c r="AJE1300" s="135"/>
      <c r="AJF1300" s="135"/>
      <c r="AJG1300" s="135"/>
      <c r="AJH1300" s="135"/>
      <c r="AJI1300" s="135"/>
      <c r="AJJ1300" s="135"/>
      <c r="AJK1300" s="135"/>
      <c r="AJL1300" s="135"/>
      <c r="AJM1300" s="135"/>
      <c r="AJN1300" s="135"/>
      <c r="AJO1300" s="135"/>
      <c r="AJP1300" s="135"/>
      <c r="AJQ1300" s="135"/>
      <c r="AJR1300" s="135"/>
      <c r="AJS1300" s="135"/>
      <c r="AJT1300" s="135"/>
      <c r="AJU1300" s="135"/>
      <c r="AJV1300" s="135"/>
      <c r="AJW1300" s="135"/>
      <c r="AJX1300" s="135"/>
      <c r="AJY1300" s="135"/>
      <c r="AJZ1300" s="135"/>
      <c r="AKA1300" s="135"/>
      <c r="AKB1300" s="135"/>
      <c r="AKC1300" s="135"/>
      <c r="AKD1300" s="135"/>
      <c r="AKE1300" s="135"/>
      <c r="AKF1300" s="135"/>
      <c r="AKG1300" s="135"/>
      <c r="AKH1300" s="135"/>
      <c r="AKI1300" s="135"/>
      <c r="AKJ1300" s="135"/>
      <c r="AKK1300" s="135"/>
      <c r="AKL1300" s="135"/>
      <c r="AKM1300" s="135"/>
      <c r="AKN1300" s="135"/>
      <c r="AKO1300" s="135"/>
      <c r="AKP1300" s="135"/>
      <c r="AKQ1300" s="135"/>
      <c r="AKR1300" s="135"/>
      <c r="AKS1300" s="135"/>
      <c r="AKT1300" s="135"/>
      <c r="AKU1300" s="135"/>
      <c r="AKV1300" s="135"/>
      <c r="AKW1300" s="135"/>
      <c r="AKX1300" s="135"/>
      <c r="AKY1300" s="135"/>
      <c r="AKZ1300" s="135"/>
      <c r="ALA1300" s="135"/>
      <c r="ALB1300" s="135"/>
      <c r="ALC1300" s="135"/>
      <c r="ALD1300" s="135"/>
      <c r="ALE1300" s="135"/>
      <c r="ALF1300" s="135"/>
      <c r="ALG1300" s="135"/>
      <c r="ALH1300" s="135"/>
      <c r="ALI1300" s="135"/>
      <c r="ALJ1300" s="135"/>
      <c r="ALK1300" s="135"/>
      <c r="ALL1300" s="135"/>
      <c r="ALM1300" s="135"/>
      <c r="ALN1300" s="135"/>
      <c r="ALO1300" s="135"/>
      <c r="ALP1300" s="135"/>
      <c r="ALQ1300" s="135"/>
      <c r="ALR1300" s="135"/>
      <c r="ALS1300" s="135"/>
      <c r="ALT1300" s="135"/>
      <c r="ALU1300" s="135"/>
      <c r="ALV1300" s="135"/>
      <c r="ALW1300" s="135"/>
      <c r="ALX1300" s="135"/>
      <c r="ALY1300" s="135"/>
      <c r="ALZ1300" s="135"/>
      <c r="AMA1300" s="135"/>
      <c r="AMB1300" s="135"/>
      <c r="AMC1300" s="135"/>
      <c r="AMD1300" s="135"/>
      <c r="AME1300" s="135"/>
      <c r="AMF1300" s="135"/>
      <c r="AMG1300" s="135"/>
      <c r="AMH1300" s="135"/>
      <c r="AMI1300" s="135"/>
      <c r="AMJ1300" s="135"/>
      <c r="AMK1300" s="135"/>
      <c r="AML1300" s="135"/>
      <c r="AMM1300" s="135"/>
      <c r="AMN1300" s="135"/>
      <c r="AMO1300" s="135"/>
      <c r="AMP1300" s="135"/>
      <c r="AMQ1300" s="135"/>
      <c r="AMR1300" s="135"/>
      <c r="AMS1300" s="135"/>
      <c r="AMT1300" s="135"/>
      <c r="AMU1300" s="135"/>
      <c r="AMV1300" s="135"/>
      <c r="AMW1300" s="135"/>
      <c r="AMX1300" s="135"/>
      <c r="AMY1300" s="135"/>
      <c r="AMZ1300" s="135"/>
      <c r="ANA1300" s="135"/>
      <c r="ANB1300" s="135"/>
      <c r="ANC1300" s="135"/>
      <c r="AND1300" s="135"/>
      <c r="ANE1300" s="135"/>
      <c r="ANF1300" s="135"/>
      <c r="ANG1300" s="135"/>
      <c r="ANH1300" s="135"/>
      <c r="ANI1300" s="135"/>
      <c r="ANJ1300" s="135"/>
      <c r="ANK1300" s="135"/>
      <c r="ANL1300" s="135"/>
      <c r="ANM1300" s="135"/>
      <c r="ANN1300" s="135"/>
      <c r="ANO1300" s="135"/>
      <c r="ANP1300" s="135"/>
      <c r="ANQ1300" s="135"/>
      <c r="ANR1300" s="135"/>
      <c r="ANS1300" s="135"/>
      <c r="ANT1300" s="135"/>
      <c r="ANU1300" s="135"/>
      <c r="ANV1300" s="135"/>
      <c r="ANW1300" s="135"/>
      <c r="ANX1300" s="135"/>
      <c r="ANY1300" s="135"/>
      <c r="ANZ1300" s="135"/>
      <c r="AOA1300" s="135"/>
      <c r="AOB1300" s="135"/>
      <c r="AOC1300" s="135"/>
      <c r="AOD1300" s="135"/>
      <c r="AOE1300" s="135"/>
      <c r="AOF1300" s="135"/>
      <c r="AOG1300" s="135"/>
      <c r="AOH1300" s="135"/>
      <c r="AOI1300" s="135"/>
      <c r="AOJ1300" s="135"/>
      <c r="AOK1300" s="135"/>
      <c r="AOL1300" s="135"/>
      <c r="AOM1300" s="135"/>
      <c r="AON1300" s="135"/>
      <c r="AOO1300" s="135"/>
      <c r="AOP1300" s="135"/>
      <c r="AOQ1300" s="135"/>
      <c r="AOR1300" s="135"/>
      <c r="AOS1300" s="135"/>
      <c r="AOT1300" s="135"/>
      <c r="AOU1300" s="135"/>
      <c r="AOV1300" s="135"/>
      <c r="AOW1300" s="135"/>
      <c r="AOX1300" s="135"/>
      <c r="AOY1300" s="135"/>
      <c r="AOZ1300" s="135"/>
      <c r="APA1300" s="135"/>
      <c r="APB1300" s="135"/>
      <c r="APC1300" s="135"/>
      <c r="APD1300" s="135"/>
      <c r="APE1300" s="135"/>
      <c r="APF1300" s="135"/>
      <c r="APG1300" s="135"/>
      <c r="APH1300" s="135"/>
      <c r="API1300" s="135"/>
      <c r="APJ1300" s="135"/>
      <c r="APK1300" s="135"/>
      <c r="APL1300" s="135"/>
      <c r="APM1300" s="135"/>
      <c r="APN1300" s="135"/>
      <c r="APO1300" s="135"/>
      <c r="APP1300" s="135"/>
      <c r="APQ1300" s="135"/>
      <c r="APR1300" s="135"/>
      <c r="APS1300" s="135"/>
      <c r="APT1300" s="135"/>
      <c r="APU1300" s="135"/>
      <c r="APV1300" s="135"/>
      <c r="APW1300" s="135"/>
      <c r="APX1300" s="135"/>
      <c r="APY1300" s="135"/>
      <c r="APZ1300" s="135"/>
      <c r="AQA1300" s="135"/>
      <c r="AQB1300" s="135"/>
      <c r="AQC1300" s="135"/>
      <c r="AQD1300" s="135"/>
      <c r="AQE1300" s="135"/>
      <c r="AQF1300" s="135"/>
      <c r="AQG1300" s="135"/>
      <c r="AQH1300" s="135"/>
      <c r="AQI1300" s="135"/>
      <c r="AQJ1300" s="135"/>
      <c r="AQK1300" s="135"/>
      <c r="AQL1300" s="135"/>
      <c r="AQM1300" s="135"/>
      <c r="AQN1300" s="135"/>
      <c r="AQO1300" s="135"/>
      <c r="AQP1300" s="135"/>
      <c r="AQQ1300" s="135"/>
      <c r="AQR1300" s="135"/>
      <c r="AQS1300" s="135"/>
      <c r="AQT1300" s="135"/>
      <c r="AQU1300" s="135"/>
      <c r="AQV1300" s="135"/>
      <c r="AQW1300" s="135"/>
      <c r="AQX1300" s="135"/>
      <c r="AQY1300" s="135"/>
      <c r="AQZ1300" s="135"/>
      <c r="ARA1300" s="135"/>
      <c r="ARB1300" s="135"/>
      <c r="ARC1300" s="135"/>
      <c r="ARD1300" s="135"/>
      <c r="ARE1300" s="135"/>
      <c r="ARF1300" s="135"/>
      <c r="ARG1300" s="135"/>
      <c r="ARH1300" s="135"/>
      <c r="ARI1300" s="135"/>
      <c r="ARJ1300" s="135"/>
      <c r="ARK1300" s="135"/>
      <c r="ARL1300" s="135"/>
      <c r="ARM1300" s="135"/>
      <c r="ARN1300" s="135"/>
      <c r="ARO1300" s="135"/>
      <c r="ARP1300" s="135"/>
      <c r="ARQ1300" s="135"/>
      <c r="ARR1300" s="135"/>
      <c r="ARS1300" s="135"/>
      <c r="ART1300" s="135"/>
      <c r="ARU1300" s="135"/>
      <c r="ARV1300" s="135"/>
      <c r="ARW1300" s="135"/>
      <c r="ARX1300" s="135"/>
      <c r="ARY1300" s="135"/>
      <c r="ARZ1300" s="135"/>
      <c r="ASA1300" s="135"/>
      <c r="ASB1300" s="135"/>
      <c r="ASC1300" s="135"/>
      <c r="ASD1300" s="135"/>
      <c r="ASE1300" s="135"/>
      <c r="ASF1300" s="135"/>
      <c r="ASG1300" s="135"/>
      <c r="ASH1300" s="135"/>
      <c r="ASI1300" s="135"/>
      <c r="ASJ1300" s="135"/>
      <c r="ASK1300" s="135"/>
      <c r="ASL1300" s="135"/>
      <c r="ASM1300" s="135"/>
      <c r="ASN1300" s="135"/>
      <c r="ASO1300" s="135"/>
      <c r="ASP1300" s="135"/>
      <c r="ASQ1300" s="135"/>
      <c r="ASR1300" s="135"/>
      <c r="ASS1300" s="135"/>
      <c r="AST1300" s="135"/>
      <c r="ASU1300" s="135"/>
      <c r="ASV1300" s="135"/>
      <c r="ASW1300" s="135"/>
      <c r="ASX1300" s="135"/>
      <c r="ASY1300" s="135"/>
      <c r="ASZ1300" s="135"/>
      <c r="ATA1300" s="135"/>
      <c r="ATB1300" s="135"/>
      <c r="ATC1300" s="135"/>
      <c r="ATD1300" s="135"/>
      <c r="ATE1300" s="135"/>
      <c r="ATF1300" s="135"/>
      <c r="ATG1300" s="135"/>
      <c r="ATH1300" s="135"/>
      <c r="ATI1300" s="135"/>
      <c r="ATJ1300" s="135"/>
      <c r="ATK1300" s="135"/>
      <c r="ATL1300" s="135"/>
      <c r="ATM1300" s="135"/>
      <c r="ATN1300" s="135"/>
      <c r="ATO1300" s="135"/>
      <c r="ATP1300" s="135"/>
      <c r="ATQ1300" s="135"/>
      <c r="ATR1300" s="135"/>
      <c r="ATS1300" s="135"/>
      <c r="ATT1300" s="135"/>
      <c r="ATU1300" s="135"/>
      <c r="ATV1300" s="135"/>
      <c r="ATW1300" s="135"/>
      <c r="ATX1300" s="135"/>
      <c r="ATY1300" s="135"/>
      <c r="ATZ1300" s="135"/>
      <c r="AUA1300" s="135"/>
      <c r="AUB1300" s="135"/>
      <c r="AUC1300" s="135"/>
      <c r="AUD1300" s="135"/>
      <c r="AUE1300" s="135"/>
      <c r="AUF1300" s="135"/>
      <c r="AUG1300" s="135"/>
      <c r="AUH1300" s="135"/>
      <c r="AUI1300" s="135"/>
      <c r="AUJ1300" s="135"/>
      <c r="AUK1300" s="135"/>
      <c r="AUL1300" s="135"/>
      <c r="AUM1300" s="135"/>
      <c r="AUN1300" s="135"/>
      <c r="AUO1300" s="135"/>
      <c r="AUP1300" s="135"/>
      <c r="AUQ1300" s="135"/>
      <c r="AUR1300" s="135"/>
      <c r="AUS1300" s="135"/>
      <c r="AUT1300" s="135"/>
      <c r="AUU1300" s="135"/>
      <c r="AUV1300" s="135"/>
      <c r="AUW1300" s="135"/>
      <c r="AUX1300" s="135"/>
      <c r="AUY1300" s="135"/>
      <c r="AUZ1300" s="135"/>
      <c r="AVA1300" s="135"/>
      <c r="AVB1300" s="135"/>
      <c r="AVC1300" s="135"/>
      <c r="AVD1300" s="135"/>
      <c r="AVE1300" s="135"/>
      <c r="AVF1300" s="135"/>
      <c r="AVG1300" s="135"/>
      <c r="AVH1300" s="135"/>
      <c r="AVI1300" s="135"/>
      <c r="AVJ1300" s="135"/>
      <c r="AVK1300" s="135"/>
      <c r="AVL1300" s="135"/>
      <c r="AVM1300" s="135"/>
      <c r="AVN1300" s="135"/>
      <c r="AVO1300" s="135"/>
      <c r="AVP1300" s="135"/>
      <c r="AVQ1300" s="135"/>
      <c r="AVR1300" s="135"/>
      <c r="AVS1300" s="135"/>
      <c r="AVT1300" s="135"/>
      <c r="AVU1300" s="135"/>
      <c r="AVV1300" s="135"/>
      <c r="AVW1300" s="135"/>
      <c r="AVX1300" s="135"/>
      <c r="AVY1300" s="135"/>
      <c r="AVZ1300" s="135"/>
      <c r="AWA1300" s="135"/>
      <c r="AWB1300" s="135"/>
      <c r="AWC1300" s="135"/>
      <c r="AWD1300" s="135"/>
      <c r="AWE1300" s="135"/>
      <c r="AWF1300" s="135"/>
      <c r="AWG1300" s="135"/>
      <c r="AWH1300" s="135"/>
      <c r="AWI1300" s="135"/>
      <c r="AWJ1300" s="135"/>
      <c r="AWK1300" s="135"/>
      <c r="AWL1300" s="135"/>
      <c r="AWM1300" s="135"/>
      <c r="AWN1300" s="135"/>
      <c r="AWO1300" s="135"/>
      <c r="AWP1300" s="135"/>
      <c r="AWQ1300" s="135"/>
      <c r="AWR1300" s="135"/>
      <c r="AWS1300" s="135"/>
      <c r="AWT1300" s="135"/>
      <c r="AWU1300" s="135"/>
      <c r="AWV1300" s="135"/>
      <c r="AWW1300" s="135"/>
      <c r="AWX1300" s="135"/>
      <c r="AWY1300" s="135"/>
      <c r="AWZ1300" s="135"/>
      <c r="AXA1300" s="135"/>
      <c r="AXB1300" s="135"/>
      <c r="AXC1300" s="135"/>
      <c r="AXD1300" s="135"/>
      <c r="AXE1300" s="135"/>
      <c r="AXF1300" s="135"/>
      <c r="AXG1300" s="135"/>
      <c r="AXH1300" s="135"/>
      <c r="AXI1300" s="135"/>
      <c r="AXJ1300" s="135"/>
      <c r="AXK1300" s="135"/>
      <c r="AXL1300" s="135"/>
      <c r="AXM1300" s="135"/>
      <c r="AXN1300" s="135"/>
      <c r="AXO1300" s="135"/>
      <c r="AXP1300" s="135"/>
      <c r="AXQ1300" s="135"/>
      <c r="AXR1300" s="135"/>
      <c r="AXS1300" s="135"/>
      <c r="AXT1300" s="135"/>
      <c r="AXU1300" s="135"/>
      <c r="AXV1300" s="135"/>
      <c r="AXW1300" s="135"/>
      <c r="AXX1300" s="135"/>
      <c r="AXY1300" s="135"/>
      <c r="AXZ1300" s="135"/>
      <c r="AYA1300" s="135"/>
      <c r="AYB1300" s="135"/>
      <c r="AYC1300" s="135"/>
      <c r="AYD1300" s="135"/>
      <c r="AYE1300" s="135"/>
      <c r="AYF1300" s="135"/>
      <c r="AYG1300" s="135"/>
      <c r="AYH1300" s="135"/>
      <c r="AYI1300" s="135"/>
      <c r="AYJ1300" s="135"/>
      <c r="AYK1300" s="135"/>
      <c r="AYL1300" s="135"/>
      <c r="AYM1300" s="135"/>
      <c r="AYN1300" s="135"/>
      <c r="AYO1300" s="135"/>
      <c r="AYP1300" s="135"/>
      <c r="AYQ1300" s="135"/>
      <c r="AYR1300" s="135"/>
      <c r="AYS1300" s="135"/>
      <c r="AYT1300" s="135"/>
      <c r="AYU1300" s="135"/>
      <c r="AYV1300" s="135"/>
      <c r="AYW1300" s="135"/>
      <c r="AYX1300" s="135"/>
      <c r="AYY1300" s="135"/>
      <c r="AYZ1300" s="135"/>
      <c r="AZA1300" s="135"/>
      <c r="AZB1300" s="135"/>
      <c r="AZC1300" s="135"/>
      <c r="AZD1300" s="135"/>
      <c r="AZE1300" s="135"/>
      <c r="AZF1300" s="135"/>
      <c r="AZG1300" s="135"/>
      <c r="AZH1300" s="135"/>
      <c r="AZI1300" s="135"/>
      <c r="AZJ1300" s="135"/>
      <c r="AZK1300" s="135"/>
      <c r="AZL1300" s="135"/>
      <c r="AZM1300" s="135"/>
      <c r="AZN1300" s="135"/>
      <c r="AZO1300" s="135"/>
      <c r="AZP1300" s="135"/>
      <c r="AZQ1300" s="135"/>
      <c r="AZR1300" s="135"/>
      <c r="AZS1300" s="135"/>
      <c r="AZT1300" s="135"/>
      <c r="AZU1300" s="135"/>
      <c r="AZV1300" s="135"/>
      <c r="AZW1300" s="135"/>
      <c r="AZX1300" s="135"/>
      <c r="AZY1300" s="135"/>
      <c r="AZZ1300" s="135"/>
      <c r="BAA1300" s="135"/>
      <c r="BAB1300" s="135"/>
      <c r="BAC1300" s="135"/>
      <c r="BAD1300" s="135"/>
      <c r="BAE1300" s="135"/>
      <c r="BAF1300" s="135"/>
      <c r="BAG1300" s="135"/>
      <c r="BAH1300" s="135"/>
      <c r="BAI1300" s="135"/>
      <c r="BAJ1300" s="135"/>
      <c r="BAK1300" s="135"/>
      <c r="BAL1300" s="135"/>
      <c r="BAM1300" s="135"/>
      <c r="BAN1300" s="135"/>
      <c r="BAO1300" s="135"/>
      <c r="BAP1300" s="135"/>
      <c r="BAQ1300" s="135"/>
      <c r="BAR1300" s="135"/>
      <c r="BAS1300" s="135"/>
      <c r="BAT1300" s="135"/>
      <c r="BAU1300" s="135"/>
      <c r="BAV1300" s="135"/>
      <c r="BAW1300" s="135"/>
      <c r="BAX1300" s="135"/>
      <c r="BAY1300" s="135"/>
      <c r="BAZ1300" s="135"/>
      <c r="BBA1300" s="135"/>
      <c r="BBB1300" s="135"/>
      <c r="BBC1300" s="135"/>
      <c r="BBD1300" s="135"/>
      <c r="BBE1300" s="135"/>
      <c r="BBF1300" s="135"/>
      <c r="BBG1300" s="135"/>
      <c r="BBH1300" s="135"/>
      <c r="BBI1300" s="135"/>
      <c r="BBJ1300" s="135"/>
      <c r="BBK1300" s="135"/>
      <c r="BBL1300" s="135"/>
      <c r="BBM1300" s="135"/>
      <c r="BBN1300" s="135"/>
      <c r="BBO1300" s="135"/>
      <c r="BBP1300" s="135"/>
      <c r="BBQ1300" s="135"/>
      <c r="BBR1300" s="135"/>
      <c r="BBS1300" s="135"/>
      <c r="BBT1300" s="135"/>
      <c r="BBU1300" s="135"/>
      <c r="BBV1300" s="135"/>
      <c r="BBW1300" s="135"/>
      <c r="BBX1300" s="135"/>
      <c r="BBY1300" s="135"/>
      <c r="BBZ1300" s="135"/>
      <c r="BCA1300" s="135"/>
      <c r="BCB1300" s="135"/>
      <c r="BCC1300" s="135"/>
      <c r="BCD1300" s="135"/>
      <c r="BCE1300" s="135"/>
      <c r="BCF1300" s="135"/>
      <c r="BCG1300" s="135"/>
      <c r="BCH1300" s="135"/>
      <c r="BCI1300" s="135"/>
      <c r="BCJ1300" s="135"/>
      <c r="BCK1300" s="135"/>
      <c r="BCL1300" s="135"/>
      <c r="BCM1300" s="135"/>
      <c r="BCN1300" s="135"/>
      <c r="BCO1300" s="135"/>
      <c r="BCP1300" s="135"/>
      <c r="BCQ1300" s="135"/>
      <c r="BCR1300" s="135"/>
      <c r="BCS1300" s="135"/>
      <c r="BCT1300" s="135"/>
      <c r="BCU1300" s="135"/>
      <c r="BCV1300" s="135"/>
      <c r="BCW1300" s="135"/>
      <c r="BCX1300" s="135"/>
      <c r="BCY1300" s="135"/>
      <c r="BCZ1300" s="135"/>
      <c r="BDA1300" s="135"/>
      <c r="BDB1300" s="135"/>
      <c r="BDC1300" s="135"/>
      <c r="BDD1300" s="135"/>
      <c r="BDE1300" s="135"/>
      <c r="BDF1300" s="135"/>
      <c r="BDG1300" s="135"/>
      <c r="BDH1300" s="135"/>
      <c r="BDI1300" s="135"/>
      <c r="BDJ1300" s="135"/>
      <c r="BDK1300" s="135"/>
      <c r="BDL1300" s="135"/>
      <c r="BDM1300" s="135"/>
      <c r="BDN1300" s="135"/>
      <c r="BDO1300" s="135"/>
      <c r="BDP1300" s="135"/>
      <c r="BDQ1300" s="135"/>
      <c r="BDR1300" s="135"/>
      <c r="BDS1300" s="135"/>
      <c r="BDT1300" s="135"/>
      <c r="BDU1300" s="135"/>
      <c r="BDV1300" s="135"/>
      <c r="BDW1300" s="135"/>
      <c r="BDX1300" s="135"/>
      <c r="BDY1300" s="135"/>
      <c r="BDZ1300" s="135"/>
      <c r="BEA1300" s="135"/>
      <c r="BEB1300" s="135"/>
      <c r="BEC1300" s="135"/>
      <c r="BED1300" s="135"/>
      <c r="BEE1300" s="135"/>
      <c r="BEF1300" s="135"/>
      <c r="BEG1300" s="135"/>
      <c r="BEH1300" s="135"/>
      <c r="BEI1300" s="135"/>
      <c r="BEJ1300" s="135"/>
      <c r="BEK1300" s="135"/>
      <c r="BEL1300" s="135"/>
      <c r="BEM1300" s="135"/>
      <c r="BEN1300" s="135"/>
      <c r="BEO1300" s="135"/>
      <c r="BEP1300" s="135"/>
      <c r="BEQ1300" s="135"/>
      <c r="BER1300" s="135"/>
      <c r="BES1300" s="135"/>
      <c r="BET1300" s="135"/>
      <c r="BEU1300" s="135"/>
      <c r="BEV1300" s="135"/>
      <c r="BEW1300" s="135"/>
      <c r="BEX1300" s="135"/>
      <c r="BEY1300" s="135"/>
      <c r="BEZ1300" s="135"/>
      <c r="BFA1300" s="135"/>
      <c r="BFB1300" s="135"/>
      <c r="BFC1300" s="135"/>
      <c r="BFD1300" s="135"/>
      <c r="BFE1300" s="135"/>
      <c r="BFF1300" s="135"/>
      <c r="BFG1300" s="135"/>
      <c r="BFH1300" s="135"/>
      <c r="BFI1300" s="135"/>
      <c r="BFJ1300" s="135"/>
      <c r="BFK1300" s="135"/>
      <c r="BFL1300" s="135"/>
      <c r="BFM1300" s="135"/>
      <c r="BFN1300" s="135"/>
      <c r="BFO1300" s="135"/>
      <c r="BFP1300" s="135"/>
      <c r="BFQ1300" s="135"/>
      <c r="BFR1300" s="135"/>
      <c r="BFS1300" s="135"/>
      <c r="BFT1300" s="135"/>
      <c r="BFU1300" s="135"/>
      <c r="BFV1300" s="135"/>
      <c r="BFW1300" s="135"/>
      <c r="BFX1300" s="135"/>
      <c r="BFY1300" s="135"/>
      <c r="BFZ1300" s="135"/>
      <c r="BGA1300" s="135"/>
      <c r="BGB1300" s="135"/>
      <c r="BGC1300" s="135"/>
      <c r="BGD1300" s="135"/>
      <c r="BGE1300" s="135"/>
      <c r="BGF1300" s="135"/>
      <c r="BGG1300" s="135"/>
      <c r="BGH1300" s="135"/>
      <c r="BGI1300" s="135"/>
      <c r="BGJ1300" s="135"/>
      <c r="BGK1300" s="135"/>
      <c r="BGL1300" s="135"/>
      <c r="BGM1300" s="135"/>
      <c r="BGN1300" s="135"/>
      <c r="BGO1300" s="135"/>
      <c r="BGP1300" s="135"/>
      <c r="BGQ1300" s="135"/>
      <c r="BGR1300" s="135"/>
      <c r="BGS1300" s="135"/>
      <c r="BGT1300" s="135"/>
      <c r="BGU1300" s="135"/>
      <c r="BGV1300" s="135"/>
      <c r="BGW1300" s="135"/>
      <c r="BGX1300" s="135"/>
      <c r="BGY1300" s="135"/>
      <c r="BGZ1300" s="135"/>
      <c r="BHA1300" s="135"/>
      <c r="BHB1300" s="135"/>
      <c r="BHC1300" s="135"/>
      <c r="BHD1300" s="135"/>
      <c r="BHE1300" s="135"/>
      <c r="BHF1300" s="135"/>
      <c r="BHG1300" s="135"/>
      <c r="BHH1300" s="135"/>
      <c r="BHI1300" s="135"/>
      <c r="BHJ1300" s="135"/>
      <c r="BHK1300" s="135"/>
      <c r="BHL1300" s="135"/>
      <c r="BHM1300" s="135"/>
      <c r="BHN1300" s="135"/>
      <c r="BHO1300" s="135"/>
      <c r="BHP1300" s="135"/>
      <c r="BHQ1300" s="135"/>
      <c r="BHR1300" s="135"/>
      <c r="BHS1300" s="135"/>
      <c r="BHT1300" s="135"/>
      <c r="BHU1300" s="135"/>
      <c r="BHV1300" s="135"/>
      <c r="BHW1300" s="135"/>
      <c r="BHX1300" s="135"/>
      <c r="BHY1300" s="135"/>
      <c r="BHZ1300" s="135"/>
      <c r="BIA1300" s="135"/>
      <c r="BIB1300" s="135"/>
      <c r="BIC1300" s="135"/>
      <c r="BID1300" s="135"/>
      <c r="BIE1300" s="135"/>
      <c r="BIF1300" s="135"/>
      <c r="BIG1300" s="135"/>
      <c r="BIH1300" s="135"/>
      <c r="BII1300" s="135"/>
      <c r="BIJ1300" s="135"/>
      <c r="BIK1300" s="135"/>
      <c r="BIL1300" s="135"/>
      <c r="BIM1300" s="135"/>
      <c r="BIN1300" s="135"/>
      <c r="BIO1300" s="135"/>
      <c r="BIP1300" s="135"/>
      <c r="BIQ1300" s="135"/>
      <c r="BIR1300" s="135"/>
      <c r="BIS1300" s="135"/>
      <c r="BIT1300" s="135"/>
      <c r="BIU1300" s="135"/>
      <c r="BIV1300" s="135"/>
      <c r="BIW1300" s="135"/>
      <c r="BIX1300" s="135"/>
      <c r="BIY1300" s="135"/>
      <c r="BIZ1300" s="135"/>
      <c r="BJA1300" s="135"/>
      <c r="BJB1300" s="135"/>
      <c r="BJC1300" s="135"/>
      <c r="BJD1300" s="135"/>
      <c r="BJE1300" s="135"/>
      <c r="BJF1300" s="135"/>
      <c r="BJG1300" s="135"/>
      <c r="BJH1300" s="135"/>
      <c r="BJI1300" s="135"/>
      <c r="BJJ1300" s="135"/>
      <c r="BJK1300" s="135"/>
      <c r="BJL1300" s="135"/>
      <c r="BJM1300" s="135"/>
      <c r="BJN1300" s="135"/>
      <c r="BJO1300" s="135"/>
      <c r="BJP1300" s="135"/>
      <c r="BJQ1300" s="135"/>
      <c r="BJR1300" s="135"/>
      <c r="BJS1300" s="135"/>
      <c r="BJT1300" s="135"/>
      <c r="BJU1300" s="135"/>
      <c r="BJV1300" s="135"/>
      <c r="BJW1300" s="135"/>
      <c r="BJX1300" s="135"/>
      <c r="BJY1300" s="135"/>
      <c r="BJZ1300" s="135"/>
      <c r="BKA1300" s="135"/>
      <c r="BKB1300" s="135"/>
      <c r="BKC1300" s="135"/>
      <c r="BKD1300" s="135"/>
      <c r="BKE1300" s="135"/>
      <c r="BKF1300" s="135"/>
      <c r="BKG1300" s="135"/>
      <c r="BKH1300" s="135"/>
      <c r="BKI1300" s="135"/>
      <c r="BKJ1300" s="135"/>
      <c r="BKK1300" s="135"/>
      <c r="BKL1300" s="135"/>
      <c r="BKM1300" s="135"/>
      <c r="BKN1300" s="135"/>
      <c r="BKO1300" s="135"/>
      <c r="BKP1300" s="135"/>
      <c r="BKQ1300" s="135"/>
      <c r="BKR1300" s="135"/>
      <c r="BKS1300" s="135"/>
      <c r="BKT1300" s="135"/>
      <c r="BKU1300" s="135"/>
      <c r="BKV1300" s="135"/>
      <c r="BKW1300" s="135"/>
      <c r="BKX1300" s="135"/>
      <c r="BKY1300" s="135"/>
      <c r="BKZ1300" s="135"/>
      <c r="BLA1300" s="135"/>
      <c r="BLB1300" s="135"/>
      <c r="BLC1300" s="135"/>
      <c r="BLD1300" s="135"/>
      <c r="BLE1300" s="135"/>
      <c r="BLF1300" s="135"/>
      <c r="BLG1300" s="135"/>
      <c r="BLH1300" s="135"/>
      <c r="BLI1300" s="135"/>
      <c r="BLJ1300" s="135"/>
      <c r="BLK1300" s="135"/>
      <c r="BLL1300" s="135"/>
      <c r="BLM1300" s="135"/>
      <c r="BLN1300" s="135"/>
      <c r="BLO1300" s="135"/>
      <c r="BLP1300" s="135"/>
      <c r="BLQ1300" s="135"/>
      <c r="BLR1300" s="135"/>
      <c r="BLS1300" s="135"/>
      <c r="BLT1300" s="135"/>
      <c r="BLU1300" s="135"/>
      <c r="BLV1300" s="135"/>
      <c r="BLW1300" s="135"/>
      <c r="BLX1300" s="135"/>
      <c r="BLY1300" s="135"/>
      <c r="BLZ1300" s="135"/>
      <c r="BMA1300" s="135"/>
      <c r="BMB1300" s="135"/>
      <c r="BMC1300" s="135"/>
      <c r="BMD1300" s="135"/>
      <c r="BME1300" s="135"/>
      <c r="BMF1300" s="135"/>
      <c r="BMG1300" s="135"/>
      <c r="BMH1300" s="135"/>
      <c r="BMI1300" s="135"/>
      <c r="BMJ1300" s="135"/>
      <c r="BMK1300" s="135"/>
      <c r="BML1300" s="135"/>
      <c r="BMM1300" s="135"/>
      <c r="BMN1300" s="135"/>
      <c r="BMO1300" s="135"/>
      <c r="BMP1300" s="135"/>
      <c r="BMQ1300" s="135"/>
      <c r="BMR1300" s="135"/>
      <c r="BMS1300" s="135"/>
      <c r="BMT1300" s="135"/>
      <c r="BMU1300" s="135"/>
      <c r="BMV1300" s="135"/>
      <c r="BMW1300" s="135"/>
      <c r="BMX1300" s="135"/>
      <c r="BMY1300" s="135"/>
      <c r="BMZ1300" s="135"/>
      <c r="BNA1300" s="135"/>
      <c r="BNB1300" s="135"/>
      <c r="BNC1300" s="135"/>
      <c r="BND1300" s="135"/>
      <c r="BNE1300" s="135"/>
      <c r="BNF1300" s="135"/>
      <c r="BNG1300" s="135"/>
      <c r="BNH1300" s="135"/>
      <c r="BNI1300" s="135"/>
      <c r="BNJ1300" s="135"/>
      <c r="BNK1300" s="135"/>
      <c r="BNL1300" s="135"/>
      <c r="BNM1300" s="135"/>
      <c r="BNN1300" s="135"/>
      <c r="BNO1300" s="135"/>
      <c r="BNP1300" s="135"/>
      <c r="BNQ1300" s="135"/>
      <c r="BNR1300" s="135"/>
      <c r="BNS1300" s="135"/>
      <c r="BNT1300" s="135"/>
      <c r="BNU1300" s="135"/>
      <c r="BNV1300" s="135"/>
      <c r="BNW1300" s="135"/>
      <c r="BNX1300" s="135"/>
      <c r="BNY1300" s="135"/>
      <c r="BNZ1300" s="135"/>
      <c r="BOA1300" s="135"/>
      <c r="BOB1300" s="135"/>
      <c r="BOC1300" s="135"/>
      <c r="BOD1300" s="135"/>
      <c r="BOE1300" s="135"/>
      <c r="BOF1300" s="135"/>
      <c r="BOG1300" s="135"/>
      <c r="BOH1300" s="135"/>
      <c r="BOI1300" s="135"/>
      <c r="BOJ1300" s="135"/>
      <c r="BOK1300" s="135"/>
      <c r="BOL1300" s="135"/>
      <c r="BOM1300" s="135"/>
      <c r="BON1300" s="135"/>
      <c r="BOO1300" s="135"/>
      <c r="BOP1300" s="135"/>
      <c r="BOQ1300" s="135"/>
      <c r="BOR1300" s="135"/>
      <c r="BOS1300" s="135"/>
      <c r="BOT1300" s="135"/>
      <c r="BOU1300" s="135"/>
      <c r="BOV1300" s="135"/>
      <c r="BOW1300" s="135"/>
      <c r="BOX1300" s="135"/>
      <c r="BOY1300" s="135"/>
      <c r="BOZ1300" s="135"/>
      <c r="BPA1300" s="135"/>
      <c r="BPB1300" s="135"/>
      <c r="BPC1300" s="135"/>
      <c r="BPD1300" s="135"/>
      <c r="BPE1300" s="135"/>
      <c r="BPF1300" s="135"/>
      <c r="BPG1300" s="135"/>
      <c r="BPH1300" s="135"/>
      <c r="BPI1300" s="135"/>
      <c r="BPJ1300" s="135"/>
      <c r="BPK1300" s="135"/>
      <c r="BPL1300" s="135"/>
      <c r="BPM1300" s="135"/>
      <c r="BPN1300" s="135"/>
      <c r="BPO1300" s="135"/>
      <c r="BPP1300" s="135"/>
      <c r="BPQ1300" s="135"/>
      <c r="BPR1300" s="135"/>
      <c r="BPS1300" s="135"/>
      <c r="BPT1300" s="135"/>
      <c r="BPU1300" s="135"/>
      <c r="BPV1300" s="135"/>
      <c r="BPW1300" s="135"/>
      <c r="BPX1300" s="135"/>
      <c r="BPY1300" s="135"/>
      <c r="BPZ1300" s="135"/>
      <c r="BQA1300" s="135"/>
      <c r="BQB1300" s="135"/>
      <c r="BQC1300" s="135"/>
      <c r="BQD1300" s="135"/>
      <c r="BQE1300" s="135"/>
      <c r="BQF1300" s="135"/>
      <c r="BQG1300" s="135"/>
      <c r="BQH1300" s="135"/>
      <c r="BQI1300" s="135"/>
      <c r="BQJ1300" s="135"/>
      <c r="BQK1300" s="135"/>
      <c r="BQL1300" s="135"/>
      <c r="BQM1300" s="135"/>
      <c r="BQN1300" s="135"/>
      <c r="BQO1300" s="135"/>
      <c r="BQP1300" s="135"/>
      <c r="BQQ1300" s="135"/>
      <c r="BQR1300" s="135"/>
      <c r="BQS1300" s="135"/>
      <c r="BQT1300" s="135"/>
      <c r="BQU1300" s="135"/>
      <c r="BQV1300" s="135"/>
      <c r="BQW1300" s="135"/>
      <c r="BQX1300" s="135"/>
      <c r="BQY1300" s="135"/>
      <c r="BQZ1300" s="135"/>
      <c r="BRA1300" s="135"/>
      <c r="BRB1300" s="135"/>
      <c r="BRC1300" s="135"/>
      <c r="BRD1300" s="135"/>
      <c r="BRE1300" s="135"/>
      <c r="BRF1300" s="135"/>
      <c r="BRG1300" s="135"/>
      <c r="BRH1300" s="135"/>
      <c r="BRI1300" s="135"/>
      <c r="BRJ1300" s="135"/>
      <c r="BRK1300" s="135"/>
      <c r="BRL1300" s="135"/>
      <c r="BRM1300" s="135"/>
      <c r="BRN1300" s="135"/>
      <c r="BRO1300" s="135"/>
      <c r="BRP1300" s="135"/>
      <c r="BRQ1300" s="135"/>
      <c r="BRR1300" s="135"/>
      <c r="BRS1300" s="135"/>
      <c r="BRT1300" s="135"/>
      <c r="BRU1300" s="135"/>
      <c r="BRV1300" s="135"/>
      <c r="BRW1300" s="135"/>
      <c r="BRX1300" s="135"/>
      <c r="BRY1300" s="135"/>
      <c r="BRZ1300" s="135"/>
      <c r="BSA1300" s="135"/>
      <c r="BSB1300" s="135"/>
      <c r="BSC1300" s="135"/>
      <c r="BSD1300" s="135"/>
      <c r="BSE1300" s="135"/>
      <c r="BSF1300" s="135"/>
      <c r="BSG1300" s="135"/>
      <c r="BSH1300" s="135"/>
      <c r="BSI1300" s="135"/>
      <c r="BSJ1300" s="135"/>
      <c r="BSK1300" s="135"/>
      <c r="BSL1300" s="135"/>
      <c r="BSM1300" s="135"/>
      <c r="BSN1300" s="135"/>
      <c r="BSO1300" s="135"/>
      <c r="BSP1300" s="135"/>
      <c r="BSQ1300" s="135"/>
      <c r="BSR1300" s="135"/>
      <c r="BSS1300" s="135"/>
      <c r="BST1300" s="135"/>
      <c r="BSU1300" s="135"/>
      <c r="BSV1300" s="135"/>
      <c r="BSW1300" s="135"/>
      <c r="BSX1300" s="135"/>
      <c r="BSY1300" s="135"/>
      <c r="BSZ1300" s="135"/>
      <c r="BTA1300" s="135"/>
      <c r="BTB1300" s="135"/>
      <c r="BTC1300" s="135"/>
      <c r="BTD1300" s="135"/>
      <c r="BTE1300" s="135"/>
      <c r="BTF1300" s="135"/>
      <c r="BTG1300" s="135"/>
      <c r="BTH1300" s="135"/>
      <c r="BTI1300" s="135"/>
      <c r="BTJ1300" s="135"/>
      <c r="BTK1300" s="135"/>
      <c r="BTL1300" s="135"/>
      <c r="BTM1300" s="135"/>
      <c r="BTN1300" s="135"/>
      <c r="BTO1300" s="135"/>
      <c r="BTP1300" s="135"/>
      <c r="BTQ1300" s="135"/>
      <c r="BTR1300" s="135"/>
      <c r="BTS1300" s="135"/>
      <c r="BTT1300" s="135"/>
      <c r="BTU1300" s="135"/>
      <c r="BTV1300" s="135"/>
      <c r="BTW1300" s="135"/>
      <c r="BTX1300" s="135"/>
      <c r="BTY1300" s="135"/>
      <c r="BTZ1300" s="135"/>
      <c r="BUA1300" s="135"/>
      <c r="BUB1300" s="135"/>
      <c r="BUC1300" s="135"/>
      <c r="BUD1300" s="135"/>
      <c r="BUE1300" s="135"/>
      <c r="BUF1300" s="135"/>
      <c r="BUG1300" s="135"/>
      <c r="BUH1300" s="135"/>
      <c r="BUI1300" s="135"/>
      <c r="BUJ1300" s="135"/>
      <c r="BUK1300" s="135"/>
      <c r="BUL1300" s="135"/>
      <c r="BUM1300" s="135"/>
      <c r="BUN1300" s="135"/>
      <c r="BUO1300" s="135"/>
      <c r="BUP1300" s="135"/>
      <c r="BUQ1300" s="135"/>
      <c r="BUR1300" s="135"/>
      <c r="BUS1300" s="135"/>
      <c r="BUT1300" s="135"/>
      <c r="BUU1300" s="135"/>
      <c r="BUV1300" s="135"/>
      <c r="BUW1300" s="135"/>
      <c r="BUX1300" s="135"/>
      <c r="BUY1300" s="135"/>
      <c r="BUZ1300" s="135"/>
      <c r="BVA1300" s="135"/>
      <c r="BVB1300" s="135"/>
      <c r="BVC1300" s="135"/>
      <c r="BVD1300" s="135"/>
      <c r="BVE1300" s="135"/>
      <c r="BVF1300" s="135"/>
      <c r="BVG1300" s="135"/>
      <c r="BVH1300" s="135"/>
      <c r="BVI1300" s="135"/>
      <c r="BVJ1300" s="135"/>
      <c r="BVK1300" s="135"/>
      <c r="BVL1300" s="135"/>
      <c r="BVM1300" s="135"/>
      <c r="BVN1300" s="135"/>
      <c r="BVO1300" s="135"/>
      <c r="BVP1300" s="135"/>
      <c r="BVQ1300" s="135"/>
      <c r="BVR1300" s="135"/>
      <c r="BVS1300" s="135"/>
      <c r="BVT1300" s="135"/>
      <c r="BVU1300" s="135"/>
      <c r="BVV1300" s="135"/>
      <c r="BVW1300" s="135"/>
      <c r="BVX1300" s="135"/>
      <c r="BVY1300" s="135"/>
      <c r="BVZ1300" s="135"/>
      <c r="BWA1300" s="135"/>
      <c r="BWB1300" s="135"/>
      <c r="BWC1300" s="135"/>
      <c r="BWD1300" s="135"/>
      <c r="BWE1300" s="135"/>
      <c r="BWF1300" s="135"/>
      <c r="BWG1300" s="135"/>
      <c r="BWH1300" s="135"/>
      <c r="BWI1300" s="135"/>
      <c r="BWJ1300" s="135"/>
      <c r="BWK1300" s="135"/>
      <c r="BWL1300" s="135"/>
      <c r="BWM1300" s="135"/>
      <c r="BWN1300" s="135"/>
      <c r="BWO1300" s="135"/>
      <c r="BWP1300" s="135"/>
      <c r="BWQ1300" s="135"/>
      <c r="BWR1300" s="135"/>
      <c r="BWS1300" s="135"/>
      <c r="BWT1300" s="135"/>
      <c r="BWU1300" s="135"/>
      <c r="BWV1300" s="135"/>
      <c r="BWW1300" s="135"/>
      <c r="BWX1300" s="135"/>
      <c r="BWY1300" s="135"/>
      <c r="BWZ1300" s="135"/>
      <c r="BXA1300" s="135"/>
      <c r="BXB1300" s="135"/>
      <c r="BXC1300" s="135"/>
      <c r="BXD1300" s="135"/>
      <c r="BXE1300" s="135"/>
      <c r="BXF1300" s="135"/>
      <c r="BXG1300" s="135"/>
      <c r="BXH1300" s="135"/>
      <c r="BXI1300" s="135"/>
      <c r="BXJ1300" s="135"/>
      <c r="BXK1300" s="135"/>
      <c r="BXL1300" s="135"/>
      <c r="BXM1300" s="135"/>
      <c r="BXN1300" s="135"/>
      <c r="BXO1300" s="135"/>
      <c r="BXP1300" s="135"/>
      <c r="BXQ1300" s="135"/>
      <c r="BXR1300" s="135"/>
      <c r="BXS1300" s="135"/>
      <c r="BXT1300" s="135"/>
      <c r="BXU1300" s="135"/>
      <c r="BXV1300" s="135"/>
      <c r="BXW1300" s="135"/>
      <c r="BXX1300" s="135"/>
      <c r="BXY1300" s="135"/>
      <c r="BXZ1300" s="135"/>
      <c r="BYA1300" s="135"/>
      <c r="BYB1300" s="135"/>
      <c r="BYC1300" s="135"/>
      <c r="BYD1300" s="135"/>
      <c r="BYE1300" s="135"/>
      <c r="BYF1300" s="135"/>
      <c r="BYG1300" s="135"/>
      <c r="BYH1300" s="135"/>
      <c r="BYI1300" s="135"/>
      <c r="BYJ1300" s="135"/>
      <c r="BYK1300" s="135"/>
      <c r="BYL1300" s="135"/>
      <c r="BYM1300" s="135"/>
      <c r="BYN1300" s="135"/>
      <c r="BYO1300" s="135"/>
      <c r="BYP1300" s="135"/>
      <c r="BYQ1300" s="135"/>
      <c r="BYR1300" s="135"/>
      <c r="BYS1300" s="135"/>
      <c r="BYT1300" s="135"/>
      <c r="BYU1300" s="135"/>
      <c r="BYV1300" s="135"/>
      <c r="BYW1300" s="135"/>
      <c r="BYX1300" s="135"/>
      <c r="BYY1300" s="135"/>
      <c r="BYZ1300" s="135"/>
      <c r="BZA1300" s="135"/>
      <c r="BZB1300" s="135"/>
      <c r="BZC1300" s="135"/>
      <c r="BZD1300" s="135"/>
      <c r="BZE1300" s="135"/>
      <c r="BZF1300" s="135"/>
      <c r="BZG1300" s="135"/>
      <c r="BZH1300" s="135"/>
      <c r="BZI1300" s="135"/>
      <c r="BZJ1300" s="135"/>
      <c r="BZK1300" s="135"/>
      <c r="BZL1300" s="135"/>
      <c r="BZM1300" s="135"/>
      <c r="BZN1300" s="135"/>
      <c r="BZO1300" s="135"/>
      <c r="BZP1300" s="135"/>
      <c r="BZQ1300" s="135"/>
      <c r="BZR1300" s="135"/>
      <c r="BZS1300" s="135"/>
      <c r="BZT1300" s="135"/>
      <c r="BZU1300" s="135"/>
      <c r="BZV1300" s="135"/>
      <c r="BZW1300" s="135"/>
      <c r="BZX1300" s="135"/>
      <c r="BZY1300" s="135"/>
      <c r="BZZ1300" s="135"/>
      <c r="CAA1300" s="135"/>
      <c r="CAB1300" s="135"/>
      <c r="CAC1300" s="135"/>
      <c r="CAD1300" s="135"/>
      <c r="CAE1300" s="135"/>
      <c r="CAF1300" s="135"/>
      <c r="CAG1300" s="135"/>
      <c r="CAH1300" s="135"/>
      <c r="CAI1300" s="135"/>
      <c r="CAJ1300" s="135"/>
      <c r="CAK1300" s="135"/>
      <c r="CAL1300" s="135"/>
      <c r="CAM1300" s="135"/>
      <c r="CAN1300" s="135"/>
      <c r="CAO1300" s="135"/>
      <c r="CAP1300" s="135"/>
      <c r="CAQ1300" s="135"/>
      <c r="CAR1300" s="135"/>
      <c r="CAS1300" s="135"/>
      <c r="CAT1300" s="135"/>
      <c r="CAU1300" s="135"/>
      <c r="CAV1300" s="135"/>
      <c r="CAW1300" s="135"/>
      <c r="CAX1300" s="135"/>
      <c r="CAY1300" s="135"/>
      <c r="CAZ1300" s="135"/>
      <c r="CBA1300" s="135"/>
      <c r="CBB1300" s="135"/>
      <c r="CBC1300" s="135"/>
      <c r="CBD1300" s="135"/>
      <c r="CBE1300" s="135"/>
      <c r="CBF1300" s="135"/>
      <c r="CBG1300" s="135"/>
      <c r="CBH1300" s="135"/>
      <c r="CBI1300" s="135"/>
      <c r="CBJ1300" s="135"/>
      <c r="CBK1300" s="135"/>
      <c r="CBL1300" s="135"/>
      <c r="CBM1300" s="135"/>
      <c r="CBN1300" s="135"/>
      <c r="CBO1300" s="135"/>
      <c r="CBP1300" s="135"/>
      <c r="CBQ1300" s="135"/>
      <c r="CBR1300" s="135"/>
      <c r="CBS1300" s="135"/>
      <c r="CBT1300" s="135"/>
      <c r="CBU1300" s="135"/>
      <c r="CBV1300" s="135"/>
      <c r="CBW1300" s="135"/>
      <c r="CBX1300" s="135"/>
      <c r="CBY1300" s="135"/>
      <c r="CBZ1300" s="135"/>
      <c r="CCA1300" s="135"/>
      <c r="CCB1300" s="135"/>
      <c r="CCC1300" s="135"/>
      <c r="CCD1300" s="135"/>
      <c r="CCE1300" s="135"/>
      <c r="CCF1300" s="135"/>
      <c r="CCG1300" s="135"/>
      <c r="CCH1300" s="135"/>
      <c r="CCI1300" s="135"/>
      <c r="CCJ1300" s="135"/>
      <c r="CCK1300" s="135"/>
      <c r="CCL1300" s="135"/>
      <c r="CCM1300" s="135"/>
      <c r="CCN1300" s="135"/>
      <c r="CCO1300" s="135"/>
      <c r="CCP1300" s="135"/>
      <c r="CCQ1300" s="135"/>
      <c r="CCR1300" s="135"/>
      <c r="CCS1300" s="135"/>
      <c r="CCT1300" s="135"/>
      <c r="CCU1300" s="135"/>
      <c r="CCV1300" s="135"/>
      <c r="CCW1300" s="135"/>
      <c r="CCX1300" s="135"/>
      <c r="CCY1300" s="135"/>
      <c r="CCZ1300" s="135"/>
      <c r="CDA1300" s="135"/>
      <c r="CDB1300" s="135"/>
      <c r="CDC1300" s="135"/>
      <c r="CDD1300" s="135"/>
      <c r="CDE1300" s="135"/>
      <c r="CDF1300" s="135"/>
      <c r="CDG1300" s="135"/>
      <c r="CDH1300" s="135"/>
      <c r="CDI1300" s="135"/>
      <c r="CDJ1300" s="135"/>
      <c r="CDK1300" s="135"/>
      <c r="CDL1300" s="135"/>
      <c r="CDM1300" s="135"/>
      <c r="CDN1300" s="135"/>
      <c r="CDO1300" s="135"/>
      <c r="CDP1300" s="135"/>
      <c r="CDQ1300" s="135"/>
      <c r="CDR1300" s="135"/>
      <c r="CDS1300" s="135"/>
      <c r="CDT1300" s="135"/>
      <c r="CDU1300" s="135"/>
      <c r="CDV1300" s="135"/>
      <c r="CDW1300" s="135"/>
      <c r="CDX1300" s="135"/>
      <c r="CDY1300" s="135"/>
      <c r="CDZ1300" s="135"/>
      <c r="CEA1300" s="135"/>
      <c r="CEB1300" s="135"/>
      <c r="CEC1300" s="135"/>
      <c r="CED1300" s="135"/>
      <c r="CEE1300" s="135"/>
      <c r="CEF1300" s="135"/>
      <c r="CEG1300" s="135"/>
      <c r="CEH1300" s="135"/>
      <c r="CEI1300" s="135"/>
      <c r="CEJ1300" s="135"/>
      <c r="CEK1300" s="135"/>
      <c r="CEL1300" s="135"/>
      <c r="CEM1300" s="135"/>
      <c r="CEN1300" s="135"/>
      <c r="CEO1300" s="135"/>
      <c r="CEP1300" s="135"/>
      <c r="CEQ1300" s="135"/>
      <c r="CER1300" s="135"/>
      <c r="CES1300" s="135"/>
      <c r="CET1300" s="135"/>
      <c r="CEU1300" s="135"/>
      <c r="CEV1300" s="135"/>
      <c r="CEW1300" s="135"/>
      <c r="CEX1300" s="135"/>
      <c r="CEY1300" s="135"/>
      <c r="CEZ1300" s="135"/>
      <c r="CFA1300" s="135"/>
      <c r="CFB1300" s="135"/>
      <c r="CFC1300" s="135"/>
      <c r="CFD1300" s="135"/>
      <c r="CFE1300" s="135"/>
      <c r="CFF1300" s="135"/>
      <c r="CFG1300" s="135"/>
      <c r="CFH1300" s="135"/>
      <c r="CFI1300" s="135"/>
      <c r="CFJ1300" s="135"/>
      <c r="CFK1300" s="135"/>
      <c r="CFL1300" s="135"/>
      <c r="CFM1300" s="135"/>
      <c r="CFN1300" s="135"/>
      <c r="CFO1300" s="135"/>
      <c r="CFP1300" s="135"/>
      <c r="CFQ1300" s="135"/>
      <c r="CFR1300" s="135"/>
      <c r="CFS1300" s="135"/>
      <c r="CFT1300" s="135"/>
      <c r="CFU1300" s="135"/>
      <c r="CFV1300" s="135"/>
      <c r="CFW1300" s="135"/>
      <c r="CFX1300" s="135"/>
      <c r="CFY1300" s="135"/>
      <c r="CFZ1300" s="135"/>
      <c r="CGA1300" s="135"/>
      <c r="CGB1300" s="135"/>
      <c r="CGC1300" s="135"/>
      <c r="CGD1300" s="135"/>
      <c r="CGE1300" s="135"/>
      <c r="CGF1300" s="135"/>
      <c r="CGG1300" s="135"/>
      <c r="CGH1300" s="135"/>
      <c r="CGI1300" s="135"/>
      <c r="CGJ1300" s="135"/>
      <c r="CGK1300" s="135"/>
      <c r="CGL1300" s="135"/>
      <c r="CGM1300" s="135"/>
      <c r="CGN1300" s="135"/>
      <c r="CGO1300" s="135"/>
      <c r="CGP1300" s="135"/>
      <c r="CGQ1300" s="135"/>
      <c r="CGR1300" s="135"/>
      <c r="CGS1300" s="135"/>
      <c r="CGT1300" s="135"/>
      <c r="CGU1300" s="135"/>
      <c r="CGV1300" s="135"/>
      <c r="CGW1300" s="135"/>
      <c r="CGX1300" s="135"/>
      <c r="CGY1300" s="135"/>
      <c r="CGZ1300" s="135"/>
      <c r="CHA1300" s="135"/>
      <c r="CHB1300" s="135"/>
      <c r="CHC1300" s="135"/>
      <c r="CHD1300" s="135"/>
      <c r="CHE1300" s="135"/>
      <c r="CHF1300" s="135"/>
      <c r="CHG1300" s="135"/>
      <c r="CHH1300" s="135"/>
      <c r="CHI1300" s="135"/>
      <c r="CHJ1300" s="135"/>
      <c r="CHK1300" s="135"/>
      <c r="CHL1300" s="135"/>
      <c r="CHM1300" s="135"/>
      <c r="CHN1300" s="135"/>
      <c r="CHO1300" s="135"/>
      <c r="CHP1300" s="135"/>
      <c r="CHQ1300" s="135"/>
      <c r="CHR1300" s="135"/>
      <c r="CHS1300" s="135"/>
      <c r="CHT1300" s="135"/>
      <c r="CHU1300" s="135"/>
      <c r="CHV1300" s="135"/>
      <c r="CHW1300" s="135"/>
      <c r="CHX1300" s="135"/>
      <c r="CHY1300" s="135"/>
      <c r="CHZ1300" s="135"/>
      <c r="CIA1300" s="135"/>
      <c r="CIB1300" s="135"/>
      <c r="CIC1300" s="135"/>
      <c r="CID1300" s="135"/>
      <c r="CIE1300" s="135"/>
      <c r="CIF1300" s="135"/>
      <c r="CIG1300" s="135"/>
      <c r="CIH1300" s="135"/>
      <c r="CII1300" s="135"/>
      <c r="CIJ1300" s="135"/>
      <c r="CIK1300" s="135"/>
      <c r="CIL1300" s="135"/>
      <c r="CIM1300" s="135"/>
      <c r="CIN1300" s="135"/>
      <c r="CIO1300" s="135"/>
      <c r="CIP1300" s="135"/>
      <c r="CIQ1300" s="135"/>
      <c r="CIR1300" s="135"/>
      <c r="CIS1300" s="135"/>
      <c r="CIT1300" s="135"/>
      <c r="CIU1300" s="135"/>
      <c r="CIV1300" s="135"/>
      <c r="CIW1300" s="135"/>
      <c r="CIX1300" s="135"/>
      <c r="CIY1300" s="135"/>
      <c r="CIZ1300" s="135"/>
      <c r="CJA1300" s="135"/>
      <c r="CJB1300" s="135"/>
      <c r="CJC1300" s="135"/>
      <c r="CJD1300" s="135"/>
      <c r="CJE1300" s="135"/>
      <c r="CJF1300" s="135"/>
      <c r="CJG1300" s="135"/>
      <c r="CJH1300" s="135"/>
      <c r="CJI1300" s="135"/>
      <c r="CJJ1300" s="135"/>
      <c r="CJK1300" s="135"/>
      <c r="CJL1300" s="135"/>
      <c r="CJM1300" s="135"/>
      <c r="CJN1300" s="135"/>
      <c r="CJO1300" s="135"/>
      <c r="CJP1300" s="135"/>
      <c r="CJQ1300" s="135"/>
      <c r="CJR1300" s="135"/>
      <c r="CJS1300" s="135"/>
      <c r="CJT1300" s="135"/>
      <c r="CJU1300" s="135"/>
      <c r="CJV1300" s="135"/>
      <c r="CJW1300" s="135"/>
      <c r="CJX1300" s="135"/>
      <c r="CJY1300" s="135"/>
      <c r="CJZ1300" s="135"/>
      <c r="CKA1300" s="135"/>
      <c r="CKB1300" s="135"/>
      <c r="CKC1300" s="135"/>
      <c r="CKD1300" s="135"/>
      <c r="CKE1300" s="135"/>
      <c r="CKF1300" s="135"/>
      <c r="CKG1300" s="135"/>
      <c r="CKH1300" s="135"/>
      <c r="CKI1300" s="135"/>
      <c r="CKJ1300" s="135"/>
      <c r="CKK1300" s="135"/>
      <c r="CKL1300" s="135"/>
      <c r="CKM1300" s="135"/>
      <c r="CKN1300" s="135"/>
      <c r="CKO1300" s="135"/>
      <c r="CKP1300" s="135"/>
      <c r="CKQ1300" s="135"/>
      <c r="CKR1300" s="135"/>
      <c r="CKS1300" s="135"/>
      <c r="CKT1300" s="135"/>
      <c r="CKU1300" s="135"/>
      <c r="CKV1300" s="135"/>
      <c r="CKW1300" s="135"/>
      <c r="CKX1300" s="135"/>
      <c r="CKY1300" s="135"/>
      <c r="CKZ1300" s="135"/>
      <c r="CLA1300" s="135"/>
      <c r="CLB1300" s="135"/>
      <c r="CLC1300" s="135"/>
      <c r="CLD1300" s="135"/>
      <c r="CLE1300" s="135"/>
      <c r="CLF1300" s="135"/>
      <c r="CLG1300" s="135"/>
      <c r="CLH1300" s="135"/>
      <c r="CLI1300" s="135"/>
      <c r="CLJ1300" s="135"/>
      <c r="CLK1300" s="135"/>
      <c r="CLL1300" s="135"/>
      <c r="CLM1300" s="135"/>
      <c r="CLN1300" s="135"/>
      <c r="CLO1300" s="135"/>
      <c r="CLP1300" s="135"/>
      <c r="CLQ1300" s="135"/>
      <c r="CLR1300" s="135"/>
      <c r="CLS1300" s="135"/>
      <c r="CLT1300" s="135"/>
      <c r="CLU1300" s="135"/>
      <c r="CLV1300" s="135"/>
      <c r="CLW1300" s="135"/>
      <c r="CLX1300" s="135"/>
      <c r="CLY1300" s="135"/>
      <c r="CLZ1300" s="135"/>
      <c r="CMA1300" s="135"/>
      <c r="CMB1300" s="135"/>
      <c r="CMC1300" s="135"/>
      <c r="CMD1300" s="135"/>
      <c r="CME1300" s="135"/>
      <c r="CMF1300" s="135"/>
      <c r="CMG1300" s="135"/>
      <c r="CMH1300" s="135"/>
      <c r="CMI1300" s="135"/>
      <c r="CMJ1300" s="135"/>
      <c r="CMK1300" s="135"/>
      <c r="CML1300" s="135"/>
      <c r="CMM1300" s="135"/>
      <c r="CMN1300" s="135"/>
      <c r="CMO1300" s="135"/>
      <c r="CMP1300" s="135"/>
      <c r="CMQ1300" s="135"/>
      <c r="CMR1300" s="135"/>
      <c r="CMS1300" s="135"/>
      <c r="CMT1300" s="135"/>
      <c r="CMU1300" s="135"/>
      <c r="CMV1300" s="135"/>
      <c r="CMW1300" s="135"/>
      <c r="CMX1300" s="135"/>
      <c r="CMY1300" s="135"/>
      <c r="CMZ1300" s="135"/>
      <c r="CNA1300" s="135"/>
      <c r="CNB1300" s="135"/>
      <c r="CNC1300" s="135"/>
      <c r="CND1300" s="135"/>
      <c r="CNE1300" s="135"/>
      <c r="CNF1300" s="135"/>
      <c r="CNG1300" s="135"/>
      <c r="CNH1300" s="135"/>
      <c r="CNI1300" s="135"/>
      <c r="CNJ1300" s="135"/>
      <c r="CNK1300" s="135"/>
      <c r="CNL1300" s="135"/>
      <c r="CNM1300" s="135"/>
      <c r="CNN1300" s="135"/>
      <c r="CNO1300" s="135"/>
      <c r="CNP1300" s="135"/>
      <c r="CNQ1300" s="135"/>
      <c r="CNR1300" s="135"/>
      <c r="CNS1300" s="135"/>
      <c r="CNT1300" s="135"/>
      <c r="CNU1300" s="135"/>
      <c r="CNV1300" s="135"/>
      <c r="CNW1300" s="135"/>
      <c r="CNX1300" s="135"/>
      <c r="CNY1300" s="135"/>
      <c r="CNZ1300" s="135"/>
      <c r="COA1300" s="135"/>
      <c r="COB1300" s="135"/>
      <c r="COC1300" s="135"/>
      <c r="COD1300" s="135"/>
      <c r="COE1300" s="135"/>
      <c r="COF1300" s="135"/>
      <c r="COG1300" s="135"/>
      <c r="COH1300" s="135"/>
      <c r="COI1300" s="135"/>
      <c r="COJ1300" s="135"/>
      <c r="COK1300" s="135"/>
      <c r="COL1300" s="135"/>
      <c r="COM1300" s="135"/>
      <c r="CON1300" s="135"/>
      <c r="COO1300" s="135"/>
      <c r="COP1300" s="135"/>
      <c r="COQ1300" s="135"/>
      <c r="COR1300" s="135"/>
      <c r="COS1300" s="135"/>
      <c r="COT1300" s="135"/>
      <c r="COU1300" s="135"/>
      <c r="COV1300" s="135"/>
      <c r="COW1300" s="135"/>
      <c r="COX1300" s="135"/>
      <c r="COY1300" s="135"/>
      <c r="COZ1300" s="135"/>
      <c r="CPA1300" s="135"/>
      <c r="CPB1300" s="135"/>
      <c r="CPC1300" s="135"/>
      <c r="CPD1300" s="135"/>
      <c r="CPE1300" s="135"/>
      <c r="CPF1300" s="135"/>
      <c r="CPG1300" s="135"/>
      <c r="CPH1300" s="135"/>
      <c r="CPI1300" s="135"/>
      <c r="CPJ1300" s="135"/>
      <c r="CPK1300" s="135"/>
      <c r="CPL1300" s="135"/>
      <c r="CPM1300" s="135"/>
      <c r="CPN1300" s="135"/>
      <c r="CPO1300" s="135"/>
      <c r="CPP1300" s="135"/>
      <c r="CPQ1300" s="135"/>
      <c r="CPR1300" s="135"/>
      <c r="CPS1300" s="135"/>
      <c r="CPT1300" s="135"/>
      <c r="CPU1300" s="135"/>
      <c r="CPV1300" s="135"/>
      <c r="CPW1300" s="135"/>
      <c r="CPX1300" s="135"/>
      <c r="CPY1300" s="135"/>
      <c r="CPZ1300" s="135"/>
      <c r="CQA1300" s="135"/>
      <c r="CQB1300" s="135"/>
      <c r="CQC1300" s="135"/>
      <c r="CQD1300" s="135"/>
      <c r="CQE1300" s="135"/>
      <c r="CQF1300" s="135"/>
      <c r="CQG1300" s="135"/>
      <c r="CQH1300" s="135"/>
      <c r="CQI1300" s="135"/>
      <c r="CQJ1300" s="135"/>
      <c r="CQK1300" s="135"/>
      <c r="CQL1300" s="135"/>
      <c r="CQM1300" s="135"/>
      <c r="CQN1300" s="135"/>
      <c r="CQO1300" s="135"/>
      <c r="CQP1300" s="135"/>
      <c r="CQQ1300" s="135"/>
      <c r="CQR1300" s="135"/>
      <c r="CQS1300" s="135"/>
      <c r="CQT1300" s="135"/>
      <c r="CQU1300" s="135"/>
      <c r="CQV1300" s="135"/>
      <c r="CQW1300" s="135"/>
      <c r="CQX1300" s="135"/>
      <c r="CQY1300" s="135"/>
      <c r="CQZ1300" s="135"/>
      <c r="CRA1300" s="135"/>
      <c r="CRB1300" s="135"/>
      <c r="CRC1300" s="135"/>
      <c r="CRD1300" s="135"/>
      <c r="CRE1300" s="135"/>
      <c r="CRF1300" s="135"/>
      <c r="CRG1300" s="135"/>
      <c r="CRH1300" s="135"/>
      <c r="CRI1300" s="135"/>
      <c r="CRJ1300" s="135"/>
      <c r="CRK1300" s="135"/>
      <c r="CRL1300" s="135"/>
      <c r="CRM1300" s="135"/>
      <c r="CRN1300" s="135"/>
      <c r="CRO1300" s="135"/>
      <c r="CRP1300" s="135"/>
      <c r="CRQ1300" s="135"/>
      <c r="CRR1300" s="135"/>
      <c r="CRS1300" s="135"/>
      <c r="CRT1300" s="135"/>
      <c r="CRU1300" s="135"/>
      <c r="CRV1300" s="135"/>
      <c r="CRW1300" s="135"/>
      <c r="CRX1300" s="135"/>
      <c r="CRY1300" s="135"/>
      <c r="CRZ1300" s="135"/>
      <c r="CSA1300" s="135"/>
      <c r="CSB1300" s="135"/>
      <c r="CSC1300" s="135"/>
      <c r="CSD1300" s="135"/>
      <c r="CSE1300" s="135"/>
      <c r="CSF1300" s="135"/>
      <c r="CSG1300" s="135"/>
      <c r="CSH1300" s="135"/>
      <c r="CSI1300" s="135"/>
      <c r="CSJ1300" s="135"/>
      <c r="CSK1300" s="135"/>
      <c r="CSL1300" s="135"/>
      <c r="CSM1300" s="135"/>
      <c r="CSN1300" s="135"/>
      <c r="CSO1300" s="135"/>
      <c r="CSP1300" s="135"/>
      <c r="CSQ1300" s="135"/>
      <c r="CSR1300" s="135"/>
      <c r="CSS1300" s="135"/>
      <c r="CST1300" s="135"/>
      <c r="CSU1300" s="135"/>
      <c r="CSV1300" s="135"/>
      <c r="CSW1300" s="135"/>
      <c r="CSX1300" s="135"/>
      <c r="CSY1300" s="135"/>
      <c r="CSZ1300" s="135"/>
      <c r="CTA1300" s="135"/>
      <c r="CTB1300" s="135"/>
      <c r="CTC1300" s="135"/>
      <c r="CTD1300" s="135"/>
      <c r="CTE1300" s="135"/>
      <c r="CTF1300" s="135"/>
      <c r="CTG1300" s="135"/>
      <c r="CTH1300" s="135"/>
      <c r="CTI1300" s="135"/>
      <c r="CTJ1300" s="135"/>
      <c r="CTK1300" s="135"/>
      <c r="CTL1300" s="135"/>
      <c r="CTM1300" s="135"/>
      <c r="CTN1300" s="135"/>
      <c r="CTO1300" s="135"/>
      <c r="CTP1300" s="135"/>
      <c r="CTQ1300" s="135"/>
      <c r="CTR1300" s="135"/>
      <c r="CTS1300" s="135"/>
      <c r="CTT1300" s="135"/>
      <c r="CTU1300" s="135"/>
      <c r="CTV1300" s="135"/>
      <c r="CTW1300" s="135"/>
      <c r="CTX1300" s="135"/>
      <c r="CTY1300" s="135"/>
      <c r="CTZ1300" s="135"/>
      <c r="CUA1300" s="135"/>
      <c r="CUB1300" s="135"/>
      <c r="CUC1300" s="135"/>
      <c r="CUD1300" s="135"/>
      <c r="CUE1300" s="135"/>
      <c r="CUF1300" s="135"/>
      <c r="CUG1300" s="135"/>
      <c r="CUH1300" s="135"/>
      <c r="CUI1300" s="135"/>
      <c r="CUJ1300" s="135"/>
      <c r="CUK1300" s="135"/>
      <c r="CUL1300" s="135"/>
      <c r="CUM1300" s="135"/>
      <c r="CUN1300" s="135"/>
      <c r="CUO1300" s="135"/>
      <c r="CUP1300" s="135"/>
      <c r="CUQ1300" s="135"/>
      <c r="CUR1300" s="135"/>
      <c r="CUS1300" s="135"/>
      <c r="CUT1300" s="135"/>
      <c r="CUU1300" s="135"/>
      <c r="CUV1300" s="135"/>
      <c r="CUW1300" s="135"/>
      <c r="CUX1300" s="135"/>
      <c r="CUY1300" s="135"/>
      <c r="CUZ1300" s="135"/>
      <c r="CVA1300" s="135"/>
      <c r="CVB1300" s="135"/>
      <c r="CVC1300" s="135"/>
      <c r="CVD1300" s="135"/>
      <c r="CVE1300" s="135"/>
      <c r="CVF1300" s="135"/>
      <c r="CVG1300" s="135"/>
      <c r="CVH1300" s="135"/>
      <c r="CVI1300" s="135"/>
      <c r="CVJ1300" s="135"/>
      <c r="CVK1300" s="135"/>
      <c r="CVL1300" s="135"/>
      <c r="CVM1300" s="135"/>
      <c r="CVN1300" s="135"/>
      <c r="CVO1300" s="135"/>
      <c r="CVP1300" s="135"/>
      <c r="CVQ1300" s="135"/>
      <c r="CVR1300" s="135"/>
      <c r="CVS1300" s="135"/>
      <c r="CVT1300" s="135"/>
      <c r="CVU1300" s="135"/>
      <c r="CVV1300" s="135"/>
      <c r="CVW1300" s="135"/>
      <c r="CVX1300" s="135"/>
      <c r="CVY1300" s="135"/>
      <c r="CVZ1300" s="135"/>
      <c r="CWA1300" s="135"/>
      <c r="CWB1300" s="135"/>
      <c r="CWC1300" s="135"/>
      <c r="CWD1300" s="135"/>
      <c r="CWE1300" s="135"/>
      <c r="CWF1300" s="135"/>
      <c r="CWG1300" s="135"/>
      <c r="CWH1300" s="135"/>
      <c r="CWI1300" s="135"/>
      <c r="CWJ1300" s="135"/>
      <c r="CWK1300" s="135"/>
      <c r="CWL1300" s="135"/>
      <c r="CWM1300" s="135"/>
      <c r="CWN1300" s="135"/>
      <c r="CWO1300" s="135"/>
      <c r="CWP1300" s="135"/>
      <c r="CWQ1300" s="135"/>
      <c r="CWR1300" s="135"/>
      <c r="CWS1300" s="135"/>
      <c r="CWT1300" s="135"/>
      <c r="CWU1300" s="135"/>
      <c r="CWV1300" s="135"/>
      <c r="CWW1300" s="135"/>
      <c r="CWX1300" s="135"/>
      <c r="CWY1300" s="135"/>
      <c r="CWZ1300" s="135"/>
      <c r="CXA1300" s="135"/>
      <c r="CXB1300" s="135"/>
      <c r="CXC1300" s="135"/>
      <c r="CXD1300" s="135"/>
      <c r="CXE1300" s="135"/>
      <c r="CXF1300" s="135"/>
      <c r="CXG1300" s="135"/>
      <c r="CXH1300" s="135"/>
      <c r="CXI1300" s="135"/>
      <c r="CXJ1300" s="135"/>
      <c r="CXK1300" s="135"/>
      <c r="CXL1300" s="135"/>
      <c r="CXM1300" s="135"/>
      <c r="CXN1300" s="135"/>
      <c r="CXO1300" s="135"/>
      <c r="CXP1300" s="135"/>
      <c r="CXQ1300" s="135"/>
      <c r="CXR1300" s="135"/>
      <c r="CXS1300" s="135"/>
      <c r="CXT1300" s="135"/>
      <c r="CXU1300" s="135"/>
      <c r="CXV1300" s="135"/>
      <c r="CXW1300" s="135"/>
      <c r="CXX1300" s="135"/>
      <c r="CXY1300" s="135"/>
      <c r="CXZ1300" s="135"/>
      <c r="CYA1300" s="135"/>
      <c r="CYB1300" s="135"/>
      <c r="CYC1300" s="135"/>
      <c r="CYD1300" s="135"/>
      <c r="CYE1300" s="135"/>
      <c r="CYF1300" s="135"/>
      <c r="CYG1300" s="135"/>
      <c r="CYH1300" s="135"/>
      <c r="CYI1300" s="135"/>
      <c r="CYJ1300" s="135"/>
      <c r="CYK1300" s="135"/>
      <c r="CYL1300" s="135"/>
      <c r="CYM1300" s="135"/>
      <c r="CYN1300" s="135"/>
      <c r="CYO1300" s="135"/>
      <c r="CYP1300" s="135"/>
      <c r="CYQ1300" s="135"/>
      <c r="CYR1300" s="135"/>
      <c r="CYS1300" s="135"/>
      <c r="CYT1300" s="135"/>
      <c r="CYU1300" s="135"/>
      <c r="CYV1300" s="135"/>
      <c r="CYW1300" s="135"/>
      <c r="CYX1300" s="135"/>
      <c r="CYY1300" s="135"/>
      <c r="CYZ1300" s="135"/>
      <c r="CZA1300" s="135"/>
      <c r="CZB1300" s="135"/>
      <c r="CZC1300" s="135"/>
      <c r="CZD1300" s="135"/>
      <c r="CZE1300" s="135"/>
      <c r="CZF1300" s="135"/>
      <c r="CZG1300" s="135"/>
      <c r="CZH1300" s="135"/>
      <c r="CZI1300" s="135"/>
      <c r="CZJ1300" s="135"/>
      <c r="CZK1300" s="135"/>
      <c r="CZL1300" s="135"/>
      <c r="CZM1300" s="135"/>
      <c r="CZN1300" s="135"/>
      <c r="CZO1300" s="135"/>
      <c r="CZP1300" s="135"/>
      <c r="CZQ1300" s="135"/>
      <c r="CZR1300" s="135"/>
      <c r="CZS1300" s="135"/>
      <c r="CZT1300" s="135"/>
      <c r="CZU1300" s="135"/>
      <c r="CZV1300" s="135"/>
      <c r="CZW1300" s="135"/>
      <c r="CZX1300" s="135"/>
      <c r="CZY1300" s="135"/>
      <c r="CZZ1300" s="135"/>
      <c r="DAA1300" s="135"/>
      <c r="DAB1300" s="135"/>
      <c r="DAC1300" s="135"/>
      <c r="DAD1300" s="135"/>
      <c r="DAE1300" s="135"/>
      <c r="DAF1300" s="135"/>
      <c r="DAG1300" s="135"/>
      <c r="DAH1300" s="135"/>
      <c r="DAI1300" s="135"/>
      <c r="DAJ1300" s="135"/>
      <c r="DAK1300" s="135"/>
      <c r="DAL1300" s="135"/>
      <c r="DAM1300" s="135"/>
      <c r="DAN1300" s="135"/>
      <c r="DAO1300" s="135"/>
      <c r="DAP1300" s="135"/>
      <c r="DAQ1300" s="135"/>
      <c r="DAR1300" s="135"/>
      <c r="DAS1300" s="135"/>
      <c r="DAT1300" s="135"/>
      <c r="DAU1300" s="135"/>
      <c r="DAV1300" s="135"/>
      <c r="DAW1300" s="135"/>
      <c r="DAX1300" s="135"/>
      <c r="DAY1300" s="135"/>
      <c r="DAZ1300" s="135"/>
      <c r="DBA1300" s="135"/>
      <c r="DBB1300" s="135"/>
      <c r="DBC1300" s="135"/>
      <c r="DBD1300" s="135"/>
      <c r="DBE1300" s="135"/>
      <c r="DBF1300" s="135"/>
      <c r="DBG1300" s="135"/>
      <c r="DBH1300" s="135"/>
      <c r="DBI1300" s="135"/>
      <c r="DBJ1300" s="135"/>
      <c r="DBK1300" s="135"/>
      <c r="DBL1300" s="135"/>
      <c r="DBM1300" s="135"/>
      <c r="DBN1300" s="135"/>
      <c r="DBO1300" s="135"/>
      <c r="DBP1300" s="135"/>
      <c r="DBQ1300" s="135"/>
      <c r="DBR1300" s="135"/>
      <c r="DBS1300" s="135"/>
      <c r="DBT1300" s="135"/>
      <c r="DBU1300" s="135"/>
      <c r="DBV1300" s="135"/>
      <c r="DBW1300" s="135"/>
      <c r="DBX1300" s="135"/>
      <c r="DBY1300" s="135"/>
      <c r="DBZ1300" s="135"/>
      <c r="DCA1300" s="135"/>
      <c r="DCB1300" s="135"/>
      <c r="DCC1300" s="135"/>
      <c r="DCD1300" s="135"/>
      <c r="DCE1300" s="135"/>
      <c r="DCF1300" s="135"/>
      <c r="DCG1300" s="135"/>
      <c r="DCH1300" s="135"/>
      <c r="DCI1300" s="135"/>
      <c r="DCJ1300" s="135"/>
      <c r="DCK1300" s="135"/>
      <c r="DCL1300" s="135"/>
      <c r="DCM1300" s="135"/>
      <c r="DCN1300" s="135"/>
      <c r="DCO1300" s="135"/>
      <c r="DCP1300" s="135"/>
      <c r="DCQ1300" s="135"/>
      <c r="DCR1300" s="135"/>
      <c r="DCS1300" s="135"/>
      <c r="DCT1300" s="135"/>
      <c r="DCU1300" s="135"/>
      <c r="DCV1300" s="135"/>
      <c r="DCW1300" s="135"/>
      <c r="DCX1300" s="135"/>
      <c r="DCY1300" s="135"/>
      <c r="DCZ1300" s="135"/>
      <c r="DDA1300" s="135"/>
      <c r="DDB1300" s="135"/>
      <c r="DDC1300" s="135"/>
      <c r="DDD1300" s="135"/>
      <c r="DDE1300" s="135"/>
      <c r="DDF1300" s="135"/>
      <c r="DDG1300" s="135"/>
      <c r="DDH1300" s="135"/>
      <c r="DDI1300" s="135"/>
      <c r="DDJ1300" s="135"/>
      <c r="DDK1300" s="135"/>
      <c r="DDL1300" s="135"/>
      <c r="DDM1300" s="135"/>
      <c r="DDN1300" s="135"/>
      <c r="DDO1300" s="135"/>
      <c r="DDP1300" s="135"/>
      <c r="DDQ1300" s="135"/>
      <c r="DDR1300" s="135"/>
      <c r="DDS1300" s="135"/>
      <c r="DDT1300" s="135"/>
      <c r="DDU1300" s="135"/>
      <c r="DDV1300" s="135"/>
      <c r="DDW1300" s="135"/>
      <c r="DDX1300" s="135"/>
      <c r="DDY1300" s="135"/>
      <c r="DDZ1300" s="135"/>
      <c r="DEA1300" s="135"/>
      <c r="DEB1300" s="135"/>
      <c r="DEC1300" s="135"/>
      <c r="DED1300" s="135"/>
      <c r="DEE1300" s="135"/>
      <c r="DEF1300" s="135"/>
      <c r="DEG1300" s="135"/>
      <c r="DEH1300" s="135"/>
      <c r="DEI1300" s="135"/>
      <c r="DEJ1300" s="135"/>
      <c r="DEK1300" s="135"/>
      <c r="DEL1300" s="135"/>
      <c r="DEM1300" s="135"/>
      <c r="DEN1300" s="135"/>
      <c r="DEO1300" s="135"/>
      <c r="DEP1300" s="135"/>
      <c r="DEQ1300" s="135"/>
      <c r="DER1300" s="135"/>
      <c r="DES1300" s="135"/>
      <c r="DET1300" s="135"/>
      <c r="DEU1300" s="135"/>
      <c r="DEV1300" s="135"/>
      <c r="DEW1300" s="135"/>
      <c r="DEX1300" s="135"/>
      <c r="DEY1300" s="135"/>
      <c r="DEZ1300" s="135"/>
      <c r="DFA1300" s="135"/>
      <c r="DFB1300" s="135"/>
      <c r="DFC1300" s="135"/>
      <c r="DFD1300" s="135"/>
      <c r="DFE1300" s="135"/>
      <c r="DFF1300" s="135"/>
      <c r="DFG1300" s="135"/>
      <c r="DFH1300" s="135"/>
      <c r="DFI1300" s="135"/>
      <c r="DFJ1300" s="135"/>
      <c r="DFK1300" s="135"/>
      <c r="DFL1300" s="135"/>
      <c r="DFM1300" s="135"/>
      <c r="DFN1300" s="135"/>
      <c r="DFO1300" s="135"/>
      <c r="DFP1300" s="135"/>
      <c r="DFQ1300" s="135"/>
      <c r="DFR1300" s="135"/>
      <c r="DFS1300" s="135"/>
      <c r="DFT1300" s="135"/>
      <c r="DFU1300" s="135"/>
      <c r="DFV1300" s="135"/>
      <c r="DFW1300" s="135"/>
      <c r="DFX1300" s="135"/>
      <c r="DFY1300" s="135"/>
      <c r="DFZ1300" s="135"/>
      <c r="DGA1300" s="135"/>
      <c r="DGB1300" s="135"/>
      <c r="DGC1300" s="135"/>
      <c r="DGD1300" s="135"/>
      <c r="DGE1300" s="135"/>
      <c r="DGF1300" s="135"/>
      <c r="DGG1300" s="135"/>
      <c r="DGH1300" s="135"/>
      <c r="DGI1300" s="135"/>
      <c r="DGJ1300" s="135"/>
      <c r="DGK1300" s="135"/>
      <c r="DGL1300" s="135"/>
      <c r="DGM1300" s="135"/>
      <c r="DGN1300" s="135"/>
      <c r="DGO1300" s="135"/>
      <c r="DGP1300" s="135"/>
      <c r="DGQ1300" s="135"/>
      <c r="DGR1300" s="135"/>
      <c r="DGS1300" s="135"/>
      <c r="DGT1300" s="135"/>
      <c r="DGU1300" s="135"/>
      <c r="DGV1300" s="135"/>
      <c r="DGW1300" s="135"/>
      <c r="DGX1300" s="135"/>
      <c r="DGY1300" s="135"/>
      <c r="DGZ1300" s="135"/>
      <c r="DHA1300" s="135"/>
      <c r="DHB1300" s="135"/>
      <c r="DHC1300" s="135"/>
      <c r="DHD1300" s="135"/>
      <c r="DHE1300" s="135"/>
      <c r="DHF1300" s="135"/>
      <c r="DHG1300" s="135"/>
      <c r="DHH1300" s="135"/>
      <c r="DHI1300" s="135"/>
      <c r="DHJ1300" s="135"/>
      <c r="DHK1300" s="135"/>
      <c r="DHL1300" s="135"/>
      <c r="DHM1300" s="135"/>
      <c r="DHN1300" s="135"/>
      <c r="DHO1300" s="135"/>
      <c r="DHP1300" s="135"/>
      <c r="DHQ1300" s="135"/>
      <c r="DHR1300" s="135"/>
      <c r="DHS1300" s="135"/>
      <c r="DHT1300" s="135"/>
      <c r="DHU1300" s="135"/>
      <c r="DHV1300" s="135"/>
      <c r="DHW1300" s="135"/>
      <c r="DHX1300" s="135"/>
      <c r="DHY1300" s="135"/>
      <c r="DHZ1300" s="135"/>
      <c r="DIA1300" s="135"/>
      <c r="DIB1300" s="135"/>
      <c r="DIC1300" s="135"/>
      <c r="DID1300" s="135"/>
      <c r="DIE1300" s="135"/>
      <c r="DIF1300" s="135"/>
      <c r="DIG1300" s="135"/>
      <c r="DIH1300" s="135"/>
      <c r="DII1300" s="135"/>
      <c r="DIJ1300" s="135"/>
      <c r="DIK1300" s="135"/>
      <c r="DIL1300" s="135"/>
      <c r="DIM1300" s="135"/>
      <c r="DIN1300" s="135"/>
      <c r="DIO1300" s="135"/>
      <c r="DIP1300" s="135"/>
      <c r="DIQ1300" s="135"/>
      <c r="DIR1300" s="135"/>
      <c r="DIS1300" s="135"/>
      <c r="DIT1300" s="135"/>
      <c r="DIU1300" s="135"/>
      <c r="DIV1300" s="135"/>
      <c r="DIW1300" s="135"/>
      <c r="DIX1300" s="135"/>
      <c r="DIY1300" s="135"/>
      <c r="DIZ1300" s="135"/>
      <c r="DJA1300" s="135"/>
      <c r="DJB1300" s="135"/>
      <c r="DJC1300" s="135"/>
      <c r="DJD1300" s="135"/>
      <c r="DJE1300" s="135"/>
      <c r="DJF1300" s="135"/>
      <c r="DJG1300" s="135"/>
      <c r="DJH1300" s="135"/>
      <c r="DJI1300" s="135"/>
      <c r="DJJ1300" s="135"/>
      <c r="DJK1300" s="135"/>
      <c r="DJL1300" s="135"/>
      <c r="DJM1300" s="135"/>
      <c r="DJN1300" s="135"/>
      <c r="DJO1300" s="135"/>
      <c r="DJP1300" s="135"/>
      <c r="DJQ1300" s="135"/>
      <c r="DJR1300" s="135"/>
      <c r="DJS1300" s="135"/>
      <c r="DJT1300" s="135"/>
      <c r="DJU1300" s="135"/>
      <c r="DJV1300" s="135"/>
      <c r="DJW1300" s="135"/>
      <c r="DJX1300" s="135"/>
      <c r="DJY1300" s="135"/>
      <c r="DJZ1300" s="135"/>
      <c r="DKA1300" s="135"/>
      <c r="DKB1300" s="135"/>
      <c r="DKC1300" s="135"/>
      <c r="DKD1300" s="135"/>
      <c r="DKE1300" s="135"/>
      <c r="DKF1300" s="135"/>
      <c r="DKG1300" s="135"/>
      <c r="DKH1300" s="135"/>
      <c r="DKI1300" s="135"/>
      <c r="DKJ1300" s="135"/>
      <c r="DKK1300" s="135"/>
      <c r="DKL1300" s="135"/>
      <c r="DKM1300" s="135"/>
      <c r="DKN1300" s="135"/>
      <c r="DKO1300" s="135"/>
      <c r="DKP1300" s="135"/>
      <c r="DKQ1300" s="135"/>
      <c r="DKR1300" s="135"/>
      <c r="DKS1300" s="135"/>
      <c r="DKT1300" s="135"/>
      <c r="DKU1300" s="135"/>
      <c r="DKV1300" s="135"/>
      <c r="DKW1300" s="135"/>
      <c r="DKX1300" s="135"/>
      <c r="DKY1300" s="135"/>
      <c r="DKZ1300" s="135"/>
      <c r="DLA1300" s="135"/>
      <c r="DLB1300" s="135"/>
      <c r="DLC1300" s="135"/>
      <c r="DLD1300" s="135"/>
      <c r="DLE1300" s="135"/>
      <c r="DLF1300" s="135"/>
      <c r="DLG1300" s="135"/>
      <c r="DLH1300" s="135"/>
      <c r="DLI1300" s="135"/>
      <c r="DLJ1300" s="135"/>
      <c r="DLK1300" s="135"/>
      <c r="DLL1300" s="135"/>
      <c r="DLM1300" s="135"/>
      <c r="DLN1300" s="135"/>
      <c r="DLO1300" s="135"/>
      <c r="DLP1300" s="135"/>
      <c r="DLQ1300" s="135"/>
      <c r="DLR1300" s="135"/>
      <c r="DLS1300" s="135"/>
      <c r="DLT1300" s="135"/>
      <c r="DLU1300" s="135"/>
      <c r="DLV1300" s="135"/>
      <c r="DLW1300" s="135"/>
      <c r="DLX1300" s="135"/>
      <c r="DLY1300" s="135"/>
      <c r="DLZ1300" s="135"/>
      <c r="DMA1300" s="135"/>
      <c r="DMB1300" s="135"/>
      <c r="DMC1300" s="135"/>
      <c r="DMD1300" s="135"/>
      <c r="DME1300" s="135"/>
      <c r="DMF1300" s="135"/>
      <c r="DMG1300" s="135"/>
      <c r="DMH1300" s="135"/>
      <c r="DMI1300" s="135"/>
      <c r="DMJ1300" s="135"/>
      <c r="DMK1300" s="135"/>
      <c r="DML1300" s="135"/>
      <c r="DMM1300" s="135"/>
      <c r="DMN1300" s="135"/>
      <c r="DMO1300" s="135"/>
      <c r="DMP1300" s="135"/>
      <c r="DMQ1300" s="135"/>
      <c r="DMR1300" s="135"/>
      <c r="DMS1300" s="135"/>
      <c r="DMT1300" s="135"/>
      <c r="DMU1300" s="135"/>
      <c r="DMV1300" s="135"/>
      <c r="DMW1300" s="135"/>
      <c r="DMX1300" s="135"/>
      <c r="DMY1300" s="135"/>
      <c r="DMZ1300" s="135"/>
      <c r="DNA1300" s="135"/>
      <c r="DNB1300" s="135"/>
      <c r="DNC1300" s="135"/>
      <c r="DND1300" s="135"/>
      <c r="DNE1300" s="135"/>
      <c r="DNF1300" s="135"/>
      <c r="DNG1300" s="135"/>
      <c r="DNH1300" s="135"/>
      <c r="DNI1300" s="135"/>
      <c r="DNJ1300" s="135"/>
      <c r="DNK1300" s="135"/>
      <c r="DNL1300" s="135"/>
      <c r="DNM1300" s="135"/>
      <c r="DNN1300" s="135"/>
      <c r="DNO1300" s="135"/>
      <c r="DNP1300" s="135"/>
      <c r="DNQ1300" s="135"/>
      <c r="DNR1300" s="135"/>
      <c r="DNS1300" s="135"/>
      <c r="DNT1300" s="135"/>
      <c r="DNU1300" s="135"/>
      <c r="DNV1300" s="135"/>
      <c r="DNW1300" s="135"/>
      <c r="DNX1300" s="135"/>
      <c r="DNY1300" s="135"/>
      <c r="DNZ1300" s="135"/>
      <c r="DOA1300" s="135"/>
      <c r="DOB1300" s="135"/>
      <c r="DOC1300" s="135"/>
      <c r="DOD1300" s="135"/>
      <c r="DOE1300" s="135"/>
      <c r="DOF1300" s="135"/>
      <c r="DOG1300" s="135"/>
      <c r="DOH1300" s="135"/>
      <c r="DOI1300" s="135"/>
      <c r="DOJ1300" s="135"/>
      <c r="DOK1300" s="135"/>
      <c r="DOL1300" s="135"/>
      <c r="DOM1300" s="135"/>
      <c r="DON1300" s="135"/>
      <c r="DOO1300" s="135"/>
      <c r="DOP1300" s="135"/>
      <c r="DOQ1300" s="135"/>
      <c r="DOR1300" s="135"/>
      <c r="DOS1300" s="135"/>
      <c r="DOT1300" s="135"/>
      <c r="DOU1300" s="135"/>
      <c r="DOV1300" s="135"/>
      <c r="DOW1300" s="135"/>
      <c r="DOX1300" s="135"/>
      <c r="DOY1300" s="135"/>
      <c r="DOZ1300" s="135"/>
      <c r="DPA1300" s="135"/>
      <c r="DPB1300" s="135"/>
      <c r="DPC1300" s="135"/>
      <c r="DPD1300" s="135"/>
      <c r="DPE1300" s="135"/>
      <c r="DPF1300" s="135"/>
      <c r="DPG1300" s="135"/>
      <c r="DPH1300" s="135"/>
      <c r="DPI1300" s="135"/>
      <c r="DPJ1300" s="135"/>
      <c r="DPK1300" s="135"/>
      <c r="DPL1300" s="135"/>
      <c r="DPM1300" s="135"/>
      <c r="DPN1300" s="135"/>
      <c r="DPO1300" s="135"/>
      <c r="DPP1300" s="135"/>
      <c r="DPQ1300" s="135"/>
      <c r="DPR1300" s="135"/>
      <c r="DPS1300" s="135"/>
      <c r="DPT1300" s="135"/>
      <c r="DPU1300" s="135"/>
      <c r="DPV1300" s="135"/>
      <c r="DPW1300" s="135"/>
      <c r="DPX1300" s="135"/>
      <c r="DPY1300" s="135"/>
      <c r="DPZ1300" s="135"/>
      <c r="DQA1300" s="135"/>
      <c r="DQB1300" s="135"/>
      <c r="DQC1300" s="135"/>
      <c r="DQD1300" s="135"/>
      <c r="DQE1300" s="135"/>
      <c r="DQF1300" s="135"/>
      <c r="DQG1300" s="135"/>
      <c r="DQH1300" s="135"/>
      <c r="DQI1300" s="135"/>
      <c r="DQJ1300" s="135"/>
      <c r="DQK1300" s="135"/>
      <c r="DQL1300" s="135"/>
      <c r="DQM1300" s="135"/>
      <c r="DQN1300" s="135"/>
      <c r="DQO1300" s="135"/>
      <c r="DQP1300" s="135"/>
      <c r="DQQ1300" s="135"/>
      <c r="DQR1300" s="135"/>
      <c r="DQS1300" s="135"/>
      <c r="DQT1300" s="135"/>
      <c r="DQU1300" s="135"/>
      <c r="DQV1300" s="135"/>
      <c r="DQW1300" s="135"/>
      <c r="DQX1300" s="135"/>
      <c r="DQY1300" s="135"/>
      <c r="DQZ1300" s="135"/>
      <c r="DRA1300" s="135"/>
      <c r="DRB1300" s="135"/>
      <c r="DRC1300" s="135"/>
      <c r="DRD1300" s="135"/>
      <c r="DRE1300" s="135"/>
      <c r="DRF1300" s="135"/>
      <c r="DRG1300" s="135"/>
      <c r="DRH1300" s="135"/>
      <c r="DRI1300" s="135"/>
      <c r="DRJ1300" s="135"/>
      <c r="DRK1300" s="135"/>
      <c r="DRL1300" s="135"/>
      <c r="DRM1300" s="135"/>
      <c r="DRN1300" s="135"/>
      <c r="DRO1300" s="135"/>
      <c r="DRP1300" s="135"/>
      <c r="DRQ1300" s="135"/>
      <c r="DRR1300" s="135"/>
      <c r="DRS1300" s="135"/>
      <c r="DRT1300" s="135"/>
      <c r="DRU1300" s="135"/>
      <c r="DRV1300" s="135"/>
      <c r="DRW1300" s="135"/>
      <c r="DRX1300" s="135"/>
      <c r="DRY1300" s="135"/>
      <c r="DRZ1300" s="135"/>
      <c r="DSA1300" s="135"/>
      <c r="DSB1300" s="135"/>
      <c r="DSC1300" s="135"/>
      <c r="DSD1300" s="135"/>
      <c r="DSE1300" s="135"/>
      <c r="DSF1300" s="135"/>
      <c r="DSG1300" s="135"/>
      <c r="DSH1300" s="135"/>
      <c r="DSI1300" s="135"/>
      <c r="DSJ1300" s="135"/>
      <c r="DSK1300" s="135"/>
      <c r="DSL1300" s="135"/>
      <c r="DSM1300" s="135"/>
      <c r="DSN1300" s="135"/>
      <c r="DSO1300" s="135"/>
      <c r="DSP1300" s="135"/>
      <c r="DSQ1300" s="135"/>
      <c r="DSR1300" s="135"/>
      <c r="DSS1300" s="135"/>
      <c r="DST1300" s="135"/>
      <c r="DSU1300" s="135"/>
      <c r="DSV1300" s="135"/>
      <c r="DSW1300" s="135"/>
      <c r="DSX1300" s="135"/>
      <c r="DSY1300" s="135"/>
      <c r="DSZ1300" s="135"/>
      <c r="DTA1300" s="135"/>
      <c r="DTB1300" s="135"/>
      <c r="DTC1300" s="135"/>
      <c r="DTD1300" s="135"/>
      <c r="DTE1300" s="135"/>
      <c r="DTF1300" s="135"/>
      <c r="DTG1300" s="135"/>
      <c r="DTH1300" s="135"/>
      <c r="DTI1300" s="135"/>
      <c r="DTJ1300" s="135"/>
      <c r="DTK1300" s="135"/>
      <c r="DTL1300" s="135"/>
      <c r="DTM1300" s="135"/>
      <c r="DTN1300" s="135"/>
      <c r="DTO1300" s="135"/>
      <c r="DTP1300" s="135"/>
      <c r="DTQ1300" s="135"/>
      <c r="DTR1300" s="135"/>
      <c r="DTS1300" s="135"/>
      <c r="DTT1300" s="135"/>
      <c r="DTU1300" s="135"/>
      <c r="DTV1300" s="135"/>
      <c r="DTW1300" s="135"/>
      <c r="DTX1300" s="135"/>
      <c r="DTY1300" s="135"/>
      <c r="DTZ1300" s="135"/>
      <c r="DUA1300" s="135"/>
      <c r="DUB1300" s="135"/>
      <c r="DUC1300" s="135"/>
      <c r="DUD1300" s="135"/>
      <c r="DUE1300" s="135"/>
      <c r="DUF1300" s="135"/>
      <c r="DUG1300" s="135"/>
      <c r="DUH1300" s="135"/>
      <c r="DUI1300" s="135"/>
      <c r="DUJ1300" s="135"/>
      <c r="DUK1300" s="135"/>
      <c r="DUL1300" s="135"/>
      <c r="DUM1300" s="135"/>
      <c r="DUN1300" s="135"/>
      <c r="DUO1300" s="135"/>
      <c r="DUP1300" s="135"/>
      <c r="DUQ1300" s="135"/>
      <c r="DUR1300" s="135"/>
      <c r="DUS1300" s="135"/>
      <c r="DUT1300" s="135"/>
      <c r="DUU1300" s="135"/>
      <c r="DUV1300" s="135"/>
      <c r="DUW1300" s="135"/>
      <c r="DUX1300" s="135"/>
      <c r="DUY1300" s="135"/>
      <c r="DUZ1300" s="135"/>
      <c r="DVA1300" s="135"/>
      <c r="DVB1300" s="135"/>
      <c r="DVC1300" s="135"/>
      <c r="DVD1300" s="135"/>
      <c r="DVE1300" s="135"/>
      <c r="DVF1300" s="135"/>
      <c r="DVG1300" s="135"/>
      <c r="DVH1300" s="135"/>
      <c r="DVI1300" s="135"/>
      <c r="DVJ1300" s="135"/>
      <c r="DVK1300" s="135"/>
      <c r="DVL1300" s="135"/>
      <c r="DVM1300" s="135"/>
      <c r="DVN1300" s="135"/>
      <c r="DVO1300" s="135"/>
      <c r="DVP1300" s="135"/>
      <c r="DVQ1300" s="135"/>
      <c r="DVR1300" s="135"/>
      <c r="DVS1300" s="135"/>
      <c r="DVT1300" s="135"/>
      <c r="DVU1300" s="135"/>
      <c r="DVV1300" s="135"/>
      <c r="DVW1300" s="135"/>
      <c r="DVX1300" s="135"/>
      <c r="DVY1300" s="135"/>
      <c r="DVZ1300" s="135"/>
      <c r="DWA1300" s="135"/>
      <c r="DWB1300" s="135"/>
      <c r="DWC1300" s="135"/>
      <c r="DWD1300" s="135"/>
      <c r="DWE1300" s="135"/>
      <c r="DWF1300" s="135"/>
      <c r="DWG1300" s="135"/>
      <c r="DWH1300" s="135"/>
      <c r="DWI1300" s="135"/>
      <c r="DWJ1300" s="135"/>
      <c r="DWK1300" s="135"/>
      <c r="DWL1300" s="135"/>
      <c r="DWM1300" s="135"/>
      <c r="DWN1300" s="135"/>
      <c r="DWO1300" s="135"/>
      <c r="DWP1300" s="135"/>
      <c r="DWQ1300" s="135"/>
      <c r="DWR1300" s="135"/>
      <c r="DWS1300" s="135"/>
      <c r="DWT1300" s="135"/>
      <c r="DWU1300" s="135"/>
      <c r="DWV1300" s="135"/>
      <c r="DWW1300" s="135"/>
      <c r="DWX1300" s="135"/>
      <c r="DWY1300" s="135"/>
      <c r="DWZ1300" s="135"/>
      <c r="DXA1300" s="135"/>
      <c r="DXB1300" s="135"/>
      <c r="DXC1300" s="135"/>
      <c r="DXD1300" s="135"/>
      <c r="DXE1300" s="135"/>
      <c r="DXF1300" s="135"/>
      <c r="DXG1300" s="135"/>
      <c r="DXH1300" s="135"/>
      <c r="DXI1300" s="135"/>
      <c r="DXJ1300" s="135"/>
      <c r="DXK1300" s="135"/>
      <c r="DXL1300" s="135"/>
      <c r="DXM1300" s="135"/>
      <c r="DXN1300" s="135"/>
      <c r="DXO1300" s="135"/>
      <c r="DXP1300" s="135"/>
      <c r="DXQ1300" s="135"/>
      <c r="DXR1300" s="135"/>
      <c r="DXS1300" s="135"/>
      <c r="DXT1300" s="135"/>
      <c r="DXU1300" s="135"/>
      <c r="DXV1300" s="135"/>
      <c r="DXW1300" s="135"/>
      <c r="DXX1300" s="135"/>
      <c r="DXY1300" s="135"/>
      <c r="DXZ1300" s="135"/>
      <c r="DYA1300" s="135"/>
      <c r="DYB1300" s="135"/>
      <c r="DYC1300" s="135"/>
      <c r="DYD1300" s="135"/>
      <c r="DYE1300" s="135"/>
      <c r="DYF1300" s="135"/>
      <c r="DYG1300" s="135"/>
      <c r="DYH1300" s="135"/>
      <c r="DYI1300" s="135"/>
      <c r="DYJ1300" s="135"/>
      <c r="DYK1300" s="135"/>
      <c r="DYL1300" s="135"/>
      <c r="DYM1300" s="135"/>
      <c r="DYN1300" s="135"/>
      <c r="DYO1300" s="135"/>
      <c r="DYP1300" s="135"/>
      <c r="DYQ1300" s="135"/>
      <c r="DYR1300" s="135"/>
      <c r="DYS1300" s="135"/>
      <c r="DYT1300" s="135"/>
      <c r="DYU1300" s="135"/>
      <c r="DYV1300" s="135"/>
      <c r="DYW1300" s="135"/>
      <c r="DYX1300" s="135"/>
      <c r="DYY1300" s="135"/>
      <c r="DYZ1300" s="135"/>
      <c r="DZA1300" s="135"/>
      <c r="DZB1300" s="135"/>
      <c r="DZC1300" s="135"/>
      <c r="DZD1300" s="135"/>
      <c r="DZE1300" s="135"/>
      <c r="DZF1300" s="135"/>
      <c r="DZG1300" s="135"/>
      <c r="DZH1300" s="135"/>
      <c r="DZI1300" s="135"/>
      <c r="DZJ1300" s="135"/>
      <c r="DZK1300" s="135"/>
      <c r="DZL1300" s="135"/>
      <c r="DZM1300" s="135"/>
      <c r="DZN1300" s="135"/>
      <c r="DZO1300" s="135"/>
      <c r="DZP1300" s="135"/>
      <c r="DZQ1300" s="135"/>
      <c r="DZR1300" s="135"/>
      <c r="DZS1300" s="135"/>
      <c r="DZT1300" s="135"/>
      <c r="DZU1300" s="135"/>
      <c r="DZV1300" s="135"/>
      <c r="DZW1300" s="135"/>
      <c r="DZX1300" s="135"/>
      <c r="DZY1300" s="135"/>
      <c r="DZZ1300" s="135"/>
      <c r="EAA1300" s="135"/>
      <c r="EAB1300" s="135"/>
      <c r="EAC1300" s="135"/>
      <c r="EAD1300" s="135"/>
      <c r="EAE1300" s="135"/>
      <c r="EAF1300" s="135"/>
      <c r="EAG1300" s="135"/>
      <c r="EAH1300" s="135"/>
      <c r="EAI1300" s="135"/>
      <c r="EAJ1300" s="135"/>
      <c r="EAK1300" s="135"/>
      <c r="EAL1300" s="135"/>
      <c r="EAM1300" s="135"/>
      <c r="EAN1300" s="135"/>
      <c r="EAO1300" s="135"/>
      <c r="EAP1300" s="135"/>
      <c r="EAQ1300" s="135"/>
      <c r="EAR1300" s="135"/>
      <c r="EAS1300" s="135"/>
      <c r="EAT1300" s="135"/>
      <c r="EAU1300" s="135"/>
      <c r="EAV1300" s="135"/>
      <c r="EAW1300" s="135"/>
      <c r="EAX1300" s="135"/>
      <c r="EAY1300" s="135"/>
      <c r="EAZ1300" s="135"/>
      <c r="EBA1300" s="135"/>
      <c r="EBB1300" s="135"/>
      <c r="EBC1300" s="135"/>
      <c r="EBD1300" s="135"/>
      <c r="EBE1300" s="135"/>
      <c r="EBF1300" s="135"/>
      <c r="EBG1300" s="135"/>
      <c r="EBH1300" s="135"/>
      <c r="EBI1300" s="135"/>
      <c r="EBJ1300" s="135"/>
      <c r="EBK1300" s="135"/>
      <c r="EBL1300" s="135"/>
      <c r="EBM1300" s="135"/>
      <c r="EBN1300" s="135"/>
      <c r="EBO1300" s="135"/>
      <c r="EBP1300" s="135"/>
      <c r="EBQ1300" s="135"/>
      <c r="EBR1300" s="135"/>
      <c r="EBS1300" s="135"/>
      <c r="EBT1300" s="135"/>
      <c r="EBU1300" s="135"/>
      <c r="EBV1300" s="135"/>
      <c r="EBW1300" s="135"/>
      <c r="EBX1300" s="135"/>
      <c r="EBY1300" s="135"/>
      <c r="EBZ1300" s="135"/>
      <c r="ECA1300" s="135"/>
      <c r="ECB1300" s="135"/>
      <c r="ECC1300" s="135"/>
      <c r="ECD1300" s="135"/>
      <c r="ECE1300" s="135"/>
      <c r="ECF1300" s="135"/>
      <c r="ECG1300" s="135"/>
      <c r="ECH1300" s="135"/>
      <c r="ECI1300" s="135"/>
      <c r="ECJ1300" s="135"/>
      <c r="ECK1300" s="135"/>
      <c r="ECL1300" s="135"/>
      <c r="ECM1300" s="135"/>
      <c r="ECN1300" s="135"/>
      <c r="ECO1300" s="135"/>
      <c r="ECP1300" s="135"/>
      <c r="ECQ1300" s="135"/>
      <c r="ECR1300" s="135"/>
      <c r="ECS1300" s="135"/>
      <c r="ECT1300" s="135"/>
      <c r="ECU1300" s="135"/>
      <c r="ECV1300" s="135"/>
      <c r="ECW1300" s="135"/>
      <c r="ECX1300" s="135"/>
      <c r="ECY1300" s="135"/>
      <c r="ECZ1300" s="135"/>
      <c r="EDA1300" s="135"/>
      <c r="EDB1300" s="135"/>
      <c r="EDC1300" s="135"/>
      <c r="EDD1300" s="135"/>
      <c r="EDE1300" s="135"/>
      <c r="EDF1300" s="135"/>
      <c r="EDG1300" s="135"/>
      <c r="EDH1300" s="135"/>
      <c r="EDI1300" s="135"/>
      <c r="EDJ1300" s="135"/>
      <c r="EDK1300" s="135"/>
      <c r="EDL1300" s="135"/>
      <c r="EDM1300" s="135"/>
      <c r="EDN1300" s="135"/>
      <c r="EDO1300" s="135"/>
      <c r="EDP1300" s="135"/>
      <c r="EDQ1300" s="135"/>
      <c r="EDR1300" s="135"/>
      <c r="EDS1300" s="135"/>
      <c r="EDT1300" s="135"/>
      <c r="EDU1300" s="135"/>
      <c r="EDV1300" s="135"/>
      <c r="EDW1300" s="135"/>
      <c r="EDX1300" s="135"/>
      <c r="EDY1300" s="135"/>
      <c r="EDZ1300" s="135"/>
      <c r="EEA1300" s="135"/>
      <c r="EEB1300" s="135"/>
      <c r="EEC1300" s="135"/>
      <c r="EED1300" s="135"/>
      <c r="EEE1300" s="135"/>
      <c r="EEF1300" s="135"/>
      <c r="EEG1300" s="135"/>
      <c r="EEH1300" s="135"/>
      <c r="EEI1300" s="135"/>
      <c r="EEJ1300" s="135"/>
      <c r="EEK1300" s="135"/>
      <c r="EEL1300" s="135"/>
      <c r="EEM1300" s="135"/>
      <c r="EEN1300" s="135"/>
      <c r="EEO1300" s="135"/>
      <c r="EEP1300" s="135"/>
      <c r="EEQ1300" s="135"/>
      <c r="EER1300" s="135"/>
      <c r="EES1300" s="135"/>
      <c r="EET1300" s="135"/>
      <c r="EEU1300" s="135"/>
      <c r="EEV1300" s="135"/>
      <c r="EEW1300" s="135"/>
      <c r="EEX1300" s="135"/>
      <c r="EEY1300" s="135"/>
      <c r="EEZ1300" s="135"/>
      <c r="EFA1300" s="135"/>
      <c r="EFB1300" s="135"/>
      <c r="EFC1300" s="135"/>
      <c r="EFD1300" s="135"/>
      <c r="EFE1300" s="135"/>
      <c r="EFF1300" s="135"/>
      <c r="EFG1300" s="135"/>
      <c r="EFH1300" s="135"/>
      <c r="EFI1300" s="135"/>
      <c r="EFJ1300" s="135"/>
      <c r="EFK1300" s="135"/>
      <c r="EFL1300" s="135"/>
      <c r="EFM1300" s="135"/>
      <c r="EFN1300" s="135"/>
      <c r="EFO1300" s="135"/>
      <c r="EFP1300" s="135"/>
      <c r="EFQ1300" s="135"/>
      <c r="EFR1300" s="135"/>
      <c r="EFS1300" s="135"/>
      <c r="EFT1300" s="135"/>
      <c r="EFU1300" s="135"/>
      <c r="EFV1300" s="135"/>
      <c r="EFW1300" s="135"/>
      <c r="EFX1300" s="135"/>
      <c r="EFY1300" s="135"/>
      <c r="EFZ1300" s="135"/>
      <c r="EGA1300" s="135"/>
      <c r="EGB1300" s="135"/>
      <c r="EGC1300" s="135"/>
      <c r="EGD1300" s="135"/>
      <c r="EGE1300" s="135"/>
      <c r="EGF1300" s="135"/>
      <c r="EGG1300" s="135"/>
      <c r="EGH1300" s="135"/>
      <c r="EGI1300" s="135"/>
      <c r="EGJ1300" s="135"/>
      <c r="EGK1300" s="135"/>
      <c r="EGL1300" s="135"/>
      <c r="EGM1300" s="135"/>
      <c r="EGN1300" s="135"/>
      <c r="EGO1300" s="135"/>
      <c r="EGP1300" s="135"/>
      <c r="EGQ1300" s="135"/>
      <c r="EGR1300" s="135"/>
      <c r="EGS1300" s="135"/>
      <c r="EGT1300" s="135"/>
      <c r="EGU1300" s="135"/>
      <c r="EGV1300" s="135"/>
      <c r="EGW1300" s="135"/>
      <c r="EGX1300" s="135"/>
      <c r="EGY1300" s="135"/>
      <c r="EGZ1300" s="135"/>
      <c r="EHA1300" s="135"/>
      <c r="EHB1300" s="135"/>
      <c r="EHC1300" s="135"/>
      <c r="EHD1300" s="135"/>
      <c r="EHE1300" s="135"/>
      <c r="EHF1300" s="135"/>
      <c r="EHG1300" s="135"/>
      <c r="EHH1300" s="135"/>
      <c r="EHI1300" s="135"/>
      <c r="EHJ1300" s="135"/>
      <c r="EHK1300" s="135"/>
      <c r="EHL1300" s="135"/>
      <c r="EHM1300" s="135"/>
      <c r="EHN1300" s="135"/>
      <c r="EHO1300" s="135"/>
      <c r="EHP1300" s="135"/>
      <c r="EHQ1300" s="135"/>
      <c r="EHR1300" s="135"/>
      <c r="EHS1300" s="135"/>
      <c r="EHT1300" s="135"/>
      <c r="EHU1300" s="135"/>
      <c r="EHV1300" s="135"/>
      <c r="EHW1300" s="135"/>
      <c r="EHX1300" s="135"/>
      <c r="EHY1300" s="135"/>
      <c r="EHZ1300" s="135"/>
      <c r="EIA1300" s="135"/>
      <c r="EIB1300" s="135"/>
      <c r="EIC1300" s="135"/>
      <c r="EID1300" s="135"/>
      <c r="EIE1300" s="135"/>
      <c r="EIF1300" s="135"/>
      <c r="EIG1300" s="135"/>
      <c r="EIH1300" s="135"/>
      <c r="EII1300" s="135"/>
      <c r="EIJ1300" s="135"/>
      <c r="EIK1300" s="135"/>
      <c r="EIL1300" s="135"/>
      <c r="EIM1300" s="135"/>
      <c r="EIN1300" s="135"/>
      <c r="EIO1300" s="135"/>
      <c r="EIP1300" s="135"/>
      <c r="EIQ1300" s="135"/>
      <c r="EIR1300" s="135"/>
      <c r="EIS1300" s="135"/>
      <c r="EIT1300" s="135"/>
      <c r="EIU1300" s="135"/>
      <c r="EIV1300" s="135"/>
      <c r="EIW1300" s="135"/>
      <c r="EIX1300" s="135"/>
      <c r="EIY1300" s="135"/>
      <c r="EIZ1300" s="135"/>
      <c r="EJA1300" s="135"/>
      <c r="EJB1300" s="135"/>
      <c r="EJC1300" s="135"/>
      <c r="EJD1300" s="135"/>
      <c r="EJE1300" s="135"/>
      <c r="EJF1300" s="135"/>
      <c r="EJG1300" s="135"/>
      <c r="EJH1300" s="135"/>
      <c r="EJI1300" s="135"/>
      <c r="EJJ1300" s="135"/>
      <c r="EJK1300" s="135"/>
      <c r="EJL1300" s="135"/>
      <c r="EJM1300" s="135"/>
      <c r="EJN1300" s="135"/>
      <c r="EJO1300" s="135"/>
      <c r="EJP1300" s="135"/>
      <c r="EJQ1300" s="135"/>
      <c r="EJR1300" s="135"/>
      <c r="EJS1300" s="135"/>
      <c r="EJT1300" s="135"/>
      <c r="EJU1300" s="135"/>
      <c r="EJV1300" s="135"/>
      <c r="EJW1300" s="135"/>
      <c r="EJX1300" s="135"/>
      <c r="EJY1300" s="135"/>
      <c r="EJZ1300" s="135"/>
      <c r="EKA1300" s="135"/>
      <c r="EKB1300" s="135"/>
      <c r="EKC1300" s="135"/>
      <c r="EKD1300" s="135"/>
      <c r="EKE1300" s="135"/>
      <c r="EKF1300" s="135"/>
      <c r="EKG1300" s="135"/>
      <c r="EKH1300" s="135"/>
      <c r="EKI1300" s="135"/>
      <c r="EKJ1300" s="135"/>
      <c r="EKK1300" s="135"/>
      <c r="EKL1300" s="135"/>
      <c r="EKM1300" s="135"/>
      <c r="EKN1300" s="135"/>
      <c r="EKO1300" s="135"/>
      <c r="EKP1300" s="135"/>
      <c r="EKQ1300" s="135"/>
      <c r="EKR1300" s="135"/>
      <c r="EKS1300" s="135"/>
      <c r="EKT1300" s="135"/>
      <c r="EKU1300" s="135"/>
      <c r="EKV1300" s="135"/>
      <c r="EKW1300" s="135"/>
      <c r="EKX1300" s="135"/>
      <c r="EKY1300" s="135"/>
      <c r="EKZ1300" s="135"/>
      <c r="ELA1300" s="135"/>
      <c r="ELB1300" s="135"/>
      <c r="ELC1300" s="135"/>
      <c r="ELD1300" s="135"/>
      <c r="ELE1300" s="135"/>
      <c r="ELF1300" s="135"/>
      <c r="ELG1300" s="135"/>
      <c r="ELH1300" s="135"/>
      <c r="ELI1300" s="135"/>
      <c r="ELJ1300" s="135"/>
      <c r="ELK1300" s="135"/>
      <c r="ELL1300" s="135"/>
      <c r="ELM1300" s="135"/>
      <c r="ELN1300" s="135"/>
      <c r="ELO1300" s="135"/>
      <c r="ELP1300" s="135"/>
      <c r="ELQ1300" s="135"/>
      <c r="ELR1300" s="135"/>
      <c r="ELS1300" s="135"/>
      <c r="ELT1300" s="135"/>
      <c r="ELU1300" s="135"/>
      <c r="ELV1300" s="135"/>
      <c r="ELW1300" s="135"/>
      <c r="ELX1300" s="135"/>
      <c r="ELY1300" s="135"/>
      <c r="ELZ1300" s="135"/>
      <c r="EMA1300" s="135"/>
      <c r="EMB1300" s="135"/>
      <c r="EMC1300" s="135"/>
      <c r="EMD1300" s="135"/>
      <c r="EME1300" s="135"/>
      <c r="EMF1300" s="135"/>
      <c r="EMG1300" s="135"/>
      <c r="EMH1300" s="135"/>
      <c r="EMI1300" s="135"/>
      <c r="EMJ1300" s="135"/>
      <c r="EMK1300" s="135"/>
      <c r="EML1300" s="135"/>
      <c r="EMM1300" s="135"/>
      <c r="EMN1300" s="135"/>
      <c r="EMO1300" s="135"/>
      <c r="EMP1300" s="135"/>
      <c r="EMQ1300" s="135"/>
      <c r="EMR1300" s="135"/>
      <c r="EMS1300" s="135"/>
      <c r="EMT1300" s="135"/>
      <c r="EMU1300" s="135"/>
      <c r="EMV1300" s="135"/>
      <c r="EMW1300" s="135"/>
      <c r="EMX1300" s="135"/>
      <c r="EMY1300" s="135"/>
      <c r="EMZ1300" s="135"/>
      <c r="ENA1300" s="135"/>
      <c r="ENB1300" s="135"/>
      <c r="ENC1300" s="135"/>
      <c r="END1300" s="135"/>
      <c r="ENE1300" s="135"/>
      <c r="ENF1300" s="135"/>
      <c r="ENG1300" s="135"/>
      <c r="ENH1300" s="135"/>
      <c r="ENI1300" s="135"/>
      <c r="ENJ1300" s="135"/>
      <c r="ENK1300" s="135"/>
      <c r="ENL1300" s="135"/>
      <c r="ENM1300" s="135"/>
      <c r="ENN1300" s="135"/>
      <c r="ENO1300" s="135"/>
      <c r="ENP1300" s="135"/>
      <c r="ENQ1300" s="135"/>
      <c r="ENR1300" s="135"/>
      <c r="ENS1300" s="135"/>
      <c r="ENT1300" s="135"/>
      <c r="ENU1300" s="135"/>
      <c r="ENV1300" s="135"/>
      <c r="ENW1300" s="135"/>
      <c r="ENX1300" s="135"/>
      <c r="ENY1300" s="135"/>
      <c r="ENZ1300" s="135"/>
      <c r="EOA1300" s="135"/>
      <c r="EOB1300" s="135"/>
      <c r="EOC1300" s="135"/>
      <c r="EOD1300" s="135"/>
      <c r="EOE1300" s="135"/>
      <c r="EOF1300" s="135"/>
      <c r="EOG1300" s="135"/>
      <c r="EOH1300" s="135"/>
      <c r="EOI1300" s="135"/>
      <c r="EOJ1300" s="135"/>
      <c r="EOK1300" s="135"/>
      <c r="EOL1300" s="135"/>
      <c r="EOM1300" s="135"/>
      <c r="EON1300" s="135"/>
      <c r="EOO1300" s="135"/>
      <c r="EOP1300" s="135"/>
      <c r="EOQ1300" s="135"/>
      <c r="EOR1300" s="135"/>
      <c r="EOS1300" s="135"/>
      <c r="EOT1300" s="135"/>
      <c r="EOU1300" s="135"/>
      <c r="EOV1300" s="135"/>
      <c r="EOW1300" s="135"/>
      <c r="EOX1300" s="135"/>
      <c r="EOY1300" s="135"/>
      <c r="EOZ1300" s="135"/>
      <c r="EPA1300" s="135"/>
      <c r="EPB1300" s="135"/>
      <c r="EPC1300" s="135"/>
      <c r="EPD1300" s="135"/>
      <c r="EPE1300" s="135"/>
      <c r="EPF1300" s="135"/>
      <c r="EPG1300" s="135"/>
      <c r="EPH1300" s="135"/>
      <c r="EPI1300" s="135"/>
      <c r="EPJ1300" s="135"/>
      <c r="EPK1300" s="135"/>
      <c r="EPL1300" s="135"/>
      <c r="EPM1300" s="135"/>
      <c r="EPN1300" s="135"/>
      <c r="EPO1300" s="135"/>
      <c r="EPP1300" s="135"/>
      <c r="EPQ1300" s="135"/>
      <c r="EPR1300" s="135"/>
      <c r="EPS1300" s="135"/>
      <c r="EPT1300" s="135"/>
      <c r="EPU1300" s="135"/>
      <c r="EPV1300" s="135"/>
      <c r="EPW1300" s="135"/>
      <c r="EPX1300" s="135"/>
      <c r="EPY1300" s="135"/>
      <c r="EPZ1300" s="135"/>
      <c r="EQA1300" s="135"/>
      <c r="EQB1300" s="135"/>
      <c r="EQC1300" s="135"/>
      <c r="EQD1300" s="135"/>
      <c r="EQE1300" s="135"/>
      <c r="EQF1300" s="135"/>
      <c r="EQG1300" s="135"/>
      <c r="EQH1300" s="135"/>
      <c r="EQI1300" s="135"/>
      <c r="EQJ1300" s="135"/>
      <c r="EQK1300" s="135"/>
      <c r="EQL1300" s="135"/>
      <c r="EQM1300" s="135"/>
      <c r="EQN1300" s="135"/>
      <c r="EQO1300" s="135"/>
      <c r="EQP1300" s="135"/>
      <c r="EQQ1300" s="135"/>
      <c r="EQR1300" s="135"/>
      <c r="EQS1300" s="135"/>
      <c r="EQT1300" s="135"/>
      <c r="EQU1300" s="135"/>
      <c r="EQV1300" s="135"/>
      <c r="EQW1300" s="135"/>
      <c r="EQX1300" s="135"/>
      <c r="EQY1300" s="135"/>
      <c r="EQZ1300" s="135"/>
      <c r="ERA1300" s="135"/>
      <c r="ERB1300" s="135"/>
      <c r="ERC1300" s="135"/>
      <c r="ERD1300" s="135"/>
      <c r="ERE1300" s="135"/>
      <c r="ERF1300" s="135"/>
      <c r="ERG1300" s="135"/>
      <c r="ERH1300" s="135"/>
      <c r="ERI1300" s="135"/>
      <c r="ERJ1300" s="135"/>
      <c r="ERK1300" s="135"/>
      <c r="ERL1300" s="135"/>
      <c r="ERM1300" s="135"/>
      <c r="ERN1300" s="135"/>
      <c r="ERO1300" s="135"/>
      <c r="ERP1300" s="135"/>
      <c r="ERQ1300" s="135"/>
      <c r="ERR1300" s="135"/>
      <c r="ERS1300" s="135"/>
      <c r="ERT1300" s="135"/>
      <c r="ERU1300" s="135"/>
      <c r="ERV1300" s="135"/>
      <c r="ERW1300" s="135"/>
      <c r="ERX1300" s="135"/>
      <c r="ERY1300" s="135"/>
      <c r="ERZ1300" s="135"/>
      <c r="ESA1300" s="135"/>
      <c r="ESB1300" s="135"/>
      <c r="ESC1300" s="135"/>
      <c r="ESD1300" s="135"/>
      <c r="ESE1300" s="135"/>
      <c r="ESF1300" s="135"/>
      <c r="ESG1300" s="135"/>
      <c r="ESH1300" s="135"/>
      <c r="ESI1300" s="135"/>
      <c r="ESJ1300" s="135"/>
      <c r="ESK1300" s="135"/>
      <c r="ESL1300" s="135"/>
      <c r="ESM1300" s="135"/>
      <c r="ESN1300" s="135"/>
      <c r="ESO1300" s="135"/>
      <c r="ESP1300" s="135"/>
      <c r="ESQ1300" s="135"/>
      <c r="ESR1300" s="135"/>
      <c r="ESS1300" s="135"/>
      <c r="EST1300" s="135"/>
      <c r="ESU1300" s="135"/>
      <c r="ESV1300" s="135"/>
      <c r="ESW1300" s="135"/>
      <c r="ESX1300" s="135"/>
      <c r="ESY1300" s="135"/>
      <c r="ESZ1300" s="135"/>
      <c r="ETA1300" s="135"/>
      <c r="ETB1300" s="135"/>
      <c r="ETC1300" s="135"/>
      <c r="ETD1300" s="135"/>
      <c r="ETE1300" s="135"/>
      <c r="ETF1300" s="135"/>
      <c r="ETG1300" s="135"/>
      <c r="ETH1300" s="135"/>
      <c r="ETI1300" s="135"/>
      <c r="ETJ1300" s="135"/>
      <c r="ETK1300" s="135"/>
      <c r="ETL1300" s="135"/>
      <c r="ETM1300" s="135"/>
      <c r="ETN1300" s="135"/>
      <c r="ETO1300" s="135"/>
      <c r="ETP1300" s="135"/>
      <c r="ETQ1300" s="135"/>
      <c r="ETR1300" s="135"/>
      <c r="ETS1300" s="135"/>
      <c r="ETT1300" s="135"/>
      <c r="ETU1300" s="135"/>
      <c r="ETV1300" s="135"/>
      <c r="ETW1300" s="135"/>
      <c r="ETX1300" s="135"/>
      <c r="ETY1300" s="135"/>
      <c r="ETZ1300" s="135"/>
      <c r="EUA1300" s="135"/>
      <c r="EUB1300" s="135"/>
      <c r="EUC1300" s="135"/>
      <c r="EUD1300" s="135"/>
      <c r="EUE1300" s="135"/>
      <c r="EUF1300" s="135"/>
      <c r="EUG1300" s="135"/>
      <c r="EUH1300" s="135"/>
      <c r="EUI1300" s="135"/>
      <c r="EUJ1300" s="135"/>
      <c r="EUK1300" s="135"/>
      <c r="EUL1300" s="135"/>
      <c r="EUM1300" s="135"/>
      <c r="EUN1300" s="135"/>
      <c r="EUO1300" s="135"/>
      <c r="EUP1300" s="135"/>
      <c r="EUQ1300" s="135"/>
      <c r="EUR1300" s="135"/>
      <c r="EUS1300" s="135"/>
      <c r="EUT1300" s="135"/>
      <c r="EUU1300" s="135"/>
      <c r="EUV1300" s="135"/>
      <c r="EUW1300" s="135"/>
      <c r="EUX1300" s="135"/>
      <c r="EUY1300" s="135"/>
      <c r="EUZ1300" s="135"/>
      <c r="EVA1300" s="135"/>
      <c r="EVB1300" s="135"/>
      <c r="EVC1300" s="135"/>
      <c r="EVD1300" s="135"/>
      <c r="EVE1300" s="135"/>
      <c r="EVF1300" s="135"/>
      <c r="EVG1300" s="135"/>
      <c r="EVH1300" s="135"/>
      <c r="EVI1300" s="135"/>
      <c r="EVJ1300" s="135"/>
      <c r="EVK1300" s="135"/>
      <c r="EVL1300" s="135"/>
      <c r="EVM1300" s="135"/>
      <c r="EVN1300" s="135"/>
      <c r="EVO1300" s="135"/>
      <c r="EVP1300" s="135"/>
      <c r="EVQ1300" s="135"/>
      <c r="EVR1300" s="135"/>
      <c r="EVS1300" s="135"/>
      <c r="EVT1300" s="135"/>
      <c r="EVU1300" s="135"/>
      <c r="EVV1300" s="135"/>
      <c r="EVW1300" s="135"/>
      <c r="EVX1300" s="135"/>
      <c r="EVY1300" s="135"/>
      <c r="EVZ1300" s="135"/>
      <c r="EWA1300" s="135"/>
      <c r="EWB1300" s="135"/>
      <c r="EWC1300" s="135"/>
      <c r="EWD1300" s="135"/>
      <c r="EWE1300" s="135"/>
      <c r="EWF1300" s="135"/>
      <c r="EWG1300" s="135"/>
      <c r="EWH1300" s="135"/>
      <c r="EWI1300" s="135"/>
      <c r="EWJ1300" s="135"/>
      <c r="EWK1300" s="135"/>
      <c r="EWL1300" s="135"/>
      <c r="EWM1300" s="135"/>
      <c r="EWN1300" s="135"/>
      <c r="EWO1300" s="135"/>
      <c r="EWP1300" s="135"/>
      <c r="EWQ1300" s="135"/>
      <c r="EWR1300" s="135"/>
      <c r="EWS1300" s="135"/>
      <c r="EWT1300" s="135"/>
      <c r="EWU1300" s="135"/>
      <c r="EWV1300" s="135"/>
      <c r="EWW1300" s="135"/>
      <c r="EWX1300" s="135"/>
      <c r="EWY1300" s="135"/>
      <c r="EWZ1300" s="135"/>
      <c r="EXA1300" s="135"/>
      <c r="EXB1300" s="135"/>
      <c r="EXC1300" s="135"/>
      <c r="EXD1300" s="135"/>
      <c r="EXE1300" s="135"/>
      <c r="EXF1300" s="135"/>
      <c r="EXG1300" s="135"/>
      <c r="EXH1300" s="135"/>
      <c r="EXI1300" s="135"/>
      <c r="EXJ1300" s="135"/>
      <c r="EXK1300" s="135"/>
      <c r="EXL1300" s="135"/>
      <c r="EXM1300" s="135"/>
      <c r="EXN1300" s="135"/>
      <c r="EXO1300" s="135"/>
      <c r="EXP1300" s="135"/>
      <c r="EXQ1300" s="135"/>
      <c r="EXR1300" s="135"/>
      <c r="EXS1300" s="135"/>
      <c r="EXT1300" s="135"/>
      <c r="EXU1300" s="135"/>
      <c r="EXV1300" s="135"/>
      <c r="EXW1300" s="135"/>
      <c r="EXX1300" s="135"/>
      <c r="EXY1300" s="135"/>
      <c r="EXZ1300" s="135"/>
      <c r="EYA1300" s="135"/>
      <c r="EYB1300" s="135"/>
      <c r="EYC1300" s="135"/>
      <c r="EYD1300" s="135"/>
      <c r="EYE1300" s="135"/>
      <c r="EYF1300" s="135"/>
      <c r="EYG1300" s="135"/>
      <c r="EYH1300" s="135"/>
      <c r="EYI1300" s="135"/>
      <c r="EYJ1300" s="135"/>
      <c r="EYK1300" s="135"/>
      <c r="EYL1300" s="135"/>
      <c r="EYM1300" s="135"/>
      <c r="EYN1300" s="135"/>
      <c r="EYO1300" s="135"/>
      <c r="EYP1300" s="135"/>
      <c r="EYQ1300" s="135"/>
      <c r="EYR1300" s="135"/>
      <c r="EYS1300" s="135"/>
      <c r="EYT1300" s="135"/>
      <c r="EYU1300" s="135"/>
      <c r="EYV1300" s="135"/>
      <c r="EYW1300" s="135"/>
      <c r="EYX1300" s="135"/>
      <c r="EYY1300" s="135"/>
      <c r="EYZ1300" s="135"/>
      <c r="EZA1300" s="135"/>
      <c r="EZB1300" s="135"/>
      <c r="EZC1300" s="135"/>
      <c r="EZD1300" s="135"/>
      <c r="EZE1300" s="135"/>
      <c r="EZF1300" s="135"/>
      <c r="EZG1300" s="135"/>
      <c r="EZH1300" s="135"/>
      <c r="EZI1300" s="135"/>
      <c r="EZJ1300" s="135"/>
      <c r="EZK1300" s="135"/>
      <c r="EZL1300" s="135"/>
      <c r="EZM1300" s="135"/>
      <c r="EZN1300" s="135"/>
      <c r="EZO1300" s="135"/>
      <c r="EZP1300" s="135"/>
      <c r="EZQ1300" s="135"/>
      <c r="EZR1300" s="135"/>
      <c r="EZS1300" s="135"/>
      <c r="EZT1300" s="135"/>
      <c r="EZU1300" s="135"/>
      <c r="EZV1300" s="135"/>
      <c r="EZW1300" s="135"/>
      <c r="EZX1300" s="135"/>
      <c r="EZY1300" s="135"/>
      <c r="EZZ1300" s="135"/>
      <c r="FAA1300" s="135"/>
      <c r="FAB1300" s="135"/>
      <c r="FAC1300" s="135"/>
      <c r="FAD1300" s="135"/>
      <c r="FAE1300" s="135"/>
      <c r="FAF1300" s="135"/>
      <c r="FAG1300" s="135"/>
      <c r="FAH1300" s="135"/>
      <c r="FAI1300" s="135"/>
      <c r="FAJ1300" s="135"/>
      <c r="FAK1300" s="135"/>
      <c r="FAL1300" s="135"/>
      <c r="FAM1300" s="135"/>
      <c r="FAN1300" s="135"/>
      <c r="FAO1300" s="135"/>
      <c r="FAP1300" s="135"/>
      <c r="FAQ1300" s="135"/>
      <c r="FAR1300" s="135"/>
      <c r="FAS1300" s="135"/>
      <c r="FAT1300" s="135"/>
      <c r="FAU1300" s="135"/>
      <c r="FAV1300" s="135"/>
      <c r="FAW1300" s="135"/>
      <c r="FAX1300" s="135"/>
      <c r="FAY1300" s="135"/>
      <c r="FAZ1300" s="135"/>
      <c r="FBA1300" s="135"/>
      <c r="FBB1300" s="135"/>
      <c r="FBC1300" s="135"/>
      <c r="FBD1300" s="135"/>
      <c r="FBE1300" s="135"/>
      <c r="FBF1300" s="135"/>
      <c r="FBG1300" s="135"/>
      <c r="FBH1300" s="135"/>
      <c r="FBI1300" s="135"/>
      <c r="FBJ1300" s="135"/>
      <c r="FBK1300" s="135"/>
      <c r="FBL1300" s="135"/>
      <c r="FBM1300" s="135"/>
      <c r="FBN1300" s="135"/>
      <c r="FBO1300" s="135"/>
      <c r="FBP1300" s="135"/>
      <c r="FBQ1300" s="135"/>
      <c r="FBR1300" s="135"/>
      <c r="FBS1300" s="135"/>
      <c r="FBT1300" s="135"/>
      <c r="FBU1300" s="135"/>
      <c r="FBV1300" s="135"/>
      <c r="FBW1300" s="135"/>
      <c r="FBX1300" s="135"/>
      <c r="FBY1300" s="135"/>
      <c r="FBZ1300" s="135"/>
      <c r="FCA1300" s="135"/>
      <c r="FCB1300" s="135"/>
      <c r="FCC1300" s="135"/>
      <c r="FCD1300" s="135"/>
      <c r="FCE1300" s="135"/>
      <c r="FCF1300" s="135"/>
      <c r="FCG1300" s="135"/>
      <c r="FCH1300" s="135"/>
      <c r="FCI1300" s="135"/>
      <c r="FCJ1300" s="135"/>
      <c r="FCK1300" s="135"/>
      <c r="FCL1300" s="135"/>
      <c r="FCM1300" s="135"/>
      <c r="FCN1300" s="135"/>
      <c r="FCO1300" s="135"/>
      <c r="FCP1300" s="135"/>
      <c r="FCQ1300" s="135"/>
      <c r="FCR1300" s="135"/>
      <c r="FCS1300" s="135"/>
      <c r="FCT1300" s="135"/>
      <c r="FCU1300" s="135"/>
      <c r="FCV1300" s="135"/>
      <c r="FCW1300" s="135"/>
      <c r="FCX1300" s="135"/>
      <c r="FCY1300" s="135"/>
      <c r="FCZ1300" s="135"/>
      <c r="FDA1300" s="135"/>
      <c r="FDB1300" s="135"/>
      <c r="FDC1300" s="135"/>
      <c r="FDD1300" s="135"/>
      <c r="FDE1300" s="135"/>
      <c r="FDF1300" s="135"/>
      <c r="FDG1300" s="135"/>
      <c r="FDH1300" s="135"/>
      <c r="FDI1300" s="135"/>
      <c r="FDJ1300" s="135"/>
      <c r="FDK1300" s="135"/>
      <c r="FDL1300" s="135"/>
      <c r="FDM1300" s="135"/>
      <c r="FDN1300" s="135"/>
      <c r="FDO1300" s="135"/>
      <c r="FDP1300" s="135"/>
      <c r="FDQ1300" s="135"/>
      <c r="FDR1300" s="135"/>
      <c r="FDS1300" s="135"/>
      <c r="FDT1300" s="135"/>
      <c r="FDU1300" s="135"/>
      <c r="FDV1300" s="135"/>
      <c r="FDW1300" s="135"/>
      <c r="FDX1300" s="135"/>
      <c r="FDY1300" s="135"/>
      <c r="FDZ1300" s="135"/>
      <c r="FEA1300" s="135"/>
      <c r="FEB1300" s="135"/>
      <c r="FEC1300" s="135"/>
      <c r="FED1300" s="135"/>
      <c r="FEE1300" s="135"/>
      <c r="FEF1300" s="135"/>
      <c r="FEG1300" s="135"/>
      <c r="FEH1300" s="135"/>
      <c r="FEI1300" s="135"/>
      <c r="FEJ1300" s="135"/>
      <c r="FEK1300" s="135"/>
      <c r="FEL1300" s="135"/>
      <c r="FEM1300" s="135"/>
      <c r="FEN1300" s="135"/>
      <c r="FEO1300" s="135"/>
      <c r="FEP1300" s="135"/>
      <c r="FEQ1300" s="135"/>
      <c r="FER1300" s="135"/>
      <c r="FES1300" s="135"/>
      <c r="FET1300" s="135"/>
      <c r="FEU1300" s="135"/>
      <c r="FEV1300" s="135"/>
      <c r="FEW1300" s="135"/>
      <c r="FEX1300" s="135"/>
      <c r="FEY1300" s="135"/>
      <c r="FEZ1300" s="135"/>
      <c r="FFA1300" s="135"/>
      <c r="FFB1300" s="135"/>
      <c r="FFC1300" s="135"/>
      <c r="FFD1300" s="135"/>
      <c r="FFE1300" s="135"/>
      <c r="FFF1300" s="135"/>
      <c r="FFG1300" s="135"/>
      <c r="FFH1300" s="135"/>
      <c r="FFI1300" s="135"/>
      <c r="FFJ1300" s="135"/>
      <c r="FFK1300" s="135"/>
      <c r="FFL1300" s="135"/>
      <c r="FFM1300" s="135"/>
      <c r="FFN1300" s="135"/>
      <c r="FFO1300" s="135"/>
      <c r="FFP1300" s="135"/>
      <c r="FFQ1300" s="135"/>
      <c r="FFR1300" s="135"/>
      <c r="FFS1300" s="135"/>
      <c r="FFT1300" s="135"/>
      <c r="FFU1300" s="135"/>
      <c r="FFV1300" s="135"/>
      <c r="FFW1300" s="135"/>
      <c r="FFX1300" s="135"/>
      <c r="FFY1300" s="135"/>
      <c r="FFZ1300" s="135"/>
      <c r="FGA1300" s="135"/>
      <c r="FGB1300" s="135"/>
      <c r="FGC1300" s="135"/>
      <c r="FGD1300" s="135"/>
      <c r="FGE1300" s="135"/>
      <c r="FGF1300" s="135"/>
      <c r="FGG1300" s="135"/>
      <c r="FGH1300" s="135"/>
      <c r="FGI1300" s="135"/>
      <c r="FGJ1300" s="135"/>
      <c r="FGK1300" s="135"/>
      <c r="FGL1300" s="135"/>
      <c r="FGM1300" s="135"/>
      <c r="FGN1300" s="135"/>
      <c r="FGO1300" s="135"/>
      <c r="FGP1300" s="135"/>
      <c r="FGQ1300" s="135"/>
      <c r="FGR1300" s="135"/>
      <c r="FGS1300" s="135"/>
      <c r="FGT1300" s="135"/>
      <c r="FGU1300" s="135"/>
      <c r="FGV1300" s="135"/>
      <c r="FGW1300" s="135"/>
      <c r="FGX1300" s="135"/>
      <c r="FGY1300" s="135"/>
      <c r="FGZ1300" s="135"/>
      <c r="FHA1300" s="135"/>
      <c r="FHB1300" s="135"/>
      <c r="FHC1300" s="135"/>
      <c r="FHD1300" s="135"/>
      <c r="FHE1300" s="135"/>
      <c r="FHF1300" s="135"/>
      <c r="FHG1300" s="135"/>
      <c r="FHH1300" s="135"/>
      <c r="FHI1300" s="135"/>
      <c r="FHJ1300" s="135"/>
      <c r="FHK1300" s="135"/>
      <c r="FHL1300" s="135"/>
      <c r="FHM1300" s="135"/>
      <c r="FHN1300" s="135"/>
      <c r="FHO1300" s="135"/>
      <c r="FHP1300" s="135"/>
      <c r="FHQ1300" s="135"/>
      <c r="FHR1300" s="135"/>
      <c r="FHS1300" s="135"/>
      <c r="FHT1300" s="135"/>
      <c r="FHU1300" s="135"/>
      <c r="FHV1300" s="135"/>
      <c r="FHW1300" s="135"/>
      <c r="FHX1300" s="135"/>
      <c r="FHY1300" s="135"/>
      <c r="FHZ1300" s="135"/>
      <c r="FIA1300" s="135"/>
      <c r="FIB1300" s="135"/>
      <c r="FIC1300" s="135"/>
      <c r="FID1300" s="135"/>
      <c r="FIE1300" s="135"/>
      <c r="FIF1300" s="135"/>
      <c r="FIG1300" s="135"/>
      <c r="FIH1300" s="135"/>
      <c r="FII1300" s="135"/>
      <c r="FIJ1300" s="135"/>
      <c r="FIK1300" s="135"/>
      <c r="FIL1300" s="135"/>
      <c r="FIM1300" s="135"/>
      <c r="FIN1300" s="135"/>
      <c r="FIO1300" s="135"/>
      <c r="FIP1300" s="135"/>
      <c r="FIQ1300" s="135"/>
      <c r="FIR1300" s="135"/>
      <c r="FIS1300" s="135"/>
      <c r="FIT1300" s="135"/>
      <c r="FIU1300" s="135"/>
      <c r="FIV1300" s="135"/>
      <c r="FIW1300" s="135"/>
      <c r="FIX1300" s="135"/>
      <c r="FIY1300" s="135"/>
      <c r="FIZ1300" s="135"/>
      <c r="FJA1300" s="135"/>
      <c r="FJB1300" s="135"/>
      <c r="FJC1300" s="135"/>
      <c r="FJD1300" s="135"/>
      <c r="FJE1300" s="135"/>
      <c r="FJF1300" s="135"/>
      <c r="FJG1300" s="135"/>
      <c r="FJH1300" s="135"/>
      <c r="FJI1300" s="135"/>
      <c r="FJJ1300" s="135"/>
      <c r="FJK1300" s="135"/>
      <c r="FJL1300" s="135"/>
      <c r="FJM1300" s="135"/>
      <c r="FJN1300" s="135"/>
      <c r="FJO1300" s="135"/>
      <c r="FJP1300" s="135"/>
      <c r="FJQ1300" s="135"/>
      <c r="FJR1300" s="135"/>
      <c r="FJS1300" s="135"/>
      <c r="FJT1300" s="135"/>
      <c r="FJU1300" s="135"/>
      <c r="FJV1300" s="135"/>
      <c r="FJW1300" s="135"/>
      <c r="FJX1300" s="135"/>
      <c r="FJY1300" s="135"/>
      <c r="FJZ1300" s="135"/>
      <c r="FKA1300" s="135"/>
      <c r="FKB1300" s="135"/>
      <c r="FKC1300" s="135"/>
      <c r="FKD1300" s="135"/>
      <c r="FKE1300" s="135"/>
      <c r="FKF1300" s="135"/>
      <c r="FKG1300" s="135"/>
      <c r="FKH1300" s="135"/>
      <c r="FKI1300" s="135"/>
      <c r="FKJ1300" s="135"/>
      <c r="FKK1300" s="135"/>
      <c r="FKL1300" s="135"/>
      <c r="FKM1300" s="135"/>
      <c r="FKN1300" s="135"/>
      <c r="FKO1300" s="135"/>
      <c r="FKP1300" s="135"/>
      <c r="FKQ1300" s="135"/>
      <c r="FKR1300" s="135"/>
      <c r="FKS1300" s="135"/>
      <c r="FKT1300" s="135"/>
      <c r="FKU1300" s="135"/>
      <c r="FKV1300" s="135"/>
      <c r="FKW1300" s="135"/>
      <c r="FKX1300" s="135"/>
      <c r="FKY1300" s="135"/>
      <c r="FKZ1300" s="135"/>
      <c r="FLA1300" s="135"/>
      <c r="FLB1300" s="135"/>
      <c r="FLC1300" s="135"/>
      <c r="FLD1300" s="135"/>
      <c r="FLE1300" s="135"/>
      <c r="FLF1300" s="135"/>
      <c r="FLG1300" s="135"/>
      <c r="FLH1300" s="135"/>
      <c r="FLI1300" s="135"/>
      <c r="FLJ1300" s="135"/>
      <c r="FLK1300" s="135"/>
      <c r="FLL1300" s="135"/>
      <c r="FLM1300" s="135"/>
      <c r="FLN1300" s="135"/>
      <c r="FLO1300" s="135"/>
      <c r="FLP1300" s="135"/>
      <c r="FLQ1300" s="135"/>
      <c r="FLR1300" s="135"/>
      <c r="FLS1300" s="135"/>
      <c r="FLT1300" s="135"/>
      <c r="FLU1300" s="135"/>
      <c r="FLV1300" s="135"/>
      <c r="FLW1300" s="135"/>
      <c r="FLX1300" s="135"/>
      <c r="FLY1300" s="135"/>
      <c r="FLZ1300" s="135"/>
      <c r="FMA1300" s="135"/>
      <c r="FMB1300" s="135"/>
      <c r="FMC1300" s="135"/>
      <c r="FMD1300" s="135"/>
      <c r="FME1300" s="135"/>
      <c r="FMF1300" s="135"/>
      <c r="FMG1300" s="135"/>
      <c r="FMH1300" s="135"/>
      <c r="FMI1300" s="135"/>
      <c r="FMJ1300" s="135"/>
      <c r="FMK1300" s="135"/>
      <c r="FML1300" s="135"/>
      <c r="FMM1300" s="135"/>
      <c r="FMN1300" s="135"/>
      <c r="FMO1300" s="135"/>
      <c r="FMP1300" s="135"/>
      <c r="FMQ1300" s="135"/>
      <c r="FMR1300" s="135"/>
      <c r="FMS1300" s="135"/>
      <c r="FMT1300" s="135"/>
      <c r="FMU1300" s="135"/>
      <c r="FMV1300" s="135"/>
      <c r="FMW1300" s="135"/>
      <c r="FMX1300" s="135"/>
      <c r="FMY1300" s="135"/>
      <c r="FMZ1300" s="135"/>
      <c r="FNA1300" s="135"/>
      <c r="FNB1300" s="135"/>
      <c r="FNC1300" s="135"/>
      <c r="FND1300" s="135"/>
      <c r="FNE1300" s="135"/>
      <c r="FNF1300" s="135"/>
      <c r="FNG1300" s="135"/>
      <c r="FNH1300" s="135"/>
      <c r="FNI1300" s="135"/>
      <c r="FNJ1300" s="135"/>
      <c r="FNK1300" s="135"/>
      <c r="FNL1300" s="135"/>
      <c r="FNM1300" s="135"/>
      <c r="FNN1300" s="135"/>
      <c r="FNO1300" s="135"/>
      <c r="FNP1300" s="135"/>
      <c r="FNQ1300" s="135"/>
      <c r="FNR1300" s="135"/>
      <c r="FNS1300" s="135"/>
      <c r="FNT1300" s="135"/>
      <c r="FNU1300" s="135"/>
      <c r="FNV1300" s="135"/>
      <c r="FNW1300" s="135"/>
      <c r="FNX1300" s="135"/>
      <c r="FNY1300" s="135"/>
      <c r="FNZ1300" s="135"/>
      <c r="FOA1300" s="135"/>
      <c r="FOB1300" s="135"/>
      <c r="FOC1300" s="135"/>
      <c r="FOD1300" s="135"/>
      <c r="FOE1300" s="135"/>
      <c r="FOF1300" s="135"/>
      <c r="FOG1300" s="135"/>
      <c r="FOH1300" s="135"/>
      <c r="FOI1300" s="135"/>
      <c r="FOJ1300" s="135"/>
      <c r="FOK1300" s="135"/>
      <c r="FOL1300" s="135"/>
      <c r="FOM1300" s="135"/>
      <c r="FON1300" s="135"/>
      <c r="FOO1300" s="135"/>
      <c r="FOP1300" s="135"/>
      <c r="FOQ1300" s="135"/>
      <c r="FOR1300" s="135"/>
      <c r="FOS1300" s="135"/>
      <c r="FOT1300" s="135"/>
      <c r="FOU1300" s="135"/>
      <c r="FOV1300" s="135"/>
      <c r="FOW1300" s="135"/>
      <c r="FOX1300" s="135"/>
      <c r="FOY1300" s="135"/>
      <c r="FOZ1300" s="135"/>
      <c r="FPA1300" s="135"/>
      <c r="FPB1300" s="135"/>
      <c r="FPC1300" s="135"/>
      <c r="FPD1300" s="135"/>
      <c r="FPE1300" s="135"/>
      <c r="FPF1300" s="135"/>
      <c r="FPG1300" s="135"/>
      <c r="FPH1300" s="135"/>
      <c r="FPI1300" s="135"/>
      <c r="FPJ1300" s="135"/>
      <c r="FPK1300" s="135"/>
      <c r="FPL1300" s="135"/>
      <c r="FPM1300" s="135"/>
      <c r="FPN1300" s="135"/>
      <c r="FPO1300" s="135"/>
      <c r="FPP1300" s="135"/>
      <c r="FPQ1300" s="135"/>
      <c r="FPR1300" s="135"/>
      <c r="FPS1300" s="135"/>
      <c r="FPT1300" s="135"/>
      <c r="FPU1300" s="135"/>
      <c r="FPV1300" s="135"/>
      <c r="FPW1300" s="135"/>
      <c r="FPX1300" s="135"/>
      <c r="FPY1300" s="135"/>
      <c r="FPZ1300" s="135"/>
      <c r="FQA1300" s="135"/>
      <c r="FQB1300" s="135"/>
      <c r="FQC1300" s="135"/>
      <c r="FQD1300" s="135"/>
      <c r="FQE1300" s="135"/>
      <c r="FQF1300" s="135"/>
      <c r="FQG1300" s="135"/>
      <c r="FQH1300" s="135"/>
      <c r="FQI1300" s="135"/>
      <c r="FQJ1300" s="135"/>
      <c r="FQK1300" s="135"/>
      <c r="FQL1300" s="135"/>
      <c r="FQM1300" s="135"/>
      <c r="FQN1300" s="135"/>
      <c r="FQO1300" s="135"/>
      <c r="FQP1300" s="135"/>
      <c r="FQQ1300" s="135"/>
      <c r="FQR1300" s="135"/>
      <c r="FQS1300" s="135"/>
      <c r="FQT1300" s="135"/>
      <c r="FQU1300" s="135"/>
      <c r="FQV1300" s="135"/>
      <c r="FQW1300" s="135"/>
      <c r="FQX1300" s="135"/>
      <c r="FQY1300" s="135"/>
      <c r="FQZ1300" s="135"/>
      <c r="FRA1300" s="135"/>
      <c r="FRB1300" s="135"/>
      <c r="FRC1300" s="135"/>
      <c r="FRD1300" s="135"/>
      <c r="FRE1300" s="135"/>
      <c r="FRF1300" s="135"/>
      <c r="FRG1300" s="135"/>
      <c r="FRH1300" s="135"/>
      <c r="FRI1300" s="135"/>
      <c r="FRJ1300" s="135"/>
      <c r="FRK1300" s="135"/>
      <c r="FRL1300" s="135"/>
      <c r="FRM1300" s="135"/>
      <c r="FRN1300" s="135"/>
      <c r="FRO1300" s="135"/>
      <c r="FRP1300" s="135"/>
      <c r="FRQ1300" s="135"/>
      <c r="FRR1300" s="135"/>
      <c r="FRS1300" s="135"/>
      <c r="FRT1300" s="135"/>
      <c r="FRU1300" s="135"/>
      <c r="FRV1300" s="135"/>
      <c r="FRW1300" s="135"/>
      <c r="FRX1300" s="135"/>
      <c r="FRY1300" s="135"/>
      <c r="FRZ1300" s="135"/>
      <c r="FSA1300" s="135"/>
      <c r="FSB1300" s="135"/>
      <c r="FSC1300" s="135"/>
      <c r="FSD1300" s="135"/>
      <c r="FSE1300" s="135"/>
      <c r="FSF1300" s="135"/>
      <c r="FSG1300" s="135"/>
      <c r="FSH1300" s="135"/>
      <c r="FSI1300" s="135"/>
      <c r="FSJ1300" s="135"/>
      <c r="FSK1300" s="135"/>
      <c r="FSL1300" s="135"/>
      <c r="FSM1300" s="135"/>
      <c r="FSN1300" s="135"/>
      <c r="FSO1300" s="135"/>
      <c r="FSP1300" s="135"/>
      <c r="FSQ1300" s="135"/>
      <c r="FSR1300" s="135"/>
      <c r="FSS1300" s="135"/>
      <c r="FST1300" s="135"/>
      <c r="FSU1300" s="135"/>
      <c r="FSV1300" s="135"/>
      <c r="FSW1300" s="135"/>
      <c r="FSX1300" s="135"/>
      <c r="FSY1300" s="135"/>
      <c r="FSZ1300" s="135"/>
      <c r="FTA1300" s="135"/>
      <c r="FTB1300" s="135"/>
      <c r="FTC1300" s="135"/>
      <c r="FTD1300" s="135"/>
      <c r="FTE1300" s="135"/>
      <c r="FTF1300" s="135"/>
      <c r="FTG1300" s="135"/>
      <c r="FTH1300" s="135"/>
      <c r="FTI1300" s="135"/>
      <c r="FTJ1300" s="135"/>
      <c r="FTK1300" s="135"/>
      <c r="FTL1300" s="135"/>
      <c r="FTM1300" s="135"/>
      <c r="FTN1300" s="135"/>
      <c r="FTO1300" s="135"/>
      <c r="FTP1300" s="135"/>
      <c r="FTQ1300" s="135"/>
      <c r="FTR1300" s="135"/>
      <c r="FTS1300" s="135"/>
      <c r="FTT1300" s="135"/>
      <c r="FTU1300" s="135"/>
      <c r="FTV1300" s="135"/>
      <c r="FTW1300" s="135"/>
      <c r="FTX1300" s="135"/>
      <c r="FTY1300" s="135"/>
      <c r="FTZ1300" s="135"/>
      <c r="FUA1300" s="135"/>
      <c r="FUB1300" s="135"/>
      <c r="FUC1300" s="135"/>
      <c r="FUD1300" s="135"/>
      <c r="FUE1300" s="135"/>
      <c r="FUF1300" s="135"/>
      <c r="FUG1300" s="135"/>
      <c r="FUH1300" s="135"/>
      <c r="FUI1300" s="135"/>
      <c r="FUJ1300" s="135"/>
      <c r="FUK1300" s="135"/>
      <c r="FUL1300" s="135"/>
      <c r="FUM1300" s="135"/>
      <c r="FUN1300" s="135"/>
      <c r="FUO1300" s="135"/>
      <c r="FUP1300" s="135"/>
      <c r="FUQ1300" s="135"/>
      <c r="FUR1300" s="135"/>
      <c r="FUS1300" s="135"/>
      <c r="FUT1300" s="135"/>
      <c r="FUU1300" s="135"/>
      <c r="FUV1300" s="135"/>
      <c r="FUW1300" s="135"/>
      <c r="FUX1300" s="135"/>
      <c r="FUY1300" s="135"/>
      <c r="FUZ1300" s="135"/>
      <c r="FVA1300" s="135"/>
      <c r="FVB1300" s="135"/>
      <c r="FVC1300" s="135"/>
      <c r="FVD1300" s="135"/>
      <c r="FVE1300" s="135"/>
      <c r="FVF1300" s="135"/>
      <c r="FVG1300" s="135"/>
      <c r="FVH1300" s="135"/>
      <c r="FVI1300" s="135"/>
      <c r="FVJ1300" s="135"/>
      <c r="FVK1300" s="135"/>
      <c r="FVL1300" s="135"/>
      <c r="FVM1300" s="135"/>
      <c r="FVN1300" s="135"/>
      <c r="FVO1300" s="135"/>
      <c r="FVP1300" s="135"/>
      <c r="FVQ1300" s="135"/>
      <c r="FVR1300" s="135"/>
      <c r="FVS1300" s="135"/>
      <c r="FVT1300" s="135"/>
      <c r="FVU1300" s="135"/>
      <c r="FVV1300" s="135"/>
      <c r="FVW1300" s="135"/>
      <c r="FVX1300" s="135"/>
      <c r="FVY1300" s="135"/>
      <c r="FVZ1300" s="135"/>
      <c r="FWA1300" s="135"/>
      <c r="FWB1300" s="135"/>
      <c r="FWC1300" s="135"/>
      <c r="FWD1300" s="135"/>
      <c r="FWE1300" s="135"/>
      <c r="FWF1300" s="135"/>
      <c r="FWG1300" s="135"/>
      <c r="FWH1300" s="135"/>
      <c r="FWI1300" s="135"/>
      <c r="FWJ1300" s="135"/>
      <c r="FWK1300" s="135"/>
      <c r="FWL1300" s="135"/>
      <c r="FWM1300" s="135"/>
      <c r="FWN1300" s="135"/>
      <c r="FWO1300" s="135"/>
      <c r="FWP1300" s="135"/>
      <c r="FWQ1300" s="135"/>
      <c r="FWR1300" s="135"/>
      <c r="FWS1300" s="135"/>
      <c r="FWT1300" s="135"/>
      <c r="FWU1300" s="135"/>
      <c r="FWV1300" s="135"/>
      <c r="FWW1300" s="135"/>
      <c r="FWX1300" s="135"/>
      <c r="FWY1300" s="135"/>
      <c r="FWZ1300" s="135"/>
      <c r="FXA1300" s="135"/>
      <c r="FXB1300" s="135"/>
      <c r="FXC1300" s="135"/>
      <c r="FXD1300" s="135"/>
      <c r="FXE1300" s="135"/>
      <c r="FXF1300" s="135"/>
      <c r="FXG1300" s="135"/>
      <c r="FXH1300" s="135"/>
      <c r="FXI1300" s="135"/>
      <c r="FXJ1300" s="135"/>
      <c r="FXK1300" s="135"/>
      <c r="FXL1300" s="135"/>
      <c r="FXM1300" s="135"/>
      <c r="FXN1300" s="135"/>
      <c r="FXO1300" s="135"/>
      <c r="FXP1300" s="135"/>
      <c r="FXQ1300" s="135"/>
      <c r="FXR1300" s="135"/>
      <c r="FXS1300" s="135"/>
      <c r="FXT1300" s="135"/>
      <c r="FXU1300" s="135"/>
      <c r="FXV1300" s="135"/>
      <c r="FXW1300" s="135"/>
      <c r="FXX1300" s="135"/>
      <c r="FXY1300" s="135"/>
      <c r="FXZ1300" s="135"/>
      <c r="FYA1300" s="135"/>
      <c r="FYB1300" s="135"/>
      <c r="FYC1300" s="135"/>
      <c r="FYD1300" s="135"/>
      <c r="FYE1300" s="135"/>
      <c r="FYF1300" s="135"/>
      <c r="FYG1300" s="135"/>
      <c r="FYH1300" s="135"/>
      <c r="FYI1300" s="135"/>
      <c r="FYJ1300" s="135"/>
      <c r="FYK1300" s="135"/>
      <c r="FYL1300" s="135"/>
      <c r="FYM1300" s="135"/>
      <c r="FYN1300" s="135"/>
      <c r="FYO1300" s="135"/>
      <c r="FYP1300" s="135"/>
      <c r="FYQ1300" s="135"/>
      <c r="FYR1300" s="135"/>
      <c r="FYS1300" s="135"/>
      <c r="FYT1300" s="135"/>
      <c r="FYU1300" s="135"/>
      <c r="FYV1300" s="135"/>
      <c r="FYW1300" s="135"/>
      <c r="FYX1300" s="135"/>
      <c r="FYY1300" s="135"/>
      <c r="FYZ1300" s="135"/>
      <c r="FZA1300" s="135"/>
      <c r="FZB1300" s="135"/>
      <c r="FZC1300" s="135"/>
      <c r="FZD1300" s="135"/>
      <c r="FZE1300" s="135"/>
      <c r="FZF1300" s="135"/>
      <c r="FZG1300" s="135"/>
      <c r="FZH1300" s="135"/>
      <c r="FZI1300" s="135"/>
      <c r="FZJ1300" s="135"/>
      <c r="FZK1300" s="135"/>
      <c r="FZL1300" s="135"/>
      <c r="FZM1300" s="135"/>
      <c r="FZN1300" s="135"/>
      <c r="FZO1300" s="135"/>
      <c r="FZP1300" s="135"/>
      <c r="FZQ1300" s="135"/>
      <c r="FZR1300" s="135"/>
      <c r="FZS1300" s="135"/>
      <c r="FZT1300" s="135"/>
      <c r="FZU1300" s="135"/>
      <c r="FZV1300" s="135"/>
      <c r="FZW1300" s="135"/>
      <c r="FZX1300" s="135"/>
      <c r="FZY1300" s="135"/>
      <c r="FZZ1300" s="135"/>
      <c r="GAA1300" s="135"/>
      <c r="GAB1300" s="135"/>
      <c r="GAC1300" s="135"/>
      <c r="GAD1300" s="135"/>
      <c r="GAE1300" s="135"/>
      <c r="GAF1300" s="135"/>
      <c r="GAG1300" s="135"/>
      <c r="GAH1300" s="135"/>
      <c r="GAI1300" s="135"/>
      <c r="GAJ1300" s="135"/>
      <c r="GAK1300" s="135"/>
      <c r="GAL1300" s="135"/>
      <c r="GAM1300" s="135"/>
      <c r="GAN1300" s="135"/>
      <c r="GAO1300" s="135"/>
      <c r="GAP1300" s="135"/>
      <c r="GAQ1300" s="135"/>
      <c r="GAR1300" s="135"/>
      <c r="GAS1300" s="135"/>
      <c r="GAT1300" s="135"/>
      <c r="GAU1300" s="135"/>
      <c r="GAV1300" s="135"/>
      <c r="GAW1300" s="135"/>
      <c r="GAX1300" s="135"/>
      <c r="GAY1300" s="135"/>
      <c r="GAZ1300" s="135"/>
      <c r="GBA1300" s="135"/>
      <c r="GBB1300" s="135"/>
      <c r="GBC1300" s="135"/>
      <c r="GBD1300" s="135"/>
      <c r="GBE1300" s="135"/>
      <c r="GBF1300" s="135"/>
      <c r="GBG1300" s="135"/>
      <c r="GBH1300" s="135"/>
      <c r="GBI1300" s="135"/>
      <c r="GBJ1300" s="135"/>
      <c r="GBK1300" s="135"/>
      <c r="GBL1300" s="135"/>
      <c r="GBM1300" s="135"/>
      <c r="GBN1300" s="135"/>
      <c r="GBO1300" s="135"/>
      <c r="GBP1300" s="135"/>
      <c r="GBQ1300" s="135"/>
      <c r="GBR1300" s="135"/>
      <c r="GBS1300" s="135"/>
      <c r="GBT1300" s="135"/>
      <c r="GBU1300" s="135"/>
      <c r="GBV1300" s="135"/>
      <c r="GBW1300" s="135"/>
      <c r="GBX1300" s="135"/>
      <c r="GBY1300" s="135"/>
      <c r="GBZ1300" s="135"/>
      <c r="GCA1300" s="135"/>
      <c r="GCB1300" s="135"/>
      <c r="GCC1300" s="135"/>
      <c r="GCD1300" s="135"/>
      <c r="GCE1300" s="135"/>
      <c r="GCF1300" s="135"/>
      <c r="GCG1300" s="135"/>
      <c r="GCH1300" s="135"/>
      <c r="GCI1300" s="135"/>
      <c r="GCJ1300" s="135"/>
      <c r="GCK1300" s="135"/>
      <c r="GCL1300" s="135"/>
      <c r="GCM1300" s="135"/>
      <c r="GCN1300" s="135"/>
      <c r="GCO1300" s="135"/>
      <c r="GCP1300" s="135"/>
      <c r="GCQ1300" s="135"/>
      <c r="GCR1300" s="135"/>
      <c r="GCS1300" s="135"/>
      <c r="GCT1300" s="135"/>
      <c r="GCU1300" s="135"/>
      <c r="GCV1300" s="135"/>
      <c r="GCW1300" s="135"/>
      <c r="GCX1300" s="135"/>
      <c r="GCY1300" s="135"/>
      <c r="GCZ1300" s="135"/>
      <c r="GDA1300" s="135"/>
      <c r="GDB1300" s="135"/>
      <c r="GDC1300" s="135"/>
      <c r="GDD1300" s="135"/>
      <c r="GDE1300" s="135"/>
      <c r="GDF1300" s="135"/>
      <c r="GDG1300" s="135"/>
      <c r="GDH1300" s="135"/>
      <c r="GDI1300" s="135"/>
      <c r="GDJ1300" s="135"/>
      <c r="GDK1300" s="135"/>
      <c r="GDL1300" s="135"/>
      <c r="GDM1300" s="135"/>
      <c r="GDN1300" s="135"/>
      <c r="GDO1300" s="135"/>
      <c r="GDP1300" s="135"/>
      <c r="GDQ1300" s="135"/>
      <c r="GDR1300" s="135"/>
      <c r="GDS1300" s="135"/>
      <c r="GDT1300" s="135"/>
      <c r="GDU1300" s="135"/>
      <c r="GDV1300" s="135"/>
      <c r="GDW1300" s="135"/>
      <c r="GDX1300" s="135"/>
      <c r="GDY1300" s="135"/>
      <c r="GDZ1300" s="135"/>
      <c r="GEA1300" s="135"/>
      <c r="GEB1300" s="135"/>
      <c r="GEC1300" s="135"/>
      <c r="GED1300" s="135"/>
      <c r="GEE1300" s="135"/>
      <c r="GEF1300" s="135"/>
      <c r="GEG1300" s="135"/>
      <c r="GEH1300" s="135"/>
      <c r="GEI1300" s="135"/>
      <c r="GEJ1300" s="135"/>
      <c r="GEK1300" s="135"/>
      <c r="GEL1300" s="135"/>
      <c r="GEM1300" s="135"/>
      <c r="GEN1300" s="135"/>
      <c r="GEO1300" s="135"/>
      <c r="GEP1300" s="135"/>
      <c r="GEQ1300" s="135"/>
      <c r="GER1300" s="135"/>
      <c r="GES1300" s="135"/>
      <c r="GET1300" s="135"/>
      <c r="GEU1300" s="135"/>
      <c r="GEV1300" s="135"/>
      <c r="GEW1300" s="135"/>
      <c r="GEX1300" s="135"/>
      <c r="GEY1300" s="135"/>
      <c r="GEZ1300" s="135"/>
      <c r="GFA1300" s="135"/>
      <c r="GFB1300" s="135"/>
      <c r="GFC1300" s="135"/>
      <c r="GFD1300" s="135"/>
      <c r="GFE1300" s="135"/>
      <c r="GFF1300" s="135"/>
      <c r="GFG1300" s="135"/>
      <c r="GFH1300" s="135"/>
      <c r="GFI1300" s="135"/>
      <c r="GFJ1300" s="135"/>
      <c r="GFK1300" s="135"/>
      <c r="GFL1300" s="135"/>
      <c r="GFM1300" s="135"/>
      <c r="GFN1300" s="135"/>
      <c r="GFO1300" s="135"/>
      <c r="GFP1300" s="135"/>
      <c r="GFQ1300" s="135"/>
      <c r="GFR1300" s="135"/>
      <c r="GFS1300" s="135"/>
      <c r="GFT1300" s="135"/>
      <c r="GFU1300" s="135"/>
      <c r="GFV1300" s="135"/>
      <c r="GFW1300" s="135"/>
      <c r="GFX1300" s="135"/>
      <c r="GFY1300" s="135"/>
      <c r="GFZ1300" s="135"/>
      <c r="GGA1300" s="135"/>
      <c r="GGB1300" s="135"/>
      <c r="GGC1300" s="135"/>
      <c r="GGD1300" s="135"/>
      <c r="GGE1300" s="135"/>
      <c r="GGF1300" s="135"/>
      <c r="GGG1300" s="135"/>
      <c r="GGH1300" s="135"/>
      <c r="GGI1300" s="135"/>
      <c r="GGJ1300" s="135"/>
      <c r="GGK1300" s="135"/>
      <c r="GGL1300" s="135"/>
      <c r="GGM1300" s="135"/>
      <c r="GGN1300" s="135"/>
      <c r="GGO1300" s="135"/>
      <c r="GGP1300" s="135"/>
      <c r="GGQ1300" s="135"/>
      <c r="GGR1300" s="135"/>
      <c r="GGS1300" s="135"/>
      <c r="GGT1300" s="135"/>
      <c r="GGU1300" s="135"/>
      <c r="GGV1300" s="135"/>
      <c r="GGW1300" s="135"/>
      <c r="GGX1300" s="135"/>
      <c r="GGY1300" s="135"/>
      <c r="GGZ1300" s="135"/>
      <c r="GHA1300" s="135"/>
      <c r="GHB1300" s="135"/>
      <c r="GHC1300" s="135"/>
      <c r="GHD1300" s="135"/>
      <c r="GHE1300" s="135"/>
      <c r="GHF1300" s="135"/>
      <c r="GHG1300" s="135"/>
      <c r="GHH1300" s="135"/>
      <c r="GHI1300" s="135"/>
      <c r="GHJ1300" s="135"/>
      <c r="GHK1300" s="135"/>
      <c r="GHL1300" s="135"/>
      <c r="GHM1300" s="135"/>
      <c r="GHN1300" s="135"/>
      <c r="GHO1300" s="135"/>
      <c r="GHP1300" s="135"/>
      <c r="GHQ1300" s="135"/>
      <c r="GHR1300" s="135"/>
      <c r="GHS1300" s="135"/>
      <c r="GHT1300" s="135"/>
      <c r="GHU1300" s="135"/>
      <c r="GHV1300" s="135"/>
      <c r="GHW1300" s="135"/>
      <c r="GHX1300" s="135"/>
      <c r="GHY1300" s="135"/>
      <c r="GHZ1300" s="135"/>
      <c r="GIA1300" s="135"/>
      <c r="GIB1300" s="135"/>
      <c r="GIC1300" s="135"/>
      <c r="GID1300" s="135"/>
      <c r="GIE1300" s="135"/>
      <c r="GIF1300" s="135"/>
      <c r="GIG1300" s="135"/>
      <c r="GIH1300" s="135"/>
      <c r="GII1300" s="135"/>
      <c r="GIJ1300" s="135"/>
      <c r="GIK1300" s="135"/>
      <c r="GIL1300" s="135"/>
      <c r="GIM1300" s="135"/>
      <c r="GIN1300" s="135"/>
      <c r="GIO1300" s="135"/>
      <c r="GIP1300" s="135"/>
      <c r="GIQ1300" s="135"/>
      <c r="GIR1300" s="135"/>
      <c r="GIS1300" s="135"/>
      <c r="GIT1300" s="135"/>
      <c r="GIU1300" s="135"/>
      <c r="GIV1300" s="135"/>
      <c r="GIW1300" s="135"/>
      <c r="GIX1300" s="135"/>
      <c r="GIY1300" s="135"/>
      <c r="GIZ1300" s="135"/>
      <c r="GJA1300" s="135"/>
      <c r="GJB1300" s="135"/>
      <c r="GJC1300" s="135"/>
      <c r="GJD1300" s="135"/>
      <c r="GJE1300" s="135"/>
      <c r="GJF1300" s="135"/>
      <c r="GJG1300" s="135"/>
      <c r="GJH1300" s="135"/>
      <c r="GJI1300" s="135"/>
      <c r="GJJ1300" s="135"/>
      <c r="GJK1300" s="135"/>
      <c r="GJL1300" s="135"/>
      <c r="GJM1300" s="135"/>
      <c r="GJN1300" s="135"/>
      <c r="GJO1300" s="135"/>
      <c r="GJP1300" s="135"/>
      <c r="GJQ1300" s="135"/>
      <c r="GJR1300" s="135"/>
      <c r="GJS1300" s="135"/>
      <c r="GJT1300" s="135"/>
      <c r="GJU1300" s="135"/>
      <c r="GJV1300" s="135"/>
      <c r="GJW1300" s="135"/>
      <c r="GJX1300" s="135"/>
      <c r="GJY1300" s="135"/>
      <c r="GJZ1300" s="135"/>
      <c r="GKA1300" s="135"/>
      <c r="GKB1300" s="135"/>
      <c r="GKC1300" s="135"/>
      <c r="GKD1300" s="135"/>
      <c r="GKE1300" s="135"/>
      <c r="GKF1300" s="135"/>
      <c r="GKG1300" s="135"/>
      <c r="GKH1300" s="135"/>
      <c r="GKI1300" s="135"/>
      <c r="GKJ1300" s="135"/>
      <c r="GKK1300" s="135"/>
      <c r="GKL1300" s="135"/>
      <c r="GKM1300" s="135"/>
      <c r="GKN1300" s="135"/>
      <c r="GKO1300" s="135"/>
      <c r="GKP1300" s="135"/>
      <c r="GKQ1300" s="135"/>
      <c r="GKR1300" s="135"/>
      <c r="GKS1300" s="135"/>
      <c r="GKT1300" s="135"/>
      <c r="GKU1300" s="135"/>
      <c r="GKV1300" s="135"/>
      <c r="GKW1300" s="135"/>
      <c r="GKX1300" s="135"/>
      <c r="GKY1300" s="135"/>
      <c r="GKZ1300" s="135"/>
      <c r="GLA1300" s="135"/>
      <c r="GLB1300" s="135"/>
      <c r="GLC1300" s="135"/>
      <c r="GLD1300" s="135"/>
      <c r="GLE1300" s="135"/>
      <c r="GLF1300" s="135"/>
      <c r="GLG1300" s="135"/>
      <c r="GLH1300" s="135"/>
      <c r="GLI1300" s="135"/>
      <c r="GLJ1300" s="135"/>
      <c r="GLK1300" s="135"/>
      <c r="GLL1300" s="135"/>
      <c r="GLM1300" s="135"/>
      <c r="GLN1300" s="135"/>
      <c r="GLO1300" s="135"/>
      <c r="GLP1300" s="135"/>
      <c r="GLQ1300" s="135"/>
      <c r="GLR1300" s="135"/>
      <c r="GLS1300" s="135"/>
      <c r="GLT1300" s="135"/>
      <c r="GLU1300" s="135"/>
      <c r="GLV1300" s="135"/>
      <c r="GLW1300" s="135"/>
      <c r="GLX1300" s="135"/>
      <c r="GLY1300" s="135"/>
      <c r="GLZ1300" s="135"/>
      <c r="GMA1300" s="135"/>
      <c r="GMB1300" s="135"/>
      <c r="GMC1300" s="135"/>
      <c r="GMD1300" s="135"/>
      <c r="GME1300" s="135"/>
      <c r="GMF1300" s="135"/>
      <c r="GMG1300" s="135"/>
      <c r="GMH1300" s="135"/>
      <c r="GMI1300" s="135"/>
      <c r="GMJ1300" s="135"/>
      <c r="GMK1300" s="135"/>
      <c r="GML1300" s="135"/>
      <c r="GMM1300" s="135"/>
      <c r="GMN1300" s="135"/>
      <c r="GMO1300" s="135"/>
      <c r="GMP1300" s="135"/>
      <c r="GMQ1300" s="135"/>
      <c r="GMR1300" s="135"/>
      <c r="GMS1300" s="135"/>
      <c r="GMT1300" s="135"/>
      <c r="GMU1300" s="135"/>
      <c r="GMV1300" s="135"/>
      <c r="GMW1300" s="135"/>
      <c r="GMX1300" s="135"/>
      <c r="GMY1300" s="135"/>
      <c r="GMZ1300" s="135"/>
      <c r="GNA1300" s="135"/>
      <c r="GNB1300" s="135"/>
      <c r="GNC1300" s="135"/>
      <c r="GND1300" s="135"/>
      <c r="GNE1300" s="135"/>
      <c r="GNF1300" s="135"/>
      <c r="GNG1300" s="135"/>
      <c r="GNH1300" s="135"/>
      <c r="GNI1300" s="135"/>
      <c r="GNJ1300" s="135"/>
      <c r="GNK1300" s="135"/>
      <c r="GNL1300" s="135"/>
      <c r="GNM1300" s="135"/>
      <c r="GNN1300" s="135"/>
      <c r="GNO1300" s="135"/>
      <c r="GNP1300" s="135"/>
      <c r="GNQ1300" s="135"/>
      <c r="GNR1300" s="135"/>
      <c r="GNS1300" s="135"/>
      <c r="GNT1300" s="135"/>
      <c r="GNU1300" s="135"/>
      <c r="GNV1300" s="135"/>
      <c r="GNW1300" s="135"/>
      <c r="GNX1300" s="135"/>
      <c r="GNY1300" s="135"/>
      <c r="GNZ1300" s="135"/>
      <c r="GOA1300" s="135"/>
      <c r="GOB1300" s="135"/>
      <c r="GOC1300" s="135"/>
      <c r="GOD1300" s="135"/>
      <c r="GOE1300" s="135"/>
      <c r="GOF1300" s="135"/>
      <c r="GOG1300" s="135"/>
      <c r="GOH1300" s="135"/>
      <c r="GOI1300" s="135"/>
      <c r="GOJ1300" s="135"/>
      <c r="GOK1300" s="135"/>
      <c r="GOL1300" s="135"/>
      <c r="GOM1300" s="135"/>
      <c r="GON1300" s="135"/>
      <c r="GOO1300" s="135"/>
      <c r="GOP1300" s="135"/>
      <c r="GOQ1300" s="135"/>
      <c r="GOR1300" s="135"/>
      <c r="GOS1300" s="135"/>
      <c r="GOT1300" s="135"/>
      <c r="GOU1300" s="135"/>
      <c r="GOV1300" s="135"/>
      <c r="GOW1300" s="135"/>
      <c r="GOX1300" s="135"/>
      <c r="GOY1300" s="135"/>
      <c r="GOZ1300" s="135"/>
      <c r="GPA1300" s="135"/>
      <c r="GPB1300" s="135"/>
      <c r="GPC1300" s="135"/>
      <c r="GPD1300" s="135"/>
      <c r="GPE1300" s="135"/>
      <c r="GPF1300" s="135"/>
      <c r="GPG1300" s="135"/>
      <c r="GPH1300" s="135"/>
      <c r="GPI1300" s="135"/>
      <c r="GPJ1300" s="135"/>
      <c r="GPK1300" s="135"/>
      <c r="GPL1300" s="135"/>
      <c r="GPM1300" s="135"/>
      <c r="GPN1300" s="135"/>
      <c r="GPO1300" s="135"/>
      <c r="GPP1300" s="135"/>
      <c r="GPQ1300" s="135"/>
      <c r="GPR1300" s="135"/>
      <c r="GPS1300" s="135"/>
      <c r="GPT1300" s="135"/>
      <c r="GPU1300" s="135"/>
      <c r="GPV1300" s="135"/>
      <c r="GPW1300" s="135"/>
      <c r="GPX1300" s="135"/>
      <c r="GPY1300" s="135"/>
      <c r="GPZ1300" s="135"/>
      <c r="GQA1300" s="135"/>
      <c r="GQB1300" s="135"/>
      <c r="GQC1300" s="135"/>
      <c r="GQD1300" s="135"/>
      <c r="GQE1300" s="135"/>
      <c r="GQF1300" s="135"/>
      <c r="GQG1300" s="135"/>
      <c r="GQH1300" s="135"/>
      <c r="GQI1300" s="135"/>
      <c r="GQJ1300" s="135"/>
      <c r="GQK1300" s="135"/>
      <c r="GQL1300" s="135"/>
      <c r="GQM1300" s="135"/>
      <c r="GQN1300" s="135"/>
      <c r="GQO1300" s="135"/>
      <c r="GQP1300" s="135"/>
      <c r="GQQ1300" s="135"/>
      <c r="GQR1300" s="135"/>
      <c r="GQS1300" s="135"/>
      <c r="GQT1300" s="135"/>
      <c r="GQU1300" s="135"/>
      <c r="GQV1300" s="135"/>
      <c r="GQW1300" s="135"/>
      <c r="GQX1300" s="135"/>
      <c r="GQY1300" s="135"/>
      <c r="GQZ1300" s="135"/>
      <c r="GRA1300" s="135"/>
      <c r="GRB1300" s="135"/>
      <c r="GRC1300" s="135"/>
      <c r="GRD1300" s="135"/>
      <c r="GRE1300" s="135"/>
      <c r="GRF1300" s="135"/>
      <c r="GRG1300" s="135"/>
      <c r="GRH1300" s="135"/>
      <c r="GRI1300" s="135"/>
      <c r="GRJ1300" s="135"/>
      <c r="GRK1300" s="135"/>
      <c r="GRL1300" s="135"/>
      <c r="GRM1300" s="135"/>
      <c r="GRN1300" s="135"/>
      <c r="GRO1300" s="135"/>
      <c r="GRP1300" s="135"/>
      <c r="GRQ1300" s="135"/>
      <c r="GRR1300" s="135"/>
      <c r="GRS1300" s="135"/>
      <c r="GRT1300" s="135"/>
      <c r="GRU1300" s="135"/>
      <c r="GRV1300" s="135"/>
      <c r="GRW1300" s="135"/>
      <c r="GRX1300" s="135"/>
      <c r="GRY1300" s="135"/>
      <c r="GRZ1300" s="135"/>
      <c r="GSA1300" s="135"/>
      <c r="GSB1300" s="135"/>
      <c r="GSC1300" s="135"/>
      <c r="GSD1300" s="135"/>
      <c r="GSE1300" s="135"/>
      <c r="GSF1300" s="135"/>
      <c r="GSG1300" s="135"/>
      <c r="GSH1300" s="135"/>
      <c r="GSI1300" s="135"/>
      <c r="GSJ1300" s="135"/>
      <c r="GSK1300" s="135"/>
      <c r="GSL1300" s="135"/>
      <c r="GSM1300" s="135"/>
      <c r="GSN1300" s="135"/>
      <c r="GSO1300" s="135"/>
      <c r="GSP1300" s="135"/>
      <c r="GSQ1300" s="135"/>
      <c r="GSR1300" s="135"/>
      <c r="GSS1300" s="135"/>
      <c r="GST1300" s="135"/>
      <c r="GSU1300" s="135"/>
      <c r="GSV1300" s="135"/>
      <c r="GSW1300" s="135"/>
      <c r="GSX1300" s="135"/>
      <c r="GSY1300" s="135"/>
      <c r="GSZ1300" s="135"/>
      <c r="GTA1300" s="135"/>
      <c r="GTB1300" s="135"/>
      <c r="GTC1300" s="135"/>
      <c r="GTD1300" s="135"/>
      <c r="GTE1300" s="135"/>
      <c r="GTF1300" s="135"/>
      <c r="GTG1300" s="135"/>
      <c r="GTH1300" s="135"/>
      <c r="GTI1300" s="135"/>
      <c r="GTJ1300" s="135"/>
      <c r="GTK1300" s="135"/>
      <c r="GTL1300" s="135"/>
      <c r="GTM1300" s="135"/>
      <c r="GTN1300" s="135"/>
      <c r="GTO1300" s="135"/>
      <c r="GTP1300" s="135"/>
      <c r="GTQ1300" s="135"/>
      <c r="GTR1300" s="135"/>
      <c r="GTS1300" s="135"/>
      <c r="GTT1300" s="135"/>
      <c r="GTU1300" s="135"/>
      <c r="GTV1300" s="135"/>
      <c r="GTW1300" s="135"/>
      <c r="GTX1300" s="135"/>
      <c r="GTY1300" s="135"/>
      <c r="GTZ1300" s="135"/>
      <c r="GUA1300" s="135"/>
      <c r="GUB1300" s="135"/>
      <c r="GUC1300" s="135"/>
      <c r="GUD1300" s="135"/>
      <c r="GUE1300" s="135"/>
      <c r="GUF1300" s="135"/>
      <c r="GUG1300" s="135"/>
      <c r="GUH1300" s="135"/>
      <c r="GUI1300" s="135"/>
      <c r="GUJ1300" s="135"/>
      <c r="GUK1300" s="135"/>
      <c r="GUL1300" s="135"/>
      <c r="GUM1300" s="135"/>
      <c r="GUN1300" s="135"/>
      <c r="GUO1300" s="135"/>
      <c r="GUP1300" s="135"/>
      <c r="GUQ1300" s="135"/>
      <c r="GUR1300" s="135"/>
      <c r="GUS1300" s="135"/>
      <c r="GUT1300" s="135"/>
      <c r="GUU1300" s="135"/>
      <c r="GUV1300" s="135"/>
      <c r="GUW1300" s="135"/>
      <c r="GUX1300" s="135"/>
      <c r="GUY1300" s="135"/>
      <c r="GUZ1300" s="135"/>
      <c r="GVA1300" s="135"/>
      <c r="GVB1300" s="135"/>
      <c r="GVC1300" s="135"/>
      <c r="GVD1300" s="135"/>
      <c r="GVE1300" s="135"/>
      <c r="GVF1300" s="135"/>
      <c r="GVG1300" s="135"/>
      <c r="GVH1300" s="135"/>
      <c r="GVI1300" s="135"/>
      <c r="GVJ1300" s="135"/>
      <c r="GVK1300" s="135"/>
      <c r="GVL1300" s="135"/>
      <c r="GVM1300" s="135"/>
      <c r="GVN1300" s="135"/>
      <c r="GVO1300" s="135"/>
      <c r="GVP1300" s="135"/>
      <c r="GVQ1300" s="135"/>
      <c r="GVR1300" s="135"/>
      <c r="GVS1300" s="135"/>
      <c r="GVT1300" s="135"/>
      <c r="GVU1300" s="135"/>
      <c r="GVV1300" s="135"/>
      <c r="GVW1300" s="135"/>
      <c r="GVX1300" s="135"/>
      <c r="GVY1300" s="135"/>
      <c r="GVZ1300" s="135"/>
      <c r="GWA1300" s="135"/>
      <c r="GWB1300" s="135"/>
      <c r="GWC1300" s="135"/>
      <c r="GWD1300" s="135"/>
      <c r="GWE1300" s="135"/>
      <c r="GWF1300" s="135"/>
      <c r="GWG1300" s="135"/>
      <c r="GWH1300" s="135"/>
      <c r="GWI1300" s="135"/>
      <c r="GWJ1300" s="135"/>
      <c r="GWK1300" s="135"/>
      <c r="GWL1300" s="135"/>
      <c r="GWM1300" s="135"/>
      <c r="GWN1300" s="135"/>
      <c r="GWO1300" s="135"/>
      <c r="GWP1300" s="135"/>
      <c r="GWQ1300" s="135"/>
      <c r="GWR1300" s="135"/>
      <c r="GWS1300" s="135"/>
      <c r="GWT1300" s="135"/>
      <c r="GWU1300" s="135"/>
      <c r="GWV1300" s="135"/>
      <c r="GWW1300" s="135"/>
      <c r="GWX1300" s="135"/>
      <c r="GWY1300" s="135"/>
      <c r="GWZ1300" s="135"/>
      <c r="GXA1300" s="135"/>
      <c r="GXB1300" s="135"/>
      <c r="GXC1300" s="135"/>
      <c r="GXD1300" s="135"/>
      <c r="GXE1300" s="135"/>
      <c r="GXF1300" s="135"/>
      <c r="GXG1300" s="135"/>
      <c r="GXH1300" s="135"/>
      <c r="GXI1300" s="135"/>
      <c r="GXJ1300" s="135"/>
      <c r="GXK1300" s="135"/>
      <c r="GXL1300" s="135"/>
      <c r="GXM1300" s="135"/>
      <c r="GXN1300" s="135"/>
      <c r="GXO1300" s="135"/>
      <c r="GXP1300" s="135"/>
      <c r="GXQ1300" s="135"/>
      <c r="GXR1300" s="135"/>
      <c r="GXS1300" s="135"/>
      <c r="GXT1300" s="135"/>
      <c r="GXU1300" s="135"/>
      <c r="GXV1300" s="135"/>
      <c r="GXW1300" s="135"/>
      <c r="GXX1300" s="135"/>
      <c r="GXY1300" s="135"/>
      <c r="GXZ1300" s="135"/>
      <c r="GYA1300" s="135"/>
      <c r="GYB1300" s="135"/>
      <c r="GYC1300" s="135"/>
      <c r="GYD1300" s="135"/>
      <c r="GYE1300" s="135"/>
      <c r="GYF1300" s="135"/>
      <c r="GYG1300" s="135"/>
      <c r="GYH1300" s="135"/>
      <c r="GYI1300" s="135"/>
      <c r="GYJ1300" s="135"/>
      <c r="GYK1300" s="135"/>
      <c r="GYL1300" s="135"/>
      <c r="GYM1300" s="135"/>
      <c r="GYN1300" s="135"/>
      <c r="GYO1300" s="135"/>
      <c r="GYP1300" s="135"/>
      <c r="GYQ1300" s="135"/>
      <c r="GYR1300" s="135"/>
      <c r="GYS1300" s="135"/>
      <c r="GYT1300" s="135"/>
      <c r="GYU1300" s="135"/>
      <c r="GYV1300" s="135"/>
      <c r="GYW1300" s="135"/>
      <c r="GYX1300" s="135"/>
      <c r="GYY1300" s="135"/>
      <c r="GYZ1300" s="135"/>
      <c r="GZA1300" s="135"/>
      <c r="GZB1300" s="135"/>
      <c r="GZC1300" s="135"/>
      <c r="GZD1300" s="135"/>
      <c r="GZE1300" s="135"/>
      <c r="GZF1300" s="135"/>
      <c r="GZG1300" s="135"/>
      <c r="GZH1300" s="135"/>
      <c r="GZI1300" s="135"/>
      <c r="GZJ1300" s="135"/>
      <c r="GZK1300" s="135"/>
      <c r="GZL1300" s="135"/>
      <c r="GZM1300" s="135"/>
      <c r="GZN1300" s="135"/>
      <c r="GZO1300" s="135"/>
      <c r="GZP1300" s="135"/>
      <c r="GZQ1300" s="135"/>
      <c r="GZR1300" s="135"/>
      <c r="GZS1300" s="135"/>
      <c r="GZT1300" s="135"/>
      <c r="GZU1300" s="135"/>
      <c r="GZV1300" s="135"/>
      <c r="GZW1300" s="135"/>
      <c r="GZX1300" s="135"/>
      <c r="GZY1300" s="135"/>
      <c r="GZZ1300" s="135"/>
      <c r="HAA1300" s="135"/>
      <c r="HAB1300" s="135"/>
      <c r="HAC1300" s="135"/>
      <c r="HAD1300" s="135"/>
      <c r="HAE1300" s="135"/>
      <c r="HAF1300" s="135"/>
      <c r="HAG1300" s="135"/>
      <c r="HAH1300" s="135"/>
      <c r="HAI1300" s="135"/>
      <c r="HAJ1300" s="135"/>
      <c r="HAK1300" s="135"/>
      <c r="HAL1300" s="135"/>
      <c r="HAM1300" s="135"/>
      <c r="HAN1300" s="135"/>
      <c r="HAO1300" s="135"/>
      <c r="HAP1300" s="135"/>
      <c r="HAQ1300" s="135"/>
      <c r="HAR1300" s="135"/>
      <c r="HAS1300" s="135"/>
      <c r="HAT1300" s="135"/>
      <c r="HAU1300" s="135"/>
      <c r="HAV1300" s="135"/>
      <c r="HAW1300" s="135"/>
      <c r="HAX1300" s="135"/>
      <c r="HAY1300" s="135"/>
      <c r="HAZ1300" s="135"/>
      <c r="HBA1300" s="135"/>
      <c r="HBB1300" s="135"/>
      <c r="HBC1300" s="135"/>
      <c r="HBD1300" s="135"/>
      <c r="HBE1300" s="135"/>
      <c r="HBF1300" s="135"/>
      <c r="HBG1300" s="135"/>
      <c r="HBH1300" s="135"/>
      <c r="HBI1300" s="135"/>
      <c r="HBJ1300" s="135"/>
      <c r="HBK1300" s="135"/>
      <c r="HBL1300" s="135"/>
      <c r="HBM1300" s="135"/>
      <c r="HBN1300" s="135"/>
      <c r="HBO1300" s="135"/>
      <c r="HBP1300" s="135"/>
      <c r="HBQ1300" s="135"/>
      <c r="HBR1300" s="135"/>
      <c r="HBS1300" s="135"/>
      <c r="HBT1300" s="135"/>
      <c r="HBU1300" s="135"/>
      <c r="HBV1300" s="135"/>
      <c r="HBW1300" s="135"/>
      <c r="HBX1300" s="135"/>
      <c r="HBY1300" s="135"/>
      <c r="HBZ1300" s="135"/>
      <c r="HCA1300" s="135"/>
      <c r="HCB1300" s="135"/>
      <c r="HCC1300" s="135"/>
      <c r="HCD1300" s="135"/>
      <c r="HCE1300" s="135"/>
      <c r="HCF1300" s="135"/>
      <c r="HCG1300" s="135"/>
      <c r="HCH1300" s="135"/>
      <c r="HCI1300" s="135"/>
      <c r="HCJ1300" s="135"/>
      <c r="HCK1300" s="135"/>
      <c r="HCL1300" s="135"/>
      <c r="HCM1300" s="135"/>
      <c r="HCN1300" s="135"/>
      <c r="HCO1300" s="135"/>
      <c r="HCP1300" s="135"/>
      <c r="HCQ1300" s="135"/>
      <c r="HCR1300" s="135"/>
      <c r="HCS1300" s="135"/>
      <c r="HCT1300" s="135"/>
      <c r="HCU1300" s="135"/>
      <c r="HCV1300" s="135"/>
      <c r="HCW1300" s="135"/>
      <c r="HCX1300" s="135"/>
      <c r="HCY1300" s="135"/>
      <c r="HCZ1300" s="135"/>
      <c r="HDA1300" s="135"/>
      <c r="HDB1300" s="135"/>
      <c r="HDC1300" s="135"/>
      <c r="HDD1300" s="135"/>
      <c r="HDE1300" s="135"/>
      <c r="HDF1300" s="135"/>
      <c r="HDG1300" s="135"/>
      <c r="HDH1300" s="135"/>
      <c r="HDI1300" s="135"/>
      <c r="HDJ1300" s="135"/>
      <c r="HDK1300" s="135"/>
      <c r="HDL1300" s="135"/>
      <c r="HDM1300" s="135"/>
      <c r="HDN1300" s="135"/>
      <c r="HDO1300" s="135"/>
      <c r="HDP1300" s="135"/>
      <c r="HDQ1300" s="135"/>
      <c r="HDR1300" s="135"/>
      <c r="HDS1300" s="135"/>
      <c r="HDT1300" s="135"/>
      <c r="HDU1300" s="135"/>
      <c r="HDV1300" s="135"/>
      <c r="HDW1300" s="135"/>
      <c r="HDX1300" s="135"/>
      <c r="HDY1300" s="135"/>
      <c r="HDZ1300" s="135"/>
      <c r="HEA1300" s="135"/>
      <c r="HEB1300" s="135"/>
      <c r="HEC1300" s="135"/>
      <c r="HED1300" s="135"/>
      <c r="HEE1300" s="135"/>
      <c r="HEF1300" s="135"/>
      <c r="HEG1300" s="135"/>
      <c r="HEH1300" s="135"/>
      <c r="HEI1300" s="135"/>
      <c r="HEJ1300" s="135"/>
      <c r="HEK1300" s="135"/>
      <c r="HEL1300" s="135"/>
      <c r="HEM1300" s="135"/>
      <c r="HEN1300" s="135"/>
      <c r="HEO1300" s="135"/>
      <c r="HEP1300" s="135"/>
      <c r="HEQ1300" s="135"/>
      <c r="HER1300" s="135"/>
      <c r="HES1300" s="135"/>
      <c r="HET1300" s="135"/>
      <c r="HEU1300" s="135"/>
      <c r="HEV1300" s="135"/>
      <c r="HEW1300" s="135"/>
      <c r="HEX1300" s="135"/>
      <c r="HEY1300" s="135"/>
      <c r="HEZ1300" s="135"/>
      <c r="HFA1300" s="135"/>
      <c r="HFB1300" s="135"/>
      <c r="HFC1300" s="135"/>
      <c r="HFD1300" s="135"/>
      <c r="HFE1300" s="135"/>
      <c r="HFF1300" s="135"/>
      <c r="HFG1300" s="135"/>
      <c r="HFH1300" s="135"/>
      <c r="HFI1300" s="135"/>
      <c r="HFJ1300" s="135"/>
      <c r="HFK1300" s="135"/>
      <c r="HFL1300" s="135"/>
      <c r="HFM1300" s="135"/>
      <c r="HFN1300" s="135"/>
      <c r="HFO1300" s="135"/>
      <c r="HFP1300" s="135"/>
      <c r="HFQ1300" s="135"/>
      <c r="HFR1300" s="135"/>
      <c r="HFS1300" s="135"/>
      <c r="HFT1300" s="135"/>
      <c r="HFU1300" s="135"/>
      <c r="HFV1300" s="135"/>
      <c r="HFW1300" s="135"/>
      <c r="HFX1300" s="135"/>
      <c r="HFY1300" s="135"/>
      <c r="HFZ1300" s="135"/>
      <c r="HGA1300" s="135"/>
      <c r="HGB1300" s="135"/>
      <c r="HGC1300" s="135"/>
      <c r="HGD1300" s="135"/>
      <c r="HGE1300" s="135"/>
      <c r="HGF1300" s="135"/>
      <c r="HGG1300" s="135"/>
      <c r="HGH1300" s="135"/>
      <c r="HGI1300" s="135"/>
      <c r="HGJ1300" s="135"/>
      <c r="HGK1300" s="135"/>
      <c r="HGL1300" s="135"/>
      <c r="HGM1300" s="135"/>
      <c r="HGN1300" s="135"/>
      <c r="HGO1300" s="135"/>
      <c r="HGP1300" s="135"/>
      <c r="HGQ1300" s="135"/>
      <c r="HGR1300" s="135"/>
      <c r="HGS1300" s="135"/>
      <c r="HGT1300" s="135"/>
      <c r="HGU1300" s="135"/>
      <c r="HGV1300" s="135"/>
      <c r="HGW1300" s="135"/>
      <c r="HGX1300" s="135"/>
      <c r="HGY1300" s="135"/>
      <c r="HGZ1300" s="135"/>
      <c r="HHA1300" s="135"/>
      <c r="HHB1300" s="135"/>
      <c r="HHC1300" s="135"/>
      <c r="HHD1300" s="135"/>
      <c r="HHE1300" s="135"/>
      <c r="HHF1300" s="135"/>
      <c r="HHG1300" s="135"/>
      <c r="HHH1300" s="135"/>
      <c r="HHI1300" s="135"/>
      <c r="HHJ1300" s="135"/>
      <c r="HHK1300" s="135"/>
      <c r="HHL1300" s="135"/>
      <c r="HHM1300" s="135"/>
      <c r="HHN1300" s="135"/>
      <c r="HHO1300" s="135"/>
      <c r="HHP1300" s="135"/>
      <c r="HHQ1300" s="135"/>
      <c r="HHR1300" s="135"/>
      <c r="HHS1300" s="135"/>
      <c r="HHT1300" s="135"/>
      <c r="HHU1300" s="135"/>
      <c r="HHV1300" s="135"/>
      <c r="HHW1300" s="135"/>
      <c r="HHX1300" s="135"/>
      <c r="HHY1300" s="135"/>
      <c r="HHZ1300" s="135"/>
      <c r="HIA1300" s="135"/>
      <c r="HIB1300" s="135"/>
      <c r="HIC1300" s="135"/>
      <c r="HID1300" s="135"/>
      <c r="HIE1300" s="135"/>
      <c r="HIF1300" s="135"/>
      <c r="HIG1300" s="135"/>
      <c r="HIH1300" s="135"/>
      <c r="HII1300" s="135"/>
      <c r="HIJ1300" s="135"/>
      <c r="HIK1300" s="135"/>
      <c r="HIL1300" s="135"/>
      <c r="HIM1300" s="135"/>
      <c r="HIN1300" s="135"/>
      <c r="HIO1300" s="135"/>
      <c r="HIP1300" s="135"/>
      <c r="HIQ1300" s="135"/>
      <c r="HIR1300" s="135"/>
      <c r="HIS1300" s="135"/>
      <c r="HIT1300" s="135"/>
      <c r="HIU1300" s="135"/>
      <c r="HIV1300" s="135"/>
      <c r="HIW1300" s="135"/>
      <c r="HIX1300" s="135"/>
      <c r="HIY1300" s="135"/>
      <c r="HIZ1300" s="135"/>
      <c r="HJA1300" s="135"/>
      <c r="HJB1300" s="135"/>
      <c r="HJC1300" s="135"/>
      <c r="HJD1300" s="135"/>
      <c r="HJE1300" s="135"/>
      <c r="HJF1300" s="135"/>
      <c r="HJG1300" s="135"/>
      <c r="HJH1300" s="135"/>
      <c r="HJI1300" s="135"/>
      <c r="HJJ1300" s="135"/>
      <c r="HJK1300" s="135"/>
      <c r="HJL1300" s="135"/>
      <c r="HJM1300" s="135"/>
      <c r="HJN1300" s="135"/>
      <c r="HJO1300" s="135"/>
      <c r="HJP1300" s="135"/>
      <c r="HJQ1300" s="135"/>
      <c r="HJR1300" s="135"/>
      <c r="HJS1300" s="135"/>
      <c r="HJT1300" s="135"/>
      <c r="HJU1300" s="135"/>
      <c r="HJV1300" s="135"/>
      <c r="HJW1300" s="135"/>
      <c r="HJX1300" s="135"/>
      <c r="HJY1300" s="135"/>
      <c r="HJZ1300" s="135"/>
      <c r="HKA1300" s="135"/>
      <c r="HKB1300" s="135"/>
      <c r="HKC1300" s="135"/>
      <c r="HKD1300" s="135"/>
      <c r="HKE1300" s="135"/>
      <c r="HKF1300" s="135"/>
      <c r="HKG1300" s="135"/>
      <c r="HKH1300" s="135"/>
      <c r="HKI1300" s="135"/>
      <c r="HKJ1300" s="135"/>
      <c r="HKK1300" s="135"/>
      <c r="HKL1300" s="135"/>
      <c r="HKM1300" s="135"/>
      <c r="HKN1300" s="135"/>
      <c r="HKO1300" s="135"/>
      <c r="HKP1300" s="135"/>
      <c r="HKQ1300" s="135"/>
      <c r="HKR1300" s="135"/>
      <c r="HKS1300" s="135"/>
      <c r="HKT1300" s="135"/>
      <c r="HKU1300" s="135"/>
      <c r="HKV1300" s="135"/>
      <c r="HKW1300" s="135"/>
      <c r="HKX1300" s="135"/>
      <c r="HKY1300" s="135"/>
      <c r="HKZ1300" s="135"/>
      <c r="HLA1300" s="135"/>
      <c r="HLB1300" s="135"/>
      <c r="HLC1300" s="135"/>
      <c r="HLD1300" s="135"/>
      <c r="HLE1300" s="135"/>
      <c r="HLF1300" s="135"/>
      <c r="HLG1300" s="135"/>
      <c r="HLH1300" s="135"/>
      <c r="HLI1300" s="135"/>
      <c r="HLJ1300" s="135"/>
      <c r="HLK1300" s="135"/>
      <c r="HLL1300" s="135"/>
      <c r="HLM1300" s="135"/>
      <c r="HLN1300" s="135"/>
      <c r="HLO1300" s="135"/>
      <c r="HLP1300" s="135"/>
      <c r="HLQ1300" s="135"/>
      <c r="HLR1300" s="135"/>
      <c r="HLS1300" s="135"/>
      <c r="HLT1300" s="135"/>
      <c r="HLU1300" s="135"/>
      <c r="HLV1300" s="135"/>
      <c r="HLW1300" s="135"/>
      <c r="HLX1300" s="135"/>
      <c r="HLY1300" s="135"/>
      <c r="HLZ1300" s="135"/>
      <c r="HMA1300" s="135"/>
      <c r="HMB1300" s="135"/>
      <c r="HMC1300" s="135"/>
      <c r="HMD1300" s="135"/>
      <c r="HME1300" s="135"/>
      <c r="HMF1300" s="135"/>
      <c r="HMG1300" s="135"/>
      <c r="HMH1300" s="135"/>
      <c r="HMI1300" s="135"/>
      <c r="HMJ1300" s="135"/>
      <c r="HMK1300" s="135"/>
      <c r="HML1300" s="135"/>
      <c r="HMM1300" s="135"/>
      <c r="HMN1300" s="135"/>
      <c r="HMO1300" s="135"/>
      <c r="HMP1300" s="135"/>
      <c r="HMQ1300" s="135"/>
      <c r="HMR1300" s="135"/>
      <c r="HMS1300" s="135"/>
      <c r="HMT1300" s="135"/>
      <c r="HMU1300" s="135"/>
      <c r="HMV1300" s="135"/>
      <c r="HMW1300" s="135"/>
      <c r="HMX1300" s="135"/>
      <c r="HMY1300" s="135"/>
      <c r="HMZ1300" s="135"/>
      <c r="HNA1300" s="135"/>
      <c r="HNB1300" s="135"/>
      <c r="HNC1300" s="135"/>
      <c r="HND1300" s="135"/>
      <c r="HNE1300" s="135"/>
      <c r="HNF1300" s="135"/>
      <c r="HNG1300" s="135"/>
      <c r="HNH1300" s="135"/>
      <c r="HNI1300" s="135"/>
      <c r="HNJ1300" s="135"/>
      <c r="HNK1300" s="135"/>
      <c r="HNL1300" s="135"/>
      <c r="HNM1300" s="135"/>
      <c r="HNN1300" s="135"/>
      <c r="HNO1300" s="135"/>
      <c r="HNP1300" s="135"/>
      <c r="HNQ1300" s="135"/>
      <c r="HNR1300" s="135"/>
      <c r="HNS1300" s="135"/>
      <c r="HNT1300" s="135"/>
      <c r="HNU1300" s="135"/>
      <c r="HNV1300" s="135"/>
      <c r="HNW1300" s="135"/>
      <c r="HNX1300" s="135"/>
      <c r="HNY1300" s="135"/>
      <c r="HNZ1300" s="135"/>
      <c r="HOA1300" s="135"/>
      <c r="HOB1300" s="135"/>
      <c r="HOC1300" s="135"/>
      <c r="HOD1300" s="135"/>
      <c r="HOE1300" s="135"/>
      <c r="HOF1300" s="135"/>
      <c r="HOG1300" s="135"/>
      <c r="HOH1300" s="135"/>
      <c r="HOI1300" s="135"/>
      <c r="HOJ1300" s="135"/>
      <c r="HOK1300" s="135"/>
      <c r="HOL1300" s="135"/>
      <c r="HOM1300" s="135"/>
      <c r="HON1300" s="135"/>
      <c r="HOO1300" s="135"/>
      <c r="HOP1300" s="135"/>
      <c r="HOQ1300" s="135"/>
      <c r="HOR1300" s="135"/>
      <c r="HOS1300" s="135"/>
      <c r="HOT1300" s="135"/>
      <c r="HOU1300" s="135"/>
      <c r="HOV1300" s="135"/>
      <c r="HOW1300" s="135"/>
      <c r="HOX1300" s="135"/>
      <c r="HOY1300" s="135"/>
      <c r="HOZ1300" s="135"/>
      <c r="HPA1300" s="135"/>
      <c r="HPB1300" s="135"/>
      <c r="HPC1300" s="135"/>
      <c r="HPD1300" s="135"/>
      <c r="HPE1300" s="135"/>
      <c r="HPF1300" s="135"/>
      <c r="HPG1300" s="135"/>
      <c r="HPH1300" s="135"/>
      <c r="HPI1300" s="135"/>
      <c r="HPJ1300" s="135"/>
      <c r="HPK1300" s="135"/>
      <c r="HPL1300" s="135"/>
      <c r="HPM1300" s="135"/>
      <c r="HPN1300" s="135"/>
      <c r="HPO1300" s="135"/>
      <c r="HPP1300" s="135"/>
      <c r="HPQ1300" s="135"/>
      <c r="HPR1300" s="135"/>
      <c r="HPS1300" s="135"/>
      <c r="HPT1300" s="135"/>
      <c r="HPU1300" s="135"/>
      <c r="HPV1300" s="135"/>
      <c r="HPW1300" s="135"/>
      <c r="HPX1300" s="135"/>
      <c r="HPY1300" s="135"/>
      <c r="HPZ1300" s="135"/>
      <c r="HQA1300" s="135"/>
      <c r="HQB1300" s="135"/>
      <c r="HQC1300" s="135"/>
      <c r="HQD1300" s="135"/>
      <c r="HQE1300" s="135"/>
      <c r="HQF1300" s="135"/>
      <c r="HQG1300" s="135"/>
      <c r="HQH1300" s="135"/>
      <c r="HQI1300" s="135"/>
      <c r="HQJ1300" s="135"/>
      <c r="HQK1300" s="135"/>
      <c r="HQL1300" s="135"/>
      <c r="HQM1300" s="135"/>
      <c r="HQN1300" s="135"/>
      <c r="HQO1300" s="135"/>
      <c r="HQP1300" s="135"/>
      <c r="HQQ1300" s="135"/>
      <c r="HQR1300" s="135"/>
      <c r="HQS1300" s="135"/>
      <c r="HQT1300" s="135"/>
      <c r="HQU1300" s="135"/>
      <c r="HQV1300" s="135"/>
      <c r="HQW1300" s="135"/>
      <c r="HQX1300" s="135"/>
      <c r="HQY1300" s="135"/>
      <c r="HQZ1300" s="135"/>
      <c r="HRA1300" s="135"/>
      <c r="HRB1300" s="135"/>
      <c r="HRC1300" s="135"/>
      <c r="HRD1300" s="135"/>
      <c r="HRE1300" s="135"/>
      <c r="HRF1300" s="135"/>
      <c r="HRG1300" s="135"/>
      <c r="HRH1300" s="135"/>
      <c r="HRI1300" s="135"/>
      <c r="HRJ1300" s="135"/>
      <c r="HRK1300" s="135"/>
      <c r="HRL1300" s="135"/>
      <c r="HRM1300" s="135"/>
      <c r="HRN1300" s="135"/>
      <c r="HRO1300" s="135"/>
      <c r="HRP1300" s="135"/>
      <c r="HRQ1300" s="135"/>
      <c r="HRR1300" s="135"/>
      <c r="HRS1300" s="135"/>
      <c r="HRT1300" s="135"/>
      <c r="HRU1300" s="135"/>
      <c r="HRV1300" s="135"/>
      <c r="HRW1300" s="135"/>
      <c r="HRX1300" s="135"/>
      <c r="HRY1300" s="135"/>
      <c r="HRZ1300" s="135"/>
      <c r="HSA1300" s="135"/>
      <c r="HSB1300" s="135"/>
      <c r="HSC1300" s="135"/>
      <c r="HSD1300" s="135"/>
      <c r="HSE1300" s="135"/>
      <c r="HSF1300" s="135"/>
      <c r="HSG1300" s="135"/>
      <c r="HSH1300" s="135"/>
      <c r="HSI1300" s="135"/>
      <c r="HSJ1300" s="135"/>
      <c r="HSK1300" s="135"/>
      <c r="HSL1300" s="135"/>
      <c r="HSM1300" s="135"/>
      <c r="HSN1300" s="135"/>
      <c r="HSO1300" s="135"/>
      <c r="HSP1300" s="135"/>
      <c r="HSQ1300" s="135"/>
      <c r="HSR1300" s="135"/>
      <c r="HSS1300" s="135"/>
      <c r="HST1300" s="135"/>
      <c r="HSU1300" s="135"/>
      <c r="HSV1300" s="135"/>
      <c r="HSW1300" s="135"/>
      <c r="HSX1300" s="135"/>
      <c r="HSY1300" s="135"/>
      <c r="HSZ1300" s="135"/>
      <c r="HTA1300" s="135"/>
      <c r="HTB1300" s="135"/>
      <c r="HTC1300" s="135"/>
      <c r="HTD1300" s="135"/>
      <c r="HTE1300" s="135"/>
      <c r="HTF1300" s="135"/>
      <c r="HTG1300" s="135"/>
      <c r="HTH1300" s="135"/>
      <c r="HTI1300" s="135"/>
      <c r="HTJ1300" s="135"/>
      <c r="HTK1300" s="135"/>
      <c r="HTL1300" s="135"/>
      <c r="HTM1300" s="135"/>
      <c r="HTN1300" s="135"/>
      <c r="HTO1300" s="135"/>
      <c r="HTP1300" s="135"/>
      <c r="HTQ1300" s="135"/>
      <c r="HTR1300" s="135"/>
      <c r="HTS1300" s="135"/>
      <c r="HTT1300" s="135"/>
      <c r="HTU1300" s="135"/>
      <c r="HTV1300" s="135"/>
      <c r="HTW1300" s="135"/>
      <c r="HTX1300" s="135"/>
      <c r="HTY1300" s="135"/>
      <c r="HTZ1300" s="135"/>
      <c r="HUA1300" s="135"/>
      <c r="HUB1300" s="135"/>
      <c r="HUC1300" s="135"/>
      <c r="HUD1300" s="135"/>
      <c r="HUE1300" s="135"/>
      <c r="HUF1300" s="135"/>
      <c r="HUG1300" s="135"/>
      <c r="HUH1300" s="135"/>
      <c r="HUI1300" s="135"/>
      <c r="HUJ1300" s="135"/>
      <c r="HUK1300" s="135"/>
      <c r="HUL1300" s="135"/>
      <c r="HUM1300" s="135"/>
      <c r="HUN1300" s="135"/>
      <c r="HUO1300" s="135"/>
      <c r="HUP1300" s="135"/>
      <c r="HUQ1300" s="135"/>
      <c r="HUR1300" s="135"/>
      <c r="HUS1300" s="135"/>
      <c r="HUT1300" s="135"/>
      <c r="HUU1300" s="135"/>
      <c r="HUV1300" s="135"/>
      <c r="HUW1300" s="135"/>
      <c r="HUX1300" s="135"/>
      <c r="HUY1300" s="135"/>
      <c r="HUZ1300" s="135"/>
      <c r="HVA1300" s="135"/>
      <c r="HVB1300" s="135"/>
      <c r="HVC1300" s="135"/>
      <c r="HVD1300" s="135"/>
      <c r="HVE1300" s="135"/>
      <c r="HVF1300" s="135"/>
      <c r="HVG1300" s="135"/>
      <c r="HVH1300" s="135"/>
      <c r="HVI1300" s="135"/>
      <c r="HVJ1300" s="135"/>
      <c r="HVK1300" s="135"/>
      <c r="HVL1300" s="135"/>
      <c r="HVM1300" s="135"/>
      <c r="HVN1300" s="135"/>
      <c r="HVO1300" s="135"/>
      <c r="HVP1300" s="135"/>
      <c r="HVQ1300" s="135"/>
      <c r="HVR1300" s="135"/>
      <c r="HVS1300" s="135"/>
      <c r="HVT1300" s="135"/>
      <c r="HVU1300" s="135"/>
      <c r="HVV1300" s="135"/>
      <c r="HVW1300" s="135"/>
      <c r="HVX1300" s="135"/>
      <c r="HVY1300" s="135"/>
      <c r="HVZ1300" s="135"/>
      <c r="HWA1300" s="135"/>
      <c r="HWB1300" s="135"/>
      <c r="HWC1300" s="135"/>
      <c r="HWD1300" s="135"/>
      <c r="HWE1300" s="135"/>
      <c r="HWF1300" s="135"/>
      <c r="HWG1300" s="135"/>
      <c r="HWH1300" s="135"/>
      <c r="HWI1300" s="135"/>
      <c r="HWJ1300" s="135"/>
      <c r="HWK1300" s="135"/>
      <c r="HWL1300" s="135"/>
      <c r="HWM1300" s="135"/>
      <c r="HWN1300" s="135"/>
      <c r="HWO1300" s="135"/>
      <c r="HWP1300" s="135"/>
      <c r="HWQ1300" s="135"/>
      <c r="HWR1300" s="135"/>
      <c r="HWS1300" s="135"/>
      <c r="HWT1300" s="135"/>
      <c r="HWU1300" s="135"/>
      <c r="HWV1300" s="135"/>
      <c r="HWW1300" s="135"/>
      <c r="HWX1300" s="135"/>
      <c r="HWY1300" s="135"/>
      <c r="HWZ1300" s="135"/>
      <c r="HXA1300" s="135"/>
      <c r="HXB1300" s="135"/>
      <c r="HXC1300" s="135"/>
      <c r="HXD1300" s="135"/>
      <c r="HXE1300" s="135"/>
      <c r="HXF1300" s="135"/>
      <c r="HXG1300" s="135"/>
      <c r="HXH1300" s="135"/>
      <c r="HXI1300" s="135"/>
      <c r="HXJ1300" s="135"/>
      <c r="HXK1300" s="135"/>
      <c r="HXL1300" s="135"/>
      <c r="HXM1300" s="135"/>
      <c r="HXN1300" s="135"/>
      <c r="HXO1300" s="135"/>
      <c r="HXP1300" s="135"/>
      <c r="HXQ1300" s="135"/>
      <c r="HXR1300" s="135"/>
      <c r="HXS1300" s="135"/>
      <c r="HXT1300" s="135"/>
      <c r="HXU1300" s="135"/>
      <c r="HXV1300" s="135"/>
      <c r="HXW1300" s="135"/>
      <c r="HXX1300" s="135"/>
      <c r="HXY1300" s="135"/>
      <c r="HXZ1300" s="135"/>
      <c r="HYA1300" s="135"/>
      <c r="HYB1300" s="135"/>
      <c r="HYC1300" s="135"/>
      <c r="HYD1300" s="135"/>
      <c r="HYE1300" s="135"/>
      <c r="HYF1300" s="135"/>
      <c r="HYG1300" s="135"/>
      <c r="HYH1300" s="135"/>
      <c r="HYI1300" s="135"/>
      <c r="HYJ1300" s="135"/>
      <c r="HYK1300" s="135"/>
      <c r="HYL1300" s="135"/>
      <c r="HYM1300" s="135"/>
      <c r="HYN1300" s="135"/>
      <c r="HYO1300" s="135"/>
      <c r="HYP1300" s="135"/>
      <c r="HYQ1300" s="135"/>
      <c r="HYR1300" s="135"/>
      <c r="HYS1300" s="135"/>
      <c r="HYT1300" s="135"/>
      <c r="HYU1300" s="135"/>
      <c r="HYV1300" s="135"/>
      <c r="HYW1300" s="135"/>
      <c r="HYX1300" s="135"/>
      <c r="HYY1300" s="135"/>
      <c r="HYZ1300" s="135"/>
      <c r="HZA1300" s="135"/>
      <c r="HZB1300" s="135"/>
      <c r="HZC1300" s="135"/>
      <c r="HZD1300" s="135"/>
      <c r="HZE1300" s="135"/>
      <c r="HZF1300" s="135"/>
      <c r="HZG1300" s="135"/>
      <c r="HZH1300" s="135"/>
      <c r="HZI1300" s="135"/>
      <c r="HZJ1300" s="135"/>
      <c r="HZK1300" s="135"/>
      <c r="HZL1300" s="135"/>
      <c r="HZM1300" s="135"/>
      <c r="HZN1300" s="135"/>
      <c r="HZO1300" s="135"/>
      <c r="HZP1300" s="135"/>
      <c r="HZQ1300" s="135"/>
      <c r="HZR1300" s="135"/>
      <c r="HZS1300" s="135"/>
      <c r="HZT1300" s="135"/>
      <c r="HZU1300" s="135"/>
      <c r="HZV1300" s="135"/>
      <c r="HZW1300" s="135"/>
      <c r="HZX1300" s="135"/>
      <c r="HZY1300" s="135"/>
      <c r="HZZ1300" s="135"/>
      <c r="IAA1300" s="135"/>
      <c r="IAB1300" s="135"/>
      <c r="IAC1300" s="135"/>
      <c r="IAD1300" s="135"/>
      <c r="IAE1300" s="135"/>
      <c r="IAF1300" s="135"/>
      <c r="IAG1300" s="135"/>
      <c r="IAH1300" s="135"/>
      <c r="IAI1300" s="135"/>
      <c r="IAJ1300" s="135"/>
      <c r="IAK1300" s="135"/>
      <c r="IAL1300" s="135"/>
      <c r="IAM1300" s="135"/>
      <c r="IAN1300" s="135"/>
      <c r="IAO1300" s="135"/>
      <c r="IAP1300" s="135"/>
      <c r="IAQ1300" s="135"/>
      <c r="IAR1300" s="135"/>
      <c r="IAS1300" s="135"/>
      <c r="IAT1300" s="135"/>
      <c r="IAU1300" s="135"/>
      <c r="IAV1300" s="135"/>
      <c r="IAW1300" s="135"/>
      <c r="IAX1300" s="135"/>
      <c r="IAY1300" s="135"/>
      <c r="IAZ1300" s="135"/>
      <c r="IBA1300" s="135"/>
      <c r="IBB1300" s="135"/>
      <c r="IBC1300" s="135"/>
      <c r="IBD1300" s="135"/>
      <c r="IBE1300" s="135"/>
      <c r="IBF1300" s="135"/>
      <c r="IBG1300" s="135"/>
      <c r="IBH1300" s="135"/>
      <c r="IBI1300" s="135"/>
      <c r="IBJ1300" s="135"/>
      <c r="IBK1300" s="135"/>
      <c r="IBL1300" s="135"/>
      <c r="IBM1300" s="135"/>
      <c r="IBN1300" s="135"/>
      <c r="IBO1300" s="135"/>
      <c r="IBP1300" s="135"/>
      <c r="IBQ1300" s="135"/>
      <c r="IBR1300" s="135"/>
      <c r="IBS1300" s="135"/>
      <c r="IBT1300" s="135"/>
      <c r="IBU1300" s="135"/>
      <c r="IBV1300" s="135"/>
      <c r="IBW1300" s="135"/>
      <c r="IBX1300" s="135"/>
      <c r="IBY1300" s="135"/>
      <c r="IBZ1300" s="135"/>
      <c r="ICA1300" s="135"/>
      <c r="ICB1300" s="135"/>
      <c r="ICC1300" s="135"/>
      <c r="ICD1300" s="135"/>
      <c r="ICE1300" s="135"/>
      <c r="ICF1300" s="135"/>
      <c r="ICG1300" s="135"/>
      <c r="ICH1300" s="135"/>
      <c r="ICI1300" s="135"/>
      <c r="ICJ1300" s="135"/>
      <c r="ICK1300" s="135"/>
      <c r="ICL1300" s="135"/>
      <c r="ICM1300" s="135"/>
      <c r="ICN1300" s="135"/>
      <c r="ICO1300" s="135"/>
      <c r="ICP1300" s="135"/>
      <c r="ICQ1300" s="135"/>
      <c r="ICR1300" s="135"/>
      <c r="ICS1300" s="135"/>
      <c r="ICT1300" s="135"/>
      <c r="ICU1300" s="135"/>
      <c r="ICV1300" s="135"/>
      <c r="ICW1300" s="135"/>
      <c r="ICX1300" s="135"/>
      <c r="ICY1300" s="135"/>
      <c r="ICZ1300" s="135"/>
      <c r="IDA1300" s="135"/>
      <c r="IDB1300" s="135"/>
      <c r="IDC1300" s="135"/>
      <c r="IDD1300" s="135"/>
      <c r="IDE1300" s="135"/>
      <c r="IDF1300" s="135"/>
      <c r="IDG1300" s="135"/>
      <c r="IDH1300" s="135"/>
      <c r="IDI1300" s="135"/>
      <c r="IDJ1300" s="135"/>
      <c r="IDK1300" s="135"/>
      <c r="IDL1300" s="135"/>
      <c r="IDM1300" s="135"/>
      <c r="IDN1300" s="135"/>
      <c r="IDO1300" s="135"/>
      <c r="IDP1300" s="135"/>
      <c r="IDQ1300" s="135"/>
      <c r="IDR1300" s="135"/>
      <c r="IDS1300" s="135"/>
      <c r="IDT1300" s="135"/>
      <c r="IDU1300" s="135"/>
      <c r="IDV1300" s="135"/>
      <c r="IDW1300" s="135"/>
      <c r="IDX1300" s="135"/>
      <c r="IDY1300" s="135"/>
      <c r="IDZ1300" s="135"/>
      <c r="IEA1300" s="135"/>
      <c r="IEB1300" s="135"/>
      <c r="IEC1300" s="135"/>
      <c r="IED1300" s="135"/>
      <c r="IEE1300" s="135"/>
      <c r="IEF1300" s="135"/>
      <c r="IEG1300" s="135"/>
      <c r="IEH1300" s="135"/>
      <c r="IEI1300" s="135"/>
      <c r="IEJ1300" s="135"/>
      <c r="IEK1300" s="135"/>
      <c r="IEL1300" s="135"/>
      <c r="IEM1300" s="135"/>
      <c r="IEN1300" s="135"/>
      <c r="IEO1300" s="135"/>
      <c r="IEP1300" s="135"/>
      <c r="IEQ1300" s="135"/>
      <c r="IER1300" s="135"/>
      <c r="IES1300" s="135"/>
      <c r="IET1300" s="135"/>
      <c r="IEU1300" s="135"/>
      <c r="IEV1300" s="135"/>
      <c r="IEW1300" s="135"/>
      <c r="IEX1300" s="135"/>
      <c r="IEY1300" s="135"/>
      <c r="IEZ1300" s="135"/>
      <c r="IFA1300" s="135"/>
      <c r="IFB1300" s="135"/>
      <c r="IFC1300" s="135"/>
      <c r="IFD1300" s="135"/>
      <c r="IFE1300" s="135"/>
      <c r="IFF1300" s="135"/>
      <c r="IFG1300" s="135"/>
      <c r="IFH1300" s="135"/>
      <c r="IFI1300" s="135"/>
      <c r="IFJ1300" s="135"/>
      <c r="IFK1300" s="135"/>
      <c r="IFL1300" s="135"/>
      <c r="IFM1300" s="135"/>
      <c r="IFN1300" s="135"/>
      <c r="IFO1300" s="135"/>
      <c r="IFP1300" s="135"/>
      <c r="IFQ1300" s="135"/>
      <c r="IFR1300" s="135"/>
      <c r="IFS1300" s="135"/>
      <c r="IFT1300" s="135"/>
      <c r="IFU1300" s="135"/>
      <c r="IFV1300" s="135"/>
      <c r="IFW1300" s="135"/>
      <c r="IFX1300" s="135"/>
      <c r="IFY1300" s="135"/>
      <c r="IFZ1300" s="135"/>
      <c r="IGA1300" s="135"/>
      <c r="IGB1300" s="135"/>
      <c r="IGC1300" s="135"/>
      <c r="IGD1300" s="135"/>
      <c r="IGE1300" s="135"/>
      <c r="IGF1300" s="135"/>
      <c r="IGG1300" s="135"/>
      <c r="IGH1300" s="135"/>
      <c r="IGI1300" s="135"/>
      <c r="IGJ1300" s="135"/>
      <c r="IGK1300" s="135"/>
      <c r="IGL1300" s="135"/>
      <c r="IGM1300" s="135"/>
      <c r="IGN1300" s="135"/>
      <c r="IGO1300" s="135"/>
      <c r="IGP1300" s="135"/>
      <c r="IGQ1300" s="135"/>
      <c r="IGR1300" s="135"/>
      <c r="IGS1300" s="135"/>
      <c r="IGT1300" s="135"/>
      <c r="IGU1300" s="135"/>
      <c r="IGV1300" s="135"/>
      <c r="IGW1300" s="135"/>
      <c r="IGX1300" s="135"/>
      <c r="IGY1300" s="135"/>
      <c r="IGZ1300" s="135"/>
      <c r="IHA1300" s="135"/>
      <c r="IHB1300" s="135"/>
      <c r="IHC1300" s="135"/>
      <c r="IHD1300" s="135"/>
      <c r="IHE1300" s="135"/>
      <c r="IHF1300" s="135"/>
      <c r="IHG1300" s="135"/>
      <c r="IHH1300" s="135"/>
      <c r="IHI1300" s="135"/>
      <c r="IHJ1300" s="135"/>
      <c r="IHK1300" s="135"/>
      <c r="IHL1300" s="135"/>
      <c r="IHM1300" s="135"/>
      <c r="IHN1300" s="135"/>
      <c r="IHO1300" s="135"/>
      <c r="IHP1300" s="135"/>
      <c r="IHQ1300" s="135"/>
      <c r="IHR1300" s="135"/>
      <c r="IHS1300" s="135"/>
      <c r="IHT1300" s="135"/>
      <c r="IHU1300" s="135"/>
      <c r="IHV1300" s="135"/>
      <c r="IHW1300" s="135"/>
      <c r="IHX1300" s="135"/>
      <c r="IHY1300" s="135"/>
      <c r="IHZ1300" s="135"/>
      <c r="IIA1300" s="135"/>
      <c r="IIB1300" s="135"/>
      <c r="IIC1300" s="135"/>
      <c r="IID1300" s="135"/>
      <c r="IIE1300" s="135"/>
      <c r="IIF1300" s="135"/>
      <c r="IIG1300" s="135"/>
      <c r="IIH1300" s="135"/>
      <c r="III1300" s="135"/>
      <c r="IIJ1300" s="135"/>
      <c r="IIK1300" s="135"/>
      <c r="IIL1300" s="135"/>
      <c r="IIM1300" s="135"/>
      <c r="IIN1300" s="135"/>
      <c r="IIO1300" s="135"/>
      <c r="IIP1300" s="135"/>
      <c r="IIQ1300" s="135"/>
      <c r="IIR1300" s="135"/>
      <c r="IIS1300" s="135"/>
      <c r="IIT1300" s="135"/>
      <c r="IIU1300" s="135"/>
      <c r="IIV1300" s="135"/>
      <c r="IIW1300" s="135"/>
      <c r="IIX1300" s="135"/>
      <c r="IIY1300" s="135"/>
      <c r="IIZ1300" s="135"/>
      <c r="IJA1300" s="135"/>
      <c r="IJB1300" s="135"/>
      <c r="IJC1300" s="135"/>
      <c r="IJD1300" s="135"/>
      <c r="IJE1300" s="135"/>
      <c r="IJF1300" s="135"/>
      <c r="IJG1300" s="135"/>
      <c r="IJH1300" s="135"/>
      <c r="IJI1300" s="135"/>
      <c r="IJJ1300" s="135"/>
      <c r="IJK1300" s="135"/>
      <c r="IJL1300" s="135"/>
      <c r="IJM1300" s="135"/>
      <c r="IJN1300" s="135"/>
      <c r="IJO1300" s="135"/>
      <c r="IJP1300" s="135"/>
      <c r="IJQ1300" s="135"/>
      <c r="IJR1300" s="135"/>
      <c r="IJS1300" s="135"/>
      <c r="IJT1300" s="135"/>
      <c r="IJU1300" s="135"/>
      <c r="IJV1300" s="135"/>
      <c r="IJW1300" s="135"/>
      <c r="IJX1300" s="135"/>
      <c r="IJY1300" s="135"/>
      <c r="IJZ1300" s="135"/>
      <c r="IKA1300" s="135"/>
      <c r="IKB1300" s="135"/>
      <c r="IKC1300" s="135"/>
      <c r="IKD1300" s="135"/>
      <c r="IKE1300" s="135"/>
      <c r="IKF1300" s="135"/>
      <c r="IKG1300" s="135"/>
      <c r="IKH1300" s="135"/>
      <c r="IKI1300" s="135"/>
      <c r="IKJ1300" s="135"/>
      <c r="IKK1300" s="135"/>
      <c r="IKL1300" s="135"/>
      <c r="IKM1300" s="135"/>
      <c r="IKN1300" s="135"/>
      <c r="IKO1300" s="135"/>
      <c r="IKP1300" s="135"/>
      <c r="IKQ1300" s="135"/>
      <c r="IKR1300" s="135"/>
      <c r="IKS1300" s="135"/>
      <c r="IKT1300" s="135"/>
      <c r="IKU1300" s="135"/>
      <c r="IKV1300" s="135"/>
      <c r="IKW1300" s="135"/>
      <c r="IKX1300" s="135"/>
      <c r="IKY1300" s="135"/>
      <c r="IKZ1300" s="135"/>
      <c r="ILA1300" s="135"/>
      <c r="ILB1300" s="135"/>
      <c r="ILC1300" s="135"/>
      <c r="ILD1300" s="135"/>
      <c r="ILE1300" s="135"/>
      <c r="ILF1300" s="135"/>
      <c r="ILG1300" s="135"/>
      <c r="ILH1300" s="135"/>
      <c r="ILI1300" s="135"/>
      <c r="ILJ1300" s="135"/>
      <c r="ILK1300" s="135"/>
      <c r="ILL1300" s="135"/>
      <c r="ILM1300" s="135"/>
      <c r="ILN1300" s="135"/>
      <c r="ILO1300" s="135"/>
      <c r="ILP1300" s="135"/>
      <c r="ILQ1300" s="135"/>
      <c r="ILR1300" s="135"/>
      <c r="ILS1300" s="135"/>
      <c r="ILT1300" s="135"/>
      <c r="ILU1300" s="135"/>
      <c r="ILV1300" s="135"/>
      <c r="ILW1300" s="135"/>
      <c r="ILX1300" s="135"/>
      <c r="ILY1300" s="135"/>
      <c r="ILZ1300" s="135"/>
      <c r="IMA1300" s="135"/>
      <c r="IMB1300" s="135"/>
      <c r="IMC1300" s="135"/>
      <c r="IMD1300" s="135"/>
      <c r="IME1300" s="135"/>
      <c r="IMF1300" s="135"/>
      <c r="IMG1300" s="135"/>
      <c r="IMH1300" s="135"/>
      <c r="IMI1300" s="135"/>
      <c r="IMJ1300" s="135"/>
      <c r="IMK1300" s="135"/>
      <c r="IML1300" s="135"/>
      <c r="IMM1300" s="135"/>
      <c r="IMN1300" s="135"/>
      <c r="IMO1300" s="135"/>
      <c r="IMP1300" s="135"/>
      <c r="IMQ1300" s="135"/>
      <c r="IMR1300" s="135"/>
      <c r="IMS1300" s="135"/>
      <c r="IMT1300" s="135"/>
      <c r="IMU1300" s="135"/>
      <c r="IMV1300" s="135"/>
      <c r="IMW1300" s="135"/>
      <c r="IMX1300" s="135"/>
      <c r="IMY1300" s="135"/>
      <c r="IMZ1300" s="135"/>
      <c r="INA1300" s="135"/>
      <c r="INB1300" s="135"/>
      <c r="INC1300" s="135"/>
      <c r="IND1300" s="135"/>
      <c r="INE1300" s="135"/>
      <c r="INF1300" s="135"/>
      <c r="ING1300" s="135"/>
      <c r="INH1300" s="135"/>
      <c r="INI1300" s="135"/>
      <c r="INJ1300" s="135"/>
      <c r="INK1300" s="135"/>
      <c r="INL1300" s="135"/>
      <c r="INM1300" s="135"/>
      <c r="INN1300" s="135"/>
      <c r="INO1300" s="135"/>
      <c r="INP1300" s="135"/>
      <c r="INQ1300" s="135"/>
      <c r="INR1300" s="135"/>
      <c r="INS1300" s="135"/>
      <c r="INT1300" s="135"/>
      <c r="INU1300" s="135"/>
      <c r="INV1300" s="135"/>
      <c r="INW1300" s="135"/>
      <c r="INX1300" s="135"/>
      <c r="INY1300" s="135"/>
      <c r="INZ1300" s="135"/>
      <c r="IOA1300" s="135"/>
      <c r="IOB1300" s="135"/>
      <c r="IOC1300" s="135"/>
      <c r="IOD1300" s="135"/>
      <c r="IOE1300" s="135"/>
      <c r="IOF1300" s="135"/>
      <c r="IOG1300" s="135"/>
      <c r="IOH1300" s="135"/>
      <c r="IOI1300" s="135"/>
      <c r="IOJ1300" s="135"/>
      <c r="IOK1300" s="135"/>
      <c r="IOL1300" s="135"/>
      <c r="IOM1300" s="135"/>
      <c r="ION1300" s="135"/>
      <c r="IOO1300" s="135"/>
      <c r="IOP1300" s="135"/>
      <c r="IOQ1300" s="135"/>
      <c r="IOR1300" s="135"/>
      <c r="IOS1300" s="135"/>
      <c r="IOT1300" s="135"/>
      <c r="IOU1300" s="135"/>
      <c r="IOV1300" s="135"/>
      <c r="IOW1300" s="135"/>
      <c r="IOX1300" s="135"/>
      <c r="IOY1300" s="135"/>
      <c r="IOZ1300" s="135"/>
      <c r="IPA1300" s="135"/>
      <c r="IPB1300" s="135"/>
      <c r="IPC1300" s="135"/>
      <c r="IPD1300" s="135"/>
      <c r="IPE1300" s="135"/>
      <c r="IPF1300" s="135"/>
      <c r="IPG1300" s="135"/>
      <c r="IPH1300" s="135"/>
      <c r="IPI1300" s="135"/>
      <c r="IPJ1300" s="135"/>
      <c r="IPK1300" s="135"/>
      <c r="IPL1300" s="135"/>
      <c r="IPM1300" s="135"/>
      <c r="IPN1300" s="135"/>
      <c r="IPO1300" s="135"/>
      <c r="IPP1300" s="135"/>
      <c r="IPQ1300" s="135"/>
      <c r="IPR1300" s="135"/>
      <c r="IPS1300" s="135"/>
      <c r="IPT1300" s="135"/>
      <c r="IPU1300" s="135"/>
      <c r="IPV1300" s="135"/>
      <c r="IPW1300" s="135"/>
      <c r="IPX1300" s="135"/>
      <c r="IPY1300" s="135"/>
      <c r="IPZ1300" s="135"/>
      <c r="IQA1300" s="135"/>
      <c r="IQB1300" s="135"/>
      <c r="IQC1300" s="135"/>
      <c r="IQD1300" s="135"/>
      <c r="IQE1300" s="135"/>
      <c r="IQF1300" s="135"/>
      <c r="IQG1300" s="135"/>
      <c r="IQH1300" s="135"/>
      <c r="IQI1300" s="135"/>
      <c r="IQJ1300" s="135"/>
      <c r="IQK1300" s="135"/>
      <c r="IQL1300" s="135"/>
      <c r="IQM1300" s="135"/>
      <c r="IQN1300" s="135"/>
      <c r="IQO1300" s="135"/>
      <c r="IQP1300" s="135"/>
      <c r="IQQ1300" s="135"/>
      <c r="IQR1300" s="135"/>
      <c r="IQS1300" s="135"/>
      <c r="IQT1300" s="135"/>
      <c r="IQU1300" s="135"/>
      <c r="IQV1300" s="135"/>
      <c r="IQW1300" s="135"/>
      <c r="IQX1300" s="135"/>
      <c r="IQY1300" s="135"/>
      <c r="IQZ1300" s="135"/>
      <c r="IRA1300" s="135"/>
      <c r="IRB1300" s="135"/>
      <c r="IRC1300" s="135"/>
      <c r="IRD1300" s="135"/>
      <c r="IRE1300" s="135"/>
      <c r="IRF1300" s="135"/>
      <c r="IRG1300" s="135"/>
      <c r="IRH1300" s="135"/>
      <c r="IRI1300" s="135"/>
      <c r="IRJ1300" s="135"/>
      <c r="IRK1300" s="135"/>
      <c r="IRL1300" s="135"/>
      <c r="IRM1300" s="135"/>
      <c r="IRN1300" s="135"/>
      <c r="IRO1300" s="135"/>
      <c r="IRP1300" s="135"/>
      <c r="IRQ1300" s="135"/>
      <c r="IRR1300" s="135"/>
      <c r="IRS1300" s="135"/>
      <c r="IRT1300" s="135"/>
      <c r="IRU1300" s="135"/>
      <c r="IRV1300" s="135"/>
      <c r="IRW1300" s="135"/>
      <c r="IRX1300" s="135"/>
      <c r="IRY1300" s="135"/>
      <c r="IRZ1300" s="135"/>
      <c r="ISA1300" s="135"/>
      <c r="ISB1300" s="135"/>
      <c r="ISC1300" s="135"/>
      <c r="ISD1300" s="135"/>
      <c r="ISE1300" s="135"/>
      <c r="ISF1300" s="135"/>
      <c r="ISG1300" s="135"/>
      <c r="ISH1300" s="135"/>
      <c r="ISI1300" s="135"/>
      <c r="ISJ1300" s="135"/>
      <c r="ISK1300" s="135"/>
      <c r="ISL1300" s="135"/>
      <c r="ISM1300" s="135"/>
      <c r="ISN1300" s="135"/>
      <c r="ISO1300" s="135"/>
      <c r="ISP1300" s="135"/>
      <c r="ISQ1300" s="135"/>
      <c r="ISR1300" s="135"/>
      <c r="ISS1300" s="135"/>
      <c r="IST1300" s="135"/>
      <c r="ISU1300" s="135"/>
      <c r="ISV1300" s="135"/>
      <c r="ISW1300" s="135"/>
      <c r="ISX1300" s="135"/>
      <c r="ISY1300" s="135"/>
      <c r="ISZ1300" s="135"/>
      <c r="ITA1300" s="135"/>
      <c r="ITB1300" s="135"/>
      <c r="ITC1300" s="135"/>
      <c r="ITD1300" s="135"/>
      <c r="ITE1300" s="135"/>
      <c r="ITF1300" s="135"/>
      <c r="ITG1300" s="135"/>
      <c r="ITH1300" s="135"/>
      <c r="ITI1300" s="135"/>
      <c r="ITJ1300" s="135"/>
      <c r="ITK1300" s="135"/>
      <c r="ITL1300" s="135"/>
      <c r="ITM1300" s="135"/>
      <c r="ITN1300" s="135"/>
      <c r="ITO1300" s="135"/>
      <c r="ITP1300" s="135"/>
      <c r="ITQ1300" s="135"/>
      <c r="ITR1300" s="135"/>
      <c r="ITS1300" s="135"/>
      <c r="ITT1300" s="135"/>
      <c r="ITU1300" s="135"/>
      <c r="ITV1300" s="135"/>
      <c r="ITW1300" s="135"/>
      <c r="ITX1300" s="135"/>
      <c r="ITY1300" s="135"/>
      <c r="ITZ1300" s="135"/>
      <c r="IUA1300" s="135"/>
      <c r="IUB1300" s="135"/>
      <c r="IUC1300" s="135"/>
      <c r="IUD1300" s="135"/>
      <c r="IUE1300" s="135"/>
      <c r="IUF1300" s="135"/>
      <c r="IUG1300" s="135"/>
      <c r="IUH1300" s="135"/>
      <c r="IUI1300" s="135"/>
      <c r="IUJ1300" s="135"/>
      <c r="IUK1300" s="135"/>
      <c r="IUL1300" s="135"/>
      <c r="IUM1300" s="135"/>
      <c r="IUN1300" s="135"/>
      <c r="IUO1300" s="135"/>
      <c r="IUP1300" s="135"/>
      <c r="IUQ1300" s="135"/>
      <c r="IUR1300" s="135"/>
      <c r="IUS1300" s="135"/>
      <c r="IUT1300" s="135"/>
      <c r="IUU1300" s="135"/>
      <c r="IUV1300" s="135"/>
      <c r="IUW1300" s="135"/>
      <c r="IUX1300" s="135"/>
      <c r="IUY1300" s="135"/>
      <c r="IUZ1300" s="135"/>
      <c r="IVA1300" s="135"/>
      <c r="IVB1300" s="135"/>
      <c r="IVC1300" s="135"/>
      <c r="IVD1300" s="135"/>
      <c r="IVE1300" s="135"/>
      <c r="IVF1300" s="135"/>
      <c r="IVG1300" s="135"/>
      <c r="IVH1300" s="135"/>
      <c r="IVI1300" s="135"/>
      <c r="IVJ1300" s="135"/>
      <c r="IVK1300" s="135"/>
      <c r="IVL1300" s="135"/>
      <c r="IVM1300" s="135"/>
      <c r="IVN1300" s="135"/>
      <c r="IVO1300" s="135"/>
      <c r="IVP1300" s="135"/>
      <c r="IVQ1300" s="135"/>
      <c r="IVR1300" s="135"/>
      <c r="IVS1300" s="135"/>
      <c r="IVT1300" s="135"/>
      <c r="IVU1300" s="135"/>
      <c r="IVV1300" s="135"/>
      <c r="IVW1300" s="135"/>
      <c r="IVX1300" s="135"/>
      <c r="IVY1300" s="135"/>
      <c r="IVZ1300" s="135"/>
      <c r="IWA1300" s="135"/>
      <c r="IWB1300" s="135"/>
      <c r="IWC1300" s="135"/>
      <c r="IWD1300" s="135"/>
      <c r="IWE1300" s="135"/>
      <c r="IWF1300" s="135"/>
      <c r="IWG1300" s="135"/>
      <c r="IWH1300" s="135"/>
      <c r="IWI1300" s="135"/>
      <c r="IWJ1300" s="135"/>
      <c r="IWK1300" s="135"/>
      <c r="IWL1300" s="135"/>
      <c r="IWM1300" s="135"/>
      <c r="IWN1300" s="135"/>
      <c r="IWO1300" s="135"/>
      <c r="IWP1300" s="135"/>
      <c r="IWQ1300" s="135"/>
      <c r="IWR1300" s="135"/>
      <c r="IWS1300" s="135"/>
      <c r="IWT1300" s="135"/>
      <c r="IWU1300" s="135"/>
      <c r="IWV1300" s="135"/>
      <c r="IWW1300" s="135"/>
      <c r="IWX1300" s="135"/>
      <c r="IWY1300" s="135"/>
      <c r="IWZ1300" s="135"/>
      <c r="IXA1300" s="135"/>
      <c r="IXB1300" s="135"/>
      <c r="IXC1300" s="135"/>
      <c r="IXD1300" s="135"/>
      <c r="IXE1300" s="135"/>
      <c r="IXF1300" s="135"/>
      <c r="IXG1300" s="135"/>
      <c r="IXH1300" s="135"/>
      <c r="IXI1300" s="135"/>
      <c r="IXJ1300" s="135"/>
      <c r="IXK1300" s="135"/>
      <c r="IXL1300" s="135"/>
      <c r="IXM1300" s="135"/>
      <c r="IXN1300" s="135"/>
      <c r="IXO1300" s="135"/>
      <c r="IXP1300" s="135"/>
      <c r="IXQ1300" s="135"/>
      <c r="IXR1300" s="135"/>
      <c r="IXS1300" s="135"/>
      <c r="IXT1300" s="135"/>
      <c r="IXU1300" s="135"/>
      <c r="IXV1300" s="135"/>
      <c r="IXW1300" s="135"/>
      <c r="IXX1300" s="135"/>
      <c r="IXY1300" s="135"/>
      <c r="IXZ1300" s="135"/>
      <c r="IYA1300" s="135"/>
      <c r="IYB1300" s="135"/>
      <c r="IYC1300" s="135"/>
      <c r="IYD1300" s="135"/>
      <c r="IYE1300" s="135"/>
      <c r="IYF1300" s="135"/>
      <c r="IYG1300" s="135"/>
      <c r="IYH1300" s="135"/>
      <c r="IYI1300" s="135"/>
      <c r="IYJ1300" s="135"/>
      <c r="IYK1300" s="135"/>
      <c r="IYL1300" s="135"/>
      <c r="IYM1300" s="135"/>
      <c r="IYN1300" s="135"/>
      <c r="IYO1300" s="135"/>
      <c r="IYP1300" s="135"/>
      <c r="IYQ1300" s="135"/>
      <c r="IYR1300" s="135"/>
      <c r="IYS1300" s="135"/>
      <c r="IYT1300" s="135"/>
      <c r="IYU1300" s="135"/>
      <c r="IYV1300" s="135"/>
      <c r="IYW1300" s="135"/>
      <c r="IYX1300" s="135"/>
      <c r="IYY1300" s="135"/>
      <c r="IYZ1300" s="135"/>
      <c r="IZA1300" s="135"/>
      <c r="IZB1300" s="135"/>
      <c r="IZC1300" s="135"/>
      <c r="IZD1300" s="135"/>
      <c r="IZE1300" s="135"/>
      <c r="IZF1300" s="135"/>
      <c r="IZG1300" s="135"/>
      <c r="IZH1300" s="135"/>
      <c r="IZI1300" s="135"/>
      <c r="IZJ1300" s="135"/>
      <c r="IZK1300" s="135"/>
      <c r="IZL1300" s="135"/>
      <c r="IZM1300" s="135"/>
      <c r="IZN1300" s="135"/>
      <c r="IZO1300" s="135"/>
      <c r="IZP1300" s="135"/>
      <c r="IZQ1300" s="135"/>
      <c r="IZR1300" s="135"/>
      <c r="IZS1300" s="135"/>
      <c r="IZT1300" s="135"/>
      <c r="IZU1300" s="135"/>
      <c r="IZV1300" s="135"/>
      <c r="IZW1300" s="135"/>
      <c r="IZX1300" s="135"/>
      <c r="IZY1300" s="135"/>
      <c r="IZZ1300" s="135"/>
      <c r="JAA1300" s="135"/>
      <c r="JAB1300" s="135"/>
      <c r="JAC1300" s="135"/>
      <c r="JAD1300" s="135"/>
      <c r="JAE1300" s="135"/>
      <c r="JAF1300" s="135"/>
      <c r="JAG1300" s="135"/>
      <c r="JAH1300" s="135"/>
      <c r="JAI1300" s="135"/>
      <c r="JAJ1300" s="135"/>
      <c r="JAK1300" s="135"/>
      <c r="JAL1300" s="135"/>
      <c r="JAM1300" s="135"/>
      <c r="JAN1300" s="135"/>
      <c r="JAO1300" s="135"/>
      <c r="JAP1300" s="135"/>
      <c r="JAQ1300" s="135"/>
      <c r="JAR1300" s="135"/>
      <c r="JAS1300" s="135"/>
      <c r="JAT1300" s="135"/>
      <c r="JAU1300" s="135"/>
      <c r="JAV1300" s="135"/>
      <c r="JAW1300" s="135"/>
      <c r="JAX1300" s="135"/>
      <c r="JAY1300" s="135"/>
      <c r="JAZ1300" s="135"/>
      <c r="JBA1300" s="135"/>
      <c r="JBB1300" s="135"/>
      <c r="JBC1300" s="135"/>
      <c r="JBD1300" s="135"/>
      <c r="JBE1300" s="135"/>
      <c r="JBF1300" s="135"/>
      <c r="JBG1300" s="135"/>
      <c r="JBH1300" s="135"/>
      <c r="JBI1300" s="135"/>
      <c r="JBJ1300" s="135"/>
      <c r="JBK1300" s="135"/>
      <c r="JBL1300" s="135"/>
      <c r="JBM1300" s="135"/>
      <c r="JBN1300" s="135"/>
      <c r="JBO1300" s="135"/>
      <c r="JBP1300" s="135"/>
      <c r="JBQ1300" s="135"/>
      <c r="JBR1300" s="135"/>
      <c r="JBS1300" s="135"/>
      <c r="JBT1300" s="135"/>
      <c r="JBU1300" s="135"/>
      <c r="JBV1300" s="135"/>
      <c r="JBW1300" s="135"/>
      <c r="JBX1300" s="135"/>
      <c r="JBY1300" s="135"/>
      <c r="JBZ1300" s="135"/>
      <c r="JCA1300" s="135"/>
      <c r="JCB1300" s="135"/>
      <c r="JCC1300" s="135"/>
      <c r="JCD1300" s="135"/>
      <c r="JCE1300" s="135"/>
      <c r="JCF1300" s="135"/>
      <c r="JCG1300" s="135"/>
      <c r="JCH1300" s="135"/>
      <c r="JCI1300" s="135"/>
      <c r="JCJ1300" s="135"/>
      <c r="JCK1300" s="135"/>
      <c r="JCL1300" s="135"/>
      <c r="JCM1300" s="135"/>
      <c r="JCN1300" s="135"/>
      <c r="JCO1300" s="135"/>
      <c r="JCP1300" s="135"/>
      <c r="JCQ1300" s="135"/>
      <c r="JCR1300" s="135"/>
      <c r="JCS1300" s="135"/>
      <c r="JCT1300" s="135"/>
      <c r="JCU1300" s="135"/>
      <c r="JCV1300" s="135"/>
      <c r="JCW1300" s="135"/>
      <c r="JCX1300" s="135"/>
      <c r="JCY1300" s="135"/>
      <c r="JCZ1300" s="135"/>
      <c r="JDA1300" s="135"/>
      <c r="JDB1300" s="135"/>
      <c r="JDC1300" s="135"/>
      <c r="JDD1300" s="135"/>
      <c r="JDE1300" s="135"/>
      <c r="JDF1300" s="135"/>
      <c r="JDG1300" s="135"/>
      <c r="JDH1300" s="135"/>
      <c r="JDI1300" s="135"/>
      <c r="JDJ1300" s="135"/>
      <c r="JDK1300" s="135"/>
      <c r="JDL1300" s="135"/>
      <c r="JDM1300" s="135"/>
      <c r="JDN1300" s="135"/>
      <c r="JDO1300" s="135"/>
      <c r="JDP1300" s="135"/>
      <c r="JDQ1300" s="135"/>
      <c r="JDR1300" s="135"/>
      <c r="JDS1300" s="135"/>
      <c r="JDT1300" s="135"/>
      <c r="JDU1300" s="135"/>
      <c r="JDV1300" s="135"/>
      <c r="JDW1300" s="135"/>
      <c r="JDX1300" s="135"/>
      <c r="JDY1300" s="135"/>
      <c r="JDZ1300" s="135"/>
      <c r="JEA1300" s="135"/>
      <c r="JEB1300" s="135"/>
      <c r="JEC1300" s="135"/>
      <c r="JED1300" s="135"/>
      <c r="JEE1300" s="135"/>
      <c r="JEF1300" s="135"/>
      <c r="JEG1300" s="135"/>
      <c r="JEH1300" s="135"/>
      <c r="JEI1300" s="135"/>
      <c r="JEJ1300" s="135"/>
      <c r="JEK1300" s="135"/>
      <c r="JEL1300" s="135"/>
      <c r="JEM1300" s="135"/>
      <c r="JEN1300" s="135"/>
      <c r="JEO1300" s="135"/>
      <c r="JEP1300" s="135"/>
      <c r="JEQ1300" s="135"/>
      <c r="JER1300" s="135"/>
      <c r="JES1300" s="135"/>
      <c r="JET1300" s="135"/>
      <c r="JEU1300" s="135"/>
      <c r="JEV1300" s="135"/>
      <c r="JEW1300" s="135"/>
      <c r="JEX1300" s="135"/>
      <c r="JEY1300" s="135"/>
      <c r="JEZ1300" s="135"/>
      <c r="JFA1300" s="135"/>
      <c r="JFB1300" s="135"/>
      <c r="JFC1300" s="135"/>
      <c r="JFD1300" s="135"/>
      <c r="JFE1300" s="135"/>
      <c r="JFF1300" s="135"/>
      <c r="JFG1300" s="135"/>
      <c r="JFH1300" s="135"/>
      <c r="JFI1300" s="135"/>
      <c r="JFJ1300" s="135"/>
      <c r="JFK1300" s="135"/>
      <c r="JFL1300" s="135"/>
      <c r="JFM1300" s="135"/>
      <c r="JFN1300" s="135"/>
      <c r="JFO1300" s="135"/>
      <c r="JFP1300" s="135"/>
      <c r="JFQ1300" s="135"/>
      <c r="JFR1300" s="135"/>
      <c r="JFS1300" s="135"/>
      <c r="JFT1300" s="135"/>
      <c r="JFU1300" s="135"/>
      <c r="JFV1300" s="135"/>
      <c r="JFW1300" s="135"/>
      <c r="JFX1300" s="135"/>
      <c r="JFY1300" s="135"/>
      <c r="JFZ1300" s="135"/>
      <c r="JGA1300" s="135"/>
      <c r="JGB1300" s="135"/>
      <c r="JGC1300" s="135"/>
      <c r="JGD1300" s="135"/>
      <c r="JGE1300" s="135"/>
      <c r="JGF1300" s="135"/>
      <c r="JGG1300" s="135"/>
      <c r="JGH1300" s="135"/>
      <c r="JGI1300" s="135"/>
      <c r="JGJ1300" s="135"/>
      <c r="JGK1300" s="135"/>
      <c r="JGL1300" s="135"/>
      <c r="JGM1300" s="135"/>
      <c r="JGN1300" s="135"/>
      <c r="JGO1300" s="135"/>
      <c r="JGP1300" s="135"/>
      <c r="JGQ1300" s="135"/>
      <c r="JGR1300" s="135"/>
      <c r="JGS1300" s="135"/>
      <c r="JGT1300" s="135"/>
      <c r="JGU1300" s="135"/>
      <c r="JGV1300" s="135"/>
      <c r="JGW1300" s="135"/>
      <c r="JGX1300" s="135"/>
      <c r="JGY1300" s="135"/>
      <c r="JGZ1300" s="135"/>
      <c r="JHA1300" s="135"/>
      <c r="JHB1300" s="135"/>
      <c r="JHC1300" s="135"/>
      <c r="JHD1300" s="135"/>
      <c r="JHE1300" s="135"/>
      <c r="JHF1300" s="135"/>
      <c r="JHG1300" s="135"/>
      <c r="JHH1300" s="135"/>
      <c r="JHI1300" s="135"/>
      <c r="JHJ1300" s="135"/>
      <c r="JHK1300" s="135"/>
      <c r="JHL1300" s="135"/>
      <c r="JHM1300" s="135"/>
      <c r="JHN1300" s="135"/>
      <c r="JHO1300" s="135"/>
      <c r="JHP1300" s="135"/>
      <c r="JHQ1300" s="135"/>
      <c r="JHR1300" s="135"/>
      <c r="JHS1300" s="135"/>
      <c r="JHT1300" s="135"/>
      <c r="JHU1300" s="135"/>
      <c r="JHV1300" s="135"/>
      <c r="JHW1300" s="135"/>
      <c r="JHX1300" s="135"/>
      <c r="JHY1300" s="135"/>
      <c r="JHZ1300" s="135"/>
      <c r="JIA1300" s="135"/>
      <c r="JIB1300" s="135"/>
      <c r="JIC1300" s="135"/>
      <c r="JID1300" s="135"/>
      <c r="JIE1300" s="135"/>
      <c r="JIF1300" s="135"/>
      <c r="JIG1300" s="135"/>
      <c r="JIH1300" s="135"/>
      <c r="JII1300" s="135"/>
      <c r="JIJ1300" s="135"/>
      <c r="JIK1300" s="135"/>
      <c r="JIL1300" s="135"/>
      <c r="JIM1300" s="135"/>
      <c r="JIN1300" s="135"/>
      <c r="JIO1300" s="135"/>
      <c r="JIP1300" s="135"/>
      <c r="JIQ1300" s="135"/>
      <c r="JIR1300" s="135"/>
      <c r="JIS1300" s="135"/>
      <c r="JIT1300" s="135"/>
      <c r="JIU1300" s="135"/>
      <c r="JIV1300" s="135"/>
      <c r="JIW1300" s="135"/>
      <c r="JIX1300" s="135"/>
      <c r="JIY1300" s="135"/>
      <c r="JIZ1300" s="135"/>
      <c r="JJA1300" s="135"/>
      <c r="JJB1300" s="135"/>
      <c r="JJC1300" s="135"/>
      <c r="JJD1300" s="135"/>
      <c r="JJE1300" s="135"/>
      <c r="JJF1300" s="135"/>
      <c r="JJG1300" s="135"/>
      <c r="JJH1300" s="135"/>
      <c r="JJI1300" s="135"/>
      <c r="JJJ1300" s="135"/>
      <c r="JJK1300" s="135"/>
      <c r="JJL1300" s="135"/>
      <c r="JJM1300" s="135"/>
      <c r="JJN1300" s="135"/>
      <c r="JJO1300" s="135"/>
      <c r="JJP1300" s="135"/>
      <c r="JJQ1300" s="135"/>
      <c r="JJR1300" s="135"/>
      <c r="JJS1300" s="135"/>
      <c r="JJT1300" s="135"/>
      <c r="JJU1300" s="135"/>
      <c r="JJV1300" s="135"/>
      <c r="JJW1300" s="135"/>
      <c r="JJX1300" s="135"/>
      <c r="JJY1300" s="135"/>
      <c r="JJZ1300" s="135"/>
      <c r="JKA1300" s="135"/>
      <c r="JKB1300" s="135"/>
      <c r="JKC1300" s="135"/>
      <c r="JKD1300" s="135"/>
      <c r="JKE1300" s="135"/>
      <c r="JKF1300" s="135"/>
      <c r="JKG1300" s="135"/>
      <c r="JKH1300" s="135"/>
      <c r="JKI1300" s="135"/>
      <c r="JKJ1300" s="135"/>
      <c r="JKK1300" s="135"/>
      <c r="JKL1300" s="135"/>
      <c r="JKM1300" s="135"/>
      <c r="JKN1300" s="135"/>
      <c r="JKO1300" s="135"/>
      <c r="JKP1300" s="135"/>
      <c r="JKQ1300" s="135"/>
      <c r="JKR1300" s="135"/>
      <c r="JKS1300" s="135"/>
      <c r="JKT1300" s="135"/>
      <c r="JKU1300" s="135"/>
      <c r="JKV1300" s="135"/>
      <c r="JKW1300" s="135"/>
      <c r="JKX1300" s="135"/>
      <c r="JKY1300" s="135"/>
      <c r="JKZ1300" s="135"/>
      <c r="JLA1300" s="135"/>
      <c r="JLB1300" s="135"/>
      <c r="JLC1300" s="135"/>
      <c r="JLD1300" s="135"/>
      <c r="JLE1300" s="135"/>
      <c r="JLF1300" s="135"/>
      <c r="JLG1300" s="135"/>
      <c r="JLH1300" s="135"/>
      <c r="JLI1300" s="135"/>
      <c r="JLJ1300" s="135"/>
      <c r="JLK1300" s="135"/>
      <c r="JLL1300" s="135"/>
      <c r="JLM1300" s="135"/>
      <c r="JLN1300" s="135"/>
      <c r="JLO1300" s="135"/>
      <c r="JLP1300" s="135"/>
      <c r="JLQ1300" s="135"/>
      <c r="JLR1300" s="135"/>
      <c r="JLS1300" s="135"/>
      <c r="JLT1300" s="135"/>
      <c r="JLU1300" s="135"/>
      <c r="JLV1300" s="135"/>
      <c r="JLW1300" s="135"/>
      <c r="JLX1300" s="135"/>
      <c r="JLY1300" s="135"/>
      <c r="JLZ1300" s="135"/>
      <c r="JMA1300" s="135"/>
      <c r="JMB1300" s="135"/>
      <c r="JMC1300" s="135"/>
      <c r="JMD1300" s="135"/>
      <c r="JME1300" s="135"/>
      <c r="JMF1300" s="135"/>
      <c r="JMG1300" s="135"/>
      <c r="JMH1300" s="135"/>
      <c r="JMI1300" s="135"/>
      <c r="JMJ1300" s="135"/>
      <c r="JMK1300" s="135"/>
      <c r="JML1300" s="135"/>
      <c r="JMM1300" s="135"/>
      <c r="JMN1300" s="135"/>
      <c r="JMO1300" s="135"/>
      <c r="JMP1300" s="135"/>
      <c r="JMQ1300" s="135"/>
      <c r="JMR1300" s="135"/>
      <c r="JMS1300" s="135"/>
      <c r="JMT1300" s="135"/>
      <c r="JMU1300" s="135"/>
      <c r="JMV1300" s="135"/>
      <c r="JMW1300" s="135"/>
      <c r="JMX1300" s="135"/>
      <c r="JMY1300" s="135"/>
      <c r="JMZ1300" s="135"/>
      <c r="JNA1300" s="135"/>
      <c r="JNB1300" s="135"/>
      <c r="JNC1300" s="135"/>
      <c r="JND1300" s="135"/>
      <c r="JNE1300" s="135"/>
      <c r="JNF1300" s="135"/>
      <c r="JNG1300" s="135"/>
      <c r="JNH1300" s="135"/>
      <c r="JNI1300" s="135"/>
      <c r="JNJ1300" s="135"/>
      <c r="JNK1300" s="135"/>
      <c r="JNL1300" s="135"/>
      <c r="JNM1300" s="135"/>
      <c r="JNN1300" s="135"/>
      <c r="JNO1300" s="135"/>
      <c r="JNP1300" s="135"/>
      <c r="JNQ1300" s="135"/>
      <c r="JNR1300" s="135"/>
      <c r="JNS1300" s="135"/>
      <c r="JNT1300" s="135"/>
      <c r="JNU1300" s="135"/>
      <c r="JNV1300" s="135"/>
      <c r="JNW1300" s="135"/>
      <c r="JNX1300" s="135"/>
      <c r="JNY1300" s="135"/>
      <c r="JNZ1300" s="135"/>
      <c r="JOA1300" s="135"/>
      <c r="JOB1300" s="135"/>
      <c r="JOC1300" s="135"/>
      <c r="JOD1300" s="135"/>
      <c r="JOE1300" s="135"/>
      <c r="JOF1300" s="135"/>
      <c r="JOG1300" s="135"/>
      <c r="JOH1300" s="135"/>
      <c r="JOI1300" s="135"/>
      <c r="JOJ1300" s="135"/>
      <c r="JOK1300" s="135"/>
      <c r="JOL1300" s="135"/>
      <c r="JOM1300" s="135"/>
      <c r="JON1300" s="135"/>
      <c r="JOO1300" s="135"/>
      <c r="JOP1300" s="135"/>
      <c r="JOQ1300" s="135"/>
      <c r="JOR1300" s="135"/>
      <c r="JOS1300" s="135"/>
      <c r="JOT1300" s="135"/>
      <c r="JOU1300" s="135"/>
      <c r="JOV1300" s="135"/>
      <c r="JOW1300" s="135"/>
      <c r="JOX1300" s="135"/>
      <c r="JOY1300" s="135"/>
      <c r="JOZ1300" s="135"/>
      <c r="JPA1300" s="135"/>
      <c r="JPB1300" s="135"/>
      <c r="JPC1300" s="135"/>
      <c r="JPD1300" s="135"/>
      <c r="JPE1300" s="135"/>
      <c r="JPF1300" s="135"/>
      <c r="JPG1300" s="135"/>
      <c r="JPH1300" s="135"/>
      <c r="JPI1300" s="135"/>
      <c r="JPJ1300" s="135"/>
      <c r="JPK1300" s="135"/>
      <c r="JPL1300" s="135"/>
      <c r="JPM1300" s="135"/>
      <c r="JPN1300" s="135"/>
      <c r="JPO1300" s="135"/>
      <c r="JPP1300" s="135"/>
      <c r="JPQ1300" s="135"/>
      <c r="JPR1300" s="135"/>
      <c r="JPS1300" s="135"/>
      <c r="JPT1300" s="135"/>
      <c r="JPU1300" s="135"/>
      <c r="JPV1300" s="135"/>
      <c r="JPW1300" s="135"/>
      <c r="JPX1300" s="135"/>
      <c r="JPY1300" s="135"/>
      <c r="JPZ1300" s="135"/>
      <c r="JQA1300" s="135"/>
      <c r="JQB1300" s="135"/>
      <c r="JQC1300" s="135"/>
      <c r="JQD1300" s="135"/>
      <c r="JQE1300" s="135"/>
      <c r="JQF1300" s="135"/>
      <c r="JQG1300" s="135"/>
      <c r="JQH1300" s="135"/>
      <c r="JQI1300" s="135"/>
      <c r="JQJ1300" s="135"/>
      <c r="JQK1300" s="135"/>
      <c r="JQL1300" s="135"/>
      <c r="JQM1300" s="135"/>
      <c r="JQN1300" s="135"/>
      <c r="JQO1300" s="135"/>
      <c r="JQP1300" s="135"/>
      <c r="JQQ1300" s="135"/>
      <c r="JQR1300" s="135"/>
      <c r="JQS1300" s="135"/>
      <c r="JQT1300" s="135"/>
      <c r="JQU1300" s="135"/>
      <c r="JQV1300" s="135"/>
      <c r="JQW1300" s="135"/>
      <c r="JQX1300" s="135"/>
      <c r="JQY1300" s="135"/>
      <c r="JQZ1300" s="135"/>
      <c r="JRA1300" s="135"/>
      <c r="JRB1300" s="135"/>
      <c r="JRC1300" s="135"/>
      <c r="JRD1300" s="135"/>
      <c r="JRE1300" s="135"/>
      <c r="JRF1300" s="135"/>
      <c r="JRG1300" s="135"/>
      <c r="JRH1300" s="135"/>
      <c r="JRI1300" s="135"/>
      <c r="JRJ1300" s="135"/>
      <c r="JRK1300" s="135"/>
      <c r="JRL1300" s="135"/>
      <c r="JRM1300" s="135"/>
      <c r="JRN1300" s="135"/>
      <c r="JRO1300" s="135"/>
      <c r="JRP1300" s="135"/>
      <c r="JRQ1300" s="135"/>
      <c r="JRR1300" s="135"/>
      <c r="JRS1300" s="135"/>
      <c r="JRT1300" s="135"/>
      <c r="JRU1300" s="135"/>
      <c r="JRV1300" s="135"/>
      <c r="JRW1300" s="135"/>
      <c r="JRX1300" s="135"/>
      <c r="JRY1300" s="135"/>
      <c r="JRZ1300" s="135"/>
      <c r="JSA1300" s="135"/>
      <c r="JSB1300" s="135"/>
      <c r="JSC1300" s="135"/>
      <c r="JSD1300" s="135"/>
      <c r="JSE1300" s="135"/>
      <c r="JSF1300" s="135"/>
      <c r="JSG1300" s="135"/>
      <c r="JSH1300" s="135"/>
      <c r="JSI1300" s="135"/>
      <c r="JSJ1300" s="135"/>
      <c r="JSK1300" s="135"/>
      <c r="JSL1300" s="135"/>
      <c r="JSM1300" s="135"/>
      <c r="JSN1300" s="135"/>
      <c r="JSO1300" s="135"/>
      <c r="JSP1300" s="135"/>
      <c r="JSQ1300" s="135"/>
      <c r="JSR1300" s="135"/>
      <c r="JSS1300" s="135"/>
      <c r="JST1300" s="135"/>
      <c r="JSU1300" s="135"/>
      <c r="JSV1300" s="135"/>
      <c r="JSW1300" s="135"/>
      <c r="JSX1300" s="135"/>
      <c r="JSY1300" s="135"/>
      <c r="JSZ1300" s="135"/>
      <c r="JTA1300" s="135"/>
      <c r="JTB1300" s="135"/>
      <c r="JTC1300" s="135"/>
      <c r="JTD1300" s="135"/>
      <c r="JTE1300" s="135"/>
      <c r="JTF1300" s="135"/>
      <c r="JTG1300" s="135"/>
      <c r="JTH1300" s="135"/>
      <c r="JTI1300" s="135"/>
      <c r="JTJ1300" s="135"/>
      <c r="JTK1300" s="135"/>
      <c r="JTL1300" s="135"/>
      <c r="JTM1300" s="135"/>
      <c r="JTN1300" s="135"/>
      <c r="JTO1300" s="135"/>
      <c r="JTP1300" s="135"/>
      <c r="JTQ1300" s="135"/>
      <c r="JTR1300" s="135"/>
      <c r="JTS1300" s="135"/>
      <c r="JTT1300" s="135"/>
      <c r="JTU1300" s="135"/>
      <c r="JTV1300" s="135"/>
      <c r="JTW1300" s="135"/>
      <c r="JTX1300" s="135"/>
      <c r="JTY1300" s="135"/>
      <c r="JTZ1300" s="135"/>
      <c r="JUA1300" s="135"/>
      <c r="JUB1300" s="135"/>
      <c r="JUC1300" s="135"/>
      <c r="JUD1300" s="135"/>
      <c r="JUE1300" s="135"/>
      <c r="JUF1300" s="135"/>
      <c r="JUG1300" s="135"/>
      <c r="JUH1300" s="135"/>
      <c r="JUI1300" s="135"/>
      <c r="JUJ1300" s="135"/>
      <c r="JUK1300" s="135"/>
      <c r="JUL1300" s="135"/>
      <c r="JUM1300" s="135"/>
      <c r="JUN1300" s="135"/>
      <c r="JUO1300" s="135"/>
      <c r="JUP1300" s="135"/>
      <c r="JUQ1300" s="135"/>
      <c r="JUR1300" s="135"/>
      <c r="JUS1300" s="135"/>
      <c r="JUT1300" s="135"/>
      <c r="JUU1300" s="135"/>
      <c r="JUV1300" s="135"/>
      <c r="JUW1300" s="135"/>
      <c r="JUX1300" s="135"/>
      <c r="JUY1300" s="135"/>
      <c r="JUZ1300" s="135"/>
      <c r="JVA1300" s="135"/>
      <c r="JVB1300" s="135"/>
      <c r="JVC1300" s="135"/>
      <c r="JVD1300" s="135"/>
      <c r="JVE1300" s="135"/>
      <c r="JVF1300" s="135"/>
      <c r="JVG1300" s="135"/>
      <c r="JVH1300" s="135"/>
      <c r="JVI1300" s="135"/>
      <c r="JVJ1300" s="135"/>
      <c r="JVK1300" s="135"/>
      <c r="JVL1300" s="135"/>
      <c r="JVM1300" s="135"/>
      <c r="JVN1300" s="135"/>
      <c r="JVO1300" s="135"/>
      <c r="JVP1300" s="135"/>
      <c r="JVQ1300" s="135"/>
      <c r="JVR1300" s="135"/>
      <c r="JVS1300" s="135"/>
      <c r="JVT1300" s="135"/>
      <c r="JVU1300" s="135"/>
      <c r="JVV1300" s="135"/>
      <c r="JVW1300" s="135"/>
      <c r="JVX1300" s="135"/>
      <c r="JVY1300" s="135"/>
      <c r="JVZ1300" s="135"/>
      <c r="JWA1300" s="135"/>
      <c r="JWB1300" s="135"/>
      <c r="JWC1300" s="135"/>
      <c r="JWD1300" s="135"/>
      <c r="JWE1300" s="135"/>
      <c r="JWF1300" s="135"/>
      <c r="JWG1300" s="135"/>
      <c r="JWH1300" s="135"/>
      <c r="JWI1300" s="135"/>
      <c r="JWJ1300" s="135"/>
      <c r="JWK1300" s="135"/>
      <c r="JWL1300" s="135"/>
      <c r="JWM1300" s="135"/>
      <c r="JWN1300" s="135"/>
      <c r="JWO1300" s="135"/>
      <c r="JWP1300" s="135"/>
      <c r="JWQ1300" s="135"/>
      <c r="JWR1300" s="135"/>
      <c r="JWS1300" s="135"/>
      <c r="JWT1300" s="135"/>
      <c r="JWU1300" s="135"/>
      <c r="JWV1300" s="135"/>
      <c r="JWW1300" s="135"/>
      <c r="JWX1300" s="135"/>
      <c r="JWY1300" s="135"/>
      <c r="JWZ1300" s="135"/>
      <c r="JXA1300" s="135"/>
      <c r="JXB1300" s="135"/>
      <c r="JXC1300" s="135"/>
      <c r="JXD1300" s="135"/>
      <c r="JXE1300" s="135"/>
      <c r="JXF1300" s="135"/>
      <c r="JXG1300" s="135"/>
      <c r="JXH1300" s="135"/>
      <c r="JXI1300" s="135"/>
      <c r="JXJ1300" s="135"/>
      <c r="JXK1300" s="135"/>
      <c r="JXL1300" s="135"/>
      <c r="JXM1300" s="135"/>
      <c r="JXN1300" s="135"/>
      <c r="JXO1300" s="135"/>
      <c r="JXP1300" s="135"/>
      <c r="JXQ1300" s="135"/>
      <c r="JXR1300" s="135"/>
      <c r="JXS1300" s="135"/>
      <c r="JXT1300" s="135"/>
      <c r="JXU1300" s="135"/>
      <c r="JXV1300" s="135"/>
      <c r="JXW1300" s="135"/>
      <c r="JXX1300" s="135"/>
      <c r="JXY1300" s="135"/>
      <c r="JXZ1300" s="135"/>
      <c r="JYA1300" s="135"/>
      <c r="JYB1300" s="135"/>
      <c r="JYC1300" s="135"/>
      <c r="JYD1300" s="135"/>
      <c r="JYE1300" s="135"/>
      <c r="JYF1300" s="135"/>
      <c r="JYG1300" s="135"/>
      <c r="JYH1300" s="135"/>
      <c r="JYI1300" s="135"/>
      <c r="JYJ1300" s="135"/>
      <c r="JYK1300" s="135"/>
      <c r="JYL1300" s="135"/>
      <c r="JYM1300" s="135"/>
      <c r="JYN1300" s="135"/>
      <c r="JYO1300" s="135"/>
      <c r="JYP1300" s="135"/>
      <c r="JYQ1300" s="135"/>
      <c r="JYR1300" s="135"/>
      <c r="JYS1300" s="135"/>
      <c r="JYT1300" s="135"/>
      <c r="JYU1300" s="135"/>
      <c r="JYV1300" s="135"/>
      <c r="JYW1300" s="135"/>
      <c r="JYX1300" s="135"/>
      <c r="JYY1300" s="135"/>
      <c r="JYZ1300" s="135"/>
      <c r="JZA1300" s="135"/>
      <c r="JZB1300" s="135"/>
      <c r="JZC1300" s="135"/>
      <c r="JZD1300" s="135"/>
      <c r="JZE1300" s="135"/>
      <c r="JZF1300" s="135"/>
      <c r="JZG1300" s="135"/>
      <c r="JZH1300" s="135"/>
      <c r="JZI1300" s="135"/>
      <c r="JZJ1300" s="135"/>
      <c r="JZK1300" s="135"/>
      <c r="JZL1300" s="135"/>
      <c r="JZM1300" s="135"/>
      <c r="JZN1300" s="135"/>
      <c r="JZO1300" s="135"/>
      <c r="JZP1300" s="135"/>
      <c r="JZQ1300" s="135"/>
      <c r="JZR1300" s="135"/>
      <c r="JZS1300" s="135"/>
      <c r="JZT1300" s="135"/>
      <c r="JZU1300" s="135"/>
      <c r="JZV1300" s="135"/>
      <c r="JZW1300" s="135"/>
      <c r="JZX1300" s="135"/>
      <c r="JZY1300" s="135"/>
      <c r="JZZ1300" s="135"/>
      <c r="KAA1300" s="135"/>
      <c r="KAB1300" s="135"/>
      <c r="KAC1300" s="135"/>
      <c r="KAD1300" s="135"/>
      <c r="KAE1300" s="135"/>
      <c r="KAF1300" s="135"/>
      <c r="KAG1300" s="135"/>
      <c r="KAH1300" s="135"/>
      <c r="KAI1300" s="135"/>
      <c r="KAJ1300" s="135"/>
      <c r="KAK1300" s="135"/>
      <c r="KAL1300" s="135"/>
      <c r="KAM1300" s="135"/>
      <c r="KAN1300" s="135"/>
      <c r="KAO1300" s="135"/>
      <c r="KAP1300" s="135"/>
      <c r="KAQ1300" s="135"/>
      <c r="KAR1300" s="135"/>
      <c r="KAS1300" s="135"/>
      <c r="KAT1300" s="135"/>
      <c r="KAU1300" s="135"/>
      <c r="KAV1300" s="135"/>
      <c r="KAW1300" s="135"/>
      <c r="KAX1300" s="135"/>
      <c r="KAY1300" s="135"/>
      <c r="KAZ1300" s="135"/>
      <c r="KBA1300" s="135"/>
      <c r="KBB1300" s="135"/>
      <c r="KBC1300" s="135"/>
      <c r="KBD1300" s="135"/>
      <c r="KBE1300" s="135"/>
      <c r="KBF1300" s="135"/>
      <c r="KBG1300" s="135"/>
      <c r="KBH1300" s="135"/>
      <c r="KBI1300" s="135"/>
      <c r="KBJ1300" s="135"/>
      <c r="KBK1300" s="135"/>
      <c r="KBL1300" s="135"/>
      <c r="KBM1300" s="135"/>
      <c r="KBN1300" s="135"/>
      <c r="KBO1300" s="135"/>
      <c r="KBP1300" s="135"/>
      <c r="KBQ1300" s="135"/>
      <c r="KBR1300" s="135"/>
      <c r="KBS1300" s="135"/>
      <c r="KBT1300" s="135"/>
      <c r="KBU1300" s="135"/>
      <c r="KBV1300" s="135"/>
      <c r="KBW1300" s="135"/>
      <c r="KBX1300" s="135"/>
      <c r="KBY1300" s="135"/>
      <c r="KBZ1300" s="135"/>
      <c r="KCA1300" s="135"/>
      <c r="KCB1300" s="135"/>
      <c r="KCC1300" s="135"/>
      <c r="KCD1300" s="135"/>
      <c r="KCE1300" s="135"/>
      <c r="KCF1300" s="135"/>
      <c r="KCG1300" s="135"/>
      <c r="KCH1300" s="135"/>
      <c r="KCI1300" s="135"/>
      <c r="KCJ1300" s="135"/>
      <c r="KCK1300" s="135"/>
      <c r="KCL1300" s="135"/>
      <c r="KCM1300" s="135"/>
      <c r="KCN1300" s="135"/>
      <c r="KCO1300" s="135"/>
      <c r="KCP1300" s="135"/>
      <c r="KCQ1300" s="135"/>
      <c r="KCR1300" s="135"/>
      <c r="KCS1300" s="135"/>
      <c r="KCT1300" s="135"/>
      <c r="KCU1300" s="135"/>
      <c r="KCV1300" s="135"/>
      <c r="KCW1300" s="135"/>
      <c r="KCX1300" s="135"/>
      <c r="KCY1300" s="135"/>
      <c r="KCZ1300" s="135"/>
      <c r="KDA1300" s="135"/>
      <c r="KDB1300" s="135"/>
      <c r="KDC1300" s="135"/>
      <c r="KDD1300" s="135"/>
      <c r="KDE1300" s="135"/>
      <c r="KDF1300" s="135"/>
      <c r="KDG1300" s="135"/>
      <c r="KDH1300" s="135"/>
      <c r="KDI1300" s="135"/>
      <c r="KDJ1300" s="135"/>
      <c r="KDK1300" s="135"/>
      <c r="KDL1300" s="135"/>
      <c r="KDM1300" s="135"/>
      <c r="KDN1300" s="135"/>
      <c r="KDO1300" s="135"/>
      <c r="KDP1300" s="135"/>
      <c r="KDQ1300" s="135"/>
      <c r="KDR1300" s="135"/>
      <c r="KDS1300" s="135"/>
      <c r="KDT1300" s="135"/>
      <c r="KDU1300" s="135"/>
      <c r="KDV1300" s="135"/>
      <c r="KDW1300" s="135"/>
      <c r="KDX1300" s="135"/>
      <c r="KDY1300" s="135"/>
      <c r="KDZ1300" s="135"/>
      <c r="KEA1300" s="135"/>
      <c r="KEB1300" s="135"/>
      <c r="KEC1300" s="135"/>
      <c r="KED1300" s="135"/>
      <c r="KEE1300" s="135"/>
      <c r="KEF1300" s="135"/>
      <c r="KEG1300" s="135"/>
      <c r="KEH1300" s="135"/>
      <c r="KEI1300" s="135"/>
      <c r="KEJ1300" s="135"/>
      <c r="KEK1300" s="135"/>
      <c r="KEL1300" s="135"/>
      <c r="KEM1300" s="135"/>
      <c r="KEN1300" s="135"/>
      <c r="KEO1300" s="135"/>
      <c r="KEP1300" s="135"/>
      <c r="KEQ1300" s="135"/>
      <c r="KER1300" s="135"/>
      <c r="KES1300" s="135"/>
      <c r="KET1300" s="135"/>
      <c r="KEU1300" s="135"/>
      <c r="KEV1300" s="135"/>
      <c r="KEW1300" s="135"/>
      <c r="KEX1300" s="135"/>
      <c r="KEY1300" s="135"/>
      <c r="KEZ1300" s="135"/>
      <c r="KFA1300" s="135"/>
      <c r="KFB1300" s="135"/>
      <c r="KFC1300" s="135"/>
      <c r="KFD1300" s="135"/>
      <c r="KFE1300" s="135"/>
      <c r="KFF1300" s="135"/>
      <c r="KFG1300" s="135"/>
      <c r="KFH1300" s="135"/>
      <c r="KFI1300" s="135"/>
      <c r="KFJ1300" s="135"/>
      <c r="KFK1300" s="135"/>
      <c r="KFL1300" s="135"/>
      <c r="KFM1300" s="135"/>
      <c r="KFN1300" s="135"/>
      <c r="KFO1300" s="135"/>
      <c r="KFP1300" s="135"/>
      <c r="KFQ1300" s="135"/>
      <c r="KFR1300" s="135"/>
      <c r="KFS1300" s="135"/>
      <c r="KFT1300" s="135"/>
      <c r="KFU1300" s="135"/>
      <c r="KFV1300" s="135"/>
      <c r="KFW1300" s="135"/>
      <c r="KFX1300" s="135"/>
      <c r="KFY1300" s="135"/>
      <c r="KFZ1300" s="135"/>
      <c r="KGA1300" s="135"/>
      <c r="KGB1300" s="135"/>
      <c r="KGC1300" s="135"/>
      <c r="KGD1300" s="135"/>
      <c r="KGE1300" s="135"/>
      <c r="KGF1300" s="135"/>
      <c r="KGG1300" s="135"/>
      <c r="KGH1300" s="135"/>
      <c r="KGI1300" s="135"/>
      <c r="KGJ1300" s="135"/>
      <c r="KGK1300" s="135"/>
      <c r="KGL1300" s="135"/>
      <c r="KGM1300" s="135"/>
      <c r="KGN1300" s="135"/>
      <c r="KGO1300" s="135"/>
      <c r="KGP1300" s="135"/>
      <c r="KGQ1300" s="135"/>
      <c r="KGR1300" s="135"/>
      <c r="KGS1300" s="135"/>
      <c r="KGT1300" s="135"/>
      <c r="KGU1300" s="135"/>
      <c r="KGV1300" s="135"/>
      <c r="KGW1300" s="135"/>
      <c r="KGX1300" s="135"/>
      <c r="KGY1300" s="135"/>
      <c r="KGZ1300" s="135"/>
      <c r="KHA1300" s="135"/>
      <c r="KHB1300" s="135"/>
      <c r="KHC1300" s="135"/>
      <c r="KHD1300" s="135"/>
      <c r="KHE1300" s="135"/>
      <c r="KHF1300" s="135"/>
      <c r="KHG1300" s="135"/>
      <c r="KHH1300" s="135"/>
      <c r="KHI1300" s="135"/>
      <c r="KHJ1300" s="135"/>
      <c r="KHK1300" s="135"/>
      <c r="KHL1300" s="135"/>
      <c r="KHM1300" s="135"/>
      <c r="KHN1300" s="135"/>
      <c r="KHO1300" s="135"/>
      <c r="KHP1300" s="135"/>
      <c r="KHQ1300" s="135"/>
      <c r="KHR1300" s="135"/>
      <c r="KHS1300" s="135"/>
      <c r="KHT1300" s="135"/>
      <c r="KHU1300" s="135"/>
      <c r="KHV1300" s="135"/>
      <c r="KHW1300" s="135"/>
      <c r="KHX1300" s="135"/>
      <c r="KHY1300" s="135"/>
      <c r="KHZ1300" s="135"/>
      <c r="KIA1300" s="135"/>
      <c r="KIB1300" s="135"/>
      <c r="KIC1300" s="135"/>
      <c r="KID1300" s="135"/>
      <c r="KIE1300" s="135"/>
      <c r="KIF1300" s="135"/>
      <c r="KIG1300" s="135"/>
      <c r="KIH1300" s="135"/>
      <c r="KII1300" s="135"/>
      <c r="KIJ1300" s="135"/>
      <c r="KIK1300" s="135"/>
      <c r="KIL1300" s="135"/>
      <c r="KIM1300" s="135"/>
      <c r="KIN1300" s="135"/>
      <c r="KIO1300" s="135"/>
      <c r="KIP1300" s="135"/>
      <c r="KIQ1300" s="135"/>
      <c r="KIR1300" s="135"/>
      <c r="KIS1300" s="135"/>
      <c r="KIT1300" s="135"/>
      <c r="KIU1300" s="135"/>
      <c r="KIV1300" s="135"/>
      <c r="KIW1300" s="135"/>
      <c r="KIX1300" s="135"/>
      <c r="KIY1300" s="135"/>
      <c r="KIZ1300" s="135"/>
      <c r="KJA1300" s="135"/>
      <c r="KJB1300" s="135"/>
      <c r="KJC1300" s="135"/>
      <c r="KJD1300" s="135"/>
      <c r="KJE1300" s="135"/>
      <c r="KJF1300" s="135"/>
      <c r="KJG1300" s="135"/>
      <c r="KJH1300" s="135"/>
      <c r="KJI1300" s="135"/>
      <c r="KJJ1300" s="135"/>
      <c r="KJK1300" s="135"/>
      <c r="KJL1300" s="135"/>
      <c r="KJM1300" s="135"/>
      <c r="KJN1300" s="135"/>
      <c r="KJO1300" s="135"/>
      <c r="KJP1300" s="135"/>
      <c r="KJQ1300" s="135"/>
      <c r="KJR1300" s="135"/>
      <c r="KJS1300" s="135"/>
      <c r="KJT1300" s="135"/>
      <c r="KJU1300" s="135"/>
      <c r="KJV1300" s="135"/>
      <c r="KJW1300" s="135"/>
      <c r="KJX1300" s="135"/>
      <c r="KJY1300" s="135"/>
      <c r="KJZ1300" s="135"/>
      <c r="KKA1300" s="135"/>
      <c r="KKB1300" s="135"/>
      <c r="KKC1300" s="135"/>
      <c r="KKD1300" s="135"/>
      <c r="KKE1300" s="135"/>
      <c r="KKF1300" s="135"/>
      <c r="KKG1300" s="135"/>
      <c r="KKH1300" s="135"/>
      <c r="KKI1300" s="135"/>
      <c r="KKJ1300" s="135"/>
      <c r="KKK1300" s="135"/>
      <c r="KKL1300" s="135"/>
      <c r="KKM1300" s="135"/>
      <c r="KKN1300" s="135"/>
      <c r="KKO1300" s="135"/>
      <c r="KKP1300" s="135"/>
      <c r="KKQ1300" s="135"/>
      <c r="KKR1300" s="135"/>
      <c r="KKS1300" s="135"/>
      <c r="KKT1300" s="135"/>
      <c r="KKU1300" s="135"/>
      <c r="KKV1300" s="135"/>
      <c r="KKW1300" s="135"/>
      <c r="KKX1300" s="135"/>
      <c r="KKY1300" s="135"/>
      <c r="KKZ1300" s="135"/>
      <c r="KLA1300" s="135"/>
      <c r="KLB1300" s="135"/>
      <c r="KLC1300" s="135"/>
      <c r="KLD1300" s="135"/>
      <c r="KLE1300" s="135"/>
      <c r="KLF1300" s="135"/>
      <c r="KLG1300" s="135"/>
      <c r="KLH1300" s="135"/>
      <c r="KLI1300" s="135"/>
      <c r="KLJ1300" s="135"/>
      <c r="KLK1300" s="135"/>
      <c r="KLL1300" s="135"/>
      <c r="KLM1300" s="135"/>
      <c r="KLN1300" s="135"/>
      <c r="KLO1300" s="135"/>
      <c r="KLP1300" s="135"/>
      <c r="KLQ1300" s="135"/>
      <c r="KLR1300" s="135"/>
      <c r="KLS1300" s="135"/>
      <c r="KLT1300" s="135"/>
      <c r="KLU1300" s="135"/>
      <c r="KLV1300" s="135"/>
      <c r="KLW1300" s="135"/>
      <c r="KLX1300" s="135"/>
      <c r="KLY1300" s="135"/>
      <c r="KLZ1300" s="135"/>
      <c r="KMA1300" s="135"/>
      <c r="KMB1300" s="135"/>
      <c r="KMC1300" s="135"/>
      <c r="KMD1300" s="135"/>
      <c r="KME1300" s="135"/>
      <c r="KMF1300" s="135"/>
      <c r="KMG1300" s="135"/>
      <c r="KMH1300" s="135"/>
      <c r="KMI1300" s="135"/>
      <c r="KMJ1300" s="135"/>
      <c r="KMK1300" s="135"/>
      <c r="KML1300" s="135"/>
      <c r="KMM1300" s="135"/>
      <c r="KMN1300" s="135"/>
      <c r="KMO1300" s="135"/>
      <c r="KMP1300" s="135"/>
      <c r="KMQ1300" s="135"/>
      <c r="KMR1300" s="135"/>
      <c r="KMS1300" s="135"/>
      <c r="KMT1300" s="135"/>
      <c r="KMU1300" s="135"/>
      <c r="KMV1300" s="135"/>
      <c r="KMW1300" s="135"/>
      <c r="KMX1300" s="135"/>
      <c r="KMY1300" s="135"/>
      <c r="KMZ1300" s="135"/>
      <c r="KNA1300" s="135"/>
      <c r="KNB1300" s="135"/>
      <c r="KNC1300" s="135"/>
      <c r="KND1300" s="135"/>
      <c r="KNE1300" s="135"/>
      <c r="KNF1300" s="135"/>
      <c r="KNG1300" s="135"/>
      <c r="KNH1300" s="135"/>
      <c r="KNI1300" s="135"/>
      <c r="KNJ1300" s="135"/>
      <c r="KNK1300" s="135"/>
      <c r="KNL1300" s="135"/>
      <c r="KNM1300" s="135"/>
      <c r="KNN1300" s="135"/>
      <c r="KNO1300" s="135"/>
      <c r="KNP1300" s="135"/>
      <c r="KNQ1300" s="135"/>
      <c r="KNR1300" s="135"/>
      <c r="KNS1300" s="135"/>
      <c r="KNT1300" s="135"/>
      <c r="KNU1300" s="135"/>
      <c r="KNV1300" s="135"/>
      <c r="KNW1300" s="135"/>
      <c r="KNX1300" s="135"/>
      <c r="KNY1300" s="135"/>
      <c r="KNZ1300" s="135"/>
      <c r="KOA1300" s="135"/>
      <c r="KOB1300" s="135"/>
      <c r="KOC1300" s="135"/>
      <c r="KOD1300" s="135"/>
      <c r="KOE1300" s="135"/>
      <c r="KOF1300" s="135"/>
      <c r="KOG1300" s="135"/>
      <c r="KOH1300" s="135"/>
      <c r="KOI1300" s="135"/>
      <c r="KOJ1300" s="135"/>
      <c r="KOK1300" s="135"/>
      <c r="KOL1300" s="135"/>
      <c r="KOM1300" s="135"/>
      <c r="KON1300" s="135"/>
      <c r="KOO1300" s="135"/>
      <c r="KOP1300" s="135"/>
      <c r="KOQ1300" s="135"/>
      <c r="KOR1300" s="135"/>
      <c r="KOS1300" s="135"/>
      <c r="KOT1300" s="135"/>
      <c r="KOU1300" s="135"/>
      <c r="KOV1300" s="135"/>
      <c r="KOW1300" s="135"/>
      <c r="KOX1300" s="135"/>
      <c r="KOY1300" s="135"/>
      <c r="KOZ1300" s="135"/>
      <c r="KPA1300" s="135"/>
      <c r="KPB1300" s="135"/>
      <c r="KPC1300" s="135"/>
      <c r="KPD1300" s="135"/>
      <c r="KPE1300" s="135"/>
      <c r="KPF1300" s="135"/>
      <c r="KPG1300" s="135"/>
      <c r="KPH1300" s="135"/>
      <c r="KPI1300" s="135"/>
      <c r="KPJ1300" s="135"/>
      <c r="KPK1300" s="135"/>
      <c r="KPL1300" s="135"/>
      <c r="KPM1300" s="135"/>
      <c r="KPN1300" s="135"/>
      <c r="KPO1300" s="135"/>
      <c r="KPP1300" s="135"/>
      <c r="KPQ1300" s="135"/>
      <c r="KPR1300" s="135"/>
      <c r="KPS1300" s="135"/>
      <c r="KPT1300" s="135"/>
      <c r="KPU1300" s="135"/>
      <c r="KPV1300" s="135"/>
      <c r="KPW1300" s="135"/>
      <c r="KPX1300" s="135"/>
      <c r="KPY1300" s="135"/>
      <c r="KPZ1300" s="135"/>
      <c r="KQA1300" s="135"/>
      <c r="KQB1300" s="135"/>
      <c r="KQC1300" s="135"/>
      <c r="KQD1300" s="135"/>
      <c r="KQE1300" s="135"/>
      <c r="KQF1300" s="135"/>
      <c r="KQG1300" s="135"/>
      <c r="KQH1300" s="135"/>
      <c r="KQI1300" s="135"/>
      <c r="KQJ1300" s="135"/>
      <c r="KQK1300" s="135"/>
      <c r="KQL1300" s="135"/>
      <c r="KQM1300" s="135"/>
      <c r="KQN1300" s="135"/>
      <c r="KQO1300" s="135"/>
      <c r="KQP1300" s="135"/>
      <c r="KQQ1300" s="135"/>
      <c r="KQR1300" s="135"/>
      <c r="KQS1300" s="135"/>
      <c r="KQT1300" s="135"/>
      <c r="KQU1300" s="135"/>
      <c r="KQV1300" s="135"/>
      <c r="KQW1300" s="135"/>
      <c r="KQX1300" s="135"/>
      <c r="KQY1300" s="135"/>
      <c r="KQZ1300" s="135"/>
      <c r="KRA1300" s="135"/>
      <c r="KRB1300" s="135"/>
      <c r="KRC1300" s="135"/>
      <c r="KRD1300" s="135"/>
      <c r="KRE1300" s="135"/>
      <c r="KRF1300" s="135"/>
      <c r="KRG1300" s="135"/>
      <c r="KRH1300" s="135"/>
      <c r="KRI1300" s="135"/>
      <c r="KRJ1300" s="135"/>
      <c r="KRK1300" s="135"/>
      <c r="KRL1300" s="135"/>
      <c r="KRM1300" s="135"/>
      <c r="KRN1300" s="135"/>
      <c r="KRO1300" s="135"/>
      <c r="KRP1300" s="135"/>
      <c r="KRQ1300" s="135"/>
      <c r="KRR1300" s="135"/>
      <c r="KRS1300" s="135"/>
      <c r="KRT1300" s="135"/>
      <c r="KRU1300" s="135"/>
      <c r="KRV1300" s="135"/>
      <c r="KRW1300" s="135"/>
      <c r="KRX1300" s="135"/>
      <c r="KRY1300" s="135"/>
      <c r="KRZ1300" s="135"/>
      <c r="KSA1300" s="135"/>
      <c r="KSB1300" s="135"/>
      <c r="KSC1300" s="135"/>
      <c r="KSD1300" s="135"/>
      <c r="KSE1300" s="135"/>
      <c r="KSF1300" s="135"/>
      <c r="KSG1300" s="135"/>
      <c r="KSH1300" s="135"/>
      <c r="KSI1300" s="135"/>
      <c r="KSJ1300" s="135"/>
      <c r="KSK1300" s="135"/>
      <c r="KSL1300" s="135"/>
      <c r="KSM1300" s="135"/>
      <c r="KSN1300" s="135"/>
      <c r="KSO1300" s="135"/>
      <c r="KSP1300" s="135"/>
      <c r="KSQ1300" s="135"/>
      <c r="KSR1300" s="135"/>
      <c r="KSS1300" s="135"/>
      <c r="KST1300" s="135"/>
      <c r="KSU1300" s="135"/>
      <c r="KSV1300" s="135"/>
      <c r="KSW1300" s="135"/>
      <c r="KSX1300" s="135"/>
      <c r="KSY1300" s="135"/>
      <c r="KSZ1300" s="135"/>
      <c r="KTA1300" s="135"/>
      <c r="KTB1300" s="135"/>
      <c r="KTC1300" s="135"/>
      <c r="KTD1300" s="135"/>
      <c r="KTE1300" s="135"/>
      <c r="KTF1300" s="135"/>
      <c r="KTG1300" s="135"/>
      <c r="KTH1300" s="135"/>
      <c r="KTI1300" s="135"/>
      <c r="KTJ1300" s="135"/>
      <c r="KTK1300" s="135"/>
      <c r="KTL1300" s="135"/>
      <c r="KTM1300" s="135"/>
      <c r="KTN1300" s="135"/>
      <c r="KTO1300" s="135"/>
      <c r="KTP1300" s="135"/>
      <c r="KTQ1300" s="135"/>
      <c r="KTR1300" s="135"/>
      <c r="KTS1300" s="135"/>
      <c r="KTT1300" s="135"/>
      <c r="KTU1300" s="135"/>
      <c r="KTV1300" s="135"/>
      <c r="KTW1300" s="135"/>
      <c r="KTX1300" s="135"/>
      <c r="KTY1300" s="135"/>
      <c r="KTZ1300" s="135"/>
      <c r="KUA1300" s="135"/>
      <c r="KUB1300" s="135"/>
      <c r="KUC1300" s="135"/>
      <c r="KUD1300" s="135"/>
      <c r="KUE1300" s="135"/>
      <c r="KUF1300" s="135"/>
      <c r="KUG1300" s="135"/>
      <c r="KUH1300" s="135"/>
      <c r="KUI1300" s="135"/>
      <c r="KUJ1300" s="135"/>
      <c r="KUK1300" s="135"/>
      <c r="KUL1300" s="135"/>
      <c r="KUM1300" s="135"/>
      <c r="KUN1300" s="135"/>
      <c r="KUO1300" s="135"/>
      <c r="KUP1300" s="135"/>
      <c r="KUQ1300" s="135"/>
      <c r="KUR1300" s="135"/>
      <c r="KUS1300" s="135"/>
      <c r="KUT1300" s="135"/>
      <c r="KUU1300" s="135"/>
      <c r="KUV1300" s="135"/>
      <c r="KUW1300" s="135"/>
      <c r="KUX1300" s="135"/>
      <c r="KUY1300" s="135"/>
      <c r="KUZ1300" s="135"/>
      <c r="KVA1300" s="135"/>
      <c r="KVB1300" s="135"/>
      <c r="KVC1300" s="135"/>
      <c r="KVD1300" s="135"/>
      <c r="KVE1300" s="135"/>
      <c r="KVF1300" s="135"/>
      <c r="KVG1300" s="135"/>
      <c r="KVH1300" s="135"/>
      <c r="KVI1300" s="135"/>
      <c r="KVJ1300" s="135"/>
      <c r="KVK1300" s="135"/>
      <c r="KVL1300" s="135"/>
      <c r="KVM1300" s="135"/>
      <c r="KVN1300" s="135"/>
      <c r="KVO1300" s="135"/>
      <c r="KVP1300" s="135"/>
      <c r="KVQ1300" s="135"/>
      <c r="KVR1300" s="135"/>
      <c r="KVS1300" s="135"/>
      <c r="KVT1300" s="135"/>
      <c r="KVU1300" s="135"/>
      <c r="KVV1300" s="135"/>
      <c r="KVW1300" s="135"/>
      <c r="KVX1300" s="135"/>
      <c r="KVY1300" s="135"/>
      <c r="KVZ1300" s="135"/>
      <c r="KWA1300" s="135"/>
      <c r="KWB1300" s="135"/>
      <c r="KWC1300" s="135"/>
      <c r="KWD1300" s="135"/>
      <c r="KWE1300" s="135"/>
      <c r="KWF1300" s="135"/>
      <c r="KWG1300" s="135"/>
      <c r="KWH1300" s="135"/>
      <c r="KWI1300" s="135"/>
      <c r="KWJ1300" s="135"/>
      <c r="KWK1300" s="135"/>
      <c r="KWL1300" s="135"/>
      <c r="KWM1300" s="135"/>
      <c r="KWN1300" s="135"/>
      <c r="KWO1300" s="135"/>
      <c r="KWP1300" s="135"/>
      <c r="KWQ1300" s="135"/>
      <c r="KWR1300" s="135"/>
      <c r="KWS1300" s="135"/>
      <c r="KWT1300" s="135"/>
      <c r="KWU1300" s="135"/>
      <c r="KWV1300" s="135"/>
      <c r="KWW1300" s="135"/>
      <c r="KWX1300" s="135"/>
      <c r="KWY1300" s="135"/>
      <c r="KWZ1300" s="135"/>
      <c r="KXA1300" s="135"/>
      <c r="KXB1300" s="135"/>
      <c r="KXC1300" s="135"/>
      <c r="KXD1300" s="135"/>
      <c r="KXE1300" s="135"/>
      <c r="KXF1300" s="135"/>
      <c r="KXG1300" s="135"/>
      <c r="KXH1300" s="135"/>
      <c r="KXI1300" s="135"/>
      <c r="KXJ1300" s="135"/>
      <c r="KXK1300" s="135"/>
      <c r="KXL1300" s="135"/>
      <c r="KXM1300" s="135"/>
      <c r="KXN1300" s="135"/>
      <c r="KXO1300" s="135"/>
      <c r="KXP1300" s="135"/>
      <c r="KXQ1300" s="135"/>
      <c r="KXR1300" s="135"/>
      <c r="KXS1300" s="135"/>
      <c r="KXT1300" s="135"/>
      <c r="KXU1300" s="135"/>
      <c r="KXV1300" s="135"/>
      <c r="KXW1300" s="135"/>
      <c r="KXX1300" s="135"/>
      <c r="KXY1300" s="135"/>
      <c r="KXZ1300" s="135"/>
      <c r="KYA1300" s="135"/>
      <c r="KYB1300" s="135"/>
      <c r="KYC1300" s="135"/>
      <c r="KYD1300" s="135"/>
      <c r="KYE1300" s="135"/>
      <c r="KYF1300" s="135"/>
      <c r="KYG1300" s="135"/>
      <c r="KYH1300" s="135"/>
      <c r="KYI1300" s="135"/>
      <c r="KYJ1300" s="135"/>
      <c r="KYK1300" s="135"/>
      <c r="KYL1300" s="135"/>
      <c r="KYM1300" s="135"/>
      <c r="KYN1300" s="135"/>
      <c r="KYO1300" s="135"/>
      <c r="KYP1300" s="135"/>
      <c r="KYQ1300" s="135"/>
      <c r="KYR1300" s="135"/>
      <c r="KYS1300" s="135"/>
      <c r="KYT1300" s="135"/>
      <c r="KYU1300" s="135"/>
      <c r="KYV1300" s="135"/>
      <c r="KYW1300" s="135"/>
      <c r="KYX1300" s="135"/>
      <c r="KYY1300" s="135"/>
      <c r="KYZ1300" s="135"/>
      <c r="KZA1300" s="135"/>
      <c r="KZB1300" s="135"/>
      <c r="KZC1300" s="135"/>
      <c r="KZD1300" s="135"/>
      <c r="KZE1300" s="135"/>
      <c r="KZF1300" s="135"/>
      <c r="KZG1300" s="135"/>
      <c r="KZH1300" s="135"/>
      <c r="KZI1300" s="135"/>
      <c r="KZJ1300" s="135"/>
      <c r="KZK1300" s="135"/>
      <c r="KZL1300" s="135"/>
      <c r="KZM1300" s="135"/>
      <c r="KZN1300" s="135"/>
      <c r="KZO1300" s="135"/>
      <c r="KZP1300" s="135"/>
      <c r="KZQ1300" s="135"/>
      <c r="KZR1300" s="135"/>
      <c r="KZS1300" s="135"/>
      <c r="KZT1300" s="135"/>
      <c r="KZU1300" s="135"/>
      <c r="KZV1300" s="135"/>
      <c r="KZW1300" s="135"/>
      <c r="KZX1300" s="135"/>
      <c r="KZY1300" s="135"/>
      <c r="KZZ1300" s="135"/>
      <c r="LAA1300" s="135"/>
      <c r="LAB1300" s="135"/>
      <c r="LAC1300" s="135"/>
      <c r="LAD1300" s="135"/>
      <c r="LAE1300" s="135"/>
      <c r="LAF1300" s="135"/>
      <c r="LAG1300" s="135"/>
      <c r="LAH1300" s="135"/>
      <c r="LAI1300" s="135"/>
      <c r="LAJ1300" s="135"/>
      <c r="LAK1300" s="135"/>
      <c r="LAL1300" s="135"/>
      <c r="LAM1300" s="135"/>
      <c r="LAN1300" s="135"/>
      <c r="LAO1300" s="135"/>
      <c r="LAP1300" s="135"/>
      <c r="LAQ1300" s="135"/>
      <c r="LAR1300" s="135"/>
      <c r="LAS1300" s="135"/>
      <c r="LAT1300" s="135"/>
      <c r="LAU1300" s="135"/>
      <c r="LAV1300" s="135"/>
      <c r="LAW1300" s="135"/>
      <c r="LAX1300" s="135"/>
      <c r="LAY1300" s="135"/>
      <c r="LAZ1300" s="135"/>
      <c r="LBA1300" s="135"/>
      <c r="LBB1300" s="135"/>
      <c r="LBC1300" s="135"/>
      <c r="LBD1300" s="135"/>
      <c r="LBE1300" s="135"/>
      <c r="LBF1300" s="135"/>
      <c r="LBG1300" s="135"/>
      <c r="LBH1300" s="135"/>
      <c r="LBI1300" s="135"/>
      <c r="LBJ1300" s="135"/>
      <c r="LBK1300" s="135"/>
      <c r="LBL1300" s="135"/>
      <c r="LBM1300" s="135"/>
      <c r="LBN1300" s="135"/>
      <c r="LBO1300" s="135"/>
      <c r="LBP1300" s="135"/>
      <c r="LBQ1300" s="135"/>
      <c r="LBR1300" s="135"/>
      <c r="LBS1300" s="135"/>
      <c r="LBT1300" s="135"/>
      <c r="LBU1300" s="135"/>
      <c r="LBV1300" s="135"/>
      <c r="LBW1300" s="135"/>
      <c r="LBX1300" s="135"/>
      <c r="LBY1300" s="135"/>
      <c r="LBZ1300" s="135"/>
      <c r="LCA1300" s="135"/>
      <c r="LCB1300" s="135"/>
      <c r="LCC1300" s="135"/>
      <c r="LCD1300" s="135"/>
      <c r="LCE1300" s="135"/>
      <c r="LCF1300" s="135"/>
      <c r="LCG1300" s="135"/>
      <c r="LCH1300" s="135"/>
      <c r="LCI1300" s="135"/>
      <c r="LCJ1300" s="135"/>
      <c r="LCK1300" s="135"/>
      <c r="LCL1300" s="135"/>
      <c r="LCM1300" s="135"/>
      <c r="LCN1300" s="135"/>
      <c r="LCO1300" s="135"/>
      <c r="LCP1300" s="135"/>
      <c r="LCQ1300" s="135"/>
      <c r="LCR1300" s="135"/>
      <c r="LCS1300" s="135"/>
      <c r="LCT1300" s="135"/>
      <c r="LCU1300" s="135"/>
      <c r="LCV1300" s="135"/>
      <c r="LCW1300" s="135"/>
      <c r="LCX1300" s="135"/>
      <c r="LCY1300" s="135"/>
      <c r="LCZ1300" s="135"/>
      <c r="LDA1300" s="135"/>
      <c r="LDB1300" s="135"/>
      <c r="LDC1300" s="135"/>
      <c r="LDD1300" s="135"/>
      <c r="LDE1300" s="135"/>
      <c r="LDF1300" s="135"/>
      <c r="LDG1300" s="135"/>
      <c r="LDH1300" s="135"/>
      <c r="LDI1300" s="135"/>
      <c r="LDJ1300" s="135"/>
      <c r="LDK1300" s="135"/>
      <c r="LDL1300" s="135"/>
      <c r="LDM1300" s="135"/>
      <c r="LDN1300" s="135"/>
      <c r="LDO1300" s="135"/>
      <c r="LDP1300" s="135"/>
      <c r="LDQ1300" s="135"/>
      <c r="LDR1300" s="135"/>
      <c r="LDS1300" s="135"/>
      <c r="LDT1300" s="135"/>
      <c r="LDU1300" s="135"/>
      <c r="LDV1300" s="135"/>
      <c r="LDW1300" s="135"/>
      <c r="LDX1300" s="135"/>
      <c r="LDY1300" s="135"/>
      <c r="LDZ1300" s="135"/>
      <c r="LEA1300" s="135"/>
      <c r="LEB1300" s="135"/>
      <c r="LEC1300" s="135"/>
      <c r="LED1300" s="135"/>
      <c r="LEE1300" s="135"/>
      <c r="LEF1300" s="135"/>
      <c r="LEG1300" s="135"/>
      <c r="LEH1300" s="135"/>
      <c r="LEI1300" s="135"/>
      <c r="LEJ1300" s="135"/>
      <c r="LEK1300" s="135"/>
      <c r="LEL1300" s="135"/>
      <c r="LEM1300" s="135"/>
      <c r="LEN1300" s="135"/>
      <c r="LEO1300" s="135"/>
      <c r="LEP1300" s="135"/>
      <c r="LEQ1300" s="135"/>
      <c r="LER1300" s="135"/>
      <c r="LES1300" s="135"/>
      <c r="LET1300" s="135"/>
      <c r="LEU1300" s="135"/>
      <c r="LEV1300" s="135"/>
      <c r="LEW1300" s="135"/>
      <c r="LEX1300" s="135"/>
      <c r="LEY1300" s="135"/>
      <c r="LEZ1300" s="135"/>
      <c r="LFA1300" s="135"/>
      <c r="LFB1300" s="135"/>
      <c r="LFC1300" s="135"/>
      <c r="LFD1300" s="135"/>
      <c r="LFE1300" s="135"/>
      <c r="LFF1300" s="135"/>
      <c r="LFG1300" s="135"/>
      <c r="LFH1300" s="135"/>
      <c r="LFI1300" s="135"/>
      <c r="LFJ1300" s="135"/>
      <c r="LFK1300" s="135"/>
      <c r="LFL1300" s="135"/>
      <c r="LFM1300" s="135"/>
      <c r="LFN1300" s="135"/>
      <c r="LFO1300" s="135"/>
      <c r="LFP1300" s="135"/>
      <c r="LFQ1300" s="135"/>
      <c r="LFR1300" s="135"/>
      <c r="LFS1300" s="135"/>
      <c r="LFT1300" s="135"/>
      <c r="LFU1300" s="135"/>
      <c r="LFV1300" s="135"/>
      <c r="LFW1300" s="135"/>
      <c r="LFX1300" s="135"/>
      <c r="LFY1300" s="135"/>
      <c r="LFZ1300" s="135"/>
      <c r="LGA1300" s="135"/>
      <c r="LGB1300" s="135"/>
      <c r="LGC1300" s="135"/>
      <c r="LGD1300" s="135"/>
      <c r="LGE1300" s="135"/>
      <c r="LGF1300" s="135"/>
      <c r="LGG1300" s="135"/>
      <c r="LGH1300" s="135"/>
      <c r="LGI1300" s="135"/>
      <c r="LGJ1300" s="135"/>
      <c r="LGK1300" s="135"/>
      <c r="LGL1300" s="135"/>
      <c r="LGM1300" s="135"/>
      <c r="LGN1300" s="135"/>
      <c r="LGO1300" s="135"/>
      <c r="LGP1300" s="135"/>
      <c r="LGQ1300" s="135"/>
      <c r="LGR1300" s="135"/>
      <c r="LGS1300" s="135"/>
      <c r="LGT1300" s="135"/>
      <c r="LGU1300" s="135"/>
      <c r="LGV1300" s="135"/>
      <c r="LGW1300" s="135"/>
      <c r="LGX1300" s="135"/>
      <c r="LGY1300" s="135"/>
      <c r="LGZ1300" s="135"/>
      <c r="LHA1300" s="135"/>
      <c r="LHB1300" s="135"/>
      <c r="LHC1300" s="135"/>
      <c r="LHD1300" s="135"/>
      <c r="LHE1300" s="135"/>
      <c r="LHF1300" s="135"/>
      <c r="LHG1300" s="135"/>
      <c r="LHH1300" s="135"/>
      <c r="LHI1300" s="135"/>
      <c r="LHJ1300" s="135"/>
      <c r="LHK1300" s="135"/>
      <c r="LHL1300" s="135"/>
      <c r="LHM1300" s="135"/>
      <c r="LHN1300" s="135"/>
      <c r="LHO1300" s="135"/>
      <c r="LHP1300" s="135"/>
      <c r="LHQ1300" s="135"/>
      <c r="LHR1300" s="135"/>
      <c r="LHS1300" s="135"/>
      <c r="LHT1300" s="135"/>
      <c r="LHU1300" s="135"/>
      <c r="LHV1300" s="135"/>
      <c r="LHW1300" s="135"/>
      <c r="LHX1300" s="135"/>
      <c r="LHY1300" s="135"/>
      <c r="LHZ1300" s="135"/>
      <c r="LIA1300" s="135"/>
      <c r="LIB1300" s="135"/>
      <c r="LIC1300" s="135"/>
      <c r="LID1300" s="135"/>
      <c r="LIE1300" s="135"/>
      <c r="LIF1300" s="135"/>
      <c r="LIG1300" s="135"/>
      <c r="LIH1300" s="135"/>
      <c r="LII1300" s="135"/>
      <c r="LIJ1300" s="135"/>
      <c r="LIK1300" s="135"/>
      <c r="LIL1300" s="135"/>
      <c r="LIM1300" s="135"/>
      <c r="LIN1300" s="135"/>
      <c r="LIO1300" s="135"/>
      <c r="LIP1300" s="135"/>
      <c r="LIQ1300" s="135"/>
      <c r="LIR1300" s="135"/>
      <c r="LIS1300" s="135"/>
      <c r="LIT1300" s="135"/>
      <c r="LIU1300" s="135"/>
      <c r="LIV1300" s="135"/>
      <c r="LIW1300" s="135"/>
      <c r="LIX1300" s="135"/>
      <c r="LIY1300" s="135"/>
      <c r="LIZ1300" s="135"/>
      <c r="LJA1300" s="135"/>
      <c r="LJB1300" s="135"/>
      <c r="LJC1300" s="135"/>
      <c r="LJD1300" s="135"/>
      <c r="LJE1300" s="135"/>
      <c r="LJF1300" s="135"/>
      <c r="LJG1300" s="135"/>
      <c r="LJH1300" s="135"/>
      <c r="LJI1300" s="135"/>
      <c r="LJJ1300" s="135"/>
      <c r="LJK1300" s="135"/>
      <c r="LJL1300" s="135"/>
      <c r="LJM1300" s="135"/>
      <c r="LJN1300" s="135"/>
      <c r="LJO1300" s="135"/>
      <c r="LJP1300" s="135"/>
      <c r="LJQ1300" s="135"/>
      <c r="LJR1300" s="135"/>
      <c r="LJS1300" s="135"/>
      <c r="LJT1300" s="135"/>
      <c r="LJU1300" s="135"/>
      <c r="LJV1300" s="135"/>
      <c r="LJW1300" s="135"/>
      <c r="LJX1300" s="135"/>
      <c r="LJY1300" s="135"/>
      <c r="LJZ1300" s="135"/>
      <c r="LKA1300" s="135"/>
      <c r="LKB1300" s="135"/>
      <c r="LKC1300" s="135"/>
      <c r="LKD1300" s="135"/>
      <c r="LKE1300" s="135"/>
      <c r="LKF1300" s="135"/>
      <c r="LKG1300" s="135"/>
      <c r="LKH1300" s="135"/>
      <c r="LKI1300" s="135"/>
      <c r="LKJ1300" s="135"/>
      <c r="LKK1300" s="135"/>
      <c r="LKL1300" s="135"/>
      <c r="LKM1300" s="135"/>
      <c r="LKN1300" s="135"/>
      <c r="LKO1300" s="135"/>
      <c r="LKP1300" s="135"/>
      <c r="LKQ1300" s="135"/>
      <c r="LKR1300" s="135"/>
      <c r="LKS1300" s="135"/>
      <c r="LKT1300" s="135"/>
      <c r="LKU1300" s="135"/>
      <c r="LKV1300" s="135"/>
      <c r="LKW1300" s="135"/>
      <c r="LKX1300" s="135"/>
      <c r="LKY1300" s="135"/>
      <c r="LKZ1300" s="135"/>
      <c r="LLA1300" s="135"/>
      <c r="LLB1300" s="135"/>
      <c r="LLC1300" s="135"/>
      <c r="LLD1300" s="135"/>
      <c r="LLE1300" s="135"/>
      <c r="LLF1300" s="135"/>
      <c r="LLG1300" s="135"/>
      <c r="LLH1300" s="135"/>
      <c r="LLI1300" s="135"/>
      <c r="LLJ1300" s="135"/>
      <c r="LLK1300" s="135"/>
      <c r="LLL1300" s="135"/>
      <c r="LLM1300" s="135"/>
      <c r="LLN1300" s="135"/>
      <c r="LLO1300" s="135"/>
      <c r="LLP1300" s="135"/>
      <c r="LLQ1300" s="135"/>
      <c r="LLR1300" s="135"/>
      <c r="LLS1300" s="135"/>
      <c r="LLT1300" s="135"/>
      <c r="LLU1300" s="135"/>
      <c r="LLV1300" s="135"/>
      <c r="LLW1300" s="135"/>
      <c r="LLX1300" s="135"/>
      <c r="LLY1300" s="135"/>
      <c r="LLZ1300" s="135"/>
      <c r="LMA1300" s="135"/>
      <c r="LMB1300" s="135"/>
      <c r="LMC1300" s="135"/>
      <c r="LMD1300" s="135"/>
      <c r="LME1300" s="135"/>
      <c r="LMF1300" s="135"/>
      <c r="LMG1300" s="135"/>
      <c r="LMH1300" s="135"/>
      <c r="LMI1300" s="135"/>
      <c r="LMJ1300" s="135"/>
      <c r="LMK1300" s="135"/>
      <c r="LML1300" s="135"/>
      <c r="LMM1300" s="135"/>
      <c r="LMN1300" s="135"/>
      <c r="LMO1300" s="135"/>
      <c r="LMP1300" s="135"/>
      <c r="LMQ1300" s="135"/>
      <c r="LMR1300" s="135"/>
      <c r="LMS1300" s="135"/>
      <c r="LMT1300" s="135"/>
      <c r="LMU1300" s="135"/>
      <c r="LMV1300" s="135"/>
      <c r="LMW1300" s="135"/>
      <c r="LMX1300" s="135"/>
      <c r="LMY1300" s="135"/>
      <c r="LMZ1300" s="135"/>
      <c r="LNA1300" s="135"/>
      <c r="LNB1300" s="135"/>
      <c r="LNC1300" s="135"/>
      <c r="LND1300" s="135"/>
      <c r="LNE1300" s="135"/>
      <c r="LNF1300" s="135"/>
      <c r="LNG1300" s="135"/>
      <c r="LNH1300" s="135"/>
      <c r="LNI1300" s="135"/>
      <c r="LNJ1300" s="135"/>
      <c r="LNK1300" s="135"/>
      <c r="LNL1300" s="135"/>
      <c r="LNM1300" s="135"/>
      <c r="LNN1300" s="135"/>
      <c r="LNO1300" s="135"/>
      <c r="LNP1300" s="135"/>
      <c r="LNQ1300" s="135"/>
      <c r="LNR1300" s="135"/>
      <c r="LNS1300" s="135"/>
      <c r="LNT1300" s="135"/>
      <c r="LNU1300" s="135"/>
      <c r="LNV1300" s="135"/>
      <c r="LNW1300" s="135"/>
      <c r="LNX1300" s="135"/>
      <c r="LNY1300" s="135"/>
      <c r="LNZ1300" s="135"/>
      <c r="LOA1300" s="135"/>
      <c r="LOB1300" s="135"/>
      <c r="LOC1300" s="135"/>
      <c r="LOD1300" s="135"/>
      <c r="LOE1300" s="135"/>
      <c r="LOF1300" s="135"/>
      <c r="LOG1300" s="135"/>
      <c r="LOH1300" s="135"/>
      <c r="LOI1300" s="135"/>
      <c r="LOJ1300" s="135"/>
      <c r="LOK1300" s="135"/>
      <c r="LOL1300" s="135"/>
      <c r="LOM1300" s="135"/>
      <c r="LON1300" s="135"/>
      <c r="LOO1300" s="135"/>
      <c r="LOP1300" s="135"/>
      <c r="LOQ1300" s="135"/>
      <c r="LOR1300" s="135"/>
      <c r="LOS1300" s="135"/>
      <c r="LOT1300" s="135"/>
      <c r="LOU1300" s="135"/>
      <c r="LOV1300" s="135"/>
      <c r="LOW1300" s="135"/>
      <c r="LOX1300" s="135"/>
      <c r="LOY1300" s="135"/>
      <c r="LOZ1300" s="135"/>
      <c r="LPA1300" s="135"/>
      <c r="LPB1300" s="135"/>
      <c r="LPC1300" s="135"/>
      <c r="LPD1300" s="135"/>
      <c r="LPE1300" s="135"/>
      <c r="LPF1300" s="135"/>
      <c r="LPG1300" s="135"/>
      <c r="LPH1300" s="135"/>
      <c r="LPI1300" s="135"/>
      <c r="LPJ1300" s="135"/>
      <c r="LPK1300" s="135"/>
      <c r="LPL1300" s="135"/>
      <c r="LPM1300" s="135"/>
      <c r="LPN1300" s="135"/>
      <c r="LPO1300" s="135"/>
      <c r="LPP1300" s="135"/>
      <c r="LPQ1300" s="135"/>
      <c r="LPR1300" s="135"/>
      <c r="LPS1300" s="135"/>
      <c r="LPT1300" s="135"/>
      <c r="LPU1300" s="135"/>
      <c r="LPV1300" s="135"/>
      <c r="LPW1300" s="135"/>
      <c r="LPX1300" s="135"/>
      <c r="LPY1300" s="135"/>
      <c r="LPZ1300" s="135"/>
      <c r="LQA1300" s="135"/>
      <c r="LQB1300" s="135"/>
      <c r="LQC1300" s="135"/>
      <c r="LQD1300" s="135"/>
      <c r="LQE1300" s="135"/>
      <c r="LQF1300" s="135"/>
      <c r="LQG1300" s="135"/>
      <c r="LQH1300" s="135"/>
      <c r="LQI1300" s="135"/>
      <c r="LQJ1300" s="135"/>
      <c r="LQK1300" s="135"/>
      <c r="LQL1300" s="135"/>
      <c r="LQM1300" s="135"/>
      <c r="LQN1300" s="135"/>
      <c r="LQO1300" s="135"/>
      <c r="LQP1300" s="135"/>
      <c r="LQQ1300" s="135"/>
      <c r="LQR1300" s="135"/>
      <c r="LQS1300" s="135"/>
      <c r="LQT1300" s="135"/>
      <c r="LQU1300" s="135"/>
      <c r="LQV1300" s="135"/>
      <c r="LQW1300" s="135"/>
      <c r="LQX1300" s="135"/>
      <c r="LQY1300" s="135"/>
      <c r="LQZ1300" s="135"/>
      <c r="LRA1300" s="135"/>
      <c r="LRB1300" s="135"/>
      <c r="LRC1300" s="135"/>
      <c r="LRD1300" s="135"/>
      <c r="LRE1300" s="135"/>
      <c r="LRF1300" s="135"/>
      <c r="LRG1300" s="135"/>
      <c r="LRH1300" s="135"/>
      <c r="LRI1300" s="135"/>
      <c r="LRJ1300" s="135"/>
      <c r="LRK1300" s="135"/>
      <c r="LRL1300" s="135"/>
      <c r="LRM1300" s="135"/>
      <c r="LRN1300" s="135"/>
      <c r="LRO1300" s="135"/>
      <c r="LRP1300" s="135"/>
      <c r="LRQ1300" s="135"/>
      <c r="LRR1300" s="135"/>
      <c r="LRS1300" s="135"/>
      <c r="LRT1300" s="135"/>
      <c r="LRU1300" s="135"/>
      <c r="LRV1300" s="135"/>
      <c r="LRW1300" s="135"/>
      <c r="LRX1300" s="135"/>
      <c r="LRY1300" s="135"/>
      <c r="LRZ1300" s="135"/>
      <c r="LSA1300" s="135"/>
      <c r="LSB1300" s="135"/>
      <c r="LSC1300" s="135"/>
      <c r="LSD1300" s="135"/>
      <c r="LSE1300" s="135"/>
      <c r="LSF1300" s="135"/>
      <c r="LSG1300" s="135"/>
      <c r="LSH1300" s="135"/>
      <c r="LSI1300" s="135"/>
      <c r="LSJ1300" s="135"/>
      <c r="LSK1300" s="135"/>
      <c r="LSL1300" s="135"/>
      <c r="LSM1300" s="135"/>
      <c r="LSN1300" s="135"/>
      <c r="LSO1300" s="135"/>
      <c r="LSP1300" s="135"/>
      <c r="LSQ1300" s="135"/>
      <c r="LSR1300" s="135"/>
      <c r="LSS1300" s="135"/>
      <c r="LST1300" s="135"/>
      <c r="LSU1300" s="135"/>
      <c r="LSV1300" s="135"/>
      <c r="LSW1300" s="135"/>
      <c r="LSX1300" s="135"/>
      <c r="LSY1300" s="135"/>
      <c r="LSZ1300" s="135"/>
      <c r="LTA1300" s="135"/>
      <c r="LTB1300" s="135"/>
      <c r="LTC1300" s="135"/>
      <c r="LTD1300" s="135"/>
      <c r="LTE1300" s="135"/>
      <c r="LTF1300" s="135"/>
      <c r="LTG1300" s="135"/>
      <c r="LTH1300" s="135"/>
      <c r="LTI1300" s="135"/>
      <c r="LTJ1300" s="135"/>
      <c r="LTK1300" s="135"/>
      <c r="LTL1300" s="135"/>
      <c r="LTM1300" s="135"/>
      <c r="LTN1300" s="135"/>
      <c r="LTO1300" s="135"/>
      <c r="LTP1300" s="135"/>
      <c r="LTQ1300" s="135"/>
      <c r="LTR1300" s="135"/>
      <c r="LTS1300" s="135"/>
      <c r="LTT1300" s="135"/>
      <c r="LTU1300" s="135"/>
      <c r="LTV1300" s="135"/>
      <c r="LTW1300" s="135"/>
      <c r="LTX1300" s="135"/>
      <c r="LTY1300" s="135"/>
      <c r="LTZ1300" s="135"/>
      <c r="LUA1300" s="135"/>
      <c r="LUB1300" s="135"/>
      <c r="LUC1300" s="135"/>
      <c r="LUD1300" s="135"/>
      <c r="LUE1300" s="135"/>
      <c r="LUF1300" s="135"/>
      <c r="LUG1300" s="135"/>
      <c r="LUH1300" s="135"/>
      <c r="LUI1300" s="135"/>
      <c r="LUJ1300" s="135"/>
      <c r="LUK1300" s="135"/>
      <c r="LUL1300" s="135"/>
      <c r="LUM1300" s="135"/>
      <c r="LUN1300" s="135"/>
      <c r="LUO1300" s="135"/>
      <c r="LUP1300" s="135"/>
      <c r="LUQ1300" s="135"/>
      <c r="LUR1300" s="135"/>
      <c r="LUS1300" s="135"/>
      <c r="LUT1300" s="135"/>
      <c r="LUU1300" s="135"/>
      <c r="LUV1300" s="135"/>
      <c r="LUW1300" s="135"/>
      <c r="LUX1300" s="135"/>
      <c r="LUY1300" s="135"/>
      <c r="LUZ1300" s="135"/>
      <c r="LVA1300" s="135"/>
      <c r="LVB1300" s="135"/>
      <c r="LVC1300" s="135"/>
      <c r="LVD1300" s="135"/>
      <c r="LVE1300" s="135"/>
      <c r="LVF1300" s="135"/>
      <c r="LVG1300" s="135"/>
      <c r="LVH1300" s="135"/>
      <c r="LVI1300" s="135"/>
      <c r="LVJ1300" s="135"/>
      <c r="LVK1300" s="135"/>
      <c r="LVL1300" s="135"/>
      <c r="LVM1300" s="135"/>
      <c r="LVN1300" s="135"/>
      <c r="LVO1300" s="135"/>
      <c r="LVP1300" s="135"/>
      <c r="LVQ1300" s="135"/>
      <c r="LVR1300" s="135"/>
      <c r="LVS1300" s="135"/>
      <c r="LVT1300" s="135"/>
      <c r="LVU1300" s="135"/>
      <c r="LVV1300" s="135"/>
      <c r="LVW1300" s="135"/>
      <c r="LVX1300" s="135"/>
      <c r="LVY1300" s="135"/>
      <c r="LVZ1300" s="135"/>
      <c r="LWA1300" s="135"/>
      <c r="LWB1300" s="135"/>
      <c r="LWC1300" s="135"/>
      <c r="LWD1300" s="135"/>
      <c r="LWE1300" s="135"/>
      <c r="LWF1300" s="135"/>
      <c r="LWG1300" s="135"/>
      <c r="LWH1300" s="135"/>
      <c r="LWI1300" s="135"/>
      <c r="LWJ1300" s="135"/>
      <c r="LWK1300" s="135"/>
      <c r="LWL1300" s="135"/>
      <c r="LWM1300" s="135"/>
      <c r="LWN1300" s="135"/>
      <c r="LWO1300" s="135"/>
      <c r="LWP1300" s="135"/>
      <c r="LWQ1300" s="135"/>
      <c r="LWR1300" s="135"/>
      <c r="LWS1300" s="135"/>
      <c r="LWT1300" s="135"/>
      <c r="LWU1300" s="135"/>
      <c r="LWV1300" s="135"/>
      <c r="LWW1300" s="135"/>
      <c r="LWX1300" s="135"/>
      <c r="LWY1300" s="135"/>
      <c r="LWZ1300" s="135"/>
      <c r="LXA1300" s="135"/>
      <c r="LXB1300" s="135"/>
      <c r="LXC1300" s="135"/>
      <c r="LXD1300" s="135"/>
      <c r="LXE1300" s="135"/>
      <c r="LXF1300" s="135"/>
      <c r="LXG1300" s="135"/>
      <c r="LXH1300" s="135"/>
      <c r="LXI1300" s="135"/>
      <c r="LXJ1300" s="135"/>
      <c r="LXK1300" s="135"/>
      <c r="LXL1300" s="135"/>
      <c r="LXM1300" s="135"/>
      <c r="LXN1300" s="135"/>
      <c r="LXO1300" s="135"/>
      <c r="LXP1300" s="135"/>
      <c r="LXQ1300" s="135"/>
      <c r="LXR1300" s="135"/>
      <c r="LXS1300" s="135"/>
      <c r="LXT1300" s="135"/>
      <c r="LXU1300" s="135"/>
      <c r="LXV1300" s="135"/>
      <c r="LXW1300" s="135"/>
      <c r="LXX1300" s="135"/>
      <c r="LXY1300" s="135"/>
      <c r="LXZ1300" s="135"/>
      <c r="LYA1300" s="135"/>
      <c r="LYB1300" s="135"/>
      <c r="LYC1300" s="135"/>
      <c r="LYD1300" s="135"/>
      <c r="LYE1300" s="135"/>
      <c r="LYF1300" s="135"/>
      <c r="LYG1300" s="135"/>
      <c r="LYH1300" s="135"/>
      <c r="LYI1300" s="135"/>
      <c r="LYJ1300" s="135"/>
      <c r="LYK1300" s="135"/>
      <c r="LYL1300" s="135"/>
      <c r="LYM1300" s="135"/>
      <c r="LYN1300" s="135"/>
      <c r="LYO1300" s="135"/>
      <c r="LYP1300" s="135"/>
      <c r="LYQ1300" s="135"/>
      <c r="LYR1300" s="135"/>
      <c r="LYS1300" s="135"/>
      <c r="LYT1300" s="135"/>
      <c r="LYU1300" s="135"/>
      <c r="LYV1300" s="135"/>
      <c r="LYW1300" s="135"/>
      <c r="LYX1300" s="135"/>
      <c r="LYY1300" s="135"/>
      <c r="LYZ1300" s="135"/>
      <c r="LZA1300" s="135"/>
      <c r="LZB1300" s="135"/>
      <c r="LZC1300" s="135"/>
      <c r="LZD1300" s="135"/>
      <c r="LZE1300" s="135"/>
      <c r="LZF1300" s="135"/>
      <c r="LZG1300" s="135"/>
      <c r="LZH1300" s="135"/>
      <c r="LZI1300" s="135"/>
      <c r="LZJ1300" s="135"/>
      <c r="LZK1300" s="135"/>
      <c r="LZL1300" s="135"/>
      <c r="LZM1300" s="135"/>
      <c r="LZN1300" s="135"/>
      <c r="LZO1300" s="135"/>
      <c r="LZP1300" s="135"/>
      <c r="LZQ1300" s="135"/>
      <c r="LZR1300" s="135"/>
      <c r="LZS1300" s="135"/>
      <c r="LZT1300" s="135"/>
      <c r="LZU1300" s="135"/>
      <c r="LZV1300" s="135"/>
      <c r="LZW1300" s="135"/>
      <c r="LZX1300" s="135"/>
      <c r="LZY1300" s="135"/>
      <c r="LZZ1300" s="135"/>
      <c r="MAA1300" s="135"/>
      <c r="MAB1300" s="135"/>
      <c r="MAC1300" s="135"/>
      <c r="MAD1300" s="135"/>
      <c r="MAE1300" s="135"/>
      <c r="MAF1300" s="135"/>
      <c r="MAG1300" s="135"/>
      <c r="MAH1300" s="135"/>
      <c r="MAI1300" s="135"/>
      <c r="MAJ1300" s="135"/>
      <c r="MAK1300" s="135"/>
      <c r="MAL1300" s="135"/>
      <c r="MAM1300" s="135"/>
      <c r="MAN1300" s="135"/>
      <c r="MAO1300" s="135"/>
      <c r="MAP1300" s="135"/>
      <c r="MAQ1300" s="135"/>
      <c r="MAR1300" s="135"/>
      <c r="MAS1300" s="135"/>
      <c r="MAT1300" s="135"/>
      <c r="MAU1300" s="135"/>
      <c r="MAV1300" s="135"/>
      <c r="MAW1300" s="135"/>
      <c r="MAX1300" s="135"/>
      <c r="MAY1300" s="135"/>
      <c r="MAZ1300" s="135"/>
      <c r="MBA1300" s="135"/>
      <c r="MBB1300" s="135"/>
      <c r="MBC1300" s="135"/>
      <c r="MBD1300" s="135"/>
      <c r="MBE1300" s="135"/>
      <c r="MBF1300" s="135"/>
      <c r="MBG1300" s="135"/>
      <c r="MBH1300" s="135"/>
      <c r="MBI1300" s="135"/>
      <c r="MBJ1300" s="135"/>
      <c r="MBK1300" s="135"/>
      <c r="MBL1300" s="135"/>
      <c r="MBM1300" s="135"/>
      <c r="MBN1300" s="135"/>
      <c r="MBO1300" s="135"/>
      <c r="MBP1300" s="135"/>
      <c r="MBQ1300" s="135"/>
      <c r="MBR1300" s="135"/>
      <c r="MBS1300" s="135"/>
      <c r="MBT1300" s="135"/>
      <c r="MBU1300" s="135"/>
      <c r="MBV1300" s="135"/>
      <c r="MBW1300" s="135"/>
      <c r="MBX1300" s="135"/>
      <c r="MBY1300" s="135"/>
      <c r="MBZ1300" s="135"/>
      <c r="MCA1300" s="135"/>
      <c r="MCB1300" s="135"/>
      <c r="MCC1300" s="135"/>
      <c r="MCD1300" s="135"/>
      <c r="MCE1300" s="135"/>
      <c r="MCF1300" s="135"/>
      <c r="MCG1300" s="135"/>
      <c r="MCH1300" s="135"/>
      <c r="MCI1300" s="135"/>
      <c r="MCJ1300" s="135"/>
      <c r="MCK1300" s="135"/>
      <c r="MCL1300" s="135"/>
      <c r="MCM1300" s="135"/>
      <c r="MCN1300" s="135"/>
      <c r="MCO1300" s="135"/>
      <c r="MCP1300" s="135"/>
      <c r="MCQ1300" s="135"/>
      <c r="MCR1300" s="135"/>
      <c r="MCS1300" s="135"/>
      <c r="MCT1300" s="135"/>
      <c r="MCU1300" s="135"/>
      <c r="MCV1300" s="135"/>
      <c r="MCW1300" s="135"/>
      <c r="MCX1300" s="135"/>
      <c r="MCY1300" s="135"/>
      <c r="MCZ1300" s="135"/>
      <c r="MDA1300" s="135"/>
      <c r="MDB1300" s="135"/>
      <c r="MDC1300" s="135"/>
      <c r="MDD1300" s="135"/>
      <c r="MDE1300" s="135"/>
      <c r="MDF1300" s="135"/>
      <c r="MDG1300" s="135"/>
      <c r="MDH1300" s="135"/>
      <c r="MDI1300" s="135"/>
      <c r="MDJ1300" s="135"/>
      <c r="MDK1300" s="135"/>
      <c r="MDL1300" s="135"/>
      <c r="MDM1300" s="135"/>
      <c r="MDN1300" s="135"/>
      <c r="MDO1300" s="135"/>
      <c r="MDP1300" s="135"/>
      <c r="MDQ1300" s="135"/>
      <c r="MDR1300" s="135"/>
      <c r="MDS1300" s="135"/>
      <c r="MDT1300" s="135"/>
      <c r="MDU1300" s="135"/>
      <c r="MDV1300" s="135"/>
      <c r="MDW1300" s="135"/>
      <c r="MDX1300" s="135"/>
      <c r="MDY1300" s="135"/>
      <c r="MDZ1300" s="135"/>
      <c r="MEA1300" s="135"/>
      <c r="MEB1300" s="135"/>
      <c r="MEC1300" s="135"/>
      <c r="MED1300" s="135"/>
      <c r="MEE1300" s="135"/>
      <c r="MEF1300" s="135"/>
      <c r="MEG1300" s="135"/>
      <c r="MEH1300" s="135"/>
      <c r="MEI1300" s="135"/>
      <c r="MEJ1300" s="135"/>
      <c r="MEK1300" s="135"/>
      <c r="MEL1300" s="135"/>
      <c r="MEM1300" s="135"/>
      <c r="MEN1300" s="135"/>
      <c r="MEO1300" s="135"/>
      <c r="MEP1300" s="135"/>
      <c r="MEQ1300" s="135"/>
      <c r="MER1300" s="135"/>
      <c r="MES1300" s="135"/>
      <c r="MET1300" s="135"/>
      <c r="MEU1300" s="135"/>
      <c r="MEV1300" s="135"/>
      <c r="MEW1300" s="135"/>
      <c r="MEX1300" s="135"/>
      <c r="MEY1300" s="135"/>
      <c r="MEZ1300" s="135"/>
      <c r="MFA1300" s="135"/>
      <c r="MFB1300" s="135"/>
      <c r="MFC1300" s="135"/>
      <c r="MFD1300" s="135"/>
      <c r="MFE1300" s="135"/>
      <c r="MFF1300" s="135"/>
      <c r="MFG1300" s="135"/>
      <c r="MFH1300" s="135"/>
      <c r="MFI1300" s="135"/>
      <c r="MFJ1300" s="135"/>
      <c r="MFK1300" s="135"/>
      <c r="MFL1300" s="135"/>
      <c r="MFM1300" s="135"/>
      <c r="MFN1300" s="135"/>
      <c r="MFO1300" s="135"/>
      <c r="MFP1300" s="135"/>
      <c r="MFQ1300" s="135"/>
      <c r="MFR1300" s="135"/>
      <c r="MFS1300" s="135"/>
      <c r="MFT1300" s="135"/>
      <c r="MFU1300" s="135"/>
      <c r="MFV1300" s="135"/>
      <c r="MFW1300" s="135"/>
      <c r="MFX1300" s="135"/>
      <c r="MFY1300" s="135"/>
      <c r="MFZ1300" s="135"/>
      <c r="MGA1300" s="135"/>
      <c r="MGB1300" s="135"/>
      <c r="MGC1300" s="135"/>
      <c r="MGD1300" s="135"/>
      <c r="MGE1300" s="135"/>
      <c r="MGF1300" s="135"/>
      <c r="MGG1300" s="135"/>
      <c r="MGH1300" s="135"/>
      <c r="MGI1300" s="135"/>
      <c r="MGJ1300" s="135"/>
      <c r="MGK1300" s="135"/>
      <c r="MGL1300" s="135"/>
      <c r="MGM1300" s="135"/>
      <c r="MGN1300" s="135"/>
      <c r="MGO1300" s="135"/>
      <c r="MGP1300" s="135"/>
      <c r="MGQ1300" s="135"/>
      <c r="MGR1300" s="135"/>
      <c r="MGS1300" s="135"/>
      <c r="MGT1300" s="135"/>
      <c r="MGU1300" s="135"/>
      <c r="MGV1300" s="135"/>
      <c r="MGW1300" s="135"/>
      <c r="MGX1300" s="135"/>
      <c r="MGY1300" s="135"/>
      <c r="MGZ1300" s="135"/>
      <c r="MHA1300" s="135"/>
      <c r="MHB1300" s="135"/>
      <c r="MHC1300" s="135"/>
      <c r="MHD1300" s="135"/>
      <c r="MHE1300" s="135"/>
      <c r="MHF1300" s="135"/>
      <c r="MHG1300" s="135"/>
      <c r="MHH1300" s="135"/>
      <c r="MHI1300" s="135"/>
      <c r="MHJ1300" s="135"/>
      <c r="MHK1300" s="135"/>
      <c r="MHL1300" s="135"/>
      <c r="MHM1300" s="135"/>
      <c r="MHN1300" s="135"/>
      <c r="MHO1300" s="135"/>
      <c r="MHP1300" s="135"/>
      <c r="MHQ1300" s="135"/>
      <c r="MHR1300" s="135"/>
      <c r="MHS1300" s="135"/>
      <c r="MHT1300" s="135"/>
      <c r="MHU1300" s="135"/>
      <c r="MHV1300" s="135"/>
      <c r="MHW1300" s="135"/>
      <c r="MHX1300" s="135"/>
      <c r="MHY1300" s="135"/>
      <c r="MHZ1300" s="135"/>
      <c r="MIA1300" s="135"/>
      <c r="MIB1300" s="135"/>
      <c r="MIC1300" s="135"/>
      <c r="MID1300" s="135"/>
      <c r="MIE1300" s="135"/>
      <c r="MIF1300" s="135"/>
      <c r="MIG1300" s="135"/>
      <c r="MIH1300" s="135"/>
      <c r="MII1300" s="135"/>
      <c r="MIJ1300" s="135"/>
      <c r="MIK1300" s="135"/>
      <c r="MIL1300" s="135"/>
      <c r="MIM1300" s="135"/>
      <c r="MIN1300" s="135"/>
      <c r="MIO1300" s="135"/>
      <c r="MIP1300" s="135"/>
      <c r="MIQ1300" s="135"/>
      <c r="MIR1300" s="135"/>
      <c r="MIS1300" s="135"/>
      <c r="MIT1300" s="135"/>
      <c r="MIU1300" s="135"/>
      <c r="MIV1300" s="135"/>
      <c r="MIW1300" s="135"/>
      <c r="MIX1300" s="135"/>
      <c r="MIY1300" s="135"/>
      <c r="MIZ1300" s="135"/>
      <c r="MJA1300" s="135"/>
      <c r="MJB1300" s="135"/>
      <c r="MJC1300" s="135"/>
      <c r="MJD1300" s="135"/>
      <c r="MJE1300" s="135"/>
      <c r="MJF1300" s="135"/>
      <c r="MJG1300" s="135"/>
      <c r="MJH1300" s="135"/>
      <c r="MJI1300" s="135"/>
      <c r="MJJ1300" s="135"/>
      <c r="MJK1300" s="135"/>
      <c r="MJL1300" s="135"/>
      <c r="MJM1300" s="135"/>
      <c r="MJN1300" s="135"/>
      <c r="MJO1300" s="135"/>
      <c r="MJP1300" s="135"/>
      <c r="MJQ1300" s="135"/>
      <c r="MJR1300" s="135"/>
      <c r="MJS1300" s="135"/>
      <c r="MJT1300" s="135"/>
      <c r="MJU1300" s="135"/>
      <c r="MJV1300" s="135"/>
      <c r="MJW1300" s="135"/>
      <c r="MJX1300" s="135"/>
      <c r="MJY1300" s="135"/>
      <c r="MJZ1300" s="135"/>
      <c r="MKA1300" s="135"/>
      <c r="MKB1300" s="135"/>
      <c r="MKC1300" s="135"/>
      <c r="MKD1300" s="135"/>
      <c r="MKE1300" s="135"/>
      <c r="MKF1300" s="135"/>
      <c r="MKG1300" s="135"/>
      <c r="MKH1300" s="135"/>
      <c r="MKI1300" s="135"/>
      <c r="MKJ1300" s="135"/>
      <c r="MKK1300" s="135"/>
      <c r="MKL1300" s="135"/>
      <c r="MKM1300" s="135"/>
      <c r="MKN1300" s="135"/>
      <c r="MKO1300" s="135"/>
      <c r="MKP1300" s="135"/>
      <c r="MKQ1300" s="135"/>
      <c r="MKR1300" s="135"/>
      <c r="MKS1300" s="135"/>
      <c r="MKT1300" s="135"/>
      <c r="MKU1300" s="135"/>
      <c r="MKV1300" s="135"/>
      <c r="MKW1300" s="135"/>
      <c r="MKX1300" s="135"/>
      <c r="MKY1300" s="135"/>
      <c r="MKZ1300" s="135"/>
      <c r="MLA1300" s="135"/>
      <c r="MLB1300" s="135"/>
      <c r="MLC1300" s="135"/>
      <c r="MLD1300" s="135"/>
      <c r="MLE1300" s="135"/>
      <c r="MLF1300" s="135"/>
      <c r="MLG1300" s="135"/>
      <c r="MLH1300" s="135"/>
      <c r="MLI1300" s="135"/>
      <c r="MLJ1300" s="135"/>
      <c r="MLK1300" s="135"/>
      <c r="MLL1300" s="135"/>
      <c r="MLM1300" s="135"/>
      <c r="MLN1300" s="135"/>
      <c r="MLO1300" s="135"/>
      <c r="MLP1300" s="135"/>
      <c r="MLQ1300" s="135"/>
      <c r="MLR1300" s="135"/>
      <c r="MLS1300" s="135"/>
      <c r="MLT1300" s="135"/>
      <c r="MLU1300" s="135"/>
      <c r="MLV1300" s="135"/>
      <c r="MLW1300" s="135"/>
      <c r="MLX1300" s="135"/>
      <c r="MLY1300" s="135"/>
      <c r="MLZ1300" s="135"/>
      <c r="MMA1300" s="135"/>
      <c r="MMB1300" s="135"/>
      <c r="MMC1300" s="135"/>
      <c r="MMD1300" s="135"/>
      <c r="MME1300" s="135"/>
      <c r="MMF1300" s="135"/>
      <c r="MMG1300" s="135"/>
      <c r="MMH1300" s="135"/>
      <c r="MMI1300" s="135"/>
      <c r="MMJ1300" s="135"/>
      <c r="MMK1300" s="135"/>
      <c r="MML1300" s="135"/>
      <c r="MMM1300" s="135"/>
      <c r="MMN1300" s="135"/>
      <c r="MMO1300" s="135"/>
      <c r="MMP1300" s="135"/>
      <c r="MMQ1300" s="135"/>
      <c r="MMR1300" s="135"/>
      <c r="MMS1300" s="135"/>
      <c r="MMT1300" s="135"/>
      <c r="MMU1300" s="135"/>
      <c r="MMV1300" s="135"/>
      <c r="MMW1300" s="135"/>
      <c r="MMX1300" s="135"/>
      <c r="MMY1300" s="135"/>
      <c r="MMZ1300" s="135"/>
      <c r="MNA1300" s="135"/>
      <c r="MNB1300" s="135"/>
      <c r="MNC1300" s="135"/>
      <c r="MND1300" s="135"/>
      <c r="MNE1300" s="135"/>
      <c r="MNF1300" s="135"/>
      <c r="MNG1300" s="135"/>
      <c r="MNH1300" s="135"/>
      <c r="MNI1300" s="135"/>
      <c r="MNJ1300" s="135"/>
      <c r="MNK1300" s="135"/>
      <c r="MNL1300" s="135"/>
      <c r="MNM1300" s="135"/>
      <c r="MNN1300" s="135"/>
      <c r="MNO1300" s="135"/>
      <c r="MNP1300" s="135"/>
      <c r="MNQ1300" s="135"/>
      <c r="MNR1300" s="135"/>
      <c r="MNS1300" s="135"/>
      <c r="MNT1300" s="135"/>
      <c r="MNU1300" s="135"/>
      <c r="MNV1300" s="135"/>
      <c r="MNW1300" s="135"/>
      <c r="MNX1300" s="135"/>
      <c r="MNY1300" s="135"/>
      <c r="MNZ1300" s="135"/>
      <c r="MOA1300" s="135"/>
      <c r="MOB1300" s="135"/>
      <c r="MOC1300" s="135"/>
      <c r="MOD1300" s="135"/>
      <c r="MOE1300" s="135"/>
      <c r="MOF1300" s="135"/>
      <c r="MOG1300" s="135"/>
      <c r="MOH1300" s="135"/>
      <c r="MOI1300" s="135"/>
      <c r="MOJ1300" s="135"/>
      <c r="MOK1300" s="135"/>
      <c r="MOL1300" s="135"/>
      <c r="MOM1300" s="135"/>
      <c r="MON1300" s="135"/>
      <c r="MOO1300" s="135"/>
      <c r="MOP1300" s="135"/>
      <c r="MOQ1300" s="135"/>
      <c r="MOR1300" s="135"/>
      <c r="MOS1300" s="135"/>
      <c r="MOT1300" s="135"/>
      <c r="MOU1300" s="135"/>
      <c r="MOV1300" s="135"/>
      <c r="MOW1300" s="135"/>
      <c r="MOX1300" s="135"/>
      <c r="MOY1300" s="135"/>
      <c r="MOZ1300" s="135"/>
      <c r="MPA1300" s="135"/>
      <c r="MPB1300" s="135"/>
      <c r="MPC1300" s="135"/>
      <c r="MPD1300" s="135"/>
      <c r="MPE1300" s="135"/>
      <c r="MPF1300" s="135"/>
      <c r="MPG1300" s="135"/>
      <c r="MPH1300" s="135"/>
      <c r="MPI1300" s="135"/>
      <c r="MPJ1300" s="135"/>
      <c r="MPK1300" s="135"/>
      <c r="MPL1300" s="135"/>
      <c r="MPM1300" s="135"/>
      <c r="MPN1300" s="135"/>
      <c r="MPO1300" s="135"/>
      <c r="MPP1300" s="135"/>
      <c r="MPQ1300" s="135"/>
      <c r="MPR1300" s="135"/>
      <c r="MPS1300" s="135"/>
      <c r="MPT1300" s="135"/>
      <c r="MPU1300" s="135"/>
      <c r="MPV1300" s="135"/>
      <c r="MPW1300" s="135"/>
      <c r="MPX1300" s="135"/>
      <c r="MPY1300" s="135"/>
      <c r="MPZ1300" s="135"/>
      <c r="MQA1300" s="135"/>
      <c r="MQB1300" s="135"/>
      <c r="MQC1300" s="135"/>
      <c r="MQD1300" s="135"/>
      <c r="MQE1300" s="135"/>
      <c r="MQF1300" s="135"/>
      <c r="MQG1300" s="135"/>
      <c r="MQH1300" s="135"/>
      <c r="MQI1300" s="135"/>
      <c r="MQJ1300" s="135"/>
      <c r="MQK1300" s="135"/>
      <c r="MQL1300" s="135"/>
      <c r="MQM1300" s="135"/>
      <c r="MQN1300" s="135"/>
      <c r="MQO1300" s="135"/>
      <c r="MQP1300" s="135"/>
      <c r="MQQ1300" s="135"/>
      <c r="MQR1300" s="135"/>
      <c r="MQS1300" s="135"/>
      <c r="MQT1300" s="135"/>
      <c r="MQU1300" s="135"/>
      <c r="MQV1300" s="135"/>
      <c r="MQW1300" s="135"/>
      <c r="MQX1300" s="135"/>
      <c r="MQY1300" s="135"/>
      <c r="MQZ1300" s="135"/>
      <c r="MRA1300" s="135"/>
      <c r="MRB1300" s="135"/>
      <c r="MRC1300" s="135"/>
      <c r="MRD1300" s="135"/>
      <c r="MRE1300" s="135"/>
      <c r="MRF1300" s="135"/>
      <c r="MRG1300" s="135"/>
      <c r="MRH1300" s="135"/>
      <c r="MRI1300" s="135"/>
      <c r="MRJ1300" s="135"/>
      <c r="MRK1300" s="135"/>
      <c r="MRL1300" s="135"/>
      <c r="MRM1300" s="135"/>
      <c r="MRN1300" s="135"/>
      <c r="MRO1300" s="135"/>
      <c r="MRP1300" s="135"/>
      <c r="MRQ1300" s="135"/>
      <c r="MRR1300" s="135"/>
      <c r="MRS1300" s="135"/>
      <c r="MRT1300" s="135"/>
      <c r="MRU1300" s="135"/>
      <c r="MRV1300" s="135"/>
      <c r="MRW1300" s="135"/>
      <c r="MRX1300" s="135"/>
      <c r="MRY1300" s="135"/>
      <c r="MRZ1300" s="135"/>
      <c r="MSA1300" s="135"/>
      <c r="MSB1300" s="135"/>
      <c r="MSC1300" s="135"/>
      <c r="MSD1300" s="135"/>
      <c r="MSE1300" s="135"/>
      <c r="MSF1300" s="135"/>
      <c r="MSG1300" s="135"/>
      <c r="MSH1300" s="135"/>
      <c r="MSI1300" s="135"/>
      <c r="MSJ1300" s="135"/>
      <c r="MSK1300" s="135"/>
      <c r="MSL1300" s="135"/>
      <c r="MSM1300" s="135"/>
      <c r="MSN1300" s="135"/>
      <c r="MSO1300" s="135"/>
      <c r="MSP1300" s="135"/>
      <c r="MSQ1300" s="135"/>
      <c r="MSR1300" s="135"/>
      <c r="MSS1300" s="135"/>
      <c r="MST1300" s="135"/>
      <c r="MSU1300" s="135"/>
      <c r="MSV1300" s="135"/>
      <c r="MSW1300" s="135"/>
      <c r="MSX1300" s="135"/>
      <c r="MSY1300" s="135"/>
      <c r="MSZ1300" s="135"/>
      <c r="MTA1300" s="135"/>
      <c r="MTB1300" s="135"/>
      <c r="MTC1300" s="135"/>
      <c r="MTD1300" s="135"/>
      <c r="MTE1300" s="135"/>
      <c r="MTF1300" s="135"/>
      <c r="MTG1300" s="135"/>
      <c r="MTH1300" s="135"/>
      <c r="MTI1300" s="135"/>
      <c r="MTJ1300" s="135"/>
      <c r="MTK1300" s="135"/>
      <c r="MTL1300" s="135"/>
      <c r="MTM1300" s="135"/>
      <c r="MTN1300" s="135"/>
      <c r="MTO1300" s="135"/>
      <c r="MTP1300" s="135"/>
      <c r="MTQ1300" s="135"/>
      <c r="MTR1300" s="135"/>
      <c r="MTS1300" s="135"/>
      <c r="MTT1300" s="135"/>
      <c r="MTU1300" s="135"/>
      <c r="MTV1300" s="135"/>
      <c r="MTW1300" s="135"/>
      <c r="MTX1300" s="135"/>
      <c r="MTY1300" s="135"/>
      <c r="MTZ1300" s="135"/>
      <c r="MUA1300" s="135"/>
      <c r="MUB1300" s="135"/>
      <c r="MUC1300" s="135"/>
      <c r="MUD1300" s="135"/>
      <c r="MUE1300" s="135"/>
      <c r="MUF1300" s="135"/>
      <c r="MUG1300" s="135"/>
      <c r="MUH1300" s="135"/>
      <c r="MUI1300" s="135"/>
      <c r="MUJ1300" s="135"/>
      <c r="MUK1300" s="135"/>
      <c r="MUL1300" s="135"/>
      <c r="MUM1300" s="135"/>
      <c r="MUN1300" s="135"/>
      <c r="MUO1300" s="135"/>
      <c r="MUP1300" s="135"/>
      <c r="MUQ1300" s="135"/>
      <c r="MUR1300" s="135"/>
      <c r="MUS1300" s="135"/>
      <c r="MUT1300" s="135"/>
      <c r="MUU1300" s="135"/>
      <c r="MUV1300" s="135"/>
      <c r="MUW1300" s="135"/>
      <c r="MUX1300" s="135"/>
      <c r="MUY1300" s="135"/>
      <c r="MUZ1300" s="135"/>
      <c r="MVA1300" s="135"/>
      <c r="MVB1300" s="135"/>
      <c r="MVC1300" s="135"/>
      <c r="MVD1300" s="135"/>
      <c r="MVE1300" s="135"/>
      <c r="MVF1300" s="135"/>
      <c r="MVG1300" s="135"/>
      <c r="MVH1300" s="135"/>
      <c r="MVI1300" s="135"/>
      <c r="MVJ1300" s="135"/>
      <c r="MVK1300" s="135"/>
      <c r="MVL1300" s="135"/>
      <c r="MVM1300" s="135"/>
      <c r="MVN1300" s="135"/>
      <c r="MVO1300" s="135"/>
      <c r="MVP1300" s="135"/>
      <c r="MVQ1300" s="135"/>
      <c r="MVR1300" s="135"/>
      <c r="MVS1300" s="135"/>
      <c r="MVT1300" s="135"/>
      <c r="MVU1300" s="135"/>
      <c r="MVV1300" s="135"/>
      <c r="MVW1300" s="135"/>
      <c r="MVX1300" s="135"/>
      <c r="MVY1300" s="135"/>
      <c r="MVZ1300" s="135"/>
      <c r="MWA1300" s="135"/>
      <c r="MWB1300" s="135"/>
      <c r="MWC1300" s="135"/>
      <c r="MWD1300" s="135"/>
      <c r="MWE1300" s="135"/>
      <c r="MWF1300" s="135"/>
      <c r="MWG1300" s="135"/>
      <c r="MWH1300" s="135"/>
      <c r="MWI1300" s="135"/>
      <c r="MWJ1300" s="135"/>
      <c r="MWK1300" s="135"/>
      <c r="MWL1300" s="135"/>
      <c r="MWM1300" s="135"/>
      <c r="MWN1300" s="135"/>
      <c r="MWO1300" s="135"/>
      <c r="MWP1300" s="135"/>
      <c r="MWQ1300" s="135"/>
      <c r="MWR1300" s="135"/>
      <c r="MWS1300" s="135"/>
      <c r="MWT1300" s="135"/>
      <c r="MWU1300" s="135"/>
      <c r="MWV1300" s="135"/>
      <c r="MWW1300" s="135"/>
      <c r="MWX1300" s="135"/>
      <c r="MWY1300" s="135"/>
      <c r="MWZ1300" s="135"/>
      <c r="MXA1300" s="135"/>
      <c r="MXB1300" s="135"/>
      <c r="MXC1300" s="135"/>
      <c r="MXD1300" s="135"/>
      <c r="MXE1300" s="135"/>
      <c r="MXF1300" s="135"/>
      <c r="MXG1300" s="135"/>
      <c r="MXH1300" s="135"/>
      <c r="MXI1300" s="135"/>
      <c r="MXJ1300" s="135"/>
      <c r="MXK1300" s="135"/>
      <c r="MXL1300" s="135"/>
      <c r="MXM1300" s="135"/>
      <c r="MXN1300" s="135"/>
      <c r="MXO1300" s="135"/>
      <c r="MXP1300" s="135"/>
      <c r="MXQ1300" s="135"/>
      <c r="MXR1300" s="135"/>
      <c r="MXS1300" s="135"/>
      <c r="MXT1300" s="135"/>
      <c r="MXU1300" s="135"/>
      <c r="MXV1300" s="135"/>
      <c r="MXW1300" s="135"/>
      <c r="MXX1300" s="135"/>
      <c r="MXY1300" s="135"/>
      <c r="MXZ1300" s="135"/>
      <c r="MYA1300" s="135"/>
      <c r="MYB1300" s="135"/>
      <c r="MYC1300" s="135"/>
      <c r="MYD1300" s="135"/>
      <c r="MYE1300" s="135"/>
      <c r="MYF1300" s="135"/>
      <c r="MYG1300" s="135"/>
      <c r="MYH1300" s="135"/>
      <c r="MYI1300" s="135"/>
      <c r="MYJ1300" s="135"/>
      <c r="MYK1300" s="135"/>
      <c r="MYL1300" s="135"/>
      <c r="MYM1300" s="135"/>
      <c r="MYN1300" s="135"/>
      <c r="MYO1300" s="135"/>
      <c r="MYP1300" s="135"/>
      <c r="MYQ1300" s="135"/>
      <c r="MYR1300" s="135"/>
      <c r="MYS1300" s="135"/>
      <c r="MYT1300" s="135"/>
      <c r="MYU1300" s="135"/>
      <c r="MYV1300" s="135"/>
      <c r="MYW1300" s="135"/>
      <c r="MYX1300" s="135"/>
      <c r="MYY1300" s="135"/>
      <c r="MYZ1300" s="135"/>
      <c r="MZA1300" s="135"/>
      <c r="MZB1300" s="135"/>
      <c r="MZC1300" s="135"/>
      <c r="MZD1300" s="135"/>
      <c r="MZE1300" s="135"/>
      <c r="MZF1300" s="135"/>
      <c r="MZG1300" s="135"/>
      <c r="MZH1300" s="135"/>
      <c r="MZI1300" s="135"/>
      <c r="MZJ1300" s="135"/>
      <c r="MZK1300" s="135"/>
      <c r="MZL1300" s="135"/>
      <c r="MZM1300" s="135"/>
      <c r="MZN1300" s="135"/>
      <c r="MZO1300" s="135"/>
      <c r="MZP1300" s="135"/>
      <c r="MZQ1300" s="135"/>
      <c r="MZR1300" s="135"/>
      <c r="MZS1300" s="135"/>
      <c r="MZT1300" s="135"/>
      <c r="MZU1300" s="135"/>
      <c r="MZV1300" s="135"/>
      <c r="MZW1300" s="135"/>
      <c r="MZX1300" s="135"/>
      <c r="MZY1300" s="135"/>
      <c r="MZZ1300" s="135"/>
      <c r="NAA1300" s="135"/>
      <c r="NAB1300" s="135"/>
      <c r="NAC1300" s="135"/>
      <c r="NAD1300" s="135"/>
      <c r="NAE1300" s="135"/>
      <c r="NAF1300" s="135"/>
      <c r="NAG1300" s="135"/>
      <c r="NAH1300" s="135"/>
      <c r="NAI1300" s="135"/>
      <c r="NAJ1300" s="135"/>
      <c r="NAK1300" s="135"/>
      <c r="NAL1300" s="135"/>
      <c r="NAM1300" s="135"/>
      <c r="NAN1300" s="135"/>
      <c r="NAO1300" s="135"/>
      <c r="NAP1300" s="135"/>
      <c r="NAQ1300" s="135"/>
      <c r="NAR1300" s="135"/>
      <c r="NAS1300" s="135"/>
      <c r="NAT1300" s="135"/>
      <c r="NAU1300" s="135"/>
      <c r="NAV1300" s="135"/>
      <c r="NAW1300" s="135"/>
      <c r="NAX1300" s="135"/>
      <c r="NAY1300" s="135"/>
      <c r="NAZ1300" s="135"/>
      <c r="NBA1300" s="135"/>
      <c r="NBB1300" s="135"/>
      <c r="NBC1300" s="135"/>
      <c r="NBD1300" s="135"/>
      <c r="NBE1300" s="135"/>
      <c r="NBF1300" s="135"/>
      <c r="NBG1300" s="135"/>
      <c r="NBH1300" s="135"/>
      <c r="NBI1300" s="135"/>
      <c r="NBJ1300" s="135"/>
      <c r="NBK1300" s="135"/>
      <c r="NBL1300" s="135"/>
      <c r="NBM1300" s="135"/>
      <c r="NBN1300" s="135"/>
      <c r="NBO1300" s="135"/>
      <c r="NBP1300" s="135"/>
      <c r="NBQ1300" s="135"/>
      <c r="NBR1300" s="135"/>
      <c r="NBS1300" s="135"/>
      <c r="NBT1300" s="135"/>
      <c r="NBU1300" s="135"/>
      <c r="NBV1300" s="135"/>
      <c r="NBW1300" s="135"/>
      <c r="NBX1300" s="135"/>
      <c r="NBY1300" s="135"/>
      <c r="NBZ1300" s="135"/>
      <c r="NCA1300" s="135"/>
      <c r="NCB1300" s="135"/>
      <c r="NCC1300" s="135"/>
      <c r="NCD1300" s="135"/>
      <c r="NCE1300" s="135"/>
      <c r="NCF1300" s="135"/>
      <c r="NCG1300" s="135"/>
      <c r="NCH1300" s="135"/>
      <c r="NCI1300" s="135"/>
      <c r="NCJ1300" s="135"/>
      <c r="NCK1300" s="135"/>
      <c r="NCL1300" s="135"/>
      <c r="NCM1300" s="135"/>
      <c r="NCN1300" s="135"/>
      <c r="NCO1300" s="135"/>
      <c r="NCP1300" s="135"/>
      <c r="NCQ1300" s="135"/>
      <c r="NCR1300" s="135"/>
      <c r="NCS1300" s="135"/>
      <c r="NCT1300" s="135"/>
      <c r="NCU1300" s="135"/>
      <c r="NCV1300" s="135"/>
      <c r="NCW1300" s="135"/>
      <c r="NCX1300" s="135"/>
      <c r="NCY1300" s="135"/>
      <c r="NCZ1300" s="135"/>
      <c r="NDA1300" s="135"/>
      <c r="NDB1300" s="135"/>
      <c r="NDC1300" s="135"/>
      <c r="NDD1300" s="135"/>
      <c r="NDE1300" s="135"/>
      <c r="NDF1300" s="135"/>
      <c r="NDG1300" s="135"/>
      <c r="NDH1300" s="135"/>
      <c r="NDI1300" s="135"/>
      <c r="NDJ1300" s="135"/>
      <c r="NDK1300" s="135"/>
      <c r="NDL1300" s="135"/>
      <c r="NDM1300" s="135"/>
      <c r="NDN1300" s="135"/>
      <c r="NDO1300" s="135"/>
      <c r="NDP1300" s="135"/>
      <c r="NDQ1300" s="135"/>
      <c r="NDR1300" s="135"/>
      <c r="NDS1300" s="135"/>
      <c r="NDT1300" s="135"/>
      <c r="NDU1300" s="135"/>
      <c r="NDV1300" s="135"/>
      <c r="NDW1300" s="135"/>
      <c r="NDX1300" s="135"/>
      <c r="NDY1300" s="135"/>
      <c r="NDZ1300" s="135"/>
      <c r="NEA1300" s="135"/>
      <c r="NEB1300" s="135"/>
      <c r="NEC1300" s="135"/>
      <c r="NED1300" s="135"/>
      <c r="NEE1300" s="135"/>
      <c r="NEF1300" s="135"/>
      <c r="NEG1300" s="135"/>
      <c r="NEH1300" s="135"/>
      <c r="NEI1300" s="135"/>
      <c r="NEJ1300" s="135"/>
      <c r="NEK1300" s="135"/>
      <c r="NEL1300" s="135"/>
      <c r="NEM1300" s="135"/>
      <c r="NEN1300" s="135"/>
      <c r="NEO1300" s="135"/>
      <c r="NEP1300" s="135"/>
      <c r="NEQ1300" s="135"/>
      <c r="NER1300" s="135"/>
      <c r="NES1300" s="135"/>
      <c r="NET1300" s="135"/>
      <c r="NEU1300" s="135"/>
      <c r="NEV1300" s="135"/>
      <c r="NEW1300" s="135"/>
      <c r="NEX1300" s="135"/>
      <c r="NEY1300" s="135"/>
      <c r="NEZ1300" s="135"/>
      <c r="NFA1300" s="135"/>
      <c r="NFB1300" s="135"/>
      <c r="NFC1300" s="135"/>
      <c r="NFD1300" s="135"/>
      <c r="NFE1300" s="135"/>
      <c r="NFF1300" s="135"/>
      <c r="NFG1300" s="135"/>
      <c r="NFH1300" s="135"/>
      <c r="NFI1300" s="135"/>
      <c r="NFJ1300" s="135"/>
      <c r="NFK1300" s="135"/>
      <c r="NFL1300" s="135"/>
      <c r="NFM1300" s="135"/>
      <c r="NFN1300" s="135"/>
      <c r="NFO1300" s="135"/>
      <c r="NFP1300" s="135"/>
      <c r="NFQ1300" s="135"/>
      <c r="NFR1300" s="135"/>
      <c r="NFS1300" s="135"/>
      <c r="NFT1300" s="135"/>
      <c r="NFU1300" s="135"/>
      <c r="NFV1300" s="135"/>
      <c r="NFW1300" s="135"/>
      <c r="NFX1300" s="135"/>
      <c r="NFY1300" s="135"/>
      <c r="NFZ1300" s="135"/>
      <c r="NGA1300" s="135"/>
      <c r="NGB1300" s="135"/>
      <c r="NGC1300" s="135"/>
      <c r="NGD1300" s="135"/>
      <c r="NGE1300" s="135"/>
      <c r="NGF1300" s="135"/>
      <c r="NGG1300" s="135"/>
      <c r="NGH1300" s="135"/>
      <c r="NGI1300" s="135"/>
      <c r="NGJ1300" s="135"/>
      <c r="NGK1300" s="135"/>
      <c r="NGL1300" s="135"/>
      <c r="NGM1300" s="135"/>
      <c r="NGN1300" s="135"/>
      <c r="NGO1300" s="135"/>
      <c r="NGP1300" s="135"/>
      <c r="NGQ1300" s="135"/>
      <c r="NGR1300" s="135"/>
      <c r="NGS1300" s="135"/>
      <c r="NGT1300" s="135"/>
      <c r="NGU1300" s="135"/>
      <c r="NGV1300" s="135"/>
      <c r="NGW1300" s="135"/>
      <c r="NGX1300" s="135"/>
      <c r="NGY1300" s="135"/>
      <c r="NGZ1300" s="135"/>
      <c r="NHA1300" s="135"/>
      <c r="NHB1300" s="135"/>
      <c r="NHC1300" s="135"/>
      <c r="NHD1300" s="135"/>
      <c r="NHE1300" s="135"/>
      <c r="NHF1300" s="135"/>
      <c r="NHG1300" s="135"/>
      <c r="NHH1300" s="135"/>
      <c r="NHI1300" s="135"/>
      <c r="NHJ1300" s="135"/>
      <c r="NHK1300" s="135"/>
      <c r="NHL1300" s="135"/>
      <c r="NHM1300" s="135"/>
      <c r="NHN1300" s="135"/>
      <c r="NHO1300" s="135"/>
      <c r="NHP1300" s="135"/>
      <c r="NHQ1300" s="135"/>
      <c r="NHR1300" s="135"/>
      <c r="NHS1300" s="135"/>
      <c r="NHT1300" s="135"/>
      <c r="NHU1300" s="135"/>
      <c r="NHV1300" s="135"/>
      <c r="NHW1300" s="135"/>
      <c r="NHX1300" s="135"/>
      <c r="NHY1300" s="135"/>
      <c r="NHZ1300" s="135"/>
      <c r="NIA1300" s="135"/>
      <c r="NIB1300" s="135"/>
      <c r="NIC1300" s="135"/>
      <c r="NID1300" s="135"/>
      <c r="NIE1300" s="135"/>
      <c r="NIF1300" s="135"/>
      <c r="NIG1300" s="135"/>
      <c r="NIH1300" s="135"/>
      <c r="NII1300" s="135"/>
      <c r="NIJ1300" s="135"/>
      <c r="NIK1300" s="135"/>
      <c r="NIL1300" s="135"/>
      <c r="NIM1300" s="135"/>
      <c r="NIN1300" s="135"/>
      <c r="NIO1300" s="135"/>
      <c r="NIP1300" s="135"/>
      <c r="NIQ1300" s="135"/>
      <c r="NIR1300" s="135"/>
      <c r="NIS1300" s="135"/>
      <c r="NIT1300" s="135"/>
      <c r="NIU1300" s="135"/>
      <c r="NIV1300" s="135"/>
      <c r="NIW1300" s="135"/>
      <c r="NIX1300" s="135"/>
      <c r="NIY1300" s="135"/>
      <c r="NIZ1300" s="135"/>
      <c r="NJA1300" s="135"/>
      <c r="NJB1300" s="135"/>
      <c r="NJC1300" s="135"/>
      <c r="NJD1300" s="135"/>
      <c r="NJE1300" s="135"/>
      <c r="NJF1300" s="135"/>
      <c r="NJG1300" s="135"/>
      <c r="NJH1300" s="135"/>
      <c r="NJI1300" s="135"/>
      <c r="NJJ1300" s="135"/>
      <c r="NJK1300" s="135"/>
      <c r="NJL1300" s="135"/>
      <c r="NJM1300" s="135"/>
      <c r="NJN1300" s="135"/>
      <c r="NJO1300" s="135"/>
      <c r="NJP1300" s="135"/>
      <c r="NJQ1300" s="135"/>
      <c r="NJR1300" s="135"/>
      <c r="NJS1300" s="135"/>
      <c r="NJT1300" s="135"/>
      <c r="NJU1300" s="135"/>
      <c r="NJV1300" s="135"/>
      <c r="NJW1300" s="135"/>
      <c r="NJX1300" s="135"/>
      <c r="NJY1300" s="135"/>
      <c r="NJZ1300" s="135"/>
      <c r="NKA1300" s="135"/>
      <c r="NKB1300" s="135"/>
      <c r="NKC1300" s="135"/>
      <c r="NKD1300" s="135"/>
      <c r="NKE1300" s="135"/>
      <c r="NKF1300" s="135"/>
      <c r="NKG1300" s="135"/>
      <c r="NKH1300" s="135"/>
      <c r="NKI1300" s="135"/>
      <c r="NKJ1300" s="135"/>
      <c r="NKK1300" s="135"/>
      <c r="NKL1300" s="135"/>
      <c r="NKM1300" s="135"/>
      <c r="NKN1300" s="135"/>
      <c r="NKO1300" s="135"/>
      <c r="NKP1300" s="135"/>
      <c r="NKQ1300" s="135"/>
      <c r="NKR1300" s="135"/>
      <c r="NKS1300" s="135"/>
      <c r="NKT1300" s="135"/>
      <c r="NKU1300" s="135"/>
      <c r="NKV1300" s="135"/>
      <c r="NKW1300" s="135"/>
      <c r="NKX1300" s="135"/>
      <c r="NKY1300" s="135"/>
      <c r="NKZ1300" s="135"/>
      <c r="NLA1300" s="135"/>
      <c r="NLB1300" s="135"/>
      <c r="NLC1300" s="135"/>
      <c r="NLD1300" s="135"/>
      <c r="NLE1300" s="135"/>
      <c r="NLF1300" s="135"/>
      <c r="NLG1300" s="135"/>
      <c r="NLH1300" s="135"/>
      <c r="NLI1300" s="135"/>
      <c r="NLJ1300" s="135"/>
      <c r="NLK1300" s="135"/>
      <c r="NLL1300" s="135"/>
      <c r="NLM1300" s="135"/>
      <c r="NLN1300" s="135"/>
      <c r="NLO1300" s="135"/>
      <c r="NLP1300" s="135"/>
      <c r="NLQ1300" s="135"/>
      <c r="NLR1300" s="135"/>
      <c r="NLS1300" s="135"/>
      <c r="NLT1300" s="135"/>
      <c r="NLU1300" s="135"/>
      <c r="NLV1300" s="135"/>
      <c r="NLW1300" s="135"/>
      <c r="NLX1300" s="135"/>
      <c r="NLY1300" s="135"/>
      <c r="NLZ1300" s="135"/>
      <c r="NMA1300" s="135"/>
      <c r="NMB1300" s="135"/>
      <c r="NMC1300" s="135"/>
      <c r="NMD1300" s="135"/>
      <c r="NME1300" s="135"/>
      <c r="NMF1300" s="135"/>
      <c r="NMG1300" s="135"/>
      <c r="NMH1300" s="135"/>
      <c r="NMI1300" s="135"/>
      <c r="NMJ1300" s="135"/>
      <c r="NMK1300" s="135"/>
      <c r="NML1300" s="135"/>
      <c r="NMM1300" s="135"/>
      <c r="NMN1300" s="135"/>
      <c r="NMO1300" s="135"/>
      <c r="NMP1300" s="135"/>
      <c r="NMQ1300" s="135"/>
      <c r="NMR1300" s="135"/>
      <c r="NMS1300" s="135"/>
      <c r="NMT1300" s="135"/>
      <c r="NMU1300" s="135"/>
      <c r="NMV1300" s="135"/>
      <c r="NMW1300" s="135"/>
      <c r="NMX1300" s="135"/>
      <c r="NMY1300" s="135"/>
      <c r="NMZ1300" s="135"/>
      <c r="NNA1300" s="135"/>
      <c r="NNB1300" s="135"/>
      <c r="NNC1300" s="135"/>
      <c r="NND1300" s="135"/>
      <c r="NNE1300" s="135"/>
      <c r="NNF1300" s="135"/>
      <c r="NNG1300" s="135"/>
      <c r="NNH1300" s="135"/>
      <c r="NNI1300" s="135"/>
      <c r="NNJ1300" s="135"/>
      <c r="NNK1300" s="135"/>
      <c r="NNL1300" s="135"/>
      <c r="NNM1300" s="135"/>
      <c r="NNN1300" s="135"/>
      <c r="NNO1300" s="135"/>
      <c r="NNP1300" s="135"/>
      <c r="NNQ1300" s="135"/>
      <c r="NNR1300" s="135"/>
      <c r="NNS1300" s="135"/>
      <c r="NNT1300" s="135"/>
      <c r="NNU1300" s="135"/>
      <c r="NNV1300" s="135"/>
      <c r="NNW1300" s="135"/>
      <c r="NNX1300" s="135"/>
      <c r="NNY1300" s="135"/>
      <c r="NNZ1300" s="135"/>
      <c r="NOA1300" s="135"/>
      <c r="NOB1300" s="135"/>
      <c r="NOC1300" s="135"/>
      <c r="NOD1300" s="135"/>
      <c r="NOE1300" s="135"/>
      <c r="NOF1300" s="135"/>
      <c r="NOG1300" s="135"/>
      <c r="NOH1300" s="135"/>
      <c r="NOI1300" s="135"/>
      <c r="NOJ1300" s="135"/>
      <c r="NOK1300" s="135"/>
      <c r="NOL1300" s="135"/>
      <c r="NOM1300" s="135"/>
      <c r="NON1300" s="135"/>
      <c r="NOO1300" s="135"/>
      <c r="NOP1300" s="135"/>
      <c r="NOQ1300" s="135"/>
      <c r="NOR1300" s="135"/>
      <c r="NOS1300" s="135"/>
      <c r="NOT1300" s="135"/>
      <c r="NOU1300" s="135"/>
      <c r="NOV1300" s="135"/>
      <c r="NOW1300" s="135"/>
      <c r="NOX1300" s="135"/>
      <c r="NOY1300" s="135"/>
      <c r="NOZ1300" s="135"/>
      <c r="NPA1300" s="135"/>
      <c r="NPB1300" s="135"/>
      <c r="NPC1300" s="135"/>
      <c r="NPD1300" s="135"/>
      <c r="NPE1300" s="135"/>
      <c r="NPF1300" s="135"/>
      <c r="NPG1300" s="135"/>
      <c r="NPH1300" s="135"/>
      <c r="NPI1300" s="135"/>
      <c r="NPJ1300" s="135"/>
      <c r="NPK1300" s="135"/>
      <c r="NPL1300" s="135"/>
      <c r="NPM1300" s="135"/>
      <c r="NPN1300" s="135"/>
      <c r="NPO1300" s="135"/>
      <c r="NPP1300" s="135"/>
      <c r="NPQ1300" s="135"/>
      <c r="NPR1300" s="135"/>
      <c r="NPS1300" s="135"/>
      <c r="NPT1300" s="135"/>
      <c r="NPU1300" s="135"/>
      <c r="NPV1300" s="135"/>
      <c r="NPW1300" s="135"/>
      <c r="NPX1300" s="135"/>
      <c r="NPY1300" s="135"/>
      <c r="NPZ1300" s="135"/>
      <c r="NQA1300" s="135"/>
      <c r="NQB1300" s="135"/>
      <c r="NQC1300" s="135"/>
      <c r="NQD1300" s="135"/>
      <c r="NQE1300" s="135"/>
      <c r="NQF1300" s="135"/>
      <c r="NQG1300" s="135"/>
      <c r="NQH1300" s="135"/>
      <c r="NQI1300" s="135"/>
      <c r="NQJ1300" s="135"/>
      <c r="NQK1300" s="135"/>
      <c r="NQL1300" s="135"/>
      <c r="NQM1300" s="135"/>
      <c r="NQN1300" s="135"/>
      <c r="NQO1300" s="135"/>
      <c r="NQP1300" s="135"/>
      <c r="NQQ1300" s="135"/>
      <c r="NQR1300" s="135"/>
      <c r="NQS1300" s="135"/>
      <c r="NQT1300" s="135"/>
      <c r="NQU1300" s="135"/>
      <c r="NQV1300" s="135"/>
      <c r="NQW1300" s="135"/>
      <c r="NQX1300" s="135"/>
      <c r="NQY1300" s="135"/>
      <c r="NQZ1300" s="135"/>
      <c r="NRA1300" s="135"/>
      <c r="NRB1300" s="135"/>
      <c r="NRC1300" s="135"/>
      <c r="NRD1300" s="135"/>
      <c r="NRE1300" s="135"/>
      <c r="NRF1300" s="135"/>
      <c r="NRG1300" s="135"/>
      <c r="NRH1300" s="135"/>
      <c r="NRI1300" s="135"/>
      <c r="NRJ1300" s="135"/>
      <c r="NRK1300" s="135"/>
      <c r="NRL1300" s="135"/>
      <c r="NRM1300" s="135"/>
      <c r="NRN1300" s="135"/>
      <c r="NRO1300" s="135"/>
      <c r="NRP1300" s="135"/>
      <c r="NRQ1300" s="135"/>
      <c r="NRR1300" s="135"/>
      <c r="NRS1300" s="135"/>
      <c r="NRT1300" s="135"/>
      <c r="NRU1300" s="135"/>
      <c r="NRV1300" s="135"/>
      <c r="NRW1300" s="135"/>
      <c r="NRX1300" s="135"/>
      <c r="NRY1300" s="135"/>
      <c r="NRZ1300" s="135"/>
      <c r="NSA1300" s="135"/>
      <c r="NSB1300" s="135"/>
      <c r="NSC1300" s="135"/>
      <c r="NSD1300" s="135"/>
      <c r="NSE1300" s="135"/>
      <c r="NSF1300" s="135"/>
      <c r="NSG1300" s="135"/>
      <c r="NSH1300" s="135"/>
      <c r="NSI1300" s="135"/>
      <c r="NSJ1300" s="135"/>
      <c r="NSK1300" s="135"/>
      <c r="NSL1300" s="135"/>
      <c r="NSM1300" s="135"/>
      <c r="NSN1300" s="135"/>
      <c r="NSO1300" s="135"/>
      <c r="NSP1300" s="135"/>
      <c r="NSQ1300" s="135"/>
      <c r="NSR1300" s="135"/>
      <c r="NSS1300" s="135"/>
      <c r="NST1300" s="135"/>
      <c r="NSU1300" s="135"/>
      <c r="NSV1300" s="135"/>
      <c r="NSW1300" s="135"/>
      <c r="NSX1300" s="135"/>
      <c r="NSY1300" s="135"/>
      <c r="NSZ1300" s="135"/>
      <c r="NTA1300" s="135"/>
      <c r="NTB1300" s="135"/>
      <c r="NTC1300" s="135"/>
      <c r="NTD1300" s="135"/>
      <c r="NTE1300" s="135"/>
      <c r="NTF1300" s="135"/>
      <c r="NTG1300" s="135"/>
      <c r="NTH1300" s="135"/>
      <c r="NTI1300" s="135"/>
      <c r="NTJ1300" s="135"/>
      <c r="NTK1300" s="135"/>
      <c r="NTL1300" s="135"/>
      <c r="NTM1300" s="135"/>
      <c r="NTN1300" s="135"/>
      <c r="NTO1300" s="135"/>
      <c r="NTP1300" s="135"/>
      <c r="NTQ1300" s="135"/>
      <c r="NTR1300" s="135"/>
      <c r="NTS1300" s="135"/>
      <c r="NTT1300" s="135"/>
      <c r="NTU1300" s="135"/>
      <c r="NTV1300" s="135"/>
      <c r="NTW1300" s="135"/>
      <c r="NTX1300" s="135"/>
      <c r="NTY1300" s="135"/>
      <c r="NTZ1300" s="135"/>
      <c r="NUA1300" s="135"/>
      <c r="NUB1300" s="135"/>
      <c r="NUC1300" s="135"/>
      <c r="NUD1300" s="135"/>
      <c r="NUE1300" s="135"/>
      <c r="NUF1300" s="135"/>
      <c r="NUG1300" s="135"/>
      <c r="NUH1300" s="135"/>
      <c r="NUI1300" s="135"/>
      <c r="NUJ1300" s="135"/>
      <c r="NUK1300" s="135"/>
      <c r="NUL1300" s="135"/>
      <c r="NUM1300" s="135"/>
      <c r="NUN1300" s="135"/>
      <c r="NUO1300" s="135"/>
      <c r="NUP1300" s="135"/>
      <c r="NUQ1300" s="135"/>
      <c r="NUR1300" s="135"/>
      <c r="NUS1300" s="135"/>
      <c r="NUT1300" s="135"/>
      <c r="NUU1300" s="135"/>
      <c r="NUV1300" s="135"/>
      <c r="NUW1300" s="135"/>
      <c r="NUX1300" s="135"/>
      <c r="NUY1300" s="135"/>
      <c r="NUZ1300" s="135"/>
      <c r="NVA1300" s="135"/>
      <c r="NVB1300" s="135"/>
      <c r="NVC1300" s="135"/>
      <c r="NVD1300" s="135"/>
      <c r="NVE1300" s="135"/>
      <c r="NVF1300" s="135"/>
      <c r="NVG1300" s="135"/>
      <c r="NVH1300" s="135"/>
      <c r="NVI1300" s="135"/>
      <c r="NVJ1300" s="135"/>
      <c r="NVK1300" s="135"/>
      <c r="NVL1300" s="135"/>
      <c r="NVM1300" s="135"/>
      <c r="NVN1300" s="135"/>
      <c r="NVO1300" s="135"/>
      <c r="NVP1300" s="135"/>
      <c r="NVQ1300" s="135"/>
      <c r="NVR1300" s="135"/>
      <c r="NVS1300" s="135"/>
      <c r="NVT1300" s="135"/>
      <c r="NVU1300" s="135"/>
      <c r="NVV1300" s="135"/>
      <c r="NVW1300" s="135"/>
      <c r="NVX1300" s="135"/>
      <c r="NVY1300" s="135"/>
      <c r="NVZ1300" s="135"/>
      <c r="NWA1300" s="135"/>
      <c r="NWB1300" s="135"/>
      <c r="NWC1300" s="135"/>
      <c r="NWD1300" s="135"/>
      <c r="NWE1300" s="135"/>
      <c r="NWF1300" s="135"/>
      <c r="NWG1300" s="135"/>
      <c r="NWH1300" s="135"/>
      <c r="NWI1300" s="135"/>
      <c r="NWJ1300" s="135"/>
      <c r="NWK1300" s="135"/>
      <c r="NWL1300" s="135"/>
      <c r="NWM1300" s="135"/>
      <c r="NWN1300" s="135"/>
      <c r="NWO1300" s="135"/>
      <c r="NWP1300" s="135"/>
      <c r="NWQ1300" s="135"/>
      <c r="NWR1300" s="135"/>
      <c r="NWS1300" s="135"/>
      <c r="NWT1300" s="135"/>
      <c r="NWU1300" s="135"/>
      <c r="NWV1300" s="135"/>
      <c r="NWW1300" s="135"/>
      <c r="NWX1300" s="135"/>
      <c r="NWY1300" s="135"/>
      <c r="NWZ1300" s="135"/>
      <c r="NXA1300" s="135"/>
      <c r="NXB1300" s="135"/>
      <c r="NXC1300" s="135"/>
      <c r="NXD1300" s="135"/>
      <c r="NXE1300" s="135"/>
      <c r="NXF1300" s="135"/>
      <c r="NXG1300" s="135"/>
      <c r="NXH1300" s="135"/>
      <c r="NXI1300" s="135"/>
      <c r="NXJ1300" s="135"/>
      <c r="NXK1300" s="135"/>
      <c r="NXL1300" s="135"/>
      <c r="NXM1300" s="135"/>
      <c r="NXN1300" s="135"/>
      <c r="NXO1300" s="135"/>
      <c r="NXP1300" s="135"/>
      <c r="NXQ1300" s="135"/>
      <c r="NXR1300" s="135"/>
      <c r="NXS1300" s="135"/>
      <c r="NXT1300" s="135"/>
      <c r="NXU1300" s="135"/>
      <c r="NXV1300" s="135"/>
      <c r="NXW1300" s="135"/>
      <c r="NXX1300" s="135"/>
      <c r="NXY1300" s="135"/>
      <c r="NXZ1300" s="135"/>
      <c r="NYA1300" s="135"/>
      <c r="NYB1300" s="135"/>
      <c r="NYC1300" s="135"/>
      <c r="NYD1300" s="135"/>
      <c r="NYE1300" s="135"/>
      <c r="NYF1300" s="135"/>
      <c r="NYG1300" s="135"/>
      <c r="NYH1300" s="135"/>
      <c r="NYI1300" s="135"/>
      <c r="NYJ1300" s="135"/>
      <c r="NYK1300" s="135"/>
      <c r="NYL1300" s="135"/>
      <c r="NYM1300" s="135"/>
      <c r="NYN1300" s="135"/>
      <c r="NYO1300" s="135"/>
      <c r="NYP1300" s="135"/>
      <c r="NYQ1300" s="135"/>
      <c r="NYR1300" s="135"/>
      <c r="NYS1300" s="135"/>
      <c r="NYT1300" s="135"/>
      <c r="NYU1300" s="135"/>
      <c r="NYV1300" s="135"/>
      <c r="NYW1300" s="135"/>
      <c r="NYX1300" s="135"/>
      <c r="NYY1300" s="135"/>
      <c r="NYZ1300" s="135"/>
      <c r="NZA1300" s="135"/>
      <c r="NZB1300" s="135"/>
      <c r="NZC1300" s="135"/>
      <c r="NZD1300" s="135"/>
      <c r="NZE1300" s="135"/>
      <c r="NZF1300" s="135"/>
      <c r="NZG1300" s="135"/>
      <c r="NZH1300" s="135"/>
      <c r="NZI1300" s="135"/>
      <c r="NZJ1300" s="135"/>
      <c r="NZK1300" s="135"/>
      <c r="NZL1300" s="135"/>
      <c r="NZM1300" s="135"/>
      <c r="NZN1300" s="135"/>
      <c r="NZO1300" s="135"/>
      <c r="NZP1300" s="135"/>
      <c r="NZQ1300" s="135"/>
      <c r="NZR1300" s="135"/>
      <c r="NZS1300" s="135"/>
      <c r="NZT1300" s="135"/>
      <c r="NZU1300" s="135"/>
      <c r="NZV1300" s="135"/>
      <c r="NZW1300" s="135"/>
      <c r="NZX1300" s="135"/>
      <c r="NZY1300" s="135"/>
      <c r="NZZ1300" s="135"/>
      <c r="OAA1300" s="135"/>
      <c r="OAB1300" s="135"/>
      <c r="OAC1300" s="135"/>
      <c r="OAD1300" s="135"/>
      <c r="OAE1300" s="135"/>
      <c r="OAF1300" s="135"/>
      <c r="OAG1300" s="135"/>
      <c r="OAH1300" s="135"/>
      <c r="OAI1300" s="135"/>
      <c r="OAJ1300" s="135"/>
      <c r="OAK1300" s="135"/>
      <c r="OAL1300" s="135"/>
      <c r="OAM1300" s="135"/>
      <c r="OAN1300" s="135"/>
      <c r="OAO1300" s="135"/>
      <c r="OAP1300" s="135"/>
      <c r="OAQ1300" s="135"/>
      <c r="OAR1300" s="135"/>
      <c r="OAS1300" s="135"/>
      <c r="OAT1300" s="135"/>
      <c r="OAU1300" s="135"/>
      <c r="OAV1300" s="135"/>
      <c r="OAW1300" s="135"/>
      <c r="OAX1300" s="135"/>
      <c r="OAY1300" s="135"/>
      <c r="OAZ1300" s="135"/>
      <c r="OBA1300" s="135"/>
      <c r="OBB1300" s="135"/>
      <c r="OBC1300" s="135"/>
      <c r="OBD1300" s="135"/>
      <c r="OBE1300" s="135"/>
      <c r="OBF1300" s="135"/>
      <c r="OBG1300" s="135"/>
      <c r="OBH1300" s="135"/>
      <c r="OBI1300" s="135"/>
      <c r="OBJ1300" s="135"/>
      <c r="OBK1300" s="135"/>
      <c r="OBL1300" s="135"/>
      <c r="OBM1300" s="135"/>
      <c r="OBN1300" s="135"/>
      <c r="OBO1300" s="135"/>
      <c r="OBP1300" s="135"/>
      <c r="OBQ1300" s="135"/>
      <c r="OBR1300" s="135"/>
      <c r="OBS1300" s="135"/>
      <c r="OBT1300" s="135"/>
      <c r="OBU1300" s="135"/>
      <c r="OBV1300" s="135"/>
      <c r="OBW1300" s="135"/>
      <c r="OBX1300" s="135"/>
      <c r="OBY1300" s="135"/>
      <c r="OBZ1300" s="135"/>
      <c r="OCA1300" s="135"/>
      <c r="OCB1300" s="135"/>
      <c r="OCC1300" s="135"/>
      <c r="OCD1300" s="135"/>
      <c r="OCE1300" s="135"/>
      <c r="OCF1300" s="135"/>
      <c r="OCG1300" s="135"/>
      <c r="OCH1300" s="135"/>
      <c r="OCI1300" s="135"/>
      <c r="OCJ1300" s="135"/>
      <c r="OCK1300" s="135"/>
      <c r="OCL1300" s="135"/>
      <c r="OCM1300" s="135"/>
      <c r="OCN1300" s="135"/>
      <c r="OCO1300" s="135"/>
      <c r="OCP1300" s="135"/>
      <c r="OCQ1300" s="135"/>
      <c r="OCR1300" s="135"/>
      <c r="OCS1300" s="135"/>
      <c r="OCT1300" s="135"/>
      <c r="OCU1300" s="135"/>
      <c r="OCV1300" s="135"/>
      <c r="OCW1300" s="135"/>
      <c r="OCX1300" s="135"/>
      <c r="OCY1300" s="135"/>
      <c r="OCZ1300" s="135"/>
      <c r="ODA1300" s="135"/>
      <c r="ODB1300" s="135"/>
      <c r="ODC1300" s="135"/>
      <c r="ODD1300" s="135"/>
      <c r="ODE1300" s="135"/>
      <c r="ODF1300" s="135"/>
      <c r="ODG1300" s="135"/>
      <c r="ODH1300" s="135"/>
      <c r="ODI1300" s="135"/>
      <c r="ODJ1300" s="135"/>
      <c r="ODK1300" s="135"/>
      <c r="ODL1300" s="135"/>
      <c r="ODM1300" s="135"/>
      <c r="ODN1300" s="135"/>
      <c r="ODO1300" s="135"/>
      <c r="ODP1300" s="135"/>
      <c r="ODQ1300" s="135"/>
      <c r="ODR1300" s="135"/>
      <c r="ODS1300" s="135"/>
      <c r="ODT1300" s="135"/>
      <c r="ODU1300" s="135"/>
      <c r="ODV1300" s="135"/>
      <c r="ODW1300" s="135"/>
      <c r="ODX1300" s="135"/>
      <c r="ODY1300" s="135"/>
      <c r="ODZ1300" s="135"/>
      <c r="OEA1300" s="135"/>
      <c r="OEB1300" s="135"/>
      <c r="OEC1300" s="135"/>
      <c r="OED1300" s="135"/>
      <c r="OEE1300" s="135"/>
      <c r="OEF1300" s="135"/>
      <c r="OEG1300" s="135"/>
      <c r="OEH1300" s="135"/>
      <c r="OEI1300" s="135"/>
      <c r="OEJ1300" s="135"/>
      <c r="OEK1300" s="135"/>
      <c r="OEL1300" s="135"/>
      <c r="OEM1300" s="135"/>
      <c r="OEN1300" s="135"/>
      <c r="OEO1300" s="135"/>
      <c r="OEP1300" s="135"/>
      <c r="OEQ1300" s="135"/>
      <c r="OER1300" s="135"/>
      <c r="OES1300" s="135"/>
      <c r="OET1300" s="135"/>
      <c r="OEU1300" s="135"/>
      <c r="OEV1300" s="135"/>
      <c r="OEW1300" s="135"/>
      <c r="OEX1300" s="135"/>
      <c r="OEY1300" s="135"/>
      <c r="OEZ1300" s="135"/>
      <c r="OFA1300" s="135"/>
      <c r="OFB1300" s="135"/>
      <c r="OFC1300" s="135"/>
      <c r="OFD1300" s="135"/>
      <c r="OFE1300" s="135"/>
      <c r="OFF1300" s="135"/>
      <c r="OFG1300" s="135"/>
      <c r="OFH1300" s="135"/>
      <c r="OFI1300" s="135"/>
      <c r="OFJ1300" s="135"/>
      <c r="OFK1300" s="135"/>
      <c r="OFL1300" s="135"/>
      <c r="OFM1300" s="135"/>
      <c r="OFN1300" s="135"/>
      <c r="OFO1300" s="135"/>
      <c r="OFP1300" s="135"/>
      <c r="OFQ1300" s="135"/>
      <c r="OFR1300" s="135"/>
      <c r="OFS1300" s="135"/>
      <c r="OFT1300" s="135"/>
      <c r="OFU1300" s="135"/>
      <c r="OFV1300" s="135"/>
      <c r="OFW1300" s="135"/>
      <c r="OFX1300" s="135"/>
      <c r="OFY1300" s="135"/>
      <c r="OFZ1300" s="135"/>
      <c r="OGA1300" s="135"/>
      <c r="OGB1300" s="135"/>
      <c r="OGC1300" s="135"/>
      <c r="OGD1300" s="135"/>
      <c r="OGE1300" s="135"/>
      <c r="OGF1300" s="135"/>
      <c r="OGG1300" s="135"/>
      <c r="OGH1300" s="135"/>
      <c r="OGI1300" s="135"/>
      <c r="OGJ1300" s="135"/>
      <c r="OGK1300" s="135"/>
      <c r="OGL1300" s="135"/>
      <c r="OGM1300" s="135"/>
      <c r="OGN1300" s="135"/>
      <c r="OGO1300" s="135"/>
      <c r="OGP1300" s="135"/>
      <c r="OGQ1300" s="135"/>
      <c r="OGR1300" s="135"/>
      <c r="OGS1300" s="135"/>
      <c r="OGT1300" s="135"/>
      <c r="OGU1300" s="135"/>
      <c r="OGV1300" s="135"/>
      <c r="OGW1300" s="135"/>
      <c r="OGX1300" s="135"/>
      <c r="OGY1300" s="135"/>
      <c r="OGZ1300" s="135"/>
      <c r="OHA1300" s="135"/>
      <c r="OHB1300" s="135"/>
      <c r="OHC1300" s="135"/>
      <c r="OHD1300" s="135"/>
      <c r="OHE1300" s="135"/>
      <c r="OHF1300" s="135"/>
      <c r="OHG1300" s="135"/>
      <c r="OHH1300" s="135"/>
      <c r="OHI1300" s="135"/>
      <c r="OHJ1300" s="135"/>
      <c r="OHK1300" s="135"/>
      <c r="OHL1300" s="135"/>
      <c r="OHM1300" s="135"/>
      <c r="OHN1300" s="135"/>
      <c r="OHO1300" s="135"/>
      <c r="OHP1300" s="135"/>
      <c r="OHQ1300" s="135"/>
      <c r="OHR1300" s="135"/>
      <c r="OHS1300" s="135"/>
      <c r="OHT1300" s="135"/>
      <c r="OHU1300" s="135"/>
      <c r="OHV1300" s="135"/>
      <c r="OHW1300" s="135"/>
      <c r="OHX1300" s="135"/>
      <c r="OHY1300" s="135"/>
      <c r="OHZ1300" s="135"/>
      <c r="OIA1300" s="135"/>
      <c r="OIB1300" s="135"/>
      <c r="OIC1300" s="135"/>
      <c r="OID1300" s="135"/>
      <c r="OIE1300" s="135"/>
      <c r="OIF1300" s="135"/>
      <c r="OIG1300" s="135"/>
      <c r="OIH1300" s="135"/>
      <c r="OII1300" s="135"/>
      <c r="OIJ1300" s="135"/>
      <c r="OIK1300" s="135"/>
      <c r="OIL1300" s="135"/>
      <c r="OIM1300" s="135"/>
      <c r="OIN1300" s="135"/>
      <c r="OIO1300" s="135"/>
      <c r="OIP1300" s="135"/>
      <c r="OIQ1300" s="135"/>
      <c r="OIR1300" s="135"/>
      <c r="OIS1300" s="135"/>
      <c r="OIT1300" s="135"/>
      <c r="OIU1300" s="135"/>
      <c r="OIV1300" s="135"/>
      <c r="OIW1300" s="135"/>
      <c r="OIX1300" s="135"/>
      <c r="OIY1300" s="135"/>
      <c r="OIZ1300" s="135"/>
      <c r="OJA1300" s="135"/>
      <c r="OJB1300" s="135"/>
      <c r="OJC1300" s="135"/>
      <c r="OJD1300" s="135"/>
      <c r="OJE1300" s="135"/>
      <c r="OJF1300" s="135"/>
      <c r="OJG1300" s="135"/>
      <c r="OJH1300" s="135"/>
      <c r="OJI1300" s="135"/>
      <c r="OJJ1300" s="135"/>
      <c r="OJK1300" s="135"/>
      <c r="OJL1300" s="135"/>
      <c r="OJM1300" s="135"/>
      <c r="OJN1300" s="135"/>
      <c r="OJO1300" s="135"/>
      <c r="OJP1300" s="135"/>
      <c r="OJQ1300" s="135"/>
      <c r="OJR1300" s="135"/>
      <c r="OJS1300" s="135"/>
      <c r="OJT1300" s="135"/>
      <c r="OJU1300" s="135"/>
      <c r="OJV1300" s="135"/>
      <c r="OJW1300" s="135"/>
      <c r="OJX1300" s="135"/>
      <c r="OJY1300" s="135"/>
      <c r="OJZ1300" s="135"/>
      <c r="OKA1300" s="135"/>
      <c r="OKB1300" s="135"/>
      <c r="OKC1300" s="135"/>
      <c r="OKD1300" s="135"/>
      <c r="OKE1300" s="135"/>
      <c r="OKF1300" s="135"/>
      <c r="OKG1300" s="135"/>
      <c r="OKH1300" s="135"/>
      <c r="OKI1300" s="135"/>
      <c r="OKJ1300" s="135"/>
      <c r="OKK1300" s="135"/>
      <c r="OKL1300" s="135"/>
      <c r="OKM1300" s="135"/>
      <c r="OKN1300" s="135"/>
      <c r="OKO1300" s="135"/>
      <c r="OKP1300" s="135"/>
      <c r="OKQ1300" s="135"/>
      <c r="OKR1300" s="135"/>
      <c r="OKS1300" s="135"/>
      <c r="OKT1300" s="135"/>
      <c r="OKU1300" s="135"/>
      <c r="OKV1300" s="135"/>
      <c r="OKW1300" s="135"/>
      <c r="OKX1300" s="135"/>
      <c r="OKY1300" s="135"/>
      <c r="OKZ1300" s="135"/>
      <c r="OLA1300" s="135"/>
      <c r="OLB1300" s="135"/>
      <c r="OLC1300" s="135"/>
      <c r="OLD1300" s="135"/>
      <c r="OLE1300" s="135"/>
      <c r="OLF1300" s="135"/>
      <c r="OLG1300" s="135"/>
      <c r="OLH1300" s="135"/>
      <c r="OLI1300" s="135"/>
      <c r="OLJ1300" s="135"/>
      <c r="OLK1300" s="135"/>
      <c r="OLL1300" s="135"/>
      <c r="OLM1300" s="135"/>
      <c r="OLN1300" s="135"/>
      <c r="OLO1300" s="135"/>
      <c r="OLP1300" s="135"/>
      <c r="OLQ1300" s="135"/>
      <c r="OLR1300" s="135"/>
      <c r="OLS1300" s="135"/>
      <c r="OLT1300" s="135"/>
      <c r="OLU1300" s="135"/>
      <c r="OLV1300" s="135"/>
      <c r="OLW1300" s="135"/>
      <c r="OLX1300" s="135"/>
      <c r="OLY1300" s="135"/>
      <c r="OLZ1300" s="135"/>
      <c r="OMA1300" s="135"/>
      <c r="OMB1300" s="135"/>
      <c r="OMC1300" s="135"/>
      <c r="OMD1300" s="135"/>
      <c r="OME1300" s="135"/>
      <c r="OMF1300" s="135"/>
      <c r="OMG1300" s="135"/>
      <c r="OMH1300" s="135"/>
      <c r="OMI1300" s="135"/>
      <c r="OMJ1300" s="135"/>
      <c r="OMK1300" s="135"/>
      <c r="OML1300" s="135"/>
      <c r="OMM1300" s="135"/>
      <c r="OMN1300" s="135"/>
      <c r="OMO1300" s="135"/>
      <c r="OMP1300" s="135"/>
      <c r="OMQ1300" s="135"/>
      <c r="OMR1300" s="135"/>
      <c r="OMS1300" s="135"/>
      <c r="OMT1300" s="135"/>
      <c r="OMU1300" s="135"/>
      <c r="OMV1300" s="135"/>
      <c r="OMW1300" s="135"/>
      <c r="OMX1300" s="135"/>
      <c r="OMY1300" s="135"/>
      <c r="OMZ1300" s="135"/>
      <c r="ONA1300" s="135"/>
      <c r="ONB1300" s="135"/>
      <c r="ONC1300" s="135"/>
      <c r="OND1300" s="135"/>
      <c r="ONE1300" s="135"/>
      <c r="ONF1300" s="135"/>
      <c r="ONG1300" s="135"/>
      <c r="ONH1300" s="135"/>
      <c r="ONI1300" s="135"/>
      <c r="ONJ1300" s="135"/>
      <c r="ONK1300" s="135"/>
      <c r="ONL1300" s="135"/>
      <c r="ONM1300" s="135"/>
      <c r="ONN1300" s="135"/>
      <c r="ONO1300" s="135"/>
      <c r="ONP1300" s="135"/>
      <c r="ONQ1300" s="135"/>
      <c r="ONR1300" s="135"/>
      <c r="ONS1300" s="135"/>
      <c r="ONT1300" s="135"/>
      <c r="ONU1300" s="135"/>
      <c r="ONV1300" s="135"/>
      <c r="ONW1300" s="135"/>
      <c r="ONX1300" s="135"/>
      <c r="ONY1300" s="135"/>
      <c r="ONZ1300" s="135"/>
      <c r="OOA1300" s="135"/>
      <c r="OOB1300" s="135"/>
      <c r="OOC1300" s="135"/>
      <c r="OOD1300" s="135"/>
      <c r="OOE1300" s="135"/>
      <c r="OOF1300" s="135"/>
      <c r="OOG1300" s="135"/>
      <c r="OOH1300" s="135"/>
      <c r="OOI1300" s="135"/>
      <c r="OOJ1300" s="135"/>
      <c r="OOK1300" s="135"/>
      <c r="OOL1300" s="135"/>
      <c r="OOM1300" s="135"/>
      <c r="OON1300" s="135"/>
      <c r="OOO1300" s="135"/>
      <c r="OOP1300" s="135"/>
      <c r="OOQ1300" s="135"/>
      <c r="OOR1300" s="135"/>
      <c r="OOS1300" s="135"/>
      <c r="OOT1300" s="135"/>
      <c r="OOU1300" s="135"/>
      <c r="OOV1300" s="135"/>
      <c r="OOW1300" s="135"/>
      <c r="OOX1300" s="135"/>
      <c r="OOY1300" s="135"/>
      <c r="OOZ1300" s="135"/>
      <c r="OPA1300" s="135"/>
      <c r="OPB1300" s="135"/>
      <c r="OPC1300" s="135"/>
      <c r="OPD1300" s="135"/>
      <c r="OPE1300" s="135"/>
      <c r="OPF1300" s="135"/>
      <c r="OPG1300" s="135"/>
      <c r="OPH1300" s="135"/>
      <c r="OPI1300" s="135"/>
      <c r="OPJ1300" s="135"/>
      <c r="OPK1300" s="135"/>
      <c r="OPL1300" s="135"/>
      <c r="OPM1300" s="135"/>
      <c r="OPN1300" s="135"/>
      <c r="OPO1300" s="135"/>
      <c r="OPP1300" s="135"/>
      <c r="OPQ1300" s="135"/>
      <c r="OPR1300" s="135"/>
      <c r="OPS1300" s="135"/>
      <c r="OPT1300" s="135"/>
      <c r="OPU1300" s="135"/>
      <c r="OPV1300" s="135"/>
      <c r="OPW1300" s="135"/>
      <c r="OPX1300" s="135"/>
      <c r="OPY1300" s="135"/>
      <c r="OPZ1300" s="135"/>
      <c r="OQA1300" s="135"/>
      <c r="OQB1300" s="135"/>
      <c r="OQC1300" s="135"/>
      <c r="OQD1300" s="135"/>
      <c r="OQE1300" s="135"/>
      <c r="OQF1300" s="135"/>
      <c r="OQG1300" s="135"/>
      <c r="OQH1300" s="135"/>
      <c r="OQI1300" s="135"/>
      <c r="OQJ1300" s="135"/>
      <c r="OQK1300" s="135"/>
      <c r="OQL1300" s="135"/>
      <c r="OQM1300" s="135"/>
      <c r="OQN1300" s="135"/>
      <c r="OQO1300" s="135"/>
      <c r="OQP1300" s="135"/>
      <c r="OQQ1300" s="135"/>
      <c r="OQR1300" s="135"/>
      <c r="OQS1300" s="135"/>
      <c r="OQT1300" s="135"/>
      <c r="OQU1300" s="135"/>
      <c r="OQV1300" s="135"/>
      <c r="OQW1300" s="135"/>
      <c r="OQX1300" s="135"/>
      <c r="OQY1300" s="135"/>
      <c r="OQZ1300" s="135"/>
      <c r="ORA1300" s="135"/>
      <c r="ORB1300" s="135"/>
      <c r="ORC1300" s="135"/>
      <c r="ORD1300" s="135"/>
      <c r="ORE1300" s="135"/>
      <c r="ORF1300" s="135"/>
      <c r="ORG1300" s="135"/>
      <c r="ORH1300" s="135"/>
      <c r="ORI1300" s="135"/>
      <c r="ORJ1300" s="135"/>
      <c r="ORK1300" s="135"/>
      <c r="ORL1300" s="135"/>
      <c r="ORM1300" s="135"/>
      <c r="ORN1300" s="135"/>
      <c r="ORO1300" s="135"/>
      <c r="ORP1300" s="135"/>
      <c r="ORQ1300" s="135"/>
      <c r="ORR1300" s="135"/>
      <c r="ORS1300" s="135"/>
      <c r="ORT1300" s="135"/>
      <c r="ORU1300" s="135"/>
      <c r="ORV1300" s="135"/>
      <c r="ORW1300" s="135"/>
      <c r="ORX1300" s="135"/>
      <c r="ORY1300" s="135"/>
      <c r="ORZ1300" s="135"/>
      <c r="OSA1300" s="135"/>
      <c r="OSB1300" s="135"/>
      <c r="OSC1300" s="135"/>
      <c r="OSD1300" s="135"/>
      <c r="OSE1300" s="135"/>
      <c r="OSF1300" s="135"/>
      <c r="OSG1300" s="135"/>
      <c r="OSH1300" s="135"/>
      <c r="OSI1300" s="135"/>
      <c r="OSJ1300" s="135"/>
      <c r="OSK1300" s="135"/>
      <c r="OSL1300" s="135"/>
      <c r="OSM1300" s="135"/>
      <c r="OSN1300" s="135"/>
      <c r="OSO1300" s="135"/>
      <c r="OSP1300" s="135"/>
      <c r="OSQ1300" s="135"/>
      <c r="OSR1300" s="135"/>
      <c r="OSS1300" s="135"/>
      <c r="OST1300" s="135"/>
      <c r="OSU1300" s="135"/>
      <c r="OSV1300" s="135"/>
      <c r="OSW1300" s="135"/>
      <c r="OSX1300" s="135"/>
      <c r="OSY1300" s="135"/>
      <c r="OSZ1300" s="135"/>
      <c r="OTA1300" s="135"/>
      <c r="OTB1300" s="135"/>
      <c r="OTC1300" s="135"/>
      <c r="OTD1300" s="135"/>
      <c r="OTE1300" s="135"/>
      <c r="OTF1300" s="135"/>
      <c r="OTG1300" s="135"/>
      <c r="OTH1300" s="135"/>
      <c r="OTI1300" s="135"/>
      <c r="OTJ1300" s="135"/>
      <c r="OTK1300" s="135"/>
      <c r="OTL1300" s="135"/>
      <c r="OTM1300" s="135"/>
      <c r="OTN1300" s="135"/>
      <c r="OTO1300" s="135"/>
      <c r="OTP1300" s="135"/>
      <c r="OTQ1300" s="135"/>
      <c r="OTR1300" s="135"/>
      <c r="OTS1300" s="135"/>
      <c r="OTT1300" s="135"/>
      <c r="OTU1300" s="135"/>
      <c r="OTV1300" s="135"/>
      <c r="OTW1300" s="135"/>
      <c r="OTX1300" s="135"/>
      <c r="OTY1300" s="135"/>
      <c r="OTZ1300" s="135"/>
      <c r="OUA1300" s="135"/>
      <c r="OUB1300" s="135"/>
      <c r="OUC1300" s="135"/>
      <c r="OUD1300" s="135"/>
      <c r="OUE1300" s="135"/>
      <c r="OUF1300" s="135"/>
      <c r="OUG1300" s="135"/>
      <c r="OUH1300" s="135"/>
      <c r="OUI1300" s="135"/>
      <c r="OUJ1300" s="135"/>
      <c r="OUK1300" s="135"/>
      <c r="OUL1300" s="135"/>
      <c r="OUM1300" s="135"/>
      <c r="OUN1300" s="135"/>
      <c r="OUO1300" s="135"/>
      <c r="OUP1300" s="135"/>
      <c r="OUQ1300" s="135"/>
      <c r="OUR1300" s="135"/>
      <c r="OUS1300" s="135"/>
      <c r="OUT1300" s="135"/>
      <c r="OUU1300" s="135"/>
      <c r="OUV1300" s="135"/>
      <c r="OUW1300" s="135"/>
      <c r="OUX1300" s="135"/>
      <c r="OUY1300" s="135"/>
      <c r="OUZ1300" s="135"/>
      <c r="OVA1300" s="135"/>
      <c r="OVB1300" s="135"/>
      <c r="OVC1300" s="135"/>
      <c r="OVD1300" s="135"/>
      <c r="OVE1300" s="135"/>
      <c r="OVF1300" s="135"/>
      <c r="OVG1300" s="135"/>
      <c r="OVH1300" s="135"/>
      <c r="OVI1300" s="135"/>
      <c r="OVJ1300" s="135"/>
      <c r="OVK1300" s="135"/>
      <c r="OVL1300" s="135"/>
      <c r="OVM1300" s="135"/>
      <c r="OVN1300" s="135"/>
      <c r="OVO1300" s="135"/>
      <c r="OVP1300" s="135"/>
      <c r="OVQ1300" s="135"/>
      <c r="OVR1300" s="135"/>
      <c r="OVS1300" s="135"/>
      <c r="OVT1300" s="135"/>
      <c r="OVU1300" s="135"/>
      <c r="OVV1300" s="135"/>
      <c r="OVW1300" s="135"/>
      <c r="OVX1300" s="135"/>
      <c r="OVY1300" s="135"/>
      <c r="OVZ1300" s="135"/>
      <c r="OWA1300" s="135"/>
      <c r="OWB1300" s="135"/>
      <c r="OWC1300" s="135"/>
      <c r="OWD1300" s="135"/>
      <c r="OWE1300" s="135"/>
      <c r="OWF1300" s="135"/>
      <c r="OWG1300" s="135"/>
      <c r="OWH1300" s="135"/>
      <c r="OWI1300" s="135"/>
      <c r="OWJ1300" s="135"/>
      <c r="OWK1300" s="135"/>
      <c r="OWL1300" s="135"/>
      <c r="OWM1300" s="135"/>
      <c r="OWN1300" s="135"/>
      <c r="OWO1300" s="135"/>
      <c r="OWP1300" s="135"/>
      <c r="OWQ1300" s="135"/>
      <c r="OWR1300" s="135"/>
      <c r="OWS1300" s="135"/>
      <c r="OWT1300" s="135"/>
      <c r="OWU1300" s="135"/>
      <c r="OWV1300" s="135"/>
      <c r="OWW1300" s="135"/>
      <c r="OWX1300" s="135"/>
      <c r="OWY1300" s="135"/>
      <c r="OWZ1300" s="135"/>
      <c r="OXA1300" s="135"/>
      <c r="OXB1300" s="135"/>
      <c r="OXC1300" s="135"/>
      <c r="OXD1300" s="135"/>
      <c r="OXE1300" s="135"/>
      <c r="OXF1300" s="135"/>
      <c r="OXG1300" s="135"/>
      <c r="OXH1300" s="135"/>
      <c r="OXI1300" s="135"/>
      <c r="OXJ1300" s="135"/>
      <c r="OXK1300" s="135"/>
      <c r="OXL1300" s="135"/>
      <c r="OXM1300" s="135"/>
      <c r="OXN1300" s="135"/>
      <c r="OXO1300" s="135"/>
      <c r="OXP1300" s="135"/>
      <c r="OXQ1300" s="135"/>
      <c r="OXR1300" s="135"/>
      <c r="OXS1300" s="135"/>
      <c r="OXT1300" s="135"/>
      <c r="OXU1300" s="135"/>
      <c r="OXV1300" s="135"/>
      <c r="OXW1300" s="135"/>
      <c r="OXX1300" s="135"/>
      <c r="OXY1300" s="135"/>
      <c r="OXZ1300" s="135"/>
      <c r="OYA1300" s="135"/>
      <c r="OYB1300" s="135"/>
      <c r="OYC1300" s="135"/>
      <c r="OYD1300" s="135"/>
      <c r="OYE1300" s="135"/>
      <c r="OYF1300" s="135"/>
      <c r="OYG1300" s="135"/>
      <c r="OYH1300" s="135"/>
      <c r="OYI1300" s="135"/>
      <c r="OYJ1300" s="135"/>
      <c r="OYK1300" s="135"/>
      <c r="OYL1300" s="135"/>
      <c r="OYM1300" s="135"/>
      <c r="OYN1300" s="135"/>
      <c r="OYO1300" s="135"/>
      <c r="OYP1300" s="135"/>
      <c r="OYQ1300" s="135"/>
      <c r="OYR1300" s="135"/>
      <c r="OYS1300" s="135"/>
      <c r="OYT1300" s="135"/>
      <c r="OYU1300" s="135"/>
      <c r="OYV1300" s="135"/>
      <c r="OYW1300" s="135"/>
      <c r="OYX1300" s="135"/>
      <c r="OYY1300" s="135"/>
      <c r="OYZ1300" s="135"/>
      <c r="OZA1300" s="135"/>
      <c r="OZB1300" s="135"/>
      <c r="OZC1300" s="135"/>
      <c r="OZD1300" s="135"/>
      <c r="OZE1300" s="135"/>
      <c r="OZF1300" s="135"/>
      <c r="OZG1300" s="135"/>
      <c r="OZH1300" s="135"/>
      <c r="OZI1300" s="135"/>
      <c r="OZJ1300" s="135"/>
      <c r="OZK1300" s="135"/>
      <c r="OZL1300" s="135"/>
      <c r="OZM1300" s="135"/>
      <c r="OZN1300" s="135"/>
      <c r="OZO1300" s="135"/>
      <c r="OZP1300" s="135"/>
      <c r="OZQ1300" s="135"/>
      <c r="OZR1300" s="135"/>
      <c r="OZS1300" s="135"/>
      <c r="OZT1300" s="135"/>
      <c r="OZU1300" s="135"/>
      <c r="OZV1300" s="135"/>
      <c r="OZW1300" s="135"/>
      <c r="OZX1300" s="135"/>
      <c r="OZY1300" s="135"/>
      <c r="OZZ1300" s="135"/>
      <c r="PAA1300" s="135"/>
      <c r="PAB1300" s="135"/>
      <c r="PAC1300" s="135"/>
      <c r="PAD1300" s="135"/>
      <c r="PAE1300" s="135"/>
      <c r="PAF1300" s="135"/>
      <c r="PAG1300" s="135"/>
      <c r="PAH1300" s="135"/>
      <c r="PAI1300" s="135"/>
      <c r="PAJ1300" s="135"/>
      <c r="PAK1300" s="135"/>
      <c r="PAL1300" s="135"/>
      <c r="PAM1300" s="135"/>
      <c r="PAN1300" s="135"/>
      <c r="PAO1300" s="135"/>
      <c r="PAP1300" s="135"/>
      <c r="PAQ1300" s="135"/>
      <c r="PAR1300" s="135"/>
      <c r="PAS1300" s="135"/>
      <c r="PAT1300" s="135"/>
      <c r="PAU1300" s="135"/>
      <c r="PAV1300" s="135"/>
      <c r="PAW1300" s="135"/>
      <c r="PAX1300" s="135"/>
      <c r="PAY1300" s="135"/>
      <c r="PAZ1300" s="135"/>
      <c r="PBA1300" s="135"/>
      <c r="PBB1300" s="135"/>
      <c r="PBC1300" s="135"/>
      <c r="PBD1300" s="135"/>
      <c r="PBE1300" s="135"/>
      <c r="PBF1300" s="135"/>
      <c r="PBG1300" s="135"/>
      <c r="PBH1300" s="135"/>
      <c r="PBI1300" s="135"/>
      <c r="PBJ1300" s="135"/>
      <c r="PBK1300" s="135"/>
      <c r="PBL1300" s="135"/>
      <c r="PBM1300" s="135"/>
      <c r="PBN1300" s="135"/>
      <c r="PBO1300" s="135"/>
      <c r="PBP1300" s="135"/>
      <c r="PBQ1300" s="135"/>
      <c r="PBR1300" s="135"/>
      <c r="PBS1300" s="135"/>
      <c r="PBT1300" s="135"/>
      <c r="PBU1300" s="135"/>
      <c r="PBV1300" s="135"/>
      <c r="PBW1300" s="135"/>
      <c r="PBX1300" s="135"/>
      <c r="PBY1300" s="135"/>
      <c r="PBZ1300" s="135"/>
      <c r="PCA1300" s="135"/>
      <c r="PCB1300" s="135"/>
      <c r="PCC1300" s="135"/>
      <c r="PCD1300" s="135"/>
      <c r="PCE1300" s="135"/>
      <c r="PCF1300" s="135"/>
      <c r="PCG1300" s="135"/>
      <c r="PCH1300" s="135"/>
      <c r="PCI1300" s="135"/>
      <c r="PCJ1300" s="135"/>
      <c r="PCK1300" s="135"/>
      <c r="PCL1300" s="135"/>
      <c r="PCM1300" s="135"/>
      <c r="PCN1300" s="135"/>
      <c r="PCO1300" s="135"/>
      <c r="PCP1300" s="135"/>
      <c r="PCQ1300" s="135"/>
      <c r="PCR1300" s="135"/>
      <c r="PCS1300" s="135"/>
      <c r="PCT1300" s="135"/>
      <c r="PCU1300" s="135"/>
      <c r="PCV1300" s="135"/>
      <c r="PCW1300" s="135"/>
      <c r="PCX1300" s="135"/>
      <c r="PCY1300" s="135"/>
      <c r="PCZ1300" s="135"/>
      <c r="PDA1300" s="135"/>
      <c r="PDB1300" s="135"/>
      <c r="PDC1300" s="135"/>
      <c r="PDD1300" s="135"/>
      <c r="PDE1300" s="135"/>
      <c r="PDF1300" s="135"/>
      <c r="PDG1300" s="135"/>
      <c r="PDH1300" s="135"/>
      <c r="PDI1300" s="135"/>
      <c r="PDJ1300" s="135"/>
      <c r="PDK1300" s="135"/>
      <c r="PDL1300" s="135"/>
      <c r="PDM1300" s="135"/>
      <c r="PDN1300" s="135"/>
      <c r="PDO1300" s="135"/>
      <c r="PDP1300" s="135"/>
      <c r="PDQ1300" s="135"/>
      <c r="PDR1300" s="135"/>
      <c r="PDS1300" s="135"/>
      <c r="PDT1300" s="135"/>
      <c r="PDU1300" s="135"/>
      <c r="PDV1300" s="135"/>
      <c r="PDW1300" s="135"/>
      <c r="PDX1300" s="135"/>
      <c r="PDY1300" s="135"/>
      <c r="PDZ1300" s="135"/>
      <c r="PEA1300" s="135"/>
      <c r="PEB1300" s="135"/>
      <c r="PEC1300" s="135"/>
      <c r="PED1300" s="135"/>
      <c r="PEE1300" s="135"/>
      <c r="PEF1300" s="135"/>
      <c r="PEG1300" s="135"/>
      <c r="PEH1300" s="135"/>
      <c r="PEI1300" s="135"/>
      <c r="PEJ1300" s="135"/>
      <c r="PEK1300" s="135"/>
      <c r="PEL1300" s="135"/>
      <c r="PEM1300" s="135"/>
      <c r="PEN1300" s="135"/>
      <c r="PEO1300" s="135"/>
      <c r="PEP1300" s="135"/>
      <c r="PEQ1300" s="135"/>
      <c r="PER1300" s="135"/>
      <c r="PES1300" s="135"/>
      <c r="PET1300" s="135"/>
      <c r="PEU1300" s="135"/>
      <c r="PEV1300" s="135"/>
      <c r="PEW1300" s="135"/>
      <c r="PEX1300" s="135"/>
      <c r="PEY1300" s="135"/>
      <c r="PEZ1300" s="135"/>
      <c r="PFA1300" s="135"/>
      <c r="PFB1300" s="135"/>
      <c r="PFC1300" s="135"/>
      <c r="PFD1300" s="135"/>
      <c r="PFE1300" s="135"/>
      <c r="PFF1300" s="135"/>
      <c r="PFG1300" s="135"/>
      <c r="PFH1300" s="135"/>
      <c r="PFI1300" s="135"/>
      <c r="PFJ1300" s="135"/>
      <c r="PFK1300" s="135"/>
      <c r="PFL1300" s="135"/>
      <c r="PFM1300" s="135"/>
      <c r="PFN1300" s="135"/>
      <c r="PFO1300" s="135"/>
      <c r="PFP1300" s="135"/>
      <c r="PFQ1300" s="135"/>
      <c r="PFR1300" s="135"/>
      <c r="PFS1300" s="135"/>
      <c r="PFT1300" s="135"/>
      <c r="PFU1300" s="135"/>
      <c r="PFV1300" s="135"/>
      <c r="PFW1300" s="135"/>
      <c r="PFX1300" s="135"/>
      <c r="PFY1300" s="135"/>
      <c r="PFZ1300" s="135"/>
      <c r="PGA1300" s="135"/>
      <c r="PGB1300" s="135"/>
      <c r="PGC1300" s="135"/>
      <c r="PGD1300" s="135"/>
      <c r="PGE1300" s="135"/>
      <c r="PGF1300" s="135"/>
      <c r="PGG1300" s="135"/>
      <c r="PGH1300" s="135"/>
      <c r="PGI1300" s="135"/>
      <c r="PGJ1300" s="135"/>
      <c r="PGK1300" s="135"/>
      <c r="PGL1300" s="135"/>
      <c r="PGM1300" s="135"/>
      <c r="PGN1300" s="135"/>
      <c r="PGO1300" s="135"/>
      <c r="PGP1300" s="135"/>
      <c r="PGQ1300" s="135"/>
      <c r="PGR1300" s="135"/>
      <c r="PGS1300" s="135"/>
      <c r="PGT1300" s="135"/>
      <c r="PGU1300" s="135"/>
      <c r="PGV1300" s="135"/>
      <c r="PGW1300" s="135"/>
      <c r="PGX1300" s="135"/>
      <c r="PGY1300" s="135"/>
      <c r="PGZ1300" s="135"/>
      <c r="PHA1300" s="135"/>
      <c r="PHB1300" s="135"/>
      <c r="PHC1300" s="135"/>
      <c r="PHD1300" s="135"/>
      <c r="PHE1300" s="135"/>
      <c r="PHF1300" s="135"/>
      <c r="PHG1300" s="135"/>
      <c r="PHH1300" s="135"/>
      <c r="PHI1300" s="135"/>
      <c r="PHJ1300" s="135"/>
      <c r="PHK1300" s="135"/>
      <c r="PHL1300" s="135"/>
      <c r="PHM1300" s="135"/>
      <c r="PHN1300" s="135"/>
      <c r="PHO1300" s="135"/>
      <c r="PHP1300" s="135"/>
      <c r="PHQ1300" s="135"/>
      <c r="PHR1300" s="135"/>
      <c r="PHS1300" s="135"/>
      <c r="PHT1300" s="135"/>
      <c r="PHU1300" s="135"/>
      <c r="PHV1300" s="135"/>
      <c r="PHW1300" s="135"/>
      <c r="PHX1300" s="135"/>
      <c r="PHY1300" s="135"/>
      <c r="PHZ1300" s="135"/>
      <c r="PIA1300" s="135"/>
      <c r="PIB1300" s="135"/>
      <c r="PIC1300" s="135"/>
      <c r="PID1300" s="135"/>
      <c r="PIE1300" s="135"/>
      <c r="PIF1300" s="135"/>
      <c r="PIG1300" s="135"/>
      <c r="PIH1300" s="135"/>
      <c r="PII1300" s="135"/>
      <c r="PIJ1300" s="135"/>
      <c r="PIK1300" s="135"/>
      <c r="PIL1300" s="135"/>
      <c r="PIM1300" s="135"/>
      <c r="PIN1300" s="135"/>
      <c r="PIO1300" s="135"/>
      <c r="PIP1300" s="135"/>
      <c r="PIQ1300" s="135"/>
      <c r="PIR1300" s="135"/>
      <c r="PIS1300" s="135"/>
      <c r="PIT1300" s="135"/>
      <c r="PIU1300" s="135"/>
      <c r="PIV1300" s="135"/>
      <c r="PIW1300" s="135"/>
      <c r="PIX1300" s="135"/>
      <c r="PIY1300" s="135"/>
      <c r="PIZ1300" s="135"/>
      <c r="PJA1300" s="135"/>
      <c r="PJB1300" s="135"/>
      <c r="PJC1300" s="135"/>
      <c r="PJD1300" s="135"/>
      <c r="PJE1300" s="135"/>
      <c r="PJF1300" s="135"/>
      <c r="PJG1300" s="135"/>
      <c r="PJH1300" s="135"/>
      <c r="PJI1300" s="135"/>
      <c r="PJJ1300" s="135"/>
      <c r="PJK1300" s="135"/>
      <c r="PJL1300" s="135"/>
      <c r="PJM1300" s="135"/>
      <c r="PJN1300" s="135"/>
      <c r="PJO1300" s="135"/>
      <c r="PJP1300" s="135"/>
      <c r="PJQ1300" s="135"/>
      <c r="PJR1300" s="135"/>
      <c r="PJS1300" s="135"/>
      <c r="PJT1300" s="135"/>
      <c r="PJU1300" s="135"/>
      <c r="PJV1300" s="135"/>
      <c r="PJW1300" s="135"/>
      <c r="PJX1300" s="135"/>
      <c r="PJY1300" s="135"/>
      <c r="PJZ1300" s="135"/>
      <c r="PKA1300" s="135"/>
      <c r="PKB1300" s="135"/>
      <c r="PKC1300" s="135"/>
      <c r="PKD1300" s="135"/>
      <c r="PKE1300" s="135"/>
      <c r="PKF1300" s="135"/>
      <c r="PKG1300" s="135"/>
      <c r="PKH1300" s="135"/>
      <c r="PKI1300" s="135"/>
      <c r="PKJ1300" s="135"/>
      <c r="PKK1300" s="135"/>
      <c r="PKL1300" s="135"/>
      <c r="PKM1300" s="135"/>
      <c r="PKN1300" s="135"/>
      <c r="PKO1300" s="135"/>
      <c r="PKP1300" s="135"/>
      <c r="PKQ1300" s="135"/>
      <c r="PKR1300" s="135"/>
      <c r="PKS1300" s="135"/>
      <c r="PKT1300" s="135"/>
      <c r="PKU1300" s="135"/>
      <c r="PKV1300" s="135"/>
      <c r="PKW1300" s="135"/>
      <c r="PKX1300" s="135"/>
      <c r="PKY1300" s="135"/>
      <c r="PKZ1300" s="135"/>
      <c r="PLA1300" s="135"/>
      <c r="PLB1300" s="135"/>
      <c r="PLC1300" s="135"/>
      <c r="PLD1300" s="135"/>
      <c r="PLE1300" s="135"/>
      <c r="PLF1300" s="135"/>
      <c r="PLG1300" s="135"/>
      <c r="PLH1300" s="135"/>
      <c r="PLI1300" s="135"/>
      <c r="PLJ1300" s="135"/>
      <c r="PLK1300" s="135"/>
      <c r="PLL1300" s="135"/>
      <c r="PLM1300" s="135"/>
      <c r="PLN1300" s="135"/>
      <c r="PLO1300" s="135"/>
      <c r="PLP1300" s="135"/>
      <c r="PLQ1300" s="135"/>
      <c r="PLR1300" s="135"/>
      <c r="PLS1300" s="135"/>
      <c r="PLT1300" s="135"/>
      <c r="PLU1300" s="135"/>
      <c r="PLV1300" s="135"/>
      <c r="PLW1300" s="135"/>
      <c r="PLX1300" s="135"/>
      <c r="PLY1300" s="135"/>
      <c r="PLZ1300" s="135"/>
      <c r="PMA1300" s="135"/>
      <c r="PMB1300" s="135"/>
      <c r="PMC1300" s="135"/>
      <c r="PMD1300" s="135"/>
      <c r="PME1300" s="135"/>
      <c r="PMF1300" s="135"/>
      <c r="PMG1300" s="135"/>
      <c r="PMH1300" s="135"/>
      <c r="PMI1300" s="135"/>
      <c r="PMJ1300" s="135"/>
      <c r="PMK1300" s="135"/>
      <c r="PML1300" s="135"/>
      <c r="PMM1300" s="135"/>
      <c r="PMN1300" s="135"/>
      <c r="PMO1300" s="135"/>
      <c r="PMP1300" s="135"/>
      <c r="PMQ1300" s="135"/>
      <c r="PMR1300" s="135"/>
      <c r="PMS1300" s="135"/>
      <c r="PMT1300" s="135"/>
      <c r="PMU1300" s="135"/>
      <c r="PMV1300" s="135"/>
      <c r="PMW1300" s="135"/>
      <c r="PMX1300" s="135"/>
      <c r="PMY1300" s="135"/>
      <c r="PMZ1300" s="135"/>
      <c r="PNA1300" s="135"/>
      <c r="PNB1300" s="135"/>
      <c r="PNC1300" s="135"/>
      <c r="PND1300" s="135"/>
      <c r="PNE1300" s="135"/>
      <c r="PNF1300" s="135"/>
      <c r="PNG1300" s="135"/>
      <c r="PNH1300" s="135"/>
      <c r="PNI1300" s="135"/>
      <c r="PNJ1300" s="135"/>
      <c r="PNK1300" s="135"/>
      <c r="PNL1300" s="135"/>
      <c r="PNM1300" s="135"/>
      <c r="PNN1300" s="135"/>
      <c r="PNO1300" s="135"/>
      <c r="PNP1300" s="135"/>
      <c r="PNQ1300" s="135"/>
      <c r="PNR1300" s="135"/>
      <c r="PNS1300" s="135"/>
      <c r="PNT1300" s="135"/>
      <c r="PNU1300" s="135"/>
      <c r="PNV1300" s="135"/>
      <c r="PNW1300" s="135"/>
      <c r="PNX1300" s="135"/>
      <c r="PNY1300" s="135"/>
      <c r="PNZ1300" s="135"/>
      <c r="POA1300" s="135"/>
      <c r="POB1300" s="135"/>
      <c r="POC1300" s="135"/>
      <c r="POD1300" s="135"/>
      <c r="POE1300" s="135"/>
      <c r="POF1300" s="135"/>
      <c r="POG1300" s="135"/>
      <c r="POH1300" s="135"/>
      <c r="POI1300" s="135"/>
      <c r="POJ1300" s="135"/>
      <c r="POK1300" s="135"/>
      <c r="POL1300" s="135"/>
      <c r="POM1300" s="135"/>
      <c r="PON1300" s="135"/>
      <c r="POO1300" s="135"/>
      <c r="POP1300" s="135"/>
      <c r="POQ1300" s="135"/>
      <c r="POR1300" s="135"/>
      <c r="POS1300" s="135"/>
      <c r="POT1300" s="135"/>
      <c r="POU1300" s="135"/>
      <c r="POV1300" s="135"/>
      <c r="POW1300" s="135"/>
      <c r="POX1300" s="135"/>
      <c r="POY1300" s="135"/>
      <c r="POZ1300" s="135"/>
      <c r="PPA1300" s="135"/>
      <c r="PPB1300" s="135"/>
      <c r="PPC1300" s="135"/>
      <c r="PPD1300" s="135"/>
      <c r="PPE1300" s="135"/>
      <c r="PPF1300" s="135"/>
      <c r="PPG1300" s="135"/>
      <c r="PPH1300" s="135"/>
      <c r="PPI1300" s="135"/>
      <c r="PPJ1300" s="135"/>
      <c r="PPK1300" s="135"/>
      <c r="PPL1300" s="135"/>
      <c r="PPM1300" s="135"/>
      <c r="PPN1300" s="135"/>
      <c r="PPO1300" s="135"/>
      <c r="PPP1300" s="135"/>
      <c r="PPQ1300" s="135"/>
      <c r="PPR1300" s="135"/>
      <c r="PPS1300" s="135"/>
      <c r="PPT1300" s="135"/>
      <c r="PPU1300" s="135"/>
      <c r="PPV1300" s="135"/>
      <c r="PPW1300" s="135"/>
      <c r="PPX1300" s="135"/>
      <c r="PPY1300" s="135"/>
      <c r="PPZ1300" s="135"/>
      <c r="PQA1300" s="135"/>
      <c r="PQB1300" s="135"/>
      <c r="PQC1300" s="135"/>
      <c r="PQD1300" s="135"/>
      <c r="PQE1300" s="135"/>
      <c r="PQF1300" s="135"/>
      <c r="PQG1300" s="135"/>
      <c r="PQH1300" s="135"/>
      <c r="PQI1300" s="135"/>
      <c r="PQJ1300" s="135"/>
      <c r="PQK1300" s="135"/>
      <c r="PQL1300" s="135"/>
      <c r="PQM1300" s="135"/>
      <c r="PQN1300" s="135"/>
      <c r="PQO1300" s="135"/>
      <c r="PQP1300" s="135"/>
      <c r="PQQ1300" s="135"/>
      <c r="PQR1300" s="135"/>
      <c r="PQS1300" s="135"/>
      <c r="PQT1300" s="135"/>
      <c r="PQU1300" s="135"/>
      <c r="PQV1300" s="135"/>
      <c r="PQW1300" s="135"/>
      <c r="PQX1300" s="135"/>
      <c r="PQY1300" s="135"/>
      <c r="PQZ1300" s="135"/>
      <c r="PRA1300" s="135"/>
      <c r="PRB1300" s="135"/>
      <c r="PRC1300" s="135"/>
      <c r="PRD1300" s="135"/>
      <c r="PRE1300" s="135"/>
      <c r="PRF1300" s="135"/>
      <c r="PRG1300" s="135"/>
      <c r="PRH1300" s="135"/>
      <c r="PRI1300" s="135"/>
      <c r="PRJ1300" s="135"/>
      <c r="PRK1300" s="135"/>
      <c r="PRL1300" s="135"/>
      <c r="PRM1300" s="135"/>
      <c r="PRN1300" s="135"/>
      <c r="PRO1300" s="135"/>
      <c r="PRP1300" s="135"/>
      <c r="PRQ1300" s="135"/>
      <c r="PRR1300" s="135"/>
      <c r="PRS1300" s="135"/>
      <c r="PRT1300" s="135"/>
      <c r="PRU1300" s="135"/>
      <c r="PRV1300" s="135"/>
      <c r="PRW1300" s="135"/>
      <c r="PRX1300" s="135"/>
      <c r="PRY1300" s="135"/>
      <c r="PRZ1300" s="135"/>
      <c r="PSA1300" s="135"/>
      <c r="PSB1300" s="135"/>
      <c r="PSC1300" s="135"/>
      <c r="PSD1300" s="135"/>
      <c r="PSE1300" s="135"/>
      <c r="PSF1300" s="135"/>
      <c r="PSG1300" s="135"/>
      <c r="PSH1300" s="135"/>
      <c r="PSI1300" s="135"/>
      <c r="PSJ1300" s="135"/>
      <c r="PSK1300" s="135"/>
      <c r="PSL1300" s="135"/>
      <c r="PSM1300" s="135"/>
      <c r="PSN1300" s="135"/>
      <c r="PSO1300" s="135"/>
      <c r="PSP1300" s="135"/>
      <c r="PSQ1300" s="135"/>
      <c r="PSR1300" s="135"/>
      <c r="PSS1300" s="135"/>
      <c r="PST1300" s="135"/>
      <c r="PSU1300" s="135"/>
      <c r="PSV1300" s="135"/>
      <c r="PSW1300" s="135"/>
      <c r="PSX1300" s="135"/>
      <c r="PSY1300" s="135"/>
      <c r="PSZ1300" s="135"/>
      <c r="PTA1300" s="135"/>
      <c r="PTB1300" s="135"/>
      <c r="PTC1300" s="135"/>
      <c r="PTD1300" s="135"/>
      <c r="PTE1300" s="135"/>
      <c r="PTF1300" s="135"/>
      <c r="PTG1300" s="135"/>
      <c r="PTH1300" s="135"/>
      <c r="PTI1300" s="135"/>
      <c r="PTJ1300" s="135"/>
      <c r="PTK1300" s="135"/>
      <c r="PTL1300" s="135"/>
      <c r="PTM1300" s="135"/>
      <c r="PTN1300" s="135"/>
      <c r="PTO1300" s="135"/>
      <c r="PTP1300" s="135"/>
      <c r="PTQ1300" s="135"/>
      <c r="PTR1300" s="135"/>
      <c r="PTS1300" s="135"/>
      <c r="PTT1300" s="135"/>
      <c r="PTU1300" s="135"/>
      <c r="PTV1300" s="135"/>
      <c r="PTW1300" s="135"/>
      <c r="PTX1300" s="135"/>
      <c r="PTY1300" s="135"/>
      <c r="PTZ1300" s="135"/>
      <c r="PUA1300" s="135"/>
      <c r="PUB1300" s="135"/>
      <c r="PUC1300" s="135"/>
      <c r="PUD1300" s="135"/>
      <c r="PUE1300" s="135"/>
      <c r="PUF1300" s="135"/>
      <c r="PUG1300" s="135"/>
      <c r="PUH1300" s="135"/>
      <c r="PUI1300" s="135"/>
      <c r="PUJ1300" s="135"/>
      <c r="PUK1300" s="135"/>
      <c r="PUL1300" s="135"/>
      <c r="PUM1300" s="135"/>
      <c r="PUN1300" s="135"/>
      <c r="PUO1300" s="135"/>
      <c r="PUP1300" s="135"/>
      <c r="PUQ1300" s="135"/>
      <c r="PUR1300" s="135"/>
      <c r="PUS1300" s="135"/>
      <c r="PUT1300" s="135"/>
      <c r="PUU1300" s="135"/>
      <c r="PUV1300" s="135"/>
      <c r="PUW1300" s="135"/>
      <c r="PUX1300" s="135"/>
      <c r="PUY1300" s="135"/>
      <c r="PUZ1300" s="135"/>
      <c r="PVA1300" s="135"/>
      <c r="PVB1300" s="135"/>
      <c r="PVC1300" s="135"/>
      <c r="PVD1300" s="135"/>
      <c r="PVE1300" s="135"/>
      <c r="PVF1300" s="135"/>
      <c r="PVG1300" s="135"/>
      <c r="PVH1300" s="135"/>
      <c r="PVI1300" s="135"/>
      <c r="PVJ1300" s="135"/>
      <c r="PVK1300" s="135"/>
      <c r="PVL1300" s="135"/>
      <c r="PVM1300" s="135"/>
      <c r="PVN1300" s="135"/>
      <c r="PVO1300" s="135"/>
      <c r="PVP1300" s="135"/>
      <c r="PVQ1300" s="135"/>
      <c r="PVR1300" s="135"/>
      <c r="PVS1300" s="135"/>
      <c r="PVT1300" s="135"/>
      <c r="PVU1300" s="135"/>
      <c r="PVV1300" s="135"/>
      <c r="PVW1300" s="135"/>
      <c r="PVX1300" s="135"/>
      <c r="PVY1300" s="135"/>
      <c r="PVZ1300" s="135"/>
      <c r="PWA1300" s="135"/>
      <c r="PWB1300" s="135"/>
      <c r="PWC1300" s="135"/>
      <c r="PWD1300" s="135"/>
      <c r="PWE1300" s="135"/>
      <c r="PWF1300" s="135"/>
      <c r="PWG1300" s="135"/>
      <c r="PWH1300" s="135"/>
      <c r="PWI1300" s="135"/>
      <c r="PWJ1300" s="135"/>
      <c r="PWK1300" s="135"/>
      <c r="PWL1300" s="135"/>
      <c r="PWM1300" s="135"/>
      <c r="PWN1300" s="135"/>
      <c r="PWO1300" s="135"/>
      <c r="PWP1300" s="135"/>
      <c r="PWQ1300" s="135"/>
      <c r="PWR1300" s="135"/>
      <c r="PWS1300" s="135"/>
      <c r="PWT1300" s="135"/>
      <c r="PWU1300" s="135"/>
      <c r="PWV1300" s="135"/>
      <c r="PWW1300" s="135"/>
      <c r="PWX1300" s="135"/>
      <c r="PWY1300" s="135"/>
      <c r="PWZ1300" s="135"/>
      <c r="PXA1300" s="135"/>
      <c r="PXB1300" s="135"/>
      <c r="PXC1300" s="135"/>
      <c r="PXD1300" s="135"/>
      <c r="PXE1300" s="135"/>
      <c r="PXF1300" s="135"/>
      <c r="PXG1300" s="135"/>
      <c r="PXH1300" s="135"/>
      <c r="PXI1300" s="135"/>
      <c r="PXJ1300" s="135"/>
      <c r="PXK1300" s="135"/>
      <c r="PXL1300" s="135"/>
      <c r="PXM1300" s="135"/>
      <c r="PXN1300" s="135"/>
      <c r="PXO1300" s="135"/>
      <c r="PXP1300" s="135"/>
      <c r="PXQ1300" s="135"/>
      <c r="PXR1300" s="135"/>
      <c r="PXS1300" s="135"/>
      <c r="PXT1300" s="135"/>
      <c r="PXU1300" s="135"/>
      <c r="PXV1300" s="135"/>
      <c r="PXW1300" s="135"/>
      <c r="PXX1300" s="135"/>
      <c r="PXY1300" s="135"/>
      <c r="PXZ1300" s="135"/>
      <c r="PYA1300" s="135"/>
      <c r="PYB1300" s="135"/>
      <c r="PYC1300" s="135"/>
      <c r="PYD1300" s="135"/>
      <c r="PYE1300" s="135"/>
      <c r="PYF1300" s="135"/>
      <c r="PYG1300" s="135"/>
      <c r="PYH1300" s="135"/>
      <c r="PYI1300" s="135"/>
      <c r="PYJ1300" s="135"/>
      <c r="PYK1300" s="135"/>
      <c r="PYL1300" s="135"/>
      <c r="PYM1300" s="135"/>
      <c r="PYN1300" s="135"/>
      <c r="PYO1300" s="135"/>
      <c r="PYP1300" s="135"/>
      <c r="PYQ1300" s="135"/>
      <c r="PYR1300" s="135"/>
      <c r="PYS1300" s="135"/>
      <c r="PYT1300" s="135"/>
      <c r="PYU1300" s="135"/>
      <c r="PYV1300" s="135"/>
      <c r="PYW1300" s="135"/>
      <c r="PYX1300" s="135"/>
      <c r="PYY1300" s="135"/>
      <c r="PYZ1300" s="135"/>
      <c r="PZA1300" s="135"/>
      <c r="PZB1300" s="135"/>
      <c r="PZC1300" s="135"/>
      <c r="PZD1300" s="135"/>
      <c r="PZE1300" s="135"/>
      <c r="PZF1300" s="135"/>
      <c r="PZG1300" s="135"/>
      <c r="PZH1300" s="135"/>
      <c r="PZI1300" s="135"/>
      <c r="PZJ1300" s="135"/>
      <c r="PZK1300" s="135"/>
      <c r="PZL1300" s="135"/>
      <c r="PZM1300" s="135"/>
      <c r="PZN1300" s="135"/>
      <c r="PZO1300" s="135"/>
      <c r="PZP1300" s="135"/>
      <c r="PZQ1300" s="135"/>
      <c r="PZR1300" s="135"/>
      <c r="PZS1300" s="135"/>
      <c r="PZT1300" s="135"/>
      <c r="PZU1300" s="135"/>
      <c r="PZV1300" s="135"/>
      <c r="PZW1300" s="135"/>
      <c r="PZX1300" s="135"/>
      <c r="PZY1300" s="135"/>
      <c r="PZZ1300" s="135"/>
      <c r="QAA1300" s="135"/>
      <c r="QAB1300" s="135"/>
      <c r="QAC1300" s="135"/>
      <c r="QAD1300" s="135"/>
      <c r="QAE1300" s="135"/>
      <c r="QAF1300" s="135"/>
      <c r="QAG1300" s="135"/>
      <c r="QAH1300" s="135"/>
      <c r="QAI1300" s="135"/>
      <c r="QAJ1300" s="135"/>
      <c r="QAK1300" s="135"/>
      <c r="QAL1300" s="135"/>
      <c r="QAM1300" s="135"/>
      <c r="QAN1300" s="135"/>
      <c r="QAO1300" s="135"/>
      <c r="QAP1300" s="135"/>
      <c r="QAQ1300" s="135"/>
      <c r="QAR1300" s="135"/>
      <c r="QAS1300" s="135"/>
      <c r="QAT1300" s="135"/>
      <c r="QAU1300" s="135"/>
      <c r="QAV1300" s="135"/>
      <c r="QAW1300" s="135"/>
      <c r="QAX1300" s="135"/>
      <c r="QAY1300" s="135"/>
      <c r="QAZ1300" s="135"/>
      <c r="QBA1300" s="135"/>
      <c r="QBB1300" s="135"/>
      <c r="QBC1300" s="135"/>
      <c r="QBD1300" s="135"/>
      <c r="QBE1300" s="135"/>
      <c r="QBF1300" s="135"/>
      <c r="QBG1300" s="135"/>
      <c r="QBH1300" s="135"/>
      <c r="QBI1300" s="135"/>
      <c r="QBJ1300" s="135"/>
      <c r="QBK1300" s="135"/>
      <c r="QBL1300" s="135"/>
      <c r="QBM1300" s="135"/>
      <c r="QBN1300" s="135"/>
      <c r="QBO1300" s="135"/>
      <c r="QBP1300" s="135"/>
      <c r="QBQ1300" s="135"/>
      <c r="QBR1300" s="135"/>
      <c r="QBS1300" s="135"/>
      <c r="QBT1300" s="135"/>
      <c r="QBU1300" s="135"/>
      <c r="QBV1300" s="135"/>
      <c r="QBW1300" s="135"/>
      <c r="QBX1300" s="135"/>
      <c r="QBY1300" s="135"/>
      <c r="QBZ1300" s="135"/>
      <c r="QCA1300" s="135"/>
      <c r="QCB1300" s="135"/>
      <c r="QCC1300" s="135"/>
      <c r="QCD1300" s="135"/>
      <c r="QCE1300" s="135"/>
      <c r="QCF1300" s="135"/>
      <c r="QCG1300" s="135"/>
      <c r="QCH1300" s="135"/>
      <c r="QCI1300" s="135"/>
      <c r="QCJ1300" s="135"/>
      <c r="QCK1300" s="135"/>
      <c r="QCL1300" s="135"/>
      <c r="QCM1300" s="135"/>
      <c r="QCN1300" s="135"/>
      <c r="QCO1300" s="135"/>
      <c r="QCP1300" s="135"/>
      <c r="QCQ1300" s="135"/>
      <c r="QCR1300" s="135"/>
      <c r="QCS1300" s="135"/>
      <c r="QCT1300" s="135"/>
      <c r="QCU1300" s="135"/>
      <c r="QCV1300" s="135"/>
      <c r="QCW1300" s="135"/>
      <c r="QCX1300" s="135"/>
      <c r="QCY1300" s="135"/>
      <c r="QCZ1300" s="135"/>
      <c r="QDA1300" s="135"/>
      <c r="QDB1300" s="135"/>
      <c r="QDC1300" s="135"/>
      <c r="QDD1300" s="135"/>
      <c r="QDE1300" s="135"/>
      <c r="QDF1300" s="135"/>
      <c r="QDG1300" s="135"/>
      <c r="QDH1300" s="135"/>
      <c r="QDI1300" s="135"/>
      <c r="QDJ1300" s="135"/>
      <c r="QDK1300" s="135"/>
      <c r="QDL1300" s="135"/>
      <c r="QDM1300" s="135"/>
      <c r="QDN1300" s="135"/>
      <c r="QDO1300" s="135"/>
      <c r="QDP1300" s="135"/>
      <c r="QDQ1300" s="135"/>
      <c r="QDR1300" s="135"/>
      <c r="QDS1300" s="135"/>
      <c r="QDT1300" s="135"/>
      <c r="QDU1300" s="135"/>
      <c r="QDV1300" s="135"/>
      <c r="QDW1300" s="135"/>
      <c r="QDX1300" s="135"/>
      <c r="QDY1300" s="135"/>
      <c r="QDZ1300" s="135"/>
      <c r="QEA1300" s="135"/>
      <c r="QEB1300" s="135"/>
      <c r="QEC1300" s="135"/>
      <c r="QED1300" s="135"/>
      <c r="QEE1300" s="135"/>
      <c r="QEF1300" s="135"/>
      <c r="QEG1300" s="135"/>
      <c r="QEH1300" s="135"/>
      <c r="QEI1300" s="135"/>
      <c r="QEJ1300" s="135"/>
      <c r="QEK1300" s="135"/>
      <c r="QEL1300" s="135"/>
      <c r="QEM1300" s="135"/>
      <c r="QEN1300" s="135"/>
      <c r="QEO1300" s="135"/>
      <c r="QEP1300" s="135"/>
      <c r="QEQ1300" s="135"/>
      <c r="QER1300" s="135"/>
      <c r="QES1300" s="135"/>
      <c r="QET1300" s="135"/>
      <c r="QEU1300" s="135"/>
      <c r="QEV1300" s="135"/>
      <c r="QEW1300" s="135"/>
      <c r="QEX1300" s="135"/>
      <c r="QEY1300" s="135"/>
      <c r="QEZ1300" s="135"/>
      <c r="QFA1300" s="135"/>
      <c r="QFB1300" s="135"/>
      <c r="QFC1300" s="135"/>
      <c r="QFD1300" s="135"/>
      <c r="QFE1300" s="135"/>
      <c r="QFF1300" s="135"/>
      <c r="QFG1300" s="135"/>
      <c r="QFH1300" s="135"/>
      <c r="QFI1300" s="135"/>
      <c r="QFJ1300" s="135"/>
      <c r="QFK1300" s="135"/>
      <c r="QFL1300" s="135"/>
      <c r="QFM1300" s="135"/>
      <c r="QFN1300" s="135"/>
      <c r="QFO1300" s="135"/>
      <c r="QFP1300" s="135"/>
      <c r="QFQ1300" s="135"/>
      <c r="QFR1300" s="135"/>
      <c r="QFS1300" s="135"/>
      <c r="QFT1300" s="135"/>
      <c r="QFU1300" s="135"/>
      <c r="QFV1300" s="135"/>
      <c r="QFW1300" s="135"/>
      <c r="QFX1300" s="135"/>
      <c r="QFY1300" s="135"/>
      <c r="QFZ1300" s="135"/>
      <c r="QGA1300" s="135"/>
      <c r="QGB1300" s="135"/>
      <c r="QGC1300" s="135"/>
      <c r="QGD1300" s="135"/>
      <c r="QGE1300" s="135"/>
      <c r="QGF1300" s="135"/>
      <c r="QGG1300" s="135"/>
      <c r="QGH1300" s="135"/>
      <c r="QGI1300" s="135"/>
      <c r="QGJ1300" s="135"/>
      <c r="QGK1300" s="135"/>
      <c r="QGL1300" s="135"/>
      <c r="QGM1300" s="135"/>
      <c r="QGN1300" s="135"/>
      <c r="QGO1300" s="135"/>
      <c r="QGP1300" s="135"/>
      <c r="QGQ1300" s="135"/>
      <c r="QGR1300" s="135"/>
      <c r="QGS1300" s="135"/>
      <c r="QGT1300" s="135"/>
      <c r="QGU1300" s="135"/>
      <c r="QGV1300" s="135"/>
      <c r="QGW1300" s="135"/>
      <c r="QGX1300" s="135"/>
      <c r="QGY1300" s="135"/>
      <c r="QGZ1300" s="135"/>
      <c r="QHA1300" s="135"/>
      <c r="QHB1300" s="135"/>
      <c r="QHC1300" s="135"/>
      <c r="QHD1300" s="135"/>
      <c r="QHE1300" s="135"/>
      <c r="QHF1300" s="135"/>
      <c r="QHG1300" s="135"/>
      <c r="QHH1300" s="135"/>
      <c r="QHI1300" s="135"/>
      <c r="QHJ1300" s="135"/>
      <c r="QHK1300" s="135"/>
      <c r="QHL1300" s="135"/>
      <c r="QHM1300" s="135"/>
      <c r="QHN1300" s="135"/>
      <c r="QHO1300" s="135"/>
      <c r="QHP1300" s="135"/>
      <c r="QHQ1300" s="135"/>
      <c r="QHR1300" s="135"/>
      <c r="QHS1300" s="135"/>
      <c r="QHT1300" s="135"/>
      <c r="QHU1300" s="135"/>
      <c r="QHV1300" s="135"/>
      <c r="QHW1300" s="135"/>
      <c r="QHX1300" s="135"/>
      <c r="QHY1300" s="135"/>
      <c r="QHZ1300" s="135"/>
      <c r="QIA1300" s="135"/>
      <c r="QIB1300" s="135"/>
      <c r="QIC1300" s="135"/>
      <c r="QID1300" s="135"/>
      <c r="QIE1300" s="135"/>
      <c r="QIF1300" s="135"/>
      <c r="QIG1300" s="135"/>
      <c r="QIH1300" s="135"/>
      <c r="QII1300" s="135"/>
      <c r="QIJ1300" s="135"/>
      <c r="QIK1300" s="135"/>
      <c r="QIL1300" s="135"/>
      <c r="QIM1300" s="135"/>
      <c r="QIN1300" s="135"/>
      <c r="QIO1300" s="135"/>
      <c r="QIP1300" s="135"/>
      <c r="QIQ1300" s="135"/>
      <c r="QIR1300" s="135"/>
      <c r="QIS1300" s="135"/>
      <c r="QIT1300" s="135"/>
      <c r="QIU1300" s="135"/>
      <c r="QIV1300" s="135"/>
      <c r="QIW1300" s="135"/>
      <c r="QIX1300" s="135"/>
      <c r="QIY1300" s="135"/>
      <c r="QIZ1300" s="135"/>
      <c r="QJA1300" s="135"/>
      <c r="QJB1300" s="135"/>
      <c r="QJC1300" s="135"/>
      <c r="QJD1300" s="135"/>
      <c r="QJE1300" s="135"/>
      <c r="QJF1300" s="135"/>
      <c r="QJG1300" s="135"/>
      <c r="QJH1300" s="135"/>
      <c r="QJI1300" s="135"/>
      <c r="QJJ1300" s="135"/>
      <c r="QJK1300" s="135"/>
      <c r="QJL1300" s="135"/>
      <c r="QJM1300" s="135"/>
      <c r="QJN1300" s="135"/>
      <c r="QJO1300" s="135"/>
      <c r="QJP1300" s="135"/>
      <c r="QJQ1300" s="135"/>
      <c r="QJR1300" s="135"/>
      <c r="QJS1300" s="135"/>
      <c r="QJT1300" s="135"/>
      <c r="QJU1300" s="135"/>
      <c r="QJV1300" s="135"/>
      <c r="QJW1300" s="135"/>
      <c r="QJX1300" s="135"/>
      <c r="QJY1300" s="135"/>
      <c r="QJZ1300" s="135"/>
      <c r="QKA1300" s="135"/>
      <c r="QKB1300" s="135"/>
      <c r="QKC1300" s="135"/>
      <c r="QKD1300" s="135"/>
      <c r="QKE1300" s="135"/>
      <c r="QKF1300" s="135"/>
      <c r="QKG1300" s="135"/>
      <c r="QKH1300" s="135"/>
      <c r="QKI1300" s="135"/>
      <c r="QKJ1300" s="135"/>
      <c r="QKK1300" s="135"/>
      <c r="QKL1300" s="135"/>
      <c r="QKM1300" s="135"/>
      <c r="QKN1300" s="135"/>
      <c r="QKO1300" s="135"/>
      <c r="QKP1300" s="135"/>
      <c r="QKQ1300" s="135"/>
      <c r="QKR1300" s="135"/>
      <c r="QKS1300" s="135"/>
      <c r="QKT1300" s="135"/>
      <c r="QKU1300" s="135"/>
      <c r="QKV1300" s="135"/>
      <c r="QKW1300" s="135"/>
      <c r="QKX1300" s="135"/>
      <c r="QKY1300" s="135"/>
      <c r="QKZ1300" s="135"/>
      <c r="QLA1300" s="135"/>
      <c r="QLB1300" s="135"/>
      <c r="QLC1300" s="135"/>
      <c r="QLD1300" s="135"/>
      <c r="QLE1300" s="135"/>
      <c r="QLF1300" s="135"/>
      <c r="QLG1300" s="135"/>
      <c r="QLH1300" s="135"/>
      <c r="QLI1300" s="135"/>
      <c r="QLJ1300" s="135"/>
      <c r="QLK1300" s="135"/>
      <c r="QLL1300" s="135"/>
      <c r="QLM1300" s="135"/>
      <c r="QLN1300" s="135"/>
      <c r="QLO1300" s="135"/>
      <c r="QLP1300" s="135"/>
      <c r="QLQ1300" s="135"/>
      <c r="QLR1300" s="135"/>
      <c r="QLS1300" s="135"/>
      <c r="QLT1300" s="135"/>
      <c r="QLU1300" s="135"/>
      <c r="QLV1300" s="135"/>
      <c r="QLW1300" s="135"/>
      <c r="QLX1300" s="135"/>
      <c r="QLY1300" s="135"/>
      <c r="QLZ1300" s="135"/>
      <c r="QMA1300" s="135"/>
      <c r="QMB1300" s="135"/>
      <c r="QMC1300" s="135"/>
      <c r="QMD1300" s="135"/>
      <c r="QME1300" s="135"/>
      <c r="QMF1300" s="135"/>
      <c r="QMG1300" s="135"/>
      <c r="QMH1300" s="135"/>
      <c r="QMI1300" s="135"/>
      <c r="QMJ1300" s="135"/>
      <c r="QMK1300" s="135"/>
      <c r="QML1300" s="135"/>
      <c r="QMM1300" s="135"/>
      <c r="QMN1300" s="135"/>
      <c r="QMO1300" s="135"/>
      <c r="QMP1300" s="135"/>
      <c r="QMQ1300" s="135"/>
      <c r="QMR1300" s="135"/>
      <c r="QMS1300" s="135"/>
      <c r="QMT1300" s="135"/>
      <c r="QMU1300" s="135"/>
      <c r="QMV1300" s="135"/>
      <c r="QMW1300" s="135"/>
      <c r="QMX1300" s="135"/>
      <c r="QMY1300" s="135"/>
      <c r="QMZ1300" s="135"/>
      <c r="QNA1300" s="135"/>
      <c r="QNB1300" s="135"/>
      <c r="QNC1300" s="135"/>
      <c r="QND1300" s="135"/>
      <c r="QNE1300" s="135"/>
      <c r="QNF1300" s="135"/>
      <c r="QNG1300" s="135"/>
      <c r="QNH1300" s="135"/>
      <c r="QNI1300" s="135"/>
      <c r="QNJ1300" s="135"/>
      <c r="QNK1300" s="135"/>
      <c r="QNL1300" s="135"/>
      <c r="QNM1300" s="135"/>
      <c r="QNN1300" s="135"/>
      <c r="QNO1300" s="135"/>
      <c r="QNP1300" s="135"/>
      <c r="QNQ1300" s="135"/>
      <c r="QNR1300" s="135"/>
      <c r="QNS1300" s="135"/>
      <c r="QNT1300" s="135"/>
      <c r="QNU1300" s="135"/>
      <c r="QNV1300" s="135"/>
      <c r="QNW1300" s="135"/>
      <c r="QNX1300" s="135"/>
      <c r="QNY1300" s="135"/>
      <c r="QNZ1300" s="135"/>
      <c r="QOA1300" s="135"/>
      <c r="QOB1300" s="135"/>
      <c r="QOC1300" s="135"/>
      <c r="QOD1300" s="135"/>
      <c r="QOE1300" s="135"/>
      <c r="QOF1300" s="135"/>
      <c r="QOG1300" s="135"/>
      <c r="QOH1300" s="135"/>
      <c r="QOI1300" s="135"/>
      <c r="QOJ1300" s="135"/>
      <c r="QOK1300" s="135"/>
      <c r="QOL1300" s="135"/>
      <c r="QOM1300" s="135"/>
      <c r="QON1300" s="135"/>
      <c r="QOO1300" s="135"/>
      <c r="QOP1300" s="135"/>
      <c r="QOQ1300" s="135"/>
      <c r="QOR1300" s="135"/>
      <c r="QOS1300" s="135"/>
      <c r="QOT1300" s="135"/>
      <c r="QOU1300" s="135"/>
      <c r="QOV1300" s="135"/>
      <c r="QOW1300" s="135"/>
      <c r="QOX1300" s="135"/>
      <c r="QOY1300" s="135"/>
      <c r="QOZ1300" s="135"/>
      <c r="QPA1300" s="135"/>
      <c r="QPB1300" s="135"/>
      <c r="QPC1300" s="135"/>
      <c r="QPD1300" s="135"/>
      <c r="QPE1300" s="135"/>
      <c r="QPF1300" s="135"/>
      <c r="QPG1300" s="135"/>
      <c r="QPH1300" s="135"/>
      <c r="QPI1300" s="135"/>
      <c r="QPJ1300" s="135"/>
      <c r="QPK1300" s="135"/>
      <c r="QPL1300" s="135"/>
      <c r="QPM1300" s="135"/>
      <c r="QPN1300" s="135"/>
      <c r="QPO1300" s="135"/>
      <c r="QPP1300" s="135"/>
      <c r="QPQ1300" s="135"/>
      <c r="QPR1300" s="135"/>
      <c r="QPS1300" s="135"/>
      <c r="QPT1300" s="135"/>
      <c r="QPU1300" s="135"/>
      <c r="QPV1300" s="135"/>
      <c r="QPW1300" s="135"/>
      <c r="QPX1300" s="135"/>
      <c r="QPY1300" s="135"/>
      <c r="QPZ1300" s="135"/>
      <c r="QQA1300" s="135"/>
      <c r="QQB1300" s="135"/>
      <c r="QQC1300" s="135"/>
      <c r="QQD1300" s="135"/>
      <c r="QQE1300" s="135"/>
      <c r="QQF1300" s="135"/>
      <c r="QQG1300" s="135"/>
      <c r="QQH1300" s="135"/>
      <c r="QQI1300" s="135"/>
      <c r="QQJ1300" s="135"/>
      <c r="QQK1300" s="135"/>
      <c r="QQL1300" s="135"/>
      <c r="QQM1300" s="135"/>
      <c r="QQN1300" s="135"/>
      <c r="QQO1300" s="135"/>
      <c r="QQP1300" s="135"/>
      <c r="QQQ1300" s="135"/>
      <c r="QQR1300" s="135"/>
      <c r="QQS1300" s="135"/>
      <c r="QQT1300" s="135"/>
      <c r="QQU1300" s="135"/>
      <c r="QQV1300" s="135"/>
      <c r="QQW1300" s="135"/>
      <c r="QQX1300" s="135"/>
      <c r="QQY1300" s="135"/>
      <c r="QQZ1300" s="135"/>
      <c r="QRA1300" s="135"/>
      <c r="QRB1300" s="135"/>
      <c r="QRC1300" s="135"/>
      <c r="QRD1300" s="135"/>
      <c r="QRE1300" s="135"/>
      <c r="QRF1300" s="135"/>
      <c r="QRG1300" s="135"/>
      <c r="QRH1300" s="135"/>
      <c r="QRI1300" s="135"/>
      <c r="QRJ1300" s="135"/>
      <c r="QRK1300" s="135"/>
      <c r="QRL1300" s="135"/>
      <c r="QRM1300" s="135"/>
      <c r="QRN1300" s="135"/>
      <c r="QRO1300" s="135"/>
      <c r="QRP1300" s="135"/>
      <c r="QRQ1300" s="135"/>
      <c r="QRR1300" s="135"/>
      <c r="QRS1300" s="135"/>
      <c r="QRT1300" s="135"/>
      <c r="QRU1300" s="135"/>
      <c r="QRV1300" s="135"/>
      <c r="QRW1300" s="135"/>
      <c r="QRX1300" s="135"/>
      <c r="QRY1300" s="135"/>
      <c r="QRZ1300" s="135"/>
      <c r="QSA1300" s="135"/>
      <c r="QSB1300" s="135"/>
      <c r="QSC1300" s="135"/>
      <c r="QSD1300" s="135"/>
      <c r="QSE1300" s="135"/>
      <c r="QSF1300" s="135"/>
      <c r="QSG1300" s="135"/>
      <c r="QSH1300" s="135"/>
      <c r="QSI1300" s="135"/>
      <c r="QSJ1300" s="135"/>
      <c r="QSK1300" s="135"/>
      <c r="QSL1300" s="135"/>
      <c r="QSM1300" s="135"/>
      <c r="QSN1300" s="135"/>
      <c r="QSO1300" s="135"/>
      <c r="QSP1300" s="135"/>
      <c r="QSQ1300" s="135"/>
      <c r="QSR1300" s="135"/>
      <c r="QSS1300" s="135"/>
      <c r="QST1300" s="135"/>
      <c r="QSU1300" s="135"/>
      <c r="QSV1300" s="135"/>
      <c r="QSW1300" s="135"/>
      <c r="QSX1300" s="135"/>
      <c r="QSY1300" s="135"/>
      <c r="QSZ1300" s="135"/>
      <c r="QTA1300" s="135"/>
      <c r="QTB1300" s="135"/>
      <c r="QTC1300" s="135"/>
      <c r="QTD1300" s="135"/>
      <c r="QTE1300" s="135"/>
      <c r="QTF1300" s="135"/>
      <c r="QTG1300" s="135"/>
      <c r="QTH1300" s="135"/>
      <c r="QTI1300" s="135"/>
      <c r="QTJ1300" s="135"/>
      <c r="QTK1300" s="135"/>
      <c r="QTL1300" s="135"/>
      <c r="QTM1300" s="135"/>
      <c r="QTN1300" s="135"/>
      <c r="QTO1300" s="135"/>
      <c r="QTP1300" s="135"/>
      <c r="QTQ1300" s="135"/>
      <c r="QTR1300" s="135"/>
      <c r="QTS1300" s="135"/>
      <c r="QTT1300" s="135"/>
      <c r="QTU1300" s="135"/>
      <c r="QTV1300" s="135"/>
      <c r="QTW1300" s="135"/>
      <c r="QTX1300" s="135"/>
      <c r="QTY1300" s="135"/>
      <c r="QTZ1300" s="135"/>
      <c r="QUA1300" s="135"/>
      <c r="QUB1300" s="135"/>
      <c r="QUC1300" s="135"/>
      <c r="QUD1300" s="135"/>
      <c r="QUE1300" s="135"/>
      <c r="QUF1300" s="135"/>
      <c r="QUG1300" s="135"/>
      <c r="QUH1300" s="135"/>
      <c r="QUI1300" s="135"/>
      <c r="QUJ1300" s="135"/>
      <c r="QUK1300" s="135"/>
      <c r="QUL1300" s="135"/>
      <c r="QUM1300" s="135"/>
      <c r="QUN1300" s="135"/>
      <c r="QUO1300" s="135"/>
      <c r="QUP1300" s="135"/>
      <c r="QUQ1300" s="135"/>
      <c r="QUR1300" s="135"/>
      <c r="QUS1300" s="135"/>
      <c r="QUT1300" s="135"/>
      <c r="QUU1300" s="135"/>
      <c r="QUV1300" s="135"/>
      <c r="QUW1300" s="135"/>
      <c r="QUX1300" s="135"/>
      <c r="QUY1300" s="135"/>
      <c r="QUZ1300" s="135"/>
      <c r="QVA1300" s="135"/>
      <c r="QVB1300" s="135"/>
      <c r="QVC1300" s="135"/>
      <c r="QVD1300" s="135"/>
      <c r="QVE1300" s="135"/>
      <c r="QVF1300" s="135"/>
      <c r="QVG1300" s="135"/>
      <c r="QVH1300" s="135"/>
      <c r="QVI1300" s="135"/>
      <c r="QVJ1300" s="135"/>
      <c r="QVK1300" s="135"/>
      <c r="QVL1300" s="135"/>
      <c r="QVM1300" s="135"/>
      <c r="QVN1300" s="135"/>
      <c r="QVO1300" s="135"/>
      <c r="QVP1300" s="135"/>
      <c r="QVQ1300" s="135"/>
      <c r="QVR1300" s="135"/>
      <c r="QVS1300" s="135"/>
      <c r="QVT1300" s="135"/>
      <c r="QVU1300" s="135"/>
      <c r="QVV1300" s="135"/>
      <c r="QVW1300" s="135"/>
      <c r="QVX1300" s="135"/>
      <c r="QVY1300" s="135"/>
      <c r="QVZ1300" s="135"/>
      <c r="QWA1300" s="135"/>
      <c r="QWB1300" s="135"/>
      <c r="QWC1300" s="135"/>
      <c r="QWD1300" s="135"/>
      <c r="QWE1300" s="135"/>
      <c r="QWF1300" s="135"/>
      <c r="QWG1300" s="135"/>
      <c r="QWH1300" s="135"/>
      <c r="QWI1300" s="135"/>
      <c r="QWJ1300" s="135"/>
      <c r="QWK1300" s="135"/>
      <c r="QWL1300" s="135"/>
      <c r="QWM1300" s="135"/>
      <c r="QWN1300" s="135"/>
      <c r="QWO1300" s="135"/>
      <c r="QWP1300" s="135"/>
      <c r="QWQ1300" s="135"/>
      <c r="QWR1300" s="135"/>
      <c r="QWS1300" s="135"/>
      <c r="QWT1300" s="135"/>
      <c r="QWU1300" s="135"/>
      <c r="QWV1300" s="135"/>
      <c r="QWW1300" s="135"/>
      <c r="QWX1300" s="135"/>
      <c r="QWY1300" s="135"/>
      <c r="QWZ1300" s="135"/>
      <c r="QXA1300" s="135"/>
      <c r="QXB1300" s="135"/>
      <c r="QXC1300" s="135"/>
      <c r="QXD1300" s="135"/>
      <c r="QXE1300" s="135"/>
      <c r="QXF1300" s="135"/>
      <c r="QXG1300" s="135"/>
      <c r="QXH1300" s="135"/>
      <c r="QXI1300" s="135"/>
      <c r="QXJ1300" s="135"/>
      <c r="QXK1300" s="135"/>
      <c r="QXL1300" s="135"/>
      <c r="QXM1300" s="135"/>
      <c r="QXN1300" s="135"/>
      <c r="QXO1300" s="135"/>
      <c r="QXP1300" s="135"/>
      <c r="QXQ1300" s="135"/>
      <c r="QXR1300" s="135"/>
      <c r="QXS1300" s="135"/>
      <c r="QXT1300" s="135"/>
      <c r="QXU1300" s="135"/>
      <c r="QXV1300" s="135"/>
      <c r="QXW1300" s="135"/>
      <c r="QXX1300" s="135"/>
      <c r="QXY1300" s="135"/>
      <c r="QXZ1300" s="135"/>
      <c r="QYA1300" s="135"/>
      <c r="QYB1300" s="135"/>
      <c r="QYC1300" s="135"/>
      <c r="QYD1300" s="135"/>
      <c r="QYE1300" s="135"/>
      <c r="QYF1300" s="135"/>
      <c r="QYG1300" s="135"/>
      <c r="QYH1300" s="135"/>
      <c r="QYI1300" s="135"/>
      <c r="QYJ1300" s="135"/>
      <c r="QYK1300" s="135"/>
      <c r="QYL1300" s="135"/>
      <c r="QYM1300" s="135"/>
      <c r="QYN1300" s="135"/>
      <c r="QYO1300" s="135"/>
      <c r="QYP1300" s="135"/>
      <c r="QYQ1300" s="135"/>
      <c r="QYR1300" s="135"/>
      <c r="QYS1300" s="135"/>
      <c r="QYT1300" s="135"/>
      <c r="QYU1300" s="135"/>
      <c r="QYV1300" s="135"/>
      <c r="QYW1300" s="135"/>
      <c r="QYX1300" s="135"/>
      <c r="QYY1300" s="135"/>
      <c r="QYZ1300" s="135"/>
      <c r="QZA1300" s="135"/>
      <c r="QZB1300" s="135"/>
      <c r="QZC1300" s="135"/>
      <c r="QZD1300" s="135"/>
      <c r="QZE1300" s="135"/>
      <c r="QZF1300" s="135"/>
      <c r="QZG1300" s="135"/>
      <c r="QZH1300" s="135"/>
      <c r="QZI1300" s="135"/>
      <c r="QZJ1300" s="135"/>
      <c r="QZK1300" s="135"/>
      <c r="QZL1300" s="135"/>
      <c r="QZM1300" s="135"/>
      <c r="QZN1300" s="135"/>
      <c r="QZO1300" s="135"/>
      <c r="QZP1300" s="135"/>
      <c r="QZQ1300" s="135"/>
      <c r="QZR1300" s="135"/>
      <c r="QZS1300" s="135"/>
      <c r="QZT1300" s="135"/>
      <c r="QZU1300" s="135"/>
      <c r="QZV1300" s="135"/>
      <c r="QZW1300" s="135"/>
      <c r="QZX1300" s="135"/>
      <c r="QZY1300" s="135"/>
      <c r="QZZ1300" s="135"/>
      <c r="RAA1300" s="135"/>
      <c r="RAB1300" s="135"/>
      <c r="RAC1300" s="135"/>
      <c r="RAD1300" s="135"/>
      <c r="RAE1300" s="135"/>
      <c r="RAF1300" s="135"/>
      <c r="RAG1300" s="135"/>
      <c r="RAH1300" s="135"/>
      <c r="RAI1300" s="135"/>
      <c r="RAJ1300" s="135"/>
      <c r="RAK1300" s="135"/>
      <c r="RAL1300" s="135"/>
      <c r="RAM1300" s="135"/>
      <c r="RAN1300" s="135"/>
      <c r="RAO1300" s="135"/>
      <c r="RAP1300" s="135"/>
      <c r="RAQ1300" s="135"/>
      <c r="RAR1300" s="135"/>
      <c r="RAS1300" s="135"/>
      <c r="RAT1300" s="135"/>
      <c r="RAU1300" s="135"/>
      <c r="RAV1300" s="135"/>
      <c r="RAW1300" s="135"/>
      <c r="RAX1300" s="135"/>
      <c r="RAY1300" s="135"/>
      <c r="RAZ1300" s="135"/>
      <c r="RBA1300" s="135"/>
      <c r="RBB1300" s="135"/>
      <c r="RBC1300" s="135"/>
      <c r="RBD1300" s="135"/>
      <c r="RBE1300" s="135"/>
      <c r="RBF1300" s="135"/>
      <c r="RBG1300" s="135"/>
      <c r="RBH1300" s="135"/>
      <c r="RBI1300" s="135"/>
      <c r="RBJ1300" s="135"/>
      <c r="RBK1300" s="135"/>
      <c r="RBL1300" s="135"/>
      <c r="RBM1300" s="135"/>
      <c r="RBN1300" s="135"/>
      <c r="RBO1300" s="135"/>
      <c r="RBP1300" s="135"/>
      <c r="RBQ1300" s="135"/>
      <c r="RBR1300" s="135"/>
      <c r="RBS1300" s="135"/>
      <c r="RBT1300" s="135"/>
      <c r="RBU1300" s="135"/>
      <c r="RBV1300" s="135"/>
      <c r="RBW1300" s="135"/>
      <c r="RBX1300" s="135"/>
      <c r="RBY1300" s="135"/>
      <c r="RBZ1300" s="135"/>
      <c r="RCA1300" s="135"/>
      <c r="RCB1300" s="135"/>
      <c r="RCC1300" s="135"/>
      <c r="RCD1300" s="135"/>
      <c r="RCE1300" s="135"/>
      <c r="RCF1300" s="135"/>
      <c r="RCG1300" s="135"/>
      <c r="RCH1300" s="135"/>
      <c r="RCI1300" s="135"/>
      <c r="RCJ1300" s="135"/>
      <c r="RCK1300" s="135"/>
      <c r="RCL1300" s="135"/>
      <c r="RCM1300" s="135"/>
      <c r="RCN1300" s="135"/>
      <c r="RCO1300" s="135"/>
      <c r="RCP1300" s="135"/>
      <c r="RCQ1300" s="135"/>
      <c r="RCR1300" s="135"/>
      <c r="RCS1300" s="135"/>
      <c r="RCT1300" s="135"/>
      <c r="RCU1300" s="135"/>
      <c r="RCV1300" s="135"/>
      <c r="RCW1300" s="135"/>
      <c r="RCX1300" s="135"/>
      <c r="RCY1300" s="135"/>
      <c r="RCZ1300" s="135"/>
      <c r="RDA1300" s="135"/>
      <c r="RDB1300" s="135"/>
      <c r="RDC1300" s="135"/>
      <c r="RDD1300" s="135"/>
      <c r="RDE1300" s="135"/>
      <c r="RDF1300" s="135"/>
      <c r="RDG1300" s="135"/>
      <c r="RDH1300" s="135"/>
      <c r="RDI1300" s="135"/>
      <c r="RDJ1300" s="135"/>
      <c r="RDK1300" s="135"/>
      <c r="RDL1300" s="135"/>
      <c r="RDM1300" s="135"/>
      <c r="RDN1300" s="135"/>
      <c r="RDO1300" s="135"/>
      <c r="RDP1300" s="135"/>
      <c r="RDQ1300" s="135"/>
      <c r="RDR1300" s="135"/>
      <c r="RDS1300" s="135"/>
      <c r="RDT1300" s="135"/>
      <c r="RDU1300" s="135"/>
      <c r="RDV1300" s="135"/>
      <c r="RDW1300" s="135"/>
      <c r="RDX1300" s="135"/>
      <c r="RDY1300" s="135"/>
      <c r="RDZ1300" s="135"/>
      <c r="REA1300" s="135"/>
      <c r="REB1300" s="135"/>
      <c r="REC1300" s="135"/>
      <c r="RED1300" s="135"/>
      <c r="REE1300" s="135"/>
      <c r="REF1300" s="135"/>
      <c r="REG1300" s="135"/>
      <c r="REH1300" s="135"/>
      <c r="REI1300" s="135"/>
      <c r="REJ1300" s="135"/>
      <c r="REK1300" s="135"/>
      <c r="REL1300" s="135"/>
      <c r="REM1300" s="135"/>
      <c r="REN1300" s="135"/>
      <c r="REO1300" s="135"/>
      <c r="REP1300" s="135"/>
      <c r="REQ1300" s="135"/>
      <c r="RER1300" s="135"/>
      <c r="RES1300" s="135"/>
      <c r="RET1300" s="135"/>
      <c r="REU1300" s="135"/>
      <c r="REV1300" s="135"/>
      <c r="REW1300" s="135"/>
      <c r="REX1300" s="135"/>
      <c r="REY1300" s="135"/>
      <c r="REZ1300" s="135"/>
      <c r="RFA1300" s="135"/>
      <c r="RFB1300" s="135"/>
      <c r="RFC1300" s="135"/>
      <c r="RFD1300" s="135"/>
      <c r="RFE1300" s="135"/>
      <c r="RFF1300" s="135"/>
      <c r="RFG1300" s="135"/>
      <c r="RFH1300" s="135"/>
      <c r="RFI1300" s="135"/>
      <c r="RFJ1300" s="135"/>
      <c r="RFK1300" s="135"/>
      <c r="RFL1300" s="135"/>
      <c r="RFM1300" s="135"/>
      <c r="RFN1300" s="135"/>
      <c r="RFO1300" s="135"/>
      <c r="RFP1300" s="135"/>
      <c r="RFQ1300" s="135"/>
      <c r="RFR1300" s="135"/>
      <c r="RFS1300" s="135"/>
      <c r="RFT1300" s="135"/>
      <c r="RFU1300" s="135"/>
      <c r="RFV1300" s="135"/>
      <c r="RFW1300" s="135"/>
      <c r="RFX1300" s="135"/>
      <c r="RFY1300" s="135"/>
      <c r="RFZ1300" s="135"/>
      <c r="RGA1300" s="135"/>
      <c r="RGB1300" s="135"/>
      <c r="RGC1300" s="135"/>
      <c r="RGD1300" s="135"/>
      <c r="RGE1300" s="135"/>
      <c r="RGF1300" s="135"/>
      <c r="RGG1300" s="135"/>
      <c r="RGH1300" s="135"/>
      <c r="RGI1300" s="135"/>
      <c r="RGJ1300" s="135"/>
      <c r="RGK1300" s="135"/>
      <c r="RGL1300" s="135"/>
      <c r="RGM1300" s="135"/>
      <c r="RGN1300" s="135"/>
      <c r="RGO1300" s="135"/>
      <c r="RGP1300" s="135"/>
      <c r="RGQ1300" s="135"/>
      <c r="RGR1300" s="135"/>
      <c r="RGS1300" s="135"/>
      <c r="RGT1300" s="135"/>
      <c r="RGU1300" s="135"/>
      <c r="RGV1300" s="135"/>
      <c r="RGW1300" s="135"/>
      <c r="RGX1300" s="135"/>
      <c r="RGY1300" s="135"/>
      <c r="RGZ1300" s="135"/>
      <c r="RHA1300" s="135"/>
      <c r="RHB1300" s="135"/>
      <c r="RHC1300" s="135"/>
      <c r="RHD1300" s="135"/>
      <c r="RHE1300" s="135"/>
      <c r="RHF1300" s="135"/>
      <c r="RHG1300" s="135"/>
      <c r="RHH1300" s="135"/>
      <c r="RHI1300" s="135"/>
      <c r="RHJ1300" s="135"/>
      <c r="RHK1300" s="135"/>
      <c r="RHL1300" s="135"/>
      <c r="RHM1300" s="135"/>
      <c r="RHN1300" s="135"/>
      <c r="RHO1300" s="135"/>
      <c r="RHP1300" s="135"/>
      <c r="RHQ1300" s="135"/>
      <c r="RHR1300" s="135"/>
      <c r="RHS1300" s="135"/>
      <c r="RHT1300" s="135"/>
      <c r="RHU1300" s="135"/>
      <c r="RHV1300" s="135"/>
      <c r="RHW1300" s="135"/>
      <c r="RHX1300" s="135"/>
      <c r="RHY1300" s="135"/>
      <c r="RHZ1300" s="135"/>
      <c r="RIA1300" s="135"/>
      <c r="RIB1300" s="135"/>
      <c r="RIC1300" s="135"/>
      <c r="RID1300" s="135"/>
      <c r="RIE1300" s="135"/>
      <c r="RIF1300" s="135"/>
      <c r="RIG1300" s="135"/>
      <c r="RIH1300" s="135"/>
      <c r="RII1300" s="135"/>
      <c r="RIJ1300" s="135"/>
      <c r="RIK1300" s="135"/>
      <c r="RIL1300" s="135"/>
      <c r="RIM1300" s="135"/>
      <c r="RIN1300" s="135"/>
      <c r="RIO1300" s="135"/>
      <c r="RIP1300" s="135"/>
      <c r="RIQ1300" s="135"/>
      <c r="RIR1300" s="135"/>
      <c r="RIS1300" s="135"/>
      <c r="RIT1300" s="135"/>
      <c r="RIU1300" s="135"/>
      <c r="RIV1300" s="135"/>
      <c r="RIW1300" s="135"/>
      <c r="RIX1300" s="135"/>
      <c r="RIY1300" s="135"/>
      <c r="RIZ1300" s="135"/>
      <c r="RJA1300" s="135"/>
      <c r="RJB1300" s="135"/>
      <c r="RJC1300" s="135"/>
      <c r="RJD1300" s="135"/>
      <c r="RJE1300" s="135"/>
      <c r="RJF1300" s="135"/>
      <c r="RJG1300" s="135"/>
      <c r="RJH1300" s="135"/>
      <c r="RJI1300" s="135"/>
      <c r="RJJ1300" s="135"/>
      <c r="RJK1300" s="135"/>
      <c r="RJL1300" s="135"/>
      <c r="RJM1300" s="135"/>
      <c r="RJN1300" s="135"/>
      <c r="RJO1300" s="135"/>
      <c r="RJP1300" s="135"/>
      <c r="RJQ1300" s="135"/>
      <c r="RJR1300" s="135"/>
      <c r="RJS1300" s="135"/>
      <c r="RJT1300" s="135"/>
      <c r="RJU1300" s="135"/>
      <c r="RJV1300" s="135"/>
      <c r="RJW1300" s="135"/>
      <c r="RJX1300" s="135"/>
      <c r="RJY1300" s="135"/>
      <c r="RJZ1300" s="135"/>
      <c r="RKA1300" s="135"/>
      <c r="RKB1300" s="135"/>
      <c r="RKC1300" s="135"/>
      <c r="RKD1300" s="135"/>
      <c r="RKE1300" s="135"/>
      <c r="RKF1300" s="135"/>
      <c r="RKG1300" s="135"/>
      <c r="RKH1300" s="135"/>
      <c r="RKI1300" s="135"/>
      <c r="RKJ1300" s="135"/>
      <c r="RKK1300" s="135"/>
      <c r="RKL1300" s="135"/>
      <c r="RKM1300" s="135"/>
      <c r="RKN1300" s="135"/>
      <c r="RKO1300" s="135"/>
      <c r="RKP1300" s="135"/>
      <c r="RKQ1300" s="135"/>
      <c r="RKR1300" s="135"/>
      <c r="RKS1300" s="135"/>
      <c r="RKT1300" s="135"/>
      <c r="RKU1300" s="135"/>
      <c r="RKV1300" s="135"/>
      <c r="RKW1300" s="135"/>
      <c r="RKX1300" s="135"/>
      <c r="RKY1300" s="135"/>
      <c r="RKZ1300" s="135"/>
      <c r="RLA1300" s="135"/>
      <c r="RLB1300" s="135"/>
      <c r="RLC1300" s="135"/>
      <c r="RLD1300" s="135"/>
      <c r="RLE1300" s="135"/>
      <c r="RLF1300" s="135"/>
      <c r="RLG1300" s="135"/>
      <c r="RLH1300" s="135"/>
      <c r="RLI1300" s="135"/>
      <c r="RLJ1300" s="135"/>
      <c r="RLK1300" s="135"/>
      <c r="RLL1300" s="135"/>
      <c r="RLM1300" s="135"/>
      <c r="RLN1300" s="135"/>
      <c r="RLO1300" s="135"/>
      <c r="RLP1300" s="135"/>
      <c r="RLQ1300" s="135"/>
      <c r="RLR1300" s="135"/>
      <c r="RLS1300" s="135"/>
      <c r="RLT1300" s="135"/>
      <c r="RLU1300" s="135"/>
      <c r="RLV1300" s="135"/>
      <c r="RLW1300" s="135"/>
      <c r="RLX1300" s="135"/>
      <c r="RLY1300" s="135"/>
      <c r="RLZ1300" s="135"/>
      <c r="RMA1300" s="135"/>
      <c r="RMB1300" s="135"/>
      <c r="RMC1300" s="135"/>
      <c r="RMD1300" s="135"/>
      <c r="RME1300" s="135"/>
      <c r="RMF1300" s="135"/>
      <c r="RMG1300" s="135"/>
      <c r="RMH1300" s="135"/>
      <c r="RMI1300" s="135"/>
      <c r="RMJ1300" s="135"/>
      <c r="RMK1300" s="135"/>
      <c r="RML1300" s="135"/>
      <c r="RMM1300" s="135"/>
      <c r="RMN1300" s="135"/>
      <c r="RMO1300" s="135"/>
      <c r="RMP1300" s="135"/>
      <c r="RMQ1300" s="135"/>
      <c r="RMR1300" s="135"/>
      <c r="RMS1300" s="135"/>
      <c r="RMT1300" s="135"/>
      <c r="RMU1300" s="135"/>
      <c r="RMV1300" s="135"/>
      <c r="RMW1300" s="135"/>
      <c r="RMX1300" s="135"/>
      <c r="RMY1300" s="135"/>
      <c r="RMZ1300" s="135"/>
      <c r="RNA1300" s="135"/>
      <c r="RNB1300" s="135"/>
      <c r="RNC1300" s="135"/>
      <c r="RND1300" s="135"/>
      <c r="RNE1300" s="135"/>
      <c r="RNF1300" s="135"/>
      <c r="RNG1300" s="135"/>
      <c r="RNH1300" s="135"/>
      <c r="RNI1300" s="135"/>
      <c r="RNJ1300" s="135"/>
      <c r="RNK1300" s="135"/>
      <c r="RNL1300" s="135"/>
      <c r="RNM1300" s="135"/>
      <c r="RNN1300" s="135"/>
      <c r="RNO1300" s="135"/>
      <c r="RNP1300" s="135"/>
      <c r="RNQ1300" s="135"/>
      <c r="RNR1300" s="135"/>
      <c r="RNS1300" s="135"/>
      <c r="RNT1300" s="135"/>
      <c r="RNU1300" s="135"/>
      <c r="RNV1300" s="135"/>
      <c r="RNW1300" s="135"/>
      <c r="RNX1300" s="135"/>
      <c r="RNY1300" s="135"/>
      <c r="RNZ1300" s="135"/>
      <c r="ROA1300" s="135"/>
      <c r="ROB1300" s="135"/>
      <c r="ROC1300" s="135"/>
      <c r="ROD1300" s="135"/>
      <c r="ROE1300" s="135"/>
      <c r="ROF1300" s="135"/>
      <c r="ROG1300" s="135"/>
      <c r="ROH1300" s="135"/>
      <c r="ROI1300" s="135"/>
      <c r="ROJ1300" s="135"/>
      <c r="ROK1300" s="135"/>
      <c r="ROL1300" s="135"/>
      <c r="ROM1300" s="135"/>
      <c r="RON1300" s="135"/>
      <c r="ROO1300" s="135"/>
      <c r="ROP1300" s="135"/>
      <c r="ROQ1300" s="135"/>
      <c r="ROR1300" s="135"/>
      <c r="ROS1300" s="135"/>
      <c r="ROT1300" s="135"/>
      <c r="ROU1300" s="135"/>
      <c r="ROV1300" s="135"/>
      <c r="ROW1300" s="135"/>
      <c r="ROX1300" s="135"/>
      <c r="ROY1300" s="135"/>
      <c r="ROZ1300" s="135"/>
      <c r="RPA1300" s="135"/>
      <c r="RPB1300" s="135"/>
      <c r="RPC1300" s="135"/>
      <c r="RPD1300" s="135"/>
      <c r="RPE1300" s="135"/>
      <c r="RPF1300" s="135"/>
      <c r="RPG1300" s="135"/>
      <c r="RPH1300" s="135"/>
      <c r="RPI1300" s="135"/>
      <c r="RPJ1300" s="135"/>
      <c r="RPK1300" s="135"/>
      <c r="RPL1300" s="135"/>
      <c r="RPM1300" s="135"/>
      <c r="RPN1300" s="135"/>
      <c r="RPO1300" s="135"/>
      <c r="RPP1300" s="135"/>
      <c r="RPQ1300" s="135"/>
      <c r="RPR1300" s="135"/>
      <c r="RPS1300" s="135"/>
      <c r="RPT1300" s="135"/>
      <c r="RPU1300" s="135"/>
      <c r="RPV1300" s="135"/>
      <c r="RPW1300" s="135"/>
      <c r="RPX1300" s="135"/>
      <c r="RPY1300" s="135"/>
      <c r="RPZ1300" s="135"/>
      <c r="RQA1300" s="135"/>
      <c r="RQB1300" s="135"/>
      <c r="RQC1300" s="135"/>
      <c r="RQD1300" s="135"/>
      <c r="RQE1300" s="135"/>
      <c r="RQF1300" s="135"/>
      <c r="RQG1300" s="135"/>
      <c r="RQH1300" s="135"/>
      <c r="RQI1300" s="135"/>
      <c r="RQJ1300" s="135"/>
      <c r="RQK1300" s="135"/>
      <c r="RQL1300" s="135"/>
      <c r="RQM1300" s="135"/>
      <c r="RQN1300" s="135"/>
      <c r="RQO1300" s="135"/>
      <c r="RQP1300" s="135"/>
      <c r="RQQ1300" s="135"/>
      <c r="RQR1300" s="135"/>
      <c r="RQS1300" s="135"/>
      <c r="RQT1300" s="135"/>
      <c r="RQU1300" s="135"/>
      <c r="RQV1300" s="135"/>
      <c r="RQW1300" s="135"/>
      <c r="RQX1300" s="135"/>
      <c r="RQY1300" s="135"/>
      <c r="RQZ1300" s="135"/>
      <c r="RRA1300" s="135"/>
      <c r="RRB1300" s="135"/>
      <c r="RRC1300" s="135"/>
      <c r="RRD1300" s="135"/>
      <c r="RRE1300" s="135"/>
      <c r="RRF1300" s="135"/>
      <c r="RRG1300" s="135"/>
      <c r="RRH1300" s="135"/>
      <c r="RRI1300" s="135"/>
      <c r="RRJ1300" s="135"/>
      <c r="RRK1300" s="135"/>
      <c r="RRL1300" s="135"/>
      <c r="RRM1300" s="135"/>
      <c r="RRN1300" s="135"/>
      <c r="RRO1300" s="135"/>
      <c r="RRP1300" s="135"/>
      <c r="RRQ1300" s="135"/>
      <c r="RRR1300" s="135"/>
      <c r="RRS1300" s="135"/>
      <c r="RRT1300" s="135"/>
      <c r="RRU1300" s="135"/>
      <c r="RRV1300" s="135"/>
      <c r="RRW1300" s="135"/>
      <c r="RRX1300" s="135"/>
      <c r="RRY1300" s="135"/>
      <c r="RRZ1300" s="135"/>
      <c r="RSA1300" s="135"/>
      <c r="RSB1300" s="135"/>
      <c r="RSC1300" s="135"/>
      <c r="RSD1300" s="135"/>
      <c r="RSE1300" s="135"/>
      <c r="RSF1300" s="135"/>
      <c r="RSG1300" s="135"/>
      <c r="RSH1300" s="135"/>
      <c r="RSI1300" s="135"/>
      <c r="RSJ1300" s="135"/>
      <c r="RSK1300" s="135"/>
      <c r="RSL1300" s="135"/>
      <c r="RSM1300" s="135"/>
      <c r="RSN1300" s="135"/>
      <c r="RSO1300" s="135"/>
      <c r="RSP1300" s="135"/>
      <c r="RSQ1300" s="135"/>
      <c r="RSR1300" s="135"/>
      <c r="RSS1300" s="135"/>
      <c r="RST1300" s="135"/>
      <c r="RSU1300" s="135"/>
      <c r="RSV1300" s="135"/>
      <c r="RSW1300" s="135"/>
      <c r="RSX1300" s="135"/>
      <c r="RSY1300" s="135"/>
      <c r="RSZ1300" s="135"/>
      <c r="RTA1300" s="135"/>
      <c r="RTB1300" s="135"/>
      <c r="RTC1300" s="135"/>
      <c r="RTD1300" s="135"/>
      <c r="RTE1300" s="135"/>
      <c r="RTF1300" s="135"/>
      <c r="RTG1300" s="135"/>
      <c r="RTH1300" s="135"/>
      <c r="RTI1300" s="135"/>
      <c r="RTJ1300" s="135"/>
      <c r="RTK1300" s="135"/>
      <c r="RTL1300" s="135"/>
      <c r="RTM1300" s="135"/>
      <c r="RTN1300" s="135"/>
      <c r="RTO1300" s="135"/>
      <c r="RTP1300" s="135"/>
      <c r="RTQ1300" s="135"/>
      <c r="RTR1300" s="135"/>
      <c r="RTS1300" s="135"/>
      <c r="RTT1300" s="135"/>
      <c r="RTU1300" s="135"/>
      <c r="RTV1300" s="135"/>
      <c r="RTW1300" s="135"/>
      <c r="RTX1300" s="135"/>
      <c r="RTY1300" s="135"/>
      <c r="RTZ1300" s="135"/>
      <c r="RUA1300" s="135"/>
      <c r="RUB1300" s="135"/>
      <c r="RUC1300" s="135"/>
      <c r="RUD1300" s="135"/>
      <c r="RUE1300" s="135"/>
      <c r="RUF1300" s="135"/>
      <c r="RUG1300" s="135"/>
      <c r="RUH1300" s="135"/>
      <c r="RUI1300" s="135"/>
      <c r="RUJ1300" s="135"/>
      <c r="RUK1300" s="135"/>
      <c r="RUL1300" s="135"/>
      <c r="RUM1300" s="135"/>
      <c r="RUN1300" s="135"/>
      <c r="RUO1300" s="135"/>
      <c r="RUP1300" s="135"/>
      <c r="RUQ1300" s="135"/>
      <c r="RUR1300" s="135"/>
      <c r="RUS1300" s="135"/>
      <c r="RUT1300" s="135"/>
      <c r="RUU1300" s="135"/>
      <c r="RUV1300" s="135"/>
      <c r="RUW1300" s="135"/>
      <c r="RUX1300" s="135"/>
      <c r="RUY1300" s="135"/>
      <c r="RUZ1300" s="135"/>
      <c r="RVA1300" s="135"/>
      <c r="RVB1300" s="135"/>
      <c r="RVC1300" s="135"/>
      <c r="RVD1300" s="135"/>
      <c r="RVE1300" s="135"/>
      <c r="RVF1300" s="135"/>
      <c r="RVG1300" s="135"/>
      <c r="RVH1300" s="135"/>
      <c r="RVI1300" s="135"/>
      <c r="RVJ1300" s="135"/>
      <c r="RVK1300" s="135"/>
      <c r="RVL1300" s="135"/>
      <c r="RVM1300" s="135"/>
      <c r="RVN1300" s="135"/>
      <c r="RVO1300" s="135"/>
      <c r="RVP1300" s="135"/>
      <c r="RVQ1300" s="135"/>
      <c r="RVR1300" s="135"/>
      <c r="RVS1300" s="135"/>
      <c r="RVT1300" s="135"/>
      <c r="RVU1300" s="135"/>
      <c r="RVV1300" s="135"/>
      <c r="RVW1300" s="135"/>
      <c r="RVX1300" s="135"/>
      <c r="RVY1300" s="135"/>
      <c r="RVZ1300" s="135"/>
      <c r="RWA1300" s="135"/>
      <c r="RWB1300" s="135"/>
      <c r="RWC1300" s="135"/>
      <c r="RWD1300" s="135"/>
      <c r="RWE1300" s="135"/>
      <c r="RWF1300" s="135"/>
      <c r="RWG1300" s="135"/>
      <c r="RWH1300" s="135"/>
      <c r="RWI1300" s="135"/>
      <c r="RWJ1300" s="135"/>
      <c r="RWK1300" s="135"/>
      <c r="RWL1300" s="135"/>
      <c r="RWM1300" s="135"/>
      <c r="RWN1300" s="135"/>
      <c r="RWO1300" s="135"/>
      <c r="RWP1300" s="135"/>
      <c r="RWQ1300" s="135"/>
      <c r="RWR1300" s="135"/>
      <c r="RWS1300" s="135"/>
      <c r="RWT1300" s="135"/>
      <c r="RWU1300" s="135"/>
      <c r="RWV1300" s="135"/>
      <c r="RWW1300" s="135"/>
      <c r="RWX1300" s="135"/>
      <c r="RWY1300" s="135"/>
      <c r="RWZ1300" s="135"/>
      <c r="RXA1300" s="135"/>
      <c r="RXB1300" s="135"/>
      <c r="RXC1300" s="135"/>
      <c r="RXD1300" s="135"/>
      <c r="RXE1300" s="135"/>
      <c r="RXF1300" s="135"/>
      <c r="RXG1300" s="135"/>
      <c r="RXH1300" s="135"/>
      <c r="RXI1300" s="135"/>
      <c r="RXJ1300" s="135"/>
      <c r="RXK1300" s="135"/>
      <c r="RXL1300" s="135"/>
      <c r="RXM1300" s="135"/>
      <c r="RXN1300" s="135"/>
      <c r="RXO1300" s="135"/>
      <c r="RXP1300" s="135"/>
      <c r="RXQ1300" s="135"/>
      <c r="RXR1300" s="135"/>
      <c r="RXS1300" s="135"/>
      <c r="RXT1300" s="135"/>
      <c r="RXU1300" s="135"/>
      <c r="RXV1300" s="135"/>
      <c r="RXW1300" s="135"/>
      <c r="RXX1300" s="135"/>
      <c r="RXY1300" s="135"/>
      <c r="RXZ1300" s="135"/>
      <c r="RYA1300" s="135"/>
      <c r="RYB1300" s="135"/>
      <c r="RYC1300" s="135"/>
      <c r="RYD1300" s="135"/>
      <c r="RYE1300" s="135"/>
      <c r="RYF1300" s="135"/>
      <c r="RYG1300" s="135"/>
      <c r="RYH1300" s="135"/>
      <c r="RYI1300" s="135"/>
      <c r="RYJ1300" s="135"/>
      <c r="RYK1300" s="135"/>
      <c r="RYL1300" s="135"/>
      <c r="RYM1300" s="135"/>
      <c r="RYN1300" s="135"/>
      <c r="RYO1300" s="135"/>
      <c r="RYP1300" s="135"/>
      <c r="RYQ1300" s="135"/>
      <c r="RYR1300" s="135"/>
      <c r="RYS1300" s="135"/>
      <c r="RYT1300" s="135"/>
      <c r="RYU1300" s="135"/>
      <c r="RYV1300" s="135"/>
      <c r="RYW1300" s="135"/>
      <c r="RYX1300" s="135"/>
      <c r="RYY1300" s="135"/>
      <c r="RYZ1300" s="135"/>
      <c r="RZA1300" s="135"/>
      <c r="RZB1300" s="135"/>
      <c r="RZC1300" s="135"/>
      <c r="RZD1300" s="135"/>
      <c r="RZE1300" s="135"/>
      <c r="RZF1300" s="135"/>
      <c r="RZG1300" s="135"/>
      <c r="RZH1300" s="135"/>
      <c r="RZI1300" s="135"/>
      <c r="RZJ1300" s="135"/>
      <c r="RZK1300" s="135"/>
      <c r="RZL1300" s="135"/>
      <c r="RZM1300" s="135"/>
      <c r="RZN1300" s="135"/>
      <c r="RZO1300" s="135"/>
      <c r="RZP1300" s="135"/>
      <c r="RZQ1300" s="135"/>
      <c r="RZR1300" s="135"/>
      <c r="RZS1300" s="135"/>
      <c r="RZT1300" s="135"/>
      <c r="RZU1300" s="135"/>
      <c r="RZV1300" s="135"/>
      <c r="RZW1300" s="135"/>
      <c r="RZX1300" s="135"/>
      <c r="RZY1300" s="135"/>
      <c r="RZZ1300" s="135"/>
      <c r="SAA1300" s="135"/>
      <c r="SAB1300" s="135"/>
      <c r="SAC1300" s="135"/>
      <c r="SAD1300" s="135"/>
      <c r="SAE1300" s="135"/>
      <c r="SAF1300" s="135"/>
      <c r="SAG1300" s="135"/>
      <c r="SAH1300" s="135"/>
      <c r="SAI1300" s="135"/>
      <c r="SAJ1300" s="135"/>
      <c r="SAK1300" s="135"/>
      <c r="SAL1300" s="135"/>
      <c r="SAM1300" s="135"/>
      <c r="SAN1300" s="135"/>
      <c r="SAO1300" s="135"/>
      <c r="SAP1300" s="135"/>
      <c r="SAQ1300" s="135"/>
      <c r="SAR1300" s="135"/>
      <c r="SAS1300" s="135"/>
      <c r="SAT1300" s="135"/>
      <c r="SAU1300" s="135"/>
      <c r="SAV1300" s="135"/>
      <c r="SAW1300" s="135"/>
      <c r="SAX1300" s="135"/>
      <c r="SAY1300" s="135"/>
      <c r="SAZ1300" s="135"/>
      <c r="SBA1300" s="135"/>
      <c r="SBB1300" s="135"/>
      <c r="SBC1300" s="135"/>
      <c r="SBD1300" s="135"/>
      <c r="SBE1300" s="135"/>
      <c r="SBF1300" s="135"/>
      <c r="SBG1300" s="135"/>
      <c r="SBH1300" s="135"/>
      <c r="SBI1300" s="135"/>
      <c r="SBJ1300" s="135"/>
      <c r="SBK1300" s="135"/>
      <c r="SBL1300" s="135"/>
      <c r="SBM1300" s="135"/>
      <c r="SBN1300" s="135"/>
      <c r="SBO1300" s="135"/>
      <c r="SBP1300" s="135"/>
      <c r="SBQ1300" s="135"/>
      <c r="SBR1300" s="135"/>
      <c r="SBS1300" s="135"/>
      <c r="SBT1300" s="135"/>
      <c r="SBU1300" s="135"/>
      <c r="SBV1300" s="135"/>
      <c r="SBW1300" s="135"/>
      <c r="SBX1300" s="135"/>
      <c r="SBY1300" s="135"/>
      <c r="SBZ1300" s="135"/>
      <c r="SCA1300" s="135"/>
      <c r="SCB1300" s="135"/>
      <c r="SCC1300" s="135"/>
      <c r="SCD1300" s="135"/>
      <c r="SCE1300" s="135"/>
      <c r="SCF1300" s="135"/>
      <c r="SCG1300" s="135"/>
      <c r="SCH1300" s="135"/>
      <c r="SCI1300" s="135"/>
      <c r="SCJ1300" s="135"/>
      <c r="SCK1300" s="135"/>
      <c r="SCL1300" s="135"/>
      <c r="SCM1300" s="135"/>
      <c r="SCN1300" s="135"/>
      <c r="SCO1300" s="135"/>
      <c r="SCP1300" s="135"/>
      <c r="SCQ1300" s="135"/>
      <c r="SCR1300" s="135"/>
      <c r="SCS1300" s="135"/>
      <c r="SCT1300" s="135"/>
      <c r="SCU1300" s="135"/>
      <c r="SCV1300" s="135"/>
      <c r="SCW1300" s="135"/>
      <c r="SCX1300" s="135"/>
      <c r="SCY1300" s="135"/>
      <c r="SCZ1300" s="135"/>
      <c r="SDA1300" s="135"/>
      <c r="SDB1300" s="135"/>
      <c r="SDC1300" s="135"/>
      <c r="SDD1300" s="135"/>
      <c r="SDE1300" s="135"/>
      <c r="SDF1300" s="135"/>
      <c r="SDG1300" s="135"/>
      <c r="SDH1300" s="135"/>
      <c r="SDI1300" s="135"/>
      <c r="SDJ1300" s="135"/>
      <c r="SDK1300" s="135"/>
      <c r="SDL1300" s="135"/>
      <c r="SDM1300" s="135"/>
      <c r="SDN1300" s="135"/>
      <c r="SDO1300" s="135"/>
      <c r="SDP1300" s="135"/>
      <c r="SDQ1300" s="135"/>
      <c r="SDR1300" s="135"/>
      <c r="SDS1300" s="135"/>
      <c r="SDT1300" s="135"/>
      <c r="SDU1300" s="135"/>
      <c r="SDV1300" s="135"/>
      <c r="SDW1300" s="135"/>
      <c r="SDX1300" s="135"/>
      <c r="SDY1300" s="135"/>
      <c r="SDZ1300" s="135"/>
      <c r="SEA1300" s="135"/>
      <c r="SEB1300" s="135"/>
      <c r="SEC1300" s="135"/>
      <c r="SED1300" s="135"/>
      <c r="SEE1300" s="135"/>
      <c r="SEF1300" s="135"/>
      <c r="SEG1300" s="135"/>
      <c r="SEH1300" s="135"/>
      <c r="SEI1300" s="135"/>
      <c r="SEJ1300" s="135"/>
      <c r="SEK1300" s="135"/>
      <c r="SEL1300" s="135"/>
      <c r="SEM1300" s="135"/>
      <c r="SEN1300" s="135"/>
      <c r="SEO1300" s="135"/>
      <c r="SEP1300" s="135"/>
      <c r="SEQ1300" s="135"/>
      <c r="SER1300" s="135"/>
      <c r="SES1300" s="135"/>
      <c r="SET1300" s="135"/>
      <c r="SEU1300" s="135"/>
      <c r="SEV1300" s="135"/>
      <c r="SEW1300" s="135"/>
      <c r="SEX1300" s="135"/>
      <c r="SEY1300" s="135"/>
      <c r="SEZ1300" s="135"/>
      <c r="SFA1300" s="135"/>
      <c r="SFB1300" s="135"/>
      <c r="SFC1300" s="135"/>
      <c r="SFD1300" s="135"/>
      <c r="SFE1300" s="135"/>
      <c r="SFF1300" s="135"/>
      <c r="SFG1300" s="135"/>
      <c r="SFH1300" s="135"/>
      <c r="SFI1300" s="135"/>
      <c r="SFJ1300" s="135"/>
      <c r="SFK1300" s="135"/>
      <c r="SFL1300" s="135"/>
      <c r="SFM1300" s="135"/>
      <c r="SFN1300" s="135"/>
      <c r="SFO1300" s="135"/>
      <c r="SFP1300" s="135"/>
      <c r="SFQ1300" s="135"/>
      <c r="SFR1300" s="135"/>
      <c r="SFS1300" s="135"/>
      <c r="SFT1300" s="135"/>
      <c r="SFU1300" s="135"/>
      <c r="SFV1300" s="135"/>
      <c r="SFW1300" s="135"/>
      <c r="SFX1300" s="135"/>
      <c r="SFY1300" s="135"/>
      <c r="SFZ1300" s="135"/>
      <c r="SGA1300" s="135"/>
      <c r="SGB1300" s="135"/>
      <c r="SGC1300" s="135"/>
      <c r="SGD1300" s="135"/>
      <c r="SGE1300" s="135"/>
      <c r="SGF1300" s="135"/>
      <c r="SGG1300" s="135"/>
      <c r="SGH1300" s="135"/>
      <c r="SGI1300" s="135"/>
      <c r="SGJ1300" s="135"/>
      <c r="SGK1300" s="135"/>
      <c r="SGL1300" s="135"/>
      <c r="SGM1300" s="135"/>
      <c r="SGN1300" s="135"/>
      <c r="SGO1300" s="135"/>
      <c r="SGP1300" s="135"/>
      <c r="SGQ1300" s="135"/>
      <c r="SGR1300" s="135"/>
      <c r="SGS1300" s="135"/>
      <c r="SGT1300" s="135"/>
      <c r="SGU1300" s="135"/>
      <c r="SGV1300" s="135"/>
      <c r="SGW1300" s="135"/>
      <c r="SGX1300" s="135"/>
      <c r="SGY1300" s="135"/>
      <c r="SGZ1300" s="135"/>
      <c r="SHA1300" s="135"/>
      <c r="SHB1300" s="135"/>
      <c r="SHC1300" s="135"/>
      <c r="SHD1300" s="135"/>
      <c r="SHE1300" s="135"/>
      <c r="SHF1300" s="135"/>
      <c r="SHG1300" s="135"/>
      <c r="SHH1300" s="135"/>
      <c r="SHI1300" s="135"/>
      <c r="SHJ1300" s="135"/>
      <c r="SHK1300" s="135"/>
      <c r="SHL1300" s="135"/>
      <c r="SHM1300" s="135"/>
      <c r="SHN1300" s="135"/>
      <c r="SHO1300" s="135"/>
      <c r="SHP1300" s="135"/>
      <c r="SHQ1300" s="135"/>
      <c r="SHR1300" s="135"/>
      <c r="SHS1300" s="135"/>
      <c r="SHT1300" s="135"/>
      <c r="SHU1300" s="135"/>
      <c r="SHV1300" s="135"/>
      <c r="SHW1300" s="135"/>
      <c r="SHX1300" s="135"/>
      <c r="SHY1300" s="135"/>
      <c r="SHZ1300" s="135"/>
      <c r="SIA1300" s="135"/>
      <c r="SIB1300" s="135"/>
      <c r="SIC1300" s="135"/>
      <c r="SID1300" s="135"/>
      <c r="SIE1300" s="135"/>
      <c r="SIF1300" s="135"/>
      <c r="SIG1300" s="135"/>
      <c r="SIH1300" s="135"/>
      <c r="SII1300" s="135"/>
      <c r="SIJ1300" s="135"/>
      <c r="SIK1300" s="135"/>
      <c r="SIL1300" s="135"/>
      <c r="SIM1300" s="135"/>
      <c r="SIN1300" s="135"/>
      <c r="SIO1300" s="135"/>
      <c r="SIP1300" s="135"/>
      <c r="SIQ1300" s="135"/>
      <c r="SIR1300" s="135"/>
      <c r="SIS1300" s="135"/>
      <c r="SIT1300" s="135"/>
      <c r="SIU1300" s="135"/>
      <c r="SIV1300" s="135"/>
      <c r="SIW1300" s="135"/>
      <c r="SIX1300" s="135"/>
      <c r="SIY1300" s="135"/>
      <c r="SIZ1300" s="135"/>
      <c r="SJA1300" s="135"/>
      <c r="SJB1300" s="135"/>
      <c r="SJC1300" s="135"/>
      <c r="SJD1300" s="135"/>
      <c r="SJE1300" s="135"/>
      <c r="SJF1300" s="135"/>
      <c r="SJG1300" s="135"/>
      <c r="SJH1300" s="135"/>
      <c r="SJI1300" s="135"/>
      <c r="SJJ1300" s="135"/>
      <c r="SJK1300" s="135"/>
      <c r="SJL1300" s="135"/>
      <c r="SJM1300" s="135"/>
      <c r="SJN1300" s="135"/>
      <c r="SJO1300" s="135"/>
      <c r="SJP1300" s="135"/>
      <c r="SJQ1300" s="135"/>
      <c r="SJR1300" s="135"/>
      <c r="SJS1300" s="135"/>
      <c r="SJT1300" s="135"/>
      <c r="SJU1300" s="135"/>
      <c r="SJV1300" s="135"/>
      <c r="SJW1300" s="135"/>
      <c r="SJX1300" s="135"/>
      <c r="SJY1300" s="135"/>
      <c r="SJZ1300" s="135"/>
      <c r="SKA1300" s="135"/>
      <c r="SKB1300" s="135"/>
      <c r="SKC1300" s="135"/>
      <c r="SKD1300" s="135"/>
      <c r="SKE1300" s="135"/>
      <c r="SKF1300" s="135"/>
      <c r="SKG1300" s="135"/>
      <c r="SKH1300" s="135"/>
      <c r="SKI1300" s="135"/>
      <c r="SKJ1300" s="135"/>
      <c r="SKK1300" s="135"/>
      <c r="SKL1300" s="135"/>
      <c r="SKM1300" s="135"/>
      <c r="SKN1300" s="135"/>
      <c r="SKO1300" s="135"/>
      <c r="SKP1300" s="135"/>
      <c r="SKQ1300" s="135"/>
      <c r="SKR1300" s="135"/>
      <c r="SKS1300" s="135"/>
      <c r="SKT1300" s="135"/>
      <c r="SKU1300" s="135"/>
      <c r="SKV1300" s="135"/>
      <c r="SKW1300" s="135"/>
      <c r="SKX1300" s="135"/>
      <c r="SKY1300" s="135"/>
      <c r="SKZ1300" s="135"/>
      <c r="SLA1300" s="135"/>
      <c r="SLB1300" s="135"/>
      <c r="SLC1300" s="135"/>
      <c r="SLD1300" s="135"/>
      <c r="SLE1300" s="135"/>
      <c r="SLF1300" s="135"/>
      <c r="SLG1300" s="135"/>
      <c r="SLH1300" s="135"/>
      <c r="SLI1300" s="135"/>
      <c r="SLJ1300" s="135"/>
      <c r="SLK1300" s="135"/>
      <c r="SLL1300" s="135"/>
      <c r="SLM1300" s="135"/>
      <c r="SLN1300" s="135"/>
      <c r="SLO1300" s="135"/>
      <c r="SLP1300" s="135"/>
      <c r="SLQ1300" s="135"/>
      <c r="SLR1300" s="135"/>
      <c r="SLS1300" s="135"/>
      <c r="SLT1300" s="135"/>
      <c r="SLU1300" s="135"/>
      <c r="SLV1300" s="135"/>
      <c r="SLW1300" s="135"/>
      <c r="SLX1300" s="135"/>
      <c r="SLY1300" s="135"/>
      <c r="SLZ1300" s="135"/>
      <c r="SMA1300" s="135"/>
      <c r="SMB1300" s="135"/>
      <c r="SMC1300" s="135"/>
      <c r="SMD1300" s="135"/>
      <c r="SME1300" s="135"/>
      <c r="SMF1300" s="135"/>
      <c r="SMG1300" s="135"/>
      <c r="SMH1300" s="135"/>
      <c r="SMI1300" s="135"/>
      <c r="SMJ1300" s="135"/>
      <c r="SMK1300" s="135"/>
      <c r="SML1300" s="135"/>
      <c r="SMM1300" s="135"/>
      <c r="SMN1300" s="135"/>
      <c r="SMO1300" s="135"/>
      <c r="SMP1300" s="135"/>
      <c r="SMQ1300" s="135"/>
      <c r="SMR1300" s="135"/>
      <c r="SMS1300" s="135"/>
      <c r="SMT1300" s="135"/>
      <c r="SMU1300" s="135"/>
      <c r="SMV1300" s="135"/>
      <c r="SMW1300" s="135"/>
      <c r="SMX1300" s="135"/>
      <c r="SMY1300" s="135"/>
      <c r="SMZ1300" s="135"/>
      <c r="SNA1300" s="135"/>
      <c r="SNB1300" s="135"/>
      <c r="SNC1300" s="135"/>
      <c r="SND1300" s="135"/>
      <c r="SNE1300" s="135"/>
      <c r="SNF1300" s="135"/>
      <c r="SNG1300" s="135"/>
      <c r="SNH1300" s="135"/>
      <c r="SNI1300" s="135"/>
      <c r="SNJ1300" s="135"/>
      <c r="SNK1300" s="135"/>
      <c r="SNL1300" s="135"/>
      <c r="SNM1300" s="135"/>
      <c r="SNN1300" s="135"/>
      <c r="SNO1300" s="135"/>
      <c r="SNP1300" s="135"/>
      <c r="SNQ1300" s="135"/>
      <c r="SNR1300" s="135"/>
      <c r="SNS1300" s="135"/>
      <c r="SNT1300" s="135"/>
      <c r="SNU1300" s="135"/>
      <c r="SNV1300" s="135"/>
      <c r="SNW1300" s="135"/>
      <c r="SNX1300" s="135"/>
      <c r="SNY1300" s="135"/>
      <c r="SNZ1300" s="135"/>
      <c r="SOA1300" s="135"/>
      <c r="SOB1300" s="135"/>
      <c r="SOC1300" s="135"/>
      <c r="SOD1300" s="135"/>
      <c r="SOE1300" s="135"/>
      <c r="SOF1300" s="135"/>
      <c r="SOG1300" s="135"/>
      <c r="SOH1300" s="135"/>
      <c r="SOI1300" s="135"/>
      <c r="SOJ1300" s="135"/>
      <c r="SOK1300" s="135"/>
      <c r="SOL1300" s="135"/>
      <c r="SOM1300" s="135"/>
      <c r="SON1300" s="135"/>
      <c r="SOO1300" s="135"/>
      <c r="SOP1300" s="135"/>
      <c r="SOQ1300" s="135"/>
      <c r="SOR1300" s="135"/>
      <c r="SOS1300" s="135"/>
      <c r="SOT1300" s="135"/>
      <c r="SOU1300" s="135"/>
      <c r="SOV1300" s="135"/>
      <c r="SOW1300" s="135"/>
      <c r="SOX1300" s="135"/>
      <c r="SOY1300" s="135"/>
      <c r="SOZ1300" s="135"/>
      <c r="SPA1300" s="135"/>
      <c r="SPB1300" s="135"/>
      <c r="SPC1300" s="135"/>
      <c r="SPD1300" s="135"/>
      <c r="SPE1300" s="135"/>
      <c r="SPF1300" s="135"/>
      <c r="SPG1300" s="135"/>
      <c r="SPH1300" s="135"/>
      <c r="SPI1300" s="135"/>
      <c r="SPJ1300" s="135"/>
      <c r="SPK1300" s="135"/>
      <c r="SPL1300" s="135"/>
      <c r="SPM1300" s="135"/>
      <c r="SPN1300" s="135"/>
      <c r="SPO1300" s="135"/>
      <c r="SPP1300" s="135"/>
      <c r="SPQ1300" s="135"/>
      <c r="SPR1300" s="135"/>
      <c r="SPS1300" s="135"/>
      <c r="SPT1300" s="135"/>
      <c r="SPU1300" s="135"/>
      <c r="SPV1300" s="135"/>
      <c r="SPW1300" s="135"/>
      <c r="SPX1300" s="135"/>
      <c r="SPY1300" s="135"/>
      <c r="SPZ1300" s="135"/>
      <c r="SQA1300" s="135"/>
      <c r="SQB1300" s="135"/>
      <c r="SQC1300" s="135"/>
      <c r="SQD1300" s="135"/>
      <c r="SQE1300" s="135"/>
      <c r="SQF1300" s="135"/>
      <c r="SQG1300" s="135"/>
      <c r="SQH1300" s="135"/>
      <c r="SQI1300" s="135"/>
      <c r="SQJ1300" s="135"/>
      <c r="SQK1300" s="135"/>
      <c r="SQL1300" s="135"/>
      <c r="SQM1300" s="135"/>
      <c r="SQN1300" s="135"/>
      <c r="SQO1300" s="135"/>
      <c r="SQP1300" s="135"/>
      <c r="SQQ1300" s="135"/>
      <c r="SQR1300" s="135"/>
      <c r="SQS1300" s="135"/>
      <c r="SQT1300" s="135"/>
      <c r="SQU1300" s="135"/>
      <c r="SQV1300" s="135"/>
      <c r="SQW1300" s="135"/>
      <c r="SQX1300" s="135"/>
      <c r="SQY1300" s="135"/>
      <c r="SQZ1300" s="135"/>
      <c r="SRA1300" s="135"/>
      <c r="SRB1300" s="135"/>
      <c r="SRC1300" s="135"/>
      <c r="SRD1300" s="135"/>
      <c r="SRE1300" s="135"/>
      <c r="SRF1300" s="135"/>
      <c r="SRG1300" s="135"/>
      <c r="SRH1300" s="135"/>
      <c r="SRI1300" s="135"/>
      <c r="SRJ1300" s="135"/>
      <c r="SRK1300" s="135"/>
      <c r="SRL1300" s="135"/>
      <c r="SRM1300" s="135"/>
      <c r="SRN1300" s="135"/>
      <c r="SRO1300" s="135"/>
      <c r="SRP1300" s="135"/>
      <c r="SRQ1300" s="135"/>
      <c r="SRR1300" s="135"/>
      <c r="SRS1300" s="135"/>
      <c r="SRT1300" s="135"/>
      <c r="SRU1300" s="135"/>
      <c r="SRV1300" s="135"/>
      <c r="SRW1300" s="135"/>
      <c r="SRX1300" s="135"/>
      <c r="SRY1300" s="135"/>
      <c r="SRZ1300" s="135"/>
      <c r="SSA1300" s="135"/>
      <c r="SSB1300" s="135"/>
      <c r="SSC1300" s="135"/>
      <c r="SSD1300" s="135"/>
      <c r="SSE1300" s="135"/>
      <c r="SSF1300" s="135"/>
      <c r="SSG1300" s="135"/>
      <c r="SSH1300" s="135"/>
      <c r="SSI1300" s="135"/>
      <c r="SSJ1300" s="135"/>
      <c r="SSK1300" s="135"/>
      <c r="SSL1300" s="135"/>
      <c r="SSM1300" s="135"/>
      <c r="SSN1300" s="135"/>
      <c r="SSO1300" s="135"/>
      <c r="SSP1300" s="135"/>
      <c r="SSQ1300" s="135"/>
      <c r="SSR1300" s="135"/>
      <c r="SSS1300" s="135"/>
      <c r="SST1300" s="135"/>
      <c r="SSU1300" s="135"/>
      <c r="SSV1300" s="135"/>
      <c r="SSW1300" s="135"/>
      <c r="SSX1300" s="135"/>
      <c r="SSY1300" s="135"/>
      <c r="SSZ1300" s="135"/>
      <c r="STA1300" s="135"/>
      <c r="STB1300" s="135"/>
      <c r="STC1300" s="135"/>
      <c r="STD1300" s="135"/>
      <c r="STE1300" s="135"/>
      <c r="STF1300" s="135"/>
      <c r="STG1300" s="135"/>
      <c r="STH1300" s="135"/>
      <c r="STI1300" s="135"/>
      <c r="STJ1300" s="135"/>
      <c r="STK1300" s="135"/>
      <c r="STL1300" s="135"/>
      <c r="STM1300" s="135"/>
      <c r="STN1300" s="135"/>
      <c r="STO1300" s="135"/>
      <c r="STP1300" s="135"/>
      <c r="STQ1300" s="135"/>
      <c r="STR1300" s="135"/>
      <c r="STS1300" s="135"/>
      <c r="STT1300" s="135"/>
      <c r="STU1300" s="135"/>
      <c r="STV1300" s="135"/>
      <c r="STW1300" s="135"/>
      <c r="STX1300" s="135"/>
      <c r="STY1300" s="135"/>
      <c r="STZ1300" s="135"/>
      <c r="SUA1300" s="135"/>
      <c r="SUB1300" s="135"/>
      <c r="SUC1300" s="135"/>
      <c r="SUD1300" s="135"/>
      <c r="SUE1300" s="135"/>
      <c r="SUF1300" s="135"/>
      <c r="SUG1300" s="135"/>
      <c r="SUH1300" s="135"/>
      <c r="SUI1300" s="135"/>
      <c r="SUJ1300" s="135"/>
      <c r="SUK1300" s="135"/>
      <c r="SUL1300" s="135"/>
      <c r="SUM1300" s="135"/>
      <c r="SUN1300" s="135"/>
      <c r="SUO1300" s="135"/>
      <c r="SUP1300" s="135"/>
      <c r="SUQ1300" s="135"/>
      <c r="SUR1300" s="135"/>
      <c r="SUS1300" s="135"/>
      <c r="SUT1300" s="135"/>
      <c r="SUU1300" s="135"/>
      <c r="SUV1300" s="135"/>
      <c r="SUW1300" s="135"/>
      <c r="SUX1300" s="135"/>
      <c r="SUY1300" s="135"/>
      <c r="SUZ1300" s="135"/>
      <c r="SVA1300" s="135"/>
      <c r="SVB1300" s="135"/>
      <c r="SVC1300" s="135"/>
      <c r="SVD1300" s="135"/>
      <c r="SVE1300" s="135"/>
      <c r="SVF1300" s="135"/>
      <c r="SVG1300" s="135"/>
      <c r="SVH1300" s="135"/>
      <c r="SVI1300" s="135"/>
      <c r="SVJ1300" s="135"/>
      <c r="SVK1300" s="135"/>
      <c r="SVL1300" s="135"/>
      <c r="SVM1300" s="135"/>
      <c r="SVN1300" s="135"/>
      <c r="SVO1300" s="135"/>
      <c r="SVP1300" s="135"/>
      <c r="SVQ1300" s="135"/>
      <c r="SVR1300" s="135"/>
      <c r="SVS1300" s="135"/>
      <c r="SVT1300" s="135"/>
      <c r="SVU1300" s="135"/>
      <c r="SVV1300" s="135"/>
      <c r="SVW1300" s="135"/>
      <c r="SVX1300" s="135"/>
      <c r="SVY1300" s="135"/>
      <c r="SVZ1300" s="135"/>
      <c r="SWA1300" s="135"/>
      <c r="SWB1300" s="135"/>
      <c r="SWC1300" s="135"/>
      <c r="SWD1300" s="135"/>
      <c r="SWE1300" s="135"/>
      <c r="SWF1300" s="135"/>
      <c r="SWG1300" s="135"/>
      <c r="SWH1300" s="135"/>
      <c r="SWI1300" s="135"/>
      <c r="SWJ1300" s="135"/>
      <c r="SWK1300" s="135"/>
      <c r="SWL1300" s="135"/>
      <c r="SWM1300" s="135"/>
      <c r="SWN1300" s="135"/>
      <c r="SWO1300" s="135"/>
      <c r="SWP1300" s="135"/>
      <c r="SWQ1300" s="135"/>
      <c r="SWR1300" s="135"/>
      <c r="SWS1300" s="135"/>
      <c r="SWT1300" s="135"/>
      <c r="SWU1300" s="135"/>
      <c r="SWV1300" s="135"/>
      <c r="SWW1300" s="135"/>
      <c r="SWX1300" s="135"/>
      <c r="SWY1300" s="135"/>
      <c r="SWZ1300" s="135"/>
      <c r="SXA1300" s="135"/>
      <c r="SXB1300" s="135"/>
      <c r="SXC1300" s="135"/>
      <c r="SXD1300" s="135"/>
      <c r="SXE1300" s="135"/>
      <c r="SXF1300" s="135"/>
      <c r="SXG1300" s="135"/>
      <c r="SXH1300" s="135"/>
      <c r="SXI1300" s="135"/>
      <c r="SXJ1300" s="135"/>
      <c r="SXK1300" s="135"/>
      <c r="SXL1300" s="135"/>
      <c r="SXM1300" s="135"/>
      <c r="SXN1300" s="135"/>
      <c r="SXO1300" s="135"/>
      <c r="SXP1300" s="135"/>
      <c r="SXQ1300" s="135"/>
      <c r="SXR1300" s="135"/>
      <c r="SXS1300" s="135"/>
      <c r="SXT1300" s="135"/>
      <c r="SXU1300" s="135"/>
      <c r="SXV1300" s="135"/>
      <c r="SXW1300" s="135"/>
      <c r="SXX1300" s="135"/>
      <c r="SXY1300" s="135"/>
      <c r="SXZ1300" s="135"/>
      <c r="SYA1300" s="135"/>
      <c r="SYB1300" s="135"/>
      <c r="SYC1300" s="135"/>
      <c r="SYD1300" s="135"/>
      <c r="SYE1300" s="135"/>
      <c r="SYF1300" s="135"/>
      <c r="SYG1300" s="135"/>
      <c r="SYH1300" s="135"/>
      <c r="SYI1300" s="135"/>
      <c r="SYJ1300" s="135"/>
      <c r="SYK1300" s="135"/>
      <c r="SYL1300" s="135"/>
      <c r="SYM1300" s="135"/>
      <c r="SYN1300" s="135"/>
      <c r="SYO1300" s="135"/>
      <c r="SYP1300" s="135"/>
      <c r="SYQ1300" s="135"/>
      <c r="SYR1300" s="135"/>
      <c r="SYS1300" s="135"/>
      <c r="SYT1300" s="135"/>
      <c r="SYU1300" s="135"/>
      <c r="SYV1300" s="135"/>
      <c r="SYW1300" s="135"/>
      <c r="SYX1300" s="135"/>
      <c r="SYY1300" s="135"/>
      <c r="SYZ1300" s="135"/>
      <c r="SZA1300" s="135"/>
      <c r="SZB1300" s="135"/>
      <c r="SZC1300" s="135"/>
      <c r="SZD1300" s="135"/>
      <c r="SZE1300" s="135"/>
      <c r="SZF1300" s="135"/>
      <c r="SZG1300" s="135"/>
      <c r="SZH1300" s="135"/>
      <c r="SZI1300" s="135"/>
      <c r="SZJ1300" s="135"/>
      <c r="SZK1300" s="135"/>
      <c r="SZL1300" s="135"/>
      <c r="SZM1300" s="135"/>
      <c r="SZN1300" s="135"/>
      <c r="SZO1300" s="135"/>
      <c r="SZP1300" s="135"/>
      <c r="SZQ1300" s="135"/>
      <c r="SZR1300" s="135"/>
      <c r="SZS1300" s="135"/>
      <c r="SZT1300" s="135"/>
      <c r="SZU1300" s="135"/>
      <c r="SZV1300" s="135"/>
      <c r="SZW1300" s="135"/>
      <c r="SZX1300" s="135"/>
      <c r="SZY1300" s="135"/>
      <c r="SZZ1300" s="135"/>
      <c r="TAA1300" s="135"/>
      <c r="TAB1300" s="135"/>
      <c r="TAC1300" s="135"/>
      <c r="TAD1300" s="135"/>
      <c r="TAE1300" s="135"/>
      <c r="TAF1300" s="135"/>
      <c r="TAG1300" s="135"/>
      <c r="TAH1300" s="135"/>
      <c r="TAI1300" s="135"/>
      <c r="TAJ1300" s="135"/>
      <c r="TAK1300" s="135"/>
      <c r="TAL1300" s="135"/>
      <c r="TAM1300" s="135"/>
      <c r="TAN1300" s="135"/>
      <c r="TAO1300" s="135"/>
      <c r="TAP1300" s="135"/>
      <c r="TAQ1300" s="135"/>
      <c r="TAR1300" s="135"/>
      <c r="TAS1300" s="135"/>
      <c r="TAT1300" s="135"/>
      <c r="TAU1300" s="135"/>
      <c r="TAV1300" s="135"/>
      <c r="TAW1300" s="135"/>
      <c r="TAX1300" s="135"/>
      <c r="TAY1300" s="135"/>
      <c r="TAZ1300" s="135"/>
      <c r="TBA1300" s="135"/>
      <c r="TBB1300" s="135"/>
      <c r="TBC1300" s="135"/>
      <c r="TBD1300" s="135"/>
      <c r="TBE1300" s="135"/>
      <c r="TBF1300" s="135"/>
      <c r="TBG1300" s="135"/>
      <c r="TBH1300" s="135"/>
      <c r="TBI1300" s="135"/>
      <c r="TBJ1300" s="135"/>
      <c r="TBK1300" s="135"/>
      <c r="TBL1300" s="135"/>
      <c r="TBM1300" s="135"/>
      <c r="TBN1300" s="135"/>
      <c r="TBO1300" s="135"/>
      <c r="TBP1300" s="135"/>
      <c r="TBQ1300" s="135"/>
      <c r="TBR1300" s="135"/>
      <c r="TBS1300" s="135"/>
      <c r="TBT1300" s="135"/>
      <c r="TBU1300" s="135"/>
      <c r="TBV1300" s="135"/>
      <c r="TBW1300" s="135"/>
      <c r="TBX1300" s="135"/>
      <c r="TBY1300" s="135"/>
      <c r="TBZ1300" s="135"/>
      <c r="TCA1300" s="135"/>
      <c r="TCB1300" s="135"/>
      <c r="TCC1300" s="135"/>
      <c r="TCD1300" s="135"/>
      <c r="TCE1300" s="135"/>
      <c r="TCF1300" s="135"/>
      <c r="TCG1300" s="135"/>
      <c r="TCH1300" s="135"/>
      <c r="TCI1300" s="135"/>
      <c r="TCJ1300" s="135"/>
      <c r="TCK1300" s="135"/>
      <c r="TCL1300" s="135"/>
      <c r="TCM1300" s="135"/>
      <c r="TCN1300" s="135"/>
      <c r="TCO1300" s="135"/>
      <c r="TCP1300" s="135"/>
      <c r="TCQ1300" s="135"/>
      <c r="TCR1300" s="135"/>
      <c r="TCS1300" s="135"/>
      <c r="TCT1300" s="135"/>
      <c r="TCU1300" s="135"/>
      <c r="TCV1300" s="135"/>
      <c r="TCW1300" s="135"/>
      <c r="TCX1300" s="135"/>
      <c r="TCY1300" s="135"/>
      <c r="TCZ1300" s="135"/>
      <c r="TDA1300" s="135"/>
      <c r="TDB1300" s="135"/>
      <c r="TDC1300" s="135"/>
      <c r="TDD1300" s="135"/>
      <c r="TDE1300" s="135"/>
      <c r="TDF1300" s="135"/>
      <c r="TDG1300" s="135"/>
      <c r="TDH1300" s="135"/>
      <c r="TDI1300" s="135"/>
      <c r="TDJ1300" s="135"/>
      <c r="TDK1300" s="135"/>
      <c r="TDL1300" s="135"/>
      <c r="TDM1300" s="135"/>
      <c r="TDN1300" s="135"/>
      <c r="TDO1300" s="135"/>
      <c r="TDP1300" s="135"/>
      <c r="TDQ1300" s="135"/>
      <c r="TDR1300" s="135"/>
      <c r="TDS1300" s="135"/>
      <c r="TDT1300" s="135"/>
      <c r="TDU1300" s="135"/>
      <c r="TDV1300" s="135"/>
      <c r="TDW1300" s="135"/>
      <c r="TDX1300" s="135"/>
      <c r="TDY1300" s="135"/>
      <c r="TDZ1300" s="135"/>
      <c r="TEA1300" s="135"/>
      <c r="TEB1300" s="135"/>
      <c r="TEC1300" s="135"/>
      <c r="TED1300" s="135"/>
      <c r="TEE1300" s="135"/>
      <c r="TEF1300" s="135"/>
      <c r="TEG1300" s="135"/>
      <c r="TEH1300" s="135"/>
      <c r="TEI1300" s="135"/>
      <c r="TEJ1300" s="135"/>
      <c r="TEK1300" s="135"/>
      <c r="TEL1300" s="135"/>
      <c r="TEM1300" s="135"/>
      <c r="TEN1300" s="135"/>
      <c r="TEO1300" s="135"/>
      <c r="TEP1300" s="135"/>
      <c r="TEQ1300" s="135"/>
      <c r="TER1300" s="135"/>
      <c r="TES1300" s="135"/>
      <c r="TET1300" s="135"/>
      <c r="TEU1300" s="135"/>
      <c r="TEV1300" s="135"/>
      <c r="TEW1300" s="135"/>
      <c r="TEX1300" s="135"/>
      <c r="TEY1300" s="135"/>
      <c r="TEZ1300" s="135"/>
      <c r="TFA1300" s="135"/>
      <c r="TFB1300" s="135"/>
      <c r="TFC1300" s="135"/>
      <c r="TFD1300" s="135"/>
      <c r="TFE1300" s="135"/>
      <c r="TFF1300" s="135"/>
      <c r="TFG1300" s="135"/>
      <c r="TFH1300" s="135"/>
      <c r="TFI1300" s="135"/>
      <c r="TFJ1300" s="135"/>
      <c r="TFK1300" s="135"/>
      <c r="TFL1300" s="135"/>
      <c r="TFM1300" s="135"/>
      <c r="TFN1300" s="135"/>
      <c r="TFO1300" s="135"/>
      <c r="TFP1300" s="135"/>
      <c r="TFQ1300" s="135"/>
      <c r="TFR1300" s="135"/>
      <c r="TFS1300" s="135"/>
      <c r="TFT1300" s="135"/>
      <c r="TFU1300" s="135"/>
      <c r="TFV1300" s="135"/>
      <c r="TFW1300" s="135"/>
      <c r="TFX1300" s="135"/>
      <c r="TFY1300" s="135"/>
      <c r="TFZ1300" s="135"/>
      <c r="TGA1300" s="135"/>
      <c r="TGB1300" s="135"/>
      <c r="TGC1300" s="135"/>
      <c r="TGD1300" s="135"/>
      <c r="TGE1300" s="135"/>
      <c r="TGF1300" s="135"/>
      <c r="TGG1300" s="135"/>
      <c r="TGH1300" s="135"/>
      <c r="TGI1300" s="135"/>
      <c r="TGJ1300" s="135"/>
      <c r="TGK1300" s="135"/>
      <c r="TGL1300" s="135"/>
      <c r="TGM1300" s="135"/>
      <c r="TGN1300" s="135"/>
      <c r="TGO1300" s="135"/>
      <c r="TGP1300" s="135"/>
      <c r="TGQ1300" s="135"/>
      <c r="TGR1300" s="135"/>
      <c r="TGS1300" s="135"/>
      <c r="TGT1300" s="135"/>
      <c r="TGU1300" s="135"/>
      <c r="TGV1300" s="135"/>
      <c r="TGW1300" s="135"/>
      <c r="TGX1300" s="135"/>
      <c r="TGY1300" s="135"/>
      <c r="TGZ1300" s="135"/>
      <c r="THA1300" s="135"/>
      <c r="THB1300" s="135"/>
      <c r="THC1300" s="135"/>
      <c r="THD1300" s="135"/>
      <c r="THE1300" s="135"/>
      <c r="THF1300" s="135"/>
      <c r="THG1300" s="135"/>
      <c r="THH1300" s="135"/>
      <c r="THI1300" s="135"/>
      <c r="THJ1300" s="135"/>
      <c r="THK1300" s="135"/>
      <c r="THL1300" s="135"/>
      <c r="THM1300" s="135"/>
      <c r="THN1300" s="135"/>
      <c r="THO1300" s="135"/>
      <c r="THP1300" s="135"/>
      <c r="THQ1300" s="135"/>
      <c r="THR1300" s="135"/>
      <c r="THS1300" s="135"/>
      <c r="THT1300" s="135"/>
      <c r="THU1300" s="135"/>
      <c r="THV1300" s="135"/>
      <c r="THW1300" s="135"/>
      <c r="THX1300" s="135"/>
      <c r="THY1300" s="135"/>
      <c r="THZ1300" s="135"/>
      <c r="TIA1300" s="135"/>
      <c r="TIB1300" s="135"/>
      <c r="TIC1300" s="135"/>
      <c r="TID1300" s="135"/>
      <c r="TIE1300" s="135"/>
      <c r="TIF1300" s="135"/>
      <c r="TIG1300" s="135"/>
      <c r="TIH1300" s="135"/>
      <c r="TII1300" s="135"/>
      <c r="TIJ1300" s="135"/>
      <c r="TIK1300" s="135"/>
      <c r="TIL1300" s="135"/>
      <c r="TIM1300" s="135"/>
      <c r="TIN1300" s="135"/>
      <c r="TIO1300" s="135"/>
      <c r="TIP1300" s="135"/>
      <c r="TIQ1300" s="135"/>
      <c r="TIR1300" s="135"/>
      <c r="TIS1300" s="135"/>
      <c r="TIT1300" s="135"/>
      <c r="TIU1300" s="135"/>
      <c r="TIV1300" s="135"/>
      <c r="TIW1300" s="135"/>
      <c r="TIX1300" s="135"/>
      <c r="TIY1300" s="135"/>
      <c r="TIZ1300" s="135"/>
      <c r="TJA1300" s="135"/>
      <c r="TJB1300" s="135"/>
      <c r="TJC1300" s="135"/>
      <c r="TJD1300" s="135"/>
      <c r="TJE1300" s="135"/>
      <c r="TJF1300" s="135"/>
      <c r="TJG1300" s="135"/>
      <c r="TJH1300" s="135"/>
      <c r="TJI1300" s="135"/>
      <c r="TJJ1300" s="135"/>
      <c r="TJK1300" s="135"/>
      <c r="TJL1300" s="135"/>
      <c r="TJM1300" s="135"/>
      <c r="TJN1300" s="135"/>
      <c r="TJO1300" s="135"/>
      <c r="TJP1300" s="135"/>
      <c r="TJQ1300" s="135"/>
      <c r="TJR1300" s="135"/>
      <c r="TJS1300" s="135"/>
      <c r="TJT1300" s="135"/>
      <c r="TJU1300" s="135"/>
      <c r="TJV1300" s="135"/>
      <c r="TJW1300" s="135"/>
      <c r="TJX1300" s="135"/>
      <c r="TJY1300" s="135"/>
      <c r="TJZ1300" s="135"/>
      <c r="TKA1300" s="135"/>
      <c r="TKB1300" s="135"/>
      <c r="TKC1300" s="135"/>
      <c r="TKD1300" s="135"/>
      <c r="TKE1300" s="135"/>
      <c r="TKF1300" s="135"/>
      <c r="TKG1300" s="135"/>
      <c r="TKH1300" s="135"/>
      <c r="TKI1300" s="135"/>
      <c r="TKJ1300" s="135"/>
      <c r="TKK1300" s="135"/>
      <c r="TKL1300" s="135"/>
      <c r="TKM1300" s="135"/>
      <c r="TKN1300" s="135"/>
      <c r="TKO1300" s="135"/>
      <c r="TKP1300" s="135"/>
      <c r="TKQ1300" s="135"/>
      <c r="TKR1300" s="135"/>
      <c r="TKS1300" s="135"/>
      <c r="TKT1300" s="135"/>
      <c r="TKU1300" s="135"/>
      <c r="TKV1300" s="135"/>
      <c r="TKW1300" s="135"/>
      <c r="TKX1300" s="135"/>
      <c r="TKY1300" s="135"/>
      <c r="TKZ1300" s="135"/>
      <c r="TLA1300" s="135"/>
      <c r="TLB1300" s="135"/>
      <c r="TLC1300" s="135"/>
      <c r="TLD1300" s="135"/>
      <c r="TLE1300" s="135"/>
      <c r="TLF1300" s="135"/>
      <c r="TLG1300" s="135"/>
      <c r="TLH1300" s="135"/>
      <c r="TLI1300" s="135"/>
      <c r="TLJ1300" s="135"/>
      <c r="TLK1300" s="135"/>
      <c r="TLL1300" s="135"/>
      <c r="TLM1300" s="135"/>
      <c r="TLN1300" s="135"/>
      <c r="TLO1300" s="135"/>
      <c r="TLP1300" s="135"/>
      <c r="TLQ1300" s="135"/>
      <c r="TLR1300" s="135"/>
      <c r="TLS1300" s="135"/>
      <c r="TLT1300" s="135"/>
      <c r="TLU1300" s="135"/>
      <c r="TLV1300" s="135"/>
      <c r="TLW1300" s="135"/>
      <c r="TLX1300" s="135"/>
      <c r="TLY1300" s="135"/>
      <c r="TLZ1300" s="135"/>
      <c r="TMA1300" s="135"/>
      <c r="TMB1300" s="135"/>
      <c r="TMC1300" s="135"/>
      <c r="TMD1300" s="135"/>
      <c r="TME1300" s="135"/>
      <c r="TMF1300" s="135"/>
      <c r="TMG1300" s="135"/>
      <c r="TMH1300" s="135"/>
      <c r="TMI1300" s="135"/>
      <c r="TMJ1300" s="135"/>
      <c r="TMK1300" s="135"/>
      <c r="TML1300" s="135"/>
      <c r="TMM1300" s="135"/>
      <c r="TMN1300" s="135"/>
      <c r="TMO1300" s="135"/>
      <c r="TMP1300" s="135"/>
      <c r="TMQ1300" s="135"/>
      <c r="TMR1300" s="135"/>
      <c r="TMS1300" s="135"/>
      <c r="TMT1300" s="135"/>
      <c r="TMU1300" s="135"/>
      <c r="TMV1300" s="135"/>
      <c r="TMW1300" s="135"/>
      <c r="TMX1300" s="135"/>
      <c r="TMY1300" s="135"/>
      <c r="TMZ1300" s="135"/>
      <c r="TNA1300" s="135"/>
      <c r="TNB1300" s="135"/>
      <c r="TNC1300" s="135"/>
      <c r="TND1300" s="135"/>
      <c r="TNE1300" s="135"/>
      <c r="TNF1300" s="135"/>
      <c r="TNG1300" s="135"/>
      <c r="TNH1300" s="135"/>
      <c r="TNI1300" s="135"/>
      <c r="TNJ1300" s="135"/>
      <c r="TNK1300" s="135"/>
      <c r="TNL1300" s="135"/>
      <c r="TNM1300" s="135"/>
      <c r="TNN1300" s="135"/>
      <c r="TNO1300" s="135"/>
      <c r="TNP1300" s="135"/>
      <c r="TNQ1300" s="135"/>
      <c r="TNR1300" s="135"/>
      <c r="TNS1300" s="135"/>
      <c r="TNT1300" s="135"/>
      <c r="TNU1300" s="135"/>
      <c r="TNV1300" s="135"/>
      <c r="TNW1300" s="135"/>
      <c r="TNX1300" s="135"/>
      <c r="TNY1300" s="135"/>
      <c r="TNZ1300" s="135"/>
      <c r="TOA1300" s="135"/>
      <c r="TOB1300" s="135"/>
      <c r="TOC1300" s="135"/>
      <c r="TOD1300" s="135"/>
      <c r="TOE1300" s="135"/>
      <c r="TOF1300" s="135"/>
      <c r="TOG1300" s="135"/>
      <c r="TOH1300" s="135"/>
      <c r="TOI1300" s="135"/>
      <c r="TOJ1300" s="135"/>
      <c r="TOK1300" s="135"/>
      <c r="TOL1300" s="135"/>
      <c r="TOM1300" s="135"/>
      <c r="TON1300" s="135"/>
      <c r="TOO1300" s="135"/>
      <c r="TOP1300" s="135"/>
      <c r="TOQ1300" s="135"/>
      <c r="TOR1300" s="135"/>
      <c r="TOS1300" s="135"/>
      <c r="TOT1300" s="135"/>
      <c r="TOU1300" s="135"/>
      <c r="TOV1300" s="135"/>
      <c r="TOW1300" s="135"/>
      <c r="TOX1300" s="135"/>
      <c r="TOY1300" s="135"/>
      <c r="TOZ1300" s="135"/>
      <c r="TPA1300" s="135"/>
      <c r="TPB1300" s="135"/>
      <c r="TPC1300" s="135"/>
      <c r="TPD1300" s="135"/>
      <c r="TPE1300" s="135"/>
      <c r="TPF1300" s="135"/>
      <c r="TPG1300" s="135"/>
      <c r="TPH1300" s="135"/>
      <c r="TPI1300" s="135"/>
      <c r="TPJ1300" s="135"/>
      <c r="TPK1300" s="135"/>
      <c r="TPL1300" s="135"/>
      <c r="TPM1300" s="135"/>
      <c r="TPN1300" s="135"/>
      <c r="TPO1300" s="135"/>
      <c r="TPP1300" s="135"/>
      <c r="TPQ1300" s="135"/>
      <c r="TPR1300" s="135"/>
      <c r="TPS1300" s="135"/>
      <c r="TPT1300" s="135"/>
      <c r="TPU1300" s="135"/>
      <c r="TPV1300" s="135"/>
      <c r="TPW1300" s="135"/>
      <c r="TPX1300" s="135"/>
      <c r="TPY1300" s="135"/>
      <c r="TPZ1300" s="135"/>
      <c r="TQA1300" s="135"/>
      <c r="TQB1300" s="135"/>
      <c r="TQC1300" s="135"/>
      <c r="TQD1300" s="135"/>
      <c r="TQE1300" s="135"/>
      <c r="TQF1300" s="135"/>
      <c r="TQG1300" s="135"/>
      <c r="TQH1300" s="135"/>
      <c r="TQI1300" s="135"/>
      <c r="TQJ1300" s="135"/>
      <c r="TQK1300" s="135"/>
      <c r="TQL1300" s="135"/>
      <c r="TQM1300" s="135"/>
      <c r="TQN1300" s="135"/>
      <c r="TQO1300" s="135"/>
      <c r="TQP1300" s="135"/>
      <c r="TQQ1300" s="135"/>
      <c r="TQR1300" s="135"/>
      <c r="TQS1300" s="135"/>
      <c r="TQT1300" s="135"/>
      <c r="TQU1300" s="135"/>
      <c r="TQV1300" s="135"/>
      <c r="TQW1300" s="135"/>
      <c r="TQX1300" s="135"/>
      <c r="TQY1300" s="135"/>
      <c r="TQZ1300" s="135"/>
      <c r="TRA1300" s="135"/>
      <c r="TRB1300" s="135"/>
      <c r="TRC1300" s="135"/>
      <c r="TRD1300" s="135"/>
      <c r="TRE1300" s="135"/>
      <c r="TRF1300" s="135"/>
      <c r="TRG1300" s="135"/>
      <c r="TRH1300" s="135"/>
      <c r="TRI1300" s="135"/>
      <c r="TRJ1300" s="135"/>
      <c r="TRK1300" s="135"/>
      <c r="TRL1300" s="135"/>
      <c r="TRM1300" s="135"/>
      <c r="TRN1300" s="135"/>
      <c r="TRO1300" s="135"/>
      <c r="TRP1300" s="135"/>
      <c r="TRQ1300" s="135"/>
      <c r="TRR1300" s="135"/>
      <c r="TRS1300" s="135"/>
      <c r="TRT1300" s="135"/>
      <c r="TRU1300" s="135"/>
      <c r="TRV1300" s="135"/>
      <c r="TRW1300" s="135"/>
      <c r="TRX1300" s="135"/>
      <c r="TRY1300" s="135"/>
      <c r="TRZ1300" s="135"/>
      <c r="TSA1300" s="135"/>
      <c r="TSB1300" s="135"/>
      <c r="TSC1300" s="135"/>
      <c r="TSD1300" s="135"/>
      <c r="TSE1300" s="135"/>
      <c r="TSF1300" s="135"/>
      <c r="TSG1300" s="135"/>
      <c r="TSH1300" s="135"/>
      <c r="TSI1300" s="135"/>
      <c r="TSJ1300" s="135"/>
      <c r="TSK1300" s="135"/>
      <c r="TSL1300" s="135"/>
      <c r="TSM1300" s="135"/>
      <c r="TSN1300" s="135"/>
      <c r="TSO1300" s="135"/>
      <c r="TSP1300" s="135"/>
      <c r="TSQ1300" s="135"/>
      <c r="TSR1300" s="135"/>
      <c r="TSS1300" s="135"/>
      <c r="TST1300" s="135"/>
      <c r="TSU1300" s="135"/>
      <c r="TSV1300" s="135"/>
      <c r="TSW1300" s="135"/>
      <c r="TSX1300" s="135"/>
      <c r="TSY1300" s="135"/>
      <c r="TSZ1300" s="135"/>
      <c r="TTA1300" s="135"/>
      <c r="TTB1300" s="135"/>
      <c r="TTC1300" s="135"/>
      <c r="TTD1300" s="135"/>
      <c r="TTE1300" s="135"/>
      <c r="TTF1300" s="135"/>
      <c r="TTG1300" s="135"/>
      <c r="TTH1300" s="135"/>
      <c r="TTI1300" s="135"/>
      <c r="TTJ1300" s="135"/>
      <c r="TTK1300" s="135"/>
      <c r="TTL1300" s="135"/>
      <c r="TTM1300" s="135"/>
      <c r="TTN1300" s="135"/>
      <c r="TTO1300" s="135"/>
      <c r="TTP1300" s="135"/>
      <c r="TTQ1300" s="135"/>
      <c r="TTR1300" s="135"/>
      <c r="TTS1300" s="135"/>
      <c r="TTT1300" s="135"/>
      <c r="TTU1300" s="135"/>
      <c r="TTV1300" s="135"/>
      <c r="TTW1300" s="135"/>
      <c r="TTX1300" s="135"/>
      <c r="TTY1300" s="135"/>
      <c r="TTZ1300" s="135"/>
      <c r="TUA1300" s="135"/>
      <c r="TUB1300" s="135"/>
      <c r="TUC1300" s="135"/>
      <c r="TUD1300" s="135"/>
      <c r="TUE1300" s="135"/>
      <c r="TUF1300" s="135"/>
      <c r="TUG1300" s="135"/>
      <c r="TUH1300" s="135"/>
      <c r="TUI1300" s="135"/>
      <c r="TUJ1300" s="135"/>
      <c r="TUK1300" s="135"/>
      <c r="TUL1300" s="135"/>
      <c r="TUM1300" s="135"/>
      <c r="TUN1300" s="135"/>
      <c r="TUO1300" s="135"/>
      <c r="TUP1300" s="135"/>
      <c r="TUQ1300" s="135"/>
      <c r="TUR1300" s="135"/>
      <c r="TUS1300" s="135"/>
      <c r="TUT1300" s="135"/>
      <c r="TUU1300" s="135"/>
      <c r="TUV1300" s="135"/>
      <c r="TUW1300" s="135"/>
      <c r="TUX1300" s="135"/>
      <c r="TUY1300" s="135"/>
      <c r="TUZ1300" s="135"/>
      <c r="TVA1300" s="135"/>
      <c r="TVB1300" s="135"/>
      <c r="TVC1300" s="135"/>
      <c r="TVD1300" s="135"/>
      <c r="TVE1300" s="135"/>
      <c r="TVF1300" s="135"/>
      <c r="TVG1300" s="135"/>
      <c r="TVH1300" s="135"/>
      <c r="TVI1300" s="135"/>
      <c r="TVJ1300" s="135"/>
      <c r="TVK1300" s="135"/>
      <c r="TVL1300" s="135"/>
      <c r="TVM1300" s="135"/>
      <c r="TVN1300" s="135"/>
      <c r="TVO1300" s="135"/>
      <c r="TVP1300" s="135"/>
      <c r="TVQ1300" s="135"/>
      <c r="TVR1300" s="135"/>
      <c r="TVS1300" s="135"/>
      <c r="TVT1300" s="135"/>
      <c r="TVU1300" s="135"/>
      <c r="TVV1300" s="135"/>
      <c r="TVW1300" s="135"/>
      <c r="TVX1300" s="135"/>
      <c r="TVY1300" s="135"/>
      <c r="TVZ1300" s="135"/>
      <c r="TWA1300" s="135"/>
      <c r="TWB1300" s="135"/>
      <c r="TWC1300" s="135"/>
      <c r="TWD1300" s="135"/>
      <c r="TWE1300" s="135"/>
      <c r="TWF1300" s="135"/>
      <c r="TWG1300" s="135"/>
      <c r="TWH1300" s="135"/>
      <c r="TWI1300" s="135"/>
      <c r="TWJ1300" s="135"/>
      <c r="TWK1300" s="135"/>
      <c r="TWL1300" s="135"/>
      <c r="TWM1300" s="135"/>
      <c r="TWN1300" s="135"/>
      <c r="TWO1300" s="135"/>
      <c r="TWP1300" s="135"/>
      <c r="TWQ1300" s="135"/>
      <c r="TWR1300" s="135"/>
      <c r="TWS1300" s="135"/>
      <c r="TWT1300" s="135"/>
      <c r="TWU1300" s="135"/>
      <c r="TWV1300" s="135"/>
      <c r="TWW1300" s="135"/>
      <c r="TWX1300" s="135"/>
      <c r="TWY1300" s="135"/>
      <c r="TWZ1300" s="135"/>
      <c r="TXA1300" s="135"/>
      <c r="TXB1300" s="135"/>
      <c r="TXC1300" s="135"/>
      <c r="TXD1300" s="135"/>
      <c r="TXE1300" s="135"/>
      <c r="TXF1300" s="135"/>
      <c r="TXG1300" s="135"/>
      <c r="TXH1300" s="135"/>
      <c r="TXI1300" s="135"/>
      <c r="TXJ1300" s="135"/>
      <c r="TXK1300" s="135"/>
      <c r="TXL1300" s="135"/>
      <c r="TXM1300" s="135"/>
      <c r="TXN1300" s="135"/>
      <c r="TXO1300" s="135"/>
      <c r="TXP1300" s="135"/>
      <c r="TXQ1300" s="135"/>
      <c r="TXR1300" s="135"/>
      <c r="TXS1300" s="135"/>
      <c r="TXT1300" s="135"/>
      <c r="TXU1300" s="135"/>
      <c r="TXV1300" s="135"/>
      <c r="TXW1300" s="135"/>
      <c r="TXX1300" s="135"/>
      <c r="TXY1300" s="135"/>
      <c r="TXZ1300" s="135"/>
      <c r="TYA1300" s="135"/>
      <c r="TYB1300" s="135"/>
      <c r="TYC1300" s="135"/>
      <c r="TYD1300" s="135"/>
      <c r="TYE1300" s="135"/>
      <c r="TYF1300" s="135"/>
      <c r="TYG1300" s="135"/>
      <c r="TYH1300" s="135"/>
      <c r="TYI1300" s="135"/>
      <c r="TYJ1300" s="135"/>
      <c r="TYK1300" s="135"/>
      <c r="TYL1300" s="135"/>
      <c r="TYM1300" s="135"/>
      <c r="TYN1300" s="135"/>
      <c r="TYO1300" s="135"/>
      <c r="TYP1300" s="135"/>
      <c r="TYQ1300" s="135"/>
      <c r="TYR1300" s="135"/>
      <c r="TYS1300" s="135"/>
      <c r="TYT1300" s="135"/>
      <c r="TYU1300" s="135"/>
      <c r="TYV1300" s="135"/>
      <c r="TYW1300" s="135"/>
      <c r="TYX1300" s="135"/>
      <c r="TYY1300" s="135"/>
      <c r="TYZ1300" s="135"/>
      <c r="TZA1300" s="135"/>
      <c r="TZB1300" s="135"/>
      <c r="TZC1300" s="135"/>
      <c r="TZD1300" s="135"/>
      <c r="TZE1300" s="135"/>
      <c r="TZF1300" s="135"/>
      <c r="TZG1300" s="135"/>
      <c r="TZH1300" s="135"/>
      <c r="TZI1300" s="135"/>
      <c r="TZJ1300" s="135"/>
      <c r="TZK1300" s="135"/>
      <c r="TZL1300" s="135"/>
      <c r="TZM1300" s="135"/>
      <c r="TZN1300" s="135"/>
      <c r="TZO1300" s="135"/>
      <c r="TZP1300" s="135"/>
      <c r="TZQ1300" s="135"/>
      <c r="TZR1300" s="135"/>
      <c r="TZS1300" s="135"/>
      <c r="TZT1300" s="135"/>
      <c r="TZU1300" s="135"/>
      <c r="TZV1300" s="135"/>
      <c r="TZW1300" s="135"/>
      <c r="TZX1300" s="135"/>
      <c r="TZY1300" s="135"/>
      <c r="TZZ1300" s="135"/>
      <c r="UAA1300" s="135"/>
      <c r="UAB1300" s="135"/>
      <c r="UAC1300" s="135"/>
      <c r="UAD1300" s="135"/>
      <c r="UAE1300" s="135"/>
      <c r="UAF1300" s="135"/>
      <c r="UAG1300" s="135"/>
      <c r="UAH1300" s="135"/>
      <c r="UAI1300" s="135"/>
      <c r="UAJ1300" s="135"/>
      <c r="UAK1300" s="135"/>
      <c r="UAL1300" s="135"/>
      <c r="UAM1300" s="135"/>
      <c r="UAN1300" s="135"/>
      <c r="UAO1300" s="135"/>
      <c r="UAP1300" s="135"/>
      <c r="UAQ1300" s="135"/>
      <c r="UAR1300" s="135"/>
      <c r="UAS1300" s="135"/>
      <c r="UAT1300" s="135"/>
      <c r="UAU1300" s="135"/>
      <c r="UAV1300" s="135"/>
      <c r="UAW1300" s="135"/>
      <c r="UAX1300" s="135"/>
      <c r="UAY1300" s="135"/>
      <c r="UAZ1300" s="135"/>
      <c r="UBA1300" s="135"/>
      <c r="UBB1300" s="135"/>
      <c r="UBC1300" s="135"/>
      <c r="UBD1300" s="135"/>
      <c r="UBE1300" s="135"/>
      <c r="UBF1300" s="135"/>
      <c r="UBG1300" s="135"/>
      <c r="UBH1300" s="135"/>
      <c r="UBI1300" s="135"/>
      <c r="UBJ1300" s="135"/>
      <c r="UBK1300" s="135"/>
      <c r="UBL1300" s="135"/>
      <c r="UBM1300" s="135"/>
      <c r="UBN1300" s="135"/>
      <c r="UBO1300" s="135"/>
      <c r="UBP1300" s="135"/>
      <c r="UBQ1300" s="135"/>
      <c r="UBR1300" s="135"/>
      <c r="UBS1300" s="135"/>
      <c r="UBT1300" s="135"/>
      <c r="UBU1300" s="135"/>
      <c r="UBV1300" s="135"/>
      <c r="UBW1300" s="135"/>
      <c r="UBX1300" s="135"/>
      <c r="UBY1300" s="135"/>
      <c r="UBZ1300" s="135"/>
      <c r="UCA1300" s="135"/>
      <c r="UCB1300" s="135"/>
      <c r="UCC1300" s="135"/>
      <c r="UCD1300" s="135"/>
      <c r="UCE1300" s="135"/>
      <c r="UCF1300" s="135"/>
      <c r="UCG1300" s="135"/>
      <c r="UCH1300" s="135"/>
      <c r="UCI1300" s="135"/>
      <c r="UCJ1300" s="135"/>
      <c r="UCK1300" s="135"/>
      <c r="UCL1300" s="135"/>
      <c r="UCM1300" s="135"/>
      <c r="UCN1300" s="135"/>
      <c r="UCO1300" s="135"/>
      <c r="UCP1300" s="135"/>
      <c r="UCQ1300" s="135"/>
      <c r="UCR1300" s="135"/>
      <c r="UCS1300" s="135"/>
      <c r="UCT1300" s="135"/>
      <c r="UCU1300" s="135"/>
      <c r="UCV1300" s="135"/>
      <c r="UCW1300" s="135"/>
      <c r="UCX1300" s="135"/>
      <c r="UCY1300" s="135"/>
      <c r="UCZ1300" s="135"/>
      <c r="UDA1300" s="135"/>
      <c r="UDB1300" s="135"/>
      <c r="UDC1300" s="135"/>
      <c r="UDD1300" s="135"/>
      <c r="UDE1300" s="135"/>
      <c r="UDF1300" s="135"/>
      <c r="UDG1300" s="135"/>
      <c r="UDH1300" s="135"/>
      <c r="UDI1300" s="135"/>
      <c r="UDJ1300" s="135"/>
      <c r="UDK1300" s="135"/>
      <c r="UDL1300" s="135"/>
      <c r="UDM1300" s="135"/>
      <c r="UDN1300" s="135"/>
      <c r="UDO1300" s="135"/>
      <c r="UDP1300" s="135"/>
      <c r="UDQ1300" s="135"/>
      <c r="UDR1300" s="135"/>
      <c r="UDS1300" s="135"/>
      <c r="UDT1300" s="135"/>
      <c r="UDU1300" s="135"/>
      <c r="UDV1300" s="135"/>
      <c r="UDW1300" s="135"/>
      <c r="UDX1300" s="135"/>
      <c r="UDY1300" s="135"/>
      <c r="UDZ1300" s="135"/>
      <c r="UEA1300" s="135"/>
      <c r="UEB1300" s="135"/>
      <c r="UEC1300" s="135"/>
      <c r="UED1300" s="135"/>
      <c r="UEE1300" s="135"/>
      <c r="UEF1300" s="135"/>
      <c r="UEG1300" s="135"/>
      <c r="UEH1300" s="135"/>
      <c r="UEI1300" s="135"/>
      <c r="UEJ1300" s="135"/>
      <c r="UEK1300" s="135"/>
      <c r="UEL1300" s="135"/>
      <c r="UEM1300" s="135"/>
      <c r="UEN1300" s="135"/>
      <c r="UEO1300" s="135"/>
      <c r="UEP1300" s="135"/>
      <c r="UEQ1300" s="135"/>
      <c r="UER1300" s="135"/>
      <c r="UES1300" s="135"/>
      <c r="UET1300" s="135"/>
      <c r="UEU1300" s="135"/>
      <c r="UEV1300" s="135"/>
      <c r="UEW1300" s="135"/>
      <c r="UEX1300" s="135"/>
      <c r="UEY1300" s="135"/>
      <c r="UEZ1300" s="135"/>
      <c r="UFA1300" s="135"/>
      <c r="UFB1300" s="135"/>
      <c r="UFC1300" s="135"/>
      <c r="UFD1300" s="135"/>
      <c r="UFE1300" s="135"/>
      <c r="UFF1300" s="135"/>
      <c r="UFG1300" s="135"/>
      <c r="UFH1300" s="135"/>
      <c r="UFI1300" s="135"/>
      <c r="UFJ1300" s="135"/>
      <c r="UFK1300" s="135"/>
      <c r="UFL1300" s="135"/>
      <c r="UFM1300" s="135"/>
      <c r="UFN1300" s="135"/>
      <c r="UFO1300" s="135"/>
      <c r="UFP1300" s="135"/>
      <c r="UFQ1300" s="135"/>
      <c r="UFR1300" s="135"/>
      <c r="UFS1300" s="135"/>
      <c r="UFT1300" s="135"/>
      <c r="UFU1300" s="135"/>
      <c r="UFV1300" s="135"/>
      <c r="UFW1300" s="135"/>
      <c r="UFX1300" s="135"/>
      <c r="UFY1300" s="135"/>
      <c r="UFZ1300" s="135"/>
      <c r="UGA1300" s="135"/>
      <c r="UGB1300" s="135"/>
      <c r="UGC1300" s="135"/>
      <c r="UGD1300" s="135"/>
      <c r="UGE1300" s="135"/>
      <c r="UGF1300" s="135"/>
      <c r="UGG1300" s="135"/>
      <c r="UGH1300" s="135"/>
      <c r="UGI1300" s="135"/>
      <c r="UGJ1300" s="135"/>
      <c r="UGK1300" s="135"/>
      <c r="UGL1300" s="135"/>
      <c r="UGM1300" s="135"/>
      <c r="UGN1300" s="135"/>
      <c r="UGO1300" s="135"/>
      <c r="UGP1300" s="135"/>
      <c r="UGQ1300" s="135"/>
      <c r="UGR1300" s="135"/>
      <c r="UGS1300" s="135"/>
      <c r="UGT1300" s="135"/>
      <c r="UGU1300" s="135"/>
      <c r="UGV1300" s="135"/>
      <c r="UGW1300" s="135"/>
      <c r="UGX1300" s="135"/>
      <c r="UGY1300" s="135"/>
      <c r="UGZ1300" s="135"/>
      <c r="UHA1300" s="135"/>
      <c r="UHB1300" s="135"/>
      <c r="UHC1300" s="135"/>
      <c r="UHD1300" s="135"/>
      <c r="UHE1300" s="135"/>
      <c r="UHF1300" s="135"/>
      <c r="UHG1300" s="135"/>
      <c r="UHH1300" s="135"/>
      <c r="UHI1300" s="135"/>
      <c r="UHJ1300" s="135"/>
      <c r="UHK1300" s="135"/>
      <c r="UHL1300" s="135"/>
      <c r="UHM1300" s="135"/>
      <c r="UHN1300" s="135"/>
      <c r="UHO1300" s="135"/>
      <c r="UHP1300" s="135"/>
      <c r="UHQ1300" s="135"/>
      <c r="UHR1300" s="135"/>
      <c r="UHS1300" s="135"/>
      <c r="UHT1300" s="135"/>
      <c r="UHU1300" s="135"/>
      <c r="UHV1300" s="135"/>
      <c r="UHW1300" s="135"/>
      <c r="UHX1300" s="135"/>
      <c r="UHY1300" s="135"/>
      <c r="UHZ1300" s="135"/>
      <c r="UIA1300" s="135"/>
      <c r="UIB1300" s="135"/>
      <c r="UIC1300" s="135"/>
      <c r="UID1300" s="135"/>
      <c r="UIE1300" s="135"/>
      <c r="UIF1300" s="135"/>
      <c r="UIG1300" s="135"/>
      <c r="UIH1300" s="135"/>
      <c r="UII1300" s="135"/>
      <c r="UIJ1300" s="135"/>
      <c r="UIK1300" s="135"/>
      <c r="UIL1300" s="135"/>
      <c r="UIM1300" s="135"/>
      <c r="UIN1300" s="135"/>
      <c r="UIO1300" s="135"/>
      <c r="UIP1300" s="135"/>
      <c r="UIQ1300" s="135"/>
      <c r="UIR1300" s="135"/>
      <c r="UIS1300" s="135"/>
      <c r="UIT1300" s="135"/>
      <c r="UIU1300" s="135"/>
      <c r="UIV1300" s="135"/>
      <c r="UIW1300" s="135"/>
      <c r="UIX1300" s="135"/>
      <c r="UIY1300" s="135"/>
      <c r="UIZ1300" s="135"/>
      <c r="UJA1300" s="135"/>
      <c r="UJB1300" s="135"/>
      <c r="UJC1300" s="135"/>
      <c r="UJD1300" s="135"/>
      <c r="UJE1300" s="135"/>
      <c r="UJF1300" s="135"/>
      <c r="UJG1300" s="135"/>
      <c r="UJH1300" s="135"/>
      <c r="UJI1300" s="135"/>
      <c r="UJJ1300" s="135"/>
      <c r="UJK1300" s="135"/>
      <c r="UJL1300" s="135"/>
      <c r="UJM1300" s="135"/>
      <c r="UJN1300" s="135"/>
      <c r="UJO1300" s="135"/>
      <c r="UJP1300" s="135"/>
      <c r="UJQ1300" s="135"/>
      <c r="UJR1300" s="135"/>
      <c r="UJS1300" s="135"/>
      <c r="UJT1300" s="135"/>
      <c r="UJU1300" s="135"/>
      <c r="UJV1300" s="135"/>
      <c r="UJW1300" s="135"/>
      <c r="UJX1300" s="135"/>
      <c r="UJY1300" s="135"/>
      <c r="UJZ1300" s="135"/>
      <c r="UKA1300" s="135"/>
      <c r="UKB1300" s="135"/>
      <c r="UKC1300" s="135"/>
      <c r="UKD1300" s="135"/>
      <c r="UKE1300" s="135"/>
      <c r="UKF1300" s="135"/>
      <c r="UKG1300" s="135"/>
      <c r="UKH1300" s="135"/>
      <c r="UKI1300" s="135"/>
      <c r="UKJ1300" s="135"/>
      <c r="UKK1300" s="135"/>
      <c r="UKL1300" s="135"/>
      <c r="UKM1300" s="135"/>
      <c r="UKN1300" s="135"/>
      <c r="UKO1300" s="135"/>
      <c r="UKP1300" s="135"/>
      <c r="UKQ1300" s="135"/>
      <c r="UKR1300" s="135"/>
      <c r="UKS1300" s="135"/>
      <c r="UKT1300" s="135"/>
      <c r="UKU1300" s="135"/>
      <c r="UKV1300" s="135"/>
      <c r="UKW1300" s="135"/>
      <c r="UKX1300" s="135"/>
      <c r="UKY1300" s="135"/>
      <c r="UKZ1300" s="135"/>
      <c r="ULA1300" s="135"/>
      <c r="ULB1300" s="135"/>
      <c r="ULC1300" s="135"/>
      <c r="ULD1300" s="135"/>
      <c r="ULE1300" s="135"/>
      <c r="ULF1300" s="135"/>
      <c r="ULG1300" s="135"/>
      <c r="ULH1300" s="135"/>
      <c r="ULI1300" s="135"/>
      <c r="ULJ1300" s="135"/>
      <c r="ULK1300" s="135"/>
      <c r="ULL1300" s="135"/>
      <c r="ULM1300" s="135"/>
      <c r="ULN1300" s="135"/>
      <c r="ULO1300" s="135"/>
      <c r="ULP1300" s="135"/>
      <c r="ULQ1300" s="135"/>
      <c r="ULR1300" s="135"/>
      <c r="ULS1300" s="135"/>
      <c r="ULT1300" s="135"/>
      <c r="ULU1300" s="135"/>
      <c r="ULV1300" s="135"/>
      <c r="ULW1300" s="135"/>
      <c r="ULX1300" s="135"/>
      <c r="ULY1300" s="135"/>
      <c r="ULZ1300" s="135"/>
      <c r="UMA1300" s="135"/>
      <c r="UMB1300" s="135"/>
      <c r="UMC1300" s="135"/>
      <c r="UMD1300" s="135"/>
      <c r="UME1300" s="135"/>
      <c r="UMF1300" s="135"/>
      <c r="UMG1300" s="135"/>
      <c r="UMH1300" s="135"/>
      <c r="UMI1300" s="135"/>
      <c r="UMJ1300" s="135"/>
      <c r="UMK1300" s="135"/>
      <c r="UML1300" s="135"/>
      <c r="UMM1300" s="135"/>
      <c r="UMN1300" s="135"/>
      <c r="UMO1300" s="135"/>
      <c r="UMP1300" s="135"/>
      <c r="UMQ1300" s="135"/>
      <c r="UMR1300" s="135"/>
      <c r="UMS1300" s="135"/>
      <c r="UMT1300" s="135"/>
      <c r="UMU1300" s="135"/>
      <c r="UMV1300" s="135"/>
      <c r="UMW1300" s="135"/>
      <c r="UMX1300" s="135"/>
      <c r="UMY1300" s="135"/>
      <c r="UMZ1300" s="135"/>
      <c r="UNA1300" s="135"/>
      <c r="UNB1300" s="135"/>
      <c r="UNC1300" s="135"/>
      <c r="UND1300" s="135"/>
      <c r="UNE1300" s="135"/>
      <c r="UNF1300" s="135"/>
      <c r="UNG1300" s="135"/>
      <c r="UNH1300" s="135"/>
      <c r="UNI1300" s="135"/>
      <c r="UNJ1300" s="135"/>
      <c r="UNK1300" s="135"/>
      <c r="UNL1300" s="135"/>
      <c r="UNM1300" s="135"/>
      <c r="UNN1300" s="135"/>
      <c r="UNO1300" s="135"/>
      <c r="UNP1300" s="135"/>
      <c r="UNQ1300" s="135"/>
      <c r="UNR1300" s="135"/>
      <c r="UNS1300" s="135"/>
      <c r="UNT1300" s="135"/>
      <c r="UNU1300" s="135"/>
      <c r="UNV1300" s="135"/>
      <c r="UNW1300" s="135"/>
      <c r="UNX1300" s="135"/>
      <c r="UNY1300" s="135"/>
      <c r="UNZ1300" s="135"/>
      <c r="UOA1300" s="135"/>
      <c r="UOB1300" s="135"/>
      <c r="UOC1300" s="135"/>
      <c r="UOD1300" s="135"/>
      <c r="UOE1300" s="135"/>
      <c r="UOF1300" s="135"/>
      <c r="UOG1300" s="135"/>
      <c r="UOH1300" s="135"/>
      <c r="UOI1300" s="135"/>
      <c r="UOJ1300" s="135"/>
      <c r="UOK1300" s="135"/>
      <c r="UOL1300" s="135"/>
      <c r="UOM1300" s="135"/>
      <c r="UON1300" s="135"/>
      <c r="UOO1300" s="135"/>
      <c r="UOP1300" s="135"/>
      <c r="UOQ1300" s="135"/>
      <c r="UOR1300" s="135"/>
      <c r="UOS1300" s="135"/>
      <c r="UOT1300" s="135"/>
      <c r="UOU1300" s="135"/>
      <c r="UOV1300" s="135"/>
      <c r="UOW1300" s="135"/>
      <c r="UOX1300" s="135"/>
      <c r="UOY1300" s="135"/>
      <c r="UOZ1300" s="135"/>
      <c r="UPA1300" s="135"/>
      <c r="UPB1300" s="135"/>
      <c r="UPC1300" s="135"/>
      <c r="UPD1300" s="135"/>
      <c r="UPE1300" s="135"/>
      <c r="UPF1300" s="135"/>
      <c r="UPG1300" s="135"/>
      <c r="UPH1300" s="135"/>
      <c r="UPI1300" s="135"/>
      <c r="UPJ1300" s="135"/>
      <c r="UPK1300" s="135"/>
      <c r="UPL1300" s="135"/>
      <c r="UPM1300" s="135"/>
      <c r="UPN1300" s="135"/>
      <c r="UPO1300" s="135"/>
      <c r="UPP1300" s="135"/>
      <c r="UPQ1300" s="135"/>
      <c r="UPR1300" s="135"/>
      <c r="UPS1300" s="135"/>
      <c r="UPT1300" s="135"/>
      <c r="UPU1300" s="135"/>
      <c r="UPV1300" s="135"/>
      <c r="UPW1300" s="135"/>
      <c r="UPX1300" s="135"/>
      <c r="UPY1300" s="135"/>
      <c r="UPZ1300" s="135"/>
      <c r="UQA1300" s="135"/>
      <c r="UQB1300" s="135"/>
      <c r="UQC1300" s="135"/>
      <c r="UQD1300" s="135"/>
      <c r="UQE1300" s="135"/>
      <c r="UQF1300" s="135"/>
      <c r="UQG1300" s="135"/>
      <c r="UQH1300" s="135"/>
      <c r="UQI1300" s="135"/>
      <c r="UQJ1300" s="135"/>
      <c r="UQK1300" s="135"/>
      <c r="UQL1300" s="135"/>
      <c r="UQM1300" s="135"/>
      <c r="UQN1300" s="135"/>
      <c r="UQO1300" s="135"/>
      <c r="UQP1300" s="135"/>
      <c r="UQQ1300" s="135"/>
      <c r="UQR1300" s="135"/>
      <c r="UQS1300" s="135"/>
      <c r="UQT1300" s="135"/>
      <c r="UQU1300" s="135"/>
      <c r="UQV1300" s="135"/>
      <c r="UQW1300" s="135"/>
      <c r="UQX1300" s="135"/>
      <c r="UQY1300" s="135"/>
      <c r="UQZ1300" s="135"/>
      <c r="URA1300" s="135"/>
      <c r="URB1300" s="135"/>
      <c r="URC1300" s="135"/>
      <c r="URD1300" s="135"/>
      <c r="URE1300" s="135"/>
      <c r="URF1300" s="135"/>
      <c r="URG1300" s="135"/>
      <c r="URH1300" s="135"/>
      <c r="URI1300" s="135"/>
      <c r="URJ1300" s="135"/>
      <c r="URK1300" s="135"/>
      <c r="URL1300" s="135"/>
      <c r="URM1300" s="135"/>
      <c r="URN1300" s="135"/>
      <c r="URO1300" s="135"/>
      <c r="URP1300" s="135"/>
      <c r="URQ1300" s="135"/>
      <c r="URR1300" s="135"/>
      <c r="URS1300" s="135"/>
      <c r="URT1300" s="135"/>
      <c r="URU1300" s="135"/>
      <c r="URV1300" s="135"/>
      <c r="URW1300" s="135"/>
      <c r="URX1300" s="135"/>
      <c r="URY1300" s="135"/>
      <c r="URZ1300" s="135"/>
      <c r="USA1300" s="135"/>
      <c r="USB1300" s="135"/>
      <c r="USC1300" s="135"/>
      <c r="USD1300" s="135"/>
      <c r="USE1300" s="135"/>
      <c r="USF1300" s="135"/>
      <c r="USG1300" s="135"/>
      <c r="USH1300" s="135"/>
      <c r="USI1300" s="135"/>
      <c r="USJ1300" s="135"/>
      <c r="USK1300" s="135"/>
      <c r="USL1300" s="135"/>
      <c r="USM1300" s="135"/>
      <c r="USN1300" s="135"/>
      <c r="USO1300" s="135"/>
      <c r="USP1300" s="135"/>
      <c r="USQ1300" s="135"/>
      <c r="USR1300" s="135"/>
      <c r="USS1300" s="135"/>
      <c r="UST1300" s="135"/>
      <c r="USU1300" s="135"/>
      <c r="USV1300" s="135"/>
      <c r="USW1300" s="135"/>
      <c r="USX1300" s="135"/>
      <c r="USY1300" s="135"/>
      <c r="USZ1300" s="135"/>
      <c r="UTA1300" s="135"/>
      <c r="UTB1300" s="135"/>
      <c r="UTC1300" s="135"/>
      <c r="UTD1300" s="135"/>
      <c r="UTE1300" s="135"/>
      <c r="UTF1300" s="135"/>
      <c r="UTG1300" s="135"/>
      <c r="UTH1300" s="135"/>
      <c r="UTI1300" s="135"/>
      <c r="UTJ1300" s="135"/>
      <c r="UTK1300" s="135"/>
      <c r="UTL1300" s="135"/>
      <c r="UTM1300" s="135"/>
      <c r="UTN1300" s="135"/>
      <c r="UTO1300" s="135"/>
      <c r="UTP1300" s="135"/>
      <c r="UTQ1300" s="135"/>
      <c r="UTR1300" s="135"/>
      <c r="UTS1300" s="135"/>
      <c r="UTT1300" s="135"/>
      <c r="UTU1300" s="135"/>
      <c r="UTV1300" s="135"/>
      <c r="UTW1300" s="135"/>
      <c r="UTX1300" s="135"/>
      <c r="UTY1300" s="135"/>
      <c r="UTZ1300" s="135"/>
      <c r="UUA1300" s="135"/>
      <c r="UUB1300" s="135"/>
      <c r="UUC1300" s="135"/>
      <c r="UUD1300" s="135"/>
      <c r="UUE1300" s="135"/>
      <c r="UUF1300" s="135"/>
      <c r="UUG1300" s="135"/>
      <c r="UUH1300" s="135"/>
      <c r="UUI1300" s="135"/>
      <c r="UUJ1300" s="135"/>
      <c r="UUK1300" s="135"/>
      <c r="UUL1300" s="135"/>
      <c r="UUM1300" s="135"/>
      <c r="UUN1300" s="135"/>
      <c r="UUO1300" s="135"/>
      <c r="UUP1300" s="135"/>
      <c r="UUQ1300" s="135"/>
      <c r="UUR1300" s="135"/>
      <c r="UUS1300" s="135"/>
      <c r="UUT1300" s="135"/>
      <c r="UUU1300" s="135"/>
      <c r="UUV1300" s="135"/>
      <c r="UUW1300" s="135"/>
      <c r="UUX1300" s="135"/>
      <c r="UUY1300" s="135"/>
      <c r="UUZ1300" s="135"/>
      <c r="UVA1300" s="135"/>
      <c r="UVB1300" s="135"/>
      <c r="UVC1300" s="135"/>
      <c r="UVD1300" s="135"/>
      <c r="UVE1300" s="135"/>
      <c r="UVF1300" s="135"/>
      <c r="UVG1300" s="135"/>
      <c r="UVH1300" s="135"/>
      <c r="UVI1300" s="135"/>
      <c r="UVJ1300" s="135"/>
      <c r="UVK1300" s="135"/>
      <c r="UVL1300" s="135"/>
      <c r="UVM1300" s="135"/>
      <c r="UVN1300" s="135"/>
      <c r="UVO1300" s="135"/>
      <c r="UVP1300" s="135"/>
      <c r="UVQ1300" s="135"/>
      <c r="UVR1300" s="135"/>
      <c r="UVS1300" s="135"/>
      <c r="UVT1300" s="135"/>
      <c r="UVU1300" s="135"/>
      <c r="UVV1300" s="135"/>
      <c r="UVW1300" s="135"/>
      <c r="UVX1300" s="135"/>
      <c r="UVY1300" s="135"/>
      <c r="UVZ1300" s="135"/>
      <c r="UWA1300" s="135"/>
      <c r="UWB1300" s="135"/>
      <c r="UWC1300" s="135"/>
      <c r="UWD1300" s="135"/>
      <c r="UWE1300" s="135"/>
      <c r="UWF1300" s="135"/>
      <c r="UWG1300" s="135"/>
      <c r="UWH1300" s="135"/>
      <c r="UWI1300" s="135"/>
      <c r="UWJ1300" s="135"/>
      <c r="UWK1300" s="135"/>
      <c r="UWL1300" s="135"/>
      <c r="UWM1300" s="135"/>
      <c r="UWN1300" s="135"/>
      <c r="UWO1300" s="135"/>
      <c r="UWP1300" s="135"/>
      <c r="UWQ1300" s="135"/>
      <c r="UWR1300" s="135"/>
      <c r="UWS1300" s="135"/>
      <c r="UWT1300" s="135"/>
      <c r="UWU1300" s="135"/>
      <c r="UWV1300" s="135"/>
      <c r="UWW1300" s="135"/>
      <c r="UWX1300" s="135"/>
      <c r="UWY1300" s="135"/>
      <c r="UWZ1300" s="135"/>
      <c r="UXA1300" s="135"/>
      <c r="UXB1300" s="135"/>
      <c r="UXC1300" s="135"/>
      <c r="UXD1300" s="135"/>
      <c r="UXE1300" s="135"/>
      <c r="UXF1300" s="135"/>
      <c r="UXG1300" s="135"/>
      <c r="UXH1300" s="135"/>
      <c r="UXI1300" s="135"/>
      <c r="UXJ1300" s="135"/>
      <c r="UXK1300" s="135"/>
      <c r="UXL1300" s="135"/>
      <c r="UXM1300" s="135"/>
      <c r="UXN1300" s="135"/>
      <c r="UXO1300" s="135"/>
      <c r="UXP1300" s="135"/>
      <c r="UXQ1300" s="135"/>
      <c r="UXR1300" s="135"/>
      <c r="UXS1300" s="135"/>
      <c r="UXT1300" s="135"/>
      <c r="UXU1300" s="135"/>
      <c r="UXV1300" s="135"/>
      <c r="UXW1300" s="135"/>
      <c r="UXX1300" s="135"/>
      <c r="UXY1300" s="135"/>
      <c r="UXZ1300" s="135"/>
      <c r="UYA1300" s="135"/>
      <c r="UYB1300" s="135"/>
      <c r="UYC1300" s="135"/>
      <c r="UYD1300" s="135"/>
      <c r="UYE1300" s="135"/>
      <c r="UYF1300" s="135"/>
      <c r="UYG1300" s="135"/>
      <c r="UYH1300" s="135"/>
      <c r="UYI1300" s="135"/>
      <c r="UYJ1300" s="135"/>
      <c r="UYK1300" s="135"/>
      <c r="UYL1300" s="135"/>
      <c r="UYM1300" s="135"/>
      <c r="UYN1300" s="135"/>
      <c r="UYO1300" s="135"/>
      <c r="UYP1300" s="135"/>
      <c r="UYQ1300" s="135"/>
      <c r="UYR1300" s="135"/>
      <c r="UYS1300" s="135"/>
      <c r="UYT1300" s="135"/>
      <c r="UYU1300" s="135"/>
      <c r="UYV1300" s="135"/>
      <c r="UYW1300" s="135"/>
      <c r="UYX1300" s="135"/>
      <c r="UYY1300" s="135"/>
      <c r="UYZ1300" s="135"/>
      <c r="UZA1300" s="135"/>
      <c r="UZB1300" s="135"/>
      <c r="UZC1300" s="135"/>
      <c r="UZD1300" s="135"/>
      <c r="UZE1300" s="135"/>
      <c r="UZF1300" s="135"/>
      <c r="UZG1300" s="135"/>
      <c r="UZH1300" s="135"/>
      <c r="UZI1300" s="135"/>
      <c r="UZJ1300" s="135"/>
      <c r="UZK1300" s="135"/>
      <c r="UZL1300" s="135"/>
      <c r="UZM1300" s="135"/>
      <c r="UZN1300" s="135"/>
      <c r="UZO1300" s="135"/>
      <c r="UZP1300" s="135"/>
      <c r="UZQ1300" s="135"/>
      <c r="UZR1300" s="135"/>
      <c r="UZS1300" s="135"/>
      <c r="UZT1300" s="135"/>
      <c r="UZU1300" s="135"/>
      <c r="UZV1300" s="135"/>
      <c r="UZW1300" s="135"/>
      <c r="UZX1300" s="135"/>
      <c r="UZY1300" s="135"/>
      <c r="UZZ1300" s="135"/>
      <c r="VAA1300" s="135"/>
      <c r="VAB1300" s="135"/>
      <c r="VAC1300" s="135"/>
      <c r="VAD1300" s="135"/>
      <c r="VAE1300" s="135"/>
      <c r="VAF1300" s="135"/>
      <c r="VAG1300" s="135"/>
      <c r="VAH1300" s="135"/>
      <c r="VAI1300" s="135"/>
      <c r="VAJ1300" s="135"/>
      <c r="VAK1300" s="135"/>
      <c r="VAL1300" s="135"/>
      <c r="VAM1300" s="135"/>
      <c r="VAN1300" s="135"/>
      <c r="VAO1300" s="135"/>
      <c r="VAP1300" s="135"/>
      <c r="VAQ1300" s="135"/>
      <c r="VAR1300" s="135"/>
      <c r="VAS1300" s="135"/>
      <c r="VAT1300" s="135"/>
      <c r="VAU1300" s="135"/>
      <c r="VAV1300" s="135"/>
      <c r="VAW1300" s="135"/>
      <c r="VAX1300" s="135"/>
      <c r="VAY1300" s="135"/>
      <c r="VAZ1300" s="135"/>
      <c r="VBA1300" s="135"/>
      <c r="VBB1300" s="135"/>
      <c r="VBC1300" s="135"/>
      <c r="VBD1300" s="135"/>
      <c r="VBE1300" s="135"/>
      <c r="VBF1300" s="135"/>
      <c r="VBG1300" s="135"/>
      <c r="VBH1300" s="135"/>
      <c r="VBI1300" s="135"/>
      <c r="VBJ1300" s="135"/>
      <c r="VBK1300" s="135"/>
      <c r="VBL1300" s="135"/>
      <c r="VBM1300" s="135"/>
      <c r="VBN1300" s="135"/>
      <c r="VBO1300" s="135"/>
      <c r="VBP1300" s="135"/>
      <c r="VBQ1300" s="135"/>
      <c r="VBR1300" s="135"/>
      <c r="VBS1300" s="135"/>
      <c r="VBT1300" s="135"/>
      <c r="VBU1300" s="135"/>
      <c r="VBV1300" s="135"/>
      <c r="VBW1300" s="135"/>
      <c r="VBX1300" s="135"/>
      <c r="VBY1300" s="135"/>
      <c r="VBZ1300" s="135"/>
      <c r="VCA1300" s="135"/>
      <c r="VCB1300" s="135"/>
      <c r="VCC1300" s="135"/>
      <c r="VCD1300" s="135"/>
      <c r="VCE1300" s="135"/>
      <c r="VCF1300" s="135"/>
      <c r="VCG1300" s="135"/>
      <c r="VCH1300" s="135"/>
      <c r="VCI1300" s="135"/>
      <c r="VCJ1300" s="135"/>
      <c r="VCK1300" s="135"/>
      <c r="VCL1300" s="135"/>
      <c r="VCM1300" s="135"/>
      <c r="VCN1300" s="135"/>
      <c r="VCO1300" s="135"/>
      <c r="VCP1300" s="135"/>
      <c r="VCQ1300" s="135"/>
      <c r="VCR1300" s="135"/>
      <c r="VCS1300" s="135"/>
      <c r="VCT1300" s="135"/>
      <c r="VCU1300" s="135"/>
      <c r="VCV1300" s="135"/>
      <c r="VCW1300" s="135"/>
      <c r="VCX1300" s="135"/>
      <c r="VCY1300" s="135"/>
      <c r="VCZ1300" s="135"/>
      <c r="VDA1300" s="135"/>
      <c r="VDB1300" s="135"/>
      <c r="VDC1300" s="135"/>
      <c r="VDD1300" s="135"/>
      <c r="VDE1300" s="135"/>
      <c r="VDF1300" s="135"/>
      <c r="VDG1300" s="135"/>
      <c r="VDH1300" s="135"/>
      <c r="VDI1300" s="135"/>
      <c r="VDJ1300" s="135"/>
      <c r="VDK1300" s="135"/>
      <c r="VDL1300" s="135"/>
      <c r="VDM1300" s="135"/>
      <c r="VDN1300" s="135"/>
      <c r="VDO1300" s="135"/>
      <c r="VDP1300" s="135"/>
      <c r="VDQ1300" s="135"/>
      <c r="VDR1300" s="135"/>
      <c r="VDS1300" s="135"/>
      <c r="VDT1300" s="135"/>
      <c r="VDU1300" s="135"/>
      <c r="VDV1300" s="135"/>
      <c r="VDW1300" s="135"/>
      <c r="VDX1300" s="135"/>
      <c r="VDY1300" s="135"/>
      <c r="VDZ1300" s="135"/>
      <c r="VEA1300" s="135"/>
      <c r="VEB1300" s="135"/>
      <c r="VEC1300" s="135"/>
      <c r="VED1300" s="135"/>
      <c r="VEE1300" s="135"/>
      <c r="VEF1300" s="135"/>
      <c r="VEG1300" s="135"/>
      <c r="VEH1300" s="135"/>
      <c r="VEI1300" s="135"/>
      <c r="VEJ1300" s="135"/>
      <c r="VEK1300" s="135"/>
      <c r="VEL1300" s="135"/>
      <c r="VEM1300" s="135"/>
      <c r="VEN1300" s="135"/>
      <c r="VEO1300" s="135"/>
      <c r="VEP1300" s="135"/>
      <c r="VEQ1300" s="135"/>
      <c r="VER1300" s="135"/>
      <c r="VES1300" s="135"/>
      <c r="VET1300" s="135"/>
      <c r="VEU1300" s="135"/>
      <c r="VEV1300" s="135"/>
      <c r="VEW1300" s="135"/>
      <c r="VEX1300" s="135"/>
      <c r="VEY1300" s="135"/>
      <c r="VEZ1300" s="135"/>
      <c r="VFA1300" s="135"/>
      <c r="VFB1300" s="135"/>
      <c r="VFC1300" s="135"/>
      <c r="VFD1300" s="135"/>
      <c r="VFE1300" s="135"/>
      <c r="VFF1300" s="135"/>
      <c r="VFG1300" s="135"/>
      <c r="VFH1300" s="135"/>
      <c r="VFI1300" s="135"/>
      <c r="VFJ1300" s="135"/>
      <c r="VFK1300" s="135"/>
      <c r="VFL1300" s="135"/>
      <c r="VFM1300" s="135"/>
      <c r="VFN1300" s="135"/>
      <c r="VFO1300" s="135"/>
      <c r="VFP1300" s="135"/>
      <c r="VFQ1300" s="135"/>
      <c r="VFR1300" s="135"/>
      <c r="VFS1300" s="135"/>
      <c r="VFT1300" s="135"/>
      <c r="VFU1300" s="135"/>
      <c r="VFV1300" s="135"/>
      <c r="VFW1300" s="135"/>
      <c r="VFX1300" s="135"/>
      <c r="VFY1300" s="135"/>
      <c r="VFZ1300" s="135"/>
      <c r="VGA1300" s="135"/>
      <c r="VGB1300" s="135"/>
      <c r="VGC1300" s="135"/>
      <c r="VGD1300" s="135"/>
      <c r="VGE1300" s="135"/>
      <c r="VGF1300" s="135"/>
      <c r="VGG1300" s="135"/>
      <c r="VGH1300" s="135"/>
      <c r="VGI1300" s="135"/>
      <c r="VGJ1300" s="135"/>
      <c r="VGK1300" s="135"/>
      <c r="VGL1300" s="135"/>
      <c r="VGM1300" s="135"/>
      <c r="VGN1300" s="135"/>
      <c r="VGO1300" s="135"/>
      <c r="VGP1300" s="135"/>
      <c r="VGQ1300" s="135"/>
      <c r="VGR1300" s="135"/>
      <c r="VGS1300" s="135"/>
      <c r="VGT1300" s="135"/>
      <c r="VGU1300" s="135"/>
      <c r="VGV1300" s="135"/>
      <c r="VGW1300" s="135"/>
      <c r="VGX1300" s="135"/>
      <c r="VGY1300" s="135"/>
      <c r="VGZ1300" s="135"/>
      <c r="VHA1300" s="135"/>
      <c r="VHB1300" s="135"/>
      <c r="VHC1300" s="135"/>
      <c r="VHD1300" s="135"/>
      <c r="VHE1300" s="135"/>
      <c r="VHF1300" s="135"/>
      <c r="VHG1300" s="135"/>
      <c r="VHH1300" s="135"/>
      <c r="VHI1300" s="135"/>
      <c r="VHJ1300" s="135"/>
      <c r="VHK1300" s="135"/>
      <c r="VHL1300" s="135"/>
      <c r="VHM1300" s="135"/>
      <c r="VHN1300" s="135"/>
      <c r="VHO1300" s="135"/>
      <c r="VHP1300" s="135"/>
      <c r="VHQ1300" s="135"/>
      <c r="VHR1300" s="135"/>
      <c r="VHS1300" s="135"/>
      <c r="VHT1300" s="135"/>
      <c r="VHU1300" s="135"/>
      <c r="VHV1300" s="135"/>
      <c r="VHW1300" s="135"/>
      <c r="VHX1300" s="135"/>
      <c r="VHY1300" s="135"/>
      <c r="VHZ1300" s="135"/>
      <c r="VIA1300" s="135"/>
      <c r="VIB1300" s="135"/>
      <c r="VIC1300" s="135"/>
      <c r="VID1300" s="135"/>
      <c r="VIE1300" s="135"/>
      <c r="VIF1300" s="135"/>
      <c r="VIG1300" s="135"/>
      <c r="VIH1300" s="135"/>
      <c r="VII1300" s="135"/>
      <c r="VIJ1300" s="135"/>
      <c r="VIK1300" s="135"/>
      <c r="VIL1300" s="135"/>
      <c r="VIM1300" s="135"/>
      <c r="VIN1300" s="135"/>
      <c r="VIO1300" s="135"/>
      <c r="VIP1300" s="135"/>
      <c r="VIQ1300" s="135"/>
      <c r="VIR1300" s="135"/>
      <c r="VIS1300" s="135"/>
      <c r="VIT1300" s="135"/>
      <c r="VIU1300" s="135"/>
      <c r="VIV1300" s="135"/>
      <c r="VIW1300" s="135"/>
      <c r="VIX1300" s="135"/>
      <c r="VIY1300" s="135"/>
      <c r="VIZ1300" s="135"/>
      <c r="VJA1300" s="135"/>
      <c r="VJB1300" s="135"/>
      <c r="VJC1300" s="135"/>
      <c r="VJD1300" s="135"/>
      <c r="VJE1300" s="135"/>
      <c r="VJF1300" s="135"/>
      <c r="VJG1300" s="135"/>
      <c r="VJH1300" s="135"/>
      <c r="VJI1300" s="135"/>
      <c r="VJJ1300" s="135"/>
      <c r="VJK1300" s="135"/>
      <c r="VJL1300" s="135"/>
      <c r="VJM1300" s="135"/>
      <c r="VJN1300" s="135"/>
      <c r="VJO1300" s="135"/>
      <c r="VJP1300" s="135"/>
      <c r="VJQ1300" s="135"/>
      <c r="VJR1300" s="135"/>
      <c r="VJS1300" s="135"/>
      <c r="VJT1300" s="135"/>
      <c r="VJU1300" s="135"/>
      <c r="VJV1300" s="135"/>
      <c r="VJW1300" s="135"/>
      <c r="VJX1300" s="135"/>
      <c r="VJY1300" s="135"/>
      <c r="VJZ1300" s="135"/>
      <c r="VKA1300" s="135"/>
      <c r="VKB1300" s="135"/>
      <c r="VKC1300" s="135"/>
      <c r="VKD1300" s="135"/>
      <c r="VKE1300" s="135"/>
      <c r="VKF1300" s="135"/>
      <c r="VKG1300" s="135"/>
      <c r="VKH1300" s="135"/>
      <c r="VKI1300" s="135"/>
      <c r="VKJ1300" s="135"/>
      <c r="VKK1300" s="135"/>
      <c r="VKL1300" s="135"/>
      <c r="VKM1300" s="135"/>
      <c r="VKN1300" s="135"/>
      <c r="VKO1300" s="135"/>
      <c r="VKP1300" s="135"/>
      <c r="VKQ1300" s="135"/>
      <c r="VKR1300" s="135"/>
      <c r="VKS1300" s="135"/>
      <c r="VKT1300" s="135"/>
      <c r="VKU1300" s="135"/>
      <c r="VKV1300" s="135"/>
      <c r="VKW1300" s="135"/>
      <c r="VKX1300" s="135"/>
      <c r="VKY1300" s="135"/>
      <c r="VKZ1300" s="135"/>
      <c r="VLA1300" s="135"/>
      <c r="VLB1300" s="135"/>
      <c r="VLC1300" s="135"/>
      <c r="VLD1300" s="135"/>
      <c r="VLE1300" s="135"/>
      <c r="VLF1300" s="135"/>
      <c r="VLG1300" s="135"/>
      <c r="VLH1300" s="135"/>
      <c r="VLI1300" s="135"/>
      <c r="VLJ1300" s="135"/>
      <c r="VLK1300" s="135"/>
      <c r="VLL1300" s="135"/>
      <c r="VLM1300" s="135"/>
      <c r="VLN1300" s="135"/>
      <c r="VLO1300" s="135"/>
      <c r="VLP1300" s="135"/>
      <c r="VLQ1300" s="135"/>
      <c r="VLR1300" s="135"/>
      <c r="VLS1300" s="135"/>
      <c r="VLT1300" s="135"/>
      <c r="VLU1300" s="135"/>
      <c r="VLV1300" s="135"/>
      <c r="VLW1300" s="135"/>
      <c r="VLX1300" s="135"/>
      <c r="VLY1300" s="135"/>
      <c r="VLZ1300" s="135"/>
      <c r="VMA1300" s="135"/>
      <c r="VMB1300" s="135"/>
      <c r="VMC1300" s="135"/>
      <c r="VMD1300" s="135"/>
      <c r="VME1300" s="135"/>
      <c r="VMF1300" s="135"/>
      <c r="VMG1300" s="135"/>
      <c r="VMH1300" s="135"/>
      <c r="VMI1300" s="135"/>
      <c r="VMJ1300" s="135"/>
      <c r="VMK1300" s="135"/>
      <c r="VML1300" s="135"/>
      <c r="VMM1300" s="135"/>
      <c r="VMN1300" s="135"/>
      <c r="VMO1300" s="135"/>
      <c r="VMP1300" s="135"/>
      <c r="VMQ1300" s="135"/>
      <c r="VMR1300" s="135"/>
      <c r="VMS1300" s="135"/>
      <c r="VMT1300" s="135"/>
      <c r="VMU1300" s="135"/>
      <c r="VMV1300" s="135"/>
      <c r="VMW1300" s="135"/>
      <c r="VMX1300" s="135"/>
      <c r="VMY1300" s="135"/>
      <c r="VMZ1300" s="135"/>
      <c r="VNA1300" s="135"/>
      <c r="VNB1300" s="135"/>
      <c r="VNC1300" s="135"/>
      <c r="VND1300" s="135"/>
      <c r="VNE1300" s="135"/>
      <c r="VNF1300" s="135"/>
      <c r="VNG1300" s="135"/>
      <c r="VNH1300" s="135"/>
      <c r="VNI1300" s="135"/>
      <c r="VNJ1300" s="135"/>
      <c r="VNK1300" s="135"/>
      <c r="VNL1300" s="135"/>
      <c r="VNM1300" s="135"/>
      <c r="VNN1300" s="135"/>
      <c r="VNO1300" s="135"/>
      <c r="VNP1300" s="135"/>
      <c r="VNQ1300" s="135"/>
      <c r="VNR1300" s="135"/>
      <c r="VNS1300" s="135"/>
      <c r="VNT1300" s="135"/>
      <c r="VNU1300" s="135"/>
      <c r="VNV1300" s="135"/>
      <c r="VNW1300" s="135"/>
      <c r="VNX1300" s="135"/>
      <c r="VNY1300" s="135"/>
      <c r="VNZ1300" s="135"/>
      <c r="VOA1300" s="135"/>
      <c r="VOB1300" s="135"/>
      <c r="VOC1300" s="135"/>
      <c r="VOD1300" s="135"/>
      <c r="VOE1300" s="135"/>
      <c r="VOF1300" s="135"/>
      <c r="VOG1300" s="135"/>
      <c r="VOH1300" s="135"/>
      <c r="VOI1300" s="135"/>
      <c r="VOJ1300" s="135"/>
      <c r="VOK1300" s="135"/>
      <c r="VOL1300" s="135"/>
      <c r="VOM1300" s="135"/>
      <c r="VON1300" s="135"/>
      <c r="VOO1300" s="135"/>
      <c r="VOP1300" s="135"/>
      <c r="VOQ1300" s="135"/>
      <c r="VOR1300" s="135"/>
      <c r="VOS1300" s="135"/>
      <c r="VOT1300" s="135"/>
      <c r="VOU1300" s="135"/>
      <c r="VOV1300" s="135"/>
      <c r="VOW1300" s="135"/>
      <c r="VOX1300" s="135"/>
      <c r="VOY1300" s="135"/>
      <c r="VOZ1300" s="135"/>
      <c r="VPA1300" s="135"/>
      <c r="VPB1300" s="135"/>
      <c r="VPC1300" s="135"/>
      <c r="VPD1300" s="135"/>
      <c r="VPE1300" s="135"/>
      <c r="VPF1300" s="135"/>
      <c r="VPG1300" s="135"/>
      <c r="VPH1300" s="135"/>
      <c r="VPI1300" s="135"/>
      <c r="VPJ1300" s="135"/>
      <c r="VPK1300" s="135"/>
      <c r="VPL1300" s="135"/>
      <c r="VPM1300" s="135"/>
      <c r="VPN1300" s="135"/>
      <c r="VPO1300" s="135"/>
      <c r="VPP1300" s="135"/>
      <c r="VPQ1300" s="135"/>
      <c r="VPR1300" s="135"/>
      <c r="VPS1300" s="135"/>
      <c r="VPT1300" s="135"/>
      <c r="VPU1300" s="135"/>
      <c r="VPV1300" s="135"/>
      <c r="VPW1300" s="135"/>
      <c r="VPX1300" s="135"/>
      <c r="VPY1300" s="135"/>
      <c r="VPZ1300" s="135"/>
      <c r="VQA1300" s="135"/>
      <c r="VQB1300" s="135"/>
      <c r="VQC1300" s="135"/>
      <c r="VQD1300" s="135"/>
      <c r="VQE1300" s="135"/>
      <c r="VQF1300" s="135"/>
      <c r="VQG1300" s="135"/>
      <c r="VQH1300" s="135"/>
      <c r="VQI1300" s="135"/>
      <c r="VQJ1300" s="135"/>
      <c r="VQK1300" s="135"/>
      <c r="VQL1300" s="135"/>
      <c r="VQM1300" s="135"/>
      <c r="VQN1300" s="135"/>
      <c r="VQO1300" s="135"/>
      <c r="VQP1300" s="135"/>
      <c r="VQQ1300" s="135"/>
      <c r="VQR1300" s="135"/>
      <c r="VQS1300" s="135"/>
      <c r="VQT1300" s="135"/>
      <c r="VQU1300" s="135"/>
      <c r="VQV1300" s="135"/>
      <c r="VQW1300" s="135"/>
      <c r="VQX1300" s="135"/>
      <c r="VQY1300" s="135"/>
      <c r="VQZ1300" s="135"/>
      <c r="VRA1300" s="135"/>
      <c r="VRB1300" s="135"/>
      <c r="VRC1300" s="135"/>
      <c r="VRD1300" s="135"/>
      <c r="VRE1300" s="135"/>
      <c r="VRF1300" s="135"/>
      <c r="VRG1300" s="135"/>
      <c r="VRH1300" s="135"/>
      <c r="VRI1300" s="135"/>
      <c r="VRJ1300" s="135"/>
      <c r="VRK1300" s="135"/>
      <c r="VRL1300" s="135"/>
      <c r="VRM1300" s="135"/>
      <c r="VRN1300" s="135"/>
      <c r="VRO1300" s="135"/>
      <c r="VRP1300" s="135"/>
      <c r="VRQ1300" s="135"/>
      <c r="VRR1300" s="135"/>
      <c r="VRS1300" s="135"/>
      <c r="VRT1300" s="135"/>
      <c r="VRU1300" s="135"/>
      <c r="VRV1300" s="135"/>
      <c r="VRW1300" s="135"/>
      <c r="VRX1300" s="135"/>
      <c r="VRY1300" s="135"/>
      <c r="VRZ1300" s="135"/>
      <c r="VSA1300" s="135"/>
      <c r="VSB1300" s="135"/>
      <c r="VSC1300" s="135"/>
      <c r="VSD1300" s="135"/>
      <c r="VSE1300" s="135"/>
      <c r="VSF1300" s="135"/>
      <c r="VSG1300" s="135"/>
      <c r="VSH1300" s="135"/>
      <c r="VSI1300" s="135"/>
      <c r="VSJ1300" s="135"/>
      <c r="VSK1300" s="135"/>
      <c r="VSL1300" s="135"/>
      <c r="VSM1300" s="135"/>
      <c r="VSN1300" s="135"/>
      <c r="VSO1300" s="135"/>
      <c r="VSP1300" s="135"/>
      <c r="VSQ1300" s="135"/>
      <c r="VSR1300" s="135"/>
      <c r="VSS1300" s="135"/>
      <c r="VST1300" s="135"/>
      <c r="VSU1300" s="135"/>
      <c r="VSV1300" s="135"/>
      <c r="VSW1300" s="135"/>
      <c r="VSX1300" s="135"/>
      <c r="VSY1300" s="135"/>
      <c r="VSZ1300" s="135"/>
      <c r="VTA1300" s="135"/>
      <c r="VTB1300" s="135"/>
      <c r="VTC1300" s="135"/>
      <c r="VTD1300" s="135"/>
      <c r="VTE1300" s="135"/>
      <c r="VTF1300" s="135"/>
      <c r="VTG1300" s="135"/>
      <c r="VTH1300" s="135"/>
      <c r="VTI1300" s="135"/>
      <c r="VTJ1300" s="135"/>
      <c r="VTK1300" s="135"/>
      <c r="VTL1300" s="135"/>
      <c r="VTM1300" s="135"/>
      <c r="VTN1300" s="135"/>
      <c r="VTO1300" s="135"/>
      <c r="VTP1300" s="135"/>
      <c r="VTQ1300" s="135"/>
      <c r="VTR1300" s="135"/>
      <c r="VTS1300" s="135"/>
      <c r="VTT1300" s="135"/>
      <c r="VTU1300" s="135"/>
      <c r="VTV1300" s="135"/>
      <c r="VTW1300" s="135"/>
      <c r="VTX1300" s="135"/>
      <c r="VTY1300" s="135"/>
      <c r="VTZ1300" s="135"/>
      <c r="VUA1300" s="135"/>
      <c r="VUB1300" s="135"/>
      <c r="VUC1300" s="135"/>
      <c r="VUD1300" s="135"/>
      <c r="VUE1300" s="135"/>
      <c r="VUF1300" s="135"/>
      <c r="VUG1300" s="135"/>
      <c r="VUH1300" s="135"/>
      <c r="VUI1300" s="135"/>
      <c r="VUJ1300" s="135"/>
      <c r="VUK1300" s="135"/>
      <c r="VUL1300" s="135"/>
      <c r="VUM1300" s="135"/>
      <c r="VUN1300" s="135"/>
      <c r="VUO1300" s="135"/>
      <c r="VUP1300" s="135"/>
      <c r="VUQ1300" s="135"/>
      <c r="VUR1300" s="135"/>
      <c r="VUS1300" s="135"/>
      <c r="VUT1300" s="135"/>
      <c r="VUU1300" s="135"/>
      <c r="VUV1300" s="135"/>
      <c r="VUW1300" s="135"/>
      <c r="VUX1300" s="135"/>
      <c r="VUY1300" s="135"/>
      <c r="VUZ1300" s="135"/>
      <c r="VVA1300" s="135"/>
      <c r="VVB1300" s="135"/>
      <c r="VVC1300" s="135"/>
      <c r="VVD1300" s="135"/>
      <c r="VVE1300" s="135"/>
      <c r="VVF1300" s="135"/>
      <c r="VVG1300" s="135"/>
      <c r="VVH1300" s="135"/>
      <c r="VVI1300" s="135"/>
      <c r="VVJ1300" s="135"/>
      <c r="VVK1300" s="135"/>
      <c r="VVL1300" s="135"/>
      <c r="VVM1300" s="135"/>
      <c r="VVN1300" s="135"/>
      <c r="VVO1300" s="135"/>
      <c r="VVP1300" s="135"/>
      <c r="VVQ1300" s="135"/>
      <c r="VVR1300" s="135"/>
      <c r="VVS1300" s="135"/>
      <c r="VVT1300" s="135"/>
      <c r="VVU1300" s="135"/>
      <c r="VVV1300" s="135"/>
      <c r="VVW1300" s="135"/>
      <c r="VVX1300" s="135"/>
      <c r="VVY1300" s="135"/>
      <c r="VVZ1300" s="135"/>
      <c r="VWA1300" s="135"/>
      <c r="VWB1300" s="135"/>
      <c r="VWC1300" s="135"/>
      <c r="VWD1300" s="135"/>
      <c r="VWE1300" s="135"/>
      <c r="VWF1300" s="135"/>
      <c r="VWG1300" s="135"/>
      <c r="VWH1300" s="135"/>
      <c r="VWI1300" s="135"/>
      <c r="VWJ1300" s="135"/>
      <c r="VWK1300" s="135"/>
      <c r="VWL1300" s="135"/>
      <c r="VWM1300" s="135"/>
      <c r="VWN1300" s="135"/>
      <c r="VWO1300" s="135"/>
      <c r="VWP1300" s="135"/>
      <c r="VWQ1300" s="135"/>
      <c r="VWR1300" s="135"/>
      <c r="VWS1300" s="135"/>
      <c r="VWT1300" s="135"/>
      <c r="VWU1300" s="135"/>
      <c r="VWV1300" s="135"/>
      <c r="VWW1300" s="135"/>
      <c r="VWX1300" s="135"/>
      <c r="VWY1300" s="135"/>
      <c r="VWZ1300" s="135"/>
      <c r="VXA1300" s="135"/>
      <c r="VXB1300" s="135"/>
      <c r="VXC1300" s="135"/>
      <c r="VXD1300" s="135"/>
      <c r="VXE1300" s="135"/>
      <c r="VXF1300" s="135"/>
      <c r="VXG1300" s="135"/>
      <c r="VXH1300" s="135"/>
      <c r="VXI1300" s="135"/>
      <c r="VXJ1300" s="135"/>
      <c r="VXK1300" s="135"/>
      <c r="VXL1300" s="135"/>
      <c r="VXM1300" s="135"/>
      <c r="VXN1300" s="135"/>
      <c r="VXO1300" s="135"/>
      <c r="VXP1300" s="135"/>
      <c r="VXQ1300" s="135"/>
      <c r="VXR1300" s="135"/>
      <c r="VXS1300" s="135"/>
      <c r="VXT1300" s="135"/>
      <c r="VXU1300" s="135"/>
      <c r="VXV1300" s="135"/>
      <c r="VXW1300" s="135"/>
      <c r="VXX1300" s="135"/>
      <c r="VXY1300" s="135"/>
      <c r="VXZ1300" s="135"/>
      <c r="VYA1300" s="135"/>
      <c r="VYB1300" s="135"/>
      <c r="VYC1300" s="135"/>
      <c r="VYD1300" s="135"/>
      <c r="VYE1300" s="135"/>
      <c r="VYF1300" s="135"/>
      <c r="VYG1300" s="135"/>
      <c r="VYH1300" s="135"/>
      <c r="VYI1300" s="135"/>
      <c r="VYJ1300" s="135"/>
      <c r="VYK1300" s="135"/>
      <c r="VYL1300" s="135"/>
      <c r="VYM1300" s="135"/>
      <c r="VYN1300" s="135"/>
      <c r="VYO1300" s="135"/>
      <c r="VYP1300" s="135"/>
      <c r="VYQ1300" s="135"/>
      <c r="VYR1300" s="135"/>
      <c r="VYS1300" s="135"/>
      <c r="VYT1300" s="135"/>
      <c r="VYU1300" s="135"/>
      <c r="VYV1300" s="135"/>
      <c r="VYW1300" s="135"/>
      <c r="VYX1300" s="135"/>
      <c r="VYY1300" s="135"/>
      <c r="VYZ1300" s="135"/>
      <c r="VZA1300" s="135"/>
      <c r="VZB1300" s="135"/>
      <c r="VZC1300" s="135"/>
      <c r="VZD1300" s="135"/>
      <c r="VZE1300" s="135"/>
      <c r="VZF1300" s="135"/>
      <c r="VZG1300" s="135"/>
      <c r="VZH1300" s="135"/>
      <c r="VZI1300" s="135"/>
      <c r="VZJ1300" s="135"/>
      <c r="VZK1300" s="135"/>
      <c r="VZL1300" s="135"/>
      <c r="VZM1300" s="135"/>
      <c r="VZN1300" s="135"/>
      <c r="VZO1300" s="135"/>
      <c r="VZP1300" s="135"/>
      <c r="VZQ1300" s="135"/>
      <c r="VZR1300" s="135"/>
      <c r="VZS1300" s="135"/>
      <c r="VZT1300" s="135"/>
      <c r="VZU1300" s="135"/>
      <c r="VZV1300" s="135"/>
      <c r="VZW1300" s="135"/>
      <c r="VZX1300" s="135"/>
      <c r="VZY1300" s="135"/>
      <c r="VZZ1300" s="135"/>
      <c r="WAA1300" s="135"/>
      <c r="WAB1300" s="135"/>
      <c r="WAC1300" s="135"/>
      <c r="WAD1300" s="135"/>
      <c r="WAE1300" s="135"/>
      <c r="WAF1300" s="135"/>
      <c r="WAG1300" s="135"/>
      <c r="WAH1300" s="135"/>
      <c r="WAI1300" s="135"/>
      <c r="WAJ1300" s="135"/>
      <c r="WAK1300" s="135"/>
      <c r="WAL1300" s="135"/>
      <c r="WAM1300" s="135"/>
      <c r="WAN1300" s="135"/>
      <c r="WAO1300" s="135"/>
      <c r="WAP1300" s="135"/>
      <c r="WAQ1300" s="135"/>
      <c r="WAR1300" s="135"/>
      <c r="WAS1300" s="135"/>
      <c r="WAT1300" s="135"/>
      <c r="WAU1300" s="135"/>
      <c r="WAV1300" s="135"/>
      <c r="WAW1300" s="135"/>
      <c r="WAX1300" s="135"/>
      <c r="WAY1300" s="135"/>
      <c r="WAZ1300" s="135"/>
      <c r="WBA1300" s="135"/>
      <c r="WBB1300" s="135"/>
      <c r="WBC1300" s="135"/>
      <c r="WBD1300" s="135"/>
      <c r="WBE1300" s="135"/>
      <c r="WBF1300" s="135"/>
      <c r="WBG1300" s="135"/>
      <c r="WBH1300" s="135"/>
      <c r="WBI1300" s="135"/>
      <c r="WBJ1300" s="135"/>
      <c r="WBK1300" s="135"/>
      <c r="WBL1300" s="135"/>
      <c r="WBM1300" s="135"/>
      <c r="WBN1300" s="135"/>
      <c r="WBO1300" s="135"/>
      <c r="WBP1300" s="135"/>
      <c r="WBQ1300" s="135"/>
      <c r="WBR1300" s="135"/>
      <c r="WBS1300" s="135"/>
      <c r="WBT1300" s="135"/>
      <c r="WBU1300" s="135"/>
      <c r="WBV1300" s="135"/>
      <c r="WBW1300" s="135"/>
      <c r="WBX1300" s="135"/>
      <c r="WBY1300" s="135"/>
      <c r="WBZ1300" s="135"/>
      <c r="WCA1300" s="135"/>
      <c r="WCB1300" s="135"/>
      <c r="WCC1300" s="135"/>
      <c r="WCD1300" s="135"/>
      <c r="WCE1300" s="135"/>
      <c r="WCF1300" s="135"/>
      <c r="WCG1300" s="135"/>
      <c r="WCH1300" s="135"/>
      <c r="WCI1300" s="135"/>
      <c r="WCJ1300" s="135"/>
      <c r="WCK1300" s="135"/>
      <c r="WCL1300" s="135"/>
      <c r="WCM1300" s="135"/>
      <c r="WCN1300" s="135"/>
      <c r="WCO1300" s="135"/>
      <c r="WCP1300" s="135"/>
      <c r="WCQ1300" s="135"/>
      <c r="WCR1300" s="135"/>
      <c r="WCS1300" s="135"/>
      <c r="WCT1300" s="135"/>
      <c r="WCU1300" s="135"/>
      <c r="WCV1300" s="135"/>
      <c r="WCW1300" s="135"/>
      <c r="WCX1300" s="135"/>
      <c r="WCY1300" s="135"/>
      <c r="WCZ1300" s="135"/>
      <c r="WDA1300" s="135"/>
      <c r="WDB1300" s="135"/>
      <c r="WDC1300" s="135"/>
      <c r="WDD1300" s="135"/>
      <c r="WDE1300" s="135"/>
      <c r="WDF1300" s="135"/>
      <c r="WDG1300" s="135"/>
      <c r="WDH1300" s="135"/>
      <c r="WDI1300" s="135"/>
      <c r="WDJ1300" s="135"/>
      <c r="WDK1300" s="135"/>
      <c r="WDL1300" s="135"/>
      <c r="WDM1300" s="135"/>
      <c r="WDN1300" s="135"/>
      <c r="WDO1300" s="135"/>
      <c r="WDP1300" s="135"/>
      <c r="WDQ1300" s="135"/>
      <c r="WDR1300" s="135"/>
      <c r="WDS1300" s="135"/>
      <c r="WDT1300" s="135"/>
      <c r="WDU1300" s="135"/>
      <c r="WDV1300" s="135"/>
      <c r="WDW1300" s="135"/>
      <c r="WDX1300" s="135"/>
      <c r="WDY1300" s="135"/>
      <c r="WDZ1300" s="135"/>
      <c r="WEA1300" s="135"/>
      <c r="WEB1300" s="135"/>
      <c r="WEC1300" s="135"/>
      <c r="WED1300" s="135"/>
      <c r="WEE1300" s="135"/>
      <c r="WEF1300" s="135"/>
      <c r="WEG1300" s="135"/>
      <c r="WEH1300" s="135"/>
      <c r="WEI1300" s="135"/>
      <c r="WEJ1300" s="135"/>
      <c r="WEK1300" s="135"/>
      <c r="WEL1300" s="135"/>
      <c r="WEM1300" s="135"/>
      <c r="WEN1300" s="135"/>
      <c r="WEO1300" s="135"/>
      <c r="WEP1300" s="135"/>
      <c r="WEQ1300" s="135"/>
      <c r="WER1300" s="135"/>
      <c r="WES1300" s="135"/>
      <c r="WET1300" s="135"/>
      <c r="WEU1300" s="135"/>
      <c r="WEV1300" s="135"/>
      <c r="WEW1300" s="135"/>
      <c r="WEX1300" s="135"/>
      <c r="WEY1300" s="135"/>
      <c r="WEZ1300" s="135"/>
      <c r="WFA1300" s="135"/>
      <c r="WFB1300" s="135"/>
      <c r="WFC1300" s="135"/>
      <c r="WFD1300" s="135"/>
      <c r="WFE1300" s="135"/>
      <c r="WFF1300" s="135"/>
      <c r="WFG1300" s="135"/>
      <c r="WFH1300" s="135"/>
      <c r="WFI1300" s="135"/>
      <c r="WFJ1300" s="135"/>
      <c r="WFK1300" s="135"/>
      <c r="WFL1300" s="135"/>
      <c r="WFM1300" s="135"/>
      <c r="WFN1300" s="135"/>
      <c r="WFO1300" s="135"/>
      <c r="WFP1300" s="135"/>
      <c r="WFQ1300" s="135"/>
      <c r="WFR1300" s="135"/>
      <c r="WFS1300" s="135"/>
      <c r="WFT1300" s="135"/>
      <c r="WFU1300" s="135"/>
      <c r="WFV1300" s="135"/>
      <c r="WFW1300" s="135"/>
      <c r="WFX1300" s="135"/>
      <c r="WFY1300" s="135"/>
      <c r="WFZ1300" s="135"/>
      <c r="WGA1300" s="135"/>
      <c r="WGB1300" s="135"/>
      <c r="WGC1300" s="135"/>
      <c r="WGD1300" s="135"/>
      <c r="WGE1300" s="135"/>
      <c r="WGF1300" s="135"/>
      <c r="WGG1300" s="135"/>
      <c r="WGH1300" s="135"/>
      <c r="WGI1300" s="135"/>
      <c r="WGJ1300" s="135"/>
      <c r="WGK1300" s="135"/>
      <c r="WGL1300" s="135"/>
      <c r="WGM1300" s="135"/>
      <c r="WGN1300" s="135"/>
      <c r="WGO1300" s="135"/>
      <c r="WGP1300" s="135"/>
      <c r="WGQ1300" s="135"/>
      <c r="WGR1300" s="135"/>
      <c r="WGS1300" s="135"/>
      <c r="WGT1300" s="135"/>
      <c r="WGU1300" s="135"/>
      <c r="WGV1300" s="135"/>
      <c r="WGW1300" s="135"/>
      <c r="WGX1300" s="135"/>
      <c r="WGY1300" s="135"/>
      <c r="WGZ1300" s="135"/>
      <c r="WHA1300" s="135"/>
      <c r="WHB1300" s="135"/>
      <c r="WHC1300" s="135"/>
      <c r="WHD1300" s="135"/>
      <c r="WHE1300" s="135"/>
      <c r="WHF1300" s="135"/>
      <c r="WHG1300" s="135"/>
      <c r="WHH1300" s="135"/>
      <c r="WHI1300" s="135"/>
      <c r="WHJ1300" s="135"/>
      <c r="WHK1300" s="135"/>
      <c r="WHL1300" s="135"/>
      <c r="WHM1300" s="135"/>
      <c r="WHN1300" s="135"/>
      <c r="WHO1300" s="135"/>
      <c r="WHP1300" s="135"/>
      <c r="WHQ1300" s="135"/>
      <c r="WHR1300" s="135"/>
      <c r="WHS1300" s="135"/>
      <c r="WHT1300" s="135"/>
      <c r="WHU1300" s="135"/>
      <c r="WHV1300" s="135"/>
      <c r="WHW1300" s="135"/>
      <c r="WHX1300" s="135"/>
      <c r="WHY1300" s="135"/>
      <c r="WHZ1300" s="135"/>
      <c r="WIA1300" s="135"/>
      <c r="WIB1300" s="135"/>
      <c r="WIC1300" s="135"/>
      <c r="WID1300" s="135"/>
      <c r="WIE1300" s="135"/>
      <c r="WIF1300" s="135"/>
      <c r="WIG1300" s="135"/>
      <c r="WIH1300" s="135"/>
      <c r="WII1300" s="135"/>
      <c r="WIJ1300" s="135"/>
      <c r="WIK1300" s="135"/>
      <c r="WIL1300" s="135"/>
      <c r="WIM1300" s="135"/>
      <c r="WIN1300" s="135"/>
      <c r="WIO1300" s="135"/>
      <c r="WIP1300" s="135"/>
      <c r="WIQ1300" s="135"/>
      <c r="WIR1300" s="135"/>
      <c r="WIS1300" s="135"/>
      <c r="WIT1300" s="135"/>
      <c r="WIU1300" s="135"/>
      <c r="WIV1300" s="135"/>
      <c r="WIW1300" s="135"/>
      <c r="WIX1300" s="135"/>
      <c r="WIY1300" s="135"/>
      <c r="WIZ1300" s="135"/>
      <c r="WJA1300" s="135"/>
      <c r="WJB1300" s="135"/>
      <c r="WJC1300" s="135"/>
      <c r="WJD1300" s="135"/>
      <c r="WJE1300" s="135"/>
      <c r="WJF1300" s="135"/>
      <c r="WJG1300" s="135"/>
      <c r="WJH1300" s="135"/>
      <c r="WJI1300" s="135"/>
      <c r="WJJ1300" s="135"/>
      <c r="WJK1300" s="135"/>
      <c r="WJL1300" s="135"/>
      <c r="WJM1300" s="135"/>
      <c r="WJN1300" s="135"/>
      <c r="WJO1300" s="135"/>
      <c r="WJP1300" s="135"/>
      <c r="WJQ1300" s="135"/>
      <c r="WJR1300" s="135"/>
      <c r="WJS1300" s="135"/>
      <c r="WJT1300" s="135"/>
      <c r="WJU1300" s="135"/>
      <c r="WJV1300" s="135"/>
      <c r="WJW1300" s="135"/>
      <c r="WJX1300" s="135"/>
      <c r="WJY1300" s="135"/>
      <c r="WJZ1300" s="135"/>
      <c r="WKA1300" s="135"/>
      <c r="WKB1300" s="135"/>
      <c r="WKC1300" s="135"/>
      <c r="WKD1300" s="135"/>
      <c r="WKE1300" s="135"/>
      <c r="WKF1300" s="135"/>
      <c r="WKG1300" s="135"/>
      <c r="WKH1300" s="135"/>
      <c r="WKI1300" s="135"/>
      <c r="WKJ1300" s="135"/>
      <c r="WKK1300" s="135"/>
      <c r="WKL1300" s="135"/>
      <c r="WKM1300" s="135"/>
      <c r="WKN1300" s="135"/>
      <c r="WKO1300" s="135"/>
      <c r="WKP1300" s="135"/>
      <c r="WKQ1300" s="135"/>
      <c r="WKR1300" s="135"/>
      <c r="WKS1300" s="135"/>
      <c r="WKT1300" s="135"/>
      <c r="WKU1300" s="135"/>
      <c r="WKV1300" s="135"/>
      <c r="WKW1300" s="135"/>
      <c r="WKX1300" s="135"/>
      <c r="WKY1300" s="135"/>
      <c r="WKZ1300" s="135"/>
      <c r="WLA1300" s="135"/>
      <c r="WLB1300" s="135"/>
      <c r="WLC1300" s="135"/>
      <c r="WLD1300" s="135"/>
      <c r="WLE1300" s="135"/>
      <c r="WLF1300" s="135"/>
      <c r="WLG1300" s="135"/>
      <c r="WLH1300" s="135"/>
      <c r="WLI1300" s="135"/>
      <c r="WLJ1300" s="135"/>
      <c r="WLK1300" s="135"/>
      <c r="WLL1300" s="135"/>
      <c r="WLM1300" s="135"/>
      <c r="WLN1300" s="135"/>
      <c r="WLO1300" s="135"/>
      <c r="WLP1300" s="135"/>
      <c r="WLQ1300" s="135"/>
      <c r="WLR1300" s="135"/>
      <c r="WLS1300" s="135"/>
      <c r="WLT1300" s="135"/>
      <c r="WLU1300" s="135"/>
      <c r="WLV1300" s="135"/>
      <c r="WLW1300" s="135"/>
      <c r="WLX1300" s="135"/>
      <c r="WLY1300" s="135"/>
      <c r="WLZ1300" s="135"/>
      <c r="WMA1300" s="135"/>
      <c r="WMB1300" s="135"/>
      <c r="WMC1300" s="135"/>
      <c r="WMD1300" s="135"/>
      <c r="WME1300" s="135"/>
      <c r="WMF1300" s="135"/>
      <c r="WMG1300" s="135"/>
      <c r="WMH1300" s="135"/>
      <c r="WMI1300" s="135"/>
      <c r="WMJ1300" s="135"/>
      <c r="WMK1300" s="135"/>
      <c r="WML1300" s="135"/>
      <c r="WMM1300" s="135"/>
      <c r="WMN1300" s="135"/>
      <c r="WMO1300" s="135"/>
      <c r="WMP1300" s="135"/>
      <c r="WMQ1300" s="135"/>
      <c r="WMR1300" s="135"/>
      <c r="WMS1300" s="135"/>
      <c r="WMT1300" s="135"/>
      <c r="WMU1300" s="135"/>
      <c r="WMV1300" s="135"/>
      <c r="WMW1300" s="135"/>
      <c r="WMX1300" s="135"/>
      <c r="WMY1300" s="135"/>
      <c r="WMZ1300" s="135"/>
      <c r="WNA1300" s="135"/>
      <c r="WNB1300" s="135"/>
      <c r="WNC1300" s="135"/>
      <c r="WND1300" s="135"/>
      <c r="WNE1300" s="135"/>
      <c r="WNF1300" s="135"/>
      <c r="WNG1300" s="135"/>
      <c r="WNH1300" s="135"/>
      <c r="WNI1300" s="135"/>
      <c r="WNJ1300" s="135"/>
      <c r="WNK1300" s="135"/>
      <c r="WNL1300" s="135"/>
      <c r="WNM1300" s="135"/>
      <c r="WNN1300" s="135"/>
      <c r="WNO1300" s="135"/>
      <c r="WNP1300" s="135"/>
      <c r="WNQ1300" s="135"/>
      <c r="WNR1300" s="135"/>
      <c r="WNS1300" s="135"/>
      <c r="WNT1300" s="135"/>
      <c r="WNU1300" s="135"/>
      <c r="WNV1300" s="135"/>
      <c r="WNW1300" s="135"/>
      <c r="WNX1300" s="135"/>
      <c r="WNY1300" s="135"/>
      <c r="WNZ1300" s="135"/>
      <c r="WOA1300" s="135"/>
      <c r="WOB1300" s="135"/>
      <c r="WOC1300" s="135"/>
      <c r="WOD1300" s="135"/>
      <c r="WOE1300" s="135"/>
      <c r="WOF1300" s="135"/>
      <c r="WOG1300" s="135"/>
      <c r="WOH1300" s="135"/>
      <c r="WOI1300" s="135"/>
      <c r="WOJ1300" s="135"/>
      <c r="WOK1300" s="135"/>
      <c r="WOL1300" s="135"/>
      <c r="WOM1300" s="135"/>
      <c r="WON1300" s="135"/>
      <c r="WOO1300" s="135"/>
      <c r="WOP1300" s="135"/>
      <c r="WOQ1300" s="135"/>
      <c r="WOR1300" s="135"/>
      <c r="WOS1300" s="135"/>
      <c r="WOT1300" s="135"/>
      <c r="WOU1300" s="135"/>
      <c r="WOV1300" s="135"/>
      <c r="WOW1300" s="135"/>
      <c r="WOX1300" s="135"/>
      <c r="WOY1300" s="135"/>
      <c r="WOZ1300" s="135"/>
      <c r="WPA1300" s="135"/>
      <c r="WPB1300" s="135"/>
      <c r="WPC1300" s="135"/>
      <c r="WPD1300" s="135"/>
      <c r="WPE1300" s="135"/>
      <c r="WPF1300" s="135"/>
      <c r="WPG1300" s="135"/>
      <c r="WPH1300" s="135"/>
      <c r="WPI1300" s="135"/>
      <c r="WPJ1300" s="135"/>
      <c r="WPK1300" s="135"/>
      <c r="WPL1300" s="135"/>
      <c r="WPM1300" s="135"/>
      <c r="WPN1300" s="135"/>
      <c r="WPO1300" s="135"/>
      <c r="WPP1300" s="135"/>
      <c r="WPQ1300" s="135"/>
      <c r="WPR1300" s="135"/>
      <c r="WPS1300" s="135"/>
      <c r="WPT1300" s="135"/>
      <c r="WPU1300" s="135"/>
      <c r="WPV1300" s="135"/>
      <c r="WPW1300" s="135"/>
      <c r="WPX1300" s="135"/>
      <c r="WPY1300" s="135"/>
      <c r="WPZ1300" s="135"/>
      <c r="WQA1300" s="135"/>
      <c r="WQB1300" s="135"/>
      <c r="WQC1300" s="135"/>
      <c r="WQD1300" s="135"/>
      <c r="WQE1300" s="135"/>
      <c r="WQF1300" s="135"/>
      <c r="WQG1300" s="135"/>
      <c r="WQH1300" s="135"/>
      <c r="WQI1300" s="135"/>
      <c r="WQJ1300" s="135"/>
      <c r="WQK1300" s="135"/>
      <c r="WQL1300" s="135"/>
      <c r="WQM1300" s="135"/>
      <c r="WQN1300" s="135"/>
      <c r="WQO1300" s="135"/>
      <c r="WQP1300" s="135"/>
      <c r="WQQ1300" s="135"/>
      <c r="WQR1300" s="135"/>
      <c r="WQS1300" s="135"/>
      <c r="WQT1300" s="135"/>
      <c r="WQU1300" s="135"/>
      <c r="WQV1300" s="135"/>
      <c r="WQW1300" s="135"/>
      <c r="WQX1300" s="135"/>
      <c r="WQY1300" s="135"/>
      <c r="WQZ1300" s="135"/>
      <c r="WRA1300" s="135"/>
      <c r="WRB1300" s="135"/>
      <c r="WRC1300" s="135"/>
      <c r="WRD1300" s="135"/>
      <c r="WRE1300" s="135"/>
      <c r="WRF1300" s="135"/>
      <c r="WRG1300" s="135"/>
      <c r="WRH1300" s="135"/>
      <c r="WRI1300" s="135"/>
      <c r="WRJ1300" s="135"/>
      <c r="WRK1300" s="135"/>
      <c r="WRL1300" s="135"/>
      <c r="WRM1300" s="135"/>
      <c r="WRN1300" s="135"/>
      <c r="WRO1300" s="135"/>
      <c r="WRP1300" s="135"/>
      <c r="WRQ1300" s="135"/>
      <c r="WRR1300" s="135"/>
      <c r="WRS1300" s="135"/>
      <c r="WRT1300" s="135"/>
      <c r="WRU1300" s="135"/>
      <c r="WRV1300" s="135"/>
      <c r="WRW1300" s="135"/>
      <c r="WRX1300" s="135"/>
      <c r="WRY1300" s="135"/>
      <c r="WRZ1300" s="135"/>
      <c r="WSA1300" s="135"/>
      <c r="WSB1300" s="135"/>
      <c r="WSC1300" s="135"/>
      <c r="WSD1300" s="135"/>
      <c r="WSE1300" s="135"/>
      <c r="WSF1300" s="135"/>
      <c r="WSG1300" s="135"/>
      <c r="WSH1300" s="135"/>
      <c r="WSI1300" s="135"/>
      <c r="WSJ1300" s="135"/>
      <c r="WSK1300" s="135"/>
      <c r="WSL1300" s="135"/>
      <c r="WSM1300" s="135"/>
      <c r="WSN1300" s="135"/>
      <c r="WSO1300" s="135"/>
      <c r="WSP1300" s="135"/>
      <c r="WSQ1300" s="135"/>
      <c r="WSR1300" s="135"/>
      <c r="WSS1300" s="135"/>
      <c r="WST1300" s="135"/>
      <c r="WSU1300" s="135"/>
      <c r="WSV1300" s="135"/>
      <c r="WSW1300" s="135"/>
      <c r="WSX1300" s="135"/>
      <c r="WSY1300" s="135"/>
      <c r="WSZ1300" s="135"/>
      <c r="WTA1300" s="135"/>
      <c r="WTB1300" s="135"/>
      <c r="WTC1300" s="135"/>
      <c r="WTD1300" s="135"/>
      <c r="WTE1300" s="135"/>
      <c r="WTF1300" s="135"/>
      <c r="WTG1300" s="135"/>
      <c r="WTH1300" s="135"/>
      <c r="WTI1300" s="135"/>
      <c r="WTJ1300" s="135"/>
      <c r="WTK1300" s="135"/>
      <c r="WTL1300" s="135"/>
      <c r="WTM1300" s="135"/>
      <c r="WTN1300" s="135"/>
      <c r="WTO1300" s="135"/>
      <c r="WTP1300" s="135"/>
      <c r="WTQ1300" s="135"/>
      <c r="WTR1300" s="135"/>
      <c r="WTS1300" s="135"/>
      <c r="WTT1300" s="135"/>
      <c r="WTU1300" s="135"/>
      <c r="WTV1300" s="135"/>
      <c r="WTW1300" s="135"/>
      <c r="WTX1300" s="135"/>
      <c r="WTY1300" s="135"/>
      <c r="WTZ1300" s="135"/>
      <c r="WUA1300" s="135"/>
      <c r="WUB1300" s="135"/>
      <c r="WUC1300" s="135"/>
      <c r="WUD1300" s="135"/>
      <c r="WUE1300" s="135"/>
      <c r="WUF1300" s="135"/>
      <c r="WUG1300" s="135"/>
      <c r="WUH1300" s="135"/>
      <c r="WUI1300" s="135"/>
      <c r="WUJ1300" s="135"/>
      <c r="WUK1300" s="135"/>
      <c r="WUL1300" s="135"/>
      <c r="WUM1300" s="135"/>
      <c r="WUN1300" s="135"/>
      <c r="WUO1300" s="135"/>
    </row>
    <row r="1301" spans="1:16109" ht="61.5">
      <c r="A1301" s="17">
        <v>1</v>
      </c>
      <c r="B1301" s="52">
        <v>255</v>
      </c>
      <c r="C1301" s="20" t="s">
        <v>632</v>
      </c>
      <c r="D1301" s="26">
        <v>11403759.180000002</v>
      </c>
      <c r="E1301" s="26">
        <v>0</v>
      </c>
      <c r="F1301" s="26">
        <v>0</v>
      </c>
      <c r="G1301" s="26">
        <v>0</v>
      </c>
      <c r="H1301" s="26">
        <v>0</v>
      </c>
      <c r="I1301" s="26">
        <v>0</v>
      </c>
      <c r="J1301" s="26">
        <v>0</v>
      </c>
      <c r="K1301" s="58">
        <v>0</v>
      </c>
      <c r="L1301" s="26">
        <v>0</v>
      </c>
      <c r="M1301" s="26">
        <v>1358</v>
      </c>
      <c r="N1301" s="26">
        <v>11235230.720000001</v>
      </c>
      <c r="O1301" s="26">
        <v>0</v>
      </c>
      <c r="P1301" s="26">
        <v>0</v>
      </c>
      <c r="Q1301" s="26">
        <v>0</v>
      </c>
      <c r="R1301" s="26">
        <v>0</v>
      </c>
      <c r="S1301" s="26">
        <v>0</v>
      </c>
      <c r="T1301" s="26">
        <v>0</v>
      </c>
      <c r="U1301" s="26">
        <v>0</v>
      </c>
      <c r="V1301" s="26">
        <v>0</v>
      </c>
      <c r="W1301" s="26">
        <v>0</v>
      </c>
      <c r="X1301" s="26">
        <v>0</v>
      </c>
      <c r="Y1301" s="26">
        <v>0</v>
      </c>
      <c r="Z1301" s="26">
        <v>0</v>
      </c>
      <c r="AA1301" s="26">
        <v>0</v>
      </c>
      <c r="AB1301" s="26">
        <v>0</v>
      </c>
      <c r="AC1301" s="26">
        <v>168528.46</v>
      </c>
      <c r="AD1301" s="26">
        <v>0</v>
      </c>
      <c r="AE1301" s="26">
        <v>0</v>
      </c>
      <c r="AF1301" s="29" t="s">
        <v>263</v>
      </c>
      <c r="AG1301" s="29">
        <v>2022</v>
      </c>
      <c r="AH1301" s="30">
        <v>2022</v>
      </c>
    </row>
    <row r="1302" spans="1:16109" ht="61.5">
      <c r="A1302" s="17">
        <v>1</v>
      </c>
      <c r="B1302" s="52">
        <v>256</v>
      </c>
      <c r="C1302" s="20" t="s">
        <v>637</v>
      </c>
      <c r="D1302" s="26">
        <v>7838147.6400000006</v>
      </c>
      <c r="E1302" s="26">
        <v>0</v>
      </c>
      <c r="F1302" s="26">
        <v>0</v>
      </c>
      <c r="G1302" s="26">
        <v>0</v>
      </c>
      <c r="H1302" s="26">
        <v>0</v>
      </c>
      <c r="I1302" s="26">
        <v>0</v>
      </c>
      <c r="J1302" s="26">
        <v>0</v>
      </c>
      <c r="K1302" s="58">
        <v>0</v>
      </c>
      <c r="L1302" s="26">
        <v>0</v>
      </c>
      <c r="M1302" s="26">
        <v>930</v>
      </c>
      <c r="N1302" s="26">
        <v>7722312.9500000002</v>
      </c>
      <c r="O1302" s="26">
        <v>0</v>
      </c>
      <c r="P1302" s="26">
        <v>0</v>
      </c>
      <c r="Q1302" s="26">
        <v>0</v>
      </c>
      <c r="R1302" s="26">
        <v>0</v>
      </c>
      <c r="S1302" s="26">
        <v>0</v>
      </c>
      <c r="T1302" s="26">
        <v>0</v>
      </c>
      <c r="U1302" s="26">
        <v>0</v>
      </c>
      <c r="V1302" s="26">
        <v>0</v>
      </c>
      <c r="W1302" s="26">
        <v>0</v>
      </c>
      <c r="X1302" s="26">
        <v>0</v>
      </c>
      <c r="Y1302" s="26">
        <v>0</v>
      </c>
      <c r="Z1302" s="26">
        <v>0</v>
      </c>
      <c r="AA1302" s="26">
        <v>0</v>
      </c>
      <c r="AB1302" s="26">
        <v>0</v>
      </c>
      <c r="AC1302" s="26">
        <v>115834.69</v>
      </c>
      <c r="AD1302" s="26">
        <v>0</v>
      </c>
      <c r="AE1302" s="26">
        <v>0</v>
      </c>
      <c r="AF1302" s="29" t="s">
        <v>263</v>
      </c>
      <c r="AG1302" s="29">
        <v>2022</v>
      </c>
      <c r="AH1302" s="30">
        <v>2022</v>
      </c>
    </row>
    <row r="1303" spans="1:16109" ht="61.5">
      <c r="A1303" s="17">
        <v>1</v>
      </c>
      <c r="B1303" s="52">
        <v>257</v>
      </c>
      <c r="C1303" s="88" t="s">
        <v>640</v>
      </c>
      <c r="D1303" s="26">
        <v>3219186.47</v>
      </c>
      <c r="E1303" s="26">
        <v>0</v>
      </c>
      <c r="F1303" s="26">
        <v>0</v>
      </c>
      <c r="G1303" s="26">
        <v>0</v>
      </c>
      <c r="H1303" s="26">
        <v>0</v>
      </c>
      <c r="I1303" s="26">
        <v>0</v>
      </c>
      <c r="J1303" s="26">
        <v>0</v>
      </c>
      <c r="K1303" s="58">
        <v>0</v>
      </c>
      <c r="L1303" s="26">
        <v>0</v>
      </c>
      <c r="M1303" s="26">
        <v>0</v>
      </c>
      <c r="N1303" s="26">
        <v>0</v>
      </c>
      <c r="O1303" s="26">
        <v>0</v>
      </c>
      <c r="P1303" s="26">
        <v>0</v>
      </c>
      <c r="Q1303" s="26">
        <v>585.5</v>
      </c>
      <c r="R1303" s="26">
        <v>2913430.43</v>
      </c>
      <c r="S1303" s="26">
        <v>0</v>
      </c>
      <c r="T1303" s="26">
        <v>0</v>
      </c>
      <c r="U1303" s="26">
        <v>0</v>
      </c>
      <c r="V1303" s="26">
        <v>0</v>
      </c>
      <c r="W1303" s="26">
        <v>0</v>
      </c>
      <c r="X1303" s="26">
        <v>0</v>
      </c>
      <c r="Y1303" s="26">
        <v>0</v>
      </c>
      <c r="Z1303" s="26">
        <v>0</v>
      </c>
      <c r="AA1303" s="26">
        <v>0</v>
      </c>
      <c r="AB1303" s="26">
        <v>0</v>
      </c>
      <c r="AC1303" s="26">
        <v>43701.46</v>
      </c>
      <c r="AD1303" s="26">
        <v>142054.57999999999</v>
      </c>
      <c r="AE1303" s="26">
        <v>120000</v>
      </c>
      <c r="AF1303" s="29">
        <v>2022</v>
      </c>
      <c r="AG1303" s="29">
        <v>2022</v>
      </c>
      <c r="AH1303" s="30">
        <v>2022</v>
      </c>
    </row>
    <row r="1304" spans="1:16109" ht="61.5">
      <c r="A1304" s="17">
        <v>1</v>
      </c>
      <c r="B1304" s="52">
        <v>258</v>
      </c>
      <c r="C1304" s="20" t="s">
        <v>1155</v>
      </c>
      <c r="D1304" s="26">
        <v>3514119.4</v>
      </c>
      <c r="E1304" s="33">
        <v>0</v>
      </c>
      <c r="F1304" s="33">
        <v>0</v>
      </c>
      <c r="G1304" s="26">
        <v>0</v>
      </c>
      <c r="H1304" s="33">
        <v>0</v>
      </c>
      <c r="I1304" s="33">
        <v>0</v>
      </c>
      <c r="J1304" s="33">
        <v>0</v>
      </c>
      <c r="K1304" s="58">
        <v>0</v>
      </c>
      <c r="L1304" s="26">
        <v>0</v>
      </c>
      <c r="M1304" s="34">
        <v>407.8</v>
      </c>
      <c r="N1304" s="26">
        <v>3343960</v>
      </c>
      <c r="O1304" s="33">
        <v>0</v>
      </c>
      <c r="P1304" s="33">
        <v>0</v>
      </c>
      <c r="Q1304" s="26">
        <v>0</v>
      </c>
      <c r="R1304" s="26">
        <v>0</v>
      </c>
      <c r="S1304" s="26">
        <v>0</v>
      </c>
      <c r="T1304" s="26">
        <v>0</v>
      </c>
      <c r="U1304" s="26">
        <v>0</v>
      </c>
      <c r="V1304" s="26">
        <v>0</v>
      </c>
      <c r="W1304" s="26">
        <v>0</v>
      </c>
      <c r="X1304" s="26">
        <v>0</v>
      </c>
      <c r="Y1304" s="26">
        <v>0</v>
      </c>
      <c r="Z1304" s="26">
        <v>0</v>
      </c>
      <c r="AA1304" s="26">
        <v>0</v>
      </c>
      <c r="AB1304" s="26">
        <v>0</v>
      </c>
      <c r="AC1304" s="26">
        <v>50159.4</v>
      </c>
      <c r="AD1304" s="26">
        <v>0</v>
      </c>
      <c r="AE1304" s="26">
        <v>120000</v>
      </c>
      <c r="AF1304" s="29" t="s">
        <v>263</v>
      </c>
      <c r="AG1304" s="29">
        <v>2022</v>
      </c>
      <c r="AH1304" s="30">
        <v>2022</v>
      </c>
    </row>
    <row r="1305" spans="1:16109" ht="61.5">
      <c r="A1305" s="17">
        <v>1</v>
      </c>
      <c r="B1305" s="52">
        <v>259</v>
      </c>
      <c r="C1305" s="20" t="s">
        <v>641</v>
      </c>
      <c r="D1305" s="26">
        <v>3861188.5</v>
      </c>
      <c r="E1305" s="33">
        <v>0</v>
      </c>
      <c r="F1305" s="33">
        <v>0</v>
      </c>
      <c r="G1305" s="26">
        <v>0</v>
      </c>
      <c r="H1305" s="33">
        <v>0</v>
      </c>
      <c r="I1305" s="33">
        <v>0</v>
      </c>
      <c r="J1305" s="33">
        <v>0</v>
      </c>
      <c r="K1305" s="58">
        <v>0</v>
      </c>
      <c r="L1305" s="26">
        <v>0</v>
      </c>
      <c r="M1305" s="34">
        <v>449.5</v>
      </c>
      <c r="N1305" s="26">
        <v>3685900</v>
      </c>
      <c r="O1305" s="33">
        <v>0</v>
      </c>
      <c r="P1305" s="33">
        <v>0</v>
      </c>
      <c r="Q1305" s="26">
        <v>0</v>
      </c>
      <c r="R1305" s="26">
        <v>0</v>
      </c>
      <c r="S1305" s="26">
        <v>0</v>
      </c>
      <c r="T1305" s="26">
        <v>0</v>
      </c>
      <c r="U1305" s="26">
        <v>0</v>
      </c>
      <c r="V1305" s="26">
        <v>0</v>
      </c>
      <c r="W1305" s="26">
        <v>0</v>
      </c>
      <c r="X1305" s="26">
        <v>0</v>
      </c>
      <c r="Y1305" s="26">
        <v>0</v>
      </c>
      <c r="Z1305" s="26">
        <v>0</v>
      </c>
      <c r="AA1305" s="26">
        <v>0</v>
      </c>
      <c r="AB1305" s="26">
        <v>0</v>
      </c>
      <c r="AC1305" s="26">
        <v>55288.5</v>
      </c>
      <c r="AD1305" s="26">
        <v>0</v>
      </c>
      <c r="AE1305" s="26">
        <v>120000</v>
      </c>
      <c r="AF1305" s="29" t="s">
        <v>263</v>
      </c>
      <c r="AG1305" s="29">
        <v>2022</v>
      </c>
      <c r="AH1305" s="30">
        <v>2022</v>
      </c>
    </row>
    <row r="1306" spans="1:16109" ht="61.5">
      <c r="B1306" s="20" t="s">
        <v>791</v>
      </c>
      <c r="C1306" s="163"/>
      <c r="D1306" s="167">
        <v>38235224.880000003</v>
      </c>
      <c r="E1306" s="26">
        <v>0</v>
      </c>
      <c r="F1306" s="26">
        <v>0</v>
      </c>
      <c r="G1306" s="26">
        <v>0</v>
      </c>
      <c r="H1306" s="26">
        <v>0</v>
      </c>
      <c r="I1306" s="26">
        <v>0</v>
      </c>
      <c r="J1306" s="26">
        <v>0</v>
      </c>
      <c r="K1306" s="28">
        <v>0</v>
      </c>
      <c r="L1306" s="26">
        <v>0</v>
      </c>
      <c r="M1306" s="26">
        <v>3548.5</v>
      </c>
      <c r="N1306" s="26">
        <v>28638708.449999999</v>
      </c>
      <c r="O1306" s="26">
        <v>0</v>
      </c>
      <c r="P1306" s="26">
        <v>0</v>
      </c>
      <c r="Q1306" s="26">
        <v>827.7</v>
      </c>
      <c r="R1306" s="26">
        <v>4839185.43</v>
      </c>
      <c r="S1306" s="26">
        <v>114</v>
      </c>
      <c r="T1306" s="26">
        <v>3675008.28</v>
      </c>
      <c r="U1306" s="26">
        <v>0</v>
      </c>
      <c r="V1306" s="26">
        <v>0</v>
      </c>
      <c r="W1306" s="26">
        <v>0</v>
      </c>
      <c r="X1306" s="26">
        <v>0</v>
      </c>
      <c r="Y1306" s="26">
        <v>0</v>
      </c>
      <c r="Z1306" s="26">
        <v>0</v>
      </c>
      <c r="AA1306" s="26">
        <v>0</v>
      </c>
      <c r="AB1306" s="26">
        <v>0</v>
      </c>
      <c r="AC1306" s="26">
        <v>492322.72</v>
      </c>
      <c r="AD1306" s="26">
        <v>470000</v>
      </c>
      <c r="AE1306" s="26">
        <v>120000</v>
      </c>
      <c r="AF1306" s="56" t="s">
        <v>720</v>
      </c>
      <c r="AG1306" s="56" t="s">
        <v>720</v>
      </c>
      <c r="AH1306" s="70" t="s">
        <v>720</v>
      </c>
    </row>
    <row r="1307" spans="1:16109" ht="61.5">
      <c r="A1307" s="17">
        <v>1</v>
      </c>
      <c r="B1307" s="52">
        <v>260</v>
      </c>
      <c r="C1307" s="88" t="s">
        <v>229</v>
      </c>
      <c r="D1307" s="26">
        <v>7633593.6000000006</v>
      </c>
      <c r="E1307" s="26">
        <v>0</v>
      </c>
      <c r="F1307" s="26">
        <v>0</v>
      </c>
      <c r="G1307" s="26">
        <v>0</v>
      </c>
      <c r="H1307" s="26">
        <v>0</v>
      </c>
      <c r="I1307" s="26">
        <v>0</v>
      </c>
      <c r="J1307" s="26">
        <v>0</v>
      </c>
      <c r="K1307" s="28">
        <v>0</v>
      </c>
      <c r="L1307" s="26">
        <v>0</v>
      </c>
      <c r="M1307" s="26">
        <v>906</v>
      </c>
      <c r="N1307" s="26">
        <v>7372998.6200000001</v>
      </c>
      <c r="O1307" s="26">
        <v>0</v>
      </c>
      <c r="P1307" s="26">
        <v>0</v>
      </c>
      <c r="Q1307" s="26">
        <v>0</v>
      </c>
      <c r="R1307" s="26">
        <v>0</v>
      </c>
      <c r="S1307" s="26">
        <v>0</v>
      </c>
      <c r="T1307" s="26">
        <v>0</v>
      </c>
      <c r="U1307" s="26">
        <v>0</v>
      </c>
      <c r="V1307" s="26">
        <v>0</v>
      </c>
      <c r="W1307" s="26">
        <v>0</v>
      </c>
      <c r="X1307" s="26">
        <v>0</v>
      </c>
      <c r="Y1307" s="26">
        <v>0</v>
      </c>
      <c r="Z1307" s="26">
        <v>0</v>
      </c>
      <c r="AA1307" s="26">
        <v>0</v>
      </c>
      <c r="AB1307" s="26">
        <v>0</v>
      </c>
      <c r="AC1307" s="26">
        <v>110594.98</v>
      </c>
      <c r="AD1307" s="26">
        <v>150000</v>
      </c>
      <c r="AE1307" s="26">
        <v>0</v>
      </c>
      <c r="AF1307" s="29">
        <v>2022</v>
      </c>
      <c r="AG1307" s="29">
        <v>2022</v>
      </c>
      <c r="AH1307" s="30">
        <v>2022</v>
      </c>
    </row>
    <row r="1308" spans="1:16109" ht="61.5">
      <c r="A1308" s="17">
        <v>1</v>
      </c>
      <c r="B1308" s="52">
        <v>261</v>
      </c>
      <c r="C1308" s="20" t="s">
        <v>1559</v>
      </c>
      <c r="D1308" s="26">
        <v>3970133.4</v>
      </c>
      <c r="E1308" s="26">
        <v>0</v>
      </c>
      <c r="F1308" s="26">
        <v>0</v>
      </c>
      <c r="G1308" s="26">
        <v>0</v>
      </c>
      <c r="H1308" s="26">
        <v>0</v>
      </c>
      <c r="I1308" s="26">
        <v>0</v>
      </c>
      <c r="J1308" s="26">
        <v>0</v>
      </c>
      <c r="K1308" s="58">
        <v>0</v>
      </c>
      <c r="L1308" s="26">
        <v>0</v>
      </c>
      <c r="M1308" s="26">
        <v>0</v>
      </c>
      <c r="N1308" s="26">
        <v>0</v>
      </c>
      <c r="O1308" s="26">
        <v>0</v>
      </c>
      <c r="P1308" s="26">
        <v>0</v>
      </c>
      <c r="Q1308" s="26">
        <v>0</v>
      </c>
      <c r="R1308" s="26">
        <v>0</v>
      </c>
      <c r="S1308" s="26">
        <v>114</v>
      </c>
      <c r="T1308" s="26">
        <v>3675008.28</v>
      </c>
      <c r="U1308" s="26">
        <v>0</v>
      </c>
      <c r="V1308" s="26">
        <v>0</v>
      </c>
      <c r="W1308" s="26">
        <v>0</v>
      </c>
      <c r="X1308" s="26">
        <v>0</v>
      </c>
      <c r="Y1308" s="26">
        <v>0</v>
      </c>
      <c r="Z1308" s="26">
        <v>0</v>
      </c>
      <c r="AA1308" s="26">
        <v>0</v>
      </c>
      <c r="AB1308" s="26">
        <v>0</v>
      </c>
      <c r="AC1308" s="26">
        <v>55125.120000000003</v>
      </c>
      <c r="AD1308" s="26">
        <v>120000</v>
      </c>
      <c r="AE1308" s="26">
        <v>120000</v>
      </c>
      <c r="AF1308" s="29">
        <v>2022</v>
      </c>
      <c r="AG1308" s="29">
        <v>2022</v>
      </c>
      <c r="AH1308" s="30">
        <v>2022</v>
      </c>
    </row>
    <row r="1309" spans="1:16109" ht="61.5">
      <c r="A1309" s="17">
        <v>1</v>
      </c>
      <c r="B1309" s="52">
        <v>262</v>
      </c>
      <c r="C1309" s="88" t="s">
        <v>233</v>
      </c>
      <c r="D1309" s="26">
        <v>13169212.800000001</v>
      </c>
      <c r="E1309" s="26">
        <v>0</v>
      </c>
      <c r="F1309" s="26">
        <v>0</v>
      </c>
      <c r="G1309" s="26">
        <v>0</v>
      </c>
      <c r="H1309" s="26">
        <v>0</v>
      </c>
      <c r="I1309" s="26">
        <v>0</v>
      </c>
      <c r="J1309" s="26">
        <v>0</v>
      </c>
      <c r="K1309" s="28">
        <v>0</v>
      </c>
      <c r="L1309" s="26">
        <v>0</v>
      </c>
      <c r="M1309" s="26">
        <v>1563</v>
      </c>
      <c r="N1309" s="26">
        <v>12777549.560000001</v>
      </c>
      <c r="O1309" s="26">
        <v>0</v>
      </c>
      <c r="P1309" s="26">
        <v>0</v>
      </c>
      <c r="Q1309" s="26">
        <v>0</v>
      </c>
      <c r="R1309" s="26">
        <v>0</v>
      </c>
      <c r="S1309" s="26">
        <v>0</v>
      </c>
      <c r="T1309" s="26">
        <v>0</v>
      </c>
      <c r="U1309" s="26">
        <v>0</v>
      </c>
      <c r="V1309" s="26">
        <v>0</v>
      </c>
      <c r="W1309" s="26">
        <v>0</v>
      </c>
      <c r="X1309" s="26">
        <v>0</v>
      </c>
      <c r="Y1309" s="26">
        <v>0</v>
      </c>
      <c r="Z1309" s="26">
        <v>0</v>
      </c>
      <c r="AA1309" s="26">
        <v>0</v>
      </c>
      <c r="AB1309" s="26">
        <v>0</v>
      </c>
      <c r="AC1309" s="26">
        <v>191663.24</v>
      </c>
      <c r="AD1309" s="26">
        <v>200000</v>
      </c>
      <c r="AE1309" s="26">
        <v>0</v>
      </c>
      <c r="AF1309" s="29">
        <v>2022</v>
      </c>
      <c r="AG1309" s="29">
        <v>2022</v>
      </c>
      <c r="AH1309" s="30">
        <v>2022</v>
      </c>
    </row>
    <row r="1310" spans="1:16109" ht="61.5">
      <c r="A1310" s="17">
        <v>1</v>
      </c>
      <c r="B1310" s="52">
        <v>263</v>
      </c>
      <c r="C1310" s="20" t="s">
        <v>228</v>
      </c>
      <c r="D1310" s="26">
        <v>2469083.87</v>
      </c>
      <c r="E1310" s="26">
        <v>0</v>
      </c>
      <c r="F1310" s="26">
        <v>0</v>
      </c>
      <c r="G1310" s="26">
        <v>0</v>
      </c>
      <c r="H1310" s="26">
        <v>0</v>
      </c>
      <c r="I1310" s="26">
        <v>0</v>
      </c>
      <c r="J1310" s="26">
        <v>0</v>
      </c>
      <c r="K1310" s="58">
        <v>0</v>
      </c>
      <c r="L1310" s="26">
        <v>0</v>
      </c>
      <c r="M1310" s="26">
        <v>0</v>
      </c>
      <c r="N1310" s="26">
        <v>0</v>
      </c>
      <c r="O1310" s="26">
        <v>0</v>
      </c>
      <c r="P1310" s="26">
        <v>0</v>
      </c>
      <c r="Q1310" s="26">
        <v>449.8</v>
      </c>
      <c r="R1310" s="34">
        <v>2444334.98</v>
      </c>
      <c r="S1310" s="26">
        <v>0</v>
      </c>
      <c r="T1310" s="26">
        <v>0</v>
      </c>
      <c r="U1310" s="26">
        <v>0</v>
      </c>
      <c r="V1310" s="26">
        <v>0</v>
      </c>
      <c r="W1310" s="26">
        <v>0</v>
      </c>
      <c r="X1310" s="26">
        <v>0</v>
      </c>
      <c r="Y1310" s="26">
        <v>0</v>
      </c>
      <c r="Z1310" s="26">
        <v>0</v>
      </c>
      <c r="AA1310" s="26">
        <v>0</v>
      </c>
      <c r="AB1310" s="26">
        <v>0</v>
      </c>
      <c r="AC1310" s="26">
        <v>24748.89</v>
      </c>
      <c r="AD1310" s="26">
        <v>0</v>
      </c>
      <c r="AE1310" s="26">
        <v>0</v>
      </c>
      <c r="AF1310" s="29" t="s">
        <v>263</v>
      </c>
      <c r="AG1310" s="29">
        <v>2022</v>
      </c>
      <c r="AH1310" s="30">
        <v>2022</v>
      </c>
    </row>
    <row r="1311" spans="1:16109" ht="61.5">
      <c r="A1311" s="17">
        <v>1</v>
      </c>
      <c r="B1311" s="52">
        <v>264</v>
      </c>
      <c r="C1311" s="20" t="s">
        <v>232</v>
      </c>
      <c r="D1311" s="26">
        <v>2244699.7799999998</v>
      </c>
      <c r="E1311" s="26">
        <v>0</v>
      </c>
      <c r="F1311" s="26">
        <v>0</v>
      </c>
      <c r="G1311" s="26">
        <v>0</v>
      </c>
      <c r="H1311" s="26">
        <v>0</v>
      </c>
      <c r="I1311" s="26">
        <v>0</v>
      </c>
      <c r="J1311" s="26">
        <v>0</v>
      </c>
      <c r="K1311" s="58">
        <v>0</v>
      </c>
      <c r="L1311" s="26">
        <v>0</v>
      </c>
      <c r="M1311" s="26">
        <v>271</v>
      </c>
      <c r="N1311" s="26">
        <v>2222200</v>
      </c>
      <c r="O1311" s="26">
        <v>0</v>
      </c>
      <c r="P1311" s="26">
        <v>0</v>
      </c>
      <c r="Q1311" s="26">
        <v>0</v>
      </c>
      <c r="R1311" s="26">
        <v>0</v>
      </c>
      <c r="S1311" s="26">
        <v>0</v>
      </c>
      <c r="T1311" s="26">
        <v>0</v>
      </c>
      <c r="U1311" s="26">
        <v>0</v>
      </c>
      <c r="V1311" s="26">
        <v>0</v>
      </c>
      <c r="W1311" s="26">
        <v>0</v>
      </c>
      <c r="X1311" s="26">
        <v>0</v>
      </c>
      <c r="Y1311" s="26">
        <v>0</v>
      </c>
      <c r="Z1311" s="26">
        <v>0</v>
      </c>
      <c r="AA1311" s="26">
        <v>0</v>
      </c>
      <c r="AB1311" s="26">
        <v>0</v>
      </c>
      <c r="AC1311" s="26">
        <v>22499.78</v>
      </c>
      <c r="AD1311" s="26">
        <v>0</v>
      </c>
      <c r="AE1311" s="26">
        <v>0</v>
      </c>
      <c r="AF1311" s="29" t="s">
        <v>263</v>
      </c>
      <c r="AG1311" s="29">
        <v>2022</v>
      </c>
      <c r="AH1311" s="30">
        <v>2022</v>
      </c>
    </row>
    <row r="1312" spans="1:16109" ht="61.5">
      <c r="A1312" s="17">
        <v>1</v>
      </c>
      <c r="B1312" s="52">
        <v>265</v>
      </c>
      <c r="C1312" s="20" t="s">
        <v>1535</v>
      </c>
      <c r="D1312" s="26">
        <v>2419098.31</v>
      </c>
      <c r="E1312" s="33">
        <v>0</v>
      </c>
      <c r="F1312" s="33">
        <v>0</v>
      </c>
      <c r="G1312" s="26">
        <v>0</v>
      </c>
      <c r="H1312" s="33">
        <v>0</v>
      </c>
      <c r="I1312" s="33">
        <v>0</v>
      </c>
      <c r="J1312" s="33">
        <v>0</v>
      </c>
      <c r="K1312" s="58">
        <v>0</v>
      </c>
      <c r="L1312" s="26">
        <v>0</v>
      </c>
      <c r="M1312" s="26">
        <v>0</v>
      </c>
      <c r="N1312" s="26">
        <v>0</v>
      </c>
      <c r="O1312" s="33">
        <v>0</v>
      </c>
      <c r="P1312" s="33">
        <v>0</v>
      </c>
      <c r="Q1312" s="26">
        <v>377.9</v>
      </c>
      <c r="R1312" s="34">
        <v>2394850.4500000002</v>
      </c>
      <c r="S1312" s="26">
        <v>0</v>
      </c>
      <c r="T1312" s="26">
        <v>0</v>
      </c>
      <c r="U1312" s="26">
        <v>0</v>
      </c>
      <c r="V1312" s="26">
        <v>0</v>
      </c>
      <c r="W1312" s="26">
        <v>0</v>
      </c>
      <c r="X1312" s="26">
        <v>0</v>
      </c>
      <c r="Y1312" s="26">
        <v>0</v>
      </c>
      <c r="Z1312" s="26">
        <v>0</v>
      </c>
      <c r="AA1312" s="26">
        <v>0</v>
      </c>
      <c r="AB1312" s="26">
        <v>0</v>
      </c>
      <c r="AC1312" s="26">
        <v>24247.86</v>
      </c>
      <c r="AD1312" s="26">
        <v>0</v>
      </c>
      <c r="AE1312" s="26">
        <v>0</v>
      </c>
      <c r="AF1312" s="29" t="s">
        <v>263</v>
      </c>
      <c r="AG1312" s="29">
        <v>2022</v>
      </c>
      <c r="AH1312" s="30">
        <v>2022</v>
      </c>
    </row>
    <row r="1313" spans="1:34" ht="61.5">
      <c r="A1313" s="17">
        <v>1</v>
      </c>
      <c r="B1313" s="52">
        <v>266</v>
      </c>
      <c r="C1313" s="20" t="s">
        <v>234</v>
      </c>
      <c r="D1313" s="26">
        <v>6329403.1199999992</v>
      </c>
      <c r="E1313" s="26">
        <v>0</v>
      </c>
      <c r="F1313" s="26">
        <v>0</v>
      </c>
      <c r="G1313" s="26">
        <v>0</v>
      </c>
      <c r="H1313" s="26">
        <v>0</v>
      </c>
      <c r="I1313" s="26">
        <v>0</v>
      </c>
      <c r="J1313" s="26">
        <v>0</v>
      </c>
      <c r="K1313" s="58">
        <v>0</v>
      </c>
      <c r="L1313" s="26">
        <v>0</v>
      </c>
      <c r="M1313" s="34">
        <v>808.5</v>
      </c>
      <c r="N1313" s="34">
        <v>6265960.2699999996</v>
      </c>
      <c r="O1313" s="26">
        <v>0</v>
      </c>
      <c r="P1313" s="26">
        <v>0</v>
      </c>
      <c r="Q1313" s="26">
        <v>0</v>
      </c>
      <c r="R1313" s="26">
        <v>0</v>
      </c>
      <c r="S1313" s="26">
        <v>0</v>
      </c>
      <c r="T1313" s="26">
        <v>0</v>
      </c>
      <c r="U1313" s="26">
        <v>0</v>
      </c>
      <c r="V1313" s="26">
        <v>0</v>
      </c>
      <c r="W1313" s="26">
        <v>0</v>
      </c>
      <c r="X1313" s="26">
        <v>0</v>
      </c>
      <c r="Y1313" s="26">
        <v>0</v>
      </c>
      <c r="Z1313" s="26">
        <v>0</v>
      </c>
      <c r="AA1313" s="26">
        <v>0</v>
      </c>
      <c r="AB1313" s="26">
        <v>0</v>
      </c>
      <c r="AC1313" s="26">
        <v>63442.85</v>
      </c>
      <c r="AD1313" s="26">
        <v>0</v>
      </c>
      <c r="AE1313" s="26">
        <v>0</v>
      </c>
      <c r="AF1313" s="29" t="s">
        <v>263</v>
      </c>
      <c r="AG1313" s="29">
        <v>2022</v>
      </c>
      <c r="AH1313" s="30">
        <v>2022</v>
      </c>
    </row>
    <row r="1314" spans="1:34" ht="61.5">
      <c r="B1314" s="20" t="s">
        <v>792</v>
      </c>
      <c r="C1314" s="20"/>
      <c r="D1314" s="167">
        <v>5400655.0700000003</v>
      </c>
      <c r="E1314" s="26">
        <v>0</v>
      </c>
      <c r="F1314" s="26">
        <v>0</v>
      </c>
      <c r="G1314" s="26">
        <v>0</v>
      </c>
      <c r="H1314" s="26">
        <v>0</v>
      </c>
      <c r="I1314" s="26">
        <v>0</v>
      </c>
      <c r="J1314" s="26">
        <v>0</v>
      </c>
      <c r="K1314" s="28">
        <v>0</v>
      </c>
      <c r="L1314" s="26">
        <v>0</v>
      </c>
      <c r="M1314" s="26">
        <v>338.2</v>
      </c>
      <c r="N1314" s="26">
        <v>2689199.92</v>
      </c>
      <c r="O1314" s="26">
        <v>0</v>
      </c>
      <c r="P1314" s="26">
        <v>0</v>
      </c>
      <c r="Q1314" s="26">
        <v>369.1</v>
      </c>
      <c r="R1314" s="26">
        <v>2525546</v>
      </c>
      <c r="S1314" s="26">
        <v>0</v>
      </c>
      <c r="T1314" s="26">
        <v>0</v>
      </c>
      <c r="U1314" s="26">
        <v>0</v>
      </c>
      <c r="V1314" s="26">
        <v>0</v>
      </c>
      <c r="W1314" s="26">
        <v>0</v>
      </c>
      <c r="X1314" s="26">
        <v>0</v>
      </c>
      <c r="Y1314" s="26">
        <v>0</v>
      </c>
      <c r="Z1314" s="26">
        <v>0</v>
      </c>
      <c r="AA1314" s="26">
        <v>0</v>
      </c>
      <c r="AB1314" s="26">
        <v>0</v>
      </c>
      <c r="AC1314" s="26">
        <v>65909.149999999994</v>
      </c>
      <c r="AD1314" s="26">
        <v>120000</v>
      </c>
      <c r="AE1314" s="26">
        <v>0</v>
      </c>
      <c r="AF1314" s="56" t="s">
        <v>720</v>
      </c>
      <c r="AG1314" s="56" t="s">
        <v>720</v>
      </c>
      <c r="AH1314" s="70" t="s">
        <v>720</v>
      </c>
    </row>
    <row r="1315" spans="1:34" ht="61.5">
      <c r="A1315" s="17">
        <v>1</v>
      </c>
      <c r="B1315" s="52">
        <v>267</v>
      </c>
      <c r="C1315" s="88" t="s">
        <v>238</v>
      </c>
      <c r="D1315" s="26">
        <v>2849537.92</v>
      </c>
      <c r="E1315" s="26">
        <v>0</v>
      </c>
      <c r="F1315" s="26">
        <v>0</v>
      </c>
      <c r="G1315" s="26">
        <v>0</v>
      </c>
      <c r="H1315" s="26">
        <v>0</v>
      </c>
      <c r="I1315" s="26">
        <v>0</v>
      </c>
      <c r="J1315" s="26">
        <v>0</v>
      </c>
      <c r="K1315" s="28">
        <v>0</v>
      </c>
      <c r="L1315" s="26">
        <v>0</v>
      </c>
      <c r="M1315" s="26">
        <v>338.2</v>
      </c>
      <c r="N1315" s="26">
        <v>2689199.92</v>
      </c>
      <c r="O1315" s="26">
        <v>0</v>
      </c>
      <c r="P1315" s="26">
        <v>0</v>
      </c>
      <c r="Q1315" s="26">
        <v>0</v>
      </c>
      <c r="R1315" s="26">
        <v>0</v>
      </c>
      <c r="S1315" s="26">
        <v>0</v>
      </c>
      <c r="T1315" s="26">
        <v>0</v>
      </c>
      <c r="U1315" s="26">
        <v>0</v>
      </c>
      <c r="V1315" s="26">
        <v>0</v>
      </c>
      <c r="W1315" s="26">
        <v>0</v>
      </c>
      <c r="X1315" s="26">
        <v>0</v>
      </c>
      <c r="Y1315" s="26">
        <v>0</v>
      </c>
      <c r="Z1315" s="26">
        <v>0</v>
      </c>
      <c r="AA1315" s="26">
        <v>0</v>
      </c>
      <c r="AB1315" s="26">
        <v>0</v>
      </c>
      <c r="AC1315" s="26">
        <v>40338</v>
      </c>
      <c r="AD1315" s="26">
        <v>120000</v>
      </c>
      <c r="AE1315" s="26">
        <v>0</v>
      </c>
      <c r="AF1315" s="29">
        <v>2022</v>
      </c>
      <c r="AG1315" s="29">
        <v>2022</v>
      </c>
      <c r="AH1315" s="30">
        <v>2022</v>
      </c>
    </row>
    <row r="1316" spans="1:34" ht="61.5">
      <c r="A1316" s="17">
        <v>1</v>
      </c>
      <c r="B1316" s="52">
        <v>268</v>
      </c>
      <c r="C1316" s="20" t="s">
        <v>239</v>
      </c>
      <c r="D1316" s="26">
        <v>2551117.15</v>
      </c>
      <c r="E1316" s="26">
        <v>0</v>
      </c>
      <c r="F1316" s="26">
        <v>0</v>
      </c>
      <c r="G1316" s="26">
        <v>0</v>
      </c>
      <c r="H1316" s="26">
        <v>0</v>
      </c>
      <c r="I1316" s="26">
        <v>0</v>
      </c>
      <c r="J1316" s="26">
        <v>0</v>
      </c>
      <c r="K1316" s="58">
        <v>0</v>
      </c>
      <c r="L1316" s="26">
        <v>0</v>
      </c>
      <c r="M1316" s="26">
        <v>0</v>
      </c>
      <c r="N1316" s="26">
        <v>0</v>
      </c>
      <c r="O1316" s="26">
        <v>0</v>
      </c>
      <c r="P1316" s="26">
        <v>0</v>
      </c>
      <c r="Q1316" s="26">
        <v>369.1</v>
      </c>
      <c r="R1316" s="26">
        <v>2525546</v>
      </c>
      <c r="S1316" s="26">
        <v>0</v>
      </c>
      <c r="T1316" s="26">
        <v>0</v>
      </c>
      <c r="U1316" s="26">
        <v>0</v>
      </c>
      <c r="V1316" s="26">
        <v>0</v>
      </c>
      <c r="W1316" s="26">
        <v>0</v>
      </c>
      <c r="X1316" s="26">
        <v>0</v>
      </c>
      <c r="Y1316" s="26">
        <v>0</v>
      </c>
      <c r="Z1316" s="26">
        <v>0</v>
      </c>
      <c r="AA1316" s="26">
        <v>0</v>
      </c>
      <c r="AB1316" s="26">
        <v>0</v>
      </c>
      <c r="AC1316" s="26">
        <v>25571.15</v>
      </c>
      <c r="AD1316" s="26">
        <v>0</v>
      </c>
      <c r="AE1316" s="26">
        <v>0</v>
      </c>
      <c r="AF1316" s="29" t="s">
        <v>263</v>
      </c>
      <c r="AG1316" s="29">
        <v>2022</v>
      </c>
      <c r="AH1316" s="30">
        <v>2022</v>
      </c>
    </row>
    <row r="1317" spans="1:34" ht="61.5">
      <c r="B1317" s="20" t="s">
        <v>793</v>
      </c>
      <c r="C1317" s="20"/>
      <c r="D1317" s="167">
        <v>10301790.879999999</v>
      </c>
      <c r="E1317" s="26">
        <v>0</v>
      </c>
      <c r="F1317" s="26">
        <v>0</v>
      </c>
      <c r="G1317" s="26">
        <v>0</v>
      </c>
      <c r="H1317" s="26">
        <v>0</v>
      </c>
      <c r="I1317" s="26">
        <v>0</v>
      </c>
      <c r="J1317" s="26">
        <v>0</v>
      </c>
      <c r="K1317" s="28">
        <v>0</v>
      </c>
      <c r="L1317" s="26">
        <v>0</v>
      </c>
      <c r="M1317" s="26">
        <v>0</v>
      </c>
      <c r="N1317" s="26">
        <v>0</v>
      </c>
      <c r="O1317" s="26">
        <v>0</v>
      </c>
      <c r="P1317" s="26">
        <v>0</v>
      </c>
      <c r="Q1317" s="26">
        <v>1908.07</v>
      </c>
      <c r="R1317" s="26">
        <v>10156850.060000001</v>
      </c>
      <c r="S1317" s="26">
        <v>0</v>
      </c>
      <c r="T1317" s="26">
        <v>0</v>
      </c>
      <c r="U1317" s="26">
        <v>0</v>
      </c>
      <c r="V1317" s="26">
        <v>0</v>
      </c>
      <c r="W1317" s="26">
        <v>0</v>
      </c>
      <c r="X1317" s="26">
        <v>0</v>
      </c>
      <c r="Y1317" s="26">
        <v>0</v>
      </c>
      <c r="Z1317" s="26">
        <v>0</v>
      </c>
      <c r="AA1317" s="26">
        <v>0</v>
      </c>
      <c r="AB1317" s="26">
        <v>0</v>
      </c>
      <c r="AC1317" s="26">
        <v>144940.82</v>
      </c>
      <c r="AD1317" s="26">
        <v>0</v>
      </c>
      <c r="AE1317" s="26">
        <v>0</v>
      </c>
      <c r="AF1317" s="56" t="s">
        <v>720</v>
      </c>
      <c r="AG1317" s="56" t="s">
        <v>720</v>
      </c>
      <c r="AH1317" s="70" t="s">
        <v>720</v>
      </c>
    </row>
    <row r="1318" spans="1:34" ht="61.5">
      <c r="A1318" s="17">
        <v>1</v>
      </c>
      <c r="B1318" s="52">
        <v>269</v>
      </c>
      <c r="C1318" s="88" t="s">
        <v>240</v>
      </c>
      <c r="D1318" s="26">
        <v>4437344.3099999996</v>
      </c>
      <c r="E1318" s="26">
        <v>0</v>
      </c>
      <c r="F1318" s="26">
        <v>0</v>
      </c>
      <c r="G1318" s="26">
        <v>0</v>
      </c>
      <c r="H1318" s="26">
        <v>0</v>
      </c>
      <c r="I1318" s="26">
        <v>0</v>
      </c>
      <c r="J1318" s="26">
        <v>0</v>
      </c>
      <c r="K1318" s="28">
        <v>0</v>
      </c>
      <c r="L1318" s="26">
        <v>0</v>
      </c>
      <c r="M1318" s="26">
        <v>0</v>
      </c>
      <c r="N1318" s="26">
        <v>0</v>
      </c>
      <c r="O1318" s="26">
        <v>0</v>
      </c>
      <c r="P1318" s="26">
        <v>0</v>
      </c>
      <c r="Q1318" s="26">
        <v>568.70000000000005</v>
      </c>
      <c r="R1318" s="26">
        <v>4371767.79</v>
      </c>
      <c r="S1318" s="26">
        <v>0</v>
      </c>
      <c r="T1318" s="26">
        <v>0</v>
      </c>
      <c r="U1318" s="26">
        <v>0</v>
      </c>
      <c r="V1318" s="26">
        <v>0</v>
      </c>
      <c r="W1318" s="26">
        <v>0</v>
      </c>
      <c r="X1318" s="26">
        <v>0</v>
      </c>
      <c r="Y1318" s="26">
        <v>0</v>
      </c>
      <c r="Z1318" s="26">
        <v>0</v>
      </c>
      <c r="AA1318" s="26">
        <v>0</v>
      </c>
      <c r="AB1318" s="26">
        <v>0</v>
      </c>
      <c r="AC1318" s="26">
        <v>65576.52</v>
      </c>
      <c r="AD1318" s="26">
        <v>0</v>
      </c>
      <c r="AE1318" s="26">
        <v>0</v>
      </c>
      <c r="AF1318" s="29" t="s">
        <v>263</v>
      </c>
      <c r="AG1318" s="29">
        <v>2022</v>
      </c>
      <c r="AH1318" s="30">
        <v>2022</v>
      </c>
    </row>
    <row r="1319" spans="1:34" ht="61.5">
      <c r="A1319" s="17">
        <v>1</v>
      </c>
      <c r="B1319" s="52">
        <v>270</v>
      </c>
      <c r="C1319" s="20" t="s">
        <v>1237</v>
      </c>
      <c r="D1319" s="26">
        <v>3127219.5</v>
      </c>
      <c r="E1319" s="26">
        <v>0</v>
      </c>
      <c r="F1319" s="26">
        <v>0</v>
      </c>
      <c r="G1319" s="26">
        <v>0</v>
      </c>
      <c r="H1319" s="26">
        <v>0</v>
      </c>
      <c r="I1319" s="26">
        <v>0</v>
      </c>
      <c r="J1319" s="26">
        <v>0</v>
      </c>
      <c r="K1319" s="58">
        <v>0</v>
      </c>
      <c r="L1319" s="26">
        <v>0</v>
      </c>
      <c r="M1319" s="26">
        <v>0</v>
      </c>
      <c r="N1319" s="26">
        <v>0</v>
      </c>
      <c r="O1319" s="26">
        <v>0</v>
      </c>
      <c r="P1319" s="26">
        <v>0</v>
      </c>
      <c r="Q1319" s="26">
        <v>842.36</v>
      </c>
      <c r="R1319" s="26">
        <v>3088306.83</v>
      </c>
      <c r="S1319" s="26">
        <v>0</v>
      </c>
      <c r="T1319" s="26">
        <v>0</v>
      </c>
      <c r="U1319" s="26">
        <v>0</v>
      </c>
      <c r="V1319" s="26">
        <v>0</v>
      </c>
      <c r="W1319" s="26">
        <v>0</v>
      </c>
      <c r="X1319" s="26">
        <v>0</v>
      </c>
      <c r="Y1319" s="26">
        <v>0</v>
      </c>
      <c r="Z1319" s="26">
        <v>0</v>
      </c>
      <c r="AA1319" s="26">
        <v>0</v>
      </c>
      <c r="AB1319" s="26">
        <v>0</v>
      </c>
      <c r="AC1319" s="26">
        <v>38912.67</v>
      </c>
      <c r="AD1319" s="26">
        <v>0</v>
      </c>
      <c r="AE1319" s="26">
        <v>0</v>
      </c>
      <c r="AF1319" s="29" t="s">
        <v>263</v>
      </c>
      <c r="AG1319" s="29">
        <v>2022</v>
      </c>
      <c r="AH1319" s="30">
        <v>2022</v>
      </c>
    </row>
    <row r="1320" spans="1:34" ht="61.5">
      <c r="A1320" s="17">
        <v>1</v>
      </c>
      <c r="B1320" s="52">
        <v>271</v>
      </c>
      <c r="C1320" s="20" t="s">
        <v>1174</v>
      </c>
      <c r="D1320" s="26">
        <v>2737227.07</v>
      </c>
      <c r="E1320" s="33">
        <v>0</v>
      </c>
      <c r="F1320" s="33">
        <v>0</v>
      </c>
      <c r="G1320" s="26">
        <v>0</v>
      </c>
      <c r="H1320" s="33">
        <v>0</v>
      </c>
      <c r="I1320" s="33">
        <v>0</v>
      </c>
      <c r="J1320" s="33">
        <v>0</v>
      </c>
      <c r="K1320" s="58">
        <v>0</v>
      </c>
      <c r="L1320" s="26">
        <v>0</v>
      </c>
      <c r="M1320" s="26">
        <v>0</v>
      </c>
      <c r="N1320" s="26">
        <v>0</v>
      </c>
      <c r="O1320" s="33">
        <v>0</v>
      </c>
      <c r="P1320" s="33">
        <v>0</v>
      </c>
      <c r="Q1320" s="26">
        <v>497.01</v>
      </c>
      <c r="R1320" s="148">
        <v>2696775.44</v>
      </c>
      <c r="S1320" s="26">
        <v>0</v>
      </c>
      <c r="T1320" s="26">
        <v>0</v>
      </c>
      <c r="U1320" s="26">
        <v>0</v>
      </c>
      <c r="V1320" s="26">
        <v>0</v>
      </c>
      <c r="W1320" s="26">
        <v>0</v>
      </c>
      <c r="X1320" s="26">
        <v>0</v>
      </c>
      <c r="Y1320" s="26">
        <v>0</v>
      </c>
      <c r="Z1320" s="26">
        <v>0</v>
      </c>
      <c r="AA1320" s="26">
        <v>0</v>
      </c>
      <c r="AB1320" s="26">
        <v>0</v>
      </c>
      <c r="AC1320" s="26">
        <v>40451.629999999997</v>
      </c>
      <c r="AD1320" s="26">
        <v>0</v>
      </c>
      <c r="AE1320" s="26">
        <v>0</v>
      </c>
      <c r="AF1320" s="29" t="s">
        <v>263</v>
      </c>
      <c r="AG1320" s="29">
        <v>2022</v>
      </c>
      <c r="AH1320" s="30">
        <v>2022</v>
      </c>
    </row>
    <row r="1321" spans="1:34" ht="61.5">
      <c r="B1321" s="20" t="s">
        <v>834</v>
      </c>
      <c r="C1321" s="20"/>
      <c r="D1321" s="167">
        <v>3594561.79</v>
      </c>
      <c r="E1321" s="26">
        <v>0</v>
      </c>
      <c r="F1321" s="26">
        <v>0</v>
      </c>
      <c r="G1321" s="26">
        <v>0</v>
      </c>
      <c r="H1321" s="26">
        <v>0</v>
      </c>
      <c r="I1321" s="26">
        <v>0</v>
      </c>
      <c r="J1321" s="26">
        <v>0</v>
      </c>
      <c r="K1321" s="58">
        <v>0</v>
      </c>
      <c r="L1321" s="26">
        <v>0</v>
      </c>
      <c r="M1321" s="26">
        <v>442.2</v>
      </c>
      <c r="N1321" s="26">
        <v>3549833.88</v>
      </c>
      <c r="O1321" s="26">
        <v>0</v>
      </c>
      <c r="P1321" s="26">
        <v>0</v>
      </c>
      <c r="Q1321" s="26">
        <v>0</v>
      </c>
      <c r="R1321" s="26">
        <v>0</v>
      </c>
      <c r="S1321" s="26">
        <v>0</v>
      </c>
      <c r="T1321" s="26">
        <v>0</v>
      </c>
      <c r="U1321" s="26">
        <v>0</v>
      </c>
      <c r="V1321" s="26">
        <v>0</v>
      </c>
      <c r="W1321" s="26">
        <v>0</v>
      </c>
      <c r="X1321" s="26">
        <v>0</v>
      </c>
      <c r="Y1321" s="26">
        <v>0</v>
      </c>
      <c r="Z1321" s="26">
        <v>0</v>
      </c>
      <c r="AA1321" s="26">
        <v>0</v>
      </c>
      <c r="AB1321" s="26">
        <v>0</v>
      </c>
      <c r="AC1321" s="26">
        <v>44727.91</v>
      </c>
      <c r="AD1321" s="26">
        <v>0</v>
      </c>
      <c r="AE1321" s="26">
        <v>0</v>
      </c>
      <c r="AF1321" s="56" t="s">
        <v>720</v>
      </c>
      <c r="AG1321" s="56" t="s">
        <v>720</v>
      </c>
      <c r="AH1321" s="70" t="s">
        <v>720</v>
      </c>
    </row>
    <row r="1322" spans="1:34" ht="61.5">
      <c r="A1322" s="17">
        <v>1</v>
      </c>
      <c r="B1322" s="52">
        <v>272</v>
      </c>
      <c r="C1322" s="20" t="s">
        <v>237</v>
      </c>
      <c r="D1322" s="26">
        <v>3594561.79</v>
      </c>
      <c r="E1322" s="26">
        <v>0</v>
      </c>
      <c r="F1322" s="26">
        <v>0</v>
      </c>
      <c r="G1322" s="26">
        <v>0</v>
      </c>
      <c r="H1322" s="26">
        <v>0</v>
      </c>
      <c r="I1322" s="26">
        <v>0</v>
      </c>
      <c r="J1322" s="26">
        <v>0</v>
      </c>
      <c r="K1322" s="58">
        <v>0</v>
      </c>
      <c r="L1322" s="26">
        <v>0</v>
      </c>
      <c r="M1322" s="26">
        <v>442.2</v>
      </c>
      <c r="N1322" s="26">
        <v>3549833.88</v>
      </c>
      <c r="O1322" s="26">
        <v>0</v>
      </c>
      <c r="P1322" s="26">
        <v>0</v>
      </c>
      <c r="Q1322" s="26">
        <v>0</v>
      </c>
      <c r="R1322" s="26">
        <v>0</v>
      </c>
      <c r="S1322" s="26">
        <v>0</v>
      </c>
      <c r="T1322" s="26">
        <v>0</v>
      </c>
      <c r="U1322" s="26">
        <v>0</v>
      </c>
      <c r="V1322" s="26">
        <v>0</v>
      </c>
      <c r="W1322" s="26">
        <v>0</v>
      </c>
      <c r="X1322" s="26">
        <v>0</v>
      </c>
      <c r="Y1322" s="26">
        <v>0</v>
      </c>
      <c r="Z1322" s="26">
        <v>0</v>
      </c>
      <c r="AA1322" s="26">
        <v>0</v>
      </c>
      <c r="AB1322" s="26">
        <v>0</v>
      </c>
      <c r="AC1322" s="26">
        <v>44727.91</v>
      </c>
      <c r="AD1322" s="26">
        <v>0</v>
      </c>
      <c r="AE1322" s="26">
        <v>0</v>
      </c>
      <c r="AF1322" s="29" t="s">
        <v>263</v>
      </c>
      <c r="AG1322" s="29">
        <v>2022</v>
      </c>
      <c r="AH1322" s="30">
        <v>2022</v>
      </c>
    </row>
    <row r="1323" spans="1:34" ht="61.5">
      <c r="B1323" s="20" t="s">
        <v>852</v>
      </c>
      <c r="C1323" s="171"/>
      <c r="D1323" s="167">
        <v>5443780.1600000001</v>
      </c>
      <c r="E1323" s="26">
        <v>0</v>
      </c>
      <c r="F1323" s="26">
        <v>0</v>
      </c>
      <c r="G1323" s="26">
        <v>0</v>
      </c>
      <c r="H1323" s="26">
        <v>0</v>
      </c>
      <c r="I1323" s="26">
        <v>0</v>
      </c>
      <c r="J1323" s="26">
        <v>0</v>
      </c>
      <c r="K1323" s="28">
        <v>0</v>
      </c>
      <c r="L1323" s="26">
        <v>0</v>
      </c>
      <c r="M1323" s="26">
        <v>646.1</v>
      </c>
      <c r="N1323" s="26">
        <v>5264808.04</v>
      </c>
      <c r="O1323" s="26">
        <v>0</v>
      </c>
      <c r="P1323" s="26">
        <v>0</v>
      </c>
      <c r="Q1323" s="26">
        <v>0</v>
      </c>
      <c r="R1323" s="26">
        <v>0</v>
      </c>
      <c r="S1323" s="26">
        <v>0</v>
      </c>
      <c r="T1323" s="26">
        <v>0</v>
      </c>
      <c r="U1323" s="26">
        <v>0</v>
      </c>
      <c r="V1323" s="26">
        <v>0</v>
      </c>
      <c r="W1323" s="26">
        <v>0</v>
      </c>
      <c r="X1323" s="26">
        <v>0</v>
      </c>
      <c r="Y1323" s="26">
        <v>0</v>
      </c>
      <c r="Z1323" s="26">
        <v>0</v>
      </c>
      <c r="AA1323" s="26">
        <v>0</v>
      </c>
      <c r="AB1323" s="26">
        <v>0</v>
      </c>
      <c r="AC1323" s="26">
        <v>78972.12</v>
      </c>
      <c r="AD1323" s="26">
        <v>100000</v>
      </c>
      <c r="AE1323" s="26">
        <v>0</v>
      </c>
      <c r="AF1323" s="56" t="s">
        <v>720</v>
      </c>
      <c r="AG1323" s="56" t="s">
        <v>720</v>
      </c>
      <c r="AH1323" s="70" t="s">
        <v>720</v>
      </c>
    </row>
    <row r="1324" spans="1:34" ht="61.5">
      <c r="A1324" s="17">
        <v>1</v>
      </c>
      <c r="B1324" s="52">
        <v>273</v>
      </c>
      <c r="C1324" s="88" t="s">
        <v>4</v>
      </c>
      <c r="D1324" s="26">
        <v>5443780.1600000001</v>
      </c>
      <c r="E1324" s="26">
        <v>0</v>
      </c>
      <c r="F1324" s="26">
        <v>0</v>
      </c>
      <c r="G1324" s="26">
        <v>0</v>
      </c>
      <c r="H1324" s="26">
        <v>0</v>
      </c>
      <c r="I1324" s="26">
        <v>0</v>
      </c>
      <c r="J1324" s="26">
        <v>0</v>
      </c>
      <c r="K1324" s="28">
        <v>0</v>
      </c>
      <c r="L1324" s="26">
        <v>0</v>
      </c>
      <c r="M1324" s="26">
        <v>646.1</v>
      </c>
      <c r="N1324" s="26">
        <v>5264808.04</v>
      </c>
      <c r="O1324" s="26">
        <v>0</v>
      </c>
      <c r="P1324" s="26">
        <v>0</v>
      </c>
      <c r="Q1324" s="26">
        <v>0</v>
      </c>
      <c r="R1324" s="26">
        <v>0</v>
      </c>
      <c r="S1324" s="26">
        <v>0</v>
      </c>
      <c r="T1324" s="26">
        <v>0</v>
      </c>
      <c r="U1324" s="26">
        <v>0</v>
      </c>
      <c r="V1324" s="26">
        <v>0</v>
      </c>
      <c r="W1324" s="26">
        <v>0</v>
      </c>
      <c r="X1324" s="26">
        <v>0</v>
      </c>
      <c r="Y1324" s="26">
        <v>0</v>
      </c>
      <c r="Z1324" s="26">
        <v>0</v>
      </c>
      <c r="AA1324" s="26">
        <v>0</v>
      </c>
      <c r="AB1324" s="26">
        <v>0</v>
      </c>
      <c r="AC1324" s="26">
        <v>78972.12</v>
      </c>
      <c r="AD1324" s="26">
        <v>100000</v>
      </c>
      <c r="AE1324" s="26">
        <v>0</v>
      </c>
      <c r="AF1324" s="29">
        <v>2022</v>
      </c>
      <c r="AG1324" s="29">
        <v>2022</v>
      </c>
      <c r="AH1324" s="30">
        <v>2022</v>
      </c>
    </row>
    <row r="1325" spans="1:34" ht="61.5">
      <c r="B1325" s="20" t="s">
        <v>794</v>
      </c>
      <c r="C1325" s="171"/>
      <c r="D1325" s="167">
        <v>3616607.74</v>
      </c>
      <c r="E1325" s="26">
        <v>0</v>
      </c>
      <c r="F1325" s="26">
        <v>0</v>
      </c>
      <c r="G1325" s="26">
        <v>0</v>
      </c>
      <c r="H1325" s="26">
        <v>0</v>
      </c>
      <c r="I1325" s="26">
        <v>0</v>
      </c>
      <c r="J1325" s="26">
        <v>0</v>
      </c>
      <c r="K1325" s="58">
        <v>0</v>
      </c>
      <c r="L1325" s="26">
        <v>0</v>
      </c>
      <c r="M1325" s="26">
        <v>423</v>
      </c>
      <c r="N1325" s="26">
        <v>3505262.99</v>
      </c>
      <c r="O1325" s="26">
        <v>0</v>
      </c>
      <c r="P1325" s="26">
        <v>0</v>
      </c>
      <c r="Q1325" s="26">
        <v>0</v>
      </c>
      <c r="R1325" s="26">
        <v>0</v>
      </c>
      <c r="S1325" s="26">
        <v>0</v>
      </c>
      <c r="T1325" s="26">
        <v>0</v>
      </c>
      <c r="U1325" s="26">
        <v>0</v>
      </c>
      <c r="V1325" s="26">
        <v>0</v>
      </c>
      <c r="W1325" s="26">
        <v>0</v>
      </c>
      <c r="X1325" s="26">
        <v>0</v>
      </c>
      <c r="Y1325" s="26">
        <v>0</v>
      </c>
      <c r="Z1325" s="26">
        <v>0</v>
      </c>
      <c r="AA1325" s="26">
        <v>0</v>
      </c>
      <c r="AB1325" s="26">
        <v>0</v>
      </c>
      <c r="AC1325" s="26">
        <v>52578.94</v>
      </c>
      <c r="AD1325" s="26">
        <v>58765.81</v>
      </c>
      <c r="AE1325" s="26">
        <v>0</v>
      </c>
      <c r="AF1325" s="56" t="s">
        <v>720</v>
      </c>
      <c r="AG1325" s="56" t="s">
        <v>720</v>
      </c>
      <c r="AH1325" s="70" t="s">
        <v>720</v>
      </c>
    </row>
    <row r="1326" spans="1:34" ht="61.5">
      <c r="A1326" s="17">
        <v>1</v>
      </c>
      <c r="B1326" s="52">
        <v>274</v>
      </c>
      <c r="C1326" s="21" t="s">
        <v>2209</v>
      </c>
      <c r="D1326" s="26">
        <v>3616607.74</v>
      </c>
      <c r="E1326" s="26">
        <v>0</v>
      </c>
      <c r="F1326" s="26">
        <v>0</v>
      </c>
      <c r="G1326" s="26">
        <v>0</v>
      </c>
      <c r="H1326" s="26">
        <v>0</v>
      </c>
      <c r="I1326" s="26">
        <v>0</v>
      </c>
      <c r="J1326" s="26">
        <v>0</v>
      </c>
      <c r="K1326" s="58">
        <v>0</v>
      </c>
      <c r="L1326" s="26">
        <v>0</v>
      </c>
      <c r="M1326" s="26">
        <v>423</v>
      </c>
      <c r="N1326" s="122">
        <v>3505262.99</v>
      </c>
      <c r="O1326" s="26">
        <v>0</v>
      </c>
      <c r="P1326" s="26">
        <v>0</v>
      </c>
      <c r="Q1326" s="26">
        <v>0</v>
      </c>
      <c r="R1326" s="26">
        <v>0</v>
      </c>
      <c r="S1326" s="26">
        <v>0</v>
      </c>
      <c r="T1326" s="26">
        <v>0</v>
      </c>
      <c r="U1326" s="26">
        <v>0</v>
      </c>
      <c r="V1326" s="26">
        <v>0</v>
      </c>
      <c r="W1326" s="26">
        <v>0</v>
      </c>
      <c r="X1326" s="26">
        <v>0</v>
      </c>
      <c r="Y1326" s="26">
        <v>0</v>
      </c>
      <c r="Z1326" s="26">
        <v>0</v>
      </c>
      <c r="AA1326" s="26">
        <v>0</v>
      </c>
      <c r="AB1326" s="26">
        <v>0</v>
      </c>
      <c r="AC1326" s="26">
        <v>52578.94</v>
      </c>
      <c r="AD1326" s="89">
        <v>58765.81</v>
      </c>
      <c r="AE1326" s="26">
        <v>0</v>
      </c>
      <c r="AF1326" s="29">
        <v>2022</v>
      </c>
      <c r="AG1326" s="29">
        <v>2022</v>
      </c>
      <c r="AH1326" s="30">
        <v>2022</v>
      </c>
    </row>
    <row r="1327" spans="1:34" ht="61.5">
      <c r="B1327" s="20" t="s">
        <v>2372</v>
      </c>
      <c r="C1327" s="21"/>
      <c r="D1327" s="167">
        <v>3469838.54</v>
      </c>
      <c r="E1327" s="26">
        <v>0</v>
      </c>
      <c r="F1327" s="26">
        <v>0</v>
      </c>
      <c r="G1327" s="26">
        <v>0</v>
      </c>
      <c r="H1327" s="26">
        <v>0</v>
      </c>
      <c r="I1327" s="26">
        <v>0</v>
      </c>
      <c r="J1327" s="26">
        <v>0</v>
      </c>
      <c r="K1327" s="58">
        <v>0</v>
      </c>
      <c r="L1327" s="26">
        <v>0</v>
      </c>
      <c r="M1327" s="26">
        <v>539.6</v>
      </c>
      <c r="N1327" s="26">
        <v>3418560.14</v>
      </c>
      <c r="O1327" s="26">
        <v>0</v>
      </c>
      <c r="P1327" s="26">
        <v>0</v>
      </c>
      <c r="Q1327" s="26">
        <v>0</v>
      </c>
      <c r="R1327" s="26">
        <v>0</v>
      </c>
      <c r="S1327" s="26">
        <v>0</v>
      </c>
      <c r="T1327" s="26">
        <v>0</v>
      </c>
      <c r="U1327" s="26">
        <v>0</v>
      </c>
      <c r="V1327" s="26">
        <v>0</v>
      </c>
      <c r="W1327" s="26">
        <v>0</v>
      </c>
      <c r="X1327" s="26">
        <v>0</v>
      </c>
      <c r="Y1327" s="26">
        <v>0</v>
      </c>
      <c r="Z1327" s="26">
        <v>0</v>
      </c>
      <c r="AA1327" s="26">
        <v>0</v>
      </c>
      <c r="AB1327" s="26">
        <v>0</v>
      </c>
      <c r="AC1327" s="26">
        <v>51278.400000000001</v>
      </c>
      <c r="AD1327" s="26">
        <v>0</v>
      </c>
      <c r="AE1327" s="26">
        <v>0</v>
      </c>
      <c r="AF1327" s="56" t="s">
        <v>720</v>
      </c>
      <c r="AG1327" s="56" t="s">
        <v>720</v>
      </c>
      <c r="AH1327" s="70" t="s">
        <v>720</v>
      </c>
    </row>
    <row r="1328" spans="1:34" ht="61.5">
      <c r="A1328" s="17">
        <v>1</v>
      </c>
      <c r="B1328" s="52">
        <v>275</v>
      </c>
      <c r="C1328" s="21" t="s">
        <v>2373</v>
      </c>
      <c r="D1328" s="26">
        <v>3469838.54</v>
      </c>
      <c r="E1328" s="26">
        <v>0</v>
      </c>
      <c r="F1328" s="26">
        <v>0</v>
      </c>
      <c r="G1328" s="26">
        <v>0</v>
      </c>
      <c r="H1328" s="26">
        <v>0</v>
      </c>
      <c r="I1328" s="26">
        <v>0</v>
      </c>
      <c r="J1328" s="26">
        <v>0</v>
      </c>
      <c r="K1328" s="58">
        <v>0</v>
      </c>
      <c r="L1328" s="26">
        <v>0</v>
      </c>
      <c r="M1328" s="26">
        <v>539.6</v>
      </c>
      <c r="N1328" s="26">
        <v>3418560.14</v>
      </c>
      <c r="O1328" s="26">
        <v>0</v>
      </c>
      <c r="P1328" s="26">
        <v>0</v>
      </c>
      <c r="Q1328" s="26">
        <v>0</v>
      </c>
      <c r="R1328" s="26">
        <v>0</v>
      </c>
      <c r="S1328" s="26">
        <v>0</v>
      </c>
      <c r="T1328" s="26">
        <v>0</v>
      </c>
      <c r="U1328" s="26">
        <v>0</v>
      </c>
      <c r="V1328" s="26">
        <v>0</v>
      </c>
      <c r="W1328" s="26">
        <v>0</v>
      </c>
      <c r="X1328" s="26">
        <v>0</v>
      </c>
      <c r="Y1328" s="26">
        <v>0</v>
      </c>
      <c r="Z1328" s="26">
        <v>0</v>
      </c>
      <c r="AA1328" s="26">
        <v>0</v>
      </c>
      <c r="AB1328" s="26">
        <v>0</v>
      </c>
      <c r="AC1328" s="26">
        <v>51278.400000000001</v>
      </c>
      <c r="AD1328" s="26">
        <v>0</v>
      </c>
      <c r="AE1328" s="26">
        <v>0</v>
      </c>
      <c r="AF1328" s="29" t="s">
        <v>263</v>
      </c>
      <c r="AG1328" s="29">
        <v>2022</v>
      </c>
      <c r="AH1328" s="30">
        <v>2022</v>
      </c>
    </row>
    <row r="1329" spans="1:34" ht="61.5">
      <c r="B1329" s="20" t="s">
        <v>853</v>
      </c>
      <c r="C1329" s="21"/>
      <c r="D1329" s="167">
        <v>7557763.1999999993</v>
      </c>
      <c r="E1329" s="26">
        <v>0</v>
      </c>
      <c r="F1329" s="26">
        <v>0</v>
      </c>
      <c r="G1329" s="26">
        <v>0</v>
      </c>
      <c r="H1329" s="26">
        <v>0</v>
      </c>
      <c r="I1329" s="26">
        <v>0</v>
      </c>
      <c r="J1329" s="26">
        <v>0</v>
      </c>
      <c r="K1329" s="28">
        <v>0</v>
      </c>
      <c r="L1329" s="26">
        <v>0</v>
      </c>
      <c r="M1329" s="26">
        <v>897</v>
      </c>
      <c r="N1329" s="26">
        <v>7268732.2199999997</v>
      </c>
      <c r="O1329" s="26">
        <v>0</v>
      </c>
      <c r="P1329" s="26">
        <v>0</v>
      </c>
      <c r="Q1329" s="26">
        <v>0</v>
      </c>
      <c r="R1329" s="26">
        <v>0</v>
      </c>
      <c r="S1329" s="26">
        <v>0</v>
      </c>
      <c r="T1329" s="26">
        <v>0</v>
      </c>
      <c r="U1329" s="26">
        <v>0</v>
      </c>
      <c r="V1329" s="26">
        <v>0</v>
      </c>
      <c r="W1329" s="26">
        <v>0</v>
      </c>
      <c r="X1329" s="26">
        <v>0</v>
      </c>
      <c r="Y1329" s="26">
        <v>0</v>
      </c>
      <c r="Z1329" s="26">
        <v>0</v>
      </c>
      <c r="AA1329" s="26">
        <v>0</v>
      </c>
      <c r="AB1329" s="26">
        <v>0</v>
      </c>
      <c r="AC1329" s="26">
        <v>109030.98</v>
      </c>
      <c r="AD1329" s="26">
        <v>180000</v>
      </c>
      <c r="AE1329" s="26">
        <v>0</v>
      </c>
      <c r="AF1329" s="56" t="s">
        <v>720</v>
      </c>
      <c r="AG1329" s="56" t="s">
        <v>720</v>
      </c>
      <c r="AH1329" s="70" t="s">
        <v>720</v>
      </c>
    </row>
    <row r="1330" spans="1:34" ht="61.5">
      <c r="A1330" s="17">
        <v>1</v>
      </c>
      <c r="B1330" s="52">
        <v>276</v>
      </c>
      <c r="C1330" s="88" t="s">
        <v>1634</v>
      </c>
      <c r="D1330" s="26">
        <v>3943180.8</v>
      </c>
      <c r="E1330" s="26">
        <v>0</v>
      </c>
      <c r="F1330" s="26">
        <v>0</v>
      </c>
      <c r="G1330" s="26">
        <v>0</v>
      </c>
      <c r="H1330" s="26">
        <v>0</v>
      </c>
      <c r="I1330" s="26">
        <v>0</v>
      </c>
      <c r="J1330" s="26">
        <v>0</v>
      </c>
      <c r="K1330" s="28">
        <v>0</v>
      </c>
      <c r="L1330" s="26">
        <v>0</v>
      </c>
      <c r="M1330" s="26">
        <v>468</v>
      </c>
      <c r="N1330" s="26">
        <v>3806089.46</v>
      </c>
      <c r="O1330" s="26">
        <v>0</v>
      </c>
      <c r="P1330" s="26">
        <v>0</v>
      </c>
      <c r="Q1330" s="26">
        <v>0</v>
      </c>
      <c r="R1330" s="26">
        <v>0</v>
      </c>
      <c r="S1330" s="26">
        <v>0</v>
      </c>
      <c r="T1330" s="26">
        <v>0</v>
      </c>
      <c r="U1330" s="26">
        <v>0</v>
      </c>
      <c r="V1330" s="26">
        <v>0</v>
      </c>
      <c r="W1330" s="26">
        <v>0</v>
      </c>
      <c r="X1330" s="26">
        <v>0</v>
      </c>
      <c r="Y1330" s="26">
        <v>0</v>
      </c>
      <c r="Z1330" s="26">
        <v>0</v>
      </c>
      <c r="AA1330" s="26">
        <v>0</v>
      </c>
      <c r="AB1330" s="26">
        <v>0</v>
      </c>
      <c r="AC1330" s="26">
        <v>57091.34</v>
      </c>
      <c r="AD1330" s="26">
        <v>80000</v>
      </c>
      <c r="AE1330" s="26">
        <v>0</v>
      </c>
      <c r="AF1330" s="29">
        <v>2022</v>
      </c>
      <c r="AG1330" s="29">
        <v>2022</v>
      </c>
      <c r="AH1330" s="30">
        <v>2022</v>
      </c>
    </row>
    <row r="1331" spans="1:34" ht="61.5">
      <c r="A1331" s="17">
        <v>1</v>
      </c>
      <c r="B1331" s="52">
        <v>277</v>
      </c>
      <c r="C1331" s="88" t="s">
        <v>1635</v>
      </c>
      <c r="D1331" s="26">
        <v>3614582.4</v>
      </c>
      <c r="E1331" s="26">
        <v>0</v>
      </c>
      <c r="F1331" s="26">
        <v>0</v>
      </c>
      <c r="G1331" s="26">
        <v>0</v>
      </c>
      <c r="H1331" s="26">
        <v>0</v>
      </c>
      <c r="I1331" s="26">
        <v>0</v>
      </c>
      <c r="J1331" s="26">
        <v>0</v>
      </c>
      <c r="K1331" s="28">
        <v>0</v>
      </c>
      <c r="L1331" s="26">
        <v>0</v>
      </c>
      <c r="M1331" s="26">
        <v>429</v>
      </c>
      <c r="N1331" s="26">
        <v>3462642.76</v>
      </c>
      <c r="O1331" s="26">
        <v>0</v>
      </c>
      <c r="P1331" s="26">
        <v>0</v>
      </c>
      <c r="Q1331" s="26">
        <v>0</v>
      </c>
      <c r="R1331" s="26">
        <v>0</v>
      </c>
      <c r="S1331" s="26">
        <v>0</v>
      </c>
      <c r="T1331" s="26">
        <v>0</v>
      </c>
      <c r="U1331" s="26">
        <v>0</v>
      </c>
      <c r="V1331" s="26">
        <v>0</v>
      </c>
      <c r="W1331" s="26">
        <v>0</v>
      </c>
      <c r="X1331" s="26">
        <v>0</v>
      </c>
      <c r="Y1331" s="26">
        <v>0</v>
      </c>
      <c r="Z1331" s="26">
        <v>0</v>
      </c>
      <c r="AA1331" s="26">
        <v>0</v>
      </c>
      <c r="AB1331" s="26">
        <v>0</v>
      </c>
      <c r="AC1331" s="26">
        <v>51939.64</v>
      </c>
      <c r="AD1331" s="26">
        <v>100000</v>
      </c>
      <c r="AE1331" s="26">
        <v>0</v>
      </c>
      <c r="AF1331" s="29">
        <v>2022</v>
      </c>
      <c r="AG1331" s="29">
        <v>2022</v>
      </c>
      <c r="AH1331" s="30">
        <v>2022</v>
      </c>
    </row>
    <row r="1332" spans="1:34" ht="61.5">
      <c r="B1332" s="20" t="s">
        <v>795</v>
      </c>
      <c r="C1332" s="163"/>
      <c r="D1332" s="167">
        <v>30162681.710000001</v>
      </c>
      <c r="E1332" s="26">
        <v>0</v>
      </c>
      <c r="F1332" s="26">
        <v>0</v>
      </c>
      <c r="G1332" s="26">
        <v>0</v>
      </c>
      <c r="H1332" s="26">
        <v>0</v>
      </c>
      <c r="I1332" s="26">
        <v>0</v>
      </c>
      <c r="J1332" s="26">
        <v>0</v>
      </c>
      <c r="K1332" s="28">
        <v>0</v>
      </c>
      <c r="L1332" s="26">
        <v>0</v>
      </c>
      <c r="M1332" s="26">
        <v>3669.5299999999997</v>
      </c>
      <c r="N1332" s="26">
        <v>29490326.809999999</v>
      </c>
      <c r="O1332" s="26">
        <v>0</v>
      </c>
      <c r="P1332" s="26">
        <v>0</v>
      </c>
      <c r="Q1332" s="26">
        <v>0</v>
      </c>
      <c r="R1332" s="26">
        <v>0</v>
      </c>
      <c r="S1332" s="26">
        <v>0</v>
      </c>
      <c r="T1332" s="26">
        <v>0</v>
      </c>
      <c r="U1332" s="26">
        <v>0</v>
      </c>
      <c r="V1332" s="26">
        <v>0</v>
      </c>
      <c r="W1332" s="26">
        <v>0</v>
      </c>
      <c r="X1332" s="26">
        <v>0</v>
      </c>
      <c r="Y1332" s="26">
        <v>0</v>
      </c>
      <c r="Z1332" s="26">
        <v>0</v>
      </c>
      <c r="AA1332" s="26">
        <v>0</v>
      </c>
      <c r="AB1332" s="26">
        <v>0</v>
      </c>
      <c r="AC1332" s="26">
        <v>442354.9</v>
      </c>
      <c r="AD1332" s="26">
        <v>230000</v>
      </c>
      <c r="AE1332" s="26">
        <v>0</v>
      </c>
      <c r="AF1332" s="56" t="s">
        <v>720</v>
      </c>
      <c r="AG1332" s="56" t="s">
        <v>720</v>
      </c>
      <c r="AH1332" s="70" t="s">
        <v>720</v>
      </c>
    </row>
    <row r="1333" spans="1:34" ht="61.5">
      <c r="A1333" s="17">
        <v>1</v>
      </c>
      <c r="B1333" s="52">
        <v>278</v>
      </c>
      <c r="C1333" s="88" t="s">
        <v>665</v>
      </c>
      <c r="D1333" s="26">
        <v>3004554.3000000003</v>
      </c>
      <c r="E1333" s="26">
        <v>0</v>
      </c>
      <c r="F1333" s="26">
        <v>0</v>
      </c>
      <c r="G1333" s="26">
        <v>0</v>
      </c>
      <c r="H1333" s="26">
        <v>0</v>
      </c>
      <c r="I1333" s="26">
        <v>0</v>
      </c>
      <c r="J1333" s="26">
        <v>0</v>
      </c>
      <c r="K1333" s="28">
        <v>0</v>
      </c>
      <c r="L1333" s="26">
        <v>0</v>
      </c>
      <c r="M1333" s="26">
        <v>440</v>
      </c>
      <c r="N1333" s="26">
        <v>2832073.2</v>
      </c>
      <c r="O1333" s="26">
        <v>0</v>
      </c>
      <c r="P1333" s="26">
        <v>0</v>
      </c>
      <c r="Q1333" s="26">
        <v>0</v>
      </c>
      <c r="R1333" s="26">
        <v>0</v>
      </c>
      <c r="S1333" s="26">
        <v>0</v>
      </c>
      <c r="T1333" s="26">
        <v>0</v>
      </c>
      <c r="U1333" s="26">
        <v>0</v>
      </c>
      <c r="V1333" s="26">
        <v>0</v>
      </c>
      <c r="W1333" s="26">
        <v>0</v>
      </c>
      <c r="X1333" s="26">
        <v>0</v>
      </c>
      <c r="Y1333" s="26">
        <v>0</v>
      </c>
      <c r="Z1333" s="26">
        <v>0</v>
      </c>
      <c r="AA1333" s="26">
        <v>0</v>
      </c>
      <c r="AB1333" s="26">
        <v>0</v>
      </c>
      <c r="AC1333" s="26">
        <v>42481.1</v>
      </c>
      <c r="AD1333" s="26">
        <v>130000</v>
      </c>
      <c r="AE1333" s="26">
        <v>0</v>
      </c>
      <c r="AF1333" s="29">
        <v>2022</v>
      </c>
      <c r="AG1333" s="29">
        <v>2022</v>
      </c>
      <c r="AH1333" s="30">
        <v>2022</v>
      </c>
    </row>
    <row r="1334" spans="1:34" ht="61.5">
      <c r="A1334" s="17">
        <v>1</v>
      </c>
      <c r="B1334" s="52">
        <v>279</v>
      </c>
      <c r="C1334" s="88" t="s">
        <v>663</v>
      </c>
      <c r="D1334" s="26">
        <v>3572449.04</v>
      </c>
      <c r="E1334" s="26">
        <v>0</v>
      </c>
      <c r="F1334" s="26">
        <v>0</v>
      </c>
      <c r="G1334" s="26">
        <v>0</v>
      </c>
      <c r="H1334" s="26">
        <v>0</v>
      </c>
      <c r="I1334" s="26">
        <v>0</v>
      </c>
      <c r="J1334" s="26">
        <v>0</v>
      </c>
      <c r="K1334" s="28">
        <v>0</v>
      </c>
      <c r="L1334" s="26">
        <v>0</v>
      </c>
      <c r="M1334" s="26">
        <v>416</v>
      </c>
      <c r="N1334" s="26">
        <v>3421132.06</v>
      </c>
      <c r="O1334" s="26">
        <v>0</v>
      </c>
      <c r="P1334" s="26">
        <v>0</v>
      </c>
      <c r="Q1334" s="26">
        <v>0</v>
      </c>
      <c r="R1334" s="26">
        <v>0</v>
      </c>
      <c r="S1334" s="26">
        <v>0</v>
      </c>
      <c r="T1334" s="26">
        <v>0</v>
      </c>
      <c r="U1334" s="26">
        <v>0</v>
      </c>
      <c r="V1334" s="26">
        <v>0</v>
      </c>
      <c r="W1334" s="26">
        <v>0</v>
      </c>
      <c r="X1334" s="26">
        <v>0</v>
      </c>
      <c r="Y1334" s="26">
        <v>0</v>
      </c>
      <c r="Z1334" s="26">
        <v>0</v>
      </c>
      <c r="AA1334" s="26">
        <v>0</v>
      </c>
      <c r="AB1334" s="26">
        <v>0</v>
      </c>
      <c r="AC1334" s="26">
        <v>51316.98</v>
      </c>
      <c r="AD1334" s="26">
        <v>100000</v>
      </c>
      <c r="AE1334" s="26">
        <v>0</v>
      </c>
      <c r="AF1334" s="29">
        <v>2022</v>
      </c>
      <c r="AG1334" s="29">
        <v>2022</v>
      </c>
      <c r="AH1334" s="30">
        <v>2022</v>
      </c>
    </row>
    <row r="1335" spans="1:34" ht="61.5">
      <c r="A1335" s="17">
        <v>1</v>
      </c>
      <c r="B1335" s="52">
        <v>280</v>
      </c>
      <c r="C1335" s="20" t="s">
        <v>664</v>
      </c>
      <c r="D1335" s="26">
        <v>16731200</v>
      </c>
      <c r="E1335" s="26">
        <v>0</v>
      </c>
      <c r="F1335" s="26">
        <v>0</v>
      </c>
      <c r="G1335" s="26">
        <v>0</v>
      </c>
      <c r="H1335" s="26">
        <v>0</v>
      </c>
      <c r="I1335" s="26">
        <v>0</v>
      </c>
      <c r="J1335" s="26">
        <v>0</v>
      </c>
      <c r="K1335" s="58">
        <v>0</v>
      </c>
      <c r="L1335" s="26">
        <v>0</v>
      </c>
      <c r="M1335" s="26">
        <v>2000</v>
      </c>
      <c r="N1335" s="25">
        <v>16483940.890000001</v>
      </c>
      <c r="O1335" s="26">
        <v>0</v>
      </c>
      <c r="P1335" s="26">
        <v>0</v>
      </c>
      <c r="Q1335" s="26">
        <v>0</v>
      </c>
      <c r="R1335" s="26">
        <v>0</v>
      </c>
      <c r="S1335" s="26">
        <v>0</v>
      </c>
      <c r="T1335" s="26">
        <v>0</v>
      </c>
      <c r="U1335" s="26">
        <v>0</v>
      </c>
      <c r="V1335" s="26">
        <v>0</v>
      </c>
      <c r="W1335" s="26">
        <v>0</v>
      </c>
      <c r="X1335" s="26">
        <v>0</v>
      </c>
      <c r="Y1335" s="26">
        <v>0</v>
      </c>
      <c r="Z1335" s="26">
        <v>0</v>
      </c>
      <c r="AA1335" s="26">
        <v>0</v>
      </c>
      <c r="AB1335" s="26">
        <v>0</v>
      </c>
      <c r="AC1335" s="26">
        <v>247259.11</v>
      </c>
      <c r="AD1335" s="26">
        <v>0</v>
      </c>
      <c r="AE1335" s="26">
        <v>0</v>
      </c>
      <c r="AF1335" s="29" t="s">
        <v>263</v>
      </c>
      <c r="AG1335" s="29">
        <v>2022</v>
      </c>
      <c r="AH1335" s="30">
        <v>2022</v>
      </c>
    </row>
    <row r="1336" spans="1:34" ht="61.5">
      <c r="A1336" s="17">
        <v>1</v>
      </c>
      <c r="B1336" s="52">
        <v>281</v>
      </c>
      <c r="C1336" s="20" t="s">
        <v>2367</v>
      </c>
      <c r="D1336" s="26">
        <v>6854478.3700000001</v>
      </c>
      <c r="E1336" s="26">
        <v>0</v>
      </c>
      <c r="F1336" s="26">
        <v>0</v>
      </c>
      <c r="G1336" s="26">
        <v>0</v>
      </c>
      <c r="H1336" s="26">
        <v>0</v>
      </c>
      <c r="I1336" s="26">
        <v>0</v>
      </c>
      <c r="J1336" s="26">
        <v>0</v>
      </c>
      <c r="K1336" s="58">
        <v>0</v>
      </c>
      <c r="L1336" s="26">
        <v>0</v>
      </c>
      <c r="M1336" s="26">
        <v>813.53</v>
      </c>
      <c r="N1336" s="26">
        <v>6753180.6600000001</v>
      </c>
      <c r="O1336" s="26">
        <v>0</v>
      </c>
      <c r="P1336" s="26">
        <v>0</v>
      </c>
      <c r="Q1336" s="26">
        <v>0</v>
      </c>
      <c r="R1336" s="26">
        <v>0</v>
      </c>
      <c r="S1336" s="26">
        <v>0</v>
      </c>
      <c r="T1336" s="26">
        <v>0</v>
      </c>
      <c r="U1336" s="26">
        <v>0</v>
      </c>
      <c r="V1336" s="26">
        <v>0</v>
      </c>
      <c r="W1336" s="26">
        <v>0</v>
      </c>
      <c r="X1336" s="26">
        <v>0</v>
      </c>
      <c r="Y1336" s="26">
        <v>0</v>
      </c>
      <c r="Z1336" s="26">
        <v>0</v>
      </c>
      <c r="AA1336" s="26">
        <v>0</v>
      </c>
      <c r="AB1336" s="26">
        <v>0</v>
      </c>
      <c r="AC1336" s="26">
        <v>101297.71</v>
      </c>
      <c r="AD1336" s="26">
        <v>0</v>
      </c>
      <c r="AE1336" s="26">
        <v>0</v>
      </c>
      <c r="AF1336" s="29" t="s">
        <v>263</v>
      </c>
      <c r="AG1336" s="29">
        <v>2022</v>
      </c>
      <c r="AH1336" s="30">
        <v>2022</v>
      </c>
    </row>
    <row r="1337" spans="1:34" ht="61.5">
      <c r="B1337" s="20" t="s">
        <v>837</v>
      </c>
      <c r="C1337" s="20"/>
      <c r="D1337" s="167">
        <v>13280310.51</v>
      </c>
      <c r="E1337" s="26">
        <v>0</v>
      </c>
      <c r="F1337" s="26">
        <v>0</v>
      </c>
      <c r="G1337" s="26">
        <v>0</v>
      </c>
      <c r="H1337" s="26">
        <v>0</v>
      </c>
      <c r="I1337" s="26">
        <v>0</v>
      </c>
      <c r="J1337" s="26">
        <v>0</v>
      </c>
      <c r="K1337" s="28">
        <v>0</v>
      </c>
      <c r="L1337" s="26">
        <v>0</v>
      </c>
      <c r="M1337" s="26">
        <v>1575.8</v>
      </c>
      <c r="N1337" s="26">
        <v>12965823.17</v>
      </c>
      <c r="O1337" s="26">
        <v>0</v>
      </c>
      <c r="P1337" s="26">
        <v>0</v>
      </c>
      <c r="Q1337" s="26">
        <v>0</v>
      </c>
      <c r="R1337" s="26">
        <v>0</v>
      </c>
      <c r="S1337" s="26">
        <v>0</v>
      </c>
      <c r="T1337" s="26">
        <v>0</v>
      </c>
      <c r="U1337" s="26">
        <v>0</v>
      </c>
      <c r="V1337" s="26">
        <v>0</v>
      </c>
      <c r="W1337" s="26">
        <v>0</v>
      </c>
      <c r="X1337" s="26">
        <v>0</v>
      </c>
      <c r="Y1337" s="26">
        <v>0</v>
      </c>
      <c r="Z1337" s="26">
        <v>0</v>
      </c>
      <c r="AA1337" s="26">
        <v>0</v>
      </c>
      <c r="AB1337" s="26">
        <v>0</v>
      </c>
      <c r="AC1337" s="26">
        <v>194487.34000000003</v>
      </c>
      <c r="AD1337" s="26">
        <v>120000</v>
      </c>
      <c r="AE1337" s="26">
        <v>0</v>
      </c>
      <c r="AF1337" s="56" t="s">
        <v>720</v>
      </c>
      <c r="AG1337" s="56" t="s">
        <v>720</v>
      </c>
      <c r="AH1337" s="70" t="s">
        <v>720</v>
      </c>
    </row>
    <row r="1338" spans="1:34" ht="61.5">
      <c r="A1338" s="17">
        <v>1</v>
      </c>
      <c r="B1338" s="52">
        <v>282</v>
      </c>
      <c r="C1338" s="88" t="s">
        <v>671</v>
      </c>
      <c r="D1338" s="26">
        <v>8344950.5099999998</v>
      </c>
      <c r="E1338" s="26">
        <v>0</v>
      </c>
      <c r="F1338" s="26">
        <v>0</v>
      </c>
      <c r="G1338" s="26">
        <v>0</v>
      </c>
      <c r="H1338" s="26">
        <v>0</v>
      </c>
      <c r="I1338" s="26">
        <v>0</v>
      </c>
      <c r="J1338" s="26">
        <v>0</v>
      </c>
      <c r="K1338" s="28">
        <v>0</v>
      </c>
      <c r="L1338" s="26">
        <v>0</v>
      </c>
      <c r="M1338" s="26">
        <v>975.8</v>
      </c>
      <c r="N1338" s="26">
        <v>8103399.5199999996</v>
      </c>
      <c r="O1338" s="26">
        <v>0</v>
      </c>
      <c r="P1338" s="26">
        <v>0</v>
      </c>
      <c r="Q1338" s="26">
        <v>0</v>
      </c>
      <c r="R1338" s="26">
        <v>0</v>
      </c>
      <c r="S1338" s="26">
        <v>0</v>
      </c>
      <c r="T1338" s="26">
        <v>0</v>
      </c>
      <c r="U1338" s="26">
        <v>0</v>
      </c>
      <c r="V1338" s="26">
        <v>0</v>
      </c>
      <c r="W1338" s="26">
        <v>0</v>
      </c>
      <c r="X1338" s="26">
        <v>0</v>
      </c>
      <c r="Y1338" s="26">
        <v>0</v>
      </c>
      <c r="Z1338" s="26">
        <v>0</v>
      </c>
      <c r="AA1338" s="26">
        <v>0</v>
      </c>
      <c r="AB1338" s="26">
        <v>0</v>
      </c>
      <c r="AC1338" s="26">
        <v>121550.99</v>
      </c>
      <c r="AD1338" s="26">
        <v>120000</v>
      </c>
      <c r="AE1338" s="26">
        <v>0</v>
      </c>
      <c r="AF1338" s="29">
        <v>2022</v>
      </c>
      <c r="AG1338" s="29">
        <v>2022</v>
      </c>
      <c r="AH1338" s="30">
        <v>2022</v>
      </c>
    </row>
    <row r="1339" spans="1:34" ht="61.5">
      <c r="A1339" s="17">
        <v>1</v>
      </c>
      <c r="B1339" s="52">
        <v>283</v>
      </c>
      <c r="C1339" s="20" t="s">
        <v>670</v>
      </c>
      <c r="D1339" s="26">
        <v>4935360</v>
      </c>
      <c r="E1339" s="26">
        <v>0</v>
      </c>
      <c r="F1339" s="26">
        <v>0</v>
      </c>
      <c r="G1339" s="26">
        <v>0</v>
      </c>
      <c r="H1339" s="26">
        <v>0</v>
      </c>
      <c r="I1339" s="26">
        <v>0</v>
      </c>
      <c r="J1339" s="26">
        <v>0</v>
      </c>
      <c r="K1339" s="58">
        <v>0</v>
      </c>
      <c r="L1339" s="26">
        <v>0</v>
      </c>
      <c r="M1339" s="26">
        <v>600</v>
      </c>
      <c r="N1339" s="25">
        <v>4862423.6500000004</v>
      </c>
      <c r="O1339" s="26">
        <v>0</v>
      </c>
      <c r="P1339" s="26">
        <v>0</v>
      </c>
      <c r="Q1339" s="26">
        <v>0</v>
      </c>
      <c r="R1339" s="26">
        <v>0</v>
      </c>
      <c r="S1339" s="26">
        <v>0</v>
      </c>
      <c r="T1339" s="26">
        <v>0</v>
      </c>
      <c r="U1339" s="26">
        <v>0</v>
      </c>
      <c r="V1339" s="26">
        <v>0</v>
      </c>
      <c r="W1339" s="26">
        <v>0</v>
      </c>
      <c r="X1339" s="26">
        <v>0</v>
      </c>
      <c r="Y1339" s="26">
        <v>0</v>
      </c>
      <c r="Z1339" s="26">
        <v>0</v>
      </c>
      <c r="AA1339" s="26">
        <v>0</v>
      </c>
      <c r="AB1339" s="26">
        <v>0</v>
      </c>
      <c r="AC1339" s="26">
        <v>72936.350000000006</v>
      </c>
      <c r="AD1339" s="26">
        <v>0</v>
      </c>
      <c r="AE1339" s="26">
        <v>0</v>
      </c>
      <c r="AF1339" s="29" t="s">
        <v>263</v>
      </c>
      <c r="AG1339" s="29">
        <v>2022</v>
      </c>
      <c r="AH1339" s="30">
        <v>2022</v>
      </c>
    </row>
    <row r="1340" spans="1:34" ht="61.5">
      <c r="B1340" s="20" t="s">
        <v>796</v>
      </c>
      <c r="C1340" s="20"/>
      <c r="D1340" s="167">
        <v>7049389.3799999999</v>
      </c>
      <c r="E1340" s="26">
        <v>350000</v>
      </c>
      <c r="F1340" s="26">
        <v>0</v>
      </c>
      <c r="G1340" s="26">
        <v>0</v>
      </c>
      <c r="H1340" s="26">
        <v>0</v>
      </c>
      <c r="I1340" s="26">
        <v>0</v>
      </c>
      <c r="J1340" s="26">
        <v>0</v>
      </c>
      <c r="K1340" s="58">
        <v>0</v>
      </c>
      <c r="L1340" s="26">
        <v>0</v>
      </c>
      <c r="M1340" s="26">
        <v>702</v>
      </c>
      <c r="N1340" s="26">
        <v>5709134.1900000004</v>
      </c>
      <c r="O1340" s="26">
        <v>0</v>
      </c>
      <c r="P1340" s="26">
        <v>0</v>
      </c>
      <c r="Q1340" s="26">
        <v>1040</v>
      </c>
      <c r="R1340" s="26">
        <v>629919.39</v>
      </c>
      <c r="S1340" s="26">
        <v>0</v>
      </c>
      <c r="T1340" s="26">
        <v>0</v>
      </c>
      <c r="U1340" s="26">
        <v>0</v>
      </c>
      <c r="V1340" s="26">
        <v>0</v>
      </c>
      <c r="W1340" s="26">
        <v>0</v>
      </c>
      <c r="X1340" s="26">
        <v>0</v>
      </c>
      <c r="Y1340" s="26">
        <v>0</v>
      </c>
      <c r="Z1340" s="26">
        <v>0</v>
      </c>
      <c r="AA1340" s="26">
        <v>0</v>
      </c>
      <c r="AB1340" s="26">
        <v>0</v>
      </c>
      <c r="AC1340" s="26">
        <v>100335.79999999999</v>
      </c>
      <c r="AD1340" s="26">
        <v>260000</v>
      </c>
      <c r="AE1340" s="26">
        <v>0</v>
      </c>
      <c r="AF1340" s="56" t="s">
        <v>720</v>
      </c>
      <c r="AG1340" s="56" t="s">
        <v>720</v>
      </c>
      <c r="AH1340" s="70" t="s">
        <v>720</v>
      </c>
    </row>
    <row r="1341" spans="1:34" ht="61.5">
      <c r="A1341" s="17">
        <v>1</v>
      </c>
      <c r="B1341" s="52">
        <v>284</v>
      </c>
      <c r="C1341" s="20" t="s">
        <v>667</v>
      </c>
      <c r="D1341" s="26">
        <v>5794771.2000000002</v>
      </c>
      <c r="E1341" s="26">
        <v>0</v>
      </c>
      <c r="F1341" s="26">
        <v>0</v>
      </c>
      <c r="G1341" s="26">
        <v>0</v>
      </c>
      <c r="H1341" s="26">
        <v>0</v>
      </c>
      <c r="I1341" s="26">
        <v>0</v>
      </c>
      <c r="J1341" s="26">
        <v>0</v>
      </c>
      <c r="K1341" s="58">
        <v>0</v>
      </c>
      <c r="L1341" s="26">
        <v>0</v>
      </c>
      <c r="M1341" s="26">
        <v>702</v>
      </c>
      <c r="N1341" s="25">
        <v>5709134.1900000004</v>
      </c>
      <c r="O1341" s="26">
        <v>0</v>
      </c>
      <c r="P1341" s="26">
        <v>0</v>
      </c>
      <c r="Q1341" s="26">
        <v>0</v>
      </c>
      <c r="R1341" s="26">
        <v>0</v>
      </c>
      <c r="S1341" s="26">
        <v>0</v>
      </c>
      <c r="T1341" s="26">
        <v>0</v>
      </c>
      <c r="U1341" s="26">
        <v>0</v>
      </c>
      <c r="V1341" s="26">
        <v>0</v>
      </c>
      <c r="W1341" s="26">
        <v>0</v>
      </c>
      <c r="X1341" s="26">
        <v>0</v>
      </c>
      <c r="Y1341" s="26">
        <v>0</v>
      </c>
      <c r="Z1341" s="26">
        <v>0</v>
      </c>
      <c r="AA1341" s="26">
        <v>0</v>
      </c>
      <c r="AB1341" s="26">
        <v>0</v>
      </c>
      <c r="AC1341" s="26">
        <v>85637.01</v>
      </c>
      <c r="AD1341" s="26">
        <v>0</v>
      </c>
      <c r="AE1341" s="26">
        <v>0</v>
      </c>
      <c r="AF1341" s="29" t="s">
        <v>263</v>
      </c>
      <c r="AG1341" s="29">
        <v>2022</v>
      </c>
      <c r="AH1341" s="30">
        <v>2022</v>
      </c>
    </row>
    <row r="1342" spans="1:34" ht="61.5">
      <c r="A1342" s="17">
        <v>1</v>
      </c>
      <c r="B1342" s="52">
        <v>285</v>
      </c>
      <c r="C1342" s="20" t="s">
        <v>1878</v>
      </c>
      <c r="D1342" s="26">
        <v>769368.18</v>
      </c>
      <c r="E1342" s="26">
        <v>0</v>
      </c>
      <c r="F1342" s="26">
        <v>0</v>
      </c>
      <c r="G1342" s="26">
        <v>0</v>
      </c>
      <c r="H1342" s="26">
        <v>0</v>
      </c>
      <c r="I1342" s="26">
        <v>0</v>
      </c>
      <c r="J1342" s="26">
        <v>0</v>
      </c>
      <c r="K1342" s="58">
        <v>0</v>
      </c>
      <c r="L1342" s="26">
        <v>0</v>
      </c>
      <c r="M1342" s="26">
        <v>0</v>
      </c>
      <c r="N1342" s="26">
        <v>0</v>
      </c>
      <c r="O1342" s="26">
        <v>0</v>
      </c>
      <c r="P1342" s="26">
        <v>0</v>
      </c>
      <c r="Q1342" s="26">
        <v>1040</v>
      </c>
      <c r="R1342" s="26">
        <v>629919.39</v>
      </c>
      <c r="S1342" s="26">
        <v>0</v>
      </c>
      <c r="T1342" s="26">
        <v>0</v>
      </c>
      <c r="U1342" s="26">
        <v>0</v>
      </c>
      <c r="V1342" s="26">
        <v>0</v>
      </c>
      <c r="W1342" s="26">
        <v>0</v>
      </c>
      <c r="X1342" s="26">
        <v>0</v>
      </c>
      <c r="Y1342" s="26">
        <v>0</v>
      </c>
      <c r="Z1342" s="26">
        <v>0</v>
      </c>
      <c r="AA1342" s="26">
        <v>0</v>
      </c>
      <c r="AB1342" s="26">
        <v>0</v>
      </c>
      <c r="AC1342" s="26">
        <v>9448.7900000000009</v>
      </c>
      <c r="AD1342" s="26">
        <v>130000</v>
      </c>
      <c r="AE1342" s="26">
        <v>0</v>
      </c>
      <c r="AF1342" s="29">
        <v>2022</v>
      </c>
      <c r="AG1342" s="29">
        <v>2022</v>
      </c>
      <c r="AH1342" s="30">
        <v>2022</v>
      </c>
    </row>
    <row r="1343" spans="1:34" ht="61.5">
      <c r="A1343" s="17">
        <v>1</v>
      </c>
      <c r="B1343" s="52">
        <v>286</v>
      </c>
      <c r="C1343" s="20" t="s">
        <v>1177</v>
      </c>
      <c r="D1343" s="26">
        <v>485250</v>
      </c>
      <c r="E1343" s="26">
        <v>350000</v>
      </c>
      <c r="F1343" s="26">
        <v>0</v>
      </c>
      <c r="G1343" s="26">
        <v>0</v>
      </c>
      <c r="H1343" s="26">
        <v>0</v>
      </c>
      <c r="I1343" s="26">
        <v>0</v>
      </c>
      <c r="J1343" s="26">
        <v>0</v>
      </c>
      <c r="K1343" s="58">
        <v>0</v>
      </c>
      <c r="L1343" s="26">
        <v>0</v>
      </c>
      <c r="M1343" s="26">
        <v>0</v>
      </c>
      <c r="N1343" s="26">
        <v>0</v>
      </c>
      <c r="O1343" s="26">
        <v>0</v>
      </c>
      <c r="P1343" s="26">
        <v>0</v>
      </c>
      <c r="Q1343" s="26">
        <v>0</v>
      </c>
      <c r="R1343" s="26">
        <v>0</v>
      </c>
      <c r="S1343" s="26">
        <v>0</v>
      </c>
      <c r="T1343" s="26">
        <v>0</v>
      </c>
      <c r="U1343" s="26">
        <v>0</v>
      </c>
      <c r="V1343" s="26">
        <v>0</v>
      </c>
      <c r="W1343" s="26">
        <v>0</v>
      </c>
      <c r="X1343" s="26">
        <v>0</v>
      </c>
      <c r="Y1343" s="26">
        <v>0</v>
      </c>
      <c r="Z1343" s="26">
        <v>0</v>
      </c>
      <c r="AA1343" s="26">
        <v>0</v>
      </c>
      <c r="AB1343" s="26">
        <v>0</v>
      </c>
      <c r="AC1343" s="26">
        <v>5250</v>
      </c>
      <c r="AD1343" s="26">
        <v>130000</v>
      </c>
      <c r="AE1343" s="26">
        <v>0</v>
      </c>
      <c r="AF1343" s="29">
        <v>2022</v>
      </c>
      <c r="AG1343" s="29">
        <v>2022</v>
      </c>
      <c r="AH1343" s="30">
        <v>2022</v>
      </c>
    </row>
    <row r="1344" spans="1:34" ht="61.5">
      <c r="B1344" s="20" t="s">
        <v>1364</v>
      </c>
      <c r="C1344" s="20"/>
      <c r="D1344" s="167">
        <v>5132454.24</v>
      </c>
      <c r="E1344" s="26">
        <v>0</v>
      </c>
      <c r="F1344" s="26">
        <v>0</v>
      </c>
      <c r="G1344" s="26">
        <v>0</v>
      </c>
      <c r="H1344" s="26">
        <v>0</v>
      </c>
      <c r="I1344" s="26">
        <v>0</v>
      </c>
      <c r="J1344" s="26">
        <v>0</v>
      </c>
      <c r="K1344" s="28">
        <v>0</v>
      </c>
      <c r="L1344" s="26">
        <v>0</v>
      </c>
      <c r="M1344" s="26">
        <v>609.15</v>
      </c>
      <c r="N1344" s="26">
        <v>5056605.16</v>
      </c>
      <c r="O1344" s="26">
        <v>0</v>
      </c>
      <c r="P1344" s="26">
        <v>0</v>
      </c>
      <c r="Q1344" s="26">
        <v>0</v>
      </c>
      <c r="R1344" s="26">
        <v>0</v>
      </c>
      <c r="S1344" s="26">
        <v>0</v>
      </c>
      <c r="T1344" s="26">
        <v>0</v>
      </c>
      <c r="U1344" s="26">
        <v>0</v>
      </c>
      <c r="V1344" s="26">
        <v>0</v>
      </c>
      <c r="W1344" s="26">
        <v>0</v>
      </c>
      <c r="X1344" s="26">
        <v>0</v>
      </c>
      <c r="Y1344" s="26">
        <v>0</v>
      </c>
      <c r="Z1344" s="26">
        <v>0</v>
      </c>
      <c r="AA1344" s="26">
        <v>0</v>
      </c>
      <c r="AB1344" s="26">
        <v>0</v>
      </c>
      <c r="AC1344" s="26">
        <v>75849.08</v>
      </c>
      <c r="AD1344" s="26">
        <v>0</v>
      </c>
      <c r="AE1344" s="26">
        <v>0</v>
      </c>
      <c r="AF1344" s="56" t="s">
        <v>1605</v>
      </c>
      <c r="AG1344" s="56" t="s">
        <v>1605</v>
      </c>
      <c r="AH1344" s="70" t="s">
        <v>1605</v>
      </c>
    </row>
    <row r="1345" spans="1:34" ht="61.5">
      <c r="A1345" s="17">
        <v>1</v>
      </c>
      <c r="B1345" s="52">
        <v>287</v>
      </c>
      <c r="C1345" s="20" t="s">
        <v>2362</v>
      </c>
      <c r="D1345" s="26">
        <v>5132454.24</v>
      </c>
      <c r="E1345" s="26">
        <v>0</v>
      </c>
      <c r="F1345" s="26">
        <v>0</v>
      </c>
      <c r="G1345" s="26">
        <v>0</v>
      </c>
      <c r="H1345" s="26">
        <v>0</v>
      </c>
      <c r="I1345" s="26">
        <v>0</v>
      </c>
      <c r="J1345" s="26">
        <v>0</v>
      </c>
      <c r="K1345" s="58">
        <v>0</v>
      </c>
      <c r="L1345" s="26">
        <v>0</v>
      </c>
      <c r="M1345" s="26">
        <v>609.15</v>
      </c>
      <c r="N1345" s="26">
        <v>5056605.16</v>
      </c>
      <c r="O1345" s="26">
        <v>0</v>
      </c>
      <c r="P1345" s="26">
        <v>0</v>
      </c>
      <c r="Q1345" s="26">
        <v>0</v>
      </c>
      <c r="R1345" s="26">
        <v>0</v>
      </c>
      <c r="S1345" s="26">
        <v>0</v>
      </c>
      <c r="T1345" s="26">
        <v>0</v>
      </c>
      <c r="U1345" s="26">
        <v>0</v>
      </c>
      <c r="V1345" s="26">
        <v>0</v>
      </c>
      <c r="W1345" s="26">
        <v>0</v>
      </c>
      <c r="X1345" s="26">
        <v>0</v>
      </c>
      <c r="Y1345" s="26">
        <v>0</v>
      </c>
      <c r="Z1345" s="26">
        <v>0</v>
      </c>
      <c r="AA1345" s="26">
        <v>0</v>
      </c>
      <c r="AB1345" s="26">
        <v>0</v>
      </c>
      <c r="AC1345" s="26">
        <v>75849.08</v>
      </c>
      <c r="AD1345" s="26">
        <v>0</v>
      </c>
      <c r="AE1345" s="26">
        <v>0</v>
      </c>
      <c r="AF1345" s="29" t="s">
        <v>263</v>
      </c>
      <c r="AG1345" s="29">
        <v>2022</v>
      </c>
      <c r="AH1345" s="30">
        <v>2022</v>
      </c>
    </row>
    <row r="1346" spans="1:34" ht="61.5">
      <c r="B1346" s="20" t="s">
        <v>797</v>
      </c>
      <c r="C1346" s="20"/>
      <c r="D1346" s="167">
        <v>11497615.99</v>
      </c>
      <c r="E1346" s="26">
        <v>0</v>
      </c>
      <c r="F1346" s="26">
        <v>0</v>
      </c>
      <c r="G1346" s="26">
        <v>0</v>
      </c>
      <c r="H1346" s="26">
        <v>0</v>
      </c>
      <c r="I1346" s="26">
        <v>0</v>
      </c>
      <c r="J1346" s="26">
        <v>0</v>
      </c>
      <c r="K1346" s="28">
        <v>0</v>
      </c>
      <c r="L1346" s="26">
        <v>0</v>
      </c>
      <c r="M1346" s="26">
        <v>555.6</v>
      </c>
      <c r="N1346" s="26">
        <v>4503805.08</v>
      </c>
      <c r="O1346" s="26">
        <v>0</v>
      </c>
      <c r="P1346" s="26">
        <v>0</v>
      </c>
      <c r="Q1346" s="26">
        <v>795</v>
      </c>
      <c r="R1346" s="26">
        <v>5825373.2300000004</v>
      </c>
      <c r="S1346" s="26">
        <v>24.4</v>
      </c>
      <c r="T1346" s="26">
        <v>900000</v>
      </c>
      <c r="U1346" s="26">
        <v>0</v>
      </c>
      <c r="V1346" s="26">
        <v>0</v>
      </c>
      <c r="W1346" s="26">
        <v>0</v>
      </c>
      <c r="X1346" s="26">
        <v>0</v>
      </c>
      <c r="Y1346" s="26">
        <v>0</v>
      </c>
      <c r="Z1346" s="26">
        <v>0</v>
      </c>
      <c r="AA1346" s="26">
        <v>0</v>
      </c>
      <c r="AB1346" s="26">
        <v>0</v>
      </c>
      <c r="AC1346" s="26">
        <v>168437.68</v>
      </c>
      <c r="AD1346" s="26">
        <v>100000</v>
      </c>
      <c r="AE1346" s="26">
        <v>0</v>
      </c>
      <c r="AF1346" s="56" t="s">
        <v>720</v>
      </c>
      <c r="AG1346" s="56" t="s">
        <v>720</v>
      </c>
      <c r="AH1346" s="70" t="s">
        <v>720</v>
      </c>
    </row>
    <row r="1347" spans="1:34" ht="61.5">
      <c r="A1347" s="17">
        <v>1</v>
      </c>
      <c r="B1347" s="52">
        <v>288</v>
      </c>
      <c r="C1347" s="88" t="s">
        <v>669</v>
      </c>
      <c r="D1347" s="26">
        <v>4671362.16</v>
      </c>
      <c r="E1347" s="26">
        <v>0</v>
      </c>
      <c r="F1347" s="26">
        <v>0</v>
      </c>
      <c r="G1347" s="26">
        <v>0</v>
      </c>
      <c r="H1347" s="26">
        <v>0</v>
      </c>
      <c r="I1347" s="26">
        <v>0</v>
      </c>
      <c r="J1347" s="26">
        <v>0</v>
      </c>
      <c r="K1347" s="28">
        <v>0</v>
      </c>
      <c r="L1347" s="26">
        <v>0</v>
      </c>
      <c r="M1347" s="26">
        <v>555.6</v>
      </c>
      <c r="N1347" s="26">
        <v>4503805.08</v>
      </c>
      <c r="O1347" s="26">
        <v>0</v>
      </c>
      <c r="P1347" s="26">
        <v>0</v>
      </c>
      <c r="Q1347" s="26">
        <v>0</v>
      </c>
      <c r="R1347" s="26">
        <v>0</v>
      </c>
      <c r="S1347" s="26">
        <v>0</v>
      </c>
      <c r="T1347" s="26">
        <v>0</v>
      </c>
      <c r="U1347" s="26">
        <v>0</v>
      </c>
      <c r="V1347" s="26">
        <v>0</v>
      </c>
      <c r="W1347" s="26">
        <v>0</v>
      </c>
      <c r="X1347" s="26">
        <v>0</v>
      </c>
      <c r="Y1347" s="26">
        <v>0</v>
      </c>
      <c r="Z1347" s="26">
        <v>0</v>
      </c>
      <c r="AA1347" s="26">
        <v>0</v>
      </c>
      <c r="AB1347" s="26">
        <v>0</v>
      </c>
      <c r="AC1347" s="26">
        <v>67557.08</v>
      </c>
      <c r="AD1347" s="26">
        <v>100000</v>
      </c>
      <c r="AE1347" s="26">
        <v>0</v>
      </c>
      <c r="AF1347" s="29">
        <v>2022</v>
      </c>
      <c r="AG1347" s="29">
        <v>2022</v>
      </c>
      <c r="AH1347" s="30">
        <v>2022</v>
      </c>
    </row>
    <row r="1348" spans="1:34" ht="61.5">
      <c r="A1348" s="17">
        <v>1</v>
      </c>
      <c r="B1348" s="52">
        <v>289</v>
      </c>
      <c r="C1348" s="20" t="s">
        <v>762</v>
      </c>
      <c r="D1348" s="26">
        <v>6826253.8300000001</v>
      </c>
      <c r="E1348" s="26">
        <v>0</v>
      </c>
      <c r="F1348" s="26">
        <v>0</v>
      </c>
      <c r="G1348" s="26">
        <v>0</v>
      </c>
      <c r="H1348" s="26">
        <v>0</v>
      </c>
      <c r="I1348" s="26">
        <v>0</v>
      </c>
      <c r="J1348" s="26">
        <v>0</v>
      </c>
      <c r="K1348" s="58">
        <v>0</v>
      </c>
      <c r="L1348" s="26">
        <v>0</v>
      </c>
      <c r="M1348" s="26">
        <v>0</v>
      </c>
      <c r="N1348" s="26">
        <v>0</v>
      </c>
      <c r="O1348" s="26">
        <v>0</v>
      </c>
      <c r="P1348" s="26">
        <v>0</v>
      </c>
      <c r="Q1348" s="34">
        <v>795</v>
      </c>
      <c r="R1348" s="34">
        <v>5825373.2300000004</v>
      </c>
      <c r="S1348" s="26">
        <v>24.4</v>
      </c>
      <c r="T1348" s="26">
        <v>900000</v>
      </c>
      <c r="U1348" s="26">
        <v>0</v>
      </c>
      <c r="V1348" s="26">
        <v>0</v>
      </c>
      <c r="W1348" s="26">
        <v>0</v>
      </c>
      <c r="X1348" s="26">
        <v>0</v>
      </c>
      <c r="Y1348" s="26">
        <v>0</v>
      </c>
      <c r="Z1348" s="26">
        <v>0</v>
      </c>
      <c r="AA1348" s="26">
        <v>0</v>
      </c>
      <c r="AB1348" s="26">
        <v>0</v>
      </c>
      <c r="AC1348" s="26">
        <v>100880.6</v>
      </c>
      <c r="AD1348" s="26">
        <v>0</v>
      </c>
      <c r="AE1348" s="26">
        <v>0</v>
      </c>
      <c r="AF1348" s="29" t="s">
        <v>263</v>
      </c>
      <c r="AG1348" s="29">
        <v>2022</v>
      </c>
      <c r="AH1348" s="30">
        <v>2022</v>
      </c>
    </row>
    <row r="1349" spans="1:34" ht="61.5">
      <c r="B1349" s="20" t="s">
        <v>854</v>
      </c>
      <c r="C1349" s="20"/>
      <c r="D1349" s="167">
        <v>4702230.5</v>
      </c>
      <c r="E1349" s="26">
        <v>0</v>
      </c>
      <c r="F1349" s="26">
        <v>0</v>
      </c>
      <c r="G1349" s="26">
        <v>0</v>
      </c>
      <c r="H1349" s="26">
        <v>0</v>
      </c>
      <c r="I1349" s="26">
        <v>0</v>
      </c>
      <c r="J1349" s="26">
        <v>0</v>
      </c>
      <c r="K1349" s="28">
        <v>0</v>
      </c>
      <c r="L1349" s="26">
        <v>0</v>
      </c>
      <c r="M1349" s="26">
        <v>559</v>
      </c>
      <c r="N1349" s="26">
        <v>4534217.24</v>
      </c>
      <c r="O1349" s="26">
        <v>0</v>
      </c>
      <c r="P1349" s="26">
        <v>0</v>
      </c>
      <c r="Q1349" s="26">
        <v>0</v>
      </c>
      <c r="R1349" s="26">
        <v>0</v>
      </c>
      <c r="S1349" s="26">
        <v>0</v>
      </c>
      <c r="T1349" s="26">
        <v>0</v>
      </c>
      <c r="U1349" s="26">
        <v>0</v>
      </c>
      <c r="V1349" s="26">
        <v>0</v>
      </c>
      <c r="W1349" s="26">
        <v>0</v>
      </c>
      <c r="X1349" s="26">
        <v>0</v>
      </c>
      <c r="Y1349" s="26">
        <v>0</v>
      </c>
      <c r="Z1349" s="26">
        <v>0</v>
      </c>
      <c r="AA1349" s="26">
        <v>0</v>
      </c>
      <c r="AB1349" s="26">
        <v>0</v>
      </c>
      <c r="AC1349" s="26">
        <v>68013.259999999995</v>
      </c>
      <c r="AD1349" s="26">
        <v>100000</v>
      </c>
      <c r="AE1349" s="26">
        <v>0</v>
      </c>
      <c r="AF1349" s="56" t="s">
        <v>720</v>
      </c>
      <c r="AG1349" s="56" t="s">
        <v>720</v>
      </c>
      <c r="AH1349" s="70" t="s">
        <v>720</v>
      </c>
    </row>
    <row r="1350" spans="1:34" ht="61.5">
      <c r="A1350" s="17">
        <v>1</v>
      </c>
      <c r="B1350" s="52">
        <v>290</v>
      </c>
      <c r="C1350" s="88" t="s">
        <v>666</v>
      </c>
      <c r="D1350" s="26">
        <v>4702230.5</v>
      </c>
      <c r="E1350" s="26">
        <v>0</v>
      </c>
      <c r="F1350" s="26">
        <v>0</v>
      </c>
      <c r="G1350" s="26">
        <v>0</v>
      </c>
      <c r="H1350" s="26">
        <v>0</v>
      </c>
      <c r="I1350" s="26">
        <v>0</v>
      </c>
      <c r="J1350" s="26">
        <v>0</v>
      </c>
      <c r="K1350" s="28">
        <v>0</v>
      </c>
      <c r="L1350" s="26">
        <v>0</v>
      </c>
      <c r="M1350" s="26">
        <v>559</v>
      </c>
      <c r="N1350" s="26">
        <v>4534217.24</v>
      </c>
      <c r="O1350" s="26">
        <v>0</v>
      </c>
      <c r="P1350" s="26">
        <v>0</v>
      </c>
      <c r="Q1350" s="26">
        <v>0</v>
      </c>
      <c r="R1350" s="26">
        <v>0</v>
      </c>
      <c r="S1350" s="26">
        <v>0</v>
      </c>
      <c r="T1350" s="26">
        <v>0</v>
      </c>
      <c r="U1350" s="26">
        <v>0</v>
      </c>
      <c r="V1350" s="26">
        <v>0</v>
      </c>
      <c r="W1350" s="26">
        <v>0</v>
      </c>
      <c r="X1350" s="26">
        <v>0</v>
      </c>
      <c r="Y1350" s="26">
        <v>0</v>
      </c>
      <c r="Z1350" s="26">
        <v>0</v>
      </c>
      <c r="AA1350" s="26">
        <v>0</v>
      </c>
      <c r="AB1350" s="26">
        <v>0</v>
      </c>
      <c r="AC1350" s="26">
        <v>68013.259999999995</v>
      </c>
      <c r="AD1350" s="26">
        <v>100000</v>
      </c>
      <c r="AE1350" s="26">
        <v>0</v>
      </c>
      <c r="AF1350" s="29">
        <v>2022</v>
      </c>
      <c r="AG1350" s="29">
        <v>2022</v>
      </c>
      <c r="AH1350" s="30">
        <v>2022</v>
      </c>
    </row>
    <row r="1351" spans="1:34" ht="61.5">
      <c r="B1351" s="20" t="s">
        <v>800</v>
      </c>
      <c r="C1351" s="20"/>
      <c r="D1351" s="167">
        <v>4281047.3599999994</v>
      </c>
      <c r="E1351" s="26">
        <v>0</v>
      </c>
      <c r="F1351" s="26">
        <v>0</v>
      </c>
      <c r="G1351" s="26">
        <v>0</v>
      </c>
      <c r="H1351" s="26">
        <v>0</v>
      </c>
      <c r="I1351" s="26">
        <v>0</v>
      </c>
      <c r="J1351" s="26">
        <v>0</v>
      </c>
      <c r="K1351" s="28">
        <v>0</v>
      </c>
      <c r="L1351" s="26">
        <v>0</v>
      </c>
      <c r="M1351" s="26">
        <v>508.1</v>
      </c>
      <c r="N1351" s="26">
        <v>4119258.48</v>
      </c>
      <c r="O1351" s="26">
        <v>0</v>
      </c>
      <c r="P1351" s="26">
        <v>0</v>
      </c>
      <c r="Q1351" s="26">
        <v>0</v>
      </c>
      <c r="R1351" s="26">
        <v>0</v>
      </c>
      <c r="S1351" s="26">
        <v>0</v>
      </c>
      <c r="T1351" s="26">
        <v>0</v>
      </c>
      <c r="U1351" s="26">
        <v>0</v>
      </c>
      <c r="V1351" s="26">
        <v>0</v>
      </c>
      <c r="W1351" s="26">
        <v>0</v>
      </c>
      <c r="X1351" s="26">
        <v>0</v>
      </c>
      <c r="Y1351" s="26">
        <v>0</v>
      </c>
      <c r="Z1351" s="26">
        <v>0</v>
      </c>
      <c r="AA1351" s="26">
        <v>0</v>
      </c>
      <c r="AB1351" s="26">
        <v>0</v>
      </c>
      <c r="AC1351" s="26">
        <v>61788.88</v>
      </c>
      <c r="AD1351" s="26">
        <v>100000</v>
      </c>
      <c r="AE1351" s="26">
        <v>0</v>
      </c>
      <c r="AF1351" s="56" t="s">
        <v>720</v>
      </c>
      <c r="AG1351" s="56" t="s">
        <v>720</v>
      </c>
      <c r="AH1351" s="70" t="s">
        <v>720</v>
      </c>
    </row>
    <row r="1352" spans="1:34" ht="61.5">
      <c r="A1352" s="17">
        <v>1</v>
      </c>
      <c r="B1352" s="52">
        <v>291</v>
      </c>
      <c r="C1352" s="88" t="s">
        <v>2775</v>
      </c>
      <c r="D1352" s="26">
        <v>4281047.3599999994</v>
      </c>
      <c r="E1352" s="26">
        <v>0</v>
      </c>
      <c r="F1352" s="26">
        <v>0</v>
      </c>
      <c r="G1352" s="26">
        <v>0</v>
      </c>
      <c r="H1352" s="26">
        <v>0</v>
      </c>
      <c r="I1352" s="26">
        <v>0</v>
      </c>
      <c r="J1352" s="26">
        <v>0</v>
      </c>
      <c r="K1352" s="28">
        <v>0</v>
      </c>
      <c r="L1352" s="26">
        <v>0</v>
      </c>
      <c r="M1352" s="26">
        <v>508.1</v>
      </c>
      <c r="N1352" s="26">
        <v>4119258.48</v>
      </c>
      <c r="O1352" s="26">
        <v>0</v>
      </c>
      <c r="P1352" s="26">
        <v>0</v>
      </c>
      <c r="Q1352" s="26">
        <v>0</v>
      </c>
      <c r="R1352" s="26">
        <v>0</v>
      </c>
      <c r="S1352" s="26">
        <v>0</v>
      </c>
      <c r="T1352" s="26">
        <v>0</v>
      </c>
      <c r="U1352" s="26">
        <v>0</v>
      </c>
      <c r="V1352" s="26">
        <v>0</v>
      </c>
      <c r="W1352" s="26">
        <v>0</v>
      </c>
      <c r="X1352" s="26">
        <v>0</v>
      </c>
      <c r="Y1352" s="26">
        <v>0</v>
      </c>
      <c r="Z1352" s="26">
        <v>0</v>
      </c>
      <c r="AA1352" s="26">
        <v>0</v>
      </c>
      <c r="AB1352" s="26">
        <v>0</v>
      </c>
      <c r="AC1352" s="26">
        <v>61788.88</v>
      </c>
      <c r="AD1352" s="26">
        <v>100000</v>
      </c>
      <c r="AE1352" s="26">
        <v>0</v>
      </c>
      <c r="AF1352" s="29">
        <v>2022</v>
      </c>
      <c r="AG1352" s="29">
        <v>2022</v>
      </c>
      <c r="AH1352" s="30">
        <v>2022</v>
      </c>
    </row>
    <row r="1353" spans="1:34" ht="61.5">
      <c r="B1353" s="20" t="s">
        <v>798</v>
      </c>
      <c r="C1353" s="480"/>
      <c r="D1353" s="167">
        <v>67155517.469999999</v>
      </c>
      <c r="E1353" s="26">
        <v>0</v>
      </c>
      <c r="F1353" s="26">
        <v>0</v>
      </c>
      <c r="G1353" s="26">
        <v>0</v>
      </c>
      <c r="H1353" s="26">
        <v>0</v>
      </c>
      <c r="I1353" s="26">
        <v>0</v>
      </c>
      <c r="J1353" s="26">
        <v>0</v>
      </c>
      <c r="K1353" s="28">
        <v>0</v>
      </c>
      <c r="L1353" s="26">
        <v>0</v>
      </c>
      <c r="M1353" s="26">
        <v>6882.3</v>
      </c>
      <c r="N1353" s="26">
        <v>52269298.939999998</v>
      </c>
      <c r="O1353" s="26">
        <v>0</v>
      </c>
      <c r="P1353" s="26">
        <v>0</v>
      </c>
      <c r="Q1353" s="26">
        <v>1218.8599999999999</v>
      </c>
      <c r="R1353" s="26">
        <v>3020176.4</v>
      </c>
      <c r="S1353" s="26">
        <v>0</v>
      </c>
      <c r="T1353" s="26">
        <v>0</v>
      </c>
      <c r="U1353" s="26">
        <v>9780000</v>
      </c>
      <c r="V1353" s="26">
        <v>0</v>
      </c>
      <c r="W1353" s="26">
        <v>0</v>
      </c>
      <c r="X1353" s="26">
        <v>0</v>
      </c>
      <c r="Y1353" s="26">
        <v>0</v>
      </c>
      <c r="Z1353" s="26">
        <v>0</v>
      </c>
      <c r="AA1353" s="26">
        <v>0</v>
      </c>
      <c r="AB1353" s="26">
        <v>0</v>
      </c>
      <c r="AC1353" s="26">
        <v>976042.12999999989</v>
      </c>
      <c r="AD1353" s="26">
        <v>1110000</v>
      </c>
      <c r="AE1353" s="26">
        <v>0</v>
      </c>
      <c r="AF1353" s="56" t="s">
        <v>720</v>
      </c>
      <c r="AG1353" s="56" t="s">
        <v>720</v>
      </c>
      <c r="AH1353" s="70" t="s">
        <v>720</v>
      </c>
    </row>
    <row r="1354" spans="1:34" ht="61.5">
      <c r="A1354" s="17">
        <v>1</v>
      </c>
      <c r="B1354" s="52">
        <v>292</v>
      </c>
      <c r="C1354" s="88" t="s">
        <v>133</v>
      </c>
      <c r="D1354" s="26">
        <v>9842050</v>
      </c>
      <c r="E1354" s="26">
        <v>0</v>
      </c>
      <c r="F1354" s="26">
        <v>0</v>
      </c>
      <c r="G1354" s="26">
        <v>0</v>
      </c>
      <c r="H1354" s="26">
        <v>0</v>
      </c>
      <c r="I1354" s="26">
        <v>0</v>
      </c>
      <c r="J1354" s="26">
        <v>0</v>
      </c>
      <c r="K1354" s="28">
        <v>0</v>
      </c>
      <c r="L1354" s="26">
        <v>0</v>
      </c>
      <c r="M1354" s="26">
        <v>1175</v>
      </c>
      <c r="N1354" s="26">
        <v>9470000</v>
      </c>
      <c r="O1354" s="26">
        <v>0</v>
      </c>
      <c r="P1354" s="26">
        <v>0</v>
      </c>
      <c r="Q1354" s="26">
        <v>0</v>
      </c>
      <c r="R1354" s="26">
        <v>0</v>
      </c>
      <c r="S1354" s="26">
        <v>0</v>
      </c>
      <c r="T1354" s="26">
        <v>0</v>
      </c>
      <c r="U1354" s="26">
        <v>0</v>
      </c>
      <c r="V1354" s="26">
        <v>0</v>
      </c>
      <c r="W1354" s="26">
        <v>0</v>
      </c>
      <c r="X1354" s="26">
        <v>0</v>
      </c>
      <c r="Y1354" s="26">
        <v>0</v>
      </c>
      <c r="Z1354" s="26">
        <v>0</v>
      </c>
      <c r="AA1354" s="26">
        <v>0</v>
      </c>
      <c r="AB1354" s="26">
        <v>0</v>
      </c>
      <c r="AC1354" s="26">
        <v>142050</v>
      </c>
      <c r="AD1354" s="26">
        <v>230000</v>
      </c>
      <c r="AE1354" s="26">
        <v>0</v>
      </c>
      <c r="AF1354" s="29">
        <v>2022</v>
      </c>
      <c r="AG1354" s="29">
        <v>2022</v>
      </c>
      <c r="AH1354" s="30">
        <v>2022</v>
      </c>
    </row>
    <row r="1355" spans="1:34" ht="61.5">
      <c r="A1355" s="17">
        <v>1</v>
      </c>
      <c r="B1355" s="52">
        <v>293</v>
      </c>
      <c r="C1355" s="88" t="s">
        <v>130</v>
      </c>
      <c r="D1355" s="26">
        <v>6311500</v>
      </c>
      <c r="E1355" s="26">
        <v>0</v>
      </c>
      <c r="F1355" s="26">
        <v>0</v>
      </c>
      <c r="G1355" s="26">
        <v>0</v>
      </c>
      <c r="H1355" s="26">
        <v>0</v>
      </c>
      <c r="I1355" s="26">
        <v>0</v>
      </c>
      <c r="J1355" s="26">
        <v>0</v>
      </c>
      <c r="K1355" s="28">
        <v>0</v>
      </c>
      <c r="L1355" s="26">
        <v>0</v>
      </c>
      <c r="M1355" s="26">
        <v>0</v>
      </c>
      <c r="N1355" s="26">
        <v>0</v>
      </c>
      <c r="O1355" s="26">
        <v>0</v>
      </c>
      <c r="P1355" s="26">
        <v>0</v>
      </c>
      <c r="Q1355" s="26">
        <v>0</v>
      </c>
      <c r="R1355" s="26">
        <v>0</v>
      </c>
      <c r="S1355" s="26">
        <v>0</v>
      </c>
      <c r="T1355" s="26">
        <v>0</v>
      </c>
      <c r="U1355" s="26">
        <v>6100000</v>
      </c>
      <c r="V1355" s="26">
        <v>0</v>
      </c>
      <c r="W1355" s="26">
        <v>0</v>
      </c>
      <c r="X1355" s="26">
        <v>0</v>
      </c>
      <c r="Y1355" s="26">
        <v>0</v>
      </c>
      <c r="Z1355" s="26">
        <v>0</v>
      </c>
      <c r="AA1355" s="26">
        <v>0</v>
      </c>
      <c r="AB1355" s="26">
        <v>0</v>
      </c>
      <c r="AC1355" s="26">
        <v>91500</v>
      </c>
      <c r="AD1355" s="26">
        <v>120000</v>
      </c>
      <c r="AE1355" s="26">
        <v>0</v>
      </c>
      <c r="AF1355" s="29">
        <v>2022</v>
      </c>
      <c r="AG1355" s="29">
        <v>2022</v>
      </c>
      <c r="AH1355" s="30">
        <v>2022</v>
      </c>
    </row>
    <row r="1356" spans="1:34" ht="61.5">
      <c r="A1356" s="17">
        <v>1</v>
      </c>
      <c r="B1356" s="52">
        <v>294</v>
      </c>
      <c r="C1356" s="88" t="s">
        <v>135</v>
      </c>
      <c r="D1356" s="26">
        <v>6920650</v>
      </c>
      <c r="E1356" s="26">
        <v>0</v>
      </c>
      <c r="F1356" s="26">
        <v>0</v>
      </c>
      <c r="G1356" s="26">
        <v>0</v>
      </c>
      <c r="H1356" s="26">
        <v>0</v>
      </c>
      <c r="I1356" s="26">
        <v>0</v>
      </c>
      <c r="J1356" s="26">
        <v>0</v>
      </c>
      <c r="K1356" s="28">
        <v>0</v>
      </c>
      <c r="L1356" s="26">
        <v>0</v>
      </c>
      <c r="M1356" s="26">
        <v>825</v>
      </c>
      <c r="N1356" s="26">
        <v>6710000</v>
      </c>
      <c r="O1356" s="26">
        <v>0</v>
      </c>
      <c r="P1356" s="26">
        <v>0</v>
      </c>
      <c r="Q1356" s="26">
        <v>0</v>
      </c>
      <c r="R1356" s="26">
        <v>0</v>
      </c>
      <c r="S1356" s="26">
        <v>0</v>
      </c>
      <c r="T1356" s="26">
        <v>0</v>
      </c>
      <c r="U1356" s="26">
        <v>0</v>
      </c>
      <c r="V1356" s="26">
        <v>0</v>
      </c>
      <c r="W1356" s="26">
        <v>0</v>
      </c>
      <c r="X1356" s="26">
        <v>0</v>
      </c>
      <c r="Y1356" s="26">
        <v>0</v>
      </c>
      <c r="Z1356" s="26">
        <v>0</v>
      </c>
      <c r="AA1356" s="26">
        <v>0</v>
      </c>
      <c r="AB1356" s="26">
        <v>0</v>
      </c>
      <c r="AC1356" s="26">
        <v>100650</v>
      </c>
      <c r="AD1356" s="26">
        <v>110000</v>
      </c>
      <c r="AE1356" s="26">
        <v>0</v>
      </c>
      <c r="AF1356" s="29">
        <v>2022</v>
      </c>
      <c r="AG1356" s="29">
        <v>2022</v>
      </c>
      <c r="AH1356" s="30">
        <v>2022</v>
      </c>
    </row>
    <row r="1357" spans="1:34" ht="61.5">
      <c r="A1357" s="17">
        <v>1</v>
      </c>
      <c r="B1357" s="52">
        <v>295</v>
      </c>
      <c r="C1357" s="88" t="s">
        <v>131</v>
      </c>
      <c r="D1357" s="26">
        <v>8440900</v>
      </c>
      <c r="E1357" s="26">
        <v>0</v>
      </c>
      <c r="F1357" s="26">
        <v>0</v>
      </c>
      <c r="G1357" s="26">
        <v>0</v>
      </c>
      <c r="H1357" s="26">
        <v>0</v>
      </c>
      <c r="I1357" s="26">
        <v>0</v>
      </c>
      <c r="J1357" s="26">
        <v>0</v>
      </c>
      <c r="K1357" s="28">
        <v>0</v>
      </c>
      <c r="L1357" s="26">
        <v>0</v>
      </c>
      <c r="M1357" s="26">
        <v>1007</v>
      </c>
      <c r="N1357" s="26">
        <v>8060000</v>
      </c>
      <c r="O1357" s="26">
        <v>0</v>
      </c>
      <c r="P1357" s="26">
        <v>0</v>
      </c>
      <c r="Q1357" s="26">
        <v>0</v>
      </c>
      <c r="R1357" s="26">
        <v>0</v>
      </c>
      <c r="S1357" s="26">
        <v>0</v>
      </c>
      <c r="T1357" s="26">
        <v>0</v>
      </c>
      <c r="U1357" s="26">
        <v>0</v>
      </c>
      <c r="V1357" s="26">
        <v>0</v>
      </c>
      <c r="W1357" s="26">
        <v>0</v>
      </c>
      <c r="X1357" s="26">
        <v>0</v>
      </c>
      <c r="Y1357" s="26">
        <v>0</v>
      </c>
      <c r="Z1357" s="26">
        <v>0</v>
      </c>
      <c r="AA1357" s="26">
        <v>0</v>
      </c>
      <c r="AB1357" s="26">
        <v>0</v>
      </c>
      <c r="AC1357" s="26">
        <v>120900</v>
      </c>
      <c r="AD1357" s="26">
        <v>260000</v>
      </c>
      <c r="AE1357" s="26">
        <v>0</v>
      </c>
      <c r="AF1357" s="29">
        <v>2022</v>
      </c>
      <c r="AG1357" s="29">
        <v>2022</v>
      </c>
      <c r="AH1357" s="30">
        <v>2022</v>
      </c>
    </row>
    <row r="1358" spans="1:34" ht="61.5">
      <c r="A1358" s="17">
        <v>1</v>
      </c>
      <c r="B1358" s="52">
        <v>296</v>
      </c>
      <c r="C1358" s="88" t="s">
        <v>132</v>
      </c>
      <c r="D1358" s="26">
        <v>6995528.9699999997</v>
      </c>
      <c r="E1358" s="26">
        <v>0</v>
      </c>
      <c r="F1358" s="26">
        <v>0</v>
      </c>
      <c r="G1358" s="26">
        <v>0</v>
      </c>
      <c r="H1358" s="26">
        <v>0</v>
      </c>
      <c r="I1358" s="26">
        <v>0</v>
      </c>
      <c r="J1358" s="26">
        <v>0</v>
      </c>
      <c r="K1358" s="28">
        <v>0</v>
      </c>
      <c r="L1358" s="26">
        <v>0</v>
      </c>
      <c r="M1358" s="26">
        <v>772.6</v>
      </c>
      <c r="N1358" s="26">
        <v>6744363.5199999996</v>
      </c>
      <c r="O1358" s="26">
        <v>0</v>
      </c>
      <c r="P1358" s="26">
        <v>0</v>
      </c>
      <c r="Q1358" s="26">
        <v>0</v>
      </c>
      <c r="R1358" s="26">
        <v>0</v>
      </c>
      <c r="S1358" s="26">
        <v>0</v>
      </c>
      <c r="T1358" s="26">
        <v>0</v>
      </c>
      <c r="U1358" s="26">
        <v>0</v>
      </c>
      <c r="V1358" s="26">
        <v>0</v>
      </c>
      <c r="W1358" s="26">
        <v>0</v>
      </c>
      <c r="X1358" s="26">
        <v>0</v>
      </c>
      <c r="Y1358" s="26">
        <v>0</v>
      </c>
      <c r="Z1358" s="26">
        <v>0</v>
      </c>
      <c r="AA1358" s="26">
        <v>0</v>
      </c>
      <c r="AB1358" s="26">
        <v>0</v>
      </c>
      <c r="AC1358" s="26">
        <v>101165.45</v>
      </c>
      <c r="AD1358" s="26">
        <v>150000</v>
      </c>
      <c r="AE1358" s="26">
        <v>0</v>
      </c>
      <c r="AF1358" s="29">
        <v>2022</v>
      </c>
      <c r="AG1358" s="29">
        <v>2022</v>
      </c>
      <c r="AH1358" s="30">
        <v>2022</v>
      </c>
    </row>
    <row r="1359" spans="1:34" ht="61.5">
      <c r="A1359" s="17">
        <v>1</v>
      </c>
      <c r="B1359" s="52">
        <v>297</v>
      </c>
      <c r="C1359" s="88" t="s">
        <v>1546</v>
      </c>
      <c r="D1359" s="26">
        <v>3825200</v>
      </c>
      <c r="E1359" s="26">
        <v>0</v>
      </c>
      <c r="F1359" s="26">
        <v>0</v>
      </c>
      <c r="G1359" s="26">
        <v>0</v>
      </c>
      <c r="H1359" s="26">
        <v>0</v>
      </c>
      <c r="I1359" s="26">
        <v>0</v>
      </c>
      <c r="J1359" s="26">
        <v>0</v>
      </c>
      <c r="K1359" s="28">
        <v>0</v>
      </c>
      <c r="L1359" s="26">
        <v>0</v>
      </c>
      <c r="M1359" s="26">
        <v>0</v>
      </c>
      <c r="N1359" s="26">
        <v>0</v>
      </c>
      <c r="O1359" s="26">
        <v>0</v>
      </c>
      <c r="P1359" s="26">
        <v>0</v>
      </c>
      <c r="Q1359" s="26">
        <v>0</v>
      </c>
      <c r="R1359" s="26">
        <v>0</v>
      </c>
      <c r="S1359" s="26">
        <v>0</v>
      </c>
      <c r="T1359" s="26">
        <v>0</v>
      </c>
      <c r="U1359" s="26">
        <v>3680000</v>
      </c>
      <c r="V1359" s="26">
        <v>0</v>
      </c>
      <c r="W1359" s="26">
        <v>0</v>
      </c>
      <c r="X1359" s="26">
        <v>0</v>
      </c>
      <c r="Y1359" s="26">
        <v>0</v>
      </c>
      <c r="Z1359" s="26">
        <v>0</v>
      </c>
      <c r="AA1359" s="26">
        <v>0</v>
      </c>
      <c r="AB1359" s="26">
        <v>0</v>
      </c>
      <c r="AC1359" s="26">
        <v>55200</v>
      </c>
      <c r="AD1359" s="26">
        <v>90000</v>
      </c>
      <c r="AE1359" s="26">
        <v>0</v>
      </c>
      <c r="AF1359" s="29">
        <v>2022</v>
      </c>
      <c r="AG1359" s="29">
        <v>2022</v>
      </c>
      <c r="AH1359" s="30">
        <v>2022</v>
      </c>
    </row>
    <row r="1360" spans="1:34" ht="61.5">
      <c r="A1360" s="17">
        <v>1</v>
      </c>
      <c r="B1360" s="52">
        <v>298</v>
      </c>
      <c r="C1360" s="20" t="s">
        <v>122</v>
      </c>
      <c r="D1360" s="26">
        <v>4648700</v>
      </c>
      <c r="E1360" s="26">
        <v>0</v>
      </c>
      <c r="F1360" s="26">
        <v>0</v>
      </c>
      <c r="G1360" s="26">
        <v>0</v>
      </c>
      <c r="H1360" s="26">
        <v>0</v>
      </c>
      <c r="I1360" s="26">
        <v>0</v>
      </c>
      <c r="J1360" s="26">
        <v>0</v>
      </c>
      <c r="K1360" s="58">
        <v>0</v>
      </c>
      <c r="L1360" s="26">
        <v>0</v>
      </c>
      <c r="M1360" s="26">
        <v>658</v>
      </c>
      <c r="N1360" s="26">
        <v>4580000</v>
      </c>
      <c r="O1360" s="26">
        <v>0</v>
      </c>
      <c r="P1360" s="26">
        <v>0</v>
      </c>
      <c r="Q1360" s="26">
        <v>0</v>
      </c>
      <c r="R1360" s="26">
        <v>0</v>
      </c>
      <c r="S1360" s="26">
        <v>0</v>
      </c>
      <c r="T1360" s="26">
        <v>0</v>
      </c>
      <c r="U1360" s="26">
        <v>0</v>
      </c>
      <c r="V1360" s="26">
        <v>0</v>
      </c>
      <c r="W1360" s="26">
        <v>0</v>
      </c>
      <c r="X1360" s="26">
        <v>0</v>
      </c>
      <c r="Y1360" s="26">
        <v>0</v>
      </c>
      <c r="Z1360" s="26">
        <v>0</v>
      </c>
      <c r="AA1360" s="26">
        <v>0</v>
      </c>
      <c r="AB1360" s="26">
        <v>0</v>
      </c>
      <c r="AC1360" s="26">
        <v>68700</v>
      </c>
      <c r="AD1360" s="26">
        <v>0</v>
      </c>
      <c r="AE1360" s="26">
        <v>0</v>
      </c>
      <c r="AF1360" s="29" t="s">
        <v>263</v>
      </c>
      <c r="AG1360" s="29">
        <v>2022</v>
      </c>
      <c r="AH1360" s="30">
        <v>2022</v>
      </c>
    </row>
    <row r="1361" spans="1:16109" ht="61.5">
      <c r="A1361" s="17">
        <v>1</v>
      </c>
      <c r="B1361" s="52">
        <v>299</v>
      </c>
      <c r="C1361" s="20" t="s">
        <v>123</v>
      </c>
      <c r="D1361" s="26">
        <v>3988498.75</v>
      </c>
      <c r="E1361" s="26">
        <v>0</v>
      </c>
      <c r="F1361" s="26">
        <v>0</v>
      </c>
      <c r="G1361" s="26">
        <v>0</v>
      </c>
      <c r="H1361" s="26">
        <v>0</v>
      </c>
      <c r="I1361" s="26">
        <v>0</v>
      </c>
      <c r="J1361" s="26">
        <v>0</v>
      </c>
      <c r="K1361" s="58">
        <v>0</v>
      </c>
      <c r="L1361" s="26">
        <v>0</v>
      </c>
      <c r="M1361" s="26">
        <v>773.7</v>
      </c>
      <c r="N1361" s="26">
        <v>3929555.42</v>
      </c>
      <c r="O1361" s="26">
        <v>0</v>
      </c>
      <c r="P1361" s="26">
        <v>0</v>
      </c>
      <c r="Q1361" s="26">
        <v>0</v>
      </c>
      <c r="R1361" s="26">
        <v>0</v>
      </c>
      <c r="S1361" s="26">
        <v>0</v>
      </c>
      <c r="T1361" s="26">
        <v>0</v>
      </c>
      <c r="U1361" s="26">
        <v>0</v>
      </c>
      <c r="V1361" s="26">
        <v>0</v>
      </c>
      <c r="W1361" s="26">
        <v>0</v>
      </c>
      <c r="X1361" s="26">
        <v>0</v>
      </c>
      <c r="Y1361" s="26">
        <v>0</v>
      </c>
      <c r="Z1361" s="26">
        <v>0</v>
      </c>
      <c r="AA1361" s="26">
        <v>0</v>
      </c>
      <c r="AB1361" s="26">
        <v>0</v>
      </c>
      <c r="AC1361" s="26">
        <v>58943.33</v>
      </c>
      <c r="AD1361" s="26">
        <v>0</v>
      </c>
      <c r="AE1361" s="26">
        <v>0</v>
      </c>
      <c r="AF1361" s="29" t="s">
        <v>263</v>
      </c>
      <c r="AG1361" s="29">
        <v>2022</v>
      </c>
      <c r="AH1361" s="30">
        <v>2022</v>
      </c>
    </row>
    <row r="1362" spans="1:16109" ht="61.5">
      <c r="A1362" s="17">
        <v>1</v>
      </c>
      <c r="B1362" s="52">
        <v>300</v>
      </c>
      <c r="C1362" s="20" t="s">
        <v>124</v>
      </c>
      <c r="D1362" s="26">
        <v>6800500</v>
      </c>
      <c r="E1362" s="26">
        <v>0</v>
      </c>
      <c r="F1362" s="26">
        <v>0</v>
      </c>
      <c r="G1362" s="26">
        <v>0</v>
      </c>
      <c r="H1362" s="26">
        <v>0</v>
      </c>
      <c r="I1362" s="26">
        <v>0</v>
      </c>
      <c r="J1362" s="26">
        <v>0</v>
      </c>
      <c r="K1362" s="58">
        <v>0</v>
      </c>
      <c r="L1362" s="26">
        <v>0</v>
      </c>
      <c r="M1362" s="26">
        <v>930.1</v>
      </c>
      <c r="N1362" s="26">
        <v>6700000</v>
      </c>
      <c r="O1362" s="26">
        <v>0</v>
      </c>
      <c r="P1362" s="26">
        <v>0</v>
      </c>
      <c r="Q1362" s="26">
        <v>0</v>
      </c>
      <c r="R1362" s="26">
        <v>0</v>
      </c>
      <c r="S1362" s="26">
        <v>0</v>
      </c>
      <c r="T1362" s="26">
        <v>0</v>
      </c>
      <c r="U1362" s="26">
        <v>0</v>
      </c>
      <c r="V1362" s="26">
        <v>0</v>
      </c>
      <c r="W1362" s="26">
        <v>0</v>
      </c>
      <c r="X1362" s="26">
        <v>0</v>
      </c>
      <c r="Y1362" s="26">
        <v>0</v>
      </c>
      <c r="Z1362" s="26">
        <v>0</v>
      </c>
      <c r="AA1362" s="26">
        <v>0</v>
      </c>
      <c r="AB1362" s="26">
        <v>0</v>
      </c>
      <c r="AC1362" s="26">
        <v>100500</v>
      </c>
      <c r="AD1362" s="26">
        <v>0</v>
      </c>
      <c r="AE1362" s="26">
        <v>0</v>
      </c>
      <c r="AF1362" s="29" t="s">
        <v>263</v>
      </c>
      <c r="AG1362" s="29">
        <v>2022</v>
      </c>
      <c r="AH1362" s="30">
        <v>2022</v>
      </c>
    </row>
    <row r="1363" spans="1:16109" ht="61.5">
      <c r="A1363" s="17">
        <v>1</v>
      </c>
      <c r="B1363" s="52">
        <v>301</v>
      </c>
      <c r="C1363" s="20" t="s">
        <v>129</v>
      </c>
      <c r="D1363" s="26">
        <v>9231989.75</v>
      </c>
      <c r="E1363" s="26">
        <v>0</v>
      </c>
      <c r="F1363" s="26">
        <v>0</v>
      </c>
      <c r="G1363" s="26">
        <v>0</v>
      </c>
      <c r="H1363" s="26">
        <v>0</v>
      </c>
      <c r="I1363" s="26">
        <v>0</v>
      </c>
      <c r="J1363" s="26">
        <v>0</v>
      </c>
      <c r="K1363" s="58">
        <v>0</v>
      </c>
      <c r="L1363" s="26">
        <v>0</v>
      </c>
      <c r="M1363" s="26">
        <v>740.9</v>
      </c>
      <c r="N1363" s="26">
        <v>6075380</v>
      </c>
      <c r="O1363" s="26">
        <v>0</v>
      </c>
      <c r="P1363" s="26">
        <v>0</v>
      </c>
      <c r="Q1363" s="26">
        <v>1218.8599999999999</v>
      </c>
      <c r="R1363" s="26">
        <v>3020176.4</v>
      </c>
      <c r="S1363" s="26">
        <v>0</v>
      </c>
      <c r="T1363" s="26">
        <v>0</v>
      </c>
      <c r="U1363" s="26">
        <v>0</v>
      </c>
      <c r="V1363" s="26">
        <v>0</v>
      </c>
      <c r="W1363" s="26">
        <v>0</v>
      </c>
      <c r="X1363" s="26">
        <v>0</v>
      </c>
      <c r="Y1363" s="26">
        <v>0</v>
      </c>
      <c r="Z1363" s="26">
        <v>0</v>
      </c>
      <c r="AA1363" s="26">
        <v>0</v>
      </c>
      <c r="AB1363" s="26">
        <v>0</v>
      </c>
      <c r="AC1363" s="26">
        <v>136433.35</v>
      </c>
      <c r="AD1363" s="26">
        <v>0</v>
      </c>
      <c r="AE1363" s="26">
        <v>0</v>
      </c>
      <c r="AF1363" s="29" t="s">
        <v>263</v>
      </c>
      <c r="AG1363" s="29">
        <v>2022</v>
      </c>
      <c r="AH1363" s="30">
        <v>2022</v>
      </c>
    </row>
    <row r="1364" spans="1:16109" ht="61.5">
      <c r="A1364" s="17">
        <v>1</v>
      </c>
      <c r="B1364" s="52">
        <v>302</v>
      </c>
      <c r="C1364" s="20" t="s">
        <v>2773</v>
      </c>
      <c r="D1364" s="26">
        <v>150000</v>
      </c>
      <c r="E1364" s="26">
        <v>0</v>
      </c>
      <c r="F1364" s="26">
        <v>0</v>
      </c>
      <c r="G1364" s="26">
        <v>0</v>
      </c>
      <c r="H1364" s="26">
        <v>0</v>
      </c>
      <c r="I1364" s="26">
        <v>0</v>
      </c>
      <c r="J1364" s="26">
        <v>0</v>
      </c>
      <c r="K1364" s="58">
        <v>0</v>
      </c>
      <c r="L1364" s="26">
        <v>0</v>
      </c>
      <c r="M1364" s="26">
        <v>0</v>
      </c>
      <c r="N1364" s="26">
        <v>0</v>
      </c>
      <c r="O1364" s="26">
        <v>0</v>
      </c>
      <c r="P1364" s="26">
        <v>0</v>
      </c>
      <c r="Q1364" s="26">
        <v>0</v>
      </c>
      <c r="R1364" s="26">
        <v>0</v>
      </c>
      <c r="S1364" s="26">
        <v>0</v>
      </c>
      <c r="T1364" s="26">
        <v>0</v>
      </c>
      <c r="U1364" s="26">
        <v>0</v>
      </c>
      <c r="V1364" s="26">
        <v>0</v>
      </c>
      <c r="W1364" s="26">
        <v>0</v>
      </c>
      <c r="X1364" s="26">
        <v>0</v>
      </c>
      <c r="Y1364" s="26">
        <v>0</v>
      </c>
      <c r="Z1364" s="26">
        <v>0</v>
      </c>
      <c r="AA1364" s="26">
        <v>0</v>
      </c>
      <c r="AB1364" s="26">
        <v>0</v>
      </c>
      <c r="AC1364" s="26">
        <v>0</v>
      </c>
      <c r="AD1364" s="26">
        <v>150000</v>
      </c>
      <c r="AE1364" s="26">
        <v>0</v>
      </c>
      <c r="AF1364" s="29">
        <v>2022</v>
      </c>
      <c r="AG1364" s="29" t="s">
        <v>263</v>
      </c>
      <c r="AH1364" s="29" t="s">
        <v>263</v>
      </c>
    </row>
    <row r="1365" spans="1:16109" ht="61.5">
      <c r="B1365" s="20" t="s">
        <v>838</v>
      </c>
      <c r="C1365" s="20"/>
      <c r="D1365" s="167">
        <v>2374714.1799999997</v>
      </c>
      <c r="E1365" s="26">
        <v>0</v>
      </c>
      <c r="F1365" s="26">
        <v>0</v>
      </c>
      <c r="G1365" s="26">
        <v>0</v>
      </c>
      <c r="H1365" s="26">
        <v>0</v>
      </c>
      <c r="I1365" s="26">
        <v>0</v>
      </c>
      <c r="J1365" s="26">
        <v>0</v>
      </c>
      <c r="K1365" s="28">
        <v>0</v>
      </c>
      <c r="L1365" s="26">
        <v>0</v>
      </c>
      <c r="M1365" s="26">
        <v>0</v>
      </c>
      <c r="N1365" s="26">
        <v>0</v>
      </c>
      <c r="O1365" s="26">
        <v>0</v>
      </c>
      <c r="P1365" s="26">
        <v>0</v>
      </c>
      <c r="Q1365" s="26">
        <v>420</v>
      </c>
      <c r="R1365" s="26">
        <v>2339619.88</v>
      </c>
      <c r="S1365" s="26">
        <v>0</v>
      </c>
      <c r="T1365" s="26">
        <v>0</v>
      </c>
      <c r="U1365" s="26">
        <v>0</v>
      </c>
      <c r="V1365" s="26">
        <v>0</v>
      </c>
      <c r="W1365" s="26">
        <v>0</v>
      </c>
      <c r="X1365" s="26">
        <v>0</v>
      </c>
      <c r="Y1365" s="26">
        <v>0</v>
      </c>
      <c r="Z1365" s="26">
        <v>0</v>
      </c>
      <c r="AA1365" s="26">
        <v>0</v>
      </c>
      <c r="AB1365" s="26">
        <v>0</v>
      </c>
      <c r="AC1365" s="26">
        <v>35094.300000000003</v>
      </c>
      <c r="AD1365" s="26">
        <v>0</v>
      </c>
      <c r="AE1365" s="26">
        <v>0</v>
      </c>
      <c r="AF1365" s="177" t="s">
        <v>720</v>
      </c>
      <c r="AG1365" s="177" t="s">
        <v>720</v>
      </c>
      <c r="AH1365" s="178" t="s">
        <v>720</v>
      </c>
    </row>
    <row r="1366" spans="1:16109" ht="61.5">
      <c r="A1366" s="17">
        <v>1</v>
      </c>
      <c r="B1366" s="52">
        <v>303</v>
      </c>
      <c r="C1366" s="20" t="s">
        <v>1880</v>
      </c>
      <c r="D1366" s="26">
        <v>2374714.1799999997</v>
      </c>
      <c r="E1366" s="26">
        <v>0</v>
      </c>
      <c r="F1366" s="26">
        <v>0</v>
      </c>
      <c r="G1366" s="26">
        <v>0</v>
      </c>
      <c r="H1366" s="26">
        <v>0</v>
      </c>
      <c r="I1366" s="26">
        <v>0</v>
      </c>
      <c r="J1366" s="26">
        <v>0</v>
      </c>
      <c r="K1366" s="58">
        <v>0</v>
      </c>
      <c r="L1366" s="26">
        <v>0</v>
      </c>
      <c r="M1366" s="26">
        <v>0</v>
      </c>
      <c r="N1366" s="26">
        <v>0</v>
      </c>
      <c r="O1366" s="26">
        <v>0</v>
      </c>
      <c r="P1366" s="26">
        <v>0</v>
      </c>
      <c r="Q1366" s="26">
        <v>420</v>
      </c>
      <c r="R1366" s="26">
        <v>2339619.88</v>
      </c>
      <c r="S1366" s="26">
        <v>0</v>
      </c>
      <c r="T1366" s="26">
        <v>0</v>
      </c>
      <c r="U1366" s="26">
        <v>0</v>
      </c>
      <c r="V1366" s="26">
        <v>0</v>
      </c>
      <c r="W1366" s="26">
        <v>0</v>
      </c>
      <c r="X1366" s="26">
        <v>0</v>
      </c>
      <c r="Y1366" s="26">
        <v>0</v>
      </c>
      <c r="Z1366" s="26">
        <v>0</v>
      </c>
      <c r="AA1366" s="26">
        <v>0</v>
      </c>
      <c r="AB1366" s="26">
        <v>0</v>
      </c>
      <c r="AC1366" s="26">
        <v>35094.300000000003</v>
      </c>
      <c r="AD1366" s="26">
        <v>0</v>
      </c>
      <c r="AE1366" s="26">
        <v>0</v>
      </c>
      <c r="AF1366" s="29" t="s">
        <v>263</v>
      </c>
      <c r="AG1366" s="29">
        <v>2022</v>
      </c>
      <c r="AH1366" s="30">
        <v>2022</v>
      </c>
    </row>
    <row r="1367" spans="1:16109" ht="61.5">
      <c r="B1367" s="20" t="s">
        <v>804</v>
      </c>
      <c r="C1367" s="163"/>
      <c r="D1367" s="167">
        <v>10062522.41</v>
      </c>
      <c r="E1367" s="26">
        <v>0</v>
      </c>
      <c r="F1367" s="26">
        <v>0</v>
      </c>
      <c r="G1367" s="26">
        <v>0</v>
      </c>
      <c r="H1367" s="26">
        <v>0</v>
      </c>
      <c r="I1367" s="26">
        <v>0</v>
      </c>
      <c r="J1367" s="26">
        <v>0</v>
      </c>
      <c r="K1367" s="28">
        <v>0</v>
      </c>
      <c r="L1367" s="26">
        <v>0</v>
      </c>
      <c r="M1367" s="26">
        <v>984</v>
      </c>
      <c r="N1367" s="26">
        <v>6792199.04</v>
      </c>
      <c r="O1367" s="26">
        <v>0</v>
      </c>
      <c r="P1367" s="26">
        <v>0</v>
      </c>
      <c r="Q1367" s="26">
        <v>437</v>
      </c>
      <c r="R1367" s="26">
        <v>2945866.66</v>
      </c>
      <c r="S1367" s="26">
        <v>0</v>
      </c>
      <c r="T1367" s="26">
        <v>0</v>
      </c>
      <c r="U1367" s="26">
        <v>0</v>
      </c>
      <c r="V1367" s="26">
        <v>0</v>
      </c>
      <c r="W1367" s="26">
        <v>0</v>
      </c>
      <c r="X1367" s="26">
        <v>0</v>
      </c>
      <c r="Y1367" s="26">
        <v>0</v>
      </c>
      <c r="Z1367" s="26">
        <v>0</v>
      </c>
      <c r="AA1367" s="26">
        <v>0</v>
      </c>
      <c r="AB1367" s="26">
        <v>0</v>
      </c>
      <c r="AC1367" s="26">
        <v>146070.99</v>
      </c>
      <c r="AD1367" s="26">
        <v>178385.72</v>
      </c>
      <c r="AE1367" s="26">
        <v>0</v>
      </c>
      <c r="AF1367" s="177" t="s">
        <v>720</v>
      </c>
      <c r="AG1367" s="177" t="s">
        <v>720</v>
      </c>
      <c r="AH1367" s="178" t="s">
        <v>720</v>
      </c>
    </row>
    <row r="1368" spans="1:16109" ht="61.5">
      <c r="A1368" s="17">
        <v>1</v>
      </c>
      <c r="B1368" s="52">
        <v>304</v>
      </c>
      <c r="C1368" s="88" t="s">
        <v>176</v>
      </c>
      <c r="D1368" s="26">
        <v>4204224.83</v>
      </c>
      <c r="E1368" s="26">
        <v>0</v>
      </c>
      <c r="F1368" s="26">
        <v>0</v>
      </c>
      <c r="G1368" s="26">
        <v>0</v>
      </c>
      <c r="H1368" s="26">
        <v>0</v>
      </c>
      <c r="I1368" s="26">
        <v>0</v>
      </c>
      <c r="J1368" s="26">
        <v>0</v>
      </c>
      <c r="K1368" s="28">
        <v>0</v>
      </c>
      <c r="L1368" s="26">
        <v>0</v>
      </c>
      <c r="M1368" s="26">
        <v>630</v>
      </c>
      <c r="N1368" s="26">
        <v>4055013.9</v>
      </c>
      <c r="O1368" s="26">
        <v>0</v>
      </c>
      <c r="P1368" s="26">
        <v>0</v>
      </c>
      <c r="Q1368" s="26">
        <v>0</v>
      </c>
      <c r="R1368" s="26">
        <v>0</v>
      </c>
      <c r="S1368" s="26">
        <v>0</v>
      </c>
      <c r="T1368" s="26">
        <v>0</v>
      </c>
      <c r="U1368" s="26">
        <v>0</v>
      </c>
      <c r="V1368" s="26">
        <v>0</v>
      </c>
      <c r="W1368" s="26">
        <v>0</v>
      </c>
      <c r="X1368" s="26">
        <v>0</v>
      </c>
      <c r="Y1368" s="26">
        <v>0</v>
      </c>
      <c r="Z1368" s="26">
        <v>0</v>
      </c>
      <c r="AA1368" s="26">
        <v>0</v>
      </c>
      <c r="AB1368" s="26">
        <v>0</v>
      </c>
      <c r="AC1368" s="26">
        <v>60825.21</v>
      </c>
      <c r="AD1368" s="26">
        <v>88385.72</v>
      </c>
      <c r="AE1368" s="26">
        <v>0</v>
      </c>
      <c r="AF1368" s="29">
        <v>2022</v>
      </c>
      <c r="AG1368" s="29">
        <v>2022</v>
      </c>
      <c r="AH1368" s="30">
        <v>2022</v>
      </c>
    </row>
    <row r="1369" spans="1:16109" ht="61.5">
      <c r="A1369" s="17">
        <v>1</v>
      </c>
      <c r="B1369" s="52">
        <v>305</v>
      </c>
      <c r="C1369" s="88" t="s">
        <v>177</v>
      </c>
      <c r="D1369" s="26">
        <v>3080054.66</v>
      </c>
      <c r="E1369" s="26">
        <v>0</v>
      </c>
      <c r="F1369" s="26">
        <v>0</v>
      </c>
      <c r="G1369" s="26">
        <v>0</v>
      </c>
      <c r="H1369" s="26">
        <v>0</v>
      </c>
      <c r="I1369" s="26">
        <v>0</v>
      </c>
      <c r="J1369" s="26">
        <v>0</v>
      </c>
      <c r="K1369" s="28">
        <v>0</v>
      </c>
      <c r="L1369" s="26">
        <v>0</v>
      </c>
      <c r="M1369" s="26">
        <v>0</v>
      </c>
      <c r="N1369" s="26">
        <v>0</v>
      </c>
      <c r="O1369" s="26">
        <v>0</v>
      </c>
      <c r="P1369" s="26">
        <v>0</v>
      </c>
      <c r="Q1369" s="26">
        <v>437</v>
      </c>
      <c r="R1369" s="26">
        <v>2945866.66</v>
      </c>
      <c r="S1369" s="26">
        <v>0</v>
      </c>
      <c r="T1369" s="26">
        <v>0</v>
      </c>
      <c r="U1369" s="26">
        <v>0</v>
      </c>
      <c r="V1369" s="26">
        <v>0</v>
      </c>
      <c r="W1369" s="26">
        <v>0</v>
      </c>
      <c r="X1369" s="26">
        <v>0</v>
      </c>
      <c r="Y1369" s="26">
        <v>0</v>
      </c>
      <c r="Z1369" s="26">
        <v>0</v>
      </c>
      <c r="AA1369" s="26">
        <v>0</v>
      </c>
      <c r="AB1369" s="26">
        <v>0</v>
      </c>
      <c r="AC1369" s="26">
        <v>44188</v>
      </c>
      <c r="AD1369" s="26">
        <v>90000</v>
      </c>
      <c r="AE1369" s="26">
        <v>0</v>
      </c>
      <c r="AF1369" s="29">
        <v>2022</v>
      </c>
      <c r="AG1369" s="29">
        <v>2022</v>
      </c>
      <c r="AH1369" s="30">
        <v>2022</v>
      </c>
    </row>
    <row r="1370" spans="1:16109" s="179" customFormat="1" ht="123">
      <c r="A1370" s="123">
        <v>1</v>
      </c>
      <c r="B1370" s="92">
        <v>306</v>
      </c>
      <c r="C1370" s="172" t="s">
        <v>170</v>
      </c>
      <c r="D1370" s="94">
        <v>2778242.92</v>
      </c>
      <c r="E1370" s="94">
        <v>0</v>
      </c>
      <c r="F1370" s="94">
        <v>0</v>
      </c>
      <c r="G1370" s="94">
        <v>0</v>
      </c>
      <c r="H1370" s="94">
        <v>0</v>
      </c>
      <c r="I1370" s="94">
        <v>0</v>
      </c>
      <c r="J1370" s="94">
        <v>0</v>
      </c>
      <c r="K1370" s="91">
        <v>0</v>
      </c>
      <c r="L1370" s="94">
        <v>0</v>
      </c>
      <c r="M1370" s="94">
        <v>354</v>
      </c>
      <c r="N1370" s="94">
        <v>2737185.14</v>
      </c>
      <c r="O1370" s="94">
        <v>0</v>
      </c>
      <c r="P1370" s="94">
        <v>0</v>
      </c>
      <c r="Q1370" s="94">
        <v>0</v>
      </c>
      <c r="R1370" s="94">
        <v>0</v>
      </c>
      <c r="S1370" s="94">
        <v>0</v>
      </c>
      <c r="T1370" s="94">
        <v>0</v>
      </c>
      <c r="U1370" s="94">
        <v>0</v>
      </c>
      <c r="V1370" s="94">
        <v>0</v>
      </c>
      <c r="W1370" s="94">
        <v>0</v>
      </c>
      <c r="X1370" s="94">
        <v>0</v>
      </c>
      <c r="Y1370" s="94">
        <v>0</v>
      </c>
      <c r="Z1370" s="94">
        <v>0</v>
      </c>
      <c r="AA1370" s="94">
        <v>0</v>
      </c>
      <c r="AB1370" s="94">
        <v>0</v>
      </c>
      <c r="AC1370" s="94">
        <v>41057.78</v>
      </c>
      <c r="AD1370" s="94">
        <v>0</v>
      </c>
      <c r="AE1370" s="94">
        <v>0</v>
      </c>
      <c r="AF1370" s="125" t="s">
        <v>263</v>
      </c>
      <c r="AG1370" s="125">
        <v>2022</v>
      </c>
      <c r="AH1370" s="126">
        <v>2022</v>
      </c>
      <c r="AI1370" s="123"/>
      <c r="AJ1370" s="123"/>
      <c r="AK1370" s="123"/>
      <c r="AL1370" s="123"/>
      <c r="AM1370" s="123"/>
      <c r="AN1370" s="123"/>
      <c r="AO1370" s="123"/>
      <c r="AP1370" s="123"/>
      <c r="AQ1370" s="123"/>
      <c r="AR1370" s="123"/>
      <c r="AS1370" s="123"/>
      <c r="AT1370" s="123"/>
      <c r="AU1370" s="123"/>
      <c r="AV1370" s="123"/>
      <c r="AW1370" s="123"/>
      <c r="AX1370" s="123"/>
      <c r="AY1370" s="123"/>
      <c r="AZ1370" s="123"/>
      <c r="BA1370" s="123"/>
      <c r="BB1370" s="123"/>
      <c r="BC1370" s="123"/>
      <c r="BD1370" s="123"/>
      <c r="BE1370" s="123"/>
      <c r="BF1370" s="123"/>
      <c r="BG1370" s="123"/>
      <c r="BH1370" s="123"/>
      <c r="BI1370" s="123"/>
      <c r="BJ1370" s="123"/>
      <c r="BK1370" s="123"/>
      <c r="BL1370" s="123"/>
      <c r="BM1370" s="123"/>
      <c r="BN1370" s="123"/>
      <c r="BO1370" s="123"/>
      <c r="BP1370" s="123"/>
      <c r="BQ1370" s="123"/>
      <c r="BR1370" s="123"/>
      <c r="BS1370" s="123"/>
      <c r="BT1370" s="123"/>
      <c r="BU1370" s="123"/>
      <c r="BV1370" s="123"/>
      <c r="BW1370" s="123"/>
      <c r="BX1370" s="123"/>
      <c r="BY1370" s="123"/>
      <c r="BZ1370" s="123"/>
      <c r="CA1370" s="123"/>
      <c r="CB1370" s="123"/>
      <c r="CC1370" s="123"/>
      <c r="CD1370" s="123"/>
      <c r="CE1370" s="123"/>
      <c r="CF1370" s="123"/>
      <c r="CG1370" s="123"/>
      <c r="CH1370" s="123"/>
      <c r="CI1370" s="123"/>
      <c r="CJ1370" s="123"/>
      <c r="CK1370" s="123"/>
      <c r="CL1370" s="123"/>
      <c r="CM1370" s="123"/>
      <c r="CN1370" s="123"/>
      <c r="CO1370" s="123"/>
      <c r="CP1370" s="123"/>
      <c r="CQ1370" s="123"/>
      <c r="CR1370" s="123"/>
      <c r="CS1370" s="123"/>
      <c r="CT1370" s="123"/>
      <c r="CU1370" s="123"/>
      <c r="CV1370" s="123"/>
      <c r="CW1370" s="123"/>
      <c r="CX1370" s="123"/>
      <c r="CY1370" s="123"/>
      <c r="CZ1370" s="123"/>
      <c r="DA1370" s="123"/>
      <c r="DB1370" s="123"/>
      <c r="DC1370" s="123"/>
      <c r="DD1370" s="123"/>
      <c r="DE1370" s="123"/>
      <c r="DF1370" s="123"/>
      <c r="DG1370" s="123"/>
      <c r="DH1370" s="123"/>
      <c r="DI1370" s="123"/>
      <c r="DJ1370" s="123"/>
      <c r="DK1370" s="123"/>
      <c r="DL1370" s="123"/>
      <c r="DM1370" s="123"/>
      <c r="DN1370" s="123"/>
      <c r="DO1370" s="123"/>
      <c r="DP1370" s="123"/>
      <c r="DQ1370" s="123"/>
      <c r="DR1370" s="123"/>
      <c r="DS1370" s="123"/>
      <c r="DT1370" s="123"/>
      <c r="DU1370" s="123"/>
      <c r="DV1370" s="123"/>
      <c r="DW1370" s="123"/>
      <c r="DX1370" s="123"/>
      <c r="DY1370" s="123"/>
      <c r="DZ1370" s="123"/>
      <c r="EA1370" s="123"/>
      <c r="EB1370" s="123"/>
      <c r="EC1370" s="123"/>
      <c r="ED1370" s="123"/>
      <c r="EE1370" s="123"/>
      <c r="EF1370" s="123"/>
      <c r="EG1370" s="123"/>
      <c r="EH1370" s="123"/>
      <c r="EI1370" s="123"/>
      <c r="EJ1370" s="123"/>
      <c r="EK1370" s="123"/>
      <c r="EL1370" s="123"/>
      <c r="EM1370" s="123"/>
      <c r="EN1370" s="123"/>
      <c r="EO1370" s="123"/>
      <c r="EP1370" s="123"/>
      <c r="EQ1370" s="123"/>
      <c r="ER1370" s="123"/>
      <c r="ES1370" s="123"/>
      <c r="ET1370" s="123"/>
      <c r="EU1370" s="123"/>
      <c r="EV1370" s="123"/>
      <c r="EW1370" s="123"/>
      <c r="EX1370" s="123"/>
      <c r="EY1370" s="123"/>
      <c r="EZ1370" s="123"/>
      <c r="FA1370" s="123"/>
      <c r="FB1370" s="123"/>
      <c r="FC1370" s="123"/>
      <c r="FD1370" s="123"/>
      <c r="FE1370" s="123"/>
      <c r="FF1370" s="123"/>
      <c r="FG1370" s="123"/>
      <c r="FH1370" s="123"/>
      <c r="FI1370" s="123"/>
      <c r="FJ1370" s="123"/>
      <c r="FK1370" s="123"/>
      <c r="FL1370" s="123"/>
      <c r="FM1370" s="123"/>
      <c r="FN1370" s="123"/>
      <c r="FO1370" s="123"/>
      <c r="FP1370" s="123"/>
      <c r="FQ1370" s="123"/>
      <c r="FR1370" s="123"/>
      <c r="FS1370" s="123"/>
      <c r="FT1370" s="123"/>
      <c r="FU1370" s="123"/>
      <c r="FV1370" s="123"/>
      <c r="FW1370" s="123"/>
      <c r="FX1370" s="123"/>
      <c r="FY1370" s="123"/>
      <c r="FZ1370" s="123"/>
      <c r="GA1370" s="123"/>
      <c r="GB1370" s="123"/>
      <c r="GC1370" s="123"/>
      <c r="GD1370" s="123"/>
      <c r="GE1370" s="123"/>
      <c r="GF1370" s="123"/>
      <c r="GG1370" s="123"/>
      <c r="GH1370" s="123"/>
      <c r="GI1370" s="123"/>
      <c r="GJ1370" s="123"/>
      <c r="GK1370" s="123"/>
      <c r="GL1370" s="123"/>
      <c r="GM1370" s="123"/>
      <c r="GN1370" s="123"/>
      <c r="GO1370" s="123"/>
      <c r="GP1370" s="123"/>
      <c r="GQ1370" s="123"/>
      <c r="GR1370" s="123"/>
      <c r="GS1370" s="123"/>
      <c r="GT1370" s="123"/>
      <c r="GU1370" s="123"/>
      <c r="GV1370" s="123"/>
      <c r="GW1370" s="123"/>
      <c r="GX1370" s="123"/>
      <c r="GY1370" s="123"/>
      <c r="GZ1370" s="123"/>
      <c r="HA1370" s="123"/>
      <c r="HB1370" s="123"/>
      <c r="HC1370" s="123"/>
      <c r="HD1370" s="123"/>
      <c r="HE1370" s="123"/>
      <c r="HF1370" s="123"/>
      <c r="HG1370" s="123"/>
      <c r="HH1370" s="123"/>
      <c r="HI1370" s="123"/>
      <c r="HJ1370" s="123"/>
      <c r="HK1370" s="123"/>
      <c r="HL1370" s="123"/>
      <c r="HM1370" s="123"/>
      <c r="HN1370" s="123"/>
      <c r="HO1370" s="123"/>
      <c r="HP1370" s="123"/>
      <c r="HQ1370" s="123"/>
      <c r="HR1370" s="123"/>
      <c r="HS1370" s="123"/>
      <c r="HT1370" s="123"/>
      <c r="HU1370" s="123"/>
      <c r="HV1370" s="123"/>
      <c r="HW1370" s="123"/>
      <c r="HX1370" s="123"/>
      <c r="HY1370" s="123"/>
      <c r="HZ1370" s="123"/>
      <c r="IA1370" s="123"/>
      <c r="IB1370" s="123"/>
      <c r="IC1370" s="123"/>
      <c r="ID1370" s="123"/>
      <c r="IE1370" s="123"/>
      <c r="IF1370" s="123"/>
      <c r="IG1370" s="123"/>
      <c r="IH1370" s="123"/>
      <c r="II1370" s="123"/>
      <c r="IJ1370" s="123"/>
      <c r="IK1370" s="123"/>
      <c r="IL1370" s="123"/>
      <c r="IM1370" s="123"/>
      <c r="IN1370" s="123"/>
      <c r="IO1370" s="123"/>
      <c r="IP1370" s="123"/>
      <c r="IQ1370" s="123"/>
      <c r="IR1370" s="123"/>
      <c r="IS1370" s="123"/>
      <c r="IT1370" s="123"/>
      <c r="IU1370" s="123"/>
      <c r="IV1370" s="123"/>
      <c r="IW1370" s="123"/>
      <c r="IX1370" s="123"/>
      <c r="IY1370" s="123"/>
      <c r="IZ1370" s="123"/>
      <c r="JA1370" s="123"/>
      <c r="JB1370" s="123"/>
      <c r="JC1370" s="123"/>
      <c r="JD1370" s="123"/>
      <c r="JE1370" s="123"/>
      <c r="JF1370" s="123"/>
      <c r="JG1370" s="123"/>
      <c r="JH1370" s="123"/>
      <c r="JI1370" s="123"/>
      <c r="JJ1370" s="123"/>
      <c r="JK1370" s="123"/>
      <c r="JL1370" s="123"/>
      <c r="JM1370" s="123"/>
      <c r="JN1370" s="123"/>
      <c r="JO1370" s="123"/>
      <c r="JP1370" s="123"/>
      <c r="JQ1370" s="123"/>
      <c r="JR1370" s="123"/>
      <c r="JS1370" s="123"/>
      <c r="JT1370" s="123"/>
      <c r="JU1370" s="123"/>
      <c r="JV1370" s="123"/>
      <c r="JW1370" s="123"/>
      <c r="JX1370" s="123"/>
      <c r="JY1370" s="123"/>
      <c r="JZ1370" s="123"/>
      <c r="KA1370" s="123"/>
      <c r="KB1370" s="123"/>
      <c r="KC1370" s="123"/>
      <c r="KD1370" s="123"/>
      <c r="KE1370" s="123"/>
      <c r="KF1370" s="123"/>
      <c r="KG1370" s="123"/>
      <c r="KH1370" s="123"/>
      <c r="KI1370" s="123"/>
      <c r="KJ1370" s="123"/>
      <c r="KK1370" s="123"/>
      <c r="KL1370" s="123"/>
      <c r="KM1370" s="123"/>
      <c r="KN1370" s="123"/>
      <c r="KO1370" s="123"/>
      <c r="KP1370" s="123"/>
      <c r="KQ1370" s="123"/>
      <c r="KR1370" s="123"/>
      <c r="KS1370" s="123"/>
      <c r="KT1370" s="123"/>
      <c r="KU1370" s="123"/>
      <c r="KV1370" s="123"/>
      <c r="KW1370" s="123"/>
      <c r="KX1370" s="123"/>
      <c r="KY1370" s="123"/>
      <c r="KZ1370" s="123"/>
      <c r="LA1370" s="123"/>
      <c r="LB1370" s="123"/>
      <c r="LC1370" s="123"/>
      <c r="LD1370" s="123"/>
      <c r="LE1370" s="123"/>
      <c r="LF1370" s="123"/>
      <c r="LG1370" s="123"/>
      <c r="LH1370" s="123"/>
      <c r="LI1370" s="123"/>
      <c r="LJ1370" s="123"/>
      <c r="LK1370" s="123"/>
      <c r="LL1370" s="123"/>
      <c r="LM1370" s="123"/>
      <c r="LN1370" s="123"/>
      <c r="LO1370" s="123"/>
      <c r="LP1370" s="123"/>
      <c r="LQ1370" s="123"/>
      <c r="LR1370" s="123"/>
      <c r="LS1370" s="123"/>
      <c r="LT1370" s="123"/>
      <c r="LU1370" s="123"/>
      <c r="LV1370" s="123"/>
      <c r="LW1370" s="123"/>
      <c r="LX1370" s="123"/>
      <c r="LY1370" s="123"/>
      <c r="LZ1370" s="123"/>
      <c r="MA1370" s="123"/>
      <c r="MB1370" s="123"/>
      <c r="MC1370" s="123"/>
      <c r="MD1370" s="123"/>
      <c r="ME1370" s="123"/>
      <c r="MF1370" s="123"/>
      <c r="MG1370" s="123"/>
      <c r="MH1370" s="123"/>
      <c r="MI1370" s="123"/>
      <c r="MJ1370" s="123"/>
      <c r="MK1370" s="123"/>
      <c r="ML1370" s="123"/>
      <c r="MM1370" s="123"/>
      <c r="MN1370" s="123"/>
      <c r="MO1370" s="123"/>
      <c r="MP1370" s="123"/>
      <c r="MQ1370" s="123"/>
      <c r="MR1370" s="123"/>
      <c r="MS1370" s="123"/>
      <c r="MT1370" s="123"/>
      <c r="MU1370" s="123"/>
      <c r="MV1370" s="123"/>
      <c r="MW1370" s="123"/>
      <c r="MX1370" s="123"/>
      <c r="MY1370" s="123"/>
      <c r="MZ1370" s="123"/>
      <c r="NA1370" s="123"/>
      <c r="NB1370" s="123"/>
      <c r="NC1370" s="123"/>
      <c r="ND1370" s="123"/>
      <c r="NE1370" s="123"/>
      <c r="NF1370" s="123"/>
      <c r="NG1370" s="123"/>
      <c r="NH1370" s="123"/>
      <c r="NI1370" s="123"/>
      <c r="NJ1370" s="123"/>
      <c r="NK1370" s="123"/>
      <c r="NL1370" s="123"/>
      <c r="NM1370" s="123"/>
      <c r="NN1370" s="123"/>
      <c r="NO1370" s="123"/>
      <c r="NP1370" s="123"/>
      <c r="NQ1370" s="123"/>
      <c r="NR1370" s="123"/>
      <c r="NS1370" s="123"/>
      <c r="NT1370" s="123"/>
      <c r="NU1370" s="123"/>
      <c r="NV1370" s="123"/>
      <c r="NW1370" s="123"/>
      <c r="NX1370" s="123"/>
      <c r="NY1370" s="123"/>
      <c r="NZ1370" s="123"/>
      <c r="OA1370" s="123"/>
      <c r="OB1370" s="123"/>
      <c r="OC1370" s="123"/>
      <c r="OD1370" s="123"/>
      <c r="OE1370" s="123"/>
      <c r="OF1370" s="123"/>
      <c r="OG1370" s="123"/>
      <c r="OH1370" s="123"/>
      <c r="OI1370" s="123"/>
      <c r="OJ1370" s="123"/>
      <c r="OK1370" s="123"/>
      <c r="OL1370" s="123"/>
      <c r="OM1370" s="123"/>
      <c r="ON1370" s="123"/>
      <c r="OO1370" s="123"/>
      <c r="OP1370" s="123"/>
      <c r="OQ1370" s="123"/>
      <c r="OR1370" s="123"/>
      <c r="OS1370" s="123"/>
      <c r="OT1370" s="123"/>
      <c r="OU1370" s="123"/>
      <c r="OV1370" s="123"/>
      <c r="OW1370" s="123"/>
      <c r="OX1370" s="123"/>
      <c r="OY1370" s="123"/>
      <c r="OZ1370" s="123"/>
      <c r="PA1370" s="123"/>
      <c r="PB1370" s="123"/>
      <c r="PC1370" s="123"/>
      <c r="PD1370" s="123"/>
      <c r="PE1370" s="123"/>
      <c r="PF1370" s="123"/>
      <c r="PG1370" s="123"/>
      <c r="PH1370" s="123"/>
      <c r="PI1370" s="123"/>
      <c r="PJ1370" s="123"/>
      <c r="PK1370" s="123"/>
      <c r="PL1370" s="123"/>
      <c r="PM1370" s="123"/>
      <c r="PN1370" s="123"/>
      <c r="PO1370" s="123"/>
      <c r="PP1370" s="123"/>
      <c r="PQ1370" s="123"/>
      <c r="PR1370" s="123"/>
      <c r="PS1370" s="123"/>
      <c r="PT1370" s="123"/>
      <c r="PU1370" s="123"/>
      <c r="PV1370" s="123"/>
      <c r="PW1370" s="123"/>
      <c r="PX1370" s="123"/>
      <c r="PY1370" s="123"/>
      <c r="PZ1370" s="123"/>
      <c r="QA1370" s="123"/>
      <c r="QB1370" s="123"/>
      <c r="QC1370" s="123"/>
      <c r="QD1370" s="123"/>
      <c r="QE1370" s="123"/>
      <c r="QF1370" s="123"/>
      <c r="QG1370" s="123"/>
      <c r="QH1370" s="123"/>
      <c r="QI1370" s="123"/>
      <c r="QJ1370" s="123"/>
      <c r="QK1370" s="123"/>
      <c r="QL1370" s="123"/>
      <c r="QM1370" s="123"/>
      <c r="QN1370" s="123"/>
      <c r="QO1370" s="123"/>
      <c r="QP1370" s="123"/>
      <c r="QQ1370" s="123"/>
      <c r="QR1370" s="123"/>
      <c r="QS1370" s="123"/>
      <c r="QT1370" s="123"/>
      <c r="QU1370" s="123"/>
      <c r="QV1370" s="123"/>
      <c r="QW1370" s="123"/>
      <c r="QX1370" s="123"/>
      <c r="QY1370" s="123"/>
      <c r="QZ1370" s="123"/>
      <c r="RA1370" s="123"/>
      <c r="RB1370" s="123"/>
      <c r="RC1370" s="123"/>
      <c r="RD1370" s="123"/>
      <c r="RE1370" s="123"/>
      <c r="RF1370" s="123"/>
      <c r="RG1370" s="123"/>
      <c r="RH1370" s="123"/>
      <c r="RI1370" s="123"/>
      <c r="RJ1370" s="123"/>
      <c r="RK1370" s="123"/>
      <c r="RL1370" s="123"/>
      <c r="RM1370" s="123"/>
      <c r="RN1370" s="123"/>
      <c r="RO1370" s="123"/>
      <c r="RP1370" s="123"/>
      <c r="RQ1370" s="123"/>
      <c r="RR1370" s="123"/>
      <c r="RS1370" s="123"/>
      <c r="RT1370" s="123"/>
      <c r="RU1370" s="123"/>
      <c r="RV1370" s="123"/>
      <c r="RW1370" s="123"/>
      <c r="RX1370" s="123"/>
      <c r="RY1370" s="123"/>
      <c r="RZ1370" s="123"/>
      <c r="SA1370" s="123"/>
      <c r="SB1370" s="123"/>
      <c r="SC1370" s="123"/>
      <c r="SD1370" s="123"/>
      <c r="SE1370" s="123"/>
      <c r="SF1370" s="123"/>
      <c r="SG1370" s="123"/>
      <c r="SH1370" s="123"/>
      <c r="SI1370" s="123"/>
      <c r="SJ1370" s="123"/>
      <c r="SK1370" s="123"/>
      <c r="SL1370" s="123"/>
      <c r="SM1370" s="123"/>
      <c r="SN1370" s="123"/>
      <c r="SO1370" s="123"/>
      <c r="SP1370" s="123"/>
      <c r="SQ1370" s="123"/>
      <c r="SR1370" s="123"/>
      <c r="SS1370" s="123"/>
      <c r="ST1370" s="123"/>
      <c r="SU1370" s="123"/>
      <c r="SV1370" s="123"/>
      <c r="SW1370" s="123"/>
      <c r="SX1370" s="123"/>
      <c r="SY1370" s="123"/>
      <c r="SZ1370" s="123"/>
      <c r="TA1370" s="123"/>
      <c r="TB1370" s="123"/>
      <c r="TC1370" s="123"/>
      <c r="TD1370" s="123"/>
      <c r="TE1370" s="123"/>
      <c r="TF1370" s="123"/>
      <c r="TG1370" s="123"/>
      <c r="TH1370" s="123"/>
      <c r="TI1370" s="123"/>
      <c r="TJ1370" s="123"/>
      <c r="TK1370" s="123"/>
      <c r="TL1370" s="123"/>
      <c r="TM1370" s="123"/>
      <c r="TN1370" s="123"/>
      <c r="TO1370" s="123"/>
      <c r="TP1370" s="123"/>
      <c r="TQ1370" s="123"/>
      <c r="TR1370" s="123"/>
      <c r="TS1370" s="123"/>
      <c r="TT1370" s="123"/>
      <c r="TU1370" s="123"/>
      <c r="TV1370" s="123"/>
      <c r="TW1370" s="123"/>
      <c r="TX1370" s="123"/>
      <c r="TY1370" s="123"/>
      <c r="TZ1370" s="123"/>
      <c r="UA1370" s="123"/>
      <c r="UB1370" s="123"/>
      <c r="UC1370" s="123"/>
      <c r="UD1370" s="123"/>
      <c r="UE1370" s="123"/>
      <c r="UF1370" s="123"/>
      <c r="UG1370" s="123"/>
      <c r="UH1370" s="123"/>
      <c r="UI1370" s="123"/>
      <c r="UJ1370" s="123"/>
      <c r="UK1370" s="123"/>
      <c r="UL1370" s="123"/>
      <c r="UM1370" s="123"/>
      <c r="UN1370" s="123"/>
      <c r="UO1370" s="123"/>
      <c r="UP1370" s="123"/>
      <c r="UQ1370" s="123"/>
      <c r="UR1370" s="123"/>
      <c r="US1370" s="123"/>
      <c r="UT1370" s="123"/>
      <c r="UU1370" s="123"/>
      <c r="UV1370" s="123"/>
      <c r="UW1370" s="123"/>
      <c r="UX1370" s="123"/>
      <c r="UY1370" s="123"/>
      <c r="UZ1370" s="123"/>
      <c r="VA1370" s="123"/>
      <c r="VB1370" s="123"/>
      <c r="VC1370" s="123"/>
      <c r="VD1370" s="123"/>
      <c r="VE1370" s="123"/>
      <c r="VF1370" s="123"/>
      <c r="VG1370" s="123"/>
      <c r="VH1370" s="123"/>
      <c r="VI1370" s="123"/>
      <c r="VJ1370" s="123"/>
      <c r="VK1370" s="123"/>
      <c r="VL1370" s="123"/>
      <c r="VM1370" s="123"/>
      <c r="VN1370" s="123"/>
      <c r="VO1370" s="123"/>
      <c r="VP1370" s="123"/>
      <c r="VQ1370" s="123"/>
      <c r="VR1370" s="123"/>
      <c r="VS1370" s="123"/>
      <c r="VT1370" s="123"/>
      <c r="VU1370" s="123"/>
      <c r="VV1370" s="123"/>
      <c r="VW1370" s="123"/>
      <c r="VX1370" s="123"/>
      <c r="VY1370" s="123"/>
      <c r="VZ1370" s="123"/>
      <c r="WA1370" s="123"/>
      <c r="WB1370" s="123"/>
      <c r="WC1370" s="123"/>
      <c r="WD1370" s="123"/>
      <c r="WE1370" s="123"/>
      <c r="WF1370" s="123"/>
      <c r="WG1370" s="123"/>
      <c r="WH1370" s="123"/>
      <c r="WI1370" s="123"/>
      <c r="WJ1370" s="123"/>
      <c r="WK1370" s="123"/>
      <c r="WL1370" s="123"/>
      <c r="WM1370" s="123"/>
      <c r="WN1370" s="123"/>
      <c r="WO1370" s="123"/>
      <c r="WP1370" s="123"/>
      <c r="WQ1370" s="123"/>
      <c r="WR1370" s="123"/>
      <c r="WS1370" s="123"/>
      <c r="WT1370" s="123"/>
      <c r="WU1370" s="123"/>
      <c r="WV1370" s="123"/>
      <c r="WW1370" s="123"/>
      <c r="WX1370" s="123"/>
      <c r="WY1370" s="123"/>
      <c r="WZ1370" s="123"/>
      <c r="XA1370" s="123"/>
      <c r="XB1370" s="123"/>
      <c r="XC1370" s="123"/>
      <c r="XD1370" s="123"/>
      <c r="XE1370" s="123"/>
      <c r="XF1370" s="123"/>
      <c r="XG1370" s="123"/>
      <c r="XH1370" s="123"/>
      <c r="XI1370" s="123"/>
      <c r="XJ1370" s="123"/>
      <c r="XK1370" s="123"/>
      <c r="XL1370" s="123"/>
      <c r="XM1370" s="123"/>
      <c r="XN1370" s="123"/>
      <c r="XO1370" s="123"/>
      <c r="XP1370" s="123"/>
      <c r="XQ1370" s="123"/>
      <c r="XR1370" s="123"/>
      <c r="XS1370" s="123"/>
      <c r="XT1370" s="123"/>
      <c r="XU1370" s="123"/>
      <c r="XV1370" s="123"/>
      <c r="XW1370" s="123"/>
      <c r="XX1370" s="123"/>
      <c r="XY1370" s="123"/>
      <c r="XZ1370" s="123"/>
      <c r="YA1370" s="123"/>
      <c r="YB1370" s="123"/>
      <c r="YC1370" s="123"/>
      <c r="YD1370" s="123"/>
      <c r="YE1370" s="123"/>
      <c r="YF1370" s="123"/>
      <c r="YG1370" s="123"/>
      <c r="YH1370" s="123"/>
      <c r="YI1370" s="123"/>
      <c r="YJ1370" s="123"/>
      <c r="YK1370" s="123"/>
      <c r="YL1370" s="123"/>
      <c r="YM1370" s="123"/>
      <c r="YN1370" s="123"/>
      <c r="YO1370" s="123"/>
      <c r="YP1370" s="123"/>
      <c r="YQ1370" s="123"/>
      <c r="YR1370" s="123"/>
      <c r="YS1370" s="123"/>
      <c r="YT1370" s="123"/>
      <c r="YU1370" s="123"/>
      <c r="YV1370" s="123"/>
      <c r="YW1370" s="123"/>
      <c r="YX1370" s="123"/>
      <c r="YY1370" s="123"/>
      <c r="YZ1370" s="123"/>
      <c r="ZA1370" s="123"/>
      <c r="ZB1370" s="123"/>
      <c r="ZC1370" s="123"/>
      <c r="ZD1370" s="123"/>
      <c r="ZE1370" s="123"/>
      <c r="ZF1370" s="123"/>
      <c r="ZG1370" s="123"/>
      <c r="ZH1370" s="123"/>
      <c r="ZI1370" s="123"/>
      <c r="ZJ1370" s="123"/>
      <c r="ZK1370" s="123"/>
      <c r="ZL1370" s="123"/>
      <c r="ZM1370" s="123"/>
      <c r="ZN1370" s="123"/>
      <c r="ZO1370" s="123"/>
      <c r="ZP1370" s="123"/>
      <c r="ZQ1370" s="123"/>
      <c r="ZR1370" s="123"/>
      <c r="ZS1370" s="123"/>
      <c r="ZT1370" s="123"/>
      <c r="ZU1370" s="123"/>
      <c r="ZV1370" s="123"/>
      <c r="ZW1370" s="123"/>
      <c r="ZX1370" s="123"/>
      <c r="ZY1370" s="123"/>
      <c r="ZZ1370" s="123"/>
      <c r="AAA1370" s="123"/>
      <c r="AAB1370" s="123"/>
      <c r="AAC1370" s="123"/>
      <c r="AAD1370" s="123"/>
      <c r="AAE1370" s="123"/>
      <c r="AAF1370" s="123"/>
      <c r="AAG1370" s="123"/>
      <c r="AAH1370" s="123"/>
      <c r="AAI1370" s="123"/>
      <c r="AAJ1370" s="123"/>
      <c r="AAK1370" s="123"/>
      <c r="AAL1370" s="123"/>
      <c r="AAM1370" s="123"/>
      <c r="AAN1370" s="123"/>
      <c r="AAO1370" s="123"/>
      <c r="AAP1370" s="123"/>
      <c r="AAQ1370" s="123"/>
      <c r="AAR1370" s="123"/>
      <c r="AAS1370" s="123"/>
      <c r="AAT1370" s="123"/>
      <c r="AAU1370" s="123"/>
      <c r="AAV1370" s="123"/>
      <c r="AAW1370" s="123"/>
      <c r="AAX1370" s="123"/>
      <c r="AAY1370" s="123"/>
      <c r="AAZ1370" s="123"/>
      <c r="ABA1370" s="123"/>
      <c r="ABB1370" s="123"/>
      <c r="ABC1370" s="123"/>
      <c r="ABD1370" s="123"/>
      <c r="ABE1370" s="123"/>
      <c r="ABF1370" s="123"/>
      <c r="ABG1370" s="123"/>
      <c r="ABH1370" s="123"/>
      <c r="ABI1370" s="123"/>
      <c r="ABJ1370" s="123"/>
      <c r="ABK1370" s="123"/>
      <c r="ABL1370" s="123"/>
      <c r="ABM1370" s="123"/>
      <c r="ABN1370" s="123"/>
      <c r="ABO1370" s="123"/>
      <c r="ABP1370" s="123"/>
      <c r="ABQ1370" s="123"/>
      <c r="ABR1370" s="123"/>
      <c r="ABS1370" s="123"/>
      <c r="ABT1370" s="123"/>
      <c r="ABU1370" s="123"/>
      <c r="ABV1370" s="123"/>
      <c r="ABW1370" s="123"/>
      <c r="ABX1370" s="123"/>
      <c r="ABY1370" s="123"/>
      <c r="ABZ1370" s="123"/>
      <c r="ACA1370" s="123"/>
      <c r="ACB1370" s="123"/>
      <c r="ACC1370" s="123"/>
      <c r="ACD1370" s="123"/>
      <c r="ACE1370" s="123"/>
      <c r="ACF1370" s="123"/>
      <c r="ACG1370" s="123"/>
      <c r="ACH1370" s="123"/>
      <c r="ACI1370" s="123"/>
      <c r="ACJ1370" s="123"/>
      <c r="ACK1370" s="123"/>
      <c r="ACL1370" s="123"/>
      <c r="ACM1370" s="123"/>
      <c r="ACN1370" s="123"/>
      <c r="ACO1370" s="123"/>
      <c r="ACP1370" s="123"/>
      <c r="ACQ1370" s="123"/>
      <c r="ACR1370" s="123"/>
      <c r="ACS1370" s="123"/>
      <c r="ACT1370" s="123"/>
      <c r="ACU1370" s="123"/>
      <c r="ACV1370" s="123"/>
      <c r="ACW1370" s="123"/>
      <c r="ACX1370" s="123"/>
      <c r="ACY1370" s="123"/>
      <c r="ACZ1370" s="123"/>
      <c r="ADA1370" s="123"/>
      <c r="ADB1370" s="123"/>
      <c r="ADC1370" s="123"/>
      <c r="ADD1370" s="123"/>
      <c r="ADE1370" s="123"/>
      <c r="ADF1370" s="123"/>
      <c r="ADG1370" s="123"/>
      <c r="ADH1370" s="123"/>
      <c r="ADI1370" s="123"/>
      <c r="ADJ1370" s="123"/>
      <c r="ADK1370" s="123"/>
      <c r="ADL1370" s="123"/>
      <c r="ADM1370" s="123"/>
      <c r="ADN1370" s="123"/>
      <c r="ADO1370" s="123"/>
      <c r="ADP1370" s="123"/>
      <c r="ADQ1370" s="123"/>
      <c r="ADR1370" s="123"/>
      <c r="ADS1370" s="123"/>
      <c r="ADT1370" s="123"/>
      <c r="ADU1370" s="123"/>
      <c r="ADV1370" s="123"/>
      <c r="ADW1370" s="123"/>
      <c r="ADX1370" s="123"/>
      <c r="ADY1370" s="123"/>
      <c r="ADZ1370" s="123"/>
      <c r="AEA1370" s="123"/>
      <c r="AEB1370" s="123"/>
      <c r="AEC1370" s="123"/>
      <c r="AED1370" s="123"/>
      <c r="AEE1370" s="123"/>
      <c r="AEF1370" s="123"/>
      <c r="AEG1370" s="123"/>
      <c r="AEH1370" s="123"/>
      <c r="AEI1370" s="123"/>
      <c r="AEJ1370" s="123"/>
      <c r="AEK1370" s="123"/>
      <c r="AEL1370" s="123"/>
      <c r="AEM1370" s="123"/>
      <c r="AEN1370" s="123"/>
      <c r="AEO1370" s="123"/>
      <c r="AEP1370" s="123"/>
      <c r="AEQ1370" s="123"/>
      <c r="AER1370" s="123"/>
      <c r="AES1370" s="123"/>
      <c r="AET1370" s="123"/>
      <c r="AEU1370" s="123"/>
      <c r="AEV1370" s="123"/>
      <c r="AEW1370" s="123"/>
      <c r="AEX1370" s="123"/>
      <c r="AEY1370" s="123"/>
      <c r="AEZ1370" s="123"/>
      <c r="AFA1370" s="123"/>
      <c r="AFB1370" s="123"/>
      <c r="AFC1370" s="123"/>
      <c r="AFD1370" s="123"/>
      <c r="AFE1370" s="123"/>
      <c r="AFF1370" s="123"/>
      <c r="AFG1370" s="123"/>
      <c r="AFH1370" s="123"/>
      <c r="AFI1370" s="123"/>
      <c r="AFJ1370" s="123"/>
      <c r="AFK1370" s="123"/>
      <c r="AFL1370" s="123"/>
      <c r="AFM1370" s="123"/>
      <c r="AFN1370" s="123"/>
      <c r="AFO1370" s="123"/>
      <c r="AFP1370" s="123"/>
      <c r="AFQ1370" s="123"/>
      <c r="AFR1370" s="123"/>
      <c r="AFS1370" s="123"/>
      <c r="AFT1370" s="123"/>
      <c r="AFU1370" s="123"/>
      <c r="AFV1370" s="123"/>
      <c r="AFW1370" s="123"/>
      <c r="AFX1370" s="123"/>
      <c r="AFY1370" s="123"/>
      <c r="AFZ1370" s="123"/>
      <c r="AGA1370" s="123"/>
      <c r="AGB1370" s="123"/>
      <c r="AGC1370" s="123"/>
      <c r="AGD1370" s="123"/>
      <c r="AGE1370" s="123"/>
      <c r="AGF1370" s="123"/>
      <c r="AGG1370" s="123"/>
      <c r="AGH1370" s="123"/>
      <c r="AGI1370" s="123"/>
      <c r="AGJ1370" s="123"/>
      <c r="AGK1370" s="123"/>
      <c r="AGL1370" s="123"/>
      <c r="AGM1370" s="123"/>
      <c r="AGN1370" s="123"/>
      <c r="AGO1370" s="123"/>
      <c r="AGP1370" s="123"/>
      <c r="AGQ1370" s="123"/>
      <c r="AGR1370" s="123"/>
      <c r="AGS1370" s="123"/>
      <c r="AGT1370" s="123"/>
      <c r="AGU1370" s="123"/>
      <c r="AGV1370" s="123"/>
      <c r="AGW1370" s="123"/>
      <c r="AGX1370" s="123"/>
      <c r="AGY1370" s="123"/>
      <c r="AGZ1370" s="123"/>
      <c r="AHA1370" s="123"/>
      <c r="AHB1370" s="123"/>
      <c r="AHC1370" s="123"/>
      <c r="AHD1370" s="123"/>
      <c r="AHE1370" s="123"/>
      <c r="AHF1370" s="123"/>
      <c r="AHG1370" s="123"/>
      <c r="AHH1370" s="123"/>
      <c r="AHI1370" s="123"/>
      <c r="AHJ1370" s="123"/>
      <c r="AHK1370" s="123"/>
      <c r="AHL1370" s="123"/>
      <c r="AHM1370" s="123"/>
      <c r="AHN1370" s="123"/>
      <c r="AHO1370" s="123"/>
      <c r="AHP1370" s="123"/>
      <c r="AHQ1370" s="123"/>
      <c r="AHR1370" s="123"/>
      <c r="AHS1370" s="123"/>
      <c r="AHT1370" s="123"/>
      <c r="AHU1370" s="123"/>
      <c r="AHV1370" s="123"/>
      <c r="AHW1370" s="123"/>
      <c r="AHX1370" s="123"/>
      <c r="AHY1370" s="123"/>
      <c r="AHZ1370" s="123"/>
      <c r="AIA1370" s="123"/>
      <c r="AIB1370" s="123"/>
      <c r="AIC1370" s="123"/>
      <c r="AID1370" s="123"/>
      <c r="AIE1370" s="123"/>
      <c r="AIF1370" s="123"/>
      <c r="AIG1370" s="123"/>
      <c r="AIH1370" s="123"/>
      <c r="AII1370" s="123"/>
      <c r="AIJ1370" s="123"/>
      <c r="AIK1370" s="123"/>
      <c r="AIL1370" s="123"/>
      <c r="AIM1370" s="123"/>
      <c r="AIN1370" s="123"/>
      <c r="AIO1370" s="123"/>
      <c r="AIP1370" s="123"/>
      <c r="AIQ1370" s="123"/>
      <c r="AIR1370" s="123"/>
      <c r="AIS1370" s="123"/>
      <c r="AIT1370" s="123"/>
      <c r="AIU1370" s="123"/>
      <c r="AIV1370" s="123"/>
      <c r="AIW1370" s="123"/>
      <c r="AIX1370" s="123"/>
      <c r="AIY1370" s="123"/>
      <c r="AIZ1370" s="123"/>
      <c r="AJA1370" s="123"/>
      <c r="AJB1370" s="123"/>
      <c r="AJC1370" s="123"/>
      <c r="AJD1370" s="123"/>
      <c r="AJE1370" s="123"/>
      <c r="AJF1370" s="123"/>
      <c r="AJG1370" s="123"/>
      <c r="AJH1370" s="123"/>
      <c r="AJI1370" s="123"/>
      <c r="AJJ1370" s="123"/>
      <c r="AJK1370" s="123"/>
      <c r="AJL1370" s="123"/>
      <c r="AJM1370" s="123"/>
      <c r="AJN1370" s="123"/>
      <c r="AJO1370" s="123"/>
      <c r="AJP1370" s="123"/>
      <c r="AJQ1370" s="123"/>
      <c r="AJR1370" s="123"/>
      <c r="AJS1370" s="123"/>
      <c r="AJT1370" s="123"/>
      <c r="AJU1370" s="123"/>
      <c r="AJV1370" s="123"/>
      <c r="AJW1370" s="123"/>
      <c r="AJX1370" s="123"/>
      <c r="AJY1370" s="123"/>
      <c r="AJZ1370" s="123"/>
      <c r="AKA1370" s="123"/>
      <c r="AKB1370" s="123"/>
      <c r="AKC1370" s="123"/>
      <c r="AKD1370" s="123"/>
      <c r="AKE1370" s="123"/>
      <c r="AKF1370" s="123"/>
      <c r="AKG1370" s="123"/>
      <c r="AKH1370" s="123"/>
      <c r="AKI1370" s="123"/>
      <c r="AKJ1370" s="123"/>
      <c r="AKK1370" s="123"/>
      <c r="AKL1370" s="123"/>
      <c r="AKM1370" s="123"/>
      <c r="AKN1370" s="123"/>
      <c r="AKO1370" s="123"/>
      <c r="AKP1370" s="123"/>
      <c r="AKQ1370" s="123"/>
      <c r="AKR1370" s="123"/>
      <c r="AKS1370" s="123"/>
      <c r="AKT1370" s="123"/>
      <c r="AKU1370" s="123"/>
      <c r="AKV1370" s="123"/>
      <c r="AKW1370" s="123"/>
      <c r="AKX1370" s="123"/>
      <c r="AKY1370" s="123"/>
      <c r="AKZ1370" s="123"/>
      <c r="ALA1370" s="123"/>
      <c r="ALB1370" s="123"/>
      <c r="ALC1370" s="123"/>
      <c r="ALD1370" s="123"/>
      <c r="ALE1370" s="123"/>
      <c r="ALF1370" s="123"/>
      <c r="ALG1370" s="123"/>
      <c r="ALH1370" s="123"/>
      <c r="ALI1370" s="123"/>
      <c r="ALJ1370" s="123"/>
      <c r="ALK1370" s="123"/>
      <c r="ALL1370" s="123"/>
      <c r="ALM1370" s="123"/>
      <c r="ALN1370" s="123"/>
      <c r="ALO1370" s="123"/>
      <c r="ALP1370" s="123"/>
      <c r="ALQ1370" s="123"/>
      <c r="ALR1370" s="123"/>
      <c r="ALS1370" s="123"/>
      <c r="ALT1370" s="123"/>
      <c r="ALU1370" s="123"/>
      <c r="ALV1370" s="123"/>
      <c r="ALW1370" s="123"/>
      <c r="ALX1370" s="123"/>
      <c r="ALY1370" s="123"/>
      <c r="ALZ1370" s="123"/>
      <c r="AMA1370" s="123"/>
      <c r="AMB1370" s="123"/>
      <c r="AMC1370" s="123"/>
      <c r="AMD1370" s="123"/>
      <c r="AME1370" s="123"/>
      <c r="AMF1370" s="123"/>
      <c r="AMG1370" s="123"/>
      <c r="AMH1370" s="123"/>
      <c r="AMI1370" s="123"/>
      <c r="AMJ1370" s="123"/>
      <c r="AMK1370" s="123"/>
      <c r="AML1370" s="123"/>
      <c r="AMM1370" s="123"/>
      <c r="AMN1370" s="123"/>
      <c r="AMO1370" s="123"/>
      <c r="AMP1370" s="123"/>
      <c r="AMQ1370" s="123"/>
      <c r="AMR1370" s="123"/>
      <c r="AMS1370" s="123"/>
      <c r="AMT1370" s="123"/>
      <c r="AMU1370" s="123"/>
      <c r="AMV1370" s="123"/>
      <c r="AMW1370" s="123"/>
      <c r="AMX1370" s="123"/>
      <c r="AMY1370" s="123"/>
      <c r="AMZ1370" s="123"/>
      <c r="ANA1370" s="123"/>
      <c r="ANB1370" s="123"/>
      <c r="ANC1370" s="123"/>
      <c r="AND1370" s="123"/>
      <c r="ANE1370" s="123"/>
      <c r="ANF1370" s="123"/>
      <c r="ANG1370" s="123"/>
      <c r="ANH1370" s="123"/>
      <c r="ANI1370" s="123"/>
      <c r="ANJ1370" s="123"/>
      <c r="ANK1370" s="123"/>
      <c r="ANL1370" s="123"/>
      <c r="ANM1370" s="123"/>
      <c r="ANN1370" s="123"/>
      <c r="ANO1370" s="123"/>
      <c r="ANP1370" s="123"/>
      <c r="ANQ1370" s="123"/>
      <c r="ANR1370" s="123"/>
      <c r="ANS1370" s="123"/>
      <c r="ANT1370" s="123"/>
      <c r="ANU1370" s="123"/>
      <c r="ANV1370" s="123"/>
      <c r="ANW1370" s="123"/>
      <c r="ANX1370" s="123"/>
      <c r="ANY1370" s="123"/>
      <c r="ANZ1370" s="123"/>
      <c r="AOA1370" s="123"/>
      <c r="AOB1370" s="123"/>
      <c r="AOC1370" s="123"/>
      <c r="AOD1370" s="123"/>
      <c r="AOE1370" s="123"/>
      <c r="AOF1370" s="123"/>
      <c r="AOG1370" s="123"/>
      <c r="AOH1370" s="123"/>
      <c r="AOI1370" s="123"/>
      <c r="AOJ1370" s="123"/>
      <c r="AOK1370" s="123"/>
      <c r="AOL1370" s="123"/>
      <c r="AOM1370" s="123"/>
      <c r="AON1370" s="123"/>
      <c r="AOO1370" s="123"/>
      <c r="AOP1370" s="123"/>
      <c r="AOQ1370" s="123"/>
      <c r="AOR1370" s="123"/>
      <c r="AOS1370" s="123"/>
      <c r="AOT1370" s="123"/>
      <c r="AOU1370" s="123"/>
      <c r="AOV1370" s="123"/>
      <c r="AOW1370" s="123"/>
      <c r="AOX1370" s="123"/>
      <c r="AOY1370" s="123"/>
      <c r="AOZ1370" s="123"/>
      <c r="APA1370" s="123"/>
      <c r="APB1370" s="123"/>
      <c r="APC1370" s="123"/>
      <c r="APD1370" s="123"/>
      <c r="APE1370" s="123"/>
      <c r="APF1370" s="123"/>
      <c r="APG1370" s="123"/>
      <c r="APH1370" s="123"/>
      <c r="API1370" s="123"/>
      <c r="APJ1370" s="123"/>
      <c r="APK1370" s="123"/>
      <c r="APL1370" s="123"/>
      <c r="APM1370" s="123"/>
      <c r="APN1370" s="123"/>
      <c r="APO1370" s="123"/>
      <c r="APP1370" s="123"/>
      <c r="APQ1370" s="123"/>
      <c r="APR1370" s="123"/>
      <c r="APS1370" s="123"/>
      <c r="APT1370" s="123"/>
      <c r="APU1370" s="123"/>
      <c r="APV1370" s="123"/>
      <c r="APW1370" s="123"/>
      <c r="APX1370" s="123"/>
      <c r="APY1370" s="123"/>
      <c r="APZ1370" s="123"/>
      <c r="AQA1370" s="123"/>
      <c r="AQB1370" s="123"/>
      <c r="AQC1370" s="123"/>
      <c r="AQD1370" s="123"/>
      <c r="AQE1370" s="123"/>
      <c r="AQF1370" s="123"/>
      <c r="AQG1370" s="123"/>
      <c r="AQH1370" s="123"/>
      <c r="AQI1370" s="123"/>
      <c r="AQJ1370" s="123"/>
      <c r="AQK1370" s="123"/>
      <c r="AQL1370" s="123"/>
      <c r="AQM1370" s="123"/>
      <c r="AQN1370" s="123"/>
      <c r="AQO1370" s="123"/>
      <c r="AQP1370" s="123"/>
      <c r="AQQ1370" s="123"/>
      <c r="AQR1370" s="123"/>
      <c r="AQS1370" s="123"/>
      <c r="AQT1370" s="123"/>
      <c r="AQU1370" s="123"/>
      <c r="AQV1370" s="123"/>
      <c r="AQW1370" s="123"/>
      <c r="AQX1370" s="123"/>
      <c r="AQY1370" s="123"/>
      <c r="AQZ1370" s="123"/>
      <c r="ARA1370" s="123"/>
      <c r="ARB1370" s="123"/>
      <c r="ARC1370" s="123"/>
      <c r="ARD1370" s="123"/>
      <c r="ARE1370" s="123"/>
      <c r="ARF1370" s="123"/>
      <c r="ARG1370" s="123"/>
      <c r="ARH1370" s="123"/>
      <c r="ARI1370" s="123"/>
      <c r="ARJ1370" s="123"/>
      <c r="ARK1370" s="123"/>
      <c r="ARL1370" s="123"/>
      <c r="ARM1370" s="123"/>
      <c r="ARN1370" s="123"/>
      <c r="ARO1370" s="123"/>
      <c r="ARP1370" s="123"/>
      <c r="ARQ1370" s="123"/>
      <c r="ARR1370" s="123"/>
      <c r="ARS1370" s="123"/>
      <c r="ART1370" s="123"/>
      <c r="ARU1370" s="123"/>
      <c r="ARV1370" s="123"/>
      <c r="ARW1370" s="123"/>
      <c r="ARX1370" s="123"/>
      <c r="ARY1370" s="123"/>
      <c r="ARZ1370" s="123"/>
      <c r="ASA1370" s="123"/>
      <c r="ASB1370" s="123"/>
      <c r="ASC1370" s="123"/>
      <c r="ASD1370" s="123"/>
      <c r="ASE1370" s="123"/>
      <c r="ASF1370" s="123"/>
      <c r="ASG1370" s="123"/>
      <c r="ASH1370" s="123"/>
      <c r="ASI1370" s="123"/>
      <c r="ASJ1370" s="123"/>
      <c r="ASK1370" s="123"/>
      <c r="ASL1370" s="123"/>
      <c r="ASM1370" s="123"/>
      <c r="ASN1370" s="123"/>
      <c r="ASO1370" s="123"/>
      <c r="ASP1370" s="123"/>
      <c r="ASQ1370" s="123"/>
      <c r="ASR1370" s="123"/>
      <c r="ASS1370" s="123"/>
      <c r="AST1370" s="123"/>
      <c r="ASU1370" s="123"/>
      <c r="ASV1370" s="123"/>
      <c r="ASW1370" s="123"/>
      <c r="ASX1370" s="123"/>
      <c r="ASY1370" s="123"/>
      <c r="ASZ1370" s="123"/>
      <c r="ATA1370" s="123"/>
      <c r="ATB1370" s="123"/>
      <c r="ATC1370" s="123"/>
      <c r="ATD1370" s="123"/>
      <c r="ATE1370" s="123"/>
      <c r="ATF1370" s="123"/>
      <c r="ATG1370" s="123"/>
      <c r="ATH1370" s="123"/>
      <c r="ATI1370" s="123"/>
      <c r="ATJ1370" s="123"/>
      <c r="ATK1370" s="123"/>
      <c r="ATL1370" s="123"/>
      <c r="ATM1370" s="123"/>
      <c r="ATN1370" s="123"/>
      <c r="ATO1370" s="123"/>
      <c r="ATP1370" s="123"/>
      <c r="ATQ1370" s="123"/>
      <c r="ATR1370" s="123"/>
      <c r="ATS1370" s="123"/>
      <c r="ATT1370" s="123"/>
      <c r="ATU1370" s="123"/>
      <c r="ATV1370" s="123"/>
      <c r="ATW1370" s="123"/>
      <c r="ATX1370" s="123"/>
      <c r="ATY1370" s="123"/>
      <c r="ATZ1370" s="123"/>
      <c r="AUA1370" s="123"/>
      <c r="AUB1370" s="123"/>
      <c r="AUC1370" s="123"/>
      <c r="AUD1370" s="123"/>
      <c r="AUE1370" s="123"/>
      <c r="AUF1370" s="123"/>
      <c r="AUG1370" s="123"/>
      <c r="AUH1370" s="123"/>
      <c r="AUI1370" s="123"/>
      <c r="AUJ1370" s="123"/>
      <c r="AUK1370" s="123"/>
      <c r="AUL1370" s="123"/>
      <c r="AUM1370" s="123"/>
      <c r="AUN1370" s="123"/>
      <c r="AUO1370" s="123"/>
      <c r="AUP1370" s="123"/>
      <c r="AUQ1370" s="123"/>
      <c r="AUR1370" s="123"/>
      <c r="AUS1370" s="123"/>
      <c r="AUT1370" s="123"/>
      <c r="AUU1370" s="123"/>
      <c r="AUV1370" s="123"/>
      <c r="AUW1370" s="123"/>
      <c r="AUX1370" s="123"/>
      <c r="AUY1370" s="123"/>
      <c r="AUZ1370" s="123"/>
      <c r="AVA1370" s="123"/>
      <c r="AVB1370" s="123"/>
      <c r="AVC1370" s="123"/>
      <c r="AVD1370" s="123"/>
      <c r="AVE1370" s="123"/>
      <c r="AVF1370" s="123"/>
      <c r="AVG1370" s="123"/>
      <c r="AVH1370" s="123"/>
      <c r="AVI1370" s="123"/>
      <c r="AVJ1370" s="123"/>
      <c r="AVK1370" s="123"/>
      <c r="AVL1370" s="123"/>
      <c r="AVM1370" s="123"/>
      <c r="AVN1370" s="123"/>
      <c r="AVO1370" s="123"/>
      <c r="AVP1370" s="123"/>
      <c r="AVQ1370" s="123"/>
      <c r="AVR1370" s="123"/>
      <c r="AVS1370" s="123"/>
      <c r="AVT1370" s="123"/>
      <c r="AVU1370" s="123"/>
      <c r="AVV1370" s="123"/>
      <c r="AVW1370" s="123"/>
      <c r="AVX1370" s="123"/>
      <c r="AVY1370" s="123"/>
      <c r="AVZ1370" s="123"/>
      <c r="AWA1370" s="123"/>
      <c r="AWB1370" s="123"/>
      <c r="AWC1370" s="123"/>
      <c r="AWD1370" s="123"/>
      <c r="AWE1370" s="123"/>
      <c r="AWF1370" s="123"/>
      <c r="AWG1370" s="123"/>
      <c r="AWH1370" s="123"/>
      <c r="AWI1370" s="123"/>
      <c r="AWJ1370" s="123"/>
      <c r="AWK1370" s="123"/>
      <c r="AWL1370" s="123"/>
      <c r="AWM1370" s="123"/>
      <c r="AWN1370" s="123"/>
      <c r="AWO1370" s="123"/>
      <c r="AWP1370" s="123"/>
      <c r="AWQ1370" s="123"/>
      <c r="AWR1370" s="123"/>
      <c r="AWS1370" s="123"/>
      <c r="AWT1370" s="123"/>
      <c r="AWU1370" s="123"/>
      <c r="AWV1370" s="123"/>
      <c r="AWW1370" s="123"/>
      <c r="AWX1370" s="123"/>
      <c r="AWY1370" s="123"/>
      <c r="AWZ1370" s="123"/>
      <c r="AXA1370" s="123"/>
      <c r="AXB1370" s="123"/>
      <c r="AXC1370" s="123"/>
      <c r="AXD1370" s="123"/>
      <c r="AXE1370" s="123"/>
      <c r="AXF1370" s="123"/>
      <c r="AXG1370" s="123"/>
      <c r="AXH1370" s="123"/>
      <c r="AXI1370" s="123"/>
      <c r="AXJ1370" s="123"/>
      <c r="AXK1370" s="123"/>
      <c r="AXL1370" s="123"/>
      <c r="AXM1370" s="123"/>
      <c r="AXN1370" s="123"/>
      <c r="AXO1370" s="123"/>
      <c r="AXP1370" s="123"/>
      <c r="AXQ1370" s="123"/>
      <c r="AXR1370" s="123"/>
      <c r="AXS1370" s="123"/>
      <c r="AXT1370" s="123"/>
      <c r="AXU1370" s="123"/>
      <c r="AXV1370" s="123"/>
      <c r="AXW1370" s="123"/>
      <c r="AXX1370" s="123"/>
      <c r="AXY1370" s="123"/>
      <c r="AXZ1370" s="123"/>
      <c r="AYA1370" s="123"/>
      <c r="AYB1370" s="123"/>
      <c r="AYC1370" s="123"/>
      <c r="AYD1370" s="123"/>
      <c r="AYE1370" s="123"/>
      <c r="AYF1370" s="123"/>
      <c r="AYG1370" s="123"/>
      <c r="AYH1370" s="123"/>
      <c r="AYI1370" s="123"/>
      <c r="AYJ1370" s="123"/>
      <c r="AYK1370" s="123"/>
      <c r="AYL1370" s="123"/>
      <c r="AYM1370" s="123"/>
      <c r="AYN1370" s="123"/>
      <c r="AYO1370" s="123"/>
      <c r="AYP1370" s="123"/>
      <c r="AYQ1370" s="123"/>
      <c r="AYR1370" s="123"/>
      <c r="AYS1370" s="123"/>
      <c r="AYT1370" s="123"/>
      <c r="AYU1370" s="123"/>
      <c r="AYV1370" s="123"/>
      <c r="AYW1370" s="123"/>
      <c r="AYX1370" s="123"/>
      <c r="AYY1370" s="123"/>
      <c r="AYZ1370" s="123"/>
      <c r="AZA1370" s="123"/>
      <c r="AZB1370" s="123"/>
      <c r="AZC1370" s="123"/>
      <c r="AZD1370" s="123"/>
      <c r="AZE1370" s="123"/>
      <c r="AZF1370" s="123"/>
      <c r="AZG1370" s="123"/>
      <c r="AZH1370" s="123"/>
      <c r="AZI1370" s="123"/>
      <c r="AZJ1370" s="123"/>
      <c r="AZK1370" s="123"/>
      <c r="AZL1370" s="123"/>
      <c r="AZM1370" s="123"/>
      <c r="AZN1370" s="123"/>
      <c r="AZO1370" s="123"/>
      <c r="AZP1370" s="123"/>
      <c r="AZQ1370" s="123"/>
      <c r="AZR1370" s="123"/>
      <c r="AZS1370" s="123"/>
      <c r="AZT1370" s="123"/>
      <c r="AZU1370" s="123"/>
      <c r="AZV1370" s="123"/>
      <c r="AZW1370" s="123"/>
      <c r="AZX1370" s="123"/>
      <c r="AZY1370" s="123"/>
      <c r="AZZ1370" s="123"/>
      <c r="BAA1370" s="123"/>
      <c r="BAB1370" s="123"/>
      <c r="BAC1370" s="123"/>
      <c r="BAD1370" s="123"/>
      <c r="BAE1370" s="123"/>
      <c r="BAF1370" s="123"/>
      <c r="BAG1370" s="123"/>
      <c r="BAH1370" s="123"/>
      <c r="BAI1370" s="123"/>
      <c r="BAJ1370" s="123"/>
      <c r="BAK1370" s="123"/>
      <c r="BAL1370" s="123"/>
      <c r="BAM1370" s="123"/>
      <c r="BAN1370" s="123"/>
      <c r="BAO1370" s="123"/>
      <c r="BAP1370" s="123"/>
      <c r="BAQ1370" s="123"/>
      <c r="BAR1370" s="123"/>
      <c r="BAS1370" s="123"/>
      <c r="BAT1370" s="123"/>
      <c r="BAU1370" s="123"/>
      <c r="BAV1370" s="123"/>
      <c r="BAW1370" s="123"/>
      <c r="BAX1370" s="123"/>
      <c r="BAY1370" s="123"/>
      <c r="BAZ1370" s="123"/>
      <c r="BBA1370" s="123"/>
      <c r="BBB1370" s="123"/>
      <c r="BBC1370" s="123"/>
      <c r="BBD1370" s="123"/>
      <c r="BBE1370" s="123"/>
      <c r="BBF1370" s="123"/>
      <c r="BBG1370" s="123"/>
      <c r="BBH1370" s="123"/>
      <c r="BBI1370" s="123"/>
      <c r="BBJ1370" s="123"/>
      <c r="BBK1370" s="123"/>
      <c r="BBL1370" s="123"/>
      <c r="BBM1370" s="123"/>
      <c r="BBN1370" s="123"/>
      <c r="BBO1370" s="123"/>
      <c r="BBP1370" s="123"/>
      <c r="BBQ1370" s="123"/>
      <c r="BBR1370" s="123"/>
      <c r="BBS1370" s="123"/>
      <c r="BBT1370" s="123"/>
      <c r="BBU1370" s="123"/>
      <c r="BBV1370" s="123"/>
      <c r="BBW1370" s="123"/>
      <c r="BBX1370" s="123"/>
      <c r="BBY1370" s="123"/>
      <c r="BBZ1370" s="123"/>
      <c r="BCA1370" s="123"/>
      <c r="BCB1370" s="123"/>
      <c r="BCC1370" s="123"/>
      <c r="BCD1370" s="123"/>
      <c r="BCE1370" s="123"/>
      <c r="BCF1370" s="123"/>
      <c r="BCG1370" s="123"/>
      <c r="BCH1370" s="123"/>
      <c r="BCI1370" s="123"/>
      <c r="BCJ1370" s="123"/>
      <c r="BCK1370" s="123"/>
      <c r="BCL1370" s="123"/>
      <c r="BCM1370" s="123"/>
      <c r="BCN1370" s="123"/>
      <c r="BCO1370" s="123"/>
      <c r="BCP1370" s="123"/>
      <c r="BCQ1370" s="123"/>
      <c r="BCR1370" s="123"/>
      <c r="BCS1370" s="123"/>
      <c r="BCT1370" s="123"/>
      <c r="BCU1370" s="123"/>
      <c r="BCV1370" s="123"/>
      <c r="BCW1370" s="123"/>
      <c r="BCX1370" s="123"/>
      <c r="BCY1370" s="123"/>
      <c r="BCZ1370" s="123"/>
      <c r="BDA1370" s="123"/>
      <c r="BDB1370" s="123"/>
      <c r="BDC1370" s="123"/>
      <c r="BDD1370" s="123"/>
      <c r="BDE1370" s="123"/>
      <c r="BDF1370" s="123"/>
      <c r="BDG1370" s="123"/>
      <c r="BDH1370" s="123"/>
      <c r="BDI1370" s="123"/>
      <c r="BDJ1370" s="123"/>
      <c r="BDK1370" s="123"/>
      <c r="BDL1370" s="123"/>
      <c r="BDM1370" s="123"/>
      <c r="BDN1370" s="123"/>
      <c r="BDO1370" s="123"/>
      <c r="BDP1370" s="123"/>
      <c r="BDQ1370" s="123"/>
      <c r="BDR1370" s="123"/>
      <c r="BDS1370" s="123"/>
      <c r="BDT1370" s="123"/>
      <c r="BDU1370" s="123"/>
      <c r="BDV1370" s="123"/>
      <c r="BDW1370" s="123"/>
      <c r="BDX1370" s="123"/>
      <c r="BDY1370" s="123"/>
      <c r="BDZ1370" s="123"/>
      <c r="BEA1370" s="123"/>
      <c r="BEB1370" s="123"/>
      <c r="BEC1370" s="123"/>
      <c r="BED1370" s="123"/>
      <c r="BEE1370" s="123"/>
      <c r="BEF1370" s="123"/>
      <c r="BEG1370" s="123"/>
      <c r="BEH1370" s="123"/>
      <c r="BEI1370" s="123"/>
      <c r="BEJ1370" s="123"/>
      <c r="BEK1370" s="123"/>
      <c r="BEL1370" s="123"/>
      <c r="BEM1370" s="123"/>
      <c r="BEN1370" s="123"/>
      <c r="BEO1370" s="123"/>
      <c r="BEP1370" s="123"/>
      <c r="BEQ1370" s="123"/>
      <c r="BER1370" s="123"/>
      <c r="BES1370" s="123"/>
      <c r="BET1370" s="123"/>
      <c r="BEU1370" s="123"/>
      <c r="BEV1370" s="123"/>
      <c r="BEW1370" s="123"/>
      <c r="BEX1370" s="123"/>
      <c r="BEY1370" s="123"/>
      <c r="BEZ1370" s="123"/>
      <c r="BFA1370" s="123"/>
      <c r="BFB1370" s="123"/>
      <c r="BFC1370" s="123"/>
      <c r="BFD1370" s="123"/>
      <c r="BFE1370" s="123"/>
      <c r="BFF1370" s="123"/>
      <c r="BFG1370" s="123"/>
      <c r="BFH1370" s="123"/>
      <c r="BFI1370" s="123"/>
      <c r="BFJ1370" s="123"/>
      <c r="BFK1370" s="123"/>
      <c r="BFL1370" s="123"/>
      <c r="BFM1370" s="123"/>
      <c r="BFN1370" s="123"/>
      <c r="BFO1370" s="123"/>
      <c r="BFP1370" s="123"/>
      <c r="BFQ1370" s="123"/>
      <c r="BFR1370" s="123"/>
      <c r="BFS1370" s="123"/>
      <c r="BFT1370" s="123"/>
      <c r="BFU1370" s="123"/>
      <c r="BFV1370" s="123"/>
      <c r="BFW1370" s="123"/>
      <c r="BFX1370" s="123"/>
      <c r="BFY1370" s="123"/>
      <c r="BFZ1370" s="123"/>
      <c r="BGA1370" s="123"/>
      <c r="BGB1370" s="123"/>
      <c r="BGC1370" s="123"/>
      <c r="BGD1370" s="123"/>
      <c r="BGE1370" s="123"/>
      <c r="BGF1370" s="123"/>
      <c r="BGG1370" s="123"/>
      <c r="BGH1370" s="123"/>
      <c r="BGI1370" s="123"/>
      <c r="BGJ1370" s="123"/>
      <c r="BGK1370" s="123"/>
      <c r="BGL1370" s="123"/>
      <c r="BGM1370" s="123"/>
      <c r="BGN1370" s="123"/>
      <c r="BGO1370" s="123"/>
      <c r="BGP1370" s="123"/>
      <c r="BGQ1370" s="123"/>
      <c r="BGR1370" s="123"/>
      <c r="BGS1370" s="123"/>
      <c r="BGT1370" s="123"/>
      <c r="BGU1370" s="123"/>
      <c r="BGV1370" s="123"/>
      <c r="BGW1370" s="123"/>
      <c r="BGX1370" s="123"/>
      <c r="BGY1370" s="123"/>
      <c r="BGZ1370" s="123"/>
      <c r="BHA1370" s="123"/>
      <c r="BHB1370" s="123"/>
      <c r="BHC1370" s="123"/>
      <c r="BHD1370" s="123"/>
      <c r="BHE1370" s="123"/>
      <c r="BHF1370" s="123"/>
      <c r="BHG1370" s="123"/>
      <c r="BHH1370" s="123"/>
      <c r="BHI1370" s="123"/>
      <c r="BHJ1370" s="123"/>
      <c r="BHK1370" s="123"/>
      <c r="BHL1370" s="123"/>
      <c r="BHM1370" s="123"/>
      <c r="BHN1370" s="123"/>
      <c r="BHO1370" s="123"/>
      <c r="BHP1370" s="123"/>
      <c r="BHQ1370" s="123"/>
      <c r="BHR1370" s="123"/>
      <c r="BHS1370" s="123"/>
      <c r="BHT1370" s="123"/>
      <c r="BHU1370" s="123"/>
      <c r="BHV1370" s="123"/>
      <c r="BHW1370" s="123"/>
      <c r="BHX1370" s="123"/>
      <c r="BHY1370" s="123"/>
      <c r="BHZ1370" s="123"/>
      <c r="BIA1370" s="123"/>
      <c r="BIB1370" s="123"/>
      <c r="BIC1370" s="123"/>
      <c r="BID1370" s="123"/>
      <c r="BIE1370" s="123"/>
      <c r="BIF1370" s="123"/>
      <c r="BIG1370" s="123"/>
      <c r="BIH1370" s="123"/>
      <c r="BII1370" s="123"/>
      <c r="BIJ1370" s="123"/>
      <c r="BIK1370" s="123"/>
      <c r="BIL1370" s="123"/>
      <c r="BIM1370" s="123"/>
      <c r="BIN1370" s="123"/>
      <c r="BIO1370" s="123"/>
      <c r="BIP1370" s="123"/>
      <c r="BIQ1370" s="123"/>
      <c r="BIR1370" s="123"/>
      <c r="BIS1370" s="123"/>
      <c r="BIT1370" s="123"/>
      <c r="BIU1370" s="123"/>
      <c r="BIV1370" s="123"/>
      <c r="BIW1370" s="123"/>
      <c r="BIX1370" s="123"/>
      <c r="BIY1370" s="123"/>
      <c r="BIZ1370" s="123"/>
      <c r="BJA1370" s="123"/>
      <c r="BJB1370" s="123"/>
      <c r="BJC1370" s="123"/>
      <c r="BJD1370" s="123"/>
      <c r="BJE1370" s="123"/>
      <c r="BJF1370" s="123"/>
      <c r="BJG1370" s="123"/>
      <c r="BJH1370" s="123"/>
      <c r="BJI1370" s="123"/>
      <c r="BJJ1370" s="123"/>
      <c r="BJK1370" s="123"/>
      <c r="BJL1370" s="123"/>
      <c r="BJM1370" s="123"/>
      <c r="BJN1370" s="123"/>
      <c r="BJO1370" s="123"/>
      <c r="BJP1370" s="123"/>
      <c r="BJQ1370" s="123"/>
      <c r="BJR1370" s="123"/>
      <c r="BJS1370" s="123"/>
      <c r="BJT1370" s="123"/>
      <c r="BJU1370" s="123"/>
      <c r="BJV1370" s="123"/>
      <c r="BJW1370" s="123"/>
      <c r="BJX1370" s="123"/>
      <c r="BJY1370" s="123"/>
      <c r="BJZ1370" s="123"/>
      <c r="BKA1370" s="123"/>
      <c r="BKB1370" s="123"/>
      <c r="BKC1370" s="123"/>
      <c r="BKD1370" s="123"/>
      <c r="BKE1370" s="123"/>
      <c r="BKF1370" s="123"/>
      <c r="BKG1370" s="123"/>
      <c r="BKH1370" s="123"/>
      <c r="BKI1370" s="123"/>
      <c r="BKJ1370" s="123"/>
      <c r="BKK1370" s="123"/>
      <c r="BKL1370" s="123"/>
      <c r="BKM1370" s="123"/>
      <c r="BKN1370" s="123"/>
      <c r="BKO1370" s="123"/>
      <c r="BKP1370" s="123"/>
      <c r="BKQ1370" s="123"/>
      <c r="BKR1370" s="123"/>
      <c r="BKS1370" s="123"/>
      <c r="BKT1370" s="123"/>
      <c r="BKU1370" s="123"/>
      <c r="BKV1370" s="123"/>
      <c r="BKW1370" s="123"/>
      <c r="BKX1370" s="123"/>
      <c r="BKY1370" s="123"/>
      <c r="BKZ1370" s="123"/>
      <c r="BLA1370" s="123"/>
      <c r="BLB1370" s="123"/>
      <c r="BLC1370" s="123"/>
      <c r="BLD1370" s="123"/>
      <c r="BLE1370" s="123"/>
      <c r="BLF1370" s="123"/>
      <c r="BLG1370" s="123"/>
      <c r="BLH1370" s="123"/>
      <c r="BLI1370" s="123"/>
      <c r="BLJ1370" s="123"/>
      <c r="BLK1370" s="123"/>
      <c r="BLL1370" s="123"/>
      <c r="BLM1370" s="123"/>
      <c r="BLN1370" s="123"/>
      <c r="BLO1370" s="123"/>
      <c r="BLP1370" s="123"/>
      <c r="BLQ1370" s="123"/>
      <c r="BLR1370" s="123"/>
      <c r="BLS1370" s="123"/>
      <c r="BLT1370" s="123"/>
      <c r="BLU1370" s="123"/>
      <c r="BLV1370" s="123"/>
      <c r="BLW1370" s="123"/>
      <c r="BLX1370" s="123"/>
      <c r="BLY1370" s="123"/>
      <c r="BLZ1370" s="123"/>
      <c r="BMA1370" s="123"/>
      <c r="BMB1370" s="123"/>
      <c r="BMC1370" s="123"/>
      <c r="BMD1370" s="123"/>
      <c r="BME1370" s="123"/>
      <c r="BMF1370" s="123"/>
      <c r="BMG1370" s="123"/>
      <c r="BMH1370" s="123"/>
      <c r="BMI1370" s="123"/>
      <c r="BMJ1370" s="123"/>
      <c r="BMK1370" s="123"/>
      <c r="BML1370" s="123"/>
      <c r="BMM1370" s="123"/>
      <c r="BMN1370" s="123"/>
      <c r="BMO1370" s="123"/>
      <c r="BMP1370" s="123"/>
      <c r="BMQ1370" s="123"/>
      <c r="BMR1370" s="123"/>
      <c r="BMS1370" s="123"/>
      <c r="BMT1370" s="123"/>
      <c r="BMU1370" s="123"/>
      <c r="BMV1370" s="123"/>
      <c r="BMW1370" s="123"/>
      <c r="BMX1370" s="123"/>
      <c r="BMY1370" s="123"/>
      <c r="BMZ1370" s="123"/>
      <c r="BNA1370" s="123"/>
      <c r="BNB1370" s="123"/>
      <c r="BNC1370" s="123"/>
      <c r="BND1370" s="123"/>
      <c r="BNE1370" s="123"/>
      <c r="BNF1370" s="123"/>
      <c r="BNG1370" s="123"/>
      <c r="BNH1370" s="123"/>
      <c r="BNI1370" s="123"/>
      <c r="BNJ1370" s="123"/>
      <c r="BNK1370" s="123"/>
      <c r="BNL1370" s="123"/>
      <c r="BNM1370" s="123"/>
      <c r="BNN1370" s="123"/>
      <c r="BNO1370" s="123"/>
      <c r="BNP1370" s="123"/>
      <c r="BNQ1370" s="123"/>
      <c r="BNR1370" s="123"/>
      <c r="BNS1370" s="123"/>
      <c r="BNT1370" s="123"/>
      <c r="BNU1370" s="123"/>
      <c r="BNV1370" s="123"/>
      <c r="BNW1370" s="123"/>
      <c r="BNX1370" s="123"/>
      <c r="BNY1370" s="123"/>
      <c r="BNZ1370" s="123"/>
      <c r="BOA1370" s="123"/>
      <c r="BOB1370" s="123"/>
      <c r="BOC1370" s="123"/>
      <c r="BOD1370" s="123"/>
      <c r="BOE1370" s="123"/>
      <c r="BOF1370" s="123"/>
      <c r="BOG1370" s="123"/>
      <c r="BOH1370" s="123"/>
      <c r="BOI1370" s="123"/>
      <c r="BOJ1370" s="123"/>
      <c r="BOK1370" s="123"/>
      <c r="BOL1370" s="123"/>
      <c r="BOM1370" s="123"/>
      <c r="BON1370" s="123"/>
      <c r="BOO1370" s="123"/>
      <c r="BOP1370" s="123"/>
      <c r="BOQ1370" s="123"/>
      <c r="BOR1370" s="123"/>
      <c r="BOS1370" s="123"/>
      <c r="BOT1370" s="123"/>
      <c r="BOU1370" s="123"/>
      <c r="BOV1370" s="123"/>
      <c r="BOW1370" s="123"/>
      <c r="BOX1370" s="123"/>
      <c r="BOY1370" s="123"/>
      <c r="BOZ1370" s="123"/>
      <c r="BPA1370" s="123"/>
      <c r="BPB1370" s="123"/>
      <c r="BPC1370" s="123"/>
      <c r="BPD1370" s="123"/>
      <c r="BPE1370" s="123"/>
      <c r="BPF1370" s="123"/>
      <c r="BPG1370" s="123"/>
      <c r="BPH1370" s="123"/>
      <c r="BPI1370" s="123"/>
      <c r="BPJ1370" s="123"/>
      <c r="BPK1370" s="123"/>
      <c r="BPL1370" s="123"/>
      <c r="BPM1370" s="123"/>
      <c r="BPN1370" s="123"/>
      <c r="BPO1370" s="123"/>
      <c r="BPP1370" s="123"/>
      <c r="BPQ1370" s="123"/>
      <c r="BPR1370" s="123"/>
      <c r="BPS1370" s="123"/>
      <c r="BPT1370" s="123"/>
      <c r="BPU1370" s="123"/>
      <c r="BPV1370" s="123"/>
      <c r="BPW1370" s="123"/>
      <c r="BPX1370" s="123"/>
      <c r="BPY1370" s="123"/>
      <c r="BPZ1370" s="123"/>
      <c r="BQA1370" s="123"/>
      <c r="BQB1370" s="123"/>
      <c r="BQC1370" s="123"/>
      <c r="BQD1370" s="123"/>
      <c r="BQE1370" s="123"/>
      <c r="BQF1370" s="123"/>
      <c r="BQG1370" s="123"/>
      <c r="BQH1370" s="123"/>
      <c r="BQI1370" s="123"/>
      <c r="BQJ1370" s="123"/>
      <c r="BQK1370" s="123"/>
      <c r="BQL1370" s="123"/>
      <c r="BQM1370" s="123"/>
      <c r="BQN1370" s="123"/>
      <c r="BQO1370" s="123"/>
      <c r="BQP1370" s="123"/>
      <c r="BQQ1370" s="123"/>
      <c r="BQR1370" s="123"/>
      <c r="BQS1370" s="123"/>
      <c r="BQT1370" s="123"/>
      <c r="BQU1370" s="123"/>
      <c r="BQV1370" s="123"/>
      <c r="BQW1370" s="123"/>
      <c r="BQX1370" s="123"/>
      <c r="BQY1370" s="123"/>
      <c r="BQZ1370" s="123"/>
      <c r="BRA1370" s="123"/>
      <c r="BRB1370" s="123"/>
      <c r="BRC1370" s="123"/>
      <c r="BRD1370" s="123"/>
      <c r="BRE1370" s="123"/>
      <c r="BRF1370" s="123"/>
      <c r="BRG1370" s="123"/>
      <c r="BRH1370" s="123"/>
      <c r="BRI1370" s="123"/>
      <c r="BRJ1370" s="123"/>
      <c r="BRK1370" s="123"/>
      <c r="BRL1370" s="123"/>
      <c r="BRM1370" s="123"/>
      <c r="BRN1370" s="123"/>
      <c r="BRO1370" s="123"/>
      <c r="BRP1370" s="123"/>
      <c r="BRQ1370" s="123"/>
      <c r="BRR1370" s="123"/>
      <c r="BRS1370" s="123"/>
      <c r="BRT1370" s="123"/>
      <c r="BRU1370" s="123"/>
      <c r="BRV1370" s="123"/>
      <c r="BRW1370" s="123"/>
      <c r="BRX1370" s="123"/>
      <c r="BRY1370" s="123"/>
      <c r="BRZ1370" s="123"/>
      <c r="BSA1370" s="123"/>
      <c r="BSB1370" s="123"/>
      <c r="BSC1370" s="123"/>
      <c r="BSD1370" s="123"/>
      <c r="BSE1370" s="123"/>
      <c r="BSF1370" s="123"/>
      <c r="BSG1370" s="123"/>
      <c r="BSH1370" s="123"/>
      <c r="BSI1370" s="123"/>
      <c r="BSJ1370" s="123"/>
      <c r="BSK1370" s="123"/>
      <c r="BSL1370" s="123"/>
      <c r="BSM1370" s="123"/>
      <c r="BSN1370" s="123"/>
      <c r="BSO1370" s="123"/>
      <c r="BSP1370" s="123"/>
      <c r="BSQ1370" s="123"/>
      <c r="BSR1370" s="123"/>
      <c r="BSS1370" s="123"/>
      <c r="BST1370" s="123"/>
      <c r="BSU1370" s="123"/>
      <c r="BSV1370" s="123"/>
      <c r="BSW1370" s="123"/>
      <c r="BSX1370" s="123"/>
      <c r="BSY1370" s="123"/>
      <c r="BSZ1370" s="123"/>
      <c r="BTA1370" s="123"/>
      <c r="BTB1370" s="123"/>
      <c r="BTC1370" s="123"/>
      <c r="BTD1370" s="123"/>
      <c r="BTE1370" s="123"/>
      <c r="BTF1370" s="123"/>
      <c r="BTG1370" s="123"/>
      <c r="BTH1370" s="123"/>
      <c r="BTI1370" s="123"/>
      <c r="BTJ1370" s="123"/>
      <c r="BTK1370" s="123"/>
      <c r="BTL1370" s="123"/>
      <c r="BTM1370" s="123"/>
      <c r="BTN1370" s="123"/>
      <c r="BTO1370" s="123"/>
      <c r="BTP1370" s="123"/>
      <c r="BTQ1370" s="123"/>
      <c r="BTR1370" s="123"/>
      <c r="BTS1370" s="123"/>
      <c r="BTT1370" s="123"/>
      <c r="BTU1370" s="123"/>
      <c r="BTV1370" s="123"/>
      <c r="BTW1370" s="123"/>
      <c r="BTX1370" s="123"/>
      <c r="BTY1370" s="123"/>
      <c r="BTZ1370" s="123"/>
      <c r="BUA1370" s="123"/>
      <c r="BUB1370" s="123"/>
      <c r="BUC1370" s="123"/>
      <c r="BUD1370" s="123"/>
      <c r="BUE1370" s="123"/>
      <c r="BUF1370" s="123"/>
      <c r="BUG1370" s="123"/>
      <c r="BUH1370" s="123"/>
      <c r="BUI1370" s="123"/>
      <c r="BUJ1370" s="123"/>
      <c r="BUK1370" s="123"/>
      <c r="BUL1370" s="123"/>
      <c r="BUM1370" s="123"/>
      <c r="BUN1370" s="123"/>
      <c r="BUO1370" s="123"/>
      <c r="BUP1370" s="123"/>
      <c r="BUQ1370" s="123"/>
      <c r="BUR1370" s="123"/>
      <c r="BUS1370" s="123"/>
      <c r="BUT1370" s="123"/>
      <c r="BUU1370" s="123"/>
      <c r="BUV1370" s="123"/>
      <c r="BUW1370" s="123"/>
      <c r="BUX1370" s="123"/>
      <c r="BUY1370" s="123"/>
      <c r="BUZ1370" s="123"/>
      <c r="BVA1370" s="123"/>
      <c r="BVB1370" s="123"/>
      <c r="BVC1370" s="123"/>
      <c r="BVD1370" s="123"/>
      <c r="BVE1370" s="123"/>
      <c r="BVF1370" s="123"/>
      <c r="BVG1370" s="123"/>
      <c r="BVH1370" s="123"/>
      <c r="BVI1370" s="123"/>
      <c r="BVJ1370" s="123"/>
      <c r="BVK1370" s="123"/>
      <c r="BVL1370" s="123"/>
      <c r="BVM1370" s="123"/>
      <c r="BVN1370" s="123"/>
      <c r="BVO1370" s="123"/>
      <c r="BVP1370" s="123"/>
      <c r="BVQ1370" s="123"/>
      <c r="BVR1370" s="123"/>
      <c r="BVS1370" s="123"/>
      <c r="BVT1370" s="123"/>
      <c r="BVU1370" s="123"/>
      <c r="BVV1370" s="123"/>
      <c r="BVW1370" s="123"/>
      <c r="BVX1370" s="123"/>
      <c r="BVY1370" s="123"/>
      <c r="BVZ1370" s="123"/>
      <c r="BWA1370" s="123"/>
      <c r="BWB1370" s="123"/>
      <c r="BWC1370" s="123"/>
      <c r="BWD1370" s="123"/>
      <c r="BWE1370" s="123"/>
      <c r="BWF1370" s="123"/>
      <c r="BWG1370" s="123"/>
      <c r="BWH1370" s="123"/>
      <c r="BWI1370" s="123"/>
      <c r="BWJ1370" s="123"/>
      <c r="BWK1370" s="123"/>
      <c r="BWL1370" s="123"/>
      <c r="BWM1370" s="123"/>
      <c r="BWN1370" s="123"/>
      <c r="BWO1370" s="123"/>
      <c r="BWP1370" s="123"/>
      <c r="BWQ1370" s="123"/>
      <c r="BWR1370" s="123"/>
      <c r="BWS1370" s="123"/>
      <c r="BWT1370" s="123"/>
      <c r="BWU1370" s="123"/>
      <c r="BWV1370" s="123"/>
      <c r="BWW1370" s="123"/>
      <c r="BWX1370" s="123"/>
      <c r="BWY1370" s="123"/>
      <c r="BWZ1370" s="123"/>
      <c r="BXA1370" s="123"/>
      <c r="BXB1370" s="123"/>
      <c r="BXC1370" s="123"/>
      <c r="BXD1370" s="123"/>
      <c r="BXE1370" s="123"/>
      <c r="BXF1370" s="123"/>
      <c r="BXG1370" s="123"/>
      <c r="BXH1370" s="123"/>
      <c r="BXI1370" s="123"/>
      <c r="BXJ1370" s="123"/>
      <c r="BXK1370" s="123"/>
      <c r="BXL1370" s="123"/>
      <c r="BXM1370" s="123"/>
      <c r="BXN1370" s="123"/>
      <c r="BXO1370" s="123"/>
      <c r="BXP1370" s="123"/>
      <c r="BXQ1370" s="123"/>
      <c r="BXR1370" s="123"/>
      <c r="BXS1370" s="123"/>
      <c r="BXT1370" s="123"/>
      <c r="BXU1370" s="123"/>
      <c r="BXV1370" s="123"/>
      <c r="BXW1370" s="123"/>
      <c r="BXX1370" s="123"/>
      <c r="BXY1370" s="123"/>
      <c r="BXZ1370" s="123"/>
      <c r="BYA1370" s="123"/>
      <c r="BYB1370" s="123"/>
      <c r="BYC1370" s="123"/>
      <c r="BYD1370" s="123"/>
      <c r="BYE1370" s="123"/>
      <c r="BYF1370" s="123"/>
      <c r="BYG1370" s="123"/>
      <c r="BYH1370" s="123"/>
      <c r="BYI1370" s="123"/>
      <c r="BYJ1370" s="123"/>
      <c r="BYK1370" s="123"/>
      <c r="BYL1370" s="123"/>
      <c r="BYM1370" s="123"/>
      <c r="BYN1370" s="123"/>
      <c r="BYO1370" s="123"/>
      <c r="BYP1370" s="123"/>
      <c r="BYQ1370" s="123"/>
      <c r="BYR1370" s="123"/>
      <c r="BYS1370" s="123"/>
      <c r="BYT1370" s="123"/>
      <c r="BYU1370" s="123"/>
      <c r="BYV1370" s="123"/>
      <c r="BYW1370" s="123"/>
      <c r="BYX1370" s="123"/>
      <c r="BYY1370" s="123"/>
      <c r="BYZ1370" s="123"/>
      <c r="BZA1370" s="123"/>
      <c r="BZB1370" s="123"/>
      <c r="BZC1370" s="123"/>
      <c r="BZD1370" s="123"/>
      <c r="BZE1370" s="123"/>
      <c r="BZF1370" s="123"/>
      <c r="BZG1370" s="123"/>
      <c r="BZH1370" s="123"/>
      <c r="BZI1370" s="123"/>
      <c r="BZJ1370" s="123"/>
      <c r="BZK1370" s="123"/>
      <c r="BZL1370" s="123"/>
      <c r="BZM1370" s="123"/>
      <c r="BZN1370" s="123"/>
      <c r="BZO1370" s="123"/>
      <c r="BZP1370" s="123"/>
      <c r="BZQ1370" s="123"/>
      <c r="BZR1370" s="123"/>
      <c r="BZS1370" s="123"/>
      <c r="BZT1370" s="123"/>
      <c r="BZU1370" s="123"/>
      <c r="BZV1370" s="123"/>
      <c r="BZW1370" s="123"/>
      <c r="BZX1370" s="123"/>
      <c r="BZY1370" s="123"/>
      <c r="BZZ1370" s="123"/>
      <c r="CAA1370" s="123"/>
      <c r="CAB1370" s="123"/>
      <c r="CAC1370" s="123"/>
      <c r="CAD1370" s="123"/>
      <c r="CAE1370" s="123"/>
      <c r="CAF1370" s="123"/>
      <c r="CAG1370" s="123"/>
      <c r="CAH1370" s="123"/>
      <c r="CAI1370" s="123"/>
      <c r="CAJ1370" s="123"/>
      <c r="CAK1370" s="123"/>
      <c r="CAL1370" s="123"/>
      <c r="CAM1370" s="123"/>
      <c r="CAN1370" s="123"/>
      <c r="CAO1370" s="123"/>
      <c r="CAP1370" s="123"/>
      <c r="CAQ1370" s="123"/>
      <c r="CAR1370" s="123"/>
      <c r="CAS1370" s="123"/>
      <c r="CAT1370" s="123"/>
      <c r="CAU1370" s="123"/>
      <c r="CAV1370" s="123"/>
      <c r="CAW1370" s="123"/>
      <c r="CAX1370" s="123"/>
      <c r="CAY1370" s="123"/>
      <c r="CAZ1370" s="123"/>
      <c r="CBA1370" s="123"/>
      <c r="CBB1370" s="123"/>
      <c r="CBC1370" s="123"/>
      <c r="CBD1370" s="123"/>
      <c r="CBE1370" s="123"/>
      <c r="CBF1370" s="123"/>
      <c r="CBG1370" s="123"/>
      <c r="CBH1370" s="123"/>
      <c r="CBI1370" s="123"/>
      <c r="CBJ1370" s="123"/>
      <c r="CBK1370" s="123"/>
      <c r="CBL1370" s="123"/>
      <c r="CBM1370" s="123"/>
      <c r="CBN1370" s="123"/>
      <c r="CBO1370" s="123"/>
      <c r="CBP1370" s="123"/>
      <c r="CBQ1370" s="123"/>
      <c r="CBR1370" s="123"/>
      <c r="CBS1370" s="123"/>
      <c r="CBT1370" s="123"/>
      <c r="CBU1370" s="123"/>
      <c r="CBV1370" s="123"/>
      <c r="CBW1370" s="123"/>
      <c r="CBX1370" s="123"/>
      <c r="CBY1370" s="123"/>
      <c r="CBZ1370" s="123"/>
      <c r="CCA1370" s="123"/>
      <c r="CCB1370" s="123"/>
      <c r="CCC1370" s="123"/>
      <c r="CCD1370" s="123"/>
      <c r="CCE1370" s="123"/>
      <c r="CCF1370" s="123"/>
      <c r="CCG1370" s="123"/>
      <c r="CCH1370" s="123"/>
      <c r="CCI1370" s="123"/>
      <c r="CCJ1370" s="123"/>
      <c r="CCK1370" s="123"/>
      <c r="CCL1370" s="123"/>
      <c r="CCM1370" s="123"/>
      <c r="CCN1370" s="123"/>
      <c r="CCO1370" s="123"/>
      <c r="CCP1370" s="123"/>
      <c r="CCQ1370" s="123"/>
      <c r="CCR1370" s="123"/>
      <c r="CCS1370" s="123"/>
      <c r="CCT1370" s="123"/>
      <c r="CCU1370" s="123"/>
      <c r="CCV1370" s="123"/>
      <c r="CCW1370" s="123"/>
      <c r="CCX1370" s="123"/>
      <c r="CCY1370" s="123"/>
      <c r="CCZ1370" s="123"/>
      <c r="CDA1370" s="123"/>
      <c r="CDB1370" s="123"/>
      <c r="CDC1370" s="123"/>
      <c r="CDD1370" s="123"/>
      <c r="CDE1370" s="123"/>
      <c r="CDF1370" s="123"/>
      <c r="CDG1370" s="123"/>
      <c r="CDH1370" s="123"/>
      <c r="CDI1370" s="123"/>
      <c r="CDJ1370" s="123"/>
      <c r="CDK1370" s="123"/>
      <c r="CDL1370" s="123"/>
      <c r="CDM1370" s="123"/>
      <c r="CDN1370" s="123"/>
      <c r="CDO1370" s="123"/>
      <c r="CDP1370" s="123"/>
      <c r="CDQ1370" s="123"/>
      <c r="CDR1370" s="123"/>
      <c r="CDS1370" s="123"/>
      <c r="CDT1370" s="123"/>
      <c r="CDU1370" s="123"/>
      <c r="CDV1370" s="123"/>
      <c r="CDW1370" s="123"/>
      <c r="CDX1370" s="123"/>
      <c r="CDY1370" s="123"/>
      <c r="CDZ1370" s="123"/>
      <c r="CEA1370" s="123"/>
      <c r="CEB1370" s="123"/>
      <c r="CEC1370" s="123"/>
      <c r="CED1370" s="123"/>
      <c r="CEE1370" s="123"/>
      <c r="CEF1370" s="123"/>
      <c r="CEG1370" s="123"/>
      <c r="CEH1370" s="123"/>
      <c r="CEI1370" s="123"/>
      <c r="CEJ1370" s="123"/>
      <c r="CEK1370" s="123"/>
      <c r="CEL1370" s="123"/>
      <c r="CEM1370" s="123"/>
      <c r="CEN1370" s="123"/>
      <c r="CEO1370" s="123"/>
      <c r="CEP1370" s="123"/>
      <c r="CEQ1370" s="123"/>
      <c r="CER1370" s="123"/>
      <c r="CES1370" s="123"/>
      <c r="CET1370" s="123"/>
      <c r="CEU1370" s="123"/>
      <c r="CEV1370" s="123"/>
      <c r="CEW1370" s="123"/>
      <c r="CEX1370" s="123"/>
      <c r="CEY1370" s="123"/>
      <c r="CEZ1370" s="123"/>
      <c r="CFA1370" s="123"/>
      <c r="CFB1370" s="123"/>
      <c r="CFC1370" s="123"/>
      <c r="CFD1370" s="123"/>
      <c r="CFE1370" s="123"/>
      <c r="CFF1370" s="123"/>
      <c r="CFG1370" s="123"/>
      <c r="CFH1370" s="123"/>
      <c r="CFI1370" s="123"/>
      <c r="CFJ1370" s="123"/>
      <c r="CFK1370" s="123"/>
      <c r="CFL1370" s="123"/>
      <c r="CFM1370" s="123"/>
      <c r="CFN1370" s="123"/>
      <c r="CFO1370" s="123"/>
      <c r="CFP1370" s="123"/>
      <c r="CFQ1370" s="123"/>
      <c r="CFR1370" s="123"/>
      <c r="CFS1370" s="123"/>
      <c r="CFT1370" s="123"/>
      <c r="CFU1370" s="123"/>
      <c r="CFV1370" s="123"/>
      <c r="CFW1370" s="123"/>
      <c r="CFX1370" s="123"/>
      <c r="CFY1370" s="123"/>
      <c r="CFZ1370" s="123"/>
      <c r="CGA1370" s="123"/>
      <c r="CGB1370" s="123"/>
      <c r="CGC1370" s="123"/>
      <c r="CGD1370" s="123"/>
      <c r="CGE1370" s="123"/>
      <c r="CGF1370" s="123"/>
      <c r="CGG1370" s="123"/>
      <c r="CGH1370" s="123"/>
      <c r="CGI1370" s="123"/>
      <c r="CGJ1370" s="123"/>
      <c r="CGK1370" s="123"/>
      <c r="CGL1370" s="123"/>
      <c r="CGM1370" s="123"/>
      <c r="CGN1370" s="123"/>
      <c r="CGO1370" s="123"/>
      <c r="CGP1370" s="123"/>
      <c r="CGQ1370" s="123"/>
      <c r="CGR1370" s="123"/>
      <c r="CGS1370" s="123"/>
      <c r="CGT1370" s="123"/>
      <c r="CGU1370" s="123"/>
      <c r="CGV1370" s="123"/>
      <c r="CGW1370" s="123"/>
      <c r="CGX1370" s="123"/>
      <c r="CGY1370" s="123"/>
      <c r="CGZ1370" s="123"/>
      <c r="CHA1370" s="123"/>
      <c r="CHB1370" s="123"/>
      <c r="CHC1370" s="123"/>
      <c r="CHD1370" s="123"/>
      <c r="CHE1370" s="123"/>
      <c r="CHF1370" s="123"/>
      <c r="CHG1370" s="123"/>
      <c r="CHH1370" s="123"/>
      <c r="CHI1370" s="123"/>
      <c r="CHJ1370" s="123"/>
      <c r="CHK1370" s="123"/>
      <c r="CHL1370" s="123"/>
      <c r="CHM1370" s="123"/>
      <c r="CHN1370" s="123"/>
      <c r="CHO1370" s="123"/>
      <c r="CHP1370" s="123"/>
      <c r="CHQ1370" s="123"/>
      <c r="CHR1370" s="123"/>
      <c r="CHS1370" s="123"/>
      <c r="CHT1370" s="123"/>
      <c r="CHU1370" s="123"/>
      <c r="CHV1370" s="123"/>
      <c r="CHW1370" s="123"/>
      <c r="CHX1370" s="123"/>
      <c r="CHY1370" s="123"/>
      <c r="CHZ1370" s="123"/>
      <c r="CIA1370" s="123"/>
      <c r="CIB1370" s="123"/>
      <c r="CIC1370" s="123"/>
      <c r="CID1370" s="123"/>
      <c r="CIE1370" s="123"/>
      <c r="CIF1370" s="123"/>
      <c r="CIG1370" s="123"/>
      <c r="CIH1370" s="123"/>
      <c r="CII1370" s="123"/>
      <c r="CIJ1370" s="123"/>
      <c r="CIK1370" s="123"/>
      <c r="CIL1370" s="123"/>
      <c r="CIM1370" s="123"/>
      <c r="CIN1370" s="123"/>
      <c r="CIO1370" s="123"/>
      <c r="CIP1370" s="123"/>
      <c r="CIQ1370" s="123"/>
      <c r="CIR1370" s="123"/>
      <c r="CIS1370" s="123"/>
      <c r="CIT1370" s="123"/>
      <c r="CIU1370" s="123"/>
      <c r="CIV1370" s="123"/>
      <c r="CIW1370" s="123"/>
      <c r="CIX1370" s="123"/>
      <c r="CIY1370" s="123"/>
      <c r="CIZ1370" s="123"/>
      <c r="CJA1370" s="123"/>
      <c r="CJB1370" s="123"/>
      <c r="CJC1370" s="123"/>
      <c r="CJD1370" s="123"/>
      <c r="CJE1370" s="123"/>
      <c r="CJF1370" s="123"/>
      <c r="CJG1370" s="123"/>
      <c r="CJH1370" s="123"/>
      <c r="CJI1370" s="123"/>
      <c r="CJJ1370" s="123"/>
      <c r="CJK1370" s="123"/>
      <c r="CJL1370" s="123"/>
      <c r="CJM1370" s="123"/>
      <c r="CJN1370" s="123"/>
      <c r="CJO1370" s="123"/>
      <c r="CJP1370" s="123"/>
      <c r="CJQ1370" s="123"/>
      <c r="CJR1370" s="123"/>
      <c r="CJS1370" s="123"/>
      <c r="CJT1370" s="123"/>
      <c r="CJU1370" s="123"/>
      <c r="CJV1370" s="123"/>
      <c r="CJW1370" s="123"/>
      <c r="CJX1370" s="123"/>
      <c r="CJY1370" s="123"/>
      <c r="CJZ1370" s="123"/>
      <c r="CKA1370" s="123"/>
      <c r="CKB1370" s="123"/>
      <c r="CKC1370" s="123"/>
      <c r="CKD1370" s="123"/>
      <c r="CKE1370" s="123"/>
      <c r="CKF1370" s="123"/>
      <c r="CKG1370" s="123"/>
      <c r="CKH1370" s="123"/>
      <c r="CKI1370" s="123"/>
      <c r="CKJ1370" s="123"/>
      <c r="CKK1370" s="123"/>
      <c r="CKL1370" s="123"/>
      <c r="CKM1370" s="123"/>
      <c r="CKN1370" s="123"/>
      <c r="CKO1370" s="123"/>
      <c r="CKP1370" s="123"/>
      <c r="CKQ1370" s="123"/>
      <c r="CKR1370" s="123"/>
      <c r="CKS1370" s="123"/>
      <c r="CKT1370" s="123"/>
      <c r="CKU1370" s="123"/>
      <c r="CKV1370" s="123"/>
      <c r="CKW1370" s="123"/>
      <c r="CKX1370" s="123"/>
      <c r="CKY1370" s="123"/>
      <c r="CKZ1370" s="123"/>
      <c r="CLA1370" s="123"/>
      <c r="CLB1370" s="123"/>
      <c r="CLC1370" s="123"/>
      <c r="CLD1370" s="123"/>
      <c r="CLE1370" s="123"/>
      <c r="CLF1370" s="123"/>
      <c r="CLG1370" s="123"/>
      <c r="CLH1370" s="123"/>
      <c r="CLI1370" s="123"/>
      <c r="CLJ1370" s="123"/>
      <c r="CLK1370" s="123"/>
      <c r="CLL1370" s="123"/>
      <c r="CLM1370" s="123"/>
      <c r="CLN1370" s="123"/>
      <c r="CLO1370" s="123"/>
      <c r="CLP1370" s="123"/>
      <c r="CLQ1370" s="123"/>
      <c r="CLR1370" s="123"/>
      <c r="CLS1370" s="123"/>
      <c r="CLT1370" s="123"/>
      <c r="CLU1370" s="123"/>
      <c r="CLV1370" s="123"/>
      <c r="CLW1370" s="123"/>
      <c r="CLX1370" s="123"/>
      <c r="CLY1370" s="123"/>
      <c r="CLZ1370" s="123"/>
      <c r="CMA1370" s="123"/>
      <c r="CMB1370" s="123"/>
      <c r="CMC1370" s="123"/>
      <c r="CMD1370" s="123"/>
      <c r="CME1370" s="123"/>
      <c r="CMF1370" s="123"/>
      <c r="CMG1370" s="123"/>
      <c r="CMH1370" s="123"/>
      <c r="CMI1370" s="123"/>
      <c r="CMJ1370" s="123"/>
      <c r="CMK1370" s="123"/>
      <c r="CML1370" s="123"/>
      <c r="CMM1370" s="123"/>
      <c r="CMN1370" s="123"/>
      <c r="CMO1370" s="123"/>
      <c r="CMP1370" s="123"/>
      <c r="CMQ1370" s="123"/>
      <c r="CMR1370" s="123"/>
      <c r="CMS1370" s="123"/>
      <c r="CMT1370" s="123"/>
      <c r="CMU1370" s="123"/>
      <c r="CMV1370" s="123"/>
      <c r="CMW1370" s="123"/>
      <c r="CMX1370" s="123"/>
      <c r="CMY1370" s="123"/>
      <c r="CMZ1370" s="123"/>
      <c r="CNA1370" s="123"/>
      <c r="CNB1370" s="123"/>
      <c r="CNC1370" s="123"/>
      <c r="CND1370" s="123"/>
      <c r="CNE1370" s="123"/>
      <c r="CNF1370" s="123"/>
      <c r="CNG1370" s="123"/>
      <c r="CNH1370" s="123"/>
      <c r="CNI1370" s="123"/>
      <c r="CNJ1370" s="123"/>
      <c r="CNK1370" s="123"/>
      <c r="CNL1370" s="123"/>
      <c r="CNM1370" s="123"/>
      <c r="CNN1370" s="123"/>
      <c r="CNO1370" s="123"/>
      <c r="CNP1370" s="123"/>
      <c r="CNQ1370" s="123"/>
      <c r="CNR1370" s="123"/>
      <c r="CNS1370" s="123"/>
      <c r="CNT1370" s="123"/>
      <c r="CNU1370" s="123"/>
      <c r="CNV1370" s="123"/>
      <c r="CNW1370" s="123"/>
      <c r="CNX1370" s="123"/>
      <c r="CNY1370" s="123"/>
      <c r="CNZ1370" s="123"/>
      <c r="COA1370" s="123"/>
      <c r="COB1370" s="123"/>
      <c r="COC1370" s="123"/>
      <c r="COD1370" s="123"/>
      <c r="COE1370" s="123"/>
      <c r="COF1370" s="123"/>
      <c r="COG1370" s="123"/>
      <c r="COH1370" s="123"/>
      <c r="COI1370" s="123"/>
      <c r="COJ1370" s="123"/>
      <c r="COK1370" s="123"/>
      <c r="COL1370" s="123"/>
      <c r="COM1370" s="123"/>
      <c r="CON1370" s="123"/>
      <c r="COO1370" s="123"/>
      <c r="COP1370" s="123"/>
      <c r="COQ1370" s="123"/>
      <c r="COR1370" s="123"/>
      <c r="COS1370" s="123"/>
      <c r="COT1370" s="123"/>
      <c r="COU1370" s="123"/>
      <c r="COV1370" s="123"/>
      <c r="COW1370" s="123"/>
      <c r="COX1370" s="123"/>
      <c r="COY1370" s="123"/>
      <c r="COZ1370" s="123"/>
      <c r="CPA1370" s="123"/>
      <c r="CPB1370" s="123"/>
      <c r="CPC1370" s="123"/>
      <c r="CPD1370" s="123"/>
      <c r="CPE1370" s="123"/>
      <c r="CPF1370" s="123"/>
      <c r="CPG1370" s="123"/>
      <c r="CPH1370" s="123"/>
      <c r="CPI1370" s="123"/>
      <c r="CPJ1370" s="123"/>
      <c r="CPK1370" s="123"/>
      <c r="CPL1370" s="123"/>
      <c r="CPM1370" s="123"/>
      <c r="CPN1370" s="123"/>
      <c r="CPO1370" s="123"/>
      <c r="CPP1370" s="123"/>
      <c r="CPQ1370" s="123"/>
      <c r="CPR1370" s="123"/>
      <c r="CPS1370" s="123"/>
      <c r="CPT1370" s="123"/>
      <c r="CPU1370" s="123"/>
      <c r="CPV1370" s="123"/>
      <c r="CPW1370" s="123"/>
      <c r="CPX1370" s="123"/>
      <c r="CPY1370" s="123"/>
      <c r="CPZ1370" s="123"/>
      <c r="CQA1370" s="123"/>
      <c r="CQB1370" s="123"/>
      <c r="CQC1370" s="123"/>
      <c r="CQD1370" s="123"/>
      <c r="CQE1370" s="123"/>
      <c r="CQF1370" s="123"/>
      <c r="CQG1370" s="123"/>
      <c r="CQH1370" s="123"/>
      <c r="CQI1370" s="123"/>
      <c r="CQJ1370" s="123"/>
      <c r="CQK1370" s="123"/>
      <c r="CQL1370" s="123"/>
      <c r="CQM1370" s="123"/>
      <c r="CQN1370" s="123"/>
      <c r="CQO1370" s="123"/>
      <c r="CQP1370" s="123"/>
      <c r="CQQ1370" s="123"/>
      <c r="CQR1370" s="123"/>
      <c r="CQS1370" s="123"/>
      <c r="CQT1370" s="123"/>
      <c r="CQU1370" s="123"/>
      <c r="CQV1370" s="123"/>
      <c r="CQW1370" s="123"/>
      <c r="CQX1370" s="123"/>
      <c r="CQY1370" s="123"/>
      <c r="CQZ1370" s="123"/>
      <c r="CRA1370" s="123"/>
      <c r="CRB1370" s="123"/>
      <c r="CRC1370" s="123"/>
      <c r="CRD1370" s="123"/>
      <c r="CRE1370" s="123"/>
      <c r="CRF1370" s="123"/>
      <c r="CRG1370" s="123"/>
      <c r="CRH1370" s="123"/>
      <c r="CRI1370" s="123"/>
      <c r="CRJ1370" s="123"/>
      <c r="CRK1370" s="123"/>
      <c r="CRL1370" s="123"/>
      <c r="CRM1370" s="123"/>
      <c r="CRN1370" s="123"/>
      <c r="CRO1370" s="123"/>
      <c r="CRP1370" s="123"/>
      <c r="CRQ1370" s="123"/>
      <c r="CRR1370" s="123"/>
      <c r="CRS1370" s="123"/>
      <c r="CRT1370" s="123"/>
      <c r="CRU1370" s="123"/>
      <c r="CRV1370" s="123"/>
      <c r="CRW1370" s="123"/>
      <c r="CRX1370" s="123"/>
      <c r="CRY1370" s="123"/>
      <c r="CRZ1370" s="123"/>
      <c r="CSA1370" s="123"/>
      <c r="CSB1370" s="123"/>
      <c r="CSC1370" s="123"/>
      <c r="CSD1370" s="123"/>
      <c r="CSE1370" s="123"/>
      <c r="CSF1370" s="123"/>
      <c r="CSG1370" s="123"/>
      <c r="CSH1370" s="123"/>
      <c r="CSI1370" s="123"/>
      <c r="CSJ1370" s="123"/>
      <c r="CSK1370" s="123"/>
      <c r="CSL1370" s="123"/>
      <c r="CSM1370" s="123"/>
      <c r="CSN1370" s="123"/>
      <c r="CSO1370" s="123"/>
      <c r="CSP1370" s="123"/>
      <c r="CSQ1370" s="123"/>
      <c r="CSR1370" s="123"/>
      <c r="CSS1370" s="123"/>
      <c r="CST1370" s="123"/>
      <c r="CSU1370" s="123"/>
      <c r="CSV1370" s="123"/>
      <c r="CSW1370" s="123"/>
      <c r="CSX1370" s="123"/>
      <c r="CSY1370" s="123"/>
      <c r="CSZ1370" s="123"/>
      <c r="CTA1370" s="123"/>
      <c r="CTB1370" s="123"/>
      <c r="CTC1370" s="123"/>
      <c r="CTD1370" s="123"/>
      <c r="CTE1370" s="123"/>
      <c r="CTF1370" s="123"/>
      <c r="CTG1370" s="123"/>
      <c r="CTH1370" s="123"/>
      <c r="CTI1370" s="123"/>
      <c r="CTJ1370" s="123"/>
      <c r="CTK1370" s="123"/>
      <c r="CTL1370" s="123"/>
      <c r="CTM1370" s="123"/>
      <c r="CTN1370" s="123"/>
      <c r="CTO1370" s="123"/>
      <c r="CTP1370" s="123"/>
      <c r="CTQ1370" s="123"/>
      <c r="CTR1370" s="123"/>
      <c r="CTS1370" s="123"/>
      <c r="CTT1370" s="123"/>
      <c r="CTU1370" s="123"/>
      <c r="CTV1370" s="123"/>
      <c r="CTW1370" s="123"/>
      <c r="CTX1370" s="123"/>
      <c r="CTY1370" s="123"/>
      <c r="CTZ1370" s="123"/>
      <c r="CUA1370" s="123"/>
      <c r="CUB1370" s="123"/>
      <c r="CUC1370" s="123"/>
      <c r="CUD1370" s="123"/>
      <c r="CUE1370" s="123"/>
      <c r="CUF1370" s="123"/>
      <c r="CUG1370" s="123"/>
      <c r="CUH1370" s="123"/>
      <c r="CUI1370" s="123"/>
      <c r="CUJ1370" s="123"/>
      <c r="CUK1370" s="123"/>
      <c r="CUL1370" s="123"/>
      <c r="CUM1370" s="123"/>
      <c r="CUN1370" s="123"/>
      <c r="CUO1370" s="123"/>
      <c r="CUP1370" s="123"/>
      <c r="CUQ1370" s="123"/>
      <c r="CUR1370" s="123"/>
      <c r="CUS1370" s="123"/>
      <c r="CUT1370" s="123"/>
      <c r="CUU1370" s="123"/>
      <c r="CUV1370" s="123"/>
      <c r="CUW1370" s="123"/>
      <c r="CUX1370" s="123"/>
      <c r="CUY1370" s="123"/>
      <c r="CUZ1370" s="123"/>
      <c r="CVA1370" s="123"/>
      <c r="CVB1370" s="123"/>
      <c r="CVC1370" s="123"/>
      <c r="CVD1370" s="123"/>
      <c r="CVE1370" s="123"/>
      <c r="CVF1370" s="123"/>
      <c r="CVG1370" s="123"/>
      <c r="CVH1370" s="123"/>
      <c r="CVI1370" s="123"/>
      <c r="CVJ1370" s="123"/>
      <c r="CVK1370" s="123"/>
      <c r="CVL1370" s="123"/>
      <c r="CVM1370" s="123"/>
      <c r="CVN1370" s="123"/>
      <c r="CVO1370" s="123"/>
      <c r="CVP1370" s="123"/>
      <c r="CVQ1370" s="123"/>
      <c r="CVR1370" s="123"/>
      <c r="CVS1370" s="123"/>
      <c r="CVT1370" s="123"/>
      <c r="CVU1370" s="123"/>
      <c r="CVV1370" s="123"/>
      <c r="CVW1370" s="123"/>
      <c r="CVX1370" s="123"/>
      <c r="CVY1370" s="123"/>
      <c r="CVZ1370" s="123"/>
      <c r="CWA1370" s="123"/>
      <c r="CWB1370" s="123"/>
      <c r="CWC1370" s="123"/>
      <c r="CWD1370" s="123"/>
      <c r="CWE1370" s="123"/>
      <c r="CWF1370" s="123"/>
      <c r="CWG1370" s="123"/>
      <c r="CWH1370" s="123"/>
      <c r="CWI1370" s="123"/>
      <c r="CWJ1370" s="123"/>
      <c r="CWK1370" s="123"/>
      <c r="CWL1370" s="123"/>
      <c r="CWM1370" s="123"/>
      <c r="CWN1370" s="123"/>
      <c r="CWO1370" s="123"/>
      <c r="CWP1370" s="123"/>
      <c r="CWQ1370" s="123"/>
      <c r="CWR1370" s="123"/>
      <c r="CWS1370" s="123"/>
      <c r="CWT1370" s="123"/>
      <c r="CWU1370" s="123"/>
      <c r="CWV1370" s="123"/>
      <c r="CWW1370" s="123"/>
      <c r="CWX1370" s="123"/>
      <c r="CWY1370" s="123"/>
      <c r="CWZ1370" s="123"/>
      <c r="CXA1370" s="123"/>
      <c r="CXB1370" s="123"/>
      <c r="CXC1370" s="123"/>
      <c r="CXD1370" s="123"/>
      <c r="CXE1370" s="123"/>
      <c r="CXF1370" s="123"/>
      <c r="CXG1370" s="123"/>
      <c r="CXH1370" s="123"/>
      <c r="CXI1370" s="123"/>
      <c r="CXJ1370" s="123"/>
      <c r="CXK1370" s="123"/>
      <c r="CXL1370" s="123"/>
      <c r="CXM1370" s="123"/>
      <c r="CXN1370" s="123"/>
      <c r="CXO1370" s="123"/>
      <c r="CXP1370" s="123"/>
      <c r="CXQ1370" s="123"/>
      <c r="CXR1370" s="123"/>
      <c r="CXS1370" s="123"/>
      <c r="CXT1370" s="123"/>
      <c r="CXU1370" s="123"/>
      <c r="CXV1370" s="123"/>
      <c r="CXW1370" s="123"/>
      <c r="CXX1370" s="123"/>
      <c r="CXY1370" s="123"/>
      <c r="CXZ1370" s="123"/>
      <c r="CYA1370" s="123"/>
      <c r="CYB1370" s="123"/>
      <c r="CYC1370" s="123"/>
      <c r="CYD1370" s="123"/>
      <c r="CYE1370" s="123"/>
      <c r="CYF1370" s="123"/>
      <c r="CYG1370" s="123"/>
      <c r="CYH1370" s="123"/>
      <c r="CYI1370" s="123"/>
      <c r="CYJ1370" s="123"/>
      <c r="CYK1370" s="123"/>
      <c r="CYL1370" s="123"/>
      <c r="CYM1370" s="123"/>
      <c r="CYN1370" s="123"/>
      <c r="CYO1370" s="123"/>
      <c r="CYP1370" s="123"/>
      <c r="CYQ1370" s="123"/>
      <c r="CYR1370" s="123"/>
      <c r="CYS1370" s="123"/>
      <c r="CYT1370" s="123"/>
      <c r="CYU1370" s="123"/>
      <c r="CYV1370" s="123"/>
      <c r="CYW1370" s="123"/>
      <c r="CYX1370" s="123"/>
      <c r="CYY1370" s="123"/>
      <c r="CYZ1370" s="123"/>
      <c r="CZA1370" s="123"/>
      <c r="CZB1370" s="123"/>
      <c r="CZC1370" s="123"/>
      <c r="CZD1370" s="123"/>
      <c r="CZE1370" s="123"/>
      <c r="CZF1370" s="123"/>
      <c r="CZG1370" s="123"/>
      <c r="CZH1370" s="123"/>
      <c r="CZI1370" s="123"/>
      <c r="CZJ1370" s="123"/>
      <c r="CZK1370" s="123"/>
      <c r="CZL1370" s="123"/>
      <c r="CZM1370" s="123"/>
      <c r="CZN1370" s="123"/>
      <c r="CZO1370" s="123"/>
      <c r="CZP1370" s="123"/>
      <c r="CZQ1370" s="123"/>
      <c r="CZR1370" s="123"/>
      <c r="CZS1370" s="123"/>
      <c r="CZT1370" s="123"/>
      <c r="CZU1370" s="123"/>
      <c r="CZV1370" s="123"/>
      <c r="CZW1370" s="123"/>
      <c r="CZX1370" s="123"/>
      <c r="CZY1370" s="123"/>
      <c r="CZZ1370" s="123"/>
      <c r="DAA1370" s="123"/>
      <c r="DAB1370" s="123"/>
      <c r="DAC1370" s="123"/>
      <c r="DAD1370" s="123"/>
      <c r="DAE1370" s="123"/>
      <c r="DAF1370" s="123"/>
      <c r="DAG1370" s="123"/>
      <c r="DAH1370" s="123"/>
      <c r="DAI1370" s="123"/>
      <c r="DAJ1370" s="123"/>
      <c r="DAK1370" s="123"/>
      <c r="DAL1370" s="123"/>
      <c r="DAM1370" s="123"/>
      <c r="DAN1370" s="123"/>
      <c r="DAO1370" s="123"/>
      <c r="DAP1370" s="123"/>
      <c r="DAQ1370" s="123"/>
      <c r="DAR1370" s="123"/>
      <c r="DAS1370" s="123"/>
      <c r="DAT1370" s="123"/>
      <c r="DAU1370" s="123"/>
      <c r="DAV1370" s="123"/>
      <c r="DAW1370" s="123"/>
      <c r="DAX1370" s="123"/>
      <c r="DAY1370" s="123"/>
      <c r="DAZ1370" s="123"/>
      <c r="DBA1370" s="123"/>
      <c r="DBB1370" s="123"/>
      <c r="DBC1370" s="123"/>
      <c r="DBD1370" s="123"/>
      <c r="DBE1370" s="123"/>
      <c r="DBF1370" s="123"/>
      <c r="DBG1370" s="123"/>
      <c r="DBH1370" s="123"/>
      <c r="DBI1370" s="123"/>
      <c r="DBJ1370" s="123"/>
      <c r="DBK1370" s="123"/>
      <c r="DBL1370" s="123"/>
      <c r="DBM1370" s="123"/>
      <c r="DBN1370" s="123"/>
      <c r="DBO1370" s="123"/>
      <c r="DBP1370" s="123"/>
      <c r="DBQ1370" s="123"/>
      <c r="DBR1370" s="123"/>
      <c r="DBS1370" s="123"/>
      <c r="DBT1370" s="123"/>
      <c r="DBU1370" s="123"/>
      <c r="DBV1370" s="123"/>
      <c r="DBW1370" s="123"/>
      <c r="DBX1370" s="123"/>
      <c r="DBY1370" s="123"/>
      <c r="DBZ1370" s="123"/>
      <c r="DCA1370" s="123"/>
      <c r="DCB1370" s="123"/>
      <c r="DCC1370" s="123"/>
      <c r="DCD1370" s="123"/>
      <c r="DCE1370" s="123"/>
      <c r="DCF1370" s="123"/>
      <c r="DCG1370" s="123"/>
      <c r="DCH1370" s="123"/>
      <c r="DCI1370" s="123"/>
      <c r="DCJ1370" s="123"/>
      <c r="DCK1370" s="123"/>
      <c r="DCL1370" s="123"/>
      <c r="DCM1370" s="123"/>
      <c r="DCN1370" s="123"/>
      <c r="DCO1370" s="123"/>
      <c r="DCP1370" s="123"/>
      <c r="DCQ1370" s="123"/>
      <c r="DCR1370" s="123"/>
      <c r="DCS1370" s="123"/>
      <c r="DCT1370" s="123"/>
      <c r="DCU1370" s="123"/>
      <c r="DCV1370" s="123"/>
      <c r="DCW1370" s="123"/>
      <c r="DCX1370" s="123"/>
      <c r="DCY1370" s="123"/>
      <c r="DCZ1370" s="123"/>
      <c r="DDA1370" s="123"/>
      <c r="DDB1370" s="123"/>
      <c r="DDC1370" s="123"/>
      <c r="DDD1370" s="123"/>
      <c r="DDE1370" s="123"/>
      <c r="DDF1370" s="123"/>
      <c r="DDG1370" s="123"/>
      <c r="DDH1370" s="123"/>
      <c r="DDI1370" s="123"/>
      <c r="DDJ1370" s="123"/>
      <c r="DDK1370" s="123"/>
      <c r="DDL1370" s="123"/>
      <c r="DDM1370" s="123"/>
      <c r="DDN1370" s="123"/>
      <c r="DDO1370" s="123"/>
      <c r="DDP1370" s="123"/>
      <c r="DDQ1370" s="123"/>
      <c r="DDR1370" s="123"/>
      <c r="DDS1370" s="123"/>
      <c r="DDT1370" s="123"/>
      <c r="DDU1370" s="123"/>
      <c r="DDV1370" s="123"/>
      <c r="DDW1370" s="123"/>
      <c r="DDX1370" s="123"/>
      <c r="DDY1370" s="123"/>
      <c r="DDZ1370" s="123"/>
      <c r="DEA1370" s="123"/>
      <c r="DEB1370" s="123"/>
      <c r="DEC1370" s="123"/>
      <c r="DED1370" s="123"/>
      <c r="DEE1370" s="123"/>
      <c r="DEF1370" s="123"/>
      <c r="DEG1370" s="123"/>
      <c r="DEH1370" s="123"/>
      <c r="DEI1370" s="123"/>
      <c r="DEJ1370" s="123"/>
      <c r="DEK1370" s="123"/>
      <c r="DEL1370" s="123"/>
      <c r="DEM1370" s="123"/>
      <c r="DEN1370" s="123"/>
      <c r="DEO1370" s="123"/>
      <c r="DEP1370" s="123"/>
      <c r="DEQ1370" s="123"/>
      <c r="DER1370" s="123"/>
      <c r="DES1370" s="123"/>
      <c r="DET1370" s="123"/>
      <c r="DEU1370" s="123"/>
      <c r="DEV1370" s="123"/>
      <c r="DEW1370" s="123"/>
      <c r="DEX1370" s="123"/>
      <c r="DEY1370" s="123"/>
      <c r="DEZ1370" s="123"/>
      <c r="DFA1370" s="123"/>
      <c r="DFB1370" s="123"/>
      <c r="DFC1370" s="123"/>
      <c r="DFD1370" s="123"/>
      <c r="DFE1370" s="123"/>
      <c r="DFF1370" s="123"/>
      <c r="DFG1370" s="123"/>
      <c r="DFH1370" s="123"/>
      <c r="DFI1370" s="123"/>
      <c r="DFJ1370" s="123"/>
      <c r="DFK1370" s="123"/>
      <c r="DFL1370" s="123"/>
      <c r="DFM1370" s="123"/>
      <c r="DFN1370" s="123"/>
      <c r="DFO1370" s="123"/>
      <c r="DFP1370" s="123"/>
      <c r="DFQ1370" s="123"/>
      <c r="DFR1370" s="123"/>
      <c r="DFS1370" s="123"/>
      <c r="DFT1370" s="123"/>
      <c r="DFU1370" s="123"/>
      <c r="DFV1370" s="123"/>
      <c r="DFW1370" s="123"/>
      <c r="DFX1370" s="123"/>
      <c r="DFY1370" s="123"/>
      <c r="DFZ1370" s="123"/>
      <c r="DGA1370" s="123"/>
      <c r="DGB1370" s="123"/>
      <c r="DGC1370" s="123"/>
      <c r="DGD1370" s="123"/>
      <c r="DGE1370" s="123"/>
      <c r="DGF1370" s="123"/>
      <c r="DGG1370" s="123"/>
      <c r="DGH1370" s="123"/>
      <c r="DGI1370" s="123"/>
      <c r="DGJ1370" s="123"/>
      <c r="DGK1370" s="123"/>
      <c r="DGL1370" s="123"/>
      <c r="DGM1370" s="123"/>
      <c r="DGN1370" s="123"/>
      <c r="DGO1370" s="123"/>
      <c r="DGP1370" s="123"/>
      <c r="DGQ1370" s="123"/>
      <c r="DGR1370" s="123"/>
      <c r="DGS1370" s="123"/>
      <c r="DGT1370" s="123"/>
      <c r="DGU1370" s="123"/>
      <c r="DGV1370" s="123"/>
      <c r="DGW1370" s="123"/>
      <c r="DGX1370" s="123"/>
      <c r="DGY1370" s="123"/>
      <c r="DGZ1370" s="123"/>
      <c r="DHA1370" s="123"/>
      <c r="DHB1370" s="123"/>
      <c r="DHC1370" s="123"/>
      <c r="DHD1370" s="123"/>
      <c r="DHE1370" s="123"/>
      <c r="DHF1370" s="123"/>
      <c r="DHG1370" s="123"/>
      <c r="DHH1370" s="123"/>
      <c r="DHI1370" s="123"/>
      <c r="DHJ1370" s="123"/>
      <c r="DHK1370" s="123"/>
      <c r="DHL1370" s="123"/>
      <c r="DHM1370" s="123"/>
      <c r="DHN1370" s="123"/>
      <c r="DHO1370" s="123"/>
      <c r="DHP1370" s="123"/>
      <c r="DHQ1370" s="123"/>
      <c r="DHR1370" s="123"/>
      <c r="DHS1370" s="123"/>
      <c r="DHT1370" s="123"/>
      <c r="DHU1370" s="123"/>
      <c r="DHV1370" s="123"/>
      <c r="DHW1370" s="123"/>
      <c r="DHX1370" s="123"/>
      <c r="DHY1370" s="123"/>
      <c r="DHZ1370" s="123"/>
      <c r="DIA1370" s="123"/>
      <c r="DIB1370" s="123"/>
      <c r="DIC1370" s="123"/>
      <c r="DID1370" s="123"/>
      <c r="DIE1370" s="123"/>
      <c r="DIF1370" s="123"/>
      <c r="DIG1370" s="123"/>
      <c r="DIH1370" s="123"/>
      <c r="DII1370" s="123"/>
      <c r="DIJ1370" s="123"/>
      <c r="DIK1370" s="123"/>
      <c r="DIL1370" s="123"/>
      <c r="DIM1370" s="123"/>
      <c r="DIN1370" s="123"/>
      <c r="DIO1370" s="123"/>
      <c r="DIP1370" s="123"/>
      <c r="DIQ1370" s="123"/>
      <c r="DIR1370" s="123"/>
      <c r="DIS1370" s="123"/>
      <c r="DIT1370" s="123"/>
      <c r="DIU1370" s="123"/>
      <c r="DIV1370" s="123"/>
      <c r="DIW1370" s="123"/>
      <c r="DIX1370" s="123"/>
      <c r="DIY1370" s="123"/>
      <c r="DIZ1370" s="123"/>
      <c r="DJA1370" s="123"/>
      <c r="DJB1370" s="123"/>
      <c r="DJC1370" s="123"/>
      <c r="DJD1370" s="123"/>
      <c r="DJE1370" s="123"/>
      <c r="DJF1370" s="123"/>
      <c r="DJG1370" s="123"/>
      <c r="DJH1370" s="123"/>
      <c r="DJI1370" s="123"/>
      <c r="DJJ1370" s="123"/>
      <c r="DJK1370" s="123"/>
      <c r="DJL1370" s="123"/>
      <c r="DJM1370" s="123"/>
      <c r="DJN1370" s="123"/>
      <c r="DJO1370" s="123"/>
      <c r="DJP1370" s="123"/>
      <c r="DJQ1370" s="123"/>
      <c r="DJR1370" s="123"/>
      <c r="DJS1370" s="123"/>
      <c r="DJT1370" s="123"/>
      <c r="DJU1370" s="123"/>
      <c r="DJV1370" s="123"/>
      <c r="DJW1370" s="123"/>
      <c r="DJX1370" s="123"/>
      <c r="DJY1370" s="123"/>
      <c r="DJZ1370" s="123"/>
      <c r="DKA1370" s="123"/>
      <c r="DKB1370" s="123"/>
      <c r="DKC1370" s="123"/>
      <c r="DKD1370" s="123"/>
      <c r="DKE1370" s="123"/>
      <c r="DKF1370" s="123"/>
      <c r="DKG1370" s="123"/>
      <c r="DKH1370" s="123"/>
      <c r="DKI1370" s="123"/>
      <c r="DKJ1370" s="123"/>
      <c r="DKK1370" s="123"/>
      <c r="DKL1370" s="123"/>
      <c r="DKM1370" s="123"/>
      <c r="DKN1370" s="123"/>
      <c r="DKO1370" s="123"/>
      <c r="DKP1370" s="123"/>
      <c r="DKQ1370" s="123"/>
      <c r="DKR1370" s="123"/>
      <c r="DKS1370" s="123"/>
      <c r="DKT1370" s="123"/>
      <c r="DKU1370" s="123"/>
      <c r="DKV1370" s="123"/>
      <c r="DKW1370" s="123"/>
      <c r="DKX1370" s="123"/>
      <c r="DKY1370" s="123"/>
      <c r="DKZ1370" s="123"/>
      <c r="DLA1370" s="123"/>
      <c r="DLB1370" s="123"/>
      <c r="DLC1370" s="123"/>
      <c r="DLD1370" s="123"/>
      <c r="DLE1370" s="123"/>
      <c r="DLF1370" s="123"/>
      <c r="DLG1370" s="123"/>
      <c r="DLH1370" s="123"/>
      <c r="DLI1370" s="123"/>
      <c r="DLJ1370" s="123"/>
      <c r="DLK1370" s="123"/>
      <c r="DLL1370" s="123"/>
      <c r="DLM1370" s="123"/>
      <c r="DLN1370" s="123"/>
      <c r="DLO1370" s="123"/>
      <c r="DLP1370" s="123"/>
      <c r="DLQ1370" s="123"/>
      <c r="DLR1370" s="123"/>
      <c r="DLS1370" s="123"/>
      <c r="DLT1370" s="123"/>
      <c r="DLU1370" s="123"/>
      <c r="DLV1370" s="123"/>
      <c r="DLW1370" s="123"/>
      <c r="DLX1370" s="123"/>
      <c r="DLY1370" s="123"/>
      <c r="DLZ1370" s="123"/>
      <c r="DMA1370" s="123"/>
      <c r="DMB1370" s="123"/>
      <c r="DMC1370" s="123"/>
      <c r="DMD1370" s="123"/>
      <c r="DME1370" s="123"/>
      <c r="DMF1370" s="123"/>
      <c r="DMG1370" s="123"/>
      <c r="DMH1370" s="123"/>
      <c r="DMI1370" s="123"/>
      <c r="DMJ1370" s="123"/>
      <c r="DMK1370" s="123"/>
      <c r="DML1370" s="123"/>
      <c r="DMM1370" s="123"/>
      <c r="DMN1370" s="123"/>
      <c r="DMO1370" s="123"/>
      <c r="DMP1370" s="123"/>
      <c r="DMQ1370" s="123"/>
      <c r="DMR1370" s="123"/>
      <c r="DMS1370" s="123"/>
      <c r="DMT1370" s="123"/>
      <c r="DMU1370" s="123"/>
      <c r="DMV1370" s="123"/>
      <c r="DMW1370" s="123"/>
      <c r="DMX1370" s="123"/>
      <c r="DMY1370" s="123"/>
      <c r="DMZ1370" s="123"/>
      <c r="DNA1370" s="123"/>
      <c r="DNB1370" s="123"/>
      <c r="DNC1370" s="123"/>
      <c r="DND1370" s="123"/>
      <c r="DNE1370" s="123"/>
      <c r="DNF1370" s="123"/>
      <c r="DNG1370" s="123"/>
      <c r="DNH1370" s="123"/>
      <c r="DNI1370" s="123"/>
      <c r="DNJ1370" s="123"/>
      <c r="DNK1370" s="123"/>
      <c r="DNL1370" s="123"/>
      <c r="DNM1370" s="123"/>
      <c r="DNN1370" s="123"/>
      <c r="DNO1370" s="123"/>
      <c r="DNP1370" s="123"/>
      <c r="DNQ1370" s="123"/>
      <c r="DNR1370" s="123"/>
      <c r="DNS1370" s="123"/>
      <c r="DNT1370" s="123"/>
      <c r="DNU1370" s="123"/>
      <c r="DNV1370" s="123"/>
      <c r="DNW1370" s="123"/>
      <c r="DNX1370" s="123"/>
      <c r="DNY1370" s="123"/>
      <c r="DNZ1370" s="123"/>
      <c r="DOA1370" s="123"/>
      <c r="DOB1370" s="123"/>
      <c r="DOC1370" s="123"/>
      <c r="DOD1370" s="123"/>
      <c r="DOE1370" s="123"/>
      <c r="DOF1370" s="123"/>
      <c r="DOG1370" s="123"/>
      <c r="DOH1370" s="123"/>
      <c r="DOI1370" s="123"/>
      <c r="DOJ1370" s="123"/>
      <c r="DOK1370" s="123"/>
      <c r="DOL1370" s="123"/>
      <c r="DOM1370" s="123"/>
      <c r="DON1370" s="123"/>
      <c r="DOO1370" s="123"/>
      <c r="DOP1370" s="123"/>
      <c r="DOQ1370" s="123"/>
      <c r="DOR1370" s="123"/>
      <c r="DOS1370" s="123"/>
      <c r="DOT1370" s="123"/>
      <c r="DOU1370" s="123"/>
      <c r="DOV1370" s="123"/>
      <c r="DOW1370" s="123"/>
      <c r="DOX1370" s="123"/>
      <c r="DOY1370" s="123"/>
      <c r="DOZ1370" s="123"/>
      <c r="DPA1370" s="123"/>
      <c r="DPB1370" s="123"/>
      <c r="DPC1370" s="123"/>
      <c r="DPD1370" s="123"/>
      <c r="DPE1370" s="123"/>
      <c r="DPF1370" s="123"/>
      <c r="DPG1370" s="123"/>
      <c r="DPH1370" s="123"/>
      <c r="DPI1370" s="123"/>
      <c r="DPJ1370" s="123"/>
      <c r="DPK1370" s="123"/>
      <c r="DPL1370" s="123"/>
      <c r="DPM1370" s="123"/>
      <c r="DPN1370" s="123"/>
      <c r="DPO1370" s="123"/>
      <c r="DPP1370" s="123"/>
      <c r="DPQ1370" s="123"/>
      <c r="DPR1370" s="123"/>
      <c r="DPS1370" s="123"/>
      <c r="DPT1370" s="123"/>
      <c r="DPU1370" s="123"/>
      <c r="DPV1370" s="123"/>
      <c r="DPW1370" s="123"/>
      <c r="DPX1370" s="123"/>
      <c r="DPY1370" s="123"/>
      <c r="DPZ1370" s="123"/>
      <c r="DQA1370" s="123"/>
      <c r="DQB1370" s="123"/>
      <c r="DQC1370" s="123"/>
      <c r="DQD1370" s="123"/>
      <c r="DQE1370" s="123"/>
      <c r="DQF1370" s="123"/>
      <c r="DQG1370" s="123"/>
      <c r="DQH1370" s="123"/>
      <c r="DQI1370" s="123"/>
      <c r="DQJ1370" s="123"/>
      <c r="DQK1370" s="123"/>
      <c r="DQL1370" s="123"/>
      <c r="DQM1370" s="123"/>
      <c r="DQN1370" s="123"/>
      <c r="DQO1370" s="123"/>
      <c r="DQP1370" s="123"/>
      <c r="DQQ1370" s="123"/>
      <c r="DQR1370" s="123"/>
      <c r="DQS1370" s="123"/>
      <c r="DQT1370" s="123"/>
      <c r="DQU1370" s="123"/>
      <c r="DQV1370" s="123"/>
      <c r="DQW1370" s="123"/>
      <c r="DQX1370" s="123"/>
      <c r="DQY1370" s="123"/>
      <c r="DQZ1370" s="123"/>
      <c r="DRA1370" s="123"/>
      <c r="DRB1370" s="123"/>
      <c r="DRC1370" s="123"/>
      <c r="DRD1370" s="123"/>
      <c r="DRE1370" s="123"/>
      <c r="DRF1370" s="123"/>
      <c r="DRG1370" s="123"/>
      <c r="DRH1370" s="123"/>
      <c r="DRI1370" s="123"/>
      <c r="DRJ1370" s="123"/>
      <c r="DRK1370" s="123"/>
      <c r="DRL1370" s="123"/>
      <c r="DRM1370" s="123"/>
      <c r="DRN1370" s="123"/>
      <c r="DRO1370" s="123"/>
      <c r="DRP1370" s="123"/>
      <c r="DRQ1370" s="123"/>
      <c r="DRR1370" s="123"/>
      <c r="DRS1370" s="123"/>
      <c r="DRT1370" s="123"/>
      <c r="DRU1370" s="123"/>
      <c r="DRV1370" s="123"/>
      <c r="DRW1370" s="123"/>
      <c r="DRX1370" s="123"/>
      <c r="DRY1370" s="123"/>
      <c r="DRZ1370" s="123"/>
      <c r="DSA1370" s="123"/>
      <c r="DSB1370" s="123"/>
      <c r="DSC1370" s="123"/>
      <c r="DSD1370" s="123"/>
      <c r="DSE1370" s="123"/>
      <c r="DSF1370" s="123"/>
      <c r="DSG1370" s="123"/>
      <c r="DSH1370" s="123"/>
      <c r="DSI1370" s="123"/>
      <c r="DSJ1370" s="123"/>
      <c r="DSK1370" s="123"/>
      <c r="DSL1370" s="123"/>
      <c r="DSM1370" s="123"/>
      <c r="DSN1370" s="123"/>
      <c r="DSO1370" s="123"/>
      <c r="DSP1370" s="123"/>
      <c r="DSQ1370" s="123"/>
      <c r="DSR1370" s="123"/>
      <c r="DSS1370" s="123"/>
      <c r="DST1370" s="123"/>
      <c r="DSU1370" s="123"/>
      <c r="DSV1370" s="123"/>
      <c r="DSW1370" s="123"/>
      <c r="DSX1370" s="123"/>
      <c r="DSY1370" s="123"/>
      <c r="DSZ1370" s="123"/>
      <c r="DTA1370" s="123"/>
      <c r="DTB1370" s="123"/>
      <c r="DTC1370" s="123"/>
      <c r="DTD1370" s="123"/>
      <c r="DTE1370" s="123"/>
      <c r="DTF1370" s="123"/>
      <c r="DTG1370" s="123"/>
      <c r="DTH1370" s="123"/>
      <c r="DTI1370" s="123"/>
      <c r="DTJ1370" s="123"/>
      <c r="DTK1370" s="123"/>
      <c r="DTL1370" s="123"/>
      <c r="DTM1370" s="123"/>
      <c r="DTN1370" s="123"/>
      <c r="DTO1370" s="123"/>
      <c r="DTP1370" s="123"/>
      <c r="DTQ1370" s="123"/>
      <c r="DTR1370" s="123"/>
      <c r="DTS1370" s="123"/>
      <c r="DTT1370" s="123"/>
      <c r="DTU1370" s="123"/>
      <c r="DTV1370" s="123"/>
      <c r="DTW1370" s="123"/>
      <c r="DTX1370" s="123"/>
      <c r="DTY1370" s="123"/>
      <c r="DTZ1370" s="123"/>
      <c r="DUA1370" s="123"/>
      <c r="DUB1370" s="123"/>
      <c r="DUC1370" s="123"/>
      <c r="DUD1370" s="123"/>
      <c r="DUE1370" s="123"/>
      <c r="DUF1370" s="123"/>
      <c r="DUG1370" s="123"/>
      <c r="DUH1370" s="123"/>
      <c r="DUI1370" s="123"/>
      <c r="DUJ1370" s="123"/>
      <c r="DUK1370" s="123"/>
      <c r="DUL1370" s="123"/>
      <c r="DUM1370" s="123"/>
      <c r="DUN1370" s="123"/>
      <c r="DUO1370" s="123"/>
      <c r="DUP1370" s="123"/>
      <c r="DUQ1370" s="123"/>
      <c r="DUR1370" s="123"/>
      <c r="DUS1370" s="123"/>
      <c r="DUT1370" s="123"/>
      <c r="DUU1370" s="123"/>
      <c r="DUV1370" s="123"/>
      <c r="DUW1370" s="123"/>
      <c r="DUX1370" s="123"/>
      <c r="DUY1370" s="123"/>
      <c r="DUZ1370" s="123"/>
      <c r="DVA1370" s="123"/>
      <c r="DVB1370" s="123"/>
      <c r="DVC1370" s="123"/>
      <c r="DVD1370" s="123"/>
      <c r="DVE1370" s="123"/>
      <c r="DVF1370" s="123"/>
      <c r="DVG1370" s="123"/>
      <c r="DVH1370" s="123"/>
      <c r="DVI1370" s="123"/>
      <c r="DVJ1370" s="123"/>
      <c r="DVK1370" s="123"/>
      <c r="DVL1370" s="123"/>
      <c r="DVM1370" s="123"/>
      <c r="DVN1370" s="123"/>
      <c r="DVO1370" s="123"/>
      <c r="DVP1370" s="123"/>
      <c r="DVQ1370" s="123"/>
      <c r="DVR1370" s="123"/>
      <c r="DVS1370" s="123"/>
      <c r="DVT1370" s="123"/>
      <c r="DVU1370" s="123"/>
      <c r="DVV1370" s="123"/>
      <c r="DVW1370" s="123"/>
      <c r="DVX1370" s="123"/>
      <c r="DVY1370" s="123"/>
      <c r="DVZ1370" s="123"/>
      <c r="DWA1370" s="123"/>
      <c r="DWB1370" s="123"/>
      <c r="DWC1370" s="123"/>
      <c r="DWD1370" s="123"/>
      <c r="DWE1370" s="123"/>
      <c r="DWF1370" s="123"/>
      <c r="DWG1370" s="123"/>
      <c r="DWH1370" s="123"/>
      <c r="DWI1370" s="123"/>
      <c r="DWJ1370" s="123"/>
      <c r="DWK1370" s="123"/>
      <c r="DWL1370" s="123"/>
      <c r="DWM1370" s="123"/>
      <c r="DWN1370" s="123"/>
      <c r="DWO1370" s="123"/>
      <c r="DWP1370" s="123"/>
      <c r="DWQ1370" s="123"/>
      <c r="DWR1370" s="123"/>
      <c r="DWS1370" s="123"/>
      <c r="DWT1370" s="123"/>
      <c r="DWU1370" s="123"/>
      <c r="DWV1370" s="123"/>
      <c r="DWW1370" s="123"/>
      <c r="DWX1370" s="123"/>
      <c r="DWY1370" s="123"/>
      <c r="DWZ1370" s="123"/>
      <c r="DXA1370" s="123"/>
      <c r="DXB1370" s="123"/>
      <c r="DXC1370" s="123"/>
      <c r="DXD1370" s="123"/>
      <c r="DXE1370" s="123"/>
      <c r="DXF1370" s="123"/>
      <c r="DXG1370" s="123"/>
      <c r="DXH1370" s="123"/>
      <c r="DXI1370" s="123"/>
      <c r="DXJ1370" s="123"/>
      <c r="DXK1370" s="123"/>
      <c r="DXL1370" s="123"/>
      <c r="DXM1370" s="123"/>
      <c r="DXN1370" s="123"/>
      <c r="DXO1370" s="123"/>
      <c r="DXP1370" s="123"/>
      <c r="DXQ1370" s="123"/>
      <c r="DXR1370" s="123"/>
      <c r="DXS1370" s="123"/>
      <c r="DXT1370" s="123"/>
      <c r="DXU1370" s="123"/>
      <c r="DXV1370" s="123"/>
      <c r="DXW1370" s="123"/>
      <c r="DXX1370" s="123"/>
      <c r="DXY1370" s="123"/>
      <c r="DXZ1370" s="123"/>
      <c r="DYA1370" s="123"/>
      <c r="DYB1370" s="123"/>
      <c r="DYC1370" s="123"/>
      <c r="DYD1370" s="123"/>
      <c r="DYE1370" s="123"/>
      <c r="DYF1370" s="123"/>
      <c r="DYG1370" s="123"/>
      <c r="DYH1370" s="123"/>
      <c r="DYI1370" s="123"/>
      <c r="DYJ1370" s="123"/>
      <c r="DYK1370" s="123"/>
      <c r="DYL1370" s="123"/>
      <c r="DYM1370" s="123"/>
      <c r="DYN1370" s="123"/>
      <c r="DYO1370" s="123"/>
      <c r="DYP1370" s="123"/>
      <c r="DYQ1370" s="123"/>
      <c r="DYR1370" s="123"/>
      <c r="DYS1370" s="123"/>
      <c r="DYT1370" s="123"/>
      <c r="DYU1370" s="123"/>
      <c r="DYV1370" s="123"/>
      <c r="DYW1370" s="123"/>
      <c r="DYX1370" s="123"/>
      <c r="DYY1370" s="123"/>
      <c r="DYZ1370" s="123"/>
      <c r="DZA1370" s="123"/>
      <c r="DZB1370" s="123"/>
      <c r="DZC1370" s="123"/>
      <c r="DZD1370" s="123"/>
      <c r="DZE1370" s="123"/>
      <c r="DZF1370" s="123"/>
      <c r="DZG1370" s="123"/>
      <c r="DZH1370" s="123"/>
      <c r="DZI1370" s="123"/>
      <c r="DZJ1370" s="123"/>
      <c r="DZK1370" s="123"/>
      <c r="DZL1370" s="123"/>
      <c r="DZM1370" s="123"/>
      <c r="DZN1370" s="123"/>
      <c r="DZO1370" s="123"/>
      <c r="DZP1370" s="123"/>
      <c r="DZQ1370" s="123"/>
      <c r="DZR1370" s="123"/>
      <c r="DZS1370" s="123"/>
      <c r="DZT1370" s="123"/>
      <c r="DZU1370" s="123"/>
      <c r="DZV1370" s="123"/>
      <c r="DZW1370" s="123"/>
      <c r="DZX1370" s="123"/>
      <c r="DZY1370" s="123"/>
      <c r="DZZ1370" s="123"/>
      <c r="EAA1370" s="123"/>
      <c r="EAB1370" s="123"/>
      <c r="EAC1370" s="123"/>
      <c r="EAD1370" s="123"/>
      <c r="EAE1370" s="123"/>
      <c r="EAF1370" s="123"/>
      <c r="EAG1370" s="123"/>
      <c r="EAH1370" s="123"/>
      <c r="EAI1370" s="123"/>
      <c r="EAJ1370" s="123"/>
      <c r="EAK1370" s="123"/>
      <c r="EAL1370" s="123"/>
      <c r="EAM1370" s="123"/>
      <c r="EAN1370" s="123"/>
      <c r="EAO1370" s="123"/>
      <c r="EAP1370" s="123"/>
      <c r="EAQ1370" s="123"/>
      <c r="EAR1370" s="123"/>
      <c r="EAS1370" s="123"/>
      <c r="EAT1370" s="123"/>
      <c r="EAU1370" s="123"/>
      <c r="EAV1370" s="123"/>
      <c r="EAW1370" s="123"/>
      <c r="EAX1370" s="123"/>
      <c r="EAY1370" s="123"/>
      <c r="EAZ1370" s="123"/>
      <c r="EBA1370" s="123"/>
      <c r="EBB1370" s="123"/>
      <c r="EBC1370" s="123"/>
      <c r="EBD1370" s="123"/>
      <c r="EBE1370" s="123"/>
      <c r="EBF1370" s="123"/>
      <c r="EBG1370" s="123"/>
      <c r="EBH1370" s="123"/>
      <c r="EBI1370" s="123"/>
      <c r="EBJ1370" s="123"/>
      <c r="EBK1370" s="123"/>
      <c r="EBL1370" s="123"/>
      <c r="EBM1370" s="123"/>
      <c r="EBN1370" s="123"/>
      <c r="EBO1370" s="123"/>
      <c r="EBP1370" s="123"/>
      <c r="EBQ1370" s="123"/>
      <c r="EBR1370" s="123"/>
      <c r="EBS1370" s="123"/>
      <c r="EBT1370" s="123"/>
      <c r="EBU1370" s="123"/>
      <c r="EBV1370" s="123"/>
      <c r="EBW1370" s="123"/>
      <c r="EBX1370" s="123"/>
      <c r="EBY1370" s="123"/>
      <c r="EBZ1370" s="123"/>
      <c r="ECA1370" s="123"/>
      <c r="ECB1370" s="123"/>
      <c r="ECC1370" s="123"/>
      <c r="ECD1370" s="123"/>
      <c r="ECE1370" s="123"/>
      <c r="ECF1370" s="123"/>
      <c r="ECG1370" s="123"/>
      <c r="ECH1370" s="123"/>
      <c r="ECI1370" s="123"/>
      <c r="ECJ1370" s="123"/>
      <c r="ECK1370" s="123"/>
      <c r="ECL1370" s="123"/>
      <c r="ECM1370" s="123"/>
      <c r="ECN1370" s="123"/>
      <c r="ECO1370" s="123"/>
      <c r="ECP1370" s="123"/>
      <c r="ECQ1370" s="123"/>
      <c r="ECR1370" s="123"/>
      <c r="ECS1370" s="123"/>
      <c r="ECT1370" s="123"/>
      <c r="ECU1370" s="123"/>
      <c r="ECV1370" s="123"/>
      <c r="ECW1370" s="123"/>
      <c r="ECX1370" s="123"/>
      <c r="ECY1370" s="123"/>
      <c r="ECZ1370" s="123"/>
      <c r="EDA1370" s="123"/>
      <c r="EDB1370" s="123"/>
      <c r="EDC1370" s="123"/>
      <c r="EDD1370" s="123"/>
      <c r="EDE1370" s="123"/>
      <c r="EDF1370" s="123"/>
      <c r="EDG1370" s="123"/>
      <c r="EDH1370" s="123"/>
      <c r="EDI1370" s="123"/>
      <c r="EDJ1370" s="123"/>
      <c r="EDK1370" s="123"/>
      <c r="EDL1370" s="123"/>
      <c r="EDM1370" s="123"/>
      <c r="EDN1370" s="123"/>
      <c r="EDO1370" s="123"/>
      <c r="EDP1370" s="123"/>
      <c r="EDQ1370" s="123"/>
      <c r="EDR1370" s="123"/>
      <c r="EDS1370" s="123"/>
      <c r="EDT1370" s="123"/>
      <c r="EDU1370" s="123"/>
      <c r="EDV1370" s="123"/>
      <c r="EDW1370" s="123"/>
      <c r="EDX1370" s="123"/>
      <c r="EDY1370" s="123"/>
      <c r="EDZ1370" s="123"/>
      <c r="EEA1370" s="123"/>
      <c r="EEB1370" s="123"/>
      <c r="EEC1370" s="123"/>
      <c r="EED1370" s="123"/>
      <c r="EEE1370" s="123"/>
      <c r="EEF1370" s="123"/>
      <c r="EEG1370" s="123"/>
      <c r="EEH1370" s="123"/>
      <c r="EEI1370" s="123"/>
      <c r="EEJ1370" s="123"/>
      <c r="EEK1370" s="123"/>
      <c r="EEL1370" s="123"/>
      <c r="EEM1370" s="123"/>
      <c r="EEN1370" s="123"/>
      <c r="EEO1370" s="123"/>
      <c r="EEP1370" s="123"/>
      <c r="EEQ1370" s="123"/>
      <c r="EER1370" s="123"/>
      <c r="EES1370" s="123"/>
      <c r="EET1370" s="123"/>
      <c r="EEU1370" s="123"/>
      <c r="EEV1370" s="123"/>
      <c r="EEW1370" s="123"/>
      <c r="EEX1370" s="123"/>
      <c r="EEY1370" s="123"/>
      <c r="EEZ1370" s="123"/>
      <c r="EFA1370" s="123"/>
      <c r="EFB1370" s="123"/>
      <c r="EFC1370" s="123"/>
      <c r="EFD1370" s="123"/>
      <c r="EFE1370" s="123"/>
      <c r="EFF1370" s="123"/>
      <c r="EFG1370" s="123"/>
      <c r="EFH1370" s="123"/>
      <c r="EFI1370" s="123"/>
      <c r="EFJ1370" s="123"/>
      <c r="EFK1370" s="123"/>
      <c r="EFL1370" s="123"/>
      <c r="EFM1370" s="123"/>
      <c r="EFN1370" s="123"/>
      <c r="EFO1370" s="123"/>
      <c r="EFP1370" s="123"/>
      <c r="EFQ1370" s="123"/>
      <c r="EFR1370" s="123"/>
      <c r="EFS1370" s="123"/>
      <c r="EFT1370" s="123"/>
      <c r="EFU1370" s="123"/>
      <c r="EFV1370" s="123"/>
      <c r="EFW1370" s="123"/>
      <c r="EFX1370" s="123"/>
      <c r="EFY1370" s="123"/>
      <c r="EFZ1370" s="123"/>
      <c r="EGA1370" s="123"/>
      <c r="EGB1370" s="123"/>
      <c r="EGC1370" s="123"/>
      <c r="EGD1370" s="123"/>
      <c r="EGE1370" s="123"/>
      <c r="EGF1370" s="123"/>
      <c r="EGG1370" s="123"/>
      <c r="EGH1370" s="123"/>
      <c r="EGI1370" s="123"/>
      <c r="EGJ1370" s="123"/>
      <c r="EGK1370" s="123"/>
      <c r="EGL1370" s="123"/>
      <c r="EGM1370" s="123"/>
      <c r="EGN1370" s="123"/>
      <c r="EGO1370" s="123"/>
      <c r="EGP1370" s="123"/>
      <c r="EGQ1370" s="123"/>
      <c r="EGR1370" s="123"/>
      <c r="EGS1370" s="123"/>
      <c r="EGT1370" s="123"/>
      <c r="EGU1370" s="123"/>
      <c r="EGV1370" s="123"/>
      <c r="EGW1370" s="123"/>
      <c r="EGX1370" s="123"/>
      <c r="EGY1370" s="123"/>
      <c r="EGZ1370" s="123"/>
      <c r="EHA1370" s="123"/>
      <c r="EHB1370" s="123"/>
      <c r="EHC1370" s="123"/>
      <c r="EHD1370" s="123"/>
      <c r="EHE1370" s="123"/>
      <c r="EHF1370" s="123"/>
      <c r="EHG1370" s="123"/>
      <c r="EHH1370" s="123"/>
      <c r="EHI1370" s="123"/>
      <c r="EHJ1370" s="123"/>
      <c r="EHK1370" s="123"/>
      <c r="EHL1370" s="123"/>
      <c r="EHM1370" s="123"/>
      <c r="EHN1370" s="123"/>
      <c r="EHO1370" s="123"/>
      <c r="EHP1370" s="123"/>
      <c r="EHQ1370" s="123"/>
      <c r="EHR1370" s="123"/>
      <c r="EHS1370" s="123"/>
      <c r="EHT1370" s="123"/>
      <c r="EHU1370" s="123"/>
      <c r="EHV1370" s="123"/>
      <c r="EHW1370" s="123"/>
      <c r="EHX1370" s="123"/>
      <c r="EHY1370" s="123"/>
      <c r="EHZ1370" s="123"/>
      <c r="EIA1370" s="123"/>
      <c r="EIB1370" s="123"/>
      <c r="EIC1370" s="123"/>
      <c r="EID1370" s="123"/>
      <c r="EIE1370" s="123"/>
      <c r="EIF1370" s="123"/>
      <c r="EIG1370" s="123"/>
      <c r="EIH1370" s="123"/>
      <c r="EII1370" s="123"/>
      <c r="EIJ1370" s="123"/>
      <c r="EIK1370" s="123"/>
      <c r="EIL1370" s="123"/>
      <c r="EIM1370" s="123"/>
      <c r="EIN1370" s="123"/>
      <c r="EIO1370" s="123"/>
      <c r="EIP1370" s="123"/>
      <c r="EIQ1370" s="123"/>
      <c r="EIR1370" s="123"/>
      <c r="EIS1370" s="123"/>
      <c r="EIT1370" s="123"/>
      <c r="EIU1370" s="123"/>
      <c r="EIV1370" s="123"/>
      <c r="EIW1370" s="123"/>
      <c r="EIX1370" s="123"/>
      <c r="EIY1370" s="123"/>
      <c r="EIZ1370" s="123"/>
      <c r="EJA1370" s="123"/>
      <c r="EJB1370" s="123"/>
      <c r="EJC1370" s="123"/>
      <c r="EJD1370" s="123"/>
      <c r="EJE1370" s="123"/>
      <c r="EJF1370" s="123"/>
      <c r="EJG1370" s="123"/>
      <c r="EJH1370" s="123"/>
      <c r="EJI1370" s="123"/>
      <c r="EJJ1370" s="123"/>
      <c r="EJK1370" s="123"/>
      <c r="EJL1370" s="123"/>
      <c r="EJM1370" s="123"/>
      <c r="EJN1370" s="123"/>
      <c r="EJO1370" s="123"/>
      <c r="EJP1370" s="123"/>
      <c r="EJQ1370" s="123"/>
      <c r="EJR1370" s="123"/>
      <c r="EJS1370" s="123"/>
      <c r="EJT1370" s="123"/>
      <c r="EJU1370" s="123"/>
      <c r="EJV1370" s="123"/>
      <c r="EJW1370" s="123"/>
      <c r="EJX1370" s="123"/>
      <c r="EJY1370" s="123"/>
      <c r="EJZ1370" s="123"/>
      <c r="EKA1370" s="123"/>
      <c r="EKB1370" s="123"/>
      <c r="EKC1370" s="123"/>
      <c r="EKD1370" s="123"/>
      <c r="EKE1370" s="123"/>
      <c r="EKF1370" s="123"/>
      <c r="EKG1370" s="123"/>
      <c r="EKH1370" s="123"/>
      <c r="EKI1370" s="123"/>
      <c r="EKJ1370" s="123"/>
      <c r="EKK1370" s="123"/>
      <c r="EKL1370" s="123"/>
      <c r="EKM1370" s="123"/>
      <c r="EKN1370" s="123"/>
      <c r="EKO1370" s="123"/>
      <c r="EKP1370" s="123"/>
      <c r="EKQ1370" s="123"/>
      <c r="EKR1370" s="123"/>
      <c r="EKS1370" s="123"/>
      <c r="EKT1370" s="123"/>
      <c r="EKU1370" s="123"/>
      <c r="EKV1370" s="123"/>
      <c r="EKW1370" s="123"/>
      <c r="EKX1370" s="123"/>
      <c r="EKY1370" s="123"/>
      <c r="EKZ1370" s="123"/>
      <c r="ELA1370" s="123"/>
      <c r="ELB1370" s="123"/>
      <c r="ELC1370" s="123"/>
      <c r="ELD1370" s="123"/>
      <c r="ELE1370" s="123"/>
      <c r="ELF1370" s="123"/>
      <c r="ELG1370" s="123"/>
      <c r="ELH1370" s="123"/>
      <c r="ELI1370" s="123"/>
      <c r="ELJ1370" s="123"/>
      <c r="ELK1370" s="123"/>
      <c r="ELL1370" s="123"/>
      <c r="ELM1370" s="123"/>
      <c r="ELN1370" s="123"/>
      <c r="ELO1370" s="123"/>
      <c r="ELP1370" s="123"/>
      <c r="ELQ1370" s="123"/>
      <c r="ELR1370" s="123"/>
      <c r="ELS1370" s="123"/>
      <c r="ELT1370" s="123"/>
      <c r="ELU1370" s="123"/>
      <c r="ELV1370" s="123"/>
      <c r="ELW1370" s="123"/>
      <c r="ELX1370" s="123"/>
      <c r="ELY1370" s="123"/>
      <c r="ELZ1370" s="123"/>
      <c r="EMA1370" s="123"/>
      <c r="EMB1370" s="123"/>
      <c r="EMC1370" s="123"/>
      <c r="EMD1370" s="123"/>
      <c r="EME1370" s="123"/>
      <c r="EMF1370" s="123"/>
      <c r="EMG1370" s="123"/>
      <c r="EMH1370" s="123"/>
      <c r="EMI1370" s="123"/>
      <c r="EMJ1370" s="123"/>
      <c r="EMK1370" s="123"/>
      <c r="EML1370" s="123"/>
      <c r="EMM1370" s="123"/>
      <c r="EMN1370" s="123"/>
      <c r="EMO1370" s="123"/>
      <c r="EMP1370" s="123"/>
      <c r="EMQ1370" s="123"/>
      <c r="EMR1370" s="123"/>
      <c r="EMS1370" s="123"/>
      <c r="EMT1370" s="123"/>
      <c r="EMU1370" s="123"/>
      <c r="EMV1370" s="123"/>
      <c r="EMW1370" s="123"/>
      <c r="EMX1370" s="123"/>
      <c r="EMY1370" s="123"/>
      <c r="EMZ1370" s="123"/>
      <c r="ENA1370" s="123"/>
      <c r="ENB1370" s="123"/>
      <c r="ENC1370" s="123"/>
      <c r="END1370" s="123"/>
      <c r="ENE1370" s="123"/>
      <c r="ENF1370" s="123"/>
      <c r="ENG1370" s="123"/>
      <c r="ENH1370" s="123"/>
      <c r="ENI1370" s="123"/>
      <c r="ENJ1370" s="123"/>
      <c r="ENK1370" s="123"/>
      <c r="ENL1370" s="123"/>
      <c r="ENM1370" s="123"/>
      <c r="ENN1370" s="123"/>
      <c r="ENO1370" s="123"/>
      <c r="ENP1370" s="123"/>
      <c r="ENQ1370" s="123"/>
      <c r="ENR1370" s="123"/>
      <c r="ENS1370" s="123"/>
      <c r="ENT1370" s="123"/>
      <c r="ENU1370" s="123"/>
      <c r="ENV1370" s="123"/>
      <c r="ENW1370" s="123"/>
      <c r="ENX1370" s="123"/>
      <c r="ENY1370" s="123"/>
      <c r="ENZ1370" s="123"/>
      <c r="EOA1370" s="123"/>
      <c r="EOB1370" s="123"/>
      <c r="EOC1370" s="123"/>
      <c r="EOD1370" s="123"/>
      <c r="EOE1370" s="123"/>
      <c r="EOF1370" s="123"/>
      <c r="EOG1370" s="123"/>
      <c r="EOH1370" s="123"/>
      <c r="EOI1370" s="123"/>
      <c r="EOJ1370" s="123"/>
      <c r="EOK1370" s="123"/>
      <c r="EOL1370" s="123"/>
      <c r="EOM1370" s="123"/>
      <c r="EON1370" s="123"/>
      <c r="EOO1370" s="123"/>
      <c r="EOP1370" s="123"/>
      <c r="EOQ1370" s="123"/>
      <c r="EOR1370" s="123"/>
      <c r="EOS1370" s="123"/>
      <c r="EOT1370" s="123"/>
      <c r="EOU1370" s="123"/>
      <c r="EOV1370" s="123"/>
      <c r="EOW1370" s="123"/>
      <c r="EOX1370" s="123"/>
      <c r="EOY1370" s="123"/>
      <c r="EOZ1370" s="123"/>
      <c r="EPA1370" s="123"/>
      <c r="EPB1370" s="123"/>
      <c r="EPC1370" s="123"/>
      <c r="EPD1370" s="123"/>
      <c r="EPE1370" s="123"/>
      <c r="EPF1370" s="123"/>
      <c r="EPG1370" s="123"/>
      <c r="EPH1370" s="123"/>
      <c r="EPI1370" s="123"/>
      <c r="EPJ1370" s="123"/>
      <c r="EPK1370" s="123"/>
      <c r="EPL1370" s="123"/>
      <c r="EPM1370" s="123"/>
      <c r="EPN1370" s="123"/>
      <c r="EPO1370" s="123"/>
      <c r="EPP1370" s="123"/>
      <c r="EPQ1370" s="123"/>
      <c r="EPR1370" s="123"/>
      <c r="EPS1370" s="123"/>
      <c r="EPT1370" s="123"/>
      <c r="EPU1370" s="123"/>
      <c r="EPV1370" s="123"/>
      <c r="EPW1370" s="123"/>
      <c r="EPX1370" s="123"/>
      <c r="EPY1370" s="123"/>
      <c r="EPZ1370" s="123"/>
      <c r="EQA1370" s="123"/>
      <c r="EQB1370" s="123"/>
      <c r="EQC1370" s="123"/>
      <c r="EQD1370" s="123"/>
      <c r="EQE1370" s="123"/>
      <c r="EQF1370" s="123"/>
      <c r="EQG1370" s="123"/>
      <c r="EQH1370" s="123"/>
      <c r="EQI1370" s="123"/>
      <c r="EQJ1370" s="123"/>
      <c r="EQK1370" s="123"/>
      <c r="EQL1370" s="123"/>
      <c r="EQM1370" s="123"/>
      <c r="EQN1370" s="123"/>
      <c r="EQO1370" s="123"/>
      <c r="EQP1370" s="123"/>
      <c r="EQQ1370" s="123"/>
      <c r="EQR1370" s="123"/>
      <c r="EQS1370" s="123"/>
      <c r="EQT1370" s="123"/>
      <c r="EQU1370" s="123"/>
      <c r="EQV1370" s="123"/>
      <c r="EQW1370" s="123"/>
      <c r="EQX1370" s="123"/>
      <c r="EQY1370" s="123"/>
      <c r="EQZ1370" s="123"/>
      <c r="ERA1370" s="123"/>
      <c r="ERB1370" s="123"/>
      <c r="ERC1370" s="123"/>
      <c r="ERD1370" s="123"/>
      <c r="ERE1370" s="123"/>
      <c r="ERF1370" s="123"/>
      <c r="ERG1370" s="123"/>
      <c r="ERH1370" s="123"/>
      <c r="ERI1370" s="123"/>
      <c r="ERJ1370" s="123"/>
      <c r="ERK1370" s="123"/>
      <c r="ERL1370" s="123"/>
      <c r="ERM1370" s="123"/>
      <c r="ERN1370" s="123"/>
      <c r="ERO1370" s="123"/>
      <c r="ERP1370" s="123"/>
      <c r="ERQ1370" s="123"/>
      <c r="ERR1370" s="123"/>
      <c r="ERS1370" s="123"/>
      <c r="ERT1370" s="123"/>
      <c r="ERU1370" s="123"/>
      <c r="ERV1370" s="123"/>
      <c r="ERW1370" s="123"/>
      <c r="ERX1370" s="123"/>
      <c r="ERY1370" s="123"/>
      <c r="ERZ1370" s="123"/>
      <c r="ESA1370" s="123"/>
      <c r="ESB1370" s="123"/>
      <c r="ESC1370" s="123"/>
      <c r="ESD1370" s="123"/>
      <c r="ESE1370" s="123"/>
      <c r="ESF1370" s="123"/>
      <c r="ESG1370" s="123"/>
      <c r="ESH1370" s="123"/>
      <c r="ESI1370" s="123"/>
      <c r="ESJ1370" s="123"/>
      <c r="ESK1370" s="123"/>
      <c r="ESL1370" s="123"/>
      <c r="ESM1370" s="123"/>
      <c r="ESN1370" s="123"/>
      <c r="ESO1370" s="123"/>
      <c r="ESP1370" s="123"/>
      <c r="ESQ1370" s="123"/>
      <c r="ESR1370" s="123"/>
      <c r="ESS1370" s="123"/>
      <c r="EST1370" s="123"/>
      <c r="ESU1370" s="123"/>
      <c r="ESV1370" s="123"/>
      <c r="ESW1370" s="123"/>
      <c r="ESX1370" s="123"/>
      <c r="ESY1370" s="123"/>
      <c r="ESZ1370" s="123"/>
      <c r="ETA1370" s="123"/>
      <c r="ETB1370" s="123"/>
      <c r="ETC1370" s="123"/>
      <c r="ETD1370" s="123"/>
      <c r="ETE1370" s="123"/>
      <c r="ETF1370" s="123"/>
      <c r="ETG1370" s="123"/>
      <c r="ETH1370" s="123"/>
      <c r="ETI1370" s="123"/>
      <c r="ETJ1370" s="123"/>
      <c r="ETK1370" s="123"/>
      <c r="ETL1370" s="123"/>
      <c r="ETM1370" s="123"/>
      <c r="ETN1370" s="123"/>
      <c r="ETO1370" s="123"/>
      <c r="ETP1370" s="123"/>
      <c r="ETQ1370" s="123"/>
      <c r="ETR1370" s="123"/>
      <c r="ETS1370" s="123"/>
      <c r="ETT1370" s="123"/>
      <c r="ETU1370" s="123"/>
      <c r="ETV1370" s="123"/>
      <c r="ETW1370" s="123"/>
      <c r="ETX1370" s="123"/>
      <c r="ETY1370" s="123"/>
      <c r="ETZ1370" s="123"/>
      <c r="EUA1370" s="123"/>
      <c r="EUB1370" s="123"/>
      <c r="EUC1370" s="123"/>
      <c r="EUD1370" s="123"/>
      <c r="EUE1370" s="123"/>
      <c r="EUF1370" s="123"/>
      <c r="EUG1370" s="123"/>
      <c r="EUH1370" s="123"/>
      <c r="EUI1370" s="123"/>
      <c r="EUJ1370" s="123"/>
      <c r="EUK1370" s="123"/>
      <c r="EUL1370" s="123"/>
      <c r="EUM1370" s="123"/>
      <c r="EUN1370" s="123"/>
      <c r="EUO1370" s="123"/>
      <c r="EUP1370" s="123"/>
      <c r="EUQ1370" s="123"/>
      <c r="EUR1370" s="123"/>
      <c r="EUS1370" s="123"/>
      <c r="EUT1370" s="123"/>
      <c r="EUU1370" s="123"/>
      <c r="EUV1370" s="123"/>
      <c r="EUW1370" s="123"/>
      <c r="EUX1370" s="123"/>
      <c r="EUY1370" s="123"/>
      <c r="EUZ1370" s="123"/>
      <c r="EVA1370" s="123"/>
      <c r="EVB1370" s="123"/>
      <c r="EVC1370" s="123"/>
      <c r="EVD1370" s="123"/>
      <c r="EVE1370" s="123"/>
      <c r="EVF1370" s="123"/>
      <c r="EVG1370" s="123"/>
      <c r="EVH1370" s="123"/>
      <c r="EVI1370" s="123"/>
      <c r="EVJ1370" s="123"/>
      <c r="EVK1370" s="123"/>
      <c r="EVL1370" s="123"/>
      <c r="EVM1370" s="123"/>
      <c r="EVN1370" s="123"/>
      <c r="EVO1370" s="123"/>
      <c r="EVP1370" s="123"/>
      <c r="EVQ1370" s="123"/>
      <c r="EVR1370" s="123"/>
      <c r="EVS1370" s="123"/>
      <c r="EVT1370" s="123"/>
      <c r="EVU1370" s="123"/>
      <c r="EVV1370" s="123"/>
      <c r="EVW1370" s="123"/>
      <c r="EVX1370" s="123"/>
      <c r="EVY1370" s="123"/>
      <c r="EVZ1370" s="123"/>
      <c r="EWA1370" s="123"/>
      <c r="EWB1370" s="123"/>
      <c r="EWC1370" s="123"/>
      <c r="EWD1370" s="123"/>
      <c r="EWE1370" s="123"/>
      <c r="EWF1370" s="123"/>
      <c r="EWG1370" s="123"/>
      <c r="EWH1370" s="123"/>
      <c r="EWI1370" s="123"/>
      <c r="EWJ1370" s="123"/>
      <c r="EWK1370" s="123"/>
      <c r="EWL1370" s="123"/>
      <c r="EWM1370" s="123"/>
      <c r="EWN1370" s="123"/>
      <c r="EWO1370" s="123"/>
      <c r="EWP1370" s="123"/>
      <c r="EWQ1370" s="123"/>
      <c r="EWR1370" s="123"/>
      <c r="EWS1370" s="123"/>
      <c r="EWT1370" s="123"/>
      <c r="EWU1370" s="123"/>
      <c r="EWV1370" s="123"/>
      <c r="EWW1370" s="123"/>
      <c r="EWX1370" s="123"/>
      <c r="EWY1370" s="123"/>
      <c r="EWZ1370" s="123"/>
      <c r="EXA1370" s="123"/>
      <c r="EXB1370" s="123"/>
      <c r="EXC1370" s="123"/>
      <c r="EXD1370" s="123"/>
      <c r="EXE1370" s="123"/>
      <c r="EXF1370" s="123"/>
      <c r="EXG1370" s="123"/>
      <c r="EXH1370" s="123"/>
      <c r="EXI1370" s="123"/>
      <c r="EXJ1370" s="123"/>
      <c r="EXK1370" s="123"/>
      <c r="EXL1370" s="123"/>
      <c r="EXM1370" s="123"/>
      <c r="EXN1370" s="123"/>
      <c r="EXO1370" s="123"/>
      <c r="EXP1370" s="123"/>
      <c r="EXQ1370" s="123"/>
      <c r="EXR1370" s="123"/>
      <c r="EXS1370" s="123"/>
      <c r="EXT1370" s="123"/>
      <c r="EXU1370" s="123"/>
      <c r="EXV1370" s="123"/>
      <c r="EXW1370" s="123"/>
      <c r="EXX1370" s="123"/>
      <c r="EXY1370" s="123"/>
      <c r="EXZ1370" s="123"/>
      <c r="EYA1370" s="123"/>
      <c r="EYB1370" s="123"/>
      <c r="EYC1370" s="123"/>
      <c r="EYD1370" s="123"/>
      <c r="EYE1370" s="123"/>
      <c r="EYF1370" s="123"/>
      <c r="EYG1370" s="123"/>
      <c r="EYH1370" s="123"/>
      <c r="EYI1370" s="123"/>
      <c r="EYJ1370" s="123"/>
      <c r="EYK1370" s="123"/>
      <c r="EYL1370" s="123"/>
      <c r="EYM1370" s="123"/>
      <c r="EYN1370" s="123"/>
      <c r="EYO1370" s="123"/>
      <c r="EYP1370" s="123"/>
      <c r="EYQ1370" s="123"/>
      <c r="EYR1370" s="123"/>
      <c r="EYS1370" s="123"/>
      <c r="EYT1370" s="123"/>
      <c r="EYU1370" s="123"/>
      <c r="EYV1370" s="123"/>
      <c r="EYW1370" s="123"/>
      <c r="EYX1370" s="123"/>
      <c r="EYY1370" s="123"/>
      <c r="EYZ1370" s="123"/>
      <c r="EZA1370" s="123"/>
      <c r="EZB1370" s="123"/>
      <c r="EZC1370" s="123"/>
      <c r="EZD1370" s="123"/>
      <c r="EZE1370" s="123"/>
      <c r="EZF1370" s="123"/>
      <c r="EZG1370" s="123"/>
      <c r="EZH1370" s="123"/>
      <c r="EZI1370" s="123"/>
      <c r="EZJ1370" s="123"/>
      <c r="EZK1370" s="123"/>
      <c r="EZL1370" s="123"/>
      <c r="EZM1370" s="123"/>
      <c r="EZN1370" s="123"/>
      <c r="EZO1370" s="123"/>
      <c r="EZP1370" s="123"/>
      <c r="EZQ1370" s="123"/>
      <c r="EZR1370" s="123"/>
      <c r="EZS1370" s="123"/>
      <c r="EZT1370" s="123"/>
      <c r="EZU1370" s="123"/>
      <c r="EZV1370" s="123"/>
      <c r="EZW1370" s="123"/>
      <c r="EZX1370" s="123"/>
      <c r="EZY1370" s="123"/>
      <c r="EZZ1370" s="123"/>
      <c r="FAA1370" s="123"/>
      <c r="FAB1370" s="123"/>
      <c r="FAC1370" s="123"/>
      <c r="FAD1370" s="123"/>
      <c r="FAE1370" s="123"/>
      <c r="FAF1370" s="123"/>
      <c r="FAG1370" s="123"/>
      <c r="FAH1370" s="123"/>
      <c r="FAI1370" s="123"/>
      <c r="FAJ1370" s="123"/>
      <c r="FAK1370" s="123"/>
      <c r="FAL1370" s="123"/>
      <c r="FAM1370" s="123"/>
      <c r="FAN1370" s="123"/>
      <c r="FAO1370" s="123"/>
      <c r="FAP1370" s="123"/>
      <c r="FAQ1370" s="123"/>
      <c r="FAR1370" s="123"/>
      <c r="FAS1370" s="123"/>
      <c r="FAT1370" s="123"/>
      <c r="FAU1370" s="123"/>
      <c r="FAV1370" s="123"/>
      <c r="FAW1370" s="123"/>
      <c r="FAX1370" s="123"/>
      <c r="FAY1370" s="123"/>
      <c r="FAZ1370" s="123"/>
      <c r="FBA1370" s="123"/>
      <c r="FBB1370" s="123"/>
      <c r="FBC1370" s="123"/>
      <c r="FBD1370" s="123"/>
      <c r="FBE1370" s="123"/>
      <c r="FBF1370" s="123"/>
      <c r="FBG1370" s="123"/>
      <c r="FBH1370" s="123"/>
      <c r="FBI1370" s="123"/>
      <c r="FBJ1370" s="123"/>
      <c r="FBK1370" s="123"/>
      <c r="FBL1370" s="123"/>
      <c r="FBM1370" s="123"/>
      <c r="FBN1370" s="123"/>
      <c r="FBO1370" s="123"/>
      <c r="FBP1370" s="123"/>
      <c r="FBQ1370" s="123"/>
      <c r="FBR1370" s="123"/>
      <c r="FBS1370" s="123"/>
      <c r="FBT1370" s="123"/>
      <c r="FBU1370" s="123"/>
      <c r="FBV1370" s="123"/>
      <c r="FBW1370" s="123"/>
      <c r="FBX1370" s="123"/>
      <c r="FBY1370" s="123"/>
      <c r="FBZ1370" s="123"/>
      <c r="FCA1370" s="123"/>
      <c r="FCB1370" s="123"/>
      <c r="FCC1370" s="123"/>
      <c r="FCD1370" s="123"/>
      <c r="FCE1370" s="123"/>
      <c r="FCF1370" s="123"/>
      <c r="FCG1370" s="123"/>
      <c r="FCH1370" s="123"/>
      <c r="FCI1370" s="123"/>
      <c r="FCJ1370" s="123"/>
      <c r="FCK1370" s="123"/>
      <c r="FCL1370" s="123"/>
      <c r="FCM1370" s="123"/>
      <c r="FCN1370" s="123"/>
      <c r="FCO1370" s="123"/>
      <c r="FCP1370" s="123"/>
      <c r="FCQ1370" s="123"/>
      <c r="FCR1370" s="123"/>
      <c r="FCS1370" s="123"/>
      <c r="FCT1370" s="123"/>
      <c r="FCU1370" s="123"/>
      <c r="FCV1370" s="123"/>
      <c r="FCW1370" s="123"/>
      <c r="FCX1370" s="123"/>
      <c r="FCY1370" s="123"/>
      <c r="FCZ1370" s="123"/>
      <c r="FDA1370" s="123"/>
      <c r="FDB1370" s="123"/>
      <c r="FDC1370" s="123"/>
      <c r="FDD1370" s="123"/>
      <c r="FDE1370" s="123"/>
      <c r="FDF1370" s="123"/>
      <c r="FDG1370" s="123"/>
      <c r="FDH1370" s="123"/>
      <c r="FDI1370" s="123"/>
      <c r="FDJ1370" s="123"/>
      <c r="FDK1370" s="123"/>
      <c r="FDL1370" s="123"/>
      <c r="FDM1370" s="123"/>
      <c r="FDN1370" s="123"/>
      <c r="FDO1370" s="123"/>
      <c r="FDP1370" s="123"/>
      <c r="FDQ1370" s="123"/>
      <c r="FDR1370" s="123"/>
      <c r="FDS1370" s="123"/>
      <c r="FDT1370" s="123"/>
      <c r="FDU1370" s="123"/>
      <c r="FDV1370" s="123"/>
      <c r="FDW1370" s="123"/>
      <c r="FDX1370" s="123"/>
      <c r="FDY1370" s="123"/>
      <c r="FDZ1370" s="123"/>
      <c r="FEA1370" s="123"/>
      <c r="FEB1370" s="123"/>
      <c r="FEC1370" s="123"/>
      <c r="FED1370" s="123"/>
      <c r="FEE1370" s="123"/>
      <c r="FEF1370" s="123"/>
      <c r="FEG1370" s="123"/>
      <c r="FEH1370" s="123"/>
      <c r="FEI1370" s="123"/>
      <c r="FEJ1370" s="123"/>
      <c r="FEK1370" s="123"/>
      <c r="FEL1370" s="123"/>
      <c r="FEM1370" s="123"/>
      <c r="FEN1370" s="123"/>
      <c r="FEO1370" s="123"/>
      <c r="FEP1370" s="123"/>
      <c r="FEQ1370" s="123"/>
      <c r="FER1370" s="123"/>
      <c r="FES1370" s="123"/>
      <c r="FET1370" s="123"/>
      <c r="FEU1370" s="123"/>
      <c r="FEV1370" s="123"/>
      <c r="FEW1370" s="123"/>
      <c r="FEX1370" s="123"/>
      <c r="FEY1370" s="123"/>
      <c r="FEZ1370" s="123"/>
      <c r="FFA1370" s="123"/>
      <c r="FFB1370" s="123"/>
      <c r="FFC1370" s="123"/>
      <c r="FFD1370" s="123"/>
      <c r="FFE1370" s="123"/>
      <c r="FFF1370" s="123"/>
      <c r="FFG1370" s="123"/>
      <c r="FFH1370" s="123"/>
      <c r="FFI1370" s="123"/>
      <c r="FFJ1370" s="123"/>
      <c r="FFK1370" s="123"/>
      <c r="FFL1370" s="123"/>
      <c r="FFM1370" s="123"/>
      <c r="FFN1370" s="123"/>
      <c r="FFO1370" s="123"/>
      <c r="FFP1370" s="123"/>
      <c r="FFQ1370" s="123"/>
      <c r="FFR1370" s="123"/>
      <c r="FFS1370" s="123"/>
      <c r="FFT1370" s="123"/>
      <c r="FFU1370" s="123"/>
      <c r="FFV1370" s="123"/>
      <c r="FFW1370" s="123"/>
      <c r="FFX1370" s="123"/>
      <c r="FFY1370" s="123"/>
      <c r="FFZ1370" s="123"/>
      <c r="FGA1370" s="123"/>
      <c r="FGB1370" s="123"/>
      <c r="FGC1370" s="123"/>
      <c r="FGD1370" s="123"/>
      <c r="FGE1370" s="123"/>
      <c r="FGF1370" s="123"/>
      <c r="FGG1370" s="123"/>
      <c r="FGH1370" s="123"/>
      <c r="FGI1370" s="123"/>
      <c r="FGJ1370" s="123"/>
      <c r="FGK1370" s="123"/>
      <c r="FGL1370" s="123"/>
      <c r="FGM1370" s="123"/>
      <c r="FGN1370" s="123"/>
      <c r="FGO1370" s="123"/>
      <c r="FGP1370" s="123"/>
      <c r="FGQ1370" s="123"/>
      <c r="FGR1370" s="123"/>
      <c r="FGS1370" s="123"/>
      <c r="FGT1370" s="123"/>
      <c r="FGU1370" s="123"/>
      <c r="FGV1370" s="123"/>
      <c r="FGW1370" s="123"/>
      <c r="FGX1370" s="123"/>
      <c r="FGY1370" s="123"/>
      <c r="FGZ1370" s="123"/>
      <c r="FHA1370" s="123"/>
      <c r="FHB1370" s="123"/>
      <c r="FHC1370" s="123"/>
      <c r="FHD1370" s="123"/>
      <c r="FHE1370" s="123"/>
      <c r="FHF1370" s="123"/>
      <c r="FHG1370" s="123"/>
      <c r="FHH1370" s="123"/>
      <c r="FHI1370" s="123"/>
      <c r="FHJ1370" s="123"/>
      <c r="FHK1370" s="123"/>
      <c r="FHL1370" s="123"/>
      <c r="FHM1370" s="123"/>
      <c r="FHN1370" s="123"/>
      <c r="FHO1370" s="123"/>
      <c r="FHP1370" s="123"/>
      <c r="FHQ1370" s="123"/>
      <c r="FHR1370" s="123"/>
      <c r="FHS1370" s="123"/>
      <c r="FHT1370" s="123"/>
      <c r="FHU1370" s="123"/>
      <c r="FHV1370" s="123"/>
      <c r="FHW1370" s="123"/>
      <c r="FHX1370" s="123"/>
      <c r="FHY1370" s="123"/>
      <c r="FHZ1370" s="123"/>
      <c r="FIA1370" s="123"/>
      <c r="FIB1370" s="123"/>
      <c r="FIC1370" s="123"/>
      <c r="FID1370" s="123"/>
      <c r="FIE1370" s="123"/>
      <c r="FIF1370" s="123"/>
      <c r="FIG1370" s="123"/>
      <c r="FIH1370" s="123"/>
      <c r="FII1370" s="123"/>
      <c r="FIJ1370" s="123"/>
      <c r="FIK1370" s="123"/>
      <c r="FIL1370" s="123"/>
      <c r="FIM1370" s="123"/>
      <c r="FIN1370" s="123"/>
      <c r="FIO1370" s="123"/>
      <c r="FIP1370" s="123"/>
      <c r="FIQ1370" s="123"/>
      <c r="FIR1370" s="123"/>
      <c r="FIS1370" s="123"/>
      <c r="FIT1370" s="123"/>
      <c r="FIU1370" s="123"/>
      <c r="FIV1370" s="123"/>
      <c r="FIW1370" s="123"/>
      <c r="FIX1370" s="123"/>
      <c r="FIY1370" s="123"/>
      <c r="FIZ1370" s="123"/>
      <c r="FJA1370" s="123"/>
      <c r="FJB1370" s="123"/>
      <c r="FJC1370" s="123"/>
      <c r="FJD1370" s="123"/>
      <c r="FJE1370" s="123"/>
      <c r="FJF1370" s="123"/>
      <c r="FJG1370" s="123"/>
      <c r="FJH1370" s="123"/>
      <c r="FJI1370" s="123"/>
      <c r="FJJ1370" s="123"/>
      <c r="FJK1370" s="123"/>
      <c r="FJL1370" s="123"/>
      <c r="FJM1370" s="123"/>
      <c r="FJN1370" s="123"/>
      <c r="FJO1370" s="123"/>
      <c r="FJP1370" s="123"/>
      <c r="FJQ1370" s="123"/>
      <c r="FJR1370" s="123"/>
      <c r="FJS1370" s="123"/>
      <c r="FJT1370" s="123"/>
      <c r="FJU1370" s="123"/>
      <c r="FJV1370" s="123"/>
      <c r="FJW1370" s="123"/>
      <c r="FJX1370" s="123"/>
      <c r="FJY1370" s="123"/>
      <c r="FJZ1370" s="123"/>
      <c r="FKA1370" s="123"/>
      <c r="FKB1370" s="123"/>
      <c r="FKC1370" s="123"/>
      <c r="FKD1370" s="123"/>
      <c r="FKE1370" s="123"/>
      <c r="FKF1370" s="123"/>
      <c r="FKG1370" s="123"/>
      <c r="FKH1370" s="123"/>
      <c r="FKI1370" s="123"/>
      <c r="FKJ1370" s="123"/>
      <c r="FKK1370" s="123"/>
      <c r="FKL1370" s="123"/>
      <c r="FKM1370" s="123"/>
      <c r="FKN1370" s="123"/>
      <c r="FKO1370" s="123"/>
      <c r="FKP1370" s="123"/>
      <c r="FKQ1370" s="123"/>
      <c r="FKR1370" s="123"/>
      <c r="FKS1370" s="123"/>
      <c r="FKT1370" s="123"/>
      <c r="FKU1370" s="123"/>
      <c r="FKV1370" s="123"/>
      <c r="FKW1370" s="123"/>
      <c r="FKX1370" s="123"/>
      <c r="FKY1370" s="123"/>
      <c r="FKZ1370" s="123"/>
      <c r="FLA1370" s="123"/>
      <c r="FLB1370" s="123"/>
      <c r="FLC1370" s="123"/>
      <c r="FLD1370" s="123"/>
      <c r="FLE1370" s="123"/>
      <c r="FLF1370" s="123"/>
      <c r="FLG1370" s="123"/>
      <c r="FLH1370" s="123"/>
      <c r="FLI1370" s="123"/>
      <c r="FLJ1370" s="123"/>
      <c r="FLK1370" s="123"/>
      <c r="FLL1370" s="123"/>
      <c r="FLM1370" s="123"/>
      <c r="FLN1370" s="123"/>
      <c r="FLO1370" s="123"/>
      <c r="FLP1370" s="123"/>
      <c r="FLQ1370" s="123"/>
      <c r="FLR1370" s="123"/>
      <c r="FLS1370" s="123"/>
      <c r="FLT1370" s="123"/>
      <c r="FLU1370" s="123"/>
      <c r="FLV1370" s="123"/>
      <c r="FLW1370" s="123"/>
      <c r="FLX1370" s="123"/>
      <c r="FLY1370" s="123"/>
      <c r="FLZ1370" s="123"/>
      <c r="FMA1370" s="123"/>
      <c r="FMB1370" s="123"/>
      <c r="FMC1370" s="123"/>
      <c r="FMD1370" s="123"/>
      <c r="FME1370" s="123"/>
      <c r="FMF1370" s="123"/>
      <c r="FMG1370" s="123"/>
      <c r="FMH1370" s="123"/>
      <c r="FMI1370" s="123"/>
      <c r="FMJ1370" s="123"/>
      <c r="FMK1370" s="123"/>
      <c r="FML1370" s="123"/>
      <c r="FMM1370" s="123"/>
      <c r="FMN1370" s="123"/>
      <c r="FMO1370" s="123"/>
      <c r="FMP1370" s="123"/>
      <c r="FMQ1370" s="123"/>
      <c r="FMR1370" s="123"/>
      <c r="FMS1370" s="123"/>
      <c r="FMT1370" s="123"/>
      <c r="FMU1370" s="123"/>
      <c r="FMV1370" s="123"/>
      <c r="FMW1370" s="123"/>
      <c r="FMX1370" s="123"/>
      <c r="FMY1370" s="123"/>
      <c r="FMZ1370" s="123"/>
      <c r="FNA1370" s="123"/>
      <c r="FNB1370" s="123"/>
      <c r="FNC1370" s="123"/>
      <c r="FND1370" s="123"/>
      <c r="FNE1370" s="123"/>
      <c r="FNF1370" s="123"/>
      <c r="FNG1370" s="123"/>
      <c r="FNH1370" s="123"/>
      <c r="FNI1370" s="123"/>
      <c r="FNJ1370" s="123"/>
      <c r="FNK1370" s="123"/>
      <c r="FNL1370" s="123"/>
      <c r="FNM1370" s="123"/>
      <c r="FNN1370" s="123"/>
      <c r="FNO1370" s="123"/>
      <c r="FNP1370" s="123"/>
      <c r="FNQ1370" s="123"/>
      <c r="FNR1370" s="123"/>
      <c r="FNS1370" s="123"/>
      <c r="FNT1370" s="123"/>
      <c r="FNU1370" s="123"/>
      <c r="FNV1370" s="123"/>
      <c r="FNW1370" s="123"/>
      <c r="FNX1370" s="123"/>
      <c r="FNY1370" s="123"/>
      <c r="FNZ1370" s="123"/>
      <c r="FOA1370" s="123"/>
      <c r="FOB1370" s="123"/>
      <c r="FOC1370" s="123"/>
      <c r="FOD1370" s="123"/>
      <c r="FOE1370" s="123"/>
      <c r="FOF1370" s="123"/>
      <c r="FOG1370" s="123"/>
      <c r="FOH1370" s="123"/>
      <c r="FOI1370" s="123"/>
      <c r="FOJ1370" s="123"/>
      <c r="FOK1370" s="123"/>
      <c r="FOL1370" s="123"/>
      <c r="FOM1370" s="123"/>
      <c r="FON1370" s="123"/>
      <c r="FOO1370" s="123"/>
      <c r="FOP1370" s="123"/>
      <c r="FOQ1370" s="123"/>
      <c r="FOR1370" s="123"/>
      <c r="FOS1370" s="123"/>
      <c r="FOT1370" s="123"/>
      <c r="FOU1370" s="123"/>
      <c r="FOV1370" s="123"/>
      <c r="FOW1370" s="123"/>
      <c r="FOX1370" s="123"/>
      <c r="FOY1370" s="123"/>
      <c r="FOZ1370" s="123"/>
      <c r="FPA1370" s="123"/>
      <c r="FPB1370" s="123"/>
      <c r="FPC1370" s="123"/>
      <c r="FPD1370" s="123"/>
      <c r="FPE1370" s="123"/>
      <c r="FPF1370" s="123"/>
      <c r="FPG1370" s="123"/>
      <c r="FPH1370" s="123"/>
      <c r="FPI1370" s="123"/>
      <c r="FPJ1370" s="123"/>
      <c r="FPK1370" s="123"/>
      <c r="FPL1370" s="123"/>
      <c r="FPM1370" s="123"/>
      <c r="FPN1370" s="123"/>
      <c r="FPO1370" s="123"/>
      <c r="FPP1370" s="123"/>
      <c r="FPQ1370" s="123"/>
      <c r="FPR1370" s="123"/>
      <c r="FPS1370" s="123"/>
      <c r="FPT1370" s="123"/>
      <c r="FPU1370" s="123"/>
      <c r="FPV1370" s="123"/>
      <c r="FPW1370" s="123"/>
      <c r="FPX1370" s="123"/>
      <c r="FPY1370" s="123"/>
      <c r="FPZ1370" s="123"/>
      <c r="FQA1370" s="123"/>
      <c r="FQB1370" s="123"/>
      <c r="FQC1370" s="123"/>
      <c r="FQD1370" s="123"/>
      <c r="FQE1370" s="123"/>
      <c r="FQF1370" s="123"/>
      <c r="FQG1370" s="123"/>
      <c r="FQH1370" s="123"/>
      <c r="FQI1370" s="123"/>
      <c r="FQJ1370" s="123"/>
      <c r="FQK1370" s="123"/>
      <c r="FQL1370" s="123"/>
      <c r="FQM1370" s="123"/>
      <c r="FQN1370" s="123"/>
      <c r="FQO1370" s="123"/>
      <c r="FQP1370" s="123"/>
      <c r="FQQ1370" s="123"/>
      <c r="FQR1370" s="123"/>
      <c r="FQS1370" s="123"/>
      <c r="FQT1370" s="123"/>
      <c r="FQU1370" s="123"/>
      <c r="FQV1370" s="123"/>
      <c r="FQW1370" s="123"/>
      <c r="FQX1370" s="123"/>
      <c r="FQY1370" s="123"/>
      <c r="FQZ1370" s="123"/>
      <c r="FRA1370" s="123"/>
      <c r="FRB1370" s="123"/>
      <c r="FRC1370" s="123"/>
      <c r="FRD1370" s="123"/>
      <c r="FRE1370" s="123"/>
      <c r="FRF1370" s="123"/>
      <c r="FRG1370" s="123"/>
      <c r="FRH1370" s="123"/>
      <c r="FRI1370" s="123"/>
      <c r="FRJ1370" s="123"/>
      <c r="FRK1370" s="123"/>
      <c r="FRL1370" s="123"/>
      <c r="FRM1370" s="123"/>
      <c r="FRN1370" s="123"/>
      <c r="FRO1370" s="123"/>
      <c r="FRP1370" s="123"/>
      <c r="FRQ1370" s="123"/>
      <c r="FRR1370" s="123"/>
      <c r="FRS1370" s="123"/>
      <c r="FRT1370" s="123"/>
      <c r="FRU1370" s="123"/>
      <c r="FRV1370" s="123"/>
      <c r="FRW1370" s="123"/>
      <c r="FRX1370" s="123"/>
      <c r="FRY1370" s="123"/>
      <c r="FRZ1370" s="123"/>
      <c r="FSA1370" s="123"/>
      <c r="FSB1370" s="123"/>
      <c r="FSC1370" s="123"/>
      <c r="FSD1370" s="123"/>
      <c r="FSE1370" s="123"/>
      <c r="FSF1370" s="123"/>
      <c r="FSG1370" s="123"/>
      <c r="FSH1370" s="123"/>
      <c r="FSI1370" s="123"/>
      <c r="FSJ1370" s="123"/>
      <c r="FSK1370" s="123"/>
      <c r="FSL1370" s="123"/>
      <c r="FSM1370" s="123"/>
      <c r="FSN1370" s="123"/>
      <c r="FSO1370" s="123"/>
      <c r="FSP1370" s="123"/>
      <c r="FSQ1370" s="123"/>
      <c r="FSR1370" s="123"/>
      <c r="FSS1370" s="123"/>
      <c r="FST1370" s="123"/>
      <c r="FSU1370" s="123"/>
      <c r="FSV1370" s="123"/>
      <c r="FSW1370" s="123"/>
      <c r="FSX1370" s="123"/>
      <c r="FSY1370" s="123"/>
      <c r="FSZ1370" s="123"/>
      <c r="FTA1370" s="123"/>
      <c r="FTB1370" s="123"/>
      <c r="FTC1370" s="123"/>
      <c r="FTD1370" s="123"/>
      <c r="FTE1370" s="123"/>
      <c r="FTF1370" s="123"/>
      <c r="FTG1370" s="123"/>
      <c r="FTH1370" s="123"/>
      <c r="FTI1370" s="123"/>
      <c r="FTJ1370" s="123"/>
      <c r="FTK1370" s="123"/>
      <c r="FTL1370" s="123"/>
      <c r="FTM1370" s="123"/>
      <c r="FTN1370" s="123"/>
      <c r="FTO1370" s="123"/>
      <c r="FTP1370" s="123"/>
      <c r="FTQ1370" s="123"/>
      <c r="FTR1370" s="123"/>
      <c r="FTS1370" s="123"/>
      <c r="FTT1370" s="123"/>
      <c r="FTU1370" s="123"/>
      <c r="FTV1370" s="123"/>
      <c r="FTW1370" s="123"/>
      <c r="FTX1370" s="123"/>
      <c r="FTY1370" s="123"/>
      <c r="FTZ1370" s="123"/>
      <c r="FUA1370" s="123"/>
      <c r="FUB1370" s="123"/>
      <c r="FUC1370" s="123"/>
      <c r="FUD1370" s="123"/>
      <c r="FUE1370" s="123"/>
      <c r="FUF1370" s="123"/>
      <c r="FUG1370" s="123"/>
      <c r="FUH1370" s="123"/>
      <c r="FUI1370" s="123"/>
      <c r="FUJ1370" s="123"/>
      <c r="FUK1370" s="123"/>
      <c r="FUL1370" s="123"/>
      <c r="FUM1370" s="123"/>
      <c r="FUN1370" s="123"/>
      <c r="FUO1370" s="123"/>
      <c r="FUP1370" s="123"/>
      <c r="FUQ1370" s="123"/>
      <c r="FUR1370" s="123"/>
      <c r="FUS1370" s="123"/>
      <c r="FUT1370" s="123"/>
      <c r="FUU1370" s="123"/>
      <c r="FUV1370" s="123"/>
      <c r="FUW1370" s="123"/>
      <c r="FUX1370" s="123"/>
      <c r="FUY1370" s="123"/>
      <c r="FUZ1370" s="123"/>
      <c r="FVA1370" s="123"/>
      <c r="FVB1370" s="123"/>
      <c r="FVC1370" s="123"/>
      <c r="FVD1370" s="123"/>
      <c r="FVE1370" s="123"/>
      <c r="FVF1370" s="123"/>
      <c r="FVG1370" s="123"/>
      <c r="FVH1370" s="123"/>
      <c r="FVI1370" s="123"/>
      <c r="FVJ1370" s="123"/>
      <c r="FVK1370" s="123"/>
      <c r="FVL1370" s="123"/>
      <c r="FVM1370" s="123"/>
      <c r="FVN1370" s="123"/>
      <c r="FVO1370" s="123"/>
      <c r="FVP1370" s="123"/>
      <c r="FVQ1370" s="123"/>
      <c r="FVR1370" s="123"/>
      <c r="FVS1370" s="123"/>
      <c r="FVT1370" s="123"/>
      <c r="FVU1370" s="123"/>
      <c r="FVV1370" s="123"/>
      <c r="FVW1370" s="123"/>
      <c r="FVX1370" s="123"/>
      <c r="FVY1370" s="123"/>
      <c r="FVZ1370" s="123"/>
      <c r="FWA1370" s="123"/>
      <c r="FWB1370" s="123"/>
      <c r="FWC1370" s="123"/>
      <c r="FWD1370" s="123"/>
      <c r="FWE1370" s="123"/>
      <c r="FWF1370" s="123"/>
      <c r="FWG1370" s="123"/>
      <c r="FWH1370" s="123"/>
      <c r="FWI1370" s="123"/>
      <c r="FWJ1370" s="123"/>
      <c r="FWK1370" s="123"/>
      <c r="FWL1370" s="123"/>
      <c r="FWM1370" s="123"/>
      <c r="FWN1370" s="123"/>
      <c r="FWO1370" s="123"/>
      <c r="FWP1370" s="123"/>
      <c r="FWQ1370" s="123"/>
      <c r="FWR1370" s="123"/>
      <c r="FWS1370" s="123"/>
      <c r="FWT1370" s="123"/>
      <c r="FWU1370" s="123"/>
      <c r="FWV1370" s="123"/>
      <c r="FWW1370" s="123"/>
      <c r="FWX1370" s="123"/>
      <c r="FWY1370" s="123"/>
      <c r="FWZ1370" s="123"/>
      <c r="FXA1370" s="123"/>
      <c r="FXB1370" s="123"/>
      <c r="FXC1370" s="123"/>
      <c r="FXD1370" s="123"/>
      <c r="FXE1370" s="123"/>
      <c r="FXF1370" s="123"/>
      <c r="FXG1370" s="123"/>
      <c r="FXH1370" s="123"/>
      <c r="FXI1370" s="123"/>
      <c r="FXJ1370" s="123"/>
      <c r="FXK1370" s="123"/>
      <c r="FXL1370" s="123"/>
      <c r="FXM1370" s="123"/>
      <c r="FXN1370" s="123"/>
      <c r="FXO1370" s="123"/>
      <c r="FXP1370" s="123"/>
      <c r="FXQ1370" s="123"/>
      <c r="FXR1370" s="123"/>
      <c r="FXS1370" s="123"/>
      <c r="FXT1370" s="123"/>
      <c r="FXU1370" s="123"/>
      <c r="FXV1370" s="123"/>
      <c r="FXW1370" s="123"/>
      <c r="FXX1370" s="123"/>
      <c r="FXY1370" s="123"/>
      <c r="FXZ1370" s="123"/>
      <c r="FYA1370" s="123"/>
      <c r="FYB1370" s="123"/>
      <c r="FYC1370" s="123"/>
      <c r="FYD1370" s="123"/>
      <c r="FYE1370" s="123"/>
      <c r="FYF1370" s="123"/>
      <c r="FYG1370" s="123"/>
      <c r="FYH1370" s="123"/>
      <c r="FYI1370" s="123"/>
      <c r="FYJ1370" s="123"/>
      <c r="FYK1370" s="123"/>
      <c r="FYL1370" s="123"/>
      <c r="FYM1370" s="123"/>
      <c r="FYN1370" s="123"/>
      <c r="FYO1370" s="123"/>
      <c r="FYP1370" s="123"/>
      <c r="FYQ1370" s="123"/>
      <c r="FYR1370" s="123"/>
      <c r="FYS1370" s="123"/>
      <c r="FYT1370" s="123"/>
      <c r="FYU1370" s="123"/>
      <c r="FYV1370" s="123"/>
      <c r="FYW1370" s="123"/>
      <c r="FYX1370" s="123"/>
      <c r="FYY1370" s="123"/>
      <c r="FYZ1370" s="123"/>
      <c r="FZA1370" s="123"/>
      <c r="FZB1370" s="123"/>
      <c r="FZC1370" s="123"/>
      <c r="FZD1370" s="123"/>
      <c r="FZE1370" s="123"/>
      <c r="FZF1370" s="123"/>
      <c r="FZG1370" s="123"/>
      <c r="FZH1370" s="123"/>
      <c r="FZI1370" s="123"/>
      <c r="FZJ1370" s="123"/>
      <c r="FZK1370" s="123"/>
      <c r="FZL1370" s="123"/>
      <c r="FZM1370" s="123"/>
      <c r="FZN1370" s="123"/>
      <c r="FZO1370" s="123"/>
      <c r="FZP1370" s="123"/>
      <c r="FZQ1370" s="123"/>
      <c r="FZR1370" s="123"/>
      <c r="FZS1370" s="123"/>
      <c r="FZT1370" s="123"/>
      <c r="FZU1370" s="123"/>
      <c r="FZV1370" s="123"/>
      <c r="FZW1370" s="123"/>
      <c r="FZX1370" s="123"/>
      <c r="FZY1370" s="123"/>
      <c r="FZZ1370" s="123"/>
      <c r="GAA1370" s="123"/>
      <c r="GAB1370" s="123"/>
      <c r="GAC1370" s="123"/>
      <c r="GAD1370" s="123"/>
      <c r="GAE1370" s="123"/>
      <c r="GAF1370" s="123"/>
      <c r="GAG1370" s="123"/>
      <c r="GAH1370" s="123"/>
      <c r="GAI1370" s="123"/>
      <c r="GAJ1370" s="123"/>
      <c r="GAK1370" s="123"/>
      <c r="GAL1370" s="123"/>
      <c r="GAM1370" s="123"/>
      <c r="GAN1370" s="123"/>
      <c r="GAO1370" s="123"/>
      <c r="GAP1370" s="123"/>
      <c r="GAQ1370" s="123"/>
      <c r="GAR1370" s="123"/>
      <c r="GAS1370" s="123"/>
      <c r="GAT1370" s="123"/>
      <c r="GAU1370" s="123"/>
      <c r="GAV1370" s="123"/>
      <c r="GAW1370" s="123"/>
      <c r="GAX1370" s="123"/>
      <c r="GAY1370" s="123"/>
      <c r="GAZ1370" s="123"/>
      <c r="GBA1370" s="123"/>
      <c r="GBB1370" s="123"/>
      <c r="GBC1370" s="123"/>
      <c r="GBD1370" s="123"/>
      <c r="GBE1370" s="123"/>
      <c r="GBF1370" s="123"/>
      <c r="GBG1370" s="123"/>
      <c r="GBH1370" s="123"/>
      <c r="GBI1370" s="123"/>
      <c r="GBJ1370" s="123"/>
      <c r="GBK1370" s="123"/>
      <c r="GBL1370" s="123"/>
      <c r="GBM1370" s="123"/>
      <c r="GBN1370" s="123"/>
      <c r="GBO1370" s="123"/>
      <c r="GBP1370" s="123"/>
      <c r="GBQ1370" s="123"/>
      <c r="GBR1370" s="123"/>
      <c r="GBS1370" s="123"/>
      <c r="GBT1370" s="123"/>
      <c r="GBU1370" s="123"/>
      <c r="GBV1370" s="123"/>
      <c r="GBW1370" s="123"/>
      <c r="GBX1370" s="123"/>
      <c r="GBY1370" s="123"/>
      <c r="GBZ1370" s="123"/>
      <c r="GCA1370" s="123"/>
      <c r="GCB1370" s="123"/>
      <c r="GCC1370" s="123"/>
      <c r="GCD1370" s="123"/>
      <c r="GCE1370" s="123"/>
      <c r="GCF1370" s="123"/>
      <c r="GCG1370" s="123"/>
      <c r="GCH1370" s="123"/>
      <c r="GCI1370" s="123"/>
      <c r="GCJ1370" s="123"/>
      <c r="GCK1370" s="123"/>
      <c r="GCL1370" s="123"/>
      <c r="GCM1370" s="123"/>
      <c r="GCN1370" s="123"/>
      <c r="GCO1370" s="123"/>
      <c r="GCP1370" s="123"/>
      <c r="GCQ1370" s="123"/>
      <c r="GCR1370" s="123"/>
      <c r="GCS1370" s="123"/>
      <c r="GCT1370" s="123"/>
      <c r="GCU1370" s="123"/>
      <c r="GCV1370" s="123"/>
      <c r="GCW1370" s="123"/>
      <c r="GCX1370" s="123"/>
      <c r="GCY1370" s="123"/>
      <c r="GCZ1370" s="123"/>
      <c r="GDA1370" s="123"/>
      <c r="GDB1370" s="123"/>
      <c r="GDC1370" s="123"/>
      <c r="GDD1370" s="123"/>
      <c r="GDE1370" s="123"/>
      <c r="GDF1370" s="123"/>
      <c r="GDG1370" s="123"/>
      <c r="GDH1370" s="123"/>
      <c r="GDI1370" s="123"/>
      <c r="GDJ1370" s="123"/>
      <c r="GDK1370" s="123"/>
      <c r="GDL1370" s="123"/>
      <c r="GDM1370" s="123"/>
      <c r="GDN1370" s="123"/>
      <c r="GDO1370" s="123"/>
      <c r="GDP1370" s="123"/>
      <c r="GDQ1370" s="123"/>
      <c r="GDR1370" s="123"/>
      <c r="GDS1370" s="123"/>
      <c r="GDT1370" s="123"/>
      <c r="GDU1370" s="123"/>
      <c r="GDV1370" s="123"/>
      <c r="GDW1370" s="123"/>
      <c r="GDX1370" s="123"/>
      <c r="GDY1370" s="123"/>
      <c r="GDZ1370" s="123"/>
      <c r="GEA1370" s="123"/>
      <c r="GEB1370" s="123"/>
      <c r="GEC1370" s="123"/>
      <c r="GED1370" s="123"/>
      <c r="GEE1370" s="123"/>
      <c r="GEF1370" s="123"/>
      <c r="GEG1370" s="123"/>
      <c r="GEH1370" s="123"/>
      <c r="GEI1370" s="123"/>
      <c r="GEJ1370" s="123"/>
      <c r="GEK1370" s="123"/>
      <c r="GEL1370" s="123"/>
      <c r="GEM1370" s="123"/>
      <c r="GEN1370" s="123"/>
      <c r="GEO1370" s="123"/>
      <c r="GEP1370" s="123"/>
      <c r="GEQ1370" s="123"/>
      <c r="GER1370" s="123"/>
      <c r="GES1370" s="123"/>
      <c r="GET1370" s="123"/>
      <c r="GEU1370" s="123"/>
      <c r="GEV1370" s="123"/>
      <c r="GEW1370" s="123"/>
      <c r="GEX1370" s="123"/>
      <c r="GEY1370" s="123"/>
      <c r="GEZ1370" s="123"/>
      <c r="GFA1370" s="123"/>
      <c r="GFB1370" s="123"/>
      <c r="GFC1370" s="123"/>
      <c r="GFD1370" s="123"/>
      <c r="GFE1370" s="123"/>
      <c r="GFF1370" s="123"/>
      <c r="GFG1370" s="123"/>
      <c r="GFH1370" s="123"/>
      <c r="GFI1370" s="123"/>
      <c r="GFJ1370" s="123"/>
      <c r="GFK1370" s="123"/>
      <c r="GFL1370" s="123"/>
      <c r="GFM1370" s="123"/>
      <c r="GFN1370" s="123"/>
      <c r="GFO1370" s="123"/>
      <c r="GFP1370" s="123"/>
      <c r="GFQ1370" s="123"/>
      <c r="GFR1370" s="123"/>
      <c r="GFS1370" s="123"/>
      <c r="GFT1370" s="123"/>
      <c r="GFU1370" s="123"/>
      <c r="GFV1370" s="123"/>
      <c r="GFW1370" s="123"/>
      <c r="GFX1370" s="123"/>
      <c r="GFY1370" s="123"/>
      <c r="GFZ1370" s="123"/>
      <c r="GGA1370" s="123"/>
      <c r="GGB1370" s="123"/>
      <c r="GGC1370" s="123"/>
      <c r="GGD1370" s="123"/>
      <c r="GGE1370" s="123"/>
      <c r="GGF1370" s="123"/>
      <c r="GGG1370" s="123"/>
      <c r="GGH1370" s="123"/>
      <c r="GGI1370" s="123"/>
      <c r="GGJ1370" s="123"/>
      <c r="GGK1370" s="123"/>
      <c r="GGL1370" s="123"/>
      <c r="GGM1370" s="123"/>
      <c r="GGN1370" s="123"/>
      <c r="GGO1370" s="123"/>
      <c r="GGP1370" s="123"/>
      <c r="GGQ1370" s="123"/>
      <c r="GGR1370" s="123"/>
      <c r="GGS1370" s="123"/>
      <c r="GGT1370" s="123"/>
      <c r="GGU1370" s="123"/>
      <c r="GGV1370" s="123"/>
      <c r="GGW1370" s="123"/>
      <c r="GGX1370" s="123"/>
      <c r="GGY1370" s="123"/>
      <c r="GGZ1370" s="123"/>
      <c r="GHA1370" s="123"/>
      <c r="GHB1370" s="123"/>
      <c r="GHC1370" s="123"/>
      <c r="GHD1370" s="123"/>
      <c r="GHE1370" s="123"/>
      <c r="GHF1370" s="123"/>
      <c r="GHG1370" s="123"/>
      <c r="GHH1370" s="123"/>
      <c r="GHI1370" s="123"/>
      <c r="GHJ1370" s="123"/>
      <c r="GHK1370" s="123"/>
      <c r="GHL1370" s="123"/>
      <c r="GHM1370" s="123"/>
      <c r="GHN1370" s="123"/>
      <c r="GHO1370" s="123"/>
      <c r="GHP1370" s="123"/>
      <c r="GHQ1370" s="123"/>
      <c r="GHR1370" s="123"/>
      <c r="GHS1370" s="123"/>
      <c r="GHT1370" s="123"/>
      <c r="GHU1370" s="123"/>
      <c r="GHV1370" s="123"/>
      <c r="GHW1370" s="123"/>
      <c r="GHX1370" s="123"/>
      <c r="GHY1370" s="123"/>
      <c r="GHZ1370" s="123"/>
      <c r="GIA1370" s="123"/>
      <c r="GIB1370" s="123"/>
      <c r="GIC1370" s="123"/>
      <c r="GID1370" s="123"/>
      <c r="GIE1370" s="123"/>
      <c r="GIF1370" s="123"/>
      <c r="GIG1370" s="123"/>
      <c r="GIH1370" s="123"/>
      <c r="GII1370" s="123"/>
      <c r="GIJ1370" s="123"/>
      <c r="GIK1370" s="123"/>
      <c r="GIL1370" s="123"/>
      <c r="GIM1370" s="123"/>
      <c r="GIN1370" s="123"/>
      <c r="GIO1370" s="123"/>
      <c r="GIP1370" s="123"/>
      <c r="GIQ1370" s="123"/>
      <c r="GIR1370" s="123"/>
      <c r="GIS1370" s="123"/>
      <c r="GIT1370" s="123"/>
      <c r="GIU1370" s="123"/>
      <c r="GIV1370" s="123"/>
      <c r="GIW1370" s="123"/>
      <c r="GIX1370" s="123"/>
      <c r="GIY1370" s="123"/>
      <c r="GIZ1370" s="123"/>
      <c r="GJA1370" s="123"/>
      <c r="GJB1370" s="123"/>
      <c r="GJC1370" s="123"/>
      <c r="GJD1370" s="123"/>
      <c r="GJE1370" s="123"/>
      <c r="GJF1370" s="123"/>
      <c r="GJG1370" s="123"/>
      <c r="GJH1370" s="123"/>
      <c r="GJI1370" s="123"/>
      <c r="GJJ1370" s="123"/>
      <c r="GJK1370" s="123"/>
      <c r="GJL1370" s="123"/>
      <c r="GJM1370" s="123"/>
      <c r="GJN1370" s="123"/>
      <c r="GJO1370" s="123"/>
      <c r="GJP1370" s="123"/>
      <c r="GJQ1370" s="123"/>
      <c r="GJR1370" s="123"/>
      <c r="GJS1370" s="123"/>
      <c r="GJT1370" s="123"/>
      <c r="GJU1370" s="123"/>
      <c r="GJV1370" s="123"/>
      <c r="GJW1370" s="123"/>
      <c r="GJX1370" s="123"/>
      <c r="GJY1370" s="123"/>
      <c r="GJZ1370" s="123"/>
      <c r="GKA1370" s="123"/>
      <c r="GKB1370" s="123"/>
      <c r="GKC1370" s="123"/>
      <c r="GKD1370" s="123"/>
      <c r="GKE1370" s="123"/>
      <c r="GKF1370" s="123"/>
      <c r="GKG1370" s="123"/>
      <c r="GKH1370" s="123"/>
      <c r="GKI1370" s="123"/>
      <c r="GKJ1370" s="123"/>
      <c r="GKK1370" s="123"/>
      <c r="GKL1370" s="123"/>
      <c r="GKM1370" s="123"/>
      <c r="GKN1370" s="123"/>
      <c r="GKO1370" s="123"/>
      <c r="GKP1370" s="123"/>
      <c r="GKQ1370" s="123"/>
      <c r="GKR1370" s="123"/>
      <c r="GKS1370" s="123"/>
      <c r="GKT1370" s="123"/>
      <c r="GKU1370" s="123"/>
      <c r="GKV1370" s="123"/>
      <c r="GKW1370" s="123"/>
      <c r="GKX1370" s="123"/>
      <c r="GKY1370" s="123"/>
      <c r="GKZ1370" s="123"/>
      <c r="GLA1370" s="123"/>
      <c r="GLB1370" s="123"/>
      <c r="GLC1370" s="123"/>
      <c r="GLD1370" s="123"/>
      <c r="GLE1370" s="123"/>
      <c r="GLF1370" s="123"/>
      <c r="GLG1370" s="123"/>
      <c r="GLH1370" s="123"/>
      <c r="GLI1370" s="123"/>
      <c r="GLJ1370" s="123"/>
      <c r="GLK1370" s="123"/>
      <c r="GLL1370" s="123"/>
      <c r="GLM1370" s="123"/>
      <c r="GLN1370" s="123"/>
      <c r="GLO1370" s="123"/>
      <c r="GLP1370" s="123"/>
      <c r="GLQ1370" s="123"/>
      <c r="GLR1370" s="123"/>
      <c r="GLS1370" s="123"/>
      <c r="GLT1370" s="123"/>
      <c r="GLU1370" s="123"/>
      <c r="GLV1370" s="123"/>
      <c r="GLW1370" s="123"/>
      <c r="GLX1370" s="123"/>
      <c r="GLY1370" s="123"/>
      <c r="GLZ1370" s="123"/>
      <c r="GMA1370" s="123"/>
      <c r="GMB1370" s="123"/>
      <c r="GMC1370" s="123"/>
      <c r="GMD1370" s="123"/>
      <c r="GME1370" s="123"/>
      <c r="GMF1370" s="123"/>
      <c r="GMG1370" s="123"/>
      <c r="GMH1370" s="123"/>
      <c r="GMI1370" s="123"/>
      <c r="GMJ1370" s="123"/>
      <c r="GMK1370" s="123"/>
      <c r="GML1370" s="123"/>
      <c r="GMM1370" s="123"/>
      <c r="GMN1370" s="123"/>
      <c r="GMO1370" s="123"/>
      <c r="GMP1370" s="123"/>
      <c r="GMQ1370" s="123"/>
      <c r="GMR1370" s="123"/>
      <c r="GMS1370" s="123"/>
      <c r="GMT1370" s="123"/>
      <c r="GMU1370" s="123"/>
      <c r="GMV1370" s="123"/>
      <c r="GMW1370" s="123"/>
      <c r="GMX1370" s="123"/>
      <c r="GMY1370" s="123"/>
      <c r="GMZ1370" s="123"/>
      <c r="GNA1370" s="123"/>
      <c r="GNB1370" s="123"/>
      <c r="GNC1370" s="123"/>
      <c r="GND1370" s="123"/>
      <c r="GNE1370" s="123"/>
      <c r="GNF1370" s="123"/>
      <c r="GNG1370" s="123"/>
      <c r="GNH1370" s="123"/>
      <c r="GNI1370" s="123"/>
      <c r="GNJ1370" s="123"/>
      <c r="GNK1370" s="123"/>
      <c r="GNL1370" s="123"/>
      <c r="GNM1370" s="123"/>
      <c r="GNN1370" s="123"/>
      <c r="GNO1370" s="123"/>
      <c r="GNP1370" s="123"/>
      <c r="GNQ1370" s="123"/>
      <c r="GNR1370" s="123"/>
      <c r="GNS1370" s="123"/>
      <c r="GNT1370" s="123"/>
      <c r="GNU1370" s="123"/>
      <c r="GNV1370" s="123"/>
      <c r="GNW1370" s="123"/>
      <c r="GNX1370" s="123"/>
      <c r="GNY1370" s="123"/>
      <c r="GNZ1370" s="123"/>
      <c r="GOA1370" s="123"/>
      <c r="GOB1370" s="123"/>
      <c r="GOC1370" s="123"/>
      <c r="GOD1370" s="123"/>
      <c r="GOE1370" s="123"/>
      <c r="GOF1370" s="123"/>
      <c r="GOG1370" s="123"/>
      <c r="GOH1370" s="123"/>
      <c r="GOI1370" s="123"/>
      <c r="GOJ1370" s="123"/>
      <c r="GOK1370" s="123"/>
      <c r="GOL1370" s="123"/>
      <c r="GOM1370" s="123"/>
      <c r="GON1370" s="123"/>
      <c r="GOO1370" s="123"/>
      <c r="GOP1370" s="123"/>
      <c r="GOQ1370" s="123"/>
      <c r="GOR1370" s="123"/>
      <c r="GOS1370" s="123"/>
      <c r="GOT1370" s="123"/>
      <c r="GOU1370" s="123"/>
      <c r="GOV1370" s="123"/>
      <c r="GOW1370" s="123"/>
      <c r="GOX1370" s="123"/>
      <c r="GOY1370" s="123"/>
      <c r="GOZ1370" s="123"/>
      <c r="GPA1370" s="123"/>
      <c r="GPB1370" s="123"/>
      <c r="GPC1370" s="123"/>
      <c r="GPD1370" s="123"/>
      <c r="GPE1370" s="123"/>
      <c r="GPF1370" s="123"/>
      <c r="GPG1370" s="123"/>
      <c r="GPH1370" s="123"/>
      <c r="GPI1370" s="123"/>
      <c r="GPJ1370" s="123"/>
      <c r="GPK1370" s="123"/>
      <c r="GPL1370" s="123"/>
      <c r="GPM1370" s="123"/>
      <c r="GPN1370" s="123"/>
      <c r="GPO1370" s="123"/>
      <c r="GPP1370" s="123"/>
      <c r="GPQ1370" s="123"/>
      <c r="GPR1370" s="123"/>
      <c r="GPS1370" s="123"/>
      <c r="GPT1370" s="123"/>
      <c r="GPU1370" s="123"/>
      <c r="GPV1370" s="123"/>
      <c r="GPW1370" s="123"/>
      <c r="GPX1370" s="123"/>
      <c r="GPY1370" s="123"/>
      <c r="GPZ1370" s="123"/>
      <c r="GQA1370" s="123"/>
      <c r="GQB1370" s="123"/>
      <c r="GQC1370" s="123"/>
      <c r="GQD1370" s="123"/>
      <c r="GQE1370" s="123"/>
      <c r="GQF1370" s="123"/>
      <c r="GQG1370" s="123"/>
      <c r="GQH1370" s="123"/>
      <c r="GQI1370" s="123"/>
      <c r="GQJ1370" s="123"/>
      <c r="GQK1370" s="123"/>
      <c r="GQL1370" s="123"/>
      <c r="GQM1370" s="123"/>
      <c r="GQN1370" s="123"/>
      <c r="GQO1370" s="123"/>
      <c r="GQP1370" s="123"/>
      <c r="GQQ1370" s="123"/>
      <c r="GQR1370" s="123"/>
      <c r="GQS1370" s="123"/>
      <c r="GQT1370" s="123"/>
      <c r="GQU1370" s="123"/>
      <c r="GQV1370" s="123"/>
      <c r="GQW1370" s="123"/>
      <c r="GQX1370" s="123"/>
      <c r="GQY1370" s="123"/>
      <c r="GQZ1370" s="123"/>
      <c r="GRA1370" s="123"/>
      <c r="GRB1370" s="123"/>
      <c r="GRC1370" s="123"/>
      <c r="GRD1370" s="123"/>
      <c r="GRE1370" s="123"/>
      <c r="GRF1370" s="123"/>
      <c r="GRG1370" s="123"/>
      <c r="GRH1370" s="123"/>
      <c r="GRI1370" s="123"/>
      <c r="GRJ1370" s="123"/>
      <c r="GRK1370" s="123"/>
      <c r="GRL1370" s="123"/>
      <c r="GRM1370" s="123"/>
      <c r="GRN1370" s="123"/>
      <c r="GRO1370" s="123"/>
      <c r="GRP1370" s="123"/>
      <c r="GRQ1370" s="123"/>
      <c r="GRR1370" s="123"/>
      <c r="GRS1370" s="123"/>
      <c r="GRT1370" s="123"/>
      <c r="GRU1370" s="123"/>
      <c r="GRV1370" s="123"/>
      <c r="GRW1370" s="123"/>
      <c r="GRX1370" s="123"/>
      <c r="GRY1370" s="123"/>
      <c r="GRZ1370" s="123"/>
      <c r="GSA1370" s="123"/>
      <c r="GSB1370" s="123"/>
      <c r="GSC1370" s="123"/>
      <c r="GSD1370" s="123"/>
      <c r="GSE1370" s="123"/>
      <c r="GSF1370" s="123"/>
      <c r="GSG1370" s="123"/>
      <c r="GSH1370" s="123"/>
      <c r="GSI1370" s="123"/>
      <c r="GSJ1370" s="123"/>
      <c r="GSK1370" s="123"/>
      <c r="GSL1370" s="123"/>
      <c r="GSM1370" s="123"/>
      <c r="GSN1370" s="123"/>
      <c r="GSO1370" s="123"/>
      <c r="GSP1370" s="123"/>
      <c r="GSQ1370" s="123"/>
      <c r="GSR1370" s="123"/>
      <c r="GSS1370" s="123"/>
      <c r="GST1370" s="123"/>
      <c r="GSU1370" s="123"/>
      <c r="GSV1370" s="123"/>
      <c r="GSW1370" s="123"/>
      <c r="GSX1370" s="123"/>
      <c r="GSY1370" s="123"/>
      <c r="GSZ1370" s="123"/>
      <c r="GTA1370" s="123"/>
      <c r="GTB1370" s="123"/>
      <c r="GTC1370" s="123"/>
      <c r="GTD1370" s="123"/>
      <c r="GTE1370" s="123"/>
      <c r="GTF1370" s="123"/>
      <c r="GTG1370" s="123"/>
      <c r="GTH1370" s="123"/>
      <c r="GTI1370" s="123"/>
      <c r="GTJ1370" s="123"/>
      <c r="GTK1370" s="123"/>
      <c r="GTL1370" s="123"/>
      <c r="GTM1370" s="123"/>
      <c r="GTN1370" s="123"/>
      <c r="GTO1370" s="123"/>
      <c r="GTP1370" s="123"/>
      <c r="GTQ1370" s="123"/>
      <c r="GTR1370" s="123"/>
      <c r="GTS1370" s="123"/>
      <c r="GTT1370" s="123"/>
      <c r="GTU1370" s="123"/>
      <c r="GTV1370" s="123"/>
      <c r="GTW1370" s="123"/>
      <c r="GTX1370" s="123"/>
      <c r="GTY1370" s="123"/>
      <c r="GTZ1370" s="123"/>
      <c r="GUA1370" s="123"/>
      <c r="GUB1370" s="123"/>
      <c r="GUC1370" s="123"/>
      <c r="GUD1370" s="123"/>
      <c r="GUE1370" s="123"/>
      <c r="GUF1370" s="123"/>
      <c r="GUG1370" s="123"/>
      <c r="GUH1370" s="123"/>
      <c r="GUI1370" s="123"/>
      <c r="GUJ1370" s="123"/>
      <c r="GUK1370" s="123"/>
      <c r="GUL1370" s="123"/>
      <c r="GUM1370" s="123"/>
      <c r="GUN1370" s="123"/>
      <c r="GUO1370" s="123"/>
      <c r="GUP1370" s="123"/>
      <c r="GUQ1370" s="123"/>
      <c r="GUR1370" s="123"/>
      <c r="GUS1370" s="123"/>
      <c r="GUT1370" s="123"/>
      <c r="GUU1370" s="123"/>
      <c r="GUV1370" s="123"/>
      <c r="GUW1370" s="123"/>
      <c r="GUX1370" s="123"/>
      <c r="GUY1370" s="123"/>
      <c r="GUZ1370" s="123"/>
      <c r="GVA1370" s="123"/>
      <c r="GVB1370" s="123"/>
      <c r="GVC1370" s="123"/>
      <c r="GVD1370" s="123"/>
      <c r="GVE1370" s="123"/>
      <c r="GVF1370" s="123"/>
      <c r="GVG1370" s="123"/>
      <c r="GVH1370" s="123"/>
      <c r="GVI1370" s="123"/>
      <c r="GVJ1370" s="123"/>
      <c r="GVK1370" s="123"/>
      <c r="GVL1370" s="123"/>
      <c r="GVM1370" s="123"/>
      <c r="GVN1370" s="123"/>
      <c r="GVO1370" s="123"/>
      <c r="GVP1370" s="123"/>
      <c r="GVQ1370" s="123"/>
      <c r="GVR1370" s="123"/>
      <c r="GVS1370" s="123"/>
      <c r="GVT1370" s="123"/>
      <c r="GVU1370" s="123"/>
      <c r="GVV1370" s="123"/>
      <c r="GVW1370" s="123"/>
      <c r="GVX1370" s="123"/>
      <c r="GVY1370" s="123"/>
      <c r="GVZ1370" s="123"/>
      <c r="GWA1370" s="123"/>
      <c r="GWB1370" s="123"/>
      <c r="GWC1370" s="123"/>
      <c r="GWD1370" s="123"/>
      <c r="GWE1370" s="123"/>
      <c r="GWF1370" s="123"/>
      <c r="GWG1370" s="123"/>
      <c r="GWH1370" s="123"/>
      <c r="GWI1370" s="123"/>
      <c r="GWJ1370" s="123"/>
      <c r="GWK1370" s="123"/>
      <c r="GWL1370" s="123"/>
      <c r="GWM1370" s="123"/>
      <c r="GWN1370" s="123"/>
      <c r="GWO1370" s="123"/>
      <c r="GWP1370" s="123"/>
      <c r="GWQ1370" s="123"/>
      <c r="GWR1370" s="123"/>
      <c r="GWS1370" s="123"/>
      <c r="GWT1370" s="123"/>
      <c r="GWU1370" s="123"/>
      <c r="GWV1370" s="123"/>
      <c r="GWW1370" s="123"/>
      <c r="GWX1370" s="123"/>
      <c r="GWY1370" s="123"/>
      <c r="GWZ1370" s="123"/>
      <c r="GXA1370" s="123"/>
      <c r="GXB1370" s="123"/>
      <c r="GXC1370" s="123"/>
      <c r="GXD1370" s="123"/>
      <c r="GXE1370" s="123"/>
      <c r="GXF1370" s="123"/>
      <c r="GXG1370" s="123"/>
      <c r="GXH1370" s="123"/>
      <c r="GXI1370" s="123"/>
      <c r="GXJ1370" s="123"/>
      <c r="GXK1370" s="123"/>
      <c r="GXL1370" s="123"/>
      <c r="GXM1370" s="123"/>
      <c r="GXN1370" s="123"/>
      <c r="GXO1370" s="123"/>
      <c r="GXP1370" s="123"/>
      <c r="GXQ1370" s="123"/>
      <c r="GXR1370" s="123"/>
      <c r="GXS1370" s="123"/>
      <c r="GXT1370" s="123"/>
      <c r="GXU1370" s="123"/>
      <c r="GXV1370" s="123"/>
      <c r="GXW1370" s="123"/>
      <c r="GXX1370" s="123"/>
      <c r="GXY1370" s="123"/>
      <c r="GXZ1370" s="123"/>
      <c r="GYA1370" s="123"/>
      <c r="GYB1370" s="123"/>
      <c r="GYC1370" s="123"/>
      <c r="GYD1370" s="123"/>
      <c r="GYE1370" s="123"/>
      <c r="GYF1370" s="123"/>
      <c r="GYG1370" s="123"/>
      <c r="GYH1370" s="123"/>
      <c r="GYI1370" s="123"/>
      <c r="GYJ1370" s="123"/>
      <c r="GYK1370" s="123"/>
      <c r="GYL1370" s="123"/>
      <c r="GYM1370" s="123"/>
      <c r="GYN1370" s="123"/>
      <c r="GYO1370" s="123"/>
      <c r="GYP1370" s="123"/>
      <c r="GYQ1370" s="123"/>
      <c r="GYR1370" s="123"/>
      <c r="GYS1370" s="123"/>
      <c r="GYT1370" s="123"/>
      <c r="GYU1370" s="123"/>
      <c r="GYV1370" s="123"/>
      <c r="GYW1370" s="123"/>
      <c r="GYX1370" s="123"/>
      <c r="GYY1370" s="123"/>
      <c r="GYZ1370" s="123"/>
      <c r="GZA1370" s="123"/>
      <c r="GZB1370" s="123"/>
      <c r="GZC1370" s="123"/>
      <c r="GZD1370" s="123"/>
      <c r="GZE1370" s="123"/>
      <c r="GZF1370" s="123"/>
      <c r="GZG1370" s="123"/>
      <c r="GZH1370" s="123"/>
      <c r="GZI1370" s="123"/>
      <c r="GZJ1370" s="123"/>
      <c r="GZK1370" s="123"/>
      <c r="GZL1370" s="123"/>
      <c r="GZM1370" s="123"/>
      <c r="GZN1370" s="123"/>
      <c r="GZO1370" s="123"/>
      <c r="GZP1370" s="123"/>
      <c r="GZQ1370" s="123"/>
      <c r="GZR1370" s="123"/>
      <c r="GZS1370" s="123"/>
      <c r="GZT1370" s="123"/>
      <c r="GZU1370" s="123"/>
      <c r="GZV1370" s="123"/>
      <c r="GZW1370" s="123"/>
      <c r="GZX1370" s="123"/>
      <c r="GZY1370" s="123"/>
      <c r="GZZ1370" s="123"/>
      <c r="HAA1370" s="123"/>
      <c r="HAB1370" s="123"/>
      <c r="HAC1370" s="123"/>
      <c r="HAD1370" s="123"/>
      <c r="HAE1370" s="123"/>
      <c r="HAF1370" s="123"/>
      <c r="HAG1370" s="123"/>
      <c r="HAH1370" s="123"/>
      <c r="HAI1370" s="123"/>
      <c r="HAJ1370" s="123"/>
      <c r="HAK1370" s="123"/>
      <c r="HAL1370" s="123"/>
      <c r="HAM1370" s="123"/>
      <c r="HAN1370" s="123"/>
      <c r="HAO1370" s="123"/>
      <c r="HAP1370" s="123"/>
      <c r="HAQ1370" s="123"/>
      <c r="HAR1370" s="123"/>
      <c r="HAS1370" s="123"/>
      <c r="HAT1370" s="123"/>
      <c r="HAU1370" s="123"/>
      <c r="HAV1370" s="123"/>
      <c r="HAW1370" s="123"/>
      <c r="HAX1370" s="123"/>
      <c r="HAY1370" s="123"/>
      <c r="HAZ1370" s="123"/>
      <c r="HBA1370" s="123"/>
      <c r="HBB1370" s="123"/>
      <c r="HBC1370" s="123"/>
      <c r="HBD1370" s="123"/>
      <c r="HBE1370" s="123"/>
      <c r="HBF1370" s="123"/>
      <c r="HBG1370" s="123"/>
      <c r="HBH1370" s="123"/>
      <c r="HBI1370" s="123"/>
      <c r="HBJ1370" s="123"/>
      <c r="HBK1370" s="123"/>
      <c r="HBL1370" s="123"/>
      <c r="HBM1370" s="123"/>
      <c r="HBN1370" s="123"/>
      <c r="HBO1370" s="123"/>
      <c r="HBP1370" s="123"/>
      <c r="HBQ1370" s="123"/>
      <c r="HBR1370" s="123"/>
      <c r="HBS1370" s="123"/>
      <c r="HBT1370" s="123"/>
      <c r="HBU1370" s="123"/>
      <c r="HBV1370" s="123"/>
      <c r="HBW1370" s="123"/>
      <c r="HBX1370" s="123"/>
      <c r="HBY1370" s="123"/>
      <c r="HBZ1370" s="123"/>
      <c r="HCA1370" s="123"/>
      <c r="HCB1370" s="123"/>
      <c r="HCC1370" s="123"/>
      <c r="HCD1370" s="123"/>
      <c r="HCE1370" s="123"/>
      <c r="HCF1370" s="123"/>
      <c r="HCG1370" s="123"/>
      <c r="HCH1370" s="123"/>
      <c r="HCI1370" s="123"/>
      <c r="HCJ1370" s="123"/>
      <c r="HCK1370" s="123"/>
      <c r="HCL1370" s="123"/>
      <c r="HCM1370" s="123"/>
      <c r="HCN1370" s="123"/>
      <c r="HCO1370" s="123"/>
      <c r="HCP1370" s="123"/>
      <c r="HCQ1370" s="123"/>
      <c r="HCR1370" s="123"/>
      <c r="HCS1370" s="123"/>
      <c r="HCT1370" s="123"/>
      <c r="HCU1370" s="123"/>
      <c r="HCV1370" s="123"/>
      <c r="HCW1370" s="123"/>
      <c r="HCX1370" s="123"/>
      <c r="HCY1370" s="123"/>
      <c r="HCZ1370" s="123"/>
      <c r="HDA1370" s="123"/>
      <c r="HDB1370" s="123"/>
      <c r="HDC1370" s="123"/>
      <c r="HDD1370" s="123"/>
      <c r="HDE1370" s="123"/>
      <c r="HDF1370" s="123"/>
      <c r="HDG1370" s="123"/>
      <c r="HDH1370" s="123"/>
      <c r="HDI1370" s="123"/>
      <c r="HDJ1370" s="123"/>
      <c r="HDK1370" s="123"/>
      <c r="HDL1370" s="123"/>
      <c r="HDM1370" s="123"/>
      <c r="HDN1370" s="123"/>
      <c r="HDO1370" s="123"/>
      <c r="HDP1370" s="123"/>
      <c r="HDQ1370" s="123"/>
      <c r="HDR1370" s="123"/>
      <c r="HDS1370" s="123"/>
      <c r="HDT1370" s="123"/>
      <c r="HDU1370" s="123"/>
      <c r="HDV1370" s="123"/>
      <c r="HDW1370" s="123"/>
      <c r="HDX1370" s="123"/>
      <c r="HDY1370" s="123"/>
      <c r="HDZ1370" s="123"/>
      <c r="HEA1370" s="123"/>
      <c r="HEB1370" s="123"/>
      <c r="HEC1370" s="123"/>
      <c r="HED1370" s="123"/>
      <c r="HEE1370" s="123"/>
      <c r="HEF1370" s="123"/>
      <c r="HEG1370" s="123"/>
      <c r="HEH1370" s="123"/>
      <c r="HEI1370" s="123"/>
      <c r="HEJ1370" s="123"/>
      <c r="HEK1370" s="123"/>
      <c r="HEL1370" s="123"/>
      <c r="HEM1370" s="123"/>
      <c r="HEN1370" s="123"/>
      <c r="HEO1370" s="123"/>
      <c r="HEP1370" s="123"/>
      <c r="HEQ1370" s="123"/>
      <c r="HER1370" s="123"/>
      <c r="HES1370" s="123"/>
      <c r="HET1370" s="123"/>
      <c r="HEU1370" s="123"/>
      <c r="HEV1370" s="123"/>
      <c r="HEW1370" s="123"/>
      <c r="HEX1370" s="123"/>
      <c r="HEY1370" s="123"/>
      <c r="HEZ1370" s="123"/>
      <c r="HFA1370" s="123"/>
      <c r="HFB1370" s="123"/>
      <c r="HFC1370" s="123"/>
      <c r="HFD1370" s="123"/>
      <c r="HFE1370" s="123"/>
      <c r="HFF1370" s="123"/>
      <c r="HFG1370" s="123"/>
      <c r="HFH1370" s="123"/>
      <c r="HFI1370" s="123"/>
      <c r="HFJ1370" s="123"/>
      <c r="HFK1370" s="123"/>
      <c r="HFL1370" s="123"/>
      <c r="HFM1370" s="123"/>
      <c r="HFN1370" s="123"/>
      <c r="HFO1370" s="123"/>
      <c r="HFP1370" s="123"/>
      <c r="HFQ1370" s="123"/>
      <c r="HFR1370" s="123"/>
      <c r="HFS1370" s="123"/>
      <c r="HFT1370" s="123"/>
      <c r="HFU1370" s="123"/>
      <c r="HFV1370" s="123"/>
      <c r="HFW1370" s="123"/>
      <c r="HFX1370" s="123"/>
      <c r="HFY1370" s="123"/>
      <c r="HFZ1370" s="123"/>
      <c r="HGA1370" s="123"/>
      <c r="HGB1370" s="123"/>
      <c r="HGC1370" s="123"/>
      <c r="HGD1370" s="123"/>
      <c r="HGE1370" s="123"/>
      <c r="HGF1370" s="123"/>
      <c r="HGG1370" s="123"/>
      <c r="HGH1370" s="123"/>
      <c r="HGI1370" s="123"/>
      <c r="HGJ1370" s="123"/>
      <c r="HGK1370" s="123"/>
      <c r="HGL1370" s="123"/>
      <c r="HGM1370" s="123"/>
      <c r="HGN1370" s="123"/>
      <c r="HGO1370" s="123"/>
      <c r="HGP1370" s="123"/>
      <c r="HGQ1370" s="123"/>
      <c r="HGR1370" s="123"/>
      <c r="HGS1370" s="123"/>
      <c r="HGT1370" s="123"/>
      <c r="HGU1370" s="123"/>
      <c r="HGV1370" s="123"/>
      <c r="HGW1370" s="123"/>
      <c r="HGX1370" s="123"/>
      <c r="HGY1370" s="123"/>
      <c r="HGZ1370" s="123"/>
      <c r="HHA1370" s="123"/>
      <c r="HHB1370" s="123"/>
      <c r="HHC1370" s="123"/>
      <c r="HHD1370" s="123"/>
      <c r="HHE1370" s="123"/>
      <c r="HHF1370" s="123"/>
      <c r="HHG1370" s="123"/>
      <c r="HHH1370" s="123"/>
      <c r="HHI1370" s="123"/>
      <c r="HHJ1370" s="123"/>
      <c r="HHK1370" s="123"/>
      <c r="HHL1370" s="123"/>
      <c r="HHM1370" s="123"/>
      <c r="HHN1370" s="123"/>
      <c r="HHO1370" s="123"/>
      <c r="HHP1370" s="123"/>
      <c r="HHQ1370" s="123"/>
      <c r="HHR1370" s="123"/>
      <c r="HHS1370" s="123"/>
      <c r="HHT1370" s="123"/>
      <c r="HHU1370" s="123"/>
      <c r="HHV1370" s="123"/>
      <c r="HHW1370" s="123"/>
      <c r="HHX1370" s="123"/>
      <c r="HHY1370" s="123"/>
      <c r="HHZ1370" s="123"/>
      <c r="HIA1370" s="123"/>
      <c r="HIB1370" s="123"/>
      <c r="HIC1370" s="123"/>
      <c r="HID1370" s="123"/>
      <c r="HIE1370" s="123"/>
      <c r="HIF1370" s="123"/>
      <c r="HIG1370" s="123"/>
      <c r="HIH1370" s="123"/>
      <c r="HII1370" s="123"/>
      <c r="HIJ1370" s="123"/>
      <c r="HIK1370" s="123"/>
      <c r="HIL1370" s="123"/>
      <c r="HIM1370" s="123"/>
      <c r="HIN1370" s="123"/>
      <c r="HIO1370" s="123"/>
      <c r="HIP1370" s="123"/>
      <c r="HIQ1370" s="123"/>
      <c r="HIR1370" s="123"/>
      <c r="HIS1370" s="123"/>
      <c r="HIT1370" s="123"/>
      <c r="HIU1370" s="123"/>
      <c r="HIV1370" s="123"/>
      <c r="HIW1370" s="123"/>
      <c r="HIX1370" s="123"/>
      <c r="HIY1370" s="123"/>
      <c r="HIZ1370" s="123"/>
      <c r="HJA1370" s="123"/>
      <c r="HJB1370" s="123"/>
      <c r="HJC1370" s="123"/>
      <c r="HJD1370" s="123"/>
      <c r="HJE1370" s="123"/>
      <c r="HJF1370" s="123"/>
      <c r="HJG1370" s="123"/>
      <c r="HJH1370" s="123"/>
      <c r="HJI1370" s="123"/>
      <c r="HJJ1370" s="123"/>
      <c r="HJK1370" s="123"/>
      <c r="HJL1370" s="123"/>
      <c r="HJM1370" s="123"/>
      <c r="HJN1370" s="123"/>
      <c r="HJO1370" s="123"/>
      <c r="HJP1370" s="123"/>
      <c r="HJQ1370" s="123"/>
      <c r="HJR1370" s="123"/>
      <c r="HJS1370" s="123"/>
      <c r="HJT1370" s="123"/>
      <c r="HJU1370" s="123"/>
      <c r="HJV1370" s="123"/>
      <c r="HJW1370" s="123"/>
      <c r="HJX1370" s="123"/>
      <c r="HJY1370" s="123"/>
      <c r="HJZ1370" s="123"/>
      <c r="HKA1370" s="123"/>
      <c r="HKB1370" s="123"/>
      <c r="HKC1370" s="123"/>
      <c r="HKD1370" s="123"/>
      <c r="HKE1370" s="123"/>
      <c r="HKF1370" s="123"/>
      <c r="HKG1370" s="123"/>
      <c r="HKH1370" s="123"/>
      <c r="HKI1370" s="123"/>
      <c r="HKJ1370" s="123"/>
      <c r="HKK1370" s="123"/>
      <c r="HKL1370" s="123"/>
      <c r="HKM1370" s="123"/>
      <c r="HKN1370" s="123"/>
      <c r="HKO1370" s="123"/>
      <c r="HKP1370" s="123"/>
      <c r="HKQ1370" s="123"/>
      <c r="HKR1370" s="123"/>
      <c r="HKS1370" s="123"/>
      <c r="HKT1370" s="123"/>
      <c r="HKU1370" s="123"/>
      <c r="HKV1370" s="123"/>
      <c r="HKW1370" s="123"/>
      <c r="HKX1370" s="123"/>
      <c r="HKY1370" s="123"/>
      <c r="HKZ1370" s="123"/>
      <c r="HLA1370" s="123"/>
      <c r="HLB1370" s="123"/>
      <c r="HLC1370" s="123"/>
      <c r="HLD1370" s="123"/>
      <c r="HLE1370" s="123"/>
      <c r="HLF1370" s="123"/>
      <c r="HLG1370" s="123"/>
      <c r="HLH1370" s="123"/>
      <c r="HLI1370" s="123"/>
      <c r="HLJ1370" s="123"/>
      <c r="HLK1370" s="123"/>
      <c r="HLL1370" s="123"/>
      <c r="HLM1370" s="123"/>
      <c r="HLN1370" s="123"/>
      <c r="HLO1370" s="123"/>
      <c r="HLP1370" s="123"/>
      <c r="HLQ1370" s="123"/>
      <c r="HLR1370" s="123"/>
      <c r="HLS1370" s="123"/>
      <c r="HLT1370" s="123"/>
      <c r="HLU1370" s="123"/>
      <c r="HLV1370" s="123"/>
      <c r="HLW1370" s="123"/>
      <c r="HLX1370" s="123"/>
      <c r="HLY1370" s="123"/>
      <c r="HLZ1370" s="123"/>
      <c r="HMA1370" s="123"/>
      <c r="HMB1370" s="123"/>
      <c r="HMC1370" s="123"/>
      <c r="HMD1370" s="123"/>
      <c r="HME1370" s="123"/>
      <c r="HMF1370" s="123"/>
      <c r="HMG1370" s="123"/>
      <c r="HMH1370" s="123"/>
      <c r="HMI1370" s="123"/>
      <c r="HMJ1370" s="123"/>
      <c r="HMK1370" s="123"/>
      <c r="HML1370" s="123"/>
      <c r="HMM1370" s="123"/>
      <c r="HMN1370" s="123"/>
      <c r="HMO1370" s="123"/>
      <c r="HMP1370" s="123"/>
      <c r="HMQ1370" s="123"/>
      <c r="HMR1370" s="123"/>
      <c r="HMS1370" s="123"/>
      <c r="HMT1370" s="123"/>
      <c r="HMU1370" s="123"/>
      <c r="HMV1370" s="123"/>
      <c r="HMW1370" s="123"/>
      <c r="HMX1370" s="123"/>
      <c r="HMY1370" s="123"/>
      <c r="HMZ1370" s="123"/>
      <c r="HNA1370" s="123"/>
      <c r="HNB1370" s="123"/>
      <c r="HNC1370" s="123"/>
      <c r="HND1370" s="123"/>
      <c r="HNE1370" s="123"/>
      <c r="HNF1370" s="123"/>
      <c r="HNG1370" s="123"/>
      <c r="HNH1370" s="123"/>
      <c r="HNI1370" s="123"/>
      <c r="HNJ1370" s="123"/>
      <c r="HNK1370" s="123"/>
      <c r="HNL1370" s="123"/>
      <c r="HNM1370" s="123"/>
      <c r="HNN1370" s="123"/>
      <c r="HNO1370" s="123"/>
      <c r="HNP1370" s="123"/>
      <c r="HNQ1370" s="123"/>
      <c r="HNR1370" s="123"/>
      <c r="HNS1370" s="123"/>
      <c r="HNT1370" s="123"/>
      <c r="HNU1370" s="123"/>
      <c r="HNV1370" s="123"/>
      <c r="HNW1370" s="123"/>
      <c r="HNX1370" s="123"/>
      <c r="HNY1370" s="123"/>
      <c r="HNZ1370" s="123"/>
      <c r="HOA1370" s="123"/>
      <c r="HOB1370" s="123"/>
      <c r="HOC1370" s="123"/>
      <c r="HOD1370" s="123"/>
      <c r="HOE1370" s="123"/>
      <c r="HOF1370" s="123"/>
      <c r="HOG1370" s="123"/>
      <c r="HOH1370" s="123"/>
      <c r="HOI1370" s="123"/>
      <c r="HOJ1370" s="123"/>
      <c r="HOK1370" s="123"/>
      <c r="HOL1370" s="123"/>
      <c r="HOM1370" s="123"/>
      <c r="HON1370" s="123"/>
      <c r="HOO1370" s="123"/>
      <c r="HOP1370" s="123"/>
      <c r="HOQ1370" s="123"/>
      <c r="HOR1370" s="123"/>
      <c r="HOS1370" s="123"/>
      <c r="HOT1370" s="123"/>
      <c r="HOU1370" s="123"/>
      <c r="HOV1370" s="123"/>
      <c r="HOW1370" s="123"/>
      <c r="HOX1370" s="123"/>
      <c r="HOY1370" s="123"/>
      <c r="HOZ1370" s="123"/>
      <c r="HPA1370" s="123"/>
      <c r="HPB1370" s="123"/>
      <c r="HPC1370" s="123"/>
      <c r="HPD1370" s="123"/>
      <c r="HPE1370" s="123"/>
      <c r="HPF1370" s="123"/>
      <c r="HPG1370" s="123"/>
      <c r="HPH1370" s="123"/>
      <c r="HPI1370" s="123"/>
      <c r="HPJ1370" s="123"/>
      <c r="HPK1370" s="123"/>
      <c r="HPL1370" s="123"/>
      <c r="HPM1370" s="123"/>
      <c r="HPN1370" s="123"/>
      <c r="HPO1370" s="123"/>
      <c r="HPP1370" s="123"/>
      <c r="HPQ1370" s="123"/>
      <c r="HPR1370" s="123"/>
      <c r="HPS1370" s="123"/>
      <c r="HPT1370" s="123"/>
      <c r="HPU1370" s="123"/>
      <c r="HPV1370" s="123"/>
      <c r="HPW1370" s="123"/>
      <c r="HPX1370" s="123"/>
      <c r="HPY1370" s="123"/>
      <c r="HPZ1370" s="123"/>
      <c r="HQA1370" s="123"/>
      <c r="HQB1370" s="123"/>
      <c r="HQC1370" s="123"/>
      <c r="HQD1370" s="123"/>
      <c r="HQE1370" s="123"/>
      <c r="HQF1370" s="123"/>
      <c r="HQG1370" s="123"/>
      <c r="HQH1370" s="123"/>
      <c r="HQI1370" s="123"/>
      <c r="HQJ1370" s="123"/>
      <c r="HQK1370" s="123"/>
      <c r="HQL1370" s="123"/>
      <c r="HQM1370" s="123"/>
      <c r="HQN1370" s="123"/>
      <c r="HQO1370" s="123"/>
      <c r="HQP1370" s="123"/>
      <c r="HQQ1370" s="123"/>
      <c r="HQR1370" s="123"/>
      <c r="HQS1370" s="123"/>
      <c r="HQT1370" s="123"/>
      <c r="HQU1370" s="123"/>
      <c r="HQV1370" s="123"/>
      <c r="HQW1370" s="123"/>
      <c r="HQX1370" s="123"/>
      <c r="HQY1370" s="123"/>
      <c r="HQZ1370" s="123"/>
      <c r="HRA1370" s="123"/>
      <c r="HRB1370" s="123"/>
      <c r="HRC1370" s="123"/>
      <c r="HRD1370" s="123"/>
      <c r="HRE1370" s="123"/>
      <c r="HRF1370" s="123"/>
      <c r="HRG1370" s="123"/>
      <c r="HRH1370" s="123"/>
      <c r="HRI1370" s="123"/>
      <c r="HRJ1370" s="123"/>
      <c r="HRK1370" s="123"/>
      <c r="HRL1370" s="123"/>
      <c r="HRM1370" s="123"/>
      <c r="HRN1370" s="123"/>
      <c r="HRO1370" s="123"/>
      <c r="HRP1370" s="123"/>
      <c r="HRQ1370" s="123"/>
      <c r="HRR1370" s="123"/>
      <c r="HRS1370" s="123"/>
      <c r="HRT1370" s="123"/>
      <c r="HRU1370" s="123"/>
      <c r="HRV1370" s="123"/>
      <c r="HRW1370" s="123"/>
      <c r="HRX1370" s="123"/>
      <c r="HRY1370" s="123"/>
      <c r="HRZ1370" s="123"/>
      <c r="HSA1370" s="123"/>
      <c r="HSB1370" s="123"/>
      <c r="HSC1370" s="123"/>
      <c r="HSD1370" s="123"/>
      <c r="HSE1370" s="123"/>
      <c r="HSF1370" s="123"/>
      <c r="HSG1370" s="123"/>
      <c r="HSH1370" s="123"/>
      <c r="HSI1370" s="123"/>
      <c r="HSJ1370" s="123"/>
      <c r="HSK1370" s="123"/>
      <c r="HSL1370" s="123"/>
      <c r="HSM1370" s="123"/>
      <c r="HSN1370" s="123"/>
      <c r="HSO1370" s="123"/>
      <c r="HSP1370" s="123"/>
      <c r="HSQ1370" s="123"/>
      <c r="HSR1370" s="123"/>
      <c r="HSS1370" s="123"/>
      <c r="HST1370" s="123"/>
      <c r="HSU1370" s="123"/>
      <c r="HSV1370" s="123"/>
      <c r="HSW1370" s="123"/>
      <c r="HSX1370" s="123"/>
      <c r="HSY1370" s="123"/>
      <c r="HSZ1370" s="123"/>
      <c r="HTA1370" s="123"/>
      <c r="HTB1370" s="123"/>
      <c r="HTC1370" s="123"/>
      <c r="HTD1370" s="123"/>
      <c r="HTE1370" s="123"/>
      <c r="HTF1370" s="123"/>
      <c r="HTG1370" s="123"/>
      <c r="HTH1370" s="123"/>
      <c r="HTI1370" s="123"/>
      <c r="HTJ1370" s="123"/>
      <c r="HTK1370" s="123"/>
      <c r="HTL1370" s="123"/>
      <c r="HTM1370" s="123"/>
      <c r="HTN1370" s="123"/>
      <c r="HTO1370" s="123"/>
      <c r="HTP1370" s="123"/>
      <c r="HTQ1370" s="123"/>
      <c r="HTR1370" s="123"/>
      <c r="HTS1370" s="123"/>
      <c r="HTT1370" s="123"/>
      <c r="HTU1370" s="123"/>
      <c r="HTV1370" s="123"/>
      <c r="HTW1370" s="123"/>
      <c r="HTX1370" s="123"/>
      <c r="HTY1370" s="123"/>
      <c r="HTZ1370" s="123"/>
      <c r="HUA1370" s="123"/>
      <c r="HUB1370" s="123"/>
      <c r="HUC1370" s="123"/>
      <c r="HUD1370" s="123"/>
      <c r="HUE1370" s="123"/>
      <c r="HUF1370" s="123"/>
      <c r="HUG1370" s="123"/>
      <c r="HUH1370" s="123"/>
      <c r="HUI1370" s="123"/>
      <c r="HUJ1370" s="123"/>
      <c r="HUK1370" s="123"/>
      <c r="HUL1370" s="123"/>
      <c r="HUM1370" s="123"/>
      <c r="HUN1370" s="123"/>
      <c r="HUO1370" s="123"/>
      <c r="HUP1370" s="123"/>
      <c r="HUQ1370" s="123"/>
      <c r="HUR1370" s="123"/>
      <c r="HUS1370" s="123"/>
      <c r="HUT1370" s="123"/>
      <c r="HUU1370" s="123"/>
      <c r="HUV1370" s="123"/>
      <c r="HUW1370" s="123"/>
      <c r="HUX1370" s="123"/>
      <c r="HUY1370" s="123"/>
      <c r="HUZ1370" s="123"/>
      <c r="HVA1370" s="123"/>
      <c r="HVB1370" s="123"/>
      <c r="HVC1370" s="123"/>
      <c r="HVD1370" s="123"/>
      <c r="HVE1370" s="123"/>
      <c r="HVF1370" s="123"/>
      <c r="HVG1370" s="123"/>
      <c r="HVH1370" s="123"/>
      <c r="HVI1370" s="123"/>
      <c r="HVJ1370" s="123"/>
      <c r="HVK1370" s="123"/>
      <c r="HVL1370" s="123"/>
      <c r="HVM1370" s="123"/>
      <c r="HVN1370" s="123"/>
      <c r="HVO1370" s="123"/>
      <c r="HVP1370" s="123"/>
      <c r="HVQ1370" s="123"/>
      <c r="HVR1370" s="123"/>
      <c r="HVS1370" s="123"/>
      <c r="HVT1370" s="123"/>
      <c r="HVU1370" s="123"/>
      <c r="HVV1370" s="123"/>
      <c r="HVW1370" s="123"/>
      <c r="HVX1370" s="123"/>
      <c r="HVY1370" s="123"/>
      <c r="HVZ1370" s="123"/>
      <c r="HWA1370" s="123"/>
      <c r="HWB1370" s="123"/>
      <c r="HWC1370" s="123"/>
      <c r="HWD1370" s="123"/>
      <c r="HWE1370" s="123"/>
      <c r="HWF1370" s="123"/>
      <c r="HWG1370" s="123"/>
      <c r="HWH1370" s="123"/>
      <c r="HWI1370" s="123"/>
      <c r="HWJ1370" s="123"/>
      <c r="HWK1370" s="123"/>
      <c r="HWL1370" s="123"/>
      <c r="HWM1370" s="123"/>
      <c r="HWN1370" s="123"/>
      <c r="HWO1370" s="123"/>
      <c r="HWP1370" s="123"/>
      <c r="HWQ1370" s="123"/>
      <c r="HWR1370" s="123"/>
      <c r="HWS1370" s="123"/>
      <c r="HWT1370" s="123"/>
      <c r="HWU1370" s="123"/>
      <c r="HWV1370" s="123"/>
      <c r="HWW1370" s="123"/>
      <c r="HWX1370" s="123"/>
      <c r="HWY1370" s="123"/>
      <c r="HWZ1370" s="123"/>
      <c r="HXA1370" s="123"/>
      <c r="HXB1370" s="123"/>
      <c r="HXC1370" s="123"/>
      <c r="HXD1370" s="123"/>
      <c r="HXE1370" s="123"/>
      <c r="HXF1370" s="123"/>
      <c r="HXG1370" s="123"/>
      <c r="HXH1370" s="123"/>
      <c r="HXI1370" s="123"/>
      <c r="HXJ1370" s="123"/>
      <c r="HXK1370" s="123"/>
      <c r="HXL1370" s="123"/>
      <c r="HXM1370" s="123"/>
      <c r="HXN1370" s="123"/>
      <c r="HXO1370" s="123"/>
      <c r="HXP1370" s="123"/>
      <c r="HXQ1370" s="123"/>
      <c r="HXR1370" s="123"/>
      <c r="HXS1370" s="123"/>
      <c r="HXT1370" s="123"/>
      <c r="HXU1370" s="123"/>
      <c r="HXV1370" s="123"/>
      <c r="HXW1370" s="123"/>
      <c r="HXX1370" s="123"/>
      <c r="HXY1370" s="123"/>
      <c r="HXZ1370" s="123"/>
      <c r="HYA1370" s="123"/>
      <c r="HYB1370" s="123"/>
      <c r="HYC1370" s="123"/>
      <c r="HYD1370" s="123"/>
      <c r="HYE1370" s="123"/>
      <c r="HYF1370" s="123"/>
      <c r="HYG1370" s="123"/>
      <c r="HYH1370" s="123"/>
      <c r="HYI1370" s="123"/>
      <c r="HYJ1370" s="123"/>
      <c r="HYK1370" s="123"/>
      <c r="HYL1370" s="123"/>
      <c r="HYM1370" s="123"/>
      <c r="HYN1370" s="123"/>
      <c r="HYO1370" s="123"/>
      <c r="HYP1370" s="123"/>
      <c r="HYQ1370" s="123"/>
      <c r="HYR1370" s="123"/>
      <c r="HYS1370" s="123"/>
      <c r="HYT1370" s="123"/>
      <c r="HYU1370" s="123"/>
      <c r="HYV1370" s="123"/>
      <c r="HYW1370" s="123"/>
      <c r="HYX1370" s="123"/>
      <c r="HYY1370" s="123"/>
      <c r="HYZ1370" s="123"/>
      <c r="HZA1370" s="123"/>
      <c r="HZB1370" s="123"/>
      <c r="HZC1370" s="123"/>
      <c r="HZD1370" s="123"/>
      <c r="HZE1370" s="123"/>
      <c r="HZF1370" s="123"/>
      <c r="HZG1370" s="123"/>
      <c r="HZH1370" s="123"/>
      <c r="HZI1370" s="123"/>
      <c r="HZJ1370" s="123"/>
      <c r="HZK1370" s="123"/>
      <c r="HZL1370" s="123"/>
      <c r="HZM1370" s="123"/>
      <c r="HZN1370" s="123"/>
      <c r="HZO1370" s="123"/>
      <c r="HZP1370" s="123"/>
      <c r="HZQ1370" s="123"/>
      <c r="HZR1370" s="123"/>
      <c r="HZS1370" s="123"/>
      <c r="HZT1370" s="123"/>
      <c r="HZU1370" s="123"/>
      <c r="HZV1370" s="123"/>
      <c r="HZW1370" s="123"/>
      <c r="HZX1370" s="123"/>
      <c r="HZY1370" s="123"/>
      <c r="HZZ1370" s="123"/>
      <c r="IAA1370" s="123"/>
      <c r="IAB1370" s="123"/>
      <c r="IAC1370" s="123"/>
      <c r="IAD1370" s="123"/>
      <c r="IAE1370" s="123"/>
      <c r="IAF1370" s="123"/>
      <c r="IAG1370" s="123"/>
      <c r="IAH1370" s="123"/>
      <c r="IAI1370" s="123"/>
      <c r="IAJ1370" s="123"/>
      <c r="IAK1370" s="123"/>
      <c r="IAL1370" s="123"/>
      <c r="IAM1370" s="123"/>
      <c r="IAN1370" s="123"/>
      <c r="IAO1370" s="123"/>
      <c r="IAP1370" s="123"/>
      <c r="IAQ1370" s="123"/>
      <c r="IAR1370" s="123"/>
      <c r="IAS1370" s="123"/>
      <c r="IAT1370" s="123"/>
      <c r="IAU1370" s="123"/>
      <c r="IAV1370" s="123"/>
      <c r="IAW1370" s="123"/>
      <c r="IAX1370" s="123"/>
      <c r="IAY1370" s="123"/>
      <c r="IAZ1370" s="123"/>
      <c r="IBA1370" s="123"/>
      <c r="IBB1370" s="123"/>
      <c r="IBC1370" s="123"/>
      <c r="IBD1370" s="123"/>
      <c r="IBE1370" s="123"/>
      <c r="IBF1370" s="123"/>
      <c r="IBG1370" s="123"/>
      <c r="IBH1370" s="123"/>
      <c r="IBI1370" s="123"/>
      <c r="IBJ1370" s="123"/>
      <c r="IBK1370" s="123"/>
      <c r="IBL1370" s="123"/>
      <c r="IBM1370" s="123"/>
      <c r="IBN1370" s="123"/>
      <c r="IBO1370" s="123"/>
      <c r="IBP1370" s="123"/>
      <c r="IBQ1370" s="123"/>
      <c r="IBR1370" s="123"/>
      <c r="IBS1370" s="123"/>
      <c r="IBT1370" s="123"/>
      <c r="IBU1370" s="123"/>
      <c r="IBV1370" s="123"/>
      <c r="IBW1370" s="123"/>
      <c r="IBX1370" s="123"/>
      <c r="IBY1370" s="123"/>
      <c r="IBZ1370" s="123"/>
      <c r="ICA1370" s="123"/>
      <c r="ICB1370" s="123"/>
      <c r="ICC1370" s="123"/>
      <c r="ICD1370" s="123"/>
      <c r="ICE1370" s="123"/>
      <c r="ICF1370" s="123"/>
      <c r="ICG1370" s="123"/>
      <c r="ICH1370" s="123"/>
      <c r="ICI1370" s="123"/>
      <c r="ICJ1370" s="123"/>
      <c r="ICK1370" s="123"/>
      <c r="ICL1370" s="123"/>
      <c r="ICM1370" s="123"/>
      <c r="ICN1370" s="123"/>
      <c r="ICO1370" s="123"/>
      <c r="ICP1370" s="123"/>
      <c r="ICQ1370" s="123"/>
      <c r="ICR1370" s="123"/>
      <c r="ICS1370" s="123"/>
      <c r="ICT1370" s="123"/>
      <c r="ICU1370" s="123"/>
      <c r="ICV1370" s="123"/>
      <c r="ICW1370" s="123"/>
      <c r="ICX1370" s="123"/>
      <c r="ICY1370" s="123"/>
      <c r="ICZ1370" s="123"/>
      <c r="IDA1370" s="123"/>
      <c r="IDB1370" s="123"/>
      <c r="IDC1370" s="123"/>
      <c r="IDD1370" s="123"/>
      <c r="IDE1370" s="123"/>
      <c r="IDF1370" s="123"/>
      <c r="IDG1370" s="123"/>
      <c r="IDH1370" s="123"/>
      <c r="IDI1370" s="123"/>
      <c r="IDJ1370" s="123"/>
      <c r="IDK1370" s="123"/>
      <c r="IDL1370" s="123"/>
      <c r="IDM1370" s="123"/>
      <c r="IDN1370" s="123"/>
      <c r="IDO1370" s="123"/>
      <c r="IDP1370" s="123"/>
      <c r="IDQ1370" s="123"/>
      <c r="IDR1370" s="123"/>
      <c r="IDS1370" s="123"/>
      <c r="IDT1370" s="123"/>
      <c r="IDU1370" s="123"/>
      <c r="IDV1370" s="123"/>
      <c r="IDW1370" s="123"/>
      <c r="IDX1370" s="123"/>
      <c r="IDY1370" s="123"/>
      <c r="IDZ1370" s="123"/>
      <c r="IEA1370" s="123"/>
      <c r="IEB1370" s="123"/>
      <c r="IEC1370" s="123"/>
      <c r="IED1370" s="123"/>
      <c r="IEE1370" s="123"/>
      <c r="IEF1370" s="123"/>
      <c r="IEG1370" s="123"/>
      <c r="IEH1370" s="123"/>
      <c r="IEI1370" s="123"/>
      <c r="IEJ1370" s="123"/>
      <c r="IEK1370" s="123"/>
      <c r="IEL1370" s="123"/>
      <c r="IEM1370" s="123"/>
      <c r="IEN1370" s="123"/>
      <c r="IEO1370" s="123"/>
      <c r="IEP1370" s="123"/>
      <c r="IEQ1370" s="123"/>
      <c r="IER1370" s="123"/>
      <c r="IES1370" s="123"/>
      <c r="IET1370" s="123"/>
      <c r="IEU1370" s="123"/>
      <c r="IEV1370" s="123"/>
      <c r="IEW1370" s="123"/>
      <c r="IEX1370" s="123"/>
      <c r="IEY1370" s="123"/>
      <c r="IEZ1370" s="123"/>
      <c r="IFA1370" s="123"/>
      <c r="IFB1370" s="123"/>
      <c r="IFC1370" s="123"/>
      <c r="IFD1370" s="123"/>
      <c r="IFE1370" s="123"/>
      <c r="IFF1370" s="123"/>
      <c r="IFG1370" s="123"/>
      <c r="IFH1370" s="123"/>
      <c r="IFI1370" s="123"/>
      <c r="IFJ1370" s="123"/>
      <c r="IFK1370" s="123"/>
      <c r="IFL1370" s="123"/>
      <c r="IFM1370" s="123"/>
      <c r="IFN1370" s="123"/>
      <c r="IFO1370" s="123"/>
      <c r="IFP1370" s="123"/>
      <c r="IFQ1370" s="123"/>
      <c r="IFR1370" s="123"/>
      <c r="IFS1370" s="123"/>
      <c r="IFT1370" s="123"/>
      <c r="IFU1370" s="123"/>
      <c r="IFV1370" s="123"/>
      <c r="IFW1370" s="123"/>
      <c r="IFX1370" s="123"/>
      <c r="IFY1370" s="123"/>
      <c r="IFZ1370" s="123"/>
      <c r="IGA1370" s="123"/>
      <c r="IGB1370" s="123"/>
      <c r="IGC1370" s="123"/>
      <c r="IGD1370" s="123"/>
      <c r="IGE1370" s="123"/>
      <c r="IGF1370" s="123"/>
      <c r="IGG1370" s="123"/>
      <c r="IGH1370" s="123"/>
      <c r="IGI1370" s="123"/>
      <c r="IGJ1370" s="123"/>
      <c r="IGK1370" s="123"/>
      <c r="IGL1370" s="123"/>
      <c r="IGM1370" s="123"/>
      <c r="IGN1370" s="123"/>
      <c r="IGO1370" s="123"/>
      <c r="IGP1370" s="123"/>
      <c r="IGQ1370" s="123"/>
      <c r="IGR1370" s="123"/>
      <c r="IGS1370" s="123"/>
      <c r="IGT1370" s="123"/>
      <c r="IGU1370" s="123"/>
      <c r="IGV1370" s="123"/>
      <c r="IGW1370" s="123"/>
      <c r="IGX1370" s="123"/>
      <c r="IGY1370" s="123"/>
      <c r="IGZ1370" s="123"/>
      <c r="IHA1370" s="123"/>
      <c r="IHB1370" s="123"/>
      <c r="IHC1370" s="123"/>
      <c r="IHD1370" s="123"/>
      <c r="IHE1370" s="123"/>
      <c r="IHF1370" s="123"/>
      <c r="IHG1370" s="123"/>
      <c r="IHH1370" s="123"/>
      <c r="IHI1370" s="123"/>
      <c r="IHJ1370" s="123"/>
      <c r="IHK1370" s="123"/>
      <c r="IHL1370" s="123"/>
      <c r="IHM1370" s="123"/>
      <c r="IHN1370" s="123"/>
      <c r="IHO1370" s="123"/>
      <c r="IHP1370" s="123"/>
      <c r="IHQ1370" s="123"/>
      <c r="IHR1370" s="123"/>
      <c r="IHS1370" s="123"/>
      <c r="IHT1370" s="123"/>
      <c r="IHU1370" s="123"/>
      <c r="IHV1370" s="123"/>
      <c r="IHW1370" s="123"/>
      <c r="IHX1370" s="123"/>
      <c r="IHY1370" s="123"/>
      <c r="IHZ1370" s="123"/>
      <c r="IIA1370" s="123"/>
      <c r="IIB1370" s="123"/>
      <c r="IIC1370" s="123"/>
      <c r="IID1370" s="123"/>
      <c r="IIE1370" s="123"/>
      <c r="IIF1370" s="123"/>
      <c r="IIG1370" s="123"/>
      <c r="IIH1370" s="123"/>
      <c r="III1370" s="123"/>
      <c r="IIJ1370" s="123"/>
      <c r="IIK1370" s="123"/>
      <c r="IIL1370" s="123"/>
      <c r="IIM1370" s="123"/>
      <c r="IIN1370" s="123"/>
      <c r="IIO1370" s="123"/>
      <c r="IIP1370" s="123"/>
      <c r="IIQ1370" s="123"/>
      <c r="IIR1370" s="123"/>
      <c r="IIS1370" s="123"/>
      <c r="IIT1370" s="123"/>
      <c r="IIU1370" s="123"/>
      <c r="IIV1370" s="123"/>
      <c r="IIW1370" s="123"/>
      <c r="IIX1370" s="123"/>
      <c r="IIY1370" s="123"/>
      <c r="IIZ1370" s="123"/>
      <c r="IJA1370" s="123"/>
      <c r="IJB1370" s="123"/>
      <c r="IJC1370" s="123"/>
      <c r="IJD1370" s="123"/>
      <c r="IJE1370" s="123"/>
      <c r="IJF1370" s="123"/>
      <c r="IJG1370" s="123"/>
      <c r="IJH1370" s="123"/>
      <c r="IJI1370" s="123"/>
      <c r="IJJ1370" s="123"/>
      <c r="IJK1370" s="123"/>
      <c r="IJL1370" s="123"/>
      <c r="IJM1370" s="123"/>
      <c r="IJN1370" s="123"/>
      <c r="IJO1370" s="123"/>
      <c r="IJP1370" s="123"/>
      <c r="IJQ1370" s="123"/>
      <c r="IJR1370" s="123"/>
      <c r="IJS1370" s="123"/>
      <c r="IJT1370" s="123"/>
      <c r="IJU1370" s="123"/>
      <c r="IJV1370" s="123"/>
      <c r="IJW1370" s="123"/>
      <c r="IJX1370" s="123"/>
      <c r="IJY1370" s="123"/>
      <c r="IJZ1370" s="123"/>
      <c r="IKA1370" s="123"/>
      <c r="IKB1370" s="123"/>
      <c r="IKC1370" s="123"/>
      <c r="IKD1370" s="123"/>
      <c r="IKE1370" s="123"/>
      <c r="IKF1370" s="123"/>
      <c r="IKG1370" s="123"/>
      <c r="IKH1370" s="123"/>
      <c r="IKI1370" s="123"/>
      <c r="IKJ1370" s="123"/>
      <c r="IKK1370" s="123"/>
      <c r="IKL1370" s="123"/>
      <c r="IKM1370" s="123"/>
      <c r="IKN1370" s="123"/>
      <c r="IKO1370" s="123"/>
      <c r="IKP1370" s="123"/>
      <c r="IKQ1370" s="123"/>
      <c r="IKR1370" s="123"/>
      <c r="IKS1370" s="123"/>
      <c r="IKT1370" s="123"/>
      <c r="IKU1370" s="123"/>
      <c r="IKV1370" s="123"/>
      <c r="IKW1370" s="123"/>
      <c r="IKX1370" s="123"/>
      <c r="IKY1370" s="123"/>
      <c r="IKZ1370" s="123"/>
      <c r="ILA1370" s="123"/>
      <c r="ILB1370" s="123"/>
      <c r="ILC1370" s="123"/>
      <c r="ILD1370" s="123"/>
      <c r="ILE1370" s="123"/>
      <c r="ILF1370" s="123"/>
      <c r="ILG1370" s="123"/>
      <c r="ILH1370" s="123"/>
      <c r="ILI1370" s="123"/>
      <c r="ILJ1370" s="123"/>
      <c r="ILK1370" s="123"/>
      <c r="ILL1370" s="123"/>
      <c r="ILM1370" s="123"/>
      <c r="ILN1370" s="123"/>
      <c r="ILO1370" s="123"/>
      <c r="ILP1370" s="123"/>
      <c r="ILQ1370" s="123"/>
      <c r="ILR1370" s="123"/>
      <c r="ILS1370" s="123"/>
      <c r="ILT1370" s="123"/>
      <c r="ILU1370" s="123"/>
      <c r="ILV1370" s="123"/>
      <c r="ILW1370" s="123"/>
      <c r="ILX1370" s="123"/>
      <c r="ILY1370" s="123"/>
      <c r="ILZ1370" s="123"/>
      <c r="IMA1370" s="123"/>
      <c r="IMB1370" s="123"/>
      <c r="IMC1370" s="123"/>
      <c r="IMD1370" s="123"/>
      <c r="IME1370" s="123"/>
      <c r="IMF1370" s="123"/>
      <c r="IMG1370" s="123"/>
      <c r="IMH1370" s="123"/>
      <c r="IMI1370" s="123"/>
      <c r="IMJ1370" s="123"/>
      <c r="IMK1370" s="123"/>
      <c r="IML1370" s="123"/>
      <c r="IMM1370" s="123"/>
      <c r="IMN1370" s="123"/>
      <c r="IMO1370" s="123"/>
      <c r="IMP1370" s="123"/>
      <c r="IMQ1370" s="123"/>
      <c r="IMR1370" s="123"/>
      <c r="IMS1370" s="123"/>
      <c r="IMT1370" s="123"/>
      <c r="IMU1370" s="123"/>
      <c r="IMV1370" s="123"/>
      <c r="IMW1370" s="123"/>
      <c r="IMX1370" s="123"/>
      <c r="IMY1370" s="123"/>
      <c r="IMZ1370" s="123"/>
      <c r="INA1370" s="123"/>
      <c r="INB1370" s="123"/>
      <c r="INC1370" s="123"/>
      <c r="IND1370" s="123"/>
      <c r="INE1370" s="123"/>
      <c r="INF1370" s="123"/>
      <c r="ING1370" s="123"/>
      <c r="INH1370" s="123"/>
      <c r="INI1370" s="123"/>
      <c r="INJ1370" s="123"/>
      <c r="INK1370" s="123"/>
      <c r="INL1370" s="123"/>
      <c r="INM1370" s="123"/>
      <c r="INN1370" s="123"/>
      <c r="INO1370" s="123"/>
      <c r="INP1370" s="123"/>
      <c r="INQ1370" s="123"/>
      <c r="INR1370" s="123"/>
      <c r="INS1370" s="123"/>
      <c r="INT1370" s="123"/>
      <c r="INU1370" s="123"/>
      <c r="INV1370" s="123"/>
      <c r="INW1370" s="123"/>
      <c r="INX1370" s="123"/>
      <c r="INY1370" s="123"/>
      <c r="INZ1370" s="123"/>
      <c r="IOA1370" s="123"/>
      <c r="IOB1370" s="123"/>
      <c r="IOC1370" s="123"/>
      <c r="IOD1370" s="123"/>
      <c r="IOE1370" s="123"/>
      <c r="IOF1370" s="123"/>
      <c r="IOG1370" s="123"/>
      <c r="IOH1370" s="123"/>
      <c r="IOI1370" s="123"/>
      <c r="IOJ1370" s="123"/>
      <c r="IOK1370" s="123"/>
      <c r="IOL1370" s="123"/>
      <c r="IOM1370" s="123"/>
      <c r="ION1370" s="123"/>
      <c r="IOO1370" s="123"/>
      <c r="IOP1370" s="123"/>
      <c r="IOQ1370" s="123"/>
      <c r="IOR1370" s="123"/>
      <c r="IOS1370" s="123"/>
      <c r="IOT1370" s="123"/>
      <c r="IOU1370" s="123"/>
      <c r="IOV1370" s="123"/>
      <c r="IOW1370" s="123"/>
      <c r="IOX1370" s="123"/>
      <c r="IOY1370" s="123"/>
      <c r="IOZ1370" s="123"/>
      <c r="IPA1370" s="123"/>
      <c r="IPB1370" s="123"/>
      <c r="IPC1370" s="123"/>
      <c r="IPD1370" s="123"/>
      <c r="IPE1370" s="123"/>
      <c r="IPF1370" s="123"/>
      <c r="IPG1370" s="123"/>
      <c r="IPH1370" s="123"/>
      <c r="IPI1370" s="123"/>
      <c r="IPJ1370" s="123"/>
      <c r="IPK1370" s="123"/>
      <c r="IPL1370" s="123"/>
      <c r="IPM1370" s="123"/>
      <c r="IPN1370" s="123"/>
      <c r="IPO1370" s="123"/>
      <c r="IPP1370" s="123"/>
      <c r="IPQ1370" s="123"/>
      <c r="IPR1370" s="123"/>
      <c r="IPS1370" s="123"/>
      <c r="IPT1370" s="123"/>
      <c r="IPU1370" s="123"/>
      <c r="IPV1370" s="123"/>
      <c r="IPW1370" s="123"/>
      <c r="IPX1370" s="123"/>
      <c r="IPY1370" s="123"/>
      <c r="IPZ1370" s="123"/>
      <c r="IQA1370" s="123"/>
      <c r="IQB1370" s="123"/>
      <c r="IQC1370" s="123"/>
      <c r="IQD1370" s="123"/>
      <c r="IQE1370" s="123"/>
      <c r="IQF1370" s="123"/>
      <c r="IQG1370" s="123"/>
      <c r="IQH1370" s="123"/>
      <c r="IQI1370" s="123"/>
      <c r="IQJ1370" s="123"/>
      <c r="IQK1370" s="123"/>
      <c r="IQL1370" s="123"/>
      <c r="IQM1370" s="123"/>
      <c r="IQN1370" s="123"/>
      <c r="IQO1370" s="123"/>
      <c r="IQP1370" s="123"/>
      <c r="IQQ1370" s="123"/>
      <c r="IQR1370" s="123"/>
      <c r="IQS1370" s="123"/>
      <c r="IQT1370" s="123"/>
      <c r="IQU1370" s="123"/>
      <c r="IQV1370" s="123"/>
      <c r="IQW1370" s="123"/>
      <c r="IQX1370" s="123"/>
      <c r="IQY1370" s="123"/>
      <c r="IQZ1370" s="123"/>
      <c r="IRA1370" s="123"/>
      <c r="IRB1370" s="123"/>
      <c r="IRC1370" s="123"/>
      <c r="IRD1370" s="123"/>
      <c r="IRE1370" s="123"/>
      <c r="IRF1370" s="123"/>
      <c r="IRG1370" s="123"/>
      <c r="IRH1370" s="123"/>
      <c r="IRI1370" s="123"/>
      <c r="IRJ1370" s="123"/>
      <c r="IRK1370" s="123"/>
      <c r="IRL1370" s="123"/>
      <c r="IRM1370" s="123"/>
      <c r="IRN1370" s="123"/>
      <c r="IRO1370" s="123"/>
      <c r="IRP1370" s="123"/>
      <c r="IRQ1370" s="123"/>
      <c r="IRR1370" s="123"/>
      <c r="IRS1370" s="123"/>
      <c r="IRT1370" s="123"/>
      <c r="IRU1370" s="123"/>
      <c r="IRV1370" s="123"/>
      <c r="IRW1370" s="123"/>
      <c r="IRX1370" s="123"/>
      <c r="IRY1370" s="123"/>
      <c r="IRZ1370" s="123"/>
      <c r="ISA1370" s="123"/>
      <c r="ISB1370" s="123"/>
      <c r="ISC1370" s="123"/>
      <c r="ISD1370" s="123"/>
      <c r="ISE1370" s="123"/>
      <c r="ISF1370" s="123"/>
      <c r="ISG1370" s="123"/>
      <c r="ISH1370" s="123"/>
      <c r="ISI1370" s="123"/>
      <c r="ISJ1370" s="123"/>
      <c r="ISK1370" s="123"/>
      <c r="ISL1370" s="123"/>
      <c r="ISM1370" s="123"/>
      <c r="ISN1370" s="123"/>
      <c r="ISO1370" s="123"/>
      <c r="ISP1370" s="123"/>
      <c r="ISQ1370" s="123"/>
      <c r="ISR1370" s="123"/>
      <c r="ISS1370" s="123"/>
      <c r="IST1370" s="123"/>
      <c r="ISU1370" s="123"/>
      <c r="ISV1370" s="123"/>
      <c r="ISW1370" s="123"/>
      <c r="ISX1370" s="123"/>
      <c r="ISY1370" s="123"/>
      <c r="ISZ1370" s="123"/>
      <c r="ITA1370" s="123"/>
      <c r="ITB1370" s="123"/>
      <c r="ITC1370" s="123"/>
      <c r="ITD1370" s="123"/>
      <c r="ITE1370" s="123"/>
      <c r="ITF1370" s="123"/>
      <c r="ITG1370" s="123"/>
      <c r="ITH1370" s="123"/>
      <c r="ITI1370" s="123"/>
      <c r="ITJ1370" s="123"/>
      <c r="ITK1370" s="123"/>
      <c r="ITL1370" s="123"/>
      <c r="ITM1370" s="123"/>
      <c r="ITN1370" s="123"/>
      <c r="ITO1370" s="123"/>
      <c r="ITP1370" s="123"/>
      <c r="ITQ1370" s="123"/>
      <c r="ITR1370" s="123"/>
      <c r="ITS1370" s="123"/>
      <c r="ITT1370" s="123"/>
      <c r="ITU1370" s="123"/>
      <c r="ITV1370" s="123"/>
      <c r="ITW1370" s="123"/>
      <c r="ITX1370" s="123"/>
      <c r="ITY1370" s="123"/>
      <c r="ITZ1370" s="123"/>
      <c r="IUA1370" s="123"/>
      <c r="IUB1370" s="123"/>
      <c r="IUC1370" s="123"/>
      <c r="IUD1370" s="123"/>
      <c r="IUE1370" s="123"/>
      <c r="IUF1370" s="123"/>
      <c r="IUG1370" s="123"/>
      <c r="IUH1370" s="123"/>
      <c r="IUI1370" s="123"/>
      <c r="IUJ1370" s="123"/>
      <c r="IUK1370" s="123"/>
      <c r="IUL1370" s="123"/>
      <c r="IUM1370" s="123"/>
      <c r="IUN1370" s="123"/>
      <c r="IUO1370" s="123"/>
      <c r="IUP1370" s="123"/>
      <c r="IUQ1370" s="123"/>
      <c r="IUR1370" s="123"/>
      <c r="IUS1370" s="123"/>
      <c r="IUT1370" s="123"/>
      <c r="IUU1370" s="123"/>
      <c r="IUV1370" s="123"/>
      <c r="IUW1370" s="123"/>
      <c r="IUX1370" s="123"/>
      <c r="IUY1370" s="123"/>
      <c r="IUZ1370" s="123"/>
      <c r="IVA1370" s="123"/>
      <c r="IVB1370" s="123"/>
      <c r="IVC1370" s="123"/>
      <c r="IVD1370" s="123"/>
      <c r="IVE1370" s="123"/>
      <c r="IVF1370" s="123"/>
      <c r="IVG1370" s="123"/>
      <c r="IVH1370" s="123"/>
      <c r="IVI1370" s="123"/>
      <c r="IVJ1370" s="123"/>
      <c r="IVK1370" s="123"/>
      <c r="IVL1370" s="123"/>
      <c r="IVM1370" s="123"/>
      <c r="IVN1370" s="123"/>
      <c r="IVO1370" s="123"/>
      <c r="IVP1370" s="123"/>
      <c r="IVQ1370" s="123"/>
      <c r="IVR1370" s="123"/>
      <c r="IVS1370" s="123"/>
      <c r="IVT1370" s="123"/>
      <c r="IVU1370" s="123"/>
      <c r="IVV1370" s="123"/>
      <c r="IVW1370" s="123"/>
      <c r="IVX1370" s="123"/>
      <c r="IVY1370" s="123"/>
      <c r="IVZ1370" s="123"/>
      <c r="IWA1370" s="123"/>
      <c r="IWB1370" s="123"/>
      <c r="IWC1370" s="123"/>
      <c r="IWD1370" s="123"/>
      <c r="IWE1370" s="123"/>
      <c r="IWF1370" s="123"/>
      <c r="IWG1370" s="123"/>
      <c r="IWH1370" s="123"/>
      <c r="IWI1370" s="123"/>
      <c r="IWJ1370" s="123"/>
      <c r="IWK1370" s="123"/>
      <c r="IWL1370" s="123"/>
      <c r="IWM1370" s="123"/>
      <c r="IWN1370" s="123"/>
      <c r="IWO1370" s="123"/>
      <c r="IWP1370" s="123"/>
      <c r="IWQ1370" s="123"/>
      <c r="IWR1370" s="123"/>
      <c r="IWS1370" s="123"/>
      <c r="IWT1370" s="123"/>
      <c r="IWU1370" s="123"/>
      <c r="IWV1370" s="123"/>
      <c r="IWW1370" s="123"/>
      <c r="IWX1370" s="123"/>
      <c r="IWY1370" s="123"/>
      <c r="IWZ1370" s="123"/>
      <c r="IXA1370" s="123"/>
      <c r="IXB1370" s="123"/>
      <c r="IXC1370" s="123"/>
      <c r="IXD1370" s="123"/>
      <c r="IXE1370" s="123"/>
      <c r="IXF1370" s="123"/>
      <c r="IXG1370" s="123"/>
      <c r="IXH1370" s="123"/>
      <c r="IXI1370" s="123"/>
      <c r="IXJ1370" s="123"/>
      <c r="IXK1370" s="123"/>
      <c r="IXL1370" s="123"/>
      <c r="IXM1370" s="123"/>
      <c r="IXN1370" s="123"/>
      <c r="IXO1370" s="123"/>
      <c r="IXP1370" s="123"/>
      <c r="IXQ1370" s="123"/>
      <c r="IXR1370" s="123"/>
      <c r="IXS1370" s="123"/>
      <c r="IXT1370" s="123"/>
      <c r="IXU1370" s="123"/>
      <c r="IXV1370" s="123"/>
      <c r="IXW1370" s="123"/>
      <c r="IXX1370" s="123"/>
      <c r="IXY1370" s="123"/>
      <c r="IXZ1370" s="123"/>
      <c r="IYA1370" s="123"/>
      <c r="IYB1370" s="123"/>
      <c r="IYC1370" s="123"/>
      <c r="IYD1370" s="123"/>
      <c r="IYE1370" s="123"/>
      <c r="IYF1370" s="123"/>
      <c r="IYG1370" s="123"/>
      <c r="IYH1370" s="123"/>
      <c r="IYI1370" s="123"/>
      <c r="IYJ1370" s="123"/>
      <c r="IYK1370" s="123"/>
      <c r="IYL1370" s="123"/>
      <c r="IYM1370" s="123"/>
      <c r="IYN1370" s="123"/>
      <c r="IYO1370" s="123"/>
      <c r="IYP1370" s="123"/>
      <c r="IYQ1370" s="123"/>
      <c r="IYR1370" s="123"/>
      <c r="IYS1370" s="123"/>
      <c r="IYT1370" s="123"/>
      <c r="IYU1370" s="123"/>
      <c r="IYV1370" s="123"/>
      <c r="IYW1370" s="123"/>
      <c r="IYX1370" s="123"/>
      <c r="IYY1370" s="123"/>
      <c r="IYZ1370" s="123"/>
      <c r="IZA1370" s="123"/>
      <c r="IZB1370" s="123"/>
      <c r="IZC1370" s="123"/>
      <c r="IZD1370" s="123"/>
      <c r="IZE1370" s="123"/>
      <c r="IZF1370" s="123"/>
      <c r="IZG1370" s="123"/>
      <c r="IZH1370" s="123"/>
      <c r="IZI1370" s="123"/>
      <c r="IZJ1370" s="123"/>
      <c r="IZK1370" s="123"/>
      <c r="IZL1370" s="123"/>
      <c r="IZM1370" s="123"/>
      <c r="IZN1370" s="123"/>
      <c r="IZO1370" s="123"/>
      <c r="IZP1370" s="123"/>
      <c r="IZQ1370" s="123"/>
      <c r="IZR1370" s="123"/>
      <c r="IZS1370" s="123"/>
      <c r="IZT1370" s="123"/>
      <c r="IZU1370" s="123"/>
      <c r="IZV1370" s="123"/>
      <c r="IZW1370" s="123"/>
      <c r="IZX1370" s="123"/>
      <c r="IZY1370" s="123"/>
      <c r="IZZ1370" s="123"/>
      <c r="JAA1370" s="123"/>
      <c r="JAB1370" s="123"/>
      <c r="JAC1370" s="123"/>
      <c r="JAD1370" s="123"/>
      <c r="JAE1370" s="123"/>
      <c r="JAF1370" s="123"/>
      <c r="JAG1370" s="123"/>
      <c r="JAH1370" s="123"/>
      <c r="JAI1370" s="123"/>
      <c r="JAJ1370" s="123"/>
      <c r="JAK1370" s="123"/>
      <c r="JAL1370" s="123"/>
      <c r="JAM1370" s="123"/>
      <c r="JAN1370" s="123"/>
      <c r="JAO1370" s="123"/>
      <c r="JAP1370" s="123"/>
      <c r="JAQ1370" s="123"/>
      <c r="JAR1370" s="123"/>
      <c r="JAS1370" s="123"/>
      <c r="JAT1370" s="123"/>
      <c r="JAU1370" s="123"/>
      <c r="JAV1370" s="123"/>
      <c r="JAW1370" s="123"/>
      <c r="JAX1370" s="123"/>
      <c r="JAY1370" s="123"/>
      <c r="JAZ1370" s="123"/>
      <c r="JBA1370" s="123"/>
      <c r="JBB1370" s="123"/>
      <c r="JBC1370" s="123"/>
      <c r="JBD1370" s="123"/>
      <c r="JBE1370" s="123"/>
      <c r="JBF1370" s="123"/>
      <c r="JBG1370" s="123"/>
      <c r="JBH1370" s="123"/>
      <c r="JBI1370" s="123"/>
      <c r="JBJ1370" s="123"/>
      <c r="JBK1370" s="123"/>
      <c r="JBL1370" s="123"/>
      <c r="JBM1370" s="123"/>
      <c r="JBN1370" s="123"/>
      <c r="JBO1370" s="123"/>
      <c r="JBP1370" s="123"/>
      <c r="JBQ1370" s="123"/>
      <c r="JBR1370" s="123"/>
      <c r="JBS1370" s="123"/>
      <c r="JBT1370" s="123"/>
      <c r="JBU1370" s="123"/>
      <c r="JBV1370" s="123"/>
      <c r="JBW1370" s="123"/>
      <c r="JBX1370" s="123"/>
      <c r="JBY1370" s="123"/>
      <c r="JBZ1370" s="123"/>
      <c r="JCA1370" s="123"/>
      <c r="JCB1370" s="123"/>
      <c r="JCC1370" s="123"/>
      <c r="JCD1370" s="123"/>
      <c r="JCE1370" s="123"/>
      <c r="JCF1370" s="123"/>
      <c r="JCG1370" s="123"/>
      <c r="JCH1370" s="123"/>
      <c r="JCI1370" s="123"/>
      <c r="JCJ1370" s="123"/>
      <c r="JCK1370" s="123"/>
      <c r="JCL1370" s="123"/>
      <c r="JCM1370" s="123"/>
      <c r="JCN1370" s="123"/>
      <c r="JCO1370" s="123"/>
      <c r="JCP1370" s="123"/>
      <c r="JCQ1370" s="123"/>
      <c r="JCR1370" s="123"/>
      <c r="JCS1370" s="123"/>
      <c r="JCT1370" s="123"/>
      <c r="JCU1370" s="123"/>
      <c r="JCV1370" s="123"/>
      <c r="JCW1370" s="123"/>
      <c r="JCX1370" s="123"/>
      <c r="JCY1370" s="123"/>
      <c r="JCZ1370" s="123"/>
      <c r="JDA1370" s="123"/>
      <c r="JDB1370" s="123"/>
      <c r="JDC1370" s="123"/>
      <c r="JDD1370" s="123"/>
      <c r="JDE1370" s="123"/>
      <c r="JDF1370" s="123"/>
      <c r="JDG1370" s="123"/>
      <c r="JDH1370" s="123"/>
      <c r="JDI1370" s="123"/>
      <c r="JDJ1370" s="123"/>
      <c r="JDK1370" s="123"/>
      <c r="JDL1370" s="123"/>
      <c r="JDM1370" s="123"/>
      <c r="JDN1370" s="123"/>
      <c r="JDO1370" s="123"/>
      <c r="JDP1370" s="123"/>
      <c r="JDQ1370" s="123"/>
      <c r="JDR1370" s="123"/>
      <c r="JDS1370" s="123"/>
      <c r="JDT1370" s="123"/>
      <c r="JDU1370" s="123"/>
      <c r="JDV1370" s="123"/>
      <c r="JDW1370" s="123"/>
      <c r="JDX1370" s="123"/>
      <c r="JDY1370" s="123"/>
      <c r="JDZ1370" s="123"/>
      <c r="JEA1370" s="123"/>
      <c r="JEB1370" s="123"/>
      <c r="JEC1370" s="123"/>
      <c r="JED1370" s="123"/>
      <c r="JEE1370" s="123"/>
      <c r="JEF1370" s="123"/>
      <c r="JEG1370" s="123"/>
      <c r="JEH1370" s="123"/>
      <c r="JEI1370" s="123"/>
      <c r="JEJ1370" s="123"/>
      <c r="JEK1370" s="123"/>
      <c r="JEL1370" s="123"/>
      <c r="JEM1370" s="123"/>
      <c r="JEN1370" s="123"/>
      <c r="JEO1370" s="123"/>
      <c r="JEP1370" s="123"/>
      <c r="JEQ1370" s="123"/>
      <c r="JER1370" s="123"/>
      <c r="JES1370" s="123"/>
      <c r="JET1370" s="123"/>
      <c r="JEU1370" s="123"/>
      <c r="JEV1370" s="123"/>
      <c r="JEW1370" s="123"/>
      <c r="JEX1370" s="123"/>
      <c r="JEY1370" s="123"/>
      <c r="JEZ1370" s="123"/>
      <c r="JFA1370" s="123"/>
      <c r="JFB1370" s="123"/>
      <c r="JFC1370" s="123"/>
      <c r="JFD1370" s="123"/>
      <c r="JFE1370" s="123"/>
      <c r="JFF1370" s="123"/>
      <c r="JFG1370" s="123"/>
      <c r="JFH1370" s="123"/>
      <c r="JFI1370" s="123"/>
      <c r="JFJ1370" s="123"/>
      <c r="JFK1370" s="123"/>
      <c r="JFL1370" s="123"/>
      <c r="JFM1370" s="123"/>
      <c r="JFN1370" s="123"/>
      <c r="JFO1370" s="123"/>
      <c r="JFP1370" s="123"/>
      <c r="JFQ1370" s="123"/>
      <c r="JFR1370" s="123"/>
      <c r="JFS1370" s="123"/>
      <c r="JFT1370" s="123"/>
      <c r="JFU1370" s="123"/>
      <c r="JFV1370" s="123"/>
      <c r="JFW1370" s="123"/>
      <c r="JFX1370" s="123"/>
      <c r="JFY1370" s="123"/>
      <c r="JFZ1370" s="123"/>
      <c r="JGA1370" s="123"/>
      <c r="JGB1370" s="123"/>
      <c r="JGC1370" s="123"/>
      <c r="JGD1370" s="123"/>
      <c r="JGE1370" s="123"/>
      <c r="JGF1370" s="123"/>
      <c r="JGG1370" s="123"/>
      <c r="JGH1370" s="123"/>
      <c r="JGI1370" s="123"/>
      <c r="JGJ1370" s="123"/>
      <c r="JGK1370" s="123"/>
      <c r="JGL1370" s="123"/>
      <c r="JGM1370" s="123"/>
      <c r="JGN1370" s="123"/>
      <c r="JGO1370" s="123"/>
      <c r="JGP1370" s="123"/>
      <c r="JGQ1370" s="123"/>
      <c r="JGR1370" s="123"/>
      <c r="JGS1370" s="123"/>
      <c r="JGT1370" s="123"/>
      <c r="JGU1370" s="123"/>
      <c r="JGV1370" s="123"/>
      <c r="JGW1370" s="123"/>
      <c r="JGX1370" s="123"/>
      <c r="JGY1370" s="123"/>
      <c r="JGZ1370" s="123"/>
      <c r="JHA1370" s="123"/>
      <c r="JHB1370" s="123"/>
      <c r="JHC1370" s="123"/>
      <c r="JHD1370" s="123"/>
      <c r="JHE1370" s="123"/>
      <c r="JHF1370" s="123"/>
      <c r="JHG1370" s="123"/>
      <c r="JHH1370" s="123"/>
      <c r="JHI1370" s="123"/>
      <c r="JHJ1370" s="123"/>
      <c r="JHK1370" s="123"/>
      <c r="JHL1370" s="123"/>
      <c r="JHM1370" s="123"/>
      <c r="JHN1370" s="123"/>
      <c r="JHO1370" s="123"/>
      <c r="JHP1370" s="123"/>
      <c r="JHQ1370" s="123"/>
      <c r="JHR1370" s="123"/>
      <c r="JHS1370" s="123"/>
      <c r="JHT1370" s="123"/>
      <c r="JHU1370" s="123"/>
      <c r="JHV1370" s="123"/>
      <c r="JHW1370" s="123"/>
      <c r="JHX1370" s="123"/>
      <c r="JHY1370" s="123"/>
      <c r="JHZ1370" s="123"/>
      <c r="JIA1370" s="123"/>
      <c r="JIB1370" s="123"/>
      <c r="JIC1370" s="123"/>
      <c r="JID1370" s="123"/>
      <c r="JIE1370" s="123"/>
      <c r="JIF1370" s="123"/>
      <c r="JIG1370" s="123"/>
      <c r="JIH1370" s="123"/>
      <c r="JII1370" s="123"/>
      <c r="JIJ1370" s="123"/>
      <c r="JIK1370" s="123"/>
      <c r="JIL1370" s="123"/>
      <c r="JIM1370" s="123"/>
      <c r="JIN1370" s="123"/>
      <c r="JIO1370" s="123"/>
      <c r="JIP1370" s="123"/>
      <c r="JIQ1370" s="123"/>
      <c r="JIR1370" s="123"/>
      <c r="JIS1370" s="123"/>
      <c r="JIT1370" s="123"/>
      <c r="JIU1370" s="123"/>
      <c r="JIV1370" s="123"/>
      <c r="JIW1370" s="123"/>
      <c r="JIX1370" s="123"/>
      <c r="JIY1370" s="123"/>
      <c r="JIZ1370" s="123"/>
      <c r="JJA1370" s="123"/>
      <c r="JJB1370" s="123"/>
      <c r="JJC1370" s="123"/>
      <c r="JJD1370" s="123"/>
      <c r="JJE1370" s="123"/>
      <c r="JJF1370" s="123"/>
      <c r="JJG1370" s="123"/>
      <c r="JJH1370" s="123"/>
      <c r="JJI1370" s="123"/>
      <c r="JJJ1370" s="123"/>
      <c r="JJK1370" s="123"/>
      <c r="JJL1370" s="123"/>
      <c r="JJM1370" s="123"/>
      <c r="JJN1370" s="123"/>
      <c r="JJO1370" s="123"/>
      <c r="JJP1370" s="123"/>
      <c r="JJQ1370" s="123"/>
      <c r="JJR1370" s="123"/>
      <c r="JJS1370" s="123"/>
      <c r="JJT1370" s="123"/>
      <c r="JJU1370" s="123"/>
      <c r="JJV1370" s="123"/>
      <c r="JJW1370" s="123"/>
      <c r="JJX1370" s="123"/>
      <c r="JJY1370" s="123"/>
      <c r="JJZ1370" s="123"/>
      <c r="JKA1370" s="123"/>
      <c r="JKB1370" s="123"/>
      <c r="JKC1370" s="123"/>
      <c r="JKD1370" s="123"/>
      <c r="JKE1370" s="123"/>
      <c r="JKF1370" s="123"/>
      <c r="JKG1370" s="123"/>
      <c r="JKH1370" s="123"/>
      <c r="JKI1370" s="123"/>
      <c r="JKJ1370" s="123"/>
      <c r="JKK1370" s="123"/>
      <c r="JKL1370" s="123"/>
      <c r="JKM1370" s="123"/>
      <c r="JKN1370" s="123"/>
      <c r="JKO1370" s="123"/>
      <c r="JKP1370" s="123"/>
      <c r="JKQ1370" s="123"/>
      <c r="JKR1370" s="123"/>
      <c r="JKS1370" s="123"/>
      <c r="JKT1370" s="123"/>
      <c r="JKU1370" s="123"/>
      <c r="JKV1370" s="123"/>
      <c r="JKW1370" s="123"/>
      <c r="JKX1370" s="123"/>
      <c r="JKY1370" s="123"/>
      <c r="JKZ1370" s="123"/>
      <c r="JLA1370" s="123"/>
      <c r="JLB1370" s="123"/>
      <c r="JLC1370" s="123"/>
      <c r="JLD1370" s="123"/>
      <c r="JLE1370" s="123"/>
      <c r="JLF1370" s="123"/>
      <c r="JLG1370" s="123"/>
      <c r="JLH1370" s="123"/>
      <c r="JLI1370" s="123"/>
      <c r="JLJ1370" s="123"/>
      <c r="JLK1370" s="123"/>
      <c r="JLL1370" s="123"/>
      <c r="JLM1370" s="123"/>
      <c r="JLN1370" s="123"/>
      <c r="JLO1370" s="123"/>
      <c r="JLP1370" s="123"/>
      <c r="JLQ1370" s="123"/>
      <c r="JLR1370" s="123"/>
      <c r="JLS1370" s="123"/>
      <c r="JLT1370" s="123"/>
      <c r="JLU1370" s="123"/>
      <c r="JLV1370" s="123"/>
      <c r="JLW1370" s="123"/>
      <c r="JLX1370" s="123"/>
      <c r="JLY1370" s="123"/>
      <c r="JLZ1370" s="123"/>
      <c r="JMA1370" s="123"/>
      <c r="JMB1370" s="123"/>
      <c r="JMC1370" s="123"/>
      <c r="JMD1370" s="123"/>
      <c r="JME1370" s="123"/>
      <c r="JMF1370" s="123"/>
      <c r="JMG1370" s="123"/>
      <c r="JMH1370" s="123"/>
      <c r="JMI1370" s="123"/>
      <c r="JMJ1370" s="123"/>
      <c r="JMK1370" s="123"/>
      <c r="JML1370" s="123"/>
      <c r="JMM1370" s="123"/>
      <c r="JMN1370" s="123"/>
      <c r="JMO1370" s="123"/>
      <c r="JMP1370" s="123"/>
      <c r="JMQ1370" s="123"/>
      <c r="JMR1370" s="123"/>
      <c r="JMS1370" s="123"/>
      <c r="JMT1370" s="123"/>
      <c r="JMU1370" s="123"/>
      <c r="JMV1370" s="123"/>
      <c r="JMW1370" s="123"/>
      <c r="JMX1370" s="123"/>
      <c r="JMY1370" s="123"/>
      <c r="JMZ1370" s="123"/>
      <c r="JNA1370" s="123"/>
      <c r="JNB1370" s="123"/>
      <c r="JNC1370" s="123"/>
      <c r="JND1370" s="123"/>
      <c r="JNE1370" s="123"/>
      <c r="JNF1370" s="123"/>
      <c r="JNG1370" s="123"/>
      <c r="JNH1370" s="123"/>
      <c r="JNI1370" s="123"/>
      <c r="JNJ1370" s="123"/>
      <c r="JNK1370" s="123"/>
      <c r="JNL1370" s="123"/>
      <c r="JNM1370" s="123"/>
      <c r="JNN1370" s="123"/>
      <c r="JNO1370" s="123"/>
      <c r="JNP1370" s="123"/>
      <c r="JNQ1370" s="123"/>
      <c r="JNR1370" s="123"/>
      <c r="JNS1370" s="123"/>
      <c r="JNT1370" s="123"/>
      <c r="JNU1370" s="123"/>
      <c r="JNV1370" s="123"/>
      <c r="JNW1370" s="123"/>
      <c r="JNX1370" s="123"/>
      <c r="JNY1370" s="123"/>
      <c r="JNZ1370" s="123"/>
      <c r="JOA1370" s="123"/>
      <c r="JOB1370" s="123"/>
      <c r="JOC1370" s="123"/>
      <c r="JOD1370" s="123"/>
      <c r="JOE1370" s="123"/>
      <c r="JOF1370" s="123"/>
      <c r="JOG1370" s="123"/>
      <c r="JOH1370" s="123"/>
      <c r="JOI1370" s="123"/>
      <c r="JOJ1370" s="123"/>
      <c r="JOK1370" s="123"/>
      <c r="JOL1370" s="123"/>
      <c r="JOM1370" s="123"/>
      <c r="JON1370" s="123"/>
      <c r="JOO1370" s="123"/>
      <c r="JOP1370" s="123"/>
      <c r="JOQ1370" s="123"/>
      <c r="JOR1370" s="123"/>
      <c r="JOS1370" s="123"/>
      <c r="JOT1370" s="123"/>
      <c r="JOU1370" s="123"/>
      <c r="JOV1370" s="123"/>
      <c r="JOW1370" s="123"/>
      <c r="JOX1370" s="123"/>
      <c r="JOY1370" s="123"/>
      <c r="JOZ1370" s="123"/>
      <c r="JPA1370" s="123"/>
      <c r="JPB1370" s="123"/>
      <c r="JPC1370" s="123"/>
      <c r="JPD1370" s="123"/>
      <c r="JPE1370" s="123"/>
      <c r="JPF1370" s="123"/>
      <c r="JPG1370" s="123"/>
      <c r="JPH1370" s="123"/>
      <c r="JPI1370" s="123"/>
      <c r="JPJ1370" s="123"/>
      <c r="JPK1370" s="123"/>
      <c r="JPL1370" s="123"/>
      <c r="JPM1370" s="123"/>
      <c r="JPN1370" s="123"/>
      <c r="JPO1370" s="123"/>
      <c r="JPP1370" s="123"/>
      <c r="JPQ1370" s="123"/>
      <c r="JPR1370" s="123"/>
      <c r="JPS1370" s="123"/>
      <c r="JPT1370" s="123"/>
      <c r="JPU1370" s="123"/>
      <c r="JPV1370" s="123"/>
      <c r="JPW1370" s="123"/>
      <c r="JPX1370" s="123"/>
      <c r="JPY1370" s="123"/>
      <c r="JPZ1370" s="123"/>
      <c r="JQA1370" s="123"/>
      <c r="JQB1370" s="123"/>
      <c r="JQC1370" s="123"/>
      <c r="JQD1370" s="123"/>
      <c r="JQE1370" s="123"/>
      <c r="JQF1370" s="123"/>
      <c r="JQG1370" s="123"/>
      <c r="JQH1370" s="123"/>
      <c r="JQI1370" s="123"/>
      <c r="JQJ1370" s="123"/>
      <c r="JQK1370" s="123"/>
      <c r="JQL1370" s="123"/>
      <c r="JQM1370" s="123"/>
      <c r="JQN1370" s="123"/>
      <c r="JQO1370" s="123"/>
      <c r="JQP1370" s="123"/>
      <c r="JQQ1370" s="123"/>
      <c r="JQR1370" s="123"/>
      <c r="JQS1370" s="123"/>
      <c r="JQT1370" s="123"/>
      <c r="JQU1370" s="123"/>
      <c r="JQV1370" s="123"/>
      <c r="JQW1370" s="123"/>
      <c r="JQX1370" s="123"/>
      <c r="JQY1370" s="123"/>
      <c r="JQZ1370" s="123"/>
      <c r="JRA1370" s="123"/>
      <c r="JRB1370" s="123"/>
      <c r="JRC1370" s="123"/>
      <c r="JRD1370" s="123"/>
      <c r="JRE1370" s="123"/>
      <c r="JRF1370" s="123"/>
      <c r="JRG1370" s="123"/>
      <c r="JRH1370" s="123"/>
      <c r="JRI1370" s="123"/>
      <c r="JRJ1370" s="123"/>
      <c r="JRK1370" s="123"/>
      <c r="JRL1370" s="123"/>
      <c r="JRM1370" s="123"/>
      <c r="JRN1370" s="123"/>
      <c r="JRO1370" s="123"/>
      <c r="JRP1370" s="123"/>
      <c r="JRQ1370" s="123"/>
      <c r="JRR1370" s="123"/>
      <c r="JRS1370" s="123"/>
      <c r="JRT1370" s="123"/>
      <c r="JRU1370" s="123"/>
      <c r="JRV1370" s="123"/>
      <c r="JRW1370" s="123"/>
      <c r="JRX1370" s="123"/>
      <c r="JRY1370" s="123"/>
      <c r="JRZ1370" s="123"/>
      <c r="JSA1370" s="123"/>
      <c r="JSB1370" s="123"/>
      <c r="JSC1370" s="123"/>
      <c r="JSD1370" s="123"/>
      <c r="JSE1370" s="123"/>
      <c r="JSF1370" s="123"/>
      <c r="JSG1370" s="123"/>
      <c r="JSH1370" s="123"/>
      <c r="JSI1370" s="123"/>
      <c r="JSJ1370" s="123"/>
      <c r="JSK1370" s="123"/>
      <c r="JSL1370" s="123"/>
      <c r="JSM1370" s="123"/>
      <c r="JSN1370" s="123"/>
      <c r="JSO1370" s="123"/>
      <c r="JSP1370" s="123"/>
      <c r="JSQ1370" s="123"/>
      <c r="JSR1370" s="123"/>
      <c r="JSS1370" s="123"/>
      <c r="JST1370" s="123"/>
      <c r="JSU1370" s="123"/>
      <c r="JSV1370" s="123"/>
      <c r="JSW1370" s="123"/>
      <c r="JSX1370" s="123"/>
      <c r="JSY1370" s="123"/>
      <c r="JSZ1370" s="123"/>
      <c r="JTA1370" s="123"/>
      <c r="JTB1370" s="123"/>
      <c r="JTC1370" s="123"/>
      <c r="JTD1370" s="123"/>
      <c r="JTE1370" s="123"/>
      <c r="JTF1370" s="123"/>
      <c r="JTG1370" s="123"/>
      <c r="JTH1370" s="123"/>
      <c r="JTI1370" s="123"/>
      <c r="JTJ1370" s="123"/>
      <c r="JTK1370" s="123"/>
      <c r="JTL1370" s="123"/>
      <c r="JTM1370" s="123"/>
      <c r="JTN1370" s="123"/>
      <c r="JTO1370" s="123"/>
      <c r="JTP1370" s="123"/>
      <c r="JTQ1370" s="123"/>
      <c r="JTR1370" s="123"/>
      <c r="JTS1370" s="123"/>
      <c r="JTT1370" s="123"/>
      <c r="JTU1370" s="123"/>
      <c r="JTV1370" s="123"/>
      <c r="JTW1370" s="123"/>
      <c r="JTX1370" s="123"/>
      <c r="JTY1370" s="123"/>
      <c r="JTZ1370" s="123"/>
      <c r="JUA1370" s="123"/>
      <c r="JUB1370" s="123"/>
      <c r="JUC1370" s="123"/>
      <c r="JUD1370" s="123"/>
      <c r="JUE1370" s="123"/>
      <c r="JUF1370" s="123"/>
      <c r="JUG1370" s="123"/>
      <c r="JUH1370" s="123"/>
      <c r="JUI1370" s="123"/>
      <c r="JUJ1370" s="123"/>
      <c r="JUK1370" s="123"/>
      <c r="JUL1370" s="123"/>
      <c r="JUM1370" s="123"/>
      <c r="JUN1370" s="123"/>
      <c r="JUO1370" s="123"/>
      <c r="JUP1370" s="123"/>
      <c r="JUQ1370" s="123"/>
      <c r="JUR1370" s="123"/>
      <c r="JUS1370" s="123"/>
      <c r="JUT1370" s="123"/>
      <c r="JUU1370" s="123"/>
      <c r="JUV1370" s="123"/>
      <c r="JUW1370" s="123"/>
      <c r="JUX1370" s="123"/>
      <c r="JUY1370" s="123"/>
      <c r="JUZ1370" s="123"/>
      <c r="JVA1370" s="123"/>
      <c r="JVB1370" s="123"/>
      <c r="JVC1370" s="123"/>
      <c r="JVD1370" s="123"/>
      <c r="JVE1370" s="123"/>
      <c r="JVF1370" s="123"/>
      <c r="JVG1370" s="123"/>
      <c r="JVH1370" s="123"/>
      <c r="JVI1370" s="123"/>
      <c r="JVJ1370" s="123"/>
      <c r="JVK1370" s="123"/>
      <c r="JVL1370" s="123"/>
      <c r="JVM1370" s="123"/>
      <c r="JVN1370" s="123"/>
      <c r="JVO1370" s="123"/>
      <c r="JVP1370" s="123"/>
      <c r="JVQ1370" s="123"/>
      <c r="JVR1370" s="123"/>
      <c r="JVS1370" s="123"/>
      <c r="JVT1370" s="123"/>
      <c r="JVU1370" s="123"/>
      <c r="JVV1370" s="123"/>
      <c r="JVW1370" s="123"/>
      <c r="JVX1370" s="123"/>
      <c r="JVY1370" s="123"/>
      <c r="JVZ1370" s="123"/>
      <c r="JWA1370" s="123"/>
      <c r="JWB1370" s="123"/>
      <c r="JWC1370" s="123"/>
      <c r="JWD1370" s="123"/>
      <c r="JWE1370" s="123"/>
      <c r="JWF1370" s="123"/>
      <c r="JWG1370" s="123"/>
      <c r="JWH1370" s="123"/>
      <c r="JWI1370" s="123"/>
      <c r="JWJ1370" s="123"/>
      <c r="JWK1370" s="123"/>
      <c r="JWL1370" s="123"/>
      <c r="JWM1370" s="123"/>
      <c r="JWN1370" s="123"/>
      <c r="JWO1370" s="123"/>
      <c r="JWP1370" s="123"/>
      <c r="JWQ1370" s="123"/>
      <c r="JWR1370" s="123"/>
      <c r="JWS1370" s="123"/>
      <c r="JWT1370" s="123"/>
      <c r="JWU1370" s="123"/>
      <c r="JWV1370" s="123"/>
      <c r="JWW1370" s="123"/>
      <c r="JWX1370" s="123"/>
      <c r="JWY1370" s="123"/>
      <c r="JWZ1370" s="123"/>
      <c r="JXA1370" s="123"/>
      <c r="JXB1370" s="123"/>
      <c r="JXC1370" s="123"/>
      <c r="JXD1370" s="123"/>
      <c r="JXE1370" s="123"/>
      <c r="JXF1370" s="123"/>
      <c r="JXG1370" s="123"/>
      <c r="JXH1370" s="123"/>
      <c r="JXI1370" s="123"/>
      <c r="JXJ1370" s="123"/>
      <c r="JXK1370" s="123"/>
      <c r="JXL1370" s="123"/>
      <c r="JXM1370" s="123"/>
      <c r="JXN1370" s="123"/>
      <c r="JXO1370" s="123"/>
      <c r="JXP1370" s="123"/>
      <c r="JXQ1370" s="123"/>
      <c r="JXR1370" s="123"/>
      <c r="JXS1370" s="123"/>
      <c r="JXT1370" s="123"/>
      <c r="JXU1370" s="123"/>
      <c r="JXV1370" s="123"/>
      <c r="JXW1370" s="123"/>
      <c r="JXX1370" s="123"/>
      <c r="JXY1370" s="123"/>
      <c r="JXZ1370" s="123"/>
      <c r="JYA1370" s="123"/>
      <c r="JYB1370" s="123"/>
      <c r="JYC1370" s="123"/>
      <c r="JYD1370" s="123"/>
      <c r="JYE1370" s="123"/>
      <c r="JYF1370" s="123"/>
      <c r="JYG1370" s="123"/>
      <c r="JYH1370" s="123"/>
      <c r="JYI1370" s="123"/>
      <c r="JYJ1370" s="123"/>
      <c r="JYK1370" s="123"/>
      <c r="JYL1370" s="123"/>
      <c r="JYM1370" s="123"/>
      <c r="JYN1370" s="123"/>
      <c r="JYO1370" s="123"/>
      <c r="JYP1370" s="123"/>
      <c r="JYQ1370" s="123"/>
      <c r="JYR1370" s="123"/>
      <c r="JYS1370" s="123"/>
      <c r="JYT1370" s="123"/>
      <c r="JYU1370" s="123"/>
      <c r="JYV1370" s="123"/>
      <c r="JYW1370" s="123"/>
      <c r="JYX1370" s="123"/>
      <c r="JYY1370" s="123"/>
      <c r="JYZ1370" s="123"/>
      <c r="JZA1370" s="123"/>
      <c r="JZB1370" s="123"/>
      <c r="JZC1370" s="123"/>
      <c r="JZD1370" s="123"/>
      <c r="JZE1370" s="123"/>
      <c r="JZF1370" s="123"/>
      <c r="JZG1370" s="123"/>
      <c r="JZH1370" s="123"/>
      <c r="JZI1370" s="123"/>
      <c r="JZJ1370" s="123"/>
      <c r="JZK1370" s="123"/>
      <c r="JZL1370" s="123"/>
      <c r="JZM1370" s="123"/>
      <c r="JZN1370" s="123"/>
      <c r="JZO1370" s="123"/>
      <c r="JZP1370" s="123"/>
      <c r="JZQ1370" s="123"/>
      <c r="JZR1370" s="123"/>
      <c r="JZS1370" s="123"/>
      <c r="JZT1370" s="123"/>
      <c r="JZU1370" s="123"/>
      <c r="JZV1370" s="123"/>
      <c r="JZW1370" s="123"/>
      <c r="JZX1370" s="123"/>
      <c r="JZY1370" s="123"/>
      <c r="JZZ1370" s="123"/>
      <c r="KAA1370" s="123"/>
      <c r="KAB1370" s="123"/>
      <c r="KAC1370" s="123"/>
      <c r="KAD1370" s="123"/>
      <c r="KAE1370" s="123"/>
      <c r="KAF1370" s="123"/>
      <c r="KAG1370" s="123"/>
      <c r="KAH1370" s="123"/>
      <c r="KAI1370" s="123"/>
      <c r="KAJ1370" s="123"/>
      <c r="KAK1370" s="123"/>
      <c r="KAL1370" s="123"/>
      <c r="KAM1370" s="123"/>
      <c r="KAN1370" s="123"/>
      <c r="KAO1370" s="123"/>
      <c r="KAP1370" s="123"/>
      <c r="KAQ1370" s="123"/>
      <c r="KAR1370" s="123"/>
      <c r="KAS1370" s="123"/>
      <c r="KAT1370" s="123"/>
      <c r="KAU1370" s="123"/>
      <c r="KAV1370" s="123"/>
      <c r="KAW1370" s="123"/>
      <c r="KAX1370" s="123"/>
      <c r="KAY1370" s="123"/>
      <c r="KAZ1370" s="123"/>
      <c r="KBA1370" s="123"/>
      <c r="KBB1370" s="123"/>
      <c r="KBC1370" s="123"/>
      <c r="KBD1370" s="123"/>
      <c r="KBE1370" s="123"/>
      <c r="KBF1370" s="123"/>
      <c r="KBG1370" s="123"/>
      <c r="KBH1370" s="123"/>
      <c r="KBI1370" s="123"/>
      <c r="KBJ1370" s="123"/>
      <c r="KBK1370" s="123"/>
      <c r="KBL1370" s="123"/>
      <c r="KBM1370" s="123"/>
      <c r="KBN1370" s="123"/>
      <c r="KBO1370" s="123"/>
      <c r="KBP1370" s="123"/>
      <c r="KBQ1370" s="123"/>
      <c r="KBR1370" s="123"/>
      <c r="KBS1370" s="123"/>
      <c r="KBT1370" s="123"/>
      <c r="KBU1370" s="123"/>
      <c r="KBV1370" s="123"/>
      <c r="KBW1370" s="123"/>
      <c r="KBX1370" s="123"/>
      <c r="KBY1370" s="123"/>
      <c r="KBZ1370" s="123"/>
      <c r="KCA1370" s="123"/>
      <c r="KCB1370" s="123"/>
      <c r="KCC1370" s="123"/>
      <c r="KCD1370" s="123"/>
      <c r="KCE1370" s="123"/>
      <c r="KCF1370" s="123"/>
      <c r="KCG1370" s="123"/>
      <c r="KCH1370" s="123"/>
      <c r="KCI1370" s="123"/>
      <c r="KCJ1370" s="123"/>
      <c r="KCK1370" s="123"/>
      <c r="KCL1370" s="123"/>
      <c r="KCM1370" s="123"/>
      <c r="KCN1370" s="123"/>
      <c r="KCO1370" s="123"/>
      <c r="KCP1370" s="123"/>
      <c r="KCQ1370" s="123"/>
      <c r="KCR1370" s="123"/>
      <c r="KCS1370" s="123"/>
      <c r="KCT1370" s="123"/>
      <c r="KCU1370" s="123"/>
      <c r="KCV1370" s="123"/>
      <c r="KCW1370" s="123"/>
      <c r="KCX1370" s="123"/>
      <c r="KCY1370" s="123"/>
      <c r="KCZ1370" s="123"/>
      <c r="KDA1370" s="123"/>
      <c r="KDB1370" s="123"/>
      <c r="KDC1370" s="123"/>
      <c r="KDD1370" s="123"/>
      <c r="KDE1370" s="123"/>
      <c r="KDF1370" s="123"/>
      <c r="KDG1370" s="123"/>
      <c r="KDH1370" s="123"/>
      <c r="KDI1370" s="123"/>
      <c r="KDJ1370" s="123"/>
      <c r="KDK1370" s="123"/>
      <c r="KDL1370" s="123"/>
      <c r="KDM1370" s="123"/>
      <c r="KDN1370" s="123"/>
      <c r="KDO1370" s="123"/>
      <c r="KDP1370" s="123"/>
      <c r="KDQ1370" s="123"/>
      <c r="KDR1370" s="123"/>
      <c r="KDS1370" s="123"/>
      <c r="KDT1370" s="123"/>
      <c r="KDU1370" s="123"/>
      <c r="KDV1370" s="123"/>
      <c r="KDW1370" s="123"/>
      <c r="KDX1370" s="123"/>
      <c r="KDY1370" s="123"/>
      <c r="KDZ1370" s="123"/>
      <c r="KEA1370" s="123"/>
      <c r="KEB1370" s="123"/>
      <c r="KEC1370" s="123"/>
      <c r="KED1370" s="123"/>
      <c r="KEE1370" s="123"/>
      <c r="KEF1370" s="123"/>
      <c r="KEG1370" s="123"/>
      <c r="KEH1370" s="123"/>
      <c r="KEI1370" s="123"/>
      <c r="KEJ1370" s="123"/>
      <c r="KEK1370" s="123"/>
      <c r="KEL1370" s="123"/>
      <c r="KEM1370" s="123"/>
      <c r="KEN1370" s="123"/>
      <c r="KEO1370" s="123"/>
      <c r="KEP1370" s="123"/>
      <c r="KEQ1370" s="123"/>
      <c r="KER1370" s="123"/>
      <c r="KES1370" s="123"/>
      <c r="KET1370" s="123"/>
      <c r="KEU1370" s="123"/>
      <c r="KEV1370" s="123"/>
      <c r="KEW1370" s="123"/>
      <c r="KEX1370" s="123"/>
      <c r="KEY1370" s="123"/>
      <c r="KEZ1370" s="123"/>
      <c r="KFA1370" s="123"/>
      <c r="KFB1370" s="123"/>
      <c r="KFC1370" s="123"/>
      <c r="KFD1370" s="123"/>
      <c r="KFE1370" s="123"/>
      <c r="KFF1370" s="123"/>
      <c r="KFG1370" s="123"/>
      <c r="KFH1370" s="123"/>
      <c r="KFI1370" s="123"/>
      <c r="KFJ1370" s="123"/>
      <c r="KFK1370" s="123"/>
      <c r="KFL1370" s="123"/>
      <c r="KFM1370" s="123"/>
      <c r="KFN1370" s="123"/>
      <c r="KFO1370" s="123"/>
      <c r="KFP1370" s="123"/>
      <c r="KFQ1370" s="123"/>
      <c r="KFR1370" s="123"/>
      <c r="KFS1370" s="123"/>
      <c r="KFT1370" s="123"/>
      <c r="KFU1370" s="123"/>
      <c r="KFV1370" s="123"/>
      <c r="KFW1370" s="123"/>
      <c r="KFX1370" s="123"/>
      <c r="KFY1370" s="123"/>
      <c r="KFZ1370" s="123"/>
      <c r="KGA1370" s="123"/>
      <c r="KGB1370" s="123"/>
      <c r="KGC1370" s="123"/>
      <c r="KGD1370" s="123"/>
      <c r="KGE1370" s="123"/>
      <c r="KGF1370" s="123"/>
      <c r="KGG1370" s="123"/>
      <c r="KGH1370" s="123"/>
      <c r="KGI1370" s="123"/>
      <c r="KGJ1370" s="123"/>
      <c r="KGK1370" s="123"/>
      <c r="KGL1370" s="123"/>
      <c r="KGM1370" s="123"/>
      <c r="KGN1370" s="123"/>
      <c r="KGO1370" s="123"/>
      <c r="KGP1370" s="123"/>
      <c r="KGQ1370" s="123"/>
      <c r="KGR1370" s="123"/>
      <c r="KGS1370" s="123"/>
      <c r="KGT1370" s="123"/>
      <c r="KGU1370" s="123"/>
      <c r="KGV1370" s="123"/>
      <c r="KGW1370" s="123"/>
      <c r="KGX1370" s="123"/>
      <c r="KGY1370" s="123"/>
      <c r="KGZ1370" s="123"/>
      <c r="KHA1370" s="123"/>
      <c r="KHB1370" s="123"/>
      <c r="KHC1370" s="123"/>
      <c r="KHD1370" s="123"/>
      <c r="KHE1370" s="123"/>
      <c r="KHF1370" s="123"/>
      <c r="KHG1370" s="123"/>
      <c r="KHH1370" s="123"/>
      <c r="KHI1370" s="123"/>
      <c r="KHJ1370" s="123"/>
      <c r="KHK1370" s="123"/>
      <c r="KHL1370" s="123"/>
      <c r="KHM1370" s="123"/>
      <c r="KHN1370" s="123"/>
      <c r="KHO1370" s="123"/>
      <c r="KHP1370" s="123"/>
      <c r="KHQ1370" s="123"/>
      <c r="KHR1370" s="123"/>
      <c r="KHS1370" s="123"/>
      <c r="KHT1370" s="123"/>
      <c r="KHU1370" s="123"/>
      <c r="KHV1370" s="123"/>
      <c r="KHW1370" s="123"/>
      <c r="KHX1370" s="123"/>
      <c r="KHY1370" s="123"/>
      <c r="KHZ1370" s="123"/>
      <c r="KIA1370" s="123"/>
      <c r="KIB1370" s="123"/>
      <c r="KIC1370" s="123"/>
      <c r="KID1370" s="123"/>
      <c r="KIE1370" s="123"/>
      <c r="KIF1370" s="123"/>
      <c r="KIG1370" s="123"/>
      <c r="KIH1370" s="123"/>
      <c r="KII1370" s="123"/>
      <c r="KIJ1370" s="123"/>
      <c r="KIK1370" s="123"/>
      <c r="KIL1370" s="123"/>
      <c r="KIM1370" s="123"/>
      <c r="KIN1370" s="123"/>
      <c r="KIO1370" s="123"/>
      <c r="KIP1370" s="123"/>
      <c r="KIQ1370" s="123"/>
      <c r="KIR1370" s="123"/>
      <c r="KIS1370" s="123"/>
      <c r="KIT1370" s="123"/>
      <c r="KIU1370" s="123"/>
      <c r="KIV1370" s="123"/>
      <c r="KIW1370" s="123"/>
      <c r="KIX1370" s="123"/>
      <c r="KIY1370" s="123"/>
      <c r="KIZ1370" s="123"/>
      <c r="KJA1370" s="123"/>
      <c r="KJB1370" s="123"/>
      <c r="KJC1370" s="123"/>
      <c r="KJD1370" s="123"/>
      <c r="KJE1370" s="123"/>
      <c r="KJF1370" s="123"/>
      <c r="KJG1370" s="123"/>
      <c r="KJH1370" s="123"/>
      <c r="KJI1370" s="123"/>
      <c r="KJJ1370" s="123"/>
      <c r="KJK1370" s="123"/>
      <c r="KJL1370" s="123"/>
      <c r="KJM1370" s="123"/>
      <c r="KJN1370" s="123"/>
      <c r="KJO1370" s="123"/>
      <c r="KJP1370" s="123"/>
      <c r="KJQ1370" s="123"/>
      <c r="KJR1370" s="123"/>
      <c r="KJS1370" s="123"/>
      <c r="KJT1370" s="123"/>
      <c r="KJU1370" s="123"/>
      <c r="KJV1370" s="123"/>
      <c r="KJW1370" s="123"/>
      <c r="KJX1370" s="123"/>
      <c r="KJY1370" s="123"/>
      <c r="KJZ1370" s="123"/>
      <c r="KKA1370" s="123"/>
      <c r="KKB1370" s="123"/>
      <c r="KKC1370" s="123"/>
      <c r="KKD1370" s="123"/>
      <c r="KKE1370" s="123"/>
      <c r="KKF1370" s="123"/>
      <c r="KKG1370" s="123"/>
      <c r="KKH1370" s="123"/>
      <c r="KKI1370" s="123"/>
      <c r="KKJ1370" s="123"/>
      <c r="KKK1370" s="123"/>
      <c r="KKL1370" s="123"/>
      <c r="KKM1370" s="123"/>
      <c r="KKN1370" s="123"/>
      <c r="KKO1370" s="123"/>
      <c r="KKP1370" s="123"/>
      <c r="KKQ1370" s="123"/>
      <c r="KKR1370" s="123"/>
      <c r="KKS1370" s="123"/>
      <c r="KKT1370" s="123"/>
      <c r="KKU1370" s="123"/>
      <c r="KKV1370" s="123"/>
      <c r="KKW1370" s="123"/>
      <c r="KKX1370" s="123"/>
      <c r="KKY1370" s="123"/>
      <c r="KKZ1370" s="123"/>
      <c r="KLA1370" s="123"/>
      <c r="KLB1370" s="123"/>
      <c r="KLC1370" s="123"/>
      <c r="KLD1370" s="123"/>
      <c r="KLE1370" s="123"/>
      <c r="KLF1370" s="123"/>
      <c r="KLG1370" s="123"/>
      <c r="KLH1370" s="123"/>
      <c r="KLI1370" s="123"/>
      <c r="KLJ1370" s="123"/>
      <c r="KLK1370" s="123"/>
      <c r="KLL1370" s="123"/>
      <c r="KLM1370" s="123"/>
      <c r="KLN1370" s="123"/>
      <c r="KLO1370" s="123"/>
      <c r="KLP1370" s="123"/>
      <c r="KLQ1370" s="123"/>
      <c r="KLR1370" s="123"/>
      <c r="KLS1370" s="123"/>
      <c r="KLT1370" s="123"/>
      <c r="KLU1370" s="123"/>
      <c r="KLV1370" s="123"/>
      <c r="KLW1370" s="123"/>
      <c r="KLX1370" s="123"/>
      <c r="KLY1370" s="123"/>
      <c r="KLZ1370" s="123"/>
      <c r="KMA1370" s="123"/>
      <c r="KMB1370" s="123"/>
      <c r="KMC1370" s="123"/>
      <c r="KMD1370" s="123"/>
      <c r="KME1370" s="123"/>
      <c r="KMF1370" s="123"/>
      <c r="KMG1370" s="123"/>
      <c r="KMH1370" s="123"/>
      <c r="KMI1370" s="123"/>
      <c r="KMJ1370" s="123"/>
      <c r="KMK1370" s="123"/>
      <c r="KML1370" s="123"/>
      <c r="KMM1370" s="123"/>
      <c r="KMN1370" s="123"/>
      <c r="KMO1370" s="123"/>
      <c r="KMP1370" s="123"/>
      <c r="KMQ1370" s="123"/>
      <c r="KMR1370" s="123"/>
      <c r="KMS1370" s="123"/>
      <c r="KMT1370" s="123"/>
      <c r="KMU1370" s="123"/>
      <c r="KMV1370" s="123"/>
      <c r="KMW1370" s="123"/>
      <c r="KMX1370" s="123"/>
      <c r="KMY1370" s="123"/>
      <c r="KMZ1370" s="123"/>
      <c r="KNA1370" s="123"/>
      <c r="KNB1370" s="123"/>
      <c r="KNC1370" s="123"/>
      <c r="KND1370" s="123"/>
      <c r="KNE1370" s="123"/>
      <c r="KNF1370" s="123"/>
      <c r="KNG1370" s="123"/>
      <c r="KNH1370" s="123"/>
      <c r="KNI1370" s="123"/>
      <c r="KNJ1370" s="123"/>
      <c r="KNK1370" s="123"/>
      <c r="KNL1370" s="123"/>
      <c r="KNM1370" s="123"/>
      <c r="KNN1370" s="123"/>
      <c r="KNO1370" s="123"/>
      <c r="KNP1370" s="123"/>
      <c r="KNQ1370" s="123"/>
      <c r="KNR1370" s="123"/>
      <c r="KNS1370" s="123"/>
      <c r="KNT1370" s="123"/>
      <c r="KNU1370" s="123"/>
      <c r="KNV1370" s="123"/>
      <c r="KNW1370" s="123"/>
      <c r="KNX1370" s="123"/>
      <c r="KNY1370" s="123"/>
      <c r="KNZ1370" s="123"/>
      <c r="KOA1370" s="123"/>
      <c r="KOB1370" s="123"/>
      <c r="KOC1370" s="123"/>
      <c r="KOD1370" s="123"/>
      <c r="KOE1370" s="123"/>
      <c r="KOF1370" s="123"/>
      <c r="KOG1370" s="123"/>
      <c r="KOH1370" s="123"/>
      <c r="KOI1370" s="123"/>
      <c r="KOJ1370" s="123"/>
      <c r="KOK1370" s="123"/>
      <c r="KOL1370" s="123"/>
      <c r="KOM1370" s="123"/>
      <c r="KON1370" s="123"/>
      <c r="KOO1370" s="123"/>
      <c r="KOP1370" s="123"/>
      <c r="KOQ1370" s="123"/>
      <c r="KOR1370" s="123"/>
      <c r="KOS1370" s="123"/>
      <c r="KOT1370" s="123"/>
      <c r="KOU1370" s="123"/>
      <c r="KOV1370" s="123"/>
      <c r="KOW1370" s="123"/>
      <c r="KOX1370" s="123"/>
      <c r="KOY1370" s="123"/>
      <c r="KOZ1370" s="123"/>
      <c r="KPA1370" s="123"/>
      <c r="KPB1370" s="123"/>
      <c r="KPC1370" s="123"/>
      <c r="KPD1370" s="123"/>
      <c r="KPE1370" s="123"/>
      <c r="KPF1370" s="123"/>
      <c r="KPG1370" s="123"/>
      <c r="KPH1370" s="123"/>
      <c r="KPI1370" s="123"/>
      <c r="KPJ1370" s="123"/>
      <c r="KPK1370" s="123"/>
      <c r="KPL1370" s="123"/>
      <c r="KPM1370" s="123"/>
      <c r="KPN1370" s="123"/>
      <c r="KPO1370" s="123"/>
      <c r="KPP1370" s="123"/>
      <c r="KPQ1370" s="123"/>
      <c r="KPR1370" s="123"/>
      <c r="KPS1370" s="123"/>
      <c r="KPT1370" s="123"/>
      <c r="KPU1370" s="123"/>
      <c r="KPV1370" s="123"/>
      <c r="KPW1370" s="123"/>
      <c r="KPX1370" s="123"/>
      <c r="KPY1370" s="123"/>
      <c r="KPZ1370" s="123"/>
      <c r="KQA1370" s="123"/>
      <c r="KQB1370" s="123"/>
      <c r="KQC1370" s="123"/>
      <c r="KQD1370" s="123"/>
      <c r="KQE1370" s="123"/>
      <c r="KQF1370" s="123"/>
      <c r="KQG1370" s="123"/>
      <c r="KQH1370" s="123"/>
      <c r="KQI1370" s="123"/>
      <c r="KQJ1370" s="123"/>
      <c r="KQK1370" s="123"/>
      <c r="KQL1370" s="123"/>
      <c r="KQM1370" s="123"/>
      <c r="KQN1370" s="123"/>
      <c r="KQO1370" s="123"/>
      <c r="KQP1370" s="123"/>
      <c r="KQQ1370" s="123"/>
      <c r="KQR1370" s="123"/>
      <c r="KQS1370" s="123"/>
      <c r="KQT1370" s="123"/>
      <c r="KQU1370" s="123"/>
      <c r="KQV1370" s="123"/>
      <c r="KQW1370" s="123"/>
      <c r="KQX1370" s="123"/>
      <c r="KQY1370" s="123"/>
      <c r="KQZ1370" s="123"/>
      <c r="KRA1370" s="123"/>
      <c r="KRB1370" s="123"/>
      <c r="KRC1370" s="123"/>
      <c r="KRD1370" s="123"/>
      <c r="KRE1370" s="123"/>
      <c r="KRF1370" s="123"/>
      <c r="KRG1370" s="123"/>
      <c r="KRH1370" s="123"/>
      <c r="KRI1370" s="123"/>
      <c r="KRJ1370" s="123"/>
      <c r="KRK1370" s="123"/>
      <c r="KRL1370" s="123"/>
      <c r="KRM1370" s="123"/>
      <c r="KRN1370" s="123"/>
      <c r="KRO1370" s="123"/>
      <c r="KRP1370" s="123"/>
      <c r="KRQ1370" s="123"/>
      <c r="KRR1370" s="123"/>
      <c r="KRS1370" s="123"/>
      <c r="KRT1370" s="123"/>
      <c r="KRU1370" s="123"/>
      <c r="KRV1370" s="123"/>
      <c r="KRW1370" s="123"/>
      <c r="KRX1370" s="123"/>
      <c r="KRY1370" s="123"/>
      <c r="KRZ1370" s="123"/>
      <c r="KSA1370" s="123"/>
      <c r="KSB1370" s="123"/>
      <c r="KSC1370" s="123"/>
      <c r="KSD1370" s="123"/>
      <c r="KSE1370" s="123"/>
      <c r="KSF1370" s="123"/>
      <c r="KSG1370" s="123"/>
      <c r="KSH1370" s="123"/>
      <c r="KSI1370" s="123"/>
      <c r="KSJ1370" s="123"/>
      <c r="KSK1370" s="123"/>
      <c r="KSL1370" s="123"/>
      <c r="KSM1370" s="123"/>
      <c r="KSN1370" s="123"/>
      <c r="KSO1370" s="123"/>
      <c r="KSP1370" s="123"/>
      <c r="KSQ1370" s="123"/>
      <c r="KSR1370" s="123"/>
      <c r="KSS1370" s="123"/>
      <c r="KST1370" s="123"/>
      <c r="KSU1370" s="123"/>
      <c r="KSV1370" s="123"/>
      <c r="KSW1370" s="123"/>
      <c r="KSX1370" s="123"/>
      <c r="KSY1370" s="123"/>
      <c r="KSZ1370" s="123"/>
      <c r="KTA1370" s="123"/>
      <c r="KTB1370" s="123"/>
      <c r="KTC1370" s="123"/>
      <c r="KTD1370" s="123"/>
      <c r="KTE1370" s="123"/>
      <c r="KTF1370" s="123"/>
      <c r="KTG1370" s="123"/>
      <c r="KTH1370" s="123"/>
      <c r="KTI1370" s="123"/>
      <c r="KTJ1370" s="123"/>
      <c r="KTK1370" s="123"/>
      <c r="KTL1370" s="123"/>
      <c r="KTM1370" s="123"/>
      <c r="KTN1370" s="123"/>
      <c r="KTO1370" s="123"/>
      <c r="KTP1370" s="123"/>
      <c r="KTQ1370" s="123"/>
      <c r="KTR1370" s="123"/>
      <c r="KTS1370" s="123"/>
      <c r="KTT1370" s="123"/>
      <c r="KTU1370" s="123"/>
      <c r="KTV1370" s="123"/>
      <c r="KTW1370" s="123"/>
      <c r="KTX1370" s="123"/>
      <c r="KTY1370" s="123"/>
      <c r="KTZ1370" s="123"/>
      <c r="KUA1370" s="123"/>
      <c r="KUB1370" s="123"/>
      <c r="KUC1370" s="123"/>
      <c r="KUD1370" s="123"/>
      <c r="KUE1370" s="123"/>
      <c r="KUF1370" s="123"/>
      <c r="KUG1370" s="123"/>
      <c r="KUH1370" s="123"/>
      <c r="KUI1370" s="123"/>
      <c r="KUJ1370" s="123"/>
      <c r="KUK1370" s="123"/>
      <c r="KUL1370" s="123"/>
      <c r="KUM1370" s="123"/>
      <c r="KUN1370" s="123"/>
      <c r="KUO1370" s="123"/>
      <c r="KUP1370" s="123"/>
      <c r="KUQ1370" s="123"/>
      <c r="KUR1370" s="123"/>
      <c r="KUS1370" s="123"/>
      <c r="KUT1370" s="123"/>
      <c r="KUU1370" s="123"/>
      <c r="KUV1370" s="123"/>
      <c r="KUW1370" s="123"/>
      <c r="KUX1370" s="123"/>
      <c r="KUY1370" s="123"/>
      <c r="KUZ1370" s="123"/>
      <c r="KVA1370" s="123"/>
      <c r="KVB1370" s="123"/>
      <c r="KVC1370" s="123"/>
      <c r="KVD1370" s="123"/>
      <c r="KVE1370" s="123"/>
      <c r="KVF1370" s="123"/>
      <c r="KVG1370" s="123"/>
      <c r="KVH1370" s="123"/>
      <c r="KVI1370" s="123"/>
      <c r="KVJ1370" s="123"/>
      <c r="KVK1370" s="123"/>
      <c r="KVL1370" s="123"/>
      <c r="KVM1370" s="123"/>
      <c r="KVN1370" s="123"/>
      <c r="KVO1370" s="123"/>
      <c r="KVP1370" s="123"/>
      <c r="KVQ1370" s="123"/>
      <c r="KVR1370" s="123"/>
      <c r="KVS1370" s="123"/>
      <c r="KVT1370" s="123"/>
      <c r="KVU1370" s="123"/>
      <c r="KVV1370" s="123"/>
      <c r="KVW1370" s="123"/>
      <c r="KVX1370" s="123"/>
      <c r="KVY1370" s="123"/>
      <c r="KVZ1370" s="123"/>
      <c r="KWA1370" s="123"/>
      <c r="KWB1370" s="123"/>
      <c r="KWC1370" s="123"/>
      <c r="KWD1370" s="123"/>
      <c r="KWE1370" s="123"/>
      <c r="KWF1370" s="123"/>
      <c r="KWG1370" s="123"/>
      <c r="KWH1370" s="123"/>
      <c r="KWI1370" s="123"/>
      <c r="KWJ1370" s="123"/>
      <c r="KWK1370" s="123"/>
      <c r="KWL1370" s="123"/>
      <c r="KWM1370" s="123"/>
      <c r="KWN1370" s="123"/>
      <c r="KWO1370" s="123"/>
      <c r="KWP1370" s="123"/>
      <c r="KWQ1370" s="123"/>
      <c r="KWR1370" s="123"/>
      <c r="KWS1370" s="123"/>
      <c r="KWT1370" s="123"/>
      <c r="KWU1370" s="123"/>
      <c r="KWV1370" s="123"/>
      <c r="KWW1370" s="123"/>
      <c r="KWX1370" s="123"/>
      <c r="KWY1370" s="123"/>
      <c r="KWZ1370" s="123"/>
      <c r="KXA1370" s="123"/>
      <c r="KXB1370" s="123"/>
      <c r="KXC1370" s="123"/>
      <c r="KXD1370" s="123"/>
      <c r="KXE1370" s="123"/>
      <c r="KXF1370" s="123"/>
      <c r="KXG1370" s="123"/>
      <c r="KXH1370" s="123"/>
      <c r="KXI1370" s="123"/>
      <c r="KXJ1370" s="123"/>
      <c r="KXK1370" s="123"/>
      <c r="KXL1370" s="123"/>
      <c r="KXM1370" s="123"/>
      <c r="KXN1370" s="123"/>
      <c r="KXO1370" s="123"/>
      <c r="KXP1370" s="123"/>
      <c r="KXQ1370" s="123"/>
      <c r="KXR1370" s="123"/>
      <c r="KXS1370" s="123"/>
      <c r="KXT1370" s="123"/>
      <c r="KXU1370" s="123"/>
      <c r="KXV1370" s="123"/>
      <c r="KXW1370" s="123"/>
      <c r="KXX1370" s="123"/>
      <c r="KXY1370" s="123"/>
      <c r="KXZ1370" s="123"/>
      <c r="KYA1370" s="123"/>
      <c r="KYB1370" s="123"/>
      <c r="KYC1370" s="123"/>
      <c r="KYD1370" s="123"/>
      <c r="KYE1370" s="123"/>
      <c r="KYF1370" s="123"/>
      <c r="KYG1370" s="123"/>
      <c r="KYH1370" s="123"/>
      <c r="KYI1370" s="123"/>
      <c r="KYJ1370" s="123"/>
      <c r="KYK1370" s="123"/>
      <c r="KYL1370" s="123"/>
      <c r="KYM1370" s="123"/>
      <c r="KYN1370" s="123"/>
      <c r="KYO1370" s="123"/>
      <c r="KYP1370" s="123"/>
      <c r="KYQ1370" s="123"/>
      <c r="KYR1370" s="123"/>
      <c r="KYS1370" s="123"/>
      <c r="KYT1370" s="123"/>
      <c r="KYU1370" s="123"/>
      <c r="KYV1370" s="123"/>
      <c r="KYW1370" s="123"/>
      <c r="KYX1370" s="123"/>
      <c r="KYY1370" s="123"/>
      <c r="KYZ1370" s="123"/>
      <c r="KZA1370" s="123"/>
      <c r="KZB1370" s="123"/>
      <c r="KZC1370" s="123"/>
      <c r="KZD1370" s="123"/>
      <c r="KZE1370" s="123"/>
      <c r="KZF1370" s="123"/>
      <c r="KZG1370" s="123"/>
      <c r="KZH1370" s="123"/>
      <c r="KZI1370" s="123"/>
      <c r="KZJ1370" s="123"/>
      <c r="KZK1370" s="123"/>
      <c r="KZL1370" s="123"/>
      <c r="KZM1370" s="123"/>
      <c r="KZN1370" s="123"/>
      <c r="KZO1370" s="123"/>
      <c r="KZP1370" s="123"/>
      <c r="KZQ1370" s="123"/>
      <c r="KZR1370" s="123"/>
      <c r="KZS1370" s="123"/>
      <c r="KZT1370" s="123"/>
      <c r="KZU1370" s="123"/>
      <c r="KZV1370" s="123"/>
      <c r="KZW1370" s="123"/>
      <c r="KZX1370" s="123"/>
      <c r="KZY1370" s="123"/>
      <c r="KZZ1370" s="123"/>
      <c r="LAA1370" s="123"/>
      <c r="LAB1370" s="123"/>
      <c r="LAC1370" s="123"/>
      <c r="LAD1370" s="123"/>
      <c r="LAE1370" s="123"/>
      <c r="LAF1370" s="123"/>
      <c r="LAG1370" s="123"/>
      <c r="LAH1370" s="123"/>
      <c r="LAI1370" s="123"/>
      <c r="LAJ1370" s="123"/>
      <c r="LAK1370" s="123"/>
      <c r="LAL1370" s="123"/>
      <c r="LAM1370" s="123"/>
      <c r="LAN1370" s="123"/>
      <c r="LAO1370" s="123"/>
      <c r="LAP1370" s="123"/>
      <c r="LAQ1370" s="123"/>
      <c r="LAR1370" s="123"/>
      <c r="LAS1370" s="123"/>
      <c r="LAT1370" s="123"/>
      <c r="LAU1370" s="123"/>
      <c r="LAV1370" s="123"/>
      <c r="LAW1370" s="123"/>
      <c r="LAX1370" s="123"/>
      <c r="LAY1370" s="123"/>
      <c r="LAZ1370" s="123"/>
      <c r="LBA1370" s="123"/>
      <c r="LBB1370" s="123"/>
      <c r="LBC1370" s="123"/>
      <c r="LBD1370" s="123"/>
      <c r="LBE1370" s="123"/>
      <c r="LBF1370" s="123"/>
      <c r="LBG1370" s="123"/>
      <c r="LBH1370" s="123"/>
      <c r="LBI1370" s="123"/>
      <c r="LBJ1370" s="123"/>
      <c r="LBK1370" s="123"/>
      <c r="LBL1370" s="123"/>
      <c r="LBM1370" s="123"/>
      <c r="LBN1370" s="123"/>
      <c r="LBO1370" s="123"/>
      <c r="LBP1370" s="123"/>
      <c r="LBQ1370" s="123"/>
      <c r="LBR1370" s="123"/>
      <c r="LBS1370" s="123"/>
      <c r="LBT1370" s="123"/>
      <c r="LBU1370" s="123"/>
      <c r="LBV1370" s="123"/>
      <c r="LBW1370" s="123"/>
      <c r="LBX1370" s="123"/>
      <c r="LBY1370" s="123"/>
      <c r="LBZ1370" s="123"/>
      <c r="LCA1370" s="123"/>
      <c r="LCB1370" s="123"/>
      <c r="LCC1370" s="123"/>
      <c r="LCD1370" s="123"/>
      <c r="LCE1370" s="123"/>
      <c r="LCF1370" s="123"/>
      <c r="LCG1370" s="123"/>
      <c r="LCH1370" s="123"/>
      <c r="LCI1370" s="123"/>
      <c r="LCJ1370" s="123"/>
      <c r="LCK1370" s="123"/>
      <c r="LCL1370" s="123"/>
      <c r="LCM1370" s="123"/>
      <c r="LCN1370" s="123"/>
      <c r="LCO1370" s="123"/>
      <c r="LCP1370" s="123"/>
      <c r="LCQ1370" s="123"/>
      <c r="LCR1370" s="123"/>
      <c r="LCS1370" s="123"/>
      <c r="LCT1370" s="123"/>
      <c r="LCU1370" s="123"/>
      <c r="LCV1370" s="123"/>
      <c r="LCW1370" s="123"/>
      <c r="LCX1370" s="123"/>
      <c r="LCY1370" s="123"/>
      <c r="LCZ1370" s="123"/>
      <c r="LDA1370" s="123"/>
      <c r="LDB1370" s="123"/>
      <c r="LDC1370" s="123"/>
      <c r="LDD1370" s="123"/>
      <c r="LDE1370" s="123"/>
      <c r="LDF1370" s="123"/>
      <c r="LDG1370" s="123"/>
      <c r="LDH1370" s="123"/>
      <c r="LDI1370" s="123"/>
      <c r="LDJ1370" s="123"/>
      <c r="LDK1370" s="123"/>
      <c r="LDL1370" s="123"/>
      <c r="LDM1370" s="123"/>
      <c r="LDN1370" s="123"/>
      <c r="LDO1370" s="123"/>
      <c r="LDP1370" s="123"/>
      <c r="LDQ1370" s="123"/>
      <c r="LDR1370" s="123"/>
      <c r="LDS1370" s="123"/>
      <c r="LDT1370" s="123"/>
      <c r="LDU1370" s="123"/>
      <c r="LDV1370" s="123"/>
      <c r="LDW1370" s="123"/>
      <c r="LDX1370" s="123"/>
      <c r="LDY1370" s="123"/>
      <c r="LDZ1370" s="123"/>
      <c r="LEA1370" s="123"/>
      <c r="LEB1370" s="123"/>
      <c r="LEC1370" s="123"/>
      <c r="LED1370" s="123"/>
      <c r="LEE1370" s="123"/>
      <c r="LEF1370" s="123"/>
      <c r="LEG1370" s="123"/>
      <c r="LEH1370" s="123"/>
      <c r="LEI1370" s="123"/>
      <c r="LEJ1370" s="123"/>
      <c r="LEK1370" s="123"/>
      <c r="LEL1370" s="123"/>
      <c r="LEM1370" s="123"/>
      <c r="LEN1370" s="123"/>
      <c r="LEO1370" s="123"/>
      <c r="LEP1370" s="123"/>
      <c r="LEQ1370" s="123"/>
      <c r="LER1370" s="123"/>
      <c r="LES1370" s="123"/>
      <c r="LET1370" s="123"/>
      <c r="LEU1370" s="123"/>
      <c r="LEV1370" s="123"/>
      <c r="LEW1370" s="123"/>
      <c r="LEX1370" s="123"/>
      <c r="LEY1370" s="123"/>
      <c r="LEZ1370" s="123"/>
      <c r="LFA1370" s="123"/>
      <c r="LFB1370" s="123"/>
      <c r="LFC1370" s="123"/>
      <c r="LFD1370" s="123"/>
      <c r="LFE1370" s="123"/>
      <c r="LFF1370" s="123"/>
      <c r="LFG1370" s="123"/>
      <c r="LFH1370" s="123"/>
      <c r="LFI1370" s="123"/>
      <c r="LFJ1370" s="123"/>
      <c r="LFK1370" s="123"/>
      <c r="LFL1370" s="123"/>
      <c r="LFM1370" s="123"/>
      <c r="LFN1370" s="123"/>
      <c r="LFO1370" s="123"/>
      <c r="LFP1370" s="123"/>
      <c r="LFQ1370" s="123"/>
      <c r="LFR1370" s="123"/>
      <c r="LFS1370" s="123"/>
      <c r="LFT1370" s="123"/>
      <c r="LFU1370" s="123"/>
      <c r="LFV1370" s="123"/>
      <c r="LFW1370" s="123"/>
      <c r="LFX1370" s="123"/>
      <c r="LFY1370" s="123"/>
      <c r="LFZ1370" s="123"/>
      <c r="LGA1370" s="123"/>
      <c r="LGB1370" s="123"/>
      <c r="LGC1370" s="123"/>
      <c r="LGD1370" s="123"/>
      <c r="LGE1370" s="123"/>
      <c r="LGF1370" s="123"/>
      <c r="LGG1370" s="123"/>
      <c r="LGH1370" s="123"/>
      <c r="LGI1370" s="123"/>
      <c r="LGJ1370" s="123"/>
      <c r="LGK1370" s="123"/>
      <c r="LGL1370" s="123"/>
      <c r="LGM1370" s="123"/>
      <c r="LGN1370" s="123"/>
      <c r="LGO1370" s="123"/>
      <c r="LGP1370" s="123"/>
      <c r="LGQ1370" s="123"/>
      <c r="LGR1370" s="123"/>
      <c r="LGS1370" s="123"/>
      <c r="LGT1370" s="123"/>
      <c r="LGU1370" s="123"/>
      <c r="LGV1370" s="123"/>
      <c r="LGW1370" s="123"/>
      <c r="LGX1370" s="123"/>
      <c r="LGY1370" s="123"/>
      <c r="LGZ1370" s="123"/>
      <c r="LHA1370" s="123"/>
      <c r="LHB1370" s="123"/>
      <c r="LHC1370" s="123"/>
      <c r="LHD1370" s="123"/>
      <c r="LHE1370" s="123"/>
      <c r="LHF1370" s="123"/>
      <c r="LHG1370" s="123"/>
      <c r="LHH1370" s="123"/>
      <c r="LHI1370" s="123"/>
      <c r="LHJ1370" s="123"/>
      <c r="LHK1370" s="123"/>
      <c r="LHL1370" s="123"/>
      <c r="LHM1370" s="123"/>
      <c r="LHN1370" s="123"/>
      <c r="LHO1370" s="123"/>
      <c r="LHP1370" s="123"/>
      <c r="LHQ1370" s="123"/>
      <c r="LHR1370" s="123"/>
      <c r="LHS1370" s="123"/>
      <c r="LHT1370" s="123"/>
      <c r="LHU1370" s="123"/>
      <c r="LHV1370" s="123"/>
      <c r="LHW1370" s="123"/>
      <c r="LHX1370" s="123"/>
      <c r="LHY1370" s="123"/>
      <c r="LHZ1370" s="123"/>
      <c r="LIA1370" s="123"/>
      <c r="LIB1370" s="123"/>
      <c r="LIC1370" s="123"/>
      <c r="LID1370" s="123"/>
      <c r="LIE1370" s="123"/>
      <c r="LIF1370" s="123"/>
      <c r="LIG1370" s="123"/>
      <c r="LIH1370" s="123"/>
      <c r="LII1370" s="123"/>
      <c r="LIJ1370" s="123"/>
      <c r="LIK1370" s="123"/>
      <c r="LIL1370" s="123"/>
      <c r="LIM1370" s="123"/>
      <c r="LIN1370" s="123"/>
      <c r="LIO1370" s="123"/>
      <c r="LIP1370" s="123"/>
      <c r="LIQ1370" s="123"/>
      <c r="LIR1370" s="123"/>
      <c r="LIS1370" s="123"/>
      <c r="LIT1370" s="123"/>
      <c r="LIU1370" s="123"/>
      <c r="LIV1370" s="123"/>
      <c r="LIW1370" s="123"/>
      <c r="LIX1370" s="123"/>
      <c r="LIY1370" s="123"/>
      <c r="LIZ1370" s="123"/>
      <c r="LJA1370" s="123"/>
      <c r="LJB1370" s="123"/>
      <c r="LJC1370" s="123"/>
      <c r="LJD1370" s="123"/>
      <c r="LJE1370" s="123"/>
      <c r="LJF1370" s="123"/>
      <c r="LJG1370" s="123"/>
      <c r="LJH1370" s="123"/>
      <c r="LJI1370" s="123"/>
      <c r="LJJ1370" s="123"/>
      <c r="LJK1370" s="123"/>
      <c r="LJL1370" s="123"/>
      <c r="LJM1370" s="123"/>
      <c r="LJN1370" s="123"/>
      <c r="LJO1370" s="123"/>
      <c r="LJP1370" s="123"/>
      <c r="LJQ1370" s="123"/>
      <c r="LJR1370" s="123"/>
      <c r="LJS1370" s="123"/>
      <c r="LJT1370" s="123"/>
      <c r="LJU1370" s="123"/>
      <c r="LJV1370" s="123"/>
      <c r="LJW1370" s="123"/>
      <c r="LJX1370" s="123"/>
      <c r="LJY1370" s="123"/>
      <c r="LJZ1370" s="123"/>
      <c r="LKA1370" s="123"/>
      <c r="LKB1370" s="123"/>
      <c r="LKC1370" s="123"/>
      <c r="LKD1370" s="123"/>
      <c r="LKE1370" s="123"/>
      <c r="LKF1370" s="123"/>
      <c r="LKG1370" s="123"/>
      <c r="LKH1370" s="123"/>
      <c r="LKI1370" s="123"/>
      <c r="LKJ1370" s="123"/>
      <c r="LKK1370" s="123"/>
      <c r="LKL1370" s="123"/>
      <c r="LKM1370" s="123"/>
      <c r="LKN1370" s="123"/>
      <c r="LKO1370" s="123"/>
      <c r="LKP1370" s="123"/>
      <c r="LKQ1370" s="123"/>
      <c r="LKR1370" s="123"/>
      <c r="LKS1370" s="123"/>
      <c r="LKT1370" s="123"/>
      <c r="LKU1370" s="123"/>
      <c r="LKV1370" s="123"/>
      <c r="LKW1370" s="123"/>
      <c r="LKX1370" s="123"/>
      <c r="LKY1370" s="123"/>
      <c r="LKZ1370" s="123"/>
      <c r="LLA1370" s="123"/>
      <c r="LLB1370" s="123"/>
      <c r="LLC1370" s="123"/>
      <c r="LLD1370" s="123"/>
      <c r="LLE1370" s="123"/>
      <c r="LLF1370" s="123"/>
      <c r="LLG1370" s="123"/>
      <c r="LLH1370" s="123"/>
      <c r="LLI1370" s="123"/>
      <c r="LLJ1370" s="123"/>
      <c r="LLK1370" s="123"/>
      <c r="LLL1370" s="123"/>
      <c r="LLM1370" s="123"/>
      <c r="LLN1370" s="123"/>
      <c r="LLO1370" s="123"/>
      <c r="LLP1370" s="123"/>
      <c r="LLQ1370" s="123"/>
      <c r="LLR1370" s="123"/>
      <c r="LLS1370" s="123"/>
      <c r="LLT1370" s="123"/>
      <c r="LLU1370" s="123"/>
      <c r="LLV1370" s="123"/>
      <c r="LLW1370" s="123"/>
      <c r="LLX1370" s="123"/>
      <c r="LLY1370" s="123"/>
      <c r="LLZ1370" s="123"/>
      <c r="LMA1370" s="123"/>
      <c r="LMB1370" s="123"/>
      <c r="LMC1370" s="123"/>
      <c r="LMD1370" s="123"/>
      <c r="LME1370" s="123"/>
      <c r="LMF1370" s="123"/>
      <c r="LMG1370" s="123"/>
      <c r="LMH1370" s="123"/>
      <c r="LMI1370" s="123"/>
      <c r="LMJ1370" s="123"/>
      <c r="LMK1370" s="123"/>
      <c r="LML1370" s="123"/>
      <c r="LMM1370" s="123"/>
      <c r="LMN1370" s="123"/>
      <c r="LMO1370" s="123"/>
      <c r="LMP1370" s="123"/>
      <c r="LMQ1370" s="123"/>
      <c r="LMR1370" s="123"/>
      <c r="LMS1370" s="123"/>
      <c r="LMT1370" s="123"/>
      <c r="LMU1370" s="123"/>
      <c r="LMV1370" s="123"/>
      <c r="LMW1370" s="123"/>
      <c r="LMX1370" s="123"/>
      <c r="LMY1370" s="123"/>
      <c r="LMZ1370" s="123"/>
      <c r="LNA1370" s="123"/>
      <c r="LNB1370" s="123"/>
      <c r="LNC1370" s="123"/>
      <c r="LND1370" s="123"/>
      <c r="LNE1370" s="123"/>
      <c r="LNF1370" s="123"/>
      <c r="LNG1370" s="123"/>
      <c r="LNH1370" s="123"/>
      <c r="LNI1370" s="123"/>
      <c r="LNJ1370" s="123"/>
      <c r="LNK1370" s="123"/>
      <c r="LNL1370" s="123"/>
      <c r="LNM1370" s="123"/>
      <c r="LNN1370" s="123"/>
      <c r="LNO1370" s="123"/>
      <c r="LNP1370" s="123"/>
      <c r="LNQ1370" s="123"/>
      <c r="LNR1370" s="123"/>
      <c r="LNS1370" s="123"/>
      <c r="LNT1370" s="123"/>
      <c r="LNU1370" s="123"/>
      <c r="LNV1370" s="123"/>
      <c r="LNW1370" s="123"/>
      <c r="LNX1370" s="123"/>
      <c r="LNY1370" s="123"/>
      <c r="LNZ1370" s="123"/>
      <c r="LOA1370" s="123"/>
      <c r="LOB1370" s="123"/>
      <c r="LOC1370" s="123"/>
      <c r="LOD1370" s="123"/>
      <c r="LOE1370" s="123"/>
      <c r="LOF1370" s="123"/>
      <c r="LOG1370" s="123"/>
      <c r="LOH1370" s="123"/>
      <c r="LOI1370" s="123"/>
      <c r="LOJ1370" s="123"/>
      <c r="LOK1370" s="123"/>
      <c r="LOL1370" s="123"/>
      <c r="LOM1370" s="123"/>
      <c r="LON1370" s="123"/>
      <c r="LOO1370" s="123"/>
      <c r="LOP1370" s="123"/>
      <c r="LOQ1370" s="123"/>
      <c r="LOR1370" s="123"/>
      <c r="LOS1370" s="123"/>
      <c r="LOT1370" s="123"/>
      <c r="LOU1370" s="123"/>
      <c r="LOV1370" s="123"/>
      <c r="LOW1370" s="123"/>
      <c r="LOX1370" s="123"/>
      <c r="LOY1370" s="123"/>
      <c r="LOZ1370" s="123"/>
      <c r="LPA1370" s="123"/>
      <c r="LPB1370" s="123"/>
      <c r="LPC1370" s="123"/>
      <c r="LPD1370" s="123"/>
      <c r="LPE1370" s="123"/>
      <c r="LPF1370" s="123"/>
      <c r="LPG1370" s="123"/>
      <c r="LPH1370" s="123"/>
      <c r="LPI1370" s="123"/>
      <c r="LPJ1370" s="123"/>
      <c r="LPK1370" s="123"/>
      <c r="LPL1370" s="123"/>
      <c r="LPM1370" s="123"/>
      <c r="LPN1370" s="123"/>
      <c r="LPO1370" s="123"/>
      <c r="LPP1370" s="123"/>
      <c r="LPQ1370" s="123"/>
      <c r="LPR1370" s="123"/>
      <c r="LPS1370" s="123"/>
      <c r="LPT1370" s="123"/>
      <c r="LPU1370" s="123"/>
      <c r="LPV1370" s="123"/>
      <c r="LPW1370" s="123"/>
      <c r="LPX1370" s="123"/>
      <c r="LPY1370" s="123"/>
      <c r="LPZ1370" s="123"/>
      <c r="LQA1370" s="123"/>
      <c r="LQB1370" s="123"/>
      <c r="LQC1370" s="123"/>
      <c r="LQD1370" s="123"/>
      <c r="LQE1370" s="123"/>
      <c r="LQF1370" s="123"/>
      <c r="LQG1370" s="123"/>
      <c r="LQH1370" s="123"/>
      <c r="LQI1370" s="123"/>
      <c r="LQJ1370" s="123"/>
      <c r="LQK1370" s="123"/>
      <c r="LQL1370" s="123"/>
      <c r="LQM1370" s="123"/>
      <c r="LQN1370" s="123"/>
      <c r="LQO1370" s="123"/>
      <c r="LQP1370" s="123"/>
      <c r="LQQ1370" s="123"/>
      <c r="LQR1370" s="123"/>
      <c r="LQS1370" s="123"/>
      <c r="LQT1370" s="123"/>
      <c r="LQU1370" s="123"/>
      <c r="LQV1370" s="123"/>
      <c r="LQW1370" s="123"/>
      <c r="LQX1370" s="123"/>
      <c r="LQY1370" s="123"/>
      <c r="LQZ1370" s="123"/>
      <c r="LRA1370" s="123"/>
      <c r="LRB1370" s="123"/>
      <c r="LRC1370" s="123"/>
      <c r="LRD1370" s="123"/>
      <c r="LRE1370" s="123"/>
      <c r="LRF1370" s="123"/>
      <c r="LRG1370" s="123"/>
      <c r="LRH1370" s="123"/>
      <c r="LRI1370" s="123"/>
      <c r="LRJ1370" s="123"/>
      <c r="LRK1370" s="123"/>
      <c r="LRL1370" s="123"/>
      <c r="LRM1370" s="123"/>
      <c r="LRN1370" s="123"/>
      <c r="LRO1370" s="123"/>
      <c r="LRP1370" s="123"/>
      <c r="LRQ1370" s="123"/>
      <c r="LRR1370" s="123"/>
      <c r="LRS1370" s="123"/>
      <c r="LRT1370" s="123"/>
      <c r="LRU1370" s="123"/>
      <c r="LRV1370" s="123"/>
      <c r="LRW1370" s="123"/>
      <c r="LRX1370" s="123"/>
      <c r="LRY1370" s="123"/>
      <c r="LRZ1370" s="123"/>
      <c r="LSA1370" s="123"/>
      <c r="LSB1370" s="123"/>
      <c r="LSC1370" s="123"/>
      <c r="LSD1370" s="123"/>
      <c r="LSE1370" s="123"/>
      <c r="LSF1370" s="123"/>
      <c r="LSG1370" s="123"/>
      <c r="LSH1370" s="123"/>
      <c r="LSI1370" s="123"/>
      <c r="LSJ1370" s="123"/>
      <c r="LSK1370" s="123"/>
      <c r="LSL1370" s="123"/>
      <c r="LSM1370" s="123"/>
      <c r="LSN1370" s="123"/>
      <c r="LSO1370" s="123"/>
      <c r="LSP1370" s="123"/>
      <c r="LSQ1370" s="123"/>
      <c r="LSR1370" s="123"/>
      <c r="LSS1370" s="123"/>
      <c r="LST1370" s="123"/>
      <c r="LSU1370" s="123"/>
      <c r="LSV1370" s="123"/>
      <c r="LSW1370" s="123"/>
      <c r="LSX1370" s="123"/>
      <c r="LSY1370" s="123"/>
      <c r="LSZ1370" s="123"/>
      <c r="LTA1370" s="123"/>
      <c r="LTB1370" s="123"/>
      <c r="LTC1370" s="123"/>
      <c r="LTD1370" s="123"/>
      <c r="LTE1370" s="123"/>
      <c r="LTF1370" s="123"/>
      <c r="LTG1370" s="123"/>
      <c r="LTH1370" s="123"/>
      <c r="LTI1370" s="123"/>
      <c r="LTJ1370" s="123"/>
      <c r="LTK1370" s="123"/>
      <c r="LTL1370" s="123"/>
      <c r="LTM1370" s="123"/>
      <c r="LTN1370" s="123"/>
      <c r="LTO1370" s="123"/>
      <c r="LTP1370" s="123"/>
      <c r="LTQ1370" s="123"/>
      <c r="LTR1370" s="123"/>
      <c r="LTS1370" s="123"/>
      <c r="LTT1370" s="123"/>
      <c r="LTU1370" s="123"/>
      <c r="LTV1370" s="123"/>
      <c r="LTW1370" s="123"/>
      <c r="LTX1370" s="123"/>
      <c r="LTY1370" s="123"/>
      <c r="LTZ1370" s="123"/>
      <c r="LUA1370" s="123"/>
      <c r="LUB1370" s="123"/>
      <c r="LUC1370" s="123"/>
      <c r="LUD1370" s="123"/>
      <c r="LUE1370" s="123"/>
      <c r="LUF1370" s="123"/>
      <c r="LUG1370" s="123"/>
      <c r="LUH1370" s="123"/>
      <c r="LUI1370" s="123"/>
      <c r="LUJ1370" s="123"/>
      <c r="LUK1370" s="123"/>
      <c r="LUL1370" s="123"/>
      <c r="LUM1370" s="123"/>
      <c r="LUN1370" s="123"/>
      <c r="LUO1370" s="123"/>
      <c r="LUP1370" s="123"/>
      <c r="LUQ1370" s="123"/>
      <c r="LUR1370" s="123"/>
      <c r="LUS1370" s="123"/>
      <c r="LUT1370" s="123"/>
      <c r="LUU1370" s="123"/>
      <c r="LUV1370" s="123"/>
      <c r="LUW1370" s="123"/>
      <c r="LUX1370" s="123"/>
      <c r="LUY1370" s="123"/>
      <c r="LUZ1370" s="123"/>
      <c r="LVA1370" s="123"/>
      <c r="LVB1370" s="123"/>
      <c r="LVC1370" s="123"/>
      <c r="LVD1370" s="123"/>
      <c r="LVE1370" s="123"/>
      <c r="LVF1370" s="123"/>
      <c r="LVG1370" s="123"/>
      <c r="LVH1370" s="123"/>
      <c r="LVI1370" s="123"/>
      <c r="LVJ1370" s="123"/>
      <c r="LVK1370" s="123"/>
      <c r="LVL1370" s="123"/>
      <c r="LVM1370" s="123"/>
      <c r="LVN1370" s="123"/>
      <c r="LVO1370" s="123"/>
      <c r="LVP1370" s="123"/>
      <c r="LVQ1370" s="123"/>
      <c r="LVR1370" s="123"/>
      <c r="LVS1370" s="123"/>
      <c r="LVT1370" s="123"/>
      <c r="LVU1370" s="123"/>
      <c r="LVV1370" s="123"/>
      <c r="LVW1370" s="123"/>
      <c r="LVX1370" s="123"/>
      <c r="LVY1370" s="123"/>
      <c r="LVZ1370" s="123"/>
      <c r="LWA1370" s="123"/>
      <c r="LWB1370" s="123"/>
      <c r="LWC1370" s="123"/>
      <c r="LWD1370" s="123"/>
      <c r="LWE1370" s="123"/>
      <c r="LWF1370" s="123"/>
      <c r="LWG1370" s="123"/>
      <c r="LWH1370" s="123"/>
      <c r="LWI1370" s="123"/>
      <c r="LWJ1370" s="123"/>
      <c r="LWK1370" s="123"/>
      <c r="LWL1370" s="123"/>
      <c r="LWM1370" s="123"/>
      <c r="LWN1370" s="123"/>
      <c r="LWO1370" s="123"/>
      <c r="LWP1370" s="123"/>
      <c r="LWQ1370" s="123"/>
      <c r="LWR1370" s="123"/>
      <c r="LWS1370" s="123"/>
      <c r="LWT1370" s="123"/>
      <c r="LWU1370" s="123"/>
      <c r="LWV1370" s="123"/>
      <c r="LWW1370" s="123"/>
      <c r="LWX1370" s="123"/>
      <c r="LWY1370" s="123"/>
      <c r="LWZ1370" s="123"/>
      <c r="LXA1370" s="123"/>
      <c r="LXB1370" s="123"/>
      <c r="LXC1370" s="123"/>
      <c r="LXD1370" s="123"/>
      <c r="LXE1370" s="123"/>
      <c r="LXF1370" s="123"/>
      <c r="LXG1370" s="123"/>
      <c r="LXH1370" s="123"/>
      <c r="LXI1370" s="123"/>
      <c r="LXJ1370" s="123"/>
      <c r="LXK1370" s="123"/>
      <c r="LXL1370" s="123"/>
      <c r="LXM1370" s="123"/>
      <c r="LXN1370" s="123"/>
      <c r="LXO1370" s="123"/>
      <c r="LXP1370" s="123"/>
      <c r="LXQ1370" s="123"/>
      <c r="LXR1370" s="123"/>
      <c r="LXS1370" s="123"/>
      <c r="LXT1370" s="123"/>
      <c r="LXU1370" s="123"/>
      <c r="LXV1370" s="123"/>
      <c r="LXW1370" s="123"/>
      <c r="LXX1370" s="123"/>
      <c r="LXY1370" s="123"/>
      <c r="LXZ1370" s="123"/>
      <c r="LYA1370" s="123"/>
      <c r="LYB1370" s="123"/>
      <c r="LYC1370" s="123"/>
      <c r="LYD1370" s="123"/>
      <c r="LYE1370" s="123"/>
      <c r="LYF1370" s="123"/>
      <c r="LYG1370" s="123"/>
      <c r="LYH1370" s="123"/>
      <c r="LYI1370" s="123"/>
      <c r="LYJ1370" s="123"/>
      <c r="LYK1370" s="123"/>
      <c r="LYL1370" s="123"/>
      <c r="LYM1370" s="123"/>
      <c r="LYN1370" s="123"/>
      <c r="LYO1370" s="123"/>
      <c r="LYP1370" s="123"/>
      <c r="LYQ1370" s="123"/>
      <c r="LYR1370" s="123"/>
      <c r="LYS1370" s="123"/>
      <c r="LYT1370" s="123"/>
      <c r="LYU1370" s="123"/>
      <c r="LYV1370" s="123"/>
      <c r="LYW1370" s="123"/>
      <c r="LYX1370" s="123"/>
      <c r="LYY1370" s="123"/>
      <c r="LYZ1370" s="123"/>
      <c r="LZA1370" s="123"/>
      <c r="LZB1370" s="123"/>
      <c r="LZC1370" s="123"/>
      <c r="LZD1370" s="123"/>
      <c r="LZE1370" s="123"/>
      <c r="LZF1370" s="123"/>
      <c r="LZG1370" s="123"/>
      <c r="LZH1370" s="123"/>
      <c r="LZI1370" s="123"/>
      <c r="LZJ1370" s="123"/>
      <c r="LZK1370" s="123"/>
      <c r="LZL1370" s="123"/>
      <c r="LZM1370" s="123"/>
      <c r="LZN1370" s="123"/>
      <c r="LZO1370" s="123"/>
      <c r="LZP1370" s="123"/>
      <c r="LZQ1370" s="123"/>
      <c r="LZR1370" s="123"/>
      <c r="LZS1370" s="123"/>
      <c r="LZT1370" s="123"/>
      <c r="LZU1370" s="123"/>
      <c r="LZV1370" s="123"/>
      <c r="LZW1370" s="123"/>
      <c r="LZX1370" s="123"/>
      <c r="LZY1370" s="123"/>
      <c r="LZZ1370" s="123"/>
      <c r="MAA1370" s="123"/>
      <c r="MAB1370" s="123"/>
      <c r="MAC1370" s="123"/>
      <c r="MAD1370" s="123"/>
      <c r="MAE1370" s="123"/>
      <c r="MAF1370" s="123"/>
      <c r="MAG1370" s="123"/>
      <c r="MAH1370" s="123"/>
      <c r="MAI1370" s="123"/>
      <c r="MAJ1370" s="123"/>
      <c r="MAK1370" s="123"/>
      <c r="MAL1370" s="123"/>
      <c r="MAM1370" s="123"/>
      <c r="MAN1370" s="123"/>
      <c r="MAO1370" s="123"/>
      <c r="MAP1370" s="123"/>
      <c r="MAQ1370" s="123"/>
      <c r="MAR1370" s="123"/>
      <c r="MAS1370" s="123"/>
      <c r="MAT1370" s="123"/>
      <c r="MAU1370" s="123"/>
      <c r="MAV1370" s="123"/>
      <c r="MAW1370" s="123"/>
      <c r="MAX1370" s="123"/>
      <c r="MAY1370" s="123"/>
      <c r="MAZ1370" s="123"/>
      <c r="MBA1370" s="123"/>
      <c r="MBB1370" s="123"/>
      <c r="MBC1370" s="123"/>
      <c r="MBD1370" s="123"/>
      <c r="MBE1370" s="123"/>
      <c r="MBF1370" s="123"/>
      <c r="MBG1370" s="123"/>
      <c r="MBH1370" s="123"/>
      <c r="MBI1370" s="123"/>
      <c r="MBJ1370" s="123"/>
      <c r="MBK1370" s="123"/>
      <c r="MBL1370" s="123"/>
      <c r="MBM1370" s="123"/>
      <c r="MBN1370" s="123"/>
      <c r="MBO1370" s="123"/>
      <c r="MBP1370" s="123"/>
      <c r="MBQ1370" s="123"/>
      <c r="MBR1370" s="123"/>
      <c r="MBS1370" s="123"/>
      <c r="MBT1370" s="123"/>
      <c r="MBU1370" s="123"/>
      <c r="MBV1370" s="123"/>
      <c r="MBW1370" s="123"/>
      <c r="MBX1370" s="123"/>
      <c r="MBY1370" s="123"/>
      <c r="MBZ1370" s="123"/>
      <c r="MCA1370" s="123"/>
      <c r="MCB1370" s="123"/>
      <c r="MCC1370" s="123"/>
      <c r="MCD1370" s="123"/>
      <c r="MCE1370" s="123"/>
      <c r="MCF1370" s="123"/>
      <c r="MCG1370" s="123"/>
      <c r="MCH1370" s="123"/>
      <c r="MCI1370" s="123"/>
      <c r="MCJ1370" s="123"/>
      <c r="MCK1370" s="123"/>
      <c r="MCL1370" s="123"/>
      <c r="MCM1370" s="123"/>
      <c r="MCN1370" s="123"/>
      <c r="MCO1370" s="123"/>
      <c r="MCP1370" s="123"/>
      <c r="MCQ1370" s="123"/>
      <c r="MCR1370" s="123"/>
      <c r="MCS1370" s="123"/>
      <c r="MCT1370" s="123"/>
      <c r="MCU1370" s="123"/>
      <c r="MCV1370" s="123"/>
      <c r="MCW1370" s="123"/>
      <c r="MCX1370" s="123"/>
      <c r="MCY1370" s="123"/>
      <c r="MCZ1370" s="123"/>
      <c r="MDA1370" s="123"/>
      <c r="MDB1370" s="123"/>
      <c r="MDC1370" s="123"/>
      <c r="MDD1370" s="123"/>
      <c r="MDE1370" s="123"/>
      <c r="MDF1370" s="123"/>
      <c r="MDG1370" s="123"/>
      <c r="MDH1370" s="123"/>
      <c r="MDI1370" s="123"/>
      <c r="MDJ1370" s="123"/>
      <c r="MDK1370" s="123"/>
      <c r="MDL1370" s="123"/>
      <c r="MDM1370" s="123"/>
      <c r="MDN1370" s="123"/>
      <c r="MDO1370" s="123"/>
      <c r="MDP1370" s="123"/>
      <c r="MDQ1370" s="123"/>
      <c r="MDR1370" s="123"/>
      <c r="MDS1370" s="123"/>
      <c r="MDT1370" s="123"/>
      <c r="MDU1370" s="123"/>
      <c r="MDV1370" s="123"/>
      <c r="MDW1370" s="123"/>
      <c r="MDX1370" s="123"/>
      <c r="MDY1370" s="123"/>
      <c r="MDZ1370" s="123"/>
      <c r="MEA1370" s="123"/>
      <c r="MEB1370" s="123"/>
      <c r="MEC1370" s="123"/>
      <c r="MED1370" s="123"/>
      <c r="MEE1370" s="123"/>
      <c r="MEF1370" s="123"/>
      <c r="MEG1370" s="123"/>
      <c r="MEH1370" s="123"/>
      <c r="MEI1370" s="123"/>
      <c r="MEJ1370" s="123"/>
      <c r="MEK1370" s="123"/>
      <c r="MEL1370" s="123"/>
      <c r="MEM1370" s="123"/>
      <c r="MEN1370" s="123"/>
      <c r="MEO1370" s="123"/>
      <c r="MEP1370" s="123"/>
      <c r="MEQ1370" s="123"/>
      <c r="MER1370" s="123"/>
      <c r="MES1370" s="123"/>
      <c r="MET1370" s="123"/>
      <c r="MEU1370" s="123"/>
      <c r="MEV1370" s="123"/>
      <c r="MEW1370" s="123"/>
      <c r="MEX1370" s="123"/>
      <c r="MEY1370" s="123"/>
      <c r="MEZ1370" s="123"/>
      <c r="MFA1370" s="123"/>
      <c r="MFB1370" s="123"/>
      <c r="MFC1370" s="123"/>
      <c r="MFD1370" s="123"/>
      <c r="MFE1370" s="123"/>
      <c r="MFF1370" s="123"/>
      <c r="MFG1370" s="123"/>
      <c r="MFH1370" s="123"/>
      <c r="MFI1370" s="123"/>
      <c r="MFJ1370" s="123"/>
      <c r="MFK1370" s="123"/>
      <c r="MFL1370" s="123"/>
      <c r="MFM1370" s="123"/>
      <c r="MFN1370" s="123"/>
      <c r="MFO1370" s="123"/>
      <c r="MFP1370" s="123"/>
      <c r="MFQ1370" s="123"/>
      <c r="MFR1370" s="123"/>
      <c r="MFS1370" s="123"/>
      <c r="MFT1370" s="123"/>
      <c r="MFU1370" s="123"/>
      <c r="MFV1370" s="123"/>
      <c r="MFW1370" s="123"/>
      <c r="MFX1370" s="123"/>
      <c r="MFY1370" s="123"/>
      <c r="MFZ1370" s="123"/>
      <c r="MGA1370" s="123"/>
      <c r="MGB1370" s="123"/>
      <c r="MGC1370" s="123"/>
      <c r="MGD1370" s="123"/>
      <c r="MGE1370" s="123"/>
      <c r="MGF1370" s="123"/>
      <c r="MGG1370" s="123"/>
      <c r="MGH1370" s="123"/>
      <c r="MGI1370" s="123"/>
      <c r="MGJ1370" s="123"/>
      <c r="MGK1370" s="123"/>
      <c r="MGL1370" s="123"/>
      <c r="MGM1370" s="123"/>
      <c r="MGN1370" s="123"/>
      <c r="MGO1370" s="123"/>
      <c r="MGP1370" s="123"/>
      <c r="MGQ1370" s="123"/>
      <c r="MGR1370" s="123"/>
      <c r="MGS1370" s="123"/>
      <c r="MGT1370" s="123"/>
      <c r="MGU1370" s="123"/>
      <c r="MGV1370" s="123"/>
      <c r="MGW1370" s="123"/>
      <c r="MGX1370" s="123"/>
      <c r="MGY1370" s="123"/>
      <c r="MGZ1370" s="123"/>
      <c r="MHA1370" s="123"/>
      <c r="MHB1370" s="123"/>
      <c r="MHC1370" s="123"/>
      <c r="MHD1370" s="123"/>
      <c r="MHE1370" s="123"/>
      <c r="MHF1370" s="123"/>
      <c r="MHG1370" s="123"/>
      <c r="MHH1370" s="123"/>
      <c r="MHI1370" s="123"/>
      <c r="MHJ1370" s="123"/>
      <c r="MHK1370" s="123"/>
      <c r="MHL1370" s="123"/>
      <c r="MHM1370" s="123"/>
      <c r="MHN1370" s="123"/>
      <c r="MHO1370" s="123"/>
      <c r="MHP1370" s="123"/>
      <c r="MHQ1370" s="123"/>
      <c r="MHR1370" s="123"/>
      <c r="MHS1370" s="123"/>
      <c r="MHT1370" s="123"/>
      <c r="MHU1370" s="123"/>
      <c r="MHV1370" s="123"/>
      <c r="MHW1370" s="123"/>
      <c r="MHX1370" s="123"/>
      <c r="MHY1370" s="123"/>
      <c r="MHZ1370" s="123"/>
      <c r="MIA1370" s="123"/>
      <c r="MIB1370" s="123"/>
      <c r="MIC1370" s="123"/>
      <c r="MID1370" s="123"/>
      <c r="MIE1370" s="123"/>
      <c r="MIF1370" s="123"/>
      <c r="MIG1370" s="123"/>
      <c r="MIH1370" s="123"/>
      <c r="MII1370" s="123"/>
      <c r="MIJ1370" s="123"/>
      <c r="MIK1370" s="123"/>
      <c r="MIL1370" s="123"/>
      <c r="MIM1370" s="123"/>
      <c r="MIN1370" s="123"/>
      <c r="MIO1370" s="123"/>
      <c r="MIP1370" s="123"/>
      <c r="MIQ1370" s="123"/>
      <c r="MIR1370" s="123"/>
      <c r="MIS1370" s="123"/>
      <c r="MIT1370" s="123"/>
      <c r="MIU1370" s="123"/>
      <c r="MIV1370" s="123"/>
      <c r="MIW1370" s="123"/>
      <c r="MIX1370" s="123"/>
      <c r="MIY1370" s="123"/>
      <c r="MIZ1370" s="123"/>
      <c r="MJA1370" s="123"/>
      <c r="MJB1370" s="123"/>
      <c r="MJC1370" s="123"/>
      <c r="MJD1370" s="123"/>
      <c r="MJE1370" s="123"/>
      <c r="MJF1370" s="123"/>
      <c r="MJG1370" s="123"/>
      <c r="MJH1370" s="123"/>
      <c r="MJI1370" s="123"/>
      <c r="MJJ1370" s="123"/>
      <c r="MJK1370" s="123"/>
      <c r="MJL1370" s="123"/>
      <c r="MJM1370" s="123"/>
      <c r="MJN1370" s="123"/>
      <c r="MJO1370" s="123"/>
      <c r="MJP1370" s="123"/>
      <c r="MJQ1370" s="123"/>
      <c r="MJR1370" s="123"/>
      <c r="MJS1370" s="123"/>
      <c r="MJT1370" s="123"/>
      <c r="MJU1370" s="123"/>
      <c r="MJV1370" s="123"/>
      <c r="MJW1370" s="123"/>
      <c r="MJX1370" s="123"/>
      <c r="MJY1370" s="123"/>
      <c r="MJZ1370" s="123"/>
      <c r="MKA1370" s="123"/>
      <c r="MKB1370" s="123"/>
      <c r="MKC1370" s="123"/>
      <c r="MKD1370" s="123"/>
      <c r="MKE1370" s="123"/>
      <c r="MKF1370" s="123"/>
      <c r="MKG1370" s="123"/>
      <c r="MKH1370" s="123"/>
      <c r="MKI1370" s="123"/>
      <c r="MKJ1370" s="123"/>
      <c r="MKK1370" s="123"/>
      <c r="MKL1370" s="123"/>
      <c r="MKM1370" s="123"/>
      <c r="MKN1370" s="123"/>
      <c r="MKO1370" s="123"/>
      <c r="MKP1370" s="123"/>
      <c r="MKQ1370" s="123"/>
      <c r="MKR1370" s="123"/>
      <c r="MKS1370" s="123"/>
      <c r="MKT1370" s="123"/>
      <c r="MKU1370" s="123"/>
      <c r="MKV1370" s="123"/>
      <c r="MKW1370" s="123"/>
      <c r="MKX1370" s="123"/>
      <c r="MKY1370" s="123"/>
      <c r="MKZ1370" s="123"/>
      <c r="MLA1370" s="123"/>
      <c r="MLB1370" s="123"/>
      <c r="MLC1370" s="123"/>
      <c r="MLD1370" s="123"/>
      <c r="MLE1370" s="123"/>
      <c r="MLF1370" s="123"/>
      <c r="MLG1370" s="123"/>
      <c r="MLH1370" s="123"/>
      <c r="MLI1370" s="123"/>
      <c r="MLJ1370" s="123"/>
      <c r="MLK1370" s="123"/>
      <c r="MLL1370" s="123"/>
      <c r="MLM1370" s="123"/>
      <c r="MLN1370" s="123"/>
      <c r="MLO1370" s="123"/>
      <c r="MLP1370" s="123"/>
      <c r="MLQ1370" s="123"/>
      <c r="MLR1370" s="123"/>
      <c r="MLS1370" s="123"/>
      <c r="MLT1370" s="123"/>
      <c r="MLU1370" s="123"/>
      <c r="MLV1370" s="123"/>
      <c r="MLW1370" s="123"/>
      <c r="MLX1370" s="123"/>
      <c r="MLY1370" s="123"/>
      <c r="MLZ1370" s="123"/>
      <c r="MMA1370" s="123"/>
      <c r="MMB1370" s="123"/>
      <c r="MMC1370" s="123"/>
      <c r="MMD1370" s="123"/>
      <c r="MME1370" s="123"/>
      <c r="MMF1370" s="123"/>
      <c r="MMG1370" s="123"/>
      <c r="MMH1370" s="123"/>
      <c r="MMI1370" s="123"/>
      <c r="MMJ1370" s="123"/>
      <c r="MMK1370" s="123"/>
      <c r="MML1370" s="123"/>
      <c r="MMM1370" s="123"/>
      <c r="MMN1370" s="123"/>
      <c r="MMO1370" s="123"/>
      <c r="MMP1370" s="123"/>
      <c r="MMQ1370" s="123"/>
      <c r="MMR1370" s="123"/>
      <c r="MMS1370" s="123"/>
      <c r="MMT1370" s="123"/>
      <c r="MMU1370" s="123"/>
      <c r="MMV1370" s="123"/>
      <c r="MMW1370" s="123"/>
      <c r="MMX1370" s="123"/>
      <c r="MMY1370" s="123"/>
      <c r="MMZ1370" s="123"/>
      <c r="MNA1370" s="123"/>
      <c r="MNB1370" s="123"/>
      <c r="MNC1370" s="123"/>
      <c r="MND1370" s="123"/>
      <c r="MNE1370" s="123"/>
      <c r="MNF1370" s="123"/>
      <c r="MNG1370" s="123"/>
      <c r="MNH1370" s="123"/>
      <c r="MNI1370" s="123"/>
      <c r="MNJ1370" s="123"/>
      <c r="MNK1370" s="123"/>
      <c r="MNL1370" s="123"/>
      <c r="MNM1370" s="123"/>
      <c r="MNN1370" s="123"/>
      <c r="MNO1370" s="123"/>
      <c r="MNP1370" s="123"/>
      <c r="MNQ1370" s="123"/>
      <c r="MNR1370" s="123"/>
      <c r="MNS1370" s="123"/>
      <c r="MNT1370" s="123"/>
      <c r="MNU1370" s="123"/>
      <c r="MNV1370" s="123"/>
      <c r="MNW1370" s="123"/>
      <c r="MNX1370" s="123"/>
      <c r="MNY1370" s="123"/>
      <c r="MNZ1370" s="123"/>
      <c r="MOA1370" s="123"/>
      <c r="MOB1370" s="123"/>
      <c r="MOC1370" s="123"/>
      <c r="MOD1370" s="123"/>
      <c r="MOE1370" s="123"/>
      <c r="MOF1370" s="123"/>
      <c r="MOG1370" s="123"/>
      <c r="MOH1370" s="123"/>
      <c r="MOI1370" s="123"/>
      <c r="MOJ1370" s="123"/>
      <c r="MOK1370" s="123"/>
      <c r="MOL1370" s="123"/>
      <c r="MOM1370" s="123"/>
      <c r="MON1370" s="123"/>
      <c r="MOO1370" s="123"/>
      <c r="MOP1370" s="123"/>
      <c r="MOQ1370" s="123"/>
      <c r="MOR1370" s="123"/>
      <c r="MOS1370" s="123"/>
      <c r="MOT1370" s="123"/>
      <c r="MOU1370" s="123"/>
      <c r="MOV1370" s="123"/>
      <c r="MOW1370" s="123"/>
      <c r="MOX1370" s="123"/>
      <c r="MOY1370" s="123"/>
      <c r="MOZ1370" s="123"/>
      <c r="MPA1370" s="123"/>
      <c r="MPB1370" s="123"/>
      <c r="MPC1370" s="123"/>
      <c r="MPD1370" s="123"/>
      <c r="MPE1370" s="123"/>
      <c r="MPF1370" s="123"/>
      <c r="MPG1370" s="123"/>
      <c r="MPH1370" s="123"/>
      <c r="MPI1370" s="123"/>
      <c r="MPJ1370" s="123"/>
      <c r="MPK1370" s="123"/>
      <c r="MPL1370" s="123"/>
      <c r="MPM1370" s="123"/>
      <c r="MPN1370" s="123"/>
      <c r="MPO1370" s="123"/>
      <c r="MPP1370" s="123"/>
      <c r="MPQ1370" s="123"/>
      <c r="MPR1370" s="123"/>
      <c r="MPS1370" s="123"/>
      <c r="MPT1370" s="123"/>
      <c r="MPU1370" s="123"/>
      <c r="MPV1370" s="123"/>
      <c r="MPW1370" s="123"/>
      <c r="MPX1370" s="123"/>
      <c r="MPY1370" s="123"/>
      <c r="MPZ1370" s="123"/>
      <c r="MQA1370" s="123"/>
      <c r="MQB1370" s="123"/>
      <c r="MQC1370" s="123"/>
      <c r="MQD1370" s="123"/>
      <c r="MQE1370" s="123"/>
      <c r="MQF1370" s="123"/>
      <c r="MQG1370" s="123"/>
      <c r="MQH1370" s="123"/>
      <c r="MQI1370" s="123"/>
      <c r="MQJ1370" s="123"/>
      <c r="MQK1370" s="123"/>
      <c r="MQL1370" s="123"/>
      <c r="MQM1370" s="123"/>
      <c r="MQN1370" s="123"/>
      <c r="MQO1370" s="123"/>
      <c r="MQP1370" s="123"/>
      <c r="MQQ1370" s="123"/>
      <c r="MQR1370" s="123"/>
      <c r="MQS1370" s="123"/>
      <c r="MQT1370" s="123"/>
      <c r="MQU1370" s="123"/>
      <c r="MQV1370" s="123"/>
      <c r="MQW1370" s="123"/>
      <c r="MQX1370" s="123"/>
      <c r="MQY1370" s="123"/>
      <c r="MQZ1370" s="123"/>
      <c r="MRA1370" s="123"/>
      <c r="MRB1370" s="123"/>
      <c r="MRC1370" s="123"/>
      <c r="MRD1370" s="123"/>
      <c r="MRE1370" s="123"/>
      <c r="MRF1370" s="123"/>
      <c r="MRG1370" s="123"/>
      <c r="MRH1370" s="123"/>
      <c r="MRI1370" s="123"/>
      <c r="MRJ1370" s="123"/>
      <c r="MRK1370" s="123"/>
      <c r="MRL1370" s="123"/>
      <c r="MRM1370" s="123"/>
      <c r="MRN1370" s="123"/>
      <c r="MRO1370" s="123"/>
      <c r="MRP1370" s="123"/>
      <c r="MRQ1370" s="123"/>
      <c r="MRR1370" s="123"/>
      <c r="MRS1370" s="123"/>
      <c r="MRT1370" s="123"/>
      <c r="MRU1370" s="123"/>
      <c r="MRV1370" s="123"/>
      <c r="MRW1370" s="123"/>
      <c r="MRX1370" s="123"/>
      <c r="MRY1370" s="123"/>
      <c r="MRZ1370" s="123"/>
      <c r="MSA1370" s="123"/>
      <c r="MSB1370" s="123"/>
      <c r="MSC1370" s="123"/>
      <c r="MSD1370" s="123"/>
      <c r="MSE1370" s="123"/>
      <c r="MSF1370" s="123"/>
      <c r="MSG1370" s="123"/>
      <c r="MSH1370" s="123"/>
      <c r="MSI1370" s="123"/>
      <c r="MSJ1370" s="123"/>
      <c r="MSK1370" s="123"/>
      <c r="MSL1370" s="123"/>
      <c r="MSM1370" s="123"/>
      <c r="MSN1370" s="123"/>
      <c r="MSO1370" s="123"/>
      <c r="MSP1370" s="123"/>
      <c r="MSQ1370" s="123"/>
      <c r="MSR1370" s="123"/>
      <c r="MSS1370" s="123"/>
      <c r="MST1370" s="123"/>
      <c r="MSU1370" s="123"/>
      <c r="MSV1370" s="123"/>
      <c r="MSW1370" s="123"/>
      <c r="MSX1370" s="123"/>
      <c r="MSY1370" s="123"/>
      <c r="MSZ1370" s="123"/>
      <c r="MTA1370" s="123"/>
      <c r="MTB1370" s="123"/>
      <c r="MTC1370" s="123"/>
      <c r="MTD1370" s="123"/>
      <c r="MTE1370" s="123"/>
      <c r="MTF1370" s="123"/>
      <c r="MTG1370" s="123"/>
      <c r="MTH1370" s="123"/>
      <c r="MTI1370" s="123"/>
      <c r="MTJ1370" s="123"/>
      <c r="MTK1370" s="123"/>
      <c r="MTL1370" s="123"/>
      <c r="MTM1370" s="123"/>
      <c r="MTN1370" s="123"/>
      <c r="MTO1370" s="123"/>
      <c r="MTP1370" s="123"/>
      <c r="MTQ1370" s="123"/>
      <c r="MTR1370" s="123"/>
      <c r="MTS1370" s="123"/>
      <c r="MTT1370" s="123"/>
      <c r="MTU1370" s="123"/>
      <c r="MTV1370" s="123"/>
      <c r="MTW1370" s="123"/>
      <c r="MTX1370" s="123"/>
      <c r="MTY1370" s="123"/>
      <c r="MTZ1370" s="123"/>
      <c r="MUA1370" s="123"/>
      <c r="MUB1370" s="123"/>
      <c r="MUC1370" s="123"/>
      <c r="MUD1370" s="123"/>
      <c r="MUE1370" s="123"/>
      <c r="MUF1370" s="123"/>
      <c r="MUG1370" s="123"/>
      <c r="MUH1370" s="123"/>
      <c r="MUI1370" s="123"/>
      <c r="MUJ1370" s="123"/>
      <c r="MUK1370" s="123"/>
      <c r="MUL1370" s="123"/>
      <c r="MUM1370" s="123"/>
      <c r="MUN1370" s="123"/>
      <c r="MUO1370" s="123"/>
      <c r="MUP1370" s="123"/>
      <c r="MUQ1370" s="123"/>
      <c r="MUR1370" s="123"/>
      <c r="MUS1370" s="123"/>
      <c r="MUT1370" s="123"/>
      <c r="MUU1370" s="123"/>
      <c r="MUV1370" s="123"/>
      <c r="MUW1370" s="123"/>
      <c r="MUX1370" s="123"/>
      <c r="MUY1370" s="123"/>
      <c r="MUZ1370" s="123"/>
      <c r="MVA1370" s="123"/>
      <c r="MVB1370" s="123"/>
      <c r="MVC1370" s="123"/>
      <c r="MVD1370" s="123"/>
      <c r="MVE1370" s="123"/>
      <c r="MVF1370" s="123"/>
      <c r="MVG1370" s="123"/>
      <c r="MVH1370" s="123"/>
      <c r="MVI1370" s="123"/>
      <c r="MVJ1370" s="123"/>
      <c r="MVK1370" s="123"/>
      <c r="MVL1370" s="123"/>
      <c r="MVM1370" s="123"/>
      <c r="MVN1370" s="123"/>
      <c r="MVO1370" s="123"/>
      <c r="MVP1370" s="123"/>
      <c r="MVQ1370" s="123"/>
      <c r="MVR1370" s="123"/>
      <c r="MVS1370" s="123"/>
      <c r="MVT1370" s="123"/>
      <c r="MVU1370" s="123"/>
      <c r="MVV1370" s="123"/>
      <c r="MVW1370" s="123"/>
      <c r="MVX1370" s="123"/>
      <c r="MVY1370" s="123"/>
      <c r="MVZ1370" s="123"/>
      <c r="MWA1370" s="123"/>
      <c r="MWB1370" s="123"/>
      <c r="MWC1370" s="123"/>
      <c r="MWD1370" s="123"/>
      <c r="MWE1370" s="123"/>
      <c r="MWF1370" s="123"/>
      <c r="MWG1370" s="123"/>
      <c r="MWH1370" s="123"/>
      <c r="MWI1370" s="123"/>
      <c r="MWJ1370" s="123"/>
      <c r="MWK1370" s="123"/>
      <c r="MWL1370" s="123"/>
      <c r="MWM1370" s="123"/>
      <c r="MWN1370" s="123"/>
      <c r="MWO1370" s="123"/>
      <c r="MWP1370" s="123"/>
      <c r="MWQ1370" s="123"/>
      <c r="MWR1370" s="123"/>
      <c r="MWS1370" s="123"/>
      <c r="MWT1370" s="123"/>
      <c r="MWU1370" s="123"/>
      <c r="MWV1370" s="123"/>
      <c r="MWW1370" s="123"/>
      <c r="MWX1370" s="123"/>
      <c r="MWY1370" s="123"/>
      <c r="MWZ1370" s="123"/>
      <c r="MXA1370" s="123"/>
      <c r="MXB1370" s="123"/>
      <c r="MXC1370" s="123"/>
      <c r="MXD1370" s="123"/>
      <c r="MXE1370" s="123"/>
      <c r="MXF1370" s="123"/>
      <c r="MXG1370" s="123"/>
      <c r="MXH1370" s="123"/>
      <c r="MXI1370" s="123"/>
      <c r="MXJ1370" s="123"/>
      <c r="MXK1370" s="123"/>
      <c r="MXL1370" s="123"/>
      <c r="MXM1370" s="123"/>
      <c r="MXN1370" s="123"/>
      <c r="MXO1370" s="123"/>
      <c r="MXP1370" s="123"/>
      <c r="MXQ1370" s="123"/>
      <c r="MXR1370" s="123"/>
      <c r="MXS1370" s="123"/>
      <c r="MXT1370" s="123"/>
      <c r="MXU1370" s="123"/>
      <c r="MXV1370" s="123"/>
      <c r="MXW1370" s="123"/>
      <c r="MXX1370" s="123"/>
      <c r="MXY1370" s="123"/>
      <c r="MXZ1370" s="123"/>
      <c r="MYA1370" s="123"/>
      <c r="MYB1370" s="123"/>
      <c r="MYC1370" s="123"/>
      <c r="MYD1370" s="123"/>
      <c r="MYE1370" s="123"/>
      <c r="MYF1370" s="123"/>
      <c r="MYG1370" s="123"/>
      <c r="MYH1370" s="123"/>
      <c r="MYI1370" s="123"/>
      <c r="MYJ1370" s="123"/>
      <c r="MYK1370" s="123"/>
      <c r="MYL1370" s="123"/>
      <c r="MYM1370" s="123"/>
      <c r="MYN1370" s="123"/>
      <c r="MYO1370" s="123"/>
      <c r="MYP1370" s="123"/>
      <c r="MYQ1370" s="123"/>
      <c r="MYR1370" s="123"/>
      <c r="MYS1370" s="123"/>
      <c r="MYT1370" s="123"/>
      <c r="MYU1370" s="123"/>
      <c r="MYV1370" s="123"/>
      <c r="MYW1370" s="123"/>
      <c r="MYX1370" s="123"/>
      <c r="MYY1370" s="123"/>
      <c r="MYZ1370" s="123"/>
      <c r="MZA1370" s="123"/>
      <c r="MZB1370" s="123"/>
      <c r="MZC1370" s="123"/>
      <c r="MZD1370" s="123"/>
      <c r="MZE1370" s="123"/>
      <c r="MZF1370" s="123"/>
      <c r="MZG1370" s="123"/>
      <c r="MZH1370" s="123"/>
      <c r="MZI1370" s="123"/>
      <c r="MZJ1370" s="123"/>
      <c r="MZK1370" s="123"/>
      <c r="MZL1370" s="123"/>
      <c r="MZM1370" s="123"/>
      <c r="MZN1370" s="123"/>
      <c r="MZO1370" s="123"/>
      <c r="MZP1370" s="123"/>
      <c r="MZQ1370" s="123"/>
      <c r="MZR1370" s="123"/>
      <c r="MZS1370" s="123"/>
      <c r="MZT1370" s="123"/>
      <c r="MZU1370" s="123"/>
      <c r="MZV1370" s="123"/>
      <c r="MZW1370" s="123"/>
      <c r="MZX1370" s="123"/>
      <c r="MZY1370" s="123"/>
      <c r="MZZ1370" s="123"/>
      <c r="NAA1370" s="123"/>
      <c r="NAB1370" s="123"/>
      <c r="NAC1370" s="123"/>
      <c r="NAD1370" s="123"/>
      <c r="NAE1370" s="123"/>
      <c r="NAF1370" s="123"/>
      <c r="NAG1370" s="123"/>
      <c r="NAH1370" s="123"/>
      <c r="NAI1370" s="123"/>
      <c r="NAJ1370" s="123"/>
      <c r="NAK1370" s="123"/>
      <c r="NAL1370" s="123"/>
      <c r="NAM1370" s="123"/>
      <c r="NAN1370" s="123"/>
      <c r="NAO1370" s="123"/>
      <c r="NAP1370" s="123"/>
      <c r="NAQ1370" s="123"/>
      <c r="NAR1370" s="123"/>
      <c r="NAS1370" s="123"/>
      <c r="NAT1370" s="123"/>
      <c r="NAU1370" s="123"/>
      <c r="NAV1370" s="123"/>
      <c r="NAW1370" s="123"/>
      <c r="NAX1370" s="123"/>
      <c r="NAY1370" s="123"/>
      <c r="NAZ1370" s="123"/>
      <c r="NBA1370" s="123"/>
      <c r="NBB1370" s="123"/>
      <c r="NBC1370" s="123"/>
      <c r="NBD1370" s="123"/>
      <c r="NBE1370" s="123"/>
      <c r="NBF1370" s="123"/>
      <c r="NBG1370" s="123"/>
      <c r="NBH1370" s="123"/>
      <c r="NBI1370" s="123"/>
      <c r="NBJ1370" s="123"/>
      <c r="NBK1370" s="123"/>
      <c r="NBL1370" s="123"/>
      <c r="NBM1370" s="123"/>
      <c r="NBN1370" s="123"/>
      <c r="NBO1370" s="123"/>
      <c r="NBP1370" s="123"/>
      <c r="NBQ1370" s="123"/>
      <c r="NBR1370" s="123"/>
      <c r="NBS1370" s="123"/>
      <c r="NBT1370" s="123"/>
      <c r="NBU1370" s="123"/>
      <c r="NBV1370" s="123"/>
      <c r="NBW1370" s="123"/>
      <c r="NBX1370" s="123"/>
      <c r="NBY1370" s="123"/>
      <c r="NBZ1370" s="123"/>
      <c r="NCA1370" s="123"/>
      <c r="NCB1370" s="123"/>
      <c r="NCC1370" s="123"/>
      <c r="NCD1370" s="123"/>
      <c r="NCE1370" s="123"/>
      <c r="NCF1370" s="123"/>
      <c r="NCG1370" s="123"/>
      <c r="NCH1370" s="123"/>
      <c r="NCI1370" s="123"/>
      <c r="NCJ1370" s="123"/>
      <c r="NCK1370" s="123"/>
      <c r="NCL1370" s="123"/>
      <c r="NCM1370" s="123"/>
      <c r="NCN1370" s="123"/>
      <c r="NCO1370" s="123"/>
      <c r="NCP1370" s="123"/>
      <c r="NCQ1370" s="123"/>
      <c r="NCR1370" s="123"/>
      <c r="NCS1370" s="123"/>
      <c r="NCT1370" s="123"/>
      <c r="NCU1370" s="123"/>
      <c r="NCV1370" s="123"/>
      <c r="NCW1370" s="123"/>
      <c r="NCX1370" s="123"/>
      <c r="NCY1370" s="123"/>
      <c r="NCZ1370" s="123"/>
      <c r="NDA1370" s="123"/>
      <c r="NDB1370" s="123"/>
      <c r="NDC1370" s="123"/>
      <c r="NDD1370" s="123"/>
      <c r="NDE1370" s="123"/>
      <c r="NDF1370" s="123"/>
      <c r="NDG1370" s="123"/>
      <c r="NDH1370" s="123"/>
      <c r="NDI1370" s="123"/>
      <c r="NDJ1370" s="123"/>
      <c r="NDK1370" s="123"/>
      <c r="NDL1370" s="123"/>
      <c r="NDM1370" s="123"/>
      <c r="NDN1370" s="123"/>
      <c r="NDO1370" s="123"/>
      <c r="NDP1370" s="123"/>
      <c r="NDQ1370" s="123"/>
      <c r="NDR1370" s="123"/>
      <c r="NDS1370" s="123"/>
      <c r="NDT1370" s="123"/>
      <c r="NDU1370" s="123"/>
      <c r="NDV1370" s="123"/>
      <c r="NDW1370" s="123"/>
      <c r="NDX1370" s="123"/>
      <c r="NDY1370" s="123"/>
      <c r="NDZ1370" s="123"/>
      <c r="NEA1370" s="123"/>
      <c r="NEB1370" s="123"/>
      <c r="NEC1370" s="123"/>
      <c r="NED1370" s="123"/>
      <c r="NEE1370" s="123"/>
      <c r="NEF1370" s="123"/>
      <c r="NEG1370" s="123"/>
      <c r="NEH1370" s="123"/>
      <c r="NEI1370" s="123"/>
      <c r="NEJ1370" s="123"/>
      <c r="NEK1370" s="123"/>
      <c r="NEL1370" s="123"/>
      <c r="NEM1370" s="123"/>
      <c r="NEN1370" s="123"/>
      <c r="NEO1370" s="123"/>
      <c r="NEP1370" s="123"/>
      <c r="NEQ1370" s="123"/>
      <c r="NER1370" s="123"/>
      <c r="NES1370" s="123"/>
      <c r="NET1370" s="123"/>
      <c r="NEU1370" s="123"/>
      <c r="NEV1370" s="123"/>
      <c r="NEW1370" s="123"/>
      <c r="NEX1370" s="123"/>
      <c r="NEY1370" s="123"/>
      <c r="NEZ1370" s="123"/>
      <c r="NFA1370" s="123"/>
      <c r="NFB1370" s="123"/>
      <c r="NFC1370" s="123"/>
      <c r="NFD1370" s="123"/>
      <c r="NFE1370" s="123"/>
      <c r="NFF1370" s="123"/>
      <c r="NFG1370" s="123"/>
      <c r="NFH1370" s="123"/>
      <c r="NFI1370" s="123"/>
      <c r="NFJ1370" s="123"/>
      <c r="NFK1370" s="123"/>
      <c r="NFL1370" s="123"/>
      <c r="NFM1370" s="123"/>
      <c r="NFN1370" s="123"/>
      <c r="NFO1370" s="123"/>
      <c r="NFP1370" s="123"/>
      <c r="NFQ1370" s="123"/>
      <c r="NFR1370" s="123"/>
      <c r="NFS1370" s="123"/>
      <c r="NFT1370" s="123"/>
      <c r="NFU1370" s="123"/>
      <c r="NFV1370" s="123"/>
      <c r="NFW1370" s="123"/>
      <c r="NFX1370" s="123"/>
      <c r="NFY1370" s="123"/>
      <c r="NFZ1370" s="123"/>
      <c r="NGA1370" s="123"/>
      <c r="NGB1370" s="123"/>
      <c r="NGC1370" s="123"/>
      <c r="NGD1370" s="123"/>
      <c r="NGE1370" s="123"/>
      <c r="NGF1370" s="123"/>
      <c r="NGG1370" s="123"/>
      <c r="NGH1370" s="123"/>
      <c r="NGI1370" s="123"/>
      <c r="NGJ1370" s="123"/>
      <c r="NGK1370" s="123"/>
      <c r="NGL1370" s="123"/>
      <c r="NGM1370" s="123"/>
      <c r="NGN1370" s="123"/>
      <c r="NGO1370" s="123"/>
      <c r="NGP1370" s="123"/>
      <c r="NGQ1370" s="123"/>
      <c r="NGR1370" s="123"/>
      <c r="NGS1370" s="123"/>
      <c r="NGT1370" s="123"/>
      <c r="NGU1370" s="123"/>
      <c r="NGV1370" s="123"/>
      <c r="NGW1370" s="123"/>
      <c r="NGX1370" s="123"/>
      <c r="NGY1370" s="123"/>
      <c r="NGZ1370" s="123"/>
      <c r="NHA1370" s="123"/>
      <c r="NHB1370" s="123"/>
      <c r="NHC1370" s="123"/>
      <c r="NHD1370" s="123"/>
      <c r="NHE1370" s="123"/>
      <c r="NHF1370" s="123"/>
      <c r="NHG1370" s="123"/>
      <c r="NHH1370" s="123"/>
      <c r="NHI1370" s="123"/>
      <c r="NHJ1370" s="123"/>
      <c r="NHK1370" s="123"/>
      <c r="NHL1370" s="123"/>
      <c r="NHM1370" s="123"/>
      <c r="NHN1370" s="123"/>
      <c r="NHO1370" s="123"/>
      <c r="NHP1370" s="123"/>
      <c r="NHQ1370" s="123"/>
      <c r="NHR1370" s="123"/>
      <c r="NHS1370" s="123"/>
      <c r="NHT1370" s="123"/>
      <c r="NHU1370" s="123"/>
      <c r="NHV1370" s="123"/>
      <c r="NHW1370" s="123"/>
      <c r="NHX1370" s="123"/>
      <c r="NHY1370" s="123"/>
      <c r="NHZ1370" s="123"/>
      <c r="NIA1370" s="123"/>
      <c r="NIB1370" s="123"/>
      <c r="NIC1370" s="123"/>
      <c r="NID1370" s="123"/>
      <c r="NIE1370" s="123"/>
      <c r="NIF1370" s="123"/>
      <c r="NIG1370" s="123"/>
      <c r="NIH1370" s="123"/>
      <c r="NII1370" s="123"/>
      <c r="NIJ1370" s="123"/>
      <c r="NIK1370" s="123"/>
      <c r="NIL1370" s="123"/>
      <c r="NIM1370" s="123"/>
      <c r="NIN1370" s="123"/>
      <c r="NIO1370" s="123"/>
      <c r="NIP1370" s="123"/>
      <c r="NIQ1370" s="123"/>
      <c r="NIR1370" s="123"/>
      <c r="NIS1370" s="123"/>
      <c r="NIT1370" s="123"/>
      <c r="NIU1370" s="123"/>
      <c r="NIV1370" s="123"/>
      <c r="NIW1370" s="123"/>
      <c r="NIX1370" s="123"/>
      <c r="NIY1370" s="123"/>
      <c r="NIZ1370" s="123"/>
      <c r="NJA1370" s="123"/>
      <c r="NJB1370" s="123"/>
      <c r="NJC1370" s="123"/>
      <c r="NJD1370" s="123"/>
      <c r="NJE1370" s="123"/>
      <c r="NJF1370" s="123"/>
      <c r="NJG1370" s="123"/>
      <c r="NJH1370" s="123"/>
      <c r="NJI1370" s="123"/>
      <c r="NJJ1370" s="123"/>
      <c r="NJK1370" s="123"/>
      <c r="NJL1370" s="123"/>
      <c r="NJM1370" s="123"/>
      <c r="NJN1370" s="123"/>
      <c r="NJO1370" s="123"/>
      <c r="NJP1370" s="123"/>
      <c r="NJQ1370" s="123"/>
      <c r="NJR1370" s="123"/>
      <c r="NJS1370" s="123"/>
      <c r="NJT1370" s="123"/>
      <c r="NJU1370" s="123"/>
      <c r="NJV1370" s="123"/>
      <c r="NJW1370" s="123"/>
      <c r="NJX1370" s="123"/>
      <c r="NJY1370" s="123"/>
      <c r="NJZ1370" s="123"/>
      <c r="NKA1370" s="123"/>
      <c r="NKB1370" s="123"/>
      <c r="NKC1370" s="123"/>
      <c r="NKD1370" s="123"/>
      <c r="NKE1370" s="123"/>
      <c r="NKF1370" s="123"/>
      <c r="NKG1370" s="123"/>
      <c r="NKH1370" s="123"/>
      <c r="NKI1370" s="123"/>
      <c r="NKJ1370" s="123"/>
      <c r="NKK1370" s="123"/>
      <c r="NKL1370" s="123"/>
      <c r="NKM1370" s="123"/>
      <c r="NKN1370" s="123"/>
      <c r="NKO1370" s="123"/>
      <c r="NKP1370" s="123"/>
      <c r="NKQ1370" s="123"/>
      <c r="NKR1370" s="123"/>
      <c r="NKS1370" s="123"/>
      <c r="NKT1370" s="123"/>
      <c r="NKU1370" s="123"/>
      <c r="NKV1370" s="123"/>
      <c r="NKW1370" s="123"/>
      <c r="NKX1370" s="123"/>
      <c r="NKY1370" s="123"/>
      <c r="NKZ1370" s="123"/>
      <c r="NLA1370" s="123"/>
      <c r="NLB1370" s="123"/>
      <c r="NLC1370" s="123"/>
      <c r="NLD1370" s="123"/>
      <c r="NLE1370" s="123"/>
      <c r="NLF1370" s="123"/>
      <c r="NLG1370" s="123"/>
      <c r="NLH1370" s="123"/>
      <c r="NLI1370" s="123"/>
      <c r="NLJ1370" s="123"/>
      <c r="NLK1370" s="123"/>
      <c r="NLL1370" s="123"/>
      <c r="NLM1370" s="123"/>
      <c r="NLN1370" s="123"/>
      <c r="NLO1370" s="123"/>
      <c r="NLP1370" s="123"/>
      <c r="NLQ1370" s="123"/>
      <c r="NLR1370" s="123"/>
      <c r="NLS1370" s="123"/>
      <c r="NLT1370" s="123"/>
      <c r="NLU1370" s="123"/>
      <c r="NLV1370" s="123"/>
      <c r="NLW1370" s="123"/>
      <c r="NLX1370" s="123"/>
      <c r="NLY1370" s="123"/>
      <c r="NLZ1370" s="123"/>
      <c r="NMA1370" s="123"/>
      <c r="NMB1370" s="123"/>
      <c r="NMC1370" s="123"/>
      <c r="NMD1370" s="123"/>
      <c r="NME1370" s="123"/>
      <c r="NMF1370" s="123"/>
      <c r="NMG1370" s="123"/>
      <c r="NMH1370" s="123"/>
      <c r="NMI1370" s="123"/>
      <c r="NMJ1370" s="123"/>
      <c r="NMK1370" s="123"/>
      <c r="NML1370" s="123"/>
      <c r="NMM1370" s="123"/>
      <c r="NMN1370" s="123"/>
      <c r="NMO1370" s="123"/>
      <c r="NMP1370" s="123"/>
      <c r="NMQ1370" s="123"/>
      <c r="NMR1370" s="123"/>
      <c r="NMS1370" s="123"/>
      <c r="NMT1370" s="123"/>
      <c r="NMU1370" s="123"/>
      <c r="NMV1370" s="123"/>
      <c r="NMW1370" s="123"/>
      <c r="NMX1370" s="123"/>
      <c r="NMY1370" s="123"/>
      <c r="NMZ1370" s="123"/>
      <c r="NNA1370" s="123"/>
      <c r="NNB1370" s="123"/>
      <c r="NNC1370" s="123"/>
      <c r="NND1370" s="123"/>
      <c r="NNE1370" s="123"/>
      <c r="NNF1370" s="123"/>
      <c r="NNG1370" s="123"/>
      <c r="NNH1370" s="123"/>
      <c r="NNI1370" s="123"/>
      <c r="NNJ1370" s="123"/>
      <c r="NNK1370" s="123"/>
      <c r="NNL1370" s="123"/>
      <c r="NNM1370" s="123"/>
      <c r="NNN1370" s="123"/>
      <c r="NNO1370" s="123"/>
      <c r="NNP1370" s="123"/>
      <c r="NNQ1370" s="123"/>
      <c r="NNR1370" s="123"/>
      <c r="NNS1370" s="123"/>
      <c r="NNT1370" s="123"/>
      <c r="NNU1370" s="123"/>
      <c r="NNV1370" s="123"/>
      <c r="NNW1370" s="123"/>
      <c r="NNX1370" s="123"/>
      <c r="NNY1370" s="123"/>
      <c r="NNZ1370" s="123"/>
      <c r="NOA1370" s="123"/>
      <c r="NOB1370" s="123"/>
      <c r="NOC1370" s="123"/>
      <c r="NOD1370" s="123"/>
      <c r="NOE1370" s="123"/>
      <c r="NOF1370" s="123"/>
      <c r="NOG1370" s="123"/>
      <c r="NOH1370" s="123"/>
      <c r="NOI1370" s="123"/>
      <c r="NOJ1370" s="123"/>
      <c r="NOK1370" s="123"/>
      <c r="NOL1370" s="123"/>
      <c r="NOM1370" s="123"/>
      <c r="NON1370" s="123"/>
      <c r="NOO1370" s="123"/>
      <c r="NOP1370" s="123"/>
      <c r="NOQ1370" s="123"/>
      <c r="NOR1370" s="123"/>
      <c r="NOS1370" s="123"/>
      <c r="NOT1370" s="123"/>
      <c r="NOU1370" s="123"/>
      <c r="NOV1370" s="123"/>
      <c r="NOW1370" s="123"/>
      <c r="NOX1370" s="123"/>
      <c r="NOY1370" s="123"/>
      <c r="NOZ1370" s="123"/>
      <c r="NPA1370" s="123"/>
      <c r="NPB1370" s="123"/>
      <c r="NPC1370" s="123"/>
      <c r="NPD1370" s="123"/>
      <c r="NPE1370" s="123"/>
      <c r="NPF1370" s="123"/>
      <c r="NPG1370" s="123"/>
      <c r="NPH1370" s="123"/>
      <c r="NPI1370" s="123"/>
      <c r="NPJ1370" s="123"/>
      <c r="NPK1370" s="123"/>
      <c r="NPL1370" s="123"/>
      <c r="NPM1370" s="123"/>
      <c r="NPN1370" s="123"/>
      <c r="NPO1370" s="123"/>
      <c r="NPP1370" s="123"/>
      <c r="NPQ1370" s="123"/>
      <c r="NPR1370" s="123"/>
      <c r="NPS1370" s="123"/>
      <c r="NPT1370" s="123"/>
      <c r="NPU1370" s="123"/>
      <c r="NPV1370" s="123"/>
      <c r="NPW1370" s="123"/>
      <c r="NPX1370" s="123"/>
      <c r="NPY1370" s="123"/>
      <c r="NPZ1370" s="123"/>
      <c r="NQA1370" s="123"/>
      <c r="NQB1370" s="123"/>
      <c r="NQC1370" s="123"/>
      <c r="NQD1370" s="123"/>
      <c r="NQE1370" s="123"/>
      <c r="NQF1370" s="123"/>
      <c r="NQG1370" s="123"/>
      <c r="NQH1370" s="123"/>
      <c r="NQI1370" s="123"/>
      <c r="NQJ1370" s="123"/>
      <c r="NQK1370" s="123"/>
      <c r="NQL1370" s="123"/>
      <c r="NQM1370" s="123"/>
      <c r="NQN1370" s="123"/>
      <c r="NQO1370" s="123"/>
      <c r="NQP1370" s="123"/>
      <c r="NQQ1370" s="123"/>
      <c r="NQR1370" s="123"/>
      <c r="NQS1370" s="123"/>
      <c r="NQT1370" s="123"/>
      <c r="NQU1370" s="123"/>
      <c r="NQV1370" s="123"/>
      <c r="NQW1370" s="123"/>
      <c r="NQX1370" s="123"/>
      <c r="NQY1370" s="123"/>
      <c r="NQZ1370" s="123"/>
      <c r="NRA1370" s="123"/>
      <c r="NRB1370" s="123"/>
      <c r="NRC1370" s="123"/>
      <c r="NRD1370" s="123"/>
      <c r="NRE1370" s="123"/>
      <c r="NRF1370" s="123"/>
      <c r="NRG1370" s="123"/>
      <c r="NRH1370" s="123"/>
      <c r="NRI1370" s="123"/>
      <c r="NRJ1370" s="123"/>
      <c r="NRK1370" s="123"/>
      <c r="NRL1370" s="123"/>
      <c r="NRM1370" s="123"/>
      <c r="NRN1370" s="123"/>
      <c r="NRO1370" s="123"/>
      <c r="NRP1370" s="123"/>
      <c r="NRQ1370" s="123"/>
      <c r="NRR1370" s="123"/>
      <c r="NRS1370" s="123"/>
      <c r="NRT1370" s="123"/>
      <c r="NRU1370" s="123"/>
      <c r="NRV1370" s="123"/>
      <c r="NRW1370" s="123"/>
      <c r="NRX1370" s="123"/>
      <c r="NRY1370" s="123"/>
      <c r="NRZ1370" s="123"/>
      <c r="NSA1370" s="123"/>
      <c r="NSB1370" s="123"/>
      <c r="NSC1370" s="123"/>
      <c r="NSD1370" s="123"/>
      <c r="NSE1370" s="123"/>
      <c r="NSF1370" s="123"/>
      <c r="NSG1370" s="123"/>
      <c r="NSH1370" s="123"/>
      <c r="NSI1370" s="123"/>
      <c r="NSJ1370" s="123"/>
      <c r="NSK1370" s="123"/>
      <c r="NSL1370" s="123"/>
      <c r="NSM1370" s="123"/>
      <c r="NSN1370" s="123"/>
      <c r="NSO1370" s="123"/>
      <c r="NSP1370" s="123"/>
      <c r="NSQ1370" s="123"/>
      <c r="NSR1370" s="123"/>
      <c r="NSS1370" s="123"/>
      <c r="NST1370" s="123"/>
      <c r="NSU1370" s="123"/>
      <c r="NSV1370" s="123"/>
      <c r="NSW1370" s="123"/>
      <c r="NSX1370" s="123"/>
      <c r="NSY1370" s="123"/>
      <c r="NSZ1370" s="123"/>
      <c r="NTA1370" s="123"/>
      <c r="NTB1370" s="123"/>
      <c r="NTC1370" s="123"/>
      <c r="NTD1370" s="123"/>
      <c r="NTE1370" s="123"/>
      <c r="NTF1370" s="123"/>
      <c r="NTG1370" s="123"/>
      <c r="NTH1370" s="123"/>
      <c r="NTI1370" s="123"/>
      <c r="NTJ1370" s="123"/>
      <c r="NTK1370" s="123"/>
      <c r="NTL1370" s="123"/>
      <c r="NTM1370" s="123"/>
      <c r="NTN1370" s="123"/>
      <c r="NTO1370" s="123"/>
      <c r="NTP1370" s="123"/>
      <c r="NTQ1370" s="123"/>
      <c r="NTR1370" s="123"/>
      <c r="NTS1370" s="123"/>
      <c r="NTT1370" s="123"/>
      <c r="NTU1370" s="123"/>
      <c r="NTV1370" s="123"/>
      <c r="NTW1370" s="123"/>
      <c r="NTX1370" s="123"/>
      <c r="NTY1370" s="123"/>
      <c r="NTZ1370" s="123"/>
      <c r="NUA1370" s="123"/>
      <c r="NUB1370" s="123"/>
      <c r="NUC1370" s="123"/>
      <c r="NUD1370" s="123"/>
      <c r="NUE1370" s="123"/>
      <c r="NUF1370" s="123"/>
      <c r="NUG1370" s="123"/>
      <c r="NUH1370" s="123"/>
      <c r="NUI1370" s="123"/>
      <c r="NUJ1370" s="123"/>
      <c r="NUK1370" s="123"/>
      <c r="NUL1370" s="123"/>
      <c r="NUM1370" s="123"/>
      <c r="NUN1370" s="123"/>
      <c r="NUO1370" s="123"/>
      <c r="NUP1370" s="123"/>
      <c r="NUQ1370" s="123"/>
      <c r="NUR1370" s="123"/>
      <c r="NUS1370" s="123"/>
      <c r="NUT1370" s="123"/>
      <c r="NUU1370" s="123"/>
      <c r="NUV1370" s="123"/>
      <c r="NUW1370" s="123"/>
      <c r="NUX1370" s="123"/>
      <c r="NUY1370" s="123"/>
      <c r="NUZ1370" s="123"/>
      <c r="NVA1370" s="123"/>
      <c r="NVB1370" s="123"/>
      <c r="NVC1370" s="123"/>
      <c r="NVD1370" s="123"/>
      <c r="NVE1370" s="123"/>
      <c r="NVF1370" s="123"/>
      <c r="NVG1370" s="123"/>
      <c r="NVH1370" s="123"/>
      <c r="NVI1370" s="123"/>
      <c r="NVJ1370" s="123"/>
      <c r="NVK1370" s="123"/>
      <c r="NVL1370" s="123"/>
      <c r="NVM1370" s="123"/>
      <c r="NVN1370" s="123"/>
      <c r="NVO1370" s="123"/>
      <c r="NVP1370" s="123"/>
      <c r="NVQ1370" s="123"/>
      <c r="NVR1370" s="123"/>
      <c r="NVS1370" s="123"/>
      <c r="NVT1370" s="123"/>
      <c r="NVU1370" s="123"/>
      <c r="NVV1370" s="123"/>
      <c r="NVW1370" s="123"/>
      <c r="NVX1370" s="123"/>
      <c r="NVY1370" s="123"/>
      <c r="NVZ1370" s="123"/>
      <c r="NWA1370" s="123"/>
      <c r="NWB1370" s="123"/>
      <c r="NWC1370" s="123"/>
      <c r="NWD1370" s="123"/>
      <c r="NWE1370" s="123"/>
      <c r="NWF1370" s="123"/>
      <c r="NWG1370" s="123"/>
      <c r="NWH1370" s="123"/>
      <c r="NWI1370" s="123"/>
      <c r="NWJ1370" s="123"/>
      <c r="NWK1370" s="123"/>
      <c r="NWL1370" s="123"/>
      <c r="NWM1370" s="123"/>
      <c r="NWN1370" s="123"/>
      <c r="NWO1370" s="123"/>
      <c r="NWP1370" s="123"/>
      <c r="NWQ1370" s="123"/>
      <c r="NWR1370" s="123"/>
      <c r="NWS1370" s="123"/>
      <c r="NWT1370" s="123"/>
      <c r="NWU1370" s="123"/>
      <c r="NWV1370" s="123"/>
      <c r="NWW1370" s="123"/>
      <c r="NWX1370" s="123"/>
      <c r="NWY1370" s="123"/>
      <c r="NWZ1370" s="123"/>
      <c r="NXA1370" s="123"/>
      <c r="NXB1370" s="123"/>
      <c r="NXC1370" s="123"/>
      <c r="NXD1370" s="123"/>
      <c r="NXE1370" s="123"/>
      <c r="NXF1370" s="123"/>
      <c r="NXG1370" s="123"/>
      <c r="NXH1370" s="123"/>
      <c r="NXI1370" s="123"/>
      <c r="NXJ1370" s="123"/>
      <c r="NXK1370" s="123"/>
      <c r="NXL1370" s="123"/>
      <c r="NXM1370" s="123"/>
      <c r="NXN1370" s="123"/>
      <c r="NXO1370" s="123"/>
      <c r="NXP1370" s="123"/>
      <c r="NXQ1370" s="123"/>
      <c r="NXR1370" s="123"/>
      <c r="NXS1370" s="123"/>
      <c r="NXT1370" s="123"/>
      <c r="NXU1370" s="123"/>
      <c r="NXV1370" s="123"/>
      <c r="NXW1370" s="123"/>
      <c r="NXX1370" s="123"/>
      <c r="NXY1370" s="123"/>
      <c r="NXZ1370" s="123"/>
      <c r="NYA1370" s="123"/>
      <c r="NYB1370" s="123"/>
      <c r="NYC1370" s="123"/>
      <c r="NYD1370" s="123"/>
      <c r="NYE1370" s="123"/>
      <c r="NYF1370" s="123"/>
      <c r="NYG1370" s="123"/>
      <c r="NYH1370" s="123"/>
      <c r="NYI1370" s="123"/>
      <c r="NYJ1370" s="123"/>
      <c r="NYK1370" s="123"/>
      <c r="NYL1370" s="123"/>
      <c r="NYM1370" s="123"/>
      <c r="NYN1370" s="123"/>
      <c r="NYO1370" s="123"/>
      <c r="NYP1370" s="123"/>
      <c r="NYQ1370" s="123"/>
      <c r="NYR1370" s="123"/>
      <c r="NYS1370" s="123"/>
      <c r="NYT1370" s="123"/>
      <c r="NYU1370" s="123"/>
      <c r="NYV1370" s="123"/>
      <c r="NYW1370" s="123"/>
      <c r="NYX1370" s="123"/>
      <c r="NYY1370" s="123"/>
      <c r="NYZ1370" s="123"/>
      <c r="NZA1370" s="123"/>
      <c r="NZB1370" s="123"/>
      <c r="NZC1370" s="123"/>
      <c r="NZD1370" s="123"/>
      <c r="NZE1370" s="123"/>
      <c r="NZF1370" s="123"/>
      <c r="NZG1370" s="123"/>
      <c r="NZH1370" s="123"/>
      <c r="NZI1370" s="123"/>
      <c r="NZJ1370" s="123"/>
      <c r="NZK1370" s="123"/>
      <c r="NZL1370" s="123"/>
      <c r="NZM1370" s="123"/>
      <c r="NZN1370" s="123"/>
      <c r="NZO1370" s="123"/>
      <c r="NZP1370" s="123"/>
      <c r="NZQ1370" s="123"/>
      <c r="NZR1370" s="123"/>
      <c r="NZS1370" s="123"/>
      <c r="NZT1370" s="123"/>
      <c r="NZU1370" s="123"/>
      <c r="NZV1370" s="123"/>
      <c r="NZW1370" s="123"/>
      <c r="NZX1370" s="123"/>
      <c r="NZY1370" s="123"/>
      <c r="NZZ1370" s="123"/>
      <c r="OAA1370" s="123"/>
      <c r="OAB1370" s="123"/>
      <c r="OAC1370" s="123"/>
      <c r="OAD1370" s="123"/>
      <c r="OAE1370" s="123"/>
      <c r="OAF1370" s="123"/>
      <c r="OAG1370" s="123"/>
      <c r="OAH1370" s="123"/>
      <c r="OAI1370" s="123"/>
      <c r="OAJ1370" s="123"/>
      <c r="OAK1370" s="123"/>
      <c r="OAL1370" s="123"/>
      <c r="OAM1370" s="123"/>
      <c r="OAN1370" s="123"/>
      <c r="OAO1370" s="123"/>
      <c r="OAP1370" s="123"/>
      <c r="OAQ1370" s="123"/>
      <c r="OAR1370" s="123"/>
      <c r="OAS1370" s="123"/>
      <c r="OAT1370" s="123"/>
      <c r="OAU1370" s="123"/>
      <c r="OAV1370" s="123"/>
      <c r="OAW1370" s="123"/>
      <c r="OAX1370" s="123"/>
      <c r="OAY1370" s="123"/>
      <c r="OAZ1370" s="123"/>
      <c r="OBA1370" s="123"/>
      <c r="OBB1370" s="123"/>
      <c r="OBC1370" s="123"/>
      <c r="OBD1370" s="123"/>
      <c r="OBE1370" s="123"/>
      <c r="OBF1370" s="123"/>
      <c r="OBG1370" s="123"/>
      <c r="OBH1370" s="123"/>
      <c r="OBI1370" s="123"/>
      <c r="OBJ1370" s="123"/>
      <c r="OBK1370" s="123"/>
      <c r="OBL1370" s="123"/>
      <c r="OBM1370" s="123"/>
      <c r="OBN1370" s="123"/>
      <c r="OBO1370" s="123"/>
      <c r="OBP1370" s="123"/>
      <c r="OBQ1370" s="123"/>
      <c r="OBR1370" s="123"/>
      <c r="OBS1370" s="123"/>
      <c r="OBT1370" s="123"/>
      <c r="OBU1370" s="123"/>
      <c r="OBV1370" s="123"/>
      <c r="OBW1370" s="123"/>
      <c r="OBX1370" s="123"/>
      <c r="OBY1370" s="123"/>
      <c r="OBZ1370" s="123"/>
      <c r="OCA1370" s="123"/>
      <c r="OCB1370" s="123"/>
      <c r="OCC1370" s="123"/>
      <c r="OCD1370" s="123"/>
      <c r="OCE1370" s="123"/>
      <c r="OCF1370" s="123"/>
      <c r="OCG1370" s="123"/>
      <c r="OCH1370" s="123"/>
      <c r="OCI1370" s="123"/>
      <c r="OCJ1370" s="123"/>
      <c r="OCK1370" s="123"/>
      <c r="OCL1370" s="123"/>
      <c r="OCM1370" s="123"/>
      <c r="OCN1370" s="123"/>
      <c r="OCO1370" s="123"/>
      <c r="OCP1370" s="123"/>
      <c r="OCQ1370" s="123"/>
      <c r="OCR1370" s="123"/>
      <c r="OCS1370" s="123"/>
      <c r="OCT1370" s="123"/>
      <c r="OCU1370" s="123"/>
      <c r="OCV1370" s="123"/>
      <c r="OCW1370" s="123"/>
      <c r="OCX1370" s="123"/>
      <c r="OCY1370" s="123"/>
      <c r="OCZ1370" s="123"/>
      <c r="ODA1370" s="123"/>
      <c r="ODB1370" s="123"/>
      <c r="ODC1370" s="123"/>
      <c r="ODD1370" s="123"/>
      <c r="ODE1370" s="123"/>
      <c r="ODF1370" s="123"/>
      <c r="ODG1370" s="123"/>
      <c r="ODH1370" s="123"/>
      <c r="ODI1370" s="123"/>
      <c r="ODJ1370" s="123"/>
      <c r="ODK1370" s="123"/>
      <c r="ODL1370" s="123"/>
      <c r="ODM1370" s="123"/>
      <c r="ODN1370" s="123"/>
      <c r="ODO1370" s="123"/>
      <c r="ODP1370" s="123"/>
      <c r="ODQ1370" s="123"/>
      <c r="ODR1370" s="123"/>
      <c r="ODS1370" s="123"/>
      <c r="ODT1370" s="123"/>
      <c r="ODU1370" s="123"/>
      <c r="ODV1370" s="123"/>
      <c r="ODW1370" s="123"/>
      <c r="ODX1370" s="123"/>
      <c r="ODY1370" s="123"/>
      <c r="ODZ1370" s="123"/>
      <c r="OEA1370" s="123"/>
      <c r="OEB1370" s="123"/>
      <c r="OEC1370" s="123"/>
      <c r="OED1370" s="123"/>
      <c r="OEE1370" s="123"/>
      <c r="OEF1370" s="123"/>
      <c r="OEG1370" s="123"/>
      <c r="OEH1370" s="123"/>
      <c r="OEI1370" s="123"/>
      <c r="OEJ1370" s="123"/>
      <c r="OEK1370" s="123"/>
      <c r="OEL1370" s="123"/>
      <c r="OEM1370" s="123"/>
      <c r="OEN1370" s="123"/>
      <c r="OEO1370" s="123"/>
      <c r="OEP1370" s="123"/>
      <c r="OEQ1370" s="123"/>
      <c r="OER1370" s="123"/>
      <c r="OES1370" s="123"/>
      <c r="OET1370" s="123"/>
      <c r="OEU1370" s="123"/>
      <c r="OEV1370" s="123"/>
      <c r="OEW1370" s="123"/>
      <c r="OEX1370" s="123"/>
      <c r="OEY1370" s="123"/>
      <c r="OEZ1370" s="123"/>
      <c r="OFA1370" s="123"/>
      <c r="OFB1370" s="123"/>
      <c r="OFC1370" s="123"/>
      <c r="OFD1370" s="123"/>
      <c r="OFE1370" s="123"/>
      <c r="OFF1370" s="123"/>
      <c r="OFG1370" s="123"/>
      <c r="OFH1370" s="123"/>
      <c r="OFI1370" s="123"/>
      <c r="OFJ1370" s="123"/>
      <c r="OFK1370" s="123"/>
      <c r="OFL1370" s="123"/>
      <c r="OFM1370" s="123"/>
      <c r="OFN1370" s="123"/>
      <c r="OFO1370" s="123"/>
      <c r="OFP1370" s="123"/>
      <c r="OFQ1370" s="123"/>
      <c r="OFR1370" s="123"/>
      <c r="OFS1370" s="123"/>
      <c r="OFT1370" s="123"/>
      <c r="OFU1370" s="123"/>
      <c r="OFV1370" s="123"/>
      <c r="OFW1370" s="123"/>
      <c r="OFX1370" s="123"/>
      <c r="OFY1370" s="123"/>
      <c r="OFZ1370" s="123"/>
      <c r="OGA1370" s="123"/>
      <c r="OGB1370" s="123"/>
      <c r="OGC1370" s="123"/>
      <c r="OGD1370" s="123"/>
      <c r="OGE1370" s="123"/>
      <c r="OGF1370" s="123"/>
      <c r="OGG1370" s="123"/>
      <c r="OGH1370" s="123"/>
      <c r="OGI1370" s="123"/>
      <c r="OGJ1370" s="123"/>
      <c r="OGK1370" s="123"/>
      <c r="OGL1370" s="123"/>
      <c r="OGM1370" s="123"/>
      <c r="OGN1370" s="123"/>
      <c r="OGO1370" s="123"/>
      <c r="OGP1370" s="123"/>
      <c r="OGQ1370" s="123"/>
      <c r="OGR1370" s="123"/>
      <c r="OGS1370" s="123"/>
      <c r="OGT1370" s="123"/>
      <c r="OGU1370" s="123"/>
      <c r="OGV1370" s="123"/>
      <c r="OGW1370" s="123"/>
      <c r="OGX1370" s="123"/>
      <c r="OGY1370" s="123"/>
      <c r="OGZ1370" s="123"/>
      <c r="OHA1370" s="123"/>
      <c r="OHB1370" s="123"/>
      <c r="OHC1370" s="123"/>
      <c r="OHD1370" s="123"/>
      <c r="OHE1370" s="123"/>
      <c r="OHF1370" s="123"/>
      <c r="OHG1370" s="123"/>
      <c r="OHH1370" s="123"/>
      <c r="OHI1370" s="123"/>
      <c r="OHJ1370" s="123"/>
      <c r="OHK1370" s="123"/>
      <c r="OHL1370" s="123"/>
      <c r="OHM1370" s="123"/>
      <c r="OHN1370" s="123"/>
      <c r="OHO1370" s="123"/>
      <c r="OHP1370" s="123"/>
      <c r="OHQ1370" s="123"/>
      <c r="OHR1370" s="123"/>
      <c r="OHS1370" s="123"/>
      <c r="OHT1370" s="123"/>
      <c r="OHU1370" s="123"/>
      <c r="OHV1370" s="123"/>
      <c r="OHW1370" s="123"/>
      <c r="OHX1370" s="123"/>
      <c r="OHY1370" s="123"/>
      <c r="OHZ1370" s="123"/>
      <c r="OIA1370" s="123"/>
      <c r="OIB1370" s="123"/>
      <c r="OIC1370" s="123"/>
      <c r="OID1370" s="123"/>
      <c r="OIE1370" s="123"/>
      <c r="OIF1370" s="123"/>
      <c r="OIG1370" s="123"/>
      <c r="OIH1370" s="123"/>
      <c r="OII1370" s="123"/>
      <c r="OIJ1370" s="123"/>
      <c r="OIK1370" s="123"/>
      <c r="OIL1370" s="123"/>
      <c r="OIM1370" s="123"/>
      <c r="OIN1370" s="123"/>
      <c r="OIO1370" s="123"/>
      <c r="OIP1370" s="123"/>
      <c r="OIQ1370" s="123"/>
      <c r="OIR1370" s="123"/>
      <c r="OIS1370" s="123"/>
      <c r="OIT1370" s="123"/>
      <c r="OIU1370" s="123"/>
      <c r="OIV1370" s="123"/>
      <c r="OIW1370" s="123"/>
      <c r="OIX1370" s="123"/>
      <c r="OIY1370" s="123"/>
      <c r="OIZ1370" s="123"/>
      <c r="OJA1370" s="123"/>
      <c r="OJB1370" s="123"/>
      <c r="OJC1370" s="123"/>
      <c r="OJD1370" s="123"/>
      <c r="OJE1370" s="123"/>
      <c r="OJF1370" s="123"/>
      <c r="OJG1370" s="123"/>
      <c r="OJH1370" s="123"/>
      <c r="OJI1370" s="123"/>
      <c r="OJJ1370" s="123"/>
      <c r="OJK1370" s="123"/>
      <c r="OJL1370" s="123"/>
      <c r="OJM1370" s="123"/>
      <c r="OJN1370" s="123"/>
      <c r="OJO1370" s="123"/>
      <c r="OJP1370" s="123"/>
      <c r="OJQ1370" s="123"/>
      <c r="OJR1370" s="123"/>
      <c r="OJS1370" s="123"/>
      <c r="OJT1370" s="123"/>
      <c r="OJU1370" s="123"/>
      <c r="OJV1370" s="123"/>
      <c r="OJW1370" s="123"/>
      <c r="OJX1370" s="123"/>
      <c r="OJY1370" s="123"/>
      <c r="OJZ1370" s="123"/>
      <c r="OKA1370" s="123"/>
      <c r="OKB1370" s="123"/>
      <c r="OKC1370" s="123"/>
      <c r="OKD1370" s="123"/>
      <c r="OKE1370" s="123"/>
      <c r="OKF1370" s="123"/>
      <c r="OKG1370" s="123"/>
      <c r="OKH1370" s="123"/>
      <c r="OKI1370" s="123"/>
      <c r="OKJ1370" s="123"/>
      <c r="OKK1370" s="123"/>
      <c r="OKL1370" s="123"/>
      <c r="OKM1370" s="123"/>
      <c r="OKN1370" s="123"/>
      <c r="OKO1370" s="123"/>
      <c r="OKP1370" s="123"/>
      <c r="OKQ1370" s="123"/>
      <c r="OKR1370" s="123"/>
      <c r="OKS1370" s="123"/>
      <c r="OKT1370" s="123"/>
      <c r="OKU1370" s="123"/>
      <c r="OKV1370" s="123"/>
      <c r="OKW1370" s="123"/>
      <c r="OKX1370" s="123"/>
      <c r="OKY1370" s="123"/>
      <c r="OKZ1370" s="123"/>
      <c r="OLA1370" s="123"/>
      <c r="OLB1370" s="123"/>
      <c r="OLC1370" s="123"/>
      <c r="OLD1370" s="123"/>
      <c r="OLE1370" s="123"/>
      <c r="OLF1370" s="123"/>
      <c r="OLG1370" s="123"/>
      <c r="OLH1370" s="123"/>
      <c r="OLI1370" s="123"/>
      <c r="OLJ1370" s="123"/>
      <c r="OLK1370" s="123"/>
      <c r="OLL1370" s="123"/>
      <c r="OLM1370" s="123"/>
      <c r="OLN1370" s="123"/>
      <c r="OLO1370" s="123"/>
      <c r="OLP1370" s="123"/>
      <c r="OLQ1370" s="123"/>
      <c r="OLR1370" s="123"/>
      <c r="OLS1370" s="123"/>
      <c r="OLT1370" s="123"/>
      <c r="OLU1370" s="123"/>
      <c r="OLV1370" s="123"/>
      <c r="OLW1370" s="123"/>
      <c r="OLX1370" s="123"/>
      <c r="OLY1370" s="123"/>
      <c r="OLZ1370" s="123"/>
      <c r="OMA1370" s="123"/>
      <c r="OMB1370" s="123"/>
      <c r="OMC1370" s="123"/>
      <c r="OMD1370" s="123"/>
      <c r="OME1370" s="123"/>
      <c r="OMF1370" s="123"/>
      <c r="OMG1370" s="123"/>
      <c r="OMH1370" s="123"/>
      <c r="OMI1370" s="123"/>
      <c r="OMJ1370" s="123"/>
      <c r="OMK1370" s="123"/>
      <c r="OML1370" s="123"/>
      <c r="OMM1370" s="123"/>
      <c r="OMN1370" s="123"/>
      <c r="OMO1370" s="123"/>
      <c r="OMP1370" s="123"/>
      <c r="OMQ1370" s="123"/>
      <c r="OMR1370" s="123"/>
      <c r="OMS1370" s="123"/>
      <c r="OMT1370" s="123"/>
      <c r="OMU1370" s="123"/>
      <c r="OMV1370" s="123"/>
      <c r="OMW1370" s="123"/>
      <c r="OMX1370" s="123"/>
      <c r="OMY1370" s="123"/>
      <c r="OMZ1370" s="123"/>
      <c r="ONA1370" s="123"/>
      <c r="ONB1370" s="123"/>
      <c r="ONC1370" s="123"/>
      <c r="OND1370" s="123"/>
      <c r="ONE1370" s="123"/>
      <c r="ONF1370" s="123"/>
      <c r="ONG1370" s="123"/>
      <c r="ONH1370" s="123"/>
      <c r="ONI1370" s="123"/>
      <c r="ONJ1370" s="123"/>
      <c r="ONK1370" s="123"/>
      <c r="ONL1370" s="123"/>
      <c r="ONM1370" s="123"/>
      <c r="ONN1370" s="123"/>
      <c r="ONO1370" s="123"/>
      <c r="ONP1370" s="123"/>
      <c r="ONQ1370" s="123"/>
      <c r="ONR1370" s="123"/>
      <c r="ONS1370" s="123"/>
      <c r="ONT1370" s="123"/>
      <c r="ONU1370" s="123"/>
      <c r="ONV1370" s="123"/>
      <c r="ONW1370" s="123"/>
      <c r="ONX1370" s="123"/>
      <c r="ONY1370" s="123"/>
      <c r="ONZ1370" s="123"/>
      <c r="OOA1370" s="123"/>
      <c r="OOB1370" s="123"/>
      <c r="OOC1370" s="123"/>
      <c r="OOD1370" s="123"/>
      <c r="OOE1370" s="123"/>
      <c r="OOF1370" s="123"/>
      <c r="OOG1370" s="123"/>
      <c r="OOH1370" s="123"/>
      <c r="OOI1370" s="123"/>
      <c r="OOJ1370" s="123"/>
      <c r="OOK1370" s="123"/>
      <c r="OOL1370" s="123"/>
      <c r="OOM1370" s="123"/>
      <c r="OON1370" s="123"/>
      <c r="OOO1370" s="123"/>
      <c r="OOP1370" s="123"/>
      <c r="OOQ1370" s="123"/>
      <c r="OOR1370" s="123"/>
      <c r="OOS1370" s="123"/>
      <c r="OOT1370" s="123"/>
      <c r="OOU1370" s="123"/>
      <c r="OOV1370" s="123"/>
      <c r="OOW1370" s="123"/>
      <c r="OOX1370" s="123"/>
      <c r="OOY1370" s="123"/>
      <c r="OOZ1370" s="123"/>
      <c r="OPA1370" s="123"/>
      <c r="OPB1370" s="123"/>
      <c r="OPC1370" s="123"/>
      <c r="OPD1370" s="123"/>
      <c r="OPE1370" s="123"/>
      <c r="OPF1370" s="123"/>
      <c r="OPG1370" s="123"/>
      <c r="OPH1370" s="123"/>
      <c r="OPI1370" s="123"/>
      <c r="OPJ1370" s="123"/>
      <c r="OPK1370" s="123"/>
      <c r="OPL1370" s="123"/>
      <c r="OPM1370" s="123"/>
      <c r="OPN1370" s="123"/>
      <c r="OPO1370" s="123"/>
      <c r="OPP1370" s="123"/>
      <c r="OPQ1370" s="123"/>
      <c r="OPR1370" s="123"/>
      <c r="OPS1370" s="123"/>
      <c r="OPT1370" s="123"/>
      <c r="OPU1370" s="123"/>
      <c r="OPV1370" s="123"/>
      <c r="OPW1370" s="123"/>
      <c r="OPX1370" s="123"/>
      <c r="OPY1370" s="123"/>
      <c r="OPZ1370" s="123"/>
      <c r="OQA1370" s="123"/>
      <c r="OQB1370" s="123"/>
      <c r="OQC1370" s="123"/>
      <c r="OQD1370" s="123"/>
      <c r="OQE1370" s="123"/>
      <c r="OQF1370" s="123"/>
      <c r="OQG1370" s="123"/>
      <c r="OQH1370" s="123"/>
      <c r="OQI1370" s="123"/>
      <c r="OQJ1370" s="123"/>
      <c r="OQK1370" s="123"/>
      <c r="OQL1370" s="123"/>
      <c r="OQM1370" s="123"/>
      <c r="OQN1370" s="123"/>
      <c r="OQO1370" s="123"/>
      <c r="OQP1370" s="123"/>
      <c r="OQQ1370" s="123"/>
      <c r="OQR1370" s="123"/>
      <c r="OQS1370" s="123"/>
      <c r="OQT1370" s="123"/>
      <c r="OQU1370" s="123"/>
      <c r="OQV1370" s="123"/>
      <c r="OQW1370" s="123"/>
      <c r="OQX1370" s="123"/>
      <c r="OQY1370" s="123"/>
      <c r="OQZ1370" s="123"/>
      <c r="ORA1370" s="123"/>
      <c r="ORB1370" s="123"/>
      <c r="ORC1370" s="123"/>
      <c r="ORD1370" s="123"/>
      <c r="ORE1370" s="123"/>
      <c r="ORF1370" s="123"/>
      <c r="ORG1370" s="123"/>
      <c r="ORH1370" s="123"/>
      <c r="ORI1370" s="123"/>
      <c r="ORJ1370" s="123"/>
      <c r="ORK1370" s="123"/>
      <c r="ORL1370" s="123"/>
      <c r="ORM1370" s="123"/>
      <c r="ORN1370" s="123"/>
      <c r="ORO1370" s="123"/>
      <c r="ORP1370" s="123"/>
      <c r="ORQ1370" s="123"/>
      <c r="ORR1370" s="123"/>
      <c r="ORS1370" s="123"/>
      <c r="ORT1370" s="123"/>
      <c r="ORU1370" s="123"/>
      <c r="ORV1370" s="123"/>
      <c r="ORW1370" s="123"/>
      <c r="ORX1370" s="123"/>
      <c r="ORY1370" s="123"/>
      <c r="ORZ1370" s="123"/>
      <c r="OSA1370" s="123"/>
      <c r="OSB1370" s="123"/>
      <c r="OSC1370" s="123"/>
      <c r="OSD1370" s="123"/>
      <c r="OSE1370" s="123"/>
      <c r="OSF1370" s="123"/>
      <c r="OSG1370" s="123"/>
      <c r="OSH1370" s="123"/>
      <c r="OSI1370" s="123"/>
      <c r="OSJ1370" s="123"/>
      <c r="OSK1370" s="123"/>
      <c r="OSL1370" s="123"/>
      <c r="OSM1370" s="123"/>
      <c r="OSN1370" s="123"/>
      <c r="OSO1370" s="123"/>
      <c r="OSP1370" s="123"/>
      <c r="OSQ1370" s="123"/>
      <c r="OSR1370" s="123"/>
      <c r="OSS1370" s="123"/>
      <c r="OST1370" s="123"/>
      <c r="OSU1370" s="123"/>
      <c r="OSV1370" s="123"/>
      <c r="OSW1370" s="123"/>
      <c r="OSX1370" s="123"/>
      <c r="OSY1370" s="123"/>
      <c r="OSZ1370" s="123"/>
      <c r="OTA1370" s="123"/>
      <c r="OTB1370" s="123"/>
      <c r="OTC1370" s="123"/>
      <c r="OTD1370" s="123"/>
      <c r="OTE1370" s="123"/>
      <c r="OTF1370" s="123"/>
      <c r="OTG1370" s="123"/>
      <c r="OTH1370" s="123"/>
      <c r="OTI1370" s="123"/>
      <c r="OTJ1370" s="123"/>
      <c r="OTK1370" s="123"/>
      <c r="OTL1370" s="123"/>
      <c r="OTM1370" s="123"/>
      <c r="OTN1370" s="123"/>
      <c r="OTO1370" s="123"/>
      <c r="OTP1370" s="123"/>
      <c r="OTQ1370" s="123"/>
      <c r="OTR1370" s="123"/>
      <c r="OTS1370" s="123"/>
      <c r="OTT1370" s="123"/>
      <c r="OTU1370" s="123"/>
      <c r="OTV1370" s="123"/>
      <c r="OTW1370" s="123"/>
      <c r="OTX1370" s="123"/>
      <c r="OTY1370" s="123"/>
      <c r="OTZ1370" s="123"/>
      <c r="OUA1370" s="123"/>
      <c r="OUB1370" s="123"/>
      <c r="OUC1370" s="123"/>
      <c r="OUD1370" s="123"/>
      <c r="OUE1370" s="123"/>
      <c r="OUF1370" s="123"/>
      <c r="OUG1370" s="123"/>
      <c r="OUH1370" s="123"/>
      <c r="OUI1370" s="123"/>
      <c r="OUJ1370" s="123"/>
      <c r="OUK1370" s="123"/>
      <c r="OUL1370" s="123"/>
      <c r="OUM1370" s="123"/>
      <c r="OUN1370" s="123"/>
      <c r="OUO1370" s="123"/>
      <c r="OUP1370" s="123"/>
      <c r="OUQ1370" s="123"/>
      <c r="OUR1370" s="123"/>
      <c r="OUS1370" s="123"/>
      <c r="OUT1370" s="123"/>
      <c r="OUU1370" s="123"/>
      <c r="OUV1370" s="123"/>
      <c r="OUW1370" s="123"/>
      <c r="OUX1370" s="123"/>
      <c r="OUY1370" s="123"/>
      <c r="OUZ1370" s="123"/>
      <c r="OVA1370" s="123"/>
      <c r="OVB1370" s="123"/>
      <c r="OVC1370" s="123"/>
      <c r="OVD1370" s="123"/>
      <c r="OVE1370" s="123"/>
      <c r="OVF1370" s="123"/>
      <c r="OVG1370" s="123"/>
      <c r="OVH1370" s="123"/>
      <c r="OVI1370" s="123"/>
      <c r="OVJ1370" s="123"/>
      <c r="OVK1370" s="123"/>
      <c r="OVL1370" s="123"/>
      <c r="OVM1370" s="123"/>
      <c r="OVN1370" s="123"/>
      <c r="OVO1370" s="123"/>
      <c r="OVP1370" s="123"/>
      <c r="OVQ1370" s="123"/>
      <c r="OVR1370" s="123"/>
      <c r="OVS1370" s="123"/>
      <c r="OVT1370" s="123"/>
      <c r="OVU1370" s="123"/>
      <c r="OVV1370" s="123"/>
      <c r="OVW1370" s="123"/>
      <c r="OVX1370" s="123"/>
      <c r="OVY1370" s="123"/>
      <c r="OVZ1370" s="123"/>
      <c r="OWA1370" s="123"/>
      <c r="OWB1370" s="123"/>
      <c r="OWC1370" s="123"/>
      <c r="OWD1370" s="123"/>
      <c r="OWE1370" s="123"/>
      <c r="OWF1370" s="123"/>
      <c r="OWG1370" s="123"/>
      <c r="OWH1370" s="123"/>
      <c r="OWI1370" s="123"/>
      <c r="OWJ1370" s="123"/>
      <c r="OWK1370" s="123"/>
      <c r="OWL1370" s="123"/>
      <c r="OWM1370" s="123"/>
      <c r="OWN1370" s="123"/>
      <c r="OWO1370" s="123"/>
      <c r="OWP1370" s="123"/>
      <c r="OWQ1370" s="123"/>
      <c r="OWR1370" s="123"/>
      <c r="OWS1370" s="123"/>
      <c r="OWT1370" s="123"/>
      <c r="OWU1370" s="123"/>
      <c r="OWV1370" s="123"/>
      <c r="OWW1370" s="123"/>
      <c r="OWX1370" s="123"/>
      <c r="OWY1370" s="123"/>
      <c r="OWZ1370" s="123"/>
      <c r="OXA1370" s="123"/>
      <c r="OXB1370" s="123"/>
      <c r="OXC1370" s="123"/>
      <c r="OXD1370" s="123"/>
      <c r="OXE1370" s="123"/>
      <c r="OXF1370" s="123"/>
      <c r="OXG1370" s="123"/>
      <c r="OXH1370" s="123"/>
      <c r="OXI1370" s="123"/>
      <c r="OXJ1370" s="123"/>
      <c r="OXK1370" s="123"/>
      <c r="OXL1370" s="123"/>
      <c r="OXM1370" s="123"/>
      <c r="OXN1370" s="123"/>
      <c r="OXO1370" s="123"/>
      <c r="OXP1370" s="123"/>
      <c r="OXQ1370" s="123"/>
      <c r="OXR1370" s="123"/>
      <c r="OXS1370" s="123"/>
      <c r="OXT1370" s="123"/>
      <c r="OXU1370" s="123"/>
      <c r="OXV1370" s="123"/>
      <c r="OXW1370" s="123"/>
      <c r="OXX1370" s="123"/>
      <c r="OXY1370" s="123"/>
      <c r="OXZ1370" s="123"/>
      <c r="OYA1370" s="123"/>
      <c r="OYB1370" s="123"/>
      <c r="OYC1370" s="123"/>
      <c r="OYD1370" s="123"/>
      <c r="OYE1370" s="123"/>
      <c r="OYF1370" s="123"/>
      <c r="OYG1370" s="123"/>
      <c r="OYH1370" s="123"/>
      <c r="OYI1370" s="123"/>
      <c r="OYJ1370" s="123"/>
      <c r="OYK1370" s="123"/>
      <c r="OYL1370" s="123"/>
      <c r="OYM1370" s="123"/>
      <c r="OYN1370" s="123"/>
      <c r="OYO1370" s="123"/>
      <c r="OYP1370" s="123"/>
      <c r="OYQ1370" s="123"/>
      <c r="OYR1370" s="123"/>
      <c r="OYS1370" s="123"/>
      <c r="OYT1370" s="123"/>
      <c r="OYU1370" s="123"/>
      <c r="OYV1370" s="123"/>
      <c r="OYW1370" s="123"/>
      <c r="OYX1370" s="123"/>
      <c r="OYY1370" s="123"/>
      <c r="OYZ1370" s="123"/>
      <c r="OZA1370" s="123"/>
      <c r="OZB1370" s="123"/>
      <c r="OZC1370" s="123"/>
      <c r="OZD1370" s="123"/>
      <c r="OZE1370" s="123"/>
      <c r="OZF1370" s="123"/>
      <c r="OZG1370" s="123"/>
      <c r="OZH1370" s="123"/>
      <c r="OZI1370" s="123"/>
      <c r="OZJ1370" s="123"/>
      <c r="OZK1370" s="123"/>
      <c r="OZL1370" s="123"/>
      <c r="OZM1370" s="123"/>
      <c r="OZN1370" s="123"/>
      <c r="OZO1370" s="123"/>
      <c r="OZP1370" s="123"/>
      <c r="OZQ1370" s="123"/>
      <c r="OZR1370" s="123"/>
      <c r="OZS1370" s="123"/>
      <c r="OZT1370" s="123"/>
      <c r="OZU1370" s="123"/>
      <c r="OZV1370" s="123"/>
      <c r="OZW1370" s="123"/>
      <c r="OZX1370" s="123"/>
      <c r="OZY1370" s="123"/>
      <c r="OZZ1370" s="123"/>
      <c r="PAA1370" s="123"/>
      <c r="PAB1370" s="123"/>
      <c r="PAC1370" s="123"/>
      <c r="PAD1370" s="123"/>
      <c r="PAE1370" s="123"/>
      <c r="PAF1370" s="123"/>
      <c r="PAG1370" s="123"/>
      <c r="PAH1370" s="123"/>
      <c r="PAI1370" s="123"/>
      <c r="PAJ1370" s="123"/>
      <c r="PAK1370" s="123"/>
      <c r="PAL1370" s="123"/>
      <c r="PAM1370" s="123"/>
      <c r="PAN1370" s="123"/>
      <c r="PAO1370" s="123"/>
      <c r="PAP1370" s="123"/>
      <c r="PAQ1370" s="123"/>
      <c r="PAR1370" s="123"/>
      <c r="PAS1370" s="123"/>
      <c r="PAT1370" s="123"/>
      <c r="PAU1370" s="123"/>
      <c r="PAV1370" s="123"/>
      <c r="PAW1370" s="123"/>
      <c r="PAX1370" s="123"/>
      <c r="PAY1370" s="123"/>
      <c r="PAZ1370" s="123"/>
      <c r="PBA1370" s="123"/>
      <c r="PBB1370" s="123"/>
      <c r="PBC1370" s="123"/>
      <c r="PBD1370" s="123"/>
      <c r="PBE1370" s="123"/>
      <c r="PBF1370" s="123"/>
      <c r="PBG1370" s="123"/>
      <c r="PBH1370" s="123"/>
      <c r="PBI1370" s="123"/>
      <c r="PBJ1370" s="123"/>
      <c r="PBK1370" s="123"/>
      <c r="PBL1370" s="123"/>
      <c r="PBM1370" s="123"/>
      <c r="PBN1370" s="123"/>
      <c r="PBO1370" s="123"/>
      <c r="PBP1370" s="123"/>
      <c r="PBQ1370" s="123"/>
      <c r="PBR1370" s="123"/>
      <c r="PBS1370" s="123"/>
      <c r="PBT1370" s="123"/>
      <c r="PBU1370" s="123"/>
      <c r="PBV1370" s="123"/>
      <c r="PBW1370" s="123"/>
      <c r="PBX1370" s="123"/>
      <c r="PBY1370" s="123"/>
      <c r="PBZ1370" s="123"/>
      <c r="PCA1370" s="123"/>
      <c r="PCB1370" s="123"/>
      <c r="PCC1370" s="123"/>
      <c r="PCD1370" s="123"/>
      <c r="PCE1370" s="123"/>
      <c r="PCF1370" s="123"/>
      <c r="PCG1370" s="123"/>
      <c r="PCH1370" s="123"/>
      <c r="PCI1370" s="123"/>
      <c r="PCJ1370" s="123"/>
      <c r="PCK1370" s="123"/>
      <c r="PCL1370" s="123"/>
      <c r="PCM1370" s="123"/>
      <c r="PCN1370" s="123"/>
      <c r="PCO1370" s="123"/>
      <c r="PCP1370" s="123"/>
      <c r="PCQ1370" s="123"/>
      <c r="PCR1370" s="123"/>
      <c r="PCS1370" s="123"/>
      <c r="PCT1370" s="123"/>
      <c r="PCU1370" s="123"/>
      <c r="PCV1370" s="123"/>
      <c r="PCW1370" s="123"/>
      <c r="PCX1370" s="123"/>
      <c r="PCY1370" s="123"/>
      <c r="PCZ1370" s="123"/>
      <c r="PDA1370" s="123"/>
      <c r="PDB1370" s="123"/>
      <c r="PDC1370" s="123"/>
      <c r="PDD1370" s="123"/>
      <c r="PDE1370" s="123"/>
      <c r="PDF1370" s="123"/>
      <c r="PDG1370" s="123"/>
      <c r="PDH1370" s="123"/>
      <c r="PDI1370" s="123"/>
      <c r="PDJ1370" s="123"/>
      <c r="PDK1370" s="123"/>
      <c r="PDL1370" s="123"/>
      <c r="PDM1370" s="123"/>
      <c r="PDN1370" s="123"/>
      <c r="PDO1370" s="123"/>
      <c r="PDP1370" s="123"/>
      <c r="PDQ1370" s="123"/>
      <c r="PDR1370" s="123"/>
      <c r="PDS1370" s="123"/>
      <c r="PDT1370" s="123"/>
      <c r="PDU1370" s="123"/>
      <c r="PDV1370" s="123"/>
      <c r="PDW1370" s="123"/>
      <c r="PDX1370" s="123"/>
      <c r="PDY1370" s="123"/>
      <c r="PDZ1370" s="123"/>
      <c r="PEA1370" s="123"/>
      <c r="PEB1370" s="123"/>
      <c r="PEC1370" s="123"/>
      <c r="PED1370" s="123"/>
      <c r="PEE1370" s="123"/>
      <c r="PEF1370" s="123"/>
      <c r="PEG1370" s="123"/>
      <c r="PEH1370" s="123"/>
      <c r="PEI1370" s="123"/>
      <c r="PEJ1370" s="123"/>
      <c r="PEK1370" s="123"/>
      <c r="PEL1370" s="123"/>
      <c r="PEM1370" s="123"/>
      <c r="PEN1370" s="123"/>
      <c r="PEO1370" s="123"/>
      <c r="PEP1370" s="123"/>
      <c r="PEQ1370" s="123"/>
      <c r="PER1370" s="123"/>
      <c r="PES1370" s="123"/>
      <c r="PET1370" s="123"/>
      <c r="PEU1370" s="123"/>
      <c r="PEV1370" s="123"/>
      <c r="PEW1370" s="123"/>
      <c r="PEX1370" s="123"/>
      <c r="PEY1370" s="123"/>
      <c r="PEZ1370" s="123"/>
      <c r="PFA1370" s="123"/>
      <c r="PFB1370" s="123"/>
      <c r="PFC1370" s="123"/>
      <c r="PFD1370" s="123"/>
      <c r="PFE1370" s="123"/>
      <c r="PFF1370" s="123"/>
      <c r="PFG1370" s="123"/>
      <c r="PFH1370" s="123"/>
      <c r="PFI1370" s="123"/>
      <c r="PFJ1370" s="123"/>
      <c r="PFK1370" s="123"/>
      <c r="PFL1370" s="123"/>
      <c r="PFM1370" s="123"/>
      <c r="PFN1370" s="123"/>
      <c r="PFO1370" s="123"/>
      <c r="PFP1370" s="123"/>
      <c r="PFQ1370" s="123"/>
      <c r="PFR1370" s="123"/>
      <c r="PFS1370" s="123"/>
      <c r="PFT1370" s="123"/>
      <c r="PFU1370" s="123"/>
      <c r="PFV1370" s="123"/>
      <c r="PFW1370" s="123"/>
      <c r="PFX1370" s="123"/>
      <c r="PFY1370" s="123"/>
      <c r="PFZ1370" s="123"/>
      <c r="PGA1370" s="123"/>
      <c r="PGB1370" s="123"/>
      <c r="PGC1370" s="123"/>
      <c r="PGD1370" s="123"/>
      <c r="PGE1370" s="123"/>
      <c r="PGF1370" s="123"/>
      <c r="PGG1370" s="123"/>
      <c r="PGH1370" s="123"/>
      <c r="PGI1370" s="123"/>
      <c r="PGJ1370" s="123"/>
      <c r="PGK1370" s="123"/>
      <c r="PGL1370" s="123"/>
      <c r="PGM1370" s="123"/>
      <c r="PGN1370" s="123"/>
      <c r="PGO1370" s="123"/>
      <c r="PGP1370" s="123"/>
      <c r="PGQ1370" s="123"/>
      <c r="PGR1370" s="123"/>
      <c r="PGS1370" s="123"/>
      <c r="PGT1370" s="123"/>
      <c r="PGU1370" s="123"/>
      <c r="PGV1370" s="123"/>
      <c r="PGW1370" s="123"/>
      <c r="PGX1370" s="123"/>
      <c r="PGY1370" s="123"/>
      <c r="PGZ1370" s="123"/>
      <c r="PHA1370" s="123"/>
      <c r="PHB1370" s="123"/>
      <c r="PHC1370" s="123"/>
      <c r="PHD1370" s="123"/>
      <c r="PHE1370" s="123"/>
      <c r="PHF1370" s="123"/>
      <c r="PHG1370" s="123"/>
      <c r="PHH1370" s="123"/>
      <c r="PHI1370" s="123"/>
      <c r="PHJ1370" s="123"/>
      <c r="PHK1370" s="123"/>
      <c r="PHL1370" s="123"/>
      <c r="PHM1370" s="123"/>
      <c r="PHN1370" s="123"/>
      <c r="PHO1370" s="123"/>
      <c r="PHP1370" s="123"/>
      <c r="PHQ1370" s="123"/>
      <c r="PHR1370" s="123"/>
      <c r="PHS1370" s="123"/>
      <c r="PHT1370" s="123"/>
      <c r="PHU1370" s="123"/>
      <c r="PHV1370" s="123"/>
      <c r="PHW1370" s="123"/>
      <c r="PHX1370" s="123"/>
      <c r="PHY1370" s="123"/>
      <c r="PHZ1370" s="123"/>
      <c r="PIA1370" s="123"/>
      <c r="PIB1370" s="123"/>
      <c r="PIC1370" s="123"/>
      <c r="PID1370" s="123"/>
      <c r="PIE1370" s="123"/>
      <c r="PIF1370" s="123"/>
      <c r="PIG1370" s="123"/>
      <c r="PIH1370" s="123"/>
      <c r="PII1370" s="123"/>
      <c r="PIJ1370" s="123"/>
      <c r="PIK1370" s="123"/>
      <c r="PIL1370" s="123"/>
      <c r="PIM1370" s="123"/>
      <c r="PIN1370" s="123"/>
      <c r="PIO1370" s="123"/>
      <c r="PIP1370" s="123"/>
      <c r="PIQ1370" s="123"/>
      <c r="PIR1370" s="123"/>
      <c r="PIS1370" s="123"/>
      <c r="PIT1370" s="123"/>
      <c r="PIU1370" s="123"/>
      <c r="PIV1370" s="123"/>
      <c r="PIW1370" s="123"/>
      <c r="PIX1370" s="123"/>
      <c r="PIY1370" s="123"/>
      <c r="PIZ1370" s="123"/>
      <c r="PJA1370" s="123"/>
      <c r="PJB1370" s="123"/>
      <c r="PJC1370" s="123"/>
      <c r="PJD1370" s="123"/>
      <c r="PJE1370" s="123"/>
      <c r="PJF1370" s="123"/>
      <c r="PJG1370" s="123"/>
      <c r="PJH1370" s="123"/>
      <c r="PJI1370" s="123"/>
      <c r="PJJ1370" s="123"/>
      <c r="PJK1370" s="123"/>
      <c r="PJL1370" s="123"/>
      <c r="PJM1370" s="123"/>
      <c r="PJN1370" s="123"/>
      <c r="PJO1370" s="123"/>
      <c r="PJP1370" s="123"/>
      <c r="PJQ1370" s="123"/>
      <c r="PJR1370" s="123"/>
      <c r="PJS1370" s="123"/>
      <c r="PJT1370" s="123"/>
      <c r="PJU1370" s="123"/>
      <c r="PJV1370" s="123"/>
      <c r="PJW1370" s="123"/>
      <c r="PJX1370" s="123"/>
      <c r="PJY1370" s="123"/>
      <c r="PJZ1370" s="123"/>
      <c r="PKA1370" s="123"/>
      <c r="PKB1370" s="123"/>
      <c r="PKC1370" s="123"/>
      <c r="PKD1370" s="123"/>
      <c r="PKE1370" s="123"/>
      <c r="PKF1370" s="123"/>
      <c r="PKG1370" s="123"/>
      <c r="PKH1370" s="123"/>
      <c r="PKI1370" s="123"/>
      <c r="PKJ1370" s="123"/>
      <c r="PKK1370" s="123"/>
      <c r="PKL1370" s="123"/>
      <c r="PKM1370" s="123"/>
      <c r="PKN1370" s="123"/>
      <c r="PKO1370" s="123"/>
      <c r="PKP1370" s="123"/>
      <c r="PKQ1370" s="123"/>
      <c r="PKR1370" s="123"/>
      <c r="PKS1370" s="123"/>
      <c r="PKT1370" s="123"/>
      <c r="PKU1370" s="123"/>
      <c r="PKV1370" s="123"/>
      <c r="PKW1370" s="123"/>
      <c r="PKX1370" s="123"/>
      <c r="PKY1370" s="123"/>
      <c r="PKZ1370" s="123"/>
      <c r="PLA1370" s="123"/>
      <c r="PLB1370" s="123"/>
      <c r="PLC1370" s="123"/>
      <c r="PLD1370" s="123"/>
      <c r="PLE1370" s="123"/>
      <c r="PLF1370" s="123"/>
      <c r="PLG1370" s="123"/>
      <c r="PLH1370" s="123"/>
      <c r="PLI1370" s="123"/>
      <c r="PLJ1370" s="123"/>
      <c r="PLK1370" s="123"/>
      <c r="PLL1370" s="123"/>
      <c r="PLM1370" s="123"/>
      <c r="PLN1370" s="123"/>
      <c r="PLO1370" s="123"/>
      <c r="PLP1370" s="123"/>
      <c r="PLQ1370" s="123"/>
      <c r="PLR1370" s="123"/>
      <c r="PLS1370" s="123"/>
      <c r="PLT1370" s="123"/>
      <c r="PLU1370" s="123"/>
      <c r="PLV1370" s="123"/>
      <c r="PLW1370" s="123"/>
      <c r="PLX1370" s="123"/>
      <c r="PLY1370" s="123"/>
      <c r="PLZ1370" s="123"/>
      <c r="PMA1370" s="123"/>
      <c r="PMB1370" s="123"/>
      <c r="PMC1370" s="123"/>
      <c r="PMD1370" s="123"/>
      <c r="PME1370" s="123"/>
      <c r="PMF1370" s="123"/>
      <c r="PMG1370" s="123"/>
      <c r="PMH1370" s="123"/>
      <c r="PMI1370" s="123"/>
      <c r="PMJ1370" s="123"/>
      <c r="PMK1370" s="123"/>
      <c r="PML1370" s="123"/>
      <c r="PMM1370" s="123"/>
      <c r="PMN1370" s="123"/>
      <c r="PMO1370" s="123"/>
      <c r="PMP1370" s="123"/>
      <c r="PMQ1370" s="123"/>
      <c r="PMR1370" s="123"/>
      <c r="PMS1370" s="123"/>
      <c r="PMT1370" s="123"/>
      <c r="PMU1370" s="123"/>
      <c r="PMV1370" s="123"/>
      <c r="PMW1370" s="123"/>
      <c r="PMX1370" s="123"/>
      <c r="PMY1370" s="123"/>
      <c r="PMZ1370" s="123"/>
      <c r="PNA1370" s="123"/>
      <c r="PNB1370" s="123"/>
      <c r="PNC1370" s="123"/>
      <c r="PND1370" s="123"/>
      <c r="PNE1370" s="123"/>
      <c r="PNF1370" s="123"/>
      <c r="PNG1370" s="123"/>
      <c r="PNH1370" s="123"/>
      <c r="PNI1370" s="123"/>
      <c r="PNJ1370" s="123"/>
      <c r="PNK1370" s="123"/>
      <c r="PNL1370" s="123"/>
      <c r="PNM1370" s="123"/>
      <c r="PNN1370" s="123"/>
      <c r="PNO1370" s="123"/>
      <c r="PNP1370" s="123"/>
      <c r="PNQ1370" s="123"/>
      <c r="PNR1370" s="123"/>
      <c r="PNS1370" s="123"/>
      <c r="PNT1370" s="123"/>
      <c r="PNU1370" s="123"/>
      <c r="PNV1370" s="123"/>
      <c r="PNW1370" s="123"/>
      <c r="PNX1370" s="123"/>
      <c r="PNY1370" s="123"/>
      <c r="PNZ1370" s="123"/>
      <c r="POA1370" s="123"/>
      <c r="POB1370" s="123"/>
      <c r="POC1370" s="123"/>
      <c r="POD1370" s="123"/>
      <c r="POE1370" s="123"/>
      <c r="POF1370" s="123"/>
      <c r="POG1370" s="123"/>
      <c r="POH1370" s="123"/>
      <c r="POI1370" s="123"/>
      <c r="POJ1370" s="123"/>
      <c r="POK1370" s="123"/>
      <c r="POL1370" s="123"/>
      <c r="POM1370" s="123"/>
      <c r="PON1370" s="123"/>
      <c r="POO1370" s="123"/>
      <c r="POP1370" s="123"/>
      <c r="POQ1370" s="123"/>
      <c r="POR1370" s="123"/>
      <c r="POS1370" s="123"/>
      <c r="POT1370" s="123"/>
      <c r="POU1370" s="123"/>
      <c r="POV1370" s="123"/>
      <c r="POW1370" s="123"/>
      <c r="POX1370" s="123"/>
      <c r="POY1370" s="123"/>
      <c r="POZ1370" s="123"/>
      <c r="PPA1370" s="123"/>
      <c r="PPB1370" s="123"/>
      <c r="PPC1370" s="123"/>
      <c r="PPD1370" s="123"/>
      <c r="PPE1370" s="123"/>
      <c r="PPF1370" s="123"/>
      <c r="PPG1370" s="123"/>
      <c r="PPH1370" s="123"/>
      <c r="PPI1370" s="123"/>
      <c r="PPJ1370" s="123"/>
      <c r="PPK1370" s="123"/>
      <c r="PPL1370" s="123"/>
      <c r="PPM1370" s="123"/>
      <c r="PPN1370" s="123"/>
      <c r="PPO1370" s="123"/>
      <c r="PPP1370" s="123"/>
      <c r="PPQ1370" s="123"/>
      <c r="PPR1370" s="123"/>
      <c r="PPS1370" s="123"/>
      <c r="PPT1370" s="123"/>
      <c r="PPU1370" s="123"/>
      <c r="PPV1370" s="123"/>
      <c r="PPW1370" s="123"/>
      <c r="PPX1370" s="123"/>
      <c r="PPY1370" s="123"/>
      <c r="PPZ1370" s="123"/>
      <c r="PQA1370" s="123"/>
      <c r="PQB1370" s="123"/>
      <c r="PQC1370" s="123"/>
      <c r="PQD1370" s="123"/>
      <c r="PQE1370" s="123"/>
      <c r="PQF1370" s="123"/>
      <c r="PQG1370" s="123"/>
      <c r="PQH1370" s="123"/>
      <c r="PQI1370" s="123"/>
      <c r="PQJ1370" s="123"/>
      <c r="PQK1370" s="123"/>
      <c r="PQL1370" s="123"/>
      <c r="PQM1370" s="123"/>
      <c r="PQN1370" s="123"/>
      <c r="PQO1370" s="123"/>
      <c r="PQP1370" s="123"/>
      <c r="PQQ1370" s="123"/>
      <c r="PQR1370" s="123"/>
      <c r="PQS1370" s="123"/>
      <c r="PQT1370" s="123"/>
      <c r="PQU1370" s="123"/>
      <c r="PQV1370" s="123"/>
      <c r="PQW1370" s="123"/>
      <c r="PQX1370" s="123"/>
      <c r="PQY1370" s="123"/>
      <c r="PQZ1370" s="123"/>
      <c r="PRA1370" s="123"/>
      <c r="PRB1370" s="123"/>
      <c r="PRC1370" s="123"/>
      <c r="PRD1370" s="123"/>
      <c r="PRE1370" s="123"/>
      <c r="PRF1370" s="123"/>
      <c r="PRG1370" s="123"/>
      <c r="PRH1370" s="123"/>
      <c r="PRI1370" s="123"/>
      <c r="PRJ1370" s="123"/>
      <c r="PRK1370" s="123"/>
      <c r="PRL1370" s="123"/>
      <c r="PRM1370" s="123"/>
      <c r="PRN1370" s="123"/>
      <c r="PRO1370" s="123"/>
      <c r="PRP1370" s="123"/>
      <c r="PRQ1370" s="123"/>
      <c r="PRR1370" s="123"/>
      <c r="PRS1370" s="123"/>
      <c r="PRT1370" s="123"/>
      <c r="PRU1370" s="123"/>
      <c r="PRV1370" s="123"/>
      <c r="PRW1370" s="123"/>
      <c r="PRX1370" s="123"/>
      <c r="PRY1370" s="123"/>
      <c r="PRZ1370" s="123"/>
      <c r="PSA1370" s="123"/>
      <c r="PSB1370" s="123"/>
      <c r="PSC1370" s="123"/>
      <c r="PSD1370" s="123"/>
      <c r="PSE1370" s="123"/>
      <c r="PSF1370" s="123"/>
      <c r="PSG1370" s="123"/>
      <c r="PSH1370" s="123"/>
      <c r="PSI1370" s="123"/>
      <c r="PSJ1370" s="123"/>
      <c r="PSK1370" s="123"/>
      <c r="PSL1370" s="123"/>
      <c r="PSM1370" s="123"/>
      <c r="PSN1370" s="123"/>
      <c r="PSO1370" s="123"/>
      <c r="PSP1370" s="123"/>
      <c r="PSQ1370" s="123"/>
      <c r="PSR1370" s="123"/>
      <c r="PSS1370" s="123"/>
      <c r="PST1370" s="123"/>
      <c r="PSU1370" s="123"/>
      <c r="PSV1370" s="123"/>
      <c r="PSW1370" s="123"/>
      <c r="PSX1370" s="123"/>
      <c r="PSY1370" s="123"/>
      <c r="PSZ1370" s="123"/>
      <c r="PTA1370" s="123"/>
      <c r="PTB1370" s="123"/>
      <c r="PTC1370" s="123"/>
      <c r="PTD1370" s="123"/>
      <c r="PTE1370" s="123"/>
      <c r="PTF1370" s="123"/>
      <c r="PTG1370" s="123"/>
      <c r="PTH1370" s="123"/>
      <c r="PTI1370" s="123"/>
      <c r="PTJ1370" s="123"/>
      <c r="PTK1370" s="123"/>
      <c r="PTL1370" s="123"/>
      <c r="PTM1370" s="123"/>
      <c r="PTN1370" s="123"/>
      <c r="PTO1370" s="123"/>
      <c r="PTP1370" s="123"/>
      <c r="PTQ1370" s="123"/>
      <c r="PTR1370" s="123"/>
      <c r="PTS1370" s="123"/>
      <c r="PTT1370" s="123"/>
      <c r="PTU1370" s="123"/>
      <c r="PTV1370" s="123"/>
      <c r="PTW1370" s="123"/>
      <c r="PTX1370" s="123"/>
      <c r="PTY1370" s="123"/>
      <c r="PTZ1370" s="123"/>
      <c r="PUA1370" s="123"/>
      <c r="PUB1370" s="123"/>
      <c r="PUC1370" s="123"/>
      <c r="PUD1370" s="123"/>
      <c r="PUE1370" s="123"/>
      <c r="PUF1370" s="123"/>
      <c r="PUG1370" s="123"/>
      <c r="PUH1370" s="123"/>
      <c r="PUI1370" s="123"/>
      <c r="PUJ1370" s="123"/>
      <c r="PUK1370" s="123"/>
      <c r="PUL1370" s="123"/>
      <c r="PUM1370" s="123"/>
      <c r="PUN1370" s="123"/>
      <c r="PUO1370" s="123"/>
      <c r="PUP1370" s="123"/>
      <c r="PUQ1370" s="123"/>
      <c r="PUR1370" s="123"/>
      <c r="PUS1370" s="123"/>
      <c r="PUT1370" s="123"/>
      <c r="PUU1370" s="123"/>
      <c r="PUV1370" s="123"/>
      <c r="PUW1370" s="123"/>
      <c r="PUX1370" s="123"/>
      <c r="PUY1370" s="123"/>
      <c r="PUZ1370" s="123"/>
      <c r="PVA1370" s="123"/>
      <c r="PVB1370" s="123"/>
      <c r="PVC1370" s="123"/>
      <c r="PVD1370" s="123"/>
      <c r="PVE1370" s="123"/>
      <c r="PVF1370" s="123"/>
      <c r="PVG1370" s="123"/>
      <c r="PVH1370" s="123"/>
      <c r="PVI1370" s="123"/>
      <c r="PVJ1370" s="123"/>
      <c r="PVK1370" s="123"/>
      <c r="PVL1370" s="123"/>
      <c r="PVM1370" s="123"/>
      <c r="PVN1370" s="123"/>
      <c r="PVO1370" s="123"/>
      <c r="PVP1370" s="123"/>
      <c r="PVQ1370" s="123"/>
      <c r="PVR1370" s="123"/>
      <c r="PVS1370" s="123"/>
      <c r="PVT1370" s="123"/>
      <c r="PVU1370" s="123"/>
      <c r="PVV1370" s="123"/>
      <c r="PVW1370" s="123"/>
      <c r="PVX1370" s="123"/>
      <c r="PVY1370" s="123"/>
      <c r="PVZ1370" s="123"/>
      <c r="PWA1370" s="123"/>
      <c r="PWB1370" s="123"/>
      <c r="PWC1370" s="123"/>
      <c r="PWD1370" s="123"/>
      <c r="PWE1370" s="123"/>
      <c r="PWF1370" s="123"/>
      <c r="PWG1370" s="123"/>
      <c r="PWH1370" s="123"/>
      <c r="PWI1370" s="123"/>
      <c r="PWJ1370" s="123"/>
      <c r="PWK1370" s="123"/>
      <c r="PWL1370" s="123"/>
      <c r="PWM1370" s="123"/>
      <c r="PWN1370" s="123"/>
      <c r="PWO1370" s="123"/>
      <c r="PWP1370" s="123"/>
      <c r="PWQ1370" s="123"/>
      <c r="PWR1370" s="123"/>
      <c r="PWS1370" s="123"/>
      <c r="PWT1370" s="123"/>
      <c r="PWU1370" s="123"/>
      <c r="PWV1370" s="123"/>
      <c r="PWW1370" s="123"/>
      <c r="PWX1370" s="123"/>
      <c r="PWY1370" s="123"/>
      <c r="PWZ1370" s="123"/>
      <c r="PXA1370" s="123"/>
      <c r="PXB1370" s="123"/>
      <c r="PXC1370" s="123"/>
      <c r="PXD1370" s="123"/>
      <c r="PXE1370" s="123"/>
      <c r="PXF1370" s="123"/>
      <c r="PXG1370" s="123"/>
      <c r="PXH1370" s="123"/>
      <c r="PXI1370" s="123"/>
      <c r="PXJ1370" s="123"/>
      <c r="PXK1370" s="123"/>
      <c r="PXL1370" s="123"/>
      <c r="PXM1370" s="123"/>
      <c r="PXN1370" s="123"/>
      <c r="PXO1370" s="123"/>
      <c r="PXP1370" s="123"/>
      <c r="PXQ1370" s="123"/>
      <c r="PXR1370" s="123"/>
      <c r="PXS1370" s="123"/>
      <c r="PXT1370" s="123"/>
      <c r="PXU1370" s="123"/>
      <c r="PXV1370" s="123"/>
      <c r="PXW1370" s="123"/>
      <c r="PXX1370" s="123"/>
      <c r="PXY1370" s="123"/>
      <c r="PXZ1370" s="123"/>
      <c r="PYA1370" s="123"/>
      <c r="PYB1370" s="123"/>
      <c r="PYC1370" s="123"/>
      <c r="PYD1370" s="123"/>
      <c r="PYE1370" s="123"/>
      <c r="PYF1370" s="123"/>
      <c r="PYG1370" s="123"/>
      <c r="PYH1370" s="123"/>
      <c r="PYI1370" s="123"/>
      <c r="PYJ1370" s="123"/>
      <c r="PYK1370" s="123"/>
      <c r="PYL1370" s="123"/>
      <c r="PYM1370" s="123"/>
      <c r="PYN1370" s="123"/>
      <c r="PYO1370" s="123"/>
      <c r="PYP1370" s="123"/>
      <c r="PYQ1370" s="123"/>
      <c r="PYR1370" s="123"/>
      <c r="PYS1370" s="123"/>
      <c r="PYT1370" s="123"/>
      <c r="PYU1370" s="123"/>
      <c r="PYV1370" s="123"/>
      <c r="PYW1370" s="123"/>
      <c r="PYX1370" s="123"/>
      <c r="PYY1370" s="123"/>
      <c r="PYZ1370" s="123"/>
      <c r="PZA1370" s="123"/>
      <c r="PZB1370" s="123"/>
      <c r="PZC1370" s="123"/>
      <c r="PZD1370" s="123"/>
      <c r="PZE1370" s="123"/>
      <c r="PZF1370" s="123"/>
      <c r="PZG1370" s="123"/>
      <c r="PZH1370" s="123"/>
      <c r="PZI1370" s="123"/>
      <c r="PZJ1370" s="123"/>
      <c r="PZK1370" s="123"/>
      <c r="PZL1370" s="123"/>
      <c r="PZM1370" s="123"/>
      <c r="PZN1370" s="123"/>
      <c r="PZO1370" s="123"/>
      <c r="PZP1370" s="123"/>
      <c r="PZQ1370" s="123"/>
      <c r="PZR1370" s="123"/>
      <c r="PZS1370" s="123"/>
      <c r="PZT1370" s="123"/>
      <c r="PZU1370" s="123"/>
      <c r="PZV1370" s="123"/>
      <c r="PZW1370" s="123"/>
      <c r="PZX1370" s="123"/>
      <c r="PZY1370" s="123"/>
      <c r="PZZ1370" s="123"/>
      <c r="QAA1370" s="123"/>
      <c r="QAB1370" s="123"/>
      <c r="QAC1370" s="123"/>
      <c r="QAD1370" s="123"/>
      <c r="QAE1370" s="123"/>
      <c r="QAF1370" s="123"/>
      <c r="QAG1370" s="123"/>
      <c r="QAH1370" s="123"/>
      <c r="QAI1370" s="123"/>
      <c r="QAJ1370" s="123"/>
      <c r="QAK1370" s="123"/>
      <c r="QAL1370" s="123"/>
      <c r="QAM1370" s="123"/>
      <c r="QAN1370" s="123"/>
      <c r="QAO1370" s="123"/>
      <c r="QAP1370" s="123"/>
      <c r="QAQ1370" s="123"/>
      <c r="QAR1370" s="123"/>
      <c r="QAS1370" s="123"/>
      <c r="QAT1370" s="123"/>
      <c r="QAU1370" s="123"/>
      <c r="QAV1370" s="123"/>
      <c r="QAW1370" s="123"/>
      <c r="QAX1370" s="123"/>
      <c r="QAY1370" s="123"/>
      <c r="QAZ1370" s="123"/>
      <c r="QBA1370" s="123"/>
      <c r="QBB1370" s="123"/>
      <c r="QBC1370" s="123"/>
      <c r="QBD1370" s="123"/>
      <c r="QBE1370" s="123"/>
      <c r="QBF1370" s="123"/>
      <c r="QBG1370" s="123"/>
      <c r="QBH1370" s="123"/>
      <c r="QBI1370" s="123"/>
      <c r="QBJ1370" s="123"/>
      <c r="QBK1370" s="123"/>
      <c r="QBL1370" s="123"/>
      <c r="QBM1370" s="123"/>
      <c r="QBN1370" s="123"/>
      <c r="QBO1370" s="123"/>
      <c r="QBP1370" s="123"/>
      <c r="QBQ1370" s="123"/>
      <c r="QBR1370" s="123"/>
      <c r="QBS1370" s="123"/>
      <c r="QBT1370" s="123"/>
      <c r="QBU1370" s="123"/>
      <c r="QBV1370" s="123"/>
      <c r="QBW1370" s="123"/>
      <c r="QBX1370" s="123"/>
      <c r="QBY1370" s="123"/>
      <c r="QBZ1370" s="123"/>
      <c r="QCA1370" s="123"/>
      <c r="QCB1370" s="123"/>
      <c r="QCC1370" s="123"/>
      <c r="QCD1370" s="123"/>
      <c r="QCE1370" s="123"/>
      <c r="QCF1370" s="123"/>
      <c r="QCG1370" s="123"/>
      <c r="QCH1370" s="123"/>
      <c r="QCI1370" s="123"/>
      <c r="QCJ1370" s="123"/>
      <c r="QCK1370" s="123"/>
      <c r="QCL1370" s="123"/>
      <c r="QCM1370" s="123"/>
      <c r="QCN1370" s="123"/>
      <c r="QCO1370" s="123"/>
      <c r="QCP1370" s="123"/>
      <c r="QCQ1370" s="123"/>
      <c r="QCR1370" s="123"/>
      <c r="QCS1370" s="123"/>
      <c r="QCT1370" s="123"/>
      <c r="QCU1370" s="123"/>
      <c r="QCV1370" s="123"/>
      <c r="QCW1370" s="123"/>
      <c r="QCX1370" s="123"/>
      <c r="QCY1370" s="123"/>
      <c r="QCZ1370" s="123"/>
      <c r="QDA1370" s="123"/>
      <c r="QDB1370" s="123"/>
      <c r="QDC1370" s="123"/>
      <c r="QDD1370" s="123"/>
      <c r="QDE1370" s="123"/>
      <c r="QDF1370" s="123"/>
      <c r="QDG1370" s="123"/>
      <c r="QDH1370" s="123"/>
      <c r="QDI1370" s="123"/>
      <c r="QDJ1370" s="123"/>
      <c r="QDK1370" s="123"/>
      <c r="QDL1370" s="123"/>
      <c r="QDM1370" s="123"/>
      <c r="QDN1370" s="123"/>
      <c r="QDO1370" s="123"/>
      <c r="QDP1370" s="123"/>
      <c r="QDQ1370" s="123"/>
      <c r="QDR1370" s="123"/>
      <c r="QDS1370" s="123"/>
      <c r="QDT1370" s="123"/>
      <c r="QDU1370" s="123"/>
      <c r="QDV1370" s="123"/>
      <c r="QDW1370" s="123"/>
      <c r="QDX1370" s="123"/>
      <c r="QDY1370" s="123"/>
      <c r="QDZ1370" s="123"/>
      <c r="QEA1370" s="123"/>
      <c r="QEB1370" s="123"/>
      <c r="QEC1370" s="123"/>
      <c r="QED1370" s="123"/>
      <c r="QEE1370" s="123"/>
      <c r="QEF1370" s="123"/>
      <c r="QEG1370" s="123"/>
      <c r="QEH1370" s="123"/>
      <c r="QEI1370" s="123"/>
      <c r="QEJ1370" s="123"/>
      <c r="QEK1370" s="123"/>
      <c r="QEL1370" s="123"/>
      <c r="QEM1370" s="123"/>
      <c r="QEN1370" s="123"/>
      <c r="QEO1370" s="123"/>
      <c r="QEP1370" s="123"/>
      <c r="QEQ1370" s="123"/>
      <c r="QER1370" s="123"/>
      <c r="QES1370" s="123"/>
      <c r="QET1370" s="123"/>
      <c r="QEU1370" s="123"/>
      <c r="QEV1370" s="123"/>
      <c r="QEW1370" s="123"/>
      <c r="QEX1370" s="123"/>
      <c r="QEY1370" s="123"/>
      <c r="QEZ1370" s="123"/>
      <c r="QFA1370" s="123"/>
      <c r="QFB1370" s="123"/>
      <c r="QFC1370" s="123"/>
      <c r="QFD1370" s="123"/>
      <c r="QFE1370" s="123"/>
      <c r="QFF1370" s="123"/>
      <c r="QFG1370" s="123"/>
      <c r="QFH1370" s="123"/>
      <c r="QFI1370" s="123"/>
      <c r="QFJ1370" s="123"/>
      <c r="QFK1370" s="123"/>
      <c r="QFL1370" s="123"/>
      <c r="QFM1370" s="123"/>
      <c r="QFN1370" s="123"/>
      <c r="QFO1370" s="123"/>
      <c r="QFP1370" s="123"/>
      <c r="QFQ1370" s="123"/>
      <c r="QFR1370" s="123"/>
      <c r="QFS1370" s="123"/>
      <c r="QFT1370" s="123"/>
      <c r="QFU1370" s="123"/>
      <c r="QFV1370" s="123"/>
      <c r="QFW1370" s="123"/>
      <c r="QFX1370" s="123"/>
      <c r="QFY1370" s="123"/>
      <c r="QFZ1370" s="123"/>
      <c r="QGA1370" s="123"/>
      <c r="QGB1370" s="123"/>
      <c r="QGC1370" s="123"/>
      <c r="QGD1370" s="123"/>
      <c r="QGE1370" s="123"/>
      <c r="QGF1370" s="123"/>
      <c r="QGG1370" s="123"/>
      <c r="QGH1370" s="123"/>
      <c r="QGI1370" s="123"/>
      <c r="QGJ1370" s="123"/>
      <c r="QGK1370" s="123"/>
      <c r="QGL1370" s="123"/>
      <c r="QGM1370" s="123"/>
      <c r="QGN1370" s="123"/>
      <c r="QGO1370" s="123"/>
      <c r="QGP1370" s="123"/>
      <c r="QGQ1370" s="123"/>
      <c r="QGR1370" s="123"/>
      <c r="QGS1370" s="123"/>
      <c r="QGT1370" s="123"/>
      <c r="QGU1370" s="123"/>
      <c r="QGV1370" s="123"/>
      <c r="QGW1370" s="123"/>
      <c r="QGX1370" s="123"/>
      <c r="QGY1370" s="123"/>
      <c r="QGZ1370" s="123"/>
      <c r="QHA1370" s="123"/>
      <c r="QHB1370" s="123"/>
      <c r="QHC1370" s="123"/>
      <c r="QHD1370" s="123"/>
      <c r="QHE1370" s="123"/>
      <c r="QHF1370" s="123"/>
      <c r="QHG1370" s="123"/>
      <c r="QHH1370" s="123"/>
      <c r="QHI1370" s="123"/>
      <c r="QHJ1370" s="123"/>
      <c r="QHK1370" s="123"/>
      <c r="QHL1370" s="123"/>
      <c r="QHM1370" s="123"/>
      <c r="QHN1370" s="123"/>
      <c r="QHO1370" s="123"/>
      <c r="QHP1370" s="123"/>
      <c r="QHQ1370" s="123"/>
      <c r="QHR1370" s="123"/>
      <c r="QHS1370" s="123"/>
      <c r="QHT1370" s="123"/>
      <c r="QHU1370" s="123"/>
      <c r="QHV1370" s="123"/>
      <c r="QHW1370" s="123"/>
      <c r="QHX1370" s="123"/>
      <c r="QHY1370" s="123"/>
      <c r="QHZ1370" s="123"/>
      <c r="QIA1370" s="123"/>
      <c r="QIB1370" s="123"/>
      <c r="QIC1370" s="123"/>
      <c r="QID1370" s="123"/>
      <c r="QIE1370" s="123"/>
      <c r="QIF1370" s="123"/>
      <c r="QIG1370" s="123"/>
      <c r="QIH1370" s="123"/>
      <c r="QII1370" s="123"/>
      <c r="QIJ1370" s="123"/>
      <c r="QIK1370" s="123"/>
      <c r="QIL1370" s="123"/>
      <c r="QIM1370" s="123"/>
      <c r="QIN1370" s="123"/>
      <c r="QIO1370" s="123"/>
      <c r="QIP1370" s="123"/>
      <c r="QIQ1370" s="123"/>
      <c r="QIR1370" s="123"/>
      <c r="QIS1370" s="123"/>
      <c r="QIT1370" s="123"/>
      <c r="QIU1370" s="123"/>
      <c r="QIV1370" s="123"/>
      <c r="QIW1370" s="123"/>
      <c r="QIX1370" s="123"/>
      <c r="QIY1370" s="123"/>
      <c r="QIZ1370" s="123"/>
      <c r="QJA1370" s="123"/>
      <c r="QJB1370" s="123"/>
      <c r="QJC1370" s="123"/>
      <c r="QJD1370" s="123"/>
      <c r="QJE1370" s="123"/>
      <c r="QJF1370" s="123"/>
      <c r="QJG1370" s="123"/>
      <c r="QJH1370" s="123"/>
      <c r="QJI1370" s="123"/>
      <c r="QJJ1370" s="123"/>
      <c r="QJK1370" s="123"/>
      <c r="QJL1370" s="123"/>
      <c r="QJM1370" s="123"/>
      <c r="QJN1370" s="123"/>
      <c r="QJO1370" s="123"/>
      <c r="QJP1370" s="123"/>
      <c r="QJQ1370" s="123"/>
      <c r="QJR1370" s="123"/>
      <c r="QJS1370" s="123"/>
      <c r="QJT1370" s="123"/>
      <c r="QJU1370" s="123"/>
      <c r="QJV1370" s="123"/>
      <c r="QJW1370" s="123"/>
      <c r="QJX1370" s="123"/>
      <c r="QJY1370" s="123"/>
      <c r="QJZ1370" s="123"/>
      <c r="QKA1370" s="123"/>
      <c r="QKB1370" s="123"/>
      <c r="QKC1370" s="123"/>
      <c r="QKD1370" s="123"/>
      <c r="QKE1370" s="123"/>
      <c r="QKF1370" s="123"/>
      <c r="QKG1370" s="123"/>
      <c r="QKH1370" s="123"/>
      <c r="QKI1370" s="123"/>
      <c r="QKJ1370" s="123"/>
      <c r="QKK1370" s="123"/>
      <c r="QKL1370" s="123"/>
      <c r="QKM1370" s="123"/>
      <c r="QKN1370" s="123"/>
      <c r="QKO1370" s="123"/>
      <c r="QKP1370" s="123"/>
      <c r="QKQ1370" s="123"/>
      <c r="QKR1370" s="123"/>
      <c r="QKS1370" s="123"/>
      <c r="QKT1370" s="123"/>
      <c r="QKU1370" s="123"/>
      <c r="QKV1370" s="123"/>
      <c r="QKW1370" s="123"/>
      <c r="QKX1370" s="123"/>
      <c r="QKY1370" s="123"/>
      <c r="QKZ1370" s="123"/>
      <c r="QLA1370" s="123"/>
      <c r="QLB1370" s="123"/>
      <c r="QLC1370" s="123"/>
      <c r="QLD1370" s="123"/>
      <c r="QLE1370" s="123"/>
      <c r="QLF1370" s="123"/>
      <c r="QLG1370" s="123"/>
      <c r="QLH1370" s="123"/>
      <c r="QLI1370" s="123"/>
      <c r="QLJ1370" s="123"/>
      <c r="QLK1370" s="123"/>
      <c r="QLL1370" s="123"/>
      <c r="QLM1370" s="123"/>
      <c r="QLN1370" s="123"/>
      <c r="QLO1370" s="123"/>
      <c r="QLP1370" s="123"/>
      <c r="QLQ1370" s="123"/>
      <c r="QLR1370" s="123"/>
      <c r="QLS1370" s="123"/>
      <c r="QLT1370" s="123"/>
      <c r="QLU1370" s="123"/>
      <c r="QLV1370" s="123"/>
      <c r="QLW1370" s="123"/>
      <c r="QLX1370" s="123"/>
      <c r="QLY1370" s="123"/>
      <c r="QLZ1370" s="123"/>
      <c r="QMA1370" s="123"/>
      <c r="QMB1370" s="123"/>
      <c r="QMC1370" s="123"/>
      <c r="QMD1370" s="123"/>
      <c r="QME1370" s="123"/>
      <c r="QMF1370" s="123"/>
      <c r="QMG1370" s="123"/>
      <c r="QMH1370" s="123"/>
      <c r="QMI1370" s="123"/>
      <c r="QMJ1370" s="123"/>
      <c r="QMK1370" s="123"/>
      <c r="QML1370" s="123"/>
      <c r="QMM1370" s="123"/>
      <c r="QMN1370" s="123"/>
      <c r="QMO1370" s="123"/>
      <c r="QMP1370" s="123"/>
      <c r="QMQ1370" s="123"/>
      <c r="QMR1370" s="123"/>
      <c r="QMS1370" s="123"/>
      <c r="QMT1370" s="123"/>
      <c r="QMU1370" s="123"/>
      <c r="QMV1370" s="123"/>
      <c r="QMW1370" s="123"/>
      <c r="QMX1370" s="123"/>
      <c r="QMY1370" s="123"/>
      <c r="QMZ1370" s="123"/>
      <c r="QNA1370" s="123"/>
      <c r="QNB1370" s="123"/>
      <c r="QNC1370" s="123"/>
      <c r="QND1370" s="123"/>
      <c r="QNE1370" s="123"/>
      <c r="QNF1370" s="123"/>
      <c r="QNG1370" s="123"/>
      <c r="QNH1370" s="123"/>
      <c r="QNI1370" s="123"/>
      <c r="QNJ1370" s="123"/>
      <c r="QNK1370" s="123"/>
      <c r="QNL1370" s="123"/>
      <c r="QNM1370" s="123"/>
      <c r="QNN1370" s="123"/>
      <c r="QNO1370" s="123"/>
      <c r="QNP1370" s="123"/>
      <c r="QNQ1370" s="123"/>
      <c r="QNR1370" s="123"/>
      <c r="QNS1370" s="123"/>
      <c r="QNT1370" s="123"/>
      <c r="QNU1370" s="123"/>
      <c r="QNV1370" s="123"/>
      <c r="QNW1370" s="123"/>
      <c r="QNX1370" s="123"/>
      <c r="QNY1370" s="123"/>
      <c r="QNZ1370" s="123"/>
      <c r="QOA1370" s="123"/>
      <c r="QOB1370" s="123"/>
      <c r="QOC1370" s="123"/>
      <c r="QOD1370" s="123"/>
      <c r="QOE1370" s="123"/>
      <c r="QOF1370" s="123"/>
      <c r="QOG1370" s="123"/>
      <c r="QOH1370" s="123"/>
      <c r="QOI1370" s="123"/>
      <c r="QOJ1370" s="123"/>
      <c r="QOK1370" s="123"/>
      <c r="QOL1370" s="123"/>
      <c r="QOM1370" s="123"/>
      <c r="QON1370" s="123"/>
      <c r="QOO1370" s="123"/>
      <c r="QOP1370" s="123"/>
      <c r="QOQ1370" s="123"/>
      <c r="QOR1370" s="123"/>
      <c r="QOS1370" s="123"/>
      <c r="QOT1370" s="123"/>
      <c r="QOU1370" s="123"/>
      <c r="QOV1370" s="123"/>
      <c r="QOW1370" s="123"/>
      <c r="QOX1370" s="123"/>
      <c r="QOY1370" s="123"/>
      <c r="QOZ1370" s="123"/>
      <c r="QPA1370" s="123"/>
      <c r="QPB1370" s="123"/>
      <c r="QPC1370" s="123"/>
      <c r="QPD1370" s="123"/>
      <c r="QPE1370" s="123"/>
      <c r="QPF1370" s="123"/>
      <c r="QPG1370" s="123"/>
      <c r="QPH1370" s="123"/>
      <c r="QPI1370" s="123"/>
      <c r="QPJ1370" s="123"/>
      <c r="QPK1370" s="123"/>
      <c r="QPL1370" s="123"/>
      <c r="QPM1370" s="123"/>
      <c r="QPN1370" s="123"/>
      <c r="QPO1370" s="123"/>
      <c r="QPP1370" s="123"/>
      <c r="QPQ1370" s="123"/>
      <c r="QPR1370" s="123"/>
      <c r="QPS1370" s="123"/>
      <c r="QPT1370" s="123"/>
      <c r="QPU1370" s="123"/>
      <c r="QPV1370" s="123"/>
      <c r="QPW1370" s="123"/>
      <c r="QPX1370" s="123"/>
      <c r="QPY1370" s="123"/>
      <c r="QPZ1370" s="123"/>
      <c r="QQA1370" s="123"/>
      <c r="QQB1370" s="123"/>
      <c r="QQC1370" s="123"/>
      <c r="QQD1370" s="123"/>
      <c r="QQE1370" s="123"/>
      <c r="QQF1370" s="123"/>
      <c r="QQG1370" s="123"/>
      <c r="QQH1370" s="123"/>
      <c r="QQI1370" s="123"/>
      <c r="QQJ1370" s="123"/>
      <c r="QQK1370" s="123"/>
      <c r="QQL1370" s="123"/>
      <c r="QQM1370" s="123"/>
      <c r="QQN1370" s="123"/>
      <c r="QQO1370" s="123"/>
      <c r="QQP1370" s="123"/>
      <c r="QQQ1370" s="123"/>
      <c r="QQR1370" s="123"/>
      <c r="QQS1370" s="123"/>
      <c r="QQT1370" s="123"/>
      <c r="QQU1370" s="123"/>
      <c r="QQV1370" s="123"/>
      <c r="QQW1370" s="123"/>
      <c r="QQX1370" s="123"/>
      <c r="QQY1370" s="123"/>
      <c r="QQZ1370" s="123"/>
      <c r="QRA1370" s="123"/>
      <c r="QRB1370" s="123"/>
      <c r="QRC1370" s="123"/>
      <c r="QRD1370" s="123"/>
      <c r="QRE1370" s="123"/>
      <c r="QRF1370" s="123"/>
      <c r="QRG1370" s="123"/>
      <c r="QRH1370" s="123"/>
      <c r="QRI1370" s="123"/>
      <c r="QRJ1370" s="123"/>
      <c r="QRK1370" s="123"/>
      <c r="QRL1370" s="123"/>
      <c r="QRM1370" s="123"/>
      <c r="QRN1370" s="123"/>
      <c r="QRO1370" s="123"/>
      <c r="QRP1370" s="123"/>
      <c r="QRQ1370" s="123"/>
      <c r="QRR1370" s="123"/>
      <c r="QRS1370" s="123"/>
      <c r="QRT1370" s="123"/>
      <c r="QRU1370" s="123"/>
      <c r="QRV1370" s="123"/>
      <c r="QRW1370" s="123"/>
      <c r="QRX1370" s="123"/>
      <c r="QRY1370" s="123"/>
      <c r="QRZ1370" s="123"/>
      <c r="QSA1370" s="123"/>
      <c r="QSB1370" s="123"/>
      <c r="QSC1370" s="123"/>
      <c r="QSD1370" s="123"/>
      <c r="QSE1370" s="123"/>
      <c r="QSF1370" s="123"/>
      <c r="QSG1370" s="123"/>
      <c r="QSH1370" s="123"/>
      <c r="QSI1370" s="123"/>
      <c r="QSJ1370" s="123"/>
      <c r="QSK1370" s="123"/>
      <c r="QSL1370" s="123"/>
      <c r="QSM1370" s="123"/>
      <c r="QSN1370" s="123"/>
      <c r="QSO1370" s="123"/>
      <c r="QSP1370" s="123"/>
      <c r="QSQ1370" s="123"/>
      <c r="QSR1370" s="123"/>
      <c r="QSS1370" s="123"/>
      <c r="QST1370" s="123"/>
      <c r="QSU1370" s="123"/>
      <c r="QSV1370" s="123"/>
      <c r="QSW1370" s="123"/>
      <c r="QSX1370" s="123"/>
      <c r="QSY1370" s="123"/>
      <c r="QSZ1370" s="123"/>
      <c r="QTA1370" s="123"/>
      <c r="QTB1370" s="123"/>
      <c r="QTC1370" s="123"/>
      <c r="QTD1370" s="123"/>
      <c r="QTE1370" s="123"/>
      <c r="QTF1370" s="123"/>
      <c r="QTG1370" s="123"/>
      <c r="QTH1370" s="123"/>
      <c r="QTI1370" s="123"/>
      <c r="QTJ1370" s="123"/>
      <c r="QTK1370" s="123"/>
      <c r="QTL1370" s="123"/>
      <c r="QTM1370" s="123"/>
      <c r="QTN1370" s="123"/>
      <c r="QTO1370" s="123"/>
      <c r="QTP1370" s="123"/>
      <c r="QTQ1370" s="123"/>
      <c r="QTR1370" s="123"/>
      <c r="QTS1370" s="123"/>
      <c r="QTT1370" s="123"/>
      <c r="QTU1370" s="123"/>
      <c r="QTV1370" s="123"/>
      <c r="QTW1370" s="123"/>
      <c r="QTX1370" s="123"/>
      <c r="QTY1370" s="123"/>
      <c r="QTZ1370" s="123"/>
      <c r="QUA1370" s="123"/>
      <c r="QUB1370" s="123"/>
      <c r="QUC1370" s="123"/>
      <c r="QUD1370" s="123"/>
      <c r="QUE1370" s="123"/>
      <c r="QUF1370" s="123"/>
      <c r="QUG1370" s="123"/>
      <c r="QUH1370" s="123"/>
      <c r="QUI1370" s="123"/>
      <c r="QUJ1370" s="123"/>
      <c r="QUK1370" s="123"/>
      <c r="QUL1370" s="123"/>
      <c r="QUM1370" s="123"/>
      <c r="QUN1370" s="123"/>
      <c r="QUO1370" s="123"/>
      <c r="QUP1370" s="123"/>
      <c r="QUQ1370" s="123"/>
      <c r="QUR1370" s="123"/>
      <c r="QUS1370" s="123"/>
      <c r="QUT1370" s="123"/>
      <c r="QUU1370" s="123"/>
      <c r="QUV1370" s="123"/>
      <c r="QUW1370" s="123"/>
      <c r="QUX1370" s="123"/>
      <c r="QUY1370" s="123"/>
      <c r="QUZ1370" s="123"/>
      <c r="QVA1370" s="123"/>
      <c r="QVB1370" s="123"/>
      <c r="QVC1370" s="123"/>
      <c r="QVD1370" s="123"/>
      <c r="QVE1370" s="123"/>
      <c r="QVF1370" s="123"/>
      <c r="QVG1370" s="123"/>
      <c r="QVH1370" s="123"/>
      <c r="QVI1370" s="123"/>
      <c r="QVJ1370" s="123"/>
      <c r="QVK1370" s="123"/>
      <c r="QVL1370" s="123"/>
      <c r="QVM1370" s="123"/>
      <c r="QVN1370" s="123"/>
      <c r="QVO1370" s="123"/>
      <c r="QVP1370" s="123"/>
      <c r="QVQ1370" s="123"/>
      <c r="QVR1370" s="123"/>
      <c r="QVS1370" s="123"/>
      <c r="QVT1370" s="123"/>
      <c r="QVU1370" s="123"/>
      <c r="QVV1370" s="123"/>
      <c r="QVW1370" s="123"/>
      <c r="QVX1370" s="123"/>
      <c r="QVY1370" s="123"/>
      <c r="QVZ1370" s="123"/>
      <c r="QWA1370" s="123"/>
      <c r="QWB1370" s="123"/>
      <c r="QWC1370" s="123"/>
      <c r="QWD1370" s="123"/>
      <c r="QWE1370" s="123"/>
      <c r="QWF1370" s="123"/>
      <c r="QWG1370" s="123"/>
      <c r="QWH1370" s="123"/>
      <c r="QWI1370" s="123"/>
      <c r="QWJ1370" s="123"/>
      <c r="QWK1370" s="123"/>
      <c r="QWL1370" s="123"/>
      <c r="QWM1370" s="123"/>
      <c r="QWN1370" s="123"/>
      <c r="QWO1370" s="123"/>
      <c r="QWP1370" s="123"/>
      <c r="QWQ1370" s="123"/>
      <c r="QWR1370" s="123"/>
      <c r="QWS1370" s="123"/>
      <c r="QWT1370" s="123"/>
      <c r="QWU1370" s="123"/>
      <c r="QWV1370" s="123"/>
      <c r="QWW1370" s="123"/>
      <c r="QWX1370" s="123"/>
      <c r="QWY1370" s="123"/>
      <c r="QWZ1370" s="123"/>
      <c r="QXA1370" s="123"/>
      <c r="QXB1370" s="123"/>
      <c r="QXC1370" s="123"/>
      <c r="QXD1370" s="123"/>
      <c r="QXE1370" s="123"/>
      <c r="QXF1370" s="123"/>
      <c r="QXG1370" s="123"/>
      <c r="QXH1370" s="123"/>
      <c r="QXI1370" s="123"/>
      <c r="QXJ1370" s="123"/>
      <c r="QXK1370" s="123"/>
      <c r="QXL1370" s="123"/>
      <c r="QXM1370" s="123"/>
      <c r="QXN1370" s="123"/>
      <c r="QXO1370" s="123"/>
      <c r="QXP1370" s="123"/>
      <c r="QXQ1370" s="123"/>
      <c r="QXR1370" s="123"/>
      <c r="QXS1370" s="123"/>
      <c r="QXT1370" s="123"/>
      <c r="QXU1370" s="123"/>
      <c r="QXV1370" s="123"/>
      <c r="QXW1370" s="123"/>
      <c r="QXX1370" s="123"/>
      <c r="QXY1370" s="123"/>
      <c r="QXZ1370" s="123"/>
      <c r="QYA1370" s="123"/>
      <c r="QYB1370" s="123"/>
      <c r="QYC1370" s="123"/>
      <c r="QYD1370" s="123"/>
      <c r="QYE1370" s="123"/>
      <c r="QYF1370" s="123"/>
      <c r="QYG1370" s="123"/>
      <c r="QYH1370" s="123"/>
      <c r="QYI1370" s="123"/>
      <c r="QYJ1370" s="123"/>
      <c r="QYK1370" s="123"/>
      <c r="QYL1370" s="123"/>
      <c r="QYM1370" s="123"/>
      <c r="QYN1370" s="123"/>
      <c r="QYO1370" s="123"/>
      <c r="QYP1370" s="123"/>
      <c r="QYQ1370" s="123"/>
      <c r="QYR1370" s="123"/>
      <c r="QYS1370" s="123"/>
      <c r="QYT1370" s="123"/>
      <c r="QYU1370" s="123"/>
      <c r="QYV1370" s="123"/>
      <c r="QYW1370" s="123"/>
      <c r="QYX1370" s="123"/>
      <c r="QYY1370" s="123"/>
      <c r="QYZ1370" s="123"/>
      <c r="QZA1370" s="123"/>
      <c r="QZB1370" s="123"/>
      <c r="QZC1370" s="123"/>
      <c r="QZD1370" s="123"/>
      <c r="QZE1370" s="123"/>
      <c r="QZF1370" s="123"/>
      <c r="QZG1370" s="123"/>
      <c r="QZH1370" s="123"/>
      <c r="QZI1370" s="123"/>
      <c r="QZJ1370" s="123"/>
      <c r="QZK1370" s="123"/>
      <c r="QZL1370" s="123"/>
      <c r="QZM1370" s="123"/>
      <c r="QZN1370" s="123"/>
      <c r="QZO1370" s="123"/>
      <c r="QZP1370" s="123"/>
      <c r="QZQ1370" s="123"/>
      <c r="QZR1370" s="123"/>
      <c r="QZS1370" s="123"/>
      <c r="QZT1370" s="123"/>
      <c r="QZU1370" s="123"/>
      <c r="QZV1370" s="123"/>
      <c r="QZW1370" s="123"/>
      <c r="QZX1370" s="123"/>
      <c r="QZY1370" s="123"/>
      <c r="QZZ1370" s="123"/>
      <c r="RAA1370" s="123"/>
      <c r="RAB1370" s="123"/>
      <c r="RAC1370" s="123"/>
      <c r="RAD1370" s="123"/>
      <c r="RAE1370" s="123"/>
      <c r="RAF1370" s="123"/>
      <c r="RAG1370" s="123"/>
      <c r="RAH1370" s="123"/>
      <c r="RAI1370" s="123"/>
      <c r="RAJ1370" s="123"/>
      <c r="RAK1370" s="123"/>
      <c r="RAL1370" s="123"/>
      <c r="RAM1370" s="123"/>
      <c r="RAN1370" s="123"/>
      <c r="RAO1370" s="123"/>
      <c r="RAP1370" s="123"/>
      <c r="RAQ1370" s="123"/>
      <c r="RAR1370" s="123"/>
      <c r="RAS1370" s="123"/>
      <c r="RAT1370" s="123"/>
      <c r="RAU1370" s="123"/>
      <c r="RAV1370" s="123"/>
      <c r="RAW1370" s="123"/>
      <c r="RAX1370" s="123"/>
      <c r="RAY1370" s="123"/>
      <c r="RAZ1370" s="123"/>
      <c r="RBA1370" s="123"/>
      <c r="RBB1370" s="123"/>
      <c r="RBC1370" s="123"/>
      <c r="RBD1370" s="123"/>
      <c r="RBE1370" s="123"/>
      <c r="RBF1370" s="123"/>
      <c r="RBG1370" s="123"/>
      <c r="RBH1370" s="123"/>
      <c r="RBI1370" s="123"/>
      <c r="RBJ1370" s="123"/>
      <c r="RBK1370" s="123"/>
      <c r="RBL1370" s="123"/>
      <c r="RBM1370" s="123"/>
      <c r="RBN1370" s="123"/>
      <c r="RBO1370" s="123"/>
      <c r="RBP1370" s="123"/>
      <c r="RBQ1370" s="123"/>
      <c r="RBR1370" s="123"/>
      <c r="RBS1370" s="123"/>
      <c r="RBT1370" s="123"/>
      <c r="RBU1370" s="123"/>
      <c r="RBV1370" s="123"/>
      <c r="RBW1370" s="123"/>
      <c r="RBX1370" s="123"/>
      <c r="RBY1370" s="123"/>
      <c r="RBZ1370" s="123"/>
      <c r="RCA1370" s="123"/>
      <c r="RCB1370" s="123"/>
      <c r="RCC1370" s="123"/>
      <c r="RCD1370" s="123"/>
      <c r="RCE1370" s="123"/>
      <c r="RCF1370" s="123"/>
      <c r="RCG1370" s="123"/>
      <c r="RCH1370" s="123"/>
      <c r="RCI1370" s="123"/>
      <c r="RCJ1370" s="123"/>
      <c r="RCK1370" s="123"/>
      <c r="RCL1370" s="123"/>
      <c r="RCM1370" s="123"/>
      <c r="RCN1370" s="123"/>
      <c r="RCO1370" s="123"/>
      <c r="RCP1370" s="123"/>
      <c r="RCQ1370" s="123"/>
      <c r="RCR1370" s="123"/>
      <c r="RCS1370" s="123"/>
      <c r="RCT1370" s="123"/>
      <c r="RCU1370" s="123"/>
      <c r="RCV1370" s="123"/>
      <c r="RCW1370" s="123"/>
      <c r="RCX1370" s="123"/>
      <c r="RCY1370" s="123"/>
      <c r="RCZ1370" s="123"/>
      <c r="RDA1370" s="123"/>
      <c r="RDB1370" s="123"/>
      <c r="RDC1370" s="123"/>
      <c r="RDD1370" s="123"/>
      <c r="RDE1370" s="123"/>
      <c r="RDF1370" s="123"/>
      <c r="RDG1370" s="123"/>
      <c r="RDH1370" s="123"/>
      <c r="RDI1370" s="123"/>
      <c r="RDJ1370" s="123"/>
      <c r="RDK1370" s="123"/>
      <c r="RDL1370" s="123"/>
      <c r="RDM1370" s="123"/>
      <c r="RDN1370" s="123"/>
      <c r="RDO1370" s="123"/>
      <c r="RDP1370" s="123"/>
      <c r="RDQ1370" s="123"/>
      <c r="RDR1370" s="123"/>
      <c r="RDS1370" s="123"/>
      <c r="RDT1370" s="123"/>
      <c r="RDU1370" s="123"/>
      <c r="RDV1370" s="123"/>
      <c r="RDW1370" s="123"/>
      <c r="RDX1370" s="123"/>
      <c r="RDY1370" s="123"/>
      <c r="RDZ1370" s="123"/>
      <c r="REA1370" s="123"/>
      <c r="REB1370" s="123"/>
      <c r="REC1370" s="123"/>
      <c r="RED1370" s="123"/>
      <c r="REE1370" s="123"/>
      <c r="REF1370" s="123"/>
      <c r="REG1370" s="123"/>
      <c r="REH1370" s="123"/>
      <c r="REI1370" s="123"/>
      <c r="REJ1370" s="123"/>
      <c r="REK1370" s="123"/>
      <c r="REL1370" s="123"/>
      <c r="REM1370" s="123"/>
      <c r="REN1370" s="123"/>
      <c r="REO1370" s="123"/>
      <c r="REP1370" s="123"/>
      <c r="REQ1370" s="123"/>
      <c r="RER1370" s="123"/>
      <c r="RES1370" s="123"/>
      <c r="RET1370" s="123"/>
      <c r="REU1370" s="123"/>
      <c r="REV1370" s="123"/>
      <c r="REW1370" s="123"/>
      <c r="REX1370" s="123"/>
      <c r="REY1370" s="123"/>
      <c r="REZ1370" s="123"/>
      <c r="RFA1370" s="123"/>
      <c r="RFB1370" s="123"/>
      <c r="RFC1370" s="123"/>
      <c r="RFD1370" s="123"/>
      <c r="RFE1370" s="123"/>
      <c r="RFF1370" s="123"/>
      <c r="RFG1370" s="123"/>
      <c r="RFH1370" s="123"/>
      <c r="RFI1370" s="123"/>
      <c r="RFJ1370" s="123"/>
      <c r="RFK1370" s="123"/>
      <c r="RFL1370" s="123"/>
      <c r="RFM1370" s="123"/>
      <c r="RFN1370" s="123"/>
      <c r="RFO1370" s="123"/>
      <c r="RFP1370" s="123"/>
      <c r="RFQ1370" s="123"/>
      <c r="RFR1370" s="123"/>
      <c r="RFS1370" s="123"/>
      <c r="RFT1370" s="123"/>
      <c r="RFU1370" s="123"/>
      <c r="RFV1370" s="123"/>
      <c r="RFW1370" s="123"/>
      <c r="RFX1370" s="123"/>
      <c r="RFY1370" s="123"/>
      <c r="RFZ1370" s="123"/>
      <c r="RGA1370" s="123"/>
      <c r="RGB1370" s="123"/>
      <c r="RGC1370" s="123"/>
      <c r="RGD1370" s="123"/>
      <c r="RGE1370" s="123"/>
      <c r="RGF1370" s="123"/>
      <c r="RGG1370" s="123"/>
      <c r="RGH1370" s="123"/>
      <c r="RGI1370" s="123"/>
      <c r="RGJ1370" s="123"/>
      <c r="RGK1370" s="123"/>
      <c r="RGL1370" s="123"/>
      <c r="RGM1370" s="123"/>
      <c r="RGN1370" s="123"/>
      <c r="RGO1370" s="123"/>
      <c r="RGP1370" s="123"/>
      <c r="RGQ1370" s="123"/>
      <c r="RGR1370" s="123"/>
      <c r="RGS1370" s="123"/>
      <c r="RGT1370" s="123"/>
      <c r="RGU1370" s="123"/>
      <c r="RGV1370" s="123"/>
      <c r="RGW1370" s="123"/>
      <c r="RGX1370" s="123"/>
      <c r="RGY1370" s="123"/>
      <c r="RGZ1370" s="123"/>
      <c r="RHA1370" s="123"/>
      <c r="RHB1370" s="123"/>
      <c r="RHC1370" s="123"/>
      <c r="RHD1370" s="123"/>
      <c r="RHE1370" s="123"/>
      <c r="RHF1370" s="123"/>
      <c r="RHG1370" s="123"/>
      <c r="RHH1370" s="123"/>
      <c r="RHI1370" s="123"/>
      <c r="RHJ1370" s="123"/>
      <c r="RHK1370" s="123"/>
      <c r="RHL1370" s="123"/>
      <c r="RHM1370" s="123"/>
      <c r="RHN1370" s="123"/>
      <c r="RHO1370" s="123"/>
      <c r="RHP1370" s="123"/>
      <c r="RHQ1370" s="123"/>
      <c r="RHR1370" s="123"/>
      <c r="RHS1370" s="123"/>
      <c r="RHT1370" s="123"/>
      <c r="RHU1370" s="123"/>
      <c r="RHV1370" s="123"/>
      <c r="RHW1370" s="123"/>
      <c r="RHX1370" s="123"/>
      <c r="RHY1370" s="123"/>
      <c r="RHZ1370" s="123"/>
      <c r="RIA1370" s="123"/>
      <c r="RIB1370" s="123"/>
      <c r="RIC1370" s="123"/>
      <c r="RID1370" s="123"/>
      <c r="RIE1370" s="123"/>
      <c r="RIF1370" s="123"/>
      <c r="RIG1370" s="123"/>
      <c r="RIH1370" s="123"/>
      <c r="RII1370" s="123"/>
      <c r="RIJ1370" s="123"/>
      <c r="RIK1370" s="123"/>
      <c r="RIL1370" s="123"/>
      <c r="RIM1370" s="123"/>
      <c r="RIN1370" s="123"/>
      <c r="RIO1370" s="123"/>
      <c r="RIP1370" s="123"/>
      <c r="RIQ1370" s="123"/>
      <c r="RIR1370" s="123"/>
      <c r="RIS1370" s="123"/>
      <c r="RIT1370" s="123"/>
      <c r="RIU1370" s="123"/>
      <c r="RIV1370" s="123"/>
      <c r="RIW1370" s="123"/>
      <c r="RIX1370" s="123"/>
      <c r="RIY1370" s="123"/>
      <c r="RIZ1370" s="123"/>
      <c r="RJA1370" s="123"/>
      <c r="RJB1370" s="123"/>
      <c r="RJC1370" s="123"/>
      <c r="RJD1370" s="123"/>
      <c r="RJE1370" s="123"/>
      <c r="RJF1370" s="123"/>
      <c r="RJG1370" s="123"/>
      <c r="RJH1370" s="123"/>
      <c r="RJI1370" s="123"/>
      <c r="RJJ1370" s="123"/>
      <c r="RJK1370" s="123"/>
      <c r="RJL1370" s="123"/>
      <c r="RJM1370" s="123"/>
      <c r="RJN1370" s="123"/>
      <c r="RJO1370" s="123"/>
      <c r="RJP1370" s="123"/>
      <c r="RJQ1370" s="123"/>
      <c r="RJR1370" s="123"/>
      <c r="RJS1370" s="123"/>
      <c r="RJT1370" s="123"/>
      <c r="RJU1370" s="123"/>
      <c r="RJV1370" s="123"/>
      <c r="RJW1370" s="123"/>
      <c r="RJX1370" s="123"/>
      <c r="RJY1370" s="123"/>
      <c r="RJZ1370" s="123"/>
      <c r="RKA1370" s="123"/>
      <c r="RKB1370" s="123"/>
      <c r="RKC1370" s="123"/>
      <c r="RKD1370" s="123"/>
      <c r="RKE1370" s="123"/>
      <c r="RKF1370" s="123"/>
      <c r="RKG1370" s="123"/>
      <c r="RKH1370" s="123"/>
      <c r="RKI1370" s="123"/>
      <c r="RKJ1370" s="123"/>
      <c r="RKK1370" s="123"/>
      <c r="RKL1370" s="123"/>
      <c r="RKM1370" s="123"/>
      <c r="RKN1370" s="123"/>
      <c r="RKO1370" s="123"/>
      <c r="RKP1370" s="123"/>
      <c r="RKQ1370" s="123"/>
      <c r="RKR1370" s="123"/>
      <c r="RKS1370" s="123"/>
      <c r="RKT1370" s="123"/>
      <c r="RKU1370" s="123"/>
      <c r="RKV1370" s="123"/>
      <c r="RKW1370" s="123"/>
      <c r="RKX1370" s="123"/>
      <c r="RKY1370" s="123"/>
      <c r="RKZ1370" s="123"/>
      <c r="RLA1370" s="123"/>
      <c r="RLB1370" s="123"/>
      <c r="RLC1370" s="123"/>
      <c r="RLD1370" s="123"/>
      <c r="RLE1370" s="123"/>
      <c r="RLF1370" s="123"/>
      <c r="RLG1370" s="123"/>
      <c r="RLH1370" s="123"/>
      <c r="RLI1370" s="123"/>
      <c r="RLJ1370" s="123"/>
      <c r="RLK1370" s="123"/>
      <c r="RLL1370" s="123"/>
      <c r="RLM1370" s="123"/>
      <c r="RLN1370" s="123"/>
      <c r="RLO1370" s="123"/>
      <c r="RLP1370" s="123"/>
      <c r="RLQ1370" s="123"/>
      <c r="RLR1370" s="123"/>
      <c r="RLS1370" s="123"/>
      <c r="RLT1370" s="123"/>
      <c r="RLU1370" s="123"/>
      <c r="RLV1370" s="123"/>
      <c r="RLW1370" s="123"/>
      <c r="RLX1370" s="123"/>
      <c r="RLY1370" s="123"/>
      <c r="RLZ1370" s="123"/>
      <c r="RMA1370" s="123"/>
      <c r="RMB1370" s="123"/>
      <c r="RMC1370" s="123"/>
      <c r="RMD1370" s="123"/>
      <c r="RME1370" s="123"/>
      <c r="RMF1370" s="123"/>
      <c r="RMG1370" s="123"/>
      <c r="RMH1370" s="123"/>
      <c r="RMI1370" s="123"/>
      <c r="RMJ1370" s="123"/>
      <c r="RMK1370" s="123"/>
      <c r="RML1370" s="123"/>
      <c r="RMM1370" s="123"/>
      <c r="RMN1370" s="123"/>
      <c r="RMO1370" s="123"/>
      <c r="RMP1370" s="123"/>
      <c r="RMQ1370" s="123"/>
      <c r="RMR1370" s="123"/>
      <c r="RMS1370" s="123"/>
      <c r="RMT1370" s="123"/>
      <c r="RMU1370" s="123"/>
      <c r="RMV1370" s="123"/>
      <c r="RMW1370" s="123"/>
      <c r="RMX1370" s="123"/>
      <c r="RMY1370" s="123"/>
      <c r="RMZ1370" s="123"/>
      <c r="RNA1370" s="123"/>
      <c r="RNB1370" s="123"/>
      <c r="RNC1370" s="123"/>
      <c r="RND1370" s="123"/>
      <c r="RNE1370" s="123"/>
      <c r="RNF1370" s="123"/>
      <c r="RNG1370" s="123"/>
      <c r="RNH1370" s="123"/>
      <c r="RNI1370" s="123"/>
      <c r="RNJ1370" s="123"/>
      <c r="RNK1370" s="123"/>
      <c r="RNL1370" s="123"/>
      <c r="RNM1370" s="123"/>
      <c r="RNN1370" s="123"/>
      <c r="RNO1370" s="123"/>
      <c r="RNP1370" s="123"/>
      <c r="RNQ1370" s="123"/>
      <c r="RNR1370" s="123"/>
      <c r="RNS1370" s="123"/>
      <c r="RNT1370" s="123"/>
      <c r="RNU1370" s="123"/>
      <c r="RNV1370" s="123"/>
      <c r="RNW1370" s="123"/>
      <c r="RNX1370" s="123"/>
      <c r="RNY1370" s="123"/>
      <c r="RNZ1370" s="123"/>
      <c r="ROA1370" s="123"/>
      <c r="ROB1370" s="123"/>
      <c r="ROC1370" s="123"/>
      <c r="ROD1370" s="123"/>
      <c r="ROE1370" s="123"/>
      <c r="ROF1370" s="123"/>
      <c r="ROG1370" s="123"/>
      <c r="ROH1370" s="123"/>
      <c r="ROI1370" s="123"/>
      <c r="ROJ1370" s="123"/>
      <c r="ROK1370" s="123"/>
      <c r="ROL1370" s="123"/>
      <c r="ROM1370" s="123"/>
      <c r="RON1370" s="123"/>
      <c r="ROO1370" s="123"/>
      <c r="ROP1370" s="123"/>
      <c r="ROQ1370" s="123"/>
      <c r="ROR1370" s="123"/>
      <c r="ROS1370" s="123"/>
      <c r="ROT1370" s="123"/>
      <c r="ROU1370" s="123"/>
      <c r="ROV1370" s="123"/>
      <c r="ROW1370" s="123"/>
      <c r="ROX1370" s="123"/>
      <c r="ROY1370" s="123"/>
      <c r="ROZ1370" s="123"/>
      <c r="RPA1370" s="123"/>
      <c r="RPB1370" s="123"/>
      <c r="RPC1370" s="123"/>
      <c r="RPD1370" s="123"/>
      <c r="RPE1370" s="123"/>
      <c r="RPF1370" s="123"/>
      <c r="RPG1370" s="123"/>
      <c r="RPH1370" s="123"/>
      <c r="RPI1370" s="123"/>
      <c r="RPJ1370" s="123"/>
      <c r="RPK1370" s="123"/>
      <c r="RPL1370" s="123"/>
      <c r="RPM1370" s="123"/>
      <c r="RPN1370" s="123"/>
      <c r="RPO1370" s="123"/>
      <c r="RPP1370" s="123"/>
      <c r="RPQ1370" s="123"/>
      <c r="RPR1370" s="123"/>
      <c r="RPS1370" s="123"/>
      <c r="RPT1370" s="123"/>
      <c r="RPU1370" s="123"/>
      <c r="RPV1370" s="123"/>
      <c r="RPW1370" s="123"/>
      <c r="RPX1370" s="123"/>
      <c r="RPY1370" s="123"/>
      <c r="RPZ1370" s="123"/>
      <c r="RQA1370" s="123"/>
      <c r="RQB1370" s="123"/>
      <c r="RQC1370" s="123"/>
      <c r="RQD1370" s="123"/>
      <c r="RQE1370" s="123"/>
      <c r="RQF1370" s="123"/>
      <c r="RQG1370" s="123"/>
      <c r="RQH1370" s="123"/>
      <c r="RQI1370" s="123"/>
      <c r="RQJ1370" s="123"/>
      <c r="RQK1370" s="123"/>
      <c r="RQL1370" s="123"/>
      <c r="RQM1370" s="123"/>
      <c r="RQN1370" s="123"/>
      <c r="RQO1370" s="123"/>
      <c r="RQP1370" s="123"/>
      <c r="RQQ1370" s="123"/>
      <c r="RQR1370" s="123"/>
      <c r="RQS1370" s="123"/>
      <c r="RQT1370" s="123"/>
      <c r="RQU1370" s="123"/>
      <c r="RQV1370" s="123"/>
      <c r="RQW1370" s="123"/>
      <c r="RQX1370" s="123"/>
      <c r="RQY1370" s="123"/>
      <c r="RQZ1370" s="123"/>
      <c r="RRA1370" s="123"/>
      <c r="RRB1370" s="123"/>
      <c r="RRC1370" s="123"/>
      <c r="RRD1370" s="123"/>
      <c r="RRE1370" s="123"/>
      <c r="RRF1370" s="123"/>
      <c r="RRG1370" s="123"/>
      <c r="RRH1370" s="123"/>
      <c r="RRI1370" s="123"/>
      <c r="RRJ1370" s="123"/>
      <c r="RRK1370" s="123"/>
      <c r="RRL1370" s="123"/>
      <c r="RRM1370" s="123"/>
      <c r="RRN1370" s="123"/>
      <c r="RRO1370" s="123"/>
      <c r="RRP1370" s="123"/>
      <c r="RRQ1370" s="123"/>
      <c r="RRR1370" s="123"/>
      <c r="RRS1370" s="123"/>
      <c r="RRT1370" s="123"/>
      <c r="RRU1370" s="123"/>
      <c r="RRV1370" s="123"/>
      <c r="RRW1370" s="123"/>
      <c r="RRX1370" s="123"/>
      <c r="RRY1370" s="123"/>
      <c r="RRZ1370" s="123"/>
      <c r="RSA1370" s="123"/>
      <c r="RSB1370" s="123"/>
      <c r="RSC1370" s="123"/>
      <c r="RSD1370" s="123"/>
      <c r="RSE1370" s="123"/>
      <c r="RSF1370" s="123"/>
      <c r="RSG1370" s="123"/>
      <c r="RSH1370" s="123"/>
      <c r="RSI1370" s="123"/>
      <c r="RSJ1370" s="123"/>
      <c r="RSK1370" s="123"/>
      <c r="RSL1370" s="123"/>
      <c r="RSM1370" s="123"/>
      <c r="RSN1370" s="123"/>
      <c r="RSO1370" s="123"/>
      <c r="RSP1370" s="123"/>
      <c r="RSQ1370" s="123"/>
      <c r="RSR1370" s="123"/>
      <c r="RSS1370" s="123"/>
      <c r="RST1370" s="123"/>
      <c r="RSU1370" s="123"/>
      <c r="RSV1370" s="123"/>
      <c r="RSW1370" s="123"/>
      <c r="RSX1370" s="123"/>
      <c r="RSY1370" s="123"/>
      <c r="RSZ1370" s="123"/>
      <c r="RTA1370" s="123"/>
      <c r="RTB1370" s="123"/>
      <c r="RTC1370" s="123"/>
      <c r="RTD1370" s="123"/>
      <c r="RTE1370" s="123"/>
      <c r="RTF1370" s="123"/>
      <c r="RTG1370" s="123"/>
      <c r="RTH1370" s="123"/>
      <c r="RTI1370" s="123"/>
      <c r="RTJ1370" s="123"/>
      <c r="RTK1370" s="123"/>
      <c r="RTL1370" s="123"/>
      <c r="RTM1370" s="123"/>
      <c r="RTN1370" s="123"/>
      <c r="RTO1370" s="123"/>
      <c r="RTP1370" s="123"/>
      <c r="RTQ1370" s="123"/>
      <c r="RTR1370" s="123"/>
      <c r="RTS1370" s="123"/>
      <c r="RTT1370" s="123"/>
      <c r="RTU1370" s="123"/>
      <c r="RTV1370" s="123"/>
      <c r="RTW1370" s="123"/>
      <c r="RTX1370" s="123"/>
      <c r="RTY1370" s="123"/>
      <c r="RTZ1370" s="123"/>
      <c r="RUA1370" s="123"/>
      <c r="RUB1370" s="123"/>
      <c r="RUC1370" s="123"/>
      <c r="RUD1370" s="123"/>
      <c r="RUE1370" s="123"/>
      <c r="RUF1370" s="123"/>
      <c r="RUG1370" s="123"/>
      <c r="RUH1370" s="123"/>
      <c r="RUI1370" s="123"/>
      <c r="RUJ1370" s="123"/>
      <c r="RUK1370" s="123"/>
      <c r="RUL1370" s="123"/>
      <c r="RUM1370" s="123"/>
      <c r="RUN1370" s="123"/>
      <c r="RUO1370" s="123"/>
      <c r="RUP1370" s="123"/>
      <c r="RUQ1370" s="123"/>
      <c r="RUR1370" s="123"/>
      <c r="RUS1370" s="123"/>
      <c r="RUT1370" s="123"/>
      <c r="RUU1370" s="123"/>
      <c r="RUV1370" s="123"/>
      <c r="RUW1370" s="123"/>
      <c r="RUX1370" s="123"/>
      <c r="RUY1370" s="123"/>
      <c r="RUZ1370" s="123"/>
      <c r="RVA1370" s="123"/>
      <c r="RVB1370" s="123"/>
      <c r="RVC1370" s="123"/>
      <c r="RVD1370" s="123"/>
      <c r="RVE1370" s="123"/>
      <c r="RVF1370" s="123"/>
      <c r="RVG1370" s="123"/>
      <c r="RVH1370" s="123"/>
      <c r="RVI1370" s="123"/>
      <c r="RVJ1370" s="123"/>
      <c r="RVK1370" s="123"/>
      <c r="RVL1370" s="123"/>
      <c r="RVM1370" s="123"/>
      <c r="RVN1370" s="123"/>
      <c r="RVO1370" s="123"/>
      <c r="RVP1370" s="123"/>
      <c r="RVQ1370" s="123"/>
      <c r="RVR1370" s="123"/>
      <c r="RVS1370" s="123"/>
      <c r="RVT1370" s="123"/>
      <c r="RVU1370" s="123"/>
      <c r="RVV1370" s="123"/>
      <c r="RVW1370" s="123"/>
      <c r="RVX1370" s="123"/>
      <c r="RVY1370" s="123"/>
      <c r="RVZ1370" s="123"/>
      <c r="RWA1370" s="123"/>
      <c r="RWB1370" s="123"/>
      <c r="RWC1370" s="123"/>
      <c r="RWD1370" s="123"/>
      <c r="RWE1370" s="123"/>
      <c r="RWF1370" s="123"/>
      <c r="RWG1370" s="123"/>
      <c r="RWH1370" s="123"/>
      <c r="RWI1370" s="123"/>
      <c r="RWJ1370" s="123"/>
      <c r="RWK1370" s="123"/>
      <c r="RWL1370" s="123"/>
      <c r="RWM1370" s="123"/>
      <c r="RWN1370" s="123"/>
      <c r="RWO1370" s="123"/>
      <c r="RWP1370" s="123"/>
      <c r="RWQ1370" s="123"/>
      <c r="RWR1370" s="123"/>
      <c r="RWS1370" s="123"/>
      <c r="RWT1370" s="123"/>
      <c r="RWU1370" s="123"/>
      <c r="RWV1370" s="123"/>
      <c r="RWW1370" s="123"/>
      <c r="RWX1370" s="123"/>
      <c r="RWY1370" s="123"/>
      <c r="RWZ1370" s="123"/>
      <c r="RXA1370" s="123"/>
      <c r="RXB1370" s="123"/>
      <c r="RXC1370" s="123"/>
      <c r="RXD1370" s="123"/>
      <c r="RXE1370" s="123"/>
      <c r="RXF1370" s="123"/>
      <c r="RXG1370" s="123"/>
      <c r="RXH1370" s="123"/>
      <c r="RXI1370" s="123"/>
      <c r="RXJ1370" s="123"/>
      <c r="RXK1370" s="123"/>
      <c r="RXL1370" s="123"/>
      <c r="RXM1370" s="123"/>
      <c r="RXN1370" s="123"/>
      <c r="RXO1370" s="123"/>
      <c r="RXP1370" s="123"/>
      <c r="RXQ1370" s="123"/>
      <c r="RXR1370" s="123"/>
      <c r="RXS1370" s="123"/>
      <c r="RXT1370" s="123"/>
      <c r="RXU1370" s="123"/>
      <c r="RXV1370" s="123"/>
      <c r="RXW1370" s="123"/>
      <c r="RXX1370" s="123"/>
      <c r="RXY1370" s="123"/>
      <c r="RXZ1370" s="123"/>
      <c r="RYA1370" s="123"/>
      <c r="RYB1370" s="123"/>
      <c r="RYC1370" s="123"/>
      <c r="RYD1370" s="123"/>
      <c r="RYE1370" s="123"/>
      <c r="RYF1370" s="123"/>
      <c r="RYG1370" s="123"/>
      <c r="RYH1370" s="123"/>
      <c r="RYI1370" s="123"/>
      <c r="RYJ1370" s="123"/>
      <c r="RYK1370" s="123"/>
      <c r="RYL1370" s="123"/>
      <c r="RYM1370" s="123"/>
      <c r="RYN1370" s="123"/>
      <c r="RYO1370" s="123"/>
      <c r="RYP1370" s="123"/>
      <c r="RYQ1370" s="123"/>
      <c r="RYR1370" s="123"/>
      <c r="RYS1370" s="123"/>
      <c r="RYT1370" s="123"/>
      <c r="RYU1370" s="123"/>
      <c r="RYV1370" s="123"/>
      <c r="RYW1370" s="123"/>
      <c r="RYX1370" s="123"/>
      <c r="RYY1370" s="123"/>
      <c r="RYZ1370" s="123"/>
      <c r="RZA1370" s="123"/>
      <c r="RZB1370" s="123"/>
      <c r="RZC1370" s="123"/>
      <c r="RZD1370" s="123"/>
      <c r="RZE1370" s="123"/>
      <c r="RZF1370" s="123"/>
      <c r="RZG1370" s="123"/>
      <c r="RZH1370" s="123"/>
      <c r="RZI1370" s="123"/>
      <c r="RZJ1370" s="123"/>
      <c r="RZK1370" s="123"/>
      <c r="RZL1370" s="123"/>
      <c r="RZM1370" s="123"/>
      <c r="RZN1370" s="123"/>
      <c r="RZO1370" s="123"/>
      <c r="RZP1370" s="123"/>
      <c r="RZQ1370" s="123"/>
      <c r="RZR1370" s="123"/>
      <c r="RZS1370" s="123"/>
      <c r="RZT1370" s="123"/>
      <c r="RZU1370" s="123"/>
      <c r="RZV1370" s="123"/>
      <c r="RZW1370" s="123"/>
      <c r="RZX1370" s="123"/>
      <c r="RZY1370" s="123"/>
      <c r="RZZ1370" s="123"/>
      <c r="SAA1370" s="123"/>
      <c r="SAB1370" s="123"/>
      <c r="SAC1370" s="123"/>
      <c r="SAD1370" s="123"/>
      <c r="SAE1370" s="123"/>
      <c r="SAF1370" s="123"/>
      <c r="SAG1370" s="123"/>
      <c r="SAH1370" s="123"/>
      <c r="SAI1370" s="123"/>
      <c r="SAJ1370" s="123"/>
      <c r="SAK1370" s="123"/>
      <c r="SAL1370" s="123"/>
      <c r="SAM1370" s="123"/>
      <c r="SAN1370" s="123"/>
      <c r="SAO1370" s="123"/>
      <c r="SAP1370" s="123"/>
      <c r="SAQ1370" s="123"/>
      <c r="SAR1370" s="123"/>
      <c r="SAS1370" s="123"/>
      <c r="SAT1370" s="123"/>
      <c r="SAU1370" s="123"/>
      <c r="SAV1370" s="123"/>
      <c r="SAW1370" s="123"/>
      <c r="SAX1370" s="123"/>
      <c r="SAY1370" s="123"/>
      <c r="SAZ1370" s="123"/>
      <c r="SBA1370" s="123"/>
      <c r="SBB1370" s="123"/>
      <c r="SBC1370" s="123"/>
      <c r="SBD1370" s="123"/>
      <c r="SBE1370" s="123"/>
      <c r="SBF1370" s="123"/>
      <c r="SBG1370" s="123"/>
      <c r="SBH1370" s="123"/>
      <c r="SBI1370" s="123"/>
      <c r="SBJ1370" s="123"/>
      <c r="SBK1370" s="123"/>
      <c r="SBL1370" s="123"/>
      <c r="SBM1370" s="123"/>
      <c r="SBN1370" s="123"/>
      <c r="SBO1370" s="123"/>
      <c r="SBP1370" s="123"/>
      <c r="SBQ1370" s="123"/>
      <c r="SBR1370" s="123"/>
      <c r="SBS1370" s="123"/>
      <c r="SBT1370" s="123"/>
      <c r="SBU1370" s="123"/>
      <c r="SBV1370" s="123"/>
      <c r="SBW1370" s="123"/>
      <c r="SBX1370" s="123"/>
      <c r="SBY1370" s="123"/>
      <c r="SBZ1370" s="123"/>
      <c r="SCA1370" s="123"/>
      <c r="SCB1370" s="123"/>
      <c r="SCC1370" s="123"/>
      <c r="SCD1370" s="123"/>
      <c r="SCE1370" s="123"/>
      <c r="SCF1370" s="123"/>
      <c r="SCG1370" s="123"/>
      <c r="SCH1370" s="123"/>
      <c r="SCI1370" s="123"/>
      <c r="SCJ1370" s="123"/>
      <c r="SCK1370" s="123"/>
      <c r="SCL1370" s="123"/>
      <c r="SCM1370" s="123"/>
      <c r="SCN1370" s="123"/>
      <c r="SCO1370" s="123"/>
      <c r="SCP1370" s="123"/>
      <c r="SCQ1370" s="123"/>
      <c r="SCR1370" s="123"/>
      <c r="SCS1370" s="123"/>
      <c r="SCT1370" s="123"/>
      <c r="SCU1370" s="123"/>
      <c r="SCV1370" s="123"/>
      <c r="SCW1370" s="123"/>
      <c r="SCX1370" s="123"/>
      <c r="SCY1370" s="123"/>
      <c r="SCZ1370" s="123"/>
      <c r="SDA1370" s="123"/>
      <c r="SDB1370" s="123"/>
      <c r="SDC1370" s="123"/>
      <c r="SDD1370" s="123"/>
      <c r="SDE1370" s="123"/>
      <c r="SDF1370" s="123"/>
      <c r="SDG1370" s="123"/>
      <c r="SDH1370" s="123"/>
      <c r="SDI1370" s="123"/>
      <c r="SDJ1370" s="123"/>
      <c r="SDK1370" s="123"/>
      <c r="SDL1370" s="123"/>
      <c r="SDM1370" s="123"/>
      <c r="SDN1370" s="123"/>
      <c r="SDO1370" s="123"/>
      <c r="SDP1370" s="123"/>
      <c r="SDQ1370" s="123"/>
      <c r="SDR1370" s="123"/>
      <c r="SDS1370" s="123"/>
      <c r="SDT1370" s="123"/>
      <c r="SDU1370" s="123"/>
      <c r="SDV1370" s="123"/>
      <c r="SDW1370" s="123"/>
      <c r="SDX1370" s="123"/>
      <c r="SDY1370" s="123"/>
      <c r="SDZ1370" s="123"/>
      <c r="SEA1370" s="123"/>
      <c r="SEB1370" s="123"/>
      <c r="SEC1370" s="123"/>
      <c r="SED1370" s="123"/>
      <c r="SEE1370" s="123"/>
      <c r="SEF1370" s="123"/>
      <c r="SEG1370" s="123"/>
      <c r="SEH1370" s="123"/>
      <c r="SEI1370" s="123"/>
      <c r="SEJ1370" s="123"/>
      <c r="SEK1370" s="123"/>
      <c r="SEL1370" s="123"/>
      <c r="SEM1370" s="123"/>
      <c r="SEN1370" s="123"/>
      <c r="SEO1370" s="123"/>
      <c r="SEP1370" s="123"/>
      <c r="SEQ1370" s="123"/>
      <c r="SER1370" s="123"/>
      <c r="SES1370" s="123"/>
      <c r="SET1370" s="123"/>
      <c r="SEU1370" s="123"/>
      <c r="SEV1370" s="123"/>
      <c r="SEW1370" s="123"/>
      <c r="SEX1370" s="123"/>
      <c r="SEY1370" s="123"/>
      <c r="SEZ1370" s="123"/>
      <c r="SFA1370" s="123"/>
      <c r="SFB1370" s="123"/>
      <c r="SFC1370" s="123"/>
      <c r="SFD1370" s="123"/>
      <c r="SFE1370" s="123"/>
      <c r="SFF1370" s="123"/>
      <c r="SFG1370" s="123"/>
      <c r="SFH1370" s="123"/>
      <c r="SFI1370" s="123"/>
      <c r="SFJ1370" s="123"/>
      <c r="SFK1370" s="123"/>
      <c r="SFL1370" s="123"/>
      <c r="SFM1370" s="123"/>
      <c r="SFN1370" s="123"/>
      <c r="SFO1370" s="123"/>
      <c r="SFP1370" s="123"/>
      <c r="SFQ1370" s="123"/>
      <c r="SFR1370" s="123"/>
      <c r="SFS1370" s="123"/>
      <c r="SFT1370" s="123"/>
      <c r="SFU1370" s="123"/>
      <c r="SFV1370" s="123"/>
      <c r="SFW1370" s="123"/>
      <c r="SFX1370" s="123"/>
      <c r="SFY1370" s="123"/>
      <c r="SFZ1370" s="123"/>
      <c r="SGA1370" s="123"/>
      <c r="SGB1370" s="123"/>
      <c r="SGC1370" s="123"/>
      <c r="SGD1370" s="123"/>
      <c r="SGE1370" s="123"/>
      <c r="SGF1370" s="123"/>
      <c r="SGG1370" s="123"/>
      <c r="SGH1370" s="123"/>
      <c r="SGI1370" s="123"/>
      <c r="SGJ1370" s="123"/>
      <c r="SGK1370" s="123"/>
      <c r="SGL1370" s="123"/>
      <c r="SGM1370" s="123"/>
      <c r="SGN1370" s="123"/>
      <c r="SGO1370" s="123"/>
      <c r="SGP1370" s="123"/>
      <c r="SGQ1370" s="123"/>
      <c r="SGR1370" s="123"/>
      <c r="SGS1370" s="123"/>
      <c r="SGT1370" s="123"/>
      <c r="SGU1370" s="123"/>
      <c r="SGV1370" s="123"/>
      <c r="SGW1370" s="123"/>
      <c r="SGX1370" s="123"/>
      <c r="SGY1370" s="123"/>
      <c r="SGZ1370" s="123"/>
      <c r="SHA1370" s="123"/>
      <c r="SHB1370" s="123"/>
      <c r="SHC1370" s="123"/>
      <c r="SHD1370" s="123"/>
      <c r="SHE1370" s="123"/>
      <c r="SHF1370" s="123"/>
      <c r="SHG1370" s="123"/>
      <c r="SHH1370" s="123"/>
      <c r="SHI1370" s="123"/>
      <c r="SHJ1370" s="123"/>
      <c r="SHK1370" s="123"/>
      <c r="SHL1370" s="123"/>
      <c r="SHM1370" s="123"/>
      <c r="SHN1370" s="123"/>
      <c r="SHO1370" s="123"/>
      <c r="SHP1370" s="123"/>
      <c r="SHQ1370" s="123"/>
      <c r="SHR1370" s="123"/>
      <c r="SHS1370" s="123"/>
      <c r="SHT1370" s="123"/>
      <c r="SHU1370" s="123"/>
      <c r="SHV1370" s="123"/>
      <c r="SHW1370" s="123"/>
      <c r="SHX1370" s="123"/>
      <c r="SHY1370" s="123"/>
      <c r="SHZ1370" s="123"/>
      <c r="SIA1370" s="123"/>
      <c r="SIB1370" s="123"/>
      <c r="SIC1370" s="123"/>
      <c r="SID1370" s="123"/>
      <c r="SIE1370" s="123"/>
      <c r="SIF1370" s="123"/>
      <c r="SIG1370" s="123"/>
      <c r="SIH1370" s="123"/>
      <c r="SII1370" s="123"/>
      <c r="SIJ1370" s="123"/>
      <c r="SIK1370" s="123"/>
      <c r="SIL1370" s="123"/>
      <c r="SIM1370" s="123"/>
      <c r="SIN1370" s="123"/>
      <c r="SIO1370" s="123"/>
      <c r="SIP1370" s="123"/>
      <c r="SIQ1370" s="123"/>
      <c r="SIR1370" s="123"/>
      <c r="SIS1370" s="123"/>
      <c r="SIT1370" s="123"/>
      <c r="SIU1370" s="123"/>
      <c r="SIV1370" s="123"/>
      <c r="SIW1370" s="123"/>
      <c r="SIX1370" s="123"/>
      <c r="SIY1370" s="123"/>
      <c r="SIZ1370" s="123"/>
      <c r="SJA1370" s="123"/>
      <c r="SJB1370" s="123"/>
      <c r="SJC1370" s="123"/>
      <c r="SJD1370" s="123"/>
      <c r="SJE1370" s="123"/>
      <c r="SJF1370" s="123"/>
      <c r="SJG1370" s="123"/>
      <c r="SJH1370" s="123"/>
      <c r="SJI1370" s="123"/>
      <c r="SJJ1370" s="123"/>
      <c r="SJK1370" s="123"/>
      <c r="SJL1370" s="123"/>
      <c r="SJM1370" s="123"/>
      <c r="SJN1370" s="123"/>
      <c r="SJO1370" s="123"/>
      <c r="SJP1370" s="123"/>
      <c r="SJQ1370" s="123"/>
      <c r="SJR1370" s="123"/>
      <c r="SJS1370" s="123"/>
      <c r="SJT1370" s="123"/>
      <c r="SJU1370" s="123"/>
      <c r="SJV1370" s="123"/>
      <c r="SJW1370" s="123"/>
      <c r="SJX1370" s="123"/>
      <c r="SJY1370" s="123"/>
      <c r="SJZ1370" s="123"/>
      <c r="SKA1370" s="123"/>
      <c r="SKB1370" s="123"/>
      <c r="SKC1370" s="123"/>
      <c r="SKD1370" s="123"/>
      <c r="SKE1370" s="123"/>
      <c r="SKF1370" s="123"/>
      <c r="SKG1370" s="123"/>
      <c r="SKH1370" s="123"/>
      <c r="SKI1370" s="123"/>
      <c r="SKJ1370" s="123"/>
      <c r="SKK1370" s="123"/>
      <c r="SKL1370" s="123"/>
      <c r="SKM1370" s="123"/>
      <c r="SKN1370" s="123"/>
      <c r="SKO1370" s="123"/>
      <c r="SKP1370" s="123"/>
      <c r="SKQ1370" s="123"/>
      <c r="SKR1370" s="123"/>
      <c r="SKS1370" s="123"/>
      <c r="SKT1370" s="123"/>
      <c r="SKU1370" s="123"/>
      <c r="SKV1370" s="123"/>
      <c r="SKW1370" s="123"/>
      <c r="SKX1370" s="123"/>
      <c r="SKY1370" s="123"/>
      <c r="SKZ1370" s="123"/>
      <c r="SLA1370" s="123"/>
      <c r="SLB1370" s="123"/>
      <c r="SLC1370" s="123"/>
      <c r="SLD1370" s="123"/>
      <c r="SLE1370" s="123"/>
      <c r="SLF1370" s="123"/>
      <c r="SLG1370" s="123"/>
      <c r="SLH1370" s="123"/>
      <c r="SLI1370" s="123"/>
      <c r="SLJ1370" s="123"/>
      <c r="SLK1370" s="123"/>
      <c r="SLL1370" s="123"/>
      <c r="SLM1370" s="123"/>
      <c r="SLN1370" s="123"/>
      <c r="SLO1370" s="123"/>
      <c r="SLP1370" s="123"/>
      <c r="SLQ1370" s="123"/>
      <c r="SLR1370" s="123"/>
      <c r="SLS1370" s="123"/>
      <c r="SLT1370" s="123"/>
      <c r="SLU1370" s="123"/>
      <c r="SLV1370" s="123"/>
      <c r="SLW1370" s="123"/>
      <c r="SLX1370" s="123"/>
      <c r="SLY1370" s="123"/>
      <c r="SLZ1370" s="123"/>
      <c r="SMA1370" s="123"/>
      <c r="SMB1370" s="123"/>
      <c r="SMC1370" s="123"/>
      <c r="SMD1370" s="123"/>
      <c r="SME1370" s="123"/>
      <c r="SMF1370" s="123"/>
      <c r="SMG1370" s="123"/>
      <c r="SMH1370" s="123"/>
      <c r="SMI1370" s="123"/>
      <c r="SMJ1370" s="123"/>
      <c r="SMK1370" s="123"/>
      <c r="SML1370" s="123"/>
      <c r="SMM1370" s="123"/>
      <c r="SMN1370" s="123"/>
      <c r="SMO1370" s="123"/>
      <c r="SMP1370" s="123"/>
      <c r="SMQ1370" s="123"/>
      <c r="SMR1370" s="123"/>
      <c r="SMS1370" s="123"/>
      <c r="SMT1370" s="123"/>
      <c r="SMU1370" s="123"/>
      <c r="SMV1370" s="123"/>
      <c r="SMW1370" s="123"/>
      <c r="SMX1370" s="123"/>
      <c r="SMY1370" s="123"/>
      <c r="SMZ1370" s="123"/>
      <c r="SNA1370" s="123"/>
      <c r="SNB1370" s="123"/>
      <c r="SNC1370" s="123"/>
      <c r="SND1370" s="123"/>
      <c r="SNE1370" s="123"/>
      <c r="SNF1370" s="123"/>
      <c r="SNG1370" s="123"/>
      <c r="SNH1370" s="123"/>
      <c r="SNI1370" s="123"/>
      <c r="SNJ1370" s="123"/>
      <c r="SNK1370" s="123"/>
      <c r="SNL1370" s="123"/>
      <c r="SNM1370" s="123"/>
      <c r="SNN1370" s="123"/>
      <c r="SNO1370" s="123"/>
      <c r="SNP1370" s="123"/>
      <c r="SNQ1370" s="123"/>
      <c r="SNR1370" s="123"/>
      <c r="SNS1370" s="123"/>
      <c r="SNT1370" s="123"/>
      <c r="SNU1370" s="123"/>
      <c r="SNV1370" s="123"/>
      <c r="SNW1370" s="123"/>
      <c r="SNX1370" s="123"/>
      <c r="SNY1370" s="123"/>
      <c r="SNZ1370" s="123"/>
      <c r="SOA1370" s="123"/>
      <c r="SOB1370" s="123"/>
      <c r="SOC1370" s="123"/>
      <c r="SOD1370" s="123"/>
      <c r="SOE1370" s="123"/>
      <c r="SOF1370" s="123"/>
      <c r="SOG1370" s="123"/>
      <c r="SOH1370" s="123"/>
      <c r="SOI1370" s="123"/>
      <c r="SOJ1370" s="123"/>
      <c r="SOK1370" s="123"/>
      <c r="SOL1370" s="123"/>
      <c r="SOM1370" s="123"/>
      <c r="SON1370" s="123"/>
      <c r="SOO1370" s="123"/>
      <c r="SOP1370" s="123"/>
      <c r="SOQ1370" s="123"/>
      <c r="SOR1370" s="123"/>
      <c r="SOS1370" s="123"/>
      <c r="SOT1370" s="123"/>
      <c r="SOU1370" s="123"/>
      <c r="SOV1370" s="123"/>
      <c r="SOW1370" s="123"/>
      <c r="SOX1370" s="123"/>
      <c r="SOY1370" s="123"/>
      <c r="SOZ1370" s="123"/>
      <c r="SPA1370" s="123"/>
      <c r="SPB1370" s="123"/>
      <c r="SPC1370" s="123"/>
      <c r="SPD1370" s="123"/>
      <c r="SPE1370" s="123"/>
      <c r="SPF1370" s="123"/>
      <c r="SPG1370" s="123"/>
      <c r="SPH1370" s="123"/>
      <c r="SPI1370" s="123"/>
      <c r="SPJ1370" s="123"/>
      <c r="SPK1370" s="123"/>
      <c r="SPL1370" s="123"/>
      <c r="SPM1370" s="123"/>
      <c r="SPN1370" s="123"/>
      <c r="SPO1370" s="123"/>
      <c r="SPP1370" s="123"/>
      <c r="SPQ1370" s="123"/>
      <c r="SPR1370" s="123"/>
      <c r="SPS1370" s="123"/>
      <c r="SPT1370" s="123"/>
      <c r="SPU1370" s="123"/>
      <c r="SPV1370" s="123"/>
      <c r="SPW1370" s="123"/>
      <c r="SPX1370" s="123"/>
      <c r="SPY1370" s="123"/>
      <c r="SPZ1370" s="123"/>
      <c r="SQA1370" s="123"/>
      <c r="SQB1370" s="123"/>
      <c r="SQC1370" s="123"/>
      <c r="SQD1370" s="123"/>
      <c r="SQE1370" s="123"/>
      <c r="SQF1370" s="123"/>
      <c r="SQG1370" s="123"/>
      <c r="SQH1370" s="123"/>
      <c r="SQI1370" s="123"/>
      <c r="SQJ1370" s="123"/>
      <c r="SQK1370" s="123"/>
      <c r="SQL1370" s="123"/>
      <c r="SQM1370" s="123"/>
      <c r="SQN1370" s="123"/>
      <c r="SQO1370" s="123"/>
      <c r="SQP1370" s="123"/>
      <c r="SQQ1370" s="123"/>
      <c r="SQR1370" s="123"/>
      <c r="SQS1370" s="123"/>
      <c r="SQT1370" s="123"/>
      <c r="SQU1370" s="123"/>
      <c r="SQV1370" s="123"/>
      <c r="SQW1370" s="123"/>
      <c r="SQX1370" s="123"/>
      <c r="SQY1370" s="123"/>
      <c r="SQZ1370" s="123"/>
      <c r="SRA1370" s="123"/>
      <c r="SRB1370" s="123"/>
      <c r="SRC1370" s="123"/>
      <c r="SRD1370" s="123"/>
      <c r="SRE1370" s="123"/>
      <c r="SRF1370" s="123"/>
      <c r="SRG1370" s="123"/>
      <c r="SRH1370" s="123"/>
      <c r="SRI1370" s="123"/>
      <c r="SRJ1370" s="123"/>
      <c r="SRK1370" s="123"/>
      <c r="SRL1370" s="123"/>
      <c r="SRM1370" s="123"/>
      <c r="SRN1370" s="123"/>
      <c r="SRO1370" s="123"/>
      <c r="SRP1370" s="123"/>
      <c r="SRQ1370" s="123"/>
      <c r="SRR1370" s="123"/>
      <c r="SRS1370" s="123"/>
      <c r="SRT1370" s="123"/>
      <c r="SRU1370" s="123"/>
      <c r="SRV1370" s="123"/>
      <c r="SRW1370" s="123"/>
      <c r="SRX1370" s="123"/>
      <c r="SRY1370" s="123"/>
      <c r="SRZ1370" s="123"/>
      <c r="SSA1370" s="123"/>
      <c r="SSB1370" s="123"/>
      <c r="SSC1370" s="123"/>
      <c r="SSD1370" s="123"/>
      <c r="SSE1370" s="123"/>
      <c r="SSF1370" s="123"/>
      <c r="SSG1370" s="123"/>
      <c r="SSH1370" s="123"/>
      <c r="SSI1370" s="123"/>
      <c r="SSJ1370" s="123"/>
      <c r="SSK1370" s="123"/>
      <c r="SSL1370" s="123"/>
      <c r="SSM1370" s="123"/>
      <c r="SSN1370" s="123"/>
      <c r="SSO1370" s="123"/>
      <c r="SSP1370" s="123"/>
      <c r="SSQ1370" s="123"/>
      <c r="SSR1370" s="123"/>
      <c r="SSS1370" s="123"/>
      <c r="SST1370" s="123"/>
      <c r="SSU1370" s="123"/>
      <c r="SSV1370" s="123"/>
      <c r="SSW1370" s="123"/>
      <c r="SSX1370" s="123"/>
      <c r="SSY1370" s="123"/>
      <c r="SSZ1370" s="123"/>
      <c r="STA1370" s="123"/>
      <c r="STB1370" s="123"/>
      <c r="STC1370" s="123"/>
      <c r="STD1370" s="123"/>
      <c r="STE1370" s="123"/>
      <c r="STF1370" s="123"/>
      <c r="STG1370" s="123"/>
      <c r="STH1370" s="123"/>
      <c r="STI1370" s="123"/>
      <c r="STJ1370" s="123"/>
      <c r="STK1370" s="123"/>
      <c r="STL1370" s="123"/>
      <c r="STM1370" s="123"/>
      <c r="STN1370" s="123"/>
      <c r="STO1370" s="123"/>
      <c r="STP1370" s="123"/>
      <c r="STQ1370" s="123"/>
      <c r="STR1370" s="123"/>
      <c r="STS1370" s="123"/>
      <c r="STT1370" s="123"/>
      <c r="STU1370" s="123"/>
      <c r="STV1370" s="123"/>
      <c r="STW1370" s="123"/>
      <c r="STX1370" s="123"/>
      <c r="STY1370" s="123"/>
      <c r="STZ1370" s="123"/>
      <c r="SUA1370" s="123"/>
      <c r="SUB1370" s="123"/>
      <c r="SUC1370" s="123"/>
      <c r="SUD1370" s="123"/>
      <c r="SUE1370" s="123"/>
      <c r="SUF1370" s="123"/>
      <c r="SUG1370" s="123"/>
      <c r="SUH1370" s="123"/>
      <c r="SUI1370" s="123"/>
      <c r="SUJ1370" s="123"/>
      <c r="SUK1370" s="123"/>
      <c r="SUL1370" s="123"/>
      <c r="SUM1370" s="123"/>
      <c r="SUN1370" s="123"/>
      <c r="SUO1370" s="123"/>
      <c r="SUP1370" s="123"/>
      <c r="SUQ1370" s="123"/>
      <c r="SUR1370" s="123"/>
      <c r="SUS1370" s="123"/>
      <c r="SUT1370" s="123"/>
      <c r="SUU1370" s="123"/>
      <c r="SUV1370" s="123"/>
      <c r="SUW1370" s="123"/>
      <c r="SUX1370" s="123"/>
      <c r="SUY1370" s="123"/>
      <c r="SUZ1370" s="123"/>
      <c r="SVA1370" s="123"/>
      <c r="SVB1370" s="123"/>
      <c r="SVC1370" s="123"/>
      <c r="SVD1370" s="123"/>
      <c r="SVE1370" s="123"/>
      <c r="SVF1370" s="123"/>
      <c r="SVG1370" s="123"/>
      <c r="SVH1370" s="123"/>
      <c r="SVI1370" s="123"/>
      <c r="SVJ1370" s="123"/>
      <c r="SVK1370" s="123"/>
      <c r="SVL1370" s="123"/>
      <c r="SVM1370" s="123"/>
      <c r="SVN1370" s="123"/>
      <c r="SVO1370" s="123"/>
      <c r="SVP1370" s="123"/>
      <c r="SVQ1370" s="123"/>
      <c r="SVR1370" s="123"/>
      <c r="SVS1370" s="123"/>
      <c r="SVT1370" s="123"/>
      <c r="SVU1370" s="123"/>
      <c r="SVV1370" s="123"/>
      <c r="SVW1370" s="123"/>
      <c r="SVX1370" s="123"/>
      <c r="SVY1370" s="123"/>
      <c r="SVZ1370" s="123"/>
      <c r="SWA1370" s="123"/>
      <c r="SWB1370" s="123"/>
      <c r="SWC1370" s="123"/>
      <c r="SWD1370" s="123"/>
      <c r="SWE1370" s="123"/>
      <c r="SWF1370" s="123"/>
      <c r="SWG1370" s="123"/>
      <c r="SWH1370" s="123"/>
      <c r="SWI1370" s="123"/>
      <c r="SWJ1370" s="123"/>
      <c r="SWK1370" s="123"/>
      <c r="SWL1370" s="123"/>
      <c r="SWM1370" s="123"/>
      <c r="SWN1370" s="123"/>
      <c r="SWO1370" s="123"/>
      <c r="SWP1370" s="123"/>
      <c r="SWQ1370" s="123"/>
      <c r="SWR1370" s="123"/>
      <c r="SWS1370" s="123"/>
      <c r="SWT1370" s="123"/>
      <c r="SWU1370" s="123"/>
      <c r="SWV1370" s="123"/>
      <c r="SWW1370" s="123"/>
      <c r="SWX1370" s="123"/>
      <c r="SWY1370" s="123"/>
      <c r="SWZ1370" s="123"/>
      <c r="SXA1370" s="123"/>
      <c r="SXB1370" s="123"/>
      <c r="SXC1370" s="123"/>
      <c r="SXD1370" s="123"/>
      <c r="SXE1370" s="123"/>
      <c r="SXF1370" s="123"/>
      <c r="SXG1370" s="123"/>
      <c r="SXH1370" s="123"/>
      <c r="SXI1370" s="123"/>
      <c r="SXJ1370" s="123"/>
      <c r="SXK1370" s="123"/>
      <c r="SXL1370" s="123"/>
      <c r="SXM1370" s="123"/>
      <c r="SXN1370" s="123"/>
      <c r="SXO1370" s="123"/>
      <c r="SXP1370" s="123"/>
      <c r="SXQ1370" s="123"/>
      <c r="SXR1370" s="123"/>
      <c r="SXS1370" s="123"/>
      <c r="SXT1370" s="123"/>
      <c r="SXU1370" s="123"/>
      <c r="SXV1370" s="123"/>
      <c r="SXW1370" s="123"/>
      <c r="SXX1370" s="123"/>
      <c r="SXY1370" s="123"/>
      <c r="SXZ1370" s="123"/>
      <c r="SYA1370" s="123"/>
      <c r="SYB1370" s="123"/>
      <c r="SYC1370" s="123"/>
      <c r="SYD1370" s="123"/>
      <c r="SYE1370" s="123"/>
      <c r="SYF1370" s="123"/>
      <c r="SYG1370" s="123"/>
      <c r="SYH1370" s="123"/>
      <c r="SYI1370" s="123"/>
      <c r="SYJ1370" s="123"/>
      <c r="SYK1370" s="123"/>
      <c r="SYL1370" s="123"/>
      <c r="SYM1370" s="123"/>
      <c r="SYN1370" s="123"/>
      <c r="SYO1370" s="123"/>
      <c r="SYP1370" s="123"/>
      <c r="SYQ1370" s="123"/>
      <c r="SYR1370" s="123"/>
      <c r="SYS1370" s="123"/>
      <c r="SYT1370" s="123"/>
      <c r="SYU1370" s="123"/>
      <c r="SYV1370" s="123"/>
      <c r="SYW1370" s="123"/>
      <c r="SYX1370" s="123"/>
      <c r="SYY1370" s="123"/>
      <c r="SYZ1370" s="123"/>
      <c r="SZA1370" s="123"/>
      <c r="SZB1370" s="123"/>
      <c r="SZC1370" s="123"/>
      <c r="SZD1370" s="123"/>
      <c r="SZE1370" s="123"/>
      <c r="SZF1370" s="123"/>
      <c r="SZG1370" s="123"/>
      <c r="SZH1370" s="123"/>
      <c r="SZI1370" s="123"/>
      <c r="SZJ1370" s="123"/>
      <c r="SZK1370" s="123"/>
      <c r="SZL1370" s="123"/>
      <c r="SZM1370" s="123"/>
      <c r="SZN1370" s="123"/>
      <c r="SZO1370" s="123"/>
      <c r="SZP1370" s="123"/>
      <c r="SZQ1370" s="123"/>
      <c r="SZR1370" s="123"/>
      <c r="SZS1370" s="123"/>
      <c r="SZT1370" s="123"/>
      <c r="SZU1370" s="123"/>
      <c r="SZV1370" s="123"/>
      <c r="SZW1370" s="123"/>
      <c r="SZX1370" s="123"/>
      <c r="SZY1370" s="123"/>
      <c r="SZZ1370" s="123"/>
      <c r="TAA1370" s="123"/>
      <c r="TAB1370" s="123"/>
      <c r="TAC1370" s="123"/>
      <c r="TAD1370" s="123"/>
      <c r="TAE1370" s="123"/>
      <c r="TAF1370" s="123"/>
      <c r="TAG1370" s="123"/>
      <c r="TAH1370" s="123"/>
      <c r="TAI1370" s="123"/>
      <c r="TAJ1370" s="123"/>
      <c r="TAK1370" s="123"/>
      <c r="TAL1370" s="123"/>
      <c r="TAM1370" s="123"/>
      <c r="TAN1370" s="123"/>
      <c r="TAO1370" s="123"/>
      <c r="TAP1370" s="123"/>
      <c r="TAQ1370" s="123"/>
      <c r="TAR1370" s="123"/>
      <c r="TAS1370" s="123"/>
      <c r="TAT1370" s="123"/>
      <c r="TAU1370" s="123"/>
      <c r="TAV1370" s="123"/>
      <c r="TAW1370" s="123"/>
      <c r="TAX1370" s="123"/>
      <c r="TAY1370" s="123"/>
      <c r="TAZ1370" s="123"/>
      <c r="TBA1370" s="123"/>
      <c r="TBB1370" s="123"/>
      <c r="TBC1370" s="123"/>
      <c r="TBD1370" s="123"/>
      <c r="TBE1370" s="123"/>
      <c r="TBF1370" s="123"/>
      <c r="TBG1370" s="123"/>
      <c r="TBH1370" s="123"/>
      <c r="TBI1370" s="123"/>
      <c r="TBJ1370" s="123"/>
      <c r="TBK1370" s="123"/>
      <c r="TBL1370" s="123"/>
      <c r="TBM1370" s="123"/>
      <c r="TBN1370" s="123"/>
      <c r="TBO1370" s="123"/>
      <c r="TBP1370" s="123"/>
      <c r="TBQ1370" s="123"/>
      <c r="TBR1370" s="123"/>
      <c r="TBS1370" s="123"/>
      <c r="TBT1370" s="123"/>
      <c r="TBU1370" s="123"/>
      <c r="TBV1370" s="123"/>
      <c r="TBW1370" s="123"/>
      <c r="TBX1370" s="123"/>
      <c r="TBY1370" s="123"/>
      <c r="TBZ1370" s="123"/>
      <c r="TCA1370" s="123"/>
      <c r="TCB1370" s="123"/>
      <c r="TCC1370" s="123"/>
      <c r="TCD1370" s="123"/>
      <c r="TCE1370" s="123"/>
      <c r="TCF1370" s="123"/>
      <c r="TCG1370" s="123"/>
      <c r="TCH1370" s="123"/>
      <c r="TCI1370" s="123"/>
      <c r="TCJ1370" s="123"/>
      <c r="TCK1370" s="123"/>
      <c r="TCL1370" s="123"/>
      <c r="TCM1370" s="123"/>
      <c r="TCN1370" s="123"/>
      <c r="TCO1370" s="123"/>
      <c r="TCP1370" s="123"/>
      <c r="TCQ1370" s="123"/>
      <c r="TCR1370" s="123"/>
      <c r="TCS1370" s="123"/>
      <c r="TCT1370" s="123"/>
      <c r="TCU1370" s="123"/>
      <c r="TCV1370" s="123"/>
      <c r="TCW1370" s="123"/>
      <c r="TCX1370" s="123"/>
      <c r="TCY1370" s="123"/>
      <c r="TCZ1370" s="123"/>
      <c r="TDA1370" s="123"/>
      <c r="TDB1370" s="123"/>
      <c r="TDC1370" s="123"/>
      <c r="TDD1370" s="123"/>
      <c r="TDE1370" s="123"/>
      <c r="TDF1370" s="123"/>
      <c r="TDG1370" s="123"/>
      <c r="TDH1370" s="123"/>
      <c r="TDI1370" s="123"/>
      <c r="TDJ1370" s="123"/>
      <c r="TDK1370" s="123"/>
      <c r="TDL1370" s="123"/>
      <c r="TDM1370" s="123"/>
      <c r="TDN1370" s="123"/>
      <c r="TDO1370" s="123"/>
      <c r="TDP1370" s="123"/>
      <c r="TDQ1370" s="123"/>
      <c r="TDR1370" s="123"/>
      <c r="TDS1370" s="123"/>
      <c r="TDT1370" s="123"/>
      <c r="TDU1370" s="123"/>
      <c r="TDV1370" s="123"/>
      <c r="TDW1370" s="123"/>
      <c r="TDX1370" s="123"/>
      <c r="TDY1370" s="123"/>
      <c r="TDZ1370" s="123"/>
      <c r="TEA1370" s="123"/>
      <c r="TEB1370" s="123"/>
      <c r="TEC1370" s="123"/>
      <c r="TED1370" s="123"/>
      <c r="TEE1370" s="123"/>
      <c r="TEF1370" s="123"/>
      <c r="TEG1370" s="123"/>
      <c r="TEH1370" s="123"/>
      <c r="TEI1370" s="123"/>
      <c r="TEJ1370" s="123"/>
      <c r="TEK1370" s="123"/>
      <c r="TEL1370" s="123"/>
      <c r="TEM1370" s="123"/>
      <c r="TEN1370" s="123"/>
      <c r="TEO1370" s="123"/>
      <c r="TEP1370" s="123"/>
      <c r="TEQ1370" s="123"/>
      <c r="TER1370" s="123"/>
      <c r="TES1370" s="123"/>
      <c r="TET1370" s="123"/>
      <c r="TEU1370" s="123"/>
      <c r="TEV1370" s="123"/>
      <c r="TEW1370" s="123"/>
      <c r="TEX1370" s="123"/>
      <c r="TEY1370" s="123"/>
      <c r="TEZ1370" s="123"/>
      <c r="TFA1370" s="123"/>
      <c r="TFB1370" s="123"/>
      <c r="TFC1370" s="123"/>
      <c r="TFD1370" s="123"/>
      <c r="TFE1370" s="123"/>
      <c r="TFF1370" s="123"/>
      <c r="TFG1370" s="123"/>
      <c r="TFH1370" s="123"/>
      <c r="TFI1370" s="123"/>
      <c r="TFJ1370" s="123"/>
      <c r="TFK1370" s="123"/>
      <c r="TFL1370" s="123"/>
      <c r="TFM1370" s="123"/>
      <c r="TFN1370" s="123"/>
      <c r="TFO1370" s="123"/>
      <c r="TFP1370" s="123"/>
      <c r="TFQ1370" s="123"/>
      <c r="TFR1370" s="123"/>
      <c r="TFS1370" s="123"/>
      <c r="TFT1370" s="123"/>
      <c r="TFU1370" s="123"/>
      <c r="TFV1370" s="123"/>
      <c r="TFW1370" s="123"/>
      <c r="TFX1370" s="123"/>
      <c r="TFY1370" s="123"/>
      <c r="TFZ1370" s="123"/>
      <c r="TGA1370" s="123"/>
      <c r="TGB1370" s="123"/>
      <c r="TGC1370" s="123"/>
      <c r="TGD1370" s="123"/>
      <c r="TGE1370" s="123"/>
      <c r="TGF1370" s="123"/>
      <c r="TGG1370" s="123"/>
      <c r="TGH1370" s="123"/>
      <c r="TGI1370" s="123"/>
      <c r="TGJ1370" s="123"/>
      <c r="TGK1370" s="123"/>
      <c r="TGL1370" s="123"/>
      <c r="TGM1370" s="123"/>
      <c r="TGN1370" s="123"/>
      <c r="TGO1370" s="123"/>
      <c r="TGP1370" s="123"/>
      <c r="TGQ1370" s="123"/>
      <c r="TGR1370" s="123"/>
      <c r="TGS1370" s="123"/>
      <c r="TGT1370" s="123"/>
      <c r="TGU1370" s="123"/>
      <c r="TGV1370" s="123"/>
      <c r="TGW1370" s="123"/>
      <c r="TGX1370" s="123"/>
      <c r="TGY1370" s="123"/>
      <c r="TGZ1370" s="123"/>
      <c r="THA1370" s="123"/>
      <c r="THB1370" s="123"/>
      <c r="THC1370" s="123"/>
      <c r="THD1370" s="123"/>
      <c r="THE1370" s="123"/>
      <c r="THF1370" s="123"/>
      <c r="THG1370" s="123"/>
      <c r="THH1370" s="123"/>
      <c r="THI1370" s="123"/>
      <c r="THJ1370" s="123"/>
      <c r="THK1370" s="123"/>
      <c r="THL1370" s="123"/>
      <c r="THM1370" s="123"/>
      <c r="THN1370" s="123"/>
      <c r="THO1370" s="123"/>
      <c r="THP1370" s="123"/>
      <c r="THQ1370" s="123"/>
      <c r="THR1370" s="123"/>
      <c r="THS1370" s="123"/>
      <c r="THT1370" s="123"/>
      <c r="THU1370" s="123"/>
      <c r="THV1370" s="123"/>
      <c r="THW1370" s="123"/>
      <c r="THX1370" s="123"/>
      <c r="THY1370" s="123"/>
      <c r="THZ1370" s="123"/>
      <c r="TIA1370" s="123"/>
      <c r="TIB1370" s="123"/>
      <c r="TIC1370" s="123"/>
      <c r="TID1370" s="123"/>
      <c r="TIE1370" s="123"/>
      <c r="TIF1370" s="123"/>
      <c r="TIG1370" s="123"/>
      <c r="TIH1370" s="123"/>
      <c r="TII1370" s="123"/>
      <c r="TIJ1370" s="123"/>
      <c r="TIK1370" s="123"/>
      <c r="TIL1370" s="123"/>
      <c r="TIM1370" s="123"/>
      <c r="TIN1370" s="123"/>
      <c r="TIO1370" s="123"/>
      <c r="TIP1370" s="123"/>
      <c r="TIQ1370" s="123"/>
      <c r="TIR1370" s="123"/>
      <c r="TIS1370" s="123"/>
      <c r="TIT1370" s="123"/>
      <c r="TIU1370" s="123"/>
      <c r="TIV1370" s="123"/>
      <c r="TIW1370" s="123"/>
      <c r="TIX1370" s="123"/>
      <c r="TIY1370" s="123"/>
      <c r="TIZ1370" s="123"/>
      <c r="TJA1370" s="123"/>
      <c r="TJB1370" s="123"/>
      <c r="TJC1370" s="123"/>
      <c r="TJD1370" s="123"/>
      <c r="TJE1370" s="123"/>
      <c r="TJF1370" s="123"/>
      <c r="TJG1370" s="123"/>
      <c r="TJH1370" s="123"/>
      <c r="TJI1370" s="123"/>
      <c r="TJJ1370" s="123"/>
      <c r="TJK1370" s="123"/>
      <c r="TJL1370" s="123"/>
      <c r="TJM1370" s="123"/>
      <c r="TJN1370" s="123"/>
      <c r="TJO1370" s="123"/>
      <c r="TJP1370" s="123"/>
      <c r="TJQ1370" s="123"/>
      <c r="TJR1370" s="123"/>
      <c r="TJS1370" s="123"/>
      <c r="TJT1370" s="123"/>
      <c r="TJU1370" s="123"/>
      <c r="TJV1370" s="123"/>
      <c r="TJW1370" s="123"/>
      <c r="TJX1370" s="123"/>
      <c r="TJY1370" s="123"/>
      <c r="TJZ1370" s="123"/>
      <c r="TKA1370" s="123"/>
      <c r="TKB1370" s="123"/>
      <c r="TKC1370" s="123"/>
      <c r="TKD1370" s="123"/>
      <c r="TKE1370" s="123"/>
      <c r="TKF1370" s="123"/>
      <c r="TKG1370" s="123"/>
      <c r="TKH1370" s="123"/>
      <c r="TKI1370" s="123"/>
      <c r="TKJ1370" s="123"/>
      <c r="TKK1370" s="123"/>
      <c r="TKL1370" s="123"/>
      <c r="TKM1370" s="123"/>
      <c r="TKN1370" s="123"/>
      <c r="TKO1370" s="123"/>
      <c r="TKP1370" s="123"/>
      <c r="TKQ1370" s="123"/>
      <c r="TKR1370" s="123"/>
      <c r="TKS1370" s="123"/>
      <c r="TKT1370" s="123"/>
      <c r="TKU1370" s="123"/>
      <c r="TKV1370" s="123"/>
      <c r="TKW1370" s="123"/>
      <c r="TKX1370" s="123"/>
      <c r="TKY1370" s="123"/>
      <c r="TKZ1370" s="123"/>
      <c r="TLA1370" s="123"/>
      <c r="TLB1370" s="123"/>
      <c r="TLC1370" s="123"/>
      <c r="TLD1370" s="123"/>
      <c r="TLE1370" s="123"/>
      <c r="TLF1370" s="123"/>
      <c r="TLG1370" s="123"/>
      <c r="TLH1370" s="123"/>
      <c r="TLI1370" s="123"/>
      <c r="TLJ1370" s="123"/>
      <c r="TLK1370" s="123"/>
      <c r="TLL1370" s="123"/>
      <c r="TLM1370" s="123"/>
      <c r="TLN1370" s="123"/>
      <c r="TLO1370" s="123"/>
      <c r="TLP1370" s="123"/>
      <c r="TLQ1370" s="123"/>
      <c r="TLR1370" s="123"/>
      <c r="TLS1370" s="123"/>
      <c r="TLT1370" s="123"/>
      <c r="TLU1370" s="123"/>
      <c r="TLV1370" s="123"/>
      <c r="TLW1370" s="123"/>
      <c r="TLX1370" s="123"/>
      <c r="TLY1370" s="123"/>
      <c r="TLZ1370" s="123"/>
      <c r="TMA1370" s="123"/>
      <c r="TMB1370" s="123"/>
      <c r="TMC1370" s="123"/>
      <c r="TMD1370" s="123"/>
      <c r="TME1370" s="123"/>
      <c r="TMF1370" s="123"/>
      <c r="TMG1370" s="123"/>
      <c r="TMH1370" s="123"/>
      <c r="TMI1370" s="123"/>
      <c r="TMJ1370" s="123"/>
      <c r="TMK1370" s="123"/>
      <c r="TML1370" s="123"/>
      <c r="TMM1370" s="123"/>
      <c r="TMN1370" s="123"/>
      <c r="TMO1370" s="123"/>
      <c r="TMP1370" s="123"/>
      <c r="TMQ1370" s="123"/>
      <c r="TMR1370" s="123"/>
      <c r="TMS1370" s="123"/>
      <c r="TMT1370" s="123"/>
      <c r="TMU1370" s="123"/>
      <c r="TMV1370" s="123"/>
      <c r="TMW1370" s="123"/>
      <c r="TMX1370" s="123"/>
      <c r="TMY1370" s="123"/>
      <c r="TMZ1370" s="123"/>
      <c r="TNA1370" s="123"/>
      <c r="TNB1370" s="123"/>
      <c r="TNC1370" s="123"/>
      <c r="TND1370" s="123"/>
      <c r="TNE1370" s="123"/>
      <c r="TNF1370" s="123"/>
      <c r="TNG1370" s="123"/>
      <c r="TNH1370" s="123"/>
      <c r="TNI1370" s="123"/>
      <c r="TNJ1370" s="123"/>
      <c r="TNK1370" s="123"/>
      <c r="TNL1370" s="123"/>
      <c r="TNM1370" s="123"/>
      <c r="TNN1370" s="123"/>
      <c r="TNO1370" s="123"/>
      <c r="TNP1370" s="123"/>
      <c r="TNQ1370" s="123"/>
      <c r="TNR1370" s="123"/>
      <c r="TNS1370" s="123"/>
      <c r="TNT1370" s="123"/>
      <c r="TNU1370" s="123"/>
      <c r="TNV1370" s="123"/>
      <c r="TNW1370" s="123"/>
      <c r="TNX1370" s="123"/>
      <c r="TNY1370" s="123"/>
      <c r="TNZ1370" s="123"/>
      <c r="TOA1370" s="123"/>
      <c r="TOB1370" s="123"/>
      <c r="TOC1370" s="123"/>
      <c r="TOD1370" s="123"/>
      <c r="TOE1370" s="123"/>
      <c r="TOF1370" s="123"/>
      <c r="TOG1370" s="123"/>
      <c r="TOH1370" s="123"/>
      <c r="TOI1370" s="123"/>
      <c r="TOJ1370" s="123"/>
      <c r="TOK1370" s="123"/>
      <c r="TOL1370" s="123"/>
      <c r="TOM1370" s="123"/>
      <c r="TON1370" s="123"/>
      <c r="TOO1370" s="123"/>
      <c r="TOP1370" s="123"/>
      <c r="TOQ1370" s="123"/>
      <c r="TOR1370" s="123"/>
      <c r="TOS1370" s="123"/>
      <c r="TOT1370" s="123"/>
      <c r="TOU1370" s="123"/>
      <c r="TOV1370" s="123"/>
      <c r="TOW1370" s="123"/>
      <c r="TOX1370" s="123"/>
      <c r="TOY1370" s="123"/>
      <c r="TOZ1370" s="123"/>
      <c r="TPA1370" s="123"/>
      <c r="TPB1370" s="123"/>
      <c r="TPC1370" s="123"/>
      <c r="TPD1370" s="123"/>
      <c r="TPE1370" s="123"/>
      <c r="TPF1370" s="123"/>
      <c r="TPG1370" s="123"/>
      <c r="TPH1370" s="123"/>
      <c r="TPI1370" s="123"/>
      <c r="TPJ1370" s="123"/>
      <c r="TPK1370" s="123"/>
      <c r="TPL1370" s="123"/>
      <c r="TPM1370" s="123"/>
      <c r="TPN1370" s="123"/>
      <c r="TPO1370" s="123"/>
      <c r="TPP1370" s="123"/>
      <c r="TPQ1370" s="123"/>
      <c r="TPR1370" s="123"/>
      <c r="TPS1370" s="123"/>
      <c r="TPT1370" s="123"/>
      <c r="TPU1370" s="123"/>
      <c r="TPV1370" s="123"/>
      <c r="TPW1370" s="123"/>
      <c r="TPX1370" s="123"/>
      <c r="TPY1370" s="123"/>
      <c r="TPZ1370" s="123"/>
      <c r="TQA1370" s="123"/>
      <c r="TQB1370" s="123"/>
      <c r="TQC1370" s="123"/>
      <c r="TQD1370" s="123"/>
      <c r="TQE1370" s="123"/>
      <c r="TQF1370" s="123"/>
      <c r="TQG1370" s="123"/>
      <c r="TQH1370" s="123"/>
      <c r="TQI1370" s="123"/>
      <c r="TQJ1370" s="123"/>
      <c r="TQK1370" s="123"/>
      <c r="TQL1370" s="123"/>
      <c r="TQM1370" s="123"/>
      <c r="TQN1370" s="123"/>
      <c r="TQO1370" s="123"/>
      <c r="TQP1370" s="123"/>
      <c r="TQQ1370" s="123"/>
      <c r="TQR1370" s="123"/>
      <c r="TQS1370" s="123"/>
      <c r="TQT1370" s="123"/>
      <c r="TQU1370" s="123"/>
      <c r="TQV1370" s="123"/>
      <c r="TQW1370" s="123"/>
      <c r="TQX1370" s="123"/>
      <c r="TQY1370" s="123"/>
      <c r="TQZ1370" s="123"/>
      <c r="TRA1370" s="123"/>
      <c r="TRB1370" s="123"/>
      <c r="TRC1370" s="123"/>
      <c r="TRD1370" s="123"/>
      <c r="TRE1370" s="123"/>
      <c r="TRF1370" s="123"/>
      <c r="TRG1370" s="123"/>
      <c r="TRH1370" s="123"/>
      <c r="TRI1370" s="123"/>
      <c r="TRJ1370" s="123"/>
      <c r="TRK1370" s="123"/>
      <c r="TRL1370" s="123"/>
      <c r="TRM1370" s="123"/>
      <c r="TRN1370" s="123"/>
      <c r="TRO1370" s="123"/>
      <c r="TRP1370" s="123"/>
      <c r="TRQ1370" s="123"/>
      <c r="TRR1370" s="123"/>
      <c r="TRS1370" s="123"/>
      <c r="TRT1370" s="123"/>
      <c r="TRU1370" s="123"/>
      <c r="TRV1370" s="123"/>
      <c r="TRW1370" s="123"/>
      <c r="TRX1370" s="123"/>
      <c r="TRY1370" s="123"/>
      <c r="TRZ1370" s="123"/>
      <c r="TSA1370" s="123"/>
      <c r="TSB1370" s="123"/>
      <c r="TSC1370" s="123"/>
      <c r="TSD1370" s="123"/>
      <c r="TSE1370" s="123"/>
      <c r="TSF1370" s="123"/>
      <c r="TSG1370" s="123"/>
      <c r="TSH1370" s="123"/>
      <c r="TSI1370" s="123"/>
      <c r="TSJ1370" s="123"/>
      <c r="TSK1370" s="123"/>
      <c r="TSL1370" s="123"/>
      <c r="TSM1370" s="123"/>
      <c r="TSN1370" s="123"/>
      <c r="TSO1370" s="123"/>
      <c r="TSP1370" s="123"/>
      <c r="TSQ1370" s="123"/>
      <c r="TSR1370" s="123"/>
      <c r="TSS1370" s="123"/>
      <c r="TST1370" s="123"/>
      <c r="TSU1370" s="123"/>
      <c r="TSV1370" s="123"/>
      <c r="TSW1370" s="123"/>
      <c r="TSX1370" s="123"/>
      <c r="TSY1370" s="123"/>
      <c r="TSZ1370" s="123"/>
      <c r="TTA1370" s="123"/>
      <c r="TTB1370" s="123"/>
      <c r="TTC1370" s="123"/>
      <c r="TTD1370" s="123"/>
      <c r="TTE1370" s="123"/>
      <c r="TTF1370" s="123"/>
      <c r="TTG1370" s="123"/>
      <c r="TTH1370" s="123"/>
      <c r="TTI1370" s="123"/>
      <c r="TTJ1370" s="123"/>
      <c r="TTK1370" s="123"/>
      <c r="TTL1370" s="123"/>
      <c r="TTM1370" s="123"/>
      <c r="TTN1370" s="123"/>
      <c r="TTO1370" s="123"/>
      <c r="TTP1370" s="123"/>
      <c r="TTQ1370" s="123"/>
      <c r="TTR1370" s="123"/>
      <c r="TTS1370" s="123"/>
      <c r="TTT1370" s="123"/>
      <c r="TTU1370" s="123"/>
      <c r="TTV1370" s="123"/>
      <c r="TTW1370" s="123"/>
      <c r="TTX1370" s="123"/>
      <c r="TTY1370" s="123"/>
      <c r="TTZ1370" s="123"/>
      <c r="TUA1370" s="123"/>
      <c r="TUB1370" s="123"/>
      <c r="TUC1370" s="123"/>
      <c r="TUD1370" s="123"/>
      <c r="TUE1370" s="123"/>
      <c r="TUF1370" s="123"/>
      <c r="TUG1370" s="123"/>
      <c r="TUH1370" s="123"/>
      <c r="TUI1370" s="123"/>
      <c r="TUJ1370" s="123"/>
      <c r="TUK1370" s="123"/>
      <c r="TUL1370" s="123"/>
      <c r="TUM1370" s="123"/>
      <c r="TUN1370" s="123"/>
      <c r="TUO1370" s="123"/>
      <c r="TUP1370" s="123"/>
      <c r="TUQ1370" s="123"/>
      <c r="TUR1370" s="123"/>
      <c r="TUS1370" s="123"/>
      <c r="TUT1370" s="123"/>
      <c r="TUU1370" s="123"/>
      <c r="TUV1370" s="123"/>
      <c r="TUW1370" s="123"/>
      <c r="TUX1370" s="123"/>
      <c r="TUY1370" s="123"/>
      <c r="TUZ1370" s="123"/>
      <c r="TVA1370" s="123"/>
      <c r="TVB1370" s="123"/>
      <c r="TVC1370" s="123"/>
      <c r="TVD1370" s="123"/>
      <c r="TVE1370" s="123"/>
      <c r="TVF1370" s="123"/>
      <c r="TVG1370" s="123"/>
      <c r="TVH1370" s="123"/>
      <c r="TVI1370" s="123"/>
      <c r="TVJ1370" s="123"/>
      <c r="TVK1370" s="123"/>
      <c r="TVL1370" s="123"/>
      <c r="TVM1370" s="123"/>
      <c r="TVN1370" s="123"/>
      <c r="TVO1370" s="123"/>
      <c r="TVP1370" s="123"/>
      <c r="TVQ1370" s="123"/>
      <c r="TVR1370" s="123"/>
      <c r="TVS1370" s="123"/>
      <c r="TVT1370" s="123"/>
      <c r="TVU1370" s="123"/>
      <c r="TVV1370" s="123"/>
      <c r="TVW1370" s="123"/>
      <c r="TVX1370" s="123"/>
      <c r="TVY1370" s="123"/>
      <c r="TVZ1370" s="123"/>
      <c r="TWA1370" s="123"/>
      <c r="TWB1370" s="123"/>
      <c r="TWC1370" s="123"/>
      <c r="TWD1370" s="123"/>
      <c r="TWE1370" s="123"/>
      <c r="TWF1370" s="123"/>
      <c r="TWG1370" s="123"/>
      <c r="TWH1370" s="123"/>
      <c r="TWI1370" s="123"/>
      <c r="TWJ1370" s="123"/>
      <c r="TWK1370" s="123"/>
      <c r="TWL1370" s="123"/>
      <c r="TWM1370" s="123"/>
      <c r="TWN1370" s="123"/>
      <c r="TWO1370" s="123"/>
      <c r="TWP1370" s="123"/>
      <c r="TWQ1370" s="123"/>
      <c r="TWR1370" s="123"/>
      <c r="TWS1370" s="123"/>
      <c r="TWT1370" s="123"/>
      <c r="TWU1370" s="123"/>
      <c r="TWV1370" s="123"/>
      <c r="TWW1370" s="123"/>
      <c r="TWX1370" s="123"/>
      <c r="TWY1370" s="123"/>
      <c r="TWZ1370" s="123"/>
      <c r="TXA1370" s="123"/>
      <c r="TXB1370" s="123"/>
      <c r="TXC1370" s="123"/>
      <c r="TXD1370" s="123"/>
      <c r="TXE1370" s="123"/>
      <c r="TXF1370" s="123"/>
      <c r="TXG1370" s="123"/>
      <c r="TXH1370" s="123"/>
      <c r="TXI1370" s="123"/>
      <c r="TXJ1370" s="123"/>
      <c r="TXK1370" s="123"/>
      <c r="TXL1370" s="123"/>
      <c r="TXM1370" s="123"/>
      <c r="TXN1370" s="123"/>
      <c r="TXO1370" s="123"/>
      <c r="TXP1370" s="123"/>
      <c r="TXQ1370" s="123"/>
      <c r="TXR1370" s="123"/>
      <c r="TXS1370" s="123"/>
      <c r="TXT1370" s="123"/>
      <c r="TXU1370" s="123"/>
      <c r="TXV1370" s="123"/>
      <c r="TXW1370" s="123"/>
      <c r="TXX1370" s="123"/>
      <c r="TXY1370" s="123"/>
      <c r="TXZ1370" s="123"/>
      <c r="TYA1370" s="123"/>
      <c r="TYB1370" s="123"/>
      <c r="TYC1370" s="123"/>
      <c r="TYD1370" s="123"/>
      <c r="TYE1370" s="123"/>
      <c r="TYF1370" s="123"/>
      <c r="TYG1370" s="123"/>
      <c r="TYH1370" s="123"/>
      <c r="TYI1370" s="123"/>
      <c r="TYJ1370" s="123"/>
      <c r="TYK1370" s="123"/>
      <c r="TYL1370" s="123"/>
      <c r="TYM1370" s="123"/>
      <c r="TYN1370" s="123"/>
      <c r="TYO1370" s="123"/>
      <c r="TYP1370" s="123"/>
      <c r="TYQ1370" s="123"/>
      <c r="TYR1370" s="123"/>
      <c r="TYS1370" s="123"/>
      <c r="TYT1370" s="123"/>
      <c r="TYU1370" s="123"/>
      <c r="TYV1370" s="123"/>
      <c r="TYW1370" s="123"/>
      <c r="TYX1370" s="123"/>
      <c r="TYY1370" s="123"/>
      <c r="TYZ1370" s="123"/>
      <c r="TZA1370" s="123"/>
      <c r="TZB1370" s="123"/>
      <c r="TZC1370" s="123"/>
      <c r="TZD1370" s="123"/>
      <c r="TZE1370" s="123"/>
      <c r="TZF1370" s="123"/>
      <c r="TZG1370" s="123"/>
      <c r="TZH1370" s="123"/>
      <c r="TZI1370" s="123"/>
      <c r="TZJ1370" s="123"/>
      <c r="TZK1370" s="123"/>
      <c r="TZL1370" s="123"/>
      <c r="TZM1370" s="123"/>
      <c r="TZN1370" s="123"/>
      <c r="TZO1370" s="123"/>
      <c r="TZP1370" s="123"/>
      <c r="TZQ1370" s="123"/>
      <c r="TZR1370" s="123"/>
      <c r="TZS1370" s="123"/>
      <c r="TZT1370" s="123"/>
      <c r="TZU1370" s="123"/>
      <c r="TZV1370" s="123"/>
      <c r="TZW1370" s="123"/>
      <c r="TZX1370" s="123"/>
      <c r="TZY1370" s="123"/>
      <c r="TZZ1370" s="123"/>
      <c r="UAA1370" s="123"/>
      <c r="UAB1370" s="123"/>
      <c r="UAC1370" s="123"/>
      <c r="UAD1370" s="123"/>
      <c r="UAE1370" s="123"/>
      <c r="UAF1370" s="123"/>
      <c r="UAG1370" s="123"/>
      <c r="UAH1370" s="123"/>
      <c r="UAI1370" s="123"/>
      <c r="UAJ1370" s="123"/>
      <c r="UAK1370" s="123"/>
      <c r="UAL1370" s="123"/>
      <c r="UAM1370" s="123"/>
      <c r="UAN1370" s="123"/>
      <c r="UAO1370" s="123"/>
      <c r="UAP1370" s="123"/>
      <c r="UAQ1370" s="123"/>
      <c r="UAR1370" s="123"/>
      <c r="UAS1370" s="123"/>
      <c r="UAT1370" s="123"/>
      <c r="UAU1370" s="123"/>
      <c r="UAV1370" s="123"/>
      <c r="UAW1370" s="123"/>
      <c r="UAX1370" s="123"/>
      <c r="UAY1370" s="123"/>
      <c r="UAZ1370" s="123"/>
      <c r="UBA1370" s="123"/>
      <c r="UBB1370" s="123"/>
      <c r="UBC1370" s="123"/>
      <c r="UBD1370" s="123"/>
      <c r="UBE1370" s="123"/>
      <c r="UBF1370" s="123"/>
      <c r="UBG1370" s="123"/>
      <c r="UBH1370" s="123"/>
      <c r="UBI1370" s="123"/>
      <c r="UBJ1370" s="123"/>
      <c r="UBK1370" s="123"/>
      <c r="UBL1370" s="123"/>
      <c r="UBM1370" s="123"/>
      <c r="UBN1370" s="123"/>
      <c r="UBO1370" s="123"/>
      <c r="UBP1370" s="123"/>
      <c r="UBQ1370" s="123"/>
      <c r="UBR1370" s="123"/>
      <c r="UBS1370" s="123"/>
      <c r="UBT1370" s="123"/>
      <c r="UBU1370" s="123"/>
      <c r="UBV1370" s="123"/>
      <c r="UBW1370" s="123"/>
      <c r="UBX1370" s="123"/>
      <c r="UBY1370" s="123"/>
      <c r="UBZ1370" s="123"/>
      <c r="UCA1370" s="123"/>
      <c r="UCB1370" s="123"/>
      <c r="UCC1370" s="123"/>
      <c r="UCD1370" s="123"/>
      <c r="UCE1370" s="123"/>
      <c r="UCF1370" s="123"/>
      <c r="UCG1370" s="123"/>
      <c r="UCH1370" s="123"/>
      <c r="UCI1370" s="123"/>
      <c r="UCJ1370" s="123"/>
      <c r="UCK1370" s="123"/>
      <c r="UCL1370" s="123"/>
      <c r="UCM1370" s="123"/>
      <c r="UCN1370" s="123"/>
      <c r="UCO1370" s="123"/>
      <c r="UCP1370" s="123"/>
      <c r="UCQ1370" s="123"/>
      <c r="UCR1370" s="123"/>
      <c r="UCS1370" s="123"/>
      <c r="UCT1370" s="123"/>
      <c r="UCU1370" s="123"/>
      <c r="UCV1370" s="123"/>
      <c r="UCW1370" s="123"/>
      <c r="UCX1370" s="123"/>
      <c r="UCY1370" s="123"/>
      <c r="UCZ1370" s="123"/>
      <c r="UDA1370" s="123"/>
      <c r="UDB1370" s="123"/>
      <c r="UDC1370" s="123"/>
      <c r="UDD1370" s="123"/>
      <c r="UDE1370" s="123"/>
      <c r="UDF1370" s="123"/>
      <c r="UDG1370" s="123"/>
      <c r="UDH1370" s="123"/>
      <c r="UDI1370" s="123"/>
      <c r="UDJ1370" s="123"/>
      <c r="UDK1370" s="123"/>
      <c r="UDL1370" s="123"/>
      <c r="UDM1370" s="123"/>
      <c r="UDN1370" s="123"/>
      <c r="UDO1370" s="123"/>
      <c r="UDP1370" s="123"/>
      <c r="UDQ1370" s="123"/>
      <c r="UDR1370" s="123"/>
      <c r="UDS1370" s="123"/>
      <c r="UDT1370" s="123"/>
      <c r="UDU1370" s="123"/>
      <c r="UDV1370" s="123"/>
      <c r="UDW1370" s="123"/>
      <c r="UDX1370" s="123"/>
      <c r="UDY1370" s="123"/>
      <c r="UDZ1370" s="123"/>
      <c r="UEA1370" s="123"/>
      <c r="UEB1370" s="123"/>
      <c r="UEC1370" s="123"/>
      <c r="UED1370" s="123"/>
      <c r="UEE1370" s="123"/>
      <c r="UEF1370" s="123"/>
      <c r="UEG1370" s="123"/>
      <c r="UEH1370" s="123"/>
      <c r="UEI1370" s="123"/>
      <c r="UEJ1370" s="123"/>
      <c r="UEK1370" s="123"/>
      <c r="UEL1370" s="123"/>
      <c r="UEM1370" s="123"/>
      <c r="UEN1370" s="123"/>
      <c r="UEO1370" s="123"/>
      <c r="UEP1370" s="123"/>
      <c r="UEQ1370" s="123"/>
      <c r="UER1370" s="123"/>
      <c r="UES1370" s="123"/>
      <c r="UET1370" s="123"/>
      <c r="UEU1370" s="123"/>
      <c r="UEV1370" s="123"/>
      <c r="UEW1370" s="123"/>
      <c r="UEX1370" s="123"/>
      <c r="UEY1370" s="123"/>
      <c r="UEZ1370" s="123"/>
      <c r="UFA1370" s="123"/>
      <c r="UFB1370" s="123"/>
      <c r="UFC1370" s="123"/>
      <c r="UFD1370" s="123"/>
      <c r="UFE1370" s="123"/>
      <c r="UFF1370" s="123"/>
      <c r="UFG1370" s="123"/>
      <c r="UFH1370" s="123"/>
      <c r="UFI1370" s="123"/>
      <c r="UFJ1370" s="123"/>
      <c r="UFK1370" s="123"/>
      <c r="UFL1370" s="123"/>
      <c r="UFM1370" s="123"/>
      <c r="UFN1370" s="123"/>
      <c r="UFO1370" s="123"/>
      <c r="UFP1370" s="123"/>
      <c r="UFQ1370" s="123"/>
      <c r="UFR1370" s="123"/>
      <c r="UFS1370" s="123"/>
      <c r="UFT1370" s="123"/>
      <c r="UFU1370" s="123"/>
      <c r="UFV1370" s="123"/>
      <c r="UFW1370" s="123"/>
      <c r="UFX1370" s="123"/>
      <c r="UFY1370" s="123"/>
      <c r="UFZ1370" s="123"/>
      <c r="UGA1370" s="123"/>
      <c r="UGB1370" s="123"/>
      <c r="UGC1370" s="123"/>
      <c r="UGD1370" s="123"/>
      <c r="UGE1370" s="123"/>
      <c r="UGF1370" s="123"/>
      <c r="UGG1370" s="123"/>
      <c r="UGH1370" s="123"/>
      <c r="UGI1370" s="123"/>
      <c r="UGJ1370" s="123"/>
      <c r="UGK1370" s="123"/>
      <c r="UGL1370" s="123"/>
      <c r="UGM1370" s="123"/>
      <c r="UGN1370" s="123"/>
      <c r="UGO1370" s="123"/>
      <c r="UGP1370" s="123"/>
      <c r="UGQ1370" s="123"/>
      <c r="UGR1370" s="123"/>
      <c r="UGS1370" s="123"/>
      <c r="UGT1370" s="123"/>
      <c r="UGU1370" s="123"/>
      <c r="UGV1370" s="123"/>
      <c r="UGW1370" s="123"/>
      <c r="UGX1370" s="123"/>
      <c r="UGY1370" s="123"/>
      <c r="UGZ1370" s="123"/>
      <c r="UHA1370" s="123"/>
      <c r="UHB1370" s="123"/>
      <c r="UHC1370" s="123"/>
      <c r="UHD1370" s="123"/>
      <c r="UHE1370" s="123"/>
      <c r="UHF1370" s="123"/>
      <c r="UHG1370" s="123"/>
      <c r="UHH1370" s="123"/>
      <c r="UHI1370" s="123"/>
      <c r="UHJ1370" s="123"/>
      <c r="UHK1370" s="123"/>
      <c r="UHL1370" s="123"/>
      <c r="UHM1370" s="123"/>
      <c r="UHN1370" s="123"/>
      <c r="UHO1370" s="123"/>
      <c r="UHP1370" s="123"/>
      <c r="UHQ1370" s="123"/>
      <c r="UHR1370" s="123"/>
      <c r="UHS1370" s="123"/>
      <c r="UHT1370" s="123"/>
      <c r="UHU1370" s="123"/>
      <c r="UHV1370" s="123"/>
      <c r="UHW1370" s="123"/>
      <c r="UHX1370" s="123"/>
      <c r="UHY1370" s="123"/>
      <c r="UHZ1370" s="123"/>
      <c r="UIA1370" s="123"/>
      <c r="UIB1370" s="123"/>
      <c r="UIC1370" s="123"/>
      <c r="UID1370" s="123"/>
      <c r="UIE1370" s="123"/>
      <c r="UIF1370" s="123"/>
      <c r="UIG1370" s="123"/>
      <c r="UIH1370" s="123"/>
      <c r="UII1370" s="123"/>
      <c r="UIJ1370" s="123"/>
      <c r="UIK1370" s="123"/>
      <c r="UIL1370" s="123"/>
      <c r="UIM1370" s="123"/>
      <c r="UIN1370" s="123"/>
      <c r="UIO1370" s="123"/>
      <c r="UIP1370" s="123"/>
      <c r="UIQ1370" s="123"/>
      <c r="UIR1370" s="123"/>
      <c r="UIS1370" s="123"/>
      <c r="UIT1370" s="123"/>
      <c r="UIU1370" s="123"/>
      <c r="UIV1370" s="123"/>
      <c r="UIW1370" s="123"/>
      <c r="UIX1370" s="123"/>
      <c r="UIY1370" s="123"/>
      <c r="UIZ1370" s="123"/>
      <c r="UJA1370" s="123"/>
      <c r="UJB1370" s="123"/>
      <c r="UJC1370" s="123"/>
      <c r="UJD1370" s="123"/>
      <c r="UJE1370" s="123"/>
      <c r="UJF1370" s="123"/>
      <c r="UJG1370" s="123"/>
      <c r="UJH1370" s="123"/>
      <c r="UJI1370" s="123"/>
      <c r="UJJ1370" s="123"/>
      <c r="UJK1370" s="123"/>
      <c r="UJL1370" s="123"/>
      <c r="UJM1370" s="123"/>
      <c r="UJN1370" s="123"/>
      <c r="UJO1370" s="123"/>
      <c r="UJP1370" s="123"/>
      <c r="UJQ1370" s="123"/>
      <c r="UJR1370" s="123"/>
      <c r="UJS1370" s="123"/>
      <c r="UJT1370" s="123"/>
      <c r="UJU1370" s="123"/>
      <c r="UJV1370" s="123"/>
      <c r="UJW1370" s="123"/>
      <c r="UJX1370" s="123"/>
      <c r="UJY1370" s="123"/>
      <c r="UJZ1370" s="123"/>
      <c r="UKA1370" s="123"/>
      <c r="UKB1370" s="123"/>
      <c r="UKC1370" s="123"/>
      <c r="UKD1370" s="123"/>
      <c r="UKE1370" s="123"/>
      <c r="UKF1370" s="123"/>
      <c r="UKG1370" s="123"/>
      <c r="UKH1370" s="123"/>
      <c r="UKI1370" s="123"/>
      <c r="UKJ1370" s="123"/>
      <c r="UKK1370" s="123"/>
      <c r="UKL1370" s="123"/>
      <c r="UKM1370" s="123"/>
      <c r="UKN1370" s="123"/>
      <c r="UKO1370" s="123"/>
      <c r="UKP1370" s="123"/>
      <c r="UKQ1370" s="123"/>
      <c r="UKR1370" s="123"/>
      <c r="UKS1370" s="123"/>
      <c r="UKT1370" s="123"/>
      <c r="UKU1370" s="123"/>
      <c r="UKV1370" s="123"/>
      <c r="UKW1370" s="123"/>
      <c r="UKX1370" s="123"/>
      <c r="UKY1370" s="123"/>
      <c r="UKZ1370" s="123"/>
      <c r="ULA1370" s="123"/>
      <c r="ULB1370" s="123"/>
      <c r="ULC1370" s="123"/>
      <c r="ULD1370" s="123"/>
      <c r="ULE1370" s="123"/>
      <c r="ULF1370" s="123"/>
      <c r="ULG1370" s="123"/>
      <c r="ULH1370" s="123"/>
      <c r="ULI1370" s="123"/>
      <c r="ULJ1370" s="123"/>
      <c r="ULK1370" s="123"/>
      <c r="ULL1370" s="123"/>
      <c r="ULM1370" s="123"/>
      <c r="ULN1370" s="123"/>
      <c r="ULO1370" s="123"/>
      <c r="ULP1370" s="123"/>
      <c r="ULQ1370" s="123"/>
      <c r="ULR1370" s="123"/>
      <c r="ULS1370" s="123"/>
      <c r="ULT1370" s="123"/>
      <c r="ULU1370" s="123"/>
      <c r="ULV1370" s="123"/>
      <c r="ULW1370" s="123"/>
      <c r="ULX1370" s="123"/>
      <c r="ULY1370" s="123"/>
      <c r="ULZ1370" s="123"/>
      <c r="UMA1370" s="123"/>
      <c r="UMB1370" s="123"/>
      <c r="UMC1370" s="123"/>
      <c r="UMD1370" s="123"/>
      <c r="UME1370" s="123"/>
      <c r="UMF1370" s="123"/>
      <c r="UMG1370" s="123"/>
      <c r="UMH1370" s="123"/>
      <c r="UMI1370" s="123"/>
      <c r="UMJ1370" s="123"/>
      <c r="UMK1370" s="123"/>
      <c r="UML1370" s="123"/>
      <c r="UMM1370" s="123"/>
      <c r="UMN1370" s="123"/>
      <c r="UMO1370" s="123"/>
      <c r="UMP1370" s="123"/>
      <c r="UMQ1370" s="123"/>
      <c r="UMR1370" s="123"/>
      <c r="UMS1370" s="123"/>
      <c r="UMT1370" s="123"/>
      <c r="UMU1370" s="123"/>
      <c r="UMV1370" s="123"/>
      <c r="UMW1370" s="123"/>
      <c r="UMX1370" s="123"/>
      <c r="UMY1370" s="123"/>
      <c r="UMZ1370" s="123"/>
      <c r="UNA1370" s="123"/>
      <c r="UNB1370" s="123"/>
      <c r="UNC1370" s="123"/>
      <c r="UND1370" s="123"/>
      <c r="UNE1370" s="123"/>
      <c r="UNF1370" s="123"/>
      <c r="UNG1370" s="123"/>
      <c r="UNH1370" s="123"/>
      <c r="UNI1370" s="123"/>
      <c r="UNJ1370" s="123"/>
      <c r="UNK1370" s="123"/>
      <c r="UNL1370" s="123"/>
      <c r="UNM1370" s="123"/>
      <c r="UNN1370" s="123"/>
      <c r="UNO1370" s="123"/>
      <c r="UNP1370" s="123"/>
      <c r="UNQ1370" s="123"/>
      <c r="UNR1370" s="123"/>
      <c r="UNS1370" s="123"/>
      <c r="UNT1370" s="123"/>
      <c r="UNU1370" s="123"/>
      <c r="UNV1370" s="123"/>
      <c r="UNW1370" s="123"/>
      <c r="UNX1370" s="123"/>
      <c r="UNY1370" s="123"/>
      <c r="UNZ1370" s="123"/>
      <c r="UOA1370" s="123"/>
      <c r="UOB1370" s="123"/>
      <c r="UOC1370" s="123"/>
      <c r="UOD1370" s="123"/>
      <c r="UOE1370" s="123"/>
      <c r="UOF1370" s="123"/>
      <c r="UOG1370" s="123"/>
      <c r="UOH1370" s="123"/>
      <c r="UOI1370" s="123"/>
      <c r="UOJ1370" s="123"/>
      <c r="UOK1370" s="123"/>
      <c r="UOL1370" s="123"/>
      <c r="UOM1370" s="123"/>
      <c r="UON1370" s="123"/>
      <c r="UOO1370" s="123"/>
      <c r="UOP1370" s="123"/>
      <c r="UOQ1370" s="123"/>
      <c r="UOR1370" s="123"/>
      <c r="UOS1370" s="123"/>
      <c r="UOT1370" s="123"/>
      <c r="UOU1370" s="123"/>
      <c r="UOV1370" s="123"/>
      <c r="UOW1370" s="123"/>
      <c r="UOX1370" s="123"/>
      <c r="UOY1370" s="123"/>
      <c r="UOZ1370" s="123"/>
      <c r="UPA1370" s="123"/>
      <c r="UPB1370" s="123"/>
      <c r="UPC1370" s="123"/>
      <c r="UPD1370" s="123"/>
      <c r="UPE1370" s="123"/>
      <c r="UPF1370" s="123"/>
      <c r="UPG1370" s="123"/>
      <c r="UPH1370" s="123"/>
      <c r="UPI1370" s="123"/>
      <c r="UPJ1370" s="123"/>
      <c r="UPK1370" s="123"/>
      <c r="UPL1370" s="123"/>
      <c r="UPM1370" s="123"/>
      <c r="UPN1370" s="123"/>
      <c r="UPO1370" s="123"/>
      <c r="UPP1370" s="123"/>
      <c r="UPQ1370" s="123"/>
      <c r="UPR1370" s="123"/>
      <c r="UPS1370" s="123"/>
      <c r="UPT1370" s="123"/>
      <c r="UPU1370" s="123"/>
      <c r="UPV1370" s="123"/>
      <c r="UPW1370" s="123"/>
      <c r="UPX1370" s="123"/>
      <c r="UPY1370" s="123"/>
      <c r="UPZ1370" s="123"/>
      <c r="UQA1370" s="123"/>
      <c r="UQB1370" s="123"/>
      <c r="UQC1370" s="123"/>
      <c r="UQD1370" s="123"/>
      <c r="UQE1370" s="123"/>
      <c r="UQF1370" s="123"/>
      <c r="UQG1370" s="123"/>
      <c r="UQH1370" s="123"/>
      <c r="UQI1370" s="123"/>
      <c r="UQJ1370" s="123"/>
      <c r="UQK1370" s="123"/>
      <c r="UQL1370" s="123"/>
      <c r="UQM1370" s="123"/>
      <c r="UQN1370" s="123"/>
      <c r="UQO1370" s="123"/>
      <c r="UQP1370" s="123"/>
      <c r="UQQ1370" s="123"/>
      <c r="UQR1370" s="123"/>
      <c r="UQS1370" s="123"/>
      <c r="UQT1370" s="123"/>
      <c r="UQU1370" s="123"/>
      <c r="UQV1370" s="123"/>
      <c r="UQW1370" s="123"/>
      <c r="UQX1370" s="123"/>
      <c r="UQY1370" s="123"/>
      <c r="UQZ1370" s="123"/>
      <c r="URA1370" s="123"/>
      <c r="URB1370" s="123"/>
      <c r="URC1370" s="123"/>
      <c r="URD1370" s="123"/>
      <c r="URE1370" s="123"/>
      <c r="URF1370" s="123"/>
      <c r="URG1370" s="123"/>
      <c r="URH1370" s="123"/>
      <c r="URI1370" s="123"/>
      <c r="URJ1370" s="123"/>
      <c r="URK1370" s="123"/>
      <c r="URL1370" s="123"/>
      <c r="URM1370" s="123"/>
      <c r="URN1370" s="123"/>
      <c r="URO1370" s="123"/>
      <c r="URP1370" s="123"/>
      <c r="URQ1370" s="123"/>
      <c r="URR1370" s="123"/>
      <c r="URS1370" s="123"/>
      <c r="URT1370" s="123"/>
      <c r="URU1370" s="123"/>
      <c r="URV1370" s="123"/>
      <c r="URW1370" s="123"/>
      <c r="URX1370" s="123"/>
      <c r="URY1370" s="123"/>
      <c r="URZ1370" s="123"/>
      <c r="USA1370" s="123"/>
      <c r="USB1370" s="123"/>
      <c r="USC1370" s="123"/>
      <c r="USD1370" s="123"/>
      <c r="USE1370" s="123"/>
      <c r="USF1370" s="123"/>
      <c r="USG1370" s="123"/>
      <c r="USH1370" s="123"/>
      <c r="USI1370" s="123"/>
      <c r="USJ1370" s="123"/>
      <c r="USK1370" s="123"/>
      <c r="USL1370" s="123"/>
      <c r="USM1370" s="123"/>
      <c r="USN1370" s="123"/>
      <c r="USO1370" s="123"/>
      <c r="USP1370" s="123"/>
      <c r="USQ1370" s="123"/>
      <c r="USR1370" s="123"/>
      <c r="USS1370" s="123"/>
      <c r="UST1370" s="123"/>
      <c r="USU1370" s="123"/>
      <c r="USV1370" s="123"/>
      <c r="USW1370" s="123"/>
      <c r="USX1370" s="123"/>
      <c r="USY1370" s="123"/>
      <c r="USZ1370" s="123"/>
      <c r="UTA1370" s="123"/>
      <c r="UTB1370" s="123"/>
      <c r="UTC1370" s="123"/>
      <c r="UTD1370" s="123"/>
      <c r="UTE1370" s="123"/>
      <c r="UTF1370" s="123"/>
      <c r="UTG1370" s="123"/>
      <c r="UTH1370" s="123"/>
      <c r="UTI1370" s="123"/>
      <c r="UTJ1370" s="123"/>
      <c r="UTK1370" s="123"/>
      <c r="UTL1370" s="123"/>
      <c r="UTM1370" s="123"/>
      <c r="UTN1370" s="123"/>
      <c r="UTO1370" s="123"/>
      <c r="UTP1370" s="123"/>
      <c r="UTQ1370" s="123"/>
      <c r="UTR1370" s="123"/>
      <c r="UTS1370" s="123"/>
      <c r="UTT1370" s="123"/>
      <c r="UTU1370" s="123"/>
      <c r="UTV1370" s="123"/>
      <c r="UTW1370" s="123"/>
      <c r="UTX1370" s="123"/>
      <c r="UTY1370" s="123"/>
      <c r="UTZ1370" s="123"/>
      <c r="UUA1370" s="123"/>
      <c r="UUB1370" s="123"/>
      <c r="UUC1370" s="123"/>
      <c r="UUD1370" s="123"/>
      <c r="UUE1370" s="123"/>
      <c r="UUF1370" s="123"/>
      <c r="UUG1370" s="123"/>
      <c r="UUH1370" s="123"/>
      <c r="UUI1370" s="123"/>
      <c r="UUJ1370" s="123"/>
      <c r="UUK1370" s="123"/>
      <c r="UUL1370" s="123"/>
      <c r="UUM1370" s="123"/>
      <c r="UUN1370" s="123"/>
      <c r="UUO1370" s="123"/>
      <c r="UUP1370" s="123"/>
      <c r="UUQ1370" s="123"/>
      <c r="UUR1370" s="123"/>
      <c r="UUS1370" s="123"/>
      <c r="UUT1370" s="123"/>
      <c r="UUU1370" s="123"/>
      <c r="UUV1370" s="123"/>
      <c r="UUW1370" s="123"/>
      <c r="UUX1370" s="123"/>
      <c r="UUY1370" s="123"/>
      <c r="UUZ1370" s="123"/>
      <c r="UVA1370" s="123"/>
      <c r="UVB1370" s="123"/>
      <c r="UVC1370" s="123"/>
      <c r="UVD1370" s="123"/>
      <c r="UVE1370" s="123"/>
      <c r="UVF1370" s="123"/>
      <c r="UVG1370" s="123"/>
      <c r="UVH1370" s="123"/>
      <c r="UVI1370" s="123"/>
      <c r="UVJ1370" s="123"/>
      <c r="UVK1370" s="123"/>
      <c r="UVL1370" s="123"/>
      <c r="UVM1370" s="123"/>
      <c r="UVN1370" s="123"/>
      <c r="UVO1370" s="123"/>
      <c r="UVP1370" s="123"/>
      <c r="UVQ1370" s="123"/>
      <c r="UVR1370" s="123"/>
      <c r="UVS1370" s="123"/>
      <c r="UVT1370" s="123"/>
      <c r="UVU1370" s="123"/>
      <c r="UVV1370" s="123"/>
      <c r="UVW1370" s="123"/>
      <c r="UVX1370" s="123"/>
      <c r="UVY1370" s="123"/>
      <c r="UVZ1370" s="123"/>
      <c r="UWA1370" s="123"/>
      <c r="UWB1370" s="123"/>
      <c r="UWC1370" s="123"/>
      <c r="UWD1370" s="123"/>
      <c r="UWE1370" s="123"/>
      <c r="UWF1370" s="123"/>
      <c r="UWG1370" s="123"/>
      <c r="UWH1370" s="123"/>
      <c r="UWI1370" s="123"/>
      <c r="UWJ1370" s="123"/>
      <c r="UWK1370" s="123"/>
      <c r="UWL1370" s="123"/>
      <c r="UWM1370" s="123"/>
      <c r="UWN1370" s="123"/>
      <c r="UWO1370" s="123"/>
      <c r="UWP1370" s="123"/>
      <c r="UWQ1370" s="123"/>
      <c r="UWR1370" s="123"/>
      <c r="UWS1370" s="123"/>
      <c r="UWT1370" s="123"/>
      <c r="UWU1370" s="123"/>
      <c r="UWV1370" s="123"/>
      <c r="UWW1370" s="123"/>
      <c r="UWX1370" s="123"/>
      <c r="UWY1370" s="123"/>
      <c r="UWZ1370" s="123"/>
      <c r="UXA1370" s="123"/>
      <c r="UXB1370" s="123"/>
      <c r="UXC1370" s="123"/>
      <c r="UXD1370" s="123"/>
      <c r="UXE1370" s="123"/>
      <c r="UXF1370" s="123"/>
      <c r="UXG1370" s="123"/>
      <c r="UXH1370" s="123"/>
      <c r="UXI1370" s="123"/>
      <c r="UXJ1370" s="123"/>
      <c r="UXK1370" s="123"/>
      <c r="UXL1370" s="123"/>
      <c r="UXM1370" s="123"/>
      <c r="UXN1370" s="123"/>
      <c r="UXO1370" s="123"/>
      <c r="UXP1370" s="123"/>
      <c r="UXQ1370" s="123"/>
      <c r="UXR1370" s="123"/>
      <c r="UXS1370" s="123"/>
      <c r="UXT1370" s="123"/>
      <c r="UXU1370" s="123"/>
      <c r="UXV1370" s="123"/>
      <c r="UXW1370" s="123"/>
      <c r="UXX1370" s="123"/>
      <c r="UXY1370" s="123"/>
      <c r="UXZ1370" s="123"/>
      <c r="UYA1370" s="123"/>
      <c r="UYB1370" s="123"/>
      <c r="UYC1370" s="123"/>
      <c r="UYD1370" s="123"/>
      <c r="UYE1370" s="123"/>
      <c r="UYF1370" s="123"/>
      <c r="UYG1370" s="123"/>
      <c r="UYH1370" s="123"/>
      <c r="UYI1370" s="123"/>
      <c r="UYJ1370" s="123"/>
      <c r="UYK1370" s="123"/>
      <c r="UYL1370" s="123"/>
      <c r="UYM1370" s="123"/>
      <c r="UYN1370" s="123"/>
      <c r="UYO1370" s="123"/>
      <c r="UYP1370" s="123"/>
      <c r="UYQ1370" s="123"/>
      <c r="UYR1370" s="123"/>
      <c r="UYS1370" s="123"/>
      <c r="UYT1370" s="123"/>
      <c r="UYU1370" s="123"/>
      <c r="UYV1370" s="123"/>
      <c r="UYW1370" s="123"/>
      <c r="UYX1370" s="123"/>
      <c r="UYY1370" s="123"/>
      <c r="UYZ1370" s="123"/>
      <c r="UZA1370" s="123"/>
      <c r="UZB1370" s="123"/>
      <c r="UZC1370" s="123"/>
      <c r="UZD1370" s="123"/>
      <c r="UZE1370" s="123"/>
      <c r="UZF1370" s="123"/>
      <c r="UZG1370" s="123"/>
      <c r="UZH1370" s="123"/>
      <c r="UZI1370" s="123"/>
      <c r="UZJ1370" s="123"/>
      <c r="UZK1370" s="123"/>
      <c r="UZL1370" s="123"/>
      <c r="UZM1370" s="123"/>
      <c r="UZN1370" s="123"/>
      <c r="UZO1370" s="123"/>
      <c r="UZP1370" s="123"/>
      <c r="UZQ1370" s="123"/>
      <c r="UZR1370" s="123"/>
      <c r="UZS1370" s="123"/>
      <c r="UZT1370" s="123"/>
      <c r="UZU1370" s="123"/>
      <c r="UZV1370" s="123"/>
      <c r="UZW1370" s="123"/>
      <c r="UZX1370" s="123"/>
      <c r="UZY1370" s="123"/>
      <c r="UZZ1370" s="123"/>
      <c r="VAA1370" s="123"/>
      <c r="VAB1370" s="123"/>
      <c r="VAC1370" s="123"/>
      <c r="VAD1370" s="123"/>
      <c r="VAE1370" s="123"/>
      <c r="VAF1370" s="123"/>
      <c r="VAG1370" s="123"/>
      <c r="VAH1370" s="123"/>
      <c r="VAI1370" s="123"/>
      <c r="VAJ1370" s="123"/>
      <c r="VAK1370" s="123"/>
      <c r="VAL1370" s="123"/>
      <c r="VAM1370" s="123"/>
      <c r="VAN1370" s="123"/>
      <c r="VAO1370" s="123"/>
      <c r="VAP1370" s="123"/>
      <c r="VAQ1370" s="123"/>
      <c r="VAR1370" s="123"/>
      <c r="VAS1370" s="123"/>
      <c r="VAT1370" s="123"/>
      <c r="VAU1370" s="123"/>
      <c r="VAV1370" s="123"/>
      <c r="VAW1370" s="123"/>
      <c r="VAX1370" s="123"/>
      <c r="VAY1370" s="123"/>
      <c r="VAZ1370" s="123"/>
      <c r="VBA1370" s="123"/>
      <c r="VBB1370" s="123"/>
      <c r="VBC1370" s="123"/>
      <c r="VBD1370" s="123"/>
      <c r="VBE1370" s="123"/>
      <c r="VBF1370" s="123"/>
      <c r="VBG1370" s="123"/>
      <c r="VBH1370" s="123"/>
      <c r="VBI1370" s="123"/>
      <c r="VBJ1370" s="123"/>
      <c r="VBK1370" s="123"/>
      <c r="VBL1370" s="123"/>
      <c r="VBM1370" s="123"/>
      <c r="VBN1370" s="123"/>
      <c r="VBO1370" s="123"/>
      <c r="VBP1370" s="123"/>
      <c r="VBQ1370" s="123"/>
      <c r="VBR1370" s="123"/>
      <c r="VBS1370" s="123"/>
      <c r="VBT1370" s="123"/>
      <c r="VBU1370" s="123"/>
      <c r="VBV1370" s="123"/>
      <c r="VBW1370" s="123"/>
      <c r="VBX1370" s="123"/>
      <c r="VBY1370" s="123"/>
      <c r="VBZ1370" s="123"/>
      <c r="VCA1370" s="123"/>
      <c r="VCB1370" s="123"/>
      <c r="VCC1370" s="123"/>
      <c r="VCD1370" s="123"/>
      <c r="VCE1370" s="123"/>
      <c r="VCF1370" s="123"/>
      <c r="VCG1370" s="123"/>
      <c r="VCH1370" s="123"/>
      <c r="VCI1370" s="123"/>
      <c r="VCJ1370" s="123"/>
      <c r="VCK1370" s="123"/>
      <c r="VCL1370" s="123"/>
      <c r="VCM1370" s="123"/>
      <c r="VCN1370" s="123"/>
      <c r="VCO1370" s="123"/>
      <c r="VCP1370" s="123"/>
      <c r="VCQ1370" s="123"/>
      <c r="VCR1370" s="123"/>
      <c r="VCS1370" s="123"/>
      <c r="VCT1370" s="123"/>
      <c r="VCU1370" s="123"/>
      <c r="VCV1370" s="123"/>
      <c r="VCW1370" s="123"/>
      <c r="VCX1370" s="123"/>
      <c r="VCY1370" s="123"/>
      <c r="VCZ1370" s="123"/>
      <c r="VDA1370" s="123"/>
      <c r="VDB1370" s="123"/>
      <c r="VDC1370" s="123"/>
      <c r="VDD1370" s="123"/>
      <c r="VDE1370" s="123"/>
      <c r="VDF1370" s="123"/>
      <c r="VDG1370" s="123"/>
      <c r="VDH1370" s="123"/>
      <c r="VDI1370" s="123"/>
      <c r="VDJ1370" s="123"/>
      <c r="VDK1370" s="123"/>
      <c r="VDL1370" s="123"/>
      <c r="VDM1370" s="123"/>
      <c r="VDN1370" s="123"/>
      <c r="VDO1370" s="123"/>
      <c r="VDP1370" s="123"/>
      <c r="VDQ1370" s="123"/>
      <c r="VDR1370" s="123"/>
      <c r="VDS1370" s="123"/>
      <c r="VDT1370" s="123"/>
      <c r="VDU1370" s="123"/>
      <c r="VDV1370" s="123"/>
      <c r="VDW1370" s="123"/>
      <c r="VDX1370" s="123"/>
      <c r="VDY1370" s="123"/>
      <c r="VDZ1370" s="123"/>
      <c r="VEA1370" s="123"/>
      <c r="VEB1370" s="123"/>
      <c r="VEC1370" s="123"/>
      <c r="VED1370" s="123"/>
      <c r="VEE1370" s="123"/>
      <c r="VEF1370" s="123"/>
      <c r="VEG1370" s="123"/>
      <c r="VEH1370" s="123"/>
      <c r="VEI1370" s="123"/>
      <c r="VEJ1370" s="123"/>
      <c r="VEK1370" s="123"/>
      <c r="VEL1370" s="123"/>
      <c r="VEM1370" s="123"/>
      <c r="VEN1370" s="123"/>
      <c r="VEO1370" s="123"/>
      <c r="VEP1370" s="123"/>
      <c r="VEQ1370" s="123"/>
      <c r="VER1370" s="123"/>
      <c r="VES1370" s="123"/>
      <c r="VET1370" s="123"/>
      <c r="VEU1370" s="123"/>
      <c r="VEV1370" s="123"/>
      <c r="VEW1370" s="123"/>
      <c r="VEX1370" s="123"/>
      <c r="VEY1370" s="123"/>
      <c r="VEZ1370" s="123"/>
      <c r="VFA1370" s="123"/>
      <c r="VFB1370" s="123"/>
      <c r="VFC1370" s="123"/>
      <c r="VFD1370" s="123"/>
      <c r="VFE1370" s="123"/>
      <c r="VFF1370" s="123"/>
      <c r="VFG1370" s="123"/>
      <c r="VFH1370" s="123"/>
      <c r="VFI1370" s="123"/>
      <c r="VFJ1370" s="123"/>
      <c r="VFK1370" s="123"/>
      <c r="VFL1370" s="123"/>
      <c r="VFM1370" s="123"/>
      <c r="VFN1370" s="123"/>
      <c r="VFO1370" s="123"/>
      <c r="VFP1370" s="123"/>
      <c r="VFQ1370" s="123"/>
      <c r="VFR1370" s="123"/>
      <c r="VFS1370" s="123"/>
      <c r="VFT1370" s="123"/>
      <c r="VFU1370" s="123"/>
      <c r="VFV1370" s="123"/>
      <c r="VFW1370" s="123"/>
      <c r="VFX1370" s="123"/>
      <c r="VFY1370" s="123"/>
      <c r="VFZ1370" s="123"/>
      <c r="VGA1370" s="123"/>
      <c r="VGB1370" s="123"/>
      <c r="VGC1370" s="123"/>
      <c r="VGD1370" s="123"/>
      <c r="VGE1370" s="123"/>
      <c r="VGF1370" s="123"/>
      <c r="VGG1370" s="123"/>
      <c r="VGH1370" s="123"/>
      <c r="VGI1370" s="123"/>
      <c r="VGJ1370" s="123"/>
      <c r="VGK1370" s="123"/>
      <c r="VGL1370" s="123"/>
      <c r="VGM1370" s="123"/>
      <c r="VGN1370" s="123"/>
      <c r="VGO1370" s="123"/>
      <c r="VGP1370" s="123"/>
      <c r="VGQ1370" s="123"/>
      <c r="VGR1370" s="123"/>
      <c r="VGS1370" s="123"/>
      <c r="VGT1370" s="123"/>
      <c r="VGU1370" s="123"/>
      <c r="VGV1370" s="123"/>
      <c r="VGW1370" s="123"/>
      <c r="VGX1370" s="123"/>
      <c r="VGY1370" s="123"/>
      <c r="VGZ1370" s="123"/>
      <c r="VHA1370" s="123"/>
      <c r="VHB1370" s="123"/>
      <c r="VHC1370" s="123"/>
      <c r="VHD1370" s="123"/>
      <c r="VHE1370" s="123"/>
      <c r="VHF1370" s="123"/>
      <c r="VHG1370" s="123"/>
      <c r="VHH1370" s="123"/>
      <c r="VHI1370" s="123"/>
      <c r="VHJ1370" s="123"/>
      <c r="VHK1370" s="123"/>
      <c r="VHL1370" s="123"/>
      <c r="VHM1370" s="123"/>
      <c r="VHN1370" s="123"/>
      <c r="VHO1370" s="123"/>
      <c r="VHP1370" s="123"/>
      <c r="VHQ1370" s="123"/>
      <c r="VHR1370" s="123"/>
      <c r="VHS1370" s="123"/>
      <c r="VHT1370" s="123"/>
      <c r="VHU1370" s="123"/>
      <c r="VHV1370" s="123"/>
      <c r="VHW1370" s="123"/>
      <c r="VHX1370" s="123"/>
      <c r="VHY1370" s="123"/>
      <c r="VHZ1370" s="123"/>
      <c r="VIA1370" s="123"/>
      <c r="VIB1370" s="123"/>
      <c r="VIC1370" s="123"/>
      <c r="VID1370" s="123"/>
      <c r="VIE1370" s="123"/>
      <c r="VIF1370" s="123"/>
      <c r="VIG1370" s="123"/>
      <c r="VIH1370" s="123"/>
      <c r="VII1370" s="123"/>
      <c r="VIJ1370" s="123"/>
      <c r="VIK1370" s="123"/>
      <c r="VIL1370" s="123"/>
      <c r="VIM1370" s="123"/>
      <c r="VIN1370" s="123"/>
      <c r="VIO1370" s="123"/>
      <c r="VIP1370" s="123"/>
      <c r="VIQ1370" s="123"/>
      <c r="VIR1370" s="123"/>
      <c r="VIS1370" s="123"/>
      <c r="VIT1370" s="123"/>
      <c r="VIU1370" s="123"/>
      <c r="VIV1370" s="123"/>
      <c r="VIW1370" s="123"/>
      <c r="VIX1370" s="123"/>
      <c r="VIY1370" s="123"/>
      <c r="VIZ1370" s="123"/>
      <c r="VJA1370" s="123"/>
      <c r="VJB1370" s="123"/>
      <c r="VJC1370" s="123"/>
      <c r="VJD1370" s="123"/>
      <c r="VJE1370" s="123"/>
      <c r="VJF1370" s="123"/>
      <c r="VJG1370" s="123"/>
      <c r="VJH1370" s="123"/>
      <c r="VJI1370" s="123"/>
      <c r="VJJ1370" s="123"/>
      <c r="VJK1370" s="123"/>
      <c r="VJL1370" s="123"/>
      <c r="VJM1370" s="123"/>
      <c r="VJN1370" s="123"/>
      <c r="VJO1370" s="123"/>
      <c r="VJP1370" s="123"/>
      <c r="VJQ1370" s="123"/>
      <c r="VJR1370" s="123"/>
      <c r="VJS1370" s="123"/>
      <c r="VJT1370" s="123"/>
      <c r="VJU1370" s="123"/>
      <c r="VJV1370" s="123"/>
      <c r="VJW1370" s="123"/>
      <c r="VJX1370" s="123"/>
      <c r="VJY1370" s="123"/>
      <c r="VJZ1370" s="123"/>
      <c r="VKA1370" s="123"/>
      <c r="VKB1370" s="123"/>
      <c r="VKC1370" s="123"/>
      <c r="VKD1370" s="123"/>
      <c r="VKE1370" s="123"/>
      <c r="VKF1370" s="123"/>
      <c r="VKG1370" s="123"/>
      <c r="VKH1370" s="123"/>
      <c r="VKI1370" s="123"/>
      <c r="VKJ1370" s="123"/>
      <c r="VKK1370" s="123"/>
      <c r="VKL1370" s="123"/>
      <c r="VKM1370" s="123"/>
      <c r="VKN1370" s="123"/>
      <c r="VKO1370" s="123"/>
      <c r="VKP1370" s="123"/>
      <c r="VKQ1370" s="123"/>
      <c r="VKR1370" s="123"/>
      <c r="VKS1370" s="123"/>
      <c r="VKT1370" s="123"/>
      <c r="VKU1370" s="123"/>
      <c r="VKV1370" s="123"/>
      <c r="VKW1370" s="123"/>
      <c r="VKX1370" s="123"/>
      <c r="VKY1370" s="123"/>
      <c r="VKZ1370" s="123"/>
      <c r="VLA1370" s="123"/>
      <c r="VLB1370" s="123"/>
      <c r="VLC1370" s="123"/>
      <c r="VLD1370" s="123"/>
      <c r="VLE1370" s="123"/>
      <c r="VLF1370" s="123"/>
      <c r="VLG1370" s="123"/>
      <c r="VLH1370" s="123"/>
      <c r="VLI1370" s="123"/>
      <c r="VLJ1370" s="123"/>
      <c r="VLK1370" s="123"/>
      <c r="VLL1370" s="123"/>
      <c r="VLM1370" s="123"/>
      <c r="VLN1370" s="123"/>
      <c r="VLO1370" s="123"/>
      <c r="VLP1370" s="123"/>
      <c r="VLQ1370" s="123"/>
      <c r="VLR1370" s="123"/>
      <c r="VLS1370" s="123"/>
      <c r="VLT1370" s="123"/>
      <c r="VLU1370" s="123"/>
      <c r="VLV1370" s="123"/>
      <c r="VLW1370" s="123"/>
      <c r="VLX1370" s="123"/>
      <c r="VLY1370" s="123"/>
      <c r="VLZ1370" s="123"/>
      <c r="VMA1370" s="123"/>
      <c r="VMB1370" s="123"/>
      <c r="VMC1370" s="123"/>
      <c r="VMD1370" s="123"/>
      <c r="VME1370" s="123"/>
      <c r="VMF1370" s="123"/>
      <c r="VMG1370" s="123"/>
      <c r="VMH1370" s="123"/>
      <c r="VMI1370" s="123"/>
      <c r="VMJ1370" s="123"/>
      <c r="VMK1370" s="123"/>
      <c r="VML1370" s="123"/>
      <c r="VMM1370" s="123"/>
      <c r="VMN1370" s="123"/>
      <c r="VMO1370" s="123"/>
      <c r="VMP1370" s="123"/>
      <c r="VMQ1370" s="123"/>
      <c r="VMR1370" s="123"/>
      <c r="VMS1370" s="123"/>
      <c r="VMT1370" s="123"/>
      <c r="VMU1370" s="123"/>
      <c r="VMV1370" s="123"/>
      <c r="VMW1370" s="123"/>
      <c r="VMX1370" s="123"/>
      <c r="VMY1370" s="123"/>
      <c r="VMZ1370" s="123"/>
      <c r="VNA1370" s="123"/>
      <c r="VNB1370" s="123"/>
      <c r="VNC1370" s="123"/>
      <c r="VND1370" s="123"/>
      <c r="VNE1370" s="123"/>
      <c r="VNF1370" s="123"/>
      <c r="VNG1370" s="123"/>
      <c r="VNH1370" s="123"/>
      <c r="VNI1370" s="123"/>
      <c r="VNJ1370" s="123"/>
      <c r="VNK1370" s="123"/>
      <c r="VNL1370" s="123"/>
      <c r="VNM1370" s="123"/>
      <c r="VNN1370" s="123"/>
      <c r="VNO1370" s="123"/>
      <c r="VNP1370" s="123"/>
      <c r="VNQ1370" s="123"/>
      <c r="VNR1370" s="123"/>
      <c r="VNS1370" s="123"/>
      <c r="VNT1370" s="123"/>
      <c r="VNU1370" s="123"/>
      <c r="VNV1370" s="123"/>
      <c r="VNW1370" s="123"/>
      <c r="VNX1370" s="123"/>
      <c r="VNY1370" s="123"/>
      <c r="VNZ1370" s="123"/>
      <c r="VOA1370" s="123"/>
      <c r="VOB1370" s="123"/>
      <c r="VOC1370" s="123"/>
      <c r="VOD1370" s="123"/>
      <c r="VOE1370" s="123"/>
      <c r="VOF1370" s="123"/>
      <c r="VOG1370" s="123"/>
      <c r="VOH1370" s="123"/>
      <c r="VOI1370" s="123"/>
      <c r="VOJ1370" s="123"/>
      <c r="VOK1370" s="123"/>
      <c r="VOL1370" s="123"/>
      <c r="VOM1370" s="123"/>
      <c r="VON1370" s="123"/>
      <c r="VOO1370" s="123"/>
      <c r="VOP1370" s="123"/>
      <c r="VOQ1370" s="123"/>
      <c r="VOR1370" s="123"/>
      <c r="VOS1370" s="123"/>
      <c r="VOT1370" s="123"/>
      <c r="VOU1370" s="123"/>
      <c r="VOV1370" s="123"/>
      <c r="VOW1370" s="123"/>
      <c r="VOX1370" s="123"/>
      <c r="VOY1370" s="123"/>
      <c r="VOZ1370" s="123"/>
      <c r="VPA1370" s="123"/>
      <c r="VPB1370" s="123"/>
      <c r="VPC1370" s="123"/>
      <c r="VPD1370" s="123"/>
      <c r="VPE1370" s="123"/>
      <c r="VPF1370" s="123"/>
      <c r="VPG1370" s="123"/>
      <c r="VPH1370" s="123"/>
      <c r="VPI1370" s="123"/>
      <c r="VPJ1370" s="123"/>
      <c r="VPK1370" s="123"/>
      <c r="VPL1370" s="123"/>
      <c r="VPM1370" s="123"/>
      <c r="VPN1370" s="123"/>
      <c r="VPO1370" s="123"/>
      <c r="VPP1370" s="123"/>
      <c r="VPQ1370" s="123"/>
      <c r="VPR1370" s="123"/>
      <c r="VPS1370" s="123"/>
      <c r="VPT1370" s="123"/>
      <c r="VPU1370" s="123"/>
      <c r="VPV1370" s="123"/>
      <c r="VPW1370" s="123"/>
      <c r="VPX1370" s="123"/>
      <c r="VPY1370" s="123"/>
      <c r="VPZ1370" s="123"/>
      <c r="VQA1370" s="123"/>
      <c r="VQB1370" s="123"/>
      <c r="VQC1370" s="123"/>
      <c r="VQD1370" s="123"/>
      <c r="VQE1370" s="123"/>
      <c r="VQF1370" s="123"/>
      <c r="VQG1370" s="123"/>
      <c r="VQH1370" s="123"/>
      <c r="VQI1370" s="123"/>
      <c r="VQJ1370" s="123"/>
      <c r="VQK1370" s="123"/>
      <c r="VQL1370" s="123"/>
      <c r="VQM1370" s="123"/>
      <c r="VQN1370" s="123"/>
      <c r="VQO1370" s="123"/>
      <c r="VQP1370" s="123"/>
      <c r="VQQ1370" s="123"/>
      <c r="VQR1370" s="123"/>
      <c r="VQS1370" s="123"/>
      <c r="VQT1370" s="123"/>
      <c r="VQU1370" s="123"/>
      <c r="VQV1370" s="123"/>
      <c r="VQW1370" s="123"/>
      <c r="VQX1370" s="123"/>
      <c r="VQY1370" s="123"/>
      <c r="VQZ1370" s="123"/>
      <c r="VRA1370" s="123"/>
      <c r="VRB1370" s="123"/>
      <c r="VRC1370" s="123"/>
      <c r="VRD1370" s="123"/>
      <c r="VRE1370" s="123"/>
      <c r="VRF1370" s="123"/>
      <c r="VRG1370" s="123"/>
      <c r="VRH1370" s="123"/>
      <c r="VRI1370" s="123"/>
      <c r="VRJ1370" s="123"/>
      <c r="VRK1370" s="123"/>
      <c r="VRL1370" s="123"/>
      <c r="VRM1370" s="123"/>
      <c r="VRN1370" s="123"/>
      <c r="VRO1370" s="123"/>
      <c r="VRP1370" s="123"/>
      <c r="VRQ1370" s="123"/>
      <c r="VRR1370" s="123"/>
      <c r="VRS1370" s="123"/>
      <c r="VRT1370" s="123"/>
      <c r="VRU1370" s="123"/>
      <c r="VRV1370" s="123"/>
      <c r="VRW1370" s="123"/>
      <c r="VRX1370" s="123"/>
      <c r="VRY1370" s="123"/>
      <c r="VRZ1370" s="123"/>
      <c r="VSA1370" s="123"/>
      <c r="VSB1370" s="123"/>
      <c r="VSC1370" s="123"/>
      <c r="VSD1370" s="123"/>
      <c r="VSE1370" s="123"/>
      <c r="VSF1370" s="123"/>
      <c r="VSG1370" s="123"/>
      <c r="VSH1370" s="123"/>
      <c r="VSI1370" s="123"/>
      <c r="VSJ1370" s="123"/>
      <c r="VSK1370" s="123"/>
      <c r="VSL1370" s="123"/>
      <c r="VSM1370" s="123"/>
      <c r="VSN1370" s="123"/>
      <c r="VSO1370" s="123"/>
      <c r="VSP1370" s="123"/>
      <c r="VSQ1370" s="123"/>
      <c r="VSR1370" s="123"/>
      <c r="VSS1370" s="123"/>
      <c r="VST1370" s="123"/>
      <c r="VSU1370" s="123"/>
      <c r="VSV1370" s="123"/>
      <c r="VSW1370" s="123"/>
      <c r="VSX1370" s="123"/>
      <c r="VSY1370" s="123"/>
      <c r="VSZ1370" s="123"/>
      <c r="VTA1370" s="123"/>
      <c r="VTB1370" s="123"/>
      <c r="VTC1370" s="123"/>
      <c r="VTD1370" s="123"/>
      <c r="VTE1370" s="123"/>
      <c r="VTF1370" s="123"/>
      <c r="VTG1370" s="123"/>
      <c r="VTH1370" s="123"/>
      <c r="VTI1370" s="123"/>
      <c r="VTJ1370" s="123"/>
      <c r="VTK1370" s="123"/>
      <c r="VTL1370" s="123"/>
      <c r="VTM1370" s="123"/>
      <c r="VTN1370" s="123"/>
      <c r="VTO1370" s="123"/>
      <c r="VTP1370" s="123"/>
      <c r="VTQ1370" s="123"/>
      <c r="VTR1370" s="123"/>
      <c r="VTS1370" s="123"/>
      <c r="VTT1370" s="123"/>
      <c r="VTU1370" s="123"/>
      <c r="VTV1370" s="123"/>
      <c r="VTW1370" s="123"/>
      <c r="VTX1370" s="123"/>
      <c r="VTY1370" s="123"/>
      <c r="VTZ1370" s="123"/>
      <c r="VUA1370" s="123"/>
      <c r="VUB1370" s="123"/>
      <c r="VUC1370" s="123"/>
      <c r="VUD1370" s="123"/>
      <c r="VUE1370" s="123"/>
      <c r="VUF1370" s="123"/>
      <c r="VUG1370" s="123"/>
      <c r="VUH1370" s="123"/>
      <c r="VUI1370" s="123"/>
      <c r="VUJ1370" s="123"/>
      <c r="VUK1370" s="123"/>
      <c r="VUL1370" s="123"/>
      <c r="VUM1370" s="123"/>
      <c r="VUN1370" s="123"/>
      <c r="VUO1370" s="123"/>
      <c r="VUP1370" s="123"/>
      <c r="VUQ1370" s="123"/>
      <c r="VUR1370" s="123"/>
      <c r="VUS1370" s="123"/>
      <c r="VUT1370" s="123"/>
      <c r="VUU1370" s="123"/>
      <c r="VUV1370" s="123"/>
      <c r="VUW1370" s="123"/>
      <c r="VUX1370" s="123"/>
      <c r="VUY1370" s="123"/>
      <c r="VUZ1370" s="123"/>
      <c r="VVA1370" s="123"/>
      <c r="VVB1370" s="123"/>
      <c r="VVC1370" s="123"/>
      <c r="VVD1370" s="123"/>
      <c r="VVE1370" s="123"/>
      <c r="VVF1370" s="123"/>
      <c r="VVG1370" s="123"/>
      <c r="VVH1370" s="123"/>
      <c r="VVI1370" s="123"/>
      <c r="VVJ1370" s="123"/>
      <c r="VVK1370" s="123"/>
      <c r="VVL1370" s="123"/>
      <c r="VVM1370" s="123"/>
      <c r="VVN1370" s="123"/>
      <c r="VVO1370" s="123"/>
      <c r="VVP1370" s="123"/>
      <c r="VVQ1370" s="123"/>
      <c r="VVR1370" s="123"/>
      <c r="VVS1370" s="123"/>
      <c r="VVT1370" s="123"/>
      <c r="VVU1370" s="123"/>
      <c r="VVV1370" s="123"/>
      <c r="VVW1370" s="123"/>
      <c r="VVX1370" s="123"/>
      <c r="VVY1370" s="123"/>
      <c r="VVZ1370" s="123"/>
      <c r="VWA1370" s="123"/>
      <c r="VWB1370" s="123"/>
      <c r="VWC1370" s="123"/>
      <c r="VWD1370" s="123"/>
      <c r="VWE1370" s="123"/>
      <c r="VWF1370" s="123"/>
      <c r="VWG1370" s="123"/>
      <c r="VWH1370" s="123"/>
      <c r="VWI1370" s="123"/>
      <c r="VWJ1370" s="123"/>
      <c r="VWK1370" s="123"/>
      <c r="VWL1370" s="123"/>
      <c r="VWM1370" s="123"/>
      <c r="VWN1370" s="123"/>
      <c r="VWO1370" s="123"/>
      <c r="VWP1370" s="123"/>
      <c r="VWQ1370" s="123"/>
      <c r="VWR1370" s="123"/>
      <c r="VWS1370" s="123"/>
      <c r="VWT1370" s="123"/>
      <c r="VWU1370" s="123"/>
      <c r="VWV1370" s="123"/>
      <c r="VWW1370" s="123"/>
      <c r="VWX1370" s="123"/>
      <c r="VWY1370" s="123"/>
      <c r="VWZ1370" s="123"/>
      <c r="VXA1370" s="123"/>
      <c r="VXB1370" s="123"/>
      <c r="VXC1370" s="123"/>
      <c r="VXD1370" s="123"/>
      <c r="VXE1370" s="123"/>
      <c r="VXF1370" s="123"/>
      <c r="VXG1370" s="123"/>
      <c r="VXH1370" s="123"/>
      <c r="VXI1370" s="123"/>
      <c r="VXJ1370" s="123"/>
      <c r="VXK1370" s="123"/>
      <c r="VXL1370" s="123"/>
      <c r="VXM1370" s="123"/>
      <c r="VXN1370" s="123"/>
      <c r="VXO1370" s="123"/>
      <c r="VXP1370" s="123"/>
      <c r="VXQ1370" s="123"/>
      <c r="VXR1370" s="123"/>
      <c r="VXS1370" s="123"/>
      <c r="VXT1370" s="123"/>
      <c r="VXU1370" s="123"/>
      <c r="VXV1370" s="123"/>
      <c r="VXW1370" s="123"/>
      <c r="VXX1370" s="123"/>
      <c r="VXY1370" s="123"/>
      <c r="VXZ1370" s="123"/>
      <c r="VYA1370" s="123"/>
      <c r="VYB1370" s="123"/>
      <c r="VYC1370" s="123"/>
      <c r="VYD1370" s="123"/>
      <c r="VYE1370" s="123"/>
      <c r="VYF1370" s="123"/>
      <c r="VYG1370" s="123"/>
      <c r="VYH1370" s="123"/>
      <c r="VYI1370" s="123"/>
      <c r="VYJ1370" s="123"/>
      <c r="VYK1370" s="123"/>
      <c r="VYL1370" s="123"/>
      <c r="VYM1370" s="123"/>
      <c r="VYN1370" s="123"/>
      <c r="VYO1370" s="123"/>
      <c r="VYP1370" s="123"/>
      <c r="VYQ1370" s="123"/>
      <c r="VYR1370" s="123"/>
      <c r="VYS1370" s="123"/>
      <c r="VYT1370" s="123"/>
      <c r="VYU1370" s="123"/>
      <c r="VYV1370" s="123"/>
      <c r="VYW1370" s="123"/>
      <c r="VYX1370" s="123"/>
      <c r="VYY1370" s="123"/>
      <c r="VYZ1370" s="123"/>
      <c r="VZA1370" s="123"/>
      <c r="VZB1370" s="123"/>
      <c r="VZC1370" s="123"/>
      <c r="VZD1370" s="123"/>
      <c r="VZE1370" s="123"/>
      <c r="VZF1370" s="123"/>
      <c r="VZG1370" s="123"/>
      <c r="VZH1370" s="123"/>
      <c r="VZI1370" s="123"/>
      <c r="VZJ1370" s="123"/>
      <c r="VZK1370" s="123"/>
      <c r="VZL1370" s="123"/>
      <c r="VZM1370" s="123"/>
      <c r="VZN1370" s="123"/>
      <c r="VZO1370" s="123"/>
      <c r="VZP1370" s="123"/>
      <c r="VZQ1370" s="123"/>
      <c r="VZR1370" s="123"/>
      <c r="VZS1370" s="123"/>
      <c r="VZT1370" s="123"/>
      <c r="VZU1370" s="123"/>
      <c r="VZV1370" s="123"/>
      <c r="VZW1370" s="123"/>
      <c r="VZX1370" s="123"/>
      <c r="VZY1370" s="123"/>
      <c r="VZZ1370" s="123"/>
      <c r="WAA1370" s="123"/>
      <c r="WAB1370" s="123"/>
      <c r="WAC1370" s="123"/>
      <c r="WAD1370" s="123"/>
      <c r="WAE1370" s="123"/>
      <c r="WAF1370" s="123"/>
      <c r="WAG1370" s="123"/>
      <c r="WAH1370" s="123"/>
      <c r="WAI1370" s="123"/>
      <c r="WAJ1370" s="123"/>
      <c r="WAK1370" s="123"/>
      <c r="WAL1370" s="123"/>
      <c r="WAM1370" s="123"/>
      <c r="WAN1370" s="123"/>
      <c r="WAO1370" s="123"/>
      <c r="WAP1370" s="123"/>
      <c r="WAQ1370" s="123"/>
      <c r="WAR1370" s="123"/>
      <c r="WAS1370" s="123"/>
      <c r="WAT1370" s="123"/>
      <c r="WAU1370" s="123"/>
      <c r="WAV1370" s="123"/>
      <c r="WAW1370" s="123"/>
      <c r="WAX1370" s="123"/>
      <c r="WAY1370" s="123"/>
      <c r="WAZ1370" s="123"/>
      <c r="WBA1370" s="123"/>
      <c r="WBB1370" s="123"/>
      <c r="WBC1370" s="123"/>
      <c r="WBD1370" s="123"/>
      <c r="WBE1370" s="123"/>
      <c r="WBF1370" s="123"/>
      <c r="WBG1370" s="123"/>
      <c r="WBH1370" s="123"/>
      <c r="WBI1370" s="123"/>
      <c r="WBJ1370" s="123"/>
      <c r="WBK1370" s="123"/>
      <c r="WBL1370" s="123"/>
      <c r="WBM1370" s="123"/>
      <c r="WBN1370" s="123"/>
      <c r="WBO1370" s="123"/>
      <c r="WBP1370" s="123"/>
      <c r="WBQ1370" s="123"/>
      <c r="WBR1370" s="123"/>
      <c r="WBS1370" s="123"/>
      <c r="WBT1370" s="123"/>
      <c r="WBU1370" s="123"/>
      <c r="WBV1370" s="123"/>
      <c r="WBW1370" s="123"/>
      <c r="WBX1370" s="123"/>
      <c r="WBY1370" s="123"/>
      <c r="WBZ1370" s="123"/>
      <c r="WCA1370" s="123"/>
      <c r="WCB1370" s="123"/>
      <c r="WCC1370" s="123"/>
      <c r="WCD1370" s="123"/>
      <c r="WCE1370" s="123"/>
      <c r="WCF1370" s="123"/>
      <c r="WCG1370" s="123"/>
      <c r="WCH1370" s="123"/>
      <c r="WCI1370" s="123"/>
      <c r="WCJ1370" s="123"/>
      <c r="WCK1370" s="123"/>
      <c r="WCL1370" s="123"/>
      <c r="WCM1370" s="123"/>
      <c r="WCN1370" s="123"/>
      <c r="WCO1370" s="123"/>
      <c r="WCP1370" s="123"/>
      <c r="WCQ1370" s="123"/>
      <c r="WCR1370" s="123"/>
      <c r="WCS1370" s="123"/>
      <c r="WCT1370" s="123"/>
      <c r="WCU1370" s="123"/>
      <c r="WCV1370" s="123"/>
      <c r="WCW1370" s="123"/>
      <c r="WCX1370" s="123"/>
      <c r="WCY1370" s="123"/>
      <c r="WCZ1370" s="123"/>
      <c r="WDA1370" s="123"/>
      <c r="WDB1370" s="123"/>
      <c r="WDC1370" s="123"/>
      <c r="WDD1370" s="123"/>
      <c r="WDE1370" s="123"/>
      <c r="WDF1370" s="123"/>
      <c r="WDG1370" s="123"/>
      <c r="WDH1370" s="123"/>
      <c r="WDI1370" s="123"/>
      <c r="WDJ1370" s="123"/>
      <c r="WDK1370" s="123"/>
      <c r="WDL1370" s="123"/>
      <c r="WDM1370" s="123"/>
      <c r="WDN1370" s="123"/>
      <c r="WDO1370" s="123"/>
      <c r="WDP1370" s="123"/>
      <c r="WDQ1370" s="123"/>
      <c r="WDR1370" s="123"/>
      <c r="WDS1370" s="123"/>
      <c r="WDT1370" s="123"/>
      <c r="WDU1370" s="123"/>
      <c r="WDV1370" s="123"/>
      <c r="WDW1370" s="123"/>
      <c r="WDX1370" s="123"/>
      <c r="WDY1370" s="123"/>
      <c r="WDZ1370" s="123"/>
      <c r="WEA1370" s="123"/>
      <c r="WEB1370" s="123"/>
      <c r="WEC1370" s="123"/>
      <c r="WED1370" s="123"/>
      <c r="WEE1370" s="123"/>
      <c r="WEF1370" s="123"/>
      <c r="WEG1370" s="123"/>
      <c r="WEH1370" s="123"/>
      <c r="WEI1370" s="123"/>
      <c r="WEJ1370" s="123"/>
      <c r="WEK1370" s="123"/>
      <c r="WEL1370" s="123"/>
      <c r="WEM1370" s="123"/>
      <c r="WEN1370" s="123"/>
      <c r="WEO1370" s="123"/>
      <c r="WEP1370" s="123"/>
      <c r="WEQ1370" s="123"/>
      <c r="WER1370" s="123"/>
      <c r="WES1370" s="123"/>
      <c r="WET1370" s="123"/>
      <c r="WEU1370" s="123"/>
      <c r="WEV1370" s="123"/>
      <c r="WEW1370" s="123"/>
      <c r="WEX1370" s="123"/>
      <c r="WEY1370" s="123"/>
      <c r="WEZ1370" s="123"/>
      <c r="WFA1370" s="123"/>
      <c r="WFB1370" s="123"/>
      <c r="WFC1370" s="123"/>
      <c r="WFD1370" s="123"/>
      <c r="WFE1370" s="123"/>
      <c r="WFF1370" s="123"/>
      <c r="WFG1370" s="123"/>
      <c r="WFH1370" s="123"/>
      <c r="WFI1370" s="123"/>
      <c r="WFJ1370" s="123"/>
      <c r="WFK1370" s="123"/>
      <c r="WFL1370" s="123"/>
      <c r="WFM1370" s="123"/>
      <c r="WFN1370" s="123"/>
      <c r="WFO1370" s="123"/>
      <c r="WFP1370" s="123"/>
      <c r="WFQ1370" s="123"/>
      <c r="WFR1370" s="123"/>
      <c r="WFS1370" s="123"/>
      <c r="WFT1370" s="123"/>
      <c r="WFU1370" s="123"/>
      <c r="WFV1370" s="123"/>
      <c r="WFW1370" s="123"/>
      <c r="WFX1370" s="123"/>
      <c r="WFY1370" s="123"/>
      <c r="WFZ1370" s="123"/>
      <c r="WGA1370" s="123"/>
      <c r="WGB1370" s="123"/>
      <c r="WGC1370" s="123"/>
      <c r="WGD1370" s="123"/>
      <c r="WGE1370" s="123"/>
      <c r="WGF1370" s="123"/>
      <c r="WGG1370" s="123"/>
      <c r="WGH1370" s="123"/>
      <c r="WGI1370" s="123"/>
      <c r="WGJ1370" s="123"/>
      <c r="WGK1370" s="123"/>
      <c r="WGL1370" s="123"/>
      <c r="WGM1370" s="123"/>
      <c r="WGN1370" s="123"/>
      <c r="WGO1370" s="123"/>
      <c r="WGP1370" s="123"/>
      <c r="WGQ1370" s="123"/>
      <c r="WGR1370" s="123"/>
      <c r="WGS1370" s="123"/>
      <c r="WGT1370" s="123"/>
      <c r="WGU1370" s="123"/>
      <c r="WGV1370" s="123"/>
      <c r="WGW1370" s="123"/>
      <c r="WGX1370" s="123"/>
      <c r="WGY1370" s="123"/>
      <c r="WGZ1370" s="123"/>
      <c r="WHA1370" s="123"/>
      <c r="WHB1370" s="123"/>
      <c r="WHC1370" s="123"/>
      <c r="WHD1370" s="123"/>
      <c r="WHE1370" s="123"/>
      <c r="WHF1370" s="123"/>
      <c r="WHG1370" s="123"/>
      <c r="WHH1370" s="123"/>
      <c r="WHI1370" s="123"/>
      <c r="WHJ1370" s="123"/>
      <c r="WHK1370" s="123"/>
      <c r="WHL1370" s="123"/>
      <c r="WHM1370" s="123"/>
      <c r="WHN1370" s="123"/>
      <c r="WHO1370" s="123"/>
      <c r="WHP1370" s="123"/>
      <c r="WHQ1370" s="123"/>
      <c r="WHR1370" s="123"/>
      <c r="WHS1370" s="123"/>
      <c r="WHT1370" s="123"/>
      <c r="WHU1370" s="123"/>
      <c r="WHV1370" s="123"/>
      <c r="WHW1370" s="123"/>
      <c r="WHX1370" s="123"/>
      <c r="WHY1370" s="123"/>
      <c r="WHZ1370" s="123"/>
      <c r="WIA1370" s="123"/>
      <c r="WIB1370" s="123"/>
      <c r="WIC1370" s="123"/>
      <c r="WID1370" s="123"/>
      <c r="WIE1370" s="123"/>
      <c r="WIF1370" s="123"/>
      <c r="WIG1370" s="123"/>
      <c r="WIH1370" s="123"/>
      <c r="WII1370" s="123"/>
      <c r="WIJ1370" s="123"/>
      <c r="WIK1370" s="123"/>
      <c r="WIL1370" s="123"/>
      <c r="WIM1370" s="123"/>
      <c r="WIN1370" s="123"/>
      <c r="WIO1370" s="123"/>
      <c r="WIP1370" s="123"/>
      <c r="WIQ1370" s="123"/>
      <c r="WIR1370" s="123"/>
      <c r="WIS1370" s="123"/>
      <c r="WIT1370" s="123"/>
      <c r="WIU1370" s="123"/>
      <c r="WIV1370" s="123"/>
      <c r="WIW1370" s="123"/>
      <c r="WIX1370" s="123"/>
      <c r="WIY1370" s="123"/>
      <c r="WIZ1370" s="123"/>
      <c r="WJA1370" s="123"/>
      <c r="WJB1370" s="123"/>
      <c r="WJC1370" s="123"/>
      <c r="WJD1370" s="123"/>
      <c r="WJE1370" s="123"/>
      <c r="WJF1370" s="123"/>
      <c r="WJG1370" s="123"/>
      <c r="WJH1370" s="123"/>
      <c r="WJI1370" s="123"/>
      <c r="WJJ1370" s="123"/>
      <c r="WJK1370" s="123"/>
      <c r="WJL1370" s="123"/>
      <c r="WJM1370" s="123"/>
      <c r="WJN1370" s="123"/>
      <c r="WJO1370" s="123"/>
      <c r="WJP1370" s="123"/>
      <c r="WJQ1370" s="123"/>
      <c r="WJR1370" s="123"/>
      <c r="WJS1370" s="123"/>
      <c r="WJT1370" s="123"/>
      <c r="WJU1370" s="123"/>
      <c r="WJV1370" s="123"/>
      <c r="WJW1370" s="123"/>
      <c r="WJX1370" s="123"/>
      <c r="WJY1370" s="123"/>
      <c r="WJZ1370" s="123"/>
      <c r="WKA1370" s="123"/>
      <c r="WKB1370" s="123"/>
      <c r="WKC1370" s="123"/>
      <c r="WKD1370" s="123"/>
      <c r="WKE1370" s="123"/>
      <c r="WKF1370" s="123"/>
      <c r="WKG1370" s="123"/>
      <c r="WKH1370" s="123"/>
      <c r="WKI1370" s="123"/>
      <c r="WKJ1370" s="123"/>
      <c r="WKK1370" s="123"/>
      <c r="WKL1370" s="123"/>
      <c r="WKM1370" s="123"/>
      <c r="WKN1370" s="123"/>
      <c r="WKO1370" s="123"/>
      <c r="WKP1370" s="123"/>
      <c r="WKQ1370" s="123"/>
      <c r="WKR1370" s="123"/>
      <c r="WKS1370" s="123"/>
      <c r="WKT1370" s="123"/>
      <c r="WKU1370" s="123"/>
      <c r="WKV1370" s="123"/>
      <c r="WKW1370" s="123"/>
      <c r="WKX1370" s="123"/>
      <c r="WKY1370" s="123"/>
      <c r="WKZ1370" s="123"/>
      <c r="WLA1370" s="123"/>
      <c r="WLB1370" s="123"/>
      <c r="WLC1370" s="123"/>
      <c r="WLD1370" s="123"/>
      <c r="WLE1370" s="123"/>
      <c r="WLF1370" s="123"/>
      <c r="WLG1370" s="123"/>
      <c r="WLH1370" s="123"/>
      <c r="WLI1370" s="123"/>
      <c r="WLJ1370" s="123"/>
      <c r="WLK1370" s="123"/>
      <c r="WLL1370" s="123"/>
      <c r="WLM1370" s="123"/>
      <c r="WLN1370" s="123"/>
      <c r="WLO1370" s="123"/>
      <c r="WLP1370" s="123"/>
      <c r="WLQ1370" s="123"/>
      <c r="WLR1370" s="123"/>
      <c r="WLS1370" s="123"/>
      <c r="WLT1370" s="123"/>
      <c r="WLU1370" s="123"/>
      <c r="WLV1370" s="123"/>
      <c r="WLW1370" s="123"/>
      <c r="WLX1370" s="123"/>
      <c r="WLY1370" s="123"/>
      <c r="WLZ1370" s="123"/>
      <c r="WMA1370" s="123"/>
      <c r="WMB1370" s="123"/>
      <c r="WMC1370" s="123"/>
      <c r="WMD1370" s="123"/>
      <c r="WME1370" s="123"/>
      <c r="WMF1370" s="123"/>
      <c r="WMG1370" s="123"/>
      <c r="WMH1370" s="123"/>
      <c r="WMI1370" s="123"/>
      <c r="WMJ1370" s="123"/>
      <c r="WMK1370" s="123"/>
      <c r="WML1370" s="123"/>
      <c r="WMM1370" s="123"/>
      <c r="WMN1370" s="123"/>
      <c r="WMO1370" s="123"/>
      <c r="WMP1370" s="123"/>
      <c r="WMQ1370" s="123"/>
      <c r="WMR1370" s="123"/>
      <c r="WMS1370" s="123"/>
      <c r="WMT1370" s="123"/>
      <c r="WMU1370" s="123"/>
      <c r="WMV1370" s="123"/>
      <c r="WMW1370" s="123"/>
      <c r="WMX1370" s="123"/>
      <c r="WMY1370" s="123"/>
      <c r="WMZ1370" s="123"/>
      <c r="WNA1370" s="123"/>
      <c r="WNB1370" s="123"/>
      <c r="WNC1370" s="123"/>
      <c r="WND1370" s="123"/>
      <c r="WNE1370" s="123"/>
      <c r="WNF1370" s="123"/>
      <c r="WNG1370" s="123"/>
      <c r="WNH1370" s="123"/>
      <c r="WNI1370" s="123"/>
      <c r="WNJ1370" s="123"/>
      <c r="WNK1370" s="123"/>
      <c r="WNL1370" s="123"/>
      <c r="WNM1370" s="123"/>
      <c r="WNN1370" s="123"/>
      <c r="WNO1370" s="123"/>
      <c r="WNP1370" s="123"/>
      <c r="WNQ1370" s="123"/>
      <c r="WNR1370" s="123"/>
      <c r="WNS1370" s="123"/>
      <c r="WNT1370" s="123"/>
      <c r="WNU1370" s="123"/>
      <c r="WNV1370" s="123"/>
      <c r="WNW1370" s="123"/>
      <c r="WNX1370" s="123"/>
      <c r="WNY1370" s="123"/>
      <c r="WNZ1370" s="123"/>
      <c r="WOA1370" s="123"/>
      <c r="WOB1370" s="123"/>
      <c r="WOC1370" s="123"/>
      <c r="WOD1370" s="123"/>
      <c r="WOE1370" s="123"/>
      <c r="WOF1370" s="123"/>
      <c r="WOG1370" s="123"/>
      <c r="WOH1370" s="123"/>
      <c r="WOI1370" s="123"/>
      <c r="WOJ1370" s="123"/>
      <c r="WOK1370" s="123"/>
      <c r="WOL1370" s="123"/>
      <c r="WOM1370" s="123"/>
      <c r="WON1370" s="123"/>
      <c r="WOO1370" s="123"/>
      <c r="WOP1370" s="123"/>
      <c r="WOQ1370" s="123"/>
      <c r="WOR1370" s="123"/>
      <c r="WOS1370" s="123"/>
      <c r="WOT1370" s="123"/>
      <c r="WOU1370" s="123"/>
      <c r="WOV1370" s="123"/>
      <c r="WOW1370" s="123"/>
      <c r="WOX1370" s="123"/>
      <c r="WOY1370" s="123"/>
      <c r="WOZ1370" s="123"/>
      <c r="WPA1370" s="123"/>
      <c r="WPB1370" s="123"/>
      <c r="WPC1370" s="123"/>
      <c r="WPD1370" s="123"/>
      <c r="WPE1370" s="123"/>
      <c r="WPF1370" s="123"/>
      <c r="WPG1370" s="123"/>
      <c r="WPH1370" s="123"/>
      <c r="WPI1370" s="123"/>
      <c r="WPJ1370" s="123"/>
      <c r="WPK1370" s="123"/>
      <c r="WPL1370" s="123"/>
      <c r="WPM1370" s="123"/>
      <c r="WPN1370" s="123"/>
      <c r="WPO1370" s="123"/>
      <c r="WPP1370" s="123"/>
      <c r="WPQ1370" s="123"/>
      <c r="WPR1370" s="123"/>
      <c r="WPS1370" s="123"/>
      <c r="WPT1370" s="123"/>
      <c r="WPU1370" s="123"/>
      <c r="WPV1370" s="123"/>
      <c r="WPW1370" s="123"/>
      <c r="WPX1370" s="123"/>
      <c r="WPY1370" s="123"/>
      <c r="WPZ1370" s="123"/>
      <c r="WQA1370" s="123"/>
      <c r="WQB1370" s="123"/>
      <c r="WQC1370" s="123"/>
      <c r="WQD1370" s="123"/>
      <c r="WQE1370" s="123"/>
      <c r="WQF1370" s="123"/>
      <c r="WQG1370" s="123"/>
      <c r="WQH1370" s="123"/>
      <c r="WQI1370" s="123"/>
      <c r="WQJ1370" s="123"/>
      <c r="WQK1370" s="123"/>
      <c r="WQL1370" s="123"/>
      <c r="WQM1370" s="123"/>
      <c r="WQN1370" s="123"/>
      <c r="WQO1370" s="123"/>
      <c r="WQP1370" s="123"/>
      <c r="WQQ1370" s="123"/>
      <c r="WQR1370" s="123"/>
      <c r="WQS1370" s="123"/>
      <c r="WQT1370" s="123"/>
      <c r="WQU1370" s="123"/>
      <c r="WQV1370" s="123"/>
      <c r="WQW1370" s="123"/>
      <c r="WQX1370" s="123"/>
      <c r="WQY1370" s="123"/>
      <c r="WQZ1370" s="123"/>
      <c r="WRA1370" s="123"/>
      <c r="WRB1370" s="123"/>
      <c r="WRC1370" s="123"/>
      <c r="WRD1370" s="123"/>
      <c r="WRE1370" s="123"/>
      <c r="WRF1370" s="123"/>
      <c r="WRG1370" s="123"/>
      <c r="WRH1370" s="123"/>
      <c r="WRI1370" s="123"/>
      <c r="WRJ1370" s="123"/>
      <c r="WRK1370" s="123"/>
      <c r="WRL1370" s="123"/>
      <c r="WRM1370" s="123"/>
      <c r="WRN1370" s="123"/>
      <c r="WRO1370" s="123"/>
      <c r="WRP1370" s="123"/>
      <c r="WRQ1370" s="123"/>
      <c r="WRR1370" s="123"/>
      <c r="WRS1370" s="123"/>
      <c r="WRT1370" s="123"/>
      <c r="WRU1370" s="123"/>
      <c r="WRV1370" s="123"/>
      <c r="WRW1370" s="123"/>
      <c r="WRX1370" s="123"/>
      <c r="WRY1370" s="123"/>
      <c r="WRZ1370" s="123"/>
      <c r="WSA1370" s="123"/>
      <c r="WSB1370" s="123"/>
      <c r="WSC1370" s="123"/>
      <c r="WSD1370" s="123"/>
      <c r="WSE1370" s="123"/>
      <c r="WSF1370" s="123"/>
      <c r="WSG1370" s="123"/>
      <c r="WSH1370" s="123"/>
      <c r="WSI1370" s="123"/>
      <c r="WSJ1370" s="123"/>
      <c r="WSK1370" s="123"/>
      <c r="WSL1370" s="123"/>
      <c r="WSM1370" s="123"/>
      <c r="WSN1370" s="123"/>
      <c r="WSO1370" s="123"/>
      <c r="WSP1370" s="123"/>
      <c r="WSQ1370" s="123"/>
      <c r="WSR1370" s="123"/>
      <c r="WSS1370" s="123"/>
      <c r="WST1370" s="123"/>
      <c r="WSU1370" s="123"/>
      <c r="WSV1370" s="123"/>
      <c r="WSW1370" s="123"/>
      <c r="WSX1370" s="123"/>
      <c r="WSY1370" s="123"/>
      <c r="WSZ1370" s="123"/>
      <c r="WTA1370" s="123"/>
      <c r="WTB1370" s="123"/>
      <c r="WTC1370" s="123"/>
      <c r="WTD1370" s="123"/>
      <c r="WTE1370" s="123"/>
      <c r="WTF1370" s="123"/>
      <c r="WTG1370" s="123"/>
      <c r="WTH1370" s="123"/>
      <c r="WTI1370" s="123"/>
      <c r="WTJ1370" s="123"/>
      <c r="WTK1370" s="123"/>
      <c r="WTL1370" s="123"/>
      <c r="WTM1370" s="123"/>
      <c r="WTN1370" s="123"/>
      <c r="WTO1370" s="123"/>
      <c r="WTP1370" s="123"/>
      <c r="WTQ1370" s="123"/>
      <c r="WTR1370" s="123"/>
      <c r="WTS1370" s="123"/>
      <c r="WTT1370" s="123"/>
      <c r="WTU1370" s="123"/>
      <c r="WTV1370" s="123"/>
      <c r="WTW1370" s="123"/>
      <c r="WTX1370" s="123"/>
      <c r="WTY1370" s="123"/>
      <c r="WTZ1370" s="123"/>
      <c r="WUA1370" s="123"/>
      <c r="WUB1370" s="123"/>
      <c r="WUC1370" s="123"/>
      <c r="WUD1370" s="123"/>
      <c r="WUE1370" s="123"/>
      <c r="WUF1370" s="123"/>
      <c r="WUG1370" s="123"/>
      <c r="WUH1370" s="123"/>
      <c r="WUI1370" s="123"/>
      <c r="WUJ1370" s="123"/>
      <c r="WUK1370" s="123"/>
      <c r="WUL1370" s="123"/>
      <c r="WUM1370" s="123"/>
      <c r="WUN1370" s="123"/>
      <c r="WUO1370" s="123"/>
    </row>
    <row r="1371" spans="1:16109" ht="61.5">
      <c r="B1371" s="20" t="s">
        <v>801</v>
      </c>
      <c r="C1371" s="20"/>
      <c r="D1371" s="167">
        <v>6983914.6999999993</v>
      </c>
      <c r="E1371" s="26">
        <v>0</v>
      </c>
      <c r="F1371" s="26">
        <v>0</v>
      </c>
      <c r="G1371" s="26">
        <v>0</v>
      </c>
      <c r="H1371" s="26">
        <v>0</v>
      </c>
      <c r="I1371" s="26">
        <v>0</v>
      </c>
      <c r="J1371" s="26">
        <v>0</v>
      </c>
      <c r="K1371" s="28">
        <v>0</v>
      </c>
      <c r="L1371" s="26">
        <v>0</v>
      </c>
      <c r="M1371" s="26">
        <v>543</v>
      </c>
      <c r="N1371" s="26">
        <v>4443851.93</v>
      </c>
      <c r="O1371" s="26">
        <v>0</v>
      </c>
      <c r="P1371" s="26">
        <v>0</v>
      </c>
      <c r="Q1371" s="26">
        <v>322</v>
      </c>
      <c r="R1371" s="26">
        <v>2195472.9</v>
      </c>
      <c r="S1371" s="26">
        <v>0</v>
      </c>
      <c r="T1371" s="26">
        <v>0</v>
      </c>
      <c r="U1371" s="26">
        <v>0</v>
      </c>
      <c r="V1371" s="26">
        <v>0</v>
      </c>
      <c r="W1371" s="26">
        <v>0</v>
      </c>
      <c r="X1371" s="26">
        <v>0</v>
      </c>
      <c r="Y1371" s="26">
        <v>0</v>
      </c>
      <c r="Z1371" s="26">
        <v>0</v>
      </c>
      <c r="AA1371" s="26">
        <v>0</v>
      </c>
      <c r="AB1371" s="26">
        <v>0</v>
      </c>
      <c r="AC1371" s="26">
        <v>99589.87</v>
      </c>
      <c r="AD1371" s="26">
        <v>245000</v>
      </c>
      <c r="AE1371" s="26">
        <v>0</v>
      </c>
      <c r="AF1371" s="177" t="s">
        <v>720</v>
      </c>
      <c r="AG1371" s="177" t="s">
        <v>720</v>
      </c>
      <c r="AH1371" s="178" t="s">
        <v>720</v>
      </c>
    </row>
    <row r="1372" spans="1:16109" ht="61.5">
      <c r="A1372" s="17">
        <v>1</v>
      </c>
      <c r="B1372" s="52">
        <v>307</v>
      </c>
      <c r="C1372" s="88" t="s">
        <v>759</v>
      </c>
      <c r="D1372" s="26">
        <v>2313404.9899999998</v>
      </c>
      <c r="E1372" s="26">
        <v>0</v>
      </c>
      <c r="F1372" s="26">
        <v>0</v>
      </c>
      <c r="G1372" s="26">
        <v>0</v>
      </c>
      <c r="H1372" s="26">
        <v>0</v>
      </c>
      <c r="I1372" s="26">
        <v>0</v>
      </c>
      <c r="J1372" s="26">
        <v>0</v>
      </c>
      <c r="K1372" s="28">
        <v>0</v>
      </c>
      <c r="L1372" s="26">
        <v>0</v>
      </c>
      <c r="M1372" s="26">
        <v>0</v>
      </c>
      <c r="N1372" s="26">
        <v>0</v>
      </c>
      <c r="O1372" s="26">
        <v>0</v>
      </c>
      <c r="P1372" s="26">
        <v>0</v>
      </c>
      <c r="Q1372" s="26">
        <v>322</v>
      </c>
      <c r="R1372" s="26">
        <v>2195472.9</v>
      </c>
      <c r="S1372" s="26">
        <v>0</v>
      </c>
      <c r="T1372" s="26">
        <v>0</v>
      </c>
      <c r="U1372" s="26">
        <v>0</v>
      </c>
      <c r="V1372" s="26">
        <v>0</v>
      </c>
      <c r="W1372" s="26">
        <v>0</v>
      </c>
      <c r="X1372" s="26">
        <v>0</v>
      </c>
      <c r="Y1372" s="26">
        <v>0</v>
      </c>
      <c r="Z1372" s="26">
        <v>0</v>
      </c>
      <c r="AA1372" s="26">
        <v>0</v>
      </c>
      <c r="AB1372" s="26">
        <v>0</v>
      </c>
      <c r="AC1372" s="26">
        <v>32932.089999999997</v>
      </c>
      <c r="AD1372" s="26">
        <v>85000</v>
      </c>
      <c r="AE1372" s="26">
        <v>0</v>
      </c>
      <c r="AF1372" s="29">
        <v>2022</v>
      </c>
      <c r="AG1372" s="29">
        <v>2022</v>
      </c>
      <c r="AH1372" s="30">
        <v>2022</v>
      </c>
    </row>
    <row r="1373" spans="1:16109" ht="61.5">
      <c r="A1373" s="17">
        <v>1</v>
      </c>
      <c r="B1373" s="52">
        <v>308</v>
      </c>
      <c r="C1373" s="88" t="s">
        <v>180</v>
      </c>
      <c r="D1373" s="26">
        <v>2234254.6199999996</v>
      </c>
      <c r="E1373" s="26">
        <v>0</v>
      </c>
      <c r="F1373" s="26">
        <v>0</v>
      </c>
      <c r="G1373" s="26">
        <v>0</v>
      </c>
      <c r="H1373" s="26">
        <v>0</v>
      </c>
      <c r="I1373" s="26">
        <v>0</v>
      </c>
      <c r="J1373" s="26">
        <v>0</v>
      </c>
      <c r="K1373" s="28">
        <v>0</v>
      </c>
      <c r="L1373" s="26">
        <v>0</v>
      </c>
      <c r="M1373" s="26">
        <v>260</v>
      </c>
      <c r="N1373" s="26">
        <v>2122418.34</v>
      </c>
      <c r="O1373" s="26">
        <v>0</v>
      </c>
      <c r="P1373" s="26">
        <v>0</v>
      </c>
      <c r="Q1373" s="26">
        <v>0</v>
      </c>
      <c r="R1373" s="26">
        <v>0</v>
      </c>
      <c r="S1373" s="26">
        <v>0</v>
      </c>
      <c r="T1373" s="26">
        <v>0</v>
      </c>
      <c r="U1373" s="26">
        <v>0</v>
      </c>
      <c r="V1373" s="26">
        <v>0</v>
      </c>
      <c r="W1373" s="26">
        <v>0</v>
      </c>
      <c r="X1373" s="26">
        <v>0</v>
      </c>
      <c r="Y1373" s="26">
        <v>0</v>
      </c>
      <c r="Z1373" s="26">
        <v>0</v>
      </c>
      <c r="AA1373" s="26">
        <v>0</v>
      </c>
      <c r="AB1373" s="26">
        <v>0</v>
      </c>
      <c r="AC1373" s="26">
        <v>31836.28</v>
      </c>
      <c r="AD1373" s="26">
        <v>80000</v>
      </c>
      <c r="AE1373" s="26">
        <v>0</v>
      </c>
      <c r="AF1373" s="29">
        <v>2022</v>
      </c>
      <c r="AG1373" s="29">
        <v>2022</v>
      </c>
      <c r="AH1373" s="30">
        <v>2022</v>
      </c>
    </row>
    <row r="1374" spans="1:16109" ht="61.5">
      <c r="A1374" s="17">
        <v>1</v>
      </c>
      <c r="B1374" s="52">
        <v>309</v>
      </c>
      <c r="C1374" s="88" t="s">
        <v>178</v>
      </c>
      <c r="D1374" s="26">
        <v>2436255.09</v>
      </c>
      <c r="E1374" s="26">
        <v>0</v>
      </c>
      <c r="F1374" s="26">
        <v>0</v>
      </c>
      <c r="G1374" s="26">
        <v>0</v>
      </c>
      <c r="H1374" s="26">
        <v>0</v>
      </c>
      <c r="I1374" s="26">
        <v>0</v>
      </c>
      <c r="J1374" s="26">
        <v>0</v>
      </c>
      <c r="K1374" s="28">
        <v>0</v>
      </c>
      <c r="L1374" s="26">
        <v>0</v>
      </c>
      <c r="M1374" s="26">
        <v>283</v>
      </c>
      <c r="N1374" s="26">
        <v>2321433.59</v>
      </c>
      <c r="O1374" s="26">
        <v>0</v>
      </c>
      <c r="P1374" s="26">
        <v>0</v>
      </c>
      <c r="Q1374" s="26">
        <v>0</v>
      </c>
      <c r="R1374" s="26">
        <v>0</v>
      </c>
      <c r="S1374" s="26">
        <v>0</v>
      </c>
      <c r="T1374" s="26">
        <v>0</v>
      </c>
      <c r="U1374" s="26">
        <v>0</v>
      </c>
      <c r="V1374" s="26">
        <v>0</v>
      </c>
      <c r="W1374" s="26">
        <v>0</v>
      </c>
      <c r="X1374" s="26">
        <v>0</v>
      </c>
      <c r="Y1374" s="26">
        <v>0</v>
      </c>
      <c r="Z1374" s="26">
        <v>0</v>
      </c>
      <c r="AA1374" s="26">
        <v>0</v>
      </c>
      <c r="AB1374" s="26">
        <v>0</v>
      </c>
      <c r="AC1374" s="26">
        <v>34821.5</v>
      </c>
      <c r="AD1374" s="26">
        <v>80000</v>
      </c>
      <c r="AE1374" s="26">
        <v>0</v>
      </c>
      <c r="AF1374" s="29">
        <v>2022</v>
      </c>
      <c r="AG1374" s="29">
        <v>2022</v>
      </c>
      <c r="AH1374" s="30">
        <v>2022</v>
      </c>
    </row>
    <row r="1375" spans="1:16109" ht="61.5">
      <c r="B1375" s="20" t="s">
        <v>802</v>
      </c>
      <c r="C1375" s="20"/>
      <c r="D1375" s="167">
        <v>9142128.2300000004</v>
      </c>
      <c r="E1375" s="26">
        <v>0</v>
      </c>
      <c r="F1375" s="26">
        <v>0</v>
      </c>
      <c r="G1375" s="26">
        <v>0</v>
      </c>
      <c r="H1375" s="26">
        <v>0</v>
      </c>
      <c r="I1375" s="26">
        <v>0</v>
      </c>
      <c r="J1375" s="26">
        <v>0</v>
      </c>
      <c r="K1375" s="28">
        <v>0</v>
      </c>
      <c r="L1375" s="26">
        <v>0</v>
      </c>
      <c r="M1375" s="26">
        <v>242</v>
      </c>
      <c r="N1375" s="26">
        <v>1978303.2</v>
      </c>
      <c r="O1375" s="26">
        <v>0</v>
      </c>
      <c r="P1375" s="26">
        <v>0</v>
      </c>
      <c r="Q1375" s="26">
        <v>1263.3</v>
      </c>
      <c r="R1375" s="26">
        <v>6830414.5300000012</v>
      </c>
      <c r="S1375" s="26">
        <v>0</v>
      </c>
      <c r="T1375" s="26">
        <v>0</v>
      </c>
      <c r="U1375" s="26">
        <v>0</v>
      </c>
      <c r="V1375" s="26">
        <v>0</v>
      </c>
      <c r="W1375" s="26">
        <v>0</v>
      </c>
      <c r="X1375" s="26">
        <v>0</v>
      </c>
      <c r="Y1375" s="26">
        <v>0</v>
      </c>
      <c r="Z1375" s="26">
        <v>0</v>
      </c>
      <c r="AA1375" s="26">
        <v>0</v>
      </c>
      <c r="AB1375" s="26">
        <v>0</v>
      </c>
      <c r="AC1375" s="26">
        <v>132130.76</v>
      </c>
      <c r="AD1375" s="26">
        <v>201279.74</v>
      </c>
      <c r="AE1375" s="26">
        <v>0</v>
      </c>
      <c r="AF1375" s="177" t="s">
        <v>720</v>
      </c>
      <c r="AG1375" s="177" t="s">
        <v>720</v>
      </c>
      <c r="AH1375" s="178" t="s">
        <v>720</v>
      </c>
    </row>
    <row r="1376" spans="1:16109" ht="61.5">
      <c r="A1376" s="17">
        <v>1</v>
      </c>
      <c r="B1376" s="52">
        <v>310</v>
      </c>
      <c r="C1376" s="88" t="s">
        <v>1636</v>
      </c>
      <c r="D1376" s="26">
        <v>1970176.6800000002</v>
      </c>
      <c r="E1376" s="26">
        <v>0</v>
      </c>
      <c r="F1376" s="26">
        <v>0</v>
      </c>
      <c r="G1376" s="26">
        <v>0</v>
      </c>
      <c r="H1376" s="26">
        <v>0</v>
      </c>
      <c r="I1376" s="26">
        <v>0</v>
      </c>
      <c r="J1376" s="26">
        <v>0</v>
      </c>
      <c r="K1376" s="28">
        <v>0</v>
      </c>
      <c r="L1376" s="26">
        <v>0</v>
      </c>
      <c r="M1376" s="26">
        <v>0</v>
      </c>
      <c r="N1376" s="26">
        <v>0</v>
      </c>
      <c r="O1376" s="26">
        <v>0</v>
      </c>
      <c r="P1376" s="26">
        <v>0</v>
      </c>
      <c r="Q1376" s="26">
        <v>378.8</v>
      </c>
      <c r="R1376" s="26">
        <v>1877021.36</v>
      </c>
      <c r="S1376" s="26">
        <v>0</v>
      </c>
      <c r="T1376" s="26">
        <v>0</v>
      </c>
      <c r="U1376" s="26">
        <v>0</v>
      </c>
      <c r="V1376" s="26">
        <v>0</v>
      </c>
      <c r="W1376" s="26">
        <v>0</v>
      </c>
      <c r="X1376" s="26">
        <v>0</v>
      </c>
      <c r="Y1376" s="26">
        <v>0</v>
      </c>
      <c r="Z1376" s="26">
        <v>0</v>
      </c>
      <c r="AA1376" s="26">
        <v>0</v>
      </c>
      <c r="AB1376" s="26">
        <v>0</v>
      </c>
      <c r="AC1376" s="26">
        <v>28155.32</v>
      </c>
      <c r="AD1376" s="26">
        <v>65000</v>
      </c>
      <c r="AE1376" s="26">
        <v>0</v>
      </c>
      <c r="AF1376" s="29">
        <v>2022</v>
      </c>
      <c r="AG1376" s="29">
        <v>2022</v>
      </c>
      <c r="AH1376" s="30">
        <v>2022</v>
      </c>
    </row>
    <row r="1377" spans="1:34" ht="61.5">
      <c r="A1377" s="17">
        <v>1</v>
      </c>
      <c r="B1377" s="52">
        <v>311</v>
      </c>
      <c r="C1377" s="88" t="s">
        <v>175</v>
      </c>
      <c r="D1377" s="26">
        <v>2072977.75</v>
      </c>
      <c r="E1377" s="26">
        <v>0</v>
      </c>
      <c r="F1377" s="26">
        <v>0</v>
      </c>
      <c r="G1377" s="26">
        <v>0</v>
      </c>
      <c r="H1377" s="26">
        <v>0</v>
      </c>
      <c r="I1377" s="26">
        <v>0</v>
      </c>
      <c r="J1377" s="26">
        <v>0</v>
      </c>
      <c r="K1377" s="28">
        <v>0</v>
      </c>
      <c r="L1377" s="26">
        <v>0</v>
      </c>
      <c r="M1377" s="26">
        <v>242</v>
      </c>
      <c r="N1377" s="26">
        <v>1978303.2</v>
      </c>
      <c r="O1377" s="26">
        <v>0</v>
      </c>
      <c r="P1377" s="26">
        <v>0</v>
      </c>
      <c r="Q1377" s="26">
        <v>0</v>
      </c>
      <c r="R1377" s="26">
        <v>0</v>
      </c>
      <c r="S1377" s="26">
        <v>0</v>
      </c>
      <c r="T1377" s="26">
        <v>0</v>
      </c>
      <c r="U1377" s="26">
        <v>0</v>
      </c>
      <c r="V1377" s="26">
        <v>0</v>
      </c>
      <c r="W1377" s="26">
        <v>0</v>
      </c>
      <c r="X1377" s="26">
        <v>0</v>
      </c>
      <c r="Y1377" s="26">
        <v>0</v>
      </c>
      <c r="Z1377" s="26">
        <v>0</v>
      </c>
      <c r="AA1377" s="26">
        <v>0</v>
      </c>
      <c r="AB1377" s="26">
        <v>0</v>
      </c>
      <c r="AC1377" s="26">
        <v>29674.55</v>
      </c>
      <c r="AD1377" s="26">
        <v>65000</v>
      </c>
      <c r="AE1377" s="26">
        <v>0</v>
      </c>
      <c r="AF1377" s="29">
        <v>2022</v>
      </c>
      <c r="AG1377" s="29">
        <v>2022</v>
      </c>
      <c r="AH1377" s="30">
        <v>2022</v>
      </c>
    </row>
    <row r="1378" spans="1:34" ht="61.5">
      <c r="A1378" s="17">
        <v>1</v>
      </c>
      <c r="B1378" s="52">
        <v>312</v>
      </c>
      <c r="C1378" s="20" t="s">
        <v>172</v>
      </c>
      <c r="D1378" s="26">
        <v>2662806.4000000004</v>
      </c>
      <c r="E1378" s="26">
        <v>0</v>
      </c>
      <c r="F1378" s="26">
        <v>0</v>
      </c>
      <c r="G1378" s="26">
        <v>0</v>
      </c>
      <c r="H1378" s="26">
        <v>0</v>
      </c>
      <c r="I1378" s="26">
        <v>0</v>
      </c>
      <c r="J1378" s="26">
        <v>0</v>
      </c>
      <c r="K1378" s="58">
        <v>0</v>
      </c>
      <c r="L1378" s="26">
        <v>0</v>
      </c>
      <c r="M1378" s="26">
        <v>0</v>
      </c>
      <c r="N1378" s="26">
        <v>0</v>
      </c>
      <c r="O1378" s="26">
        <v>0</v>
      </c>
      <c r="P1378" s="26">
        <v>0</v>
      </c>
      <c r="Q1378" s="26">
        <v>459</v>
      </c>
      <c r="R1378" s="26">
        <v>2553228.2400000002</v>
      </c>
      <c r="S1378" s="26">
        <v>0</v>
      </c>
      <c r="T1378" s="26">
        <v>0</v>
      </c>
      <c r="U1378" s="26">
        <v>0</v>
      </c>
      <c r="V1378" s="26">
        <v>0</v>
      </c>
      <c r="W1378" s="26">
        <v>0</v>
      </c>
      <c r="X1378" s="26">
        <v>0</v>
      </c>
      <c r="Y1378" s="26">
        <v>0</v>
      </c>
      <c r="Z1378" s="26">
        <v>0</v>
      </c>
      <c r="AA1378" s="26">
        <v>0</v>
      </c>
      <c r="AB1378" s="26">
        <v>0</v>
      </c>
      <c r="AC1378" s="26">
        <v>38298.42</v>
      </c>
      <c r="AD1378" s="26">
        <v>71279.740000000005</v>
      </c>
      <c r="AE1378" s="94">
        <v>0</v>
      </c>
      <c r="AF1378" s="125">
        <v>2022</v>
      </c>
      <c r="AG1378" s="125">
        <v>2022</v>
      </c>
      <c r="AH1378" s="126">
        <v>2022</v>
      </c>
    </row>
    <row r="1379" spans="1:34" ht="61.5">
      <c r="A1379" s="17">
        <v>1</v>
      </c>
      <c r="B1379" s="52">
        <v>313</v>
      </c>
      <c r="C1379" s="20" t="s">
        <v>173</v>
      </c>
      <c r="D1379" s="26">
        <v>2436167.4000000004</v>
      </c>
      <c r="E1379" s="26">
        <v>0</v>
      </c>
      <c r="F1379" s="26">
        <v>0</v>
      </c>
      <c r="G1379" s="26">
        <v>0</v>
      </c>
      <c r="H1379" s="26">
        <v>0</v>
      </c>
      <c r="I1379" s="26">
        <v>0</v>
      </c>
      <c r="J1379" s="26">
        <v>0</v>
      </c>
      <c r="K1379" s="58">
        <v>0</v>
      </c>
      <c r="L1379" s="26">
        <v>0</v>
      </c>
      <c r="M1379" s="26">
        <v>0</v>
      </c>
      <c r="N1379" s="26">
        <v>0</v>
      </c>
      <c r="O1379" s="26">
        <v>0</v>
      </c>
      <c r="P1379" s="26">
        <v>0</v>
      </c>
      <c r="Q1379" s="26">
        <v>425.5</v>
      </c>
      <c r="R1379" s="26">
        <v>2400164.9300000002</v>
      </c>
      <c r="S1379" s="26">
        <v>0</v>
      </c>
      <c r="T1379" s="26">
        <v>0</v>
      </c>
      <c r="U1379" s="26">
        <v>0</v>
      </c>
      <c r="V1379" s="26">
        <v>0</v>
      </c>
      <c r="W1379" s="26">
        <v>0</v>
      </c>
      <c r="X1379" s="26">
        <v>0</v>
      </c>
      <c r="Y1379" s="26">
        <v>0</v>
      </c>
      <c r="Z1379" s="26">
        <v>0</v>
      </c>
      <c r="AA1379" s="26">
        <v>0</v>
      </c>
      <c r="AB1379" s="26">
        <v>0</v>
      </c>
      <c r="AC1379" s="26">
        <v>36002.47</v>
      </c>
      <c r="AD1379" s="94">
        <v>0</v>
      </c>
      <c r="AE1379" s="94">
        <v>0</v>
      </c>
      <c r="AF1379" s="125" t="s">
        <v>263</v>
      </c>
      <c r="AG1379" s="125">
        <v>2022</v>
      </c>
      <c r="AH1379" s="126">
        <v>2022</v>
      </c>
    </row>
    <row r="1380" spans="1:34" ht="61.5">
      <c r="B1380" s="20" t="s">
        <v>803</v>
      </c>
      <c r="C1380" s="20"/>
      <c r="D1380" s="167">
        <v>7657120.3000000007</v>
      </c>
      <c r="E1380" s="26">
        <v>0</v>
      </c>
      <c r="F1380" s="26">
        <v>0</v>
      </c>
      <c r="G1380" s="26">
        <v>0</v>
      </c>
      <c r="H1380" s="26">
        <v>0</v>
      </c>
      <c r="I1380" s="26">
        <v>0</v>
      </c>
      <c r="J1380" s="26">
        <v>0</v>
      </c>
      <c r="K1380" s="28">
        <v>0</v>
      </c>
      <c r="L1380" s="26">
        <v>0</v>
      </c>
      <c r="M1380" s="26">
        <v>898</v>
      </c>
      <c r="N1380" s="26">
        <v>7435586.5</v>
      </c>
      <c r="O1380" s="26">
        <v>0</v>
      </c>
      <c r="P1380" s="26">
        <v>0</v>
      </c>
      <c r="Q1380" s="26">
        <v>0</v>
      </c>
      <c r="R1380" s="26">
        <v>0</v>
      </c>
      <c r="S1380" s="26">
        <v>0</v>
      </c>
      <c r="T1380" s="26">
        <v>0</v>
      </c>
      <c r="U1380" s="26">
        <v>0</v>
      </c>
      <c r="V1380" s="26">
        <v>0</v>
      </c>
      <c r="W1380" s="26">
        <v>0</v>
      </c>
      <c r="X1380" s="26">
        <v>0</v>
      </c>
      <c r="Y1380" s="26">
        <v>0</v>
      </c>
      <c r="Z1380" s="26">
        <v>0</v>
      </c>
      <c r="AA1380" s="26">
        <v>0</v>
      </c>
      <c r="AB1380" s="26">
        <v>0</v>
      </c>
      <c r="AC1380" s="26">
        <v>111533.8</v>
      </c>
      <c r="AD1380" s="26">
        <v>110000</v>
      </c>
      <c r="AE1380" s="26">
        <v>0</v>
      </c>
      <c r="AF1380" s="177" t="s">
        <v>720</v>
      </c>
      <c r="AG1380" s="177" t="s">
        <v>720</v>
      </c>
      <c r="AH1380" s="178" t="s">
        <v>720</v>
      </c>
    </row>
    <row r="1381" spans="1:34" ht="61.5">
      <c r="A1381" s="17">
        <v>1</v>
      </c>
      <c r="B1381" s="52">
        <v>314</v>
      </c>
      <c r="C1381" s="88" t="s">
        <v>760</v>
      </c>
      <c r="D1381" s="26">
        <v>2397937.5900000003</v>
      </c>
      <c r="E1381" s="26">
        <v>0</v>
      </c>
      <c r="F1381" s="26">
        <v>0</v>
      </c>
      <c r="G1381" s="26">
        <v>0</v>
      </c>
      <c r="H1381" s="26">
        <v>0</v>
      </c>
      <c r="I1381" s="26">
        <v>0</v>
      </c>
      <c r="J1381" s="26">
        <v>0</v>
      </c>
      <c r="K1381" s="28">
        <v>0</v>
      </c>
      <c r="L1381" s="26">
        <v>0</v>
      </c>
      <c r="M1381" s="26">
        <v>280</v>
      </c>
      <c r="N1381" s="26">
        <v>2254125.7000000002</v>
      </c>
      <c r="O1381" s="26">
        <v>0</v>
      </c>
      <c r="P1381" s="26">
        <v>0</v>
      </c>
      <c r="Q1381" s="26">
        <v>0</v>
      </c>
      <c r="R1381" s="26">
        <v>0</v>
      </c>
      <c r="S1381" s="26">
        <v>0</v>
      </c>
      <c r="T1381" s="26">
        <v>0</v>
      </c>
      <c r="U1381" s="26">
        <v>0</v>
      </c>
      <c r="V1381" s="26">
        <v>0</v>
      </c>
      <c r="W1381" s="26">
        <v>0</v>
      </c>
      <c r="X1381" s="26">
        <v>0</v>
      </c>
      <c r="Y1381" s="26">
        <v>0</v>
      </c>
      <c r="Z1381" s="26">
        <v>0</v>
      </c>
      <c r="AA1381" s="26">
        <v>0</v>
      </c>
      <c r="AB1381" s="26">
        <v>0</v>
      </c>
      <c r="AC1381" s="26">
        <v>33811.89</v>
      </c>
      <c r="AD1381" s="26">
        <v>110000</v>
      </c>
      <c r="AE1381" s="26">
        <v>0</v>
      </c>
      <c r="AF1381" s="29">
        <v>2022</v>
      </c>
      <c r="AG1381" s="29">
        <v>2022</v>
      </c>
      <c r="AH1381" s="30">
        <v>2022</v>
      </c>
    </row>
    <row r="1382" spans="1:34" ht="61.5">
      <c r="A1382" s="17">
        <v>1</v>
      </c>
      <c r="B1382" s="52">
        <v>315</v>
      </c>
      <c r="C1382" s="20" t="s">
        <v>174</v>
      </c>
      <c r="D1382" s="26">
        <v>5259182.71</v>
      </c>
      <c r="E1382" s="26">
        <v>0</v>
      </c>
      <c r="F1382" s="26">
        <v>0</v>
      </c>
      <c r="G1382" s="26">
        <v>0</v>
      </c>
      <c r="H1382" s="26">
        <v>0</v>
      </c>
      <c r="I1382" s="26">
        <v>0</v>
      </c>
      <c r="J1382" s="26">
        <v>0</v>
      </c>
      <c r="K1382" s="58">
        <v>0</v>
      </c>
      <c r="L1382" s="26">
        <v>0</v>
      </c>
      <c r="M1382" s="26">
        <v>618</v>
      </c>
      <c r="N1382" s="26">
        <v>5181460.8</v>
      </c>
      <c r="O1382" s="26">
        <v>0</v>
      </c>
      <c r="P1382" s="26">
        <v>0</v>
      </c>
      <c r="Q1382" s="26">
        <v>0</v>
      </c>
      <c r="R1382" s="26">
        <v>0</v>
      </c>
      <c r="S1382" s="26">
        <v>0</v>
      </c>
      <c r="T1382" s="26">
        <v>0</v>
      </c>
      <c r="U1382" s="26">
        <v>0</v>
      </c>
      <c r="V1382" s="26">
        <v>0</v>
      </c>
      <c r="W1382" s="26">
        <v>0</v>
      </c>
      <c r="X1382" s="26">
        <v>0</v>
      </c>
      <c r="Y1382" s="26">
        <v>0</v>
      </c>
      <c r="Z1382" s="26">
        <v>0</v>
      </c>
      <c r="AA1382" s="26">
        <v>0</v>
      </c>
      <c r="AB1382" s="26">
        <v>0</v>
      </c>
      <c r="AC1382" s="26">
        <v>77721.91</v>
      </c>
      <c r="AD1382" s="94">
        <v>0</v>
      </c>
      <c r="AE1382" s="94">
        <v>0</v>
      </c>
      <c r="AF1382" s="125" t="s">
        <v>263</v>
      </c>
      <c r="AG1382" s="125">
        <v>2022</v>
      </c>
      <c r="AH1382" s="126">
        <v>2022</v>
      </c>
    </row>
    <row r="1383" spans="1:34" ht="61.5">
      <c r="B1383" s="20" t="s">
        <v>805</v>
      </c>
      <c r="C1383" s="163"/>
      <c r="D1383" s="167">
        <v>18566631.73</v>
      </c>
      <c r="E1383" s="26">
        <v>0</v>
      </c>
      <c r="F1383" s="26">
        <v>0</v>
      </c>
      <c r="G1383" s="26">
        <v>0</v>
      </c>
      <c r="H1383" s="26">
        <v>0</v>
      </c>
      <c r="I1383" s="26">
        <v>0</v>
      </c>
      <c r="J1383" s="26">
        <v>0</v>
      </c>
      <c r="K1383" s="28">
        <v>0</v>
      </c>
      <c r="L1383" s="26">
        <v>0</v>
      </c>
      <c r="M1383" s="26">
        <v>2210</v>
      </c>
      <c r="N1383" s="26">
        <v>18020763.550000001</v>
      </c>
      <c r="O1383" s="26">
        <v>0</v>
      </c>
      <c r="P1383" s="26">
        <v>0</v>
      </c>
      <c r="Q1383" s="26">
        <v>0</v>
      </c>
      <c r="R1383" s="26">
        <v>0</v>
      </c>
      <c r="S1383" s="26">
        <v>0</v>
      </c>
      <c r="T1383" s="26">
        <v>0</v>
      </c>
      <c r="U1383" s="26">
        <v>0</v>
      </c>
      <c r="V1383" s="26">
        <v>0</v>
      </c>
      <c r="W1383" s="26">
        <v>0</v>
      </c>
      <c r="X1383" s="26">
        <v>0</v>
      </c>
      <c r="Y1383" s="26">
        <v>0</v>
      </c>
      <c r="Z1383" s="26">
        <v>0</v>
      </c>
      <c r="AA1383" s="26">
        <v>0</v>
      </c>
      <c r="AB1383" s="26">
        <v>0</v>
      </c>
      <c r="AC1383" s="26">
        <v>255868.18000000002</v>
      </c>
      <c r="AD1383" s="26">
        <v>290000</v>
      </c>
      <c r="AE1383" s="26">
        <v>0</v>
      </c>
      <c r="AF1383" s="177" t="s">
        <v>720</v>
      </c>
      <c r="AG1383" s="177" t="s">
        <v>720</v>
      </c>
      <c r="AH1383" s="178" t="s">
        <v>720</v>
      </c>
    </row>
    <row r="1384" spans="1:34" ht="61.5">
      <c r="A1384" s="17">
        <v>1</v>
      </c>
      <c r="B1384" s="52">
        <v>316</v>
      </c>
      <c r="C1384" s="88" t="s">
        <v>85</v>
      </c>
      <c r="D1384" s="26">
        <v>5476640</v>
      </c>
      <c r="E1384" s="26">
        <v>0</v>
      </c>
      <c r="F1384" s="26">
        <v>0</v>
      </c>
      <c r="G1384" s="26">
        <v>0</v>
      </c>
      <c r="H1384" s="26">
        <v>0</v>
      </c>
      <c r="I1384" s="26">
        <v>0</v>
      </c>
      <c r="J1384" s="26">
        <v>0</v>
      </c>
      <c r="K1384" s="28">
        <v>0</v>
      </c>
      <c r="L1384" s="26">
        <v>0</v>
      </c>
      <c r="M1384" s="26">
        <v>650</v>
      </c>
      <c r="N1384" s="26">
        <v>5297182.2699999996</v>
      </c>
      <c r="O1384" s="26">
        <v>0</v>
      </c>
      <c r="P1384" s="26">
        <v>0</v>
      </c>
      <c r="Q1384" s="26">
        <v>0</v>
      </c>
      <c r="R1384" s="26">
        <v>0</v>
      </c>
      <c r="S1384" s="26">
        <v>0</v>
      </c>
      <c r="T1384" s="26">
        <v>0</v>
      </c>
      <c r="U1384" s="26">
        <v>0</v>
      </c>
      <c r="V1384" s="26">
        <v>0</v>
      </c>
      <c r="W1384" s="26">
        <v>0</v>
      </c>
      <c r="X1384" s="26">
        <v>0</v>
      </c>
      <c r="Y1384" s="26">
        <v>0</v>
      </c>
      <c r="Z1384" s="26">
        <v>0</v>
      </c>
      <c r="AA1384" s="26">
        <v>0</v>
      </c>
      <c r="AB1384" s="26">
        <v>0</v>
      </c>
      <c r="AC1384" s="26">
        <v>79457.73</v>
      </c>
      <c r="AD1384" s="26">
        <v>100000</v>
      </c>
      <c r="AE1384" s="26">
        <v>0</v>
      </c>
      <c r="AF1384" s="29">
        <v>2022</v>
      </c>
      <c r="AG1384" s="29">
        <v>2022</v>
      </c>
      <c r="AH1384" s="30">
        <v>2022</v>
      </c>
    </row>
    <row r="1385" spans="1:34" ht="61.5">
      <c r="A1385" s="17">
        <v>1</v>
      </c>
      <c r="B1385" s="52">
        <v>317</v>
      </c>
      <c r="C1385" s="88" t="s">
        <v>86</v>
      </c>
      <c r="D1385" s="26">
        <v>4760464</v>
      </c>
      <c r="E1385" s="26">
        <v>0</v>
      </c>
      <c r="F1385" s="26">
        <v>0</v>
      </c>
      <c r="G1385" s="26">
        <v>0</v>
      </c>
      <c r="H1385" s="26">
        <v>0</v>
      </c>
      <c r="I1385" s="26">
        <v>0</v>
      </c>
      <c r="J1385" s="26">
        <v>0</v>
      </c>
      <c r="K1385" s="28">
        <v>0</v>
      </c>
      <c r="L1385" s="26">
        <v>0</v>
      </c>
      <c r="M1385" s="26">
        <v>565</v>
      </c>
      <c r="N1385" s="26">
        <v>4591590.1500000004</v>
      </c>
      <c r="O1385" s="26">
        <v>0</v>
      </c>
      <c r="P1385" s="26">
        <v>0</v>
      </c>
      <c r="Q1385" s="26">
        <v>0</v>
      </c>
      <c r="R1385" s="26">
        <v>0</v>
      </c>
      <c r="S1385" s="26">
        <v>0</v>
      </c>
      <c r="T1385" s="26">
        <v>0</v>
      </c>
      <c r="U1385" s="26">
        <v>0</v>
      </c>
      <c r="V1385" s="26">
        <v>0</v>
      </c>
      <c r="W1385" s="26">
        <v>0</v>
      </c>
      <c r="X1385" s="26">
        <v>0</v>
      </c>
      <c r="Y1385" s="26">
        <v>0</v>
      </c>
      <c r="Z1385" s="26">
        <v>0</v>
      </c>
      <c r="AA1385" s="26">
        <v>0</v>
      </c>
      <c r="AB1385" s="26">
        <v>0</v>
      </c>
      <c r="AC1385" s="26">
        <v>68873.850000000006</v>
      </c>
      <c r="AD1385" s="26">
        <v>100000</v>
      </c>
      <c r="AE1385" s="26">
        <v>0</v>
      </c>
      <c r="AF1385" s="29">
        <v>2022</v>
      </c>
      <c r="AG1385" s="29">
        <v>2022</v>
      </c>
      <c r="AH1385" s="30">
        <v>2022</v>
      </c>
    </row>
    <row r="1386" spans="1:34" ht="61.5">
      <c r="A1386" s="17">
        <v>1</v>
      </c>
      <c r="B1386" s="52">
        <v>318</v>
      </c>
      <c r="C1386" s="88" t="s">
        <v>84</v>
      </c>
      <c r="D1386" s="26">
        <v>5139616</v>
      </c>
      <c r="E1386" s="26">
        <v>0</v>
      </c>
      <c r="F1386" s="26">
        <v>0</v>
      </c>
      <c r="G1386" s="26">
        <v>0</v>
      </c>
      <c r="H1386" s="26">
        <v>0</v>
      </c>
      <c r="I1386" s="26">
        <v>0</v>
      </c>
      <c r="J1386" s="26">
        <v>0</v>
      </c>
      <c r="K1386" s="28">
        <v>0</v>
      </c>
      <c r="L1386" s="26">
        <v>0</v>
      </c>
      <c r="M1386" s="26">
        <v>610</v>
      </c>
      <c r="N1386" s="26">
        <v>4974991.13</v>
      </c>
      <c r="O1386" s="26">
        <v>0</v>
      </c>
      <c r="P1386" s="26">
        <v>0</v>
      </c>
      <c r="Q1386" s="26">
        <v>0</v>
      </c>
      <c r="R1386" s="26">
        <v>0</v>
      </c>
      <c r="S1386" s="26">
        <v>0</v>
      </c>
      <c r="T1386" s="26">
        <v>0</v>
      </c>
      <c r="U1386" s="26">
        <v>0</v>
      </c>
      <c r="V1386" s="26">
        <v>0</v>
      </c>
      <c r="W1386" s="26">
        <v>0</v>
      </c>
      <c r="X1386" s="26">
        <v>0</v>
      </c>
      <c r="Y1386" s="26">
        <v>0</v>
      </c>
      <c r="Z1386" s="26">
        <v>0</v>
      </c>
      <c r="AA1386" s="26">
        <v>0</v>
      </c>
      <c r="AB1386" s="26">
        <v>0</v>
      </c>
      <c r="AC1386" s="26">
        <v>74624.87</v>
      </c>
      <c r="AD1386" s="26">
        <v>90000</v>
      </c>
      <c r="AE1386" s="26">
        <v>0</v>
      </c>
      <c r="AF1386" s="29">
        <v>2022</v>
      </c>
      <c r="AG1386" s="29">
        <v>2022</v>
      </c>
      <c r="AH1386" s="30">
        <v>2022</v>
      </c>
    </row>
    <row r="1387" spans="1:34" ht="61.5">
      <c r="A1387" s="17">
        <v>1</v>
      </c>
      <c r="B1387" s="52">
        <v>319</v>
      </c>
      <c r="C1387" s="20" t="s">
        <v>78</v>
      </c>
      <c r="D1387" s="26">
        <v>3189911.73</v>
      </c>
      <c r="E1387" s="26">
        <v>0</v>
      </c>
      <c r="F1387" s="26">
        <v>0</v>
      </c>
      <c r="G1387" s="26">
        <v>0</v>
      </c>
      <c r="H1387" s="26">
        <v>0</v>
      </c>
      <c r="I1387" s="26">
        <v>0</v>
      </c>
      <c r="J1387" s="26">
        <v>0</v>
      </c>
      <c r="K1387" s="58">
        <v>0</v>
      </c>
      <c r="L1387" s="26">
        <v>0</v>
      </c>
      <c r="M1387" s="26">
        <v>385</v>
      </c>
      <c r="N1387" s="26">
        <v>3157000</v>
      </c>
      <c r="O1387" s="26">
        <v>0</v>
      </c>
      <c r="P1387" s="26">
        <v>0</v>
      </c>
      <c r="Q1387" s="26">
        <v>0</v>
      </c>
      <c r="R1387" s="26">
        <v>0</v>
      </c>
      <c r="S1387" s="26">
        <v>0</v>
      </c>
      <c r="T1387" s="26">
        <v>0</v>
      </c>
      <c r="U1387" s="26">
        <v>0</v>
      </c>
      <c r="V1387" s="26">
        <v>0</v>
      </c>
      <c r="W1387" s="26">
        <v>0</v>
      </c>
      <c r="X1387" s="26">
        <v>0</v>
      </c>
      <c r="Y1387" s="26">
        <v>0</v>
      </c>
      <c r="Z1387" s="26">
        <v>0</v>
      </c>
      <c r="AA1387" s="26">
        <v>0</v>
      </c>
      <c r="AB1387" s="26">
        <v>0</v>
      </c>
      <c r="AC1387" s="26">
        <v>32911.730000000003</v>
      </c>
      <c r="AD1387" s="26">
        <v>0</v>
      </c>
      <c r="AE1387" s="26">
        <v>0</v>
      </c>
      <c r="AF1387" s="29" t="s">
        <v>263</v>
      </c>
      <c r="AG1387" s="29">
        <v>2022</v>
      </c>
      <c r="AH1387" s="30">
        <v>2022</v>
      </c>
    </row>
    <row r="1388" spans="1:34" ht="61.5">
      <c r="B1388" s="20" t="s">
        <v>806</v>
      </c>
      <c r="C1388" s="20"/>
      <c r="D1388" s="167">
        <v>4937401.6000000006</v>
      </c>
      <c r="E1388" s="26">
        <v>0</v>
      </c>
      <c r="F1388" s="26">
        <v>0</v>
      </c>
      <c r="G1388" s="26">
        <v>0</v>
      </c>
      <c r="H1388" s="26">
        <v>0</v>
      </c>
      <c r="I1388" s="26">
        <v>0</v>
      </c>
      <c r="J1388" s="26">
        <v>0</v>
      </c>
      <c r="K1388" s="28">
        <v>0</v>
      </c>
      <c r="L1388" s="26">
        <v>0</v>
      </c>
      <c r="M1388" s="26">
        <v>586</v>
      </c>
      <c r="N1388" s="26">
        <v>4765912.91</v>
      </c>
      <c r="O1388" s="26">
        <v>0</v>
      </c>
      <c r="P1388" s="26">
        <v>0</v>
      </c>
      <c r="Q1388" s="26">
        <v>0</v>
      </c>
      <c r="R1388" s="26">
        <v>0</v>
      </c>
      <c r="S1388" s="26">
        <v>0</v>
      </c>
      <c r="T1388" s="26">
        <v>0</v>
      </c>
      <c r="U1388" s="26">
        <v>0</v>
      </c>
      <c r="V1388" s="26">
        <v>0</v>
      </c>
      <c r="W1388" s="26">
        <v>0</v>
      </c>
      <c r="X1388" s="26">
        <v>0</v>
      </c>
      <c r="Y1388" s="26">
        <v>0</v>
      </c>
      <c r="Z1388" s="26">
        <v>0</v>
      </c>
      <c r="AA1388" s="26">
        <v>0</v>
      </c>
      <c r="AB1388" s="26">
        <v>0</v>
      </c>
      <c r="AC1388" s="26">
        <v>71488.69</v>
      </c>
      <c r="AD1388" s="26">
        <v>100000</v>
      </c>
      <c r="AE1388" s="26">
        <v>0</v>
      </c>
      <c r="AF1388" s="177" t="s">
        <v>720</v>
      </c>
      <c r="AG1388" s="177" t="s">
        <v>720</v>
      </c>
      <c r="AH1388" s="178" t="s">
        <v>720</v>
      </c>
    </row>
    <row r="1389" spans="1:34" ht="61.5">
      <c r="A1389" s="17">
        <v>1</v>
      </c>
      <c r="B1389" s="52">
        <v>320</v>
      </c>
      <c r="C1389" s="88" t="s">
        <v>88</v>
      </c>
      <c r="D1389" s="26">
        <v>4937401.6000000006</v>
      </c>
      <c r="E1389" s="26">
        <v>0</v>
      </c>
      <c r="F1389" s="26">
        <v>0</v>
      </c>
      <c r="G1389" s="26">
        <v>0</v>
      </c>
      <c r="H1389" s="26">
        <v>0</v>
      </c>
      <c r="I1389" s="26">
        <v>0</v>
      </c>
      <c r="J1389" s="26">
        <v>0</v>
      </c>
      <c r="K1389" s="28">
        <v>0</v>
      </c>
      <c r="L1389" s="26">
        <v>0</v>
      </c>
      <c r="M1389" s="26">
        <v>586</v>
      </c>
      <c r="N1389" s="26">
        <v>4765912.91</v>
      </c>
      <c r="O1389" s="26">
        <v>0</v>
      </c>
      <c r="P1389" s="26">
        <v>0</v>
      </c>
      <c r="Q1389" s="26">
        <v>0</v>
      </c>
      <c r="R1389" s="26">
        <v>0</v>
      </c>
      <c r="S1389" s="26">
        <v>0</v>
      </c>
      <c r="T1389" s="26">
        <v>0</v>
      </c>
      <c r="U1389" s="26">
        <v>0</v>
      </c>
      <c r="V1389" s="26">
        <v>0</v>
      </c>
      <c r="W1389" s="26">
        <v>0</v>
      </c>
      <c r="X1389" s="26">
        <v>0</v>
      </c>
      <c r="Y1389" s="26">
        <v>0</v>
      </c>
      <c r="Z1389" s="26">
        <v>0</v>
      </c>
      <c r="AA1389" s="26">
        <v>0</v>
      </c>
      <c r="AB1389" s="26">
        <v>0</v>
      </c>
      <c r="AC1389" s="26">
        <v>71488.69</v>
      </c>
      <c r="AD1389" s="26">
        <v>100000</v>
      </c>
      <c r="AE1389" s="26">
        <v>0</v>
      </c>
      <c r="AF1389" s="29">
        <v>2022</v>
      </c>
      <c r="AG1389" s="29">
        <v>2022</v>
      </c>
      <c r="AH1389" s="30">
        <v>2022</v>
      </c>
    </row>
    <row r="1390" spans="1:34" ht="61.5">
      <c r="B1390" s="20" t="s">
        <v>855</v>
      </c>
      <c r="C1390" s="20"/>
      <c r="D1390" s="167">
        <v>3285984</v>
      </c>
      <c r="E1390" s="26">
        <v>0</v>
      </c>
      <c r="F1390" s="26">
        <v>0</v>
      </c>
      <c r="G1390" s="26">
        <v>0</v>
      </c>
      <c r="H1390" s="26">
        <v>0</v>
      </c>
      <c r="I1390" s="26">
        <v>0</v>
      </c>
      <c r="J1390" s="26">
        <v>0</v>
      </c>
      <c r="K1390" s="28">
        <v>0</v>
      </c>
      <c r="L1390" s="26">
        <v>0</v>
      </c>
      <c r="M1390" s="26">
        <v>390</v>
      </c>
      <c r="N1390" s="26">
        <v>3138900.49</v>
      </c>
      <c r="O1390" s="26">
        <v>0</v>
      </c>
      <c r="P1390" s="26">
        <v>0</v>
      </c>
      <c r="Q1390" s="26">
        <v>0</v>
      </c>
      <c r="R1390" s="26">
        <v>0</v>
      </c>
      <c r="S1390" s="26">
        <v>0</v>
      </c>
      <c r="T1390" s="26">
        <v>0</v>
      </c>
      <c r="U1390" s="26">
        <v>0</v>
      </c>
      <c r="V1390" s="26">
        <v>0</v>
      </c>
      <c r="W1390" s="26">
        <v>0</v>
      </c>
      <c r="X1390" s="26">
        <v>0</v>
      </c>
      <c r="Y1390" s="26">
        <v>0</v>
      </c>
      <c r="Z1390" s="26">
        <v>0</v>
      </c>
      <c r="AA1390" s="26">
        <v>0</v>
      </c>
      <c r="AB1390" s="26">
        <v>0</v>
      </c>
      <c r="AC1390" s="26">
        <v>47083.51</v>
      </c>
      <c r="AD1390" s="26">
        <v>100000</v>
      </c>
      <c r="AE1390" s="26">
        <v>0</v>
      </c>
      <c r="AF1390" s="177" t="s">
        <v>720</v>
      </c>
      <c r="AG1390" s="177" t="s">
        <v>720</v>
      </c>
      <c r="AH1390" s="178" t="s">
        <v>720</v>
      </c>
    </row>
    <row r="1391" spans="1:34" ht="61.5">
      <c r="A1391" s="17">
        <v>1</v>
      </c>
      <c r="B1391" s="52">
        <v>321</v>
      </c>
      <c r="C1391" s="88" t="s">
        <v>87</v>
      </c>
      <c r="D1391" s="26">
        <v>3285984</v>
      </c>
      <c r="E1391" s="26">
        <v>0</v>
      </c>
      <c r="F1391" s="26">
        <v>0</v>
      </c>
      <c r="G1391" s="26">
        <v>0</v>
      </c>
      <c r="H1391" s="26">
        <v>0</v>
      </c>
      <c r="I1391" s="26">
        <v>0</v>
      </c>
      <c r="J1391" s="26">
        <v>0</v>
      </c>
      <c r="K1391" s="28">
        <v>0</v>
      </c>
      <c r="L1391" s="26">
        <v>0</v>
      </c>
      <c r="M1391" s="26">
        <v>390</v>
      </c>
      <c r="N1391" s="26">
        <v>3138900.49</v>
      </c>
      <c r="O1391" s="26">
        <v>0</v>
      </c>
      <c r="P1391" s="26">
        <v>0</v>
      </c>
      <c r="Q1391" s="26">
        <v>0</v>
      </c>
      <c r="R1391" s="26">
        <v>0</v>
      </c>
      <c r="S1391" s="26">
        <v>0</v>
      </c>
      <c r="T1391" s="26">
        <v>0</v>
      </c>
      <c r="U1391" s="26">
        <v>0</v>
      </c>
      <c r="V1391" s="26">
        <v>0</v>
      </c>
      <c r="W1391" s="26">
        <v>0</v>
      </c>
      <c r="X1391" s="26">
        <v>0</v>
      </c>
      <c r="Y1391" s="26">
        <v>0</v>
      </c>
      <c r="Z1391" s="26">
        <v>0</v>
      </c>
      <c r="AA1391" s="26">
        <v>0</v>
      </c>
      <c r="AB1391" s="26">
        <v>0</v>
      </c>
      <c r="AC1391" s="26">
        <v>47083.51</v>
      </c>
      <c r="AD1391" s="26">
        <v>100000</v>
      </c>
      <c r="AE1391" s="26">
        <v>0</v>
      </c>
      <c r="AF1391" s="29">
        <v>2022</v>
      </c>
      <c r="AG1391" s="29">
        <v>2022</v>
      </c>
      <c r="AH1391" s="30">
        <v>2022</v>
      </c>
    </row>
    <row r="1392" spans="1:34" ht="61.5">
      <c r="B1392" s="20" t="s">
        <v>807</v>
      </c>
      <c r="C1392" s="163"/>
      <c r="D1392" s="167">
        <v>18317067.800000001</v>
      </c>
      <c r="E1392" s="26">
        <v>0</v>
      </c>
      <c r="F1392" s="26">
        <v>0</v>
      </c>
      <c r="G1392" s="26">
        <v>0</v>
      </c>
      <c r="H1392" s="26">
        <v>0</v>
      </c>
      <c r="I1392" s="26">
        <v>0</v>
      </c>
      <c r="J1392" s="26">
        <v>0</v>
      </c>
      <c r="K1392" s="28">
        <v>0</v>
      </c>
      <c r="L1392" s="26">
        <v>0</v>
      </c>
      <c r="M1392" s="26">
        <v>2379</v>
      </c>
      <c r="N1392" s="26">
        <v>17780362.359999999</v>
      </c>
      <c r="O1392" s="26">
        <v>0</v>
      </c>
      <c r="P1392" s="26">
        <v>0</v>
      </c>
      <c r="Q1392" s="26">
        <v>0</v>
      </c>
      <c r="R1392" s="26">
        <v>0</v>
      </c>
      <c r="S1392" s="26">
        <v>0</v>
      </c>
      <c r="T1392" s="26">
        <v>0</v>
      </c>
      <c r="U1392" s="26">
        <v>0</v>
      </c>
      <c r="V1392" s="26">
        <v>0</v>
      </c>
      <c r="W1392" s="26">
        <v>0</v>
      </c>
      <c r="X1392" s="26">
        <v>0</v>
      </c>
      <c r="Y1392" s="26">
        <v>0</v>
      </c>
      <c r="Z1392" s="26">
        <v>0</v>
      </c>
      <c r="AA1392" s="26">
        <v>0</v>
      </c>
      <c r="AB1392" s="26">
        <v>0</v>
      </c>
      <c r="AC1392" s="26">
        <v>266705.44</v>
      </c>
      <c r="AD1392" s="26">
        <v>150000</v>
      </c>
      <c r="AE1392" s="26">
        <v>120000</v>
      </c>
      <c r="AF1392" s="177" t="s">
        <v>720</v>
      </c>
      <c r="AG1392" s="177" t="s">
        <v>720</v>
      </c>
      <c r="AH1392" s="178" t="s">
        <v>720</v>
      </c>
    </row>
    <row r="1393" spans="1:16109" ht="61.5">
      <c r="A1393" s="17">
        <v>1</v>
      </c>
      <c r="B1393" s="52">
        <v>322</v>
      </c>
      <c r="C1393" s="88" t="s">
        <v>108</v>
      </c>
      <c r="D1393" s="26">
        <v>5796812.8000000007</v>
      </c>
      <c r="E1393" s="26">
        <v>0</v>
      </c>
      <c r="F1393" s="26">
        <v>0</v>
      </c>
      <c r="G1393" s="26">
        <v>0</v>
      </c>
      <c r="H1393" s="26">
        <v>0</v>
      </c>
      <c r="I1393" s="26">
        <v>0</v>
      </c>
      <c r="J1393" s="26">
        <v>0</v>
      </c>
      <c r="K1393" s="28">
        <v>0</v>
      </c>
      <c r="L1393" s="26">
        <v>0</v>
      </c>
      <c r="M1393" s="26">
        <v>688</v>
      </c>
      <c r="N1393" s="26">
        <v>5563362.3600000003</v>
      </c>
      <c r="O1393" s="26">
        <v>0</v>
      </c>
      <c r="P1393" s="26">
        <v>0</v>
      </c>
      <c r="Q1393" s="26">
        <v>0</v>
      </c>
      <c r="R1393" s="26">
        <v>0</v>
      </c>
      <c r="S1393" s="26">
        <v>0</v>
      </c>
      <c r="T1393" s="26">
        <v>0</v>
      </c>
      <c r="U1393" s="26">
        <v>0</v>
      </c>
      <c r="V1393" s="26">
        <v>0</v>
      </c>
      <c r="W1393" s="26">
        <v>0</v>
      </c>
      <c r="X1393" s="26">
        <v>0</v>
      </c>
      <c r="Y1393" s="26">
        <v>0</v>
      </c>
      <c r="Z1393" s="26">
        <v>0</v>
      </c>
      <c r="AA1393" s="26">
        <v>0</v>
      </c>
      <c r="AB1393" s="26">
        <v>0</v>
      </c>
      <c r="AC1393" s="26">
        <v>83450.44</v>
      </c>
      <c r="AD1393" s="26">
        <v>150000</v>
      </c>
      <c r="AE1393" s="26">
        <v>0</v>
      </c>
      <c r="AF1393" s="29">
        <v>2022</v>
      </c>
      <c r="AG1393" s="29">
        <v>2022</v>
      </c>
      <c r="AH1393" s="30">
        <v>2022</v>
      </c>
    </row>
    <row r="1394" spans="1:16109" s="6" customFormat="1" ht="61.5">
      <c r="A1394" s="17">
        <v>1</v>
      </c>
      <c r="B1394" s="52">
        <v>323</v>
      </c>
      <c r="C1394" s="20" t="s">
        <v>2236</v>
      </c>
      <c r="D1394" s="26">
        <v>4859617</v>
      </c>
      <c r="E1394" s="31">
        <v>0</v>
      </c>
      <c r="F1394" s="31">
        <v>0</v>
      </c>
      <c r="G1394" s="31">
        <v>0</v>
      </c>
      <c r="H1394" s="31">
        <v>0</v>
      </c>
      <c r="I1394" s="31">
        <v>0</v>
      </c>
      <c r="J1394" s="31">
        <v>0</v>
      </c>
      <c r="K1394" s="58">
        <v>0</v>
      </c>
      <c r="L1394" s="26">
        <v>0</v>
      </c>
      <c r="M1394" s="26">
        <v>785</v>
      </c>
      <c r="N1394" s="26">
        <v>4787800</v>
      </c>
      <c r="O1394" s="26">
        <v>0</v>
      </c>
      <c r="P1394" s="26">
        <v>0</v>
      </c>
      <c r="Q1394" s="26">
        <v>0</v>
      </c>
      <c r="R1394" s="26">
        <v>0</v>
      </c>
      <c r="S1394" s="26">
        <v>0</v>
      </c>
      <c r="T1394" s="26">
        <v>0</v>
      </c>
      <c r="U1394" s="26">
        <v>0</v>
      </c>
      <c r="V1394" s="26">
        <v>0</v>
      </c>
      <c r="W1394" s="26">
        <v>0</v>
      </c>
      <c r="X1394" s="26">
        <v>0</v>
      </c>
      <c r="Y1394" s="26">
        <v>0</v>
      </c>
      <c r="Z1394" s="26">
        <v>0</v>
      </c>
      <c r="AA1394" s="26">
        <v>0</v>
      </c>
      <c r="AB1394" s="26">
        <v>0</v>
      </c>
      <c r="AC1394" s="26">
        <v>71817</v>
      </c>
      <c r="AD1394" s="26">
        <v>0</v>
      </c>
      <c r="AE1394" s="26">
        <v>0</v>
      </c>
      <c r="AF1394" s="29" t="s">
        <v>263</v>
      </c>
      <c r="AG1394" s="29">
        <v>2022</v>
      </c>
      <c r="AH1394" s="30">
        <v>2022</v>
      </c>
      <c r="AI1394" s="17"/>
      <c r="AJ1394" s="17"/>
      <c r="AK1394" s="17"/>
      <c r="AL1394" s="17"/>
      <c r="AM1394" s="17"/>
      <c r="AN1394" s="17"/>
      <c r="AO1394" s="17"/>
      <c r="AP1394" s="17"/>
      <c r="AQ1394" s="17"/>
      <c r="AR1394" s="17"/>
      <c r="AS1394" s="17"/>
      <c r="AT1394" s="17"/>
      <c r="AU1394" s="17"/>
      <c r="AV1394" s="17"/>
      <c r="AW1394" s="17"/>
      <c r="AX1394" s="17"/>
      <c r="AY1394" s="17"/>
      <c r="AZ1394" s="17"/>
      <c r="BA1394" s="17"/>
      <c r="BB1394" s="17"/>
      <c r="BC1394" s="17"/>
      <c r="BD1394" s="17"/>
      <c r="BE1394" s="17"/>
      <c r="BF1394" s="17"/>
      <c r="BG1394" s="17"/>
      <c r="BH1394" s="17"/>
      <c r="BI1394" s="17"/>
      <c r="BJ1394" s="17"/>
      <c r="BK1394" s="17"/>
      <c r="BL1394" s="17"/>
      <c r="BM1394" s="17"/>
      <c r="BN1394" s="17"/>
      <c r="BO1394" s="17"/>
      <c r="BP1394" s="17"/>
      <c r="BQ1394" s="17"/>
      <c r="BR1394" s="17"/>
      <c r="BS1394" s="17"/>
      <c r="BT1394" s="17"/>
      <c r="BU1394" s="17"/>
      <c r="BV1394" s="17"/>
      <c r="BW1394" s="17"/>
      <c r="BX1394" s="17"/>
      <c r="BY1394" s="17"/>
      <c r="BZ1394" s="17"/>
      <c r="CA1394" s="17"/>
      <c r="CB1394" s="17"/>
      <c r="CC1394" s="17"/>
      <c r="CD1394" s="17"/>
      <c r="CE1394" s="17"/>
      <c r="CF1394" s="17"/>
      <c r="CG1394" s="17"/>
      <c r="CH1394" s="17"/>
      <c r="CI1394" s="17"/>
      <c r="CJ1394" s="17"/>
      <c r="CK1394" s="17"/>
      <c r="CL1394" s="17"/>
      <c r="CM1394" s="17"/>
      <c r="CN1394" s="17"/>
      <c r="CO1394" s="17"/>
      <c r="CP1394" s="17"/>
      <c r="CQ1394" s="17"/>
      <c r="CR1394" s="17"/>
      <c r="CS1394" s="17"/>
      <c r="CT1394" s="17"/>
      <c r="CU1394" s="17"/>
      <c r="CV1394" s="17"/>
      <c r="CW1394" s="17"/>
      <c r="CX1394" s="17"/>
      <c r="CY1394" s="17"/>
      <c r="CZ1394" s="17"/>
      <c r="DA1394" s="17"/>
      <c r="DB1394" s="17"/>
      <c r="DC1394" s="17"/>
      <c r="DD1394" s="17"/>
      <c r="DE1394" s="17"/>
      <c r="DF1394" s="17"/>
      <c r="DG1394" s="17"/>
      <c r="DH1394" s="17"/>
      <c r="DI1394" s="17"/>
      <c r="DJ1394" s="17"/>
      <c r="DK1394" s="17"/>
      <c r="DL1394" s="17"/>
      <c r="DM1394" s="17"/>
      <c r="DN1394" s="17"/>
      <c r="DO1394" s="17"/>
      <c r="DP1394" s="17"/>
      <c r="DQ1394" s="17"/>
      <c r="DR1394" s="17"/>
      <c r="DS1394" s="17"/>
      <c r="DT1394" s="17"/>
      <c r="DU1394" s="17"/>
      <c r="DV1394" s="17"/>
      <c r="DW1394" s="17"/>
      <c r="DX1394" s="17"/>
      <c r="DY1394" s="17"/>
      <c r="DZ1394" s="17"/>
      <c r="EA1394" s="17"/>
      <c r="EB1394" s="17"/>
      <c r="EC1394" s="17"/>
      <c r="ED1394" s="17"/>
      <c r="EE1394" s="17"/>
      <c r="EF1394" s="17"/>
      <c r="EG1394" s="17"/>
      <c r="EH1394" s="17"/>
      <c r="EI1394" s="17"/>
      <c r="EJ1394" s="17"/>
      <c r="EK1394" s="17"/>
      <c r="EL1394" s="17"/>
      <c r="EM1394" s="17"/>
      <c r="EN1394" s="17"/>
      <c r="EO1394" s="17"/>
      <c r="EP1394" s="17"/>
      <c r="EQ1394" s="17"/>
      <c r="ER1394" s="17"/>
      <c r="ES1394" s="17"/>
      <c r="ET1394" s="17"/>
      <c r="EU1394" s="17"/>
      <c r="EV1394" s="17"/>
      <c r="EW1394" s="17"/>
      <c r="EX1394" s="17"/>
      <c r="EY1394" s="17"/>
      <c r="EZ1394" s="17"/>
      <c r="FA1394" s="17"/>
      <c r="FB1394" s="17"/>
      <c r="FC1394" s="17"/>
      <c r="FD1394" s="17"/>
      <c r="FE1394" s="17"/>
      <c r="FF1394" s="17"/>
      <c r="FG1394" s="17"/>
      <c r="FH1394" s="17"/>
      <c r="FI1394" s="17"/>
      <c r="FJ1394" s="17"/>
      <c r="FK1394" s="17"/>
      <c r="FL1394" s="17"/>
      <c r="FM1394" s="17"/>
      <c r="FN1394" s="17"/>
      <c r="FO1394" s="17"/>
      <c r="FP1394" s="17"/>
      <c r="FQ1394" s="17"/>
      <c r="FR1394" s="17"/>
      <c r="FS1394" s="17"/>
      <c r="FT1394" s="17"/>
      <c r="FU1394" s="17"/>
      <c r="FV1394" s="17"/>
      <c r="FW1394" s="17"/>
      <c r="FX1394" s="17"/>
      <c r="FY1394" s="17"/>
      <c r="FZ1394" s="17"/>
      <c r="GA1394" s="17"/>
      <c r="GB1394" s="17"/>
      <c r="GC1394" s="17"/>
      <c r="GD1394" s="17"/>
      <c r="GE1394" s="17"/>
      <c r="GF1394" s="17"/>
      <c r="GG1394" s="17"/>
      <c r="GH1394" s="17"/>
      <c r="GI1394" s="17"/>
      <c r="GJ1394" s="17"/>
      <c r="GK1394" s="17"/>
      <c r="GL1394" s="17"/>
      <c r="GM1394" s="17"/>
      <c r="GN1394" s="17"/>
      <c r="GO1394" s="17"/>
      <c r="GP1394" s="17"/>
      <c r="GQ1394" s="17"/>
      <c r="GR1394" s="17"/>
      <c r="GS1394" s="17"/>
      <c r="GT1394" s="17"/>
      <c r="GU1394" s="17"/>
      <c r="GV1394" s="17"/>
      <c r="GW1394" s="17"/>
      <c r="GX1394" s="17"/>
      <c r="GY1394" s="17"/>
      <c r="GZ1394" s="17"/>
      <c r="HA1394" s="17"/>
      <c r="HB1394" s="17"/>
      <c r="HC1394" s="17"/>
      <c r="HD1394" s="17"/>
      <c r="HE1394" s="17"/>
      <c r="HF1394" s="17"/>
      <c r="HG1394" s="17"/>
      <c r="HH1394" s="17"/>
      <c r="HI1394" s="17"/>
      <c r="HJ1394" s="17"/>
      <c r="HK1394" s="17"/>
      <c r="HL1394" s="17"/>
      <c r="HM1394" s="17"/>
      <c r="HN1394" s="17"/>
      <c r="HO1394" s="17"/>
      <c r="HP1394" s="17"/>
      <c r="HQ1394" s="17"/>
      <c r="HR1394" s="17"/>
      <c r="HS1394" s="17"/>
      <c r="HT1394" s="17"/>
      <c r="HU1394" s="17"/>
      <c r="HV1394" s="17"/>
      <c r="HW1394" s="17"/>
      <c r="HX1394" s="17"/>
      <c r="HY1394" s="17"/>
      <c r="HZ1394" s="17"/>
      <c r="IA1394" s="17"/>
      <c r="IB1394" s="17"/>
      <c r="IC1394" s="17"/>
      <c r="ID1394" s="17"/>
      <c r="IE1394" s="17"/>
      <c r="IF1394" s="17"/>
      <c r="IG1394" s="17"/>
      <c r="IH1394" s="17"/>
      <c r="II1394" s="17"/>
      <c r="IJ1394" s="17"/>
      <c r="IK1394" s="17"/>
      <c r="IL1394" s="17"/>
      <c r="IM1394" s="17"/>
      <c r="IN1394" s="17"/>
      <c r="IO1394" s="17"/>
      <c r="IP1394" s="17"/>
      <c r="IQ1394" s="17"/>
      <c r="IR1394" s="17"/>
      <c r="IS1394" s="17"/>
      <c r="IT1394" s="17"/>
      <c r="IU1394" s="17"/>
      <c r="IV1394" s="17"/>
      <c r="IW1394" s="17"/>
      <c r="IX1394" s="17"/>
      <c r="IY1394" s="17"/>
      <c r="IZ1394" s="17"/>
      <c r="JA1394" s="17"/>
      <c r="JB1394" s="17"/>
      <c r="JC1394" s="17"/>
      <c r="JD1394" s="17"/>
      <c r="JE1394" s="17"/>
      <c r="JF1394" s="17"/>
      <c r="JG1394" s="17"/>
      <c r="JH1394" s="17"/>
      <c r="JI1394" s="17"/>
      <c r="JJ1394" s="17"/>
      <c r="JK1394" s="17"/>
      <c r="JL1394" s="17"/>
      <c r="JM1394" s="17"/>
      <c r="JN1394" s="17"/>
      <c r="JO1394" s="17"/>
      <c r="JP1394" s="17"/>
      <c r="JQ1394" s="17"/>
      <c r="JR1394" s="17"/>
      <c r="JS1394" s="17"/>
      <c r="JT1394" s="17"/>
      <c r="JU1394" s="17"/>
      <c r="JV1394" s="17"/>
      <c r="JW1394" s="17"/>
      <c r="JX1394" s="17"/>
      <c r="JY1394" s="17"/>
      <c r="JZ1394" s="17"/>
      <c r="KA1394" s="17"/>
      <c r="KB1394" s="17"/>
      <c r="KC1394" s="17"/>
      <c r="KD1394" s="17"/>
      <c r="KE1394" s="17"/>
      <c r="KF1394" s="17"/>
      <c r="KG1394" s="17"/>
      <c r="KH1394" s="17"/>
      <c r="KI1394" s="17"/>
      <c r="KJ1394" s="17"/>
      <c r="KK1394" s="17"/>
      <c r="KL1394" s="17"/>
      <c r="KM1394" s="17"/>
      <c r="KN1394" s="17"/>
      <c r="KO1394" s="17"/>
      <c r="KP1394" s="17"/>
      <c r="KQ1394" s="17"/>
      <c r="KR1394" s="17"/>
      <c r="KS1394" s="17"/>
      <c r="KT1394" s="17"/>
      <c r="KU1394" s="17"/>
      <c r="KV1394" s="17"/>
      <c r="KW1394" s="17"/>
      <c r="KX1394" s="17"/>
      <c r="KY1394" s="17"/>
      <c r="KZ1394" s="17"/>
      <c r="LA1394" s="17"/>
      <c r="LB1394" s="17"/>
      <c r="LC1394" s="17"/>
      <c r="LD1394" s="17"/>
      <c r="LE1394" s="17"/>
      <c r="LF1394" s="17"/>
      <c r="LG1394" s="17"/>
      <c r="LH1394" s="17"/>
      <c r="LI1394" s="17"/>
      <c r="LJ1394" s="17"/>
      <c r="LK1394" s="17"/>
      <c r="LL1394" s="17"/>
      <c r="LM1394" s="17"/>
      <c r="LN1394" s="17"/>
      <c r="LO1394" s="17"/>
      <c r="LP1394" s="17"/>
      <c r="LQ1394" s="17"/>
      <c r="LR1394" s="17"/>
      <c r="LS1394" s="17"/>
      <c r="LT1394" s="17"/>
      <c r="LU1394" s="17"/>
      <c r="LV1394" s="17"/>
      <c r="LW1394" s="17"/>
      <c r="LX1394" s="17"/>
      <c r="LY1394" s="17"/>
      <c r="LZ1394" s="17"/>
      <c r="MA1394" s="17"/>
      <c r="MB1394" s="17"/>
      <c r="MC1394" s="17"/>
      <c r="MD1394" s="17"/>
      <c r="ME1394" s="17"/>
      <c r="MF1394" s="17"/>
      <c r="MG1394" s="17"/>
      <c r="MH1394" s="17"/>
      <c r="MI1394" s="17"/>
      <c r="MJ1394" s="17"/>
      <c r="MK1394" s="17"/>
      <c r="ML1394" s="17"/>
      <c r="MM1394" s="17"/>
      <c r="MN1394" s="17"/>
      <c r="MO1394" s="17"/>
      <c r="MP1394" s="17"/>
      <c r="MQ1394" s="17"/>
      <c r="MR1394" s="17"/>
      <c r="MS1394" s="17"/>
      <c r="MT1394" s="17"/>
      <c r="MU1394" s="17"/>
      <c r="MV1394" s="17"/>
      <c r="MW1394" s="17"/>
      <c r="MX1394" s="17"/>
      <c r="MY1394" s="17"/>
      <c r="MZ1394" s="17"/>
      <c r="NA1394" s="17"/>
      <c r="NB1394" s="17"/>
      <c r="NC1394" s="17"/>
      <c r="ND1394" s="17"/>
      <c r="NE1394" s="17"/>
      <c r="NF1394" s="17"/>
      <c r="NG1394" s="17"/>
      <c r="NH1394" s="17"/>
      <c r="NI1394" s="17"/>
      <c r="NJ1394" s="17"/>
      <c r="NK1394" s="17"/>
      <c r="NL1394" s="17"/>
      <c r="NM1394" s="17"/>
      <c r="NN1394" s="17"/>
      <c r="NO1394" s="17"/>
      <c r="NP1394" s="17"/>
      <c r="NQ1394" s="17"/>
      <c r="NR1394" s="17"/>
      <c r="NS1394" s="17"/>
      <c r="NT1394" s="17"/>
      <c r="NU1394" s="17"/>
      <c r="NV1394" s="17"/>
      <c r="NW1394" s="17"/>
      <c r="NX1394" s="17"/>
      <c r="NY1394" s="17"/>
      <c r="NZ1394" s="17"/>
      <c r="OA1394" s="17"/>
      <c r="OB1394" s="17"/>
      <c r="OC1394" s="17"/>
      <c r="OD1394" s="17"/>
      <c r="OE1394" s="17"/>
      <c r="OF1394" s="17"/>
      <c r="OG1394" s="17"/>
      <c r="OH1394" s="17"/>
      <c r="OI1394" s="17"/>
      <c r="OJ1394" s="17"/>
      <c r="OK1394" s="17"/>
      <c r="OL1394" s="17"/>
      <c r="OM1394" s="17"/>
      <c r="ON1394" s="17"/>
      <c r="OO1394" s="17"/>
      <c r="OP1394" s="17"/>
      <c r="OQ1394" s="17"/>
      <c r="OR1394" s="17"/>
      <c r="OS1394" s="17"/>
      <c r="OT1394" s="17"/>
      <c r="OU1394" s="17"/>
      <c r="OV1394" s="17"/>
      <c r="OW1394" s="17"/>
      <c r="OX1394" s="17"/>
      <c r="OY1394" s="17"/>
      <c r="OZ1394" s="17"/>
      <c r="PA1394" s="17"/>
      <c r="PB1394" s="17"/>
      <c r="PC1394" s="17"/>
      <c r="PD1394" s="17"/>
      <c r="PE1394" s="17"/>
      <c r="PF1394" s="17"/>
      <c r="PG1394" s="17"/>
      <c r="PH1394" s="17"/>
      <c r="PI1394" s="17"/>
      <c r="PJ1394" s="17"/>
      <c r="PK1394" s="17"/>
      <c r="PL1394" s="17"/>
      <c r="PM1394" s="17"/>
      <c r="PN1394" s="17"/>
      <c r="PO1394" s="17"/>
      <c r="PP1394" s="17"/>
      <c r="PQ1394" s="17"/>
      <c r="PR1394" s="17"/>
      <c r="PS1394" s="17"/>
      <c r="PT1394" s="17"/>
      <c r="PU1394" s="17"/>
      <c r="PV1394" s="17"/>
      <c r="PW1394" s="17"/>
      <c r="PX1394" s="17"/>
      <c r="PY1394" s="17"/>
      <c r="PZ1394" s="17"/>
      <c r="QA1394" s="17"/>
      <c r="QB1394" s="17"/>
      <c r="QC1394" s="17"/>
      <c r="QD1394" s="17"/>
      <c r="QE1394" s="17"/>
      <c r="QF1394" s="17"/>
      <c r="QG1394" s="17"/>
      <c r="QH1394" s="17"/>
      <c r="QI1394" s="17"/>
      <c r="QJ1394" s="17"/>
      <c r="QK1394" s="17"/>
      <c r="QL1394" s="17"/>
      <c r="QM1394" s="17"/>
      <c r="QN1394" s="17"/>
      <c r="QO1394" s="17"/>
      <c r="QP1394" s="17"/>
      <c r="QQ1394" s="17"/>
      <c r="QR1394" s="17"/>
      <c r="QS1394" s="17"/>
      <c r="QT1394" s="17"/>
      <c r="QU1394" s="17"/>
      <c r="QV1394" s="17"/>
      <c r="QW1394" s="17"/>
      <c r="QX1394" s="17"/>
      <c r="QY1394" s="17"/>
      <c r="QZ1394" s="17"/>
      <c r="RA1394" s="17"/>
      <c r="RB1394" s="17"/>
      <c r="RC1394" s="17"/>
      <c r="RD1394" s="17"/>
      <c r="RE1394" s="17"/>
      <c r="RF1394" s="17"/>
      <c r="RG1394" s="17"/>
      <c r="RH1394" s="17"/>
      <c r="RI1394" s="17"/>
      <c r="RJ1394" s="17"/>
      <c r="RK1394" s="17"/>
      <c r="RL1394" s="17"/>
      <c r="RM1394" s="17"/>
      <c r="RN1394" s="17"/>
      <c r="RO1394" s="17"/>
      <c r="RP1394" s="17"/>
      <c r="RQ1394" s="17"/>
      <c r="RR1394" s="17"/>
      <c r="RS1394" s="17"/>
      <c r="RT1394" s="17"/>
      <c r="RU1394" s="17"/>
      <c r="RV1394" s="17"/>
      <c r="RW1394" s="17"/>
      <c r="RX1394" s="17"/>
      <c r="RY1394" s="17"/>
      <c r="RZ1394" s="17"/>
      <c r="SA1394" s="17"/>
      <c r="SB1394" s="17"/>
      <c r="SC1394" s="17"/>
      <c r="SD1394" s="17"/>
      <c r="SE1394" s="17"/>
      <c r="SF1394" s="17"/>
      <c r="SG1394" s="17"/>
      <c r="SH1394" s="17"/>
      <c r="SI1394" s="17"/>
      <c r="SJ1394" s="17"/>
      <c r="SK1394" s="17"/>
      <c r="SL1394" s="17"/>
      <c r="SM1394" s="17"/>
      <c r="SN1394" s="17"/>
      <c r="SO1394" s="17"/>
      <c r="SP1394" s="17"/>
      <c r="SQ1394" s="17"/>
      <c r="SR1394" s="17"/>
      <c r="SS1394" s="17"/>
      <c r="ST1394" s="17"/>
      <c r="SU1394" s="17"/>
      <c r="SV1394" s="17"/>
      <c r="SW1394" s="17"/>
      <c r="SX1394" s="17"/>
      <c r="SY1394" s="17"/>
      <c r="SZ1394" s="17"/>
      <c r="TA1394" s="17"/>
      <c r="TB1394" s="17"/>
      <c r="TC1394" s="17"/>
      <c r="TD1394" s="17"/>
      <c r="TE1394" s="17"/>
      <c r="TF1394" s="17"/>
      <c r="TG1394" s="17"/>
      <c r="TH1394" s="17"/>
      <c r="TI1394" s="17"/>
      <c r="TJ1394" s="17"/>
      <c r="TK1394" s="17"/>
      <c r="TL1394" s="17"/>
      <c r="TM1394" s="17"/>
      <c r="TN1394" s="17"/>
      <c r="TO1394" s="17"/>
      <c r="TP1394" s="17"/>
      <c r="TQ1394" s="17"/>
      <c r="TR1394" s="17"/>
      <c r="TS1394" s="17"/>
      <c r="TT1394" s="17"/>
      <c r="TU1394" s="17"/>
      <c r="TV1394" s="17"/>
      <c r="TW1394" s="17"/>
      <c r="TX1394" s="17"/>
      <c r="TY1394" s="17"/>
      <c r="TZ1394" s="17"/>
      <c r="UA1394" s="17"/>
      <c r="UB1394" s="17"/>
      <c r="UC1394" s="17"/>
      <c r="UD1394" s="17"/>
      <c r="UE1394" s="17"/>
      <c r="UF1394" s="17"/>
      <c r="UG1394" s="17"/>
      <c r="UH1394" s="17"/>
      <c r="UI1394" s="17"/>
      <c r="UJ1394" s="17"/>
      <c r="UK1394" s="17"/>
      <c r="UL1394" s="17"/>
      <c r="UM1394" s="17"/>
      <c r="UN1394" s="17"/>
      <c r="UO1394" s="17"/>
      <c r="UP1394" s="17"/>
      <c r="UQ1394" s="17"/>
      <c r="UR1394" s="17"/>
      <c r="US1394" s="17"/>
      <c r="UT1394" s="17"/>
      <c r="UU1394" s="17"/>
      <c r="UV1394" s="17"/>
      <c r="UW1394" s="17"/>
      <c r="UX1394" s="17"/>
      <c r="UY1394" s="17"/>
      <c r="UZ1394" s="17"/>
      <c r="VA1394" s="17"/>
      <c r="VB1394" s="17"/>
      <c r="VC1394" s="17"/>
      <c r="VD1394" s="17"/>
      <c r="VE1394" s="17"/>
      <c r="VF1394" s="17"/>
      <c r="VG1394" s="17"/>
      <c r="VH1394" s="17"/>
      <c r="VI1394" s="17"/>
      <c r="VJ1394" s="17"/>
      <c r="VK1394" s="17"/>
      <c r="VL1394" s="17"/>
      <c r="VM1394" s="17"/>
      <c r="VN1394" s="17"/>
      <c r="VO1394" s="17"/>
      <c r="VP1394" s="17"/>
      <c r="VQ1394" s="17"/>
      <c r="VR1394" s="17"/>
      <c r="VS1394" s="17"/>
      <c r="VT1394" s="17"/>
      <c r="VU1394" s="17"/>
      <c r="VV1394" s="17"/>
      <c r="VW1394" s="17"/>
      <c r="VX1394" s="17"/>
      <c r="VY1394" s="17"/>
      <c r="VZ1394" s="17"/>
      <c r="WA1394" s="17"/>
      <c r="WB1394" s="17"/>
      <c r="WC1394" s="17"/>
      <c r="WD1394" s="17"/>
      <c r="WE1394" s="17"/>
      <c r="WF1394" s="17"/>
      <c r="WG1394" s="17"/>
      <c r="WH1394" s="17"/>
      <c r="WI1394" s="17"/>
      <c r="WJ1394" s="17"/>
      <c r="WK1394" s="17"/>
      <c r="WL1394" s="17"/>
      <c r="WM1394" s="17"/>
      <c r="WN1394" s="17"/>
      <c r="WO1394" s="17"/>
      <c r="WP1394" s="17"/>
      <c r="WQ1394" s="17"/>
      <c r="WR1394" s="17"/>
      <c r="WS1394" s="17"/>
      <c r="WT1394" s="17"/>
      <c r="WU1394" s="17"/>
      <c r="WV1394" s="17"/>
      <c r="WW1394" s="17"/>
      <c r="WX1394" s="17"/>
      <c r="WY1394" s="17"/>
      <c r="WZ1394" s="17"/>
      <c r="XA1394" s="17"/>
      <c r="XB1394" s="17"/>
      <c r="XC1394" s="17"/>
      <c r="XD1394" s="17"/>
      <c r="XE1394" s="17"/>
      <c r="XF1394" s="17"/>
      <c r="XG1394" s="17"/>
      <c r="XH1394" s="17"/>
      <c r="XI1394" s="17"/>
      <c r="XJ1394" s="17"/>
      <c r="XK1394" s="17"/>
      <c r="XL1394" s="17"/>
      <c r="XM1394" s="17"/>
      <c r="XN1394" s="17"/>
      <c r="XO1394" s="17"/>
      <c r="XP1394" s="17"/>
      <c r="XQ1394" s="17"/>
      <c r="XR1394" s="17"/>
      <c r="XS1394" s="17"/>
      <c r="XT1394" s="17"/>
      <c r="XU1394" s="17"/>
      <c r="XV1394" s="17"/>
      <c r="XW1394" s="17"/>
      <c r="XX1394" s="17"/>
      <c r="XY1394" s="17"/>
      <c r="XZ1394" s="17"/>
      <c r="YA1394" s="17"/>
      <c r="YB1394" s="17"/>
      <c r="YC1394" s="17"/>
      <c r="YD1394" s="17"/>
      <c r="YE1394" s="17"/>
      <c r="YF1394" s="17"/>
      <c r="YG1394" s="17"/>
      <c r="YH1394" s="17"/>
      <c r="YI1394" s="17"/>
      <c r="YJ1394" s="17"/>
      <c r="YK1394" s="17"/>
      <c r="YL1394" s="17"/>
      <c r="YM1394" s="17"/>
      <c r="YN1394" s="17"/>
      <c r="YO1394" s="17"/>
      <c r="YP1394" s="17"/>
      <c r="YQ1394" s="17"/>
      <c r="YR1394" s="17"/>
      <c r="YS1394" s="17"/>
      <c r="YT1394" s="17"/>
      <c r="YU1394" s="17"/>
      <c r="YV1394" s="17"/>
      <c r="YW1394" s="17"/>
      <c r="YX1394" s="17"/>
      <c r="YY1394" s="17"/>
      <c r="YZ1394" s="17"/>
      <c r="ZA1394" s="17"/>
      <c r="ZB1394" s="17"/>
      <c r="ZC1394" s="17"/>
      <c r="ZD1394" s="17"/>
      <c r="ZE1394" s="17"/>
      <c r="ZF1394" s="17"/>
      <c r="ZG1394" s="17"/>
      <c r="ZH1394" s="17"/>
      <c r="ZI1394" s="17"/>
      <c r="ZJ1394" s="17"/>
      <c r="ZK1394" s="17"/>
      <c r="ZL1394" s="17"/>
      <c r="ZM1394" s="17"/>
      <c r="ZN1394" s="17"/>
      <c r="ZO1394" s="17"/>
      <c r="ZP1394" s="17"/>
      <c r="ZQ1394" s="17"/>
      <c r="ZR1394" s="17"/>
      <c r="ZS1394" s="17"/>
      <c r="ZT1394" s="17"/>
      <c r="ZU1394" s="17"/>
      <c r="ZV1394" s="17"/>
      <c r="ZW1394" s="17"/>
      <c r="ZX1394" s="17"/>
      <c r="ZY1394" s="17"/>
      <c r="ZZ1394" s="17"/>
      <c r="AAA1394" s="17"/>
      <c r="AAB1394" s="17"/>
      <c r="AAC1394" s="17"/>
      <c r="AAD1394" s="17"/>
      <c r="AAE1394" s="17"/>
      <c r="AAF1394" s="17"/>
      <c r="AAG1394" s="17"/>
      <c r="AAH1394" s="17"/>
      <c r="AAI1394" s="17"/>
      <c r="AAJ1394" s="17"/>
      <c r="AAK1394" s="17"/>
      <c r="AAL1394" s="17"/>
      <c r="AAM1394" s="17"/>
      <c r="AAN1394" s="17"/>
      <c r="AAO1394" s="17"/>
      <c r="AAP1394" s="17"/>
      <c r="AAQ1394" s="17"/>
      <c r="AAR1394" s="17"/>
      <c r="AAS1394" s="17"/>
      <c r="AAT1394" s="17"/>
      <c r="AAU1394" s="17"/>
      <c r="AAV1394" s="17"/>
      <c r="AAW1394" s="17"/>
      <c r="AAX1394" s="17"/>
      <c r="AAY1394" s="17"/>
      <c r="AAZ1394" s="17"/>
      <c r="ABA1394" s="17"/>
      <c r="ABB1394" s="17"/>
      <c r="ABC1394" s="17"/>
      <c r="ABD1394" s="17"/>
      <c r="ABE1394" s="17"/>
      <c r="ABF1394" s="17"/>
      <c r="ABG1394" s="17"/>
      <c r="ABH1394" s="17"/>
      <c r="ABI1394" s="17"/>
      <c r="ABJ1394" s="17"/>
      <c r="ABK1394" s="17"/>
      <c r="ABL1394" s="17"/>
      <c r="ABM1394" s="17"/>
      <c r="ABN1394" s="17"/>
      <c r="ABO1394" s="17"/>
      <c r="ABP1394" s="17"/>
      <c r="ABQ1394" s="17"/>
      <c r="ABR1394" s="17"/>
      <c r="ABS1394" s="17"/>
      <c r="ABT1394" s="17"/>
      <c r="ABU1394" s="17"/>
      <c r="ABV1394" s="17"/>
      <c r="ABW1394" s="17"/>
      <c r="ABX1394" s="17"/>
      <c r="ABY1394" s="17"/>
      <c r="ABZ1394" s="17"/>
      <c r="ACA1394" s="17"/>
      <c r="ACB1394" s="17"/>
      <c r="ACC1394" s="17"/>
      <c r="ACD1394" s="17"/>
      <c r="ACE1394" s="17"/>
      <c r="ACF1394" s="17"/>
      <c r="ACG1394" s="17"/>
      <c r="ACH1394" s="17"/>
      <c r="ACI1394" s="17"/>
      <c r="ACJ1394" s="17"/>
      <c r="ACK1394" s="17"/>
      <c r="ACL1394" s="17"/>
      <c r="ACM1394" s="17"/>
      <c r="ACN1394" s="17"/>
      <c r="ACO1394" s="17"/>
      <c r="ACP1394" s="17"/>
      <c r="ACQ1394" s="17"/>
      <c r="ACR1394" s="17"/>
      <c r="ACS1394" s="17"/>
      <c r="ACT1394" s="17"/>
      <c r="ACU1394" s="17"/>
      <c r="ACV1394" s="17"/>
      <c r="ACW1394" s="17"/>
      <c r="ACX1394" s="17"/>
      <c r="ACY1394" s="17"/>
      <c r="ACZ1394" s="17"/>
      <c r="ADA1394" s="17"/>
      <c r="ADB1394" s="17"/>
      <c r="ADC1394" s="17"/>
      <c r="ADD1394" s="17"/>
      <c r="ADE1394" s="17"/>
      <c r="ADF1394" s="17"/>
      <c r="ADG1394" s="17"/>
      <c r="ADH1394" s="17"/>
      <c r="ADI1394" s="17"/>
      <c r="ADJ1394" s="17"/>
      <c r="ADK1394" s="17"/>
      <c r="ADL1394" s="17"/>
      <c r="ADM1394" s="17"/>
      <c r="ADN1394" s="17"/>
      <c r="ADO1394" s="17"/>
      <c r="ADP1394" s="17"/>
      <c r="ADQ1394" s="17"/>
      <c r="ADR1394" s="17"/>
      <c r="ADS1394" s="17"/>
      <c r="ADT1394" s="17"/>
      <c r="ADU1394" s="17"/>
      <c r="ADV1394" s="17"/>
      <c r="ADW1394" s="17"/>
      <c r="ADX1394" s="17"/>
      <c r="ADY1394" s="17"/>
      <c r="ADZ1394" s="17"/>
      <c r="AEA1394" s="17"/>
      <c r="AEB1394" s="17"/>
      <c r="AEC1394" s="17"/>
      <c r="AED1394" s="17"/>
      <c r="AEE1394" s="17"/>
      <c r="AEF1394" s="17"/>
      <c r="AEG1394" s="17"/>
      <c r="AEH1394" s="17"/>
      <c r="AEI1394" s="17"/>
      <c r="AEJ1394" s="17"/>
      <c r="AEK1394" s="17"/>
      <c r="AEL1394" s="17"/>
      <c r="AEM1394" s="17"/>
      <c r="AEN1394" s="17"/>
      <c r="AEO1394" s="17"/>
      <c r="AEP1394" s="17"/>
      <c r="AEQ1394" s="17"/>
      <c r="AER1394" s="17"/>
      <c r="AES1394" s="17"/>
      <c r="AET1394" s="17"/>
      <c r="AEU1394" s="17"/>
      <c r="AEV1394" s="17"/>
      <c r="AEW1394" s="17"/>
      <c r="AEX1394" s="17"/>
      <c r="AEY1394" s="17"/>
      <c r="AEZ1394" s="17"/>
      <c r="AFA1394" s="17"/>
      <c r="AFB1394" s="17"/>
      <c r="AFC1394" s="17"/>
      <c r="AFD1394" s="17"/>
      <c r="AFE1394" s="17"/>
      <c r="AFF1394" s="17"/>
      <c r="AFG1394" s="17"/>
      <c r="AFH1394" s="17"/>
      <c r="AFI1394" s="17"/>
      <c r="AFJ1394" s="17"/>
      <c r="AFK1394" s="17"/>
      <c r="AFL1394" s="17"/>
      <c r="AFM1394" s="17"/>
      <c r="AFN1394" s="17"/>
      <c r="AFO1394" s="17"/>
      <c r="AFP1394" s="17"/>
      <c r="AFQ1394" s="17"/>
      <c r="AFR1394" s="17"/>
      <c r="AFS1394" s="17"/>
      <c r="AFT1394" s="17"/>
      <c r="AFU1394" s="17"/>
      <c r="AFV1394" s="17"/>
      <c r="AFW1394" s="17"/>
      <c r="AFX1394" s="17"/>
      <c r="AFY1394" s="17"/>
      <c r="AFZ1394" s="17"/>
      <c r="AGA1394" s="17"/>
      <c r="AGB1394" s="17"/>
      <c r="AGC1394" s="17"/>
      <c r="AGD1394" s="17"/>
      <c r="AGE1394" s="17"/>
      <c r="AGF1394" s="17"/>
      <c r="AGG1394" s="17"/>
      <c r="AGH1394" s="17"/>
      <c r="AGI1394" s="17"/>
      <c r="AGJ1394" s="17"/>
      <c r="AGK1394" s="17"/>
      <c r="AGL1394" s="17"/>
      <c r="AGM1394" s="17"/>
      <c r="AGN1394" s="17"/>
      <c r="AGO1394" s="17"/>
      <c r="AGP1394" s="17"/>
      <c r="AGQ1394" s="17"/>
      <c r="AGR1394" s="17"/>
      <c r="AGS1394" s="17"/>
      <c r="AGT1394" s="17"/>
      <c r="AGU1394" s="17"/>
      <c r="AGV1394" s="17"/>
      <c r="AGW1394" s="17"/>
      <c r="AGX1394" s="17"/>
      <c r="AGY1394" s="17"/>
      <c r="AGZ1394" s="17"/>
      <c r="AHA1394" s="17"/>
      <c r="AHB1394" s="17"/>
      <c r="AHC1394" s="17"/>
      <c r="AHD1394" s="17"/>
      <c r="AHE1394" s="17"/>
      <c r="AHF1394" s="17"/>
      <c r="AHG1394" s="17"/>
      <c r="AHH1394" s="17"/>
      <c r="AHI1394" s="17"/>
      <c r="AHJ1394" s="17"/>
      <c r="AHK1394" s="17"/>
      <c r="AHL1394" s="17"/>
      <c r="AHM1394" s="17"/>
      <c r="AHN1394" s="17"/>
      <c r="AHO1394" s="17"/>
      <c r="AHP1394" s="17"/>
      <c r="AHQ1394" s="17"/>
      <c r="AHR1394" s="17"/>
      <c r="AHS1394" s="17"/>
      <c r="AHT1394" s="17"/>
      <c r="AHU1394" s="17"/>
      <c r="AHV1394" s="17"/>
      <c r="AHW1394" s="17"/>
      <c r="AHX1394" s="17"/>
      <c r="AHY1394" s="17"/>
      <c r="AHZ1394" s="17"/>
      <c r="AIA1394" s="17"/>
      <c r="AIB1394" s="17"/>
      <c r="AIC1394" s="17"/>
      <c r="AID1394" s="17"/>
      <c r="AIE1394" s="17"/>
      <c r="AIF1394" s="17"/>
      <c r="AIG1394" s="17"/>
      <c r="AIH1394" s="17"/>
      <c r="AII1394" s="17"/>
      <c r="AIJ1394" s="17"/>
      <c r="AIK1394" s="17"/>
      <c r="AIL1394" s="17"/>
      <c r="AIM1394" s="17"/>
      <c r="AIN1394" s="17"/>
      <c r="AIO1394" s="17"/>
      <c r="AIP1394" s="17"/>
      <c r="AIQ1394" s="17"/>
      <c r="AIR1394" s="17"/>
      <c r="AIS1394" s="17"/>
      <c r="AIT1394" s="17"/>
      <c r="AIU1394" s="17"/>
      <c r="AIV1394" s="17"/>
      <c r="AIW1394" s="17"/>
      <c r="AIX1394" s="17"/>
      <c r="AIY1394" s="17"/>
      <c r="AIZ1394" s="17"/>
      <c r="AJA1394" s="17"/>
      <c r="AJB1394" s="17"/>
      <c r="AJC1394" s="17"/>
      <c r="AJD1394" s="17"/>
      <c r="AJE1394" s="17"/>
      <c r="AJF1394" s="17"/>
      <c r="AJG1394" s="17"/>
      <c r="AJH1394" s="17"/>
      <c r="AJI1394" s="17"/>
      <c r="AJJ1394" s="17"/>
      <c r="AJK1394" s="17"/>
      <c r="AJL1394" s="17"/>
      <c r="AJM1394" s="17"/>
      <c r="AJN1394" s="17"/>
      <c r="AJO1394" s="17"/>
      <c r="AJP1394" s="17"/>
      <c r="AJQ1394" s="17"/>
      <c r="AJR1394" s="17"/>
      <c r="AJS1394" s="17"/>
      <c r="AJT1394" s="17"/>
      <c r="AJU1394" s="17"/>
      <c r="AJV1394" s="17"/>
      <c r="AJW1394" s="17"/>
      <c r="AJX1394" s="17"/>
      <c r="AJY1394" s="17"/>
      <c r="AJZ1394" s="17"/>
      <c r="AKA1394" s="17"/>
      <c r="AKB1394" s="17"/>
      <c r="AKC1394" s="17"/>
      <c r="AKD1394" s="17"/>
      <c r="AKE1394" s="17"/>
      <c r="AKF1394" s="17"/>
      <c r="AKG1394" s="17"/>
      <c r="AKH1394" s="17"/>
      <c r="AKI1394" s="17"/>
      <c r="AKJ1394" s="17"/>
      <c r="AKK1394" s="17"/>
      <c r="AKL1394" s="17"/>
      <c r="AKM1394" s="17"/>
      <c r="AKN1394" s="17"/>
      <c r="AKO1394" s="17"/>
      <c r="AKP1394" s="17"/>
      <c r="AKQ1394" s="17"/>
      <c r="AKR1394" s="17"/>
      <c r="AKS1394" s="17"/>
      <c r="AKT1394" s="17"/>
      <c r="AKU1394" s="17"/>
      <c r="AKV1394" s="17"/>
      <c r="AKW1394" s="17"/>
      <c r="AKX1394" s="17"/>
      <c r="AKY1394" s="17"/>
      <c r="AKZ1394" s="17"/>
      <c r="ALA1394" s="17"/>
      <c r="ALB1394" s="17"/>
      <c r="ALC1394" s="17"/>
      <c r="ALD1394" s="17"/>
      <c r="ALE1394" s="17"/>
      <c r="ALF1394" s="17"/>
      <c r="ALG1394" s="17"/>
      <c r="ALH1394" s="17"/>
      <c r="ALI1394" s="17"/>
      <c r="ALJ1394" s="17"/>
      <c r="ALK1394" s="17"/>
      <c r="ALL1394" s="17"/>
      <c r="ALM1394" s="17"/>
      <c r="ALN1394" s="17"/>
      <c r="ALO1394" s="17"/>
      <c r="ALP1394" s="17"/>
      <c r="ALQ1394" s="17"/>
      <c r="ALR1394" s="17"/>
      <c r="ALS1394" s="17"/>
      <c r="ALT1394" s="17"/>
      <c r="ALU1394" s="17"/>
      <c r="ALV1394" s="17"/>
      <c r="ALW1394" s="17"/>
      <c r="ALX1394" s="17"/>
      <c r="ALY1394" s="17"/>
      <c r="ALZ1394" s="17"/>
      <c r="AMA1394" s="17"/>
      <c r="AMB1394" s="17"/>
      <c r="AMC1394" s="17"/>
      <c r="AMD1394" s="17"/>
      <c r="AME1394" s="17"/>
      <c r="AMF1394" s="17"/>
      <c r="AMG1394" s="17"/>
      <c r="AMH1394" s="17"/>
      <c r="AMI1394" s="17"/>
      <c r="AMJ1394" s="17"/>
      <c r="AMK1394" s="17"/>
      <c r="AML1394" s="17"/>
      <c r="AMM1394" s="17"/>
      <c r="AMN1394" s="17"/>
      <c r="AMO1394" s="17"/>
      <c r="AMP1394" s="17"/>
      <c r="AMQ1394" s="17"/>
      <c r="AMR1394" s="17"/>
      <c r="AMS1394" s="17"/>
      <c r="AMT1394" s="17"/>
      <c r="AMU1394" s="17"/>
      <c r="AMV1394" s="17"/>
      <c r="AMW1394" s="17"/>
      <c r="AMX1394" s="17"/>
      <c r="AMY1394" s="17"/>
      <c r="AMZ1394" s="17"/>
      <c r="ANA1394" s="17"/>
      <c r="ANB1394" s="17"/>
      <c r="ANC1394" s="17"/>
      <c r="AND1394" s="17"/>
      <c r="ANE1394" s="17"/>
      <c r="ANF1394" s="17"/>
      <c r="ANG1394" s="17"/>
      <c r="ANH1394" s="17"/>
      <c r="ANI1394" s="17"/>
      <c r="ANJ1394" s="17"/>
      <c r="ANK1394" s="17"/>
      <c r="ANL1394" s="17"/>
      <c r="ANM1394" s="17"/>
      <c r="ANN1394" s="17"/>
      <c r="ANO1394" s="17"/>
      <c r="ANP1394" s="17"/>
      <c r="ANQ1394" s="17"/>
      <c r="ANR1394" s="17"/>
      <c r="ANS1394" s="17"/>
      <c r="ANT1394" s="17"/>
      <c r="ANU1394" s="17"/>
      <c r="ANV1394" s="17"/>
      <c r="ANW1394" s="17"/>
      <c r="ANX1394" s="17"/>
      <c r="ANY1394" s="17"/>
      <c r="ANZ1394" s="17"/>
      <c r="AOA1394" s="17"/>
      <c r="AOB1394" s="17"/>
      <c r="AOC1394" s="17"/>
      <c r="AOD1394" s="17"/>
      <c r="AOE1394" s="17"/>
      <c r="AOF1394" s="17"/>
      <c r="AOG1394" s="17"/>
      <c r="AOH1394" s="17"/>
      <c r="AOI1394" s="17"/>
      <c r="AOJ1394" s="17"/>
      <c r="AOK1394" s="17"/>
      <c r="AOL1394" s="17"/>
      <c r="AOM1394" s="17"/>
      <c r="AON1394" s="17"/>
      <c r="AOO1394" s="17"/>
      <c r="AOP1394" s="17"/>
      <c r="AOQ1394" s="17"/>
      <c r="AOR1394" s="17"/>
      <c r="AOS1394" s="17"/>
      <c r="AOT1394" s="17"/>
      <c r="AOU1394" s="17"/>
      <c r="AOV1394" s="17"/>
      <c r="AOW1394" s="17"/>
      <c r="AOX1394" s="17"/>
      <c r="AOY1394" s="17"/>
      <c r="AOZ1394" s="17"/>
      <c r="APA1394" s="17"/>
      <c r="APB1394" s="17"/>
      <c r="APC1394" s="17"/>
      <c r="APD1394" s="17"/>
      <c r="APE1394" s="17"/>
      <c r="APF1394" s="17"/>
      <c r="APG1394" s="17"/>
      <c r="APH1394" s="17"/>
      <c r="API1394" s="17"/>
      <c r="APJ1394" s="17"/>
      <c r="APK1394" s="17"/>
      <c r="APL1394" s="17"/>
      <c r="APM1394" s="17"/>
      <c r="APN1394" s="17"/>
      <c r="APO1394" s="17"/>
      <c r="APP1394" s="17"/>
      <c r="APQ1394" s="17"/>
      <c r="APR1394" s="17"/>
      <c r="APS1394" s="17"/>
      <c r="APT1394" s="17"/>
      <c r="APU1394" s="17"/>
      <c r="APV1394" s="17"/>
      <c r="APW1394" s="17"/>
      <c r="APX1394" s="17"/>
      <c r="APY1394" s="17"/>
      <c r="APZ1394" s="17"/>
      <c r="AQA1394" s="17"/>
      <c r="AQB1394" s="17"/>
      <c r="AQC1394" s="17"/>
      <c r="AQD1394" s="17"/>
      <c r="AQE1394" s="17"/>
      <c r="AQF1394" s="17"/>
      <c r="AQG1394" s="17"/>
      <c r="AQH1394" s="17"/>
      <c r="AQI1394" s="17"/>
      <c r="AQJ1394" s="17"/>
      <c r="AQK1394" s="17"/>
      <c r="AQL1394" s="17"/>
      <c r="AQM1394" s="17"/>
      <c r="AQN1394" s="17"/>
      <c r="AQO1394" s="17"/>
      <c r="AQP1394" s="17"/>
      <c r="AQQ1394" s="17"/>
      <c r="AQR1394" s="17"/>
      <c r="AQS1394" s="17"/>
      <c r="AQT1394" s="17"/>
      <c r="AQU1394" s="17"/>
      <c r="AQV1394" s="17"/>
      <c r="AQW1394" s="17"/>
      <c r="AQX1394" s="17"/>
      <c r="AQY1394" s="17"/>
      <c r="AQZ1394" s="17"/>
      <c r="ARA1394" s="17"/>
      <c r="ARB1394" s="17"/>
      <c r="ARC1394" s="17"/>
      <c r="ARD1394" s="17"/>
      <c r="ARE1394" s="17"/>
      <c r="ARF1394" s="17"/>
      <c r="ARG1394" s="17"/>
      <c r="ARH1394" s="17"/>
      <c r="ARI1394" s="17"/>
      <c r="ARJ1394" s="17"/>
      <c r="ARK1394" s="17"/>
      <c r="ARL1394" s="17"/>
      <c r="ARM1394" s="17"/>
      <c r="ARN1394" s="17"/>
      <c r="ARO1394" s="17"/>
      <c r="ARP1394" s="17"/>
      <c r="ARQ1394" s="17"/>
      <c r="ARR1394" s="17"/>
      <c r="ARS1394" s="17"/>
      <c r="ART1394" s="17"/>
      <c r="ARU1394" s="17"/>
      <c r="ARV1394" s="17"/>
      <c r="ARW1394" s="17"/>
      <c r="ARX1394" s="17"/>
      <c r="ARY1394" s="17"/>
      <c r="ARZ1394" s="17"/>
      <c r="ASA1394" s="17"/>
      <c r="ASB1394" s="17"/>
      <c r="ASC1394" s="17"/>
      <c r="ASD1394" s="17"/>
      <c r="ASE1394" s="17"/>
      <c r="ASF1394" s="17"/>
      <c r="ASG1394" s="17"/>
      <c r="ASH1394" s="17"/>
      <c r="ASI1394" s="17"/>
      <c r="ASJ1394" s="17"/>
      <c r="ASK1394" s="17"/>
      <c r="ASL1394" s="17"/>
      <c r="ASM1394" s="17"/>
      <c r="ASN1394" s="17"/>
      <c r="ASO1394" s="17"/>
      <c r="ASP1394" s="17"/>
      <c r="ASQ1394" s="17"/>
      <c r="ASR1394" s="17"/>
      <c r="ASS1394" s="17"/>
      <c r="AST1394" s="17"/>
      <c r="ASU1394" s="17"/>
      <c r="ASV1394" s="17"/>
      <c r="ASW1394" s="17"/>
      <c r="ASX1394" s="17"/>
      <c r="ASY1394" s="17"/>
      <c r="ASZ1394" s="17"/>
      <c r="ATA1394" s="17"/>
      <c r="ATB1394" s="17"/>
      <c r="ATC1394" s="17"/>
      <c r="ATD1394" s="17"/>
      <c r="ATE1394" s="17"/>
      <c r="ATF1394" s="17"/>
      <c r="ATG1394" s="17"/>
      <c r="ATH1394" s="17"/>
      <c r="ATI1394" s="17"/>
      <c r="ATJ1394" s="17"/>
      <c r="ATK1394" s="17"/>
      <c r="ATL1394" s="17"/>
      <c r="ATM1394" s="17"/>
      <c r="ATN1394" s="17"/>
      <c r="ATO1394" s="17"/>
      <c r="ATP1394" s="17"/>
      <c r="ATQ1394" s="17"/>
      <c r="ATR1394" s="17"/>
      <c r="ATS1394" s="17"/>
      <c r="ATT1394" s="17"/>
      <c r="ATU1394" s="17"/>
      <c r="ATV1394" s="17"/>
      <c r="ATW1394" s="17"/>
      <c r="ATX1394" s="17"/>
      <c r="ATY1394" s="17"/>
      <c r="ATZ1394" s="17"/>
      <c r="AUA1394" s="17"/>
      <c r="AUB1394" s="17"/>
      <c r="AUC1394" s="17"/>
      <c r="AUD1394" s="17"/>
      <c r="AUE1394" s="17"/>
      <c r="AUF1394" s="17"/>
      <c r="AUG1394" s="17"/>
      <c r="AUH1394" s="17"/>
      <c r="AUI1394" s="17"/>
      <c r="AUJ1394" s="17"/>
      <c r="AUK1394" s="17"/>
      <c r="AUL1394" s="17"/>
      <c r="AUM1394" s="17"/>
      <c r="AUN1394" s="17"/>
      <c r="AUO1394" s="17"/>
      <c r="AUP1394" s="17"/>
      <c r="AUQ1394" s="17"/>
      <c r="AUR1394" s="17"/>
      <c r="AUS1394" s="17"/>
      <c r="AUT1394" s="17"/>
      <c r="AUU1394" s="17"/>
      <c r="AUV1394" s="17"/>
      <c r="AUW1394" s="17"/>
      <c r="AUX1394" s="17"/>
      <c r="AUY1394" s="17"/>
      <c r="AUZ1394" s="17"/>
      <c r="AVA1394" s="17"/>
      <c r="AVB1394" s="17"/>
      <c r="AVC1394" s="17"/>
      <c r="AVD1394" s="17"/>
      <c r="AVE1394" s="17"/>
      <c r="AVF1394" s="17"/>
      <c r="AVG1394" s="17"/>
      <c r="AVH1394" s="17"/>
      <c r="AVI1394" s="17"/>
      <c r="AVJ1394" s="17"/>
      <c r="AVK1394" s="17"/>
      <c r="AVL1394" s="17"/>
      <c r="AVM1394" s="17"/>
      <c r="AVN1394" s="17"/>
      <c r="AVO1394" s="17"/>
      <c r="AVP1394" s="17"/>
      <c r="AVQ1394" s="17"/>
      <c r="AVR1394" s="17"/>
      <c r="AVS1394" s="17"/>
      <c r="AVT1394" s="17"/>
      <c r="AVU1394" s="17"/>
      <c r="AVV1394" s="17"/>
      <c r="AVW1394" s="17"/>
      <c r="AVX1394" s="17"/>
      <c r="AVY1394" s="17"/>
      <c r="AVZ1394" s="17"/>
      <c r="AWA1394" s="17"/>
      <c r="AWB1394" s="17"/>
      <c r="AWC1394" s="17"/>
      <c r="AWD1394" s="17"/>
      <c r="AWE1394" s="17"/>
      <c r="AWF1394" s="17"/>
      <c r="AWG1394" s="17"/>
      <c r="AWH1394" s="17"/>
      <c r="AWI1394" s="17"/>
      <c r="AWJ1394" s="17"/>
      <c r="AWK1394" s="17"/>
      <c r="AWL1394" s="17"/>
      <c r="AWM1394" s="17"/>
      <c r="AWN1394" s="17"/>
      <c r="AWO1394" s="17"/>
      <c r="AWP1394" s="17"/>
      <c r="AWQ1394" s="17"/>
      <c r="AWR1394" s="17"/>
      <c r="AWS1394" s="17"/>
      <c r="AWT1394" s="17"/>
      <c r="AWU1394" s="17"/>
      <c r="AWV1394" s="17"/>
      <c r="AWW1394" s="17"/>
      <c r="AWX1394" s="17"/>
      <c r="AWY1394" s="17"/>
      <c r="AWZ1394" s="17"/>
      <c r="AXA1394" s="17"/>
      <c r="AXB1394" s="17"/>
      <c r="AXC1394" s="17"/>
      <c r="AXD1394" s="17"/>
      <c r="AXE1394" s="17"/>
      <c r="AXF1394" s="17"/>
      <c r="AXG1394" s="17"/>
      <c r="AXH1394" s="17"/>
      <c r="AXI1394" s="17"/>
      <c r="AXJ1394" s="17"/>
      <c r="AXK1394" s="17"/>
      <c r="AXL1394" s="17"/>
      <c r="AXM1394" s="17"/>
      <c r="AXN1394" s="17"/>
      <c r="AXO1394" s="17"/>
      <c r="AXP1394" s="17"/>
      <c r="AXQ1394" s="17"/>
      <c r="AXR1394" s="17"/>
      <c r="AXS1394" s="17"/>
      <c r="AXT1394" s="17"/>
      <c r="AXU1394" s="17"/>
      <c r="AXV1394" s="17"/>
      <c r="AXW1394" s="17"/>
      <c r="AXX1394" s="17"/>
      <c r="AXY1394" s="17"/>
      <c r="AXZ1394" s="17"/>
      <c r="AYA1394" s="17"/>
      <c r="AYB1394" s="17"/>
      <c r="AYC1394" s="17"/>
      <c r="AYD1394" s="17"/>
      <c r="AYE1394" s="17"/>
      <c r="AYF1394" s="17"/>
      <c r="AYG1394" s="17"/>
      <c r="AYH1394" s="17"/>
      <c r="AYI1394" s="17"/>
      <c r="AYJ1394" s="17"/>
      <c r="AYK1394" s="17"/>
      <c r="AYL1394" s="17"/>
      <c r="AYM1394" s="17"/>
      <c r="AYN1394" s="17"/>
      <c r="AYO1394" s="17"/>
      <c r="AYP1394" s="17"/>
      <c r="AYQ1394" s="17"/>
      <c r="AYR1394" s="17"/>
      <c r="AYS1394" s="17"/>
      <c r="AYT1394" s="17"/>
      <c r="AYU1394" s="17"/>
      <c r="AYV1394" s="17"/>
      <c r="AYW1394" s="17"/>
      <c r="AYX1394" s="17"/>
      <c r="AYY1394" s="17"/>
      <c r="AYZ1394" s="17"/>
      <c r="AZA1394" s="17"/>
      <c r="AZB1394" s="17"/>
      <c r="AZC1394" s="17"/>
      <c r="AZD1394" s="17"/>
      <c r="AZE1394" s="17"/>
      <c r="AZF1394" s="17"/>
      <c r="AZG1394" s="17"/>
      <c r="AZH1394" s="17"/>
      <c r="AZI1394" s="17"/>
      <c r="AZJ1394" s="17"/>
      <c r="AZK1394" s="17"/>
      <c r="AZL1394" s="17"/>
      <c r="AZM1394" s="17"/>
      <c r="AZN1394" s="17"/>
      <c r="AZO1394" s="17"/>
      <c r="AZP1394" s="17"/>
      <c r="AZQ1394" s="17"/>
      <c r="AZR1394" s="17"/>
      <c r="AZS1394" s="17"/>
      <c r="AZT1394" s="17"/>
      <c r="AZU1394" s="17"/>
      <c r="AZV1394" s="17"/>
      <c r="AZW1394" s="17"/>
      <c r="AZX1394" s="17"/>
      <c r="AZY1394" s="17"/>
      <c r="AZZ1394" s="17"/>
      <c r="BAA1394" s="17"/>
      <c r="BAB1394" s="17"/>
      <c r="BAC1394" s="17"/>
      <c r="BAD1394" s="17"/>
      <c r="BAE1394" s="17"/>
      <c r="BAF1394" s="17"/>
      <c r="BAG1394" s="17"/>
      <c r="BAH1394" s="17"/>
      <c r="BAI1394" s="17"/>
      <c r="BAJ1394" s="17"/>
      <c r="BAK1394" s="17"/>
      <c r="BAL1394" s="17"/>
      <c r="BAM1394" s="17"/>
      <c r="BAN1394" s="17"/>
      <c r="BAO1394" s="17"/>
      <c r="BAP1394" s="17"/>
      <c r="BAQ1394" s="17"/>
      <c r="BAR1394" s="17"/>
      <c r="BAS1394" s="17"/>
      <c r="BAT1394" s="17"/>
      <c r="BAU1394" s="17"/>
      <c r="BAV1394" s="17"/>
      <c r="BAW1394" s="17"/>
      <c r="BAX1394" s="17"/>
      <c r="BAY1394" s="17"/>
      <c r="BAZ1394" s="17"/>
      <c r="BBA1394" s="17"/>
      <c r="BBB1394" s="17"/>
      <c r="BBC1394" s="17"/>
      <c r="BBD1394" s="17"/>
      <c r="BBE1394" s="17"/>
      <c r="BBF1394" s="17"/>
      <c r="BBG1394" s="17"/>
      <c r="BBH1394" s="17"/>
      <c r="BBI1394" s="17"/>
      <c r="BBJ1394" s="17"/>
      <c r="BBK1394" s="17"/>
      <c r="BBL1394" s="17"/>
      <c r="BBM1394" s="17"/>
      <c r="BBN1394" s="17"/>
      <c r="BBO1394" s="17"/>
      <c r="BBP1394" s="17"/>
      <c r="BBQ1394" s="17"/>
      <c r="BBR1394" s="17"/>
      <c r="BBS1394" s="17"/>
      <c r="BBT1394" s="17"/>
      <c r="BBU1394" s="17"/>
      <c r="BBV1394" s="17"/>
      <c r="BBW1394" s="17"/>
      <c r="BBX1394" s="17"/>
      <c r="BBY1394" s="17"/>
      <c r="BBZ1394" s="17"/>
      <c r="BCA1394" s="17"/>
      <c r="BCB1394" s="17"/>
      <c r="BCC1394" s="17"/>
      <c r="BCD1394" s="17"/>
      <c r="BCE1394" s="17"/>
      <c r="BCF1394" s="17"/>
      <c r="BCG1394" s="17"/>
      <c r="BCH1394" s="17"/>
      <c r="BCI1394" s="17"/>
      <c r="BCJ1394" s="17"/>
      <c r="BCK1394" s="17"/>
      <c r="BCL1394" s="17"/>
      <c r="BCM1394" s="17"/>
      <c r="BCN1394" s="17"/>
      <c r="BCO1394" s="17"/>
      <c r="BCP1394" s="17"/>
      <c r="BCQ1394" s="17"/>
      <c r="BCR1394" s="17"/>
      <c r="BCS1394" s="17"/>
      <c r="BCT1394" s="17"/>
      <c r="BCU1394" s="17"/>
      <c r="BCV1394" s="17"/>
      <c r="BCW1394" s="17"/>
      <c r="BCX1394" s="17"/>
      <c r="BCY1394" s="17"/>
      <c r="BCZ1394" s="17"/>
      <c r="BDA1394" s="17"/>
      <c r="BDB1394" s="17"/>
      <c r="BDC1394" s="17"/>
      <c r="BDD1394" s="17"/>
      <c r="BDE1394" s="17"/>
      <c r="BDF1394" s="17"/>
      <c r="BDG1394" s="17"/>
      <c r="BDH1394" s="17"/>
      <c r="BDI1394" s="17"/>
      <c r="BDJ1394" s="17"/>
      <c r="BDK1394" s="17"/>
      <c r="BDL1394" s="17"/>
      <c r="BDM1394" s="17"/>
      <c r="BDN1394" s="17"/>
      <c r="BDO1394" s="17"/>
      <c r="BDP1394" s="17"/>
      <c r="BDQ1394" s="17"/>
      <c r="BDR1394" s="17"/>
      <c r="BDS1394" s="17"/>
      <c r="BDT1394" s="17"/>
      <c r="BDU1394" s="17"/>
      <c r="BDV1394" s="17"/>
      <c r="BDW1394" s="17"/>
      <c r="BDX1394" s="17"/>
      <c r="BDY1394" s="17"/>
      <c r="BDZ1394" s="17"/>
      <c r="BEA1394" s="17"/>
      <c r="BEB1394" s="17"/>
      <c r="BEC1394" s="17"/>
      <c r="BED1394" s="17"/>
      <c r="BEE1394" s="17"/>
      <c r="BEF1394" s="17"/>
      <c r="BEG1394" s="17"/>
      <c r="BEH1394" s="17"/>
      <c r="BEI1394" s="17"/>
      <c r="BEJ1394" s="17"/>
      <c r="BEK1394" s="17"/>
      <c r="BEL1394" s="17"/>
      <c r="BEM1394" s="17"/>
      <c r="BEN1394" s="17"/>
      <c r="BEO1394" s="17"/>
      <c r="BEP1394" s="17"/>
      <c r="BEQ1394" s="17"/>
      <c r="BER1394" s="17"/>
      <c r="BES1394" s="17"/>
      <c r="BET1394" s="17"/>
      <c r="BEU1394" s="17"/>
      <c r="BEV1394" s="17"/>
      <c r="BEW1394" s="17"/>
      <c r="BEX1394" s="17"/>
      <c r="BEY1394" s="17"/>
      <c r="BEZ1394" s="17"/>
      <c r="BFA1394" s="17"/>
      <c r="BFB1394" s="17"/>
      <c r="BFC1394" s="17"/>
      <c r="BFD1394" s="17"/>
      <c r="BFE1394" s="17"/>
      <c r="BFF1394" s="17"/>
      <c r="BFG1394" s="17"/>
      <c r="BFH1394" s="17"/>
      <c r="BFI1394" s="17"/>
      <c r="BFJ1394" s="17"/>
      <c r="BFK1394" s="17"/>
      <c r="BFL1394" s="17"/>
      <c r="BFM1394" s="17"/>
      <c r="BFN1394" s="17"/>
      <c r="BFO1394" s="17"/>
      <c r="BFP1394" s="17"/>
      <c r="BFQ1394" s="17"/>
      <c r="BFR1394" s="17"/>
      <c r="BFS1394" s="17"/>
      <c r="BFT1394" s="17"/>
      <c r="BFU1394" s="17"/>
      <c r="BFV1394" s="17"/>
      <c r="BFW1394" s="17"/>
      <c r="BFX1394" s="17"/>
      <c r="BFY1394" s="17"/>
      <c r="BFZ1394" s="17"/>
      <c r="BGA1394" s="17"/>
      <c r="BGB1394" s="17"/>
      <c r="BGC1394" s="17"/>
      <c r="BGD1394" s="17"/>
      <c r="BGE1394" s="17"/>
      <c r="BGF1394" s="17"/>
      <c r="BGG1394" s="17"/>
      <c r="BGH1394" s="17"/>
      <c r="BGI1394" s="17"/>
      <c r="BGJ1394" s="17"/>
      <c r="BGK1394" s="17"/>
      <c r="BGL1394" s="17"/>
      <c r="BGM1394" s="17"/>
      <c r="BGN1394" s="17"/>
      <c r="BGO1394" s="17"/>
      <c r="BGP1394" s="17"/>
      <c r="BGQ1394" s="17"/>
      <c r="BGR1394" s="17"/>
      <c r="BGS1394" s="17"/>
      <c r="BGT1394" s="17"/>
      <c r="BGU1394" s="17"/>
      <c r="BGV1394" s="17"/>
      <c r="BGW1394" s="17"/>
      <c r="BGX1394" s="17"/>
      <c r="BGY1394" s="17"/>
      <c r="BGZ1394" s="17"/>
      <c r="BHA1394" s="17"/>
      <c r="BHB1394" s="17"/>
      <c r="BHC1394" s="17"/>
      <c r="BHD1394" s="17"/>
      <c r="BHE1394" s="17"/>
      <c r="BHF1394" s="17"/>
      <c r="BHG1394" s="17"/>
      <c r="BHH1394" s="17"/>
      <c r="BHI1394" s="17"/>
      <c r="BHJ1394" s="17"/>
      <c r="BHK1394" s="17"/>
      <c r="BHL1394" s="17"/>
      <c r="BHM1394" s="17"/>
      <c r="BHN1394" s="17"/>
      <c r="BHO1394" s="17"/>
      <c r="BHP1394" s="17"/>
      <c r="BHQ1394" s="17"/>
      <c r="BHR1394" s="17"/>
      <c r="BHS1394" s="17"/>
      <c r="BHT1394" s="17"/>
      <c r="BHU1394" s="17"/>
      <c r="BHV1394" s="17"/>
      <c r="BHW1394" s="17"/>
      <c r="BHX1394" s="17"/>
      <c r="BHY1394" s="17"/>
      <c r="BHZ1394" s="17"/>
      <c r="BIA1394" s="17"/>
      <c r="BIB1394" s="17"/>
      <c r="BIC1394" s="17"/>
      <c r="BID1394" s="17"/>
      <c r="BIE1394" s="17"/>
      <c r="BIF1394" s="17"/>
      <c r="BIG1394" s="17"/>
      <c r="BIH1394" s="17"/>
      <c r="BII1394" s="17"/>
      <c r="BIJ1394" s="17"/>
      <c r="BIK1394" s="17"/>
      <c r="BIL1394" s="17"/>
      <c r="BIM1394" s="17"/>
      <c r="BIN1394" s="17"/>
      <c r="BIO1394" s="17"/>
      <c r="BIP1394" s="17"/>
      <c r="BIQ1394" s="17"/>
      <c r="BIR1394" s="17"/>
      <c r="BIS1394" s="17"/>
      <c r="BIT1394" s="17"/>
      <c r="BIU1394" s="17"/>
      <c r="BIV1394" s="17"/>
      <c r="BIW1394" s="17"/>
      <c r="BIX1394" s="17"/>
      <c r="BIY1394" s="17"/>
      <c r="BIZ1394" s="17"/>
      <c r="BJA1394" s="17"/>
      <c r="BJB1394" s="17"/>
      <c r="BJC1394" s="17"/>
      <c r="BJD1394" s="17"/>
      <c r="BJE1394" s="17"/>
      <c r="BJF1394" s="17"/>
      <c r="BJG1394" s="17"/>
      <c r="BJH1394" s="17"/>
      <c r="BJI1394" s="17"/>
      <c r="BJJ1394" s="17"/>
      <c r="BJK1394" s="17"/>
      <c r="BJL1394" s="17"/>
      <c r="BJM1394" s="17"/>
      <c r="BJN1394" s="17"/>
      <c r="BJO1394" s="17"/>
      <c r="BJP1394" s="17"/>
      <c r="BJQ1394" s="17"/>
      <c r="BJR1394" s="17"/>
      <c r="BJS1394" s="17"/>
      <c r="BJT1394" s="17"/>
      <c r="BJU1394" s="17"/>
      <c r="BJV1394" s="17"/>
      <c r="BJW1394" s="17"/>
      <c r="BJX1394" s="17"/>
      <c r="BJY1394" s="17"/>
      <c r="BJZ1394" s="17"/>
      <c r="BKA1394" s="17"/>
      <c r="BKB1394" s="17"/>
      <c r="BKC1394" s="17"/>
      <c r="BKD1394" s="17"/>
      <c r="BKE1394" s="17"/>
      <c r="BKF1394" s="17"/>
      <c r="BKG1394" s="17"/>
      <c r="BKH1394" s="17"/>
      <c r="BKI1394" s="17"/>
      <c r="BKJ1394" s="17"/>
      <c r="BKK1394" s="17"/>
      <c r="BKL1394" s="17"/>
      <c r="BKM1394" s="17"/>
      <c r="BKN1394" s="17"/>
      <c r="BKO1394" s="17"/>
      <c r="BKP1394" s="17"/>
      <c r="BKQ1394" s="17"/>
      <c r="BKR1394" s="17"/>
      <c r="BKS1394" s="17"/>
      <c r="BKT1394" s="17"/>
      <c r="BKU1394" s="17"/>
      <c r="BKV1394" s="17"/>
      <c r="BKW1394" s="17"/>
      <c r="BKX1394" s="17"/>
      <c r="BKY1394" s="17"/>
      <c r="BKZ1394" s="17"/>
      <c r="BLA1394" s="17"/>
      <c r="BLB1394" s="17"/>
      <c r="BLC1394" s="17"/>
      <c r="BLD1394" s="17"/>
      <c r="BLE1394" s="17"/>
      <c r="BLF1394" s="17"/>
      <c r="BLG1394" s="17"/>
      <c r="BLH1394" s="17"/>
      <c r="BLI1394" s="17"/>
      <c r="BLJ1394" s="17"/>
      <c r="BLK1394" s="17"/>
      <c r="BLL1394" s="17"/>
      <c r="BLM1394" s="17"/>
      <c r="BLN1394" s="17"/>
      <c r="BLO1394" s="17"/>
      <c r="BLP1394" s="17"/>
      <c r="BLQ1394" s="17"/>
      <c r="BLR1394" s="17"/>
      <c r="BLS1394" s="17"/>
      <c r="BLT1394" s="17"/>
      <c r="BLU1394" s="17"/>
      <c r="BLV1394" s="17"/>
      <c r="BLW1394" s="17"/>
      <c r="BLX1394" s="17"/>
      <c r="BLY1394" s="17"/>
      <c r="BLZ1394" s="17"/>
      <c r="BMA1394" s="17"/>
      <c r="BMB1394" s="17"/>
      <c r="BMC1394" s="17"/>
      <c r="BMD1394" s="17"/>
      <c r="BME1394" s="17"/>
      <c r="BMF1394" s="17"/>
      <c r="BMG1394" s="17"/>
      <c r="BMH1394" s="17"/>
      <c r="BMI1394" s="17"/>
      <c r="BMJ1394" s="17"/>
      <c r="BMK1394" s="17"/>
      <c r="BML1394" s="17"/>
      <c r="BMM1394" s="17"/>
      <c r="BMN1394" s="17"/>
      <c r="BMO1394" s="17"/>
      <c r="BMP1394" s="17"/>
      <c r="BMQ1394" s="17"/>
      <c r="BMR1394" s="17"/>
      <c r="BMS1394" s="17"/>
      <c r="BMT1394" s="17"/>
      <c r="BMU1394" s="17"/>
      <c r="BMV1394" s="17"/>
      <c r="BMW1394" s="17"/>
      <c r="BMX1394" s="17"/>
      <c r="BMY1394" s="17"/>
      <c r="BMZ1394" s="17"/>
      <c r="BNA1394" s="17"/>
      <c r="BNB1394" s="17"/>
      <c r="BNC1394" s="17"/>
      <c r="BND1394" s="17"/>
      <c r="BNE1394" s="17"/>
      <c r="BNF1394" s="17"/>
      <c r="BNG1394" s="17"/>
      <c r="BNH1394" s="17"/>
      <c r="BNI1394" s="17"/>
      <c r="BNJ1394" s="17"/>
      <c r="BNK1394" s="17"/>
      <c r="BNL1394" s="17"/>
      <c r="BNM1394" s="17"/>
      <c r="BNN1394" s="17"/>
      <c r="BNO1394" s="17"/>
      <c r="BNP1394" s="17"/>
      <c r="BNQ1394" s="17"/>
      <c r="BNR1394" s="17"/>
      <c r="BNS1394" s="17"/>
      <c r="BNT1394" s="17"/>
      <c r="BNU1394" s="17"/>
      <c r="BNV1394" s="17"/>
      <c r="BNW1394" s="17"/>
      <c r="BNX1394" s="17"/>
      <c r="BNY1394" s="17"/>
      <c r="BNZ1394" s="17"/>
      <c r="BOA1394" s="17"/>
      <c r="BOB1394" s="17"/>
      <c r="BOC1394" s="17"/>
      <c r="BOD1394" s="17"/>
      <c r="BOE1394" s="17"/>
      <c r="BOF1394" s="17"/>
      <c r="BOG1394" s="17"/>
      <c r="BOH1394" s="17"/>
      <c r="BOI1394" s="17"/>
      <c r="BOJ1394" s="17"/>
      <c r="BOK1394" s="17"/>
      <c r="BOL1394" s="17"/>
      <c r="BOM1394" s="17"/>
      <c r="BON1394" s="17"/>
      <c r="BOO1394" s="17"/>
      <c r="BOP1394" s="17"/>
      <c r="BOQ1394" s="17"/>
      <c r="BOR1394" s="17"/>
      <c r="BOS1394" s="17"/>
      <c r="BOT1394" s="17"/>
      <c r="BOU1394" s="17"/>
      <c r="BOV1394" s="17"/>
      <c r="BOW1394" s="17"/>
      <c r="BOX1394" s="17"/>
      <c r="BOY1394" s="17"/>
      <c r="BOZ1394" s="17"/>
      <c r="BPA1394" s="17"/>
      <c r="BPB1394" s="17"/>
      <c r="BPC1394" s="17"/>
      <c r="BPD1394" s="17"/>
      <c r="BPE1394" s="17"/>
      <c r="BPF1394" s="17"/>
      <c r="BPG1394" s="17"/>
      <c r="BPH1394" s="17"/>
      <c r="BPI1394" s="17"/>
      <c r="BPJ1394" s="17"/>
      <c r="BPK1394" s="17"/>
      <c r="BPL1394" s="17"/>
      <c r="BPM1394" s="17"/>
      <c r="BPN1394" s="17"/>
      <c r="BPO1394" s="17"/>
      <c r="BPP1394" s="17"/>
      <c r="BPQ1394" s="17"/>
      <c r="BPR1394" s="17"/>
      <c r="BPS1394" s="17"/>
      <c r="BPT1394" s="17"/>
      <c r="BPU1394" s="17"/>
      <c r="BPV1394" s="17"/>
      <c r="BPW1394" s="17"/>
      <c r="BPX1394" s="17"/>
      <c r="BPY1394" s="17"/>
      <c r="BPZ1394" s="17"/>
      <c r="BQA1394" s="17"/>
      <c r="BQB1394" s="17"/>
      <c r="BQC1394" s="17"/>
      <c r="BQD1394" s="17"/>
      <c r="BQE1394" s="17"/>
      <c r="BQF1394" s="17"/>
      <c r="BQG1394" s="17"/>
      <c r="BQH1394" s="17"/>
      <c r="BQI1394" s="17"/>
      <c r="BQJ1394" s="17"/>
      <c r="BQK1394" s="17"/>
      <c r="BQL1394" s="17"/>
      <c r="BQM1394" s="17"/>
      <c r="BQN1394" s="17"/>
      <c r="BQO1394" s="17"/>
      <c r="BQP1394" s="17"/>
      <c r="BQQ1394" s="17"/>
      <c r="BQR1394" s="17"/>
      <c r="BQS1394" s="17"/>
      <c r="BQT1394" s="17"/>
      <c r="BQU1394" s="17"/>
      <c r="BQV1394" s="17"/>
      <c r="BQW1394" s="17"/>
      <c r="BQX1394" s="17"/>
      <c r="BQY1394" s="17"/>
      <c r="BQZ1394" s="17"/>
      <c r="BRA1394" s="17"/>
      <c r="BRB1394" s="17"/>
      <c r="BRC1394" s="17"/>
      <c r="BRD1394" s="17"/>
      <c r="BRE1394" s="17"/>
      <c r="BRF1394" s="17"/>
      <c r="BRG1394" s="17"/>
      <c r="BRH1394" s="17"/>
      <c r="BRI1394" s="17"/>
      <c r="BRJ1394" s="17"/>
      <c r="BRK1394" s="17"/>
      <c r="BRL1394" s="17"/>
      <c r="BRM1394" s="17"/>
      <c r="BRN1394" s="17"/>
      <c r="BRO1394" s="17"/>
      <c r="BRP1394" s="17"/>
      <c r="BRQ1394" s="17"/>
      <c r="BRR1394" s="17"/>
      <c r="BRS1394" s="17"/>
      <c r="BRT1394" s="17"/>
      <c r="BRU1394" s="17"/>
      <c r="BRV1394" s="17"/>
      <c r="BRW1394" s="17"/>
      <c r="BRX1394" s="17"/>
      <c r="BRY1394" s="17"/>
      <c r="BRZ1394" s="17"/>
      <c r="BSA1394" s="17"/>
      <c r="BSB1394" s="17"/>
      <c r="BSC1394" s="17"/>
      <c r="BSD1394" s="17"/>
      <c r="BSE1394" s="17"/>
      <c r="BSF1394" s="17"/>
      <c r="BSG1394" s="17"/>
      <c r="BSH1394" s="17"/>
      <c r="BSI1394" s="17"/>
      <c r="BSJ1394" s="17"/>
      <c r="BSK1394" s="17"/>
      <c r="BSL1394" s="17"/>
      <c r="BSM1394" s="17"/>
      <c r="BSN1394" s="17"/>
      <c r="BSO1394" s="17"/>
      <c r="BSP1394" s="17"/>
      <c r="BSQ1394" s="17"/>
      <c r="BSR1394" s="17"/>
      <c r="BSS1394" s="17"/>
      <c r="BST1394" s="17"/>
      <c r="BSU1394" s="17"/>
      <c r="BSV1394" s="17"/>
      <c r="BSW1394" s="17"/>
      <c r="BSX1394" s="17"/>
      <c r="BSY1394" s="17"/>
      <c r="BSZ1394" s="17"/>
      <c r="BTA1394" s="17"/>
      <c r="BTB1394" s="17"/>
      <c r="BTC1394" s="17"/>
      <c r="BTD1394" s="17"/>
      <c r="BTE1394" s="17"/>
      <c r="BTF1394" s="17"/>
      <c r="BTG1394" s="17"/>
      <c r="BTH1394" s="17"/>
      <c r="BTI1394" s="17"/>
      <c r="BTJ1394" s="17"/>
      <c r="BTK1394" s="17"/>
      <c r="BTL1394" s="17"/>
      <c r="BTM1394" s="17"/>
      <c r="BTN1394" s="17"/>
      <c r="BTO1394" s="17"/>
      <c r="BTP1394" s="17"/>
      <c r="BTQ1394" s="17"/>
      <c r="BTR1394" s="17"/>
      <c r="BTS1394" s="17"/>
      <c r="BTT1394" s="17"/>
      <c r="BTU1394" s="17"/>
      <c r="BTV1394" s="17"/>
      <c r="BTW1394" s="17"/>
      <c r="BTX1394" s="17"/>
      <c r="BTY1394" s="17"/>
      <c r="BTZ1394" s="17"/>
      <c r="BUA1394" s="17"/>
      <c r="BUB1394" s="17"/>
      <c r="BUC1394" s="17"/>
      <c r="BUD1394" s="17"/>
      <c r="BUE1394" s="17"/>
      <c r="BUF1394" s="17"/>
      <c r="BUG1394" s="17"/>
      <c r="BUH1394" s="17"/>
      <c r="BUI1394" s="17"/>
      <c r="BUJ1394" s="17"/>
      <c r="BUK1394" s="17"/>
      <c r="BUL1394" s="17"/>
      <c r="BUM1394" s="17"/>
      <c r="BUN1394" s="17"/>
      <c r="BUO1394" s="17"/>
      <c r="BUP1394" s="17"/>
      <c r="BUQ1394" s="17"/>
      <c r="BUR1394" s="17"/>
      <c r="BUS1394" s="17"/>
      <c r="BUT1394" s="17"/>
      <c r="BUU1394" s="17"/>
      <c r="BUV1394" s="17"/>
      <c r="BUW1394" s="17"/>
      <c r="BUX1394" s="17"/>
      <c r="BUY1394" s="17"/>
      <c r="BUZ1394" s="17"/>
      <c r="BVA1394" s="17"/>
      <c r="BVB1394" s="17"/>
      <c r="BVC1394" s="17"/>
      <c r="BVD1394" s="17"/>
      <c r="BVE1394" s="17"/>
      <c r="BVF1394" s="17"/>
      <c r="BVG1394" s="17"/>
      <c r="BVH1394" s="17"/>
      <c r="BVI1394" s="17"/>
      <c r="BVJ1394" s="17"/>
      <c r="BVK1394" s="17"/>
      <c r="BVL1394" s="17"/>
      <c r="BVM1394" s="17"/>
      <c r="BVN1394" s="17"/>
      <c r="BVO1394" s="17"/>
      <c r="BVP1394" s="17"/>
      <c r="BVQ1394" s="17"/>
      <c r="BVR1394" s="17"/>
      <c r="BVS1394" s="17"/>
      <c r="BVT1394" s="17"/>
      <c r="BVU1394" s="17"/>
      <c r="BVV1394" s="17"/>
      <c r="BVW1394" s="17"/>
      <c r="BVX1394" s="17"/>
      <c r="BVY1394" s="17"/>
      <c r="BVZ1394" s="17"/>
      <c r="BWA1394" s="17"/>
      <c r="BWB1394" s="17"/>
      <c r="BWC1394" s="17"/>
      <c r="BWD1394" s="17"/>
      <c r="BWE1394" s="17"/>
      <c r="BWF1394" s="17"/>
      <c r="BWG1394" s="17"/>
      <c r="BWH1394" s="17"/>
      <c r="BWI1394" s="17"/>
      <c r="BWJ1394" s="17"/>
      <c r="BWK1394" s="17"/>
      <c r="BWL1394" s="17"/>
      <c r="BWM1394" s="17"/>
      <c r="BWN1394" s="17"/>
      <c r="BWO1394" s="17"/>
      <c r="BWP1394" s="17"/>
      <c r="BWQ1394" s="17"/>
      <c r="BWR1394" s="17"/>
      <c r="BWS1394" s="17"/>
      <c r="BWT1394" s="17"/>
      <c r="BWU1394" s="17"/>
      <c r="BWV1394" s="17"/>
      <c r="BWW1394" s="17"/>
      <c r="BWX1394" s="17"/>
      <c r="BWY1394" s="17"/>
      <c r="BWZ1394" s="17"/>
      <c r="BXA1394" s="17"/>
      <c r="BXB1394" s="17"/>
      <c r="BXC1394" s="17"/>
      <c r="BXD1394" s="17"/>
      <c r="BXE1394" s="17"/>
      <c r="BXF1394" s="17"/>
      <c r="BXG1394" s="17"/>
      <c r="BXH1394" s="17"/>
      <c r="BXI1394" s="17"/>
      <c r="BXJ1394" s="17"/>
      <c r="BXK1394" s="17"/>
      <c r="BXL1394" s="17"/>
      <c r="BXM1394" s="17"/>
      <c r="BXN1394" s="17"/>
      <c r="BXO1394" s="17"/>
      <c r="BXP1394" s="17"/>
      <c r="BXQ1394" s="17"/>
      <c r="BXR1394" s="17"/>
      <c r="BXS1394" s="17"/>
      <c r="BXT1394" s="17"/>
      <c r="BXU1394" s="17"/>
      <c r="BXV1394" s="17"/>
      <c r="BXW1394" s="17"/>
      <c r="BXX1394" s="17"/>
      <c r="BXY1394" s="17"/>
      <c r="BXZ1394" s="17"/>
      <c r="BYA1394" s="17"/>
      <c r="BYB1394" s="17"/>
      <c r="BYC1394" s="17"/>
      <c r="BYD1394" s="17"/>
      <c r="BYE1394" s="17"/>
      <c r="BYF1394" s="17"/>
      <c r="BYG1394" s="17"/>
      <c r="BYH1394" s="17"/>
      <c r="BYI1394" s="17"/>
      <c r="BYJ1394" s="17"/>
      <c r="BYK1394" s="17"/>
      <c r="BYL1394" s="17"/>
      <c r="BYM1394" s="17"/>
      <c r="BYN1394" s="17"/>
      <c r="BYO1394" s="17"/>
      <c r="BYP1394" s="17"/>
      <c r="BYQ1394" s="17"/>
      <c r="BYR1394" s="17"/>
      <c r="BYS1394" s="17"/>
      <c r="BYT1394" s="17"/>
      <c r="BYU1394" s="17"/>
      <c r="BYV1394" s="17"/>
      <c r="BYW1394" s="17"/>
      <c r="BYX1394" s="17"/>
      <c r="BYY1394" s="17"/>
      <c r="BYZ1394" s="17"/>
      <c r="BZA1394" s="17"/>
      <c r="BZB1394" s="17"/>
      <c r="BZC1394" s="17"/>
      <c r="BZD1394" s="17"/>
      <c r="BZE1394" s="17"/>
      <c r="BZF1394" s="17"/>
      <c r="BZG1394" s="17"/>
      <c r="BZH1394" s="17"/>
      <c r="BZI1394" s="17"/>
      <c r="BZJ1394" s="17"/>
      <c r="BZK1394" s="17"/>
      <c r="BZL1394" s="17"/>
      <c r="BZM1394" s="17"/>
      <c r="BZN1394" s="17"/>
      <c r="BZO1394" s="17"/>
      <c r="BZP1394" s="17"/>
      <c r="BZQ1394" s="17"/>
      <c r="BZR1394" s="17"/>
      <c r="BZS1394" s="17"/>
      <c r="BZT1394" s="17"/>
      <c r="BZU1394" s="17"/>
      <c r="BZV1394" s="17"/>
      <c r="BZW1394" s="17"/>
      <c r="BZX1394" s="17"/>
      <c r="BZY1394" s="17"/>
      <c r="BZZ1394" s="17"/>
      <c r="CAA1394" s="17"/>
      <c r="CAB1394" s="17"/>
      <c r="CAC1394" s="17"/>
      <c r="CAD1394" s="17"/>
      <c r="CAE1394" s="17"/>
      <c r="CAF1394" s="17"/>
      <c r="CAG1394" s="17"/>
      <c r="CAH1394" s="17"/>
      <c r="CAI1394" s="17"/>
      <c r="CAJ1394" s="17"/>
      <c r="CAK1394" s="17"/>
      <c r="CAL1394" s="17"/>
      <c r="CAM1394" s="17"/>
      <c r="CAN1394" s="17"/>
      <c r="CAO1394" s="17"/>
      <c r="CAP1394" s="17"/>
      <c r="CAQ1394" s="17"/>
      <c r="CAR1394" s="17"/>
      <c r="CAS1394" s="17"/>
      <c r="CAT1394" s="17"/>
      <c r="CAU1394" s="17"/>
      <c r="CAV1394" s="17"/>
      <c r="CAW1394" s="17"/>
      <c r="CAX1394" s="17"/>
      <c r="CAY1394" s="17"/>
      <c r="CAZ1394" s="17"/>
      <c r="CBA1394" s="17"/>
      <c r="CBB1394" s="17"/>
      <c r="CBC1394" s="17"/>
      <c r="CBD1394" s="17"/>
      <c r="CBE1394" s="17"/>
      <c r="CBF1394" s="17"/>
      <c r="CBG1394" s="17"/>
      <c r="CBH1394" s="17"/>
      <c r="CBI1394" s="17"/>
      <c r="CBJ1394" s="17"/>
      <c r="CBK1394" s="17"/>
      <c r="CBL1394" s="17"/>
      <c r="CBM1394" s="17"/>
      <c r="CBN1394" s="17"/>
      <c r="CBO1394" s="17"/>
      <c r="CBP1394" s="17"/>
      <c r="CBQ1394" s="17"/>
      <c r="CBR1394" s="17"/>
      <c r="CBS1394" s="17"/>
      <c r="CBT1394" s="17"/>
      <c r="CBU1394" s="17"/>
      <c r="CBV1394" s="17"/>
      <c r="CBW1394" s="17"/>
      <c r="CBX1394" s="17"/>
      <c r="CBY1394" s="17"/>
      <c r="CBZ1394" s="17"/>
      <c r="CCA1394" s="17"/>
      <c r="CCB1394" s="17"/>
      <c r="CCC1394" s="17"/>
      <c r="CCD1394" s="17"/>
      <c r="CCE1394" s="17"/>
      <c r="CCF1394" s="17"/>
      <c r="CCG1394" s="17"/>
      <c r="CCH1394" s="17"/>
      <c r="CCI1394" s="17"/>
      <c r="CCJ1394" s="17"/>
      <c r="CCK1394" s="17"/>
      <c r="CCL1394" s="17"/>
      <c r="CCM1394" s="17"/>
      <c r="CCN1394" s="17"/>
      <c r="CCO1394" s="17"/>
      <c r="CCP1394" s="17"/>
      <c r="CCQ1394" s="17"/>
      <c r="CCR1394" s="17"/>
      <c r="CCS1394" s="17"/>
      <c r="CCT1394" s="17"/>
      <c r="CCU1394" s="17"/>
      <c r="CCV1394" s="17"/>
      <c r="CCW1394" s="17"/>
      <c r="CCX1394" s="17"/>
      <c r="CCY1394" s="17"/>
      <c r="CCZ1394" s="17"/>
      <c r="CDA1394" s="17"/>
      <c r="CDB1394" s="17"/>
      <c r="CDC1394" s="17"/>
      <c r="CDD1394" s="17"/>
      <c r="CDE1394" s="17"/>
      <c r="CDF1394" s="17"/>
      <c r="CDG1394" s="17"/>
      <c r="CDH1394" s="17"/>
      <c r="CDI1394" s="17"/>
      <c r="CDJ1394" s="17"/>
      <c r="CDK1394" s="17"/>
      <c r="CDL1394" s="17"/>
      <c r="CDM1394" s="17"/>
      <c r="CDN1394" s="17"/>
      <c r="CDO1394" s="17"/>
      <c r="CDP1394" s="17"/>
      <c r="CDQ1394" s="17"/>
      <c r="CDR1394" s="17"/>
      <c r="CDS1394" s="17"/>
      <c r="CDT1394" s="17"/>
      <c r="CDU1394" s="17"/>
      <c r="CDV1394" s="17"/>
      <c r="CDW1394" s="17"/>
      <c r="CDX1394" s="17"/>
      <c r="CDY1394" s="17"/>
      <c r="CDZ1394" s="17"/>
      <c r="CEA1394" s="17"/>
      <c r="CEB1394" s="17"/>
      <c r="CEC1394" s="17"/>
      <c r="CED1394" s="17"/>
      <c r="CEE1394" s="17"/>
      <c r="CEF1394" s="17"/>
      <c r="CEG1394" s="17"/>
      <c r="CEH1394" s="17"/>
      <c r="CEI1394" s="17"/>
      <c r="CEJ1394" s="17"/>
      <c r="CEK1394" s="17"/>
      <c r="CEL1394" s="17"/>
      <c r="CEM1394" s="17"/>
      <c r="CEN1394" s="17"/>
      <c r="CEO1394" s="17"/>
      <c r="CEP1394" s="17"/>
      <c r="CEQ1394" s="17"/>
      <c r="CER1394" s="17"/>
      <c r="CES1394" s="17"/>
      <c r="CET1394" s="17"/>
      <c r="CEU1394" s="17"/>
      <c r="CEV1394" s="17"/>
      <c r="CEW1394" s="17"/>
      <c r="CEX1394" s="17"/>
      <c r="CEY1394" s="17"/>
      <c r="CEZ1394" s="17"/>
      <c r="CFA1394" s="17"/>
      <c r="CFB1394" s="17"/>
      <c r="CFC1394" s="17"/>
      <c r="CFD1394" s="17"/>
      <c r="CFE1394" s="17"/>
      <c r="CFF1394" s="17"/>
      <c r="CFG1394" s="17"/>
      <c r="CFH1394" s="17"/>
      <c r="CFI1394" s="17"/>
      <c r="CFJ1394" s="17"/>
      <c r="CFK1394" s="17"/>
      <c r="CFL1394" s="17"/>
      <c r="CFM1394" s="17"/>
      <c r="CFN1394" s="17"/>
      <c r="CFO1394" s="17"/>
      <c r="CFP1394" s="17"/>
      <c r="CFQ1394" s="17"/>
      <c r="CFR1394" s="17"/>
      <c r="CFS1394" s="17"/>
      <c r="CFT1394" s="17"/>
      <c r="CFU1394" s="17"/>
      <c r="CFV1394" s="17"/>
      <c r="CFW1394" s="17"/>
      <c r="CFX1394" s="17"/>
      <c r="CFY1394" s="17"/>
      <c r="CFZ1394" s="17"/>
      <c r="CGA1394" s="17"/>
      <c r="CGB1394" s="17"/>
      <c r="CGC1394" s="17"/>
      <c r="CGD1394" s="17"/>
      <c r="CGE1394" s="17"/>
      <c r="CGF1394" s="17"/>
      <c r="CGG1394" s="17"/>
      <c r="CGH1394" s="17"/>
      <c r="CGI1394" s="17"/>
      <c r="CGJ1394" s="17"/>
      <c r="CGK1394" s="17"/>
      <c r="CGL1394" s="17"/>
      <c r="CGM1394" s="17"/>
      <c r="CGN1394" s="17"/>
      <c r="CGO1394" s="17"/>
      <c r="CGP1394" s="17"/>
      <c r="CGQ1394" s="17"/>
      <c r="CGR1394" s="17"/>
      <c r="CGS1394" s="17"/>
      <c r="CGT1394" s="17"/>
      <c r="CGU1394" s="17"/>
      <c r="CGV1394" s="17"/>
      <c r="CGW1394" s="17"/>
      <c r="CGX1394" s="17"/>
      <c r="CGY1394" s="17"/>
      <c r="CGZ1394" s="17"/>
      <c r="CHA1394" s="17"/>
      <c r="CHB1394" s="17"/>
      <c r="CHC1394" s="17"/>
      <c r="CHD1394" s="17"/>
      <c r="CHE1394" s="17"/>
      <c r="CHF1394" s="17"/>
      <c r="CHG1394" s="17"/>
      <c r="CHH1394" s="17"/>
      <c r="CHI1394" s="17"/>
      <c r="CHJ1394" s="17"/>
      <c r="CHK1394" s="17"/>
      <c r="CHL1394" s="17"/>
      <c r="CHM1394" s="17"/>
      <c r="CHN1394" s="17"/>
      <c r="CHO1394" s="17"/>
      <c r="CHP1394" s="17"/>
      <c r="CHQ1394" s="17"/>
      <c r="CHR1394" s="17"/>
      <c r="CHS1394" s="17"/>
      <c r="CHT1394" s="17"/>
      <c r="CHU1394" s="17"/>
      <c r="CHV1394" s="17"/>
      <c r="CHW1394" s="17"/>
      <c r="CHX1394" s="17"/>
      <c r="CHY1394" s="17"/>
      <c r="CHZ1394" s="17"/>
      <c r="CIA1394" s="17"/>
      <c r="CIB1394" s="17"/>
      <c r="CIC1394" s="17"/>
      <c r="CID1394" s="17"/>
      <c r="CIE1394" s="17"/>
      <c r="CIF1394" s="17"/>
      <c r="CIG1394" s="17"/>
      <c r="CIH1394" s="17"/>
      <c r="CII1394" s="17"/>
      <c r="CIJ1394" s="17"/>
      <c r="CIK1394" s="17"/>
      <c r="CIL1394" s="17"/>
      <c r="CIM1394" s="17"/>
      <c r="CIN1394" s="17"/>
      <c r="CIO1394" s="17"/>
      <c r="CIP1394" s="17"/>
      <c r="CIQ1394" s="17"/>
      <c r="CIR1394" s="17"/>
      <c r="CIS1394" s="17"/>
      <c r="CIT1394" s="17"/>
      <c r="CIU1394" s="17"/>
      <c r="CIV1394" s="17"/>
      <c r="CIW1394" s="17"/>
      <c r="CIX1394" s="17"/>
      <c r="CIY1394" s="17"/>
      <c r="CIZ1394" s="17"/>
      <c r="CJA1394" s="17"/>
      <c r="CJB1394" s="17"/>
      <c r="CJC1394" s="17"/>
      <c r="CJD1394" s="17"/>
      <c r="CJE1394" s="17"/>
      <c r="CJF1394" s="17"/>
      <c r="CJG1394" s="17"/>
      <c r="CJH1394" s="17"/>
      <c r="CJI1394" s="17"/>
      <c r="CJJ1394" s="17"/>
      <c r="CJK1394" s="17"/>
      <c r="CJL1394" s="17"/>
      <c r="CJM1394" s="17"/>
      <c r="CJN1394" s="17"/>
      <c r="CJO1394" s="17"/>
      <c r="CJP1394" s="17"/>
      <c r="CJQ1394" s="17"/>
      <c r="CJR1394" s="17"/>
      <c r="CJS1394" s="17"/>
      <c r="CJT1394" s="17"/>
      <c r="CJU1394" s="17"/>
      <c r="CJV1394" s="17"/>
      <c r="CJW1394" s="17"/>
      <c r="CJX1394" s="17"/>
      <c r="CJY1394" s="17"/>
      <c r="CJZ1394" s="17"/>
      <c r="CKA1394" s="17"/>
      <c r="CKB1394" s="17"/>
      <c r="CKC1394" s="17"/>
      <c r="CKD1394" s="17"/>
      <c r="CKE1394" s="17"/>
      <c r="CKF1394" s="17"/>
      <c r="CKG1394" s="17"/>
      <c r="CKH1394" s="17"/>
      <c r="CKI1394" s="17"/>
      <c r="CKJ1394" s="17"/>
      <c r="CKK1394" s="17"/>
      <c r="CKL1394" s="17"/>
      <c r="CKM1394" s="17"/>
      <c r="CKN1394" s="17"/>
      <c r="CKO1394" s="17"/>
      <c r="CKP1394" s="17"/>
      <c r="CKQ1394" s="17"/>
      <c r="CKR1394" s="17"/>
      <c r="CKS1394" s="17"/>
      <c r="CKT1394" s="17"/>
      <c r="CKU1394" s="17"/>
      <c r="CKV1394" s="17"/>
      <c r="CKW1394" s="17"/>
      <c r="CKX1394" s="17"/>
      <c r="CKY1394" s="17"/>
      <c r="CKZ1394" s="17"/>
      <c r="CLA1394" s="17"/>
      <c r="CLB1394" s="17"/>
      <c r="CLC1394" s="17"/>
      <c r="CLD1394" s="17"/>
      <c r="CLE1394" s="17"/>
      <c r="CLF1394" s="17"/>
      <c r="CLG1394" s="17"/>
      <c r="CLH1394" s="17"/>
      <c r="CLI1394" s="17"/>
      <c r="CLJ1394" s="17"/>
      <c r="CLK1394" s="17"/>
      <c r="CLL1394" s="17"/>
      <c r="CLM1394" s="17"/>
      <c r="CLN1394" s="17"/>
      <c r="CLO1394" s="17"/>
      <c r="CLP1394" s="17"/>
      <c r="CLQ1394" s="17"/>
      <c r="CLR1394" s="17"/>
      <c r="CLS1394" s="17"/>
      <c r="CLT1394" s="17"/>
      <c r="CLU1394" s="17"/>
      <c r="CLV1394" s="17"/>
      <c r="CLW1394" s="17"/>
      <c r="CLX1394" s="17"/>
      <c r="CLY1394" s="17"/>
      <c r="CLZ1394" s="17"/>
      <c r="CMA1394" s="17"/>
      <c r="CMB1394" s="17"/>
      <c r="CMC1394" s="17"/>
      <c r="CMD1394" s="17"/>
      <c r="CME1394" s="17"/>
      <c r="CMF1394" s="17"/>
      <c r="CMG1394" s="17"/>
      <c r="CMH1394" s="17"/>
      <c r="CMI1394" s="17"/>
      <c r="CMJ1394" s="17"/>
      <c r="CMK1394" s="17"/>
      <c r="CML1394" s="17"/>
      <c r="CMM1394" s="17"/>
      <c r="CMN1394" s="17"/>
      <c r="CMO1394" s="17"/>
      <c r="CMP1394" s="17"/>
      <c r="CMQ1394" s="17"/>
      <c r="CMR1394" s="17"/>
      <c r="CMS1394" s="17"/>
      <c r="CMT1394" s="17"/>
      <c r="CMU1394" s="17"/>
      <c r="CMV1394" s="17"/>
      <c r="CMW1394" s="17"/>
      <c r="CMX1394" s="17"/>
      <c r="CMY1394" s="17"/>
      <c r="CMZ1394" s="17"/>
      <c r="CNA1394" s="17"/>
      <c r="CNB1394" s="17"/>
      <c r="CNC1394" s="17"/>
      <c r="CND1394" s="17"/>
      <c r="CNE1394" s="17"/>
      <c r="CNF1394" s="17"/>
      <c r="CNG1394" s="17"/>
      <c r="CNH1394" s="17"/>
      <c r="CNI1394" s="17"/>
      <c r="CNJ1394" s="17"/>
      <c r="CNK1394" s="17"/>
      <c r="CNL1394" s="17"/>
      <c r="CNM1394" s="17"/>
      <c r="CNN1394" s="17"/>
      <c r="CNO1394" s="17"/>
      <c r="CNP1394" s="17"/>
      <c r="CNQ1394" s="17"/>
      <c r="CNR1394" s="17"/>
      <c r="CNS1394" s="17"/>
      <c r="CNT1394" s="17"/>
      <c r="CNU1394" s="17"/>
      <c r="CNV1394" s="17"/>
      <c r="CNW1394" s="17"/>
      <c r="CNX1394" s="17"/>
      <c r="CNY1394" s="17"/>
      <c r="CNZ1394" s="17"/>
      <c r="COA1394" s="17"/>
      <c r="COB1394" s="17"/>
      <c r="COC1394" s="17"/>
      <c r="COD1394" s="17"/>
      <c r="COE1394" s="17"/>
      <c r="COF1394" s="17"/>
      <c r="COG1394" s="17"/>
      <c r="COH1394" s="17"/>
      <c r="COI1394" s="17"/>
      <c r="COJ1394" s="17"/>
      <c r="COK1394" s="17"/>
      <c r="COL1394" s="17"/>
      <c r="COM1394" s="17"/>
      <c r="CON1394" s="17"/>
      <c r="COO1394" s="17"/>
      <c r="COP1394" s="17"/>
      <c r="COQ1394" s="17"/>
      <c r="COR1394" s="17"/>
      <c r="COS1394" s="17"/>
      <c r="COT1394" s="17"/>
      <c r="COU1394" s="17"/>
      <c r="COV1394" s="17"/>
      <c r="COW1394" s="17"/>
      <c r="COX1394" s="17"/>
      <c r="COY1394" s="17"/>
      <c r="COZ1394" s="17"/>
      <c r="CPA1394" s="17"/>
      <c r="CPB1394" s="17"/>
      <c r="CPC1394" s="17"/>
      <c r="CPD1394" s="17"/>
      <c r="CPE1394" s="17"/>
      <c r="CPF1394" s="17"/>
      <c r="CPG1394" s="17"/>
      <c r="CPH1394" s="17"/>
      <c r="CPI1394" s="17"/>
      <c r="CPJ1394" s="17"/>
      <c r="CPK1394" s="17"/>
      <c r="CPL1394" s="17"/>
      <c r="CPM1394" s="17"/>
      <c r="CPN1394" s="17"/>
      <c r="CPO1394" s="17"/>
      <c r="CPP1394" s="17"/>
      <c r="CPQ1394" s="17"/>
      <c r="CPR1394" s="17"/>
      <c r="CPS1394" s="17"/>
      <c r="CPT1394" s="17"/>
      <c r="CPU1394" s="17"/>
      <c r="CPV1394" s="17"/>
      <c r="CPW1394" s="17"/>
      <c r="CPX1394" s="17"/>
      <c r="CPY1394" s="17"/>
      <c r="CPZ1394" s="17"/>
      <c r="CQA1394" s="17"/>
      <c r="CQB1394" s="17"/>
      <c r="CQC1394" s="17"/>
      <c r="CQD1394" s="17"/>
      <c r="CQE1394" s="17"/>
      <c r="CQF1394" s="17"/>
      <c r="CQG1394" s="17"/>
      <c r="CQH1394" s="17"/>
      <c r="CQI1394" s="17"/>
      <c r="CQJ1394" s="17"/>
      <c r="CQK1394" s="17"/>
      <c r="CQL1394" s="17"/>
      <c r="CQM1394" s="17"/>
      <c r="CQN1394" s="17"/>
      <c r="CQO1394" s="17"/>
      <c r="CQP1394" s="17"/>
      <c r="CQQ1394" s="17"/>
      <c r="CQR1394" s="17"/>
      <c r="CQS1394" s="17"/>
      <c r="CQT1394" s="17"/>
      <c r="CQU1394" s="17"/>
      <c r="CQV1394" s="17"/>
      <c r="CQW1394" s="17"/>
      <c r="CQX1394" s="17"/>
      <c r="CQY1394" s="17"/>
      <c r="CQZ1394" s="17"/>
      <c r="CRA1394" s="17"/>
      <c r="CRB1394" s="17"/>
      <c r="CRC1394" s="17"/>
      <c r="CRD1394" s="17"/>
      <c r="CRE1394" s="17"/>
      <c r="CRF1394" s="17"/>
      <c r="CRG1394" s="17"/>
      <c r="CRH1394" s="17"/>
      <c r="CRI1394" s="17"/>
      <c r="CRJ1394" s="17"/>
      <c r="CRK1394" s="17"/>
      <c r="CRL1394" s="17"/>
      <c r="CRM1394" s="17"/>
      <c r="CRN1394" s="17"/>
      <c r="CRO1394" s="17"/>
      <c r="CRP1394" s="17"/>
      <c r="CRQ1394" s="17"/>
      <c r="CRR1394" s="17"/>
      <c r="CRS1394" s="17"/>
      <c r="CRT1394" s="17"/>
      <c r="CRU1394" s="17"/>
      <c r="CRV1394" s="17"/>
      <c r="CRW1394" s="17"/>
      <c r="CRX1394" s="17"/>
      <c r="CRY1394" s="17"/>
      <c r="CRZ1394" s="17"/>
      <c r="CSA1394" s="17"/>
      <c r="CSB1394" s="17"/>
      <c r="CSC1394" s="17"/>
      <c r="CSD1394" s="17"/>
      <c r="CSE1394" s="17"/>
      <c r="CSF1394" s="17"/>
      <c r="CSG1394" s="17"/>
      <c r="CSH1394" s="17"/>
      <c r="CSI1394" s="17"/>
      <c r="CSJ1394" s="17"/>
      <c r="CSK1394" s="17"/>
      <c r="CSL1394" s="17"/>
      <c r="CSM1394" s="17"/>
      <c r="CSN1394" s="17"/>
      <c r="CSO1394" s="17"/>
      <c r="CSP1394" s="17"/>
      <c r="CSQ1394" s="17"/>
      <c r="CSR1394" s="17"/>
      <c r="CSS1394" s="17"/>
      <c r="CST1394" s="17"/>
      <c r="CSU1394" s="17"/>
      <c r="CSV1394" s="17"/>
      <c r="CSW1394" s="17"/>
      <c r="CSX1394" s="17"/>
      <c r="CSY1394" s="17"/>
      <c r="CSZ1394" s="17"/>
      <c r="CTA1394" s="17"/>
      <c r="CTB1394" s="17"/>
      <c r="CTC1394" s="17"/>
      <c r="CTD1394" s="17"/>
      <c r="CTE1394" s="17"/>
      <c r="CTF1394" s="17"/>
      <c r="CTG1394" s="17"/>
      <c r="CTH1394" s="17"/>
      <c r="CTI1394" s="17"/>
      <c r="CTJ1394" s="17"/>
      <c r="CTK1394" s="17"/>
      <c r="CTL1394" s="17"/>
      <c r="CTM1394" s="17"/>
      <c r="CTN1394" s="17"/>
      <c r="CTO1394" s="17"/>
      <c r="CTP1394" s="17"/>
      <c r="CTQ1394" s="17"/>
      <c r="CTR1394" s="17"/>
      <c r="CTS1394" s="17"/>
      <c r="CTT1394" s="17"/>
      <c r="CTU1394" s="17"/>
      <c r="CTV1394" s="17"/>
      <c r="CTW1394" s="17"/>
      <c r="CTX1394" s="17"/>
      <c r="CTY1394" s="17"/>
      <c r="CTZ1394" s="17"/>
      <c r="CUA1394" s="17"/>
      <c r="CUB1394" s="17"/>
      <c r="CUC1394" s="17"/>
      <c r="CUD1394" s="17"/>
      <c r="CUE1394" s="17"/>
      <c r="CUF1394" s="17"/>
      <c r="CUG1394" s="17"/>
      <c r="CUH1394" s="17"/>
      <c r="CUI1394" s="17"/>
      <c r="CUJ1394" s="17"/>
      <c r="CUK1394" s="17"/>
      <c r="CUL1394" s="17"/>
      <c r="CUM1394" s="17"/>
      <c r="CUN1394" s="17"/>
      <c r="CUO1394" s="17"/>
      <c r="CUP1394" s="17"/>
      <c r="CUQ1394" s="17"/>
      <c r="CUR1394" s="17"/>
      <c r="CUS1394" s="17"/>
      <c r="CUT1394" s="17"/>
      <c r="CUU1394" s="17"/>
      <c r="CUV1394" s="17"/>
      <c r="CUW1394" s="17"/>
      <c r="CUX1394" s="17"/>
      <c r="CUY1394" s="17"/>
      <c r="CUZ1394" s="17"/>
      <c r="CVA1394" s="17"/>
      <c r="CVB1394" s="17"/>
      <c r="CVC1394" s="17"/>
      <c r="CVD1394" s="17"/>
      <c r="CVE1394" s="17"/>
      <c r="CVF1394" s="17"/>
      <c r="CVG1394" s="17"/>
      <c r="CVH1394" s="17"/>
      <c r="CVI1394" s="17"/>
      <c r="CVJ1394" s="17"/>
      <c r="CVK1394" s="17"/>
      <c r="CVL1394" s="17"/>
      <c r="CVM1394" s="17"/>
      <c r="CVN1394" s="17"/>
      <c r="CVO1394" s="17"/>
      <c r="CVP1394" s="17"/>
      <c r="CVQ1394" s="17"/>
      <c r="CVR1394" s="17"/>
      <c r="CVS1394" s="17"/>
      <c r="CVT1394" s="17"/>
      <c r="CVU1394" s="17"/>
      <c r="CVV1394" s="17"/>
      <c r="CVW1394" s="17"/>
      <c r="CVX1394" s="17"/>
      <c r="CVY1394" s="17"/>
      <c r="CVZ1394" s="17"/>
      <c r="CWA1394" s="17"/>
      <c r="CWB1394" s="17"/>
      <c r="CWC1394" s="17"/>
      <c r="CWD1394" s="17"/>
      <c r="CWE1394" s="17"/>
      <c r="CWF1394" s="17"/>
      <c r="CWG1394" s="17"/>
      <c r="CWH1394" s="17"/>
      <c r="CWI1394" s="17"/>
      <c r="CWJ1394" s="17"/>
      <c r="CWK1394" s="17"/>
      <c r="CWL1394" s="17"/>
      <c r="CWM1394" s="17"/>
      <c r="CWN1394" s="17"/>
      <c r="CWO1394" s="17"/>
      <c r="CWP1394" s="17"/>
      <c r="CWQ1394" s="17"/>
      <c r="CWR1394" s="17"/>
      <c r="CWS1394" s="17"/>
      <c r="CWT1394" s="17"/>
      <c r="CWU1394" s="17"/>
      <c r="CWV1394" s="17"/>
      <c r="CWW1394" s="17"/>
      <c r="CWX1394" s="17"/>
      <c r="CWY1394" s="17"/>
      <c r="CWZ1394" s="17"/>
      <c r="CXA1394" s="17"/>
      <c r="CXB1394" s="17"/>
      <c r="CXC1394" s="17"/>
      <c r="CXD1394" s="17"/>
      <c r="CXE1394" s="17"/>
      <c r="CXF1394" s="17"/>
      <c r="CXG1394" s="17"/>
      <c r="CXH1394" s="17"/>
      <c r="CXI1394" s="17"/>
      <c r="CXJ1394" s="17"/>
      <c r="CXK1394" s="17"/>
      <c r="CXL1394" s="17"/>
      <c r="CXM1394" s="17"/>
      <c r="CXN1394" s="17"/>
      <c r="CXO1394" s="17"/>
      <c r="CXP1394" s="17"/>
      <c r="CXQ1394" s="17"/>
      <c r="CXR1394" s="17"/>
      <c r="CXS1394" s="17"/>
      <c r="CXT1394" s="17"/>
      <c r="CXU1394" s="17"/>
      <c r="CXV1394" s="17"/>
      <c r="CXW1394" s="17"/>
      <c r="CXX1394" s="17"/>
      <c r="CXY1394" s="17"/>
      <c r="CXZ1394" s="17"/>
      <c r="CYA1394" s="17"/>
      <c r="CYB1394" s="17"/>
      <c r="CYC1394" s="17"/>
      <c r="CYD1394" s="17"/>
      <c r="CYE1394" s="17"/>
      <c r="CYF1394" s="17"/>
      <c r="CYG1394" s="17"/>
      <c r="CYH1394" s="17"/>
      <c r="CYI1394" s="17"/>
      <c r="CYJ1394" s="17"/>
      <c r="CYK1394" s="17"/>
      <c r="CYL1394" s="17"/>
      <c r="CYM1394" s="17"/>
      <c r="CYN1394" s="17"/>
      <c r="CYO1394" s="17"/>
      <c r="CYP1394" s="17"/>
      <c r="CYQ1394" s="17"/>
      <c r="CYR1394" s="17"/>
      <c r="CYS1394" s="17"/>
      <c r="CYT1394" s="17"/>
      <c r="CYU1394" s="17"/>
      <c r="CYV1394" s="17"/>
      <c r="CYW1394" s="17"/>
      <c r="CYX1394" s="17"/>
      <c r="CYY1394" s="17"/>
      <c r="CYZ1394" s="17"/>
      <c r="CZA1394" s="17"/>
      <c r="CZB1394" s="17"/>
      <c r="CZC1394" s="17"/>
      <c r="CZD1394" s="17"/>
      <c r="CZE1394" s="17"/>
      <c r="CZF1394" s="17"/>
      <c r="CZG1394" s="17"/>
      <c r="CZH1394" s="17"/>
      <c r="CZI1394" s="17"/>
      <c r="CZJ1394" s="17"/>
      <c r="CZK1394" s="17"/>
      <c r="CZL1394" s="17"/>
      <c r="CZM1394" s="17"/>
      <c r="CZN1394" s="17"/>
      <c r="CZO1394" s="17"/>
      <c r="CZP1394" s="17"/>
      <c r="CZQ1394" s="17"/>
      <c r="CZR1394" s="17"/>
      <c r="CZS1394" s="17"/>
      <c r="CZT1394" s="17"/>
      <c r="CZU1394" s="17"/>
      <c r="CZV1394" s="17"/>
      <c r="CZW1394" s="17"/>
      <c r="CZX1394" s="17"/>
      <c r="CZY1394" s="17"/>
      <c r="CZZ1394" s="17"/>
      <c r="DAA1394" s="17"/>
      <c r="DAB1394" s="17"/>
      <c r="DAC1394" s="17"/>
      <c r="DAD1394" s="17"/>
      <c r="DAE1394" s="17"/>
      <c r="DAF1394" s="17"/>
      <c r="DAG1394" s="17"/>
      <c r="DAH1394" s="17"/>
      <c r="DAI1394" s="17"/>
      <c r="DAJ1394" s="17"/>
      <c r="DAK1394" s="17"/>
      <c r="DAL1394" s="17"/>
      <c r="DAM1394" s="17"/>
      <c r="DAN1394" s="17"/>
      <c r="DAO1394" s="17"/>
      <c r="DAP1394" s="17"/>
      <c r="DAQ1394" s="17"/>
      <c r="DAR1394" s="17"/>
      <c r="DAS1394" s="17"/>
      <c r="DAT1394" s="17"/>
      <c r="DAU1394" s="17"/>
      <c r="DAV1394" s="17"/>
      <c r="DAW1394" s="17"/>
      <c r="DAX1394" s="17"/>
      <c r="DAY1394" s="17"/>
      <c r="DAZ1394" s="17"/>
      <c r="DBA1394" s="17"/>
      <c r="DBB1394" s="17"/>
      <c r="DBC1394" s="17"/>
      <c r="DBD1394" s="17"/>
      <c r="DBE1394" s="17"/>
      <c r="DBF1394" s="17"/>
      <c r="DBG1394" s="17"/>
      <c r="DBH1394" s="17"/>
      <c r="DBI1394" s="17"/>
      <c r="DBJ1394" s="17"/>
      <c r="DBK1394" s="17"/>
      <c r="DBL1394" s="17"/>
      <c r="DBM1394" s="17"/>
      <c r="DBN1394" s="17"/>
      <c r="DBO1394" s="17"/>
      <c r="DBP1394" s="17"/>
      <c r="DBQ1394" s="17"/>
      <c r="DBR1394" s="17"/>
      <c r="DBS1394" s="17"/>
      <c r="DBT1394" s="17"/>
      <c r="DBU1394" s="17"/>
      <c r="DBV1394" s="17"/>
      <c r="DBW1394" s="17"/>
      <c r="DBX1394" s="17"/>
      <c r="DBY1394" s="17"/>
      <c r="DBZ1394" s="17"/>
      <c r="DCA1394" s="17"/>
      <c r="DCB1394" s="17"/>
      <c r="DCC1394" s="17"/>
      <c r="DCD1394" s="17"/>
      <c r="DCE1394" s="17"/>
      <c r="DCF1394" s="17"/>
      <c r="DCG1394" s="17"/>
      <c r="DCH1394" s="17"/>
      <c r="DCI1394" s="17"/>
      <c r="DCJ1394" s="17"/>
      <c r="DCK1394" s="17"/>
      <c r="DCL1394" s="17"/>
      <c r="DCM1394" s="17"/>
      <c r="DCN1394" s="17"/>
      <c r="DCO1394" s="17"/>
      <c r="DCP1394" s="17"/>
      <c r="DCQ1394" s="17"/>
      <c r="DCR1394" s="17"/>
      <c r="DCS1394" s="17"/>
      <c r="DCT1394" s="17"/>
      <c r="DCU1394" s="17"/>
      <c r="DCV1394" s="17"/>
      <c r="DCW1394" s="17"/>
      <c r="DCX1394" s="17"/>
      <c r="DCY1394" s="17"/>
      <c r="DCZ1394" s="17"/>
      <c r="DDA1394" s="17"/>
      <c r="DDB1394" s="17"/>
      <c r="DDC1394" s="17"/>
      <c r="DDD1394" s="17"/>
      <c r="DDE1394" s="17"/>
      <c r="DDF1394" s="17"/>
      <c r="DDG1394" s="17"/>
      <c r="DDH1394" s="17"/>
      <c r="DDI1394" s="17"/>
      <c r="DDJ1394" s="17"/>
      <c r="DDK1394" s="17"/>
      <c r="DDL1394" s="17"/>
      <c r="DDM1394" s="17"/>
      <c r="DDN1394" s="17"/>
      <c r="DDO1394" s="17"/>
      <c r="DDP1394" s="17"/>
      <c r="DDQ1394" s="17"/>
      <c r="DDR1394" s="17"/>
      <c r="DDS1394" s="17"/>
      <c r="DDT1394" s="17"/>
      <c r="DDU1394" s="17"/>
      <c r="DDV1394" s="17"/>
      <c r="DDW1394" s="17"/>
      <c r="DDX1394" s="17"/>
      <c r="DDY1394" s="17"/>
      <c r="DDZ1394" s="17"/>
      <c r="DEA1394" s="17"/>
      <c r="DEB1394" s="17"/>
      <c r="DEC1394" s="17"/>
      <c r="DED1394" s="17"/>
      <c r="DEE1394" s="17"/>
      <c r="DEF1394" s="17"/>
      <c r="DEG1394" s="17"/>
      <c r="DEH1394" s="17"/>
      <c r="DEI1394" s="17"/>
      <c r="DEJ1394" s="17"/>
      <c r="DEK1394" s="17"/>
      <c r="DEL1394" s="17"/>
      <c r="DEM1394" s="17"/>
      <c r="DEN1394" s="17"/>
      <c r="DEO1394" s="17"/>
      <c r="DEP1394" s="17"/>
      <c r="DEQ1394" s="17"/>
      <c r="DER1394" s="17"/>
      <c r="DES1394" s="17"/>
      <c r="DET1394" s="17"/>
      <c r="DEU1394" s="17"/>
      <c r="DEV1394" s="17"/>
      <c r="DEW1394" s="17"/>
      <c r="DEX1394" s="17"/>
      <c r="DEY1394" s="17"/>
      <c r="DEZ1394" s="17"/>
      <c r="DFA1394" s="17"/>
      <c r="DFB1394" s="17"/>
      <c r="DFC1394" s="17"/>
      <c r="DFD1394" s="17"/>
      <c r="DFE1394" s="17"/>
      <c r="DFF1394" s="17"/>
      <c r="DFG1394" s="17"/>
      <c r="DFH1394" s="17"/>
      <c r="DFI1394" s="17"/>
      <c r="DFJ1394" s="17"/>
      <c r="DFK1394" s="17"/>
      <c r="DFL1394" s="17"/>
      <c r="DFM1394" s="17"/>
      <c r="DFN1394" s="17"/>
      <c r="DFO1394" s="17"/>
      <c r="DFP1394" s="17"/>
      <c r="DFQ1394" s="17"/>
      <c r="DFR1394" s="17"/>
      <c r="DFS1394" s="17"/>
      <c r="DFT1394" s="17"/>
      <c r="DFU1394" s="17"/>
      <c r="DFV1394" s="17"/>
      <c r="DFW1394" s="17"/>
      <c r="DFX1394" s="17"/>
      <c r="DFY1394" s="17"/>
      <c r="DFZ1394" s="17"/>
      <c r="DGA1394" s="17"/>
      <c r="DGB1394" s="17"/>
      <c r="DGC1394" s="17"/>
      <c r="DGD1394" s="17"/>
      <c r="DGE1394" s="17"/>
      <c r="DGF1394" s="17"/>
      <c r="DGG1394" s="17"/>
      <c r="DGH1394" s="17"/>
      <c r="DGI1394" s="17"/>
      <c r="DGJ1394" s="17"/>
      <c r="DGK1394" s="17"/>
      <c r="DGL1394" s="17"/>
      <c r="DGM1394" s="17"/>
      <c r="DGN1394" s="17"/>
      <c r="DGO1394" s="17"/>
      <c r="DGP1394" s="17"/>
      <c r="DGQ1394" s="17"/>
      <c r="DGR1394" s="17"/>
      <c r="DGS1394" s="17"/>
      <c r="DGT1394" s="17"/>
      <c r="DGU1394" s="17"/>
      <c r="DGV1394" s="17"/>
      <c r="DGW1394" s="17"/>
      <c r="DGX1394" s="17"/>
      <c r="DGY1394" s="17"/>
      <c r="DGZ1394" s="17"/>
      <c r="DHA1394" s="17"/>
      <c r="DHB1394" s="17"/>
      <c r="DHC1394" s="17"/>
      <c r="DHD1394" s="17"/>
      <c r="DHE1394" s="17"/>
      <c r="DHF1394" s="17"/>
      <c r="DHG1394" s="17"/>
      <c r="DHH1394" s="17"/>
      <c r="DHI1394" s="17"/>
      <c r="DHJ1394" s="17"/>
      <c r="DHK1394" s="17"/>
      <c r="DHL1394" s="17"/>
      <c r="DHM1394" s="17"/>
      <c r="DHN1394" s="17"/>
      <c r="DHO1394" s="17"/>
      <c r="DHP1394" s="17"/>
      <c r="DHQ1394" s="17"/>
      <c r="DHR1394" s="17"/>
      <c r="DHS1394" s="17"/>
      <c r="DHT1394" s="17"/>
      <c r="DHU1394" s="17"/>
      <c r="DHV1394" s="17"/>
      <c r="DHW1394" s="17"/>
      <c r="DHX1394" s="17"/>
      <c r="DHY1394" s="17"/>
      <c r="DHZ1394" s="17"/>
      <c r="DIA1394" s="17"/>
      <c r="DIB1394" s="17"/>
      <c r="DIC1394" s="17"/>
      <c r="DID1394" s="17"/>
      <c r="DIE1394" s="17"/>
      <c r="DIF1394" s="17"/>
      <c r="DIG1394" s="17"/>
      <c r="DIH1394" s="17"/>
      <c r="DII1394" s="17"/>
      <c r="DIJ1394" s="17"/>
      <c r="DIK1394" s="17"/>
      <c r="DIL1394" s="17"/>
      <c r="DIM1394" s="17"/>
      <c r="DIN1394" s="17"/>
      <c r="DIO1394" s="17"/>
      <c r="DIP1394" s="17"/>
      <c r="DIQ1394" s="17"/>
      <c r="DIR1394" s="17"/>
      <c r="DIS1394" s="17"/>
      <c r="DIT1394" s="17"/>
      <c r="DIU1394" s="17"/>
      <c r="DIV1394" s="17"/>
      <c r="DIW1394" s="17"/>
      <c r="DIX1394" s="17"/>
      <c r="DIY1394" s="17"/>
      <c r="DIZ1394" s="17"/>
      <c r="DJA1394" s="17"/>
      <c r="DJB1394" s="17"/>
      <c r="DJC1394" s="17"/>
      <c r="DJD1394" s="17"/>
      <c r="DJE1394" s="17"/>
      <c r="DJF1394" s="17"/>
      <c r="DJG1394" s="17"/>
      <c r="DJH1394" s="17"/>
      <c r="DJI1394" s="17"/>
      <c r="DJJ1394" s="17"/>
      <c r="DJK1394" s="17"/>
      <c r="DJL1394" s="17"/>
      <c r="DJM1394" s="17"/>
      <c r="DJN1394" s="17"/>
      <c r="DJO1394" s="17"/>
      <c r="DJP1394" s="17"/>
      <c r="DJQ1394" s="17"/>
      <c r="DJR1394" s="17"/>
      <c r="DJS1394" s="17"/>
      <c r="DJT1394" s="17"/>
      <c r="DJU1394" s="17"/>
      <c r="DJV1394" s="17"/>
      <c r="DJW1394" s="17"/>
      <c r="DJX1394" s="17"/>
      <c r="DJY1394" s="17"/>
      <c r="DJZ1394" s="17"/>
      <c r="DKA1394" s="17"/>
      <c r="DKB1394" s="17"/>
      <c r="DKC1394" s="17"/>
      <c r="DKD1394" s="17"/>
      <c r="DKE1394" s="17"/>
      <c r="DKF1394" s="17"/>
      <c r="DKG1394" s="17"/>
      <c r="DKH1394" s="17"/>
      <c r="DKI1394" s="17"/>
      <c r="DKJ1394" s="17"/>
      <c r="DKK1394" s="17"/>
      <c r="DKL1394" s="17"/>
      <c r="DKM1394" s="17"/>
      <c r="DKN1394" s="17"/>
      <c r="DKO1394" s="17"/>
      <c r="DKP1394" s="17"/>
      <c r="DKQ1394" s="17"/>
      <c r="DKR1394" s="17"/>
      <c r="DKS1394" s="17"/>
      <c r="DKT1394" s="17"/>
      <c r="DKU1394" s="17"/>
      <c r="DKV1394" s="17"/>
      <c r="DKW1394" s="17"/>
      <c r="DKX1394" s="17"/>
      <c r="DKY1394" s="17"/>
      <c r="DKZ1394" s="17"/>
      <c r="DLA1394" s="17"/>
      <c r="DLB1394" s="17"/>
      <c r="DLC1394" s="17"/>
      <c r="DLD1394" s="17"/>
      <c r="DLE1394" s="17"/>
      <c r="DLF1394" s="17"/>
      <c r="DLG1394" s="17"/>
      <c r="DLH1394" s="17"/>
      <c r="DLI1394" s="17"/>
      <c r="DLJ1394" s="17"/>
      <c r="DLK1394" s="17"/>
      <c r="DLL1394" s="17"/>
      <c r="DLM1394" s="17"/>
      <c r="DLN1394" s="17"/>
      <c r="DLO1394" s="17"/>
      <c r="DLP1394" s="17"/>
      <c r="DLQ1394" s="17"/>
      <c r="DLR1394" s="17"/>
      <c r="DLS1394" s="17"/>
      <c r="DLT1394" s="17"/>
      <c r="DLU1394" s="17"/>
      <c r="DLV1394" s="17"/>
      <c r="DLW1394" s="17"/>
      <c r="DLX1394" s="17"/>
      <c r="DLY1394" s="17"/>
      <c r="DLZ1394" s="17"/>
      <c r="DMA1394" s="17"/>
      <c r="DMB1394" s="17"/>
      <c r="DMC1394" s="17"/>
      <c r="DMD1394" s="17"/>
      <c r="DME1394" s="17"/>
      <c r="DMF1394" s="17"/>
      <c r="DMG1394" s="17"/>
      <c r="DMH1394" s="17"/>
      <c r="DMI1394" s="17"/>
      <c r="DMJ1394" s="17"/>
      <c r="DMK1394" s="17"/>
      <c r="DML1394" s="17"/>
      <c r="DMM1394" s="17"/>
      <c r="DMN1394" s="17"/>
      <c r="DMO1394" s="17"/>
      <c r="DMP1394" s="17"/>
      <c r="DMQ1394" s="17"/>
      <c r="DMR1394" s="17"/>
      <c r="DMS1394" s="17"/>
      <c r="DMT1394" s="17"/>
      <c r="DMU1394" s="17"/>
      <c r="DMV1394" s="17"/>
      <c r="DMW1394" s="17"/>
      <c r="DMX1394" s="17"/>
      <c r="DMY1394" s="17"/>
      <c r="DMZ1394" s="17"/>
      <c r="DNA1394" s="17"/>
      <c r="DNB1394" s="17"/>
      <c r="DNC1394" s="17"/>
      <c r="DND1394" s="17"/>
      <c r="DNE1394" s="17"/>
      <c r="DNF1394" s="17"/>
      <c r="DNG1394" s="17"/>
      <c r="DNH1394" s="17"/>
      <c r="DNI1394" s="17"/>
      <c r="DNJ1394" s="17"/>
      <c r="DNK1394" s="17"/>
      <c r="DNL1394" s="17"/>
      <c r="DNM1394" s="17"/>
      <c r="DNN1394" s="17"/>
      <c r="DNO1394" s="17"/>
      <c r="DNP1394" s="17"/>
      <c r="DNQ1394" s="17"/>
      <c r="DNR1394" s="17"/>
      <c r="DNS1394" s="17"/>
      <c r="DNT1394" s="17"/>
      <c r="DNU1394" s="17"/>
      <c r="DNV1394" s="17"/>
      <c r="DNW1394" s="17"/>
      <c r="DNX1394" s="17"/>
      <c r="DNY1394" s="17"/>
      <c r="DNZ1394" s="17"/>
      <c r="DOA1394" s="17"/>
      <c r="DOB1394" s="17"/>
      <c r="DOC1394" s="17"/>
      <c r="DOD1394" s="17"/>
      <c r="DOE1394" s="17"/>
      <c r="DOF1394" s="17"/>
      <c r="DOG1394" s="17"/>
      <c r="DOH1394" s="17"/>
      <c r="DOI1394" s="17"/>
      <c r="DOJ1394" s="17"/>
      <c r="DOK1394" s="17"/>
      <c r="DOL1394" s="17"/>
      <c r="DOM1394" s="17"/>
      <c r="DON1394" s="17"/>
      <c r="DOO1394" s="17"/>
      <c r="DOP1394" s="17"/>
      <c r="DOQ1394" s="17"/>
      <c r="DOR1394" s="17"/>
      <c r="DOS1394" s="17"/>
      <c r="DOT1394" s="17"/>
      <c r="DOU1394" s="17"/>
      <c r="DOV1394" s="17"/>
      <c r="DOW1394" s="17"/>
      <c r="DOX1394" s="17"/>
      <c r="DOY1394" s="17"/>
      <c r="DOZ1394" s="17"/>
      <c r="DPA1394" s="17"/>
      <c r="DPB1394" s="17"/>
      <c r="DPC1394" s="17"/>
      <c r="DPD1394" s="17"/>
      <c r="DPE1394" s="17"/>
      <c r="DPF1394" s="17"/>
      <c r="DPG1394" s="17"/>
      <c r="DPH1394" s="17"/>
      <c r="DPI1394" s="17"/>
      <c r="DPJ1394" s="17"/>
      <c r="DPK1394" s="17"/>
      <c r="DPL1394" s="17"/>
      <c r="DPM1394" s="17"/>
      <c r="DPN1394" s="17"/>
      <c r="DPO1394" s="17"/>
      <c r="DPP1394" s="17"/>
      <c r="DPQ1394" s="17"/>
      <c r="DPR1394" s="17"/>
      <c r="DPS1394" s="17"/>
      <c r="DPT1394" s="17"/>
      <c r="DPU1394" s="17"/>
      <c r="DPV1394" s="17"/>
      <c r="DPW1394" s="17"/>
      <c r="DPX1394" s="17"/>
      <c r="DPY1394" s="17"/>
      <c r="DPZ1394" s="17"/>
      <c r="DQA1394" s="17"/>
      <c r="DQB1394" s="17"/>
      <c r="DQC1394" s="17"/>
      <c r="DQD1394" s="17"/>
      <c r="DQE1394" s="17"/>
      <c r="DQF1394" s="17"/>
      <c r="DQG1394" s="17"/>
      <c r="DQH1394" s="17"/>
      <c r="DQI1394" s="17"/>
      <c r="DQJ1394" s="17"/>
      <c r="DQK1394" s="17"/>
      <c r="DQL1394" s="17"/>
      <c r="DQM1394" s="17"/>
      <c r="DQN1394" s="17"/>
      <c r="DQO1394" s="17"/>
      <c r="DQP1394" s="17"/>
      <c r="DQQ1394" s="17"/>
      <c r="DQR1394" s="17"/>
      <c r="DQS1394" s="17"/>
      <c r="DQT1394" s="17"/>
      <c r="DQU1394" s="17"/>
      <c r="DQV1394" s="17"/>
      <c r="DQW1394" s="17"/>
      <c r="DQX1394" s="17"/>
      <c r="DQY1394" s="17"/>
      <c r="DQZ1394" s="17"/>
      <c r="DRA1394" s="17"/>
      <c r="DRB1394" s="17"/>
      <c r="DRC1394" s="17"/>
      <c r="DRD1394" s="17"/>
      <c r="DRE1394" s="17"/>
      <c r="DRF1394" s="17"/>
      <c r="DRG1394" s="17"/>
      <c r="DRH1394" s="17"/>
      <c r="DRI1394" s="17"/>
      <c r="DRJ1394" s="17"/>
      <c r="DRK1394" s="17"/>
      <c r="DRL1394" s="17"/>
      <c r="DRM1394" s="17"/>
      <c r="DRN1394" s="17"/>
      <c r="DRO1394" s="17"/>
      <c r="DRP1394" s="17"/>
      <c r="DRQ1394" s="17"/>
      <c r="DRR1394" s="17"/>
      <c r="DRS1394" s="17"/>
      <c r="DRT1394" s="17"/>
      <c r="DRU1394" s="17"/>
      <c r="DRV1394" s="17"/>
      <c r="DRW1394" s="17"/>
      <c r="DRX1394" s="17"/>
      <c r="DRY1394" s="17"/>
      <c r="DRZ1394" s="17"/>
      <c r="DSA1394" s="17"/>
      <c r="DSB1394" s="17"/>
      <c r="DSC1394" s="17"/>
      <c r="DSD1394" s="17"/>
      <c r="DSE1394" s="17"/>
      <c r="DSF1394" s="17"/>
      <c r="DSG1394" s="17"/>
      <c r="DSH1394" s="17"/>
      <c r="DSI1394" s="17"/>
      <c r="DSJ1394" s="17"/>
      <c r="DSK1394" s="17"/>
      <c r="DSL1394" s="17"/>
      <c r="DSM1394" s="17"/>
      <c r="DSN1394" s="17"/>
      <c r="DSO1394" s="17"/>
      <c r="DSP1394" s="17"/>
      <c r="DSQ1394" s="17"/>
      <c r="DSR1394" s="17"/>
      <c r="DSS1394" s="17"/>
      <c r="DST1394" s="17"/>
      <c r="DSU1394" s="17"/>
      <c r="DSV1394" s="17"/>
      <c r="DSW1394" s="17"/>
      <c r="DSX1394" s="17"/>
      <c r="DSY1394" s="17"/>
      <c r="DSZ1394" s="17"/>
      <c r="DTA1394" s="17"/>
      <c r="DTB1394" s="17"/>
      <c r="DTC1394" s="17"/>
      <c r="DTD1394" s="17"/>
      <c r="DTE1394" s="17"/>
      <c r="DTF1394" s="17"/>
      <c r="DTG1394" s="17"/>
      <c r="DTH1394" s="17"/>
      <c r="DTI1394" s="17"/>
      <c r="DTJ1394" s="17"/>
      <c r="DTK1394" s="17"/>
      <c r="DTL1394" s="17"/>
      <c r="DTM1394" s="17"/>
      <c r="DTN1394" s="17"/>
      <c r="DTO1394" s="17"/>
      <c r="DTP1394" s="17"/>
      <c r="DTQ1394" s="17"/>
      <c r="DTR1394" s="17"/>
      <c r="DTS1394" s="17"/>
      <c r="DTT1394" s="17"/>
      <c r="DTU1394" s="17"/>
      <c r="DTV1394" s="17"/>
      <c r="DTW1394" s="17"/>
      <c r="DTX1394" s="17"/>
      <c r="DTY1394" s="17"/>
      <c r="DTZ1394" s="17"/>
      <c r="DUA1394" s="17"/>
      <c r="DUB1394" s="17"/>
      <c r="DUC1394" s="17"/>
      <c r="DUD1394" s="17"/>
      <c r="DUE1394" s="17"/>
      <c r="DUF1394" s="17"/>
      <c r="DUG1394" s="17"/>
      <c r="DUH1394" s="17"/>
      <c r="DUI1394" s="17"/>
      <c r="DUJ1394" s="17"/>
      <c r="DUK1394" s="17"/>
      <c r="DUL1394" s="17"/>
      <c r="DUM1394" s="17"/>
      <c r="DUN1394" s="17"/>
      <c r="DUO1394" s="17"/>
      <c r="DUP1394" s="17"/>
      <c r="DUQ1394" s="17"/>
      <c r="DUR1394" s="17"/>
      <c r="DUS1394" s="17"/>
      <c r="DUT1394" s="17"/>
      <c r="DUU1394" s="17"/>
      <c r="DUV1394" s="17"/>
      <c r="DUW1394" s="17"/>
      <c r="DUX1394" s="17"/>
      <c r="DUY1394" s="17"/>
      <c r="DUZ1394" s="17"/>
      <c r="DVA1394" s="17"/>
      <c r="DVB1394" s="17"/>
      <c r="DVC1394" s="17"/>
      <c r="DVD1394" s="17"/>
      <c r="DVE1394" s="17"/>
      <c r="DVF1394" s="17"/>
      <c r="DVG1394" s="17"/>
      <c r="DVH1394" s="17"/>
      <c r="DVI1394" s="17"/>
      <c r="DVJ1394" s="17"/>
      <c r="DVK1394" s="17"/>
      <c r="DVL1394" s="17"/>
      <c r="DVM1394" s="17"/>
      <c r="DVN1394" s="17"/>
      <c r="DVO1394" s="17"/>
      <c r="DVP1394" s="17"/>
      <c r="DVQ1394" s="17"/>
      <c r="DVR1394" s="17"/>
      <c r="DVS1394" s="17"/>
      <c r="DVT1394" s="17"/>
      <c r="DVU1394" s="17"/>
      <c r="DVV1394" s="17"/>
      <c r="DVW1394" s="17"/>
      <c r="DVX1394" s="17"/>
      <c r="DVY1394" s="17"/>
      <c r="DVZ1394" s="17"/>
      <c r="DWA1394" s="17"/>
      <c r="DWB1394" s="17"/>
      <c r="DWC1394" s="17"/>
      <c r="DWD1394" s="17"/>
      <c r="DWE1394" s="17"/>
      <c r="DWF1394" s="17"/>
      <c r="DWG1394" s="17"/>
      <c r="DWH1394" s="17"/>
      <c r="DWI1394" s="17"/>
      <c r="DWJ1394" s="17"/>
      <c r="DWK1394" s="17"/>
      <c r="DWL1394" s="17"/>
      <c r="DWM1394" s="17"/>
      <c r="DWN1394" s="17"/>
      <c r="DWO1394" s="17"/>
      <c r="DWP1394" s="17"/>
      <c r="DWQ1394" s="17"/>
      <c r="DWR1394" s="17"/>
      <c r="DWS1394" s="17"/>
      <c r="DWT1394" s="17"/>
      <c r="DWU1394" s="17"/>
      <c r="DWV1394" s="17"/>
      <c r="DWW1394" s="17"/>
      <c r="DWX1394" s="17"/>
      <c r="DWY1394" s="17"/>
      <c r="DWZ1394" s="17"/>
      <c r="DXA1394" s="17"/>
      <c r="DXB1394" s="17"/>
      <c r="DXC1394" s="17"/>
      <c r="DXD1394" s="17"/>
      <c r="DXE1394" s="17"/>
      <c r="DXF1394" s="17"/>
      <c r="DXG1394" s="17"/>
      <c r="DXH1394" s="17"/>
      <c r="DXI1394" s="17"/>
      <c r="DXJ1394" s="17"/>
      <c r="DXK1394" s="17"/>
      <c r="DXL1394" s="17"/>
      <c r="DXM1394" s="17"/>
      <c r="DXN1394" s="17"/>
      <c r="DXO1394" s="17"/>
      <c r="DXP1394" s="17"/>
      <c r="DXQ1394" s="17"/>
      <c r="DXR1394" s="17"/>
      <c r="DXS1394" s="17"/>
      <c r="DXT1394" s="17"/>
      <c r="DXU1394" s="17"/>
      <c r="DXV1394" s="17"/>
      <c r="DXW1394" s="17"/>
      <c r="DXX1394" s="17"/>
      <c r="DXY1394" s="17"/>
      <c r="DXZ1394" s="17"/>
      <c r="DYA1394" s="17"/>
      <c r="DYB1394" s="17"/>
      <c r="DYC1394" s="17"/>
      <c r="DYD1394" s="17"/>
      <c r="DYE1394" s="17"/>
      <c r="DYF1394" s="17"/>
      <c r="DYG1394" s="17"/>
      <c r="DYH1394" s="17"/>
      <c r="DYI1394" s="17"/>
      <c r="DYJ1394" s="17"/>
      <c r="DYK1394" s="17"/>
      <c r="DYL1394" s="17"/>
      <c r="DYM1394" s="17"/>
      <c r="DYN1394" s="17"/>
      <c r="DYO1394" s="17"/>
      <c r="DYP1394" s="17"/>
      <c r="DYQ1394" s="17"/>
      <c r="DYR1394" s="17"/>
      <c r="DYS1394" s="17"/>
      <c r="DYT1394" s="17"/>
      <c r="DYU1394" s="17"/>
      <c r="DYV1394" s="17"/>
      <c r="DYW1394" s="17"/>
      <c r="DYX1394" s="17"/>
      <c r="DYY1394" s="17"/>
      <c r="DYZ1394" s="17"/>
      <c r="DZA1394" s="17"/>
      <c r="DZB1394" s="17"/>
      <c r="DZC1394" s="17"/>
      <c r="DZD1394" s="17"/>
      <c r="DZE1394" s="17"/>
      <c r="DZF1394" s="17"/>
      <c r="DZG1394" s="17"/>
      <c r="DZH1394" s="17"/>
      <c r="DZI1394" s="17"/>
      <c r="DZJ1394" s="17"/>
      <c r="DZK1394" s="17"/>
      <c r="DZL1394" s="17"/>
      <c r="DZM1394" s="17"/>
      <c r="DZN1394" s="17"/>
      <c r="DZO1394" s="17"/>
      <c r="DZP1394" s="17"/>
      <c r="DZQ1394" s="17"/>
      <c r="DZR1394" s="17"/>
      <c r="DZS1394" s="17"/>
      <c r="DZT1394" s="17"/>
      <c r="DZU1394" s="17"/>
      <c r="DZV1394" s="17"/>
      <c r="DZW1394" s="17"/>
      <c r="DZX1394" s="17"/>
      <c r="DZY1394" s="17"/>
      <c r="DZZ1394" s="17"/>
      <c r="EAA1394" s="17"/>
      <c r="EAB1394" s="17"/>
      <c r="EAC1394" s="17"/>
      <c r="EAD1394" s="17"/>
      <c r="EAE1394" s="17"/>
      <c r="EAF1394" s="17"/>
      <c r="EAG1394" s="17"/>
      <c r="EAH1394" s="17"/>
      <c r="EAI1394" s="17"/>
      <c r="EAJ1394" s="17"/>
      <c r="EAK1394" s="17"/>
      <c r="EAL1394" s="17"/>
      <c r="EAM1394" s="17"/>
      <c r="EAN1394" s="17"/>
      <c r="EAO1394" s="17"/>
      <c r="EAP1394" s="17"/>
      <c r="EAQ1394" s="17"/>
      <c r="EAR1394" s="17"/>
      <c r="EAS1394" s="17"/>
      <c r="EAT1394" s="17"/>
      <c r="EAU1394" s="17"/>
      <c r="EAV1394" s="17"/>
      <c r="EAW1394" s="17"/>
      <c r="EAX1394" s="17"/>
      <c r="EAY1394" s="17"/>
      <c r="EAZ1394" s="17"/>
      <c r="EBA1394" s="17"/>
      <c r="EBB1394" s="17"/>
      <c r="EBC1394" s="17"/>
      <c r="EBD1394" s="17"/>
      <c r="EBE1394" s="17"/>
      <c r="EBF1394" s="17"/>
      <c r="EBG1394" s="17"/>
      <c r="EBH1394" s="17"/>
      <c r="EBI1394" s="17"/>
      <c r="EBJ1394" s="17"/>
      <c r="EBK1394" s="17"/>
      <c r="EBL1394" s="17"/>
      <c r="EBM1394" s="17"/>
      <c r="EBN1394" s="17"/>
      <c r="EBO1394" s="17"/>
      <c r="EBP1394" s="17"/>
      <c r="EBQ1394" s="17"/>
      <c r="EBR1394" s="17"/>
      <c r="EBS1394" s="17"/>
      <c r="EBT1394" s="17"/>
      <c r="EBU1394" s="17"/>
      <c r="EBV1394" s="17"/>
      <c r="EBW1394" s="17"/>
      <c r="EBX1394" s="17"/>
      <c r="EBY1394" s="17"/>
      <c r="EBZ1394" s="17"/>
      <c r="ECA1394" s="17"/>
      <c r="ECB1394" s="17"/>
      <c r="ECC1394" s="17"/>
      <c r="ECD1394" s="17"/>
      <c r="ECE1394" s="17"/>
      <c r="ECF1394" s="17"/>
      <c r="ECG1394" s="17"/>
      <c r="ECH1394" s="17"/>
      <c r="ECI1394" s="17"/>
      <c r="ECJ1394" s="17"/>
      <c r="ECK1394" s="17"/>
      <c r="ECL1394" s="17"/>
      <c r="ECM1394" s="17"/>
      <c r="ECN1394" s="17"/>
      <c r="ECO1394" s="17"/>
      <c r="ECP1394" s="17"/>
      <c r="ECQ1394" s="17"/>
      <c r="ECR1394" s="17"/>
      <c r="ECS1394" s="17"/>
      <c r="ECT1394" s="17"/>
      <c r="ECU1394" s="17"/>
      <c r="ECV1394" s="17"/>
      <c r="ECW1394" s="17"/>
      <c r="ECX1394" s="17"/>
      <c r="ECY1394" s="17"/>
      <c r="ECZ1394" s="17"/>
      <c r="EDA1394" s="17"/>
      <c r="EDB1394" s="17"/>
      <c r="EDC1394" s="17"/>
      <c r="EDD1394" s="17"/>
      <c r="EDE1394" s="17"/>
      <c r="EDF1394" s="17"/>
      <c r="EDG1394" s="17"/>
      <c r="EDH1394" s="17"/>
      <c r="EDI1394" s="17"/>
      <c r="EDJ1394" s="17"/>
      <c r="EDK1394" s="17"/>
      <c r="EDL1394" s="17"/>
      <c r="EDM1394" s="17"/>
      <c r="EDN1394" s="17"/>
      <c r="EDO1394" s="17"/>
      <c r="EDP1394" s="17"/>
      <c r="EDQ1394" s="17"/>
      <c r="EDR1394" s="17"/>
      <c r="EDS1394" s="17"/>
      <c r="EDT1394" s="17"/>
      <c r="EDU1394" s="17"/>
      <c r="EDV1394" s="17"/>
      <c r="EDW1394" s="17"/>
      <c r="EDX1394" s="17"/>
      <c r="EDY1394" s="17"/>
      <c r="EDZ1394" s="17"/>
      <c r="EEA1394" s="17"/>
      <c r="EEB1394" s="17"/>
      <c r="EEC1394" s="17"/>
      <c r="EED1394" s="17"/>
      <c r="EEE1394" s="17"/>
      <c r="EEF1394" s="17"/>
      <c r="EEG1394" s="17"/>
      <c r="EEH1394" s="17"/>
      <c r="EEI1394" s="17"/>
      <c r="EEJ1394" s="17"/>
      <c r="EEK1394" s="17"/>
      <c r="EEL1394" s="17"/>
      <c r="EEM1394" s="17"/>
      <c r="EEN1394" s="17"/>
      <c r="EEO1394" s="17"/>
      <c r="EEP1394" s="17"/>
      <c r="EEQ1394" s="17"/>
      <c r="EER1394" s="17"/>
      <c r="EES1394" s="17"/>
      <c r="EET1394" s="17"/>
      <c r="EEU1394" s="17"/>
      <c r="EEV1394" s="17"/>
      <c r="EEW1394" s="17"/>
      <c r="EEX1394" s="17"/>
      <c r="EEY1394" s="17"/>
      <c r="EEZ1394" s="17"/>
      <c r="EFA1394" s="17"/>
      <c r="EFB1394" s="17"/>
      <c r="EFC1394" s="17"/>
      <c r="EFD1394" s="17"/>
      <c r="EFE1394" s="17"/>
      <c r="EFF1394" s="17"/>
      <c r="EFG1394" s="17"/>
      <c r="EFH1394" s="17"/>
      <c r="EFI1394" s="17"/>
      <c r="EFJ1394" s="17"/>
      <c r="EFK1394" s="17"/>
      <c r="EFL1394" s="17"/>
      <c r="EFM1394" s="17"/>
      <c r="EFN1394" s="17"/>
      <c r="EFO1394" s="17"/>
      <c r="EFP1394" s="17"/>
      <c r="EFQ1394" s="17"/>
      <c r="EFR1394" s="17"/>
      <c r="EFS1394" s="17"/>
      <c r="EFT1394" s="17"/>
      <c r="EFU1394" s="17"/>
      <c r="EFV1394" s="17"/>
      <c r="EFW1394" s="17"/>
      <c r="EFX1394" s="17"/>
      <c r="EFY1394" s="17"/>
      <c r="EFZ1394" s="17"/>
      <c r="EGA1394" s="17"/>
      <c r="EGB1394" s="17"/>
      <c r="EGC1394" s="17"/>
      <c r="EGD1394" s="17"/>
      <c r="EGE1394" s="17"/>
      <c r="EGF1394" s="17"/>
      <c r="EGG1394" s="17"/>
      <c r="EGH1394" s="17"/>
      <c r="EGI1394" s="17"/>
      <c r="EGJ1394" s="17"/>
      <c r="EGK1394" s="17"/>
      <c r="EGL1394" s="17"/>
      <c r="EGM1394" s="17"/>
      <c r="EGN1394" s="17"/>
      <c r="EGO1394" s="17"/>
      <c r="EGP1394" s="17"/>
      <c r="EGQ1394" s="17"/>
      <c r="EGR1394" s="17"/>
      <c r="EGS1394" s="17"/>
      <c r="EGT1394" s="17"/>
      <c r="EGU1394" s="17"/>
      <c r="EGV1394" s="17"/>
      <c r="EGW1394" s="17"/>
      <c r="EGX1394" s="17"/>
      <c r="EGY1394" s="17"/>
      <c r="EGZ1394" s="17"/>
      <c r="EHA1394" s="17"/>
      <c r="EHB1394" s="17"/>
      <c r="EHC1394" s="17"/>
      <c r="EHD1394" s="17"/>
      <c r="EHE1394" s="17"/>
      <c r="EHF1394" s="17"/>
      <c r="EHG1394" s="17"/>
      <c r="EHH1394" s="17"/>
      <c r="EHI1394" s="17"/>
      <c r="EHJ1394" s="17"/>
      <c r="EHK1394" s="17"/>
      <c r="EHL1394" s="17"/>
      <c r="EHM1394" s="17"/>
      <c r="EHN1394" s="17"/>
      <c r="EHO1394" s="17"/>
      <c r="EHP1394" s="17"/>
      <c r="EHQ1394" s="17"/>
      <c r="EHR1394" s="17"/>
      <c r="EHS1394" s="17"/>
      <c r="EHT1394" s="17"/>
      <c r="EHU1394" s="17"/>
      <c r="EHV1394" s="17"/>
      <c r="EHW1394" s="17"/>
      <c r="EHX1394" s="17"/>
      <c r="EHY1394" s="17"/>
      <c r="EHZ1394" s="17"/>
      <c r="EIA1394" s="17"/>
      <c r="EIB1394" s="17"/>
      <c r="EIC1394" s="17"/>
      <c r="EID1394" s="17"/>
      <c r="EIE1394" s="17"/>
      <c r="EIF1394" s="17"/>
      <c r="EIG1394" s="17"/>
      <c r="EIH1394" s="17"/>
      <c r="EII1394" s="17"/>
      <c r="EIJ1394" s="17"/>
      <c r="EIK1394" s="17"/>
      <c r="EIL1394" s="17"/>
      <c r="EIM1394" s="17"/>
      <c r="EIN1394" s="17"/>
      <c r="EIO1394" s="17"/>
      <c r="EIP1394" s="17"/>
      <c r="EIQ1394" s="17"/>
      <c r="EIR1394" s="17"/>
      <c r="EIS1394" s="17"/>
      <c r="EIT1394" s="17"/>
      <c r="EIU1394" s="17"/>
      <c r="EIV1394" s="17"/>
      <c r="EIW1394" s="17"/>
      <c r="EIX1394" s="17"/>
      <c r="EIY1394" s="17"/>
      <c r="EIZ1394" s="17"/>
      <c r="EJA1394" s="17"/>
      <c r="EJB1394" s="17"/>
      <c r="EJC1394" s="17"/>
      <c r="EJD1394" s="17"/>
      <c r="EJE1394" s="17"/>
      <c r="EJF1394" s="17"/>
      <c r="EJG1394" s="17"/>
      <c r="EJH1394" s="17"/>
      <c r="EJI1394" s="17"/>
      <c r="EJJ1394" s="17"/>
      <c r="EJK1394" s="17"/>
      <c r="EJL1394" s="17"/>
      <c r="EJM1394" s="17"/>
      <c r="EJN1394" s="17"/>
      <c r="EJO1394" s="17"/>
      <c r="EJP1394" s="17"/>
      <c r="EJQ1394" s="17"/>
      <c r="EJR1394" s="17"/>
      <c r="EJS1394" s="17"/>
      <c r="EJT1394" s="17"/>
      <c r="EJU1394" s="17"/>
      <c r="EJV1394" s="17"/>
      <c r="EJW1394" s="17"/>
      <c r="EJX1394" s="17"/>
      <c r="EJY1394" s="17"/>
      <c r="EJZ1394" s="17"/>
      <c r="EKA1394" s="17"/>
      <c r="EKB1394" s="17"/>
      <c r="EKC1394" s="17"/>
      <c r="EKD1394" s="17"/>
      <c r="EKE1394" s="17"/>
      <c r="EKF1394" s="17"/>
      <c r="EKG1394" s="17"/>
      <c r="EKH1394" s="17"/>
      <c r="EKI1394" s="17"/>
      <c r="EKJ1394" s="17"/>
      <c r="EKK1394" s="17"/>
      <c r="EKL1394" s="17"/>
      <c r="EKM1394" s="17"/>
      <c r="EKN1394" s="17"/>
      <c r="EKO1394" s="17"/>
      <c r="EKP1394" s="17"/>
      <c r="EKQ1394" s="17"/>
      <c r="EKR1394" s="17"/>
      <c r="EKS1394" s="17"/>
      <c r="EKT1394" s="17"/>
      <c r="EKU1394" s="17"/>
      <c r="EKV1394" s="17"/>
      <c r="EKW1394" s="17"/>
      <c r="EKX1394" s="17"/>
      <c r="EKY1394" s="17"/>
      <c r="EKZ1394" s="17"/>
      <c r="ELA1394" s="17"/>
      <c r="ELB1394" s="17"/>
      <c r="ELC1394" s="17"/>
      <c r="ELD1394" s="17"/>
      <c r="ELE1394" s="17"/>
      <c r="ELF1394" s="17"/>
      <c r="ELG1394" s="17"/>
      <c r="ELH1394" s="17"/>
      <c r="ELI1394" s="17"/>
      <c r="ELJ1394" s="17"/>
      <c r="ELK1394" s="17"/>
      <c r="ELL1394" s="17"/>
      <c r="ELM1394" s="17"/>
      <c r="ELN1394" s="17"/>
      <c r="ELO1394" s="17"/>
      <c r="ELP1394" s="17"/>
      <c r="ELQ1394" s="17"/>
      <c r="ELR1394" s="17"/>
      <c r="ELS1394" s="17"/>
      <c r="ELT1394" s="17"/>
      <c r="ELU1394" s="17"/>
      <c r="ELV1394" s="17"/>
      <c r="ELW1394" s="17"/>
      <c r="ELX1394" s="17"/>
      <c r="ELY1394" s="17"/>
      <c r="ELZ1394" s="17"/>
      <c r="EMA1394" s="17"/>
      <c r="EMB1394" s="17"/>
      <c r="EMC1394" s="17"/>
      <c r="EMD1394" s="17"/>
      <c r="EME1394" s="17"/>
      <c r="EMF1394" s="17"/>
      <c r="EMG1394" s="17"/>
      <c r="EMH1394" s="17"/>
      <c r="EMI1394" s="17"/>
      <c r="EMJ1394" s="17"/>
      <c r="EMK1394" s="17"/>
      <c r="EML1394" s="17"/>
      <c r="EMM1394" s="17"/>
      <c r="EMN1394" s="17"/>
      <c r="EMO1394" s="17"/>
      <c r="EMP1394" s="17"/>
      <c r="EMQ1394" s="17"/>
      <c r="EMR1394" s="17"/>
      <c r="EMS1394" s="17"/>
      <c r="EMT1394" s="17"/>
      <c r="EMU1394" s="17"/>
      <c r="EMV1394" s="17"/>
      <c r="EMW1394" s="17"/>
      <c r="EMX1394" s="17"/>
      <c r="EMY1394" s="17"/>
      <c r="EMZ1394" s="17"/>
      <c r="ENA1394" s="17"/>
      <c r="ENB1394" s="17"/>
      <c r="ENC1394" s="17"/>
      <c r="END1394" s="17"/>
      <c r="ENE1394" s="17"/>
      <c r="ENF1394" s="17"/>
      <c r="ENG1394" s="17"/>
      <c r="ENH1394" s="17"/>
      <c r="ENI1394" s="17"/>
      <c r="ENJ1394" s="17"/>
      <c r="ENK1394" s="17"/>
      <c r="ENL1394" s="17"/>
      <c r="ENM1394" s="17"/>
      <c r="ENN1394" s="17"/>
      <c r="ENO1394" s="17"/>
      <c r="ENP1394" s="17"/>
      <c r="ENQ1394" s="17"/>
      <c r="ENR1394" s="17"/>
      <c r="ENS1394" s="17"/>
      <c r="ENT1394" s="17"/>
      <c r="ENU1394" s="17"/>
      <c r="ENV1394" s="17"/>
      <c r="ENW1394" s="17"/>
      <c r="ENX1394" s="17"/>
      <c r="ENY1394" s="17"/>
      <c r="ENZ1394" s="17"/>
      <c r="EOA1394" s="17"/>
      <c r="EOB1394" s="17"/>
      <c r="EOC1394" s="17"/>
      <c r="EOD1394" s="17"/>
      <c r="EOE1394" s="17"/>
      <c r="EOF1394" s="17"/>
      <c r="EOG1394" s="17"/>
      <c r="EOH1394" s="17"/>
      <c r="EOI1394" s="17"/>
      <c r="EOJ1394" s="17"/>
      <c r="EOK1394" s="17"/>
      <c r="EOL1394" s="17"/>
      <c r="EOM1394" s="17"/>
      <c r="EON1394" s="17"/>
      <c r="EOO1394" s="17"/>
      <c r="EOP1394" s="17"/>
      <c r="EOQ1394" s="17"/>
      <c r="EOR1394" s="17"/>
      <c r="EOS1394" s="17"/>
      <c r="EOT1394" s="17"/>
      <c r="EOU1394" s="17"/>
      <c r="EOV1394" s="17"/>
      <c r="EOW1394" s="17"/>
      <c r="EOX1394" s="17"/>
      <c r="EOY1394" s="17"/>
      <c r="EOZ1394" s="17"/>
      <c r="EPA1394" s="17"/>
      <c r="EPB1394" s="17"/>
      <c r="EPC1394" s="17"/>
      <c r="EPD1394" s="17"/>
      <c r="EPE1394" s="17"/>
      <c r="EPF1394" s="17"/>
      <c r="EPG1394" s="17"/>
      <c r="EPH1394" s="17"/>
      <c r="EPI1394" s="17"/>
      <c r="EPJ1394" s="17"/>
      <c r="EPK1394" s="17"/>
      <c r="EPL1394" s="17"/>
      <c r="EPM1394" s="17"/>
      <c r="EPN1394" s="17"/>
      <c r="EPO1394" s="17"/>
      <c r="EPP1394" s="17"/>
      <c r="EPQ1394" s="17"/>
      <c r="EPR1394" s="17"/>
      <c r="EPS1394" s="17"/>
      <c r="EPT1394" s="17"/>
      <c r="EPU1394" s="17"/>
      <c r="EPV1394" s="17"/>
      <c r="EPW1394" s="17"/>
      <c r="EPX1394" s="17"/>
      <c r="EPY1394" s="17"/>
      <c r="EPZ1394" s="17"/>
      <c r="EQA1394" s="17"/>
      <c r="EQB1394" s="17"/>
      <c r="EQC1394" s="17"/>
      <c r="EQD1394" s="17"/>
      <c r="EQE1394" s="17"/>
      <c r="EQF1394" s="17"/>
      <c r="EQG1394" s="17"/>
      <c r="EQH1394" s="17"/>
      <c r="EQI1394" s="17"/>
      <c r="EQJ1394" s="17"/>
      <c r="EQK1394" s="17"/>
      <c r="EQL1394" s="17"/>
      <c r="EQM1394" s="17"/>
      <c r="EQN1394" s="17"/>
      <c r="EQO1394" s="17"/>
      <c r="EQP1394" s="17"/>
      <c r="EQQ1394" s="17"/>
      <c r="EQR1394" s="17"/>
      <c r="EQS1394" s="17"/>
      <c r="EQT1394" s="17"/>
      <c r="EQU1394" s="17"/>
      <c r="EQV1394" s="17"/>
      <c r="EQW1394" s="17"/>
      <c r="EQX1394" s="17"/>
      <c r="EQY1394" s="17"/>
      <c r="EQZ1394" s="17"/>
      <c r="ERA1394" s="17"/>
      <c r="ERB1394" s="17"/>
      <c r="ERC1394" s="17"/>
      <c r="ERD1394" s="17"/>
      <c r="ERE1394" s="17"/>
      <c r="ERF1394" s="17"/>
      <c r="ERG1394" s="17"/>
      <c r="ERH1394" s="17"/>
      <c r="ERI1394" s="17"/>
      <c r="ERJ1394" s="17"/>
      <c r="ERK1394" s="17"/>
      <c r="ERL1394" s="17"/>
      <c r="ERM1394" s="17"/>
      <c r="ERN1394" s="17"/>
      <c r="ERO1394" s="17"/>
      <c r="ERP1394" s="17"/>
      <c r="ERQ1394" s="17"/>
      <c r="ERR1394" s="17"/>
      <c r="ERS1394" s="17"/>
      <c r="ERT1394" s="17"/>
      <c r="ERU1394" s="17"/>
      <c r="ERV1394" s="17"/>
      <c r="ERW1394" s="17"/>
      <c r="ERX1394" s="17"/>
      <c r="ERY1394" s="17"/>
      <c r="ERZ1394" s="17"/>
      <c r="ESA1394" s="17"/>
      <c r="ESB1394" s="17"/>
      <c r="ESC1394" s="17"/>
      <c r="ESD1394" s="17"/>
      <c r="ESE1394" s="17"/>
      <c r="ESF1394" s="17"/>
      <c r="ESG1394" s="17"/>
      <c r="ESH1394" s="17"/>
      <c r="ESI1394" s="17"/>
      <c r="ESJ1394" s="17"/>
      <c r="ESK1394" s="17"/>
      <c r="ESL1394" s="17"/>
      <c r="ESM1394" s="17"/>
      <c r="ESN1394" s="17"/>
      <c r="ESO1394" s="17"/>
      <c r="ESP1394" s="17"/>
      <c r="ESQ1394" s="17"/>
      <c r="ESR1394" s="17"/>
      <c r="ESS1394" s="17"/>
      <c r="EST1394" s="17"/>
      <c r="ESU1394" s="17"/>
      <c r="ESV1394" s="17"/>
      <c r="ESW1394" s="17"/>
      <c r="ESX1394" s="17"/>
      <c r="ESY1394" s="17"/>
      <c r="ESZ1394" s="17"/>
      <c r="ETA1394" s="17"/>
      <c r="ETB1394" s="17"/>
      <c r="ETC1394" s="17"/>
      <c r="ETD1394" s="17"/>
      <c r="ETE1394" s="17"/>
      <c r="ETF1394" s="17"/>
      <c r="ETG1394" s="17"/>
      <c r="ETH1394" s="17"/>
      <c r="ETI1394" s="17"/>
      <c r="ETJ1394" s="17"/>
      <c r="ETK1394" s="17"/>
      <c r="ETL1394" s="17"/>
      <c r="ETM1394" s="17"/>
      <c r="ETN1394" s="17"/>
      <c r="ETO1394" s="17"/>
      <c r="ETP1394" s="17"/>
      <c r="ETQ1394" s="17"/>
      <c r="ETR1394" s="17"/>
      <c r="ETS1394" s="17"/>
      <c r="ETT1394" s="17"/>
      <c r="ETU1394" s="17"/>
      <c r="ETV1394" s="17"/>
      <c r="ETW1394" s="17"/>
      <c r="ETX1394" s="17"/>
      <c r="ETY1394" s="17"/>
      <c r="ETZ1394" s="17"/>
      <c r="EUA1394" s="17"/>
      <c r="EUB1394" s="17"/>
      <c r="EUC1394" s="17"/>
      <c r="EUD1394" s="17"/>
      <c r="EUE1394" s="17"/>
      <c r="EUF1394" s="17"/>
      <c r="EUG1394" s="17"/>
      <c r="EUH1394" s="17"/>
      <c r="EUI1394" s="17"/>
      <c r="EUJ1394" s="17"/>
      <c r="EUK1394" s="17"/>
      <c r="EUL1394" s="17"/>
      <c r="EUM1394" s="17"/>
      <c r="EUN1394" s="17"/>
      <c r="EUO1394" s="17"/>
      <c r="EUP1394" s="17"/>
      <c r="EUQ1394" s="17"/>
      <c r="EUR1394" s="17"/>
      <c r="EUS1394" s="17"/>
      <c r="EUT1394" s="17"/>
      <c r="EUU1394" s="17"/>
      <c r="EUV1394" s="17"/>
      <c r="EUW1394" s="17"/>
      <c r="EUX1394" s="17"/>
      <c r="EUY1394" s="17"/>
      <c r="EUZ1394" s="17"/>
      <c r="EVA1394" s="17"/>
      <c r="EVB1394" s="17"/>
      <c r="EVC1394" s="17"/>
      <c r="EVD1394" s="17"/>
      <c r="EVE1394" s="17"/>
      <c r="EVF1394" s="17"/>
      <c r="EVG1394" s="17"/>
      <c r="EVH1394" s="17"/>
      <c r="EVI1394" s="17"/>
      <c r="EVJ1394" s="17"/>
      <c r="EVK1394" s="17"/>
      <c r="EVL1394" s="17"/>
      <c r="EVM1394" s="17"/>
      <c r="EVN1394" s="17"/>
      <c r="EVO1394" s="17"/>
      <c r="EVP1394" s="17"/>
      <c r="EVQ1394" s="17"/>
      <c r="EVR1394" s="17"/>
      <c r="EVS1394" s="17"/>
      <c r="EVT1394" s="17"/>
      <c r="EVU1394" s="17"/>
      <c r="EVV1394" s="17"/>
      <c r="EVW1394" s="17"/>
      <c r="EVX1394" s="17"/>
      <c r="EVY1394" s="17"/>
      <c r="EVZ1394" s="17"/>
      <c r="EWA1394" s="17"/>
      <c r="EWB1394" s="17"/>
      <c r="EWC1394" s="17"/>
      <c r="EWD1394" s="17"/>
      <c r="EWE1394" s="17"/>
      <c r="EWF1394" s="17"/>
      <c r="EWG1394" s="17"/>
      <c r="EWH1394" s="17"/>
      <c r="EWI1394" s="17"/>
      <c r="EWJ1394" s="17"/>
      <c r="EWK1394" s="17"/>
      <c r="EWL1394" s="17"/>
      <c r="EWM1394" s="17"/>
      <c r="EWN1394" s="17"/>
      <c r="EWO1394" s="17"/>
      <c r="EWP1394" s="17"/>
      <c r="EWQ1394" s="17"/>
      <c r="EWR1394" s="17"/>
      <c r="EWS1394" s="17"/>
      <c r="EWT1394" s="17"/>
      <c r="EWU1394" s="17"/>
      <c r="EWV1394" s="17"/>
      <c r="EWW1394" s="17"/>
      <c r="EWX1394" s="17"/>
      <c r="EWY1394" s="17"/>
      <c r="EWZ1394" s="17"/>
      <c r="EXA1394" s="17"/>
      <c r="EXB1394" s="17"/>
      <c r="EXC1394" s="17"/>
      <c r="EXD1394" s="17"/>
      <c r="EXE1394" s="17"/>
      <c r="EXF1394" s="17"/>
      <c r="EXG1394" s="17"/>
      <c r="EXH1394" s="17"/>
      <c r="EXI1394" s="17"/>
      <c r="EXJ1394" s="17"/>
      <c r="EXK1394" s="17"/>
      <c r="EXL1394" s="17"/>
      <c r="EXM1394" s="17"/>
      <c r="EXN1394" s="17"/>
      <c r="EXO1394" s="17"/>
      <c r="EXP1394" s="17"/>
      <c r="EXQ1394" s="17"/>
      <c r="EXR1394" s="17"/>
      <c r="EXS1394" s="17"/>
      <c r="EXT1394" s="17"/>
      <c r="EXU1394" s="17"/>
      <c r="EXV1394" s="17"/>
      <c r="EXW1394" s="17"/>
      <c r="EXX1394" s="17"/>
      <c r="EXY1394" s="17"/>
      <c r="EXZ1394" s="17"/>
      <c r="EYA1394" s="17"/>
      <c r="EYB1394" s="17"/>
      <c r="EYC1394" s="17"/>
      <c r="EYD1394" s="17"/>
      <c r="EYE1394" s="17"/>
      <c r="EYF1394" s="17"/>
      <c r="EYG1394" s="17"/>
      <c r="EYH1394" s="17"/>
      <c r="EYI1394" s="17"/>
      <c r="EYJ1394" s="17"/>
      <c r="EYK1394" s="17"/>
      <c r="EYL1394" s="17"/>
      <c r="EYM1394" s="17"/>
      <c r="EYN1394" s="17"/>
      <c r="EYO1394" s="17"/>
      <c r="EYP1394" s="17"/>
      <c r="EYQ1394" s="17"/>
      <c r="EYR1394" s="17"/>
      <c r="EYS1394" s="17"/>
      <c r="EYT1394" s="17"/>
      <c r="EYU1394" s="17"/>
      <c r="EYV1394" s="17"/>
      <c r="EYW1394" s="17"/>
      <c r="EYX1394" s="17"/>
      <c r="EYY1394" s="17"/>
      <c r="EYZ1394" s="17"/>
      <c r="EZA1394" s="17"/>
      <c r="EZB1394" s="17"/>
      <c r="EZC1394" s="17"/>
      <c r="EZD1394" s="17"/>
      <c r="EZE1394" s="17"/>
      <c r="EZF1394" s="17"/>
      <c r="EZG1394" s="17"/>
      <c r="EZH1394" s="17"/>
      <c r="EZI1394" s="17"/>
      <c r="EZJ1394" s="17"/>
      <c r="EZK1394" s="17"/>
      <c r="EZL1394" s="17"/>
      <c r="EZM1394" s="17"/>
      <c r="EZN1394" s="17"/>
      <c r="EZO1394" s="17"/>
      <c r="EZP1394" s="17"/>
      <c r="EZQ1394" s="17"/>
      <c r="EZR1394" s="17"/>
      <c r="EZS1394" s="17"/>
      <c r="EZT1394" s="17"/>
      <c r="EZU1394" s="17"/>
      <c r="EZV1394" s="17"/>
      <c r="EZW1394" s="17"/>
      <c r="EZX1394" s="17"/>
      <c r="EZY1394" s="17"/>
      <c r="EZZ1394" s="17"/>
      <c r="FAA1394" s="17"/>
      <c r="FAB1394" s="17"/>
      <c r="FAC1394" s="17"/>
      <c r="FAD1394" s="17"/>
      <c r="FAE1394" s="17"/>
      <c r="FAF1394" s="17"/>
      <c r="FAG1394" s="17"/>
      <c r="FAH1394" s="17"/>
      <c r="FAI1394" s="17"/>
      <c r="FAJ1394" s="17"/>
      <c r="FAK1394" s="17"/>
      <c r="FAL1394" s="17"/>
      <c r="FAM1394" s="17"/>
      <c r="FAN1394" s="17"/>
      <c r="FAO1394" s="17"/>
      <c r="FAP1394" s="17"/>
      <c r="FAQ1394" s="17"/>
      <c r="FAR1394" s="17"/>
      <c r="FAS1394" s="17"/>
      <c r="FAT1394" s="17"/>
      <c r="FAU1394" s="17"/>
      <c r="FAV1394" s="17"/>
      <c r="FAW1394" s="17"/>
      <c r="FAX1394" s="17"/>
      <c r="FAY1394" s="17"/>
      <c r="FAZ1394" s="17"/>
      <c r="FBA1394" s="17"/>
      <c r="FBB1394" s="17"/>
      <c r="FBC1394" s="17"/>
      <c r="FBD1394" s="17"/>
      <c r="FBE1394" s="17"/>
      <c r="FBF1394" s="17"/>
      <c r="FBG1394" s="17"/>
      <c r="FBH1394" s="17"/>
      <c r="FBI1394" s="17"/>
      <c r="FBJ1394" s="17"/>
      <c r="FBK1394" s="17"/>
      <c r="FBL1394" s="17"/>
      <c r="FBM1394" s="17"/>
      <c r="FBN1394" s="17"/>
      <c r="FBO1394" s="17"/>
      <c r="FBP1394" s="17"/>
      <c r="FBQ1394" s="17"/>
      <c r="FBR1394" s="17"/>
      <c r="FBS1394" s="17"/>
      <c r="FBT1394" s="17"/>
      <c r="FBU1394" s="17"/>
      <c r="FBV1394" s="17"/>
      <c r="FBW1394" s="17"/>
      <c r="FBX1394" s="17"/>
      <c r="FBY1394" s="17"/>
      <c r="FBZ1394" s="17"/>
      <c r="FCA1394" s="17"/>
      <c r="FCB1394" s="17"/>
      <c r="FCC1394" s="17"/>
      <c r="FCD1394" s="17"/>
      <c r="FCE1394" s="17"/>
      <c r="FCF1394" s="17"/>
      <c r="FCG1394" s="17"/>
      <c r="FCH1394" s="17"/>
      <c r="FCI1394" s="17"/>
      <c r="FCJ1394" s="17"/>
      <c r="FCK1394" s="17"/>
      <c r="FCL1394" s="17"/>
      <c r="FCM1394" s="17"/>
      <c r="FCN1394" s="17"/>
      <c r="FCO1394" s="17"/>
      <c r="FCP1394" s="17"/>
      <c r="FCQ1394" s="17"/>
      <c r="FCR1394" s="17"/>
      <c r="FCS1394" s="17"/>
      <c r="FCT1394" s="17"/>
      <c r="FCU1394" s="17"/>
      <c r="FCV1394" s="17"/>
      <c r="FCW1394" s="17"/>
      <c r="FCX1394" s="17"/>
      <c r="FCY1394" s="17"/>
      <c r="FCZ1394" s="17"/>
      <c r="FDA1394" s="17"/>
      <c r="FDB1394" s="17"/>
      <c r="FDC1394" s="17"/>
      <c r="FDD1394" s="17"/>
      <c r="FDE1394" s="17"/>
      <c r="FDF1394" s="17"/>
      <c r="FDG1394" s="17"/>
      <c r="FDH1394" s="17"/>
      <c r="FDI1394" s="17"/>
      <c r="FDJ1394" s="17"/>
      <c r="FDK1394" s="17"/>
      <c r="FDL1394" s="17"/>
      <c r="FDM1394" s="17"/>
      <c r="FDN1394" s="17"/>
      <c r="FDO1394" s="17"/>
      <c r="FDP1394" s="17"/>
      <c r="FDQ1394" s="17"/>
      <c r="FDR1394" s="17"/>
      <c r="FDS1394" s="17"/>
      <c r="FDT1394" s="17"/>
      <c r="FDU1394" s="17"/>
      <c r="FDV1394" s="17"/>
      <c r="FDW1394" s="17"/>
      <c r="FDX1394" s="17"/>
      <c r="FDY1394" s="17"/>
      <c r="FDZ1394" s="17"/>
      <c r="FEA1394" s="17"/>
      <c r="FEB1394" s="17"/>
      <c r="FEC1394" s="17"/>
      <c r="FED1394" s="17"/>
      <c r="FEE1394" s="17"/>
      <c r="FEF1394" s="17"/>
      <c r="FEG1394" s="17"/>
      <c r="FEH1394" s="17"/>
      <c r="FEI1394" s="17"/>
      <c r="FEJ1394" s="17"/>
      <c r="FEK1394" s="17"/>
      <c r="FEL1394" s="17"/>
      <c r="FEM1394" s="17"/>
      <c r="FEN1394" s="17"/>
      <c r="FEO1394" s="17"/>
      <c r="FEP1394" s="17"/>
      <c r="FEQ1394" s="17"/>
      <c r="FER1394" s="17"/>
      <c r="FES1394" s="17"/>
      <c r="FET1394" s="17"/>
      <c r="FEU1394" s="17"/>
      <c r="FEV1394" s="17"/>
      <c r="FEW1394" s="17"/>
      <c r="FEX1394" s="17"/>
      <c r="FEY1394" s="17"/>
      <c r="FEZ1394" s="17"/>
      <c r="FFA1394" s="17"/>
      <c r="FFB1394" s="17"/>
      <c r="FFC1394" s="17"/>
      <c r="FFD1394" s="17"/>
      <c r="FFE1394" s="17"/>
      <c r="FFF1394" s="17"/>
      <c r="FFG1394" s="17"/>
      <c r="FFH1394" s="17"/>
      <c r="FFI1394" s="17"/>
      <c r="FFJ1394" s="17"/>
      <c r="FFK1394" s="17"/>
      <c r="FFL1394" s="17"/>
      <c r="FFM1394" s="17"/>
      <c r="FFN1394" s="17"/>
      <c r="FFO1394" s="17"/>
      <c r="FFP1394" s="17"/>
      <c r="FFQ1394" s="17"/>
      <c r="FFR1394" s="17"/>
      <c r="FFS1394" s="17"/>
      <c r="FFT1394" s="17"/>
      <c r="FFU1394" s="17"/>
      <c r="FFV1394" s="17"/>
      <c r="FFW1394" s="17"/>
      <c r="FFX1394" s="17"/>
      <c r="FFY1394" s="17"/>
      <c r="FFZ1394" s="17"/>
      <c r="FGA1394" s="17"/>
      <c r="FGB1394" s="17"/>
      <c r="FGC1394" s="17"/>
      <c r="FGD1394" s="17"/>
      <c r="FGE1394" s="17"/>
      <c r="FGF1394" s="17"/>
      <c r="FGG1394" s="17"/>
      <c r="FGH1394" s="17"/>
      <c r="FGI1394" s="17"/>
      <c r="FGJ1394" s="17"/>
      <c r="FGK1394" s="17"/>
      <c r="FGL1394" s="17"/>
      <c r="FGM1394" s="17"/>
      <c r="FGN1394" s="17"/>
      <c r="FGO1394" s="17"/>
      <c r="FGP1394" s="17"/>
      <c r="FGQ1394" s="17"/>
      <c r="FGR1394" s="17"/>
      <c r="FGS1394" s="17"/>
      <c r="FGT1394" s="17"/>
      <c r="FGU1394" s="17"/>
      <c r="FGV1394" s="17"/>
      <c r="FGW1394" s="17"/>
      <c r="FGX1394" s="17"/>
      <c r="FGY1394" s="17"/>
      <c r="FGZ1394" s="17"/>
      <c r="FHA1394" s="17"/>
      <c r="FHB1394" s="17"/>
      <c r="FHC1394" s="17"/>
      <c r="FHD1394" s="17"/>
      <c r="FHE1394" s="17"/>
      <c r="FHF1394" s="17"/>
      <c r="FHG1394" s="17"/>
      <c r="FHH1394" s="17"/>
      <c r="FHI1394" s="17"/>
      <c r="FHJ1394" s="17"/>
      <c r="FHK1394" s="17"/>
      <c r="FHL1394" s="17"/>
      <c r="FHM1394" s="17"/>
      <c r="FHN1394" s="17"/>
      <c r="FHO1394" s="17"/>
      <c r="FHP1394" s="17"/>
      <c r="FHQ1394" s="17"/>
      <c r="FHR1394" s="17"/>
      <c r="FHS1394" s="17"/>
      <c r="FHT1394" s="17"/>
      <c r="FHU1394" s="17"/>
      <c r="FHV1394" s="17"/>
      <c r="FHW1394" s="17"/>
      <c r="FHX1394" s="17"/>
      <c r="FHY1394" s="17"/>
      <c r="FHZ1394" s="17"/>
      <c r="FIA1394" s="17"/>
      <c r="FIB1394" s="17"/>
      <c r="FIC1394" s="17"/>
      <c r="FID1394" s="17"/>
      <c r="FIE1394" s="17"/>
      <c r="FIF1394" s="17"/>
      <c r="FIG1394" s="17"/>
      <c r="FIH1394" s="17"/>
      <c r="FII1394" s="17"/>
      <c r="FIJ1394" s="17"/>
      <c r="FIK1394" s="17"/>
      <c r="FIL1394" s="17"/>
      <c r="FIM1394" s="17"/>
      <c r="FIN1394" s="17"/>
      <c r="FIO1394" s="17"/>
      <c r="FIP1394" s="17"/>
      <c r="FIQ1394" s="17"/>
      <c r="FIR1394" s="17"/>
      <c r="FIS1394" s="17"/>
      <c r="FIT1394" s="17"/>
      <c r="FIU1394" s="17"/>
      <c r="FIV1394" s="17"/>
      <c r="FIW1394" s="17"/>
      <c r="FIX1394" s="17"/>
      <c r="FIY1394" s="17"/>
      <c r="FIZ1394" s="17"/>
      <c r="FJA1394" s="17"/>
      <c r="FJB1394" s="17"/>
      <c r="FJC1394" s="17"/>
      <c r="FJD1394" s="17"/>
      <c r="FJE1394" s="17"/>
      <c r="FJF1394" s="17"/>
      <c r="FJG1394" s="17"/>
      <c r="FJH1394" s="17"/>
      <c r="FJI1394" s="17"/>
      <c r="FJJ1394" s="17"/>
      <c r="FJK1394" s="17"/>
      <c r="FJL1394" s="17"/>
      <c r="FJM1394" s="17"/>
      <c r="FJN1394" s="17"/>
      <c r="FJO1394" s="17"/>
      <c r="FJP1394" s="17"/>
      <c r="FJQ1394" s="17"/>
      <c r="FJR1394" s="17"/>
      <c r="FJS1394" s="17"/>
      <c r="FJT1394" s="17"/>
      <c r="FJU1394" s="17"/>
      <c r="FJV1394" s="17"/>
      <c r="FJW1394" s="17"/>
      <c r="FJX1394" s="17"/>
      <c r="FJY1394" s="17"/>
      <c r="FJZ1394" s="17"/>
      <c r="FKA1394" s="17"/>
      <c r="FKB1394" s="17"/>
      <c r="FKC1394" s="17"/>
      <c r="FKD1394" s="17"/>
      <c r="FKE1394" s="17"/>
      <c r="FKF1394" s="17"/>
      <c r="FKG1394" s="17"/>
      <c r="FKH1394" s="17"/>
      <c r="FKI1394" s="17"/>
      <c r="FKJ1394" s="17"/>
      <c r="FKK1394" s="17"/>
      <c r="FKL1394" s="17"/>
      <c r="FKM1394" s="17"/>
      <c r="FKN1394" s="17"/>
      <c r="FKO1394" s="17"/>
      <c r="FKP1394" s="17"/>
      <c r="FKQ1394" s="17"/>
      <c r="FKR1394" s="17"/>
      <c r="FKS1394" s="17"/>
      <c r="FKT1394" s="17"/>
      <c r="FKU1394" s="17"/>
      <c r="FKV1394" s="17"/>
      <c r="FKW1394" s="17"/>
      <c r="FKX1394" s="17"/>
      <c r="FKY1394" s="17"/>
      <c r="FKZ1394" s="17"/>
      <c r="FLA1394" s="17"/>
      <c r="FLB1394" s="17"/>
      <c r="FLC1394" s="17"/>
      <c r="FLD1394" s="17"/>
      <c r="FLE1394" s="17"/>
      <c r="FLF1394" s="17"/>
      <c r="FLG1394" s="17"/>
      <c r="FLH1394" s="17"/>
      <c r="FLI1394" s="17"/>
      <c r="FLJ1394" s="17"/>
      <c r="FLK1394" s="17"/>
      <c r="FLL1394" s="17"/>
      <c r="FLM1394" s="17"/>
      <c r="FLN1394" s="17"/>
      <c r="FLO1394" s="17"/>
      <c r="FLP1394" s="17"/>
      <c r="FLQ1394" s="17"/>
      <c r="FLR1394" s="17"/>
      <c r="FLS1394" s="17"/>
      <c r="FLT1394" s="17"/>
      <c r="FLU1394" s="17"/>
      <c r="FLV1394" s="17"/>
      <c r="FLW1394" s="17"/>
      <c r="FLX1394" s="17"/>
      <c r="FLY1394" s="17"/>
      <c r="FLZ1394" s="17"/>
      <c r="FMA1394" s="17"/>
      <c r="FMB1394" s="17"/>
      <c r="FMC1394" s="17"/>
      <c r="FMD1394" s="17"/>
      <c r="FME1394" s="17"/>
      <c r="FMF1394" s="17"/>
      <c r="FMG1394" s="17"/>
      <c r="FMH1394" s="17"/>
      <c r="FMI1394" s="17"/>
      <c r="FMJ1394" s="17"/>
      <c r="FMK1394" s="17"/>
      <c r="FML1394" s="17"/>
      <c r="FMM1394" s="17"/>
      <c r="FMN1394" s="17"/>
      <c r="FMO1394" s="17"/>
      <c r="FMP1394" s="17"/>
      <c r="FMQ1394" s="17"/>
      <c r="FMR1394" s="17"/>
      <c r="FMS1394" s="17"/>
      <c r="FMT1394" s="17"/>
      <c r="FMU1394" s="17"/>
      <c r="FMV1394" s="17"/>
      <c r="FMW1394" s="17"/>
      <c r="FMX1394" s="17"/>
      <c r="FMY1394" s="17"/>
      <c r="FMZ1394" s="17"/>
      <c r="FNA1394" s="17"/>
      <c r="FNB1394" s="17"/>
      <c r="FNC1394" s="17"/>
      <c r="FND1394" s="17"/>
      <c r="FNE1394" s="17"/>
      <c r="FNF1394" s="17"/>
      <c r="FNG1394" s="17"/>
      <c r="FNH1394" s="17"/>
      <c r="FNI1394" s="17"/>
      <c r="FNJ1394" s="17"/>
      <c r="FNK1394" s="17"/>
      <c r="FNL1394" s="17"/>
      <c r="FNM1394" s="17"/>
      <c r="FNN1394" s="17"/>
      <c r="FNO1394" s="17"/>
      <c r="FNP1394" s="17"/>
      <c r="FNQ1394" s="17"/>
      <c r="FNR1394" s="17"/>
      <c r="FNS1394" s="17"/>
      <c r="FNT1394" s="17"/>
      <c r="FNU1394" s="17"/>
      <c r="FNV1394" s="17"/>
      <c r="FNW1394" s="17"/>
      <c r="FNX1394" s="17"/>
      <c r="FNY1394" s="17"/>
      <c r="FNZ1394" s="17"/>
      <c r="FOA1394" s="17"/>
      <c r="FOB1394" s="17"/>
      <c r="FOC1394" s="17"/>
      <c r="FOD1394" s="17"/>
      <c r="FOE1394" s="17"/>
      <c r="FOF1394" s="17"/>
      <c r="FOG1394" s="17"/>
      <c r="FOH1394" s="17"/>
      <c r="FOI1394" s="17"/>
      <c r="FOJ1394" s="17"/>
      <c r="FOK1394" s="17"/>
      <c r="FOL1394" s="17"/>
      <c r="FOM1394" s="17"/>
      <c r="FON1394" s="17"/>
      <c r="FOO1394" s="17"/>
      <c r="FOP1394" s="17"/>
      <c r="FOQ1394" s="17"/>
      <c r="FOR1394" s="17"/>
      <c r="FOS1394" s="17"/>
      <c r="FOT1394" s="17"/>
      <c r="FOU1394" s="17"/>
      <c r="FOV1394" s="17"/>
      <c r="FOW1394" s="17"/>
      <c r="FOX1394" s="17"/>
      <c r="FOY1394" s="17"/>
      <c r="FOZ1394" s="17"/>
      <c r="FPA1394" s="17"/>
      <c r="FPB1394" s="17"/>
      <c r="FPC1394" s="17"/>
      <c r="FPD1394" s="17"/>
      <c r="FPE1394" s="17"/>
      <c r="FPF1394" s="17"/>
      <c r="FPG1394" s="17"/>
      <c r="FPH1394" s="17"/>
      <c r="FPI1394" s="17"/>
      <c r="FPJ1394" s="17"/>
      <c r="FPK1394" s="17"/>
      <c r="FPL1394" s="17"/>
      <c r="FPM1394" s="17"/>
      <c r="FPN1394" s="17"/>
      <c r="FPO1394" s="17"/>
      <c r="FPP1394" s="17"/>
      <c r="FPQ1394" s="17"/>
      <c r="FPR1394" s="17"/>
      <c r="FPS1394" s="17"/>
      <c r="FPT1394" s="17"/>
      <c r="FPU1394" s="17"/>
      <c r="FPV1394" s="17"/>
      <c r="FPW1394" s="17"/>
      <c r="FPX1394" s="17"/>
      <c r="FPY1394" s="17"/>
      <c r="FPZ1394" s="17"/>
      <c r="FQA1394" s="17"/>
      <c r="FQB1394" s="17"/>
      <c r="FQC1394" s="17"/>
      <c r="FQD1394" s="17"/>
      <c r="FQE1394" s="17"/>
      <c r="FQF1394" s="17"/>
      <c r="FQG1394" s="17"/>
      <c r="FQH1394" s="17"/>
      <c r="FQI1394" s="17"/>
      <c r="FQJ1394" s="17"/>
      <c r="FQK1394" s="17"/>
      <c r="FQL1394" s="17"/>
      <c r="FQM1394" s="17"/>
      <c r="FQN1394" s="17"/>
      <c r="FQO1394" s="17"/>
      <c r="FQP1394" s="17"/>
      <c r="FQQ1394" s="17"/>
      <c r="FQR1394" s="17"/>
      <c r="FQS1394" s="17"/>
      <c r="FQT1394" s="17"/>
      <c r="FQU1394" s="17"/>
      <c r="FQV1394" s="17"/>
      <c r="FQW1394" s="17"/>
      <c r="FQX1394" s="17"/>
      <c r="FQY1394" s="17"/>
      <c r="FQZ1394" s="17"/>
      <c r="FRA1394" s="17"/>
      <c r="FRB1394" s="17"/>
      <c r="FRC1394" s="17"/>
      <c r="FRD1394" s="17"/>
      <c r="FRE1394" s="17"/>
      <c r="FRF1394" s="17"/>
      <c r="FRG1394" s="17"/>
      <c r="FRH1394" s="17"/>
      <c r="FRI1394" s="17"/>
      <c r="FRJ1394" s="17"/>
      <c r="FRK1394" s="17"/>
      <c r="FRL1394" s="17"/>
      <c r="FRM1394" s="17"/>
      <c r="FRN1394" s="17"/>
      <c r="FRO1394" s="17"/>
      <c r="FRP1394" s="17"/>
      <c r="FRQ1394" s="17"/>
      <c r="FRR1394" s="17"/>
      <c r="FRS1394" s="17"/>
      <c r="FRT1394" s="17"/>
      <c r="FRU1394" s="17"/>
      <c r="FRV1394" s="17"/>
      <c r="FRW1394" s="17"/>
      <c r="FRX1394" s="17"/>
      <c r="FRY1394" s="17"/>
      <c r="FRZ1394" s="17"/>
      <c r="FSA1394" s="17"/>
      <c r="FSB1394" s="17"/>
      <c r="FSC1394" s="17"/>
      <c r="FSD1394" s="17"/>
      <c r="FSE1394" s="17"/>
      <c r="FSF1394" s="17"/>
      <c r="FSG1394" s="17"/>
      <c r="FSH1394" s="17"/>
      <c r="FSI1394" s="17"/>
      <c r="FSJ1394" s="17"/>
      <c r="FSK1394" s="17"/>
      <c r="FSL1394" s="17"/>
      <c r="FSM1394" s="17"/>
      <c r="FSN1394" s="17"/>
      <c r="FSO1394" s="17"/>
      <c r="FSP1394" s="17"/>
      <c r="FSQ1394" s="17"/>
      <c r="FSR1394" s="17"/>
      <c r="FSS1394" s="17"/>
      <c r="FST1394" s="17"/>
      <c r="FSU1394" s="17"/>
      <c r="FSV1394" s="17"/>
      <c r="FSW1394" s="17"/>
      <c r="FSX1394" s="17"/>
      <c r="FSY1394" s="17"/>
      <c r="FSZ1394" s="17"/>
      <c r="FTA1394" s="17"/>
      <c r="FTB1394" s="17"/>
      <c r="FTC1394" s="17"/>
      <c r="FTD1394" s="17"/>
      <c r="FTE1394" s="17"/>
      <c r="FTF1394" s="17"/>
      <c r="FTG1394" s="17"/>
      <c r="FTH1394" s="17"/>
      <c r="FTI1394" s="17"/>
      <c r="FTJ1394" s="17"/>
      <c r="FTK1394" s="17"/>
      <c r="FTL1394" s="17"/>
      <c r="FTM1394" s="17"/>
      <c r="FTN1394" s="17"/>
      <c r="FTO1394" s="17"/>
      <c r="FTP1394" s="17"/>
      <c r="FTQ1394" s="17"/>
      <c r="FTR1394" s="17"/>
      <c r="FTS1394" s="17"/>
      <c r="FTT1394" s="17"/>
      <c r="FTU1394" s="17"/>
      <c r="FTV1394" s="17"/>
      <c r="FTW1394" s="17"/>
      <c r="FTX1394" s="17"/>
      <c r="FTY1394" s="17"/>
      <c r="FTZ1394" s="17"/>
      <c r="FUA1394" s="17"/>
      <c r="FUB1394" s="17"/>
      <c r="FUC1394" s="17"/>
      <c r="FUD1394" s="17"/>
      <c r="FUE1394" s="17"/>
      <c r="FUF1394" s="17"/>
      <c r="FUG1394" s="17"/>
      <c r="FUH1394" s="17"/>
      <c r="FUI1394" s="17"/>
      <c r="FUJ1394" s="17"/>
      <c r="FUK1394" s="17"/>
      <c r="FUL1394" s="17"/>
      <c r="FUM1394" s="17"/>
      <c r="FUN1394" s="17"/>
      <c r="FUO1394" s="17"/>
      <c r="FUP1394" s="17"/>
      <c r="FUQ1394" s="17"/>
      <c r="FUR1394" s="17"/>
      <c r="FUS1394" s="17"/>
      <c r="FUT1394" s="17"/>
      <c r="FUU1394" s="17"/>
      <c r="FUV1394" s="17"/>
      <c r="FUW1394" s="17"/>
      <c r="FUX1394" s="17"/>
      <c r="FUY1394" s="17"/>
      <c r="FUZ1394" s="17"/>
      <c r="FVA1394" s="17"/>
      <c r="FVB1394" s="17"/>
      <c r="FVC1394" s="17"/>
      <c r="FVD1394" s="17"/>
      <c r="FVE1394" s="17"/>
      <c r="FVF1394" s="17"/>
      <c r="FVG1394" s="17"/>
      <c r="FVH1394" s="17"/>
      <c r="FVI1394" s="17"/>
      <c r="FVJ1394" s="17"/>
      <c r="FVK1394" s="17"/>
      <c r="FVL1394" s="17"/>
      <c r="FVM1394" s="17"/>
      <c r="FVN1394" s="17"/>
      <c r="FVO1394" s="17"/>
      <c r="FVP1394" s="17"/>
      <c r="FVQ1394" s="17"/>
      <c r="FVR1394" s="17"/>
      <c r="FVS1394" s="17"/>
      <c r="FVT1394" s="17"/>
      <c r="FVU1394" s="17"/>
      <c r="FVV1394" s="17"/>
      <c r="FVW1394" s="17"/>
      <c r="FVX1394" s="17"/>
      <c r="FVY1394" s="17"/>
      <c r="FVZ1394" s="17"/>
      <c r="FWA1394" s="17"/>
      <c r="FWB1394" s="17"/>
      <c r="FWC1394" s="17"/>
      <c r="FWD1394" s="17"/>
      <c r="FWE1394" s="17"/>
      <c r="FWF1394" s="17"/>
      <c r="FWG1394" s="17"/>
      <c r="FWH1394" s="17"/>
      <c r="FWI1394" s="17"/>
      <c r="FWJ1394" s="17"/>
      <c r="FWK1394" s="17"/>
      <c r="FWL1394" s="17"/>
      <c r="FWM1394" s="17"/>
      <c r="FWN1394" s="17"/>
      <c r="FWO1394" s="17"/>
      <c r="FWP1394" s="17"/>
      <c r="FWQ1394" s="17"/>
      <c r="FWR1394" s="17"/>
      <c r="FWS1394" s="17"/>
      <c r="FWT1394" s="17"/>
      <c r="FWU1394" s="17"/>
      <c r="FWV1394" s="17"/>
      <c r="FWW1394" s="17"/>
      <c r="FWX1394" s="17"/>
      <c r="FWY1394" s="17"/>
      <c r="FWZ1394" s="17"/>
      <c r="FXA1394" s="17"/>
      <c r="FXB1394" s="17"/>
      <c r="FXC1394" s="17"/>
      <c r="FXD1394" s="17"/>
      <c r="FXE1394" s="17"/>
      <c r="FXF1394" s="17"/>
      <c r="FXG1394" s="17"/>
      <c r="FXH1394" s="17"/>
      <c r="FXI1394" s="17"/>
      <c r="FXJ1394" s="17"/>
      <c r="FXK1394" s="17"/>
      <c r="FXL1394" s="17"/>
      <c r="FXM1394" s="17"/>
      <c r="FXN1394" s="17"/>
      <c r="FXO1394" s="17"/>
      <c r="FXP1394" s="17"/>
      <c r="FXQ1394" s="17"/>
      <c r="FXR1394" s="17"/>
      <c r="FXS1394" s="17"/>
      <c r="FXT1394" s="17"/>
      <c r="FXU1394" s="17"/>
      <c r="FXV1394" s="17"/>
      <c r="FXW1394" s="17"/>
      <c r="FXX1394" s="17"/>
      <c r="FXY1394" s="17"/>
      <c r="FXZ1394" s="17"/>
      <c r="FYA1394" s="17"/>
      <c r="FYB1394" s="17"/>
      <c r="FYC1394" s="17"/>
      <c r="FYD1394" s="17"/>
      <c r="FYE1394" s="17"/>
      <c r="FYF1394" s="17"/>
      <c r="FYG1394" s="17"/>
      <c r="FYH1394" s="17"/>
      <c r="FYI1394" s="17"/>
      <c r="FYJ1394" s="17"/>
      <c r="FYK1394" s="17"/>
      <c r="FYL1394" s="17"/>
      <c r="FYM1394" s="17"/>
      <c r="FYN1394" s="17"/>
      <c r="FYO1394" s="17"/>
      <c r="FYP1394" s="17"/>
      <c r="FYQ1394" s="17"/>
      <c r="FYR1394" s="17"/>
      <c r="FYS1394" s="17"/>
      <c r="FYT1394" s="17"/>
      <c r="FYU1394" s="17"/>
      <c r="FYV1394" s="17"/>
      <c r="FYW1394" s="17"/>
      <c r="FYX1394" s="17"/>
      <c r="FYY1394" s="17"/>
      <c r="FYZ1394" s="17"/>
      <c r="FZA1394" s="17"/>
      <c r="FZB1394" s="17"/>
      <c r="FZC1394" s="17"/>
      <c r="FZD1394" s="17"/>
      <c r="FZE1394" s="17"/>
      <c r="FZF1394" s="17"/>
      <c r="FZG1394" s="17"/>
      <c r="FZH1394" s="17"/>
      <c r="FZI1394" s="17"/>
      <c r="FZJ1394" s="17"/>
      <c r="FZK1394" s="17"/>
      <c r="FZL1394" s="17"/>
      <c r="FZM1394" s="17"/>
      <c r="FZN1394" s="17"/>
      <c r="FZO1394" s="17"/>
      <c r="FZP1394" s="17"/>
      <c r="FZQ1394" s="17"/>
      <c r="FZR1394" s="17"/>
      <c r="FZS1394" s="17"/>
      <c r="FZT1394" s="17"/>
      <c r="FZU1394" s="17"/>
      <c r="FZV1394" s="17"/>
      <c r="FZW1394" s="17"/>
      <c r="FZX1394" s="17"/>
      <c r="FZY1394" s="17"/>
      <c r="FZZ1394" s="17"/>
      <c r="GAA1394" s="17"/>
      <c r="GAB1394" s="17"/>
      <c r="GAC1394" s="17"/>
      <c r="GAD1394" s="17"/>
      <c r="GAE1394" s="17"/>
      <c r="GAF1394" s="17"/>
      <c r="GAG1394" s="17"/>
      <c r="GAH1394" s="17"/>
      <c r="GAI1394" s="17"/>
      <c r="GAJ1394" s="17"/>
      <c r="GAK1394" s="17"/>
      <c r="GAL1394" s="17"/>
      <c r="GAM1394" s="17"/>
      <c r="GAN1394" s="17"/>
      <c r="GAO1394" s="17"/>
      <c r="GAP1394" s="17"/>
      <c r="GAQ1394" s="17"/>
      <c r="GAR1394" s="17"/>
      <c r="GAS1394" s="17"/>
      <c r="GAT1394" s="17"/>
      <c r="GAU1394" s="17"/>
      <c r="GAV1394" s="17"/>
      <c r="GAW1394" s="17"/>
      <c r="GAX1394" s="17"/>
      <c r="GAY1394" s="17"/>
      <c r="GAZ1394" s="17"/>
      <c r="GBA1394" s="17"/>
      <c r="GBB1394" s="17"/>
      <c r="GBC1394" s="17"/>
      <c r="GBD1394" s="17"/>
      <c r="GBE1394" s="17"/>
      <c r="GBF1394" s="17"/>
      <c r="GBG1394" s="17"/>
      <c r="GBH1394" s="17"/>
      <c r="GBI1394" s="17"/>
      <c r="GBJ1394" s="17"/>
      <c r="GBK1394" s="17"/>
      <c r="GBL1394" s="17"/>
      <c r="GBM1394" s="17"/>
      <c r="GBN1394" s="17"/>
      <c r="GBO1394" s="17"/>
      <c r="GBP1394" s="17"/>
      <c r="GBQ1394" s="17"/>
      <c r="GBR1394" s="17"/>
      <c r="GBS1394" s="17"/>
      <c r="GBT1394" s="17"/>
      <c r="GBU1394" s="17"/>
      <c r="GBV1394" s="17"/>
      <c r="GBW1394" s="17"/>
      <c r="GBX1394" s="17"/>
      <c r="GBY1394" s="17"/>
      <c r="GBZ1394" s="17"/>
      <c r="GCA1394" s="17"/>
      <c r="GCB1394" s="17"/>
      <c r="GCC1394" s="17"/>
      <c r="GCD1394" s="17"/>
      <c r="GCE1394" s="17"/>
      <c r="GCF1394" s="17"/>
      <c r="GCG1394" s="17"/>
      <c r="GCH1394" s="17"/>
      <c r="GCI1394" s="17"/>
      <c r="GCJ1394" s="17"/>
      <c r="GCK1394" s="17"/>
      <c r="GCL1394" s="17"/>
      <c r="GCM1394" s="17"/>
      <c r="GCN1394" s="17"/>
      <c r="GCO1394" s="17"/>
      <c r="GCP1394" s="17"/>
      <c r="GCQ1394" s="17"/>
      <c r="GCR1394" s="17"/>
      <c r="GCS1394" s="17"/>
      <c r="GCT1394" s="17"/>
      <c r="GCU1394" s="17"/>
      <c r="GCV1394" s="17"/>
      <c r="GCW1394" s="17"/>
      <c r="GCX1394" s="17"/>
      <c r="GCY1394" s="17"/>
      <c r="GCZ1394" s="17"/>
      <c r="GDA1394" s="17"/>
      <c r="GDB1394" s="17"/>
      <c r="GDC1394" s="17"/>
      <c r="GDD1394" s="17"/>
      <c r="GDE1394" s="17"/>
      <c r="GDF1394" s="17"/>
      <c r="GDG1394" s="17"/>
      <c r="GDH1394" s="17"/>
      <c r="GDI1394" s="17"/>
      <c r="GDJ1394" s="17"/>
      <c r="GDK1394" s="17"/>
      <c r="GDL1394" s="17"/>
      <c r="GDM1394" s="17"/>
      <c r="GDN1394" s="17"/>
      <c r="GDO1394" s="17"/>
      <c r="GDP1394" s="17"/>
      <c r="GDQ1394" s="17"/>
      <c r="GDR1394" s="17"/>
      <c r="GDS1394" s="17"/>
      <c r="GDT1394" s="17"/>
      <c r="GDU1394" s="17"/>
      <c r="GDV1394" s="17"/>
      <c r="GDW1394" s="17"/>
      <c r="GDX1394" s="17"/>
      <c r="GDY1394" s="17"/>
      <c r="GDZ1394" s="17"/>
      <c r="GEA1394" s="17"/>
      <c r="GEB1394" s="17"/>
      <c r="GEC1394" s="17"/>
      <c r="GED1394" s="17"/>
      <c r="GEE1394" s="17"/>
      <c r="GEF1394" s="17"/>
      <c r="GEG1394" s="17"/>
      <c r="GEH1394" s="17"/>
      <c r="GEI1394" s="17"/>
      <c r="GEJ1394" s="17"/>
      <c r="GEK1394" s="17"/>
      <c r="GEL1394" s="17"/>
      <c r="GEM1394" s="17"/>
      <c r="GEN1394" s="17"/>
      <c r="GEO1394" s="17"/>
      <c r="GEP1394" s="17"/>
      <c r="GEQ1394" s="17"/>
      <c r="GER1394" s="17"/>
      <c r="GES1394" s="17"/>
      <c r="GET1394" s="17"/>
      <c r="GEU1394" s="17"/>
      <c r="GEV1394" s="17"/>
      <c r="GEW1394" s="17"/>
      <c r="GEX1394" s="17"/>
      <c r="GEY1394" s="17"/>
      <c r="GEZ1394" s="17"/>
      <c r="GFA1394" s="17"/>
      <c r="GFB1394" s="17"/>
      <c r="GFC1394" s="17"/>
      <c r="GFD1394" s="17"/>
      <c r="GFE1394" s="17"/>
      <c r="GFF1394" s="17"/>
      <c r="GFG1394" s="17"/>
      <c r="GFH1394" s="17"/>
      <c r="GFI1394" s="17"/>
      <c r="GFJ1394" s="17"/>
      <c r="GFK1394" s="17"/>
      <c r="GFL1394" s="17"/>
      <c r="GFM1394" s="17"/>
      <c r="GFN1394" s="17"/>
      <c r="GFO1394" s="17"/>
      <c r="GFP1394" s="17"/>
      <c r="GFQ1394" s="17"/>
      <c r="GFR1394" s="17"/>
      <c r="GFS1394" s="17"/>
      <c r="GFT1394" s="17"/>
      <c r="GFU1394" s="17"/>
      <c r="GFV1394" s="17"/>
      <c r="GFW1394" s="17"/>
      <c r="GFX1394" s="17"/>
      <c r="GFY1394" s="17"/>
      <c r="GFZ1394" s="17"/>
      <c r="GGA1394" s="17"/>
      <c r="GGB1394" s="17"/>
      <c r="GGC1394" s="17"/>
      <c r="GGD1394" s="17"/>
      <c r="GGE1394" s="17"/>
      <c r="GGF1394" s="17"/>
      <c r="GGG1394" s="17"/>
      <c r="GGH1394" s="17"/>
      <c r="GGI1394" s="17"/>
      <c r="GGJ1394" s="17"/>
      <c r="GGK1394" s="17"/>
      <c r="GGL1394" s="17"/>
      <c r="GGM1394" s="17"/>
      <c r="GGN1394" s="17"/>
      <c r="GGO1394" s="17"/>
      <c r="GGP1394" s="17"/>
      <c r="GGQ1394" s="17"/>
      <c r="GGR1394" s="17"/>
      <c r="GGS1394" s="17"/>
      <c r="GGT1394" s="17"/>
      <c r="GGU1394" s="17"/>
      <c r="GGV1394" s="17"/>
      <c r="GGW1394" s="17"/>
      <c r="GGX1394" s="17"/>
      <c r="GGY1394" s="17"/>
      <c r="GGZ1394" s="17"/>
      <c r="GHA1394" s="17"/>
      <c r="GHB1394" s="17"/>
      <c r="GHC1394" s="17"/>
      <c r="GHD1394" s="17"/>
      <c r="GHE1394" s="17"/>
      <c r="GHF1394" s="17"/>
      <c r="GHG1394" s="17"/>
      <c r="GHH1394" s="17"/>
      <c r="GHI1394" s="17"/>
      <c r="GHJ1394" s="17"/>
      <c r="GHK1394" s="17"/>
      <c r="GHL1394" s="17"/>
      <c r="GHM1394" s="17"/>
      <c r="GHN1394" s="17"/>
      <c r="GHO1394" s="17"/>
      <c r="GHP1394" s="17"/>
      <c r="GHQ1394" s="17"/>
      <c r="GHR1394" s="17"/>
      <c r="GHS1394" s="17"/>
      <c r="GHT1394" s="17"/>
      <c r="GHU1394" s="17"/>
      <c r="GHV1394" s="17"/>
      <c r="GHW1394" s="17"/>
      <c r="GHX1394" s="17"/>
      <c r="GHY1394" s="17"/>
      <c r="GHZ1394" s="17"/>
      <c r="GIA1394" s="17"/>
      <c r="GIB1394" s="17"/>
      <c r="GIC1394" s="17"/>
      <c r="GID1394" s="17"/>
      <c r="GIE1394" s="17"/>
      <c r="GIF1394" s="17"/>
      <c r="GIG1394" s="17"/>
      <c r="GIH1394" s="17"/>
      <c r="GII1394" s="17"/>
      <c r="GIJ1394" s="17"/>
      <c r="GIK1394" s="17"/>
      <c r="GIL1394" s="17"/>
      <c r="GIM1394" s="17"/>
      <c r="GIN1394" s="17"/>
      <c r="GIO1394" s="17"/>
      <c r="GIP1394" s="17"/>
      <c r="GIQ1394" s="17"/>
      <c r="GIR1394" s="17"/>
      <c r="GIS1394" s="17"/>
      <c r="GIT1394" s="17"/>
      <c r="GIU1394" s="17"/>
      <c r="GIV1394" s="17"/>
      <c r="GIW1394" s="17"/>
      <c r="GIX1394" s="17"/>
      <c r="GIY1394" s="17"/>
      <c r="GIZ1394" s="17"/>
      <c r="GJA1394" s="17"/>
      <c r="GJB1394" s="17"/>
      <c r="GJC1394" s="17"/>
      <c r="GJD1394" s="17"/>
      <c r="GJE1394" s="17"/>
      <c r="GJF1394" s="17"/>
      <c r="GJG1394" s="17"/>
      <c r="GJH1394" s="17"/>
      <c r="GJI1394" s="17"/>
      <c r="GJJ1394" s="17"/>
      <c r="GJK1394" s="17"/>
      <c r="GJL1394" s="17"/>
      <c r="GJM1394" s="17"/>
      <c r="GJN1394" s="17"/>
      <c r="GJO1394" s="17"/>
      <c r="GJP1394" s="17"/>
      <c r="GJQ1394" s="17"/>
      <c r="GJR1394" s="17"/>
      <c r="GJS1394" s="17"/>
      <c r="GJT1394" s="17"/>
      <c r="GJU1394" s="17"/>
      <c r="GJV1394" s="17"/>
      <c r="GJW1394" s="17"/>
      <c r="GJX1394" s="17"/>
      <c r="GJY1394" s="17"/>
      <c r="GJZ1394" s="17"/>
      <c r="GKA1394" s="17"/>
      <c r="GKB1394" s="17"/>
      <c r="GKC1394" s="17"/>
      <c r="GKD1394" s="17"/>
      <c r="GKE1394" s="17"/>
      <c r="GKF1394" s="17"/>
      <c r="GKG1394" s="17"/>
      <c r="GKH1394" s="17"/>
      <c r="GKI1394" s="17"/>
      <c r="GKJ1394" s="17"/>
      <c r="GKK1394" s="17"/>
      <c r="GKL1394" s="17"/>
      <c r="GKM1394" s="17"/>
      <c r="GKN1394" s="17"/>
      <c r="GKO1394" s="17"/>
      <c r="GKP1394" s="17"/>
      <c r="GKQ1394" s="17"/>
      <c r="GKR1394" s="17"/>
      <c r="GKS1394" s="17"/>
      <c r="GKT1394" s="17"/>
      <c r="GKU1394" s="17"/>
      <c r="GKV1394" s="17"/>
      <c r="GKW1394" s="17"/>
      <c r="GKX1394" s="17"/>
      <c r="GKY1394" s="17"/>
      <c r="GKZ1394" s="17"/>
      <c r="GLA1394" s="17"/>
      <c r="GLB1394" s="17"/>
      <c r="GLC1394" s="17"/>
      <c r="GLD1394" s="17"/>
      <c r="GLE1394" s="17"/>
      <c r="GLF1394" s="17"/>
      <c r="GLG1394" s="17"/>
      <c r="GLH1394" s="17"/>
      <c r="GLI1394" s="17"/>
      <c r="GLJ1394" s="17"/>
      <c r="GLK1394" s="17"/>
      <c r="GLL1394" s="17"/>
      <c r="GLM1394" s="17"/>
      <c r="GLN1394" s="17"/>
      <c r="GLO1394" s="17"/>
      <c r="GLP1394" s="17"/>
      <c r="GLQ1394" s="17"/>
      <c r="GLR1394" s="17"/>
      <c r="GLS1394" s="17"/>
      <c r="GLT1394" s="17"/>
      <c r="GLU1394" s="17"/>
      <c r="GLV1394" s="17"/>
      <c r="GLW1394" s="17"/>
      <c r="GLX1394" s="17"/>
      <c r="GLY1394" s="17"/>
      <c r="GLZ1394" s="17"/>
      <c r="GMA1394" s="17"/>
      <c r="GMB1394" s="17"/>
      <c r="GMC1394" s="17"/>
      <c r="GMD1394" s="17"/>
      <c r="GME1394" s="17"/>
      <c r="GMF1394" s="17"/>
      <c r="GMG1394" s="17"/>
      <c r="GMH1394" s="17"/>
      <c r="GMI1394" s="17"/>
      <c r="GMJ1394" s="17"/>
      <c r="GMK1394" s="17"/>
      <c r="GML1394" s="17"/>
      <c r="GMM1394" s="17"/>
      <c r="GMN1394" s="17"/>
      <c r="GMO1394" s="17"/>
      <c r="GMP1394" s="17"/>
      <c r="GMQ1394" s="17"/>
      <c r="GMR1394" s="17"/>
      <c r="GMS1394" s="17"/>
      <c r="GMT1394" s="17"/>
      <c r="GMU1394" s="17"/>
      <c r="GMV1394" s="17"/>
      <c r="GMW1394" s="17"/>
      <c r="GMX1394" s="17"/>
      <c r="GMY1394" s="17"/>
      <c r="GMZ1394" s="17"/>
      <c r="GNA1394" s="17"/>
      <c r="GNB1394" s="17"/>
      <c r="GNC1394" s="17"/>
      <c r="GND1394" s="17"/>
      <c r="GNE1394" s="17"/>
      <c r="GNF1394" s="17"/>
      <c r="GNG1394" s="17"/>
      <c r="GNH1394" s="17"/>
      <c r="GNI1394" s="17"/>
      <c r="GNJ1394" s="17"/>
      <c r="GNK1394" s="17"/>
      <c r="GNL1394" s="17"/>
      <c r="GNM1394" s="17"/>
      <c r="GNN1394" s="17"/>
      <c r="GNO1394" s="17"/>
      <c r="GNP1394" s="17"/>
      <c r="GNQ1394" s="17"/>
      <c r="GNR1394" s="17"/>
      <c r="GNS1394" s="17"/>
      <c r="GNT1394" s="17"/>
      <c r="GNU1394" s="17"/>
      <c r="GNV1394" s="17"/>
      <c r="GNW1394" s="17"/>
      <c r="GNX1394" s="17"/>
      <c r="GNY1394" s="17"/>
      <c r="GNZ1394" s="17"/>
      <c r="GOA1394" s="17"/>
      <c r="GOB1394" s="17"/>
      <c r="GOC1394" s="17"/>
      <c r="GOD1394" s="17"/>
      <c r="GOE1394" s="17"/>
      <c r="GOF1394" s="17"/>
      <c r="GOG1394" s="17"/>
      <c r="GOH1394" s="17"/>
      <c r="GOI1394" s="17"/>
      <c r="GOJ1394" s="17"/>
      <c r="GOK1394" s="17"/>
      <c r="GOL1394" s="17"/>
      <c r="GOM1394" s="17"/>
      <c r="GON1394" s="17"/>
      <c r="GOO1394" s="17"/>
      <c r="GOP1394" s="17"/>
      <c r="GOQ1394" s="17"/>
      <c r="GOR1394" s="17"/>
      <c r="GOS1394" s="17"/>
      <c r="GOT1394" s="17"/>
      <c r="GOU1394" s="17"/>
      <c r="GOV1394" s="17"/>
      <c r="GOW1394" s="17"/>
      <c r="GOX1394" s="17"/>
      <c r="GOY1394" s="17"/>
      <c r="GOZ1394" s="17"/>
      <c r="GPA1394" s="17"/>
      <c r="GPB1394" s="17"/>
      <c r="GPC1394" s="17"/>
      <c r="GPD1394" s="17"/>
      <c r="GPE1394" s="17"/>
      <c r="GPF1394" s="17"/>
      <c r="GPG1394" s="17"/>
      <c r="GPH1394" s="17"/>
      <c r="GPI1394" s="17"/>
      <c r="GPJ1394" s="17"/>
      <c r="GPK1394" s="17"/>
      <c r="GPL1394" s="17"/>
      <c r="GPM1394" s="17"/>
      <c r="GPN1394" s="17"/>
      <c r="GPO1394" s="17"/>
      <c r="GPP1394" s="17"/>
      <c r="GPQ1394" s="17"/>
      <c r="GPR1394" s="17"/>
      <c r="GPS1394" s="17"/>
      <c r="GPT1394" s="17"/>
      <c r="GPU1394" s="17"/>
      <c r="GPV1394" s="17"/>
      <c r="GPW1394" s="17"/>
      <c r="GPX1394" s="17"/>
      <c r="GPY1394" s="17"/>
      <c r="GPZ1394" s="17"/>
      <c r="GQA1394" s="17"/>
      <c r="GQB1394" s="17"/>
      <c r="GQC1394" s="17"/>
      <c r="GQD1394" s="17"/>
      <c r="GQE1394" s="17"/>
      <c r="GQF1394" s="17"/>
      <c r="GQG1394" s="17"/>
      <c r="GQH1394" s="17"/>
      <c r="GQI1394" s="17"/>
      <c r="GQJ1394" s="17"/>
      <c r="GQK1394" s="17"/>
      <c r="GQL1394" s="17"/>
      <c r="GQM1394" s="17"/>
      <c r="GQN1394" s="17"/>
      <c r="GQO1394" s="17"/>
      <c r="GQP1394" s="17"/>
      <c r="GQQ1394" s="17"/>
      <c r="GQR1394" s="17"/>
      <c r="GQS1394" s="17"/>
      <c r="GQT1394" s="17"/>
      <c r="GQU1394" s="17"/>
      <c r="GQV1394" s="17"/>
      <c r="GQW1394" s="17"/>
      <c r="GQX1394" s="17"/>
      <c r="GQY1394" s="17"/>
      <c r="GQZ1394" s="17"/>
      <c r="GRA1394" s="17"/>
      <c r="GRB1394" s="17"/>
      <c r="GRC1394" s="17"/>
      <c r="GRD1394" s="17"/>
      <c r="GRE1394" s="17"/>
      <c r="GRF1394" s="17"/>
      <c r="GRG1394" s="17"/>
      <c r="GRH1394" s="17"/>
      <c r="GRI1394" s="17"/>
      <c r="GRJ1394" s="17"/>
      <c r="GRK1394" s="17"/>
      <c r="GRL1394" s="17"/>
      <c r="GRM1394" s="17"/>
      <c r="GRN1394" s="17"/>
      <c r="GRO1394" s="17"/>
      <c r="GRP1394" s="17"/>
      <c r="GRQ1394" s="17"/>
      <c r="GRR1394" s="17"/>
      <c r="GRS1394" s="17"/>
      <c r="GRT1394" s="17"/>
      <c r="GRU1394" s="17"/>
      <c r="GRV1394" s="17"/>
      <c r="GRW1394" s="17"/>
      <c r="GRX1394" s="17"/>
      <c r="GRY1394" s="17"/>
      <c r="GRZ1394" s="17"/>
      <c r="GSA1394" s="17"/>
      <c r="GSB1394" s="17"/>
      <c r="GSC1394" s="17"/>
      <c r="GSD1394" s="17"/>
      <c r="GSE1394" s="17"/>
      <c r="GSF1394" s="17"/>
      <c r="GSG1394" s="17"/>
      <c r="GSH1394" s="17"/>
      <c r="GSI1394" s="17"/>
      <c r="GSJ1394" s="17"/>
      <c r="GSK1394" s="17"/>
      <c r="GSL1394" s="17"/>
      <c r="GSM1394" s="17"/>
      <c r="GSN1394" s="17"/>
      <c r="GSO1394" s="17"/>
      <c r="GSP1394" s="17"/>
      <c r="GSQ1394" s="17"/>
      <c r="GSR1394" s="17"/>
      <c r="GSS1394" s="17"/>
      <c r="GST1394" s="17"/>
      <c r="GSU1394" s="17"/>
      <c r="GSV1394" s="17"/>
      <c r="GSW1394" s="17"/>
      <c r="GSX1394" s="17"/>
      <c r="GSY1394" s="17"/>
      <c r="GSZ1394" s="17"/>
      <c r="GTA1394" s="17"/>
      <c r="GTB1394" s="17"/>
      <c r="GTC1394" s="17"/>
      <c r="GTD1394" s="17"/>
      <c r="GTE1394" s="17"/>
      <c r="GTF1394" s="17"/>
      <c r="GTG1394" s="17"/>
      <c r="GTH1394" s="17"/>
      <c r="GTI1394" s="17"/>
      <c r="GTJ1394" s="17"/>
      <c r="GTK1394" s="17"/>
      <c r="GTL1394" s="17"/>
      <c r="GTM1394" s="17"/>
      <c r="GTN1394" s="17"/>
      <c r="GTO1394" s="17"/>
      <c r="GTP1394" s="17"/>
      <c r="GTQ1394" s="17"/>
      <c r="GTR1394" s="17"/>
      <c r="GTS1394" s="17"/>
      <c r="GTT1394" s="17"/>
      <c r="GTU1394" s="17"/>
      <c r="GTV1394" s="17"/>
      <c r="GTW1394" s="17"/>
      <c r="GTX1394" s="17"/>
      <c r="GTY1394" s="17"/>
      <c r="GTZ1394" s="17"/>
      <c r="GUA1394" s="17"/>
      <c r="GUB1394" s="17"/>
      <c r="GUC1394" s="17"/>
      <c r="GUD1394" s="17"/>
      <c r="GUE1394" s="17"/>
      <c r="GUF1394" s="17"/>
      <c r="GUG1394" s="17"/>
      <c r="GUH1394" s="17"/>
      <c r="GUI1394" s="17"/>
      <c r="GUJ1394" s="17"/>
      <c r="GUK1394" s="17"/>
      <c r="GUL1394" s="17"/>
      <c r="GUM1394" s="17"/>
      <c r="GUN1394" s="17"/>
      <c r="GUO1394" s="17"/>
      <c r="GUP1394" s="17"/>
      <c r="GUQ1394" s="17"/>
      <c r="GUR1394" s="17"/>
      <c r="GUS1394" s="17"/>
      <c r="GUT1394" s="17"/>
      <c r="GUU1394" s="17"/>
      <c r="GUV1394" s="17"/>
      <c r="GUW1394" s="17"/>
      <c r="GUX1394" s="17"/>
      <c r="GUY1394" s="17"/>
      <c r="GUZ1394" s="17"/>
      <c r="GVA1394" s="17"/>
      <c r="GVB1394" s="17"/>
      <c r="GVC1394" s="17"/>
      <c r="GVD1394" s="17"/>
      <c r="GVE1394" s="17"/>
      <c r="GVF1394" s="17"/>
      <c r="GVG1394" s="17"/>
      <c r="GVH1394" s="17"/>
      <c r="GVI1394" s="17"/>
      <c r="GVJ1394" s="17"/>
      <c r="GVK1394" s="17"/>
      <c r="GVL1394" s="17"/>
      <c r="GVM1394" s="17"/>
      <c r="GVN1394" s="17"/>
      <c r="GVO1394" s="17"/>
      <c r="GVP1394" s="17"/>
      <c r="GVQ1394" s="17"/>
      <c r="GVR1394" s="17"/>
      <c r="GVS1394" s="17"/>
      <c r="GVT1394" s="17"/>
      <c r="GVU1394" s="17"/>
      <c r="GVV1394" s="17"/>
      <c r="GVW1394" s="17"/>
      <c r="GVX1394" s="17"/>
      <c r="GVY1394" s="17"/>
      <c r="GVZ1394" s="17"/>
      <c r="GWA1394" s="17"/>
      <c r="GWB1394" s="17"/>
      <c r="GWC1394" s="17"/>
      <c r="GWD1394" s="17"/>
      <c r="GWE1394" s="17"/>
      <c r="GWF1394" s="17"/>
      <c r="GWG1394" s="17"/>
      <c r="GWH1394" s="17"/>
      <c r="GWI1394" s="17"/>
      <c r="GWJ1394" s="17"/>
      <c r="GWK1394" s="17"/>
      <c r="GWL1394" s="17"/>
      <c r="GWM1394" s="17"/>
      <c r="GWN1394" s="17"/>
      <c r="GWO1394" s="17"/>
      <c r="GWP1394" s="17"/>
      <c r="GWQ1394" s="17"/>
      <c r="GWR1394" s="17"/>
      <c r="GWS1394" s="17"/>
      <c r="GWT1394" s="17"/>
      <c r="GWU1394" s="17"/>
      <c r="GWV1394" s="17"/>
      <c r="GWW1394" s="17"/>
      <c r="GWX1394" s="17"/>
      <c r="GWY1394" s="17"/>
      <c r="GWZ1394" s="17"/>
      <c r="GXA1394" s="17"/>
      <c r="GXB1394" s="17"/>
      <c r="GXC1394" s="17"/>
      <c r="GXD1394" s="17"/>
      <c r="GXE1394" s="17"/>
      <c r="GXF1394" s="17"/>
      <c r="GXG1394" s="17"/>
      <c r="GXH1394" s="17"/>
      <c r="GXI1394" s="17"/>
      <c r="GXJ1394" s="17"/>
      <c r="GXK1394" s="17"/>
      <c r="GXL1394" s="17"/>
      <c r="GXM1394" s="17"/>
      <c r="GXN1394" s="17"/>
      <c r="GXO1394" s="17"/>
      <c r="GXP1394" s="17"/>
      <c r="GXQ1394" s="17"/>
      <c r="GXR1394" s="17"/>
      <c r="GXS1394" s="17"/>
      <c r="GXT1394" s="17"/>
      <c r="GXU1394" s="17"/>
      <c r="GXV1394" s="17"/>
      <c r="GXW1394" s="17"/>
      <c r="GXX1394" s="17"/>
      <c r="GXY1394" s="17"/>
      <c r="GXZ1394" s="17"/>
      <c r="GYA1394" s="17"/>
      <c r="GYB1394" s="17"/>
      <c r="GYC1394" s="17"/>
      <c r="GYD1394" s="17"/>
      <c r="GYE1394" s="17"/>
      <c r="GYF1394" s="17"/>
      <c r="GYG1394" s="17"/>
      <c r="GYH1394" s="17"/>
      <c r="GYI1394" s="17"/>
      <c r="GYJ1394" s="17"/>
      <c r="GYK1394" s="17"/>
      <c r="GYL1394" s="17"/>
      <c r="GYM1394" s="17"/>
      <c r="GYN1394" s="17"/>
      <c r="GYO1394" s="17"/>
      <c r="GYP1394" s="17"/>
      <c r="GYQ1394" s="17"/>
      <c r="GYR1394" s="17"/>
      <c r="GYS1394" s="17"/>
      <c r="GYT1394" s="17"/>
      <c r="GYU1394" s="17"/>
      <c r="GYV1394" s="17"/>
      <c r="GYW1394" s="17"/>
      <c r="GYX1394" s="17"/>
      <c r="GYY1394" s="17"/>
      <c r="GYZ1394" s="17"/>
      <c r="GZA1394" s="17"/>
      <c r="GZB1394" s="17"/>
      <c r="GZC1394" s="17"/>
      <c r="GZD1394" s="17"/>
      <c r="GZE1394" s="17"/>
      <c r="GZF1394" s="17"/>
      <c r="GZG1394" s="17"/>
      <c r="GZH1394" s="17"/>
      <c r="GZI1394" s="17"/>
      <c r="GZJ1394" s="17"/>
      <c r="GZK1394" s="17"/>
      <c r="GZL1394" s="17"/>
      <c r="GZM1394" s="17"/>
      <c r="GZN1394" s="17"/>
      <c r="GZO1394" s="17"/>
      <c r="GZP1394" s="17"/>
      <c r="GZQ1394" s="17"/>
      <c r="GZR1394" s="17"/>
      <c r="GZS1394" s="17"/>
      <c r="GZT1394" s="17"/>
      <c r="GZU1394" s="17"/>
      <c r="GZV1394" s="17"/>
      <c r="GZW1394" s="17"/>
      <c r="GZX1394" s="17"/>
      <c r="GZY1394" s="17"/>
      <c r="GZZ1394" s="17"/>
      <c r="HAA1394" s="17"/>
      <c r="HAB1394" s="17"/>
      <c r="HAC1394" s="17"/>
      <c r="HAD1394" s="17"/>
      <c r="HAE1394" s="17"/>
      <c r="HAF1394" s="17"/>
      <c r="HAG1394" s="17"/>
      <c r="HAH1394" s="17"/>
      <c r="HAI1394" s="17"/>
      <c r="HAJ1394" s="17"/>
      <c r="HAK1394" s="17"/>
      <c r="HAL1394" s="17"/>
      <c r="HAM1394" s="17"/>
      <c r="HAN1394" s="17"/>
      <c r="HAO1394" s="17"/>
      <c r="HAP1394" s="17"/>
      <c r="HAQ1394" s="17"/>
      <c r="HAR1394" s="17"/>
      <c r="HAS1394" s="17"/>
      <c r="HAT1394" s="17"/>
      <c r="HAU1394" s="17"/>
      <c r="HAV1394" s="17"/>
      <c r="HAW1394" s="17"/>
      <c r="HAX1394" s="17"/>
      <c r="HAY1394" s="17"/>
      <c r="HAZ1394" s="17"/>
      <c r="HBA1394" s="17"/>
      <c r="HBB1394" s="17"/>
      <c r="HBC1394" s="17"/>
      <c r="HBD1394" s="17"/>
      <c r="HBE1394" s="17"/>
      <c r="HBF1394" s="17"/>
      <c r="HBG1394" s="17"/>
      <c r="HBH1394" s="17"/>
      <c r="HBI1394" s="17"/>
      <c r="HBJ1394" s="17"/>
      <c r="HBK1394" s="17"/>
      <c r="HBL1394" s="17"/>
      <c r="HBM1394" s="17"/>
      <c r="HBN1394" s="17"/>
      <c r="HBO1394" s="17"/>
      <c r="HBP1394" s="17"/>
      <c r="HBQ1394" s="17"/>
      <c r="HBR1394" s="17"/>
      <c r="HBS1394" s="17"/>
      <c r="HBT1394" s="17"/>
      <c r="HBU1394" s="17"/>
      <c r="HBV1394" s="17"/>
      <c r="HBW1394" s="17"/>
      <c r="HBX1394" s="17"/>
      <c r="HBY1394" s="17"/>
      <c r="HBZ1394" s="17"/>
      <c r="HCA1394" s="17"/>
      <c r="HCB1394" s="17"/>
      <c r="HCC1394" s="17"/>
      <c r="HCD1394" s="17"/>
      <c r="HCE1394" s="17"/>
      <c r="HCF1394" s="17"/>
      <c r="HCG1394" s="17"/>
      <c r="HCH1394" s="17"/>
      <c r="HCI1394" s="17"/>
      <c r="HCJ1394" s="17"/>
      <c r="HCK1394" s="17"/>
      <c r="HCL1394" s="17"/>
      <c r="HCM1394" s="17"/>
      <c r="HCN1394" s="17"/>
      <c r="HCO1394" s="17"/>
      <c r="HCP1394" s="17"/>
      <c r="HCQ1394" s="17"/>
      <c r="HCR1394" s="17"/>
      <c r="HCS1394" s="17"/>
      <c r="HCT1394" s="17"/>
      <c r="HCU1394" s="17"/>
      <c r="HCV1394" s="17"/>
      <c r="HCW1394" s="17"/>
      <c r="HCX1394" s="17"/>
      <c r="HCY1394" s="17"/>
      <c r="HCZ1394" s="17"/>
      <c r="HDA1394" s="17"/>
      <c r="HDB1394" s="17"/>
      <c r="HDC1394" s="17"/>
      <c r="HDD1394" s="17"/>
      <c r="HDE1394" s="17"/>
      <c r="HDF1394" s="17"/>
      <c r="HDG1394" s="17"/>
      <c r="HDH1394" s="17"/>
      <c r="HDI1394" s="17"/>
      <c r="HDJ1394" s="17"/>
      <c r="HDK1394" s="17"/>
      <c r="HDL1394" s="17"/>
      <c r="HDM1394" s="17"/>
      <c r="HDN1394" s="17"/>
      <c r="HDO1394" s="17"/>
      <c r="HDP1394" s="17"/>
      <c r="HDQ1394" s="17"/>
      <c r="HDR1394" s="17"/>
      <c r="HDS1394" s="17"/>
      <c r="HDT1394" s="17"/>
      <c r="HDU1394" s="17"/>
      <c r="HDV1394" s="17"/>
      <c r="HDW1394" s="17"/>
      <c r="HDX1394" s="17"/>
      <c r="HDY1394" s="17"/>
      <c r="HDZ1394" s="17"/>
      <c r="HEA1394" s="17"/>
      <c r="HEB1394" s="17"/>
      <c r="HEC1394" s="17"/>
      <c r="HED1394" s="17"/>
      <c r="HEE1394" s="17"/>
      <c r="HEF1394" s="17"/>
      <c r="HEG1394" s="17"/>
      <c r="HEH1394" s="17"/>
      <c r="HEI1394" s="17"/>
      <c r="HEJ1394" s="17"/>
      <c r="HEK1394" s="17"/>
      <c r="HEL1394" s="17"/>
      <c r="HEM1394" s="17"/>
      <c r="HEN1394" s="17"/>
      <c r="HEO1394" s="17"/>
      <c r="HEP1394" s="17"/>
      <c r="HEQ1394" s="17"/>
      <c r="HER1394" s="17"/>
      <c r="HES1394" s="17"/>
      <c r="HET1394" s="17"/>
      <c r="HEU1394" s="17"/>
      <c r="HEV1394" s="17"/>
      <c r="HEW1394" s="17"/>
      <c r="HEX1394" s="17"/>
      <c r="HEY1394" s="17"/>
      <c r="HEZ1394" s="17"/>
      <c r="HFA1394" s="17"/>
      <c r="HFB1394" s="17"/>
      <c r="HFC1394" s="17"/>
      <c r="HFD1394" s="17"/>
      <c r="HFE1394" s="17"/>
      <c r="HFF1394" s="17"/>
      <c r="HFG1394" s="17"/>
      <c r="HFH1394" s="17"/>
      <c r="HFI1394" s="17"/>
      <c r="HFJ1394" s="17"/>
      <c r="HFK1394" s="17"/>
      <c r="HFL1394" s="17"/>
      <c r="HFM1394" s="17"/>
      <c r="HFN1394" s="17"/>
      <c r="HFO1394" s="17"/>
      <c r="HFP1394" s="17"/>
      <c r="HFQ1394" s="17"/>
      <c r="HFR1394" s="17"/>
      <c r="HFS1394" s="17"/>
      <c r="HFT1394" s="17"/>
      <c r="HFU1394" s="17"/>
      <c r="HFV1394" s="17"/>
      <c r="HFW1394" s="17"/>
      <c r="HFX1394" s="17"/>
      <c r="HFY1394" s="17"/>
      <c r="HFZ1394" s="17"/>
      <c r="HGA1394" s="17"/>
      <c r="HGB1394" s="17"/>
      <c r="HGC1394" s="17"/>
      <c r="HGD1394" s="17"/>
      <c r="HGE1394" s="17"/>
      <c r="HGF1394" s="17"/>
      <c r="HGG1394" s="17"/>
      <c r="HGH1394" s="17"/>
      <c r="HGI1394" s="17"/>
      <c r="HGJ1394" s="17"/>
      <c r="HGK1394" s="17"/>
      <c r="HGL1394" s="17"/>
      <c r="HGM1394" s="17"/>
      <c r="HGN1394" s="17"/>
      <c r="HGO1394" s="17"/>
      <c r="HGP1394" s="17"/>
      <c r="HGQ1394" s="17"/>
      <c r="HGR1394" s="17"/>
      <c r="HGS1394" s="17"/>
      <c r="HGT1394" s="17"/>
      <c r="HGU1394" s="17"/>
      <c r="HGV1394" s="17"/>
      <c r="HGW1394" s="17"/>
      <c r="HGX1394" s="17"/>
      <c r="HGY1394" s="17"/>
      <c r="HGZ1394" s="17"/>
      <c r="HHA1394" s="17"/>
      <c r="HHB1394" s="17"/>
      <c r="HHC1394" s="17"/>
      <c r="HHD1394" s="17"/>
      <c r="HHE1394" s="17"/>
      <c r="HHF1394" s="17"/>
      <c r="HHG1394" s="17"/>
      <c r="HHH1394" s="17"/>
      <c r="HHI1394" s="17"/>
      <c r="HHJ1394" s="17"/>
      <c r="HHK1394" s="17"/>
      <c r="HHL1394" s="17"/>
      <c r="HHM1394" s="17"/>
      <c r="HHN1394" s="17"/>
      <c r="HHO1394" s="17"/>
      <c r="HHP1394" s="17"/>
      <c r="HHQ1394" s="17"/>
      <c r="HHR1394" s="17"/>
      <c r="HHS1394" s="17"/>
      <c r="HHT1394" s="17"/>
      <c r="HHU1394" s="17"/>
      <c r="HHV1394" s="17"/>
      <c r="HHW1394" s="17"/>
      <c r="HHX1394" s="17"/>
      <c r="HHY1394" s="17"/>
      <c r="HHZ1394" s="17"/>
      <c r="HIA1394" s="17"/>
      <c r="HIB1394" s="17"/>
      <c r="HIC1394" s="17"/>
      <c r="HID1394" s="17"/>
      <c r="HIE1394" s="17"/>
      <c r="HIF1394" s="17"/>
      <c r="HIG1394" s="17"/>
      <c r="HIH1394" s="17"/>
      <c r="HII1394" s="17"/>
      <c r="HIJ1394" s="17"/>
      <c r="HIK1394" s="17"/>
      <c r="HIL1394" s="17"/>
      <c r="HIM1394" s="17"/>
      <c r="HIN1394" s="17"/>
      <c r="HIO1394" s="17"/>
      <c r="HIP1394" s="17"/>
      <c r="HIQ1394" s="17"/>
      <c r="HIR1394" s="17"/>
      <c r="HIS1394" s="17"/>
      <c r="HIT1394" s="17"/>
      <c r="HIU1394" s="17"/>
      <c r="HIV1394" s="17"/>
      <c r="HIW1394" s="17"/>
      <c r="HIX1394" s="17"/>
      <c r="HIY1394" s="17"/>
      <c r="HIZ1394" s="17"/>
      <c r="HJA1394" s="17"/>
      <c r="HJB1394" s="17"/>
      <c r="HJC1394" s="17"/>
      <c r="HJD1394" s="17"/>
      <c r="HJE1394" s="17"/>
      <c r="HJF1394" s="17"/>
      <c r="HJG1394" s="17"/>
      <c r="HJH1394" s="17"/>
      <c r="HJI1394" s="17"/>
      <c r="HJJ1394" s="17"/>
      <c r="HJK1394" s="17"/>
      <c r="HJL1394" s="17"/>
      <c r="HJM1394" s="17"/>
      <c r="HJN1394" s="17"/>
      <c r="HJO1394" s="17"/>
      <c r="HJP1394" s="17"/>
      <c r="HJQ1394" s="17"/>
      <c r="HJR1394" s="17"/>
      <c r="HJS1394" s="17"/>
      <c r="HJT1394" s="17"/>
      <c r="HJU1394" s="17"/>
      <c r="HJV1394" s="17"/>
      <c r="HJW1394" s="17"/>
      <c r="HJX1394" s="17"/>
      <c r="HJY1394" s="17"/>
      <c r="HJZ1394" s="17"/>
      <c r="HKA1394" s="17"/>
      <c r="HKB1394" s="17"/>
      <c r="HKC1394" s="17"/>
      <c r="HKD1394" s="17"/>
      <c r="HKE1394" s="17"/>
      <c r="HKF1394" s="17"/>
      <c r="HKG1394" s="17"/>
      <c r="HKH1394" s="17"/>
      <c r="HKI1394" s="17"/>
      <c r="HKJ1394" s="17"/>
      <c r="HKK1394" s="17"/>
      <c r="HKL1394" s="17"/>
      <c r="HKM1394" s="17"/>
      <c r="HKN1394" s="17"/>
      <c r="HKO1394" s="17"/>
      <c r="HKP1394" s="17"/>
      <c r="HKQ1394" s="17"/>
      <c r="HKR1394" s="17"/>
      <c r="HKS1394" s="17"/>
      <c r="HKT1394" s="17"/>
      <c r="HKU1394" s="17"/>
      <c r="HKV1394" s="17"/>
      <c r="HKW1394" s="17"/>
      <c r="HKX1394" s="17"/>
      <c r="HKY1394" s="17"/>
      <c r="HKZ1394" s="17"/>
      <c r="HLA1394" s="17"/>
      <c r="HLB1394" s="17"/>
      <c r="HLC1394" s="17"/>
      <c r="HLD1394" s="17"/>
      <c r="HLE1394" s="17"/>
      <c r="HLF1394" s="17"/>
      <c r="HLG1394" s="17"/>
      <c r="HLH1394" s="17"/>
      <c r="HLI1394" s="17"/>
      <c r="HLJ1394" s="17"/>
      <c r="HLK1394" s="17"/>
      <c r="HLL1394" s="17"/>
      <c r="HLM1394" s="17"/>
      <c r="HLN1394" s="17"/>
      <c r="HLO1394" s="17"/>
      <c r="HLP1394" s="17"/>
      <c r="HLQ1394" s="17"/>
      <c r="HLR1394" s="17"/>
      <c r="HLS1394" s="17"/>
      <c r="HLT1394" s="17"/>
      <c r="HLU1394" s="17"/>
      <c r="HLV1394" s="17"/>
      <c r="HLW1394" s="17"/>
      <c r="HLX1394" s="17"/>
      <c r="HLY1394" s="17"/>
      <c r="HLZ1394" s="17"/>
      <c r="HMA1394" s="17"/>
      <c r="HMB1394" s="17"/>
      <c r="HMC1394" s="17"/>
      <c r="HMD1394" s="17"/>
      <c r="HME1394" s="17"/>
      <c r="HMF1394" s="17"/>
      <c r="HMG1394" s="17"/>
      <c r="HMH1394" s="17"/>
      <c r="HMI1394" s="17"/>
      <c r="HMJ1394" s="17"/>
      <c r="HMK1394" s="17"/>
      <c r="HML1394" s="17"/>
      <c r="HMM1394" s="17"/>
      <c r="HMN1394" s="17"/>
      <c r="HMO1394" s="17"/>
      <c r="HMP1394" s="17"/>
      <c r="HMQ1394" s="17"/>
      <c r="HMR1394" s="17"/>
      <c r="HMS1394" s="17"/>
      <c r="HMT1394" s="17"/>
      <c r="HMU1394" s="17"/>
      <c r="HMV1394" s="17"/>
      <c r="HMW1394" s="17"/>
      <c r="HMX1394" s="17"/>
      <c r="HMY1394" s="17"/>
      <c r="HMZ1394" s="17"/>
      <c r="HNA1394" s="17"/>
      <c r="HNB1394" s="17"/>
      <c r="HNC1394" s="17"/>
      <c r="HND1394" s="17"/>
      <c r="HNE1394" s="17"/>
      <c r="HNF1394" s="17"/>
      <c r="HNG1394" s="17"/>
      <c r="HNH1394" s="17"/>
      <c r="HNI1394" s="17"/>
      <c r="HNJ1394" s="17"/>
      <c r="HNK1394" s="17"/>
      <c r="HNL1394" s="17"/>
      <c r="HNM1394" s="17"/>
      <c r="HNN1394" s="17"/>
      <c r="HNO1394" s="17"/>
      <c r="HNP1394" s="17"/>
      <c r="HNQ1394" s="17"/>
      <c r="HNR1394" s="17"/>
      <c r="HNS1394" s="17"/>
      <c r="HNT1394" s="17"/>
      <c r="HNU1394" s="17"/>
      <c r="HNV1394" s="17"/>
      <c r="HNW1394" s="17"/>
      <c r="HNX1394" s="17"/>
      <c r="HNY1394" s="17"/>
      <c r="HNZ1394" s="17"/>
      <c r="HOA1394" s="17"/>
      <c r="HOB1394" s="17"/>
      <c r="HOC1394" s="17"/>
      <c r="HOD1394" s="17"/>
      <c r="HOE1394" s="17"/>
      <c r="HOF1394" s="17"/>
      <c r="HOG1394" s="17"/>
      <c r="HOH1394" s="17"/>
      <c r="HOI1394" s="17"/>
      <c r="HOJ1394" s="17"/>
      <c r="HOK1394" s="17"/>
      <c r="HOL1394" s="17"/>
      <c r="HOM1394" s="17"/>
      <c r="HON1394" s="17"/>
      <c r="HOO1394" s="17"/>
      <c r="HOP1394" s="17"/>
      <c r="HOQ1394" s="17"/>
      <c r="HOR1394" s="17"/>
      <c r="HOS1394" s="17"/>
      <c r="HOT1394" s="17"/>
      <c r="HOU1394" s="17"/>
      <c r="HOV1394" s="17"/>
      <c r="HOW1394" s="17"/>
      <c r="HOX1394" s="17"/>
      <c r="HOY1394" s="17"/>
      <c r="HOZ1394" s="17"/>
      <c r="HPA1394" s="17"/>
      <c r="HPB1394" s="17"/>
      <c r="HPC1394" s="17"/>
      <c r="HPD1394" s="17"/>
      <c r="HPE1394" s="17"/>
      <c r="HPF1394" s="17"/>
      <c r="HPG1394" s="17"/>
      <c r="HPH1394" s="17"/>
      <c r="HPI1394" s="17"/>
      <c r="HPJ1394" s="17"/>
      <c r="HPK1394" s="17"/>
      <c r="HPL1394" s="17"/>
      <c r="HPM1394" s="17"/>
      <c r="HPN1394" s="17"/>
      <c r="HPO1394" s="17"/>
      <c r="HPP1394" s="17"/>
      <c r="HPQ1394" s="17"/>
      <c r="HPR1394" s="17"/>
      <c r="HPS1394" s="17"/>
      <c r="HPT1394" s="17"/>
      <c r="HPU1394" s="17"/>
      <c r="HPV1394" s="17"/>
      <c r="HPW1394" s="17"/>
      <c r="HPX1394" s="17"/>
      <c r="HPY1394" s="17"/>
      <c r="HPZ1394" s="17"/>
      <c r="HQA1394" s="17"/>
      <c r="HQB1394" s="17"/>
      <c r="HQC1394" s="17"/>
      <c r="HQD1394" s="17"/>
      <c r="HQE1394" s="17"/>
      <c r="HQF1394" s="17"/>
      <c r="HQG1394" s="17"/>
      <c r="HQH1394" s="17"/>
      <c r="HQI1394" s="17"/>
      <c r="HQJ1394" s="17"/>
      <c r="HQK1394" s="17"/>
      <c r="HQL1394" s="17"/>
      <c r="HQM1394" s="17"/>
      <c r="HQN1394" s="17"/>
      <c r="HQO1394" s="17"/>
      <c r="HQP1394" s="17"/>
      <c r="HQQ1394" s="17"/>
      <c r="HQR1394" s="17"/>
      <c r="HQS1394" s="17"/>
      <c r="HQT1394" s="17"/>
      <c r="HQU1394" s="17"/>
      <c r="HQV1394" s="17"/>
      <c r="HQW1394" s="17"/>
      <c r="HQX1394" s="17"/>
      <c r="HQY1394" s="17"/>
      <c r="HQZ1394" s="17"/>
      <c r="HRA1394" s="17"/>
      <c r="HRB1394" s="17"/>
      <c r="HRC1394" s="17"/>
      <c r="HRD1394" s="17"/>
      <c r="HRE1394" s="17"/>
      <c r="HRF1394" s="17"/>
      <c r="HRG1394" s="17"/>
      <c r="HRH1394" s="17"/>
      <c r="HRI1394" s="17"/>
      <c r="HRJ1394" s="17"/>
      <c r="HRK1394" s="17"/>
      <c r="HRL1394" s="17"/>
      <c r="HRM1394" s="17"/>
      <c r="HRN1394" s="17"/>
      <c r="HRO1394" s="17"/>
      <c r="HRP1394" s="17"/>
      <c r="HRQ1394" s="17"/>
      <c r="HRR1394" s="17"/>
      <c r="HRS1394" s="17"/>
      <c r="HRT1394" s="17"/>
      <c r="HRU1394" s="17"/>
      <c r="HRV1394" s="17"/>
      <c r="HRW1394" s="17"/>
      <c r="HRX1394" s="17"/>
      <c r="HRY1394" s="17"/>
      <c r="HRZ1394" s="17"/>
      <c r="HSA1394" s="17"/>
      <c r="HSB1394" s="17"/>
      <c r="HSC1394" s="17"/>
      <c r="HSD1394" s="17"/>
      <c r="HSE1394" s="17"/>
      <c r="HSF1394" s="17"/>
      <c r="HSG1394" s="17"/>
      <c r="HSH1394" s="17"/>
      <c r="HSI1394" s="17"/>
      <c r="HSJ1394" s="17"/>
      <c r="HSK1394" s="17"/>
      <c r="HSL1394" s="17"/>
      <c r="HSM1394" s="17"/>
      <c r="HSN1394" s="17"/>
      <c r="HSO1394" s="17"/>
      <c r="HSP1394" s="17"/>
      <c r="HSQ1394" s="17"/>
      <c r="HSR1394" s="17"/>
      <c r="HSS1394" s="17"/>
      <c r="HST1394" s="17"/>
      <c r="HSU1394" s="17"/>
      <c r="HSV1394" s="17"/>
      <c r="HSW1394" s="17"/>
      <c r="HSX1394" s="17"/>
      <c r="HSY1394" s="17"/>
      <c r="HSZ1394" s="17"/>
      <c r="HTA1394" s="17"/>
      <c r="HTB1394" s="17"/>
      <c r="HTC1394" s="17"/>
      <c r="HTD1394" s="17"/>
      <c r="HTE1394" s="17"/>
      <c r="HTF1394" s="17"/>
      <c r="HTG1394" s="17"/>
      <c r="HTH1394" s="17"/>
      <c r="HTI1394" s="17"/>
      <c r="HTJ1394" s="17"/>
      <c r="HTK1394" s="17"/>
      <c r="HTL1394" s="17"/>
      <c r="HTM1394" s="17"/>
      <c r="HTN1394" s="17"/>
      <c r="HTO1394" s="17"/>
      <c r="HTP1394" s="17"/>
      <c r="HTQ1394" s="17"/>
      <c r="HTR1394" s="17"/>
      <c r="HTS1394" s="17"/>
      <c r="HTT1394" s="17"/>
      <c r="HTU1394" s="17"/>
      <c r="HTV1394" s="17"/>
      <c r="HTW1394" s="17"/>
      <c r="HTX1394" s="17"/>
      <c r="HTY1394" s="17"/>
      <c r="HTZ1394" s="17"/>
      <c r="HUA1394" s="17"/>
      <c r="HUB1394" s="17"/>
      <c r="HUC1394" s="17"/>
      <c r="HUD1394" s="17"/>
      <c r="HUE1394" s="17"/>
      <c r="HUF1394" s="17"/>
      <c r="HUG1394" s="17"/>
      <c r="HUH1394" s="17"/>
      <c r="HUI1394" s="17"/>
      <c r="HUJ1394" s="17"/>
      <c r="HUK1394" s="17"/>
      <c r="HUL1394" s="17"/>
      <c r="HUM1394" s="17"/>
      <c r="HUN1394" s="17"/>
      <c r="HUO1394" s="17"/>
      <c r="HUP1394" s="17"/>
      <c r="HUQ1394" s="17"/>
      <c r="HUR1394" s="17"/>
      <c r="HUS1394" s="17"/>
      <c r="HUT1394" s="17"/>
      <c r="HUU1394" s="17"/>
      <c r="HUV1394" s="17"/>
      <c r="HUW1394" s="17"/>
      <c r="HUX1394" s="17"/>
      <c r="HUY1394" s="17"/>
      <c r="HUZ1394" s="17"/>
      <c r="HVA1394" s="17"/>
      <c r="HVB1394" s="17"/>
      <c r="HVC1394" s="17"/>
      <c r="HVD1394" s="17"/>
      <c r="HVE1394" s="17"/>
      <c r="HVF1394" s="17"/>
      <c r="HVG1394" s="17"/>
      <c r="HVH1394" s="17"/>
      <c r="HVI1394" s="17"/>
      <c r="HVJ1394" s="17"/>
      <c r="HVK1394" s="17"/>
      <c r="HVL1394" s="17"/>
      <c r="HVM1394" s="17"/>
      <c r="HVN1394" s="17"/>
      <c r="HVO1394" s="17"/>
      <c r="HVP1394" s="17"/>
      <c r="HVQ1394" s="17"/>
      <c r="HVR1394" s="17"/>
      <c r="HVS1394" s="17"/>
      <c r="HVT1394" s="17"/>
      <c r="HVU1394" s="17"/>
      <c r="HVV1394" s="17"/>
      <c r="HVW1394" s="17"/>
      <c r="HVX1394" s="17"/>
      <c r="HVY1394" s="17"/>
      <c r="HVZ1394" s="17"/>
      <c r="HWA1394" s="17"/>
      <c r="HWB1394" s="17"/>
      <c r="HWC1394" s="17"/>
      <c r="HWD1394" s="17"/>
      <c r="HWE1394" s="17"/>
      <c r="HWF1394" s="17"/>
      <c r="HWG1394" s="17"/>
      <c r="HWH1394" s="17"/>
      <c r="HWI1394" s="17"/>
      <c r="HWJ1394" s="17"/>
      <c r="HWK1394" s="17"/>
      <c r="HWL1394" s="17"/>
      <c r="HWM1394" s="17"/>
      <c r="HWN1394" s="17"/>
      <c r="HWO1394" s="17"/>
      <c r="HWP1394" s="17"/>
      <c r="HWQ1394" s="17"/>
      <c r="HWR1394" s="17"/>
      <c r="HWS1394" s="17"/>
      <c r="HWT1394" s="17"/>
      <c r="HWU1394" s="17"/>
      <c r="HWV1394" s="17"/>
      <c r="HWW1394" s="17"/>
      <c r="HWX1394" s="17"/>
      <c r="HWY1394" s="17"/>
      <c r="HWZ1394" s="17"/>
      <c r="HXA1394" s="17"/>
      <c r="HXB1394" s="17"/>
      <c r="HXC1394" s="17"/>
      <c r="HXD1394" s="17"/>
      <c r="HXE1394" s="17"/>
      <c r="HXF1394" s="17"/>
      <c r="HXG1394" s="17"/>
      <c r="HXH1394" s="17"/>
      <c r="HXI1394" s="17"/>
      <c r="HXJ1394" s="17"/>
      <c r="HXK1394" s="17"/>
      <c r="HXL1394" s="17"/>
      <c r="HXM1394" s="17"/>
      <c r="HXN1394" s="17"/>
      <c r="HXO1394" s="17"/>
      <c r="HXP1394" s="17"/>
      <c r="HXQ1394" s="17"/>
      <c r="HXR1394" s="17"/>
      <c r="HXS1394" s="17"/>
      <c r="HXT1394" s="17"/>
      <c r="HXU1394" s="17"/>
      <c r="HXV1394" s="17"/>
      <c r="HXW1394" s="17"/>
      <c r="HXX1394" s="17"/>
      <c r="HXY1394" s="17"/>
      <c r="HXZ1394" s="17"/>
      <c r="HYA1394" s="17"/>
      <c r="HYB1394" s="17"/>
      <c r="HYC1394" s="17"/>
      <c r="HYD1394" s="17"/>
      <c r="HYE1394" s="17"/>
      <c r="HYF1394" s="17"/>
      <c r="HYG1394" s="17"/>
      <c r="HYH1394" s="17"/>
      <c r="HYI1394" s="17"/>
      <c r="HYJ1394" s="17"/>
      <c r="HYK1394" s="17"/>
      <c r="HYL1394" s="17"/>
      <c r="HYM1394" s="17"/>
      <c r="HYN1394" s="17"/>
      <c r="HYO1394" s="17"/>
      <c r="HYP1394" s="17"/>
      <c r="HYQ1394" s="17"/>
      <c r="HYR1394" s="17"/>
      <c r="HYS1394" s="17"/>
      <c r="HYT1394" s="17"/>
      <c r="HYU1394" s="17"/>
      <c r="HYV1394" s="17"/>
      <c r="HYW1394" s="17"/>
      <c r="HYX1394" s="17"/>
      <c r="HYY1394" s="17"/>
      <c r="HYZ1394" s="17"/>
      <c r="HZA1394" s="17"/>
      <c r="HZB1394" s="17"/>
      <c r="HZC1394" s="17"/>
      <c r="HZD1394" s="17"/>
      <c r="HZE1394" s="17"/>
      <c r="HZF1394" s="17"/>
      <c r="HZG1394" s="17"/>
      <c r="HZH1394" s="17"/>
      <c r="HZI1394" s="17"/>
      <c r="HZJ1394" s="17"/>
      <c r="HZK1394" s="17"/>
      <c r="HZL1394" s="17"/>
      <c r="HZM1394" s="17"/>
      <c r="HZN1394" s="17"/>
      <c r="HZO1394" s="17"/>
      <c r="HZP1394" s="17"/>
      <c r="HZQ1394" s="17"/>
      <c r="HZR1394" s="17"/>
      <c r="HZS1394" s="17"/>
      <c r="HZT1394" s="17"/>
      <c r="HZU1394" s="17"/>
      <c r="HZV1394" s="17"/>
      <c r="HZW1394" s="17"/>
      <c r="HZX1394" s="17"/>
      <c r="HZY1394" s="17"/>
      <c r="HZZ1394" s="17"/>
      <c r="IAA1394" s="17"/>
      <c r="IAB1394" s="17"/>
      <c r="IAC1394" s="17"/>
      <c r="IAD1394" s="17"/>
      <c r="IAE1394" s="17"/>
      <c r="IAF1394" s="17"/>
      <c r="IAG1394" s="17"/>
      <c r="IAH1394" s="17"/>
      <c r="IAI1394" s="17"/>
      <c r="IAJ1394" s="17"/>
      <c r="IAK1394" s="17"/>
      <c r="IAL1394" s="17"/>
      <c r="IAM1394" s="17"/>
      <c r="IAN1394" s="17"/>
      <c r="IAO1394" s="17"/>
      <c r="IAP1394" s="17"/>
      <c r="IAQ1394" s="17"/>
      <c r="IAR1394" s="17"/>
      <c r="IAS1394" s="17"/>
      <c r="IAT1394" s="17"/>
      <c r="IAU1394" s="17"/>
      <c r="IAV1394" s="17"/>
      <c r="IAW1394" s="17"/>
      <c r="IAX1394" s="17"/>
      <c r="IAY1394" s="17"/>
      <c r="IAZ1394" s="17"/>
      <c r="IBA1394" s="17"/>
      <c r="IBB1394" s="17"/>
      <c r="IBC1394" s="17"/>
      <c r="IBD1394" s="17"/>
      <c r="IBE1394" s="17"/>
      <c r="IBF1394" s="17"/>
      <c r="IBG1394" s="17"/>
      <c r="IBH1394" s="17"/>
      <c r="IBI1394" s="17"/>
      <c r="IBJ1394" s="17"/>
      <c r="IBK1394" s="17"/>
      <c r="IBL1394" s="17"/>
      <c r="IBM1394" s="17"/>
      <c r="IBN1394" s="17"/>
      <c r="IBO1394" s="17"/>
      <c r="IBP1394" s="17"/>
      <c r="IBQ1394" s="17"/>
      <c r="IBR1394" s="17"/>
      <c r="IBS1394" s="17"/>
      <c r="IBT1394" s="17"/>
      <c r="IBU1394" s="17"/>
      <c r="IBV1394" s="17"/>
      <c r="IBW1394" s="17"/>
      <c r="IBX1394" s="17"/>
      <c r="IBY1394" s="17"/>
      <c r="IBZ1394" s="17"/>
      <c r="ICA1394" s="17"/>
      <c r="ICB1394" s="17"/>
      <c r="ICC1394" s="17"/>
      <c r="ICD1394" s="17"/>
      <c r="ICE1394" s="17"/>
      <c r="ICF1394" s="17"/>
      <c r="ICG1394" s="17"/>
      <c r="ICH1394" s="17"/>
      <c r="ICI1394" s="17"/>
      <c r="ICJ1394" s="17"/>
      <c r="ICK1394" s="17"/>
      <c r="ICL1394" s="17"/>
      <c r="ICM1394" s="17"/>
      <c r="ICN1394" s="17"/>
      <c r="ICO1394" s="17"/>
      <c r="ICP1394" s="17"/>
      <c r="ICQ1394" s="17"/>
      <c r="ICR1394" s="17"/>
      <c r="ICS1394" s="17"/>
      <c r="ICT1394" s="17"/>
      <c r="ICU1394" s="17"/>
      <c r="ICV1394" s="17"/>
      <c r="ICW1394" s="17"/>
      <c r="ICX1394" s="17"/>
      <c r="ICY1394" s="17"/>
      <c r="ICZ1394" s="17"/>
      <c r="IDA1394" s="17"/>
      <c r="IDB1394" s="17"/>
      <c r="IDC1394" s="17"/>
      <c r="IDD1394" s="17"/>
      <c r="IDE1394" s="17"/>
      <c r="IDF1394" s="17"/>
      <c r="IDG1394" s="17"/>
      <c r="IDH1394" s="17"/>
      <c r="IDI1394" s="17"/>
      <c r="IDJ1394" s="17"/>
      <c r="IDK1394" s="17"/>
      <c r="IDL1394" s="17"/>
      <c r="IDM1394" s="17"/>
      <c r="IDN1394" s="17"/>
      <c r="IDO1394" s="17"/>
      <c r="IDP1394" s="17"/>
      <c r="IDQ1394" s="17"/>
      <c r="IDR1394" s="17"/>
      <c r="IDS1394" s="17"/>
      <c r="IDT1394" s="17"/>
      <c r="IDU1394" s="17"/>
      <c r="IDV1394" s="17"/>
      <c r="IDW1394" s="17"/>
      <c r="IDX1394" s="17"/>
      <c r="IDY1394" s="17"/>
      <c r="IDZ1394" s="17"/>
      <c r="IEA1394" s="17"/>
      <c r="IEB1394" s="17"/>
      <c r="IEC1394" s="17"/>
      <c r="IED1394" s="17"/>
      <c r="IEE1394" s="17"/>
      <c r="IEF1394" s="17"/>
      <c r="IEG1394" s="17"/>
      <c r="IEH1394" s="17"/>
      <c r="IEI1394" s="17"/>
      <c r="IEJ1394" s="17"/>
      <c r="IEK1394" s="17"/>
      <c r="IEL1394" s="17"/>
      <c r="IEM1394" s="17"/>
      <c r="IEN1394" s="17"/>
      <c r="IEO1394" s="17"/>
      <c r="IEP1394" s="17"/>
      <c r="IEQ1394" s="17"/>
      <c r="IER1394" s="17"/>
      <c r="IES1394" s="17"/>
      <c r="IET1394" s="17"/>
      <c r="IEU1394" s="17"/>
      <c r="IEV1394" s="17"/>
      <c r="IEW1394" s="17"/>
      <c r="IEX1394" s="17"/>
      <c r="IEY1394" s="17"/>
      <c r="IEZ1394" s="17"/>
      <c r="IFA1394" s="17"/>
      <c r="IFB1394" s="17"/>
      <c r="IFC1394" s="17"/>
      <c r="IFD1394" s="17"/>
      <c r="IFE1394" s="17"/>
      <c r="IFF1394" s="17"/>
      <c r="IFG1394" s="17"/>
      <c r="IFH1394" s="17"/>
      <c r="IFI1394" s="17"/>
      <c r="IFJ1394" s="17"/>
      <c r="IFK1394" s="17"/>
      <c r="IFL1394" s="17"/>
      <c r="IFM1394" s="17"/>
      <c r="IFN1394" s="17"/>
      <c r="IFO1394" s="17"/>
      <c r="IFP1394" s="17"/>
      <c r="IFQ1394" s="17"/>
      <c r="IFR1394" s="17"/>
      <c r="IFS1394" s="17"/>
      <c r="IFT1394" s="17"/>
      <c r="IFU1394" s="17"/>
      <c r="IFV1394" s="17"/>
      <c r="IFW1394" s="17"/>
      <c r="IFX1394" s="17"/>
      <c r="IFY1394" s="17"/>
      <c r="IFZ1394" s="17"/>
      <c r="IGA1394" s="17"/>
      <c r="IGB1394" s="17"/>
      <c r="IGC1394" s="17"/>
      <c r="IGD1394" s="17"/>
      <c r="IGE1394" s="17"/>
      <c r="IGF1394" s="17"/>
      <c r="IGG1394" s="17"/>
      <c r="IGH1394" s="17"/>
      <c r="IGI1394" s="17"/>
      <c r="IGJ1394" s="17"/>
      <c r="IGK1394" s="17"/>
      <c r="IGL1394" s="17"/>
      <c r="IGM1394" s="17"/>
      <c r="IGN1394" s="17"/>
      <c r="IGO1394" s="17"/>
      <c r="IGP1394" s="17"/>
      <c r="IGQ1394" s="17"/>
      <c r="IGR1394" s="17"/>
      <c r="IGS1394" s="17"/>
      <c r="IGT1394" s="17"/>
      <c r="IGU1394" s="17"/>
      <c r="IGV1394" s="17"/>
      <c r="IGW1394" s="17"/>
      <c r="IGX1394" s="17"/>
      <c r="IGY1394" s="17"/>
      <c r="IGZ1394" s="17"/>
      <c r="IHA1394" s="17"/>
      <c r="IHB1394" s="17"/>
      <c r="IHC1394" s="17"/>
      <c r="IHD1394" s="17"/>
      <c r="IHE1394" s="17"/>
      <c r="IHF1394" s="17"/>
      <c r="IHG1394" s="17"/>
      <c r="IHH1394" s="17"/>
      <c r="IHI1394" s="17"/>
      <c r="IHJ1394" s="17"/>
      <c r="IHK1394" s="17"/>
      <c r="IHL1394" s="17"/>
      <c r="IHM1394" s="17"/>
      <c r="IHN1394" s="17"/>
      <c r="IHO1394" s="17"/>
      <c r="IHP1394" s="17"/>
      <c r="IHQ1394" s="17"/>
      <c r="IHR1394" s="17"/>
      <c r="IHS1394" s="17"/>
      <c r="IHT1394" s="17"/>
      <c r="IHU1394" s="17"/>
      <c r="IHV1394" s="17"/>
      <c r="IHW1394" s="17"/>
      <c r="IHX1394" s="17"/>
      <c r="IHY1394" s="17"/>
      <c r="IHZ1394" s="17"/>
      <c r="IIA1394" s="17"/>
      <c r="IIB1394" s="17"/>
      <c r="IIC1394" s="17"/>
      <c r="IID1394" s="17"/>
      <c r="IIE1394" s="17"/>
      <c r="IIF1394" s="17"/>
      <c r="IIG1394" s="17"/>
      <c r="IIH1394" s="17"/>
      <c r="III1394" s="17"/>
      <c r="IIJ1394" s="17"/>
      <c r="IIK1394" s="17"/>
      <c r="IIL1394" s="17"/>
      <c r="IIM1394" s="17"/>
      <c r="IIN1394" s="17"/>
      <c r="IIO1394" s="17"/>
      <c r="IIP1394" s="17"/>
      <c r="IIQ1394" s="17"/>
      <c r="IIR1394" s="17"/>
      <c r="IIS1394" s="17"/>
      <c r="IIT1394" s="17"/>
      <c r="IIU1394" s="17"/>
      <c r="IIV1394" s="17"/>
      <c r="IIW1394" s="17"/>
      <c r="IIX1394" s="17"/>
      <c r="IIY1394" s="17"/>
      <c r="IIZ1394" s="17"/>
      <c r="IJA1394" s="17"/>
      <c r="IJB1394" s="17"/>
      <c r="IJC1394" s="17"/>
      <c r="IJD1394" s="17"/>
      <c r="IJE1394" s="17"/>
      <c r="IJF1394" s="17"/>
      <c r="IJG1394" s="17"/>
      <c r="IJH1394" s="17"/>
      <c r="IJI1394" s="17"/>
      <c r="IJJ1394" s="17"/>
      <c r="IJK1394" s="17"/>
      <c r="IJL1394" s="17"/>
      <c r="IJM1394" s="17"/>
      <c r="IJN1394" s="17"/>
      <c r="IJO1394" s="17"/>
      <c r="IJP1394" s="17"/>
      <c r="IJQ1394" s="17"/>
      <c r="IJR1394" s="17"/>
      <c r="IJS1394" s="17"/>
      <c r="IJT1394" s="17"/>
      <c r="IJU1394" s="17"/>
      <c r="IJV1394" s="17"/>
      <c r="IJW1394" s="17"/>
      <c r="IJX1394" s="17"/>
      <c r="IJY1394" s="17"/>
      <c r="IJZ1394" s="17"/>
      <c r="IKA1394" s="17"/>
      <c r="IKB1394" s="17"/>
      <c r="IKC1394" s="17"/>
      <c r="IKD1394" s="17"/>
      <c r="IKE1394" s="17"/>
      <c r="IKF1394" s="17"/>
      <c r="IKG1394" s="17"/>
      <c r="IKH1394" s="17"/>
      <c r="IKI1394" s="17"/>
      <c r="IKJ1394" s="17"/>
      <c r="IKK1394" s="17"/>
      <c r="IKL1394" s="17"/>
      <c r="IKM1394" s="17"/>
      <c r="IKN1394" s="17"/>
      <c r="IKO1394" s="17"/>
      <c r="IKP1394" s="17"/>
      <c r="IKQ1394" s="17"/>
      <c r="IKR1394" s="17"/>
      <c r="IKS1394" s="17"/>
      <c r="IKT1394" s="17"/>
      <c r="IKU1394" s="17"/>
      <c r="IKV1394" s="17"/>
      <c r="IKW1394" s="17"/>
      <c r="IKX1394" s="17"/>
      <c r="IKY1394" s="17"/>
      <c r="IKZ1394" s="17"/>
      <c r="ILA1394" s="17"/>
      <c r="ILB1394" s="17"/>
      <c r="ILC1394" s="17"/>
      <c r="ILD1394" s="17"/>
      <c r="ILE1394" s="17"/>
      <c r="ILF1394" s="17"/>
      <c r="ILG1394" s="17"/>
      <c r="ILH1394" s="17"/>
      <c r="ILI1394" s="17"/>
      <c r="ILJ1394" s="17"/>
      <c r="ILK1394" s="17"/>
      <c r="ILL1394" s="17"/>
      <c r="ILM1394" s="17"/>
      <c r="ILN1394" s="17"/>
      <c r="ILO1394" s="17"/>
      <c r="ILP1394" s="17"/>
      <c r="ILQ1394" s="17"/>
      <c r="ILR1394" s="17"/>
      <c r="ILS1394" s="17"/>
      <c r="ILT1394" s="17"/>
      <c r="ILU1394" s="17"/>
      <c r="ILV1394" s="17"/>
      <c r="ILW1394" s="17"/>
      <c r="ILX1394" s="17"/>
      <c r="ILY1394" s="17"/>
      <c r="ILZ1394" s="17"/>
      <c r="IMA1394" s="17"/>
      <c r="IMB1394" s="17"/>
      <c r="IMC1394" s="17"/>
      <c r="IMD1394" s="17"/>
      <c r="IME1394" s="17"/>
      <c r="IMF1394" s="17"/>
      <c r="IMG1394" s="17"/>
      <c r="IMH1394" s="17"/>
      <c r="IMI1394" s="17"/>
      <c r="IMJ1394" s="17"/>
      <c r="IMK1394" s="17"/>
      <c r="IML1394" s="17"/>
      <c r="IMM1394" s="17"/>
      <c r="IMN1394" s="17"/>
      <c r="IMO1394" s="17"/>
      <c r="IMP1394" s="17"/>
      <c r="IMQ1394" s="17"/>
      <c r="IMR1394" s="17"/>
      <c r="IMS1394" s="17"/>
      <c r="IMT1394" s="17"/>
      <c r="IMU1394" s="17"/>
      <c r="IMV1394" s="17"/>
      <c r="IMW1394" s="17"/>
      <c r="IMX1394" s="17"/>
      <c r="IMY1394" s="17"/>
      <c r="IMZ1394" s="17"/>
      <c r="INA1394" s="17"/>
      <c r="INB1394" s="17"/>
      <c r="INC1394" s="17"/>
      <c r="IND1394" s="17"/>
      <c r="INE1394" s="17"/>
      <c r="INF1394" s="17"/>
      <c r="ING1394" s="17"/>
      <c r="INH1394" s="17"/>
      <c r="INI1394" s="17"/>
      <c r="INJ1394" s="17"/>
      <c r="INK1394" s="17"/>
      <c r="INL1394" s="17"/>
      <c r="INM1394" s="17"/>
      <c r="INN1394" s="17"/>
      <c r="INO1394" s="17"/>
      <c r="INP1394" s="17"/>
      <c r="INQ1394" s="17"/>
      <c r="INR1394" s="17"/>
      <c r="INS1394" s="17"/>
      <c r="INT1394" s="17"/>
      <c r="INU1394" s="17"/>
      <c r="INV1394" s="17"/>
      <c r="INW1394" s="17"/>
      <c r="INX1394" s="17"/>
      <c r="INY1394" s="17"/>
      <c r="INZ1394" s="17"/>
      <c r="IOA1394" s="17"/>
      <c r="IOB1394" s="17"/>
      <c r="IOC1394" s="17"/>
      <c r="IOD1394" s="17"/>
      <c r="IOE1394" s="17"/>
      <c r="IOF1394" s="17"/>
      <c r="IOG1394" s="17"/>
      <c r="IOH1394" s="17"/>
      <c r="IOI1394" s="17"/>
      <c r="IOJ1394" s="17"/>
      <c r="IOK1394" s="17"/>
      <c r="IOL1394" s="17"/>
      <c r="IOM1394" s="17"/>
      <c r="ION1394" s="17"/>
      <c r="IOO1394" s="17"/>
      <c r="IOP1394" s="17"/>
      <c r="IOQ1394" s="17"/>
      <c r="IOR1394" s="17"/>
      <c r="IOS1394" s="17"/>
      <c r="IOT1394" s="17"/>
      <c r="IOU1394" s="17"/>
      <c r="IOV1394" s="17"/>
      <c r="IOW1394" s="17"/>
      <c r="IOX1394" s="17"/>
      <c r="IOY1394" s="17"/>
      <c r="IOZ1394" s="17"/>
      <c r="IPA1394" s="17"/>
      <c r="IPB1394" s="17"/>
      <c r="IPC1394" s="17"/>
      <c r="IPD1394" s="17"/>
      <c r="IPE1394" s="17"/>
      <c r="IPF1394" s="17"/>
      <c r="IPG1394" s="17"/>
      <c r="IPH1394" s="17"/>
      <c r="IPI1394" s="17"/>
      <c r="IPJ1394" s="17"/>
      <c r="IPK1394" s="17"/>
      <c r="IPL1394" s="17"/>
      <c r="IPM1394" s="17"/>
      <c r="IPN1394" s="17"/>
      <c r="IPO1394" s="17"/>
      <c r="IPP1394" s="17"/>
      <c r="IPQ1394" s="17"/>
      <c r="IPR1394" s="17"/>
      <c r="IPS1394" s="17"/>
      <c r="IPT1394" s="17"/>
      <c r="IPU1394" s="17"/>
      <c r="IPV1394" s="17"/>
      <c r="IPW1394" s="17"/>
      <c r="IPX1394" s="17"/>
      <c r="IPY1394" s="17"/>
      <c r="IPZ1394" s="17"/>
      <c r="IQA1394" s="17"/>
      <c r="IQB1394" s="17"/>
      <c r="IQC1394" s="17"/>
      <c r="IQD1394" s="17"/>
      <c r="IQE1394" s="17"/>
      <c r="IQF1394" s="17"/>
      <c r="IQG1394" s="17"/>
      <c r="IQH1394" s="17"/>
      <c r="IQI1394" s="17"/>
      <c r="IQJ1394" s="17"/>
      <c r="IQK1394" s="17"/>
      <c r="IQL1394" s="17"/>
      <c r="IQM1394" s="17"/>
      <c r="IQN1394" s="17"/>
      <c r="IQO1394" s="17"/>
      <c r="IQP1394" s="17"/>
      <c r="IQQ1394" s="17"/>
      <c r="IQR1394" s="17"/>
      <c r="IQS1394" s="17"/>
      <c r="IQT1394" s="17"/>
      <c r="IQU1394" s="17"/>
      <c r="IQV1394" s="17"/>
      <c r="IQW1394" s="17"/>
      <c r="IQX1394" s="17"/>
      <c r="IQY1394" s="17"/>
      <c r="IQZ1394" s="17"/>
      <c r="IRA1394" s="17"/>
      <c r="IRB1394" s="17"/>
      <c r="IRC1394" s="17"/>
      <c r="IRD1394" s="17"/>
      <c r="IRE1394" s="17"/>
      <c r="IRF1394" s="17"/>
      <c r="IRG1394" s="17"/>
      <c r="IRH1394" s="17"/>
      <c r="IRI1394" s="17"/>
      <c r="IRJ1394" s="17"/>
      <c r="IRK1394" s="17"/>
      <c r="IRL1394" s="17"/>
      <c r="IRM1394" s="17"/>
      <c r="IRN1394" s="17"/>
      <c r="IRO1394" s="17"/>
      <c r="IRP1394" s="17"/>
      <c r="IRQ1394" s="17"/>
      <c r="IRR1394" s="17"/>
      <c r="IRS1394" s="17"/>
      <c r="IRT1394" s="17"/>
      <c r="IRU1394" s="17"/>
      <c r="IRV1394" s="17"/>
      <c r="IRW1394" s="17"/>
      <c r="IRX1394" s="17"/>
      <c r="IRY1394" s="17"/>
      <c r="IRZ1394" s="17"/>
      <c r="ISA1394" s="17"/>
      <c r="ISB1394" s="17"/>
      <c r="ISC1394" s="17"/>
      <c r="ISD1394" s="17"/>
      <c r="ISE1394" s="17"/>
      <c r="ISF1394" s="17"/>
      <c r="ISG1394" s="17"/>
      <c r="ISH1394" s="17"/>
      <c r="ISI1394" s="17"/>
      <c r="ISJ1394" s="17"/>
      <c r="ISK1394" s="17"/>
      <c r="ISL1394" s="17"/>
      <c r="ISM1394" s="17"/>
      <c r="ISN1394" s="17"/>
      <c r="ISO1394" s="17"/>
      <c r="ISP1394" s="17"/>
      <c r="ISQ1394" s="17"/>
      <c r="ISR1394" s="17"/>
      <c r="ISS1394" s="17"/>
      <c r="IST1394" s="17"/>
      <c r="ISU1394" s="17"/>
      <c r="ISV1394" s="17"/>
      <c r="ISW1394" s="17"/>
      <c r="ISX1394" s="17"/>
      <c r="ISY1394" s="17"/>
      <c r="ISZ1394" s="17"/>
      <c r="ITA1394" s="17"/>
      <c r="ITB1394" s="17"/>
      <c r="ITC1394" s="17"/>
      <c r="ITD1394" s="17"/>
      <c r="ITE1394" s="17"/>
      <c r="ITF1394" s="17"/>
      <c r="ITG1394" s="17"/>
      <c r="ITH1394" s="17"/>
      <c r="ITI1394" s="17"/>
      <c r="ITJ1394" s="17"/>
      <c r="ITK1394" s="17"/>
      <c r="ITL1394" s="17"/>
      <c r="ITM1394" s="17"/>
      <c r="ITN1394" s="17"/>
      <c r="ITO1394" s="17"/>
      <c r="ITP1394" s="17"/>
      <c r="ITQ1394" s="17"/>
      <c r="ITR1394" s="17"/>
      <c r="ITS1394" s="17"/>
      <c r="ITT1394" s="17"/>
      <c r="ITU1394" s="17"/>
      <c r="ITV1394" s="17"/>
      <c r="ITW1394" s="17"/>
      <c r="ITX1394" s="17"/>
      <c r="ITY1394" s="17"/>
      <c r="ITZ1394" s="17"/>
      <c r="IUA1394" s="17"/>
      <c r="IUB1394" s="17"/>
      <c r="IUC1394" s="17"/>
      <c r="IUD1394" s="17"/>
      <c r="IUE1394" s="17"/>
      <c r="IUF1394" s="17"/>
      <c r="IUG1394" s="17"/>
      <c r="IUH1394" s="17"/>
      <c r="IUI1394" s="17"/>
      <c r="IUJ1394" s="17"/>
      <c r="IUK1394" s="17"/>
      <c r="IUL1394" s="17"/>
      <c r="IUM1394" s="17"/>
      <c r="IUN1394" s="17"/>
      <c r="IUO1394" s="17"/>
      <c r="IUP1394" s="17"/>
      <c r="IUQ1394" s="17"/>
      <c r="IUR1394" s="17"/>
      <c r="IUS1394" s="17"/>
      <c r="IUT1394" s="17"/>
      <c r="IUU1394" s="17"/>
      <c r="IUV1394" s="17"/>
      <c r="IUW1394" s="17"/>
      <c r="IUX1394" s="17"/>
      <c r="IUY1394" s="17"/>
      <c r="IUZ1394" s="17"/>
      <c r="IVA1394" s="17"/>
      <c r="IVB1394" s="17"/>
      <c r="IVC1394" s="17"/>
      <c r="IVD1394" s="17"/>
      <c r="IVE1394" s="17"/>
      <c r="IVF1394" s="17"/>
      <c r="IVG1394" s="17"/>
      <c r="IVH1394" s="17"/>
      <c r="IVI1394" s="17"/>
      <c r="IVJ1394" s="17"/>
      <c r="IVK1394" s="17"/>
      <c r="IVL1394" s="17"/>
      <c r="IVM1394" s="17"/>
      <c r="IVN1394" s="17"/>
      <c r="IVO1394" s="17"/>
      <c r="IVP1394" s="17"/>
      <c r="IVQ1394" s="17"/>
      <c r="IVR1394" s="17"/>
      <c r="IVS1394" s="17"/>
      <c r="IVT1394" s="17"/>
      <c r="IVU1394" s="17"/>
      <c r="IVV1394" s="17"/>
      <c r="IVW1394" s="17"/>
      <c r="IVX1394" s="17"/>
      <c r="IVY1394" s="17"/>
      <c r="IVZ1394" s="17"/>
      <c r="IWA1394" s="17"/>
      <c r="IWB1394" s="17"/>
      <c r="IWC1394" s="17"/>
      <c r="IWD1394" s="17"/>
      <c r="IWE1394" s="17"/>
      <c r="IWF1394" s="17"/>
      <c r="IWG1394" s="17"/>
      <c r="IWH1394" s="17"/>
      <c r="IWI1394" s="17"/>
      <c r="IWJ1394" s="17"/>
      <c r="IWK1394" s="17"/>
      <c r="IWL1394" s="17"/>
      <c r="IWM1394" s="17"/>
      <c r="IWN1394" s="17"/>
      <c r="IWO1394" s="17"/>
      <c r="IWP1394" s="17"/>
      <c r="IWQ1394" s="17"/>
      <c r="IWR1394" s="17"/>
      <c r="IWS1394" s="17"/>
      <c r="IWT1394" s="17"/>
      <c r="IWU1394" s="17"/>
      <c r="IWV1394" s="17"/>
      <c r="IWW1394" s="17"/>
      <c r="IWX1394" s="17"/>
      <c r="IWY1394" s="17"/>
      <c r="IWZ1394" s="17"/>
      <c r="IXA1394" s="17"/>
      <c r="IXB1394" s="17"/>
      <c r="IXC1394" s="17"/>
      <c r="IXD1394" s="17"/>
      <c r="IXE1394" s="17"/>
      <c r="IXF1394" s="17"/>
      <c r="IXG1394" s="17"/>
      <c r="IXH1394" s="17"/>
      <c r="IXI1394" s="17"/>
      <c r="IXJ1394" s="17"/>
      <c r="IXK1394" s="17"/>
      <c r="IXL1394" s="17"/>
      <c r="IXM1394" s="17"/>
      <c r="IXN1394" s="17"/>
      <c r="IXO1394" s="17"/>
      <c r="IXP1394" s="17"/>
      <c r="IXQ1394" s="17"/>
      <c r="IXR1394" s="17"/>
      <c r="IXS1394" s="17"/>
      <c r="IXT1394" s="17"/>
      <c r="IXU1394" s="17"/>
      <c r="IXV1394" s="17"/>
      <c r="IXW1394" s="17"/>
      <c r="IXX1394" s="17"/>
      <c r="IXY1394" s="17"/>
      <c r="IXZ1394" s="17"/>
      <c r="IYA1394" s="17"/>
      <c r="IYB1394" s="17"/>
      <c r="IYC1394" s="17"/>
      <c r="IYD1394" s="17"/>
      <c r="IYE1394" s="17"/>
      <c r="IYF1394" s="17"/>
      <c r="IYG1394" s="17"/>
      <c r="IYH1394" s="17"/>
      <c r="IYI1394" s="17"/>
      <c r="IYJ1394" s="17"/>
      <c r="IYK1394" s="17"/>
      <c r="IYL1394" s="17"/>
      <c r="IYM1394" s="17"/>
      <c r="IYN1394" s="17"/>
      <c r="IYO1394" s="17"/>
      <c r="IYP1394" s="17"/>
      <c r="IYQ1394" s="17"/>
      <c r="IYR1394" s="17"/>
      <c r="IYS1394" s="17"/>
      <c r="IYT1394" s="17"/>
      <c r="IYU1394" s="17"/>
      <c r="IYV1394" s="17"/>
      <c r="IYW1394" s="17"/>
      <c r="IYX1394" s="17"/>
      <c r="IYY1394" s="17"/>
      <c r="IYZ1394" s="17"/>
      <c r="IZA1394" s="17"/>
      <c r="IZB1394" s="17"/>
      <c r="IZC1394" s="17"/>
      <c r="IZD1394" s="17"/>
      <c r="IZE1394" s="17"/>
      <c r="IZF1394" s="17"/>
      <c r="IZG1394" s="17"/>
      <c r="IZH1394" s="17"/>
      <c r="IZI1394" s="17"/>
      <c r="IZJ1394" s="17"/>
      <c r="IZK1394" s="17"/>
      <c r="IZL1394" s="17"/>
      <c r="IZM1394" s="17"/>
      <c r="IZN1394" s="17"/>
      <c r="IZO1394" s="17"/>
      <c r="IZP1394" s="17"/>
      <c r="IZQ1394" s="17"/>
      <c r="IZR1394" s="17"/>
      <c r="IZS1394" s="17"/>
      <c r="IZT1394" s="17"/>
      <c r="IZU1394" s="17"/>
      <c r="IZV1394" s="17"/>
      <c r="IZW1394" s="17"/>
      <c r="IZX1394" s="17"/>
      <c r="IZY1394" s="17"/>
      <c r="IZZ1394" s="17"/>
      <c r="JAA1394" s="17"/>
      <c r="JAB1394" s="17"/>
      <c r="JAC1394" s="17"/>
      <c r="JAD1394" s="17"/>
      <c r="JAE1394" s="17"/>
      <c r="JAF1394" s="17"/>
      <c r="JAG1394" s="17"/>
      <c r="JAH1394" s="17"/>
      <c r="JAI1394" s="17"/>
      <c r="JAJ1394" s="17"/>
      <c r="JAK1394" s="17"/>
      <c r="JAL1394" s="17"/>
      <c r="JAM1394" s="17"/>
      <c r="JAN1394" s="17"/>
      <c r="JAO1394" s="17"/>
      <c r="JAP1394" s="17"/>
      <c r="JAQ1394" s="17"/>
      <c r="JAR1394" s="17"/>
      <c r="JAS1394" s="17"/>
      <c r="JAT1394" s="17"/>
      <c r="JAU1394" s="17"/>
      <c r="JAV1394" s="17"/>
      <c r="JAW1394" s="17"/>
      <c r="JAX1394" s="17"/>
      <c r="JAY1394" s="17"/>
      <c r="JAZ1394" s="17"/>
      <c r="JBA1394" s="17"/>
      <c r="JBB1394" s="17"/>
      <c r="JBC1394" s="17"/>
      <c r="JBD1394" s="17"/>
      <c r="JBE1394" s="17"/>
      <c r="JBF1394" s="17"/>
      <c r="JBG1394" s="17"/>
      <c r="JBH1394" s="17"/>
      <c r="JBI1394" s="17"/>
      <c r="JBJ1394" s="17"/>
      <c r="JBK1394" s="17"/>
      <c r="JBL1394" s="17"/>
      <c r="JBM1394" s="17"/>
      <c r="JBN1394" s="17"/>
      <c r="JBO1394" s="17"/>
      <c r="JBP1394" s="17"/>
      <c r="JBQ1394" s="17"/>
      <c r="JBR1394" s="17"/>
      <c r="JBS1394" s="17"/>
      <c r="JBT1394" s="17"/>
      <c r="JBU1394" s="17"/>
      <c r="JBV1394" s="17"/>
      <c r="JBW1394" s="17"/>
      <c r="JBX1394" s="17"/>
      <c r="JBY1394" s="17"/>
      <c r="JBZ1394" s="17"/>
      <c r="JCA1394" s="17"/>
      <c r="JCB1394" s="17"/>
      <c r="JCC1394" s="17"/>
      <c r="JCD1394" s="17"/>
      <c r="JCE1394" s="17"/>
      <c r="JCF1394" s="17"/>
      <c r="JCG1394" s="17"/>
      <c r="JCH1394" s="17"/>
      <c r="JCI1394" s="17"/>
      <c r="JCJ1394" s="17"/>
      <c r="JCK1394" s="17"/>
      <c r="JCL1394" s="17"/>
      <c r="JCM1394" s="17"/>
      <c r="JCN1394" s="17"/>
      <c r="JCO1394" s="17"/>
      <c r="JCP1394" s="17"/>
      <c r="JCQ1394" s="17"/>
      <c r="JCR1394" s="17"/>
      <c r="JCS1394" s="17"/>
      <c r="JCT1394" s="17"/>
      <c r="JCU1394" s="17"/>
      <c r="JCV1394" s="17"/>
      <c r="JCW1394" s="17"/>
      <c r="JCX1394" s="17"/>
      <c r="JCY1394" s="17"/>
      <c r="JCZ1394" s="17"/>
      <c r="JDA1394" s="17"/>
      <c r="JDB1394" s="17"/>
      <c r="JDC1394" s="17"/>
      <c r="JDD1394" s="17"/>
      <c r="JDE1394" s="17"/>
      <c r="JDF1394" s="17"/>
      <c r="JDG1394" s="17"/>
      <c r="JDH1394" s="17"/>
      <c r="JDI1394" s="17"/>
      <c r="JDJ1394" s="17"/>
      <c r="JDK1394" s="17"/>
      <c r="JDL1394" s="17"/>
      <c r="JDM1394" s="17"/>
      <c r="JDN1394" s="17"/>
      <c r="JDO1394" s="17"/>
      <c r="JDP1394" s="17"/>
      <c r="JDQ1394" s="17"/>
      <c r="JDR1394" s="17"/>
      <c r="JDS1394" s="17"/>
      <c r="JDT1394" s="17"/>
      <c r="JDU1394" s="17"/>
      <c r="JDV1394" s="17"/>
      <c r="JDW1394" s="17"/>
      <c r="JDX1394" s="17"/>
      <c r="JDY1394" s="17"/>
      <c r="JDZ1394" s="17"/>
      <c r="JEA1394" s="17"/>
      <c r="JEB1394" s="17"/>
      <c r="JEC1394" s="17"/>
      <c r="JED1394" s="17"/>
      <c r="JEE1394" s="17"/>
      <c r="JEF1394" s="17"/>
      <c r="JEG1394" s="17"/>
      <c r="JEH1394" s="17"/>
      <c r="JEI1394" s="17"/>
      <c r="JEJ1394" s="17"/>
      <c r="JEK1394" s="17"/>
      <c r="JEL1394" s="17"/>
      <c r="JEM1394" s="17"/>
      <c r="JEN1394" s="17"/>
      <c r="JEO1394" s="17"/>
      <c r="JEP1394" s="17"/>
      <c r="JEQ1394" s="17"/>
      <c r="JER1394" s="17"/>
      <c r="JES1394" s="17"/>
      <c r="JET1394" s="17"/>
      <c r="JEU1394" s="17"/>
      <c r="JEV1394" s="17"/>
      <c r="JEW1394" s="17"/>
      <c r="JEX1394" s="17"/>
      <c r="JEY1394" s="17"/>
      <c r="JEZ1394" s="17"/>
      <c r="JFA1394" s="17"/>
      <c r="JFB1394" s="17"/>
      <c r="JFC1394" s="17"/>
      <c r="JFD1394" s="17"/>
      <c r="JFE1394" s="17"/>
      <c r="JFF1394" s="17"/>
      <c r="JFG1394" s="17"/>
      <c r="JFH1394" s="17"/>
      <c r="JFI1394" s="17"/>
      <c r="JFJ1394" s="17"/>
      <c r="JFK1394" s="17"/>
      <c r="JFL1394" s="17"/>
      <c r="JFM1394" s="17"/>
      <c r="JFN1394" s="17"/>
      <c r="JFO1394" s="17"/>
      <c r="JFP1394" s="17"/>
      <c r="JFQ1394" s="17"/>
      <c r="JFR1394" s="17"/>
      <c r="JFS1394" s="17"/>
      <c r="JFT1394" s="17"/>
      <c r="JFU1394" s="17"/>
      <c r="JFV1394" s="17"/>
      <c r="JFW1394" s="17"/>
      <c r="JFX1394" s="17"/>
      <c r="JFY1394" s="17"/>
      <c r="JFZ1394" s="17"/>
      <c r="JGA1394" s="17"/>
      <c r="JGB1394" s="17"/>
      <c r="JGC1394" s="17"/>
      <c r="JGD1394" s="17"/>
      <c r="JGE1394" s="17"/>
      <c r="JGF1394" s="17"/>
      <c r="JGG1394" s="17"/>
      <c r="JGH1394" s="17"/>
      <c r="JGI1394" s="17"/>
      <c r="JGJ1394" s="17"/>
      <c r="JGK1394" s="17"/>
      <c r="JGL1394" s="17"/>
      <c r="JGM1394" s="17"/>
      <c r="JGN1394" s="17"/>
      <c r="JGO1394" s="17"/>
      <c r="JGP1394" s="17"/>
      <c r="JGQ1394" s="17"/>
      <c r="JGR1394" s="17"/>
      <c r="JGS1394" s="17"/>
      <c r="JGT1394" s="17"/>
      <c r="JGU1394" s="17"/>
      <c r="JGV1394" s="17"/>
      <c r="JGW1394" s="17"/>
      <c r="JGX1394" s="17"/>
      <c r="JGY1394" s="17"/>
      <c r="JGZ1394" s="17"/>
      <c r="JHA1394" s="17"/>
      <c r="JHB1394" s="17"/>
      <c r="JHC1394" s="17"/>
      <c r="JHD1394" s="17"/>
      <c r="JHE1394" s="17"/>
      <c r="JHF1394" s="17"/>
      <c r="JHG1394" s="17"/>
      <c r="JHH1394" s="17"/>
      <c r="JHI1394" s="17"/>
      <c r="JHJ1394" s="17"/>
      <c r="JHK1394" s="17"/>
      <c r="JHL1394" s="17"/>
      <c r="JHM1394" s="17"/>
      <c r="JHN1394" s="17"/>
      <c r="JHO1394" s="17"/>
      <c r="JHP1394" s="17"/>
      <c r="JHQ1394" s="17"/>
      <c r="JHR1394" s="17"/>
      <c r="JHS1394" s="17"/>
      <c r="JHT1394" s="17"/>
      <c r="JHU1394" s="17"/>
      <c r="JHV1394" s="17"/>
      <c r="JHW1394" s="17"/>
      <c r="JHX1394" s="17"/>
      <c r="JHY1394" s="17"/>
      <c r="JHZ1394" s="17"/>
      <c r="JIA1394" s="17"/>
      <c r="JIB1394" s="17"/>
      <c r="JIC1394" s="17"/>
      <c r="JID1394" s="17"/>
      <c r="JIE1394" s="17"/>
      <c r="JIF1394" s="17"/>
      <c r="JIG1394" s="17"/>
      <c r="JIH1394" s="17"/>
      <c r="JII1394" s="17"/>
      <c r="JIJ1394" s="17"/>
      <c r="JIK1394" s="17"/>
      <c r="JIL1394" s="17"/>
      <c r="JIM1394" s="17"/>
      <c r="JIN1394" s="17"/>
      <c r="JIO1394" s="17"/>
      <c r="JIP1394" s="17"/>
      <c r="JIQ1394" s="17"/>
      <c r="JIR1394" s="17"/>
      <c r="JIS1394" s="17"/>
      <c r="JIT1394" s="17"/>
      <c r="JIU1394" s="17"/>
      <c r="JIV1394" s="17"/>
      <c r="JIW1394" s="17"/>
      <c r="JIX1394" s="17"/>
      <c r="JIY1394" s="17"/>
      <c r="JIZ1394" s="17"/>
      <c r="JJA1394" s="17"/>
      <c r="JJB1394" s="17"/>
      <c r="JJC1394" s="17"/>
      <c r="JJD1394" s="17"/>
      <c r="JJE1394" s="17"/>
      <c r="JJF1394" s="17"/>
      <c r="JJG1394" s="17"/>
      <c r="JJH1394" s="17"/>
      <c r="JJI1394" s="17"/>
      <c r="JJJ1394" s="17"/>
      <c r="JJK1394" s="17"/>
      <c r="JJL1394" s="17"/>
      <c r="JJM1394" s="17"/>
      <c r="JJN1394" s="17"/>
      <c r="JJO1394" s="17"/>
      <c r="JJP1394" s="17"/>
      <c r="JJQ1394" s="17"/>
      <c r="JJR1394" s="17"/>
      <c r="JJS1394" s="17"/>
      <c r="JJT1394" s="17"/>
      <c r="JJU1394" s="17"/>
      <c r="JJV1394" s="17"/>
      <c r="JJW1394" s="17"/>
      <c r="JJX1394" s="17"/>
      <c r="JJY1394" s="17"/>
      <c r="JJZ1394" s="17"/>
      <c r="JKA1394" s="17"/>
      <c r="JKB1394" s="17"/>
      <c r="JKC1394" s="17"/>
      <c r="JKD1394" s="17"/>
      <c r="JKE1394" s="17"/>
      <c r="JKF1394" s="17"/>
      <c r="JKG1394" s="17"/>
      <c r="JKH1394" s="17"/>
      <c r="JKI1394" s="17"/>
      <c r="JKJ1394" s="17"/>
      <c r="JKK1394" s="17"/>
      <c r="JKL1394" s="17"/>
      <c r="JKM1394" s="17"/>
      <c r="JKN1394" s="17"/>
      <c r="JKO1394" s="17"/>
      <c r="JKP1394" s="17"/>
      <c r="JKQ1394" s="17"/>
      <c r="JKR1394" s="17"/>
      <c r="JKS1394" s="17"/>
      <c r="JKT1394" s="17"/>
      <c r="JKU1394" s="17"/>
      <c r="JKV1394" s="17"/>
      <c r="JKW1394" s="17"/>
      <c r="JKX1394" s="17"/>
      <c r="JKY1394" s="17"/>
      <c r="JKZ1394" s="17"/>
      <c r="JLA1394" s="17"/>
      <c r="JLB1394" s="17"/>
      <c r="JLC1394" s="17"/>
      <c r="JLD1394" s="17"/>
      <c r="JLE1394" s="17"/>
      <c r="JLF1394" s="17"/>
      <c r="JLG1394" s="17"/>
      <c r="JLH1394" s="17"/>
      <c r="JLI1394" s="17"/>
      <c r="JLJ1394" s="17"/>
      <c r="JLK1394" s="17"/>
      <c r="JLL1394" s="17"/>
      <c r="JLM1394" s="17"/>
      <c r="JLN1394" s="17"/>
      <c r="JLO1394" s="17"/>
      <c r="JLP1394" s="17"/>
      <c r="JLQ1394" s="17"/>
      <c r="JLR1394" s="17"/>
      <c r="JLS1394" s="17"/>
      <c r="JLT1394" s="17"/>
      <c r="JLU1394" s="17"/>
      <c r="JLV1394" s="17"/>
      <c r="JLW1394" s="17"/>
      <c r="JLX1394" s="17"/>
      <c r="JLY1394" s="17"/>
      <c r="JLZ1394" s="17"/>
      <c r="JMA1394" s="17"/>
      <c r="JMB1394" s="17"/>
      <c r="JMC1394" s="17"/>
      <c r="JMD1394" s="17"/>
      <c r="JME1394" s="17"/>
      <c r="JMF1394" s="17"/>
      <c r="JMG1394" s="17"/>
      <c r="JMH1394" s="17"/>
      <c r="JMI1394" s="17"/>
      <c r="JMJ1394" s="17"/>
      <c r="JMK1394" s="17"/>
      <c r="JML1394" s="17"/>
      <c r="JMM1394" s="17"/>
      <c r="JMN1394" s="17"/>
      <c r="JMO1394" s="17"/>
      <c r="JMP1394" s="17"/>
      <c r="JMQ1394" s="17"/>
      <c r="JMR1394" s="17"/>
      <c r="JMS1394" s="17"/>
      <c r="JMT1394" s="17"/>
      <c r="JMU1394" s="17"/>
      <c r="JMV1394" s="17"/>
      <c r="JMW1394" s="17"/>
      <c r="JMX1394" s="17"/>
      <c r="JMY1394" s="17"/>
      <c r="JMZ1394" s="17"/>
      <c r="JNA1394" s="17"/>
      <c r="JNB1394" s="17"/>
      <c r="JNC1394" s="17"/>
      <c r="JND1394" s="17"/>
      <c r="JNE1394" s="17"/>
      <c r="JNF1394" s="17"/>
      <c r="JNG1394" s="17"/>
      <c r="JNH1394" s="17"/>
      <c r="JNI1394" s="17"/>
      <c r="JNJ1394" s="17"/>
      <c r="JNK1394" s="17"/>
      <c r="JNL1394" s="17"/>
      <c r="JNM1394" s="17"/>
      <c r="JNN1394" s="17"/>
      <c r="JNO1394" s="17"/>
      <c r="JNP1394" s="17"/>
      <c r="JNQ1394" s="17"/>
      <c r="JNR1394" s="17"/>
      <c r="JNS1394" s="17"/>
      <c r="JNT1394" s="17"/>
      <c r="JNU1394" s="17"/>
      <c r="JNV1394" s="17"/>
      <c r="JNW1394" s="17"/>
      <c r="JNX1394" s="17"/>
      <c r="JNY1394" s="17"/>
      <c r="JNZ1394" s="17"/>
      <c r="JOA1394" s="17"/>
      <c r="JOB1394" s="17"/>
      <c r="JOC1394" s="17"/>
      <c r="JOD1394" s="17"/>
      <c r="JOE1394" s="17"/>
      <c r="JOF1394" s="17"/>
      <c r="JOG1394" s="17"/>
      <c r="JOH1394" s="17"/>
      <c r="JOI1394" s="17"/>
      <c r="JOJ1394" s="17"/>
      <c r="JOK1394" s="17"/>
      <c r="JOL1394" s="17"/>
      <c r="JOM1394" s="17"/>
      <c r="JON1394" s="17"/>
      <c r="JOO1394" s="17"/>
      <c r="JOP1394" s="17"/>
      <c r="JOQ1394" s="17"/>
      <c r="JOR1394" s="17"/>
      <c r="JOS1394" s="17"/>
      <c r="JOT1394" s="17"/>
      <c r="JOU1394" s="17"/>
      <c r="JOV1394" s="17"/>
      <c r="JOW1394" s="17"/>
      <c r="JOX1394" s="17"/>
      <c r="JOY1394" s="17"/>
      <c r="JOZ1394" s="17"/>
      <c r="JPA1394" s="17"/>
      <c r="JPB1394" s="17"/>
      <c r="JPC1394" s="17"/>
      <c r="JPD1394" s="17"/>
      <c r="JPE1394" s="17"/>
      <c r="JPF1394" s="17"/>
      <c r="JPG1394" s="17"/>
      <c r="JPH1394" s="17"/>
      <c r="JPI1394" s="17"/>
      <c r="JPJ1394" s="17"/>
      <c r="JPK1394" s="17"/>
      <c r="JPL1394" s="17"/>
      <c r="JPM1394" s="17"/>
      <c r="JPN1394" s="17"/>
      <c r="JPO1394" s="17"/>
      <c r="JPP1394" s="17"/>
      <c r="JPQ1394" s="17"/>
      <c r="JPR1394" s="17"/>
      <c r="JPS1394" s="17"/>
      <c r="JPT1394" s="17"/>
      <c r="JPU1394" s="17"/>
      <c r="JPV1394" s="17"/>
      <c r="JPW1394" s="17"/>
      <c r="JPX1394" s="17"/>
      <c r="JPY1394" s="17"/>
      <c r="JPZ1394" s="17"/>
      <c r="JQA1394" s="17"/>
      <c r="JQB1394" s="17"/>
      <c r="JQC1394" s="17"/>
      <c r="JQD1394" s="17"/>
      <c r="JQE1394" s="17"/>
      <c r="JQF1394" s="17"/>
      <c r="JQG1394" s="17"/>
      <c r="JQH1394" s="17"/>
      <c r="JQI1394" s="17"/>
      <c r="JQJ1394" s="17"/>
      <c r="JQK1394" s="17"/>
      <c r="JQL1394" s="17"/>
      <c r="JQM1394" s="17"/>
      <c r="JQN1394" s="17"/>
      <c r="JQO1394" s="17"/>
      <c r="JQP1394" s="17"/>
      <c r="JQQ1394" s="17"/>
      <c r="JQR1394" s="17"/>
      <c r="JQS1394" s="17"/>
      <c r="JQT1394" s="17"/>
      <c r="JQU1394" s="17"/>
      <c r="JQV1394" s="17"/>
      <c r="JQW1394" s="17"/>
      <c r="JQX1394" s="17"/>
      <c r="JQY1394" s="17"/>
      <c r="JQZ1394" s="17"/>
      <c r="JRA1394" s="17"/>
      <c r="JRB1394" s="17"/>
      <c r="JRC1394" s="17"/>
      <c r="JRD1394" s="17"/>
      <c r="JRE1394" s="17"/>
      <c r="JRF1394" s="17"/>
      <c r="JRG1394" s="17"/>
      <c r="JRH1394" s="17"/>
      <c r="JRI1394" s="17"/>
      <c r="JRJ1394" s="17"/>
      <c r="JRK1394" s="17"/>
      <c r="JRL1394" s="17"/>
      <c r="JRM1394" s="17"/>
      <c r="JRN1394" s="17"/>
      <c r="JRO1394" s="17"/>
      <c r="JRP1394" s="17"/>
      <c r="JRQ1394" s="17"/>
      <c r="JRR1394" s="17"/>
      <c r="JRS1394" s="17"/>
      <c r="JRT1394" s="17"/>
      <c r="JRU1394" s="17"/>
      <c r="JRV1394" s="17"/>
      <c r="JRW1394" s="17"/>
      <c r="JRX1394" s="17"/>
      <c r="JRY1394" s="17"/>
      <c r="JRZ1394" s="17"/>
      <c r="JSA1394" s="17"/>
      <c r="JSB1394" s="17"/>
      <c r="JSC1394" s="17"/>
      <c r="JSD1394" s="17"/>
      <c r="JSE1394" s="17"/>
      <c r="JSF1394" s="17"/>
      <c r="JSG1394" s="17"/>
      <c r="JSH1394" s="17"/>
      <c r="JSI1394" s="17"/>
      <c r="JSJ1394" s="17"/>
      <c r="JSK1394" s="17"/>
      <c r="JSL1394" s="17"/>
      <c r="JSM1394" s="17"/>
      <c r="JSN1394" s="17"/>
      <c r="JSO1394" s="17"/>
      <c r="JSP1394" s="17"/>
      <c r="JSQ1394" s="17"/>
      <c r="JSR1394" s="17"/>
      <c r="JSS1394" s="17"/>
      <c r="JST1394" s="17"/>
      <c r="JSU1394" s="17"/>
      <c r="JSV1394" s="17"/>
      <c r="JSW1394" s="17"/>
      <c r="JSX1394" s="17"/>
      <c r="JSY1394" s="17"/>
      <c r="JSZ1394" s="17"/>
      <c r="JTA1394" s="17"/>
      <c r="JTB1394" s="17"/>
      <c r="JTC1394" s="17"/>
      <c r="JTD1394" s="17"/>
      <c r="JTE1394" s="17"/>
      <c r="JTF1394" s="17"/>
      <c r="JTG1394" s="17"/>
      <c r="JTH1394" s="17"/>
      <c r="JTI1394" s="17"/>
      <c r="JTJ1394" s="17"/>
      <c r="JTK1394" s="17"/>
      <c r="JTL1394" s="17"/>
      <c r="JTM1394" s="17"/>
      <c r="JTN1394" s="17"/>
      <c r="JTO1394" s="17"/>
      <c r="JTP1394" s="17"/>
      <c r="JTQ1394" s="17"/>
      <c r="JTR1394" s="17"/>
      <c r="JTS1394" s="17"/>
      <c r="JTT1394" s="17"/>
      <c r="JTU1394" s="17"/>
      <c r="JTV1394" s="17"/>
      <c r="JTW1394" s="17"/>
      <c r="JTX1394" s="17"/>
      <c r="JTY1394" s="17"/>
      <c r="JTZ1394" s="17"/>
      <c r="JUA1394" s="17"/>
      <c r="JUB1394" s="17"/>
      <c r="JUC1394" s="17"/>
      <c r="JUD1394" s="17"/>
      <c r="JUE1394" s="17"/>
      <c r="JUF1394" s="17"/>
      <c r="JUG1394" s="17"/>
      <c r="JUH1394" s="17"/>
      <c r="JUI1394" s="17"/>
      <c r="JUJ1394" s="17"/>
      <c r="JUK1394" s="17"/>
      <c r="JUL1394" s="17"/>
      <c r="JUM1394" s="17"/>
      <c r="JUN1394" s="17"/>
      <c r="JUO1394" s="17"/>
      <c r="JUP1394" s="17"/>
      <c r="JUQ1394" s="17"/>
      <c r="JUR1394" s="17"/>
      <c r="JUS1394" s="17"/>
      <c r="JUT1394" s="17"/>
      <c r="JUU1394" s="17"/>
      <c r="JUV1394" s="17"/>
      <c r="JUW1394" s="17"/>
      <c r="JUX1394" s="17"/>
      <c r="JUY1394" s="17"/>
      <c r="JUZ1394" s="17"/>
      <c r="JVA1394" s="17"/>
      <c r="JVB1394" s="17"/>
      <c r="JVC1394" s="17"/>
      <c r="JVD1394" s="17"/>
      <c r="JVE1394" s="17"/>
      <c r="JVF1394" s="17"/>
      <c r="JVG1394" s="17"/>
      <c r="JVH1394" s="17"/>
      <c r="JVI1394" s="17"/>
      <c r="JVJ1394" s="17"/>
      <c r="JVK1394" s="17"/>
      <c r="JVL1394" s="17"/>
      <c r="JVM1394" s="17"/>
      <c r="JVN1394" s="17"/>
      <c r="JVO1394" s="17"/>
      <c r="JVP1394" s="17"/>
      <c r="JVQ1394" s="17"/>
      <c r="JVR1394" s="17"/>
      <c r="JVS1394" s="17"/>
      <c r="JVT1394" s="17"/>
      <c r="JVU1394" s="17"/>
      <c r="JVV1394" s="17"/>
      <c r="JVW1394" s="17"/>
      <c r="JVX1394" s="17"/>
      <c r="JVY1394" s="17"/>
      <c r="JVZ1394" s="17"/>
      <c r="JWA1394" s="17"/>
      <c r="JWB1394" s="17"/>
      <c r="JWC1394" s="17"/>
      <c r="JWD1394" s="17"/>
      <c r="JWE1394" s="17"/>
      <c r="JWF1394" s="17"/>
      <c r="JWG1394" s="17"/>
      <c r="JWH1394" s="17"/>
      <c r="JWI1394" s="17"/>
      <c r="JWJ1394" s="17"/>
      <c r="JWK1394" s="17"/>
      <c r="JWL1394" s="17"/>
      <c r="JWM1394" s="17"/>
      <c r="JWN1394" s="17"/>
      <c r="JWO1394" s="17"/>
      <c r="JWP1394" s="17"/>
      <c r="JWQ1394" s="17"/>
      <c r="JWR1394" s="17"/>
      <c r="JWS1394" s="17"/>
      <c r="JWT1394" s="17"/>
      <c r="JWU1394" s="17"/>
      <c r="JWV1394" s="17"/>
      <c r="JWW1394" s="17"/>
      <c r="JWX1394" s="17"/>
      <c r="JWY1394" s="17"/>
      <c r="JWZ1394" s="17"/>
      <c r="JXA1394" s="17"/>
      <c r="JXB1394" s="17"/>
      <c r="JXC1394" s="17"/>
      <c r="JXD1394" s="17"/>
      <c r="JXE1394" s="17"/>
      <c r="JXF1394" s="17"/>
      <c r="JXG1394" s="17"/>
      <c r="JXH1394" s="17"/>
      <c r="JXI1394" s="17"/>
      <c r="JXJ1394" s="17"/>
      <c r="JXK1394" s="17"/>
      <c r="JXL1394" s="17"/>
      <c r="JXM1394" s="17"/>
      <c r="JXN1394" s="17"/>
      <c r="JXO1394" s="17"/>
      <c r="JXP1394" s="17"/>
      <c r="JXQ1394" s="17"/>
      <c r="JXR1394" s="17"/>
      <c r="JXS1394" s="17"/>
      <c r="JXT1394" s="17"/>
      <c r="JXU1394" s="17"/>
      <c r="JXV1394" s="17"/>
      <c r="JXW1394" s="17"/>
      <c r="JXX1394" s="17"/>
      <c r="JXY1394" s="17"/>
      <c r="JXZ1394" s="17"/>
      <c r="JYA1394" s="17"/>
      <c r="JYB1394" s="17"/>
      <c r="JYC1394" s="17"/>
      <c r="JYD1394" s="17"/>
      <c r="JYE1394" s="17"/>
      <c r="JYF1394" s="17"/>
      <c r="JYG1394" s="17"/>
      <c r="JYH1394" s="17"/>
      <c r="JYI1394" s="17"/>
      <c r="JYJ1394" s="17"/>
      <c r="JYK1394" s="17"/>
      <c r="JYL1394" s="17"/>
      <c r="JYM1394" s="17"/>
      <c r="JYN1394" s="17"/>
      <c r="JYO1394" s="17"/>
      <c r="JYP1394" s="17"/>
      <c r="JYQ1394" s="17"/>
      <c r="JYR1394" s="17"/>
      <c r="JYS1394" s="17"/>
      <c r="JYT1394" s="17"/>
      <c r="JYU1394" s="17"/>
      <c r="JYV1394" s="17"/>
      <c r="JYW1394" s="17"/>
      <c r="JYX1394" s="17"/>
      <c r="JYY1394" s="17"/>
      <c r="JYZ1394" s="17"/>
      <c r="JZA1394" s="17"/>
      <c r="JZB1394" s="17"/>
      <c r="JZC1394" s="17"/>
      <c r="JZD1394" s="17"/>
      <c r="JZE1394" s="17"/>
      <c r="JZF1394" s="17"/>
      <c r="JZG1394" s="17"/>
      <c r="JZH1394" s="17"/>
      <c r="JZI1394" s="17"/>
      <c r="JZJ1394" s="17"/>
      <c r="JZK1394" s="17"/>
      <c r="JZL1394" s="17"/>
      <c r="JZM1394" s="17"/>
      <c r="JZN1394" s="17"/>
      <c r="JZO1394" s="17"/>
      <c r="JZP1394" s="17"/>
      <c r="JZQ1394" s="17"/>
      <c r="JZR1394" s="17"/>
      <c r="JZS1394" s="17"/>
      <c r="JZT1394" s="17"/>
      <c r="JZU1394" s="17"/>
      <c r="JZV1394" s="17"/>
      <c r="JZW1394" s="17"/>
      <c r="JZX1394" s="17"/>
      <c r="JZY1394" s="17"/>
      <c r="JZZ1394" s="17"/>
      <c r="KAA1394" s="17"/>
      <c r="KAB1394" s="17"/>
      <c r="KAC1394" s="17"/>
      <c r="KAD1394" s="17"/>
      <c r="KAE1394" s="17"/>
      <c r="KAF1394" s="17"/>
      <c r="KAG1394" s="17"/>
      <c r="KAH1394" s="17"/>
      <c r="KAI1394" s="17"/>
      <c r="KAJ1394" s="17"/>
      <c r="KAK1394" s="17"/>
      <c r="KAL1394" s="17"/>
      <c r="KAM1394" s="17"/>
      <c r="KAN1394" s="17"/>
      <c r="KAO1394" s="17"/>
      <c r="KAP1394" s="17"/>
      <c r="KAQ1394" s="17"/>
      <c r="KAR1394" s="17"/>
      <c r="KAS1394" s="17"/>
      <c r="KAT1394" s="17"/>
      <c r="KAU1394" s="17"/>
      <c r="KAV1394" s="17"/>
      <c r="KAW1394" s="17"/>
      <c r="KAX1394" s="17"/>
      <c r="KAY1394" s="17"/>
      <c r="KAZ1394" s="17"/>
      <c r="KBA1394" s="17"/>
      <c r="KBB1394" s="17"/>
      <c r="KBC1394" s="17"/>
      <c r="KBD1394" s="17"/>
      <c r="KBE1394" s="17"/>
      <c r="KBF1394" s="17"/>
      <c r="KBG1394" s="17"/>
      <c r="KBH1394" s="17"/>
      <c r="KBI1394" s="17"/>
      <c r="KBJ1394" s="17"/>
      <c r="KBK1394" s="17"/>
      <c r="KBL1394" s="17"/>
      <c r="KBM1394" s="17"/>
      <c r="KBN1394" s="17"/>
      <c r="KBO1394" s="17"/>
      <c r="KBP1394" s="17"/>
      <c r="KBQ1394" s="17"/>
      <c r="KBR1394" s="17"/>
      <c r="KBS1394" s="17"/>
      <c r="KBT1394" s="17"/>
      <c r="KBU1394" s="17"/>
      <c r="KBV1394" s="17"/>
      <c r="KBW1394" s="17"/>
      <c r="KBX1394" s="17"/>
      <c r="KBY1394" s="17"/>
      <c r="KBZ1394" s="17"/>
      <c r="KCA1394" s="17"/>
      <c r="KCB1394" s="17"/>
      <c r="KCC1394" s="17"/>
      <c r="KCD1394" s="17"/>
      <c r="KCE1394" s="17"/>
      <c r="KCF1394" s="17"/>
      <c r="KCG1394" s="17"/>
      <c r="KCH1394" s="17"/>
      <c r="KCI1394" s="17"/>
      <c r="KCJ1394" s="17"/>
      <c r="KCK1394" s="17"/>
      <c r="KCL1394" s="17"/>
      <c r="KCM1394" s="17"/>
      <c r="KCN1394" s="17"/>
      <c r="KCO1394" s="17"/>
      <c r="KCP1394" s="17"/>
      <c r="KCQ1394" s="17"/>
      <c r="KCR1394" s="17"/>
      <c r="KCS1394" s="17"/>
      <c r="KCT1394" s="17"/>
      <c r="KCU1394" s="17"/>
      <c r="KCV1394" s="17"/>
      <c r="KCW1394" s="17"/>
      <c r="KCX1394" s="17"/>
      <c r="KCY1394" s="17"/>
      <c r="KCZ1394" s="17"/>
      <c r="KDA1394" s="17"/>
      <c r="KDB1394" s="17"/>
      <c r="KDC1394" s="17"/>
      <c r="KDD1394" s="17"/>
      <c r="KDE1394" s="17"/>
      <c r="KDF1394" s="17"/>
      <c r="KDG1394" s="17"/>
      <c r="KDH1394" s="17"/>
      <c r="KDI1394" s="17"/>
      <c r="KDJ1394" s="17"/>
      <c r="KDK1394" s="17"/>
      <c r="KDL1394" s="17"/>
      <c r="KDM1394" s="17"/>
      <c r="KDN1394" s="17"/>
      <c r="KDO1394" s="17"/>
      <c r="KDP1394" s="17"/>
      <c r="KDQ1394" s="17"/>
      <c r="KDR1394" s="17"/>
      <c r="KDS1394" s="17"/>
      <c r="KDT1394" s="17"/>
      <c r="KDU1394" s="17"/>
      <c r="KDV1394" s="17"/>
      <c r="KDW1394" s="17"/>
      <c r="KDX1394" s="17"/>
      <c r="KDY1394" s="17"/>
      <c r="KDZ1394" s="17"/>
      <c r="KEA1394" s="17"/>
      <c r="KEB1394" s="17"/>
      <c r="KEC1394" s="17"/>
      <c r="KED1394" s="17"/>
      <c r="KEE1394" s="17"/>
      <c r="KEF1394" s="17"/>
      <c r="KEG1394" s="17"/>
      <c r="KEH1394" s="17"/>
      <c r="KEI1394" s="17"/>
      <c r="KEJ1394" s="17"/>
      <c r="KEK1394" s="17"/>
      <c r="KEL1394" s="17"/>
      <c r="KEM1394" s="17"/>
      <c r="KEN1394" s="17"/>
      <c r="KEO1394" s="17"/>
      <c r="KEP1394" s="17"/>
      <c r="KEQ1394" s="17"/>
      <c r="KER1394" s="17"/>
      <c r="KES1394" s="17"/>
      <c r="KET1394" s="17"/>
      <c r="KEU1394" s="17"/>
      <c r="KEV1394" s="17"/>
      <c r="KEW1394" s="17"/>
      <c r="KEX1394" s="17"/>
      <c r="KEY1394" s="17"/>
      <c r="KEZ1394" s="17"/>
      <c r="KFA1394" s="17"/>
      <c r="KFB1394" s="17"/>
      <c r="KFC1394" s="17"/>
      <c r="KFD1394" s="17"/>
      <c r="KFE1394" s="17"/>
      <c r="KFF1394" s="17"/>
      <c r="KFG1394" s="17"/>
      <c r="KFH1394" s="17"/>
      <c r="KFI1394" s="17"/>
      <c r="KFJ1394" s="17"/>
      <c r="KFK1394" s="17"/>
      <c r="KFL1394" s="17"/>
      <c r="KFM1394" s="17"/>
      <c r="KFN1394" s="17"/>
      <c r="KFO1394" s="17"/>
      <c r="KFP1394" s="17"/>
      <c r="KFQ1394" s="17"/>
      <c r="KFR1394" s="17"/>
      <c r="KFS1394" s="17"/>
      <c r="KFT1394" s="17"/>
      <c r="KFU1394" s="17"/>
      <c r="KFV1394" s="17"/>
      <c r="KFW1394" s="17"/>
      <c r="KFX1394" s="17"/>
      <c r="KFY1394" s="17"/>
      <c r="KFZ1394" s="17"/>
      <c r="KGA1394" s="17"/>
      <c r="KGB1394" s="17"/>
      <c r="KGC1394" s="17"/>
      <c r="KGD1394" s="17"/>
      <c r="KGE1394" s="17"/>
      <c r="KGF1394" s="17"/>
      <c r="KGG1394" s="17"/>
      <c r="KGH1394" s="17"/>
      <c r="KGI1394" s="17"/>
      <c r="KGJ1394" s="17"/>
      <c r="KGK1394" s="17"/>
      <c r="KGL1394" s="17"/>
      <c r="KGM1394" s="17"/>
      <c r="KGN1394" s="17"/>
      <c r="KGO1394" s="17"/>
      <c r="KGP1394" s="17"/>
      <c r="KGQ1394" s="17"/>
      <c r="KGR1394" s="17"/>
      <c r="KGS1394" s="17"/>
      <c r="KGT1394" s="17"/>
      <c r="KGU1394" s="17"/>
      <c r="KGV1394" s="17"/>
      <c r="KGW1394" s="17"/>
      <c r="KGX1394" s="17"/>
      <c r="KGY1394" s="17"/>
      <c r="KGZ1394" s="17"/>
      <c r="KHA1394" s="17"/>
      <c r="KHB1394" s="17"/>
      <c r="KHC1394" s="17"/>
      <c r="KHD1394" s="17"/>
      <c r="KHE1394" s="17"/>
      <c r="KHF1394" s="17"/>
      <c r="KHG1394" s="17"/>
      <c r="KHH1394" s="17"/>
      <c r="KHI1394" s="17"/>
      <c r="KHJ1394" s="17"/>
      <c r="KHK1394" s="17"/>
      <c r="KHL1394" s="17"/>
      <c r="KHM1394" s="17"/>
      <c r="KHN1394" s="17"/>
      <c r="KHO1394" s="17"/>
      <c r="KHP1394" s="17"/>
      <c r="KHQ1394" s="17"/>
      <c r="KHR1394" s="17"/>
      <c r="KHS1394" s="17"/>
      <c r="KHT1394" s="17"/>
      <c r="KHU1394" s="17"/>
      <c r="KHV1394" s="17"/>
      <c r="KHW1394" s="17"/>
      <c r="KHX1394" s="17"/>
      <c r="KHY1394" s="17"/>
      <c r="KHZ1394" s="17"/>
      <c r="KIA1394" s="17"/>
      <c r="KIB1394" s="17"/>
      <c r="KIC1394" s="17"/>
      <c r="KID1394" s="17"/>
      <c r="KIE1394" s="17"/>
      <c r="KIF1394" s="17"/>
      <c r="KIG1394" s="17"/>
      <c r="KIH1394" s="17"/>
      <c r="KII1394" s="17"/>
      <c r="KIJ1394" s="17"/>
      <c r="KIK1394" s="17"/>
      <c r="KIL1394" s="17"/>
      <c r="KIM1394" s="17"/>
      <c r="KIN1394" s="17"/>
      <c r="KIO1394" s="17"/>
      <c r="KIP1394" s="17"/>
      <c r="KIQ1394" s="17"/>
      <c r="KIR1394" s="17"/>
      <c r="KIS1394" s="17"/>
      <c r="KIT1394" s="17"/>
      <c r="KIU1394" s="17"/>
      <c r="KIV1394" s="17"/>
      <c r="KIW1394" s="17"/>
      <c r="KIX1394" s="17"/>
      <c r="KIY1394" s="17"/>
      <c r="KIZ1394" s="17"/>
      <c r="KJA1394" s="17"/>
      <c r="KJB1394" s="17"/>
      <c r="KJC1394" s="17"/>
      <c r="KJD1394" s="17"/>
      <c r="KJE1394" s="17"/>
      <c r="KJF1394" s="17"/>
      <c r="KJG1394" s="17"/>
      <c r="KJH1394" s="17"/>
      <c r="KJI1394" s="17"/>
      <c r="KJJ1394" s="17"/>
      <c r="KJK1394" s="17"/>
      <c r="KJL1394" s="17"/>
      <c r="KJM1394" s="17"/>
      <c r="KJN1394" s="17"/>
      <c r="KJO1394" s="17"/>
      <c r="KJP1394" s="17"/>
      <c r="KJQ1394" s="17"/>
      <c r="KJR1394" s="17"/>
      <c r="KJS1394" s="17"/>
      <c r="KJT1394" s="17"/>
      <c r="KJU1394" s="17"/>
      <c r="KJV1394" s="17"/>
      <c r="KJW1394" s="17"/>
      <c r="KJX1394" s="17"/>
      <c r="KJY1394" s="17"/>
      <c r="KJZ1394" s="17"/>
      <c r="KKA1394" s="17"/>
      <c r="KKB1394" s="17"/>
      <c r="KKC1394" s="17"/>
      <c r="KKD1394" s="17"/>
      <c r="KKE1394" s="17"/>
      <c r="KKF1394" s="17"/>
      <c r="KKG1394" s="17"/>
      <c r="KKH1394" s="17"/>
      <c r="KKI1394" s="17"/>
      <c r="KKJ1394" s="17"/>
      <c r="KKK1394" s="17"/>
      <c r="KKL1394" s="17"/>
      <c r="KKM1394" s="17"/>
      <c r="KKN1394" s="17"/>
      <c r="KKO1394" s="17"/>
      <c r="KKP1394" s="17"/>
      <c r="KKQ1394" s="17"/>
      <c r="KKR1394" s="17"/>
      <c r="KKS1394" s="17"/>
      <c r="KKT1394" s="17"/>
      <c r="KKU1394" s="17"/>
      <c r="KKV1394" s="17"/>
      <c r="KKW1394" s="17"/>
      <c r="KKX1394" s="17"/>
      <c r="KKY1394" s="17"/>
      <c r="KKZ1394" s="17"/>
      <c r="KLA1394" s="17"/>
      <c r="KLB1394" s="17"/>
      <c r="KLC1394" s="17"/>
      <c r="KLD1394" s="17"/>
      <c r="KLE1394" s="17"/>
      <c r="KLF1394" s="17"/>
      <c r="KLG1394" s="17"/>
      <c r="KLH1394" s="17"/>
      <c r="KLI1394" s="17"/>
      <c r="KLJ1394" s="17"/>
      <c r="KLK1394" s="17"/>
      <c r="KLL1394" s="17"/>
      <c r="KLM1394" s="17"/>
      <c r="KLN1394" s="17"/>
      <c r="KLO1394" s="17"/>
      <c r="KLP1394" s="17"/>
      <c r="KLQ1394" s="17"/>
      <c r="KLR1394" s="17"/>
      <c r="KLS1394" s="17"/>
      <c r="KLT1394" s="17"/>
      <c r="KLU1394" s="17"/>
      <c r="KLV1394" s="17"/>
      <c r="KLW1394" s="17"/>
      <c r="KLX1394" s="17"/>
      <c r="KLY1394" s="17"/>
      <c r="KLZ1394" s="17"/>
      <c r="KMA1394" s="17"/>
      <c r="KMB1394" s="17"/>
      <c r="KMC1394" s="17"/>
      <c r="KMD1394" s="17"/>
      <c r="KME1394" s="17"/>
      <c r="KMF1394" s="17"/>
      <c r="KMG1394" s="17"/>
      <c r="KMH1394" s="17"/>
      <c r="KMI1394" s="17"/>
      <c r="KMJ1394" s="17"/>
      <c r="KMK1394" s="17"/>
      <c r="KML1394" s="17"/>
      <c r="KMM1394" s="17"/>
      <c r="KMN1394" s="17"/>
      <c r="KMO1394" s="17"/>
      <c r="KMP1394" s="17"/>
      <c r="KMQ1394" s="17"/>
      <c r="KMR1394" s="17"/>
      <c r="KMS1394" s="17"/>
      <c r="KMT1394" s="17"/>
      <c r="KMU1394" s="17"/>
      <c r="KMV1394" s="17"/>
      <c r="KMW1394" s="17"/>
      <c r="KMX1394" s="17"/>
      <c r="KMY1394" s="17"/>
      <c r="KMZ1394" s="17"/>
      <c r="KNA1394" s="17"/>
      <c r="KNB1394" s="17"/>
      <c r="KNC1394" s="17"/>
      <c r="KND1394" s="17"/>
      <c r="KNE1394" s="17"/>
      <c r="KNF1394" s="17"/>
      <c r="KNG1394" s="17"/>
      <c r="KNH1394" s="17"/>
      <c r="KNI1394" s="17"/>
      <c r="KNJ1394" s="17"/>
      <c r="KNK1394" s="17"/>
      <c r="KNL1394" s="17"/>
      <c r="KNM1394" s="17"/>
      <c r="KNN1394" s="17"/>
      <c r="KNO1394" s="17"/>
      <c r="KNP1394" s="17"/>
      <c r="KNQ1394" s="17"/>
      <c r="KNR1394" s="17"/>
      <c r="KNS1394" s="17"/>
      <c r="KNT1394" s="17"/>
      <c r="KNU1394" s="17"/>
      <c r="KNV1394" s="17"/>
      <c r="KNW1394" s="17"/>
      <c r="KNX1394" s="17"/>
      <c r="KNY1394" s="17"/>
      <c r="KNZ1394" s="17"/>
      <c r="KOA1394" s="17"/>
      <c r="KOB1394" s="17"/>
      <c r="KOC1394" s="17"/>
      <c r="KOD1394" s="17"/>
      <c r="KOE1394" s="17"/>
      <c r="KOF1394" s="17"/>
      <c r="KOG1394" s="17"/>
      <c r="KOH1394" s="17"/>
      <c r="KOI1394" s="17"/>
      <c r="KOJ1394" s="17"/>
      <c r="KOK1394" s="17"/>
      <c r="KOL1394" s="17"/>
      <c r="KOM1394" s="17"/>
      <c r="KON1394" s="17"/>
      <c r="KOO1394" s="17"/>
      <c r="KOP1394" s="17"/>
      <c r="KOQ1394" s="17"/>
      <c r="KOR1394" s="17"/>
      <c r="KOS1394" s="17"/>
      <c r="KOT1394" s="17"/>
      <c r="KOU1394" s="17"/>
      <c r="KOV1394" s="17"/>
      <c r="KOW1394" s="17"/>
      <c r="KOX1394" s="17"/>
      <c r="KOY1394" s="17"/>
      <c r="KOZ1394" s="17"/>
      <c r="KPA1394" s="17"/>
      <c r="KPB1394" s="17"/>
      <c r="KPC1394" s="17"/>
      <c r="KPD1394" s="17"/>
      <c r="KPE1394" s="17"/>
      <c r="KPF1394" s="17"/>
      <c r="KPG1394" s="17"/>
      <c r="KPH1394" s="17"/>
      <c r="KPI1394" s="17"/>
      <c r="KPJ1394" s="17"/>
      <c r="KPK1394" s="17"/>
      <c r="KPL1394" s="17"/>
      <c r="KPM1394" s="17"/>
      <c r="KPN1394" s="17"/>
      <c r="KPO1394" s="17"/>
      <c r="KPP1394" s="17"/>
      <c r="KPQ1394" s="17"/>
      <c r="KPR1394" s="17"/>
      <c r="KPS1394" s="17"/>
      <c r="KPT1394" s="17"/>
      <c r="KPU1394" s="17"/>
      <c r="KPV1394" s="17"/>
      <c r="KPW1394" s="17"/>
      <c r="KPX1394" s="17"/>
      <c r="KPY1394" s="17"/>
      <c r="KPZ1394" s="17"/>
      <c r="KQA1394" s="17"/>
      <c r="KQB1394" s="17"/>
      <c r="KQC1394" s="17"/>
      <c r="KQD1394" s="17"/>
      <c r="KQE1394" s="17"/>
      <c r="KQF1394" s="17"/>
      <c r="KQG1394" s="17"/>
      <c r="KQH1394" s="17"/>
      <c r="KQI1394" s="17"/>
      <c r="KQJ1394" s="17"/>
      <c r="KQK1394" s="17"/>
      <c r="KQL1394" s="17"/>
      <c r="KQM1394" s="17"/>
      <c r="KQN1394" s="17"/>
      <c r="KQO1394" s="17"/>
      <c r="KQP1394" s="17"/>
      <c r="KQQ1394" s="17"/>
      <c r="KQR1394" s="17"/>
      <c r="KQS1394" s="17"/>
      <c r="KQT1394" s="17"/>
      <c r="KQU1394" s="17"/>
      <c r="KQV1394" s="17"/>
      <c r="KQW1394" s="17"/>
      <c r="KQX1394" s="17"/>
      <c r="KQY1394" s="17"/>
      <c r="KQZ1394" s="17"/>
      <c r="KRA1394" s="17"/>
      <c r="KRB1394" s="17"/>
      <c r="KRC1394" s="17"/>
      <c r="KRD1394" s="17"/>
      <c r="KRE1394" s="17"/>
      <c r="KRF1394" s="17"/>
      <c r="KRG1394" s="17"/>
      <c r="KRH1394" s="17"/>
      <c r="KRI1394" s="17"/>
      <c r="KRJ1394" s="17"/>
      <c r="KRK1394" s="17"/>
      <c r="KRL1394" s="17"/>
      <c r="KRM1394" s="17"/>
      <c r="KRN1394" s="17"/>
      <c r="KRO1394" s="17"/>
      <c r="KRP1394" s="17"/>
      <c r="KRQ1394" s="17"/>
      <c r="KRR1394" s="17"/>
      <c r="KRS1394" s="17"/>
      <c r="KRT1394" s="17"/>
      <c r="KRU1394" s="17"/>
      <c r="KRV1394" s="17"/>
      <c r="KRW1394" s="17"/>
      <c r="KRX1394" s="17"/>
      <c r="KRY1394" s="17"/>
      <c r="KRZ1394" s="17"/>
      <c r="KSA1394" s="17"/>
      <c r="KSB1394" s="17"/>
      <c r="KSC1394" s="17"/>
      <c r="KSD1394" s="17"/>
      <c r="KSE1394" s="17"/>
      <c r="KSF1394" s="17"/>
      <c r="KSG1394" s="17"/>
      <c r="KSH1394" s="17"/>
      <c r="KSI1394" s="17"/>
      <c r="KSJ1394" s="17"/>
      <c r="KSK1394" s="17"/>
      <c r="KSL1394" s="17"/>
      <c r="KSM1394" s="17"/>
      <c r="KSN1394" s="17"/>
      <c r="KSO1394" s="17"/>
      <c r="KSP1394" s="17"/>
      <c r="KSQ1394" s="17"/>
      <c r="KSR1394" s="17"/>
      <c r="KSS1394" s="17"/>
      <c r="KST1394" s="17"/>
      <c r="KSU1394" s="17"/>
      <c r="KSV1394" s="17"/>
      <c r="KSW1394" s="17"/>
      <c r="KSX1394" s="17"/>
      <c r="KSY1394" s="17"/>
      <c r="KSZ1394" s="17"/>
      <c r="KTA1394" s="17"/>
      <c r="KTB1394" s="17"/>
      <c r="KTC1394" s="17"/>
      <c r="KTD1394" s="17"/>
      <c r="KTE1394" s="17"/>
      <c r="KTF1394" s="17"/>
      <c r="KTG1394" s="17"/>
      <c r="KTH1394" s="17"/>
      <c r="KTI1394" s="17"/>
      <c r="KTJ1394" s="17"/>
      <c r="KTK1394" s="17"/>
      <c r="KTL1394" s="17"/>
      <c r="KTM1394" s="17"/>
      <c r="KTN1394" s="17"/>
      <c r="KTO1394" s="17"/>
      <c r="KTP1394" s="17"/>
      <c r="KTQ1394" s="17"/>
      <c r="KTR1394" s="17"/>
      <c r="KTS1394" s="17"/>
      <c r="KTT1394" s="17"/>
      <c r="KTU1394" s="17"/>
      <c r="KTV1394" s="17"/>
      <c r="KTW1394" s="17"/>
      <c r="KTX1394" s="17"/>
      <c r="KTY1394" s="17"/>
      <c r="KTZ1394" s="17"/>
      <c r="KUA1394" s="17"/>
      <c r="KUB1394" s="17"/>
      <c r="KUC1394" s="17"/>
      <c r="KUD1394" s="17"/>
      <c r="KUE1394" s="17"/>
      <c r="KUF1394" s="17"/>
      <c r="KUG1394" s="17"/>
      <c r="KUH1394" s="17"/>
      <c r="KUI1394" s="17"/>
      <c r="KUJ1394" s="17"/>
      <c r="KUK1394" s="17"/>
      <c r="KUL1394" s="17"/>
      <c r="KUM1394" s="17"/>
      <c r="KUN1394" s="17"/>
      <c r="KUO1394" s="17"/>
      <c r="KUP1394" s="17"/>
      <c r="KUQ1394" s="17"/>
      <c r="KUR1394" s="17"/>
      <c r="KUS1394" s="17"/>
      <c r="KUT1394" s="17"/>
      <c r="KUU1394" s="17"/>
      <c r="KUV1394" s="17"/>
      <c r="KUW1394" s="17"/>
      <c r="KUX1394" s="17"/>
      <c r="KUY1394" s="17"/>
      <c r="KUZ1394" s="17"/>
      <c r="KVA1394" s="17"/>
      <c r="KVB1394" s="17"/>
      <c r="KVC1394" s="17"/>
      <c r="KVD1394" s="17"/>
      <c r="KVE1394" s="17"/>
      <c r="KVF1394" s="17"/>
      <c r="KVG1394" s="17"/>
      <c r="KVH1394" s="17"/>
      <c r="KVI1394" s="17"/>
      <c r="KVJ1394" s="17"/>
      <c r="KVK1394" s="17"/>
      <c r="KVL1394" s="17"/>
      <c r="KVM1394" s="17"/>
      <c r="KVN1394" s="17"/>
      <c r="KVO1394" s="17"/>
      <c r="KVP1394" s="17"/>
      <c r="KVQ1394" s="17"/>
      <c r="KVR1394" s="17"/>
      <c r="KVS1394" s="17"/>
      <c r="KVT1394" s="17"/>
      <c r="KVU1394" s="17"/>
      <c r="KVV1394" s="17"/>
      <c r="KVW1394" s="17"/>
      <c r="KVX1394" s="17"/>
      <c r="KVY1394" s="17"/>
      <c r="KVZ1394" s="17"/>
      <c r="KWA1394" s="17"/>
      <c r="KWB1394" s="17"/>
      <c r="KWC1394" s="17"/>
      <c r="KWD1394" s="17"/>
      <c r="KWE1394" s="17"/>
      <c r="KWF1394" s="17"/>
      <c r="KWG1394" s="17"/>
      <c r="KWH1394" s="17"/>
      <c r="KWI1394" s="17"/>
      <c r="KWJ1394" s="17"/>
      <c r="KWK1394" s="17"/>
      <c r="KWL1394" s="17"/>
      <c r="KWM1394" s="17"/>
      <c r="KWN1394" s="17"/>
      <c r="KWO1394" s="17"/>
      <c r="KWP1394" s="17"/>
      <c r="KWQ1394" s="17"/>
      <c r="KWR1394" s="17"/>
      <c r="KWS1394" s="17"/>
      <c r="KWT1394" s="17"/>
      <c r="KWU1394" s="17"/>
      <c r="KWV1394" s="17"/>
      <c r="KWW1394" s="17"/>
      <c r="KWX1394" s="17"/>
      <c r="KWY1394" s="17"/>
      <c r="KWZ1394" s="17"/>
      <c r="KXA1394" s="17"/>
      <c r="KXB1394" s="17"/>
      <c r="KXC1394" s="17"/>
      <c r="KXD1394" s="17"/>
      <c r="KXE1394" s="17"/>
      <c r="KXF1394" s="17"/>
      <c r="KXG1394" s="17"/>
      <c r="KXH1394" s="17"/>
      <c r="KXI1394" s="17"/>
      <c r="KXJ1394" s="17"/>
      <c r="KXK1394" s="17"/>
      <c r="KXL1394" s="17"/>
      <c r="KXM1394" s="17"/>
      <c r="KXN1394" s="17"/>
      <c r="KXO1394" s="17"/>
      <c r="KXP1394" s="17"/>
      <c r="KXQ1394" s="17"/>
      <c r="KXR1394" s="17"/>
      <c r="KXS1394" s="17"/>
      <c r="KXT1394" s="17"/>
      <c r="KXU1394" s="17"/>
      <c r="KXV1394" s="17"/>
      <c r="KXW1394" s="17"/>
      <c r="KXX1394" s="17"/>
      <c r="KXY1394" s="17"/>
      <c r="KXZ1394" s="17"/>
      <c r="KYA1394" s="17"/>
      <c r="KYB1394" s="17"/>
      <c r="KYC1394" s="17"/>
      <c r="KYD1394" s="17"/>
      <c r="KYE1394" s="17"/>
      <c r="KYF1394" s="17"/>
      <c r="KYG1394" s="17"/>
      <c r="KYH1394" s="17"/>
      <c r="KYI1394" s="17"/>
      <c r="KYJ1394" s="17"/>
      <c r="KYK1394" s="17"/>
      <c r="KYL1394" s="17"/>
      <c r="KYM1394" s="17"/>
      <c r="KYN1394" s="17"/>
      <c r="KYO1394" s="17"/>
      <c r="KYP1394" s="17"/>
      <c r="KYQ1394" s="17"/>
      <c r="KYR1394" s="17"/>
      <c r="KYS1394" s="17"/>
      <c r="KYT1394" s="17"/>
      <c r="KYU1394" s="17"/>
      <c r="KYV1394" s="17"/>
      <c r="KYW1394" s="17"/>
      <c r="KYX1394" s="17"/>
      <c r="KYY1394" s="17"/>
      <c r="KYZ1394" s="17"/>
      <c r="KZA1394" s="17"/>
      <c r="KZB1394" s="17"/>
      <c r="KZC1394" s="17"/>
      <c r="KZD1394" s="17"/>
      <c r="KZE1394" s="17"/>
      <c r="KZF1394" s="17"/>
      <c r="KZG1394" s="17"/>
      <c r="KZH1394" s="17"/>
      <c r="KZI1394" s="17"/>
      <c r="KZJ1394" s="17"/>
      <c r="KZK1394" s="17"/>
      <c r="KZL1394" s="17"/>
      <c r="KZM1394" s="17"/>
      <c r="KZN1394" s="17"/>
      <c r="KZO1394" s="17"/>
      <c r="KZP1394" s="17"/>
      <c r="KZQ1394" s="17"/>
      <c r="KZR1394" s="17"/>
      <c r="KZS1394" s="17"/>
      <c r="KZT1394" s="17"/>
      <c r="KZU1394" s="17"/>
      <c r="KZV1394" s="17"/>
      <c r="KZW1394" s="17"/>
      <c r="KZX1394" s="17"/>
      <c r="KZY1394" s="17"/>
      <c r="KZZ1394" s="17"/>
      <c r="LAA1394" s="17"/>
      <c r="LAB1394" s="17"/>
      <c r="LAC1394" s="17"/>
      <c r="LAD1394" s="17"/>
      <c r="LAE1394" s="17"/>
      <c r="LAF1394" s="17"/>
      <c r="LAG1394" s="17"/>
      <c r="LAH1394" s="17"/>
      <c r="LAI1394" s="17"/>
      <c r="LAJ1394" s="17"/>
      <c r="LAK1394" s="17"/>
      <c r="LAL1394" s="17"/>
      <c r="LAM1394" s="17"/>
      <c r="LAN1394" s="17"/>
      <c r="LAO1394" s="17"/>
      <c r="LAP1394" s="17"/>
      <c r="LAQ1394" s="17"/>
      <c r="LAR1394" s="17"/>
      <c r="LAS1394" s="17"/>
      <c r="LAT1394" s="17"/>
      <c r="LAU1394" s="17"/>
      <c r="LAV1394" s="17"/>
      <c r="LAW1394" s="17"/>
      <c r="LAX1394" s="17"/>
      <c r="LAY1394" s="17"/>
      <c r="LAZ1394" s="17"/>
      <c r="LBA1394" s="17"/>
      <c r="LBB1394" s="17"/>
      <c r="LBC1394" s="17"/>
      <c r="LBD1394" s="17"/>
      <c r="LBE1394" s="17"/>
      <c r="LBF1394" s="17"/>
      <c r="LBG1394" s="17"/>
      <c r="LBH1394" s="17"/>
      <c r="LBI1394" s="17"/>
      <c r="LBJ1394" s="17"/>
      <c r="LBK1394" s="17"/>
      <c r="LBL1394" s="17"/>
      <c r="LBM1394" s="17"/>
      <c r="LBN1394" s="17"/>
      <c r="LBO1394" s="17"/>
      <c r="LBP1394" s="17"/>
      <c r="LBQ1394" s="17"/>
      <c r="LBR1394" s="17"/>
      <c r="LBS1394" s="17"/>
      <c r="LBT1394" s="17"/>
      <c r="LBU1394" s="17"/>
      <c r="LBV1394" s="17"/>
      <c r="LBW1394" s="17"/>
      <c r="LBX1394" s="17"/>
      <c r="LBY1394" s="17"/>
      <c r="LBZ1394" s="17"/>
      <c r="LCA1394" s="17"/>
      <c r="LCB1394" s="17"/>
      <c r="LCC1394" s="17"/>
      <c r="LCD1394" s="17"/>
      <c r="LCE1394" s="17"/>
      <c r="LCF1394" s="17"/>
      <c r="LCG1394" s="17"/>
      <c r="LCH1394" s="17"/>
      <c r="LCI1394" s="17"/>
      <c r="LCJ1394" s="17"/>
      <c r="LCK1394" s="17"/>
      <c r="LCL1394" s="17"/>
      <c r="LCM1394" s="17"/>
      <c r="LCN1394" s="17"/>
      <c r="LCO1394" s="17"/>
      <c r="LCP1394" s="17"/>
      <c r="LCQ1394" s="17"/>
      <c r="LCR1394" s="17"/>
      <c r="LCS1394" s="17"/>
      <c r="LCT1394" s="17"/>
      <c r="LCU1394" s="17"/>
      <c r="LCV1394" s="17"/>
      <c r="LCW1394" s="17"/>
      <c r="LCX1394" s="17"/>
      <c r="LCY1394" s="17"/>
      <c r="LCZ1394" s="17"/>
      <c r="LDA1394" s="17"/>
      <c r="LDB1394" s="17"/>
      <c r="LDC1394" s="17"/>
      <c r="LDD1394" s="17"/>
      <c r="LDE1394" s="17"/>
      <c r="LDF1394" s="17"/>
      <c r="LDG1394" s="17"/>
      <c r="LDH1394" s="17"/>
      <c r="LDI1394" s="17"/>
      <c r="LDJ1394" s="17"/>
      <c r="LDK1394" s="17"/>
      <c r="LDL1394" s="17"/>
      <c r="LDM1394" s="17"/>
      <c r="LDN1394" s="17"/>
      <c r="LDO1394" s="17"/>
      <c r="LDP1394" s="17"/>
      <c r="LDQ1394" s="17"/>
      <c r="LDR1394" s="17"/>
      <c r="LDS1394" s="17"/>
      <c r="LDT1394" s="17"/>
      <c r="LDU1394" s="17"/>
      <c r="LDV1394" s="17"/>
      <c r="LDW1394" s="17"/>
      <c r="LDX1394" s="17"/>
      <c r="LDY1394" s="17"/>
      <c r="LDZ1394" s="17"/>
      <c r="LEA1394" s="17"/>
      <c r="LEB1394" s="17"/>
      <c r="LEC1394" s="17"/>
      <c r="LED1394" s="17"/>
      <c r="LEE1394" s="17"/>
      <c r="LEF1394" s="17"/>
      <c r="LEG1394" s="17"/>
      <c r="LEH1394" s="17"/>
      <c r="LEI1394" s="17"/>
      <c r="LEJ1394" s="17"/>
      <c r="LEK1394" s="17"/>
      <c r="LEL1394" s="17"/>
      <c r="LEM1394" s="17"/>
      <c r="LEN1394" s="17"/>
      <c r="LEO1394" s="17"/>
      <c r="LEP1394" s="17"/>
      <c r="LEQ1394" s="17"/>
      <c r="LER1394" s="17"/>
      <c r="LES1394" s="17"/>
      <c r="LET1394" s="17"/>
      <c r="LEU1394" s="17"/>
      <c r="LEV1394" s="17"/>
      <c r="LEW1394" s="17"/>
      <c r="LEX1394" s="17"/>
      <c r="LEY1394" s="17"/>
      <c r="LEZ1394" s="17"/>
      <c r="LFA1394" s="17"/>
      <c r="LFB1394" s="17"/>
      <c r="LFC1394" s="17"/>
      <c r="LFD1394" s="17"/>
      <c r="LFE1394" s="17"/>
      <c r="LFF1394" s="17"/>
      <c r="LFG1394" s="17"/>
      <c r="LFH1394" s="17"/>
      <c r="LFI1394" s="17"/>
      <c r="LFJ1394" s="17"/>
      <c r="LFK1394" s="17"/>
      <c r="LFL1394" s="17"/>
      <c r="LFM1394" s="17"/>
      <c r="LFN1394" s="17"/>
      <c r="LFO1394" s="17"/>
      <c r="LFP1394" s="17"/>
      <c r="LFQ1394" s="17"/>
      <c r="LFR1394" s="17"/>
      <c r="LFS1394" s="17"/>
      <c r="LFT1394" s="17"/>
      <c r="LFU1394" s="17"/>
      <c r="LFV1394" s="17"/>
      <c r="LFW1394" s="17"/>
      <c r="LFX1394" s="17"/>
      <c r="LFY1394" s="17"/>
      <c r="LFZ1394" s="17"/>
      <c r="LGA1394" s="17"/>
      <c r="LGB1394" s="17"/>
      <c r="LGC1394" s="17"/>
      <c r="LGD1394" s="17"/>
      <c r="LGE1394" s="17"/>
      <c r="LGF1394" s="17"/>
      <c r="LGG1394" s="17"/>
      <c r="LGH1394" s="17"/>
      <c r="LGI1394" s="17"/>
      <c r="LGJ1394" s="17"/>
      <c r="LGK1394" s="17"/>
      <c r="LGL1394" s="17"/>
      <c r="LGM1394" s="17"/>
      <c r="LGN1394" s="17"/>
      <c r="LGO1394" s="17"/>
      <c r="LGP1394" s="17"/>
      <c r="LGQ1394" s="17"/>
      <c r="LGR1394" s="17"/>
      <c r="LGS1394" s="17"/>
      <c r="LGT1394" s="17"/>
      <c r="LGU1394" s="17"/>
      <c r="LGV1394" s="17"/>
      <c r="LGW1394" s="17"/>
      <c r="LGX1394" s="17"/>
      <c r="LGY1394" s="17"/>
      <c r="LGZ1394" s="17"/>
      <c r="LHA1394" s="17"/>
      <c r="LHB1394" s="17"/>
      <c r="LHC1394" s="17"/>
      <c r="LHD1394" s="17"/>
      <c r="LHE1394" s="17"/>
      <c r="LHF1394" s="17"/>
      <c r="LHG1394" s="17"/>
      <c r="LHH1394" s="17"/>
      <c r="LHI1394" s="17"/>
      <c r="LHJ1394" s="17"/>
      <c r="LHK1394" s="17"/>
      <c r="LHL1394" s="17"/>
      <c r="LHM1394" s="17"/>
      <c r="LHN1394" s="17"/>
      <c r="LHO1394" s="17"/>
      <c r="LHP1394" s="17"/>
      <c r="LHQ1394" s="17"/>
      <c r="LHR1394" s="17"/>
      <c r="LHS1394" s="17"/>
      <c r="LHT1394" s="17"/>
      <c r="LHU1394" s="17"/>
      <c r="LHV1394" s="17"/>
      <c r="LHW1394" s="17"/>
      <c r="LHX1394" s="17"/>
      <c r="LHY1394" s="17"/>
      <c r="LHZ1394" s="17"/>
      <c r="LIA1394" s="17"/>
      <c r="LIB1394" s="17"/>
      <c r="LIC1394" s="17"/>
      <c r="LID1394" s="17"/>
      <c r="LIE1394" s="17"/>
      <c r="LIF1394" s="17"/>
      <c r="LIG1394" s="17"/>
      <c r="LIH1394" s="17"/>
      <c r="LII1394" s="17"/>
      <c r="LIJ1394" s="17"/>
      <c r="LIK1394" s="17"/>
      <c r="LIL1394" s="17"/>
      <c r="LIM1394" s="17"/>
      <c r="LIN1394" s="17"/>
      <c r="LIO1394" s="17"/>
      <c r="LIP1394" s="17"/>
      <c r="LIQ1394" s="17"/>
      <c r="LIR1394" s="17"/>
      <c r="LIS1394" s="17"/>
      <c r="LIT1394" s="17"/>
      <c r="LIU1394" s="17"/>
      <c r="LIV1394" s="17"/>
      <c r="LIW1394" s="17"/>
      <c r="LIX1394" s="17"/>
      <c r="LIY1394" s="17"/>
      <c r="LIZ1394" s="17"/>
      <c r="LJA1394" s="17"/>
      <c r="LJB1394" s="17"/>
      <c r="LJC1394" s="17"/>
      <c r="LJD1394" s="17"/>
      <c r="LJE1394" s="17"/>
      <c r="LJF1394" s="17"/>
      <c r="LJG1394" s="17"/>
      <c r="LJH1394" s="17"/>
      <c r="LJI1394" s="17"/>
      <c r="LJJ1394" s="17"/>
      <c r="LJK1394" s="17"/>
      <c r="LJL1394" s="17"/>
      <c r="LJM1394" s="17"/>
      <c r="LJN1394" s="17"/>
      <c r="LJO1394" s="17"/>
      <c r="LJP1394" s="17"/>
      <c r="LJQ1394" s="17"/>
      <c r="LJR1394" s="17"/>
      <c r="LJS1394" s="17"/>
      <c r="LJT1394" s="17"/>
      <c r="LJU1394" s="17"/>
      <c r="LJV1394" s="17"/>
      <c r="LJW1394" s="17"/>
      <c r="LJX1394" s="17"/>
      <c r="LJY1394" s="17"/>
      <c r="LJZ1394" s="17"/>
      <c r="LKA1394" s="17"/>
      <c r="LKB1394" s="17"/>
      <c r="LKC1394" s="17"/>
      <c r="LKD1394" s="17"/>
      <c r="LKE1394" s="17"/>
      <c r="LKF1394" s="17"/>
      <c r="LKG1394" s="17"/>
      <c r="LKH1394" s="17"/>
      <c r="LKI1394" s="17"/>
      <c r="LKJ1394" s="17"/>
      <c r="LKK1394" s="17"/>
      <c r="LKL1394" s="17"/>
      <c r="LKM1394" s="17"/>
      <c r="LKN1394" s="17"/>
      <c r="LKO1394" s="17"/>
      <c r="LKP1394" s="17"/>
      <c r="LKQ1394" s="17"/>
      <c r="LKR1394" s="17"/>
      <c r="LKS1394" s="17"/>
      <c r="LKT1394" s="17"/>
      <c r="LKU1394" s="17"/>
      <c r="LKV1394" s="17"/>
      <c r="LKW1394" s="17"/>
      <c r="LKX1394" s="17"/>
      <c r="LKY1394" s="17"/>
      <c r="LKZ1394" s="17"/>
      <c r="LLA1394" s="17"/>
      <c r="LLB1394" s="17"/>
      <c r="LLC1394" s="17"/>
      <c r="LLD1394" s="17"/>
      <c r="LLE1394" s="17"/>
      <c r="LLF1394" s="17"/>
      <c r="LLG1394" s="17"/>
      <c r="LLH1394" s="17"/>
      <c r="LLI1394" s="17"/>
      <c r="LLJ1394" s="17"/>
      <c r="LLK1394" s="17"/>
      <c r="LLL1394" s="17"/>
      <c r="LLM1394" s="17"/>
      <c r="LLN1394" s="17"/>
      <c r="LLO1394" s="17"/>
      <c r="LLP1394" s="17"/>
      <c r="LLQ1394" s="17"/>
      <c r="LLR1394" s="17"/>
      <c r="LLS1394" s="17"/>
      <c r="LLT1394" s="17"/>
      <c r="LLU1394" s="17"/>
      <c r="LLV1394" s="17"/>
      <c r="LLW1394" s="17"/>
      <c r="LLX1394" s="17"/>
      <c r="LLY1394" s="17"/>
      <c r="LLZ1394" s="17"/>
      <c r="LMA1394" s="17"/>
      <c r="LMB1394" s="17"/>
      <c r="LMC1394" s="17"/>
      <c r="LMD1394" s="17"/>
      <c r="LME1394" s="17"/>
      <c r="LMF1394" s="17"/>
      <c r="LMG1394" s="17"/>
      <c r="LMH1394" s="17"/>
      <c r="LMI1394" s="17"/>
      <c r="LMJ1394" s="17"/>
      <c r="LMK1394" s="17"/>
      <c r="LML1394" s="17"/>
      <c r="LMM1394" s="17"/>
      <c r="LMN1394" s="17"/>
      <c r="LMO1394" s="17"/>
      <c r="LMP1394" s="17"/>
      <c r="LMQ1394" s="17"/>
      <c r="LMR1394" s="17"/>
      <c r="LMS1394" s="17"/>
      <c r="LMT1394" s="17"/>
      <c r="LMU1394" s="17"/>
      <c r="LMV1394" s="17"/>
      <c r="LMW1394" s="17"/>
      <c r="LMX1394" s="17"/>
      <c r="LMY1394" s="17"/>
      <c r="LMZ1394" s="17"/>
      <c r="LNA1394" s="17"/>
      <c r="LNB1394" s="17"/>
      <c r="LNC1394" s="17"/>
      <c r="LND1394" s="17"/>
      <c r="LNE1394" s="17"/>
      <c r="LNF1394" s="17"/>
      <c r="LNG1394" s="17"/>
      <c r="LNH1394" s="17"/>
      <c r="LNI1394" s="17"/>
      <c r="LNJ1394" s="17"/>
      <c r="LNK1394" s="17"/>
      <c r="LNL1394" s="17"/>
      <c r="LNM1394" s="17"/>
      <c r="LNN1394" s="17"/>
      <c r="LNO1394" s="17"/>
      <c r="LNP1394" s="17"/>
      <c r="LNQ1394" s="17"/>
      <c r="LNR1394" s="17"/>
      <c r="LNS1394" s="17"/>
      <c r="LNT1394" s="17"/>
      <c r="LNU1394" s="17"/>
      <c r="LNV1394" s="17"/>
      <c r="LNW1394" s="17"/>
      <c r="LNX1394" s="17"/>
      <c r="LNY1394" s="17"/>
      <c r="LNZ1394" s="17"/>
      <c r="LOA1394" s="17"/>
      <c r="LOB1394" s="17"/>
      <c r="LOC1394" s="17"/>
      <c r="LOD1394" s="17"/>
      <c r="LOE1394" s="17"/>
      <c r="LOF1394" s="17"/>
      <c r="LOG1394" s="17"/>
      <c r="LOH1394" s="17"/>
      <c r="LOI1394" s="17"/>
      <c r="LOJ1394" s="17"/>
      <c r="LOK1394" s="17"/>
      <c r="LOL1394" s="17"/>
      <c r="LOM1394" s="17"/>
      <c r="LON1394" s="17"/>
      <c r="LOO1394" s="17"/>
      <c r="LOP1394" s="17"/>
      <c r="LOQ1394" s="17"/>
      <c r="LOR1394" s="17"/>
      <c r="LOS1394" s="17"/>
      <c r="LOT1394" s="17"/>
      <c r="LOU1394" s="17"/>
      <c r="LOV1394" s="17"/>
      <c r="LOW1394" s="17"/>
      <c r="LOX1394" s="17"/>
      <c r="LOY1394" s="17"/>
      <c r="LOZ1394" s="17"/>
      <c r="LPA1394" s="17"/>
      <c r="LPB1394" s="17"/>
      <c r="LPC1394" s="17"/>
      <c r="LPD1394" s="17"/>
      <c r="LPE1394" s="17"/>
      <c r="LPF1394" s="17"/>
      <c r="LPG1394" s="17"/>
      <c r="LPH1394" s="17"/>
      <c r="LPI1394" s="17"/>
      <c r="LPJ1394" s="17"/>
      <c r="LPK1394" s="17"/>
      <c r="LPL1394" s="17"/>
      <c r="LPM1394" s="17"/>
      <c r="LPN1394" s="17"/>
      <c r="LPO1394" s="17"/>
      <c r="LPP1394" s="17"/>
      <c r="LPQ1394" s="17"/>
      <c r="LPR1394" s="17"/>
      <c r="LPS1394" s="17"/>
      <c r="LPT1394" s="17"/>
      <c r="LPU1394" s="17"/>
      <c r="LPV1394" s="17"/>
      <c r="LPW1394" s="17"/>
      <c r="LPX1394" s="17"/>
      <c r="LPY1394" s="17"/>
      <c r="LPZ1394" s="17"/>
      <c r="LQA1394" s="17"/>
      <c r="LQB1394" s="17"/>
      <c r="LQC1394" s="17"/>
      <c r="LQD1394" s="17"/>
      <c r="LQE1394" s="17"/>
      <c r="LQF1394" s="17"/>
      <c r="LQG1394" s="17"/>
      <c r="LQH1394" s="17"/>
      <c r="LQI1394" s="17"/>
      <c r="LQJ1394" s="17"/>
      <c r="LQK1394" s="17"/>
      <c r="LQL1394" s="17"/>
      <c r="LQM1394" s="17"/>
      <c r="LQN1394" s="17"/>
      <c r="LQO1394" s="17"/>
      <c r="LQP1394" s="17"/>
      <c r="LQQ1394" s="17"/>
      <c r="LQR1394" s="17"/>
      <c r="LQS1394" s="17"/>
      <c r="LQT1394" s="17"/>
      <c r="LQU1394" s="17"/>
      <c r="LQV1394" s="17"/>
      <c r="LQW1394" s="17"/>
      <c r="LQX1394" s="17"/>
      <c r="LQY1394" s="17"/>
      <c r="LQZ1394" s="17"/>
      <c r="LRA1394" s="17"/>
      <c r="LRB1394" s="17"/>
      <c r="LRC1394" s="17"/>
      <c r="LRD1394" s="17"/>
      <c r="LRE1394" s="17"/>
      <c r="LRF1394" s="17"/>
      <c r="LRG1394" s="17"/>
      <c r="LRH1394" s="17"/>
      <c r="LRI1394" s="17"/>
      <c r="LRJ1394" s="17"/>
      <c r="LRK1394" s="17"/>
      <c r="LRL1394" s="17"/>
      <c r="LRM1394" s="17"/>
      <c r="LRN1394" s="17"/>
      <c r="LRO1394" s="17"/>
      <c r="LRP1394" s="17"/>
      <c r="LRQ1394" s="17"/>
      <c r="LRR1394" s="17"/>
      <c r="LRS1394" s="17"/>
      <c r="LRT1394" s="17"/>
      <c r="LRU1394" s="17"/>
      <c r="LRV1394" s="17"/>
      <c r="LRW1394" s="17"/>
      <c r="LRX1394" s="17"/>
      <c r="LRY1394" s="17"/>
      <c r="LRZ1394" s="17"/>
      <c r="LSA1394" s="17"/>
      <c r="LSB1394" s="17"/>
      <c r="LSC1394" s="17"/>
      <c r="LSD1394" s="17"/>
      <c r="LSE1394" s="17"/>
      <c r="LSF1394" s="17"/>
      <c r="LSG1394" s="17"/>
      <c r="LSH1394" s="17"/>
      <c r="LSI1394" s="17"/>
      <c r="LSJ1394" s="17"/>
      <c r="LSK1394" s="17"/>
      <c r="LSL1394" s="17"/>
      <c r="LSM1394" s="17"/>
      <c r="LSN1394" s="17"/>
      <c r="LSO1394" s="17"/>
      <c r="LSP1394" s="17"/>
      <c r="LSQ1394" s="17"/>
      <c r="LSR1394" s="17"/>
      <c r="LSS1394" s="17"/>
      <c r="LST1394" s="17"/>
      <c r="LSU1394" s="17"/>
      <c r="LSV1394" s="17"/>
      <c r="LSW1394" s="17"/>
      <c r="LSX1394" s="17"/>
      <c r="LSY1394" s="17"/>
      <c r="LSZ1394" s="17"/>
      <c r="LTA1394" s="17"/>
      <c r="LTB1394" s="17"/>
      <c r="LTC1394" s="17"/>
      <c r="LTD1394" s="17"/>
      <c r="LTE1394" s="17"/>
      <c r="LTF1394" s="17"/>
      <c r="LTG1394" s="17"/>
      <c r="LTH1394" s="17"/>
      <c r="LTI1394" s="17"/>
      <c r="LTJ1394" s="17"/>
      <c r="LTK1394" s="17"/>
      <c r="LTL1394" s="17"/>
      <c r="LTM1394" s="17"/>
      <c r="LTN1394" s="17"/>
      <c r="LTO1394" s="17"/>
      <c r="LTP1394" s="17"/>
      <c r="LTQ1394" s="17"/>
      <c r="LTR1394" s="17"/>
      <c r="LTS1394" s="17"/>
      <c r="LTT1394" s="17"/>
      <c r="LTU1394" s="17"/>
      <c r="LTV1394" s="17"/>
      <c r="LTW1394" s="17"/>
      <c r="LTX1394" s="17"/>
      <c r="LTY1394" s="17"/>
      <c r="LTZ1394" s="17"/>
      <c r="LUA1394" s="17"/>
      <c r="LUB1394" s="17"/>
      <c r="LUC1394" s="17"/>
      <c r="LUD1394" s="17"/>
      <c r="LUE1394" s="17"/>
      <c r="LUF1394" s="17"/>
      <c r="LUG1394" s="17"/>
      <c r="LUH1394" s="17"/>
      <c r="LUI1394" s="17"/>
      <c r="LUJ1394" s="17"/>
      <c r="LUK1394" s="17"/>
      <c r="LUL1394" s="17"/>
      <c r="LUM1394" s="17"/>
      <c r="LUN1394" s="17"/>
      <c r="LUO1394" s="17"/>
      <c r="LUP1394" s="17"/>
      <c r="LUQ1394" s="17"/>
      <c r="LUR1394" s="17"/>
      <c r="LUS1394" s="17"/>
      <c r="LUT1394" s="17"/>
      <c r="LUU1394" s="17"/>
      <c r="LUV1394" s="17"/>
      <c r="LUW1394" s="17"/>
      <c r="LUX1394" s="17"/>
      <c r="LUY1394" s="17"/>
      <c r="LUZ1394" s="17"/>
      <c r="LVA1394" s="17"/>
      <c r="LVB1394" s="17"/>
      <c r="LVC1394" s="17"/>
      <c r="LVD1394" s="17"/>
      <c r="LVE1394" s="17"/>
      <c r="LVF1394" s="17"/>
      <c r="LVG1394" s="17"/>
      <c r="LVH1394" s="17"/>
      <c r="LVI1394" s="17"/>
      <c r="LVJ1394" s="17"/>
      <c r="LVK1394" s="17"/>
      <c r="LVL1394" s="17"/>
      <c r="LVM1394" s="17"/>
      <c r="LVN1394" s="17"/>
      <c r="LVO1394" s="17"/>
      <c r="LVP1394" s="17"/>
      <c r="LVQ1394" s="17"/>
      <c r="LVR1394" s="17"/>
      <c r="LVS1394" s="17"/>
      <c r="LVT1394" s="17"/>
      <c r="LVU1394" s="17"/>
      <c r="LVV1394" s="17"/>
      <c r="LVW1394" s="17"/>
      <c r="LVX1394" s="17"/>
      <c r="LVY1394" s="17"/>
      <c r="LVZ1394" s="17"/>
      <c r="LWA1394" s="17"/>
      <c r="LWB1394" s="17"/>
      <c r="LWC1394" s="17"/>
      <c r="LWD1394" s="17"/>
      <c r="LWE1394" s="17"/>
      <c r="LWF1394" s="17"/>
      <c r="LWG1394" s="17"/>
      <c r="LWH1394" s="17"/>
      <c r="LWI1394" s="17"/>
      <c r="LWJ1394" s="17"/>
      <c r="LWK1394" s="17"/>
      <c r="LWL1394" s="17"/>
      <c r="LWM1394" s="17"/>
      <c r="LWN1394" s="17"/>
      <c r="LWO1394" s="17"/>
      <c r="LWP1394" s="17"/>
      <c r="LWQ1394" s="17"/>
      <c r="LWR1394" s="17"/>
      <c r="LWS1394" s="17"/>
      <c r="LWT1394" s="17"/>
      <c r="LWU1394" s="17"/>
      <c r="LWV1394" s="17"/>
      <c r="LWW1394" s="17"/>
      <c r="LWX1394" s="17"/>
      <c r="LWY1394" s="17"/>
      <c r="LWZ1394" s="17"/>
      <c r="LXA1394" s="17"/>
      <c r="LXB1394" s="17"/>
      <c r="LXC1394" s="17"/>
      <c r="LXD1394" s="17"/>
      <c r="LXE1394" s="17"/>
      <c r="LXF1394" s="17"/>
      <c r="LXG1394" s="17"/>
      <c r="LXH1394" s="17"/>
      <c r="LXI1394" s="17"/>
      <c r="LXJ1394" s="17"/>
      <c r="LXK1394" s="17"/>
      <c r="LXL1394" s="17"/>
      <c r="LXM1394" s="17"/>
      <c r="LXN1394" s="17"/>
      <c r="LXO1394" s="17"/>
      <c r="LXP1394" s="17"/>
      <c r="LXQ1394" s="17"/>
      <c r="LXR1394" s="17"/>
      <c r="LXS1394" s="17"/>
      <c r="LXT1394" s="17"/>
      <c r="LXU1394" s="17"/>
      <c r="LXV1394" s="17"/>
      <c r="LXW1394" s="17"/>
      <c r="LXX1394" s="17"/>
      <c r="LXY1394" s="17"/>
      <c r="LXZ1394" s="17"/>
      <c r="LYA1394" s="17"/>
      <c r="LYB1394" s="17"/>
      <c r="LYC1394" s="17"/>
      <c r="LYD1394" s="17"/>
      <c r="LYE1394" s="17"/>
      <c r="LYF1394" s="17"/>
      <c r="LYG1394" s="17"/>
      <c r="LYH1394" s="17"/>
      <c r="LYI1394" s="17"/>
      <c r="LYJ1394" s="17"/>
      <c r="LYK1394" s="17"/>
      <c r="LYL1394" s="17"/>
      <c r="LYM1394" s="17"/>
      <c r="LYN1394" s="17"/>
      <c r="LYO1394" s="17"/>
      <c r="LYP1394" s="17"/>
      <c r="LYQ1394" s="17"/>
      <c r="LYR1394" s="17"/>
      <c r="LYS1394" s="17"/>
      <c r="LYT1394" s="17"/>
      <c r="LYU1394" s="17"/>
      <c r="LYV1394" s="17"/>
      <c r="LYW1394" s="17"/>
      <c r="LYX1394" s="17"/>
      <c r="LYY1394" s="17"/>
      <c r="LYZ1394" s="17"/>
      <c r="LZA1394" s="17"/>
      <c r="LZB1394" s="17"/>
      <c r="LZC1394" s="17"/>
      <c r="LZD1394" s="17"/>
      <c r="LZE1394" s="17"/>
      <c r="LZF1394" s="17"/>
      <c r="LZG1394" s="17"/>
      <c r="LZH1394" s="17"/>
      <c r="LZI1394" s="17"/>
      <c r="LZJ1394" s="17"/>
      <c r="LZK1394" s="17"/>
      <c r="LZL1394" s="17"/>
      <c r="LZM1394" s="17"/>
      <c r="LZN1394" s="17"/>
      <c r="LZO1394" s="17"/>
      <c r="LZP1394" s="17"/>
      <c r="LZQ1394" s="17"/>
      <c r="LZR1394" s="17"/>
      <c r="LZS1394" s="17"/>
      <c r="LZT1394" s="17"/>
      <c r="LZU1394" s="17"/>
      <c r="LZV1394" s="17"/>
      <c r="LZW1394" s="17"/>
      <c r="LZX1394" s="17"/>
      <c r="LZY1394" s="17"/>
      <c r="LZZ1394" s="17"/>
      <c r="MAA1394" s="17"/>
      <c r="MAB1394" s="17"/>
      <c r="MAC1394" s="17"/>
      <c r="MAD1394" s="17"/>
      <c r="MAE1394" s="17"/>
      <c r="MAF1394" s="17"/>
      <c r="MAG1394" s="17"/>
      <c r="MAH1394" s="17"/>
      <c r="MAI1394" s="17"/>
      <c r="MAJ1394" s="17"/>
      <c r="MAK1394" s="17"/>
      <c r="MAL1394" s="17"/>
      <c r="MAM1394" s="17"/>
      <c r="MAN1394" s="17"/>
      <c r="MAO1394" s="17"/>
      <c r="MAP1394" s="17"/>
      <c r="MAQ1394" s="17"/>
      <c r="MAR1394" s="17"/>
      <c r="MAS1394" s="17"/>
      <c r="MAT1394" s="17"/>
      <c r="MAU1394" s="17"/>
      <c r="MAV1394" s="17"/>
      <c r="MAW1394" s="17"/>
      <c r="MAX1394" s="17"/>
      <c r="MAY1394" s="17"/>
      <c r="MAZ1394" s="17"/>
      <c r="MBA1394" s="17"/>
      <c r="MBB1394" s="17"/>
      <c r="MBC1394" s="17"/>
      <c r="MBD1394" s="17"/>
      <c r="MBE1394" s="17"/>
      <c r="MBF1394" s="17"/>
      <c r="MBG1394" s="17"/>
      <c r="MBH1394" s="17"/>
      <c r="MBI1394" s="17"/>
      <c r="MBJ1394" s="17"/>
      <c r="MBK1394" s="17"/>
      <c r="MBL1394" s="17"/>
      <c r="MBM1394" s="17"/>
      <c r="MBN1394" s="17"/>
      <c r="MBO1394" s="17"/>
      <c r="MBP1394" s="17"/>
      <c r="MBQ1394" s="17"/>
      <c r="MBR1394" s="17"/>
      <c r="MBS1394" s="17"/>
      <c r="MBT1394" s="17"/>
      <c r="MBU1394" s="17"/>
      <c r="MBV1394" s="17"/>
      <c r="MBW1394" s="17"/>
      <c r="MBX1394" s="17"/>
      <c r="MBY1394" s="17"/>
      <c r="MBZ1394" s="17"/>
      <c r="MCA1394" s="17"/>
      <c r="MCB1394" s="17"/>
      <c r="MCC1394" s="17"/>
      <c r="MCD1394" s="17"/>
      <c r="MCE1394" s="17"/>
      <c r="MCF1394" s="17"/>
      <c r="MCG1394" s="17"/>
      <c r="MCH1394" s="17"/>
      <c r="MCI1394" s="17"/>
      <c r="MCJ1394" s="17"/>
      <c r="MCK1394" s="17"/>
      <c r="MCL1394" s="17"/>
      <c r="MCM1394" s="17"/>
      <c r="MCN1394" s="17"/>
      <c r="MCO1394" s="17"/>
      <c r="MCP1394" s="17"/>
      <c r="MCQ1394" s="17"/>
      <c r="MCR1394" s="17"/>
      <c r="MCS1394" s="17"/>
      <c r="MCT1394" s="17"/>
      <c r="MCU1394" s="17"/>
      <c r="MCV1394" s="17"/>
      <c r="MCW1394" s="17"/>
      <c r="MCX1394" s="17"/>
      <c r="MCY1394" s="17"/>
      <c r="MCZ1394" s="17"/>
      <c r="MDA1394" s="17"/>
      <c r="MDB1394" s="17"/>
      <c r="MDC1394" s="17"/>
      <c r="MDD1394" s="17"/>
      <c r="MDE1394" s="17"/>
      <c r="MDF1394" s="17"/>
      <c r="MDG1394" s="17"/>
      <c r="MDH1394" s="17"/>
      <c r="MDI1394" s="17"/>
      <c r="MDJ1394" s="17"/>
      <c r="MDK1394" s="17"/>
      <c r="MDL1394" s="17"/>
      <c r="MDM1394" s="17"/>
      <c r="MDN1394" s="17"/>
      <c r="MDO1394" s="17"/>
      <c r="MDP1394" s="17"/>
      <c r="MDQ1394" s="17"/>
      <c r="MDR1394" s="17"/>
      <c r="MDS1394" s="17"/>
      <c r="MDT1394" s="17"/>
      <c r="MDU1394" s="17"/>
      <c r="MDV1394" s="17"/>
      <c r="MDW1394" s="17"/>
      <c r="MDX1394" s="17"/>
      <c r="MDY1394" s="17"/>
      <c r="MDZ1394" s="17"/>
      <c r="MEA1394" s="17"/>
      <c r="MEB1394" s="17"/>
      <c r="MEC1394" s="17"/>
      <c r="MED1394" s="17"/>
      <c r="MEE1394" s="17"/>
      <c r="MEF1394" s="17"/>
      <c r="MEG1394" s="17"/>
      <c r="MEH1394" s="17"/>
      <c r="MEI1394" s="17"/>
      <c r="MEJ1394" s="17"/>
      <c r="MEK1394" s="17"/>
      <c r="MEL1394" s="17"/>
      <c r="MEM1394" s="17"/>
      <c r="MEN1394" s="17"/>
      <c r="MEO1394" s="17"/>
      <c r="MEP1394" s="17"/>
      <c r="MEQ1394" s="17"/>
      <c r="MER1394" s="17"/>
      <c r="MES1394" s="17"/>
      <c r="MET1394" s="17"/>
      <c r="MEU1394" s="17"/>
      <c r="MEV1394" s="17"/>
      <c r="MEW1394" s="17"/>
      <c r="MEX1394" s="17"/>
      <c r="MEY1394" s="17"/>
      <c r="MEZ1394" s="17"/>
      <c r="MFA1394" s="17"/>
      <c r="MFB1394" s="17"/>
      <c r="MFC1394" s="17"/>
      <c r="MFD1394" s="17"/>
      <c r="MFE1394" s="17"/>
      <c r="MFF1394" s="17"/>
      <c r="MFG1394" s="17"/>
      <c r="MFH1394" s="17"/>
      <c r="MFI1394" s="17"/>
      <c r="MFJ1394" s="17"/>
      <c r="MFK1394" s="17"/>
      <c r="MFL1394" s="17"/>
      <c r="MFM1394" s="17"/>
      <c r="MFN1394" s="17"/>
      <c r="MFO1394" s="17"/>
      <c r="MFP1394" s="17"/>
      <c r="MFQ1394" s="17"/>
      <c r="MFR1394" s="17"/>
      <c r="MFS1394" s="17"/>
      <c r="MFT1394" s="17"/>
      <c r="MFU1394" s="17"/>
      <c r="MFV1394" s="17"/>
      <c r="MFW1394" s="17"/>
      <c r="MFX1394" s="17"/>
      <c r="MFY1394" s="17"/>
      <c r="MFZ1394" s="17"/>
      <c r="MGA1394" s="17"/>
      <c r="MGB1394" s="17"/>
      <c r="MGC1394" s="17"/>
      <c r="MGD1394" s="17"/>
      <c r="MGE1394" s="17"/>
      <c r="MGF1394" s="17"/>
      <c r="MGG1394" s="17"/>
      <c r="MGH1394" s="17"/>
      <c r="MGI1394" s="17"/>
      <c r="MGJ1394" s="17"/>
      <c r="MGK1394" s="17"/>
      <c r="MGL1394" s="17"/>
      <c r="MGM1394" s="17"/>
      <c r="MGN1394" s="17"/>
      <c r="MGO1394" s="17"/>
      <c r="MGP1394" s="17"/>
      <c r="MGQ1394" s="17"/>
      <c r="MGR1394" s="17"/>
      <c r="MGS1394" s="17"/>
      <c r="MGT1394" s="17"/>
      <c r="MGU1394" s="17"/>
      <c r="MGV1394" s="17"/>
      <c r="MGW1394" s="17"/>
      <c r="MGX1394" s="17"/>
      <c r="MGY1394" s="17"/>
      <c r="MGZ1394" s="17"/>
      <c r="MHA1394" s="17"/>
      <c r="MHB1394" s="17"/>
      <c r="MHC1394" s="17"/>
      <c r="MHD1394" s="17"/>
      <c r="MHE1394" s="17"/>
      <c r="MHF1394" s="17"/>
      <c r="MHG1394" s="17"/>
      <c r="MHH1394" s="17"/>
      <c r="MHI1394" s="17"/>
      <c r="MHJ1394" s="17"/>
      <c r="MHK1394" s="17"/>
      <c r="MHL1394" s="17"/>
      <c r="MHM1394" s="17"/>
      <c r="MHN1394" s="17"/>
      <c r="MHO1394" s="17"/>
      <c r="MHP1394" s="17"/>
      <c r="MHQ1394" s="17"/>
      <c r="MHR1394" s="17"/>
      <c r="MHS1394" s="17"/>
      <c r="MHT1394" s="17"/>
      <c r="MHU1394" s="17"/>
      <c r="MHV1394" s="17"/>
      <c r="MHW1394" s="17"/>
      <c r="MHX1394" s="17"/>
      <c r="MHY1394" s="17"/>
      <c r="MHZ1394" s="17"/>
      <c r="MIA1394" s="17"/>
      <c r="MIB1394" s="17"/>
      <c r="MIC1394" s="17"/>
      <c r="MID1394" s="17"/>
      <c r="MIE1394" s="17"/>
      <c r="MIF1394" s="17"/>
      <c r="MIG1394" s="17"/>
      <c r="MIH1394" s="17"/>
      <c r="MII1394" s="17"/>
      <c r="MIJ1394" s="17"/>
      <c r="MIK1394" s="17"/>
      <c r="MIL1394" s="17"/>
      <c r="MIM1394" s="17"/>
      <c r="MIN1394" s="17"/>
      <c r="MIO1394" s="17"/>
      <c r="MIP1394" s="17"/>
      <c r="MIQ1394" s="17"/>
      <c r="MIR1394" s="17"/>
      <c r="MIS1394" s="17"/>
      <c r="MIT1394" s="17"/>
      <c r="MIU1394" s="17"/>
      <c r="MIV1394" s="17"/>
      <c r="MIW1394" s="17"/>
      <c r="MIX1394" s="17"/>
      <c r="MIY1394" s="17"/>
      <c r="MIZ1394" s="17"/>
      <c r="MJA1394" s="17"/>
      <c r="MJB1394" s="17"/>
      <c r="MJC1394" s="17"/>
      <c r="MJD1394" s="17"/>
      <c r="MJE1394" s="17"/>
      <c r="MJF1394" s="17"/>
      <c r="MJG1394" s="17"/>
      <c r="MJH1394" s="17"/>
      <c r="MJI1394" s="17"/>
      <c r="MJJ1394" s="17"/>
      <c r="MJK1394" s="17"/>
      <c r="MJL1394" s="17"/>
      <c r="MJM1394" s="17"/>
      <c r="MJN1394" s="17"/>
      <c r="MJO1394" s="17"/>
      <c r="MJP1394" s="17"/>
      <c r="MJQ1394" s="17"/>
      <c r="MJR1394" s="17"/>
      <c r="MJS1394" s="17"/>
      <c r="MJT1394" s="17"/>
      <c r="MJU1394" s="17"/>
      <c r="MJV1394" s="17"/>
      <c r="MJW1394" s="17"/>
      <c r="MJX1394" s="17"/>
      <c r="MJY1394" s="17"/>
      <c r="MJZ1394" s="17"/>
      <c r="MKA1394" s="17"/>
      <c r="MKB1394" s="17"/>
      <c r="MKC1394" s="17"/>
      <c r="MKD1394" s="17"/>
      <c r="MKE1394" s="17"/>
      <c r="MKF1394" s="17"/>
      <c r="MKG1394" s="17"/>
      <c r="MKH1394" s="17"/>
      <c r="MKI1394" s="17"/>
      <c r="MKJ1394" s="17"/>
      <c r="MKK1394" s="17"/>
      <c r="MKL1394" s="17"/>
      <c r="MKM1394" s="17"/>
      <c r="MKN1394" s="17"/>
      <c r="MKO1394" s="17"/>
      <c r="MKP1394" s="17"/>
      <c r="MKQ1394" s="17"/>
      <c r="MKR1394" s="17"/>
      <c r="MKS1394" s="17"/>
      <c r="MKT1394" s="17"/>
      <c r="MKU1394" s="17"/>
      <c r="MKV1394" s="17"/>
      <c r="MKW1394" s="17"/>
      <c r="MKX1394" s="17"/>
      <c r="MKY1394" s="17"/>
      <c r="MKZ1394" s="17"/>
      <c r="MLA1394" s="17"/>
      <c r="MLB1394" s="17"/>
      <c r="MLC1394" s="17"/>
      <c r="MLD1394" s="17"/>
      <c r="MLE1394" s="17"/>
      <c r="MLF1394" s="17"/>
      <c r="MLG1394" s="17"/>
      <c r="MLH1394" s="17"/>
      <c r="MLI1394" s="17"/>
      <c r="MLJ1394" s="17"/>
      <c r="MLK1394" s="17"/>
      <c r="MLL1394" s="17"/>
      <c r="MLM1394" s="17"/>
      <c r="MLN1394" s="17"/>
      <c r="MLO1394" s="17"/>
      <c r="MLP1394" s="17"/>
      <c r="MLQ1394" s="17"/>
      <c r="MLR1394" s="17"/>
      <c r="MLS1394" s="17"/>
      <c r="MLT1394" s="17"/>
      <c r="MLU1394" s="17"/>
      <c r="MLV1394" s="17"/>
      <c r="MLW1394" s="17"/>
      <c r="MLX1394" s="17"/>
      <c r="MLY1394" s="17"/>
      <c r="MLZ1394" s="17"/>
      <c r="MMA1394" s="17"/>
      <c r="MMB1394" s="17"/>
      <c r="MMC1394" s="17"/>
      <c r="MMD1394" s="17"/>
      <c r="MME1394" s="17"/>
      <c r="MMF1394" s="17"/>
      <c r="MMG1394" s="17"/>
      <c r="MMH1394" s="17"/>
      <c r="MMI1394" s="17"/>
      <c r="MMJ1394" s="17"/>
      <c r="MMK1394" s="17"/>
      <c r="MML1394" s="17"/>
      <c r="MMM1394" s="17"/>
      <c r="MMN1394" s="17"/>
      <c r="MMO1394" s="17"/>
      <c r="MMP1394" s="17"/>
      <c r="MMQ1394" s="17"/>
      <c r="MMR1394" s="17"/>
      <c r="MMS1394" s="17"/>
      <c r="MMT1394" s="17"/>
      <c r="MMU1394" s="17"/>
      <c r="MMV1394" s="17"/>
      <c r="MMW1394" s="17"/>
      <c r="MMX1394" s="17"/>
      <c r="MMY1394" s="17"/>
      <c r="MMZ1394" s="17"/>
      <c r="MNA1394" s="17"/>
      <c r="MNB1394" s="17"/>
      <c r="MNC1394" s="17"/>
      <c r="MND1394" s="17"/>
      <c r="MNE1394" s="17"/>
      <c r="MNF1394" s="17"/>
      <c r="MNG1394" s="17"/>
      <c r="MNH1394" s="17"/>
      <c r="MNI1394" s="17"/>
      <c r="MNJ1394" s="17"/>
      <c r="MNK1394" s="17"/>
      <c r="MNL1394" s="17"/>
      <c r="MNM1394" s="17"/>
      <c r="MNN1394" s="17"/>
      <c r="MNO1394" s="17"/>
      <c r="MNP1394" s="17"/>
      <c r="MNQ1394" s="17"/>
      <c r="MNR1394" s="17"/>
      <c r="MNS1394" s="17"/>
      <c r="MNT1394" s="17"/>
      <c r="MNU1394" s="17"/>
      <c r="MNV1394" s="17"/>
      <c r="MNW1394" s="17"/>
      <c r="MNX1394" s="17"/>
      <c r="MNY1394" s="17"/>
      <c r="MNZ1394" s="17"/>
      <c r="MOA1394" s="17"/>
      <c r="MOB1394" s="17"/>
      <c r="MOC1394" s="17"/>
      <c r="MOD1394" s="17"/>
      <c r="MOE1394" s="17"/>
      <c r="MOF1394" s="17"/>
      <c r="MOG1394" s="17"/>
      <c r="MOH1394" s="17"/>
      <c r="MOI1394" s="17"/>
      <c r="MOJ1394" s="17"/>
      <c r="MOK1394" s="17"/>
      <c r="MOL1394" s="17"/>
      <c r="MOM1394" s="17"/>
      <c r="MON1394" s="17"/>
      <c r="MOO1394" s="17"/>
      <c r="MOP1394" s="17"/>
      <c r="MOQ1394" s="17"/>
      <c r="MOR1394" s="17"/>
      <c r="MOS1394" s="17"/>
      <c r="MOT1394" s="17"/>
      <c r="MOU1394" s="17"/>
      <c r="MOV1394" s="17"/>
      <c r="MOW1394" s="17"/>
      <c r="MOX1394" s="17"/>
      <c r="MOY1394" s="17"/>
      <c r="MOZ1394" s="17"/>
      <c r="MPA1394" s="17"/>
      <c r="MPB1394" s="17"/>
      <c r="MPC1394" s="17"/>
      <c r="MPD1394" s="17"/>
      <c r="MPE1394" s="17"/>
      <c r="MPF1394" s="17"/>
      <c r="MPG1394" s="17"/>
      <c r="MPH1394" s="17"/>
      <c r="MPI1394" s="17"/>
      <c r="MPJ1394" s="17"/>
      <c r="MPK1394" s="17"/>
      <c r="MPL1394" s="17"/>
      <c r="MPM1394" s="17"/>
      <c r="MPN1394" s="17"/>
      <c r="MPO1394" s="17"/>
      <c r="MPP1394" s="17"/>
      <c r="MPQ1394" s="17"/>
      <c r="MPR1394" s="17"/>
      <c r="MPS1394" s="17"/>
      <c r="MPT1394" s="17"/>
      <c r="MPU1394" s="17"/>
      <c r="MPV1394" s="17"/>
      <c r="MPW1394" s="17"/>
      <c r="MPX1394" s="17"/>
      <c r="MPY1394" s="17"/>
      <c r="MPZ1394" s="17"/>
      <c r="MQA1394" s="17"/>
      <c r="MQB1394" s="17"/>
      <c r="MQC1394" s="17"/>
      <c r="MQD1394" s="17"/>
      <c r="MQE1394" s="17"/>
      <c r="MQF1394" s="17"/>
      <c r="MQG1394" s="17"/>
      <c r="MQH1394" s="17"/>
      <c r="MQI1394" s="17"/>
      <c r="MQJ1394" s="17"/>
      <c r="MQK1394" s="17"/>
      <c r="MQL1394" s="17"/>
      <c r="MQM1394" s="17"/>
      <c r="MQN1394" s="17"/>
      <c r="MQO1394" s="17"/>
      <c r="MQP1394" s="17"/>
      <c r="MQQ1394" s="17"/>
      <c r="MQR1394" s="17"/>
      <c r="MQS1394" s="17"/>
      <c r="MQT1394" s="17"/>
      <c r="MQU1394" s="17"/>
      <c r="MQV1394" s="17"/>
      <c r="MQW1394" s="17"/>
      <c r="MQX1394" s="17"/>
      <c r="MQY1394" s="17"/>
      <c r="MQZ1394" s="17"/>
      <c r="MRA1394" s="17"/>
      <c r="MRB1394" s="17"/>
      <c r="MRC1394" s="17"/>
      <c r="MRD1394" s="17"/>
      <c r="MRE1394" s="17"/>
      <c r="MRF1394" s="17"/>
      <c r="MRG1394" s="17"/>
      <c r="MRH1394" s="17"/>
      <c r="MRI1394" s="17"/>
      <c r="MRJ1394" s="17"/>
      <c r="MRK1394" s="17"/>
      <c r="MRL1394" s="17"/>
      <c r="MRM1394" s="17"/>
      <c r="MRN1394" s="17"/>
      <c r="MRO1394" s="17"/>
      <c r="MRP1394" s="17"/>
      <c r="MRQ1394" s="17"/>
      <c r="MRR1394" s="17"/>
      <c r="MRS1394" s="17"/>
      <c r="MRT1394" s="17"/>
      <c r="MRU1394" s="17"/>
      <c r="MRV1394" s="17"/>
      <c r="MRW1394" s="17"/>
      <c r="MRX1394" s="17"/>
      <c r="MRY1394" s="17"/>
      <c r="MRZ1394" s="17"/>
      <c r="MSA1394" s="17"/>
      <c r="MSB1394" s="17"/>
      <c r="MSC1394" s="17"/>
      <c r="MSD1394" s="17"/>
      <c r="MSE1394" s="17"/>
      <c r="MSF1394" s="17"/>
      <c r="MSG1394" s="17"/>
      <c r="MSH1394" s="17"/>
      <c r="MSI1394" s="17"/>
      <c r="MSJ1394" s="17"/>
      <c r="MSK1394" s="17"/>
      <c r="MSL1394" s="17"/>
      <c r="MSM1394" s="17"/>
      <c r="MSN1394" s="17"/>
      <c r="MSO1394" s="17"/>
      <c r="MSP1394" s="17"/>
      <c r="MSQ1394" s="17"/>
      <c r="MSR1394" s="17"/>
      <c r="MSS1394" s="17"/>
      <c r="MST1394" s="17"/>
      <c r="MSU1394" s="17"/>
      <c r="MSV1394" s="17"/>
      <c r="MSW1394" s="17"/>
      <c r="MSX1394" s="17"/>
      <c r="MSY1394" s="17"/>
      <c r="MSZ1394" s="17"/>
      <c r="MTA1394" s="17"/>
      <c r="MTB1394" s="17"/>
      <c r="MTC1394" s="17"/>
      <c r="MTD1394" s="17"/>
      <c r="MTE1394" s="17"/>
      <c r="MTF1394" s="17"/>
      <c r="MTG1394" s="17"/>
      <c r="MTH1394" s="17"/>
      <c r="MTI1394" s="17"/>
      <c r="MTJ1394" s="17"/>
      <c r="MTK1394" s="17"/>
      <c r="MTL1394" s="17"/>
      <c r="MTM1394" s="17"/>
      <c r="MTN1394" s="17"/>
      <c r="MTO1394" s="17"/>
      <c r="MTP1394" s="17"/>
      <c r="MTQ1394" s="17"/>
      <c r="MTR1394" s="17"/>
      <c r="MTS1394" s="17"/>
      <c r="MTT1394" s="17"/>
      <c r="MTU1394" s="17"/>
      <c r="MTV1394" s="17"/>
      <c r="MTW1394" s="17"/>
      <c r="MTX1394" s="17"/>
      <c r="MTY1394" s="17"/>
      <c r="MTZ1394" s="17"/>
      <c r="MUA1394" s="17"/>
      <c r="MUB1394" s="17"/>
      <c r="MUC1394" s="17"/>
      <c r="MUD1394" s="17"/>
      <c r="MUE1394" s="17"/>
      <c r="MUF1394" s="17"/>
      <c r="MUG1394" s="17"/>
      <c r="MUH1394" s="17"/>
      <c r="MUI1394" s="17"/>
      <c r="MUJ1394" s="17"/>
      <c r="MUK1394" s="17"/>
      <c r="MUL1394" s="17"/>
      <c r="MUM1394" s="17"/>
      <c r="MUN1394" s="17"/>
      <c r="MUO1394" s="17"/>
      <c r="MUP1394" s="17"/>
      <c r="MUQ1394" s="17"/>
      <c r="MUR1394" s="17"/>
      <c r="MUS1394" s="17"/>
      <c r="MUT1394" s="17"/>
      <c r="MUU1394" s="17"/>
      <c r="MUV1394" s="17"/>
      <c r="MUW1394" s="17"/>
      <c r="MUX1394" s="17"/>
      <c r="MUY1394" s="17"/>
      <c r="MUZ1394" s="17"/>
      <c r="MVA1394" s="17"/>
      <c r="MVB1394" s="17"/>
      <c r="MVC1394" s="17"/>
      <c r="MVD1394" s="17"/>
      <c r="MVE1394" s="17"/>
      <c r="MVF1394" s="17"/>
      <c r="MVG1394" s="17"/>
      <c r="MVH1394" s="17"/>
      <c r="MVI1394" s="17"/>
      <c r="MVJ1394" s="17"/>
      <c r="MVK1394" s="17"/>
      <c r="MVL1394" s="17"/>
      <c r="MVM1394" s="17"/>
      <c r="MVN1394" s="17"/>
      <c r="MVO1394" s="17"/>
      <c r="MVP1394" s="17"/>
      <c r="MVQ1394" s="17"/>
      <c r="MVR1394" s="17"/>
      <c r="MVS1394" s="17"/>
      <c r="MVT1394" s="17"/>
      <c r="MVU1394" s="17"/>
      <c r="MVV1394" s="17"/>
      <c r="MVW1394" s="17"/>
      <c r="MVX1394" s="17"/>
      <c r="MVY1394" s="17"/>
      <c r="MVZ1394" s="17"/>
      <c r="MWA1394" s="17"/>
      <c r="MWB1394" s="17"/>
      <c r="MWC1394" s="17"/>
      <c r="MWD1394" s="17"/>
      <c r="MWE1394" s="17"/>
      <c r="MWF1394" s="17"/>
      <c r="MWG1394" s="17"/>
      <c r="MWH1394" s="17"/>
      <c r="MWI1394" s="17"/>
      <c r="MWJ1394" s="17"/>
      <c r="MWK1394" s="17"/>
      <c r="MWL1394" s="17"/>
      <c r="MWM1394" s="17"/>
      <c r="MWN1394" s="17"/>
      <c r="MWO1394" s="17"/>
      <c r="MWP1394" s="17"/>
      <c r="MWQ1394" s="17"/>
      <c r="MWR1394" s="17"/>
      <c r="MWS1394" s="17"/>
      <c r="MWT1394" s="17"/>
      <c r="MWU1394" s="17"/>
      <c r="MWV1394" s="17"/>
      <c r="MWW1394" s="17"/>
      <c r="MWX1394" s="17"/>
      <c r="MWY1394" s="17"/>
      <c r="MWZ1394" s="17"/>
      <c r="MXA1394" s="17"/>
      <c r="MXB1394" s="17"/>
      <c r="MXC1394" s="17"/>
      <c r="MXD1394" s="17"/>
      <c r="MXE1394" s="17"/>
      <c r="MXF1394" s="17"/>
      <c r="MXG1394" s="17"/>
      <c r="MXH1394" s="17"/>
      <c r="MXI1394" s="17"/>
      <c r="MXJ1394" s="17"/>
      <c r="MXK1394" s="17"/>
      <c r="MXL1394" s="17"/>
      <c r="MXM1394" s="17"/>
      <c r="MXN1394" s="17"/>
      <c r="MXO1394" s="17"/>
      <c r="MXP1394" s="17"/>
      <c r="MXQ1394" s="17"/>
      <c r="MXR1394" s="17"/>
      <c r="MXS1394" s="17"/>
      <c r="MXT1394" s="17"/>
      <c r="MXU1394" s="17"/>
      <c r="MXV1394" s="17"/>
      <c r="MXW1394" s="17"/>
      <c r="MXX1394" s="17"/>
      <c r="MXY1394" s="17"/>
      <c r="MXZ1394" s="17"/>
      <c r="MYA1394" s="17"/>
      <c r="MYB1394" s="17"/>
      <c r="MYC1394" s="17"/>
      <c r="MYD1394" s="17"/>
      <c r="MYE1394" s="17"/>
      <c r="MYF1394" s="17"/>
      <c r="MYG1394" s="17"/>
      <c r="MYH1394" s="17"/>
      <c r="MYI1394" s="17"/>
      <c r="MYJ1394" s="17"/>
      <c r="MYK1394" s="17"/>
      <c r="MYL1394" s="17"/>
      <c r="MYM1394" s="17"/>
      <c r="MYN1394" s="17"/>
      <c r="MYO1394" s="17"/>
      <c r="MYP1394" s="17"/>
      <c r="MYQ1394" s="17"/>
      <c r="MYR1394" s="17"/>
      <c r="MYS1394" s="17"/>
      <c r="MYT1394" s="17"/>
      <c r="MYU1394" s="17"/>
      <c r="MYV1394" s="17"/>
      <c r="MYW1394" s="17"/>
      <c r="MYX1394" s="17"/>
      <c r="MYY1394" s="17"/>
      <c r="MYZ1394" s="17"/>
      <c r="MZA1394" s="17"/>
      <c r="MZB1394" s="17"/>
      <c r="MZC1394" s="17"/>
      <c r="MZD1394" s="17"/>
      <c r="MZE1394" s="17"/>
      <c r="MZF1394" s="17"/>
      <c r="MZG1394" s="17"/>
      <c r="MZH1394" s="17"/>
      <c r="MZI1394" s="17"/>
      <c r="MZJ1394" s="17"/>
      <c r="MZK1394" s="17"/>
      <c r="MZL1394" s="17"/>
      <c r="MZM1394" s="17"/>
      <c r="MZN1394" s="17"/>
      <c r="MZO1394" s="17"/>
      <c r="MZP1394" s="17"/>
      <c r="MZQ1394" s="17"/>
      <c r="MZR1394" s="17"/>
      <c r="MZS1394" s="17"/>
      <c r="MZT1394" s="17"/>
      <c r="MZU1394" s="17"/>
      <c r="MZV1394" s="17"/>
      <c r="MZW1394" s="17"/>
      <c r="MZX1394" s="17"/>
      <c r="MZY1394" s="17"/>
      <c r="MZZ1394" s="17"/>
      <c r="NAA1394" s="17"/>
      <c r="NAB1394" s="17"/>
      <c r="NAC1394" s="17"/>
      <c r="NAD1394" s="17"/>
      <c r="NAE1394" s="17"/>
      <c r="NAF1394" s="17"/>
      <c r="NAG1394" s="17"/>
      <c r="NAH1394" s="17"/>
      <c r="NAI1394" s="17"/>
      <c r="NAJ1394" s="17"/>
      <c r="NAK1394" s="17"/>
      <c r="NAL1394" s="17"/>
      <c r="NAM1394" s="17"/>
      <c r="NAN1394" s="17"/>
      <c r="NAO1394" s="17"/>
      <c r="NAP1394" s="17"/>
      <c r="NAQ1394" s="17"/>
      <c r="NAR1394" s="17"/>
      <c r="NAS1394" s="17"/>
      <c r="NAT1394" s="17"/>
      <c r="NAU1394" s="17"/>
      <c r="NAV1394" s="17"/>
      <c r="NAW1394" s="17"/>
      <c r="NAX1394" s="17"/>
      <c r="NAY1394" s="17"/>
      <c r="NAZ1394" s="17"/>
      <c r="NBA1394" s="17"/>
      <c r="NBB1394" s="17"/>
      <c r="NBC1394" s="17"/>
      <c r="NBD1394" s="17"/>
      <c r="NBE1394" s="17"/>
      <c r="NBF1394" s="17"/>
      <c r="NBG1394" s="17"/>
      <c r="NBH1394" s="17"/>
      <c r="NBI1394" s="17"/>
      <c r="NBJ1394" s="17"/>
      <c r="NBK1394" s="17"/>
      <c r="NBL1394" s="17"/>
      <c r="NBM1394" s="17"/>
      <c r="NBN1394" s="17"/>
      <c r="NBO1394" s="17"/>
      <c r="NBP1394" s="17"/>
      <c r="NBQ1394" s="17"/>
      <c r="NBR1394" s="17"/>
      <c r="NBS1394" s="17"/>
      <c r="NBT1394" s="17"/>
      <c r="NBU1394" s="17"/>
      <c r="NBV1394" s="17"/>
      <c r="NBW1394" s="17"/>
      <c r="NBX1394" s="17"/>
      <c r="NBY1394" s="17"/>
      <c r="NBZ1394" s="17"/>
      <c r="NCA1394" s="17"/>
      <c r="NCB1394" s="17"/>
      <c r="NCC1394" s="17"/>
      <c r="NCD1394" s="17"/>
      <c r="NCE1394" s="17"/>
      <c r="NCF1394" s="17"/>
      <c r="NCG1394" s="17"/>
      <c r="NCH1394" s="17"/>
      <c r="NCI1394" s="17"/>
      <c r="NCJ1394" s="17"/>
      <c r="NCK1394" s="17"/>
      <c r="NCL1394" s="17"/>
      <c r="NCM1394" s="17"/>
      <c r="NCN1394" s="17"/>
      <c r="NCO1394" s="17"/>
      <c r="NCP1394" s="17"/>
      <c r="NCQ1394" s="17"/>
      <c r="NCR1394" s="17"/>
      <c r="NCS1394" s="17"/>
      <c r="NCT1394" s="17"/>
      <c r="NCU1394" s="17"/>
      <c r="NCV1394" s="17"/>
      <c r="NCW1394" s="17"/>
      <c r="NCX1394" s="17"/>
      <c r="NCY1394" s="17"/>
      <c r="NCZ1394" s="17"/>
      <c r="NDA1394" s="17"/>
      <c r="NDB1394" s="17"/>
      <c r="NDC1394" s="17"/>
      <c r="NDD1394" s="17"/>
      <c r="NDE1394" s="17"/>
      <c r="NDF1394" s="17"/>
      <c r="NDG1394" s="17"/>
      <c r="NDH1394" s="17"/>
      <c r="NDI1394" s="17"/>
      <c r="NDJ1394" s="17"/>
      <c r="NDK1394" s="17"/>
      <c r="NDL1394" s="17"/>
      <c r="NDM1394" s="17"/>
      <c r="NDN1394" s="17"/>
      <c r="NDO1394" s="17"/>
      <c r="NDP1394" s="17"/>
      <c r="NDQ1394" s="17"/>
      <c r="NDR1394" s="17"/>
      <c r="NDS1394" s="17"/>
      <c r="NDT1394" s="17"/>
      <c r="NDU1394" s="17"/>
      <c r="NDV1394" s="17"/>
      <c r="NDW1394" s="17"/>
      <c r="NDX1394" s="17"/>
      <c r="NDY1394" s="17"/>
      <c r="NDZ1394" s="17"/>
      <c r="NEA1394" s="17"/>
      <c r="NEB1394" s="17"/>
      <c r="NEC1394" s="17"/>
      <c r="NED1394" s="17"/>
      <c r="NEE1394" s="17"/>
      <c r="NEF1394" s="17"/>
      <c r="NEG1394" s="17"/>
      <c r="NEH1394" s="17"/>
      <c r="NEI1394" s="17"/>
      <c r="NEJ1394" s="17"/>
      <c r="NEK1394" s="17"/>
      <c r="NEL1394" s="17"/>
      <c r="NEM1394" s="17"/>
      <c r="NEN1394" s="17"/>
      <c r="NEO1394" s="17"/>
      <c r="NEP1394" s="17"/>
      <c r="NEQ1394" s="17"/>
      <c r="NER1394" s="17"/>
      <c r="NES1394" s="17"/>
      <c r="NET1394" s="17"/>
      <c r="NEU1394" s="17"/>
      <c r="NEV1394" s="17"/>
      <c r="NEW1394" s="17"/>
      <c r="NEX1394" s="17"/>
      <c r="NEY1394" s="17"/>
      <c r="NEZ1394" s="17"/>
      <c r="NFA1394" s="17"/>
      <c r="NFB1394" s="17"/>
      <c r="NFC1394" s="17"/>
      <c r="NFD1394" s="17"/>
      <c r="NFE1394" s="17"/>
      <c r="NFF1394" s="17"/>
      <c r="NFG1394" s="17"/>
      <c r="NFH1394" s="17"/>
      <c r="NFI1394" s="17"/>
      <c r="NFJ1394" s="17"/>
      <c r="NFK1394" s="17"/>
      <c r="NFL1394" s="17"/>
      <c r="NFM1394" s="17"/>
      <c r="NFN1394" s="17"/>
      <c r="NFO1394" s="17"/>
      <c r="NFP1394" s="17"/>
      <c r="NFQ1394" s="17"/>
      <c r="NFR1394" s="17"/>
      <c r="NFS1394" s="17"/>
      <c r="NFT1394" s="17"/>
      <c r="NFU1394" s="17"/>
      <c r="NFV1394" s="17"/>
      <c r="NFW1394" s="17"/>
      <c r="NFX1394" s="17"/>
      <c r="NFY1394" s="17"/>
      <c r="NFZ1394" s="17"/>
      <c r="NGA1394" s="17"/>
      <c r="NGB1394" s="17"/>
      <c r="NGC1394" s="17"/>
      <c r="NGD1394" s="17"/>
      <c r="NGE1394" s="17"/>
      <c r="NGF1394" s="17"/>
      <c r="NGG1394" s="17"/>
      <c r="NGH1394" s="17"/>
      <c r="NGI1394" s="17"/>
      <c r="NGJ1394" s="17"/>
      <c r="NGK1394" s="17"/>
      <c r="NGL1394" s="17"/>
      <c r="NGM1394" s="17"/>
      <c r="NGN1394" s="17"/>
      <c r="NGO1394" s="17"/>
      <c r="NGP1394" s="17"/>
      <c r="NGQ1394" s="17"/>
      <c r="NGR1394" s="17"/>
      <c r="NGS1394" s="17"/>
      <c r="NGT1394" s="17"/>
      <c r="NGU1394" s="17"/>
      <c r="NGV1394" s="17"/>
      <c r="NGW1394" s="17"/>
      <c r="NGX1394" s="17"/>
      <c r="NGY1394" s="17"/>
      <c r="NGZ1394" s="17"/>
      <c r="NHA1394" s="17"/>
      <c r="NHB1394" s="17"/>
      <c r="NHC1394" s="17"/>
      <c r="NHD1394" s="17"/>
      <c r="NHE1394" s="17"/>
      <c r="NHF1394" s="17"/>
      <c r="NHG1394" s="17"/>
      <c r="NHH1394" s="17"/>
      <c r="NHI1394" s="17"/>
      <c r="NHJ1394" s="17"/>
      <c r="NHK1394" s="17"/>
      <c r="NHL1394" s="17"/>
      <c r="NHM1394" s="17"/>
      <c r="NHN1394" s="17"/>
      <c r="NHO1394" s="17"/>
      <c r="NHP1394" s="17"/>
      <c r="NHQ1394" s="17"/>
      <c r="NHR1394" s="17"/>
      <c r="NHS1394" s="17"/>
      <c r="NHT1394" s="17"/>
      <c r="NHU1394" s="17"/>
      <c r="NHV1394" s="17"/>
      <c r="NHW1394" s="17"/>
      <c r="NHX1394" s="17"/>
      <c r="NHY1394" s="17"/>
      <c r="NHZ1394" s="17"/>
      <c r="NIA1394" s="17"/>
      <c r="NIB1394" s="17"/>
      <c r="NIC1394" s="17"/>
      <c r="NID1394" s="17"/>
      <c r="NIE1394" s="17"/>
      <c r="NIF1394" s="17"/>
      <c r="NIG1394" s="17"/>
      <c r="NIH1394" s="17"/>
      <c r="NII1394" s="17"/>
      <c r="NIJ1394" s="17"/>
      <c r="NIK1394" s="17"/>
      <c r="NIL1394" s="17"/>
      <c r="NIM1394" s="17"/>
      <c r="NIN1394" s="17"/>
      <c r="NIO1394" s="17"/>
      <c r="NIP1394" s="17"/>
      <c r="NIQ1394" s="17"/>
      <c r="NIR1394" s="17"/>
      <c r="NIS1394" s="17"/>
      <c r="NIT1394" s="17"/>
      <c r="NIU1394" s="17"/>
      <c r="NIV1394" s="17"/>
      <c r="NIW1394" s="17"/>
      <c r="NIX1394" s="17"/>
      <c r="NIY1394" s="17"/>
      <c r="NIZ1394" s="17"/>
      <c r="NJA1394" s="17"/>
      <c r="NJB1394" s="17"/>
      <c r="NJC1394" s="17"/>
      <c r="NJD1394" s="17"/>
      <c r="NJE1394" s="17"/>
      <c r="NJF1394" s="17"/>
      <c r="NJG1394" s="17"/>
      <c r="NJH1394" s="17"/>
      <c r="NJI1394" s="17"/>
      <c r="NJJ1394" s="17"/>
      <c r="NJK1394" s="17"/>
      <c r="NJL1394" s="17"/>
      <c r="NJM1394" s="17"/>
      <c r="NJN1394" s="17"/>
      <c r="NJO1394" s="17"/>
      <c r="NJP1394" s="17"/>
      <c r="NJQ1394" s="17"/>
      <c r="NJR1394" s="17"/>
      <c r="NJS1394" s="17"/>
      <c r="NJT1394" s="17"/>
      <c r="NJU1394" s="17"/>
      <c r="NJV1394" s="17"/>
      <c r="NJW1394" s="17"/>
      <c r="NJX1394" s="17"/>
      <c r="NJY1394" s="17"/>
      <c r="NJZ1394" s="17"/>
      <c r="NKA1394" s="17"/>
      <c r="NKB1394" s="17"/>
      <c r="NKC1394" s="17"/>
      <c r="NKD1394" s="17"/>
      <c r="NKE1394" s="17"/>
      <c r="NKF1394" s="17"/>
      <c r="NKG1394" s="17"/>
      <c r="NKH1394" s="17"/>
      <c r="NKI1394" s="17"/>
      <c r="NKJ1394" s="17"/>
      <c r="NKK1394" s="17"/>
      <c r="NKL1394" s="17"/>
      <c r="NKM1394" s="17"/>
      <c r="NKN1394" s="17"/>
      <c r="NKO1394" s="17"/>
      <c r="NKP1394" s="17"/>
      <c r="NKQ1394" s="17"/>
      <c r="NKR1394" s="17"/>
      <c r="NKS1394" s="17"/>
      <c r="NKT1394" s="17"/>
      <c r="NKU1394" s="17"/>
      <c r="NKV1394" s="17"/>
      <c r="NKW1394" s="17"/>
      <c r="NKX1394" s="17"/>
      <c r="NKY1394" s="17"/>
      <c r="NKZ1394" s="17"/>
      <c r="NLA1394" s="17"/>
      <c r="NLB1394" s="17"/>
      <c r="NLC1394" s="17"/>
      <c r="NLD1394" s="17"/>
      <c r="NLE1394" s="17"/>
      <c r="NLF1394" s="17"/>
      <c r="NLG1394" s="17"/>
      <c r="NLH1394" s="17"/>
      <c r="NLI1394" s="17"/>
      <c r="NLJ1394" s="17"/>
      <c r="NLK1394" s="17"/>
      <c r="NLL1394" s="17"/>
      <c r="NLM1394" s="17"/>
      <c r="NLN1394" s="17"/>
      <c r="NLO1394" s="17"/>
      <c r="NLP1394" s="17"/>
      <c r="NLQ1394" s="17"/>
      <c r="NLR1394" s="17"/>
      <c r="NLS1394" s="17"/>
      <c r="NLT1394" s="17"/>
      <c r="NLU1394" s="17"/>
      <c r="NLV1394" s="17"/>
      <c r="NLW1394" s="17"/>
      <c r="NLX1394" s="17"/>
      <c r="NLY1394" s="17"/>
      <c r="NLZ1394" s="17"/>
      <c r="NMA1394" s="17"/>
      <c r="NMB1394" s="17"/>
      <c r="NMC1394" s="17"/>
      <c r="NMD1394" s="17"/>
      <c r="NME1394" s="17"/>
      <c r="NMF1394" s="17"/>
      <c r="NMG1394" s="17"/>
      <c r="NMH1394" s="17"/>
      <c r="NMI1394" s="17"/>
      <c r="NMJ1394" s="17"/>
      <c r="NMK1394" s="17"/>
      <c r="NML1394" s="17"/>
      <c r="NMM1394" s="17"/>
      <c r="NMN1394" s="17"/>
      <c r="NMO1394" s="17"/>
      <c r="NMP1394" s="17"/>
      <c r="NMQ1394" s="17"/>
      <c r="NMR1394" s="17"/>
      <c r="NMS1394" s="17"/>
      <c r="NMT1394" s="17"/>
      <c r="NMU1394" s="17"/>
      <c r="NMV1394" s="17"/>
      <c r="NMW1394" s="17"/>
      <c r="NMX1394" s="17"/>
      <c r="NMY1394" s="17"/>
      <c r="NMZ1394" s="17"/>
      <c r="NNA1394" s="17"/>
      <c r="NNB1394" s="17"/>
      <c r="NNC1394" s="17"/>
      <c r="NND1394" s="17"/>
      <c r="NNE1394" s="17"/>
      <c r="NNF1394" s="17"/>
      <c r="NNG1394" s="17"/>
      <c r="NNH1394" s="17"/>
      <c r="NNI1394" s="17"/>
      <c r="NNJ1394" s="17"/>
      <c r="NNK1394" s="17"/>
      <c r="NNL1394" s="17"/>
      <c r="NNM1394" s="17"/>
      <c r="NNN1394" s="17"/>
      <c r="NNO1394" s="17"/>
      <c r="NNP1394" s="17"/>
      <c r="NNQ1394" s="17"/>
      <c r="NNR1394" s="17"/>
      <c r="NNS1394" s="17"/>
      <c r="NNT1394" s="17"/>
      <c r="NNU1394" s="17"/>
      <c r="NNV1394" s="17"/>
      <c r="NNW1394" s="17"/>
      <c r="NNX1394" s="17"/>
      <c r="NNY1394" s="17"/>
      <c r="NNZ1394" s="17"/>
      <c r="NOA1394" s="17"/>
      <c r="NOB1394" s="17"/>
      <c r="NOC1394" s="17"/>
      <c r="NOD1394" s="17"/>
      <c r="NOE1394" s="17"/>
      <c r="NOF1394" s="17"/>
      <c r="NOG1394" s="17"/>
      <c r="NOH1394" s="17"/>
      <c r="NOI1394" s="17"/>
      <c r="NOJ1394" s="17"/>
      <c r="NOK1394" s="17"/>
      <c r="NOL1394" s="17"/>
      <c r="NOM1394" s="17"/>
      <c r="NON1394" s="17"/>
      <c r="NOO1394" s="17"/>
      <c r="NOP1394" s="17"/>
      <c r="NOQ1394" s="17"/>
      <c r="NOR1394" s="17"/>
      <c r="NOS1394" s="17"/>
      <c r="NOT1394" s="17"/>
      <c r="NOU1394" s="17"/>
      <c r="NOV1394" s="17"/>
      <c r="NOW1394" s="17"/>
      <c r="NOX1394" s="17"/>
      <c r="NOY1394" s="17"/>
      <c r="NOZ1394" s="17"/>
      <c r="NPA1394" s="17"/>
      <c r="NPB1394" s="17"/>
      <c r="NPC1394" s="17"/>
      <c r="NPD1394" s="17"/>
      <c r="NPE1394" s="17"/>
      <c r="NPF1394" s="17"/>
      <c r="NPG1394" s="17"/>
      <c r="NPH1394" s="17"/>
      <c r="NPI1394" s="17"/>
      <c r="NPJ1394" s="17"/>
      <c r="NPK1394" s="17"/>
      <c r="NPL1394" s="17"/>
      <c r="NPM1394" s="17"/>
      <c r="NPN1394" s="17"/>
      <c r="NPO1394" s="17"/>
      <c r="NPP1394" s="17"/>
      <c r="NPQ1394" s="17"/>
      <c r="NPR1394" s="17"/>
      <c r="NPS1394" s="17"/>
      <c r="NPT1394" s="17"/>
      <c r="NPU1394" s="17"/>
      <c r="NPV1394" s="17"/>
      <c r="NPW1394" s="17"/>
      <c r="NPX1394" s="17"/>
      <c r="NPY1394" s="17"/>
      <c r="NPZ1394" s="17"/>
      <c r="NQA1394" s="17"/>
      <c r="NQB1394" s="17"/>
      <c r="NQC1394" s="17"/>
      <c r="NQD1394" s="17"/>
      <c r="NQE1394" s="17"/>
      <c r="NQF1394" s="17"/>
      <c r="NQG1394" s="17"/>
      <c r="NQH1394" s="17"/>
      <c r="NQI1394" s="17"/>
      <c r="NQJ1394" s="17"/>
      <c r="NQK1394" s="17"/>
      <c r="NQL1394" s="17"/>
      <c r="NQM1394" s="17"/>
      <c r="NQN1394" s="17"/>
      <c r="NQO1394" s="17"/>
      <c r="NQP1394" s="17"/>
      <c r="NQQ1394" s="17"/>
      <c r="NQR1394" s="17"/>
      <c r="NQS1394" s="17"/>
      <c r="NQT1394" s="17"/>
      <c r="NQU1394" s="17"/>
      <c r="NQV1394" s="17"/>
      <c r="NQW1394" s="17"/>
      <c r="NQX1394" s="17"/>
      <c r="NQY1394" s="17"/>
      <c r="NQZ1394" s="17"/>
      <c r="NRA1394" s="17"/>
      <c r="NRB1394" s="17"/>
      <c r="NRC1394" s="17"/>
      <c r="NRD1394" s="17"/>
      <c r="NRE1394" s="17"/>
      <c r="NRF1394" s="17"/>
      <c r="NRG1394" s="17"/>
      <c r="NRH1394" s="17"/>
      <c r="NRI1394" s="17"/>
      <c r="NRJ1394" s="17"/>
      <c r="NRK1394" s="17"/>
      <c r="NRL1394" s="17"/>
      <c r="NRM1394" s="17"/>
      <c r="NRN1394" s="17"/>
      <c r="NRO1394" s="17"/>
      <c r="NRP1394" s="17"/>
      <c r="NRQ1394" s="17"/>
      <c r="NRR1394" s="17"/>
      <c r="NRS1394" s="17"/>
      <c r="NRT1394" s="17"/>
      <c r="NRU1394" s="17"/>
      <c r="NRV1394" s="17"/>
      <c r="NRW1394" s="17"/>
      <c r="NRX1394" s="17"/>
      <c r="NRY1394" s="17"/>
      <c r="NRZ1394" s="17"/>
      <c r="NSA1394" s="17"/>
      <c r="NSB1394" s="17"/>
      <c r="NSC1394" s="17"/>
      <c r="NSD1394" s="17"/>
      <c r="NSE1394" s="17"/>
      <c r="NSF1394" s="17"/>
      <c r="NSG1394" s="17"/>
      <c r="NSH1394" s="17"/>
      <c r="NSI1394" s="17"/>
      <c r="NSJ1394" s="17"/>
      <c r="NSK1394" s="17"/>
      <c r="NSL1394" s="17"/>
      <c r="NSM1394" s="17"/>
      <c r="NSN1394" s="17"/>
      <c r="NSO1394" s="17"/>
      <c r="NSP1394" s="17"/>
      <c r="NSQ1394" s="17"/>
      <c r="NSR1394" s="17"/>
      <c r="NSS1394" s="17"/>
      <c r="NST1394" s="17"/>
      <c r="NSU1394" s="17"/>
      <c r="NSV1394" s="17"/>
      <c r="NSW1394" s="17"/>
      <c r="NSX1394" s="17"/>
      <c r="NSY1394" s="17"/>
      <c r="NSZ1394" s="17"/>
      <c r="NTA1394" s="17"/>
      <c r="NTB1394" s="17"/>
      <c r="NTC1394" s="17"/>
      <c r="NTD1394" s="17"/>
      <c r="NTE1394" s="17"/>
      <c r="NTF1394" s="17"/>
      <c r="NTG1394" s="17"/>
      <c r="NTH1394" s="17"/>
      <c r="NTI1394" s="17"/>
      <c r="NTJ1394" s="17"/>
      <c r="NTK1394" s="17"/>
      <c r="NTL1394" s="17"/>
      <c r="NTM1394" s="17"/>
      <c r="NTN1394" s="17"/>
      <c r="NTO1394" s="17"/>
      <c r="NTP1394" s="17"/>
      <c r="NTQ1394" s="17"/>
      <c r="NTR1394" s="17"/>
      <c r="NTS1394" s="17"/>
      <c r="NTT1394" s="17"/>
      <c r="NTU1394" s="17"/>
      <c r="NTV1394" s="17"/>
      <c r="NTW1394" s="17"/>
      <c r="NTX1394" s="17"/>
      <c r="NTY1394" s="17"/>
      <c r="NTZ1394" s="17"/>
      <c r="NUA1394" s="17"/>
      <c r="NUB1394" s="17"/>
      <c r="NUC1394" s="17"/>
      <c r="NUD1394" s="17"/>
      <c r="NUE1394" s="17"/>
      <c r="NUF1394" s="17"/>
      <c r="NUG1394" s="17"/>
      <c r="NUH1394" s="17"/>
      <c r="NUI1394" s="17"/>
      <c r="NUJ1394" s="17"/>
      <c r="NUK1394" s="17"/>
      <c r="NUL1394" s="17"/>
      <c r="NUM1394" s="17"/>
      <c r="NUN1394" s="17"/>
      <c r="NUO1394" s="17"/>
      <c r="NUP1394" s="17"/>
      <c r="NUQ1394" s="17"/>
      <c r="NUR1394" s="17"/>
      <c r="NUS1394" s="17"/>
      <c r="NUT1394" s="17"/>
      <c r="NUU1394" s="17"/>
      <c r="NUV1394" s="17"/>
      <c r="NUW1394" s="17"/>
      <c r="NUX1394" s="17"/>
      <c r="NUY1394" s="17"/>
      <c r="NUZ1394" s="17"/>
      <c r="NVA1394" s="17"/>
      <c r="NVB1394" s="17"/>
      <c r="NVC1394" s="17"/>
      <c r="NVD1394" s="17"/>
      <c r="NVE1394" s="17"/>
      <c r="NVF1394" s="17"/>
      <c r="NVG1394" s="17"/>
      <c r="NVH1394" s="17"/>
      <c r="NVI1394" s="17"/>
      <c r="NVJ1394" s="17"/>
      <c r="NVK1394" s="17"/>
      <c r="NVL1394" s="17"/>
      <c r="NVM1394" s="17"/>
      <c r="NVN1394" s="17"/>
      <c r="NVO1394" s="17"/>
      <c r="NVP1394" s="17"/>
      <c r="NVQ1394" s="17"/>
      <c r="NVR1394" s="17"/>
      <c r="NVS1394" s="17"/>
      <c r="NVT1394" s="17"/>
      <c r="NVU1394" s="17"/>
      <c r="NVV1394" s="17"/>
      <c r="NVW1394" s="17"/>
      <c r="NVX1394" s="17"/>
      <c r="NVY1394" s="17"/>
      <c r="NVZ1394" s="17"/>
      <c r="NWA1394" s="17"/>
      <c r="NWB1394" s="17"/>
      <c r="NWC1394" s="17"/>
      <c r="NWD1394" s="17"/>
      <c r="NWE1394" s="17"/>
      <c r="NWF1394" s="17"/>
      <c r="NWG1394" s="17"/>
      <c r="NWH1394" s="17"/>
      <c r="NWI1394" s="17"/>
      <c r="NWJ1394" s="17"/>
      <c r="NWK1394" s="17"/>
      <c r="NWL1394" s="17"/>
      <c r="NWM1394" s="17"/>
      <c r="NWN1394" s="17"/>
      <c r="NWO1394" s="17"/>
      <c r="NWP1394" s="17"/>
      <c r="NWQ1394" s="17"/>
      <c r="NWR1394" s="17"/>
      <c r="NWS1394" s="17"/>
      <c r="NWT1394" s="17"/>
      <c r="NWU1394" s="17"/>
      <c r="NWV1394" s="17"/>
      <c r="NWW1394" s="17"/>
      <c r="NWX1394" s="17"/>
      <c r="NWY1394" s="17"/>
      <c r="NWZ1394" s="17"/>
      <c r="NXA1394" s="17"/>
      <c r="NXB1394" s="17"/>
      <c r="NXC1394" s="17"/>
      <c r="NXD1394" s="17"/>
      <c r="NXE1394" s="17"/>
      <c r="NXF1394" s="17"/>
      <c r="NXG1394" s="17"/>
      <c r="NXH1394" s="17"/>
      <c r="NXI1394" s="17"/>
      <c r="NXJ1394" s="17"/>
      <c r="NXK1394" s="17"/>
      <c r="NXL1394" s="17"/>
      <c r="NXM1394" s="17"/>
      <c r="NXN1394" s="17"/>
      <c r="NXO1394" s="17"/>
      <c r="NXP1394" s="17"/>
      <c r="NXQ1394" s="17"/>
      <c r="NXR1394" s="17"/>
      <c r="NXS1394" s="17"/>
      <c r="NXT1394" s="17"/>
      <c r="NXU1394" s="17"/>
      <c r="NXV1394" s="17"/>
      <c r="NXW1394" s="17"/>
      <c r="NXX1394" s="17"/>
      <c r="NXY1394" s="17"/>
      <c r="NXZ1394" s="17"/>
      <c r="NYA1394" s="17"/>
      <c r="NYB1394" s="17"/>
      <c r="NYC1394" s="17"/>
      <c r="NYD1394" s="17"/>
      <c r="NYE1394" s="17"/>
      <c r="NYF1394" s="17"/>
      <c r="NYG1394" s="17"/>
      <c r="NYH1394" s="17"/>
      <c r="NYI1394" s="17"/>
      <c r="NYJ1394" s="17"/>
      <c r="NYK1394" s="17"/>
      <c r="NYL1394" s="17"/>
      <c r="NYM1394" s="17"/>
      <c r="NYN1394" s="17"/>
      <c r="NYO1394" s="17"/>
      <c r="NYP1394" s="17"/>
      <c r="NYQ1394" s="17"/>
      <c r="NYR1394" s="17"/>
      <c r="NYS1394" s="17"/>
      <c r="NYT1394" s="17"/>
      <c r="NYU1394" s="17"/>
      <c r="NYV1394" s="17"/>
      <c r="NYW1394" s="17"/>
      <c r="NYX1394" s="17"/>
      <c r="NYY1394" s="17"/>
      <c r="NYZ1394" s="17"/>
      <c r="NZA1394" s="17"/>
      <c r="NZB1394" s="17"/>
      <c r="NZC1394" s="17"/>
      <c r="NZD1394" s="17"/>
      <c r="NZE1394" s="17"/>
      <c r="NZF1394" s="17"/>
      <c r="NZG1394" s="17"/>
      <c r="NZH1394" s="17"/>
      <c r="NZI1394" s="17"/>
      <c r="NZJ1394" s="17"/>
      <c r="NZK1394" s="17"/>
      <c r="NZL1394" s="17"/>
      <c r="NZM1394" s="17"/>
      <c r="NZN1394" s="17"/>
      <c r="NZO1394" s="17"/>
      <c r="NZP1394" s="17"/>
      <c r="NZQ1394" s="17"/>
      <c r="NZR1394" s="17"/>
      <c r="NZS1394" s="17"/>
      <c r="NZT1394" s="17"/>
      <c r="NZU1394" s="17"/>
      <c r="NZV1394" s="17"/>
      <c r="NZW1394" s="17"/>
      <c r="NZX1394" s="17"/>
      <c r="NZY1394" s="17"/>
      <c r="NZZ1394" s="17"/>
      <c r="OAA1394" s="17"/>
      <c r="OAB1394" s="17"/>
      <c r="OAC1394" s="17"/>
      <c r="OAD1394" s="17"/>
      <c r="OAE1394" s="17"/>
      <c r="OAF1394" s="17"/>
      <c r="OAG1394" s="17"/>
      <c r="OAH1394" s="17"/>
      <c r="OAI1394" s="17"/>
      <c r="OAJ1394" s="17"/>
      <c r="OAK1394" s="17"/>
      <c r="OAL1394" s="17"/>
      <c r="OAM1394" s="17"/>
      <c r="OAN1394" s="17"/>
      <c r="OAO1394" s="17"/>
      <c r="OAP1394" s="17"/>
      <c r="OAQ1394" s="17"/>
      <c r="OAR1394" s="17"/>
      <c r="OAS1394" s="17"/>
      <c r="OAT1394" s="17"/>
      <c r="OAU1394" s="17"/>
      <c r="OAV1394" s="17"/>
      <c r="OAW1394" s="17"/>
      <c r="OAX1394" s="17"/>
      <c r="OAY1394" s="17"/>
      <c r="OAZ1394" s="17"/>
      <c r="OBA1394" s="17"/>
      <c r="OBB1394" s="17"/>
      <c r="OBC1394" s="17"/>
      <c r="OBD1394" s="17"/>
      <c r="OBE1394" s="17"/>
      <c r="OBF1394" s="17"/>
      <c r="OBG1394" s="17"/>
      <c r="OBH1394" s="17"/>
      <c r="OBI1394" s="17"/>
      <c r="OBJ1394" s="17"/>
      <c r="OBK1394" s="17"/>
      <c r="OBL1394" s="17"/>
      <c r="OBM1394" s="17"/>
      <c r="OBN1394" s="17"/>
      <c r="OBO1394" s="17"/>
      <c r="OBP1394" s="17"/>
      <c r="OBQ1394" s="17"/>
      <c r="OBR1394" s="17"/>
      <c r="OBS1394" s="17"/>
      <c r="OBT1394" s="17"/>
      <c r="OBU1394" s="17"/>
      <c r="OBV1394" s="17"/>
      <c r="OBW1394" s="17"/>
      <c r="OBX1394" s="17"/>
      <c r="OBY1394" s="17"/>
      <c r="OBZ1394" s="17"/>
      <c r="OCA1394" s="17"/>
      <c r="OCB1394" s="17"/>
      <c r="OCC1394" s="17"/>
      <c r="OCD1394" s="17"/>
      <c r="OCE1394" s="17"/>
      <c r="OCF1394" s="17"/>
      <c r="OCG1394" s="17"/>
      <c r="OCH1394" s="17"/>
      <c r="OCI1394" s="17"/>
      <c r="OCJ1394" s="17"/>
      <c r="OCK1394" s="17"/>
      <c r="OCL1394" s="17"/>
      <c r="OCM1394" s="17"/>
      <c r="OCN1394" s="17"/>
      <c r="OCO1394" s="17"/>
      <c r="OCP1394" s="17"/>
      <c r="OCQ1394" s="17"/>
      <c r="OCR1394" s="17"/>
      <c r="OCS1394" s="17"/>
      <c r="OCT1394" s="17"/>
      <c r="OCU1394" s="17"/>
      <c r="OCV1394" s="17"/>
      <c r="OCW1394" s="17"/>
      <c r="OCX1394" s="17"/>
      <c r="OCY1394" s="17"/>
      <c r="OCZ1394" s="17"/>
      <c r="ODA1394" s="17"/>
      <c r="ODB1394" s="17"/>
      <c r="ODC1394" s="17"/>
      <c r="ODD1394" s="17"/>
      <c r="ODE1394" s="17"/>
      <c r="ODF1394" s="17"/>
      <c r="ODG1394" s="17"/>
      <c r="ODH1394" s="17"/>
      <c r="ODI1394" s="17"/>
      <c r="ODJ1394" s="17"/>
      <c r="ODK1394" s="17"/>
      <c r="ODL1394" s="17"/>
      <c r="ODM1394" s="17"/>
      <c r="ODN1394" s="17"/>
      <c r="ODO1394" s="17"/>
      <c r="ODP1394" s="17"/>
      <c r="ODQ1394" s="17"/>
      <c r="ODR1394" s="17"/>
      <c r="ODS1394" s="17"/>
      <c r="ODT1394" s="17"/>
      <c r="ODU1394" s="17"/>
      <c r="ODV1394" s="17"/>
      <c r="ODW1394" s="17"/>
      <c r="ODX1394" s="17"/>
      <c r="ODY1394" s="17"/>
      <c r="ODZ1394" s="17"/>
      <c r="OEA1394" s="17"/>
      <c r="OEB1394" s="17"/>
      <c r="OEC1394" s="17"/>
      <c r="OED1394" s="17"/>
      <c r="OEE1394" s="17"/>
      <c r="OEF1394" s="17"/>
      <c r="OEG1394" s="17"/>
      <c r="OEH1394" s="17"/>
      <c r="OEI1394" s="17"/>
      <c r="OEJ1394" s="17"/>
      <c r="OEK1394" s="17"/>
      <c r="OEL1394" s="17"/>
      <c r="OEM1394" s="17"/>
      <c r="OEN1394" s="17"/>
      <c r="OEO1394" s="17"/>
      <c r="OEP1394" s="17"/>
      <c r="OEQ1394" s="17"/>
      <c r="OER1394" s="17"/>
      <c r="OES1394" s="17"/>
      <c r="OET1394" s="17"/>
      <c r="OEU1394" s="17"/>
      <c r="OEV1394" s="17"/>
      <c r="OEW1394" s="17"/>
      <c r="OEX1394" s="17"/>
      <c r="OEY1394" s="17"/>
      <c r="OEZ1394" s="17"/>
      <c r="OFA1394" s="17"/>
      <c r="OFB1394" s="17"/>
      <c r="OFC1394" s="17"/>
      <c r="OFD1394" s="17"/>
      <c r="OFE1394" s="17"/>
      <c r="OFF1394" s="17"/>
      <c r="OFG1394" s="17"/>
      <c r="OFH1394" s="17"/>
      <c r="OFI1394" s="17"/>
      <c r="OFJ1394" s="17"/>
      <c r="OFK1394" s="17"/>
      <c r="OFL1394" s="17"/>
      <c r="OFM1394" s="17"/>
      <c r="OFN1394" s="17"/>
      <c r="OFO1394" s="17"/>
      <c r="OFP1394" s="17"/>
      <c r="OFQ1394" s="17"/>
      <c r="OFR1394" s="17"/>
      <c r="OFS1394" s="17"/>
      <c r="OFT1394" s="17"/>
      <c r="OFU1394" s="17"/>
      <c r="OFV1394" s="17"/>
      <c r="OFW1394" s="17"/>
      <c r="OFX1394" s="17"/>
      <c r="OFY1394" s="17"/>
      <c r="OFZ1394" s="17"/>
      <c r="OGA1394" s="17"/>
      <c r="OGB1394" s="17"/>
      <c r="OGC1394" s="17"/>
      <c r="OGD1394" s="17"/>
      <c r="OGE1394" s="17"/>
      <c r="OGF1394" s="17"/>
      <c r="OGG1394" s="17"/>
      <c r="OGH1394" s="17"/>
      <c r="OGI1394" s="17"/>
      <c r="OGJ1394" s="17"/>
      <c r="OGK1394" s="17"/>
      <c r="OGL1394" s="17"/>
      <c r="OGM1394" s="17"/>
      <c r="OGN1394" s="17"/>
      <c r="OGO1394" s="17"/>
      <c r="OGP1394" s="17"/>
      <c r="OGQ1394" s="17"/>
      <c r="OGR1394" s="17"/>
      <c r="OGS1394" s="17"/>
      <c r="OGT1394" s="17"/>
      <c r="OGU1394" s="17"/>
      <c r="OGV1394" s="17"/>
      <c r="OGW1394" s="17"/>
      <c r="OGX1394" s="17"/>
      <c r="OGY1394" s="17"/>
      <c r="OGZ1394" s="17"/>
      <c r="OHA1394" s="17"/>
      <c r="OHB1394" s="17"/>
      <c r="OHC1394" s="17"/>
      <c r="OHD1394" s="17"/>
      <c r="OHE1394" s="17"/>
      <c r="OHF1394" s="17"/>
      <c r="OHG1394" s="17"/>
      <c r="OHH1394" s="17"/>
      <c r="OHI1394" s="17"/>
      <c r="OHJ1394" s="17"/>
      <c r="OHK1394" s="17"/>
      <c r="OHL1394" s="17"/>
      <c r="OHM1394" s="17"/>
      <c r="OHN1394" s="17"/>
      <c r="OHO1394" s="17"/>
      <c r="OHP1394" s="17"/>
      <c r="OHQ1394" s="17"/>
      <c r="OHR1394" s="17"/>
      <c r="OHS1394" s="17"/>
      <c r="OHT1394" s="17"/>
      <c r="OHU1394" s="17"/>
      <c r="OHV1394" s="17"/>
      <c r="OHW1394" s="17"/>
      <c r="OHX1394" s="17"/>
      <c r="OHY1394" s="17"/>
      <c r="OHZ1394" s="17"/>
      <c r="OIA1394" s="17"/>
      <c r="OIB1394" s="17"/>
      <c r="OIC1394" s="17"/>
      <c r="OID1394" s="17"/>
      <c r="OIE1394" s="17"/>
      <c r="OIF1394" s="17"/>
      <c r="OIG1394" s="17"/>
      <c r="OIH1394" s="17"/>
      <c r="OII1394" s="17"/>
      <c r="OIJ1394" s="17"/>
      <c r="OIK1394" s="17"/>
      <c r="OIL1394" s="17"/>
      <c r="OIM1394" s="17"/>
      <c r="OIN1394" s="17"/>
      <c r="OIO1394" s="17"/>
      <c r="OIP1394" s="17"/>
      <c r="OIQ1394" s="17"/>
      <c r="OIR1394" s="17"/>
      <c r="OIS1394" s="17"/>
      <c r="OIT1394" s="17"/>
      <c r="OIU1394" s="17"/>
      <c r="OIV1394" s="17"/>
      <c r="OIW1394" s="17"/>
      <c r="OIX1394" s="17"/>
      <c r="OIY1394" s="17"/>
      <c r="OIZ1394" s="17"/>
      <c r="OJA1394" s="17"/>
      <c r="OJB1394" s="17"/>
      <c r="OJC1394" s="17"/>
      <c r="OJD1394" s="17"/>
      <c r="OJE1394" s="17"/>
      <c r="OJF1394" s="17"/>
      <c r="OJG1394" s="17"/>
      <c r="OJH1394" s="17"/>
      <c r="OJI1394" s="17"/>
      <c r="OJJ1394" s="17"/>
      <c r="OJK1394" s="17"/>
      <c r="OJL1394" s="17"/>
      <c r="OJM1394" s="17"/>
      <c r="OJN1394" s="17"/>
      <c r="OJO1394" s="17"/>
      <c r="OJP1394" s="17"/>
      <c r="OJQ1394" s="17"/>
      <c r="OJR1394" s="17"/>
      <c r="OJS1394" s="17"/>
      <c r="OJT1394" s="17"/>
      <c r="OJU1394" s="17"/>
      <c r="OJV1394" s="17"/>
      <c r="OJW1394" s="17"/>
      <c r="OJX1394" s="17"/>
      <c r="OJY1394" s="17"/>
      <c r="OJZ1394" s="17"/>
      <c r="OKA1394" s="17"/>
      <c r="OKB1394" s="17"/>
      <c r="OKC1394" s="17"/>
      <c r="OKD1394" s="17"/>
      <c r="OKE1394" s="17"/>
      <c r="OKF1394" s="17"/>
      <c r="OKG1394" s="17"/>
      <c r="OKH1394" s="17"/>
      <c r="OKI1394" s="17"/>
      <c r="OKJ1394" s="17"/>
      <c r="OKK1394" s="17"/>
      <c r="OKL1394" s="17"/>
      <c r="OKM1394" s="17"/>
      <c r="OKN1394" s="17"/>
      <c r="OKO1394" s="17"/>
      <c r="OKP1394" s="17"/>
      <c r="OKQ1394" s="17"/>
      <c r="OKR1394" s="17"/>
      <c r="OKS1394" s="17"/>
      <c r="OKT1394" s="17"/>
      <c r="OKU1394" s="17"/>
      <c r="OKV1394" s="17"/>
      <c r="OKW1394" s="17"/>
      <c r="OKX1394" s="17"/>
      <c r="OKY1394" s="17"/>
      <c r="OKZ1394" s="17"/>
      <c r="OLA1394" s="17"/>
      <c r="OLB1394" s="17"/>
      <c r="OLC1394" s="17"/>
      <c r="OLD1394" s="17"/>
      <c r="OLE1394" s="17"/>
      <c r="OLF1394" s="17"/>
      <c r="OLG1394" s="17"/>
      <c r="OLH1394" s="17"/>
      <c r="OLI1394" s="17"/>
      <c r="OLJ1394" s="17"/>
      <c r="OLK1394" s="17"/>
      <c r="OLL1394" s="17"/>
      <c r="OLM1394" s="17"/>
      <c r="OLN1394" s="17"/>
      <c r="OLO1394" s="17"/>
      <c r="OLP1394" s="17"/>
      <c r="OLQ1394" s="17"/>
      <c r="OLR1394" s="17"/>
      <c r="OLS1394" s="17"/>
      <c r="OLT1394" s="17"/>
      <c r="OLU1394" s="17"/>
      <c r="OLV1394" s="17"/>
      <c r="OLW1394" s="17"/>
      <c r="OLX1394" s="17"/>
      <c r="OLY1394" s="17"/>
      <c r="OLZ1394" s="17"/>
      <c r="OMA1394" s="17"/>
      <c r="OMB1394" s="17"/>
      <c r="OMC1394" s="17"/>
      <c r="OMD1394" s="17"/>
      <c r="OME1394" s="17"/>
      <c r="OMF1394" s="17"/>
      <c r="OMG1394" s="17"/>
      <c r="OMH1394" s="17"/>
      <c r="OMI1394" s="17"/>
      <c r="OMJ1394" s="17"/>
      <c r="OMK1394" s="17"/>
      <c r="OML1394" s="17"/>
      <c r="OMM1394" s="17"/>
      <c r="OMN1394" s="17"/>
      <c r="OMO1394" s="17"/>
      <c r="OMP1394" s="17"/>
      <c r="OMQ1394" s="17"/>
      <c r="OMR1394" s="17"/>
      <c r="OMS1394" s="17"/>
      <c r="OMT1394" s="17"/>
      <c r="OMU1394" s="17"/>
      <c r="OMV1394" s="17"/>
      <c r="OMW1394" s="17"/>
      <c r="OMX1394" s="17"/>
      <c r="OMY1394" s="17"/>
      <c r="OMZ1394" s="17"/>
      <c r="ONA1394" s="17"/>
      <c r="ONB1394" s="17"/>
      <c r="ONC1394" s="17"/>
      <c r="OND1394" s="17"/>
      <c r="ONE1394" s="17"/>
      <c r="ONF1394" s="17"/>
      <c r="ONG1394" s="17"/>
      <c r="ONH1394" s="17"/>
      <c r="ONI1394" s="17"/>
      <c r="ONJ1394" s="17"/>
      <c r="ONK1394" s="17"/>
      <c r="ONL1394" s="17"/>
      <c r="ONM1394" s="17"/>
      <c r="ONN1394" s="17"/>
      <c r="ONO1394" s="17"/>
      <c r="ONP1394" s="17"/>
      <c r="ONQ1394" s="17"/>
      <c r="ONR1394" s="17"/>
      <c r="ONS1394" s="17"/>
      <c r="ONT1394" s="17"/>
      <c r="ONU1394" s="17"/>
      <c r="ONV1394" s="17"/>
      <c r="ONW1394" s="17"/>
      <c r="ONX1394" s="17"/>
      <c r="ONY1394" s="17"/>
      <c r="ONZ1394" s="17"/>
      <c r="OOA1394" s="17"/>
      <c r="OOB1394" s="17"/>
      <c r="OOC1394" s="17"/>
      <c r="OOD1394" s="17"/>
      <c r="OOE1394" s="17"/>
      <c r="OOF1394" s="17"/>
      <c r="OOG1394" s="17"/>
      <c r="OOH1394" s="17"/>
      <c r="OOI1394" s="17"/>
      <c r="OOJ1394" s="17"/>
      <c r="OOK1394" s="17"/>
      <c r="OOL1394" s="17"/>
      <c r="OOM1394" s="17"/>
      <c r="OON1394" s="17"/>
      <c r="OOO1394" s="17"/>
      <c r="OOP1394" s="17"/>
      <c r="OOQ1394" s="17"/>
      <c r="OOR1394" s="17"/>
      <c r="OOS1394" s="17"/>
      <c r="OOT1394" s="17"/>
      <c r="OOU1394" s="17"/>
      <c r="OOV1394" s="17"/>
      <c r="OOW1394" s="17"/>
      <c r="OOX1394" s="17"/>
      <c r="OOY1394" s="17"/>
      <c r="OOZ1394" s="17"/>
      <c r="OPA1394" s="17"/>
      <c r="OPB1394" s="17"/>
      <c r="OPC1394" s="17"/>
      <c r="OPD1394" s="17"/>
      <c r="OPE1394" s="17"/>
      <c r="OPF1394" s="17"/>
      <c r="OPG1394" s="17"/>
      <c r="OPH1394" s="17"/>
      <c r="OPI1394" s="17"/>
      <c r="OPJ1394" s="17"/>
      <c r="OPK1394" s="17"/>
      <c r="OPL1394" s="17"/>
      <c r="OPM1394" s="17"/>
      <c r="OPN1394" s="17"/>
      <c r="OPO1394" s="17"/>
      <c r="OPP1394" s="17"/>
      <c r="OPQ1394" s="17"/>
      <c r="OPR1394" s="17"/>
      <c r="OPS1394" s="17"/>
      <c r="OPT1394" s="17"/>
      <c r="OPU1394" s="17"/>
      <c r="OPV1394" s="17"/>
      <c r="OPW1394" s="17"/>
      <c r="OPX1394" s="17"/>
      <c r="OPY1394" s="17"/>
      <c r="OPZ1394" s="17"/>
      <c r="OQA1394" s="17"/>
      <c r="OQB1394" s="17"/>
      <c r="OQC1394" s="17"/>
      <c r="OQD1394" s="17"/>
      <c r="OQE1394" s="17"/>
      <c r="OQF1394" s="17"/>
      <c r="OQG1394" s="17"/>
      <c r="OQH1394" s="17"/>
      <c r="OQI1394" s="17"/>
      <c r="OQJ1394" s="17"/>
      <c r="OQK1394" s="17"/>
      <c r="OQL1394" s="17"/>
      <c r="OQM1394" s="17"/>
      <c r="OQN1394" s="17"/>
      <c r="OQO1394" s="17"/>
      <c r="OQP1394" s="17"/>
      <c r="OQQ1394" s="17"/>
      <c r="OQR1394" s="17"/>
      <c r="OQS1394" s="17"/>
      <c r="OQT1394" s="17"/>
      <c r="OQU1394" s="17"/>
      <c r="OQV1394" s="17"/>
      <c r="OQW1394" s="17"/>
      <c r="OQX1394" s="17"/>
      <c r="OQY1394" s="17"/>
      <c r="OQZ1394" s="17"/>
      <c r="ORA1394" s="17"/>
      <c r="ORB1394" s="17"/>
      <c r="ORC1394" s="17"/>
      <c r="ORD1394" s="17"/>
      <c r="ORE1394" s="17"/>
      <c r="ORF1394" s="17"/>
      <c r="ORG1394" s="17"/>
      <c r="ORH1394" s="17"/>
      <c r="ORI1394" s="17"/>
      <c r="ORJ1394" s="17"/>
      <c r="ORK1394" s="17"/>
      <c r="ORL1394" s="17"/>
      <c r="ORM1394" s="17"/>
      <c r="ORN1394" s="17"/>
      <c r="ORO1394" s="17"/>
      <c r="ORP1394" s="17"/>
      <c r="ORQ1394" s="17"/>
      <c r="ORR1394" s="17"/>
      <c r="ORS1394" s="17"/>
      <c r="ORT1394" s="17"/>
      <c r="ORU1394" s="17"/>
      <c r="ORV1394" s="17"/>
      <c r="ORW1394" s="17"/>
      <c r="ORX1394" s="17"/>
      <c r="ORY1394" s="17"/>
      <c r="ORZ1394" s="17"/>
      <c r="OSA1394" s="17"/>
      <c r="OSB1394" s="17"/>
      <c r="OSC1394" s="17"/>
      <c r="OSD1394" s="17"/>
      <c r="OSE1394" s="17"/>
      <c r="OSF1394" s="17"/>
      <c r="OSG1394" s="17"/>
      <c r="OSH1394" s="17"/>
      <c r="OSI1394" s="17"/>
      <c r="OSJ1394" s="17"/>
      <c r="OSK1394" s="17"/>
      <c r="OSL1394" s="17"/>
      <c r="OSM1394" s="17"/>
      <c r="OSN1394" s="17"/>
      <c r="OSO1394" s="17"/>
      <c r="OSP1394" s="17"/>
      <c r="OSQ1394" s="17"/>
      <c r="OSR1394" s="17"/>
      <c r="OSS1394" s="17"/>
      <c r="OST1394" s="17"/>
      <c r="OSU1394" s="17"/>
      <c r="OSV1394" s="17"/>
      <c r="OSW1394" s="17"/>
      <c r="OSX1394" s="17"/>
      <c r="OSY1394" s="17"/>
      <c r="OSZ1394" s="17"/>
      <c r="OTA1394" s="17"/>
      <c r="OTB1394" s="17"/>
      <c r="OTC1394" s="17"/>
      <c r="OTD1394" s="17"/>
      <c r="OTE1394" s="17"/>
      <c r="OTF1394" s="17"/>
      <c r="OTG1394" s="17"/>
      <c r="OTH1394" s="17"/>
      <c r="OTI1394" s="17"/>
      <c r="OTJ1394" s="17"/>
      <c r="OTK1394" s="17"/>
      <c r="OTL1394" s="17"/>
      <c r="OTM1394" s="17"/>
      <c r="OTN1394" s="17"/>
      <c r="OTO1394" s="17"/>
      <c r="OTP1394" s="17"/>
      <c r="OTQ1394" s="17"/>
      <c r="OTR1394" s="17"/>
      <c r="OTS1394" s="17"/>
      <c r="OTT1394" s="17"/>
      <c r="OTU1394" s="17"/>
      <c r="OTV1394" s="17"/>
      <c r="OTW1394" s="17"/>
      <c r="OTX1394" s="17"/>
      <c r="OTY1394" s="17"/>
      <c r="OTZ1394" s="17"/>
      <c r="OUA1394" s="17"/>
      <c r="OUB1394" s="17"/>
      <c r="OUC1394" s="17"/>
      <c r="OUD1394" s="17"/>
      <c r="OUE1394" s="17"/>
      <c r="OUF1394" s="17"/>
      <c r="OUG1394" s="17"/>
      <c r="OUH1394" s="17"/>
      <c r="OUI1394" s="17"/>
      <c r="OUJ1394" s="17"/>
      <c r="OUK1394" s="17"/>
      <c r="OUL1394" s="17"/>
      <c r="OUM1394" s="17"/>
      <c r="OUN1394" s="17"/>
      <c r="OUO1394" s="17"/>
      <c r="OUP1394" s="17"/>
      <c r="OUQ1394" s="17"/>
      <c r="OUR1394" s="17"/>
      <c r="OUS1394" s="17"/>
      <c r="OUT1394" s="17"/>
      <c r="OUU1394" s="17"/>
      <c r="OUV1394" s="17"/>
      <c r="OUW1394" s="17"/>
      <c r="OUX1394" s="17"/>
      <c r="OUY1394" s="17"/>
      <c r="OUZ1394" s="17"/>
      <c r="OVA1394" s="17"/>
      <c r="OVB1394" s="17"/>
      <c r="OVC1394" s="17"/>
      <c r="OVD1394" s="17"/>
      <c r="OVE1394" s="17"/>
      <c r="OVF1394" s="17"/>
      <c r="OVG1394" s="17"/>
      <c r="OVH1394" s="17"/>
      <c r="OVI1394" s="17"/>
      <c r="OVJ1394" s="17"/>
      <c r="OVK1394" s="17"/>
      <c r="OVL1394" s="17"/>
      <c r="OVM1394" s="17"/>
      <c r="OVN1394" s="17"/>
      <c r="OVO1394" s="17"/>
      <c r="OVP1394" s="17"/>
      <c r="OVQ1394" s="17"/>
      <c r="OVR1394" s="17"/>
      <c r="OVS1394" s="17"/>
      <c r="OVT1394" s="17"/>
      <c r="OVU1394" s="17"/>
      <c r="OVV1394" s="17"/>
      <c r="OVW1394" s="17"/>
      <c r="OVX1394" s="17"/>
      <c r="OVY1394" s="17"/>
      <c r="OVZ1394" s="17"/>
      <c r="OWA1394" s="17"/>
      <c r="OWB1394" s="17"/>
      <c r="OWC1394" s="17"/>
      <c r="OWD1394" s="17"/>
      <c r="OWE1394" s="17"/>
      <c r="OWF1394" s="17"/>
      <c r="OWG1394" s="17"/>
      <c r="OWH1394" s="17"/>
      <c r="OWI1394" s="17"/>
      <c r="OWJ1394" s="17"/>
      <c r="OWK1394" s="17"/>
      <c r="OWL1394" s="17"/>
      <c r="OWM1394" s="17"/>
      <c r="OWN1394" s="17"/>
      <c r="OWO1394" s="17"/>
      <c r="OWP1394" s="17"/>
      <c r="OWQ1394" s="17"/>
      <c r="OWR1394" s="17"/>
      <c r="OWS1394" s="17"/>
      <c r="OWT1394" s="17"/>
      <c r="OWU1394" s="17"/>
      <c r="OWV1394" s="17"/>
      <c r="OWW1394" s="17"/>
      <c r="OWX1394" s="17"/>
      <c r="OWY1394" s="17"/>
      <c r="OWZ1394" s="17"/>
      <c r="OXA1394" s="17"/>
      <c r="OXB1394" s="17"/>
      <c r="OXC1394" s="17"/>
      <c r="OXD1394" s="17"/>
      <c r="OXE1394" s="17"/>
      <c r="OXF1394" s="17"/>
      <c r="OXG1394" s="17"/>
      <c r="OXH1394" s="17"/>
      <c r="OXI1394" s="17"/>
      <c r="OXJ1394" s="17"/>
      <c r="OXK1394" s="17"/>
      <c r="OXL1394" s="17"/>
      <c r="OXM1394" s="17"/>
      <c r="OXN1394" s="17"/>
      <c r="OXO1394" s="17"/>
      <c r="OXP1394" s="17"/>
      <c r="OXQ1394" s="17"/>
      <c r="OXR1394" s="17"/>
      <c r="OXS1394" s="17"/>
      <c r="OXT1394" s="17"/>
      <c r="OXU1394" s="17"/>
      <c r="OXV1394" s="17"/>
      <c r="OXW1394" s="17"/>
      <c r="OXX1394" s="17"/>
      <c r="OXY1394" s="17"/>
      <c r="OXZ1394" s="17"/>
      <c r="OYA1394" s="17"/>
      <c r="OYB1394" s="17"/>
      <c r="OYC1394" s="17"/>
      <c r="OYD1394" s="17"/>
      <c r="OYE1394" s="17"/>
      <c r="OYF1394" s="17"/>
      <c r="OYG1394" s="17"/>
      <c r="OYH1394" s="17"/>
      <c r="OYI1394" s="17"/>
      <c r="OYJ1394" s="17"/>
      <c r="OYK1394" s="17"/>
      <c r="OYL1394" s="17"/>
      <c r="OYM1394" s="17"/>
      <c r="OYN1394" s="17"/>
      <c r="OYO1394" s="17"/>
      <c r="OYP1394" s="17"/>
      <c r="OYQ1394" s="17"/>
      <c r="OYR1394" s="17"/>
      <c r="OYS1394" s="17"/>
      <c r="OYT1394" s="17"/>
      <c r="OYU1394" s="17"/>
      <c r="OYV1394" s="17"/>
      <c r="OYW1394" s="17"/>
      <c r="OYX1394" s="17"/>
      <c r="OYY1394" s="17"/>
      <c r="OYZ1394" s="17"/>
      <c r="OZA1394" s="17"/>
      <c r="OZB1394" s="17"/>
      <c r="OZC1394" s="17"/>
      <c r="OZD1394" s="17"/>
      <c r="OZE1394" s="17"/>
      <c r="OZF1394" s="17"/>
      <c r="OZG1394" s="17"/>
      <c r="OZH1394" s="17"/>
      <c r="OZI1394" s="17"/>
      <c r="OZJ1394" s="17"/>
      <c r="OZK1394" s="17"/>
      <c r="OZL1394" s="17"/>
      <c r="OZM1394" s="17"/>
      <c r="OZN1394" s="17"/>
      <c r="OZO1394" s="17"/>
      <c r="OZP1394" s="17"/>
      <c r="OZQ1394" s="17"/>
      <c r="OZR1394" s="17"/>
      <c r="OZS1394" s="17"/>
      <c r="OZT1394" s="17"/>
      <c r="OZU1394" s="17"/>
      <c r="OZV1394" s="17"/>
      <c r="OZW1394" s="17"/>
      <c r="OZX1394" s="17"/>
      <c r="OZY1394" s="17"/>
      <c r="OZZ1394" s="17"/>
      <c r="PAA1394" s="17"/>
      <c r="PAB1394" s="17"/>
      <c r="PAC1394" s="17"/>
      <c r="PAD1394" s="17"/>
      <c r="PAE1394" s="17"/>
      <c r="PAF1394" s="17"/>
      <c r="PAG1394" s="17"/>
      <c r="PAH1394" s="17"/>
      <c r="PAI1394" s="17"/>
      <c r="PAJ1394" s="17"/>
      <c r="PAK1394" s="17"/>
      <c r="PAL1394" s="17"/>
      <c r="PAM1394" s="17"/>
      <c r="PAN1394" s="17"/>
      <c r="PAO1394" s="17"/>
      <c r="PAP1394" s="17"/>
      <c r="PAQ1394" s="17"/>
      <c r="PAR1394" s="17"/>
      <c r="PAS1394" s="17"/>
      <c r="PAT1394" s="17"/>
      <c r="PAU1394" s="17"/>
      <c r="PAV1394" s="17"/>
      <c r="PAW1394" s="17"/>
      <c r="PAX1394" s="17"/>
      <c r="PAY1394" s="17"/>
      <c r="PAZ1394" s="17"/>
      <c r="PBA1394" s="17"/>
      <c r="PBB1394" s="17"/>
      <c r="PBC1394" s="17"/>
      <c r="PBD1394" s="17"/>
      <c r="PBE1394" s="17"/>
      <c r="PBF1394" s="17"/>
      <c r="PBG1394" s="17"/>
      <c r="PBH1394" s="17"/>
      <c r="PBI1394" s="17"/>
      <c r="PBJ1394" s="17"/>
      <c r="PBK1394" s="17"/>
      <c r="PBL1394" s="17"/>
      <c r="PBM1394" s="17"/>
      <c r="PBN1394" s="17"/>
      <c r="PBO1394" s="17"/>
      <c r="PBP1394" s="17"/>
      <c r="PBQ1394" s="17"/>
      <c r="PBR1394" s="17"/>
      <c r="PBS1394" s="17"/>
      <c r="PBT1394" s="17"/>
      <c r="PBU1394" s="17"/>
      <c r="PBV1394" s="17"/>
      <c r="PBW1394" s="17"/>
      <c r="PBX1394" s="17"/>
      <c r="PBY1394" s="17"/>
      <c r="PBZ1394" s="17"/>
      <c r="PCA1394" s="17"/>
      <c r="PCB1394" s="17"/>
      <c r="PCC1394" s="17"/>
      <c r="PCD1394" s="17"/>
      <c r="PCE1394" s="17"/>
      <c r="PCF1394" s="17"/>
      <c r="PCG1394" s="17"/>
      <c r="PCH1394" s="17"/>
      <c r="PCI1394" s="17"/>
      <c r="PCJ1394" s="17"/>
      <c r="PCK1394" s="17"/>
      <c r="PCL1394" s="17"/>
      <c r="PCM1394" s="17"/>
      <c r="PCN1394" s="17"/>
      <c r="PCO1394" s="17"/>
      <c r="PCP1394" s="17"/>
      <c r="PCQ1394" s="17"/>
      <c r="PCR1394" s="17"/>
      <c r="PCS1394" s="17"/>
      <c r="PCT1394" s="17"/>
      <c r="PCU1394" s="17"/>
      <c r="PCV1394" s="17"/>
      <c r="PCW1394" s="17"/>
      <c r="PCX1394" s="17"/>
      <c r="PCY1394" s="17"/>
      <c r="PCZ1394" s="17"/>
      <c r="PDA1394" s="17"/>
      <c r="PDB1394" s="17"/>
      <c r="PDC1394" s="17"/>
      <c r="PDD1394" s="17"/>
      <c r="PDE1394" s="17"/>
      <c r="PDF1394" s="17"/>
      <c r="PDG1394" s="17"/>
      <c r="PDH1394" s="17"/>
      <c r="PDI1394" s="17"/>
      <c r="PDJ1394" s="17"/>
      <c r="PDK1394" s="17"/>
      <c r="PDL1394" s="17"/>
      <c r="PDM1394" s="17"/>
      <c r="PDN1394" s="17"/>
      <c r="PDO1394" s="17"/>
      <c r="PDP1394" s="17"/>
      <c r="PDQ1394" s="17"/>
      <c r="PDR1394" s="17"/>
      <c r="PDS1394" s="17"/>
      <c r="PDT1394" s="17"/>
      <c r="PDU1394" s="17"/>
      <c r="PDV1394" s="17"/>
      <c r="PDW1394" s="17"/>
      <c r="PDX1394" s="17"/>
      <c r="PDY1394" s="17"/>
      <c r="PDZ1394" s="17"/>
      <c r="PEA1394" s="17"/>
      <c r="PEB1394" s="17"/>
      <c r="PEC1394" s="17"/>
      <c r="PED1394" s="17"/>
      <c r="PEE1394" s="17"/>
      <c r="PEF1394" s="17"/>
      <c r="PEG1394" s="17"/>
      <c r="PEH1394" s="17"/>
      <c r="PEI1394" s="17"/>
      <c r="PEJ1394" s="17"/>
      <c r="PEK1394" s="17"/>
      <c r="PEL1394" s="17"/>
      <c r="PEM1394" s="17"/>
      <c r="PEN1394" s="17"/>
      <c r="PEO1394" s="17"/>
      <c r="PEP1394" s="17"/>
      <c r="PEQ1394" s="17"/>
      <c r="PER1394" s="17"/>
      <c r="PES1394" s="17"/>
      <c r="PET1394" s="17"/>
      <c r="PEU1394" s="17"/>
      <c r="PEV1394" s="17"/>
      <c r="PEW1394" s="17"/>
      <c r="PEX1394" s="17"/>
      <c r="PEY1394" s="17"/>
      <c r="PEZ1394" s="17"/>
      <c r="PFA1394" s="17"/>
      <c r="PFB1394" s="17"/>
      <c r="PFC1394" s="17"/>
      <c r="PFD1394" s="17"/>
      <c r="PFE1394" s="17"/>
      <c r="PFF1394" s="17"/>
      <c r="PFG1394" s="17"/>
      <c r="PFH1394" s="17"/>
      <c r="PFI1394" s="17"/>
      <c r="PFJ1394" s="17"/>
      <c r="PFK1394" s="17"/>
      <c r="PFL1394" s="17"/>
      <c r="PFM1394" s="17"/>
      <c r="PFN1394" s="17"/>
      <c r="PFO1394" s="17"/>
      <c r="PFP1394" s="17"/>
      <c r="PFQ1394" s="17"/>
      <c r="PFR1394" s="17"/>
      <c r="PFS1394" s="17"/>
      <c r="PFT1394" s="17"/>
      <c r="PFU1394" s="17"/>
      <c r="PFV1394" s="17"/>
      <c r="PFW1394" s="17"/>
      <c r="PFX1394" s="17"/>
      <c r="PFY1394" s="17"/>
      <c r="PFZ1394" s="17"/>
      <c r="PGA1394" s="17"/>
      <c r="PGB1394" s="17"/>
      <c r="PGC1394" s="17"/>
      <c r="PGD1394" s="17"/>
      <c r="PGE1394" s="17"/>
      <c r="PGF1394" s="17"/>
      <c r="PGG1394" s="17"/>
      <c r="PGH1394" s="17"/>
      <c r="PGI1394" s="17"/>
      <c r="PGJ1394" s="17"/>
      <c r="PGK1394" s="17"/>
      <c r="PGL1394" s="17"/>
      <c r="PGM1394" s="17"/>
      <c r="PGN1394" s="17"/>
      <c r="PGO1394" s="17"/>
      <c r="PGP1394" s="17"/>
      <c r="PGQ1394" s="17"/>
      <c r="PGR1394" s="17"/>
      <c r="PGS1394" s="17"/>
      <c r="PGT1394" s="17"/>
      <c r="PGU1394" s="17"/>
      <c r="PGV1394" s="17"/>
      <c r="PGW1394" s="17"/>
      <c r="PGX1394" s="17"/>
      <c r="PGY1394" s="17"/>
      <c r="PGZ1394" s="17"/>
      <c r="PHA1394" s="17"/>
      <c r="PHB1394" s="17"/>
      <c r="PHC1394" s="17"/>
      <c r="PHD1394" s="17"/>
      <c r="PHE1394" s="17"/>
      <c r="PHF1394" s="17"/>
      <c r="PHG1394" s="17"/>
      <c r="PHH1394" s="17"/>
      <c r="PHI1394" s="17"/>
      <c r="PHJ1394" s="17"/>
      <c r="PHK1394" s="17"/>
      <c r="PHL1394" s="17"/>
      <c r="PHM1394" s="17"/>
      <c r="PHN1394" s="17"/>
      <c r="PHO1394" s="17"/>
      <c r="PHP1394" s="17"/>
      <c r="PHQ1394" s="17"/>
      <c r="PHR1394" s="17"/>
      <c r="PHS1394" s="17"/>
      <c r="PHT1394" s="17"/>
      <c r="PHU1394" s="17"/>
      <c r="PHV1394" s="17"/>
      <c r="PHW1394" s="17"/>
      <c r="PHX1394" s="17"/>
      <c r="PHY1394" s="17"/>
      <c r="PHZ1394" s="17"/>
      <c r="PIA1394" s="17"/>
      <c r="PIB1394" s="17"/>
      <c r="PIC1394" s="17"/>
      <c r="PID1394" s="17"/>
      <c r="PIE1394" s="17"/>
      <c r="PIF1394" s="17"/>
      <c r="PIG1394" s="17"/>
      <c r="PIH1394" s="17"/>
      <c r="PII1394" s="17"/>
      <c r="PIJ1394" s="17"/>
      <c r="PIK1394" s="17"/>
      <c r="PIL1394" s="17"/>
      <c r="PIM1394" s="17"/>
      <c r="PIN1394" s="17"/>
      <c r="PIO1394" s="17"/>
      <c r="PIP1394" s="17"/>
      <c r="PIQ1394" s="17"/>
      <c r="PIR1394" s="17"/>
      <c r="PIS1394" s="17"/>
      <c r="PIT1394" s="17"/>
      <c r="PIU1394" s="17"/>
      <c r="PIV1394" s="17"/>
      <c r="PIW1394" s="17"/>
      <c r="PIX1394" s="17"/>
      <c r="PIY1394" s="17"/>
      <c r="PIZ1394" s="17"/>
      <c r="PJA1394" s="17"/>
      <c r="PJB1394" s="17"/>
      <c r="PJC1394" s="17"/>
      <c r="PJD1394" s="17"/>
      <c r="PJE1394" s="17"/>
      <c r="PJF1394" s="17"/>
      <c r="PJG1394" s="17"/>
      <c r="PJH1394" s="17"/>
      <c r="PJI1394" s="17"/>
      <c r="PJJ1394" s="17"/>
      <c r="PJK1394" s="17"/>
      <c r="PJL1394" s="17"/>
      <c r="PJM1394" s="17"/>
      <c r="PJN1394" s="17"/>
      <c r="PJO1394" s="17"/>
      <c r="PJP1394" s="17"/>
      <c r="PJQ1394" s="17"/>
      <c r="PJR1394" s="17"/>
      <c r="PJS1394" s="17"/>
      <c r="PJT1394" s="17"/>
      <c r="PJU1394" s="17"/>
      <c r="PJV1394" s="17"/>
      <c r="PJW1394" s="17"/>
      <c r="PJX1394" s="17"/>
      <c r="PJY1394" s="17"/>
      <c r="PJZ1394" s="17"/>
      <c r="PKA1394" s="17"/>
      <c r="PKB1394" s="17"/>
      <c r="PKC1394" s="17"/>
      <c r="PKD1394" s="17"/>
      <c r="PKE1394" s="17"/>
      <c r="PKF1394" s="17"/>
      <c r="PKG1394" s="17"/>
      <c r="PKH1394" s="17"/>
      <c r="PKI1394" s="17"/>
      <c r="PKJ1394" s="17"/>
      <c r="PKK1394" s="17"/>
      <c r="PKL1394" s="17"/>
      <c r="PKM1394" s="17"/>
      <c r="PKN1394" s="17"/>
      <c r="PKO1394" s="17"/>
      <c r="PKP1394" s="17"/>
      <c r="PKQ1394" s="17"/>
      <c r="PKR1394" s="17"/>
      <c r="PKS1394" s="17"/>
      <c r="PKT1394" s="17"/>
      <c r="PKU1394" s="17"/>
      <c r="PKV1394" s="17"/>
      <c r="PKW1394" s="17"/>
      <c r="PKX1394" s="17"/>
      <c r="PKY1394" s="17"/>
      <c r="PKZ1394" s="17"/>
      <c r="PLA1394" s="17"/>
      <c r="PLB1394" s="17"/>
      <c r="PLC1394" s="17"/>
      <c r="PLD1394" s="17"/>
      <c r="PLE1394" s="17"/>
      <c r="PLF1394" s="17"/>
      <c r="PLG1394" s="17"/>
      <c r="PLH1394" s="17"/>
      <c r="PLI1394" s="17"/>
      <c r="PLJ1394" s="17"/>
      <c r="PLK1394" s="17"/>
      <c r="PLL1394" s="17"/>
      <c r="PLM1394" s="17"/>
      <c r="PLN1394" s="17"/>
      <c r="PLO1394" s="17"/>
      <c r="PLP1394" s="17"/>
      <c r="PLQ1394" s="17"/>
      <c r="PLR1394" s="17"/>
      <c r="PLS1394" s="17"/>
      <c r="PLT1394" s="17"/>
      <c r="PLU1394" s="17"/>
      <c r="PLV1394" s="17"/>
      <c r="PLW1394" s="17"/>
      <c r="PLX1394" s="17"/>
      <c r="PLY1394" s="17"/>
      <c r="PLZ1394" s="17"/>
      <c r="PMA1394" s="17"/>
      <c r="PMB1394" s="17"/>
      <c r="PMC1394" s="17"/>
      <c r="PMD1394" s="17"/>
      <c r="PME1394" s="17"/>
      <c r="PMF1394" s="17"/>
      <c r="PMG1394" s="17"/>
      <c r="PMH1394" s="17"/>
      <c r="PMI1394" s="17"/>
      <c r="PMJ1394" s="17"/>
      <c r="PMK1394" s="17"/>
      <c r="PML1394" s="17"/>
      <c r="PMM1394" s="17"/>
      <c r="PMN1394" s="17"/>
      <c r="PMO1394" s="17"/>
      <c r="PMP1394" s="17"/>
      <c r="PMQ1394" s="17"/>
      <c r="PMR1394" s="17"/>
      <c r="PMS1394" s="17"/>
      <c r="PMT1394" s="17"/>
      <c r="PMU1394" s="17"/>
      <c r="PMV1394" s="17"/>
      <c r="PMW1394" s="17"/>
      <c r="PMX1394" s="17"/>
      <c r="PMY1394" s="17"/>
      <c r="PMZ1394" s="17"/>
      <c r="PNA1394" s="17"/>
      <c r="PNB1394" s="17"/>
      <c r="PNC1394" s="17"/>
      <c r="PND1394" s="17"/>
      <c r="PNE1394" s="17"/>
      <c r="PNF1394" s="17"/>
      <c r="PNG1394" s="17"/>
      <c r="PNH1394" s="17"/>
      <c r="PNI1394" s="17"/>
      <c r="PNJ1394" s="17"/>
      <c r="PNK1394" s="17"/>
      <c r="PNL1394" s="17"/>
      <c r="PNM1394" s="17"/>
      <c r="PNN1394" s="17"/>
      <c r="PNO1394" s="17"/>
      <c r="PNP1394" s="17"/>
      <c r="PNQ1394" s="17"/>
      <c r="PNR1394" s="17"/>
      <c r="PNS1394" s="17"/>
      <c r="PNT1394" s="17"/>
      <c r="PNU1394" s="17"/>
      <c r="PNV1394" s="17"/>
      <c r="PNW1394" s="17"/>
      <c r="PNX1394" s="17"/>
      <c r="PNY1394" s="17"/>
      <c r="PNZ1394" s="17"/>
      <c r="POA1394" s="17"/>
      <c r="POB1394" s="17"/>
      <c r="POC1394" s="17"/>
      <c r="POD1394" s="17"/>
      <c r="POE1394" s="17"/>
      <c r="POF1394" s="17"/>
      <c r="POG1394" s="17"/>
      <c r="POH1394" s="17"/>
      <c r="POI1394" s="17"/>
      <c r="POJ1394" s="17"/>
      <c r="POK1394" s="17"/>
      <c r="POL1394" s="17"/>
      <c r="POM1394" s="17"/>
      <c r="PON1394" s="17"/>
      <c r="POO1394" s="17"/>
      <c r="POP1394" s="17"/>
      <c r="POQ1394" s="17"/>
      <c r="POR1394" s="17"/>
      <c r="POS1394" s="17"/>
      <c r="POT1394" s="17"/>
      <c r="POU1394" s="17"/>
      <c r="POV1394" s="17"/>
      <c r="POW1394" s="17"/>
      <c r="POX1394" s="17"/>
      <c r="POY1394" s="17"/>
      <c r="POZ1394" s="17"/>
      <c r="PPA1394" s="17"/>
      <c r="PPB1394" s="17"/>
      <c r="PPC1394" s="17"/>
      <c r="PPD1394" s="17"/>
      <c r="PPE1394" s="17"/>
      <c r="PPF1394" s="17"/>
      <c r="PPG1394" s="17"/>
      <c r="PPH1394" s="17"/>
      <c r="PPI1394" s="17"/>
      <c r="PPJ1394" s="17"/>
      <c r="PPK1394" s="17"/>
      <c r="PPL1394" s="17"/>
      <c r="PPM1394" s="17"/>
      <c r="PPN1394" s="17"/>
      <c r="PPO1394" s="17"/>
      <c r="PPP1394" s="17"/>
      <c r="PPQ1394" s="17"/>
      <c r="PPR1394" s="17"/>
      <c r="PPS1394" s="17"/>
      <c r="PPT1394" s="17"/>
      <c r="PPU1394" s="17"/>
      <c r="PPV1394" s="17"/>
      <c r="PPW1394" s="17"/>
      <c r="PPX1394" s="17"/>
      <c r="PPY1394" s="17"/>
      <c r="PPZ1394" s="17"/>
      <c r="PQA1394" s="17"/>
      <c r="PQB1394" s="17"/>
      <c r="PQC1394" s="17"/>
      <c r="PQD1394" s="17"/>
      <c r="PQE1394" s="17"/>
      <c r="PQF1394" s="17"/>
      <c r="PQG1394" s="17"/>
      <c r="PQH1394" s="17"/>
      <c r="PQI1394" s="17"/>
      <c r="PQJ1394" s="17"/>
      <c r="PQK1394" s="17"/>
      <c r="PQL1394" s="17"/>
      <c r="PQM1394" s="17"/>
      <c r="PQN1394" s="17"/>
      <c r="PQO1394" s="17"/>
      <c r="PQP1394" s="17"/>
      <c r="PQQ1394" s="17"/>
      <c r="PQR1394" s="17"/>
      <c r="PQS1394" s="17"/>
      <c r="PQT1394" s="17"/>
      <c r="PQU1394" s="17"/>
      <c r="PQV1394" s="17"/>
      <c r="PQW1394" s="17"/>
      <c r="PQX1394" s="17"/>
      <c r="PQY1394" s="17"/>
      <c r="PQZ1394" s="17"/>
      <c r="PRA1394" s="17"/>
      <c r="PRB1394" s="17"/>
      <c r="PRC1394" s="17"/>
      <c r="PRD1394" s="17"/>
      <c r="PRE1394" s="17"/>
      <c r="PRF1394" s="17"/>
      <c r="PRG1394" s="17"/>
      <c r="PRH1394" s="17"/>
      <c r="PRI1394" s="17"/>
      <c r="PRJ1394" s="17"/>
      <c r="PRK1394" s="17"/>
      <c r="PRL1394" s="17"/>
      <c r="PRM1394" s="17"/>
      <c r="PRN1394" s="17"/>
      <c r="PRO1394" s="17"/>
      <c r="PRP1394" s="17"/>
      <c r="PRQ1394" s="17"/>
      <c r="PRR1394" s="17"/>
      <c r="PRS1394" s="17"/>
      <c r="PRT1394" s="17"/>
      <c r="PRU1394" s="17"/>
      <c r="PRV1394" s="17"/>
      <c r="PRW1394" s="17"/>
      <c r="PRX1394" s="17"/>
      <c r="PRY1394" s="17"/>
      <c r="PRZ1394" s="17"/>
      <c r="PSA1394" s="17"/>
      <c r="PSB1394" s="17"/>
      <c r="PSC1394" s="17"/>
      <c r="PSD1394" s="17"/>
      <c r="PSE1394" s="17"/>
      <c r="PSF1394" s="17"/>
      <c r="PSG1394" s="17"/>
      <c r="PSH1394" s="17"/>
      <c r="PSI1394" s="17"/>
      <c r="PSJ1394" s="17"/>
      <c r="PSK1394" s="17"/>
      <c r="PSL1394" s="17"/>
      <c r="PSM1394" s="17"/>
      <c r="PSN1394" s="17"/>
      <c r="PSO1394" s="17"/>
      <c r="PSP1394" s="17"/>
      <c r="PSQ1394" s="17"/>
      <c r="PSR1394" s="17"/>
      <c r="PSS1394" s="17"/>
      <c r="PST1394" s="17"/>
      <c r="PSU1394" s="17"/>
      <c r="PSV1394" s="17"/>
      <c r="PSW1394" s="17"/>
      <c r="PSX1394" s="17"/>
      <c r="PSY1394" s="17"/>
      <c r="PSZ1394" s="17"/>
      <c r="PTA1394" s="17"/>
      <c r="PTB1394" s="17"/>
      <c r="PTC1394" s="17"/>
      <c r="PTD1394" s="17"/>
      <c r="PTE1394" s="17"/>
      <c r="PTF1394" s="17"/>
      <c r="PTG1394" s="17"/>
      <c r="PTH1394" s="17"/>
      <c r="PTI1394" s="17"/>
      <c r="PTJ1394" s="17"/>
      <c r="PTK1394" s="17"/>
      <c r="PTL1394" s="17"/>
      <c r="PTM1394" s="17"/>
      <c r="PTN1394" s="17"/>
      <c r="PTO1394" s="17"/>
      <c r="PTP1394" s="17"/>
      <c r="PTQ1394" s="17"/>
      <c r="PTR1394" s="17"/>
      <c r="PTS1394" s="17"/>
      <c r="PTT1394" s="17"/>
      <c r="PTU1394" s="17"/>
      <c r="PTV1394" s="17"/>
      <c r="PTW1394" s="17"/>
      <c r="PTX1394" s="17"/>
      <c r="PTY1394" s="17"/>
      <c r="PTZ1394" s="17"/>
      <c r="PUA1394" s="17"/>
      <c r="PUB1394" s="17"/>
      <c r="PUC1394" s="17"/>
      <c r="PUD1394" s="17"/>
      <c r="PUE1394" s="17"/>
      <c r="PUF1394" s="17"/>
      <c r="PUG1394" s="17"/>
      <c r="PUH1394" s="17"/>
      <c r="PUI1394" s="17"/>
      <c r="PUJ1394" s="17"/>
      <c r="PUK1394" s="17"/>
      <c r="PUL1394" s="17"/>
      <c r="PUM1394" s="17"/>
      <c r="PUN1394" s="17"/>
      <c r="PUO1394" s="17"/>
      <c r="PUP1394" s="17"/>
      <c r="PUQ1394" s="17"/>
      <c r="PUR1394" s="17"/>
      <c r="PUS1394" s="17"/>
      <c r="PUT1394" s="17"/>
      <c r="PUU1394" s="17"/>
      <c r="PUV1394" s="17"/>
      <c r="PUW1394" s="17"/>
      <c r="PUX1394" s="17"/>
      <c r="PUY1394" s="17"/>
      <c r="PUZ1394" s="17"/>
      <c r="PVA1394" s="17"/>
      <c r="PVB1394" s="17"/>
      <c r="PVC1394" s="17"/>
      <c r="PVD1394" s="17"/>
      <c r="PVE1394" s="17"/>
      <c r="PVF1394" s="17"/>
      <c r="PVG1394" s="17"/>
      <c r="PVH1394" s="17"/>
      <c r="PVI1394" s="17"/>
      <c r="PVJ1394" s="17"/>
      <c r="PVK1394" s="17"/>
      <c r="PVL1394" s="17"/>
      <c r="PVM1394" s="17"/>
      <c r="PVN1394" s="17"/>
      <c r="PVO1394" s="17"/>
      <c r="PVP1394" s="17"/>
      <c r="PVQ1394" s="17"/>
      <c r="PVR1394" s="17"/>
      <c r="PVS1394" s="17"/>
      <c r="PVT1394" s="17"/>
      <c r="PVU1394" s="17"/>
      <c r="PVV1394" s="17"/>
      <c r="PVW1394" s="17"/>
      <c r="PVX1394" s="17"/>
      <c r="PVY1394" s="17"/>
      <c r="PVZ1394" s="17"/>
      <c r="PWA1394" s="17"/>
      <c r="PWB1394" s="17"/>
      <c r="PWC1394" s="17"/>
      <c r="PWD1394" s="17"/>
      <c r="PWE1394" s="17"/>
      <c r="PWF1394" s="17"/>
      <c r="PWG1394" s="17"/>
      <c r="PWH1394" s="17"/>
      <c r="PWI1394" s="17"/>
      <c r="PWJ1394" s="17"/>
      <c r="PWK1394" s="17"/>
      <c r="PWL1394" s="17"/>
      <c r="PWM1394" s="17"/>
      <c r="PWN1394" s="17"/>
      <c r="PWO1394" s="17"/>
      <c r="PWP1394" s="17"/>
      <c r="PWQ1394" s="17"/>
      <c r="PWR1394" s="17"/>
      <c r="PWS1394" s="17"/>
      <c r="PWT1394" s="17"/>
      <c r="PWU1394" s="17"/>
      <c r="PWV1394" s="17"/>
      <c r="PWW1394" s="17"/>
      <c r="PWX1394" s="17"/>
      <c r="PWY1394" s="17"/>
      <c r="PWZ1394" s="17"/>
      <c r="PXA1394" s="17"/>
      <c r="PXB1394" s="17"/>
      <c r="PXC1394" s="17"/>
      <c r="PXD1394" s="17"/>
      <c r="PXE1394" s="17"/>
      <c r="PXF1394" s="17"/>
      <c r="PXG1394" s="17"/>
      <c r="PXH1394" s="17"/>
      <c r="PXI1394" s="17"/>
      <c r="PXJ1394" s="17"/>
      <c r="PXK1394" s="17"/>
      <c r="PXL1394" s="17"/>
      <c r="PXM1394" s="17"/>
      <c r="PXN1394" s="17"/>
      <c r="PXO1394" s="17"/>
      <c r="PXP1394" s="17"/>
      <c r="PXQ1394" s="17"/>
      <c r="PXR1394" s="17"/>
      <c r="PXS1394" s="17"/>
      <c r="PXT1394" s="17"/>
      <c r="PXU1394" s="17"/>
      <c r="PXV1394" s="17"/>
      <c r="PXW1394" s="17"/>
      <c r="PXX1394" s="17"/>
      <c r="PXY1394" s="17"/>
      <c r="PXZ1394" s="17"/>
      <c r="PYA1394" s="17"/>
      <c r="PYB1394" s="17"/>
      <c r="PYC1394" s="17"/>
      <c r="PYD1394" s="17"/>
      <c r="PYE1394" s="17"/>
      <c r="PYF1394" s="17"/>
      <c r="PYG1394" s="17"/>
      <c r="PYH1394" s="17"/>
      <c r="PYI1394" s="17"/>
      <c r="PYJ1394" s="17"/>
      <c r="PYK1394" s="17"/>
      <c r="PYL1394" s="17"/>
      <c r="PYM1394" s="17"/>
      <c r="PYN1394" s="17"/>
      <c r="PYO1394" s="17"/>
      <c r="PYP1394" s="17"/>
      <c r="PYQ1394" s="17"/>
      <c r="PYR1394" s="17"/>
      <c r="PYS1394" s="17"/>
      <c r="PYT1394" s="17"/>
      <c r="PYU1394" s="17"/>
      <c r="PYV1394" s="17"/>
      <c r="PYW1394" s="17"/>
      <c r="PYX1394" s="17"/>
      <c r="PYY1394" s="17"/>
      <c r="PYZ1394" s="17"/>
      <c r="PZA1394" s="17"/>
      <c r="PZB1394" s="17"/>
      <c r="PZC1394" s="17"/>
      <c r="PZD1394" s="17"/>
      <c r="PZE1394" s="17"/>
      <c r="PZF1394" s="17"/>
      <c r="PZG1394" s="17"/>
      <c r="PZH1394" s="17"/>
      <c r="PZI1394" s="17"/>
      <c r="PZJ1394" s="17"/>
      <c r="PZK1394" s="17"/>
      <c r="PZL1394" s="17"/>
      <c r="PZM1394" s="17"/>
      <c r="PZN1394" s="17"/>
      <c r="PZO1394" s="17"/>
      <c r="PZP1394" s="17"/>
      <c r="PZQ1394" s="17"/>
      <c r="PZR1394" s="17"/>
      <c r="PZS1394" s="17"/>
      <c r="PZT1394" s="17"/>
      <c r="PZU1394" s="17"/>
      <c r="PZV1394" s="17"/>
      <c r="PZW1394" s="17"/>
      <c r="PZX1394" s="17"/>
      <c r="PZY1394" s="17"/>
      <c r="PZZ1394" s="17"/>
      <c r="QAA1394" s="17"/>
      <c r="QAB1394" s="17"/>
      <c r="QAC1394" s="17"/>
      <c r="QAD1394" s="17"/>
      <c r="QAE1394" s="17"/>
      <c r="QAF1394" s="17"/>
      <c r="QAG1394" s="17"/>
      <c r="QAH1394" s="17"/>
      <c r="QAI1394" s="17"/>
      <c r="QAJ1394" s="17"/>
      <c r="QAK1394" s="17"/>
      <c r="QAL1394" s="17"/>
      <c r="QAM1394" s="17"/>
      <c r="QAN1394" s="17"/>
      <c r="QAO1394" s="17"/>
      <c r="QAP1394" s="17"/>
      <c r="QAQ1394" s="17"/>
      <c r="QAR1394" s="17"/>
      <c r="QAS1394" s="17"/>
      <c r="QAT1394" s="17"/>
      <c r="QAU1394" s="17"/>
      <c r="QAV1394" s="17"/>
      <c r="QAW1394" s="17"/>
      <c r="QAX1394" s="17"/>
      <c r="QAY1394" s="17"/>
      <c r="QAZ1394" s="17"/>
      <c r="QBA1394" s="17"/>
      <c r="QBB1394" s="17"/>
      <c r="QBC1394" s="17"/>
      <c r="QBD1394" s="17"/>
      <c r="QBE1394" s="17"/>
      <c r="QBF1394" s="17"/>
      <c r="QBG1394" s="17"/>
      <c r="QBH1394" s="17"/>
      <c r="QBI1394" s="17"/>
      <c r="QBJ1394" s="17"/>
      <c r="QBK1394" s="17"/>
      <c r="QBL1394" s="17"/>
      <c r="QBM1394" s="17"/>
      <c r="QBN1394" s="17"/>
      <c r="QBO1394" s="17"/>
      <c r="QBP1394" s="17"/>
      <c r="QBQ1394" s="17"/>
      <c r="QBR1394" s="17"/>
      <c r="QBS1394" s="17"/>
      <c r="QBT1394" s="17"/>
      <c r="QBU1394" s="17"/>
      <c r="QBV1394" s="17"/>
      <c r="QBW1394" s="17"/>
      <c r="QBX1394" s="17"/>
      <c r="QBY1394" s="17"/>
      <c r="QBZ1394" s="17"/>
      <c r="QCA1394" s="17"/>
      <c r="QCB1394" s="17"/>
      <c r="QCC1394" s="17"/>
      <c r="QCD1394" s="17"/>
      <c r="QCE1394" s="17"/>
      <c r="QCF1394" s="17"/>
      <c r="QCG1394" s="17"/>
      <c r="QCH1394" s="17"/>
      <c r="QCI1394" s="17"/>
      <c r="QCJ1394" s="17"/>
      <c r="QCK1394" s="17"/>
      <c r="QCL1394" s="17"/>
      <c r="QCM1394" s="17"/>
      <c r="QCN1394" s="17"/>
      <c r="QCO1394" s="17"/>
      <c r="QCP1394" s="17"/>
      <c r="QCQ1394" s="17"/>
      <c r="QCR1394" s="17"/>
      <c r="QCS1394" s="17"/>
      <c r="QCT1394" s="17"/>
      <c r="QCU1394" s="17"/>
      <c r="QCV1394" s="17"/>
      <c r="QCW1394" s="17"/>
      <c r="QCX1394" s="17"/>
      <c r="QCY1394" s="17"/>
      <c r="QCZ1394" s="17"/>
      <c r="QDA1394" s="17"/>
      <c r="QDB1394" s="17"/>
      <c r="QDC1394" s="17"/>
      <c r="QDD1394" s="17"/>
      <c r="QDE1394" s="17"/>
      <c r="QDF1394" s="17"/>
      <c r="QDG1394" s="17"/>
      <c r="QDH1394" s="17"/>
      <c r="QDI1394" s="17"/>
      <c r="QDJ1394" s="17"/>
      <c r="QDK1394" s="17"/>
      <c r="QDL1394" s="17"/>
      <c r="QDM1394" s="17"/>
      <c r="QDN1394" s="17"/>
      <c r="QDO1394" s="17"/>
      <c r="QDP1394" s="17"/>
      <c r="QDQ1394" s="17"/>
      <c r="QDR1394" s="17"/>
      <c r="QDS1394" s="17"/>
      <c r="QDT1394" s="17"/>
      <c r="QDU1394" s="17"/>
      <c r="QDV1394" s="17"/>
      <c r="QDW1394" s="17"/>
      <c r="QDX1394" s="17"/>
      <c r="QDY1394" s="17"/>
      <c r="QDZ1394" s="17"/>
      <c r="QEA1394" s="17"/>
      <c r="QEB1394" s="17"/>
      <c r="QEC1394" s="17"/>
      <c r="QED1394" s="17"/>
      <c r="QEE1394" s="17"/>
      <c r="QEF1394" s="17"/>
      <c r="QEG1394" s="17"/>
      <c r="QEH1394" s="17"/>
      <c r="QEI1394" s="17"/>
      <c r="QEJ1394" s="17"/>
      <c r="QEK1394" s="17"/>
      <c r="QEL1394" s="17"/>
      <c r="QEM1394" s="17"/>
      <c r="QEN1394" s="17"/>
      <c r="QEO1394" s="17"/>
      <c r="QEP1394" s="17"/>
      <c r="QEQ1394" s="17"/>
      <c r="QER1394" s="17"/>
      <c r="QES1394" s="17"/>
      <c r="QET1394" s="17"/>
      <c r="QEU1394" s="17"/>
      <c r="QEV1394" s="17"/>
      <c r="QEW1394" s="17"/>
      <c r="QEX1394" s="17"/>
      <c r="QEY1394" s="17"/>
      <c r="QEZ1394" s="17"/>
      <c r="QFA1394" s="17"/>
      <c r="QFB1394" s="17"/>
      <c r="QFC1394" s="17"/>
      <c r="QFD1394" s="17"/>
      <c r="QFE1394" s="17"/>
      <c r="QFF1394" s="17"/>
      <c r="QFG1394" s="17"/>
      <c r="QFH1394" s="17"/>
      <c r="QFI1394" s="17"/>
      <c r="QFJ1394" s="17"/>
      <c r="QFK1394" s="17"/>
      <c r="QFL1394" s="17"/>
      <c r="QFM1394" s="17"/>
      <c r="QFN1394" s="17"/>
      <c r="QFO1394" s="17"/>
      <c r="QFP1394" s="17"/>
      <c r="QFQ1394" s="17"/>
      <c r="QFR1394" s="17"/>
      <c r="QFS1394" s="17"/>
      <c r="QFT1394" s="17"/>
      <c r="QFU1394" s="17"/>
      <c r="QFV1394" s="17"/>
      <c r="QFW1394" s="17"/>
      <c r="QFX1394" s="17"/>
      <c r="QFY1394" s="17"/>
      <c r="QFZ1394" s="17"/>
      <c r="QGA1394" s="17"/>
      <c r="QGB1394" s="17"/>
      <c r="QGC1394" s="17"/>
      <c r="QGD1394" s="17"/>
      <c r="QGE1394" s="17"/>
      <c r="QGF1394" s="17"/>
      <c r="QGG1394" s="17"/>
      <c r="QGH1394" s="17"/>
      <c r="QGI1394" s="17"/>
      <c r="QGJ1394" s="17"/>
      <c r="QGK1394" s="17"/>
      <c r="QGL1394" s="17"/>
      <c r="QGM1394" s="17"/>
      <c r="QGN1394" s="17"/>
      <c r="QGO1394" s="17"/>
      <c r="QGP1394" s="17"/>
      <c r="QGQ1394" s="17"/>
      <c r="QGR1394" s="17"/>
      <c r="QGS1394" s="17"/>
      <c r="QGT1394" s="17"/>
      <c r="QGU1394" s="17"/>
      <c r="QGV1394" s="17"/>
      <c r="QGW1394" s="17"/>
      <c r="QGX1394" s="17"/>
      <c r="QGY1394" s="17"/>
      <c r="QGZ1394" s="17"/>
      <c r="QHA1394" s="17"/>
      <c r="QHB1394" s="17"/>
      <c r="QHC1394" s="17"/>
      <c r="QHD1394" s="17"/>
      <c r="QHE1394" s="17"/>
      <c r="QHF1394" s="17"/>
      <c r="QHG1394" s="17"/>
      <c r="QHH1394" s="17"/>
      <c r="QHI1394" s="17"/>
      <c r="QHJ1394" s="17"/>
      <c r="QHK1394" s="17"/>
      <c r="QHL1394" s="17"/>
      <c r="QHM1394" s="17"/>
      <c r="QHN1394" s="17"/>
      <c r="QHO1394" s="17"/>
      <c r="QHP1394" s="17"/>
      <c r="QHQ1394" s="17"/>
      <c r="QHR1394" s="17"/>
      <c r="QHS1394" s="17"/>
      <c r="QHT1394" s="17"/>
      <c r="QHU1394" s="17"/>
      <c r="QHV1394" s="17"/>
      <c r="QHW1394" s="17"/>
      <c r="QHX1394" s="17"/>
      <c r="QHY1394" s="17"/>
      <c r="QHZ1394" s="17"/>
      <c r="QIA1394" s="17"/>
      <c r="QIB1394" s="17"/>
      <c r="QIC1394" s="17"/>
      <c r="QID1394" s="17"/>
      <c r="QIE1394" s="17"/>
      <c r="QIF1394" s="17"/>
      <c r="QIG1394" s="17"/>
      <c r="QIH1394" s="17"/>
      <c r="QII1394" s="17"/>
      <c r="QIJ1394" s="17"/>
      <c r="QIK1394" s="17"/>
      <c r="QIL1394" s="17"/>
      <c r="QIM1394" s="17"/>
      <c r="QIN1394" s="17"/>
      <c r="QIO1394" s="17"/>
      <c r="QIP1394" s="17"/>
      <c r="QIQ1394" s="17"/>
      <c r="QIR1394" s="17"/>
      <c r="QIS1394" s="17"/>
      <c r="QIT1394" s="17"/>
      <c r="QIU1394" s="17"/>
      <c r="QIV1394" s="17"/>
      <c r="QIW1394" s="17"/>
      <c r="QIX1394" s="17"/>
      <c r="QIY1394" s="17"/>
      <c r="QIZ1394" s="17"/>
      <c r="QJA1394" s="17"/>
      <c r="QJB1394" s="17"/>
      <c r="QJC1394" s="17"/>
      <c r="QJD1394" s="17"/>
      <c r="QJE1394" s="17"/>
      <c r="QJF1394" s="17"/>
      <c r="QJG1394" s="17"/>
      <c r="QJH1394" s="17"/>
      <c r="QJI1394" s="17"/>
      <c r="QJJ1394" s="17"/>
      <c r="QJK1394" s="17"/>
      <c r="QJL1394" s="17"/>
      <c r="QJM1394" s="17"/>
      <c r="QJN1394" s="17"/>
      <c r="QJO1394" s="17"/>
      <c r="QJP1394" s="17"/>
      <c r="QJQ1394" s="17"/>
      <c r="QJR1394" s="17"/>
      <c r="QJS1394" s="17"/>
      <c r="QJT1394" s="17"/>
      <c r="QJU1394" s="17"/>
      <c r="QJV1394" s="17"/>
      <c r="QJW1394" s="17"/>
      <c r="QJX1394" s="17"/>
      <c r="QJY1394" s="17"/>
      <c r="QJZ1394" s="17"/>
      <c r="QKA1394" s="17"/>
      <c r="QKB1394" s="17"/>
      <c r="QKC1394" s="17"/>
      <c r="QKD1394" s="17"/>
      <c r="QKE1394" s="17"/>
      <c r="QKF1394" s="17"/>
      <c r="QKG1394" s="17"/>
      <c r="QKH1394" s="17"/>
      <c r="QKI1394" s="17"/>
      <c r="QKJ1394" s="17"/>
      <c r="QKK1394" s="17"/>
      <c r="QKL1394" s="17"/>
      <c r="QKM1394" s="17"/>
      <c r="QKN1394" s="17"/>
      <c r="QKO1394" s="17"/>
      <c r="QKP1394" s="17"/>
      <c r="QKQ1394" s="17"/>
      <c r="QKR1394" s="17"/>
      <c r="QKS1394" s="17"/>
      <c r="QKT1394" s="17"/>
      <c r="QKU1394" s="17"/>
      <c r="QKV1394" s="17"/>
      <c r="QKW1394" s="17"/>
      <c r="QKX1394" s="17"/>
      <c r="QKY1394" s="17"/>
      <c r="QKZ1394" s="17"/>
      <c r="QLA1394" s="17"/>
      <c r="QLB1394" s="17"/>
      <c r="QLC1394" s="17"/>
      <c r="QLD1394" s="17"/>
      <c r="QLE1394" s="17"/>
      <c r="QLF1394" s="17"/>
      <c r="QLG1394" s="17"/>
      <c r="QLH1394" s="17"/>
      <c r="QLI1394" s="17"/>
      <c r="QLJ1394" s="17"/>
      <c r="QLK1394" s="17"/>
      <c r="QLL1394" s="17"/>
      <c r="QLM1394" s="17"/>
      <c r="QLN1394" s="17"/>
      <c r="QLO1394" s="17"/>
      <c r="QLP1394" s="17"/>
      <c r="QLQ1394" s="17"/>
      <c r="QLR1394" s="17"/>
      <c r="QLS1394" s="17"/>
      <c r="QLT1394" s="17"/>
      <c r="QLU1394" s="17"/>
      <c r="QLV1394" s="17"/>
      <c r="QLW1394" s="17"/>
      <c r="QLX1394" s="17"/>
      <c r="QLY1394" s="17"/>
      <c r="QLZ1394" s="17"/>
      <c r="QMA1394" s="17"/>
      <c r="QMB1394" s="17"/>
      <c r="QMC1394" s="17"/>
      <c r="QMD1394" s="17"/>
      <c r="QME1394" s="17"/>
      <c r="QMF1394" s="17"/>
      <c r="QMG1394" s="17"/>
      <c r="QMH1394" s="17"/>
      <c r="QMI1394" s="17"/>
      <c r="QMJ1394" s="17"/>
      <c r="QMK1394" s="17"/>
      <c r="QML1394" s="17"/>
      <c r="QMM1394" s="17"/>
      <c r="QMN1394" s="17"/>
      <c r="QMO1394" s="17"/>
      <c r="QMP1394" s="17"/>
      <c r="QMQ1394" s="17"/>
      <c r="QMR1394" s="17"/>
      <c r="QMS1394" s="17"/>
      <c r="QMT1394" s="17"/>
      <c r="QMU1394" s="17"/>
      <c r="QMV1394" s="17"/>
      <c r="QMW1394" s="17"/>
      <c r="QMX1394" s="17"/>
      <c r="QMY1394" s="17"/>
      <c r="QMZ1394" s="17"/>
      <c r="QNA1394" s="17"/>
      <c r="QNB1394" s="17"/>
      <c r="QNC1394" s="17"/>
      <c r="QND1394" s="17"/>
      <c r="QNE1394" s="17"/>
      <c r="QNF1394" s="17"/>
      <c r="QNG1394" s="17"/>
      <c r="QNH1394" s="17"/>
      <c r="QNI1394" s="17"/>
      <c r="QNJ1394" s="17"/>
      <c r="QNK1394" s="17"/>
      <c r="QNL1394" s="17"/>
      <c r="QNM1394" s="17"/>
      <c r="QNN1394" s="17"/>
      <c r="QNO1394" s="17"/>
      <c r="QNP1394" s="17"/>
      <c r="QNQ1394" s="17"/>
      <c r="QNR1394" s="17"/>
      <c r="QNS1394" s="17"/>
      <c r="QNT1394" s="17"/>
      <c r="QNU1394" s="17"/>
      <c r="QNV1394" s="17"/>
      <c r="QNW1394" s="17"/>
      <c r="QNX1394" s="17"/>
      <c r="QNY1394" s="17"/>
      <c r="QNZ1394" s="17"/>
      <c r="QOA1394" s="17"/>
      <c r="QOB1394" s="17"/>
      <c r="QOC1394" s="17"/>
      <c r="QOD1394" s="17"/>
      <c r="QOE1394" s="17"/>
      <c r="QOF1394" s="17"/>
      <c r="QOG1394" s="17"/>
      <c r="QOH1394" s="17"/>
      <c r="QOI1394" s="17"/>
      <c r="QOJ1394" s="17"/>
      <c r="QOK1394" s="17"/>
      <c r="QOL1394" s="17"/>
      <c r="QOM1394" s="17"/>
      <c r="QON1394" s="17"/>
      <c r="QOO1394" s="17"/>
      <c r="QOP1394" s="17"/>
      <c r="QOQ1394" s="17"/>
      <c r="QOR1394" s="17"/>
      <c r="QOS1394" s="17"/>
      <c r="QOT1394" s="17"/>
      <c r="QOU1394" s="17"/>
      <c r="QOV1394" s="17"/>
      <c r="QOW1394" s="17"/>
      <c r="QOX1394" s="17"/>
      <c r="QOY1394" s="17"/>
      <c r="QOZ1394" s="17"/>
      <c r="QPA1394" s="17"/>
      <c r="QPB1394" s="17"/>
      <c r="QPC1394" s="17"/>
      <c r="QPD1394" s="17"/>
      <c r="QPE1394" s="17"/>
      <c r="QPF1394" s="17"/>
      <c r="QPG1394" s="17"/>
      <c r="QPH1394" s="17"/>
      <c r="QPI1394" s="17"/>
      <c r="QPJ1394" s="17"/>
      <c r="QPK1394" s="17"/>
      <c r="QPL1394" s="17"/>
      <c r="QPM1394" s="17"/>
      <c r="QPN1394" s="17"/>
      <c r="QPO1394" s="17"/>
      <c r="QPP1394" s="17"/>
      <c r="QPQ1394" s="17"/>
      <c r="QPR1394" s="17"/>
      <c r="QPS1394" s="17"/>
      <c r="QPT1394" s="17"/>
      <c r="QPU1394" s="17"/>
      <c r="QPV1394" s="17"/>
      <c r="QPW1394" s="17"/>
      <c r="QPX1394" s="17"/>
      <c r="QPY1394" s="17"/>
      <c r="QPZ1394" s="17"/>
      <c r="QQA1394" s="17"/>
      <c r="QQB1394" s="17"/>
      <c r="QQC1394" s="17"/>
      <c r="QQD1394" s="17"/>
      <c r="QQE1394" s="17"/>
      <c r="QQF1394" s="17"/>
      <c r="QQG1394" s="17"/>
      <c r="QQH1394" s="17"/>
      <c r="QQI1394" s="17"/>
      <c r="QQJ1394" s="17"/>
      <c r="QQK1394" s="17"/>
      <c r="QQL1394" s="17"/>
      <c r="QQM1394" s="17"/>
      <c r="QQN1394" s="17"/>
      <c r="QQO1394" s="17"/>
      <c r="QQP1394" s="17"/>
      <c r="QQQ1394" s="17"/>
      <c r="QQR1394" s="17"/>
      <c r="QQS1394" s="17"/>
      <c r="QQT1394" s="17"/>
      <c r="QQU1394" s="17"/>
      <c r="QQV1394" s="17"/>
      <c r="QQW1394" s="17"/>
      <c r="QQX1394" s="17"/>
      <c r="QQY1394" s="17"/>
      <c r="QQZ1394" s="17"/>
      <c r="QRA1394" s="17"/>
      <c r="QRB1394" s="17"/>
      <c r="QRC1394" s="17"/>
      <c r="QRD1394" s="17"/>
      <c r="QRE1394" s="17"/>
      <c r="QRF1394" s="17"/>
      <c r="QRG1394" s="17"/>
      <c r="QRH1394" s="17"/>
      <c r="QRI1394" s="17"/>
      <c r="QRJ1394" s="17"/>
      <c r="QRK1394" s="17"/>
      <c r="QRL1394" s="17"/>
      <c r="QRM1394" s="17"/>
      <c r="QRN1394" s="17"/>
      <c r="QRO1394" s="17"/>
      <c r="QRP1394" s="17"/>
      <c r="QRQ1394" s="17"/>
      <c r="QRR1394" s="17"/>
      <c r="QRS1394" s="17"/>
      <c r="QRT1394" s="17"/>
      <c r="QRU1394" s="17"/>
      <c r="QRV1394" s="17"/>
      <c r="QRW1394" s="17"/>
      <c r="QRX1394" s="17"/>
      <c r="QRY1394" s="17"/>
      <c r="QRZ1394" s="17"/>
      <c r="QSA1394" s="17"/>
      <c r="QSB1394" s="17"/>
      <c r="QSC1394" s="17"/>
      <c r="QSD1394" s="17"/>
      <c r="QSE1394" s="17"/>
      <c r="QSF1394" s="17"/>
      <c r="QSG1394" s="17"/>
      <c r="QSH1394" s="17"/>
      <c r="QSI1394" s="17"/>
      <c r="QSJ1394" s="17"/>
      <c r="QSK1394" s="17"/>
      <c r="QSL1394" s="17"/>
      <c r="QSM1394" s="17"/>
      <c r="QSN1394" s="17"/>
      <c r="QSO1394" s="17"/>
      <c r="QSP1394" s="17"/>
      <c r="QSQ1394" s="17"/>
      <c r="QSR1394" s="17"/>
      <c r="QSS1394" s="17"/>
      <c r="QST1394" s="17"/>
      <c r="QSU1394" s="17"/>
      <c r="QSV1394" s="17"/>
      <c r="QSW1394" s="17"/>
      <c r="QSX1394" s="17"/>
      <c r="QSY1394" s="17"/>
      <c r="QSZ1394" s="17"/>
      <c r="QTA1394" s="17"/>
      <c r="QTB1394" s="17"/>
      <c r="QTC1394" s="17"/>
      <c r="QTD1394" s="17"/>
      <c r="QTE1394" s="17"/>
      <c r="QTF1394" s="17"/>
      <c r="QTG1394" s="17"/>
      <c r="QTH1394" s="17"/>
      <c r="QTI1394" s="17"/>
      <c r="QTJ1394" s="17"/>
      <c r="QTK1394" s="17"/>
      <c r="QTL1394" s="17"/>
      <c r="QTM1394" s="17"/>
      <c r="QTN1394" s="17"/>
      <c r="QTO1394" s="17"/>
      <c r="QTP1394" s="17"/>
      <c r="QTQ1394" s="17"/>
      <c r="QTR1394" s="17"/>
      <c r="QTS1394" s="17"/>
      <c r="QTT1394" s="17"/>
      <c r="QTU1394" s="17"/>
      <c r="QTV1394" s="17"/>
      <c r="QTW1394" s="17"/>
      <c r="QTX1394" s="17"/>
      <c r="QTY1394" s="17"/>
      <c r="QTZ1394" s="17"/>
      <c r="QUA1394" s="17"/>
      <c r="QUB1394" s="17"/>
      <c r="QUC1394" s="17"/>
      <c r="QUD1394" s="17"/>
      <c r="QUE1394" s="17"/>
      <c r="QUF1394" s="17"/>
      <c r="QUG1394" s="17"/>
      <c r="QUH1394" s="17"/>
      <c r="QUI1394" s="17"/>
      <c r="QUJ1394" s="17"/>
      <c r="QUK1394" s="17"/>
      <c r="QUL1394" s="17"/>
      <c r="QUM1394" s="17"/>
      <c r="QUN1394" s="17"/>
      <c r="QUO1394" s="17"/>
      <c r="QUP1394" s="17"/>
      <c r="QUQ1394" s="17"/>
      <c r="QUR1394" s="17"/>
      <c r="QUS1394" s="17"/>
      <c r="QUT1394" s="17"/>
      <c r="QUU1394" s="17"/>
      <c r="QUV1394" s="17"/>
      <c r="QUW1394" s="17"/>
      <c r="QUX1394" s="17"/>
      <c r="QUY1394" s="17"/>
      <c r="QUZ1394" s="17"/>
      <c r="QVA1394" s="17"/>
      <c r="QVB1394" s="17"/>
      <c r="QVC1394" s="17"/>
      <c r="QVD1394" s="17"/>
      <c r="QVE1394" s="17"/>
      <c r="QVF1394" s="17"/>
      <c r="QVG1394" s="17"/>
      <c r="QVH1394" s="17"/>
      <c r="QVI1394" s="17"/>
      <c r="QVJ1394" s="17"/>
      <c r="QVK1394" s="17"/>
      <c r="QVL1394" s="17"/>
      <c r="QVM1394" s="17"/>
      <c r="QVN1394" s="17"/>
      <c r="QVO1394" s="17"/>
      <c r="QVP1394" s="17"/>
      <c r="QVQ1394" s="17"/>
      <c r="QVR1394" s="17"/>
      <c r="QVS1394" s="17"/>
      <c r="QVT1394" s="17"/>
      <c r="QVU1394" s="17"/>
      <c r="QVV1394" s="17"/>
      <c r="QVW1394" s="17"/>
      <c r="QVX1394" s="17"/>
      <c r="QVY1394" s="17"/>
      <c r="QVZ1394" s="17"/>
      <c r="QWA1394" s="17"/>
      <c r="QWB1394" s="17"/>
      <c r="QWC1394" s="17"/>
      <c r="QWD1394" s="17"/>
      <c r="QWE1394" s="17"/>
      <c r="QWF1394" s="17"/>
      <c r="QWG1394" s="17"/>
      <c r="QWH1394" s="17"/>
      <c r="QWI1394" s="17"/>
      <c r="QWJ1394" s="17"/>
      <c r="QWK1394" s="17"/>
      <c r="QWL1394" s="17"/>
      <c r="QWM1394" s="17"/>
      <c r="QWN1394" s="17"/>
      <c r="QWO1394" s="17"/>
      <c r="QWP1394" s="17"/>
      <c r="QWQ1394" s="17"/>
      <c r="QWR1394" s="17"/>
      <c r="QWS1394" s="17"/>
      <c r="QWT1394" s="17"/>
      <c r="QWU1394" s="17"/>
      <c r="QWV1394" s="17"/>
      <c r="QWW1394" s="17"/>
      <c r="QWX1394" s="17"/>
      <c r="QWY1394" s="17"/>
      <c r="QWZ1394" s="17"/>
      <c r="QXA1394" s="17"/>
      <c r="QXB1394" s="17"/>
      <c r="QXC1394" s="17"/>
      <c r="QXD1394" s="17"/>
      <c r="QXE1394" s="17"/>
      <c r="QXF1394" s="17"/>
      <c r="QXG1394" s="17"/>
      <c r="QXH1394" s="17"/>
      <c r="QXI1394" s="17"/>
      <c r="QXJ1394" s="17"/>
      <c r="QXK1394" s="17"/>
      <c r="QXL1394" s="17"/>
      <c r="QXM1394" s="17"/>
      <c r="QXN1394" s="17"/>
      <c r="QXO1394" s="17"/>
      <c r="QXP1394" s="17"/>
      <c r="QXQ1394" s="17"/>
      <c r="QXR1394" s="17"/>
      <c r="QXS1394" s="17"/>
      <c r="QXT1394" s="17"/>
      <c r="QXU1394" s="17"/>
      <c r="QXV1394" s="17"/>
      <c r="QXW1394" s="17"/>
      <c r="QXX1394" s="17"/>
      <c r="QXY1394" s="17"/>
      <c r="QXZ1394" s="17"/>
      <c r="QYA1394" s="17"/>
      <c r="QYB1394" s="17"/>
      <c r="QYC1394" s="17"/>
      <c r="QYD1394" s="17"/>
      <c r="QYE1394" s="17"/>
      <c r="QYF1394" s="17"/>
      <c r="QYG1394" s="17"/>
      <c r="QYH1394" s="17"/>
      <c r="QYI1394" s="17"/>
      <c r="QYJ1394" s="17"/>
      <c r="QYK1394" s="17"/>
      <c r="QYL1394" s="17"/>
      <c r="QYM1394" s="17"/>
      <c r="QYN1394" s="17"/>
      <c r="QYO1394" s="17"/>
      <c r="QYP1394" s="17"/>
      <c r="QYQ1394" s="17"/>
      <c r="QYR1394" s="17"/>
      <c r="QYS1394" s="17"/>
      <c r="QYT1394" s="17"/>
      <c r="QYU1394" s="17"/>
      <c r="QYV1394" s="17"/>
      <c r="QYW1394" s="17"/>
      <c r="QYX1394" s="17"/>
      <c r="QYY1394" s="17"/>
      <c r="QYZ1394" s="17"/>
      <c r="QZA1394" s="17"/>
      <c r="QZB1394" s="17"/>
      <c r="QZC1394" s="17"/>
      <c r="QZD1394" s="17"/>
      <c r="QZE1394" s="17"/>
      <c r="QZF1394" s="17"/>
      <c r="QZG1394" s="17"/>
      <c r="QZH1394" s="17"/>
      <c r="QZI1394" s="17"/>
      <c r="QZJ1394" s="17"/>
      <c r="QZK1394" s="17"/>
      <c r="QZL1394" s="17"/>
      <c r="QZM1394" s="17"/>
      <c r="QZN1394" s="17"/>
      <c r="QZO1394" s="17"/>
      <c r="QZP1394" s="17"/>
      <c r="QZQ1394" s="17"/>
      <c r="QZR1394" s="17"/>
      <c r="QZS1394" s="17"/>
      <c r="QZT1394" s="17"/>
      <c r="QZU1394" s="17"/>
      <c r="QZV1394" s="17"/>
      <c r="QZW1394" s="17"/>
      <c r="QZX1394" s="17"/>
      <c r="QZY1394" s="17"/>
      <c r="QZZ1394" s="17"/>
      <c r="RAA1394" s="17"/>
      <c r="RAB1394" s="17"/>
      <c r="RAC1394" s="17"/>
      <c r="RAD1394" s="17"/>
      <c r="RAE1394" s="17"/>
      <c r="RAF1394" s="17"/>
      <c r="RAG1394" s="17"/>
      <c r="RAH1394" s="17"/>
      <c r="RAI1394" s="17"/>
      <c r="RAJ1394" s="17"/>
      <c r="RAK1394" s="17"/>
      <c r="RAL1394" s="17"/>
      <c r="RAM1394" s="17"/>
      <c r="RAN1394" s="17"/>
      <c r="RAO1394" s="17"/>
      <c r="RAP1394" s="17"/>
      <c r="RAQ1394" s="17"/>
      <c r="RAR1394" s="17"/>
      <c r="RAS1394" s="17"/>
      <c r="RAT1394" s="17"/>
      <c r="RAU1394" s="17"/>
      <c r="RAV1394" s="17"/>
      <c r="RAW1394" s="17"/>
      <c r="RAX1394" s="17"/>
      <c r="RAY1394" s="17"/>
      <c r="RAZ1394" s="17"/>
      <c r="RBA1394" s="17"/>
      <c r="RBB1394" s="17"/>
      <c r="RBC1394" s="17"/>
      <c r="RBD1394" s="17"/>
      <c r="RBE1394" s="17"/>
      <c r="RBF1394" s="17"/>
      <c r="RBG1394" s="17"/>
      <c r="RBH1394" s="17"/>
      <c r="RBI1394" s="17"/>
      <c r="RBJ1394" s="17"/>
      <c r="RBK1394" s="17"/>
      <c r="RBL1394" s="17"/>
      <c r="RBM1394" s="17"/>
      <c r="RBN1394" s="17"/>
      <c r="RBO1394" s="17"/>
      <c r="RBP1394" s="17"/>
      <c r="RBQ1394" s="17"/>
      <c r="RBR1394" s="17"/>
      <c r="RBS1394" s="17"/>
      <c r="RBT1394" s="17"/>
      <c r="RBU1394" s="17"/>
      <c r="RBV1394" s="17"/>
      <c r="RBW1394" s="17"/>
      <c r="RBX1394" s="17"/>
      <c r="RBY1394" s="17"/>
      <c r="RBZ1394" s="17"/>
      <c r="RCA1394" s="17"/>
      <c r="RCB1394" s="17"/>
      <c r="RCC1394" s="17"/>
      <c r="RCD1394" s="17"/>
      <c r="RCE1394" s="17"/>
      <c r="RCF1394" s="17"/>
      <c r="RCG1394" s="17"/>
      <c r="RCH1394" s="17"/>
      <c r="RCI1394" s="17"/>
      <c r="RCJ1394" s="17"/>
      <c r="RCK1394" s="17"/>
      <c r="RCL1394" s="17"/>
      <c r="RCM1394" s="17"/>
      <c r="RCN1394" s="17"/>
      <c r="RCO1394" s="17"/>
      <c r="RCP1394" s="17"/>
      <c r="RCQ1394" s="17"/>
      <c r="RCR1394" s="17"/>
      <c r="RCS1394" s="17"/>
      <c r="RCT1394" s="17"/>
      <c r="RCU1394" s="17"/>
      <c r="RCV1394" s="17"/>
      <c r="RCW1394" s="17"/>
      <c r="RCX1394" s="17"/>
      <c r="RCY1394" s="17"/>
      <c r="RCZ1394" s="17"/>
      <c r="RDA1394" s="17"/>
      <c r="RDB1394" s="17"/>
      <c r="RDC1394" s="17"/>
      <c r="RDD1394" s="17"/>
      <c r="RDE1394" s="17"/>
      <c r="RDF1394" s="17"/>
      <c r="RDG1394" s="17"/>
      <c r="RDH1394" s="17"/>
      <c r="RDI1394" s="17"/>
      <c r="RDJ1394" s="17"/>
      <c r="RDK1394" s="17"/>
      <c r="RDL1394" s="17"/>
      <c r="RDM1394" s="17"/>
      <c r="RDN1394" s="17"/>
      <c r="RDO1394" s="17"/>
      <c r="RDP1394" s="17"/>
      <c r="RDQ1394" s="17"/>
      <c r="RDR1394" s="17"/>
      <c r="RDS1394" s="17"/>
      <c r="RDT1394" s="17"/>
      <c r="RDU1394" s="17"/>
      <c r="RDV1394" s="17"/>
      <c r="RDW1394" s="17"/>
      <c r="RDX1394" s="17"/>
      <c r="RDY1394" s="17"/>
      <c r="RDZ1394" s="17"/>
      <c r="REA1394" s="17"/>
      <c r="REB1394" s="17"/>
      <c r="REC1394" s="17"/>
      <c r="RED1394" s="17"/>
      <c r="REE1394" s="17"/>
      <c r="REF1394" s="17"/>
      <c r="REG1394" s="17"/>
      <c r="REH1394" s="17"/>
      <c r="REI1394" s="17"/>
      <c r="REJ1394" s="17"/>
      <c r="REK1394" s="17"/>
      <c r="REL1394" s="17"/>
      <c r="REM1394" s="17"/>
      <c r="REN1394" s="17"/>
      <c r="REO1394" s="17"/>
      <c r="REP1394" s="17"/>
      <c r="REQ1394" s="17"/>
      <c r="RER1394" s="17"/>
      <c r="RES1394" s="17"/>
      <c r="RET1394" s="17"/>
      <c r="REU1394" s="17"/>
      <c r="REV1394" s="17"/>
      <c r="REW1394" s="17"/>
      <c r="REX1394" s="17"/>
      <c r="REY1394" s="17"/>
      <c r="REZ1394" s="17"/>
      <c r="RFA1394" s="17"/>
      <c r="RFB1394" s="17"/>
      <c r="RFC1394" s="17"/>
      <c r="RFD1394" s="17"/>
      <c r="RFE1394" s="17"/>
      <c r="RFF1394" s="17"/>
      <c r="RFG1394" s="17"/>
      <c r="RFH1394" s="17"/>
      <c r="RFI1394" s="17"/>
      <c r="RFJ1394" s="17"/>
      <c r="RFK1394" s="17"/>
      <c r="RFL1394" s="17"/>
      <c r="RFM1394" s="17"/>
      <c r="RFN1394" s="17"/>
      <c r="RFO1394" s="17"/>
      <c r="RFP1394" s="17"/>
      <c r="RFQ1394" s="17"/>
      <c r="RFR1394" s="17"/>
      <c r="RFS1394" s="17"/>
      <c r="RFT1394" s="17"/>
      <c r="RFU1394" s="17"/>
      <c r="RFV1394" s="17"/>
      <c r="RFW1394" s="17"/>
      <c r="RFX1394" s="17"/>
      <c r="RFY1394" s="17"/>
      <c r="RFZ1394" s="17"/>
      <c r="RGA1394" s="17"/>
      <c r="RGB1394" s="17"/>
      <c r="RGC1394" s="17"/>
      <c r="RGD1394" s="17"/>
      <c r="RGE1394" s="17"/>
      <c r="RGF1394" s="17"/>
      <c r="RGG1394" s="17"/>
      <c r="RGH1394" s="17"/>
      <c r="RGI1394" s="17"/>
      <c r="RGJ1394" s="17"/>
      <c r="RGK1394" s="17"/>
      <c r="RGL1394" s="17"/>
      <c r="RGM1394" s="17"/>
      <c r="RGN1394" s="17"/>
      <c r="RGO1394" s="17"/>
      <c r="RGP1394" s="17"/>
      <c r="RGQ1394" s="17"/>
      <c r="RGR1394" s="17"/>
      <c r="RGS1394" s="17"/>
      <c r="RGT1394" s="17"/>
      <c r="RGU1394" s="17"/>
      <c r="RGV1394" s="17"/>
      <c r="RGW1394" s="17"/>
      <c r="RGX1394" s="17"/>
      <c r="RGY1394" s="17"/>
      <c r="RGZ1394" s="17"/>
      <c r="RHA1394" s="17"/>
      <c r="RHB1394" s="17"/>
      <c r="RHC1394" s="17"/>
      <c r="RHD1394" s="17"/>
      <c r="RHE1394" s="17"/>
      <c r="RHF1394" s="17"/>
      <c r="RHG1394" s="17"/>
      <c r="RHH1394" s="17"/>
      <c r="RHI1394" s="17"/>
      <c r="RHJ1394" s="17"/>
      <c r="RHK1394" s="17"/>
      <c r="RHL1394" s="17"/>
      <c r="RHM1394" s="17"/>
      <c r="RHN1394" s="17"/>
      <c r="RHO1394" s="17"/>
      <c r="RHP1394" s="17"/>
      <c r="RHQ1394" s="17"/>
      <c r="RHR1394" s="17"/>
      <c r="RHS1394" s="17"/>
      <c r="RHT1394" s="17"/>
      <c r="RHU1394" s="17"/>
      <c r="RHV1394" s="17"/>
      <c r="RHW1394" s="17"/>
      <c r="RHX1394" s="17"/>
      <c r="RHY1394" s="17"/>
      <c r="RHZ1394" s="17"/>
      <c r="RIA1394" s="17"/>
      <c r="RIB1394" s="17"/>
      <c r="RIC1394" s="17"/>
      <c r="RID1394" s="17"/>
      <c r="RIE1394" s="17"/>
      <c r="RIF1394" s="17"/>
      <c r="RIG1394" s="17"/>
      <c r="RIH1394" s="17"/>
      <c r="RII1394" s="17"/>
      <c r="RIJ1394" s="17"/>
      <c r="RIK1394" s="17"/>
      <c r="RIL1394" s="17"/>
      <c r="RIM1394" s="17"/>
      <c r="RIN1394" s="17"/>
      <c r="RIO1394" s="17"/>
      <c r="RIP1394" s="17"/>
      <c r="RIQ1394" s="17"/>
      <c r="RIR1394" s="17"/>
      <c r="RIS1394" s="17"/>
      <c r="RIT1394" s="17"/>
      <c r="RIU1394" s="17"/>
      <c r="RIV1394" s="17"/>
      <c r="RIW1394" s="17"/>
      <c r="RIX1394" s="17"/>
      <c r="RIY1394" s="17"/>
      <c r="RIZ1394" s="17"/>
      <c r="RJA1394" s="17"/>
      <c r="RJB1394" s="17"/>
      <c r="RJC1394" s="17"/>
      <c r="RJD1394" s="17"/>
      <c r="RJE1394" s="17"/>
      <c r="RJF1394" s="17"/>
      <c r="RJG1394" s="17"/>
      <c r="RJH1394" s="17"/>
      <c r="RJI1394" s="17"/>
      <c r="RJJ1394" s="17"/>
      <c r="RJK1394" s="17"/>
      <c r="RJL1394" s="17"/>
      <c r="RJM1394" s="17"/>
      <c r="RJN1394" s="17"/>
      <c r="RJO1394" s="17"/>
      <c r="RJP1394" s="17"/>
      <c r="RJQ1394" s="17"/>
      <c r="RJR1394" s="17"/>
      <c r="RJS1394" s="17"/>
      <c r="RJT1394" s="17"/>
      <c r="RJU1394" s="17"/>
      <c r="RJV1394" s="17"/>
      <c r="RJW1394" s="17"/>
      <c r="RJX1394" s="17"/>
      <c r="RJY1394" s="17"/>
      <c r="RJZ1394" s="17"/>
      <c r="RKA1394" s="17"/>
      <c r="RKB1394" s="17"/>
      <c r="RKC1394" s="17"/>
      <c r="RKD1394" s="17"/>
      <c r="RKE1394" s="17"/>
      <c r="RKF1394" s="17"/>
      <c r="RKG1394" s="17"/>
      <c r="RKH1394" s="17"/>
      <c r="RKI1394" s="17"/>
      <c r="RKJ1394" s="17"/>
      <c r="RKK1394" s="17"/>
      <c r="RKL1394" s="17"/>
      <c r="RKM1394" s="17"/>
      <c r="RKN1394" s="17"/>
      <c r="RKO1394" s="17"/>
      <c r="RKP1394" s="17"/>
      <c r="RKQ1394" s="17"/>
      <c r="RKR1394" s="17"/>
      <c r="RKS1394" s="17"/>
      <c r="RKT1394" s="17"/>
      <c r="RKU1394" s="17"/>
      <c r="RKV1394" s="17"/>
      <c r="RKW1394" s="17"/>
      <c r="RKX1394" s="17"/>
      <c r="RKY1394" s="17"/>
      <c r="RKZ1394" s="17"/>
      <c r="RLA1394" s="17"/>
      <c r="RLB1394" s="17"/>
      <c r="RLC1394" s="17"/>
      <c r="RLD1394" s="17"/>
      <c r="RLE1394" s="17"/>
      <c r="RLF1394" s="17"/>
      <c r="RLG1394" s="17"/>
      <c r="RLH1394" s="17"/>
      <c r="RLI1394" s="17"/>
      <c r="RLJ1394" s="17"/>
      <c r="RLK1394" s="17"/>
      <c r="RLL1394" s="17"/>
      <c r="RLM1394" s="17"/>
      <c r="RLN1394" s="17"/>
      <c r="RLO1394" s="17"/>
      <c r="RLP1394" s="17"/>
      <c r="RLQ1394" s="17"/>
      <c r="RLR1394" s="17"/>
      <c r="RLS1394" s="17"/>
      <c r="RLT1394" s="17"/>
      <c r="RLU1394" s="17"/>
      <c r="RLV1394" s="17"/>
      <c r="RLW1394" s="17"/>
      <c r="RLX1394" s="17"/>
      <c r="RLY1394" s="17"/>
      <c r="RLZ1394" s="17"/>
      <c r="RMA1394" s="17"/>
      <c r="RMB1394" s="17"/>
      <c r="RMC1394" s="17"/>
      <c r="RMD1394" s="17"/>
      <c r="RME1394" s="17"/>
      <c r="RMF1394" s="17"/>
      <c r="RMG1394" s="17"/>
      <c r="RMH1394" s="17"/>
      <c r="RMI1394" s="17"/>
      <c r="RMJ1394" s="17"/>
      <c r="RMK1394" s="17"/>
      <c r="RML1394" s="17"/>
      <c r="RMM1394" s="17"/>
      <c r="RMN1394" s="17"/>
      <c r="RMO1394" s="17"/>
      <c r="RMP1394" s="17"/>
      <c r="RMQ1394" s="17"/>
      <c r="RMR1394" s="17"/>
      <c r="RMS1394" s="17"/>
      <c r="RMT1394" s="17"/>
      <c r="RMU1394" s="17"/>
      <c r="RMV1394" s="17"/>
      <c r="RMW1394" s="17"/>
      <c r="RMX1394" s="17"/>
      <c r="RMY1394" s="17"/>
      <c r="RMZ1394" s="17"/>
      <c r="RNA1394" s="17"/>
      <c r="RNB1394" s="17"/>
      <c r="RNC1394" s="17"/>
      <c r="RND1394" s="17"/>
      <c r="RNE1394" s="17"/>
      <c r="RNF1394" s="17"/>
      <c r="RNG1394" s="17"/>
      <c r="RNH1394" s="17"/>
      <c r="RNI1394" s="17"/>
      <c r="RNJ1394" s="17"/>
      <c r="RNK1394" s="17"/>
      <c r="RNL1394" s="17"/>
      <c r="RNM1394" s="17"/>
      <c r="RNN1394" s="17"/>
      <c r="RNO1394" s="17"/>
      <c r="RNP1394" s="17"/>
      <c r="RNQ1394" s="17"/>
      <c r="RNR1394" s="17"/>
      <c r="RNS1394" s="17"/>
      <c r="RNT1394" s="17"/>
      <c r="RNU1394" s="17"/>
      <c r="RNV1394" s="17"/>
      <c r="RNW1394" s="17"/>
      <c r="RNX1394" s="17"/>
      <c r="RNY1394" s="17"/>
      <c r="RNZ1394" s="17"/>
      <c r="ROA1394" s="17"/>
      <c r="ROB1394" s="17"/>
      <c r="ROC1394" s="17"/>
      <c r="ROD1394" s="17"/>
      <c r="ROE1394" s="17"/>
      <c r="ROF1394" s="17"/>
      <c r="ROG1394" s="17"/>
      <c r="ROH1394" s="17"/>
      <c r="ROI1394" s="17"/>
      <c r="ROJ1394" s="17"/>
      <c r="ROK1394" s="17"/>
      <c r="ROL1394" s="17"/>
      <c r="ROM1394" s="17"/>
      <c r="RON1394" s="17"/>
      <c r="ROO1394" s="17"/>
      <c r="ROP1394" s="17"/>
      <c r="ROQ1394" s="17"/>
      <c r="ROR1394" s="17"/>
      <c r="ROS1394" s="17"/>
      <c r="ROT1394" s="17"/>
      <c r="ROU1394" s="17"/>
      <c r="ROV1394" s="17"/>
      <c r="ROW1394" s="17"/>
      <c r="ROX1394" s="17"/>
      <c r="ROY1394" s="17"/>
      <c r="ROZ1394" s="17"/>
      <c r="RPA1394" s="17"/>
      <c r="RPB1394" s="17"/>
      <c r="RPC1394" s="17"/>
      <c r="RPD1394" s="17"/>
      <c r="RPE1394" s="17"/>
      <c r="RPF1394" s="17"/>
      <c r="RPG1394" s="17"/>
      <c r="RPH1394" s="17"/>
      <c r="RPI1394" s="17"/>
      <c r="RPJ1394" s="17"/>
      <c r="RPK1394" s="17"/>
      <c r="RPL1394" s="17"/>
      <c r="RPM1394" s="17"/>
      <c r="RPN1394" s="17"/>
      <c r="RPO1394" s="17"/>
      <c r="RPP1394" s="17"/>
      <c r="RPQ1394" s="17"/>
      <c r="RPR1394" s="17"/>
      <c r="RPS1394" s="17"/>
      <c r="RPT1394" s="17"/>
      <c r="RPU1394" s="17"/>
      <c r="RPV1394" s="17"/>
      <c r="RPW1394" s="17"/>
      <c r="RPX1394" s="17"/>
      <c r="RPY1394" s="17"/>
      <c r="RPZ1394" s="17"/>
      <c r="RQA1394" s="17"/>
      <c r="RQB1394" s="17"/>
      <c r="RQC1394" s="17"/>
      <c r="RQD1394" s="17"/>
      <c r="RQE1394" s="17"/>
      <c r="RQF1394" s="17"/>
      <c r="RQG1394" s="17"/>
      <c r="RQH1394" s="17"/>
      <c r="RQI1394" s="17"/>
      <c r="RQJ1394" s="17"/>
      <c r="RQK1394" s="17"/>
      <c r="RQL1394" s="17"/>
      <c r="RQM1394" s="17"/>
      <c r="RQN1394" s="17"/>
      <c r="RQO1394" s="17"/>
      <c r="RQP1394" s="17"/>
      <c r="RQQ1394" s="17"/>
      <c r="RQR1394" s="17"/>
      <c r="RQS1394" s="17"/>
      <c r="RQT1394" s="17"/>
      <c r="RQU1394" s="17"/>
      <c r="RQV1394" s="17"/>
      <c r="RQW1394" s="17"/>
      <c r="RQX1394" s="17"/>
      <c r="RQY1394" s="17"/>
      <c r="RQZ1394" s="17"/>
      <c r="RRA1394" s="17"/>
      <c r="RRB1394" s="17"/>
      <c r="RRC1394" s="17"/>
      <c r="RRD1394" s="17"/>
      <c r="RRE1394" s="17"/>
      <c r="RRF1394" s="17"/>
      <c r="RRG1394" s="17"/>
      <c r="RRH1394" s="17"/>
      <c r="RRI1394" s="17"/>
      <c r="RRJ1394" s="17"/>
      <c r="RRK1394" s="17"/>
      <c r="RRL1394" s="17"/>
      <c r="RRM1394" s="17"/>
      <c r="RRN1394" s="17"/>
      <c r="RRO1394" s="17"/>
      <c r="RRP1394" s="17"/>
      <c r="RRQ1394" s="17"/>
      <c r="RRR1394" s="17"/>
      <c r="RRS1394" s="17"/>
      <c r="RRT1394" s="17"/>
      <c r="RRU1394" s="17"/>
      <c r="RRV1394" s="17"/>
      <c r="RRW1394" s="17"/>
      <c r="RRX1394" s="17"/>
      <c r="RRY1394" s="17"/>
      <c r="RRZ1394" s="17"/>
      <c r="RSA1394" s="17"/>
      <c r="RSB1394" s="17"/>
      <c r="RSC1394" s="17"/>
      <c r="RSD1394" s="17"/>
      <c r="RSE1394" s="17"/>
      <c r="RSF1394" s="17"/>
      <c r="RSG1394" s="17"/>
      <c r="RSH1394" s="17"/>
      <c r="RSI1394" s="17"/>
      <c r="RSJ1394" s="17"/>
      <c r="RSK1394" s="17"/>
      <c r="RSL1394" s="17"/>
      <c r="RSM1394" s="17"/>
      <c r="RSN1394" s="17"/>
      <c r="RSO1394" s="17"/>
      <c r="RSP1394" s="17"/>
      <c r="RSQ1394" s="17"/>
      <c r="RSR1394" s="17"/>
      <c r="RSS1394" s="17"/>
      <c r="RST1394" s="17"/>
      <c r="RSU1394" s="17"/>
      <c r="RSV1394" s="17"/>
      <c r="RSW1394" s="17"/>
      <c r="RSX1394" s="17"/>
      <c r="RSY1394" s="17"/>
      <c r="RSZ1394" s="17"/>
      <c r="RTA1394" s="17"/>
      <c r="RTB1394" s="17"/>
      <c r="RTC1394" s="17"/>
      <c r="RTD1394" s="17"/>
      <c r="RTE1394" s="17"/>
      <c r="RTF1394" s="17"/>
      <c r="RTG1394" s="17"/>
      <c r="RTH1394" s="17"/>
      <c r="RTI1394" s="17"/>
      <c r="RTJ1394" s="17"/>
      <c r="RTK1394" s="17"/>
      <c r="RTL1394" s="17"/>
      <c r="RTM1394" s="17"/>
      <c r="RTN1394" s="17"/>
      <c r="RTO1394" s="17"/>
      <c r="RTP1394" s="17"/>
      <c r="RTQ1394" s="17"/>
      <c r="RTR1394" s="17"/>
      <c r="RTS1394" s="17"/>
      <c r="RTT1394" s="17"/>
      <c r="RTU1394" s="17"/>
      <c r="RTV1394" s="17"/>
      <c r="RTW1394" s="17"/>
      <c r="RTX1394" s="17"/>
      <c r="RTY1394" s="17"/>
      <c r="RTZ1394" s="17"/>
      <c r="RUA1394" s="17"/>
      <c r="RUB1394" s="17"/>
      <c r="RUC1394" s="17"/>
      <c r="RUD1394" s="17"/>
      <c r="RUE1394" s="17"/>
      <c r="RUF1394" s="17"/>
      <c r="RUG1394" s="17"/>
      <c r="RUH1394" s="17"/>
      <c r="RUI1394" s="17"/>
      <c r="RUJ1394" s="17"/>
      <c r="RUK1394" s="17"/>
      <c r="RUL1394" s="17"/>
      <c r="RUM1394" s="17"/>
      <c r="RUN1394" s="17"/>
      <c r="RUO1394" s="17"/>
      <c r="RUP1394" s="17"/>
      <c r="RUQ1394" s="17"/>
      <c r="RUR1394" s="17"/>
      <c r="RUS1394" s="17"/>
      <c r="RUT1394" s="17"/>
      <c r="RUU1394" s="17"/>
      <c r="RUV1394" s="17"/>
      <c r="RUW1394" s="17"/>
      <c r="RUX1394" s="17"/>
      <c r="RUY1394" s="17"/>
      <c r="RUZ1394" s="17"/>
      <c r="RVA1394" s="17"/>
      <c r="RVB1394" s="17"/>
      <c r="RVC1394" s="17"/>
      <c r="RVD1394" s="17"/>
      <c r="RVE1394" s="17"/>
      <c r="RVF1394" s="17"/>
      <c r="RVG1394" s="17"/>
      <c r="RVH1394" s="17"/>
      <c r="RVI1394" s="17"/>
      <c r="RVJ1394" s="17"/>
      <c r="RVK1394" s="17"/>
      <c r="RVL1394" s="17"/>
      <c r="RVM1394" s="17"/>
      <c r="RVN1394" s="17"/>
      <c r="RVO1394" s="17"/>
      <c r="RVP1394" s="17"/>
      <c r="RVQ1394" s="17"/>
      <c r="RVR1394" s="17"/>
      <c r="RVS1394" s="17"/>
      <c r="RVT1394" s="17"/>
      <c r="RVU1394" s="17"/>
      <c r="RVV1394" s="17"/>
      <c r="RVW1394" s="17"/>
      <c r="RVX1394" s="17"/>
      <c r="RVY1394" s="17"/>
      <c r="RVZ1394" s="17"/>
      <c r="RWA1394" s="17"/>
      <c r="RWB1394" s="17"/>
      <c r="RWC1394" s="17"/>
      <c r="RWD1394" s="17"/>
      <c r="RWE1394" s="17"/>
      <c r="RWF1394" s="17"/>
      <c r="RWG1394" s="17"/>
      <c r="RWH1394" s="17"/>
      <c r="RWI1394" s="17"/>
      <c r="RWJ1394" s="17"/>
      <c r="RWK1394" s="17"/>
      <c r="RWL1394" s="17"/>
      <c r="RWM1394" s="17"/>
      <c r="RWN1394" s="17"/>
      <c r="RWO1394" s="17"/>
      <c r="RWP1394" s="17"/>
      <c r="RWQ1394" s="17"/>
      <c r="RWR1394" s="17"/>
      <c r="RWS1394" s="17"/>
      <c r="RWT1394" s="17"/>
      <c r="RWU1394" s="17"/>
      <c r="RWV1394" s="17"/>
      <c r="RWW1394" s="17"/>
      <c r="RWX1394" s="17"/>
      <c r="RWY1394" s="17"/>
      <c r="RWZ1394" s="17"/>
      <c r="RXA1394" s="17"/>
      <c r="RXB1394" s="17"/>
      <c r="RXC1394" s="17"/>
      <c r="RXD1394" s="17"/>
      <c r="RXE1394" s="17"/>
      <c r="RXF1394" s="17"/>
      <c r="RXG1394" s="17"/>
      <c r="RXH1394" s="17"/>
      <c r="RXI1394" s="17"/>
      <c r="RXJ1394" s="17"/>
      <c r="RXK1394" s="17"/>
      <c r="RXL1394" s="17"/>
      <c r="RXM1394" s="17"/>
      <c r="RXN1394" s="17"/>
      <c r="RXO1394" s="17"/>
      <c r="RXP1394" s="17"/>
      <c r="RXQ1394" s="17"/>
      <c r="RXR1394" s="17"/>
      <c r="RXS1394" s="17"/>
      <c r="RXT1394" s="17"/>
      <c r="RXU1394" s="17"/>
      <c r="RXV1394" s="17"/>
      <c r="RXW1394" s="17"/>
      <c r="RXX1394" s="17"/>
      <c r="RXY1394" s="17"/>
      <c r="RXZ1394" s="17"/>
      <c r="RYA1394" s="17"/>
      <c r="RYB1394" s="17"/>
      <c r="RYC1394" s="17"/>
      <c r="RYD1394" s="17"/>
      <c r="RYE1394" s="17"/>
      <c r="RYF1394" s="17"/>
      <c r="RYG1394" s="17"/>
      <c r="RYH1394" s="17"/>
      <c r="RYI1394" s="17"/>
      <c r="RYJ1394" s="17"/>
      <c r="RYK1394" s="17"/>
      <c r="RYL1394" s="17"/>
      <c r="RYM1394" s="17"/>
      <c r="RYN1394" s="17"/>
      <c r="RYO1394" s="17"/>
      <c r="RYP1394" s="17"/>
      <c r="RYQ1394" s="17"/>
      <c r="RYR1394" s="17"/>
      <c r="RYS1394" s="17"/>
      <c r="RYT1394" s="17"/>
      <c r="RYU1394" s="17"/>
      <c r="RYV1394" s="17"/>
      <c r="RYW1394" s="17"/>
      <c r="RYX1394" s="17"/>
      <c r="RYY1394" s="17"/>
      <c r="RYZ1394" s="17"/>
      <c r="RZA1394" s="17"/>
      <c r="RZB1394" s="17"/>
      <c r="RZC1394" s="17"/>
      <c r="RZD1394" s="17"/>
      <c r="RZE1394" s="17"/>
      <c r="RZF1394" s="17"/>
      <c r="RZG1394" s="17"/>
      <c r="RZH1394" s="17"/>
      <c r="RZI1394" s="17"/>
      <c r="RZJ1394" s="17"/>
      <c r="RZK1394" s="17"/>
      <c r="RZL1394" s="17"/>
      <c r="RZM1394" s="17"/>
      <c r="RZN1394" s="17"/>
      <c r="RZO1394" s="17"/>
      <c r="RZP1394" s="17"/>
      <c r="RZQ1394" s="17"/>
      <c r="RZR1394" s="17"/>
      <c r="RZS1394" s="17"/>
      <c r="RZT1394" s="17"/>
      <c r="RZU1394" s="17"/>
      <c r="RZV1394" s="17"/>
      <c r="RZW1394" s="17"/>
      <c r="RZX1394" s="17"/>
      <c r="RZY1394" s="17"/>
      <c r="RZZ1394" s="17"/>
      <c r="SAA1394" s="17"/>
      <c r="SAB1394" s="17"/>
      <c r="SAC1394" s="17"/>
      <c r="SAD1394" s="17"/>
      <c r="SAE1394" s="17"/>
      <c r="SAF1394" s="17"/>
      <c r="SAG1394" s="17"/>
      <c r="SAH1394" s="17"/>
      <c r="SAI1394" s="17"/>
      <c r="SAJ1394" s="17"/>
      <c r="SAK1394" s="17"/>
      <c r="SAL1394" s="17"/>
      <c r="SAM1394" s="17"/>
      <c r="SAN1394" s="17"/>
      <c r="SAO1394" s="17"/>
      <c r="SAP1394" s="17"/>
      <c r="SAQ1394" s="17"/>
      <c r="SAR1394" s="17"/>
      <c r="SAS1394" s="17"/>
      <c r="SAT1394" s="17"/>
      <c r="SAU1394" s="17"/>
      <c r="SAV1394" s="17"/>
      <c r="SAW1394" s="17"/>
      <c r="SAX1394" s="17"/>
      <c r="SAY1394" s="17"/>
      <c r="SAZ1394" s="17"/>
      <c r="SBA1394" s="17"/>
      <c r="SBB1394" s="17"/>
      <c r="SBC1394" s="17"/>
      <c r="SBD1394" s="17"/>
      <c r="SBE1394" s="17"/>
      <c r="SBF1394" s="17"/>
      <c r="SBG1394" s="17"/>
      <c r="SBH1394" s="17"/>
      <c r="SBI1394" s="17"/>
      <c r="SBJ1394" s="17"/>
      <c r="SBK1394" s="17"/>
      <c r="SBL1394" s="17"/>
      <c r="SBM1394" s="17"/>
      <c r="SBN1394" s="17"/>
      <c r="SBO1394" s="17"/>
      <c r="SBP1394" s="17"/>
      <c r="SBQ1394" s="17"/>
      <c r="SBR1394" s="17"/>
      <c r="SBS1394" s="17"/>
      <c r="SBT1394" s="17"/>
      <c r="SBU1394" s="17"/>
      <c r="SBV1394" s="17"/>
      <c r="SBW1394" s="17"/>
      <c r="SBX1394" s="17"/>
      <c r="SBY1394" s="17"/>
      <c r="SBZ1394" s="17"/>
      <c r="SCA1394" s="17"/>
      <c r="SCB1394" s="17"/>
      <c r="SCC1394" s="17"/>
      <c r="SCD1394" s="17"/>
      <c r="SCE1394" s="17"/>
      <c r="SCF1394" s="17"/>
      <c r="SCG1394" s="17"/>
      <c r="SCH1394" s="17"/>
      <c r="SCI1394" s="17"/>
      <c r="SCJ1394" s="17"/>
      <c r="SCK1394" s="17"/>
      <c r="SCL1394" s="17"/>
      <c r="SCM1394" s="17"/>
      <c r="SCN1394" s="17"/>
      <c r="SCO1394" s="17"/>
      <c r="SCP1394" s="17"/>
      <c r="SCQ1394" s="17"/>
      <c r="SCR1394" s="17"/>
      <c r="SCS1394" s="17"/>
      <c r="SCT1394" s="17"/>
      <c r="SCU1394" s="17"/>
      <c r="SCV1394" s="17"/>
      <c r="SCW1394" s="17"/>
      <c r="SCX1394" s="17"/>
      <c r="SCY1394" s="17"/>
      <c r="SCZ1394" s="17"/>
      <c r="SDA1394" s="17"/>
      <c r="SDB1394" s="17"/>
      <c r="SDC1394" s="17"/>
      <c r="SDD1394" s="17"/>
      <c r="SDE1394" s="17"/>
      <c r="SDF1394" s="17"/>
      <c r="SDG1394" s="17"/>
      <c r="SDH1394" s="17"/>
      <c r="SDI1394" s="17"/>
      <c r="SDJ1394" s="17"/>
      <c r="SDK1394" s="17"/>
      <c r="SDL1394" s="17"/>
      <c r="SDM1394" s="17"/>
      <c r="SDN1394" s="17"/>
      <c r="SDO1394" s="17"/>
      <c r="SDP1394" s="17"/>
      <c r="SDQ1394" s="17"/>
      <c r="SDR1394" s="17"/>
      <c r="SDS1394" s="17"/>
      <c r="SDT1394" s="17"/>
      <c r="SDU1394" s="17"/>
      <c r="SDV1394" s="17"/>
      <c r="SDW1394" s="17"/>
      <c r="SDX1394" s="17"/>
      <c r="SDY1394" s="17"/>
      <c r="SDZ1394" s="17"/>
      <c r="SEA1394" s="17"/>
      <c r="SEB1394" s="17"/>
      <c r="SEC1394" s="17"/>
      <c r="SED1394" s="17"/>
      <c r="SEE1394" s="17"/>
      <c r="SEF1394" s="17"/>
      <c r="SEG1394" s="17"/>
      <c r="SEH1394" s="17"/>
      <c r="SEI1394" s="17"/>
      <c r="SEJ1394" s="17"/>
      <c r="SEK1394" s="17"/>
      <c r="SEL1394" s="17"/>
      <c r="SEM1394" s="17"/>
      <c r="SEN1394" s="17"/>
      <c r="SEO1394" s="17"/>
      <c r="SEP1394" s="17"/>
      <c r="SEQ1394" s="17"/>
      <c r="SER1394" s="17"/>
      <c r="SES1394" s="17"/>
      <c r="SET1394" s="17"/>
      <c r="SEU1394" s="17"/>
      <c r="SEV1394" s="17"/>
      <c r="SEW1394" s="17"/>
      <c r="SEX1394" s="17"/>
      <c r="SEY1394" s="17"/>
      <c r="SEZ1394" s="17"/>
      <c r="SFA1394" s="17"/>
      <c r="SFB1394" s="17"/>
      <c r="SFC1394" s="17"/>
      <c r="SFD1394" s="17"/>
      <c r="SFE1394" s="17"/>
      <c r="SFF1394" s="17"/>
      <c r="SFG1394" s="17"/>
      <c r="SFH1394" s="17"/>
      <c r="SFI1394" s="17"/>
      <c r="SFJ1394" s="17"/>
      <c r="SFK1394" s="17"/>
      <c r="SFL1394" s="17"/>
      <c r="SFM1394" s="17"/>
      <c r="SFN1394" s="17"/>
      <c r="SFO1394" s="17"/>
      <c r="SFP1394" s="17"/>
      <c r="SFQ1394" s="17"/>
      <c r="SFR1394" s="17"/>
      <c r="SFS1394" s="17"/>
      <c r="SFT1394" s="17"/>
      <c r="SFU1394" s="17"/>
      <c r="SFV1394" s="17"/>
      <c r="SFW1394" s="17"/>
      <c r="SFX1394" s="17"/>
      <c r="SFY1394" s="17"/>
      <c r="SFZ1394" s="17"/>
      <c r="SGA1394" s="17"/>
      <c r="SGB1394" s="17"/>
      <c r="SGC1394" s="17"/>
      <c r="SGD1394" s="17"/>
      <c r="SGE1394" s="17"/>
      <c r="SGF1394" s="17"/>
      <c r="SGG1394" s="17"/>
      <c r="SGH1394" s="17"/>
      <c r="SGI1394" s="17"/>
      <c r="SGJ1394" s="17"/>
      <c r="SGK1394" s="17"/>
      <c r="SGL1394" s="17"/>
      <c r="SGM1394" s="17"/>
      <c r="SGN1394" s="17"/>
      <c r="SGO1394" s="17"/>
      <c r="SGP1394" s="17"/>
      <c r="SGQ1394" s="17"/>
      <c r="SGR1394" s="17"/>
      <c r="SGS1394" s="17"/>
      <c r="SGT1394" s="17"/>
      <c r="SGU1394" s="17"/>
      <c r="SGV1394" s="17"/>
      <c r="SGW1394" s="17"/>
      <c r="SGX1394" s="17"/>
      <c r="SGY1394" s="17"/>
      <c r="SGZ1394" s="17"/>
      <c r="SHA1394" s="17"/>
      <c r="SHB1394" s="17"/>
      <c r="SHC1394" s="17"/>
      <c r="SHD1394" s="17"/>
      <c r="SHE1394" s="17"/>
      <c r="SHF1394" s="17"/>
      <c r="SHG1394" s="17"/>
      <c r="SHH1394" s="17"/>
      <c r="SHI1394" s="17"/>
      <c r="SHJ1394" s="17"/>
      <c r="SHK1394" s="17"/>
      <c r="SHL1394" s="17"/>
      <c r="SHM1394" s="17"/>
      <c r="SHN1394" s="17"/>
      <c r="SHO1394" s="17"/>
      <c r="SHP1394" s="17"/>
      <c r="SHQ1394" s="17"/>
      <c r="SHR1394" s="17"/>
      <c r="SHS1394" s="17"/>
      <c r="SHT1394" s="17"/>
      <c r="SHU1394" s="17"/>
      <c r="SHV1394" s="17"/>
      <c r="SHW1394" s="17"/>
      <c r="SHX1394" s="17"/>
      <c r="SHY1394" s="17"/>
      <c r="SHZ1394" s="17"/>
      <c r="SIA1394" s="17"/>
      <c r="SIB1394" s="17"/>
      <c r="SIC1394" s="17"/>
      <c r="SID1394" s="17"/>
      <c r="SIE1394" s="17"/>
      <c r="SIF1394" s="17"/>
      <c r="SIG1394" s="17"/>
      <c r="SIH1394" s="17"/>
      <c r="SII1394" s="17"/>
      <c r="SIJ1394" s="17"/>
      <c r="SIK1394" s="17"/>
      <c r="SIL1394" s="17"/>
      <c r="SIM1394" s="17"/>
      <c r="SIN1394" s="17"/>
      <c r="SIO1394" s="17"/>
      <c r="SIP1394" s="17"/>
      <c r="SIQ1394" s="17"/>
      <c r="SIR1394" s="17"/>
      <c r="SIS1394" s="17"/>
      <c r="SIT1394" s="17"/>
      <c r="SIU1394" s="17"/>
      <c r="SIV1394" s="17"/>
      <c r="SIW1394" s="17"/>
      <c r="SIX1394" s="17"/>
      <c r="SIY1394" s="17"/>
      <c r="SIZ1394" s="17"/>
      <c r="SJA1394" s="17"/>
      <c r="SJB1394" s="17"/>
      <c r="SJC1394" s="17"/>
      <c r="SJD1394" s="17"/>
      <c r="SJE1394" s="17"/>
      <c r="SJF1394" s="17"/>
      <c r="SJG1394" s="17"/>
      <c r="SJH1394" s="17"/>
      <c r="SJI1394" s="17"/>
      <c r="SJJ1394" s="17"/>
      <c r="SJK1394" s="17"/>
      <c r="SJL1394" s="17"/>
      <c r="SJM1394" s="17"/>
      <c r="SJN1394" s="17"/>
      <c r="SJO1394" s="17"/>
      <c r="SJP1394" s="17"/>
      <c r="SJQ1394" s="17"/>
      <c r="SJR1394" s="17"/>
      <c r="SJS1394" s="17"/>
      <c r="SJT1394" s="17"/>
      <c r="SJU1394" s="17"/>
      <c r="SJV1394" s="17"/>
      <c r="SJW1394" s="17"/>
      <c r="SJX1394" s="17"/>
      <c r="SJY1394" s="17"/>
      <c r="SJZ1394" s="17"/>
      <c r="SKA1394" s="17"/>
      <c r="SKB1394" s="17"/>
      <c r="SKC1394" s="17"/>
      <c r="SKD1394" s="17"/>
      <c r="SKE1394" s="17"/>
      <c r="SKF1394" s="17"/>
      <c r="SKG1394" s="17"/>
      <c r="SKH1394" s="17"/>
      <c r="SKI1394" s="17"/>
      <c r="SKJ1394" s="17"/>
      <c r="SKK1394" s="17"/>
      <c r="SKL1394" s="17"/>
      <c r="SKM1394" s="17"/>
      <c r="SKN1394" s="17"/>
      <c r="SKO1394" s="17"/>
      <c r="SKP1394" s="17"/>
      <c r="SKQ1394" s="17"/>
      <c r="SKR1394" s="17"/>
      <c r="SKS1394" s="17"/>
      <c r="SKT1394" s="17"/>
      <c r="SKU1394" s="17"/>
      <c r="SKV1394" s="17"/>
      <c r="SKW1394" s="17"/>
      <c r="SKX1394" s="17"/>
      <c r="SKY1394" s="17"/>
      <c r="SKZ1394" s="17"/>
      <c r="SLA1394" s="17"/>
      <c r="SLB1394" s="17"/>
      <c r="SLC1394" s="17"/>
      <c r="SLD1394" s="17"/>
      <c r="SLE1394" s="17"/>
      <c r="SLF1394" s="17"/>
      <c r="SLG1394" s="17"/>
      <c r="SLH1394" s="17"/>
      <c r="SLI1394" s="17"/>
      <c r="SLJ1394" s="17"/>
      <c r="SLK1394" s="17"/>
      <c r="SLL1394" s="17"/>
      <c r="SLM1394" s="17"/>
      <c r="SLN1394" s="17"/>
      <c r="SLO1394" s="17"/>
      <c r="SLP1394" s="17"/>
      <c r="SLQ1394" s="17"/>
      <c r="SLR1394" s="17"/>
      <c r="SLS1394" s="17"/>
      <c r="SLT1394" s="17"/>
      <c r="SLU1394" s="17"/>
      <c r="SLV1394" s="17"/>
      <c r="SLW1394" s="17"/>
      <c r="SLX1394" s="17"/>
      <c r="SLY1394" s="17"/>
      <c r="SLZ1394" s="17"/>
      <c r="SMA1394" s="17"/>
      <c r="SMB1394" s="17"/>
      <c r="SMC1394" s="17"/>
      <c r="SMD1394" s="17"/>
      <c r="SME1394" s="17"/>
      <c r="SMF1394" s="17"/>
      <c r="SMG1394" s="17"/>
      <c r="SMH1394" s="17"/>
      <c r="SMI1394" s="17"/>
      <c r="SMJ1394" s="17"/>
      <c r="SMK1394" s="17"/>
      <c r="SML1394" s="17"/>
      <c r="SMM1394" s="17"/>
      <c r="SMN1394" s="17"/>
      <c r="SMO1394" s="17"/>
      <c r="SMP1394" s="17"/>
      <c r="SMQ1394" s="17"/>
      <c r="SMR1394" s="17"/>
      <c r="SMS1394" s="17"/>
      <c r="SMT1394" s="17"/>
      <c r="SMU1394" s="17"/>
      <c r="SMV1394" s="17"/>
      <c r="SMW1394" s="17"/>
      <c r="SMX1394" s="17"/>
      <c r="SMY1394" s="17"/>
      <c r="SMZ1394" s="17"/>
      <c r="SNA1394" s="17"/>
      <c r="SNB1394" s="17"/>
      <c r="SNC1394" s="17"/>
      <c r="SND1394" s="17"/>
      <c r="SNE1394" s="17"/>
      <c r="SNF1394" s="17"/>
      <c r="SNG1394" s="17"/>
      <c r="SNH1394" s="17"/>
      <c r="SNI1394" s="17"/>
      <c r="SNJ1394" s="17"/>
      <c r="SNK1394" s="17"/>
      <c r="SNL1394" s="17"/>
      <c r="SNM1394" s="17"/>
      <c r="SNN1394" s="17"/>
      <c r="SNO1394" s="17"/>
      <c r="SNP1394" s="17"/>
      <c r="SNQ1394" s="17"/>
      <c r="SNR1394" s="17"/>
      <c r="SNS1394" s="17"/>
      <c r="SNT1394" s="17"/>
      <c r="SNU1394" s="17"/>
      <c r="SNV1394" s="17"/>
      <c r="SNW1394" s="17"/>
      <c r="SNX1394" s="17"/>
      <c r="SNY1394" s="17"/>
      <c r="SNZ1394" s="17"/>
      <c r="SOA1394" s="17"/>
      <c r="SOB1394" s="17"/>
      <c r="SOC1394" s="17"/>
      <c r="SOD1394" s="17"/>
      <c r="SOE1394" s="17"/>
      <c r="SOF1394" s="17"/>
      <c r="SOG1394" s="17"/>
      <c r="SOH1394" s="17"/>
      <c r="SOI1394" s="17"/>
      <c r="SOJ1394" s="17"/>
      <c r="SOK1394" s="17"/>
      <c r="SOL1394" s="17"/>
      <c r="SOM1394" s="17"/>
      <c r="SON1394" s="17"/>
      <c r="SOO1394" s="17"/>
      <c r="SOP1394" s="17"/>
      <c r="SOQ1394" s="17"/>
      <c r="SOR1394" s="17"/>
      <c r="SOS1394" s="17"/>
      <c r="SOT1394" s="17"/>
      <c r="SOU1394" s="17"/>
      <c r="SOV1394" s="17"/>
      <c r="SOW1394" s="17"/>
      <c r="SOX1394" s="17"/>
      <c r="SOY1394" s="17"/>
      <c r="SOZ1394" s="17"/>
      <c r="SPA1394" s="17"/>
      <c r="SPB1394" s="17"/>
      <c r="SPC1394" s="17"/>
      <c r="SPD1394" s="17"/>
      <c r="SPE1394" s="17"/>
      <c r="SPF1394" s="17"/>
      <c r="SPG1394" s="17"/>
      <c r="SPH1394" s="17"/>
      <c r="SPI1394" s="17"/>
      <c r="SPJ1394" s="17"/>
      <c r="SPK1394" s="17"/>
      <c r="SPL1394" s="17"/>
      <c r="SPM1394" s="17"/>
      <c r="SPN1394" s="17"/>
      <c r="SPO1394" s="17"/>
      <c r="SPP1394" s="17"/>
      <c r="SPQ1394" s="17"/>
      <c r="SPR1394" s="17"/>
      <c r="SPS1394" s="17"/>
      <c r="SPT1394" s="17"/>
      <c r="SPU1394" s="17"/>
      <c r="SPV1394" s="17"/>
      <c r="SPW1394" s="17"/>
      <c r="SPX1394" s="17"/>
      <c r="SPY1394" s="17"/>
      <c r="SPZ1394" s="17"/>
      <c r="SQA1394" s="17"/>
      <c r="SQB1394" s="17"/>
      <c r="SQC1394" s="17"/>
      <c r="SQD1394" s="17"/>
      <c r="SQE1394" s="17"/>
      <c r="SQF1394" s="17"/>
      <c r="SQG1394" s="17"/>
      <c r="SQH1394" s="17"/>
      <c r="SQI1394" s="17"/>
      <c r="SQJ1394" s="17"/>
      <c r="SQK1394" s="17"/>
      <c r="SQL1394" s="17"/>
      <c r="SQM1394" s="17"/>
      <c r="SQN1394" s="17"/>
      <c r="SQO1394" s="17"/>
      <c r="SQP1394" s="17"/>
      <c r="SQQ1394" s="17"/>
      <c r="SQR1394" s="17"/>
      <c r="SQS1394" s="17"/>
      <c r="SQT1394" s="17"/>
      <c r="SQU1394" s="17"/>
      <c r="SQV1394" s="17"/>
      <c r="SQW1394" s="17"/>
      <c r="SQX1394" s="17"/>
      <c r="SQY1394" s="17"/>
      <c r="SQZ1394" s="17"/>
      <c r="SRA1394" s="17"/>
      <c r="SRB1394" s="17"/>
      <c r="SRC1394" s="17"/>
      <c r="SRD1394" s="17"/>
      <c r="SRE1394" s="17"/>
      <c r="SRF1394" s="17"/>
      <c r="SRG1394" s="17"/>
      <c r="SRH1394" s="17"/>
      <c r="SRI1394" s="17"/>
      <c r="SRJ1394" s="17"/>
      <c r="SRK1394" s="17"/>
      <c r="SRL1394" s="17"/>
      <c r="SRM1394" s="17"/>
      <c r="SRN1394" s="17"/>
      <c r="SRO1394" s="17"/>
      <c r="SRP1394" s="17"/>
      <c r="SRQ1394" s="17"/>
      <c r="SRR1394" s="17"/>
      <c r="SRS1394" s="17"/>
      <c r="SRT1394" s="17"/>
      <c r="SRU1394" s="17"/>
      <c r="SRV1394" s="17"/>
      <c r="SRW1394" s="17"/>
      <c r="SRX1394" s="17"/>
      <c r="SRY1394" s="17"/>
      <c r="SRZ1394" s="17"/>
      <c r="SSA1394" s="17"/>
      <c r="SSB1394" s="17"/>
      <c r="SSC1394" s="17"/>
      <c r="SSD1394" s="17"/>
      <c r="SSE1394" s="17"/>
      <c r="SSF1394" s="17"/>
      <c r="SSG1394" s="17"/>
      <c r="SSH1394" s="17"/>
      <c r="SSI1394" s="17"/>
      <c r="SSJ1394" s="17"/>
      <c r="SSK1394" s="17"/>
      <c r="SSL1394" s="17"/>
      <c r="SSM1394" s="17"/>
      <c r="SSN1394" s="17"/>
      <c r="SSO1394" s="17"/>
      <c r="SSP1394" s="17"/>
      <c r="SSQ1394" s="17"/>
      <c r="SSR1394" s="17"/>
      <c r="SSS1394" s="17"/>
      <c r="SST1394" s="17"/>
      <c r="SSU1394" s="17"/>
      <c r="SSV1394" s="17"/>
      <c r="SSW1394" s="17"/>
      <c r="SSX1394" s="17"/>
      <c r="SSY1394" s="17"/>
      <c r="SSZ1394" s="17"/>
      <c r="STA1394" s="17"/>
      <c r="STB1394" s="17"/>
      <c r="STC1394" s="17"/>
      <c r="STD1394" s="17"/>
      <c r="STE1394" s="17"/>
      <c r="STF1394" s="17"/>
      <c r="STG1394" s="17"/>
      <c r="STH1394" s="17"/>
      <c r="STI1394" s="17"/>
      <c r="STJ1394" s="17"/>
      <c r="STK1394" s="17"/>
      <c r="STL1394" s="17"/>
      <c r="STM1394" s="17"/>
      <c r="STN1394" s="17"/>
      <c r="STO1394" s="17"/>
      <c r="STP1394" s="17"/>
      <c r="STQ1394" s="17"/>
      <c r="STR1394" s="17"/>
      <c r="STS1394" s="17"/>
      <c r="STT1394" s="17"/>
      <c r="STU1394" s="17"/>
      <c r="STV1394" s="17"/>
      <c r="STW1394" s="17"/>
      <c r="STX1394" s="17"/>
      <c r="STY1394" s="17"/>
      <c r="STZ1394" s="17"/>
      <c r="SUA1394" s="17"/>
      <c r="SUB1394" s="17"/>
      <c r="SUC1394" s="17"/>
      <c r="SUD1394" s="17"/>
      <c r="SUE1394" s="17"/>
      <c r="SUF1394" s="17"/>
      <c r="SUG1394" s="17"/>
      <c r="SUH1394" s="17"/>
      <c r="SUI1394" s="17"/>
      <c r="SUJ1394" s="17"/>
      <c r="SUK1394" s="17"/>
      <c r="SUL1394" s="17"/>
      <c r="SUM1394" s="17"/>
      <c r="SUN1394" s="17"/>
      <c r="SUO1394" s="17"/>
      <c r="SUP1394" s="17"/>
      <c r="SUQ1394" s="17"/>
      <c r="SUR1394" s="17"/>
      <c r="SUS1394" s="17"/>
      <c r="SUT1394" s="17"/>
      <c r="SUU1394" s="17"/>
      <c r="SUV1394" s="17"/>
      <c r="SUW1394" s="17"/>
      <c r="SUX1394" s="17"/>
      <c r="SUY1394" s="17"/>
      <c r="SUZ1394" s="17"/>
      <c r="SVA1394" s="17"/>
      <c r="SVB1394" s="17"/>
      <c r="SVC1394" s="17"/>
      <c r="SVD1394" s="17"/>
      <c r="SVE1394" s="17"/>
      <c r="SVF1394" s="17"/>
      <c r="SVG1394" s="17"/>
      <c r="SVH1394" s="17"/>
      <c r="SVI1394" s="17"/>
      <c r="SVJ1394" s="17"/>
      <c r="SVK1394" s="17"/>
      <c r="SVL1394" s="17"/>
      <c r="SVM1394" s="17"/>
      <c r="SVN1394" s="17"/>
      <c r="SVO1394" s="17"/>
      <c r="SVP1394" s="17"/>
      <c r="SVQ1394" s="17"/>
      <c r="SVR1394" s="17"/>
      <c r="SVS1394" s="17"/>
      <c r="SVT1394" s="17"/>
      <c r="SVU1394" s="17"/>
      <c r="SVV1394" s="17"/>
      <c r="SVW1394" s="17"/>
      <c r="SVX1394" s="17"/>
      <c r="SVY1394" s="17"/>
      <c r="SVZ1394" s="17"/>
      <c r="SWA1394" s="17"/>
      <c r="SWB1394" s="17"/>
      <c r="SWC1394" s="17"/>
      <c r="SWD1394" s="17"/>
      <c r="SWE1394" s="17"/>
      <c r="SWF1394" s="17"/>
      <c r="SWG1394" s="17"/>
      <c r="SWH1394" s="17"/>
      <c r="SWI1394" s="17"/>
      <c r="SWJ1394" s="17"/>
      <c r="SWK1394" s="17"/>
      <c r="SWL1394" s="17"/>
      <c r="SWM1394" s="17"/>
      <c r="SWN1394" s="17"/>
      <c r="SWO1394" s="17"/>
      <c r="SWP1394" s="17"/>
      <c r="SWQ1394" s="17"/>
      <c r="SWR1394" s="17"/>
      <c r="SWS1394" s="17"/>
      <c r="SWT1394" s="17"/>
      <c r="SWU1394" s="17"/>
      <c r="SWV1394" s="17"/>
      <c r="SWW1394" s="17"/>
      <c r="SWX1394" s="17"/>
      <c r="SWY1394" s="17"/>
      <c r="SWZ1394" s="17"/>
      <c r="SXA1394" s="17"/>
      <c r="SXB1394" s="17"/>
      <c r="SXC1394" s="17"/>
      <c r="SXD1394" s="17"/>
      <c r="SXE1394" s="17"/>
      <c r="SXF1394" s="17"/>
      <c r="SXG1394" s="17"/>
      <c r="SXH1394" s="17"/>
      <c r="SXI1394" s="17"/>
      <c r="SXJ1394" s="17"/>
      <c r="SXK1394" s="17"/>
      <c r="SXL1394" s="17"/>
      <c r="SXM1394" s="17"/>
      <c r="SXN1394" s="17"/>
      <c r="SXO1394" s="17"/>
      <c r="SXP1394" s="17"/>
      <c r="SXQ1394" s="17"/>
      <c r="SXR1394" s="17"/>
      <c r="SXS1394" s="17"/>
      <c r="SXT1394" s="17"/>
      <c r="SXU1394" s="17"/>
      <c r="SXV1394" s="17"/>
      <c r="SXW1394" s="17"/>
      <c r="SXX1394" s="17"/>
      <c r="SXY1394" s="17"/>
      <c r="SXZ1394" s="17"/>
      <c r="SYA1394" s="17"/>
      <c r="SYB1394" s="17"/>
      <c r="SYC1394" s="17"/>
      <c r="SYD1394" s="17"/>
      <c r="SYE1394" s="17"/>
      <c r="SYF1394" s="17"/>
      <c r="SYG1394" s="17"/>
      <c r="SYH1394" s="17"/>
      <c r="SYI1394" s="17"/>
      <c r="SYJ1394" s="17"/>
      <c r="SYK1394" s="17"/>
      <c r="SYL1394" s="17"/>
      <c r="SYM1394" s="17"/>
      <c r="SYN1394" s="17"/>
      <c r="SYO1394" s="17"/>
      <c r="SYP1394" s="17"/>
      <c r="SYQ1394" s="17"/>
      <c r="SYR1394" s="17"/>
      <c r="SYS1394" s="17"/>
      <c r="SYT1394" s="17"/>
      <c r="SYU1394" s="17"/>
      <c r="SYV1394" s="17"/>
      <c r="SYW1394" s="17"/>
      <c r="SYX1394" s="17"/>
      <c r="SYY1394" s="17"/>
      <c r="SYZ1394" s="17"/>
      <c r="SZA1394" s="17"/>
      <c r="SZB1394" s="17"/>
      <c r="SZC1394" s="17"/>
      <c r="SZD1394" s="17"/>
      <c r="SZE1394" s="17"/>
      <c r="SZF1394" s="17"/>
      <c r="SZG1394" s="17"/>
      <c r="SZH1394" s="17"/>
      <c r="SZI1394" s="17"/>
      <c r="SZJ1394" s="17"/>
      <c r="SZK1394" s="17"/>
      <c r="SZL1394" s="17"/>
      <c r="SZM1394" s="17"/>
      <c r="SZN1394" s="17"/>
      <c r="SZO1394" s="17"/>
      <c r="SZP1394" s="17"/>
      <c r="SZQ1394" s="17"/>
      <c r="SZR1394" s="17"/>
      <c r="SZS1394" s="17"/>
      <c r="SZT1394" s="17"/>
      <c r="SZU1394" s="17"/>
      <c r="SZV1394" s="17"/>
      <c r="SZW1394" s="17"/>
      <c r="SZX1394" s="17"/>
      <c r="SZY1394" s="17"/>
      <c r="SZZ1394" s="17"/>
      <c r="TAA1394" s="17"/>
      <c r="TAB1394" s="17"/>
      <c r="TAC1394" s="17"/>
      <c r="TAD1394" s="17"/>
      <c r="TAE1394" s="17"/>
      <c r="TAF1394" s="17"/>
      <c r="TAG1394" s="17"/>
      <c r="TAH1394" s="17"/>
      <c r="TAI1394" s="17"/>
      <c r="TAJ1394" s="17"/>
      <c r="TAK1394" s="17"/>
      <c r="TAL1394" s="17"/>
      <c r="TAM1394" s="17"/>
      <c r="TAN1394" s="17"/>
      <c r="TAO1394" s="17"/>
      <c r="TAP1394" s="17"/>
      <c r="TAQ1394" s="17"/>
      <c r="TAR1394" s="17"/>
      <c r="TAS1394" s="17"/>
      <c r="TAT1394" s="17"/>
      <c r="TAU1394" s="17"/>
      <c r="TAV1394" s="17"/>
      <c r="TAW1394" s="17"/>
      <c r="TAX1394" s="17"/>
      <c r="TAY1394" s="17"/>
      <c r="TAZ1394" s="17"/>
      <c r="TBA1394" s="17"/>
      <c r="TBB1394" s="17"/>
      <c r="TBC1394" s="17"/>
      <c r="TBD1394" s="17"/>
      <c r="TBE1394" s="17"/>
      <c r="TBF1394" s="17"/>
      <c r="TBG1394" s="17"/>
      <c r="TBH1394" s="17"/>
      <c r="TBI1394" s="17"/>
      <c r="TBJ1394" s="17"/>
      <c r="TBK1394" s="17"/>
      <c r="TBL1394" s="17"/>
      <c r="TBM1394" s="17"/>
      <c r="TBN1394" s="17"/>
      <c r="TBO1394" s="17"/>
      <c r="TBP1394" s="17"/>
      <c r="TBQ1394" s="17"/>
      <c r="TBR1394" s="17"/>
      <c r="TBS1394" s="17"/>
      <c r="TBT1394" s="17"/>
      <c r="TBU1394" s="17"/>
      <c r="TBV1394" s="17"/>
      <c r="TBW1394" s="17"/>
      <c r="TBX1394" s="17"/>
      <c r="TBY1394" s="17"/>
      <c r="TBZ1394" s="17"/>
      <c r="TCA1394" s="17"/>
      <c r="TCB1394" s="17"/>
      <c r="TCC1394" s="17"/>
      <c r="TCD1394" s="17"/>
      <c r="TCE1394" s="17"/>
      <c r="TCF1394" s="17"/>
      <c r="TCG1394" s="17"/>
      <c r="TCH1394" s="17"/>
      <c r="TCI1394" s="17"/>
      <c r="TCJ1394" s="17"/>
      <c r="TCK1394" s="17"/>
      <c r="TCL1394" s="17"/>
      <c r="TCM1394" s="17"/>
      <c r="TCN1394" s="17"/>
      <c r="TCO1394" s="17"/>
      <c r="TCP1394" s="17"/>
      <c r="TCQ1394" s="17"/>
      <c r="TCR1394" s="17"/>
      <c r="TCS1394" s="17"/>
      <c r="TCT1394" s="17"/>
      <c r="TCU1394" s="17"/>
      <c r="TCV1394" s="17"/>
      <c r="TCW1394" s="17"/>
      <c r="TCX1394" s="17"/>
      <c r="TCY1394" s="17"/>
      <c r="TCZ1394" s="17"/>
      <c r="TDA1394" s="17"/>
      <c r="TDB1394" s="17"/>
      <c r="TDC1394" s="17"/>
      <c r="TDD1394" s="17"/>
      <c r="TDE1394" s="17"/>
      <c r="TDF1394" s="17"/>
      <c r="TDG1394" s="17"/>
      <c r="TDH1394" s="17"/>
      <c r="TDI1394" s="17"/>
      <c r="TDJ1394" s="17"/>
      <c r="TDK1394" s="17"/>
      <c r="TDL1394" s="17"/>
      <c r="TDM1394" s="17"/>
      <c r="TDN1394" s="17"/>
      <c r="TDO1394" s="17"/>
      <c r="TDP1394" s="17"/>
      <c r="TDQ1394" s="17"/>
      <c r="TDR1394" s="17"/>
      <c r="TDS1394" s="17"/>
      <c r="TDT1394" s="17"/>
      <c r="TDU1394" s="17"/>
      <c r="TDV1394" s="17"/>
      <c r="TDW1394" s="17"/>
      <c r="TDX1394" s="17"/>
      <c r="TDY1394" s="17"/>
      <c r="TDZ1394" s="17"/>
      <c r="TEA1394" s="17"/>
      <c r="TEB1394" s="17"/>
      <c r="TEC1394" s="17"/>
      <c r="TED1394" s="17"/>
      <c r="TEE1394" s="17"/>
      <c r="TEF1394" s="17"/>
      <c r="TEG1394" s="17"/>
      <c r="TEH1394" s="17"/>
      <c r="TEI1394" s="17"/>
      <c r="TEJ1394" s="17"/>
      <c r="TEK1394" s="17"/>
      <c r="TEL1394" s="17"/>
      <c r="TEM1394" s="17"/>
      <c r="TEN1394" s="17"/>
      <c r="TEO1394" s="17"/>
      <c r="TEP1394" s="17"/>
      <c r="TEQ1394" s="17"/>
      <c r="TER1394" s="17"/>
      <c r="TES1394" s="17"/>
      <c r="TET1394" s="17"/>
      <c r="TEU1394" s="17"/>
      <c r="TEV1394" s="17"/>
      <c r="TEW1394" s="17"/>
      <c r="TEX1394" s="17"/>
      <c r="TEY1394" s="17"/>
      <c r="TEZ1394" s="17"/>
      <c r="TFA1394" s="17"/>
      <c r="TFB1394" s="17"/>
      <c r="TFC1394" s="17"/>
      <c r="TFD1394" s="17"/>
      <c r="TFE1394" s="17"/>
      <c r="TFF1394" s="17"/>
      <c r="TFG1394" s="17"/>
      <c r="TFH1394" s="17"/>
      <c r="TFI1394" s="17"/>
      <c r="TFJ1394" s="17"/>
      <c r="TFK1394" s="17"/>
      <c r="TFL1394" s="17"/>
      <c r="TFM1394" s="17"/>
      <c r="TFN1394" s="17"/>
      <c r="TFO1394" s="17"/>
      <c r="TFP1394" s="17"/>
      <c r="TFQ1394" s="17"/>
      <c r="TFR1394" s="17"/>
      <c r="TFS1394" s="17"/>
      <c r="TFT1394" s="17"/>
      <c r="TFU1394" s="17"/>
      <c r="TFV1394" s="17"/>
      <c r="TFW1394" s="17"/>
      <c r="TFX1394" s="17"/>
      <c r="TFY1394" s="17"/>
      <c r="TFZ1394" s="17"/>
      <c r="TGA1394" s="17"/>
      <c r="TGB1394" s="17"/>
      <c r="TGC1394" s="17"/>
      <c r="TGD1394" s="17"/>
      <c r="TGE1394" s="17"/>
      <c r="TGF1394" s="17"/>
      <c r="TGG1394" s="17"/>
      <c r="TGH1394" s="17"/>
      <c r="TGI1394" s="17"/>
      <c r="TGJ1394" s="17"/>
      <c r="TGK1394" s="17"/>
      <c r="TGL1394" s="17"/>
      <c r="TGM1394" s="17"/>
      <c r="TGN1394" s="17"/>
      <c r="TGO1394" s="17"/>
      <c r="TGP1394" s="17"/>
      <c r="TGQ1394" s="17"/>
      <c r="TGR1394" s="17"/>
      <c r="TGS1394" s="17"/>
      <c r="TGT1394" s="17"/>
      <c r="TGU1394" s="17"/>
      <c r="TGV1394" s="17"/>
      <c r="TGW1394" s="17"/>
      <c r="TGX1394" s="17"/>
      <c r="TGY1394" s="17"/>
      <c r="TGZ1394" s="17"/>
      <c r="THA1394" s="17"/>
      <c r="THB1394" s="17"/>
      <c r="THC1394" s="17"/>
      <c r="THD1394" s="17"/>
      <c r="THE1394" s="17"/>
      <c r="THF1394" s="17"/>
      <c r="THG1394" s="17"/>
      <c r="THH1394" s="17"/>
      <c r="THI1394" s="17"/>
      <c r="THJ1394" s="17"/>
      <c r="THK1394" s="17"/>
      <c r="THL1394" s="17"/>
      <c r="THM1394" s="17"/>
      <c r="THN1394" s="17"/>
      <c r="THO1394" s="17"/>
      <c r="THP1394" s="17"/>
      <c r="THQ1394" s="17"/>
      <c r="THR1394" s="17"/>
      <c r="THS1394" s="17"/>
      <c r="THT1394" s="17"/>
      <c r="THU1394" s="17"/>
      <c r="THV1394" s="17"/>
      <c r="THW1394" s="17"/>
      <c r="THX1394" s="17"/>
      <c r="THY1394" s="17"/>
      <c r="THZ1394" s="17"/>
      <c r="TIA1394" s="17"/>
      <c r="TIB1394" s="17"/>
      <c r="TIC1394" s="17"/>
      <c r="TID1394" s="17"/>
      <c r="TIE1394" s="17"/>
      <c r="TIF1394" s="17"/>
      <c r="TIG1394" s="17"/>
      <c r="TIH1394" s="17"/>
      <c r="TII1394" s="17"/>
      <c r="TIJ1394" s="17"/>
      <c r="TIK1394" s="17"/>
      <c r="TIL1394" s="17"/>
      <c r="TIM1394" s="17"/>
      <c r="TIN1394" s="17"/>
      <c r="TIO1394" s="17"/>
      <c r="TIP1394" s="17"/>
      <c r="TIQ1394" s="17"/>
      <c r="TIR1394" s="17"/>
      <c r="TIS1394" s="17"/>
      <c r="TIT1394" s="17"/>
      <c r="TIU1394" s="17"/>
      <c r="TIV1394" s="17"/>
      <c r="TIW1394" s="17"/>
      <c r="TIX1394" s="17"/>
      <c r="TIY1394" s="17"/>
      <c r="TIZ1394" s="17"/>
      <c r="TJA1394" s="17"/>
      <c r="TJB1394" s="17"/>
      <c r="TJC1394" s="17"/>
      <c r="TJD1394" s="17"/>
      <c r="TJE1394" s="17"/>
      <c r="TJF1394" s="17"/>
      <c r="TJG1394" s="17"/>
      <c r="TJH1394" s="17"/>
      <c r="TJI1394" s="17"/>
      <c r="TJJ1394" s="17"/>
      <c r="TJK1394" s="17"/>
      <c r="TJL1394" s="17"/>
      <c r="TJM1394" s="17"/>
      <c r="TJN1394" s="17"/>
      <c r="TJO1394" s="17"/>
      <c r="TJP1394" s="17"/>
      <c r="TJQ1394" s="17"/>
      <c r="TJR1394" s="17"/>
      <c r="TJS1394" s="17"/>
      <c r="TJT1394" s="17"/>
      <c r="TJU1394" s="17"/>
      <c r="TJV1394" s="17"/>
      <c r="TJW1394" s="17"/>
      <c r="TJX1394" s="17"/>
      <c r="TJY1394" s="17"/>
      <c r="TJZ1394" s="17"/>
      <c r="TKA1394" s="17"/>
      <c r="TKB1394" s="17"/>
      <c r="TKC1394" s="17"/>
      <c r="TKD1394" s="17"/>
      <c r="TKE1394" s="17"/>
      <c r="TKF1394" s="17"/>
      <c r="TKG1394" s="17"/>
      <c r="TKH1394" s="17"/>
      <c r="TKI1394" s="17"/>
      <c r="TKJ1394" s="17"/>
      <c r="TKK1394" s="17"/>
      <c r="TKL1394" s="17"/>
      <c r="TKM1394" s="17"/>
      <c r="TKN1394" s="17"/>
      <c r="TKO1394" s="17"/>
      <c r="TKP1394" s="17"/>
      <c r="TKQ1394" s="17"/>
      <c r="TKR1394" s="17"/>
      <c r="TKS1394" s="17"/>
      <c r="TKT1394" s="17"/>
      <c r="TKU1394" s="17"/>
      <c r="TKV1394" s="17"/>
      <c r="TKW1394" s="17"/>
      <c r="TKX1394" s="17"/>
      <c r="TKY1394" s="17"/>
      <c r="TKZ1394" s="17"/>
      <c r="TLA1394" s="17"/>
      <c r="TLB1394" s="17"/>
      <c r="TLC1394" s="17"/>
      <c r="TLD1394" s="17"/>
      <c r="TLE1394" s="17"/>
      <c r="TLF1394" s="17"/>
      <c r="TLG1394" s="17"/>
      <c r="TLH1394" s="17"/>
      <c r="TLI1394" s="17"/>
      <c r="TLJ1394" s="17"/>
      <c r="TLK1394" s="17"/>
      <c r="TLL1394" s="17"/>
      <c r="TLM1394" s="17"/>
      <c r="TLN1394" s="17"/>
      <c r="TLO1394" s="17"/>
      <c r="TLP1394" s="17"/>
      <c r="TLQ1394" s="17"/>
      <c r="TLR1394" s="17"/>
      <c r="TLS1394" s="17"/>
      <c r="TLT1394" s="17"/>
      <c r="TLU1394" s="17"/>
      <c r="TLV1394" s="17"/>
      <c r="TLW1394" s="17"/>
      <c r="TLX1394" s="17"/>
      <c r="TLY1394" s="17"/>
      <c r="TLZ1394" s="17"/>
      <c r="TMA1394" s="17"/>
      <c r="TMB1394" s="17"/>
      <c r="TMC1394" s="17"/>
      <c r="TMD1394" s="17"/>
      <c r="TME1394" s="17"/>
      <c r="TMF1394" s="17"/>
      <c r="TMG1394" s="17"/>
      <c r="TMH1394" s="17"/>
      <c r="TMI1394" s="17"/>
      <c r="TMJ1394" s="17"/>
      <c r="TMK1394" s="17"/>
      <c r="TML1394" s="17"/>
      <c r="TMM1394" s="17"/>
      <c r="TMN1394" s="17"/>
      <c r="TMO1394" s="17"/>
      <c r="TMP1394" s="17"/>
      <c r="TMQ1394" s="17"/>
      <c r="TMR1394" s="17"/>
      <c r="TMS1394" s="17"/>
      <c r="TMT1394" s="17"/>
      <c r="TMU1394" s="17"/>
      <c r="TMV1394" s="17"/>
      <c r="TMW1394" s="17"/>
      <c r="TMX1394" s="17"/>
      <c r="TMY1394" s="17"/>
      <c r="TMZ1394" s="17"/>
      <c r="TNA1394" s="17"/>
      <c r="TNB1394" s="17"/>
      <c r="TNC1394" s="17"/>
      <c r="TND1394" s="17"/>
      <c r="TNE1394" s="17"/>
      <c r="TNF1394" s="17"/>
      <c r="TNG1394" s="17"/>
      <c r="TNH1394" s="17"/>
      <c r="TNI1394" s="17"/>
      <c r="TNJ1394" s="17"/>
      <c r="TNK1394" s="17"/>
      <c r="TNL1394" s="17"/>
      <c r="TNM1394" s="17"/>
      <c r="TNN1394" s="17"/>
      <c r="TNO1394" s="17"/>
      <c r="TNP1394" s="17"/>
      <c r="TNQ1394" s="17"/>
      <c r="TNR1394" s="17"/>
      <c r="TNS1394" s="17"/>
      <c r="TNT1394" s="17"/>
      <c r="TNU1394" s="17"/>
      <c r="TNV1394" s="17"/>
      <c r="TNW1394" s="17"/>
      <c r="TNX1394" s="17"/>
      <c r="TNY1394" s="17"/>
      <c r="TNZ1394" s="17"/>
      <c r="TOA1394" s="17"/>
      <c r="TOB1394" s="17"/>
      <c r="TOC1394" s="17"/>
      <c r="TOD1394" s="17"/>
      <c r="TOE1394" s="17"/>
      <c r="TOF1394" s="17"/>
      <c r="TOG1394" s="17"/>
      <c r="TOH1394" s="17"/>
      <c r="TOI1394" s="17"/>
      <c r="TOJ1394" s="17"/>
      <c r="TOK1394" s="17"/>
      <c r="TOL1394" s="17"/>
      <c r="TOM1394" s="17"/>
      <c r="TON1394" s="17"/>
      <c r="TOO1394" s="17"/>
      <c r="TOP1394" s="17"/>
      <c r="TOQ1394" s="17"/>
      <c r="TOR1394" s="17"/>
      <c r="TOS1394" s="17"/>
      <c r="TOT1394" s="17"/>
      <c r="TOU1394" s="17"/>
      <c r="TOV1394" s="17"/>
      <c r="TOW1394" s="17"/>
      <c r="TOX1394" s="17"/>
      <c r="TOY1394" s="17"/>
      <c r="TOZ1394" s="17"/>
      <c r="TPA1394" s="17"/>
      <c r="TPB1394" s="17"/>
      <c r="TPC1394" s="17"/>
      <c r="TPD1394" s="17"/>
      <c r="TPE1394" s="17"/>
      <c r="TPF1394" s="17"/>
      <c r="TPG1394" s="17"/>
      <c r="TPH1394" s="17"/>
      <c r="TPI1394" s="17"/>
      <c r="TPJ1394" s="17"/>
      <c r="TPK1394" s="17"/>
      <c r="TPL1394" s="17"/>
      <c r="TPM1394" s="17"/>
      <c r="TPN1394" s="17"/>
      <c r="TPO1394" s="17"/>
      <c r="TPP1394" s="17"/>
      <c r="TPQ1394" s="17"/>
      <c r="TPR1394" s="17"/>
      <c r="TPS1394" s="17"/>
      <c r="TPT1394" s="17"/>
      <c r="TPU1394" s="17"/>
      <c r="TPV1394" s="17"/>
      <c r="TPW1394" s="17"/>
      <c r="TPX1394" s="17"/>
      <c r="TPY1394" s="17"/>
      <c r="TPZ1394" s="17"/>
      <c r="TQA1394" s="17"/>
      <c r="TQB1394" s="17"/>
      <c r="TQC1394" s="17"/>
      <c r="TQD1394" s="17"/>
      <c r="TQE1394" s="17"/>
      <c r="TQF1394" s="17"/>
      <c r="TQG1394" s="17"/>
      <c r="TQH1394" s="17"/>
      <c r="TQI1394" s="17"/>
      <c r="TQJ1394" s="17"/>
      <c r="TQK1394" s="17"/>
      <c r="TQL1394" s="17"/>
      <c r="TQM1394" s="17"/>
      <c r="TQN1394" s="17"/>
      <c r="TQO1394" s="17"/>
      <c r="TQP1394" s="17"/>
      <c r="TQQ1394" s="17"/>
      <c r="TQR1394" s="17"/>
      <c r="TQS1394" s="17"/>
      <c r="TQT1394" s="17"/>
      <c r="TQU1394" s="17"/>
      <c r="TQV1394" s="17"/>
      <c r="TQW1394" s="17"/>
      <c r="TQX1394" s="17"/>
      <c r="TQY1394" s="17"/>
      <c r="TQZ1394" s="17"/>
      <c r="TRA1394" s="17"/>
      <c r="TRB1394" s="17"/>
      <c r="TRC1394" s="17"/>
      <c r="TRD1394" s="17"/>
      <c r="TRE1394" s="17"/>
      <c r="TRF1394" s="17"/>
      <c r="TRG1394" s="17"/>
      <c r="TRH1394" s="17"/>
      <c r="TRI1394" s="17"/>
      <c r="TRJ1394" s="17"/>
      <c r="TRK1394" s="17"/>
      <c r="TRL1394" s="17"/>
      <c r="TRM1394" s="17"/>
      <c r="TRN1394" s="17"/>
      <c r="TRO1394" s="17"/>
      <c r="TRP1394" s="17"/>
      <c r="TRQ1394" s="17"/>
      <c r="TRR1394" s="17"/>
      <c r="TRS1394" s="17"/>
      <c r="TRT1394" s="17"/>
      <c r="TRU1394" s="17"/>
      <c r="TRV1394" s="17"/>
      <c r="TRW1394" s="17"/>
      <c r="TRX1394" s="17"/>
      <c r="TRY1394" s="17"/>
      <c r="TRZ1394" s="17"/>
      <c r="TSA1394" s="17"/>
      <c r="TSB1394" s="17"/>
      <c r="TSC1394" s="17"/>
      <c r="TSD1394" s="17"/>
      <c r="TSE1394" s="17"/>
      <c r="TSF1394" s="17"/>
      <c r="TSG1394" s="17"/>
      <c r="TSH1394" s="17"/>
      <c r="TSI1394" s="17"/>
      <c r="TSJ1394" s="17"/>
      <c r="TSK1394" s="17"/>
      <c r="TSL1394" s="17"/>
      <c r="TSM1394" s="17"/>
      <c r="TSN1394" s="17"/>
      <c r="TSO1394" s="17"/>
      <c r="TSP1394" s="17"/>
      <c r="TSQ1394" s="17"/>
      <c r="TSR1394" s="17"/>
      <c r="TSS1394" s="17"/>
      <c r="TST1394" s="17"/>
      <c r="TSU1394" s="17"/>
      <c r="TSV1394" s="17"/>
      <c r="TSW1394" s="17"/>
      <c r="TSX1394" s="17"/>
      <c r="TSY1394" s="17"/>
      <c r="TSZ1394" s="17"/>
      <c r="TTA1394" s="17"/>
      <c r="TTB1394" s="17"/>
      <c r="TTC1394" s="17"/>
      <c r="TTD1394" s="17"/>
      <c r="TTE1394" s="17"/>
      <c r="TTF1394" s="17"/>
      <c r="TTG1394" s="17"/>
      <c r="TTH1394" s="17"/>
      <c r="TTI1394" s="17"/>
      <c r="TTJ1394" s="17"/>
      <c r="TTK1394" s="17"/>
      <c r="TTL1394" s="17"/>
      <c r="TTM1394" s="17"/>
      <c r="TTN1394" s="17"/>
      <c r="TTO1394" s="17"/>
      <c r="TTP1394" s="17"/>
      <c r="TTQ1394" s="17"/>
      <c r="TTR1394" s="17"/>
      <c r="TTS1394" s="17"/>
      <c r="TTT1394" s="17"/>
      <c r="TTU1394" s="17"/>
      <c r="TTV1394" s="17"/>
      <c r="TTW1394" s="17"/>
      <c r="TTX1394" s="17"/>
      <c r="TTY1394" s="17"/>
      <c r="TTZ1394" s="17"/>
      <c r="TUA1394" s="17"/>
      <c r="TUB1394" s="17"/>
      <c r="TUC1394" s="17"/>
      <c r="TUD1394" s="17"/>
      <c r="TUE1394" s="17"/>
      <c r="TUF1394" s="17"/>
      <c r="TUG1394" s="17"/>
      <c r="TUH1394" s="17"/>
      <c r="TUI1394" s="17"/>
      <c r="TUJ1394" s="17"/>
      <c r="TUK1394" s="17"/>
      <c r="TUL1394" s="17"/>
      <c r="TUM1394" s="17"/>
      <c r="TUN1394" s="17"/>
      <c r="TUO1394" s="17"/>
      <c r="TUP1394" s="17"/>
      <c r="TUQ1394" s="17"/>
      <c r="TUR1394" s="17"/>
      <c r="TUS1394" s="17"/>
      <c r="TUT1394" s="17"/>
      <c r="TUU1394" s="17"/>
      <c r="TUV1394" s="17"/>
      <c r="TUW1394" s="17"/>
      <c r="TUX1394" s="17"/>
      <c r="TUY1394" s="17"/>
      <c r="TUZ1394" s="17"/>
      <c r="TVA1394" s="17"/>
      <c r="TVB1394" s="17"/>
      <c r="TVC1394" s="17"/>
      <c r="TVD1394" s="17"/>
      <c r="TVE1394" s="17"/>
      <c r="TVF1394" s="17"/>
      <c r="TVG1394" s="17"/>
      <c r="TVH1394" s="17"/>
      <c r="TVI1394" s="17"/>
      <c r="TVJ1394" s="17"/>
      <c r="TVK1394" s="17"/>
      <c r="TVL1394" s="17"/>
      <c r="TVM1394" s="17"/>
      <c r="TVN1394" s="17"/>
      <c r="TVO1394" s="17"/>
      <c r="TVP1394" s="17"/>
      <c r="TVQ1394" s="17"/>
      <c r="TVR1394" s="17"/>
      <c r="TVS1394" s="17"/>
      <c r="TVT1394" s="17"/>
      <c r="TVU1394" s="17"/>
      <c r="TVV1394" s="17"/>
      <c r="TVW1394" s="17"/>
      <c r="TVX1394" s="17"/>
      <c r="TVY1394" s="17"/>
      <c r="TVZ1394" s="17"/>
      <c r="TWA1394" s="17"/>
      <c r="TWB1394" s="17"/>
      <c r="TWC1394" s="17"/>
      <c r="TWD1394" s="17"/>
      <c r="TWE1394" s="17"/>
      <c r="TWF1394" s="17"/>
      <c r="TWG1394" s="17"/>
      <c r="TWH1394" s="17"/>
      <c r="TWI1394" s="17"/>
      <c r="TWJ1394" s="17"/>
      <c r="TWK1394" s="17"/>
      <c r="TWL1394" s="17"/>
      <c r="TWM1394" s="17"/>
      <c r="TWN1394" s="17"/>
      <c r="TWO1394" s="17"/>
      <c r="TWP1394" s="17"/>
      <c r="TWQ1394" s="17"/>
      <c r="TWR1394" s="17"/>
      <c r="TWS1394" s="17"/>
      <c r="TWT1394" s="17"/>
      <c r="TWU1394" s="17"/>
      <c r="TWV1394" s="17"/>
      <c r="TWW1394" s="17"/>
      <c r="TWX1394" s="17"/>
      <c r="TWY1394" s="17"/>
      <c r="TWZ1394" s="17"/>
      <c r="TXA1394" s="17"/>
      <c r="TXB1394" s="17"/>
      <c r="TXC1394" s="17"/>
      <c r="TXD1394" s="17"/>
      <c r="TXE1394" s="17"/>
      <c r="TXF1394" s="17"/>
      <c r="TXG1394" s="17"/>
      <c r="TXH1394" s="17"/>
      <c r="TXI1394" s="17"/>
      <c r="TXJ1394" s="17"/>
      <c r="TXK1394" s="17"/>
      <c r="TXL1394" s="17"/>
      <c r="TXM1394" s="17"/>
      <c r="TXN1394" s="17"/>
      <c r="TXO1394" s="17"/>
      <c r="TXP1394" s="17"/>
      <c r="TXQ1394" s="17"/>
      <c r="TXR1394" s="17"/>
      <c r="TXS1394" s="17"/>
      <c r="TXT1394" s="17"/>
      <c r="TXU1394" s="17"/>
      <c r="TXV1394" s="17"/>
      <c r="TXW1394" s="17"/>
      <c r="TXX1394" s="17"/>
      <c r="TXY1394" s="17"/>
      <c r="TXZ1394" s="17"/>
      <c r="TYA1394" s="17"/>
      <c r="TYB1394" s="17"/>
      <c r="TYC1394" s="17"/>
      <c r="TYD1394" s="17"/>
      <c r="TYE1394" s="17"/>
      <c r="TYF1394" s="17"/>
      <c r="TYG1394" s="17"/>
      <c r="TYH1394" s="17"/>
      <c r="TYI1394" s="17"/>
      <c r="TYJ1394" s="17"/>
      <c r="TYK1394" s="17"/>
      <c r="TYL1394" s="17"/>
      <c r="TYM1394" s="17"/>
      <c r="TYN1394" s="17"/>
      <c r="TYO1394" s="17"/>
      <c r="TYP1394" s="17"/>
      <c r="TYQ1394" s="17"/>
      <c r="TYR1394" s="17"/>
      <c r="TYS1394" s="17"/>
      <c r="TYT1394" s="17"/>
      <c r="TYU1394" s="17"/>
      <c r="TYV1394" s="17"/>
      <c r="TYW1394" s="17"/>
      <c r="TYX1394" s="17"/>
      <c r="TYY1394" s="17"/>
      <c r="TYZ1394" s="17"/>
      <c r="TZA1394" s="17"/>
      <c r="TZB1394" s="17"/>
      <c r="TZC1394" s="17"/>
      <c r="TZD1394" s="17"/>
      <c r="TZE1394" s="17"/>
      <c r="TZF1394" s="17"/>
      <c r="TZG1394" s="17"/>
      <c r="TZH1394" s="17"/>
      <c r="TZI1394" s="17"/>
      <c r="TZJ1394" s="17"/>
      <c r="TZK1394" s="17"/>
      <c r="TZL1394" s="17"/>
      <c r="TZM1394" s="17"/>
      <c r="TZN1394" s="17"/>
      <c r="TZO1394" s="17"/>
      <c r="TZP1394" s="17"/>
      <c r="TZQ1394" s="17"/>
      <c r="TZR1394" s="17"/>
      <c r="TZS1394" s="17"/>
      <c r="TZT1394" s="17"/>
      <c r="TZU1394" s="17"/>
      <c r="TZV1394" s="17"/>
      <c r="TZW1394" s="17"/>
      <c r="TZX1394" s="17"/>
      <c r="TZY1394" s="17"/>
      <c r="TZZ1394" s="17"/>
      <c r="UAA1394" s="17"/>
      <c r="UAB1394" s="17"/>
      <c r="UAC1394" s="17"/>
      <c r="UAD1394" s="17"/>
      <c r="UAE1394" s="17"/>
      <c r="UAF1394" s="17"/>
      <c r="UAG1394" s="17"/>
      <c r="UAH1394" s="17"/>
      <c r="UAI1394" s="17"/>
      <c r="UAJ1394" s="17"/>
      <c r="UAK1394" s="17"/>
      <c r="UAL1394" s="17"/>
      <c r="UAM1394" s="17"/>
      <c r="UAN1394" s="17"/>
      <c r="UAO1394" s="17"/>
      <c r="UAP1394" s="17"/>
      <c r="UAQ1394" s="17"/>
      <c r="UAR1394" s="17"/>
      <c r="UAS1394" s="17"/>
      <c r="UAT1394" s="17"/>
      <c r="UAU1394" s="17"/>
      <c r="UAV1394" s="17"/>
      <c r="UAW1394" s="17"/>
      <c r="UAX1394" s="17"/>
      <c r="UAY1394" s="17"/>
      <c r="UAZ1394" s="17"/>
      <c r="UBA1394" s="17"/>
      <c r="UBB1394" s="17"/>
      <c r="UBC1394" s="17"/>
      <c r="UBD1394" s="17"/>
      <c r="UBE1394" s="17"/>
      <c r="UBF1394" s="17"/>
      <c r="UBG1394" s="17"/>
      <c r="UBH1394" s="17"/>
      <c r="UBI1394" s="17"/>
      <c r="UBJ1394" s="17"/>
      <c r="UBK1394" s="17"/>
      <c r="UBL1394" s="17"/>
      <c r="UBM1394" s="17"/>
      <c r="UBN1394" s="17"/>
      <c r="UBO1394" s="17"/>
      <c r="UBP1394" s="17"/>
      <c r="UBQ1394" s="17"/>
      <c r="UBR1394" s="17"/>
      <c r="UBS1394" s="17"/>
      <c r="UBT1394" s="17"/>
      <c r="UBU1394" s="17"/>
      <c r="UBV1394" s="17"/>
      <c r="UBW1394" s="17"/>
      <c r="UBX1394" s="17"/>
      <c r="UBY1394" s="17"/>
      <c r="UBZ1394" s="17"/>
      <c r="UCA1394" s="17"/>
      <c r="UCB1394" s="17"/>
      <c r="UCC1394" s="17"/>
      <c r="UCD1394" s="17"/>
      <c r="UCE1394" s="17"/>
      <c r="UCF1394" s="17"/>
      <c r="UCG1394" s="17"/>
      <c r="UCH1394" s="17"/>
      <c r="UCI1394" s="17"/>
      <c r="UCJ1394" s="17"/>
      <c r="UCK1394" s="17"/>
      <c r="UCL1394" s="17"/>
      <c r="UCM1394" s="17"/>
      <c r="UCN1394" s="17"/>
      <c r="UCO1394" s="17"/>
      <c r="UCP1394" s="17"/>
      <c r="UCQ1394" s="17"/>
      <c r="UCR1394" s="17"/>
      <c r="UCS1394" s="17"/>
      <c r="UCT1394" s="17"/>
      <c r="UCU1394" s="17"/>
      <c r="UCV1394" s="17"/>
      <c r="UCW1394" s="17"/>
      <c r="UCX1394" s="17"/>
      <c r="UCY1394" s="17"/>
      <c r="UCZ1394" s="17"/>
      <c r="UDA1394" s="17"/>
      <c r="UDB1394" s="17"/>
      <c r="UDC1394" s="17"/>
      <c r="UDD1394" s="17"/>
      <c r="UDE1394" s="17"/>
      <c r="UDF1394" s="17"/>
      <c r="UDG1394" s="17"/>
      <c r="UDH1394" s="17"/>
      <c r="UDI1394" s="17"/>
      <c r="UDJ1394" s="17"/>
      <c r="UDK1394" s="17"/>
      <c r="UDL1394" s="17"/>
      <c r="UDM1394" s="17"/>
      <c r="UDN1394" s="17"/>
      <c r="UDO1394" s="17"/>
      <c r="UDP1394" s="17"/>
      <c r="UDQ1394" s="17"/>
      <c r="UDR1394" s="17"/>
      <c r="UDS1394" s="17"/>
      <c r="UDT1394" s="17"/>
      <c r="UDU1394" s="17"/>
      <c r="UDV1394" s="17"/>
      <c r="UDW1394" s="17"/>
      <c r="UDX1394" s="17"/>
      <c r="UDY1394" s="17"/>
      <c r="UDZ1394" s="17"/>
      <c r="UEA1394" s="17"/>
      <c r="UEB1394" s="17"/>
      <c r="UEC1394" s="17"/>
      <c r="UED1394" s="17"/>
      <c r="UEE1394" s="17"/>
      <c r="UEF1394" s="17"/>
      <c r="UEG1394" s="17"/>
      <c r="UEH1394" s="17"/>
      <c r="UEI1394" s="17"/>
      <c r="UEJ1394" s="17"/>
      <c r="UEK1394" s="17"/>
      <c r="UEL1394" s="17"/>
      <c r="UEM1394" s="17"/>
      <c r="UEN1394" s="17"/>
      <c r="UEO1394" s="17"/>
      <c r="UEP1394" s="17"/>
      <c r="UEQ1394" s="17"/>
      <c r="UER1394" s="17"/>
      <c r="UES1394" s="17"/>
      <c r="UET1394" s="17"/>
      <c r="UEU1394" s="17"/>
      <c r="UEV1394" s="17"/>
      <c r="UEW1394" s="17"/>
      <c r="UEX1394" s="17"/>
      <c r="UEY1394" s="17"/>
      <c r="UEZ1394" s="17"/>
      <c r="UFA1394" s="17"/>
      <c r="UFB1394" s="17"/>
      <c r="UFC1394" s="17"/>
      <c r="UFD1394" s="17"/>
      <c r="UFE1394" s="17"/>
      <c r="UFF1394" s="17"/>
      <c r="UFG1394" s="17"/>
      <c r="UFH1394" s="17"/>
      <c r="UFI1394" s="17"/>
      <c r="UFJ1394" s="17"/>
      <c r="UFK1394" s="17"/>
      <c r="UFL1394" s="17"/>
      <c r="UFM1394" s="17"/>
      <c r="UFN1394" s="17"/>
      <c r="UFO1394" s="17"/>
      <c r="UFP1394" s="17"/>
      <c r="UFQ1394" s="17"/>
      <c r="UFR1394" s="17"/>
      <c r="UFS1394" s="17"/>
      <c r="UFT1394" s="17"/>
      <c r="UFU1394" s="17"/>
      <c r="UFV1394" s="17"/>
      <c r="UFW1394" s="17"/>
      <c r="UFX1394" s="17"/>
      <c r="UFY1394" s="17"/>
      <c r="UFZ1394" s="17"/>
      <c r="UGA1394" s="17"/>
      <c r="UGB1394" s="17"/>
      <c r="UGC1394" s="17"/>
      <c r="UGD1394" s="17"/>
      <c r="UGE1394" s="17"/>
      <c r="UGF1394" s="17"/>
      <c r="UGG1394" s="17"/>
      <c r="UGH1394" s="17"/>
      <c r="UGI1394" s="17"/>
      <c r="UGJ1394" s="17"/>
      <c r="UGK1394" s="17"/>
      <c r="UGL1394" s="17"/>
      <c r="UGM1394" s="17"/>
      <c r="UGN1394" s="17"/>
      <c r="UGO1394" s="17"/>
      <c r="UGP1394" s="17"/>
      <c r="UGQ1394" s="17"/>
      <c r="UGR1394" s="17"/>
      <c r="UGS1394" s="17"/>
      <c r="UGT1394" s="17"/>
      <c r="UGU1394" s="17"/>
      <c r="UGV1394" s="17"/>
      <c r="UGW1394" s="17"/>
      <c r="UGX1394" s="17"/>
      <c r="UGY1394" s="17"/>
      <c r="UGZ1394" s="17"/>
      <c r="UHA1394" s="17"/>
      <c r="UHB1394" s="17"/>
      <c r="UHC1394" s="17"/>
      <c r="UHD1394" s="17"/>
      <c r="UHE1394" s="17"/>
      <c r="UHF1394" s="17"/>
      <c r="UHG1394" s="17"/>
      <c r="UHH1394" s="17"/>
      <c r="UHI1394" s="17"/>
      <c r="UHJ1394" s="17"/>
      <c r="UHK1394" s="17"/>
      <c r="UHL1394" s="17"/>
      <c r="UHM1394" s="17"/>
      <c r="UHN1394" s="17"/>
      <c r="UHO1394" s="17"/>
      <c r="UHP1394" s="17"/>
      <c r="UHQ1394" s="17"/>
      <c r="UHR1394" s="17"/>
      <c r="UHS1394" s="17"/>
      <c r="UHT1394" s="17"/>
      <c r="UHU1394" s="17"/>
      <c r="UHV1394" s="17"/>
      <c r="UHW1394" s="17"/>
      <c r="UHX1394" s="17"/>
      <c r="UHY1394" s="17"/>
      <c r="UHZ1394" s="17"/>
      <c r="UIA1394" s="17"/>
      <c r="UIB1394" s="17"/>
      <c r="UIC1394" s="17"/>
      <c r="UID1394" s="17"/>
      <c r="UIE1394" s="17"/>
      <c r="UIF1394" s="17"/>
      <c r="UIG1394" s="17"/>
      <c r="UIH1394" s="17"/>
      <c r="UII1394" s="17"/>
      <c r="UIJ1394" s="17"/>
      <c r="UIK1394" s="17"/>
      <c r="UIL1394" s="17"/>
      <c r="UIM1394" s="17"/>
      <c r="UIN1394" s="17"/>
      <c r="UIO1394" s="17"/>
      <c r="UIP1394" s="17"/>
      <c r="UIQ1394" s="17"/>
      <c r="UIR1394" s="17"/>
      <c r="UIS1394" s="17"/>
      <c r="UIT1394" s="17"/>
      <c r="UIU1394" s="17"/>
      <c r="UIV1394" s="17"/>
      <c r="UIW1394" s="17"/>
      <c r="UIX1394" s="17"/>
      <c r="UIY1394" s="17"/>
      <c r="UIZ1394" s="17"/>
      <c r="UJA1394" s="17"/>
      <c r="UJB1394" s="17"/>
      <c r="UJC1394" s="17"/>
      <c r="UJD1394" s="17"/>
      <c r="UJE1394" s="17"/>
      <c r="UJF1394" s="17"/>
      <c r="UJG1394" s="17"/>
      <c r="UJH1394" s="17"/>
      <c r="UJI1394" s="17"/>
      <c r="UJJ1394" s="17"/>
      <c r="UJK1394" s="17"/>
      <c r="UJL1394" s="17"/>
      <c r="UJM1394" s="17"/>
      <c r="UJN1394" s="17"/>
      <c r="UJO1394" s="17"/>
      <c r="UJP1394" s="17"/>
      <c r="UJQ1394" s="17"/>
      <c r="UJR1394" s="17"/>
      <c r="UJS1394" s="17"/>
      <c r="UJT1394" s="17"/>
      <c r="UJU1394" s="17"/>
      <c r="UJV1394" s="17"/>
      <c r="UJW1394" s="17"/>
      <c r="UJX1394" s="17"/>
      <c r="UJY1394" s="17"/>
      <c r="UJZ1394" s="17"/>
      <c r="UKA1394" s="17"/>
      <c r="UKB1394" s="17"/>
      <c r="UKC1394" s="17"/>
      <c r="UKD1394" s="17"/>
      <c r="UKE1394" s="17"/>
      <c r="UKF1394" s="17"/>
      <c r="UKG1394" s="17"/>
      <c r="UKH1394" s="17"/>
      <c r="UKI1394" s="17"/>
      <c r="UKJ1394" s="17"/>
      <c r="UKK1394" s="17"/>
      <c r="UKL1394" s="17"/>
      <c r="UKM1394" s="17"/>
      <c r="UKN1394" s="17"/>
      <c r="UKO1394" s="17"/>
      <c r="UKP1394" s="17"/>
      <c r="UKQ1394" s="17"/>
      <c r="UKR1394" s="17"/>
      <c r="UKS1394" s="17"/>
      <c r="UKT1394" s="17"/>
      <c r="UKU1394" s="17"/>
      <c r="UKV1394" s="17"/>
      <c r="UKW1394" s="17"/>
      <c r="UKX1394" s="17"/>
      <c r="UKY1394" s="17"/>
      <c r="UKZ1394" s="17"/>
      <c r="ULA1394" s="17"/>
      <c r="ULB1394" s="17"/>
      <c r="ULC1394" s="17"/>
      <c r="ULD1394" s="17"/>
      <c r="ULE1394" s="17"/>
      <c r="ULF1394" s="17"/>
      <c r="ULG1394" s="17"/>
      <c r="ULH1394" s="17"/>
      <c r="ULI1394" s="17"/>
      <c r="ULJ1394" s="17"/>
      <c r="ULK1394" s="17"/>
      <c r="ULL1394" s="17"/>
      <c r="ULM1394" s="17"/>
      <c r="ULN1394" s="17"/>
      <c r="ULO1394" s="17"/>
      <c r="ULP1394" s="17"/>
      <c r="ULQ1394" s="17"/>
      <c r="ULR1394" s="17"/>
      <c r="ULS1394" s="17"/>
      <c r="ULT1394" s="17"/>
      <c r="ULU1394" s="17"/>
      <c r="ULV1394" s="17"/>
      <c r="ULW1394" s="17"/>
      <c r="ULX1394" s="17"/>
      <c r="ULY1394" s="17"/>
      <c r="ULZ1394" s="17"/>
      <c r="UMA1394" s="17"/>
      <c r="UMB1394" s="17"/>
      <c r="UMC1394" s="17"/>
      <c r="UMD1394" s="17"/>
      <c r="UME1394" s="17"/>
      <c r="UMF1394" s="17"/>
      <c r="UMG1394" s="17"/>
      <c r="UMH1394" s="17"/>
      <c r="UMI1394" s="17"/>
      <c r="UMJ1394" s="17"/>
      <c r="UMK1394" s="17"/>
      <c r="UML1394" s="17"/>
      <c r="UMM1394" s="17"/>
      <c r="UMN1394" s="17"/>
      <c r="UMO1394" s="17"/>
      <c r="UMP1394" s="17"/>
      <c r="UMQ1394" s="17"/>
      <c r="UMR1394" s="17"/>
      <c r="UMS1394" s="17"/>
      <c r="UMT1394" s="17"/>
      <c r="UMU1394" s="17"/>
      <c r="UMV1394" s="17"/>
      <c r="UMW1394" s="17"/>
      <c r="UMX1394" s="17"/>
      <c r="UMY1394" s="17"/>
      <c r="UMZ1394" s="17"/>
      <c r="UNA1394" s="17"/>
      <c r="UNB1394" s="17"/>
      <c r="UNC1394" s="17"/>
      <c r="UND1394" s="17"/>
      <c r="UNE1394" s="17"/>
      <c r="UNF1394" s="17"/>
      <c r="UNG1394" s="17"/>
      <c r="UNH1394" s="17"/>
      <c r="UNI1394" s="17"/>
      <c r="UNJ1394" s="17"/>
      <c r="UNK1394" s="17"/>
      <c r="UNL1394" s="17"/>
      <c r="UNM1394" s="17"/>
      <c r="UNN1394" s="17"/>
      <c r="UNO1394" s="17"/>
      <c r="UNP1394" s="17"/>
      <c r="UNQ1394" s="17"/>
      <c r="UNR1394" s="17"/>
      <c r="UNS1394" s="17"/>
      <c r="UNT1394" s="17"/>
      <c r="UNU1394" s="17"/>
      <c r="UNV1394" s="17"/>
      <c r="UNW1394" s="17"/>
      <c r="UNX1394" s="17"/>
      <c r="UNY1394" s="17"/>
      <c r="UNZ1394" s="17"/>
      <c r="UOA1394" s="17"/>
      <c r="UOB1394" s="17"/>
      <c r="UOC1394" s="17"/>
      <c r="UOD1394" s="17"/>
      <c r="UOE1394" s="17"/>
      <c r="UOF1394" s="17"/>
      <c r="UOG1394" s="17"/>
      <c r="UOH1394" s="17"/>
      <c r="UOI1394" s="17"/>
      <c r="UOJ1394" s="17"/>
      <c r="UOK1394" s="17"/>
      <c r="UOL1394" s="17"/>
      <c r="UOM1394" s="17"/>
      <c r="UON1394" s="17"/>
      <c r="UOO1394" s="17"/>
      <c r="UOP1394" s="17"/>
      <c r="UOQ1394" s="17"/>
      <c r="UOR1394" s="17"/>
      <c r="UOS1394" s="17"/>
      <c r="UOT1394" s="17"/>
      <c r="UOU1394" s="17"/>
      <c r="UOV1394" s="17"/>
      <c r="UOW1394" s="17"/>
      <c r="UOX1394" s="17"/>
      <c r="UOY1394" s="17"/>
      <c r="UOZ1394" s="17"/>
      <c r="UPA1394" s="17"/>
      <c r="UPB1394" s="17"/>
      <c r="UPC1394" s="17"/>
      <c r="UPD1394" s="17"/>
      <c r="UPE1394" s="17"/>
      <c r="UPF1394" s="17"/>
      <c r="UPG1394" s="17"/>
      <c r="UPH1394" s="17"/>
      <c r="UPI1394" s="17"/>
      <c r="UPJ1394" s="17"/>
      <c r="UPK1394" s="17"/>
      <c r="UPL1394" s="17"/>
      <c r="UPM1394" s="17"/>
      <c r="UPN1394" s="17"/>
      <c r="UPO1394" s="17"/>
      <c r="UPP1394" s="17"/>
      <c r="UPQ1394" s="17"/>
      <c r="UPR1394" s="17"/>
      <c r="UPS1394" s="17"/>
      <c r="UPT1394" s="17"/>
      <c r="UPU1394" s="17"/>
      <c r="UPV1394" s="17"/>
      <c r="UPW1394" s="17"/>
      <c r="UPX1394" s="17"/>
      <c r="UPY1394" s="17"/>
      <c r="UPZ1394" s="17"/>
      <c r="UQA1394" s="17"/>
      <c r="UQB1394" s="17"/>
      <c r="UQC1394" s="17"/>
      <c r="UQD1394" s="17"/>
      <c r="UQE1394" s="17"/>
      <c r="UQF1394" s="17"/>
      <c r="UQG1394" s="17"/>
      <c r="UQH1394" s="17"/>
      <c r="UQI1394" s="17"/>
      <c r="UQJ1394" s="17"/>
      <c r="UQK1394" s="17"/>
      <c r="UQL1394" s="17"/>
      <c r="UQM1394" s="17"/>
      <c r="UQN1394" s="17"/>
      <c r="UQO1394" s="17"/>
      <c r="UQP1394" s="17"/>
      <c r="UQQ1394" s="17"/>
      <c r="UQR1394" s="17"/>
      <c r="UQS1394" s="17"/>
      <c r="UQT1394" s="17"/>
      <c r="UQU1394" s="17"/>
      <c r="UQV1394" s="17"/>
      <c r="UQW1394" s="17"/>
      <c r="UQX1394" s="17"/>
      <c r="UQY1394" s="17"/>
      <c r="UQZ1394" s="17"/>
      <c r="URA1394" s="17"/>
      <c r="URB1394" s="17"/>
      <c r="URC1394" s="17"/>
      <c r="URD1394" s="17"/>
      <c r="URE1394" s="17"/>
      <c r="URF1394" s="17"/>
      <c r="URG1394" s="17"/>
      <c r="URH1394" s="17"/>
      <c r="URI1394" s="17"/>
      <c r="URJ1394" s="17"/>
      <c r="URK1394" s="17"/>
      <c r="URL1394" s="17"/>
      <c r="URM1394" s="17"/>
      <c r="URN1394" s="17"/>
      <c r="URO1394" s="17"/>
      <c r="URP1394" s="17"/>
      <c r="URQ1394" s="17"/>
      <c r="URR1394" s="17"/>
      <c r="URS1394" s="17"/>
      <c r="URT1394" s="17"/>
      <c r="URU1394" s="17"/>
      <c r="URV1394" s="17"/>
      <c r="URW1394" s="17"/>
      <c r="URX1394" s="17"/>
      <c r="URY1394" s="17"/>
      <c r="URZ1394" s="17"/>
      <c r="USA1394" s="17"/>
      <c r="USB1394" s="17"/>
      <c r="USC1394" s="17"/>
      <c r="USD1394" s="17"/>
      <c r="USE1394" s="17"/>
      <c r="USF1394" s="17"/>
      <c r="USG1394" s="17"/>
      <c r="USH1394" s="17"/>
      <c r="USI1394" s="17"/>
      <c r="USJ1394" s="17"/>
      <c r="USK1394" s="17"/>
      <c r="USL1394" s="17"/>
      <c r="USM1394" s="17"/>
      <c r="USN1394" s="17"/>
      <c r="USO1394" s="17"/>
      <c r="USP1394" s="17"/>
      <c r="USQ1394" s="17"/>
      <c r="USR1394" s="17"/>
      <c r="USS1394" s="17"/>
      <c r="UST1394" s="17"/>
      <c r="USU1394" s="17"/>
      <c r="USV1394" s="17"/>
      <c r="USW1394" s="17"/>
      <c r="USX1394" s="17"/>
      <c r="USY1394" s="17"/>
      <c r="USZ1394" s="17"/>
      <c r="UTA1394" s="17"/>
      <c r="UTB1394" s="17"/>
      <c r="UTC1394" s="17"/>
      <c r="UTD1394" s="17"/>
      <c r="UTE1394" s="17"/>
      <c r="UTF1394" s="17"/>
      <c r="UTG1394" s="17"/>
      <c r="UTH1394" s="17"/>
      <c r="UTI1394" s="17"/>
      <c r="UTJ1394" s="17"/>
      <c r="UTK1394" s="17"/>
      <c r="UTL1394" s="17"/>
      <c r="UTM1394" s="17"/>
      <c r="UTN1394" s="17"/>
      <c r="UTO1394" s="17"/>
      <c r="UTP1394" s="17"/>
      <c r="UTQ1394" s="17"/>
      <c r="UTR1394" s="17"/>
      <c r="UTS1394" s="17"/>
      <c r="UTT1394" s="17"/>
      <c r="UTU1394" s="17"/>
      <c r="UTV1394" s="17"/>
      <c r="UTW1394" s="17"/>
      <c r="UTX1394" s="17"/>
      <c r="UTY1394" s="17"/>
      <c r="UTZ1394" s="17"/>
      <c r="UUA1394" s="17"/>
      <c r="UUB1394" s="17"/>
      <c r="UUC1394" s="17"/>
      <c r="UUD1394" s="17"/>
      <c r="UUE1394" s="17"/>
      <c r="UUF1394" s="17"/>
      <c r="UUG1394" s="17"/>
      <c r="UUH1394" s="17"/>
      <c r="UUI1394" s="17"/>
      <c r="UUJ1394" s="17"/>
      <c r="UUK1394" s="17"/>
      <c r="UUL1394" s="17"/>
      <c r="UUM1394" s="17"/>
      <c r="UUN1394" s="17"/>
      <c r="UUO1394" s="17"/>
      <c r="UUP1394" s="17"/>
      <c r="UUQ1394" s="17"/>
      <c r="UUR1394" s="17"/>
      <c r="UUS1394" s="17"/>
      <c r="UUT1394" s="17"/>
      <c r="UUU1394" s="17"/>
      <c r="UUV1394" s="17"/>
      <c r="UUW1394" s="17"/>
      <c r="UUX1394" s="17"/>
      <c r="UUY1394" s="17"/>
      <c r="UUZ1394" s="17"/>
      <c r="UVA1394" s="17"/>
      <c r="UVB1394" s="17"/>
      <c r="UVC1394" s="17"/>
      <c r="UVD1394" s="17"/>
      <c r="UVE1394" s="17"/>
      <c r="UVF1394" s="17"/>
      <c r="UVG1394" s="17"/>
      <c r="UVH1394" s="17"/>
      <c r="UVI1394" s="17"/>
      <c r="UVJ1394" s="17"/>
      <c r="UVK1394" s="17"/>
      <c r="UVL1394" s="17"/>
      <c r="UVM1394" s="17"/>
      <c r="UVN1394" s="17"/>
      <c r="UVO1394" s="17"/>
      <c r="UVP1394" s="17"/>
      <c r="UVQ1394" s="17"/>
      <c r="UVR1394" s="17"/>
      <c r="UVS1394" s="17"/>
      <c r="UVT1394" s="17"/>
      <c r="UVU1394" s="17"/>
      <c r="UVV1394" s="17"/>
      <c r="UVW1394" s="17"/>
      <c r="UVX1394" s="17"/>
      <c r="UVY1394" s="17"/>
      <c r="UVZ1394" s="17"/>
      <c r="UWA1394" s="17"/>
      <c r="UWB1394" s="17"/>
      <c r="UWC1394" s="17"/>
      <c r="UWD1394" s="17"/>
      <c r="UWE1394" s="17"/>
      <c r="UWF1394" s="17"/>
      <c r="UWG1394" s="17"/>
      <c r="UWH1394" s="17"/>
      <c r="UWI1394" s="17"/>
      <c r="UWJ1394" s="17"/>
      <c r="UWK1394" s="17"/>
      <c r="UWL1394" s="17"/>
      <c r="UWM1394" s="17"/>
      <c r="UWN1394" s="17"/>
      <c r="UWO1394" s="17"/>
      <c r="UWP1394" s="17"/>
      <c r="UWQ1394" s="17"/>
      <c r="UWR1394" s="17"/>
      <c r="UWS1394" s="17"/>
      <c r="UWT1394" s="17"/>
      <c r="UWU1394" s="17"/>
      <c r="UWV1394" s="17"/>
      <c r="UWW1394" s="17"/>
      <c r="UWX1394" s="17"/>
      <c r="UWY1394" s="17"/>
      <c r="UWZ1394" s="17"/>
      <c r="UXA1394" s="17"/>
      <c r="UXB1394" s="17"/>
      <c r="UXC1394" s="17"/>
      <c r="UXD1394" s="17"/>
      <c r="UXE1394" s="17"/>
      <c r="UXF1394" s="17"/>
      <c r="UXG1394" s="17"/>
      <c r="UXH1394" s="17"/>
      <c r="UXI1394" s="17"/>
      <c r="UXJ1394" s="17"/>
      <c r="UXK1394" s="17"/>
      <c r="UXL1394" s="17"/>
      <c r="UXM1394" s="17"/>
      <c r="UXN1394" s="17"/>
      <c r="UXO1394" s="17"/>
      <c r="UXP1394" s="17"/>
      <c r="UXQ1394" s="17"/>
      <c r="UXR1394" s="17"/>
      <c r="UXS1394" s="17"/>
      <c r="UXT1394" s="17"/>
      <c r="UXU1394" s="17"/>
      <c r="UXV1394" s="17"/>
      <c r="UXW1394" s="17"/>
      <c r="UXX1394" s="17"/>
      <c r="UXY1394" s="17"/>
      <c r="UXZ1394" s="17"/>
      <c r="UYA1394" s="17"/>
      <c r="UYB1394" s="17"/>
      <c r="UYC1394" s="17"/>
      <c r="UYD1394" s="17"/>
      <c r="UYE1394" s="17"/>
      <c r="UYF1394" s="17"/>
      <c r="UYG1394" s="17"/>
      <c r="UYH1394" s="17"/>
      <c r="UYI1394" s="17"/>
      <c r="UYJ1394" s="17"/>
      <c r="UYK1394" s="17"/>
      <c r="UYL1394" s="17"/>
      <c r="UYM1394" s="17"/>
      <c r="UYN1394" s="17"/>
      <c r="UYO1394" s="17"/>
      <c r="UYP1394" s="17"/>
      <c r="UYQ1394" s="17"/>
      <c r="UYR1394" s="17"/>
      <c r="UYS1394" s="17"/>
      <c r="UYT1394" s="17"/>
      <c r="UYU1394" s="17"/>
      <c r="UYV1394" s="17"/>
      <c r="UYW1394" s="17"/>
      <c r="UYX1394" s="17"/>
      <c r="UYY1394" s="17"/>
      <c r="UYZ1394" s="17"/>
      <c r="UZA1394" s="17"/>
      <c r="UZB1394" s="17"/>
      <c r="UZC1394" s="17"/>
      <c r="UZD1394" s="17"/>
      <c r="UZE1394" s="17"/>
      <c r="UZF1394" s="17"/>
      <c r="UZG1394" s="17"/>
      <c r="UZH1394" s="17"/>
      <c r="UZI1394" s="17"/>
      <c r="UZJ1394" s="17"/>
      <c r="UZK1394" s="17"/>
      <c r="UZL1394" s="17"/>
      <c r="UZM1394" s="17"/>
      <c r="UZN1394" s="17"/>
      <c r="UZO1394" s="17"/>
      <c r="UZP1394" s="17"/>
      <c r="UZQ1394" s="17"/>
      <c r="UZR1394" s="17"/>
      <c r="UZS1394" s="17"/>
      <c r="UZT1394" s="17"/>
      <c r="UZU1394" s="17"/>
      <c r="UZV1394" s="17"/>
      <c r="UZW1394" s="17"/>
      <c r="UZX1394" s="17"/>
      <c r="UZY1394" s="17"/>
      <c r="UZZ1394" s="17"/>
      <c r="VAA1394" s="17"/>
      <c r="VAB1394" s="17"/>
      <c r="VAC1394" s="17"/>
      <c r="VAD1394" s="17"/>
      <c r="VAE1394" s="17"/>
      <c r="VAF1394" s="17"/>
      <c r="VAG1394" s="17"/>
      <c r="VAH1394" s="17"/>
      <c r="VAI1394" s="17"/>
      <c r="VAJ1394" s="17"/>
      <c r="VAK1394" s="17"/>
      <c r="VAL1394" s="17"/>
      <c r="VAM1394" s="17"/>
      <c r="VAN1394" s="17"/>
      <c r="VAO1394" s="17"/>
      <c r="VAP1394" s="17"/>
      <c r="VAQ1394" s="17"/>
      <c r="VAR1394" s="17"/>
      <c r="VAS1394" s="17"/>
      <c r="VAT1394" s="17"/>
      <c r="VAU1394" s="17"/>
      <c r="VAV1394" s="17"/>
      <c r="VAW1394" s="17"/>
      <c r="VAX1394" s="17"/>
      <c r="VAY1394" s="17"/>
      <c r="VAZ1394" s="17"/>
      <c r="VBA1394" s="17"/>
      <c r="VBB1394" s="17"/>
      <c r="VBC1394" s="17"/>
      <c r="VBD1394" s="17"/>
      <c r="VBE1394" s="17"/>
      <c r="VBF1394" s="17"/>
      <c r="VBG1394" s="17"/>
      <c r="VBH1394" s="17"/>
      <c r="VBI1394" s="17"/>
      <c r="VBJ1394" s="17"/>
      <c r="VBK1394" s="17"/>
      <c r="VBL1394" s="17"/>
      <c r="VBM1394" s="17"/>
      <c r="VBN1394" s="17"/>
      <c r="VBO1394" s="17"/>
      <c r="VBP1394" s="17"/>
      <c r="VBQ1394" s="17"/>
      <c r="VBR1394" s="17"/>
      <c r="VBS1394" s="17"/>
      <c r="VBT1394" s="17"/>
      <c r="VBU1394" s="17"/>
      <c r="VBV1394" s="17"/>
      <c r="VBW1394" s="17"/>
      <c r="VBX1394" s="17"/>
      <c r="VBY1394" s="17"/>
      <c r="VBZ1394" s="17"/>
      <c r="VCA1394" s="17"/>
      <c r="VCB1394" s="17"/>
      <c r="VCC1394" s="17"/>
      <c r="VCD1394" s="17"/>
      <c r="VCE1394" s="17"/>
      <c r="VCF1394" s="17"/>
      <c r="VCG1394" s="17"/>
      <c r="VCH1394" s="17"/>
      <c r="VCI1394" s="17"/>
      <c r="VCJ1394" s="17"/>
      <c r="VCK1394" s="17"/>
      <c r="VCL1394" s="17"/>
      <c r="VCM1394" s="17"/>
      <c r="VCN1394" s="17"/>
      <c r="VCO1394" s="17"/>
      <c r="VCP1394" s="17"/>
      <c r="VCQ1394" s="17"/>
      <c r="VCR1394" s="17"/>
      <c r="VCS1394" s="17"/>
      <c r="VCT1394" s="17"/>
      <c r="VCU1394" s="17"/>
      <c r="VCV1394" s="17"/>
      <c r="VCW1394" s="17"/>
      <c r="VCX1394" s="17"/>
      <c r="VCY1394" s="17"/>
      <c r="VCZ1394" s="17"/>
      <c r="VDA1394" s="17"/>
      <c r="VDB1394" s="17"/>
      <c r="VDC1394" s="17"/>
      <c r="VDD1394" s="17"/>
      <c r="VDE1394" s="17"/>
      <c r="VDF1394" s="17"/>
      <c r="VDG1394" s="17"/>
      <c r="VDH1394" s="17"/>
      <c r="VDI1394" s="17"/>
      <c r="VDJ1394" s="17"/>
      <c r="VDK1394" s="17"/>
      <c r="VDL1394" s="17"/>
      <c r="VDM1394" s="17"/>
      <c r="VDN1394" s="17"/>
      <c r="VDO1394" s="17"/>
      <c r="VDP1394" s="17"/>
      <c r="VDQ1394" s="17"/>
      <c r="VDR1394" s="17"/>
      <c r="VDS1394" s="17"/>
      <c r="VDT1394" s="17"/>
      <c r="VDU1394" s="17"/>
      <c r="VDV1394" s="17"/>
      <c r="VDW1394" s="17"/>
      <c r="VDX1394" s="17"/>
      <c r="VDY1394" s="17"/>
      <c r="VDZ1394" s="17"/>
      <c r="VEA1394" s="17"/>
      <c r="VEB1394" s="17"/>
      <c r="VEC1394" s="17"/>
      <c r="VED1394" s="17"/>
      <c r="VEE1394" s="17"/>
      <c r="VEF1394" s="17"/>
      <c r="VEG1394" s="17"/>
      <c r="VEH1394" s="17"/>
      <c r="VEI1394" s="17"/>
      <c r="VEJ1394" s="17"/>
      <c r="VEK1394" s="17"/>
      <c r="VEL1394" s="17"/>
      <c r="VEM1394" s="17"/>
      <c r="VEN1394" s="17"/>
      <c r="VEO1394" s="17"/>
      <c r="VEP1394" s="17"/>
      <c r="VEQ1394" s="17"/>
      <c r="VER1394" s="17"/>
      <c r="VES1394" s="17"/>
      <c r="VET1394" s="17"/>
      <c r="VEU1394" s="17"/>
      <c r="VEV1394" s="17"/>
      <c r="VEW1394" s="17"/>
      <c r="VEX1394" s="17"/>
      <c r="VEY1394" s="17"/>
      <c r="VEZ1394" s="17"/>
      <c r="VFA1394" s="17"/>
      <c r="VFB1394" s="17"/>
      <c r="VFC1394" s="17"/>
      <c r="VFD1394" s="17"/>
      <c r="VFE1394" s="17"/>
      <c r="VFF1394" s="17"/>
      <c r="VFG1394" s="17"/>
      <c r="VFH1394" s="17"/>
      <c r="VFI1394" s="17"/>
      <c r="VFJ1394" s="17"/>
      <c r="VFK1394" s="17"/>
      <c r="VFL1394" s="17"/>
      <c r="VFM1394" s="17"/>
      <c r="VFN1394" s="17"/>
      <c r="VFO1394" s="17"/>
      <c r="VFP1394" s="17"/>
      <c r="VFQ1394" s="17"/>
      <c r="VFR1394" s="17"/>
      <c r="VFS1394" s="17"/>
      <c r="VFT1394" s="17"/>
      <c r="VFU1394" s="17"/>
      <c r="VFV1394" s="17"/>
      <c r="VFW1394" s="17"/>
      <c r="VFX1394" s="17"/>
      <c r="VFY1394" s="17"/>
      <c r="VFZ1394" s="17"/>
      <c r="VGA1394" s="17"/>
      <c r="VGB1394" s="17"/>
      <c r="VGC1394" s="17"/>
      <c r="VGD1394" s="17"/>
      <c r="VGE1394" s="17"/>
      <c r="VGF1394" s="17"/>
      <c r="VGG1394" s="17"/>
      <c r="VGH1394" s="17"/>
      <c r="VGI1394" s="17"/>
      <c r="VGJ1394" s="17"/>
      <c r="VGK1394" s="17"/>
      <c r="VGL1394" s="17"/>
      <c r="VGM1394" s="17"/>
      <c r="VGN1394" s="17"/>
      <c r="VGO1394" s="17"/>
      <c r="VGP1394" s="17"/>
      <c r="VGQ1394" s="17"/>
      <c r="VGR1394" s="17"/>
      <c r="VGS1394" s="17"/>
      <c r="VGT1394" s="17"/>
      <c r="VGU1394" s="17"/>
      <c r="VGV1394" s="17"/>
      <c r="VGW1394" s="17"/>
      <c r="VGX1394" s="17"/>
      <c r="VGY1394" s="17"/>
      <c r="VGZ1394" s="17"/>
      <c r="VHA1394" s="17"/>
      <c r="VHB1394" s="17"/>
      <c r="VHC1394" s="17"/>
      <c r="VHD1394" s="17"/>
      <c r="VHE1394" s="17"/>
      <c r="VHF1394" s="17"/>
      <c r="VHG1394" s="17"/>
      <c r="VHH1394" s="17"/>
      <c r="VHI1394" s="17"/>
      <c r="VHJ1394" s="17"/>
      <c r="VHK1394" s="17"/>
      <c r="VHL1394" s="17"/>
      <c r="VHM1394" s="17"/>
      <c r="VHN1394" s="17"/>
      <c r="VHO1394" s="17"/>
      <c r="VHP1394" s="17"/>
      <c r="VHQ1394" s="17"/>
      <c r="VHR1394" s="17"/>
      <c r="VHS1394" s="17"/>
      <c r="VHT1394" s="17"/>
      <c r="VHU1394" s="17"/>
      <c r="VHV1394" s="17"/>
      <c r="VHW1394" s="17"/>
      <c r="VHX1394" s="17"/>
      <c r="VHY1394" s="17"/>
      <c r="VHZ1394" s="17"/>
      <c r="VIA1394" s="17"/>
      <c r="VIB1394" s="17"/>
      <c r="VIC1394" s="17"/>
      <c r="VID1394" s="17"/>
      <c r="VIE1394" s="17"/>
      <c r="VIF1394" s="17"/>
      <c r="VIG1394" s="17"/>
      <c r="VIH1394" s="17"/>
      <c r="VII1394" s="17"/>
      <c r="VIJ1394" s="17"/>
      <c r="VIK1394" s="17"/>
      <c r="VIL1394" s="17"/>
      <c r="VIM1394" s="17"/>
      <c r="VIN1394" s="17"/>
      <c r="VIO1394" s="17"/>
      <c r="VIP1394" s="17"/>
      <c r="VIQ1394" s="17"/>
      <c r="VIR1394" s="17"/>
      <c r="VIS1394" s="17"/>
      <c r="VIT1394" s="17"/>
      <c r="VIU1394" s="17"/>
      <c r="VIV1394" s="17"/>
      <c r="VIW1394" s="17"/>
      <c r="VIX1394" s="17"/>
      <c r="VIY1394" s="17"/>
      <c r="VIZ1394" s="17"/>
      <c r="VJA1394" s="17"/>
      <c r="VJB1394" s="17"/>
      <c r="VJC1394" s="17"/>
      <c r="VJD1394" s="17"/>
      <c r="VJE1394" s="17"/>
      <c r="VJF1394" s="17"/>
      <c r="VJG1394" s="17"/>
      <c r="VJH1394" s="17"/>
      <c r="VJI1394" s="17"/>
      <c r="VJJ1394" s="17"/>
      <c r="VJK1394" s="17"/>
      <c r="VJL1394" s="17"/>
      <c r="VJM1394" s="17"/>
      <c r="VJN1394" s="17"/>
      <c r="VJO1394" s="17"/>
      <c r="VJP1394" s="17"/>
      <c r="VJQ1394" s="17"/>
      <c r="VJR1394" s="17"/>
      <c r="VJS1394" s="17"/>
      <c r="VJT1394" s="17"/>
      <c r="VJU1394" s="17"/>
      <c r="VJV1394" s="17"/>
      <c r="VJW1394" s="17"/>
      <c r="VJX1394" s="17"/>
      <c r="VJY1394" s="17"/>
      <c r="VJZ1394" s="17"/>
      <c r="VKA1394" s="17"/>
      <c r="VKB1394" s="17"/>
      <c r="VKC1394" s="17"/>
      <c r="VKD1394" s="17"/>
      <c r="VKE1394" s="17"/>
      <c r="VKF1394" s="17"/>
      <c r="VKG1394" s="17"/>
      <c r="VKH1394" s="17"/>
      <c r="VKI1394" s="17"/>
      <c r="VKJ1394" s="17"/>
      <c r="VKK1394" s="17"/>
      <c r="VKL1394" s="17"/>
      <c r="VKM1394" s="17"/>
      <c r="VKN1394" s="17"/>
      <c r="VKO1394" s="17"/>
      <c r="VKP1394" s="17"/>
      <c r="VKQ1394" s="17"/>
      <c r="VKR1394" s="17"/>
      <c r="VKS1394" s="17"/>
      <c r="VKT1394" s="17"/>
      <c r="VKU1394" s="17"/>
      <c r="VKV1394" s="17"/>
      <c r="VKW1394" s="17"/>
      <c r="VKX1394" s="17"/>
      <c r="VKY1394" s="17"/>
      <c r="VKZ1394" s="17"/>
      <c r="VLA1394" s="17"/>
      <c r="VLB1394" s="17"/>
      <c r="VLC1394" s="17"/>
      <c r="VLD1394" s="17"/>
      <c r="VLE1394" s="17"/>
      <c r="VLF1394" s="17"/>
      <c r="VLG1394" s="17"/>
      <c r="VLH1394" s="17"/>
      <c r="VLI1394" s="17"/>
      <c r="VLJ1394" s="17"/>
      <c r="VLK1394" s="17"/>
      <c r="VLL1394" s="17"/>
      <c r="VLM1394" s="17"/>
      <c r="VLN1394" s="17"/>
      <c r="VLO1394" s="17"/>
      <c r="VLP1394" s="17"/>
      <c r="VLQ1394" s="17"/>
      <c r="VLR1394" s="17"/>
      <c r="VLS1394" s="17"/>
      <c r="VLT1394" s="17"/>
      <c r="VLU1394" s="17"/>
      <c r="VLV1394" s="17"/>
      <c r="VLW1394" s="17"/>
      <c r="VLX1394" s="17"/>
      <c r="VLY1394" s="17"/>
      <c r="VLZ1394" s="17"/>
      <c r="VMA1394" s="17"/>
      <c r="VMB1394" s="17"/>
      <c r="VMC1394" s="17"/>
      <c r="VMD1394" s="17"/>
      <c r="VME1394" s="17"/>
      <c r="VMF1394" s="17"/>
      <c r="VMG1394" s="17"/>
      <c r="VMH1394" s="17"/>
      <c r="VMI1394" s="17"/>
      <c r="VMJ1394" s="17"/>
      <c r="VMK1394" s="17"/>
      <c r="VML1394" s="17"/>
      <c r="VMM1394" s="17"/>
      <c r="VMN1394" s="17"/>
      <c r="VMO1394" s="17"/>
      <c r="VMP1394" s="17"/>
      <c r="VMQ1394" s="17"/>
      <c r="VMR1394" s="17"/>
      <c r="VMS1394" s="17"/>
      <c r="VMT1394" s="17"/>
      <c r="VMU1394" s="17"/>
      <c r="VMV1394" s="17"/>
      <c r="VMW1394" s="17"/>
      <c r="VMX1394" s="17"/>
      <c r="VMY1394" s="17"/>
      <c r="VMZ1394" s="17"/>
      <c r="VNA1394" s="17"/>
      <c r="VNB1394" s="17"/>
      <c r="VNC1394" s="17"/>
      <c r="VND1394" s="17"/>
      <c r="VNE1394" s="17"/>
      <c r="VNF1394" s="17"/>
      <c r="VNG1394" s="17"/>
      <c r="VNH1394" s="17"/>
      <c r="VNI1394" s="17"/>
      <c r="VNJ1394" s="17"/>
      <c r="VNK1394" s="17"/>
      <c r="VNL1394" s="17"/>
      <c r="VNM1394" s="17"/>
      <c r="VNN1394" s="17"/>
      <c r="VNO1394" s="17"/>
      <c r="VNP1394" s="17"/>
      <c r="VNQ1394" s="17"/>
      <c r="VNR1394" s="17"/>
      <c r="VNS1394" s="17"/>
      <c r="VNT1394" s="17"/>
      <c r="VNU1394" s="17"/>
      <c r="VNV1394" s="17"/>
      <c r="VNW1394" s="17"/>
      <c r="VNX1394" s="17"/>
      <c r="VNY1394" s="17"/>
      <c r="VNZ1394" s="17"/>
      <c r="VOA1394" s="17"/>
      <c r="VOB1394" s="17"/>
      <c r="VOC1394" s="17"/>
      <c r="VOD1394" s="17"/>
      <c r="VOE1394" s="17"/>
      <c r="VOF1394" s="17"/>
      <c r="VOG1394" s="17"/>
      <c r="VOH1394" s="17"/>
      <c r="VOI1394" s="17"/>
      <c r="VOJ1394" s="17"/>
      <c r="VOK1394" s="17"/>
      <c r="VOL1394" s="17"/>
      <c r="VOM1394" s="17"/>
      <c r="VON1394" s="17"/>
      <c r="VOO1394" s="17"/>
      <c r="VOP1394" s="17"/>
      <c r="VOQ1394" s="17"/>
      <c r="VOR1394" s="17"/>
      <c r="VOS1394" s="17"/>
      <c r="VOT1394" s="17"/>
      <c r="VOU1394" s="17"/>
      <c r="VOV1394" s="17"/>
      <c r="VOW1394" s="17"/>
      <c r="VOX1394" s="17"/>
      <c r="VOY1394" s="17"/>
      <c r="VOZ1394" s="17"/>
      <c r="VPA1394" s="17"/>
      <c r="VPB1394" s="17"/>
      <c r="VPC1394" s="17"/>
      <c r="VPD1394" s="17"/>
      <c r="VPE1394" s="17"/>
      <c r="VPF1394" s="17"/>
      <c r="VPG1394" s="17"/>
      <c r="VPH1394" s="17"/>
      <c r="VPI1394" s="17"/>
      <c r="VPJ1394" s="17"/>
      <c r="VPK1394" s="17"/>
      <c r="VPL1394" s="17"/>
      <c r="VPM1394" s="17"/>
      <c r="VPN1394" s="17"/>
      <c r="VPO1394" s="17"/>
      <c r="VPP1394" s="17"/>
      <c r="VPQ1394" s="17"/>
      <c r="VPR1394" s="17"/>
      <c r="VPS1394" s="17"/>
      <c r="VPT1394" s="17"/>
      <c r="VPU1394" s="17"/>
      <c r="VPV1394" s="17"/>
      <c r="VPW1394" s="17"/>
      <c r="VPX1394" s="17"/>
      <c r="VPY1394" s="17"/>
      <c r="VPZ1394" s="17"/>
      <c r="VQA1394" s="17"/>
      <c r="VQB1394" s="17"/>
      <c r="VQC1394" s="17"/>
      <c r="VQD1394" s="17"/>
      <c r="VQE1394" s="17"/>
      <c r="VQF1394" s="17"/>
      <c r="VQG1394" s="17"/>
      <c r="VQH1394" s="17"/>
      <c r="VQI1394" s="17"/>
      <c r="VQJ1394" s="17"/>
      <c r="VQK1394" s="17"/>
      <c r="VQL1394" s="17"/>
      <c r="VQM1394" s="17"/>
      <c r="VQN1394" s="17"/>
      <c r="VQO1394" s="17"/>
      <c r="VQP1394" s="17"/>
      <c r="VQQ1394" s="17"/>
      <c r="VQR1394" s="17"/>
      <c r="VQS1394" s="17"/>
      <c r="VQT1394" s="17"/>
      <c r="VQU1394" s="17"/>
      <c r="VQV1394" s="17"/>
      <c r="VQW1394" s="17"/>
      <c r="VQX1394" s="17"/>
      <c r="VQY1394" s="17"/>
      <c r="VQZ1394" s="17"/>
      <c r="VRA1394" s="17"/>
      <c r="VRB1394" s="17"/>
      <c r="VRC1394" s="17"/>
      <c r="VRD1394" s="17"/>
      <c r="VRE1394" s="17"/>
      <c r="VRF1394" s="17"/>
      <c r="VRG1394" s="17"/>
      <c r="VRH1394" s="17"/>
      <c r="VRI1394" s="17"/>
      <c r="VRJ1394" s="17"/>
      <c r="VRK1394" s="17"/>
      <c r="VRL1394" s="17"/>
      <c r="VRM1394" s="17"/>
      <c r="VRN1394" s="17"/>
      <c r="VRO1394" s="17"/>
      <c r="VRP1394" s="17"/>
      <c r="VRQ1394" s="17"/>
      <c r="VRR1394" s="17"/>
      <c r="VRS1394" s="17"/>
      <c r="VRT1394" s="17"/>
      <c r="VRU1394" s="17"/>
      <c r="VRV1394" s="17"/>
      <c r="VRW1394" s="17"/>
      <c r="VRX1394" s="17"/>
      <c r="VRY1394" s="17"/>
      <c r="VRZ1394" s="17"/>
      <c r="VSA1394" s="17"/>
      <c r="VSB1394" s="17"/>
      <c r="VSC1394" s="17"/>
      <c r="VSD1394" s="17"/>
      <c r="VSE1394" s="17"/>
      <c r="VSF1394" s="17"/>
      <c r="VSG1394" s="17"/>
      <c r="VSH1394" s="17"/>
      <c r="VSI1394" s="17"/>
      <c r="VSJ1394" s="17"/>
      <c r="VSK1394" s="17"/>
      <c r="VSL1394" s="17"/>
      <c r="VSM1394" s="17"/>
      <c r="VSN1394" s="17"/>
      <c r="VSO1394" s="17"/>
      <c r="VSP1394" s="17"/>
      <c r="VSQ1394" s="17"/>
      <c r="VSR1394" s="17"/>
      <c r="VSS1394" s="17"/>
      <c r="VST1394" s="17"/>
      <c r="VSU1394" s="17"/>
      <c r="VSV1394" s="17"/>
      <c r="VSW1394" s="17"/>
      <c r="VSX1394" s="17"/>
      <c r="VSY1394" s="17"/>
      <c r="VSZ1394" s="17"/>
      <c r="VTA1394" s="17"/>
      <c r="VTB1394" s="17"/>
      <c r="VTC1394" s="17"/>
      <c r="VTD1394" s="17"/>
      <c r="VTE1394" s="17"/>
      <c r="VTF1394" s="17"/>
      <c r="VTG1394" s="17"/>
      <c r="VTH1394" s="17"/>
      <c r="VTI1394" s="17"/>
      <c r="VTJ1394" s="17"/>
      <c r="VTK1394" s="17"/>
      <c r="VTL1394" s="17"/>
      <c r="VTM1394" s="17"/>
      <c r="VTN1394" s="17"/>
      <c r="VTO1394" s="17"/>
      <c r="VTP1394" s="17"/>
      <c r="VTQ1394" s="17"/>
      <c r="VTR1394" s="17"/>
      <c r="VTS1394" s="17"/>
      <c r="VTT1394" s="17"/>
      <c r="VTU1394" s="17"/>
      <c r="VTV1394" s="17"/>
      <c r="VTW1394" s="17"/>
      <c r="VTX1394" s="17"/>
      <c r="VTY1394" s="17"/>
      <c r="VTZ1394" s="17"/>
      <c r="VUA1394" s="17"/>
      <c r="VUB1394" s="17"/>
      <c r="VUC1394" s="17"/>
      <c r="VUD1394" s="17"/>
      <c r="VUE1394" s="17"/>
      <c r="VUF1394" s="17"/>
      <c r="VUG1394" s="17"/>
      <c r="VUH1394" s="17"/>
      <c r="VUI1394" s="17"/>
      <c r="VUJ1394" s="17"/>
      <c r="VUK1394" s="17"/>
      <c r="VUL1394" s="17"/>
      <c r="VUM1394" s="17"/>
      <c r="VUN1394" s="17"/>
      <c r="VUO1394" s="17"/>
      <c r="VUP1394" s="17"/>
      <c r="VUQ1394" s="17"/>
      <c r="VUR1394" s="17"/>
      <c r="VUS1394" s="17"/>
      <c r="VUT1394" s="17"/>
      <c r="VUU1394" s="17"/>
      <c r="VUV1394" s="17"/>
      <c r="VUW1394" s="17"/>
      <c r="VUX1394" s="17"/>
      <c r="VUY1394" s="17"/>
      <c r="VUZ1394" s="17"/>
      <c r="VVA1394" s="17"/>
      <c r="VVB1394" s="17"/>
      <c r="VVC1394" s="17"/>
      <c r="VVD1394" s="17"/>
      <c r="VVE1394" s="17"/>
      <c r="VVF1394" s="17"/>
      <c r="VVG1394" s="17"/>
      <c r="VVH1394" s="17"/>
      <c r="VVI1394" s="17"/>
      <c r="VVJ1394" s="17"/>
      <c r="VVK1394" s="17"/>
      <c r="VVL1394" s="17"/>
      <c r="VVM1394" s="17"/>
      <c r="VVN1394" s="17"/>
      <c r="VVO1394" s="17"/>
      <c r="VVP1394" s="17"/>
      <c r="VVQ1394" s="17"/>
      <c r="VVR1394" s="17"/>
      <c r="VVS1394" s="17"/>
      <c r="VVT1394" s="17"/>
      <c r="VVU1394" s="17"/>
      <c r="VVV1394" s="17"/>
      <c r="VVW1394" s="17"/>
      <c r="VVX1394" s="17"/>
      <c r="VVY1394" s="17"/>
      <c r="VVZ1394" s="17"/>
      <c r="VWA1394" s="17"/>
      <c r="VWB1394" s="17"/>
      <c r="VWC1394" s="17"/>
      <c r="VWD1394" s="17"/>
      <c r="VWE1394" s="17"/>
      <c r="VWF1394" s="17"/>
      <c r="VWG1394" s="17"/>
      <c r="VWH1394" s="17"/>
      <c r="VWI1394" s="17"/>
      <c r="VWJ1394" s="17"/>
      <c r="VWK1394" s="17"/>
      <c r="VWL1394" s="17"/>
      <c r="VWM1394" s="17"/>
      <c r="VWN1394" s="17"/>
      <c r="VWO1394" s="17"/>
      <c r="VWP1394" s="17"/>
      <c r="VWQ1394" s="17"/>
      <c r="VWR1394" s="17"/>
      <c r="VWS1394" s="17"/>
      <c r="VWT1394" s="17"/>
      <c r="VWU1394" s="17"/>
      <c r="VWV1394" s="17"/>
      <c r="VWW1394" s="17"/>
      <c r="VWX1394" s="17"/>
      <c r="VWY1394" s="17"/>
      <c r="VWZ1394" s="17"/>
      <c r="VXA1394" s="17"/>
      <c r="VXB1394" s="17"/>
      <c r="VXC1394" s="17"/>
      <c r="VXD1394" s="17"/>
      <c r="VXE1394" s="17"/>
      <c r="VXF1394" s="17"/>
      <c r="VXG1394" s="17"/>
      <c r="VXH1394" s="17"/>
      <c r="VXI1394" s="17"/>
      <c r="VXJ1394" s="17"/>
      <c r="VXK1394" s="17"/>
      <c r="VXL1394" s="17"/>
      <c r="VXM1394" s="17"/>
      <c r="VXN1394" s="17"/>
      <c r="VXO1394" s="17"/>
      <c r="VXP1394" s="17"/>
      <c r="VXQ1394" s="17"/>
      <c r="VXR1394" s="17"/>
      <c r="VXS1394" s="17"/>
      <c r="VXT1394" s="17"/>
      <c r="VXU1394" s="17"/>
      <c r="VXV1394" s="17"/>
      <c r="VXW1394" s="17"/>
      <c r="VXX1394" s="17"/>
      <c r="VXY1394" s="17"/>
      <c r="VXZ1394" s="17"/>
      <c r="VYA1394" s="17"/>
      <c r="VYB1394" s="17"/>
      <c r="VYC1394" s="17"/>
      <c r="VYD1394" s="17"/>
      <c r="VYE1394" s="17"/>
      <c r="VYF1394" s="17"/>
      <c r="VYG1394" s="17"/>
      <c r="VYH1394" s="17"/>
      <c r="VYI1394" s="17"/>
      <c r="VYJ1394" s="17"/>
      <c r="VYK1394" s="17"/>
      <c r="VYL1394" s="17"/>
      <c r="VYM1394" s="17"/>
      <c r="VYN1394" s="17"/>
      <c r="VYO1394" s="17"/>
      <c r="VYP1394" s="17"/>
      <c r="VYQ1394" s="17"/>
      <c r="VYR1394" s="17"/>
      <c r="VYS1394" s="17"/>
      <c r="VYT1394" s="17"/>
      <c r="VYU1394" s="17"/>
      <c r="VYV1394" s="17"/>
      <c r="VYW1394" s="17"/>
      <c r="VYX1394" s="17"/>
      <c r="VYY1394" s="17"/>
      <c r="VYZ1394" s="17"/>
      <c r="VZA1394" s="17"/>
      <c r="VZB1394" s="17"/>
      <c r="VZC1394" s="17"/>
      <c r="VZD1394" s="17"/>
      <c r="VZE1394" s="17"/>
      <c r="VZF1394" s="17"/>
      <c r="VZG1394" s="17"/>
      <c r="VZH1394" s="17"/>
      <c r="VZI1394" s="17"/>
      <c r="VZJ1394" s="17"/>
      <c r="VZK1394" s="17"/>
      <c r="VZL1394" s="17"/>
      <c r="VZM1394" s="17"/>
      <c r="VZN1394" s="17"/>
      <c r="VZO1394" s="17"/>
      <c r="VZP1394" s="17"/>
      <c r="VZQ1394" s="17"/>
      <c r="VZR1394" s="17"/>
      <c r="VZS1394" s="17"/>
      <c r="VZT1394" s="17"/>
      <c r="VZU1394" s="17"/>
      <c r="VZV1394" s="17"/>
      <c r="VZW1394" s="17"/>
      <c r="VZX1394" s="17"/>
      <c r="VZY1394" s="17"/>
      <c r="VZZ1394" s="17"/>
      <c r="WAA1394" s="17"/>
      <c r="WAB1394" s="17"/>
      <c r="WAC1394" s="17"/>
      <c r="WAD1394" s="17"/>
      <c r="WAE1394" s="17"/>
      <c r="WAF1394" s="17"/>
      <c r="WAG1394" s="17"/>
      <c r="WAH1394" s="17"/>
      <c r="WAI1394" s="17"/>
      <c r="WAJ1394" s="17"/>
      <c r="WAK1394" s="17"/>
      <c r="WAL1394" s="17"/>
      <c r="WAM1394" s="17"/>
      <c r="WAN1394" s="17"/>
      <c r="WAO1394" s="17"/>
      <c r="WAP1394" s="17"/>
      <c r="WAQ1394" s="17"/>
      <c r="WAR1394" s="17"/>
      <c r="WAS1394" s="17"/>
      <c r="WAT1394" s="17"/>
      <c r="WAU1394" s="17"/>
      <c r="WAV1394" s="17"/>
      <c r="WAW1394" s="17"/>
      <c r="WAX1394" s="17"/>
      <c r="WAY1394" s="17"/>
      <c r="WAZ1394" s="17"/>
      <c r="WBA1394" s="17"/>
      <c r="WBB1394" s="17"/>
      <c r="WBC1394" s="17"/>
      <c r="WBD1394" s="17"/>
      <c r="WBE1394" s="17"/>
      <c r="WBF1394" s="17"/>
      <c r="WBG1394" s="17"/>
      <c r="WBH1394" s="17"/>
      <c r="WBI1394" s="17"/>
      <c r="WBJ1394" s="17"/>
      <c r="WBK1394" s="17"/>
      <c r="WBL1394" s="17"/>
      <c r="WBM1394" s="17"/>
      <c r="WBN1394" s="17"/>
      <c r="WBO1394" s="17"/>
      <c r="WBP1394" s="17"/>
      <c r="WBQ1394" s="17"/>
      <c r="WBR1394" s="17"/>
      <c r="WBS1394" s="17"/>
      <c r="WBT1394" s="17"/>
      <c r="WBU1394" s="17"/>
      <c r="WBV1394" s="17"/>
      <c r="WBW1394" s="17"/>
      <c r="WBX1394" s="17"/>
      <c r="WBY1394" s="17"/>
      <c r="WBZ1394" s="17"/>
      <c r="WCA1394" s="17"/>
      <c r="WCB1394" s="17"/>
      <c r="WCC1394" s="17"/>
      <c r="WCD1394" s="17"/>
      <c r="WCE1394" s="17"/>
      <c r="WCF1394" s="17"/>
      <c r="WCG1394" s="17"/>
      <c r="WCH1394" s="17"/>
      <c r="WCI1394" s="17"/>
      <c r="WCJ1394" s="17"/>
      <c r="WCK1394" s="17"/>
      <c r="WCL1394" s="17"/>
      <c r="WCM1394" s="17"/>
      <c r="WCN1394" s="17"/>
      <c r="WCO1394" s="17"/>
      <c r="WCP1394" s="17"/>
      <c r="WCQ1394" s="17"/>
      <c r="WCR1394" s="17"/>
      <c r="WCS1394" s="17"/>
      <c r="WCT1394" s="17"/>
      <c r="WCU1394" s="17"/>
      <c r="WCV1394" s="17"/>
      <c r="WCW1394" s="17"/>
      <c r="WCX1394" s="17"/>
      <c r="WCY1394" s="17"/>
      <c r="WCZ1394" s="17"/>
      <c r="WDA1394" s="17"/>
      <c r="WDB1394" s="17"/>
      <c r="WDC1394" s="17"/>
      <c r="WDD1394" s="17"/>
      <c r="WDE1394" s="17"/>
      <c r="WDF1394" s="17"/>
      <c r="WDG1394" s="17"/>
      <c r="WDH1394" s="17"/>
      <c r="WDI1394" s="17"/>
      <c r="WDJ1394" s="17"/>
      <c r="WDK1394" s="17"/>
      <c r="WDL1394" s="17"/>
      <c r="WDM1394" s="17"/>
      <c r="WDN1394" s="17"/>
      <c r="WDO1394" s="17"/>
      <c r="WDP1394" s="17"/>
      <c r="WDQ1394" s="17"/>
      <c r="WDR1394" s="17"/>
      <c r="WDS1394" s="17"/>
      <c r="WDT1394" s="17"/>
      <c r="WDU1394" s="17"/>
      <c r="WDV1394" s="17"/>
      <c r="WDW1394" s="17"/>
      <c r="WDX1394" s="17"/>
      <c r="WDY1394" s="17"/>
      <c r="WDZ1394" s="17"/>
      <c r="WEA1394" s="17"/>
      <c r="WEB1394" s="17"/>
      <c r="WEC1394" s="17"/>
      <c r="WED1394" s="17"/>
      <c r="WEE1394" s="17"/>
      <c r="WEF1394" s="17"/>
      <c r="WEG1394" s="17"/>
      <c r="WEH1394" s="17"/>
      <c r="WEI1394" s="17"/>
      <c r="WEJ1394" s="17"/>
      <c r="WEK1394" s="17"/>
      <c r="WEL1394" s="17"/>
      <c r="WEM1394" s="17"/>
      <c r="WEN1394" s="17"/>
      <c r="WEO1394" s="17"/>
      <c r="WEP1394" s="17"/>
      <c r="WEQ1394" s="17"/>
      <c r="WER1394" s="17"/>
      <c r="WES1394" s="17"/>
      <c r="WET1394" s="17"/>
      <c r="WEU1394" s="17"/>
      <c r="WEV1394" s="17"/>
      <c r="WEW1394" s="17"/>
      <c r="WEX1394" s="17"/>
      <c r="WEY1394" s="17"/>
      <c r="WEZ1394" s="17"/>
      <c r="WFA1394" s="17"/>
      <c r="WFB1394" s="17"/>
      <c r="WFC1394" s="17"/>
      <c r="WFD1394" s="17"/>
      <c r="WFE1394" s="17"/>
      <c r="WFF1394" s="17"/>
      <c r="WFG1394" s="17"/>
      <c r="WFH1394" s="17"/>
      <c r="WFI1394" s="17"/>
      <c r="WFJ1394" s="17"/>
      <c r="WFK1394" s="17"/>
      <c r="WFL1394" s="17"/>
      <c r="WFM1394" s="17"/>
      <c r="WFN1394" s="17"/>
      <c r="WFO1394" s="17"/>
      <c r="WFP1394" s="17"/>
      <c r="WFQ1394" s="17"/>
      <c r="WFR1394" s="17"/>
      <c r="WFS1394" s="17"/>
      <c r="WFT1394" s="17"/>
      <c r="WFU1394" s="17"/>
      <c r="WFV1394" s="17"/>
      <c r="WFW1394" s="17"/>
      <c r="WFX1394" s="17"/>
      <c r="WFY1394" s="17"/>
      <c r="WFZ1394" s="17"/>
      <c r="WGA1394" s="17"/>
      <c r="WGB1394" s="17"/>
      <c r="WGC1394" s="17"/>
      <c r="WGD1394" s="17"/>
      <c r="WGE1394" s="17"/>
      <c r="WGF1394" s="17"/>
      <c r="WGG1394" s="17"/>
      <c r="WGH1394" s="17"/>
      <c r="WGI1394" s="17"/>
      <c r="WGJ1394" s="17"/>
      <c r="WGK1394" s="17"/>
      <c r="WGL1394" s="17"/>
      <c r="WGM1394" s="17"/>
      <c r="WGN1394" s="17"/>
      <c r="WGO1394" s="17"/>
      <c r="WGP1394" s="17"/>
      <c r="WGQ1394" s="17"/>
      <c r="WGR1394" s="17"/>
      <c r="WGS1394" s="17"/>
      <c r="WGT1394" s="17"/>
      <c r="WGU1394" s="17"/>
      <c r="WGV1394" s="17"/>
      <c r="WGW1394" s="17"/>
      <c r="WGX1394" s="17"/>
      <c r="WGY1394" s="17"/>
      <c r="WGZ1394" s="17"/>
      <c r="WHA1394" s="17"/>
      <c r="WHB1394" s="17"/>
      <c r="WHC1394" s="17"/>
      <c r="WHD1394" s="17"/>
      <c r="WHE1394" s="17"/>
      <c r="WHF1394" s="17"/>
      <c r="WHG1394" s="17"/>
      <c r="WHH1394" s="17"/>
      <c r="WHI1394" s="17"/>
      <c r="WHJ1394" s="17"/>
      <c r="WHK1394" s="17"/>
      <c r="WHL1394" s="17"/>
      <c r="WHM1394" s="17"/>
      <c r="WHN1394" s="17"/>
      <c r="WHO1394" s="17"/>
      <c r="WHP1394" s="17"/>
      <c r="WHQ1394" s="17"/>
      <c r="WHR1394" s="17"/>
      <c r="WHS1394" s="17"/>
      <c r="WHT1394" s="17"/>
      <c r="WHU1394" s="17"/>
      <c r="WHV1394" s="17"/>
      <c r="WHW1394" s="17"/>
      <c r="WHX1394" s="17"/>
      <c r="WHY1394" s="17"/>
      <c r="WHZ1394" s="17"/>
      <c r="WIA1394" s="17"/>
      <c r="WIB1394" s="17"/>
      <c r="WIC1394" s="17"/>
      <c r="WID1394" s="17"/>
      <c r="WIE1394" s="17"/>
      <c r="WIF1394" s="17"/>
      <c r="WIG1394" s="17"/>
      <c r="WIH1394" s="17"/>
      <c r="WII1394" s="17"/>
      <c r="WIJ1394" s="17"/>
      <c r="WIK1394" s="17"/>
      <c r="WIL1394" s="17"/>
      <c r="WIM1394" s="17"/>
      <c r="WIN1394" s="17"/>
      <c r="WIO1394" s="17"/>
      <c r="WIP1394" s="17"/>
      <c r="WIQ1394" s="17"/>
      <c r="WIR1394" s="17"/>
      <c r="WIS1394" s="17"/>
      <c r="WIT1394" s="17"/>
      <c r="WIU1394" s="17"/>
      <c r="WIV1394" s="17"/>
      <c r="WIW1394" s="17"/>
      <c r="WIX1394" s="17"/>
      <c r="WIY1394" s="17"/>
      <c r="WIZ1394" s="17"/>
      <c r="WJA1394" s="17"/>
      <c r="WJB1394" s="17"/>
      <c r="WJC1394" s="17"/>
      <c r="WJD1394" s="17"/>
      <c r="WJE1394" s="17"/>
      <c r="WJF1394" s="17"/>
      <c r="WJG1394" s="17"/>
      <c r="WJH1394" s="17"/>
      <c r="WJI1394" s="17"/>
      <c r="WJJ1394" s="17"/>
      <c r="WJK1394" s="17"/>
      <c r="WJL1394" s="17"/>
      <c r="WJM1394" s="17"/>
      <c r="WJN1394" s="17"/>
      <c r="WJO1394" s="17"/>
      <c r="WJP1394" s="17"/>
      <c r="WJQ1394" s="17"/>
      <c r="WJR1394" s="17"/>
      <c r="WJS1394" s="17"/>
      <c r="WJT1394" s="17"/>
      <c r="WJU1394" s="17"/>
      <c r="WJV1394" s="17"/>
      <c r="WJW1394" s="17"/>
      <c r="WJX1394" s="17"/>
      <c r="WJY1394" s="17"/>
      <c r="WJZ1394" s="17"/>
      <c r="WKA1394" s="17"/>
      <c r="WKB1394" s="17"/>
      <c r="WKC1394" s="17"/>
      <c r="WKD1394" s="17"/>
      <c r="WKE1394" s="17"/>
      <c r="WKF1394" s="17"/>
      <c r="WKG1394" s="17"/>
      <c r="WKH1394" s="17"/>
      <c r="WKI1394" s="17"/>
      <c r="WKJ1394" s="17"/>
      <c r="WKK1394" s="17"/>
      <c r="WKL1394" s="17"/>
      <c r="WKM1394" s="17"/>
      <c r="WKN1394" s="17"/>
      <c r="WKO1394" s="17"/>
      <c r="WKP1394" s="17"/>
      <c r="WKQ1394" s="17"/>
      <c r="WKR1394" s="17"/>
      <c r="WKS1394" s="17"/>
      <c r="WKT1394" s="17"/>
      <c r="WKU1394" s="17"/>
      <c r="WKV1394" s="17"/>
      <c r="WKW1394" s="17"/>
      <c r="WKX1394" s="17"/>
      <c r="WKY1394" s="17"/>
      <c r="WKZ1394" s="17"/>
      <c r="WLA1394" s="17"/>
      <c r="WLB1394" s="17"/>
      <c r="WLC1394" s="17"/>
      <c r="WLD1394" s="17"/>
      <c r="WLE1394" s="17"/>
      <c r="WLF1394" s="17"/>
      <c r="WLG1394" s="17"/>
      <c r="WLH1394" s="17"/>
      <c r="WLI1394" s="17"/>
      <c r="WLJ1394" s="17"/>
      <c r="WLK1394" s="17"/>
      <c r="WLL1394" s="17"/>
      <c r="WLM1394" s="17"/>
      <c r="WLN1394" s="17"/>
      <c r="WLO1394" s="17"/>
      <c r="WLP1394" s="17"/>
      <c r="WLQ1394" s="17"/>
      <c r="WLR1394" s="17"/>
      <c r="WLS1394" s="17"/>
      <c r="WLT1394" s="17"/>
      <c r="WLU1394" s="17"/>
      <c r="WLV1394" s="17"/>
      <c r="WLW1394" s="17"/>
      <c r="WLX1394" s="17"/>
      <c r="WLY1394" s="17"/>
      <c r="WLZ1394" s="17"/>
      <c r="WMA1394" s="17"/>
      <c r="WMB1394" s="17"/>
      <c r="WMC1394" s="17"/>
      <c r="WMD1394" s="17"/>
      <c r="WME1394" s="17"/>
      <c r="WMF1394" s="17"/>
      <c r="WMG1394" s="17"/>
      <c r="WMH1394" s="17"/>
      <c r="WMI1394" s="17"/>
      <c r="WMJ1394" s="17"/>
      <c r="WMK1394" s="17"/>
      <c r="WML1394" s="17"/>
      <c r="WMM1394" s="17"/>
      <c r="WMN1394" s="17"/>
      <c r="WMO1394" s="17"/>
      <c r="WMP1394" s="17"/>
      <c r="WMQ1394" s="17"/>
      <c r="WMR1394" s="17"/>
      <c r="WMS1394" s="17"/>
      <c r="WMT1394" s="17"/>
      <c r="WMU1394" s="17"/>
      <c r="WMV1394" s="17"/>
      <c r="WMW1394" s="17"/>
      <c r="WMX1394" s="17"/>
      <c r="WMY1394" s="17"/>
      <c r="WMZ1394" s="17"/>
      <c r="WNA1394" s="17"/>
      <c r="WNB1394" s="17"/>
      <c r="WNC1394" s="17"/>
      <c r="WND1394" s="17"/>
      <c r="WNE1394" s="17"/>
      <c r="WNF1394" s="17"/>
      <c r="WNG1394" s="17"/>
      <c r="WNH1394" s="17"/>
      <c r="WNI1394" s="17"/>
      <c r="WNJ1394" s="17"/>
      <c r="WNK1394" s="17"/>
      <c r="WNL1394" s="17"/>
      <c r="WNM1394" s="17"/>
      <c r="WNN1394" s="17"/>
      <c r="WNO1394" s="17"/>
      <c r="WNP1394" s="17"/>
      <c r="WNQ1394" s="17"/>
      <c r="WNR1394" s="17"/>
      <c r="WNS1394" s="17"/>
      <c r="WNT1394" s="17"/>
      <c r="WNU1394" s="17"/>
      <c r="WNV1394" s="17"/>
      <c r="WNW1394" s="17"/>
      <c r="WNX1394" s="17"/>
      <c r="WNY1394" s="17"/>
      <c r="WNZ1394" s="17"/>
      <c r="WOA1394" s="17"/>
      <c r="WOB1394" s="17"/>
      <c r="WOC1394" s="17"/>
      <c r="WOD1394" s="17"/>
      <c r="WOE1394" s="17"/>
      <c r="WOF1394" s="17"/>
      <c r="WOG1394" s="17"/>
      <c r="WOH1394" s="17"/>
      <c r="WOI1394" s="17"/>
      <c r="WOJ1394" s="17"/>
      <c r="WOK1394" s="17"/>
      <c r="WOL1394" s="17"/>
      <c r="WOM1394" s="17"/>
      <c r="WON1394" s="17"/>
      <c r="WOO1394" s="17"/>
      <c r="WOP1394" s="17"/>
      <c r="WOQ1394" s="17"/>
      <c r="WOR1394" s="17"/>
      <c r="WOS1394" s="17"/>
      <c r="WOT1394" s="17"/>
      <c r="WOU1394" s="17"/>
      <c r="WOV1394" s="17"/>
      <c r="WOW1394" s="17"/>
      <c r="WOX1394" s="17"/>
      <c r="WOY1394" s="17"/>
      <c r="WOZ1394" s="17"/>
      <c r="WPA1394" s="17"/>
      <c r="WPB1394" s="17"/>
      <c r="WPC1394" s="17"/>
      <c r="WPD1394" s="17"/>
      <c r="WPE1394" s="17"/>
      <c r="WPF1394" s="17"/>
      <c r="WPG1394" s="17"/>
      <c r="WPH1394" s="17"/>
      <c r="WPI1394" s="17"/>
      <c r="WPJ1394" s="17"/>
      <c r="WPK1394" s="17"/>
      <c r="WPL1394" s="17"/>
      <c r="WPM1394" s="17"/>
      <c r="WPN1394" s="17"/>
      <c r="WPO1394" s="17"/>
      <c r="WPP1394" s="17"/>
      <c r="WPQ1394" s="17"/>
      <c r="WPR1394" s="17"/>
      <c r="WPS1394" s="17"/>
      <c r="WPT1394" s="17"/>
      <c r="WPU1394" s="17"/>
      <c r="WPV1394" s="17"/>
      <c r="WPW1394" s="17"/>
      <c r="WPX1394" s="17"/>
      <c r="WPY1394" s="17"/>
      <c r="WPZ1394" s="17"/>
      <c r="WQA1394" s="17"/>
      <c r="WQB1394" s="17"/>
      <c r="WQC1394" s="17"/>
      <c r="WQD1394" s="17"/>
      <c r="WQE1394" s="17"/>
      <c r="WQF1394" s="17"/>
      <c r="WQG1394" s="17"/>
      <c r="WQH1394" s="17"/>
      <c r="WQI1394" s="17"/>
      <c r="WQJ1394" s="17"/>
      <c r="WQK1394" s="17"/>
      <c r="WQL1394" s="17"/>
      <c r="WQM1394" s="17"/>
      <c r="WQN1394" s="17"/>
      <c r="WQO1394" s="17"/>
      <c r="WQP1394" s="17"/>
      <c r="WQQ1394" s="17"/>
      <c r="WQR1394" s="17"/>
      <c r="WQS1394" s="17"/>
      <c r="WQT1394" s="17"/>
      <c r="WQU1394" s="17"/>
      <c r="WQV1394" s="17"/>
      <c r="WQW1394" s="17"/>
      <c r="WQX1394" s="17"/>
      <c r="WQY1394" s="17"/>
      <c r="WQZ1394" s="17"/>
      <c r="WRA1394" s="17"/>
      <c r="WRB1394" s="17"/>
      <c r="WRC1394" s="17"/>
      <c r="WRD1394" s="17"/>
      <c r="WRE1394" s="17"/>
      <c r="WRF1394" s="17"/>
      <c r="WRG1394" s="17"/>
      <c r="WRH1394" s="17"/>
      <c r="WRI1394" s="17"/>
      <c r="WRJ1394" s="17"/>
      <c r="WRK1394" s="17"/>
      <c r="WRL1394" s="17"/>
      <c r="WRM1394" s="17"/>
      <c r="WRN1394" s="17"/>
      <c r="WRO1394" s="17"/>
      <c r="WRP1394" s="17"/>
      <c r="WRQ1394" s="17"/>
      <c r="WRR1394" s="17"/>
      <c r="WRS1394" s="17"/>
      <c r="WRT1394" s="17"/>
      <c r="WRU1394" s="17"/>
      <c r="WRV1394" s="17"/>
      <c r="WRW1394" s="17"/>
      <c r="WRX1394" s="17"/>
      <c r="WRY1394" s="17"/>
      <c r="WRZ1394" s="17"/>
      <c r="WSA1394" s="17"/>
      <c r="WSB1394" s="17"/>
      <c r="WSC1394" s="17"/>
      <c r="WSD1394" s="17"/>
      <c r="WSE1394" s="17"/>
      <c r="WSF1394" s="17"/>
      <c r="WSG1394" s="17"/>
      <c r="WSH1394" s="17"/>
      <c r="WSI1394" s="17"/>
      <c r="WSJ1394" s="17"/>
      <c r="WSK1394" s="17"/>
      <c r="WSL1394" s="17"/>
      <c r="WSM1394" s="17"/>
      <c r="WSN1394" s="17"/>
      <c r="WSO1394" s="17"/>
      <c r="WSP1394" s="17"/>
      <c r="WSQ1394" s="17"/>
      <c r="WSR1394" s="17"/>
      <c r="WSS1394" s="17"/>
      <c r="WST1394" s="17"/>
      <c r="WSU1394" s="17"/>
      <c r="WSV1394" s="17"/>
      <c r="WSW1394" s="17"/>
      <c r="WSX1394" s="17"/>
      <c r="WSY1394" s="17"/>
      <c r="WSZ1394" s="17"/>
      <c r="WTA1394" s="17"/>
      <c r="WTB1394" s="17"/>
      <c r="WTC1394" s="17"/>
      <c r="WTD1394" s="17"/>
      <c r="WTE1394" s="17"/>
      <c r="WTF1394" s="17"/>
      <c r="WTG1394" s="17"/>
      <c r="WTH1394" s="17"/>
      <c r="WTI1394" s="17"/>
      <c r="WTJ1394" s="17"/>
      <c r="WTK1394" s="17"/>
      <c r="WTL1394" s="17"/>
      <c r="WTM1394" s="17"/>
      <c r="WTN1394" s="17"/>
      <c r="WTO1394" s="17"/>
      <c r="WTP1394" s="17"/>
      <c r="WTQ1394" s="17"/>
      <c r="WTR1394" s="17"/>
      <c r="WTS1394" s="17"/>
      <c r="WTT1394" s="17"/>
      <c r="WTU1394" s="17"/>
      <c r="WTV1394" s="17"/>
      <c r="WTW1394" s="17"/>
      <c r="WTX1394" s="17"/>
      <c r="WTY1394" s="17"/>
      <c r="WTZ1394" s="17"/>
      <c r="WUA1394" s="17"/>
      <c r="WUB1394" s="17"/>
      <c r="WUC1394" s="17"/>
      <c r="WUD1394" s="17"/>
      <c r="WUE1394" s="17"/>
      <c r="WUF1394" s="17"/>
      <c r="WUG1394" s="17"/>
      <c r="WUH1394" s="17"/>
      <c r="WUI1394" s="17"/>
      <c r="WUJ1394" s="17"/>
      <c r="WUK1394" s="17"/>
      <c r="WUL1394" s="17"/>
      <c r="WUM1394" s="17"/>
      <c r="WUN1394" s="17"/>
      <c r="WUO1394" s="17"/>
    </row>
    <row r="1395" spans="1:16109" ht="61.5">
      <c r="A1395" s="17">
        <v>1</v>
      </c>
      <c r="B1395" s="52">
        <v>324</v>
      </c>
      <c r="C1395" s="20" t="s">
        <v>106</v>
      </c>
      <c r="D1395" s="26">
        <v>4752433</v>
      </c>
      <c r="E1395" s="26">
        <v>0</v>
      </c>
      <c r="F1395" s="26">
        <v>0</v>
      </c>
      <c r="G1395" s="26">
        <v>0</v>
      </c>
      <c r="H1395" s="26">
        <v>0</v>
      </c>
      <c r="I1395" s="26">
        <v>0</v>
      </c>
      <c r="J1395" s="26">
        <v>0</v>
      </c>
      <c r="K1395" s="58">
        <v>0</v>
      </c>
      <c r="L1395" s="26">
        <v>0</v>
      </c>
      <c r="M1395" s="26">
        <v>571</v>
      </c>
      <c r="N1395" s="26">
        <v>4682200</v>
      </c>
      <c r="O1395" s="26">
        <v>0</v>
      </c>
      <c r="P1395" s="26">
        <v>0</v>
      </c>
      <c r="Q1395" s="26">
        <v>0</v>
      </c>
      <c r="R1395" s="26">
        <v>0</v>
      </c>
      <c r="S1395" s="26">
        <v>0</v>
      </c>
      <c r="T1395" s="26">
        <v>0</v>
      </c>
      <c r="U1395" s="26">
        <v>0</v>
      </c>
      <c r="V1395" s="26">
        <v>0</v>
      </c>
      <c r="W1395" s="26">
        <v>0</v>
      </c>
      <c r="X1395" s="26">
        <v>0</v>
      </c>
      <c r="Y1395" s="26">
        <v>0</v>
      </c>
      <c r="Z1395" s="26">
        <v>0</v>
      </c>
      <c r="AA1395" s="26">
        <v>0</v>
      </c>
      <c r="AB1395" s="26">
        <v>0</v>
      </c>
      <c r="AC1395" s="26">
        <v>70233</v>
      </c>
      <c r="AD1395" s="26">
        <v>0</v>
      </c>
      <c r="AE1395" s="26">
        <v>0</v>
      </c>
      <c r="AF1395" s="29" t="s">
        <v>263</v>
      </c>
      <c r="AG1395" s="29">
        <v>2022</v>
      </c>
      <c r="AH1395" s="30">
        <v>2022</v>
      </c>
    </row>
    <row r="1396" spans="1:16109" ht="61.5">
      <c r="A1396" s="17">
        <v>1</v>
      </c>
      <c r="B1396" s="52">
        <v>325</v>
      </c>
      <c r="C1396" s="20" t="s">
        <v>1194</v>
      </c>
      <c r="D1396" s="26">
        <v>2908205</v>
      </c>
      <c r="E1396" s="26">
        <v>0</v>
      </c>
      <c r="F1396" s="26">
        <v>0</v>
      </c>
      <c r="G1396" s="26">
        <v>0</v>
      </c>
      <c r="H1396" s="26">
        <v>0</v>
      </c>
      <c r="I1396" s="26">
        <v>0</v>
      </c>
      <c r="J1396" s="26">
        <v>0</v>
      </c>
      <c r="K1396" s="58">
        <v>0</v>
      </c>
      <c r="L1396" s="26">
        <v>0</v>
      </c>
      <c r="M1396" s="26">
        <v>335</v>
      </c>
      <c r="N1396" s="26">
        <v>2747000</v>
      </c>
      <c r="O1396" s="26">
        <v>0</v>
      </c>
      <c r="P1396" s="26">
        <v>0</v>
      </c>
      <c r="Q1396" s="26">
        <v>0</v>
      </c>
      <c r="R1396" s="26">
        <v>0</v>
      </c>
      <c r="S1396" s="26">
        <v>0</v>
      </c>
      <c r="T1396" s="26">
        <v>0</v>
      </c>
      <c r="U1396" s="26">
        <v>0</v>
      </c>
      <c r="V1396" s="26">
        <v>0</v>
      </c>
      <c r="W1396" s="26">
        <v>0</v>
      </c>
      <c r="X1396" s="26">
        <v>0</v>
      </c>
      <c r="Y1396" s="26">
        <v>0</v>
      </c>
      <c r="Z1396" s="26">
        <v>0</v>
      </c>
      <c r="AA1396" s="26">
        <v>0</v>
      </c>
      <c r="AB1396" s="26">
        <v>0</v>
      </c>
      <c r="AC1396" s="26">
        <v>41205</v>
      </c>
      <c r="AD1396" s="26">
        <v>0</v>
      </c>
      <c r="AE1396" s="26">
        <v>120000</v>
      </c>
      <c r="AF1396" s="29" t="s">
        <v>263</v>
      </c>
      <c r="AG1396" s="29">
        <v>2022</v>
      </c>
      <c r="AH1396" s="30">
        <v>2022</v>
      </c>
    </row>
    <row r="1397" spans="1:16109" ht="61.5">
      <c r="B1397" s="20" t="s">
        <v>2233</v>
      </c>
      <c r="C1397" s="20"/>
      <c r="D1397" s="167">
        <v>903827.05</v>
      </c>
      <c r="E1397" s="26">
        <v>0</v>
      </c>
      <c r="F1397" s="26">
        <v>0</v>
      </c>
      <c r="G1397" s="26">
        <v>0</v>
      </c>
      <c r="H1397" s="26">
        <v>0</v>
      </c>
      <c r="I1397" s="26">
        <v>0</v>
      </c>
      <c r="J1397" s="26">
        <v>0</v>
      </c>
      <c r="K1397" s="58">
        <v>0</v>
      </c>
      <c r="L1397" s="26">
        <v>0</v>
      </c>
      <c r="M1397" s="26">
        <v>146</v>
      </c>
      <c r="N1397" s="26">
        <v>890470</v>
      </c>
      <c r="O1397" s="26">
        <v>0</v>
      </c>
      <c r="P1397" s="26">
        <v>0</v>
      </c>
      <c r="Q1397" s="26">
        <v>0</v>
      </c>
      <c r="R1397" s="26">
        <v>0</v>
      </c>
      <c r="S1397" s="26">
        <v>0</v>
      </c>
      <c r="T1397" s="26">
        <v>0</v>
      </c>
      <c r="U1397" s="26">
        <v>0</v>
      </c>
      <c r="V1397" s="26">
        <v>0</v>
      </c>
      <c r="W1397" s="26">
        <v>0</v>
      </c>
      <c r="X1397" s="26">
        <v>0</v>
      </c>
      <c r="Y1397" s="26">
        <v>0</v>
      </c>
      <c r="Z1397" s="26">
        <v>0</v>
      </c>
      <c r="AA1397" s="26">
        <v>0</v>
      </c>
      <c r="AB1397" s="26">
        <v>0</v>
      </c>
      <c r="AC1397" s="26">
        <v>13357.05</v>
      </c>
      <c r="AD1397" s="26">
        <v>0</v>
      </c>
      <c r="AE1397" s="26">
        <v>0</v>
      </c>
      <c r="AF1397" s="56" t="s">
        <v>720</v>
      </c>
      <c r="AG1397" s="56" t="s">
        <v>720</v>
      </c>
      <c r="AH1397" s="70" t="s">
        <v>720</v>
      </c>
    </row>
    <row r="1398" spans="1:16109" ht="61.5">
      <c r="A1398" s="17">
        <v>1</v>
      </c>
      <c r="B1398" s="52">
        <v>326</v>
      </c>
      <c r="C1398" s="20" t="s">
        <v>2234</v>
      </c>
      <c r="D1398" s="26">
        <v>903827.05</v>
      </c>
      <c r="E1398" s="26">
        <v>0</v>
      </c>
      <c r="F1398" s="26">
        <v>0</v>
      </c>
      <c r="G1398" s="26">
        <v>0</v>
      </c>
      <c r="H1398" s="26">
        <v>0</v>
      </c>
      <c r="I1398" s="26">
        <v>0</v>
      </c>
      <c r="J1398" s="26">
        <v>0</v>
      </c>
      <c r="K1398" s="58">
        <v>0</v>
      </c>
      <c r="L1398" s="26">
        <v>0</v>
      </c>
      <c r="M1398" s="26">
        <v>146</v>
      </c>
      <c r="N1398" s="26">
        <v>890470</v>
      </c>
      <c r="O1398" s="26">
        <v>0</v>
      </c>
      <c r="P1398" s="26">
        <v>0</v>
      </c>
      <c r="Q1398" s="26">
        <v>0</v>
      </c>
      <c r="R1398" s="26">
        <v>0</v>
      </c>
      <c r="S1398" s="26">
        <v>0</v>
      </c>
      <c r="T1398" s="26">
        <v>0</v>
      </c>
      <c r="U1398" s="26">
        <v>0</v>
      </c>
      <c r="V1398" s="26">
        <v>0</v>
      </c>
      <c r="W1398" s="26">
        <v>0</v>
      </c>
      <c r="X1398" s="26">
        <v>0</v>
      </c>
      <c r="Y1398" s="26">
        <v>0</v>
      </c>
      <c r="Z1398" s="26">
        <v>0</v>
      </c>
      <c r="AA1398" s="26">
        <v>0</v>
      </c>
      <c r="AB1398" s="26">
        <v>0</v>
      </c>
      <c r="AC1398" s="26">
        <v>13357.05</v>
      </c>
      <c r="AD1398" s="26">
        <v>0</v>
      </c>
      <c r="AE1398" s="26">
        <v>0</v>
      </c>
      <c r="AF1398" s="29" t="s">
        <v>263</v>
      </c>
      <c r="AG1398" s="29">
        <v>2022</v>
      </c>
      <c r="AH1398" s="30">
        <v>2022</v>
      </c>
    </row>
    <row r="1399" spans="1:16109" ht="61.5">
      <c r="B1399" s="20" t="s">
        <v>842</v>
      </c>
      <c r="C1399" s="20"/>
      <c r="D1399" s="167">
        <v>7187036.7999999998</v>
      </c>
      <c r="E1399" s="26">
        <v>0</v>
      </c>
      <c r="F1399" s="26">
        <v>0</v>
      </c>
      <c r="G1399" s="26">
        <v>0</v>
      </c>
      <c r="H1399" s="26">
        <v>0</v>
      </c>
      <c r="I1399" s="26">
        <v>0</v>
      </c>
      <c r="J1399" s="26">
        <v>0</v>
      </c>
      <c r="K1399" s="28">
        <v>0</v>
      </c>
      <c r="L1399" s="26">
        <v>0</v>
      </c>
      <c r="M1399" s="26">
        <v>853</v>
      </c>
      <c r="N1399" s="26">
        <v>6933041.1799999997</v>
      </c>
      <c r="O1399" s="26">
        <v>0</v>
      </c>
      <c r="P1399" s="26">
        <v>0</v>
      </c>
      <c r="Q1399" s="26">
        <v>0</v>
      </c>
      <c r="R1399" s="26">
        <v>0</v>
      </c>
      <c r="S1399" s="26">
        <v>0</v>
      </c>
      <c r="T1399" s="26">
        <v>0</v>
      </c>
      <c r="U1399" s="26">
        <v>0</v>
      </c>
      <c r="V1399" s="26">
        <v>0</v>
      </c>
      <c r="W1399" s="26">
        <v>0</v>
      </c>
      <c r="X1399" s="26">
        <v>0</v>
      </c>
      <c r="Y1399" s="26">
        <v>0</v>
      </c>
      <c r="Z1399" s="26">
        <v>0</v>
      </c>
      <c r="AA1399" s="26">
        <v>0</v>
      </c>
      <c r="AB1399" s="26">
        <v>0</v>
      </c>
      <c r="AC1399" s="26">
        <v>103995.62</v>
      </c>
      <c r="AD1399" s="26">
        <v>150000</v>
      </c>
      <c r="AE1399" s="26">
        <v>0</v>
      </c>
      <c r="AF1399" s="177" t="s">
        <v>720</v>
      </c>
      <c r="AG1399" s="177" t="s">
        <v>720</v>
      </c>
      <c r="AH1399" s="178" t="s">
        <v>720</v>
      </c>
    </row>
    <row r="1400" spans="1:16109" ht="61.5">
      <c r="A1400" s="17">
        <v>1</v>
      </c>
      <c r="B1400" s="52">
        <v>327</v>
      </c>
      <c r="C1400" s="88" t="s">
        <v>110</v>
      </c>
      <c r="D1400" s="26">
        <v>7187036.7999999998</v>
      </c>
      <c r="E1400" s="26">
        <v>0</v>
      </c>
      <c r="F1400" s="26">
        <v>0</v>
      </c>
      <c r="G1400" s="26">
        <v>0</v>
      </c>
      <c r="H1400" s="26">
        <v>0</v>
      </c>
      <c r="I1400" s="26">
        <v>0</v>
      </c>
      <c r="J1400" s="26">
        <v>0</v>
      </c>
      <c r="K1400" s="28">
        <v>0</v>
      </c>
      <c r="L1400" s="26">
        <v>0</v>
      </c>
      <c r="M1400" s="26">
        <v>853</v>
      </c>
      <c r="N1400" s="26">
        <v>6933041.1799999997</v>
      </c>
      <c r="O1400" s="26">
        <v>0</v>
      </c>
      <c r="P1400" s="26">
        <v>0</v>
      </c>
      <c r="Q1400" s="26">
        <v>0</v>
      </c>
      <c r="R1400" s="26">
        <v>0</v>
      </c>
      <c r="S1400" s="26">
        <v>0</v>
      </c>
      <c r="T1400" s="26">
        <v>0</v>
      </c>
      <c r="U1400" s="26">
        <v>0</v>
      </c>
      <c r="V1400" s="26">
        <v>0</v>
      </c>
      <c r="W1400" s="26">
        <v>0</v>
      </c>
      <c r="X1400" s="26">
        <v>0</v>
      </c>
      <c r="Y1400" s="26">
        <v>0</v>
      </c>
      <c r="Z1400" s="26">
        <v>0</v>
      </c>
      <c r="AA1400" s="26">
        <v>0</v>
      </c>
      <c r="AB1400" s="26">
        <v>0</v>
      </c>
      <c r="AC1400" s="26">
        <v>103995.62</v>
      </c>
      <c r="AD1400" s="26">
        <v>150000</v>
      </c>
      <c r="AE1400" s="26">
        <v>0</v>
      </c>
      <c r="AF1400" s="29">
        <v>2022</v>
      </c>
      <c r="AG1400" s="29">
        <v>2022</v>
      </c>
      <c r="AH1400" s="30">
        <v>2022</v>
      </c>
    </row>
    <row r="1401" spans="1:16109" ht="61.5">
      <c r="B1401" s="20" t="s">
        <v>856</v>
      </c>
      <c r="C1401" s="163"/>
      <c r="D1401" s="167">
        <v>7921355.3000000007</v>
      </c>
      <c r="E1401" s="26">
        <v>0</v>
      </c>
      <c r="F1401" s="26">
        <v>0</v>
      </c>
      <c r="G1401" s="26">
        <v>0</v>
      </c>
      <c r="H1401" s="26">
        <v>0</v>
      </c>
      <c r="I1401" s="26">
        <v>0</v>
      </c>
      <c r="J1401" s="26">
        <v>0</v>
      </c>
      <c r="K1401" s="28">
        <v>0</v>
      </c>
      <c r="L1401" s="26">
        <v>0</v>
      </c>
      <c r="M1401" s="26">
        <v>926.83</v>
      </c>
      <c r="N1401" s="26">
        <v>7705768.7700000005</v>
      </c>
      <c r="O1401" s="26">
        <v>0</v>
      </c>
      <c r="P1401" s="26">
        <v>0</v>
      </c>
      <c r="Q1401" s="26">
        <v>0</v>
      </c>
      <c r="R1401" s="26">
        <v>0</v>
      </c>
      <c r="S1401" s="26">
        <v>0</v>
      </c>
      <c r="T1401" s="26">
        <v>0</v>
      </c>
      <c r="U1401" s="26">
        <v>0</v>
      </c>
      <c r="V1401" s="26">
        <v>0</v>
      </c>
      <c r="W1401" s="26">
        <v>0</v>
      </c>
      <c r="X1401" s="26">
        <v>0</v>
      </c>
      <c r="Y1401" s="26">
        <v>0</v>
      </c>
      <c r="Z1401" s="26">
        <v>0</v>
      </c>
      <c r="AA1401" s="26">
        <v>0</v>
      </c>
      <c r="AB1401" s="26">
        <v>0</v>
      </c>
      <c r="AC1401" s="26">
        <v>115586.53</v>
      </c>
      <c r="AD1401" s="26">
        <v>100000</v>
      </c>
      <c r="AE1401" s="26">
        <v>0</v>
      </c>
      <c r="AF1401" s="177" t="s">
        <v>720</v>
      </c>
      <c r="AG1401" s="177" t="s">
        <v>720</v>
      </c>
      <c r="AH1401" s="178" t="s">
        <v>720</v>
      </c>
    </row>
    <row r="1402" spans="1:16109" ht="61.5">
      <c r="A1402" s="17">
        <v>1</v>
      </c>
      <c r="B1402" s="52">
        <v>328</v>
      </c>
      <c r="C1402" s="88" t="s">
        <v>205</v>
      </c>
      <c r="D1402" s="26">
        <v>7921355.3000000007</v>
      </c>
      <c r="E1402" s="26">
        <v>0</v>
      </c>
      <c r="F1402" s="26">
        <v>0</v>
      </c>
      <c r="G1402" s="26">
        <v>0</v>
      </c>
      <c r="H1402" s="26">
        <v>0</v>
      </c>
      <c r="I1402" s="26">
        <v>0</v>
      </c>
      <c r="J1402" s="26">
        <v>0</v>
      </c>
      <c r="K1402" s="28">
        <v>0</v>
      </c>
      <c r="L1402" s="26">
        <v>0</v>
      </c>
      <c r="M1402" s="26">
        <v>926.83</v>
      </c>
      <c r="N1402" s="26">
        <v>7705768.7700000005</v>
      </c>
      <c r="O1402" s="26">
        <v>0</v>
      </c>
      <c r="P1402" s="26">
        <v>0</v>
      </c>
      <c r="Q1402" s="26">
        <v>0</v>
      </c>
      <c r="R1402" s="26">
        <v>0</v>
      </c>
      <c r="S1402" s="26">
        <v>0</v>
      </c>
      <c r="T1402" s="26">
        <v>0</v>
      </c>
      <c r="U1402" s="26">
        <v>0</v>
      </c>
      <c r="V1402" s="26">
        <v>0</v>
      </c>
      <c r="W1402" s="26">
        <v>0</v>
      </c>
      <c r="X1402" s="26">
        <v>0</v>
      </c>
      <c r="Y1402" s="26">
        <v>0</v>
      </c>
      <c r="Z1402" s="26">
        <v>0</v>
      </c>
      <c r="AA1402" s="26">
        <v>0</v>
      </c>
      <c r="AB1402" s="26">
        <v>0</v>
      </c>
      <c r="AC1402" s="26">
        <v>115586.53</v>
      </c>
      <c r="AD1402" s="26">
        <v>100000</v>
      </c>
      <c r="AE1402" s="26">
        <v>0</v>
      </c>
      <c r="AF1402" s="29">
        <v>2022</v>
      </c>
      <c r="AG1402" s="29">
        <v>2022</v>
      </c>
      <c r="AH1402" s="30">
        <v>2022</v>
      </c>
    </row>
    <row r="1403" spans="1:16109" ht="61.5">
      <c r="B1403" s="20" t="s">
        <v>808</v>
      </c>
      <c r="C1403" s="163"/>
      <c r="D1403" s="167">
        <v>11586237.33</v>
      </c>
      <c r="E1403" s="26">
        <v>0</v>
      </c>
      <c r="F1403" s="26">
        <v>0</v>
      </c>
      <c r="G1403" s="26">
        <v>0</v>
      </c>
      <c r="H1403" s="26">
        <v>0</v>
      </c>
      <c r="I1403" s="26">
        <v>0</v>
      </c>
      <c r="J1403" s="26">
        <v>0</v>
      </c>
      <c r="K1403" s="28">
        <v>0</v>
      </c>
      <c r="L1403" s="26">
        <v>0</v>
      </c>
      <c r="M1403" s="26">
        <v>814.14</v>
      </c>
      <c r="N1403" s="26">
        <v>6756963.7199999997</v>
      </c>
      <c r="O1403" s="26">
        <v>0</v>
      </c>
      <c r="P1403" s="26">
        <v>0</v>
      </c>
      <c r="Q1403" s="26">
        <v>670.8</v>
      </c>
      <c r="R1403" s="26">
        <v>4658048.42</v>
      </c>
      <c r="S1403" s="26">
        <v>0</v>
      </c>
      <c r="T1403" s="26">
        <v>0</v>
      </c>
      <c r="U1403" s="26">
        <v>0</v>
      </c>
      <c r="V1403" s="26">
        <v>0</v>
      </c>
      <c r="W1403" s="26">
        <v>0</v>
      </c>
      <c r="X1403" s="26">
        <v>0</v>
      </c>
      <c r="Y1403" s="26">
        <v>0</v>
      </c>
      <c r="Z1403" s="26">
        <v>0</v>
      </c>
      <c r="AA1403" s="26">
        <v>0</v>
      </c>
      <c r="AB1403" s="26">
        <v>0</v>
      </c>
      <c r="AC1403" s="26">
        <v>171225.19</v>
      </c>
      <c r="AD1403" s="26">
        <v>0</v>
      </c>
      <c r="AE1403" s="26">
        <v>0</v>
      </c>
      <c r="AF1403" s="177" t="s">
        <v>720</v>
      </c>
      <c r="AG1403" s="177" t="s">
        <v>720</v>
      </c>
      <c r="AH1403" s="178" t="s">
        <v>720</v>
      </c>
    </row>
    <row r="1404" spans="1:16109" ht="61.5">
      <c r="A1404" s="17">
        <v>1</v>
      </c>
      <c r="B1404" s="52">
        <v>329</v>
      </c>
      <c r="C1404" s="88" t="s">
        <v>66</v>
      </c>
      <c r="D1404" s="26">
        <v>4727919.1500000004</v>
      </c>
      <c r="E1404" s="26">
        <v>0</v>
      </c>
      <c r="F1404" s="26">
        <v>0</v>
      </c>
      <c r="G1404" s="26">
        <v>0</v>
      </c>
      <c r="H1404" s="26">
        <v>0</v>
      </c>
      <c r="I1404" s="26">
        <v>0</v>
      </c>
      <c r="J1404" s="26">
        <v>0</v>
      </c>
      <c r="K1404" s="58">
        <v>0</v>
      </c>
      <c r="L1404" s="26">
        <v>0</v>
      </c>
      <c r="M1404" s="26">
        <v>0</v>
      </c>
      <c r="N1404" s="26">
        <v>0</v>
      </c>
      <c r="O1404" s="26">
        <v>0</v>
      </c>
      <c r="P1404" s="26">
        <v>0</v>
      </c>
      <c r="Q1404" s="26">
        <v>670.8</v>
      </c>
      <c r="R1404" s="26">
        <v>4658048.42</v>
      </c>
      <c r="S1404" s="26">
        <v>0</v>
      </c>
      <c r="T1404" s="26">
        <v>0</v>
      </c>
      <c r="U1404" s="26">
        <v>0</v>
      </c>
      <c r="V1404" s="26">
        <v>0</v>
      </c>
      <c r="W1404" s="26">
        <v>0</v>
      </c>
      <c r="X1404" s="26">
        <v>0</v>
      </c>
      <c r="Y1404" s="26">
        <v>0</v>
      </c>
      <c r="Z1404" s="26">
        <v>0</v>
      </c>
      <c r="AA1404" s="26">
        <v>0</v>
      </c>
      <c r="AB1404" s="26">
        <v>0</v>
      </c>
      <c r="AC1404" s="26">
        <v>69870.73</v>
      </c>
      <c r="AD1404" s="26">
        <v>0</v>
      </c>
      <c r="AE1404" s="26">
        <v>0</v>
      </c>
      <c r="AF1404" s="29" t="s">
        <v>263</v>
      </c>
      <c r="AG1404" s="29">
        <v>2022</v>
      </c>
      <c r="AH1404" s="30">
        <v>2022</v>
      </c>
    </row>
    <row r="1405" spans="1:16109" ht="61.5">
      <c r="A1405" s="17">
        <v>1</v>
      </c>
      <c r="B1405" s="52">
        <v>330</v>
      </c>
      <c r="C1405" s="20" t="s">
        <v>57</v>
      </c>
      <c r="D1405" s="26">
        <v>6858318.1799999997</v>
      </c>
      <c r="E1405" s="26">
        <v>0</v>
      </c>
      <c r="F1405" s="26">
        <v>0</v>
      </c>
      <c r="G1405" s="26">
        <v>0</v>
      </c>
      <c r="H1405" s="26">
        <v>0</v>
      </c>
      <c r="I1405" s="26">
        <v>0</v>
      </c>
      <c r="J1405" s="26">
        <v>0</v>
      </c>
      <c r="K1405" s="58">
        <v>0</v>
      </c>
      <c r="L1405" s="26">
        <v>0</v>
      </c>
      <c r="M1405" s="26">
        <v>814.14</v>
      </c>
      <c r="N1405" s="26">
        <v>6756963.7199999997</v>
      </c>
      <c r="O1405" s="26">
        <v>0</v>
      </c>
      <c r="P1405" s="26">
        <v>0</v>
      </c>
      <c r="Q1405" s="26">
        <v>0</v>
      </c>
      <c r="R1405" s="26">
        <v>0</v>
      </c>
      <c r="S1405" s="26">
        <v>0</v>
      </c>
      <c r="T1405" s="26">
        <v>0</v>
      </c>
      <c r="U1405" s="26">
        <v>0</v>
      </c>
      <c r="V1405" s="26">
        <v>0</v>
      </c>
      <c r="W1405" s="26">
        <v>0</v>
      </c>
      <c r="X1405" s="26">
        <v>0</v>
      </c>
      <c r="Y1405" s="26">
        <v>0</v>
      </c>
      <c r="Z1405" s="26">
        <v>0</v>
      </c>
      <c r="AA1405" s="26">
        <v>0</v>
      </c>
      <c r="AB1405" s="26">
        <v>0</v>
      </c>
      <c r="AC1405" s="26">
        <v>101354.46</v>
      </c>
      <c r="AD1405" s="26">
        <v>0</v>
      </c>
      <c r="AE1405" s="26">
        <v>0</v>
      </c>
      <c r="AF1405" s="29" t="s">
        <v>263</v>
      </c>
      <c r="AG1405" s="29">
        <v>2022</v>
      </c>
      <c r="AH1405" s="30">
        <v>2022</v>
      </c>
    </row>
    <row r="1406" spans="1:16109" ht="61.5">
      <c r="B1406" s="20" t="s">
        <v>810</v>
      </c>
      <c r="C1406" s="20"/>
      <c r="D1406" s="167">
        <v>31300510.940000001</v>
      </c>
      <c r="E1406" s="26">
        <v>451170.83</v>
      </c>
      <c r="F1406" s="26">
        <v>885201.84</v>
      </c>
      <c r="G1406" s="26">
        <v>1880858.0000000002</v>
      </c>
      <c r="H1406" s="26">
        <v>667182.5</v>
      </c>
      <c r="I1406" s="26">
        <v>0</v>
      </c>
      <c r="J1406" s="26">
        <v>0</v>
      </c>
      <c r="K1406" s="28">
        <v>0</v>
      </c>
      <c r="L1406" s="26">
        <v>0</v>
      </c>
      <c r="M1406" s="26">
        <v>3087.9</v>
      </c>
      <c r="N1406" s="26">
        <v>26125942.43</v>
      </c>
      <c r="O1406" s="26">
        <v>0</v>
      </c>
      <c r="P1406" s="26">
        <v>0</v>
      </c>
      <c r="Q1406" s="26">
        <v>0</v>
      </c>
      <c r="R1406" s="26">
        <v>0</v>
      </c>
      <c r="S1406" s="26">
        <v>0</v>
      </c>
      <c r="T1406" s="26">
        <v>0</v>
      </c>
      <c r="U1406" s="26">
        <v>0</v>
      </c>
      <c r="V1406" s="26">
        <v>0</v>
      </c>
      <c r="W1406" s="26">
        <v>0</v>
      </c>
      <c r="X1406" s="26">
        <v>0</v>
      </c>
      <c r="Y1406" s="26">
        <v>0</v>
      </c>
      <c r="Z1406" s="26">
        <v>0</v>
      </c>
      <c r="AA1406" s="26">
        <v>0</v>
      </c>
      <c r="AB1406" s="26">
        <v>0</v>
      </c>
      <c r="AC1406" s="26">
        <v>450155.33999999997</v>
      </c>
      <c r="AD1406" s="26">
        <v>840000</v>
      </c>
      <c r="AE1406" s="26">
        <v>0</v>
      </c>
      <c r="AF1406" s="177" t="s">
        <v>720</v>
      </c>
      <c r="AG1406" s="177" t="s">
        <v>720</v>
      </c>
      <c r="AH1406" s="178" t="s">
        <v>720</v>
      </c>
    </row>
    <row r="1407" spans="1:16109" ht="61.5">
      <c r="A1407" s="17">
        <v>1</v>
      </c>
      <c r="B1407" s="52">
        <v>331</v>
      </c>
      <c r="C1407" s="88" t="s">
        <v>69</v>
      </c>
      <c r="D1407" s="26">
        <v>9489671.6999999993</v>
      </c>
      <c r="E1407" s="26">
        <v>0</v>
      </c>
      <c r="F1407" s="26">
        <v>0</v>
      </c>
      <c r="G1407" s="26">
        <v>0</v>
      </c>
      <c r="H1407" s="26">
        <v>0</v>
      </c>
      <c r="I1407" s="26">
        <v>0</v>
      </c>
      <c r="J1407" s="26">
        <v>0</v>
      </c>
      <c r="K1407" s="28">
        <v>0</v>
      </c>
      <c r="L1407" s="26">
        <v>0</v>
      </c>
      <c r="M1407" s="26">
        <v>1047.5999999999999</v>
      </c>
      <c r="N1407" s="26">
        <v>9172090.3399999999</v>
      </c>
      <c r="O1407" s="26">
        <v>0</v>
      </c>
      <c r="P1407" s="26">
        <v>0</v>
      </c>
      <c r="Q1407" s="26">
        <v>0</v>
      </c>
      <c r="R1407" s="26">
        <v>0</v>
      </c>
      <c r="S1407" s="26">
        <v>0</v>
      </c>
      <c r="T1407" s="26">
        <v>0</v>
      </c>
      <c r="U1407" s="26">
        <v>0</v>
      </c>
      <c r="V1407" s="26">
        <v>0</v>
      </c>
      <c r="W1407" s="26">
        <v>0</v>
      </c>
      <c r="X1407" s="26">
        <v>0</v>
      </c>
      <c r="Y1407" s="26">
        <v>0</v>
      </c>
      <c r="Z1407" s="26">
        <v>0</v>
      </c>
      <c r="AA1407" s="26">
        <v>0</v>
      </c>
      <c r="AB1407" s="26">
        <v>0</v>
      </c>
      <c r="AC1407" s="26">
        <v>137581.35999999999</v>
      </c>
      <c r="AD1407" s="26">
        <v>180000</v>
      </c>
      <c r="AE1407" s="26">
        <v>0</v>
      </c>
      <c r="AF1407" s="29">
        <v>2022</v>
      </c>
      <c r="AG1407" s="29">
        <v>2022</v>
      </c>
      <c r="AH1407" s="30">
        <v>2022</v>
      </c>
    </row>
    <row r="1408" spans="1:16109" ht="61.5">
      <c r="A1408" s="17">
        <v>1</v>
      </c>
      <c r="B1408" s="52">
        <v>332</v>
      </c>
      <c r="C1408" s="88" t="s">
        <v>68</v>
      </c>
      <c r="D1408" s="26">
        <v>10438475.84</v>
      </c>
      <c r="E1408" s="26">
        <v>0</v>
      </c>
      <c r="F1408" s="26">
        <v>0</v>
      </c>
      <c r="G1408" s="26">
        <v>0</v>
      </c>
      <c r="H1408" s="26">
        <v>0</v>
      </c>
      <c r="I1408" s="26">
        <v>0</v>
      </c>
      <c r="J1408" s="26">
        <v>0</v>
      </c>
      <c r="K1408" s="28">
        <v>0</v>
      </c>
      <c r="L1408" s="26">
        <v>0</v>
      </c>
      <c r="M1408" s="26">
        <v>1238.9000000000001</v>
      </c>
      <c r="N1408" s="26">
        <v>10106872.75</v>
      </c>
      <c r="O1408" s="26">
        <v>0</v>
      </c>
      <c r="P1408" s="26">
        <v>0</v>
      </c>
      <c r="Q1408" s="26">
        <v>0</v>
      </c>
      <c r="R1408" s="26">
        <v>0</v>
      </c>
      <c r="S1408" s="26">
        <v>0</v>
      </c>
      <c r="T1408" s="26">
        <v>0</v>
      </c>
      <c r="U1408" s="26">
        <v>0</v>
      </c>
      <c r="V1408" s="26">
        <v>0</v>
      </c>
      <c r="W1408" s="26">
        <v>0</v>
      </c>
      <c r="X1408" s="26">
        <v>0</v>
      </c>
      <c r="Y1408" s="26">
        <v>0</v>
      </c>
      <c r="Z1408" s="26">
        <v>0</v>
      </c>
      <c r="AA1408" s="26">
        <v>0</v>
      </c>
      <c r="AB1408" s="26">
        <v>0</v>
      </c>
      <c r="AC1408" s="26">
        <v>151603.09</v>
      </c>
      <c r="AD1408" s="26">
        <v>180000</v>
      </c>
      <c r="AE1408" s="26">
        <v>0</v>
      </c>
      <c r="AF1408" s="29">
        <v>2022</v>
      </c>
      <c r="AG1408" s="29">
        <v>2022</v>
      </c>
      <c r="AH1408" s="30">
        <v>2022</v>
      </c>
    </row>
    <row r="1409" spans="1:34" ht="61.5">
      <c r="A1409" s="17">
        <v>1</v>
      </c>
      <c r="B1409" s="52">
        <v>333</v>
      </c>
      <c r="C1409" s="88" t="s">
        <v>67</v>
      </c>
      <c r="D1409" s="26">
        <v>4242679.37</v>
      </c>
      <c r="E1409" s="26">
        <v>451170.83</v>
      </c>
      <c r="F1409" s="26">
        <v>885201.84</v>
      </c>
      <c r="G1409" s="26">
        <v>1880858.0000000002</v>
      </c>
      <c r="H1409" s="26">
        <v>667182.5</v>
      </c>
      <c r="I1409" s="26">
        <v>0</v>
      </c>
      <c r="J1409" s="26">
        <v>0</v>
      </c>
      <c r="K1409" s="28">
        <v>0</v>
      </c>
      <c r="L1409" s="26">
        <v>0</v>
      </c>
      <c r="M1409" s="26">
        <v>0</v>
      </c>
      <c r="N1409" s="26">
        <v>0</v>
      </c>
      <c r="O1409" s="26">
        <v>0</v>
      </c>
      <c r="P1409" s="26">
        <v>0</v>
      </c>
      <c r="Q1409" s="26">
        <v>0</v>
      </c>
      <c r="R1409" s="26">
        <v>0</v>
      </c>
      <c r="S1409" s="26">
        <v>0</v>
      </c>
      <c r="T1409" s="26">
        <v>0</v>
      </c>
      <c r="U1409" s="26">
        <v>0</v>
      </c>
      <c r="V1409" s="26">
        <v>0</v>
      </c>
      <c r="W1409" s="26">
        <v>0</v>
      </c>
      <c r="X1409" s="26">
        <v>0</v>
      </c>
      <c r="Y1409" s="26">
        <v>0</v>
      </c>
      <c r="Z1409" s="26">
        <v>0</v>
      </c>
      <c r="AA1409" s="26">
        <v>0</v>
      </c>
      <c r="AB1409" s="26">
        <v>0</v>
      </c>
      <c r="AC1409" s="26">
        <v>58266.2</v>
      </c>
      <c r="AD1409" s="26">
        <v>300000</v>
      </c>
      <c r="AE1409" s="26">
        <v>0</v>
      </c>
      <c r="AF1409" s="29">
        <v>2022</v>
      </c>
      <c r="AG1409" s="29">
        <v>2022</v>
      </c>
      <c r="AH1409" s="30">
        <v>2022</v>
      </c>
    </row>
    <row r="1410" spans="1:34" ht="61.5">
      <c r="A1410" s="17">
        <v>1</v>
      </c>
      <c r="B1410" s="52">
        <v>334</v>
      </c>
      <c r="C1410" s="88" t="s">
        <v>2550</v>
      </c>
      <c r="D1410" s="26">
        <v>7129684.0300000003</v>
      </c>
      <c r="E1410" s="26">
        <v>0</v>
      </c>
      <c r="F1410" s="26">
        <v>0</v>
      </c>
      <c r="G1410" s="26">
        <v>0</v>
      </c>
      <c r="H1410" s="26">
        <v>0</v>
      </c>
      <c r="I1410" s="26">
        <v>0</v>
      </c>
      <c r="J1410" s="26">
        <v>0</v>
      </c>
      <c r="K1410" s="28">
        <v>0</v>
      </c>
      <c r="L1410" s="26">
        <v>0</v>
      </c>
      <c r="M1410" s="26">
        <v>801.4</v>
      </c>
      <c r="N1410" s="26">
        <v>6846979.3399999999</v>
      </c>
      <c r="O1410" s="26">
        <v>0</v>
      </c>
      <c r="P1410" s="26">
        <v>0</v>
      </c>
      <c r="Q1410" s="26">
        <v>0</v>
      </c>
      <c r="R1410" s="26">
        <v>0</v>
      </c>
      <c r="S1410" s="26">
        <v>0</v>
      </c>
      <c r="T1410" s="26">
        <v>0</v>
      </c>
      <c r="U1410" s="26">
        <v>0</v>
      </c>
      <c r="V1410" s="26">
        <v>0</v>
      </c>
      <c r="W1410" s="26">
        <v>0</v>
      </c>
      <c r="X1410" s="26">
        <v>0</v>
      </c>
      <c r="Y1410" s="26">
        <v>0</v>
      </c>
      <c r="Z1410" s="26">
        <v>0</v>
      </c>
      <c r="AA1410" s="26">
        <v>0</v>
      </c>
      <c r="AB1410" s="26">
        <v>0</v>
      </c>
      <c r="AC1410" s="26">
        <v>102704.69</v>
      </c>
      <c r="AD1410" s="26">
        <v>180000</v>
      </c>
      <c r="AE1410" s="26">
        <v>0</v>
      </c>
      <c r="AF1410" s="29">
        <v>2022</v>
      </c>
      <c r="AG1410" s="29">
        <v>2022</v>
      </c>
      <c r="AH1410" s="30">
        <v>2022</v>
      </c>
    </row>
    <row r="1411" spans="1:34" ht="61.5">
      <c r="B1411" s="20" t="s">
        <v>811</v>
      </c>
      <c r="C1411" s="20"/>
      <c r="D1411" s="167">
        <v>25458821.859999999</v>
      </c>
      <c r="E1411" s="26">
        <v>0</v>
      </c>
      <c r="F1411" s="26">
        <v>0</v>
      </c>
      <c r="G1411" s="26">
        <v>0</v>
      </c>
      <c r="H1411" s="26">
        <v>0</v>
      </c>
      <c r="I1411" s="26">
        <v>0</v>
      </c>
      <c r="J1411" s="26">
        <v>0</v>
      </c>
      <c r="K1411" s="28">
        <v>0</v>
      </c>
      <c r="L1411" s="26">
        <v>0</v>
      </c>
      <c r="M1411" s="26">
        <v>3022.1</v>
      </c>
      <c r="N1411" s="26">
        <v>24934799.859999999</v>
      </c>
      <c r="O1411" s="26">
        <v>0</v>
      </c>
      <c r="P1411" s="26">
        <v>0</v>
      </c>
      <c r="Q1411" s="26">
        <v>0</v>
      </c>
      <c r="R1411" s="26">
        <v>0</v>
      </c>
      <c r="S1411" s="26">
        <v>0</v>
      </c>
      <c r="T1411" s="26">
        <v>0</v>
      </c>
      <c r="U1411" s="26">
        <v>0</v>
      </c>
      <c r="V1411" s="26">
        <v>0</v>
      </c>
      <c r="W1411" s="26">
        <v>0</v>
      </c>
      <c r="X1411" s="26">
        <v>0</v>
      </c>
      <c r="Y1411" s="26">
        <v>0</v>
      </c>
      <c r="Z1411" s="26">
        <v>0</v>
      </c>
      <c r="AA1411" s="26">
        <v>0</v>
      </c>
      <c r="AB1411" s="26">
        <v>0</v>
      </c>
      <c r="AC1411" s="26">
        <v>374022</v>
      </c>
      <c r="AD1411" s="26">
        <v>150000</v>
      </c>
      <c r="AE1411" s="26">
        <v>0</v>
      </c>
      <c r="AF1411" s="177" t="s">
        <v>720</v>
      </c>
      <c r="AG1411" s="177" t="s">
        <v>720</v>
      </c>
      <c r="AH1411" s="178" t="s">
        <v>720</v>
      </c>
    </row>
    <row r="1412" spans="1:34" ht="61.5">
      <c r="A1412" s="17">
        <v>1</v>
      </c>
      <c r="B1412" s="52">
        <v>335</v>
      </c>
      <c r="C1412" s="88" t="s">
        <v>65</v>
      </c>
      <c r="D1412" s="26">
        <v>6062009.6599999992</v>
      </c>
      <c r="E1412" s="26">
        <v>0</v>
      </c>
      <c r="F1412" s="26">
        <v>0</v>
      </c>
      <c r="G1412" s="26">
        <v>0</v>
      </c>
      <c r="H1412" s="26">
        <v>0</v>
      </c>
      <c r="I1412" s="26">
        <v>0</v>
      </c>
      <c r="J1412" s="26">
        <v>0</v>
      </c>
      <c r="K1412" s="28">
        <v>0</v>
      </c>
      <c r="L1412" s="26">
        <v>0</v>
      </c>
      <c r="M1412" s="26">
        <v>708.3</v>
      </c>
      <c r="N1412" s="26">
        <v>5824640.0599999996</v>
      </c>
      <c r="O1412" s="26">
        <v>0</v>
      </c>
      <c r="P1412" s="26">
        <v>0</v>
      </c>
      <c r="Q1412" s="26">
        <v>0</v>
      </c>
      <c r="R1412" s="26">
        <v>0</v>
      </c>
      <c r="S1412" s="26">
        <v>0</v>
      </c>
      <c r="T1412" s="26">
        <v>0</v>
      </c>
      <c r="U1412" s="26">
        <v>0</v>
      </c>
      <c r="V1412" s="26">
        <v>0</v>
      </c>
      <c r="W1412" s="26">
        <v>0</v>
      </c>
      <c r="X1412" s="26">
        <v>0</v>
      </c>
      <c r="Y1412" s="26">
        <v>0</v>
      </c>
      <c r="Z1412" s="26">
        <v>0</v>
      </c>
      <c r="AA1412" s="26">
        <v>0</v>
      </c>
      <c r="AB1412" s="26">
        <v>0</v>
      </c>
      <c r="AC1412" s="26">
        <v>87369.600000000006</v>
      </c>
      <c r="AD1412" s="26">
        <v>150000</v>
      </c>
      <c r="AE1412" s="26">
        <v>0</v>
      </c>
      <c r="AF1412" s="29">
        <v>2022</v>
      </c>
      <c r="AG1412" s="29">
        <v>2022</v>
      </c>
      <c r="AH1412" s="30">
        <v>2022</v>
      </c>
    </row>
    <row r="1413" spans="1:34" ht="61.5">
      <c r="A1413" s="17">
        <v>1</v>
      </c>
      <c r="B1413" s="52">
        <v>336</v>
      </c>
      <c r="C1413" s="20" t="s">
        <v>54</v>
      </c>
      <c r="D1413" s="26">
        <v>14031806.4</v>
      </c>
      <c r="E1413" s="26">
        <v>0</v>
      </c>
      <c r="F1413" s="26">
        <v>0</v>
      </c>
      <c r="G1413" s="26">
        <v>0</v>
      </c>
      <c r="H1413" s="26">
        <v>0</v>
      </c>
      <c r="I1413" s="26">
        <v>0</v>
      </c>
      <c r="J1413" s="26">
        <v>0</v>
      </c>
      <c r="K1413" s="58">
        <v>0</v>
      </c>
      <c r="L1413" s="26">
        <v>0</v>
      </c>
      <c r="M1413" s="26">
        <v>1669.2</v>
      </c>
      <c r="N1413" s="26">
        <v>13824439.800000001</v>
      </c>
      <c r="O1413" s="26">
        <v>0</v>
      </c>
      <c r="P1413" s="26">
        <v>0</v>
      </c>
      <c r="Q1413" s="26">
        <v>0</v>
      </c>
      <c r="R1413" s="26">
        <v>0</v>
      </c>
      <c r="S1413" s="26">
        <v>0</v>
      </c>
      <c r="T1413" s="26">
        <v>0</v>
      </c>
      <c r="U1413" s="26">
        <v>0</v>
      </c>
      <c r="V1413" s="26">
        <v>0</v>
      </c>
      <c r="W1413" s="26">
        <v>0</v>
      </c>
      <c r="X1413" s="26">
        <v>0</v>
      </c>
      <c r="Y1413" s="26">
        <v>0</v>
      </c>
      <c r="Z1413" s="26">
        <v>0</v>
      </c>
      <c r="AA1413" s="26">
        <v>0</v>
      </c>
      <c r="AB1413" s="26">
        <v>0</v>
      </c>
      <c r="AC1413" s="26">
        <v>207366.6</v>
      </c>
      <c r="AD1413" s="26">
        <v>0</v>
      </c>
      <c r="AE1413" s="26">
        <v>0</v>
      </c>
      <c r="AF1413" s="29" t="s">
        <v>263</v>
      </c>
      <c r="AG1413" s="29">
        <v>2022</v>
      </c>
      <c r="AH1413" s="30">
        <v>2022</v>
      </c>
    </row>
    <row r="1414" spans="1:34" ht="61.5">
      <c r="A1414" s="17">
        <v>1</v>
      </c>
      <c r="B1414" s="52">
        <v>337</v>
      </c>
      <c r="C1414" s="20" t="s">
        <v>1626</v>
      </c>
      <c r="D1414" s="26">
        <v>5365005.8</v>
      </c>
      <c r="E1414" s="26">
        <v>0</v>
      </c>
      <c r="F1414" s="26">
        <v>0</v>
      </c>
      <c r="G1414" s="26">
        <v>0</v>
      </c>
      <c r="H1414" s="26">
        <v>0</v>
      </c>
      <c r="I1414" s="26">
        <v>0</v>
      </c>
      <c r="J1414" s="26">
        <v>0</v>
      </c>
      <c r="K1414" s="58">
        <v>0</v>
      </c>
      <c r="L1414" s="26">
        <v>0</v>
      </c>
      <c r="M1414" s="26">
        <v>644.6</v>
      </c>
      <c r="N1414" s="26">
        <v>5285720</v>
      </c>
      <c r="O1414" s="26">
        <v>0</v>
      </c>
      <c r="P1414" s="26">
        <v>0</v>
      </c>
      <c r="Q1414" s="26">
        <v>0</v>
      </c>
      <c r="R1414" s="26">
        <v>0</v>
      </c>
      <c r="S1414" s="26">
        <v>0</v>
      </c>
      <c r="T1414" s="26">
        <v>0</v>
      </c>
      <c r="U1414" s="26">
        <v>0</v>
      </c>
      <c r="V1414" s="26">
        <v>0</v>
      </c>
      <c r="W1414" s="26">
        <v>0</v>
      </c>
      <c r="X1414" s="26">
        <v>0</v>
      </c>
      <c r="Y1414" s="26">
        <v>0</v>
      </c>
      <c r="Z1414" s="26">
        <v>0</v>
      </c>
      <c r="AA1414" s="26">
        <v>0</v>
      </c>
      <c r="AB1414" s="26">
        <v>0</v>
      </c>
      <c r="AC1414" s="26">
        <v>79285.8</v>
      </c>
      <c r="AD1414" s="26">
        <v>0</v>
      </c>
      <c r="AE1414" s="26">
        <v>0</v>
      </c>
      <c r="AF1414" s="29" t="s">
        <v>263</v>
      </c>
      <c r="AG1414" s="29">
        <v>2022</v>
      </c>
      <c r="AH1414" s="30">
        <v>2022</v>
      </c>
    </row>
    <row r="1415" spans="1:34" ht="61.5">
      <c r="B1415" s="20" t="s">
        <v>812</v>
      </c>
      <c r="C1415" s="20"/>
      <c r="D1415" s="167">
        <v>3960032</v>
      </c>
      <c r="E1415" s="26">
        <v>0</v>
      </c>
      <c r="F1415" s="26">
        <v>0</v>
      </c>
      <c r="G1415" s="26">
        <v>0</v>
      </c>
      <c r="H1415" s="26">
        <v>0</v>
      </c>
      <c r="I1415" s="26">
        <v>0</v>
      </c>
      <c r="J1415" s="26">
        <v>0</v>
      </c>
      <c r="K1415" s="28">
        <v>0</v>
      </c>
      <c r="L1415" s="26">
        <v>0</v>
      </c>
      <c r="M1415" s="26">
        <v>470</v>
      </c>
      <c r="N1415" s="26">
        <v>3783282.76</v>
      </c>
      <c r="O1415" s="26">
        <v>0</v>
      </c>
      <c r="P1415" s="26">
        <v>0</v>
      </c>
      <c r="Q1415" s="26">
        <v>0</v>
      </c>
      <c r="R1415" s="26">
        <v>0</v>
      </c>
      <c r="S1415" s="26">
        <v>0</v>
      </c>
      <c r="T1415" s="26">
        <v>0</v>
      </c>
      <c r="U1415" s="26">
        <v>0</v>
      </c>
      <c r="V1415" s="26">
        <v>0</v>
      </c>
      <c r="W1415" s="26">
        <v>0</v>
      </c>
      <c r="X1415" s="26">
        <v>0</v>
      </c>
      <c r="Y1415" s="26">
        <v>0</v>
      </c>
      <c r="Z1415" s="26">
        <v>0</v>
      </c>
      <c r="AA1415" s="26">
        <v>0</v>
      </c>
      <c r="AB1415" s="26">
        <v>0</v>
      </c>
      <c r="AC1415" s="26">
        <v>56749.24</v>
      </c>
      <c r="AD1415" s="26">
        <v>120000</v>
      </c>
      <c r="AE1415" s="26">
        <v>0</v>
      </c>
      <c r="AF1415" s="177" t="s">
        <v>720</v>
      </c>
      <c r="AG1415" s="177" t="s">
        <v>720</v>
      </c>
      <c r="AH1415" s="178" t="s">
        <v>720</v>
      </c>
    </row>
    <row r="1416" spans="1:34" ht="61.5">
      <c r="A1416" s="17">
        <v>1</v>
      </c>
      <c r="B1416" s="52">
        <v>338</v>
      </c>
      <c r="C1416" s="88" t="s">
        <v>64</v>
      </c>
      <c r="D1416" s="26">
        <v>3960032</v>
      </c>
      <c r="E1416" s="26">
        <v>0</v>
      </c>
      <c r="F1416" s="26">
        <v>0</v>
      </c>
      <c r="G1416" s="26">
        <v>0</v>
      </c>
      <c r="H1416" s="26">
        <v>0</v>
      </c>
      <c r="I1416" s="26">
        <v>0</v>
      </c>
      <c r="J1416" s="26">
        <v>0</v>
      </c>
      <c r="K1416" s="28">
        <v>0</v>
      </c>
      <c r="L1416" s="26">
        <v>0</v>
      </c>
      <c r="M1416" s="26">
        <v>470</v>
      </c>
      <c r="N1416" s="26">
        <v>3783282.76</v>
      </c>
      <c r="O1416" s="26">
        <v>0</v>
      </c>
      <c r="P1416" s="26">
        <v>0</v>
      </c>
      <c r="Q1416" s="26">
        <v>0</v>
      </c>
      <c r="R1416" s="26">
        <v>0</v>
      </c>
      <c r="S1416" s="26">
        <v>0</v>
      </c>
      <c r="T1416" s="26">
        <v>0</v>
      </c>
      <c r="U1416" s="26">
        <v>0</v>
      </c>
      <c r="V1416" s="26">
        <v>0</v>
      </c>
      <c r="W1416" s="26">
        <v>0</v>
      </c>
      <c r="X1416" s="26">
        <v>0</v>
      </c>
      <c r="Y1416" s="26">
        <v>0</v>
      </c>
      <c r="Z1416" s="26">
        <v>0</v>
      </c>
      <c r="AA1416" s="26">
        <v>0</v>
      </c>
      <c r="AB1416" s="26">
        <v>0</v>
      </c>
      <c r="AC1416" s="26">
        <v>56749.24</v>
      </c>
      <c r="AD1416" s="26">
        <v>120000</v>
      </c>
      <c r="AE1416" s="26">
        <v>0</v>
      </c>
      <c r="AF1416" s="29">
        <v>2022</v>
      </c>
      <c r="AG1416" s="29">
        <v>2022</v>
      </c>
      <c r="AH1416" s="30">
        <v>2022</v>
      </c>
    </row>
    <row r="1417" spans="1:34" ht="61.5">
      <c r="B1417" s="20" t="s">
        <v>850</v>
      </c>
      <c r="C1417" s="20"/>
      <c r="D1417" s="167">
        <v>5188147.45</v>
      </c>
      <c r="E1417" s="26">
        <v>0</v>
      </c>
      <c r="F1417" s="26">
        <v>0</v>
      </c>
      <c r="G1417" s="26">
        <v>0</v>
      </c>
      <c r="H1417" s="26">
        <v>0</v>
      </c>
      <c r="I1417" s="26">
        <v>0</v>
      </c>
      <c r="J1417" s="26">
        <v>0</v>
      </c>
      <c r="K1417" s="28">
        <v>0</v>
      </c>
      <c r="L1417" s="26">
        <v>0</v>
      </c>
      <c r="M1417" s="26">
        <v>615.76</v>
      </c>
      <c r="N1417" s="26">
        <v>5012953.1500000004</v>
      </c>
      <c r="O1417" s="26">
        <v>0</v>
      </c>
      <c r="P1417" s="26">
        <v>0</v>
      </c>
      <c r="Q1417" s="26">
        <v>0</v>
      </c>
      <c r="R1417" s="26">
        <v>0</v>
      </c>
      <c r="S1417" s="26">
        <v>0</v>
      </c>
      <c r="T1417" s="26">
        <v>0</v>
      </c>
      <c r="U1417" s="26">
        <v>0</v>
      </c>
      <c r="V1417" s="26">
        <v>0</v>
      </c>
      <c r="W1417" s="26">
        <v>0</v>
      </c>
      <c r="X1417" s="26">
        <v>0</v>
      </c>
      <c r="Y1417" s="26">
        <v>0</v>
      </c>
      <c r="Z1417" s="26">
        <v>0</v>
      </c>
      <c r="AA1417" s="26">
        <v>0</v>
      </c>
      <c r="AB1417" s="26">
        <v>0</v>
      </c>
      <c r="AC1417" s="26">
        <v>75194.3</v>
      </c>
      <c r="AD1417" s="26">
        <v>100000</v>
      </c>
      <c r="AE1417" s="26">
        <v>0</v>
      </c>
      <c r="AF1417" s="177" t="s">
        <v>720</v>
      </c>
      <c r="AG1417" s="177" t="s">
        <v>720</v>
      </c>
      <c r="AH1417" s="178" t="s">
        <v>720</v>
      </c>
    </row>
    <row r="1418" spans="1:34" ht="61.5">
      <c r="A1418" s="17">
        <v>1</v>
      </c>
      <c r="B1418" s="52">
        <v>339</v>
      </c>
      <c r="C1418" s="88" t="s">
        <v>70</v>
      </c>
      <c r="D1418" s="26">
        <v>5188147.45</v>
      </c>
      <c r="E1418" s="26">
        <v>0</v>
      </c>
      <c r="F1418" s="26">
        <v>0</v>
      </c>
      <c r="G1418" s="26">
        <v>0</v>
      </c>
      <c r="H1418" s="26">
        <v>0</v>
      </c>
      <c r="I1418" s="26">
        <v>0</v>
      </c>
      <c r="J1418" s="26">
        <v>0</v>
      </c>
      <c r="K1418" s="28">
        <v>0</v>
      </c>
      <c r="L1418" s="26">
        <v>0</v>
      </c>
      <c r="M1418" s="26">
        <v>615.76</v>
      </c>
      <c r="N1418" s="26">
        <v>5012953.1500000004</v>
      </c>
      <c r="O1418" s="26">
        <v>0</v>
      </c>
      <c r="P1418" s="26">
        <v>0</v>
      </c>
      <c r="Q1418" s="26">
        <v>0</v>
      </c>
      <c r="R1418" s="26">
        <v>0</v>
      </c>
      <c r="S1418" s="26">
        <v>0</v>
      </c>
      <c r="T1418" s="26">
        <v>0</v>
      </c>
      <c r="U1418" s="26">
        <v>0</v>
      </c>
      <c r="V1418" s="26">
        <v>0</v>
      </c>
      <c r="W1418" s="26">
        <v>0</v>
      </c>
      <c r="X1418" s="26">
        <v>0</v>
      </c>
      <c r="Y1418" s="26">
        <v>0</v>
      </c>
      <c r="Z1418" s="26">
        <v>0</v>
      </c>
      <c r="AA1418" s="26">
        <v>0</v>
      </c>
      <c r="AB1418" s="26">
        <v>0</v>
      </c>
      <c r="AC1418" s="26">
        <v>75194.3</v>
      </c>
      <c r="AD1418" s="26">
        <v>100000</v>
      </c>
      <c r="AE1418" s="26">
        <v>0</v>
      </c>
      <c r="AF1418" s="29">
        <v>2022</v>
      </c>
      <c r="AG1418" s="29">
        <v>2022</v>
      </c>
      <c r="AH1418" s="30">
        <v>2022</v>
      </c>
    </row>
    <row r="1419" spans="1:34" ht="61.5">
      <c r="B1419" s="20" t="s">
        <v>843</v>
      </c>
      <c r="C1419" s="20"/>
      <c r="D1419" s="167">
        <v>9450062.4900000002</v>
      </c>
      <c r="E1419" s="26">
        <v>0</v>
      </c>
      <c r="F1419" s="26">
        <v>0</v>
      </c>
      <c r="G1419" s="26">
        <v>0</v>
      </c>
      <c r="H1419" s="26">
        <v>0</v>
      </c>
      <c r="I1419" s="26">
        <v>0</v>
      </c>
      <c r="J1419" s="26">
        <v>0</v>
      </c>
      <c r="K1419" s="28">
        <v>0</v>
      </c>
      <c r="L1419" s="26">
        <v>0</v>
      </c>
      <c r="M1419" s="26">
        <v>1121.5999999999999</v>
      </c>
      <c r="N1419" s="26">
        <v>9192179.7899999991</v>
      </c>
      <c r="O1419" s="26">
        <v>0</v>
      </c>
      <c r="P1419" s="26">
        <v>0</v>
      </c>
      <c r="Q1419" s="26">
        <v>0</v>
      </c>
      <c r="R1419" s="26">
        <v>0</v>
      </c>
      <c r="S1419" s="26">
        <v>0</v>
      </c>
      <c r="T1419" s="26">
        <v>0</v>
      </c>
      <c r="U1419" s="26">
        <v>0</v>
      </c>
      <c r="V1419" s="26">
        <v>0</v>
      </c>
      <c r="W1419" s="26">
        <v>0</v>
      </c>
      <c r="X1419" s="26">
        <v>0</v>
      </c>
      <c r="Y1419" s="26">
        <v>0</v>
      </c>
      <c r="Z1419" s="26">
        <v>0</v>
      </c>
      <c r="AA1419" s="26">
        <v>0</v>
      </c>
      <c r="AB1419" s="26">
        <v>0</v>
      </c>
      <c r="AC1419" s="26">
        <v>137882.70000000001</v>
      </c>
      <c r="AD1419" s="26">
        <v>0</v>
      </c>
      <c r="AE1419" s="26">
        <v>120000</v>
      </c>
      <c r="AF1419" s="177" t="s">
        <v>720</v>
      </c>
      <c r="AG1419" s="177" t="s">
        <v>720</v>
      </c>
      <c r="AH1419" s="178" t="s">
        <v>720</v>
      </c>
    </row>
    <row r="1420" spans="1:34" ht="61.5">
      <c r="A1420" s="17">
        <v>1</v>
      </c>
      <c r="B1420" s="52">
        <v>340</v>
      </c>
      <c r="C1420" s="20" t="s">
        <v>55</v>
      </c>
      <c r="D1420" s="26">
        <v>5070351.09</v>
      </c>
      <c r="E1420" s="26">
        <v>0</v>
      </c>
      <c r="F1420" s="26">
        <v>0</v>
      </c>
      <c r="G1420" s="26">
        <v>0</v>
      </c>
      <c r="H1420" s="26">
        <v>0</v>
      </c>
      <c r="I1420" s="26">
        <v>0</v>
      </c>
      <c r="J1420" s="26">
        <v>0</v>
      </c>
      <c r="K1420" s="58">
        <v>0</v>
      </c>
      <c r="L1420" s="26">
        <v>0</v>
      </c>
      <c r="M1420" s="26">
        <v>609.79999999999995</v>
      </c>
      <c r="N1420" s="26">
        <v>4995419.79</v>
      </c>
      <c r="O1420" s="26">
        <v>0</v>
      </c>
      <c r="P1420" s="26">
        <v>0</v>
      </c>
      <c r="Q1420" s="26">
        <v>0</v>
      </c>
      <c r="R1420" s="26">
        <v>0</v>
      </c>
      <c r="S1420" s="26">
        <v>0</v>
      </c>
      <c r="T1420" s="26">
        <v>0</v>
      </c>
      <c r="U1420" s="26">
        <v>0</v>
      </c>
      <c r="V1420" s="26">
        <v>0</v>
      </c>
      <c r="W1420" s="26">
        <v>0</v>
      </c>
      <c r="X1420" s="26">
        <v>0</v>
      </c>
      <c r="Y1420" s="26">
        <v>0</v>
      </c>
      <c r="Z1420" s="26">
        <v>0</v>
      </c>
      <c r="AA1420" s="26">
        <v>0</v>
      </c>
      <c r="AB1420" s="26">
        <v>0</v>
      </c>
      <c r="AC1420" s="26">
        <v>74931.3</v>
      </c>
      <c r="AD1420" s="26">
        <v>0</v>
      </c>
      <c r="AE1420" s="26">
        <v>0</v>
      </c>
      <c r="AF1420" s="29" t="s">
        <v>263</v>
      </c>
      <c r="AG1420" s="29">
        <v>2022</v>
      </c>
      <c r="AH1420" s="30">
        <v>2022</v>
      </c>
    </row>
    <row r="1421" spans="1:34" ht="61.5">
      <c r="A1421" s="17">
        <v>1</v>
      </c>
      <c r="B1421" s="52">
        <v>341</v>
      </c>
      <c r="C1421" s="20" t="s">
        <v>1208</v>
      </c>
      <c r="D1421" s="26">
        <v>4379711.4000000004</v>
      </c>
      <c r="E1421" s="26">
        <v>0</v>
      </c>
      <c r="F1421" s="26">
        <v>0</v>
      </c>
      <c r="G1421" s="26">
        <v>0</v>
      </c>
      <c r="H1421" s="26">
        <v>0</v>
      </c>
      <c r="I1421" s="26">
        <v>0</v>
      </c>
      <c r="J1421" s="26">
        <v>0</v>
      </c>
      <c r="K1421" s="58">
        <v>0</v>
      </c>
      <c r="L1421" s="26">
        <v>0</v>
      </c>
      <c r="M1421" s="26">
        <v>511.8</v>
      </c>
      <c r="N1421" s="26">
        <v>4196760</v>
      </c>
      <c r="O1421" s="26">
        <v>0</v>
      </c>
      <c r="P1421" s="26">
        <v>0</v>
      </c>
      <c r="Q1421" s="26">
        <v>0</v>
      </c>
      <c r="R1421" s="26">
        <v>0</v>
      </c>
      <c r="S1421" s="26">
        <v>0</v>
      </c>
      <c r="T1421" s="26">
        <v>0</v>
      </c>
      <c r="U1421" s="26">
        <v>0</v>
      </c>
      <c r="V1421" s="26">
        <v>0</v>
      </c>
      <c r="W1421" s="26">
        <v>0</v>
      </c>
      <c r="X1421" s="26">
        <v>0</v>
      </c>
      <c r="Y1421" s="26">
        <v>0</v>
      </c>
      <c r="Z1421" s="26">
        <v>0</v>
      </c>
      <c r="AA1421" s="26">
        <v>0</v>
      </c>
      <c r="AB1421" s="26">
        <v>0</v>
      </c>
      <c r="AC1421" s="26">
        <v>62951.4</v>
      </c>
      <c r="AD1421" s="26">
        <v>0</v>
      </c>
      <c r="AE1421" s="26">
        <v>120000</v>
      </c>
      <c r="AF1421" s="29" t="s">
        <v>263</v>
      </c>
      <c r="AG1421" s="29">
        <v>2022</v>
      </c>
      <c r="AH1421" s="30">
        <v>2022</v>
      </c>
    </row>
    <row r="1422" spans="1:34" ht="61.5">
      <c r="B1422" s="20" t="s">
        <v>813</v>
      </c>
      <c r="C1422" s="20"/>
      <c r="D1422" s="167">
        <v>27251111.940000001</v>
      </c>
      <c r="E1422" s="26">
        <v>0</v>
      </c>
      <c r="F1422" s="26">
        <v>0</v>
      </c>
      <c r="G1422" s="26">
        <v>0</v>
      </c>
      <c r="H1422" s="26">
        <v>0</v>
      </c>
      <c r="I1422" s="26">
        <v>0</v>
      </c>
      <c r="J1422" s="26">
        <v>0</v>
      </c>
      <c r="K1422" s="28">
        <v>0</v>
      </c>
      <c r="L1422" s="26">
        <v>0</v>
      </c>
      <c r="M1422" s="26">
        <v>2710.8</v>
      </c>
      <c r="N1422" s="26">
        <v>22391762.159999996</v>
      </c>
      <c r="O1422" s="26">
        <v>0</v>
      </c>
      <c r="P1422" s="26">
        <v>0</v>
      </c>
      <c r="Q1422" s="26">
        <v>2886.45</v>
      </c>
      <c r="R1422" s="26">
        <v>4026652.81</v>
      </c>
      <c r="S1422" s="26">
        <v>0</v>
      </c>
      <c r="T1422" s="26">
        <v>0</v>
      </c>
      <c r="U1422" s="26">
        <v>0</v>
      </c>
      <c r="V1422" s="26">
        <v>0</v>
      </c>
      <c r="W1422" s="26">
        <v>0</v>
      </c>
      <c r="X1422" s="26">
        <v>0</v>
      </c>
      <c r="Y1422" s="26">
        <v>0</v>
      </c>
      <c r="Z1422" s="26">
        <v>0</v>
      </c>
      <c r="AA1422" s="26">
        <v>0</v>
      </c>
      <c r="AB1422" s="26">
        <v>0</v>
      </c>
      <c r="AC1422" s="26">
        <v>362696.97</v>
      </c>
      <c r="AD1422" s="26">
        <v>470000</v>
      </c>
      <c r="AE1422" s="26">
        <v>0</v>
      </c>
      <c r="AF1422" s="177" t="s">
        <v>720</v>
      </c>
      <c r="AG1422" s="177" t="s">
        <v>720</v>
      </c>
      <c r="AH1422" s="178" t="s">
        <v>720</v>
      </c>
    </row>
    <row r="1423" spans="1:34" ht="61.5">
      <c r="A1423" s="17">
        <v>1</v>
      </c>
      <c r="B1423" s="52">
        <v>342</v>
      </c>
      <c r="C1423" s="88" t="s">
        <v>71</v>
      </c>
      <c r="D1423" s="26">
        <v>3919052.19</v>
      </c>
      <c r="E1423" s="26">
        <v>0</v>
      </c>
      <c r="F1423" s="26">
        <v>0</v>
      </c>
      <c r="G1423" s="26">
        <v>0</v>
      </c>
      <c r="H1423" s="26">
        <v>0</v>
      </c>
      <c r="I1423" s="26">
        <v>0</v>
      </c>
      <c r="J1423" s="26">
        <v>0</v>
      </c>
      <c r="K1423" s="28">
        <v>0</v>
      </c>
      <c r="L1423" s="26">
        <v>0</v>
      </c>
      <c r="M1423" s="26">
        <v>458</v>
      </c>
      <c r="N1423" s="26">
        <v>3742908.56</v>
      </c>
      <c r="O1423" s="26">
        <v>0</v>
      </c>
      <c r="P1423" s="26">
        <v>0</v>
      </c>
      <c r="Q1423" s="26">
        <v>0</v>
      </c>
      <c r="R1423" s="26">
        <v>0</v>
      </c>
      <c r="S1423" s="26">
        <v>0</v>
      </c>
      <c r="T1423" s="26">
        <v>0</v>
      </c>
      <c r="U1423" s="26">
        <v>0</v>
      </c>
      <c r="V1423" s="26">
        <v>0</v>
      </c>
      <c r="W1423" s="26">
        <v>0</v>
      </c>
      <c r="X1423" s="26">
        <v>0</v>
      </c>
      <c r="Y1423" s="26">
        <v>0</v>
      </c>
      <c r="Z1423" s="26">
        <v>0</v>
      </c>
      <c r="AA1423" s="26">
        <v>0</v>
      </c>
      <c r="AB1423" s="26">
        <v>0</v>
      </c>
      <c r="AC1423" s="26">
        <v>56143.63</v>
      </c>
      <c r="AD1423" s="26">
        <v>120000</v>
      </c>
      <c r="AE1423" s="26">
        <v>0</v>
      </c>
      <c r="AF1423" s="29">
        <v>2022</v>
      </c>
      <c r="AG1423" s="29">
        <v>2022</v>
      </c>
      <c r="AH1423" s="30">
        <v>2022</v>
      </c>
    </row>
    <row r="1424" spans="1:34" ht="61.5">
      <c r="A1424" s="17">
        <v>1</v>
      </c>
      <c r="B1424" s="52">
        <v>343</v>
      </c>
      <c r="C1424" s="88" t="s">
        <v>72</v>
      </c>
      <c r="D1424" s="26">
        <v>8037687.6099999994</v>
      </c>
      <c r="E1424" s="26">
        <v>0</v>
      </c>
      <c r="F1424" s="26">
        <v>0</v>
      </c>
      <c r="G1424" s="26">
        <v>0</v>
      </c>
      <c r="H1424" s="26">
        <v>0</v>
      </c>
      <c r="I1424" s="26">
        <v>0</v>
      </c>
      <c r="J1424" s="26">
        <v>0</v>
      </c>
      <c r="K1424" s="28">
        <v>0</v>
      </c>
      <c r="L1424" s="26">
        <v>0</v>
      </c>
      <c r="M1424" s="26">
        <v>940</v>
      </c>
      <c r="N1424" s="26">
        <v>7771120.7999999998</v>
      </c>
      <c r="O1424" s="26">
        <v>0</v>
      </c>
      <c r="P1424" s="26">
        <v>0</v>
      </c>
      <c r="Q1424" s="26">
        <v>0</v>
      </c>
      <c r="R1424" s="26">
        <v>0</v>
      </c>
      <c r="S1424" s="26">
        <v>0</v>
      </c>
      <c r="T1424" s="26">
        <v>0</v>
      </c>
      <c r="U1424" s="26">
        <v>0</v>
      </c>
      <c r="V1424" s="26">
        <v>0</v>
      </c>
      <c r="W1424" s="26">
        <v>0</v>
      </c>
      <c r="X1424" s="26">
        <v>0</v>
      </c>
      <c r="Y1424" s="26">
        <v>0</v>
      </c>
      <c r="Z1424" s="26">
        <v>0</v>
      </c>
      <c r="AA1424" s="26">
        <v>0</v>
      </c>
      <c r="AB1424" s="26">
        <v>0</v>
      </c>
      <c r="AC1424" s="26">
        <v>116566.81</v>
      </c>
      <c r="AD1424" s="26">
        <v>150000</v>
      </c>
      <c r="AE1424" s="26">
        <v>0</v>
      </c>
      <c r="AF1424" s="29">
        <v>2022</v>
      </c>
      <c r="AG1424" s="29">
        <v>2022</v>
      </c>
      <c r="AH1424" s="30">
        <v>2022</v>
      </c>
    </row>
    <row r="1425" spans="1:34" ht="61.5">
      <c r="A1425" s="17">
        <v>1</v>
      </c>
      <c r="B1425" s="52">
        <v>344</v>
      </c>
      <c r="C1425" s="88" t="s">
        <v>73</v>
      </c>
      <c r="D1425" s="26">
        <v>5530538.5199999996</v>
      </c>
      <c r="E1425" s="26">
        <v>0</v>
      </c>
      <c r="F1425" s="26">
        <v>0</v>
      </c>
      <c r="G1425" s="26">
        <v>0</v>
      </c>
      <c r="H1425" s="26">
        <v>0</v>
      </c>
      <c r="I1425" s="26">
        <v>0</v>
      </c>
      <c r="J1425" s="26">
        <v>0</v>
      </c>
      <c r="K1425" s="28">
        <v>0</v>
      </c>
      <c r="L1425" s="26">
        <v>0</v>
      </c>
      <c r="M1425" s="26">
        <v>645.79999999999995</v>
      </c>
      <c r="N1425" s="26">
        <v>5350284.26</v>
      </c>
      <c r="O1425" s="26">
        <v>0</v>
      </c>
      <c r="P1425" s="26">
        <v>0</v>
      </c>
      <c r="Q1425" s="26">
        <v>0</v>
      </c>
      <c r="R1425" s="26">
        <v>0</v>
      </c>
      <c r="S1425" s="26">
        <v>0</v>
      </c>
      <c r="T1425" s="26">
        <v>0</v>
      </c>
      <c r="U1425" s="26">
        <v>0</v>
      </c>
      <c r="V1425" s="26">
        <v>0</v>
      </c>
      <c r="W1425" s="26">
        <v>0</v>
      </c>
      <c r="X1425" s="26">
        <v>0</v>
      </c>
      <c r="Y1425" s="26">
        <v>0</v>
      </c>
      <c r="Z1425" s="26">
        <v>0</v>
      </c>
      <c r="AA1425" s="26">
        <v>0</v>
      </c>
      <c r="AB1425" s="26">
        <v>0</v>
      </c>
      <c r="AC1425" s="26">
        <v>80254.259999999995</v>
      </c>
      <c r="AD1425" s="26">
        <v>100000</v>
      </c>
      <c r="AE1425" s="26">
        <v>0</v>
      </c>
      <c r="AF1425" s="29">
        <v>2022</v>
      </c>
      <c r="AG1425" s="29">
        <v>2022</v>
      </c>
      <c r="AH1425" s="30">
        <v>2022</v>
      </c>
    </row>
    <row r="1426" spans="1:34" ht="61.5">
      <c r="A1426" s="17">
        <v>1</v>
      </c>
      <c r="B1426" s="52">
        <v>345</v>
      </c>
      <c r="C1426" s="20" t="s">
        <v>2225</v>
      </c>
      <c r="D1426" s="26">
        <v>5676781.0200000005</v>
      </c>
      <c r="E1426" s="26">
        <v>0</v>
      </c>
      <c r="F1426" s="26">
        <v>0</v>
      </c>
      <c r="G1426" s="26">
        <v>0</v>
      </c>
      <c r="H1426" s="26">
        <v>0</v>
      </c>
      <c r="I1426" s="26">
        <v>0</v>
      </c>
      <c r="J1426" s="26">
        <v>0</v>
      </c>
      <c r="K1426" s="58">
        <v>0</v>
      </c>
      <c r="L1426" s="26">
        <v>0</v>
      </c>
      <c r="M1426" s="34">
        <v>667</v>
      </c>
      <c r="N1426" s="34">
        <v>5527448.54</v>
      </c>
      <c r="O1426" s="26">
        <v>0</v>
      </c>
      <c r="P1426" s="26">
        <v>0</v>
      </c>
      <c r="Q1426" s="26">
        <v>0</v>
      </c>
      <c r="R1426" s="26">
        <v>0</v>
      </c>
      <c r="S1426" s="26">
        <v>0</v>
      </c>
      <c r="T1426" s="26">
        <v>0</v>
      </c>
      <c r="U1426" s="26">
        <v>0</v>
      </c>
      <c r="V1426" s="26">
        <v>0</v>
      </c>
      <c r="W1426" s="26">
        <v>0</v>
      </c>
      <c r="X1426" s="26">
        <v>0</v>
      </c>
      <c r="Y1426" s="26">
        <v>0</v>
      </c>
      <c r="Z1426" s="26">
        <v>0</v>
      </c>
      <c r="AA1426" s="26">
        <v>0</v>
      </c>
      <c r="AB1426" s="26">
        <v>0</v>
      </c>
      <c r="AC1426" s="26">
        <v>49332.480000000003</v>
      </c>
      <c r="AD1426" s="89">
        <v>100000</v>
      </c>
      <c r="AE1426" s="26">
        <v>0</v>
      </c>
      <c r="AF1426" s="29">
        <v>2022</v>
      </c>
      <c r="AG1426" s="29">
        <v>2022</v>
      </c>
      <c r="AH1426" s="30">
        <v>2022</v>
      </c>
    </row>
    <row r="1427" spans="1:34" ht="61.5">
      <c r="A1427" s="17">
        <v>1</v>
      </c>
      <c r="B1427" s="52">
        <v>346</v>
      </c>
      <c r="C1427" s="20" t="s">
        <v>1202</v>
      </c>
      <c r="D1427" s="26">
        <v>4087052.6</v>
      </c>
      <c r="E1427" s="26">
        <v>0</v>
      </c>
      <c r="F1427" s="26">
        <v>0</v>
      </c>
      <c r="G1427" s="26">
        <v>0</v>
      </c>
      <c r="H1427" s="26">
        <v>0</v>
      </c>
      <c r="I1427" s="26">
        <v>0</v>
      </c>
      <c r="J1427" s="26">
        <v>0</v>
      </c>
      <c r="K1427" s="58">
        <v>0</v>
      </c>
      <c r="L1427" s="26">
        <v>0</v>
      </c>
      <c r="M1427" s="26">
        <v>0</v>
      </c>
      <c r="N1427" s="26">
        <v>0</v>
      </c>
      <c r="O1427" s="26">
        <v>0</v>
      </c>
      <c r="P1427" s="26">
        <v>0</v>
      </c>
      <c r="Q1427" s="26">
        <v>2886.45</v>
      </c>
      <c r="R1427" s="34">
        <v>4026652.81</v>
      </c>
      <c r="S1427" s="26">
        <v>0</v>
      </c>
      <c r="T1427" s="26">
        <v>0</v>
      </c>
      <c r="U1427" s="26">
        <v>0</v>
      </c>
      <c r="V1427" s="26">
        <v>0</v>
      </c>
      <c r="W1427" s="26">
        <v>0</v>
      </c>
      <c r="X1427" s="26">
        <v>0</v>
      </c>
      <c r="Y1427" s="26">
        <v>0</v>
      </c>
      <c r="Z1427" s="26">
        <v>0</v>
      </c>
      <c r="AA1427" s="26">
        <v>0</v>
      </c>
      <c r="AB1427" s="26">
        <v>0</v>
      </c>
      <c r="AC1427" s="26">
        <v>60399.79</v>
      </c>
      <c r="AD1427" s="26">
        <v>0</v>
      </c>
      <c r="AE1427" s="26">
        <v>0</v>
      </c>
      <c r="AF1427" s="29" t="s">
        <v>263</v>
      </c>
      <c r="AG1427" s="29">
        <v>2022</v>
      </c>
      <c r="AH1427" s="30">
        <v>2022</v>
      </c>
    </row>
    <row r="1428" spans="1:34" ht="61.5">
      <c r="B1428" s="20" t="s">
        <v>809</v>
      </c>
      <c r="C1428" s="20"/>
      <c r="D1428" s="167">
        <v>36025311.909999996</v>
      </c>
      <c r="E1428" s="26">
        <v>0</v>
      </c>
      <c r="F1428" s="26">
        <v>0</v>
      </c>
      <c r="G1428" s="26">
        <v>0</v>
      </c>
      <c r="H1428" s="26">
        <v>0</v>
      </c>
      <c r="I1428" s="26">
        <v>0</v>
      </c>
      <c r="J1428" s="26">
        <v>0</v>
      </c>
      <c r="K1428" s="28">
        <v>0</v>
      </c>
      <c r="L1428" s="26">
        <v>0</v>
      </c>
      <c r="M1428" s="26">
        <v>4227</v>
      </c>
      <c r="N1428" s="26">
        <v>35438443.5</v>
      </c>
      <c r="O1428" s="26">
        <v>0</v>
      </c>
      <c r="P1428" s="26">
        <v>0</v>
      </c>
      <c r="Q1428" s="26">
        <v>0</v>
      </c>
      <c r="R1428" s="26">
        <v>0</v>
      </c>
      <c r="S1428" s="26">
        <v>0</v>
      </c>
      <c r="T1428" s="26">
        <v>0</v>
      </c>
      <c r="U1428" s="26">
        <v>0</v>
      </c>
      <c r="V1428" s="26">
        <v>0</v>
      </c>
      <c r="W1428" s="26">
        <v>0</v>
      </c>
      <c r="X1428" s="26">
        <v>0</v>
      </c>
      <c r="Y1428" s="26">
        <v>0</v>
      </c>
      <c r="Z1428" s="26">
        <v>0</v>
      </c>
      <c r="AA1428" s="26">
        <v>0</v>
      </c>
      <c r="AB1428" s="26">
        <v>0</v>
      </c>
      <c r="AC1428" s="26">
        <v>416868.41000000003</v>
      </c>
      <c r="AD1428" s="26">
        <v>170000</v>
      </c>
      <c r="AE1428" s="26">
        <v>0</v>
      </c>
      <c r="AF1428" s="177" t="s">
        <v>720</v>
      </c>
      <c r="AG1428" s="177" t="s">
        <v>720</v>
      </c>
      <c r="AH1428" s="178" t="s">
        <v>720</v>
      </c>
    </row>
    <row r="1429" spans="1:34" ht="61.5">
      <c r="A1429" s="17">
        <v>1</v>
      </c>
      <c r="B1429" s="52">
        <v>347</v>
      </c>
      <c r="C1429" s="88" t="s">
        <v>1517</v>
      </c>
      <c r="D1429" s="26">
        <v>11945059.15</v>
      </c>
      <c r="E1429" s="26">
        <v>0</v>
      </c>
      <c r="F1429" s="26">
        <v>0</v>
      </c>
      <c r="G1429" s="26">
        <v>0</v>
      </c>
      <c r="H1429" s="26">
        <v>0</v>
      </c>
      <c r="I1429" s="26">
        <v>0</v>
      </c>
      <c r="J1429" s="26">
        <v>0</v>
      </c>
      <c r="K1429" s="28">
        <v>0</v>
      </c>
      <c r="L1429" s="26">
        <v>0</v>
      </c>
      <c r="M1429" s="26">
        <v>1320</v>
      </c>
      <c r="N1429" s="26">
        <v>11601043.5</v>
      </c>
      <c r="O1429" s="26">
        <v>0</v>
      </c>
      <c r="P1429" s="26">
        <v>0</v>
      </c>
      <c r="Q1429" s="26">
        <v>0</v>
      </c>
      <c r="R1429" s="26">
        <v>0</v>
      </c>
      <c r="S1429" s="26">
        <v>0</v>
      </c>
      <c r="T1429" s="26">
        <v>0</v>
      </c>
      <c r="U1429" s="26">
        <v>0</v>
      </c>
      <c r="V1429" s="26">
        <v>0</v>
      </c>
      <c r="W1429" s="26">
        <v>0</v>
      </c>
      <c r="X1429" s="26">
        <v>0</v>
      </c>
      <c r="Y1429" s="26">
        <v>0</v>
      </c>
      <c r="Z1429" s="26">
        <v>0</v>
      </c>
      <c r="AA1429" s="26">
        <v>0</v>
      </c>
      <c r="AB1429" s="26">
        <v>0</v>
      </c>
      <c r="AC1429" s="26">
        <v>174015.65</v>
      </c>
      <c r="AD1429" s="26">
        <v>170000</v>
      </c>
      <c r="AE1429" s="26">
        <v>0</v>
      </c>
      <c r="AF1429" s="29">
        <v>2022</v>
      </c>
      <c r="AG1429" s="29">
        <v>2022</v>
      </c>
      <c r="AH1429" s="30">
        <v>2022</v>
      </c>
    </row>
    <row r="1430" spans="1:34" ht="61.5">
      <c r="A1430" s="17">
        <v>1</v>
      </c>
      <c r="B1430" s="52">
        <v>348</v>
      </c>
      <c r="C1430" s="20" t="s">
        <v>41</v>
      </c>
      <c r="D1430" s="26">
        <v>13117048</v>
      </c>
      <c r="E1430" s="26">
        <v>0</v>
      </c>
      <c r="F1430" s="26">
        <v>0</v>
      </c>
      <c r="G1430" s="26">
        <v>0</v>
      </c>
      <c r="H1430" s="26">
        <v>0</v>
      </c>
      <c r="I1430" s="26">
        <v>0</v>
      </c>
      <c r="J1430" s="26">
        <v>0</v>
      </c>
      <c r="K1430" s="58">
        <v>0</v>
      </c>
      <c r="L1430" s="26">
        <v>0</v>
      </c>
      <c r="M1430" s="26">
        <v>1576</v>
      </c>
      <c r="N1430" s="26">
        <v>12923200</v>
      </c>
      <c r="O1430" s="26">
        <v>0</v>
      </c>
      <c r="P1430" s="26">
        <v>0</v>
      </c>
      <c r="Q1430" s="26">
        <v>0</v>
      </c>
      <c r="R1430" s="26">
        <v>0</v>
      </c>
      <c r="S1430" s="26">
        <v>0</v>
      </c>
      <c r="T1430" s="26">
        <v>0</v>
      </c>
      <c r="U1430" s="26">
        <v>0</v>
      </c>
      <c r="V1430" s="26">
        <v>0</v>
      </c>
      <c r="W1430" s="26">
        <v>0</v>
      </c>
      <c r="X1430" s="26">
        <v>0</v>
      </c>
      <c r="Y1430" s="26">
        <v>0</v>
      </c>
      <c r="Z1430" s="26">
        <v>0</v>
      </c>
      <c r="AA1430" s="26">
        <v>0</v>
      </c>
      <c r="AB1430" s="26">
        <v>0</v>
      </c>
      <c r="AC1430" s="26">
        <v>193848</v>
      </c>
      <c r="AD1430" s="26">
        <v>0</v>
      </c>
      <c r="AE1430" s="26">
        <v>0</v>
      </c>
      <c r="AF1430" s="29" t="s">
        <v>263</v>
      </c>
      <c r="AG1430" s="29">
        <v>2022</v>
      </c>
      <c r="AH1430" s="30">
        <v>2022</v>
      </c>
    </row>
    <row r="1431" spans="1:34" ht="61.5">
      <c r="A1431" s="17">
        <v>1</v>
      </c>
      <c r="B1431" s="52">
        <v>349</v>
      </c>
      <c r="C1431" s="20" t="s">
        <v>1503</v>
      </c>
      <c r="D1431" s="26">
        <v>10963204.76</v>
      </c>
      <c r="E1431" s="26">
        <v>0</v>
      </c>
      <c r="F1431" s="26">
        <v>0</v>
      </c>
      <c r="G1431" s="26">
        <v>0</v>
      </c>
      <c r="H1431" s="26">
        <v>0</v>
      </c>
      <c r="I1431" s="26">
        <v>0</v>
      </c>
      <c r="J1431" s="26">
        <v>0</v>
      </c>
      <c r="K1431" s="58">
        <v>0</v>
      </c>
      <c r="L1431" s="26">
        <v>0</v>
      </c>
      <c r="M1431" s="26">
        <v>1331</v>
      </c>
      <c r="N1431" s="26">
        <v>10914200</v>
      </c>
      <c r="O1431" s="26">
        <v>0</v>
      </c>
      <c r="P1431" s="26">
        <v>0</v>
      </c>
      <c r="Q1431" s="26">
        <v>0</v>
      </c>
      <c r="R1431" s="26">
        <v>0</v>
      </c>
      <c r="S1431" s="26">
        <v>0</v>
      </c>
      <c r="T1431" s="26">
        <v>0</v>
      </c>
      <c r="U1431" s="26">
        <v>0</v>
      </c>
      <c r="V1431" s="26">
        <v>0</v>
      </c>
      <c r="W1431" s="26">
        <v>0</v>
      </c>
      <c r="X1431" s="26">
        <v>0</v>
      </c>
      <c r="Y1431" s="26">
        <v>0</v>
      </c>
      <c r="Z1431" s="26">
        <v>0</v>
      </c>
      <c r="AA1431" s="26">
        <v>0</v>
      </c>
      <c r="AB1431" s="26">
        <v>0</v>
      </c>
      <c r="AC1431" s="26">
        <v>49004.76</v>
      </c>
      <c r="AD1431" s="26">
        <v>0</v>
      </c>
      <c r="AE1431" s="26">
        <v>0</v>
      </c>
      <c r="AF1431" s="29" t="s">
        <v>263</v>
      </c>
      <c r="AG1431" s="29">
        <v>2022</v>
      </c>
      <c r="AH1431" s="29">
        <v>2022</v>
      </c>
    </row>
    <row r="1432" spans="1:34" ht="61.5">
      <c r="B1432" s="20" t="s">
        <v>814</v>
      </c>
      <c r="C1432" s="163"/>
      <c r="D1432" s="167">
        <v>10330100.359999999</v>
      </c>
      <c r="E1432" s="26">
        <v>0</v>
      </c>
      <c r="F1432" s="26">
        <v>0</v>
      </c>
      <c r="G1432" s="26">
        <v>0</v>
      </c>
      <c r="H1432" s="26">
        <v>0</v>
      </c>
      <c r="I1432" s="26">
        <v>0</v>
      </c>
      <c r="J1432" s="26">
        <v>0</v>
      </c>
      <c r="K1432" s="28">
        <v>0</v>
      </c>
      <c r="L1432" s="26">
        <v>0</v>
      </c>
      <c r="M1432" s="26">
        <v>1505</v>
      </c>
      <c r="N1432" s="26">
        <v>10064138.289999999</v>
      </c>
      <c r="O1432" s="26">
        <v>0</v>
      </c>
      <c r="P1432" s="26">
        <v>0</v>
      </c>
      <c r="Q1432" s="26">
        <v>0</v>
      </c>
      <c r="R1432" s="26">
        <v>0</v>
      </c>
      <c r="S1432" s="26">
        <v>0</v>
      </c>
      <c r="T1432" s="26">
        <v>0</v>
      </c>
      <c r="U1432" s="26">
        <v>0</v>
      </c>
      <c r="V1432" s="26">
        <v>0</v>
      </c>
      <c r="W1432" s="26">
        <v>0</v>
      </c>
      <c r="X1432" s="26">
        <v>0</v>
      </c>
      <c r="Y1432" s="26">
        <v>0</v>
      </c>
      <c r="Z1432" s="26">
        <v>0</v>
      </c>
      <c r="AA1432" s="26">
        <v>0</v>
      </c>
      <c r="AB1432" s="26">
        <v>0</v>
      </c>
      <c r="AC1432" s="26">
        <v>150962.07</v>
      </c>
      <c r="AD1432" s="26">
        <v>115000</v>
      </c>
      <c r="AE1432" s="26">
        <v>0</v>
      </c>
      <c r="AF1432" s="177" t="s">
        <v>720</v>
      </c>
      <c r="AG1432" s="177" t="s">
        <v>720</v>
      </c>
      <c r="AH1432" s="178" t="s">
        <v>720</v>
      </c>
    </row>
    <row r="1433" spans="1:34" ht="61.5">
      <c r="A1433" s="17">
        <v>1</v>
      </c>
      <c r="B1433" s="52">
        <v>350</v>
      </c>
      <c r="C1433" s="88" t="s">
        <v>221</v>
      </c>
      <c r="D1433" s="26">
        <v>7915422.6499999994</v>
      </c>
      <c r="E1433" s="26">
        <v>0</v>
      </c>
      <c r="F1433" s="26">
        <v>0</v>
      </c>
      <c r="G1433" s="26">
        <v>0</v>
      </c>
      <c r="H1433" s="26">
        <v>0</v>
      </c>
      <c r="I1433" s="26">
        <v>0</v>
      </c>
      <c r="J1433" s="26">
        <v>0</v>
      </c>
      <c r="K1433" s="28">
        <v>0</v>
      </c>
      <c r="L1433" s="26">
        <v>0</v>
      </c>
      <c r="M1433" s="26">
        <v>925</v>
      </c>
      <c r="N1433" s="26">
        <v>7685145.4699999997</v>
      </c>
      <c r="O1433" s="26">
        <v>0</v>
      </c>
      <c r="P1433" s="26">
        <v>0</v>
      </c>
      <c r="Q1433" s="26">
        <v>0</v>
      </c>
      <c r="R1433" s="26">
        <v>0</v>
      </c>
      <c r="S1433" s="26">
        <v>0</v>
      </c>
      <c r="T1433" s="26">
        <v>0</v>
      </c>
      <c r="U1433" s="26">
        <v>0</v>
      </c>
      <c r="V1433" s="26">
        <v>0</v>
      </c>
      <c r="W1433" s="26">
        <v>0</v>
      </c>
      <c r="X1433" s="26">
        <v>0</v>
      </c>
      <c r="Y1433" s="26">
        <v>0</v>
      </c>
      <c r="Z1433" s="26">
        <v>0</v>
      </c>
      <c r="AA1433" s="26">
        <v>0</v>
      </c>
      <c r="AB1433" s="26">
        <v>0</v>
      </c>
      <c r="AC1433" s="26">
        <v>115277.18</v>
      </c>
      <c r="AD1433" s="26">
        <v>115000</v>
      </c>
      <c r="AE1433" s="26">
        <v>0</v>
      </c>
      <c r="AF1433" s="29">
        <v>2022</v>
      </c>
      <c r="AG1433" s="29">
        <v>2022</v>
      </c>
      <c r="AH1433" s="30">
        <v>2022</v>
      </c>
    </row>
    <row r="1434" spans="1:34" ht="61.5">
      <c r="A1434" s="17">
        <v>1</v>
      </c>
      <c r="B1434" s="52">
        <v>351</v>
      </c>
      <c r="C1434" s="20" t="s">
        <v>1844</v>
      </c>
      <c r="D1434" s="26">
        <v>2414677.71</v>
      </c>
      <c r="E1434" s="26">
        <v>0</v>
      </c>
      <c r="F1434" s="26">
        <v>0</v>
      </c>
      <c r="G1434" s="26">
        <v>0</v>
      </c>
      <c r="H1434" s="26">
        <v>0</v>
      </c>
      <c r="I1434" s="26">
        <v>0</v>
      </c>
      <c r="J1434" s="26">
        <v>0</v>
      </c>
      <c r="K1434" s="58">
        <v>0</v>
      </c>
      <c r="L1434" s="26">
        <v>0</v>
      </c>
      <c r="M1434" s="26">
        <v>580</v>
      </c>
      <c r="N1434" s="26">
        <v>2378992.8199999998</v>
      </c>
      <c r="O1434" s="26">
        <v>0</v>
      </c>
      <c r="P1434" s="26">
        <v>0</v>
      </c>
      <c r="Q1434" s="26">
        <v>0</v>
      </c>
      <c r="R1434" s="26">
        <v>0</v>
      </c>
      <c r="S1434" s="26">
        <v>0</v>
      </c>
      <c r="T1434" s="26">
        <v>0</v>
      </c>
      <c r="U1434" s="26">
        <v>0</v>
      </c>
      <c r="V1434" s="26">
        <v>0</v>
      </c>
      <c r="W1434" s="26">
        <v>0</v>
      </c>
      <c r="X1434" s="26">
        <v>0</v>
      </c>
      <c r="Y1434" s="26">
        <v>0</v>
      </c>
      <c r="Z1434" s="26">
        <v>0</v>
      </c>
      <c r="AA1434" s="26">
        <v>0</v>
      </c>
      <c r="AB1434" s="26">
        <v>0</v>
      </c>
      <c r="AC1434" s="26">
        <v>35684.89</v>
      </c>
      <c r="AD1434" s="26">
        <v>0</v>
      </c>
      <c r="AE1434" s="26">
        <v>0</v>
      </c>
      <c r="AF1434" s="29" t="s">
        <v>263</v>
      </c>
      <c r="AG1434" s="29">
        <v>2022</v>
      </c>
      <c r="AH1434" s="29">
        <v>2022</v>
      </c>
    </row>
    <row r="1435" spans="1:34" ht="61.5">
      <c r="B1435" s="20" t="s">
        <v>816</v>
      </c>
      <c r="C1435" s="163"/>
      <c r="D1435" s="167">
        <v>1796001.35</v>
      </c>
      <c r="E1435" s="26">
        <v>0</v>
      </c>
      <c r="F1435" s="26">
        <v>0</v>
      </c>
      <c r="G1435" s="26">
        <v>0</v>
      </c>
      <c r="H1435" s="26">
        <v>0</v>
      </c>
      <c r="I1435" s="26">
        <v>367412.22</v>
      </c>
      <c r="J1435" s="26">
        <v>0</v>
      </c>
      <c r="K1435" s="58">
        <v>0</v>
      </c>
      <c r="L1435" s="26">
        <v>0</v>
      </c>
      <c r="M1435" s="26">
        <v>300</v>
      </c>
      <c r="N1435" s="26">
        <v>1309475.0900000001</v>
      </c>
      <c r="O1435" s="26">
        <v>0</v>
      </c>
      <c r="P1435" s="26">
        <v>0</v>
      </c>
      <c r="Q1435" s="26">
        <v>0</v>
      </c>
      <c r="R1435" s="26">
        <v>0</v>
      </c>
      <c r="S1435" s="26">
        <v>0</v>
      </c>
      <c r="T1435" s="26">
        <v>0</v>
      </c>
      <c r="U1435" s="26">
        <v>0</v>
      </c>
      <c r="V1435" s="26">
        <v>0</v>
      </c>
      <c r="W1435" s="26">
        <v>0</v>
      </c>
      <c r="X1435" s="26">
        <v>0</v>
      </c>
      <c r="Y1435" s="26">
        <v>0</v>
      </c>
      <c r="Z1435" s="26">
        <v>0</v>
      </c>
      <c r="AA1435" s="26">
        <v>0</v>
      </c>
      <c r="AB1435" s="26">
        <v>0</v>
      </c>
      <c r="AC1435" s="26">
        <v>25153.31</v>
      </c>
      <c r="AD1435" s="26">
        <v>93960.73</v>
      </c>
      <c r="AE1435" s="26">
        <v>0</v>
      </c>
      <c r="AF1435" s="56" t="s">
        <v>720</v>
      </c>
      <c r="AG1435" s="56" t="s">
        <v>720</v>
      </c>
      <c r="AH1435" s="70" t="s">
        <v>720</v>
      </c>
    </row>
    <row r="1436" spans="1:34" ht="61.5">
      <c r="A1436" s="17">
        <v>1</v>
      </c>
      <c r="B1436" s="52">
        <v>352</v>
      </c>
      <c r="C1436" s="20" t="s">
        <v>148</v>
      </c>
      <c r="D1436" s="26">
        <v>1796001.35</v>
      </c>
      <c r="E1436" s="26">
        <v>0</v>
      </c>
      <c r="F1436" s="26">
        <v>0</v>
      </c>
      <c r="G1436" s="26">
        <v>0</v>
      </c>
      <c r="H1436" s="26">
        <v>0</v>
      </c>
      <c r="I1436" s="26">
        <v>367412.22</v>
      </c>
      <c r="J1436" s="26">
        <v>0</v>
      </c>
      <c r="K1436" s="58">
        <v>0</v>
      </c>
      <c r="L1436" s="26">
        <v>0</v>
      </c>
      <c r="M1436" s="26">
        <v>300</v>
      </c>
      <c r="N1436" s="26">
        <v>1309475.0900000001</v>
      </c>
      <c r="O1436" s="26">
        <v>0</v>
      </c>
      <c r="P1436" s="26">
        <v>0</v>
      </c>
      <c r="Q1436" s="26">
        <v>0</v>
      </c>
      <c r="R1436" s="26">
        <v>0</v>
      </c>
      <c r="S1436" s="26">
        <v>0</v>
      </c>
      <c r="T1436" s="26">
        <v>0</v>
      </c>
      <c r="U1436" s="26">
        <v>0</v>
      </c>
      <c r="V1436" s="26">
        <v>0</v>
      </c>
      <c r="W1436" s="26">
        <v>0</v>
      </c>
      <c r="X1436" s="26">
        <v>0</v>
      </c>
      <c r="Y1436" s="26">
        <v>0</v>
      </c>
      <c r="Z1436" s="26">
        <v>0</v>
      </c>
      <c r="AA1436" s="26">
        <v>0</v>
      </c>
      <c r="AB1436" s="26">
        <v>0</v>
      </c>
      <c r="AC1436" s="26">
        <v>25153.31</v>
      </c>
      <c r="AD1436" s="26">
        <v>93960.73</v>
      </c>
      <c r="AE1436" s="26">
        <v>0</v>
      </c>
      <c r="AF1436" s="29">
        <v>2022</v>
      </c>
      <c r="AG1436" s="29">
        <v>2022</v>
      </c>
      <c r="AH1436" s="29">
        <v>2022</v>
      </c>
    </row>
    <row r="1437" spans="1:34" ht="61.5">
      <c r="B1437" s="20" t="s">
        <v>845</v>
      </c>
      <c r="C1437" s="20"/>
      <c r="D1437" s="167">
        <v>10116691.25</v>
      </c>
      <c r="E1437" s="26">
        <v>0</v>
      </c>
      <c r="F1437" s="26">
        <v>0</v>
      </c>
      <c r="G1437" s="26">
        <v>0</v>
      </c>
      <c r="H1437" s="26">
        <v>0</v>
      </c>
      <c r="I1437" s="26">
        <v>0</v>
      </c>
      <c r="J1437" s="26">
        <v>0</v>
      </c>
      <c r="K1437" s="28">
        <v>0</v>
      </c>
      <c r="L1437" s="26">
        <v>0</v>
      </c>
      <c r="M1437" s="26">
        <v>1371.1</v>
      </c>
      <c r="N1437" s="26">
        <v>9168442.9600000009</v>
      </c>
      <c r="O1437" s="26">
        <v>0</v>
      </c>
      <c r="P1437" s="26">
        <v>0</v>
      </c>
      <c r="Q1437" s="26">
        <v>98</v>
      </c>
      <c r="R1437" s="26">
        <v>680513.93</v>
      </c>
      <c r="S1437" s="26">
        <v>0</v>
      </c>
      <c r="T1437" s="26">
        <v>0</v>
      </c>
      <c r="U1437" s="26">
        <v>0</v>
      </c>
      <c r="V1437" s="26">
        <v>0</v>
      </c>
      <c r="W1437" s="26">
        <v>0</v>
      </c>
      <c r="X1437" s="26">
        <v>0</v>
      </c>
      <c r="Y1437" s="26">
        <v>0</v>
      </c>
      <c r="Z1437" s="26">
        <v>0</v>
      </c>
      <c r="AA1437" s="26">
        <v>0</v>
      </c>
      <c r="AB1437" s="26">
        <v>0</v>
      </c>
      <c r="AC1437" s="26">
        <v>147734.35999999999</v>
      </c>
      <c r="AD1437" s="26">
        <v>120000</v>
      </c>
      <c r="AE1437" s="26">
        <v>0</v>
      </c>
      <c r="AF1437" s="177" t="s">
        <v>720</v>
      </c>
      <c r="AG1437" s="177" t="s">
        <v>720</v>
      </c>
      <c r="AH1437" s="178" t="s">
        <v>720</v>
      </c>
    </row>
    <row r="1438" spans="1:34" ht="61.5">
      <c r="A1438" s="17">
        <v>1</v>
      </c>
      <c r="B1438" s="52">
        <v>353</v>
      </c>
      <c r="C1438" s="88" t="s">
        <v>162</v>
      </c>
      <c r="D1438" s="26">
        <v>690721.64</v>
      </c>
      <c r="E1438" s="26">
        <v>0</v>
      </c>
      <c r="F1438" s="26">
        <v>0</v>
      </c>
      <c r="G1438" s="26">
        <v>0</v>
      </c>
      <c r="H1438" s="26">
        <v>0</v>
      </c>
      <c r="I1438" s="26">
        <v>0</v>
      </c>
      <c r="J1438" s="26">
        <v>0</v>
      </c>
      <c r="K1438" s="28">
        <v>0</v>
      </c>
      <c r="L1438" s="26">
        <v>0</v>
      </c>
      <c r="M1438" s="26">
        <v>0</v>
      </c>
      <c r="N1438" s="26">
        <v>0</v>
      </c>
      <c r="O1438" s="26">
        <v>0</v>
      </c>
      <c r="P1438" s="26">
        <v>0</v>
      </c>
      <c r="Q1438" s="26">
        <v>98</v>
      </c>
      <c r="R1438" s="26">
        <v>680513.93</v>
      </c>
      <c r="S1438" s="26">
        <v>0</v>
      </c>
      <c r="T1438" s="26">
        <v>0</v>
      </c>
      <c r="U1438" s="26">
        <v>0</v>
      </c>
      <c r="V1438" s="26">
        <v>0</v>
      </c>
      <c r="W1438" s="26">
        <v>0</v>
      </c>
      <c r="X1438" s="26">
        <v>0</v>
      </c>
      <c r="Y1438" s="26">
        <v>0</v>
      </c>
      <c r="Z1438" s="26">
        <v>0</v>
      </c>
      <c r="AA1438" s="26">
        <v>0</v>
      </c>
      <c r="AB1438" s="26">
        <v>0</v>
      </c>
      <c r="AC1438" s="26">
        <v>10207.709999999999</v>
      </c>
      <c r="AD1438" s="26">
        <v>0</v>
      </c>
      <c r="AE1438" s="26">
        <v>0</v>
      </c>
      <c r="AF1438" s="29" t="s">
        <v>263</v>
      </c>
      <c r="AG1438" s="29">
        <v>2022</v>
      </c>
      <c r="AH1438" s="30">
        <v>2022</v>
      </c>
    </row>
    <row r="1439" spans="1:34" ht="61.5">
      <c r="A1439" s="17">
        <v>1</v>
      </c>
      <c r="B1439" s="52">
        <v>354</v>
      </c>
      <c r="C1439" s="88" t="s">
        <v>163</v>
      </c>
      <c r="D1439" s="26">
        <v>6496980.1600000001</v>
      </c>
      <c r="E1439" s="26">
        <v>0</v>
      </c>
      <c r="F1439" s="26">
        <v>0</v>
      </c>
      <c r="G1439" s="26">
        <v>0</v>
      </c>
      <c r="H1439" s="26">
        <v>0</v>
      </c>
      <c r="I1439" s="26">
        <v>0</v>
      </c>
      <c r="J1439" s="26">
        <v>0</v>
      </c>
      <c r="K1439" s="28">
        <v>0</v>
      </c>
      <c r="L1439" s="26">
        <v>0</v>
      </c>
      <c r="M1439" s="26">
        <v>771.1</v>
      </c>
      <c r="N1439" s="26">
        <v>6282739.0700000003</v>
      </c>
      <c r="O1439" s="26">
        <v>0</v>
      </c>
      <c r="P1439" s="26">
        <v>0</v>
      </c>
      <c r="Q1439" s="26">
        <v>0</v>
      </c>
      <c r="R1439" s="26">
        <v>0</v>
      </c>
      <c r="S1439" s="26">
        <v>0</v>
      </c>
      <c r="T1439" s="26">
        <v>0</v>
      </c>
      <c r="U1439" s="26">
        <v>0</v>
      </c>
      <c r="V1439" s="26">
        <v>0</v>
      </c>
      <c r="W1439" s="26">
        <v>0</v>
      </c>
      <c r="X1439" s="26">
        <v>0</v>
      </c>
      <c r="Y1439" s="26">
        <v>0</v>
      </c>
      <c r="Z1439" s="26">
        <v>0</v>
      </c>
      <c r="AA1439" s="26">
        <v>0</v>
      </c>
      <c r="AB1439" s="26">
        <v>0</v>
      </c>
      <c r="AC1439" s="26">
        <v>94241.09</v>
      </c>
      <c r="AD1439" s="26">
        <v>120000</v>
      </c>
      <c r="AE1439" s="26">
        <v>0</v>
      </c>
      <c r="AF1439" s="29">
        <v>2022</v>
      </c>
      <c r="AG1439" s="29">
        <v>2022</v>
      </c>
      <c r="AH1439" s="30">
        <v>2022</v>
      </c>
    </row>
    <row r="1440" spans="1:34" ht="61.5">
      <c r="A1440" s="17">
        <v>1</v>
      </c>
      <c r="B1440" s="52">
        <v>355</v>
      </c>
      <c r="C1440" s="20" t="s">
        <v>154</v>
      </c>
      <c r="D1440" s="26">
        <v>2928989.45</v>
      </c>
      <c r="E1440" s="26">
        <v>0</v>
      </c>
      <c r="F1440" s="26">
        <v>0</v>
      </c>
      <c r="G1440" s="26">
        <v>0</v>
      </c>
      <c r="H1440" s="26">
        <v>0</v>
      </c>
      <c r="I1440" s="26">
        <v>0</v>
      </c>
      <c r="J1440" s="26">
        <v>0</v>
      </c>
      <c r="K1440" s="58">
        <v>0</v>
      </c>
      <c r="L1440" s="26">
        <v>0</v>
      </c>
      <c r="M1440" s="26">
        <v>600</v>
      </c>
      <c r="N1440" s="26">
        <v>2885703.89</v>
      </c>
      <c r="O1440" s="26">
        <v>0</v>
      </c>
      <c r="P1440" s="26">
        <v>0</v>
      </c>
      <c r="Q1440" s="26">
        <v>0</v>
      </c>
      <c r="R1440" s="26">
        <v>0</v>
      </c>
      <c r="S1440" s="26">
        <v>0</v>
      </c>
      <c r="T1440" s="26">
        <v>0</v>
      </c>
      <c r="U1440" s="26">
        <v>0</v>
      </c>
      <c r="V1440" s="26">
        <v>0</v>
      </c>
      <c r="W1440" s="26">
        <v>0</v>
      </c>
      <c r="X1440" s="26">
        <v>0</v>
      </c>
      <c r="Y1440" s="26">
        <v>0</v>
      </c>
      <c r="Z1440" s="26">
        <v>0</v>
      </c>
      <c r="AA1440" s="26">
        <v>0</v>
      </c>
      <c r="AB1440" s="26">
        <v>0</v>
      </c>
      <c r="AC1440" s="26">
        <v>43285.56</v>
      </c>
      <c r="AD1440" s="26">
        <v>0</v>
      </c>
      <c r="AE1440" s="26">
        <v>0</v>
      </c>
      <c r="AF1440" s="29" t="s">
        <v>263</v>
      </c>
      <c r="AG1440" s="29">
        <v>2022</v>
      </c>
      <c r="AH1440" s="29">
        <v>2022</v>
      </c>
    </row>
    <row r="1441" spans="1:34" ht="61.5">
      <c r="B1441" s="20" t="s">
        <v>818</v>
      </c>
      <c r="C1441" s="20"/>
      <c r="D1441" s="167">
        <v>18629143.690000001</v>
      </c>
      <c r="E1441" s="26">
        <v>0</v>
      </c>
      <c r="F1441" s="26">
        <v>0</v>
      </c>
      <c r="G1441" s="26">
        <v>0</v>
      </c>
      <c r="H1441" s="26">
        <v>0</v>
      </c>
      <c r="I1441" s="26">
        <v>0</v>
      </c>
      <c r="J1441" s="26">
        <v>0</v>
      </c>
      <c r="K1441" s="28">
        <v>0</v>
      </c>
      <c r="L1441" s="26">
        <v>0</v>
      </c>
      <c r="M1441" s="26">
        <v>2059.46</v>
      </c>
      <c r="N1441" s="26">
        <v>13419694.879999999</v>
      </c>
      <c r="O1441" s="26">
        <v>0</v>
      </c>
      <c r="P1441" s="26">
        <v>0</v>
      </c>
      <c r="Q1441" s="26">
        <v>0</v>
      </c>
      <c r="R1441" s="26">
        <v>0</v>
      </c>
      <c r="S1441" s="26">
        <v>0</v>
      </c>
      <c r="T1441" s="26">
        <v>0</v>
      </c>
      <c r="U1441" s="26">
        <v>4756801.37</v>
      </c>
      <c r="V1441" s="26">
        <v>0</v>
      </c>
      <c r="W1441" s="26">
        <v>0</v>
      </c>
      <c r="X1441" s="26">
        <v>0</v>
      </c>
      <c r="Y1441" s="26">
        <v>0</v>
      </c>
      <c r="Z1441" s="26">
        <v>0</v>
      </c>
      <c r="AA1441" s="26">
        <v>0</v>
      </c>
      <c r="AB1441" s="26">
        <v>0</v>
      </c>
      <c r="AC1441" s="26">
        <v>272647.44000000006</v>
      </c>
      <c r="AD1441" s="26">
        <v>180000</v>
      </c>
      <c r="AE1441" s="26">
        <v>0</v>
      </c>
      <c r="AF1441" s="177" t="s">
        <v>720</v>
      </c>
      <c r="AG1441" s="177" t="s">
        <v>720</v>
      </c>
      <c r="AH1441" s="178" t="s">
        <v>720</v>
      </c>
    </row>
    <row r="1442" spans="1:34" ht="61.5">
      <c r="A1442" s="17">
        <v>1</v>
      </c>
      <c r="B1442" s="52">
        <v>356</v>
      </c>
      <c r="C1442" s="88" t="s">
        <v>1874</v>
      </c>
      <c r="D1442" s="26">
        <v>5013484.0200000005</v>
      </c>
      <c r="E1442" s="26">
        <v>0</v>
      </c>
      <c r="F1442" s="26">
        <v>0</v>
      </c>
      <c r="G1442" s="26">
        <v>0</v>
      </c>
      <c r="H1442" s="26">
        <v>0</v>
      </c>
      <c r="I1442" s="26">
        <v>0</v>
      </c>
      <c r="J1442" s="26">
        <v>0</v>
      </c>
      <c r="K1442" s="28">
        <v>0</v>
      </c>
      <c r="L1442" s="26">
        <v>0</v>
      </c>
      <c r="M1442" s="26">
        <v>767.4</v>
      </c>
      <c r="N1442" s="26">
        <v>4939393.12</v>
      </c>
      <c r="O1442" s="26">
        <v>0</v>
      </c>
      <c r="P1442" s="26">
        <v>0</v>
      </c>
      <c r="Q1442" s="26">
        <v>0</v>
      </c>
      <c r="R1442" s="26">
        <v>0</v>
      </c>
      <c r="S1442" s="26">
        <v>0</v>
      </c>
      <c r="T1442" s="26">
        <v>0</v>
      </c>
      <c r="U1442" s="26">
        <v>0</v>
      </c>
      <c r="V1442" s="26">
        <v>0</v>
      </c>
      <c r="W1442" s="26">
        <v>0</v>
      </c>
      <c r="X1442" s="26">
        <v>0</v>
      </c>
      <c r="Y1442" s="26">
        <v>0</v>
      </c>
      <c r="Z1442" s="26">
        <v>0</v>
      </c>
      <c r="AA1442" s="26">
        <v>0</v>
      </c>
      <c r="AB1442" s="26">
        <v>0</v>
      </c>
      <c r="AC1442" s="26">
        <v>74090.899999999994</v>
      </c>
      <c r="AD1442" s="26">
        <v>0</v>
      </c>
      <c r="AE1442" s="26">
        <v>0</v>
      </c>
      <c r="AF1442" s="29" t="s">
        <v>263</v>
      </c>
      <c r="AG1442" s="29">
        <v>2022</v>
      </c>
      <c r="AH1442" s="30">
        <v>2022</v>
      </c>
    </row>
    <row r="1443" spans="1:34" ht="61.5">
      <c r="A1443" s="17">
        <v>1</v>
      </c>
      <c r="B1443" s="52">
        <v>357</v>
      </c>
      <c r="C1443" s="88" t="s">
        <v>1881</v>
      </c>
      <c r="D1443" s="26">
        <v>1630353.6</v>
      </c>
      <c r="E1443" s="26">
        <v>0</v>
      </c>
      <c r="F1443" s="26">
        <v>0</v>
      </c>
      <c r="G1443" s="26">
        <v>0</v>
      </c>
      <c r="H1443" s="26">
        <v>0</v>
      </c>
      <c r="I1443" s="26">
        <v>0</v>
      </c>
      <c r="J1443" s="26">
        <v>0</v>
      </c>
      <c r="K1443" s="28">
        <v>0</v>
      </c>
      <c r="L1443" s="26">
        <v>0</v>
      </c>
      <c r="M1443" s="26">
        <v>193.5</v>
      </c>
      <c r="N1443" s="26">
        <v>1497885.32</v>
      </c>
      <c r="O1443" s="26">
        <v>0</v>
      </c>
      <c r="P1443" s="26">
        <v>0</v>
      </c>
      <c r="Q1443" s="26">
        <v>0</v>
      </c>
      <c r="R1443" s="26">
        <v>0</v>
      </c>
      <c r="S1443" s="26">
        <v>0</v>
      </c>
      <c r="T1443" s="26">
        <v>0</v>
      </c>
      <c r="U1443" s="26">
        <v>0</v>
      </c>
      <c r="V1443" s="26">
        <v>0</v>
      </c>
      <c r="W1443" s="26">
        <v>0</v>
      </c>
      <c r="X1443" s="26">
        <v>0</v>
      </c>
      <c r="Y1443" s="26">
        <v>0</v>
      </c>
      <c r="Z1443" s="26">
        <v>0</v>
      </c>
      <c r="AA1443" s="26">
        <v>0</v>
      </c>
      <c r="AB1443" s="26">
        <v>0</v>
      </c>
      <c r="AC1443" s="26">
        <v>22468.28</v>
      </c>
      <c r="AD1443" s="26">
        <v>110000</v>
      </c>
      <c r="AE1443" s="26">
        <v>0</v>
      </c>
      <c r="AF1443" s="29">
        <v>2022</v>
      </c>
      <c r="AG1443" s="29">
        <v>2022</v>
      </c>
      <c r="AH1443" s="30">
        <v>2022</v>
      </c>
    </row>
    <row r="1444" spans="1:34" ht="61.5">
      <c r="A1444" s="17">
        <v>1</v>
      </c>
      <c r="B1444" s="52">
        <v>358</v>
      </c>
      <c r="C1444" s="88" t="s">
        <v>161</v>
      </c>
      <c r="D1444" s="26">
        <v>2641931.13</v>
      </c>
      <c r="E1444" s="26">
        <v>0</v>
      </c>
      <c r="F1444" s="26">
        <v>0</v>
      </c>
      <c r="G1444" s="26">
        <v>0</v>
      </c>
      <c r="H1444" s="26">
        <v>0</v>
      </c>
      <c r="I1444" s="26">
        <v>0</v>
      </c>
      <c r="J1444" s="26">
        <v>0</v>
      </c>
      <c r="K1444" s="28">
        <v>0</v>
      </c>
      <c r="L1444" s="26">
        <v>0</v>
      </c>
      <c r="M1444" s="26">
        <v>313.56</v>
      </c>
      <c r="N1444" s="26">
        <v>2533922.2999999998</v>
      </c>
      <c r="O1444" s="26">
        <v>0</v>
      </c>
      <c r="P1444" s="26">
        <v>0</v>
      </c>
      <c r="Q1444" s="26">
        <v>0</v>
      </c>
      <c r="R1444" s="26">
        <v>0</v>
      </c>
      <c r="S1444" s="26">
        <v>0</v>
      </c>
      <c r="T1444" s="26">
        <v>0</v>
      </c>
      <c r="U1444" s="26">
        <v>0</v>
      </c>
      <c r="V1444" s="26">
        <v>0</v>
      </c>
      <c r="W1444" s="26">
        <v>0</v>
      </c>
      <c r="X1444" s="26">
        <v>0</v>
      </c>
      <c r="Y1444" s="26">
        <v>0</v>
      </c>
      <c r="Z1444" s="26">
        <v>0</v>
      </c>
      <c r="AA1444" s="26">
        <v>0</v>
      </c>
      <c r="AB1444" s="26">
        <v>0</v>
      </c>
      <c r="AC1444" s="26">
        <v>38008.83</v>
      </c>
      <c r="AD1444" s="26">
        <v>70000</v>
      </c>
      <c r="AE1444" s="26">
        <v>0</v>
      </c>
      <c r="AF1444" s="29">
        <v>2022</v>
      </c>
      <c r="AG1444" s="29">
        <v>2022</v>
      </c>
      <c r="AH1444" s="30">
        <v>2022</v>
      </c>
    </row>
    <row r="1445" spans="1:34" ht="61.5">
      <c r="A1445" s="17">
        <v>1</v>
      </c>
      <c r="B1445" s="52">
        <v>359</v>
      </c>
      <c r="C1445" s="20" t="s">
        <v>141</v>
      </c>
      <c r="D1445" s="26">
        <v>4828153.3899999997</v>
      </c>
      <c r="E1445" s="26">
        <v>0</v>
      </c>
      <c r="F1445" s="26">
        <v>0</v>
      </c>
      <c r="G1445" s="26">
        <v>0</v>
      </c>
      <c r="H1445" s="26">
        <v>0</v>
      </c>
      <c r="I1445" s="26">
        <v>0</v>
      </c>
      <c r="J1445" s="26">
        <v>0</v>
      </c>
      <c r="K1445" s="58">
        <v>0</v>
      </c>
      <c r="L1445" s="26">
        <v>0</v>
      </c>
      <c r="M1445" s="26">
        <v>0</v>
      </c>
      <c r="N1445" s="26">
        <v>0</v>
      </c>
      <c r="O1445" s="26">
        <v>0</v>
      </c>
      <c r="P1445" s="26">
        <v>0</v>
      </c>
      <c r="Q1445" s="26">
        <v>0</v>
      </c>
      <c r="R1445" s="26">
        <v>0</v>
      </c>
      <c r="S1445" s="26">
        <v>0</v>
      </c>
      <c r="T1445" s="26">
        <v>0</v>
      </c>
      <c r="U1445" s="26">
        <v>4756801.37</v>
      </c>
      <c r="V1445" s="26">
        <v>0</v>
      </c>
      <c r="W1445" s="26">
        <v>0</v>
      </c>
      <c r="X1445" s="26">
        <v>0</v>
      </c>
      <c r="Y1445" s="26">
        <v>0</v>
      </c>
      <c r="Z1445" s="26">
        <v>0</v>
      </c>
      <c r="AA1445" s="26">
        <v>0</v>
      </c>
      <c r="AB1445" s="26">
        <v>0</v>
      </c>
      <c r="AC1445" s="26">
        <v>71352.02</v>
      </c>
      <c r="AD1445" s="26">
        <v>0</v>
      </c>
      <c r="AE1445" s="26">
        <v>0</v>
      </c>
      <c r="AF1445" s="29" t="s">
        <v>263</v>
      </c>
      <c r="AG1445" s="29">
        <v>2022</v>
      </c>
      <c r="AH1445" s="29">
        <v>2022</v>
      </c>
    </row>
    <row r="1446" spans="1:34" ht="61.5">
      <c r="A1446" s="17">
        <v>1</v>
      </c>
      <c r="B1446" s="52">
        <v>360</v>
      </c>
      <c r="C1446" s="20" t="s">
        <v>153</v>
      </c>
      <c r="D1446" s="26">
        <v>4515221.55</v>
      </c>
      <c r="E1446" s="26">
        <v>0</v>
      </c>
      <c r="F1446" s="26">
        <v>0</v>
      </c>
      <c r="G1446" s="26">
        <v>0</v>
      </c>
      <c r="H1446" s="26">
        <v>0</v>
      </c>
      <c r="I1446" s="26">
        <v>0</v>
      </c>
      <c r="J1446" s="26">
        <v>0</v>
      </c>
      <c r="K1446" s="58">
        <v>0</v>
      </c>
      <c r="L1446" s="26">
        <v>0</v>
      </c>
      <c r="M1446" s="26">
        <v>785</v>
      </c>
      <c r="N1446" s="26">
        <v>4448494.1399999997</v>
      </c>
      <c r="O1446" s="26">
        <v>0</v>
      </c>
      <c r="P1446" s="26">
        <v>0</v>
      </c>
      <c r="Q1446" s="26">
        <v>0</v>
      </c>
      <c r="R1446" s="26">
        <v>0</v>
      </c>
      <c r="S1446" s="26">
        <v>0</v>
      </c>
      <c r="T1446" s="26">
        <v>0</v>
      </c>
      <c r="U1446" s="26">
        <v>0</v>
      </c>
      <c r="V1446" s="26">
        <v>0</v>
      </c>
      <c r="W1446" s="26">
        <v>0</v>
      </c>
      <c r="X1446" s="26">
        <v>0</v>
      </c>
      <c r="Y1446" s="26">
        <v>0</v>
      </c>
      <c r="Z1446" s="26">
        <v>0</v>
      </c>
      <c r="AA1446" s="26">
        <v>0</v>
      </c>
      <c r="AB1446" s="26">
        <v>0</v>
      </c>
      <c r="AC1446" s="26">
        <v>66727.41</v>
      </c>
      <c r="AD1446" s="26">
        <v>0</v>
      </c>
      <c r="AE1446" s="26">
        <v>0</v>
      </c>
      <c r="AF1446" s="29" t="s">
        <v>263</v>
      </c>
      <c r="AG1446" s="29">
        <v>2022</v>
      </c>
      <c r="AH1446" s="29">
        <v>2022</v>
      </c>
    </row>
    <row r="1447" spans="1:34" ht="61.5">
      <c r="B1447" s="20" t="s">
        <v>819</v>
      </c>
      <c r="C1447" s="20"/>
      <c r="D1447" s="167">
        <v>36041196.560000002</v>
      </c>
      <c r="E1447" s="26">
        <v>0</v>
      </c>
      <c r="F1447" s="26">
        <v>0</v>
      </c>
      <c r="G1447" s="26">
        <v>0</v>
      </c>
      <c r="H1447" s="26">
        <v>0</v>
      </c>
      <c r="I1447" s="26">
        <v>0</v>
      </c>
      <c r="J1447" s="26">
        <v>0</v>
      </c>
      <c r="K1447" s="28">
        <v>0</v>
      </c>
      <c r="L1447" s="26">
        <v>0</v>
      </c>
      <c r="M1447" s="26">
        <v>4724.87</v>
      </c>
      <c r="N1447" s="26">
        <v>34753888.239999995</v>
      </c>
      <c r="O1447" s="26">
        <v>0</v>
      </c>
      <c r="P1447" s="26">
        <v>0</v>
      </c>
      <c r="Q1447" s="26">
        <v>0</v>
      </c>
      <c r="R1447" s="26">
        <v>0</v>
      </c>
      <c r="S1447" s="26">
        <v>0</v>
      </c>
      <c r="T1447" s="26">
        <v>0</v>
      </c>
      <c r="U1447" s="26">
        <v>0</v>
      </c>
      <c r="V1447" s="26">
        <v>0</v>
      </c>
      <c r="W1447" s="26">
        <v>0</v>
      </c>
      <c r="X1447" s="26">
        <v>0</v>
      </c>
      <c r="Y1447" s="26">
        <v>0</v>
      </c>
      <c r="Z1447" s="26">
        <v>0</v>
      </c>
      <c r="AA1447" s="26">
        <v>400000</v>
      </c>
      <c r="AB1447" s="26">
        <v>0</v>
      </c>
      <c r="AC1447" s="26">
        <v>527308.31999999995</v>
      </c>
      <c r="AD1447" s="26">
        <v>360000</v>
      </c>
      <c r="AE1447" s="26">
        <v>0</v>
      </c>
      <c r="AF1447" s="177" t="s">
        <v>720</v>
      </c>
      <c r="AG1447" s="177" t="s">
        <v>720</v>
      </c>
      <c r="AH1447" s="178" t="s">
        <v>720</v>
      </c>
    </row>
    <row r="1448" spans="1:34" ht="61.5">
      <c r="A1448" s="17">
        <v>1</v>
      </c>
      <c r="B1448" s="52">
        <v>361</v>
      </c>
      <c r="C1448" s="88" t="s">
        <v>159</v>
      </c>
      <c r="D1448" s="26">
        <v>8341368.5999999996</v>
      </c>
      <c r="E1448" s="26">
        <v>0</v>
      </c>
      <c r="F1448" s="26">
        <v>0</v>
      </c>
      <c r="G1448" s="26">
        <v>0</v>
      </c>
      <c r="H1448" s="26">
        <v>0</v>
      </c>
      <c r="I1448" s="26">
        <v>0</v>
      </c>
      <c r="J1448" s="26">
        <v>0</v>
      </c>
      <c r="K1448" s="28">
        <v>0</v>
      </c>
      <c r="L1448" s="26">
        <v>0</v>
      </c>
      <c r="M1448" s="26">
        <v>1276.79</v>
      </c>
      <c r="N1448" s="26">
        <v>8218097.1399999997</v>
      </c>
      <c r="O1448" s="26">
        <v>0</v>
      </c>
      <c r="P1448" s="26">
        <v>0</v>
      </c>
      <c r="Q1448" s="26">
        <v>0</v>
      </c>
      <c r="R1448" s="26">
        <v>0</v>
      </c>
      <c r="S1448" s="26">
        <v>0</v>
      </c>
      <c r="T1448" s="26">
        <v>0</v>
      </c>
      <c r="U1448" s="26">
        <v>0</v>
      </c>
      <c r="V1448" s="26">
        <v>0</v>
      </c>
      <c r="W1448" s="26">
        <v>0</v>
      </c>
      <c r="X1448" s="26">
        <v>0</v>
      </c>
      <c r="Y1448" s="26">
        <v>0</v>
      </c>
      <c r="Z1448" s="26">
        <v>0</v>
      </c>
      <c r="AA1448" s="26">
        <v>0</v>
      </c>
      <c r="AB1448" s="26">
        <v>0</v>
      </c>
      <c r="AC1448" s="26">
        <v>123271.46</v>
      </c>
      <c r="AD1448" s="26">
        <v>0</v>
      </c>
      <c r="AE1448" s="26">
        <v>0</v>
      </c>
      <c r="AF1448" s="29" t="s">
        <v>263</v>
      </c>
      <c r="AG1448" s="29">
        <v>2022</v>
      </c>
      <c r="AH1448" s="30">
        <v>2022</v>
      </c>
    </row>
    <row r="1449" spans="1:34" ht="61.5">
      <c r="A1449" s="17">
        <v>1</v>
      </c>
      <c r="B1449" s="52">
        <v>362</v>
      </c>
      <c r="C1449" s="88" t="s">
        <v>3075</v>
      </c>
      <c r="D1449" s="26">
        <v>7282036.7399999993</v>
      </c>
      <c r="E1449" s="26">
        <v>0</v>
      </c>
      <c r="F1449" s="26">
        <v>0</v>
      </c>
      <c r="G1449" s="26">
        <v>0</v>
      </c>
      <c r="H1449" s="26">
        <v>0</v>
      </c>
      <c r="I1449" s="26">
        <v>0</v>
      </c>
      <c r="J1449" s="26">
        <v>0</v>
      </c>
      <c r="K1449" s="28">
        <v>0</v>
      </c>
      <c r="L1449" s="26">
        <v>0</v>
      </c>
      <c r="M1449" s="26">
        <v>871.28</v>
      </c>
      <c r="N1449" s="26">
        <v>7016784.9699999997</v>
      </c>
      <c r="O1449" s="26">
        <v>0</v>
      </c>
      <c r="P1449" s="26">
        <v>0</v>
      </c>
      <c r="Q1449" s="26">
        <v>0</v>
      </c>
      <c r="R1449" s="26">
        <v>0</v>
      </c>
      <c r="S1449" s="26">
        <v>0</v>
      </c>
      <c r="T1449" s="26">
        <v>0</v>
      </c>
      <c r="U1449" s="26">
        <v>0</v>
      </c>
      <c r="V1449" s="26">
        <v>0</v>
      </c>
      <c r="W1449" s="26">
        <v>0</v>
      </c>
      <c r="X1449" s="26">
        <v>0</v>
      </c>
      <c r="Y1449" s="26">
        <v>0</v>
      </c>
      <c r="Z1449" s="26">
        <v>0</v>
      </c>
      <c r="AA1449" s="26">
        <v>0</v>
      </c>
      <c r="AB1449" s="26">
        <v>0</v>
      </c>
      <c r="AC1449" s="26">
        <v>105251.77</v>
      </c>
      <c r="AD1449" s="26">
        <v>160000</v>
      </c>
      <c r="AE1449" s="26">
        <v>0</v>
      </c>
      <c r="AF1449" s="29">
        <v>2022</v>
      </c>
      <c r="AG1449" s="29">
        <v>2022</v>
      </c>
      <c r="AH1449" s="30">
        <v>2022</v>
      </c>
    </row>
    <row r="1450" spans="1:34" ht="61.5">
      <c r="A1450" s="17">
        <v>1</v>
      </c>
      <c r="B1450" s="52">
        <v>363</v>
      </c>
      <c r="C1450" s="20" t="s">
        <v>1211</v>
      </c>
      <c r="D1450" s="26">
        <v>406000</v>
      </c>
      <c r="E1450" s="26">
        <v>0</v>
      </c>
      <c r="F1450" s="26">
        <v>0</v>
      </c>
      <c r="G1450" s="26">
        <v>0</v>
      </c>
      <c r="H1450" s="26">
        <v>0</v>
      </c>
      <c r="I1450" s="26">
        <v>0</v>
      </c>
      <c r="J1450" s="26">
        <v>0</v>
      </c>
      <c r="K1450" s="58">
        <v>0</v>
      </c>
      <c r="L1450" s="26">
        <v>0</v>
      </c>
      <c r="M1450" s="26">
        <v>0</v>
      </c>
      <c r="N1450" s="26">
        <v>0</v>
      </c>
      <c r="O1450" s="26">
        <v>0</v>
      </c>
      <c r="P1450" s="26">
        <v>0</v>
      </c>
      <c r="Q1450" s="26">
        <v>0</v>
      </c>
      <c r="R1450" s="26">
        <v>0</v>
      </c>
      <c r="S1450" s="26">
        <v>0</v>
      </c>
      <c r="T1450" s="26">
        <v>0</v>
      </c>
      <c r="U1450" s="26">
        <v>0</v>
      </c>
      <c r="V1450" s="26">
        <v>0</v>
      </c>
      <c r="W1450" s="26">
        <v>0</v>
      </c>
      <c r="X1450" s="26">
        <v>0</v>
      </c>
      <c r="Y1450" s="26">
        <v>0</v>
      </c>
      <c r="Z1450" s="26">
        <v>0</v>
      </c>
      <c r="AA1450" s="26">
        <v>400000</v>
      </c>
      <c r="AB1450" s="26">
        <v>0</v>
      </c>
      <c r="AC1450" s="26">
        <v>6000</v>
      </c>
      <c r="AD1450" s="26">
        <v>0</v>
      </c>
      <c r="AE1450" s="26">
        <v>0</v>
      </c>
      <c r="AF1450" s="29" t="s">
        <v>263</v>
      </c>
      <c r="AG1450" s="29">
        <v>2022</v>
      </c>
      <c r="AH1450" s="30">
        <v>2022</v>
      </c>
    </row>
    <row r="1451" spans="1:34" ht="61.5">
      <c r="A1451" s="17">
        <v>1</v>
      </c>
      <c r="B1451" s="52">
        <v>364</v>
      </c>
      <c r="C1451" s="20" t="s">
        <v>1240</v>
      </c>
      <c r="D1451" s="26">
        <v>5980540.0899999999</v>
      </c>
      <c r="E1451" s="26">
        <v>0</v>
      </c>
      <c r="F1451" s="26">
        <v>0</v>
      </c>
      <c r="G1451" s="26">
        <v>0</v>
      </c>
      <c r="H1451" s="26">
        <v>0</v>
      </c>
      <c r="I1451" s="26">
        <v>0</v>
      </c>
      <c r="J1451" s="26">
        <v>0</v>
      </c>
      <c r="K1451" s="58">
        <v>0</v>
      </c>
      <c r="L1451" s="26">
        <v>0</v>
      </c>
      <c r="M1451" s="26">
        <v>958</v>
      </c>
      <c r="N1451" s="26">
        <v>5892157.7199999997</v>
      </c>
      <c r="O1451" s="26">
        <v>0</v>
      </c>
      <c r="P1451" s="26">
        <v>0</v>
      </c>
      <c r="Q1451" s="26">
        <v>0</v>
      </c>
      <c r="R1451" s="26">
        <v>0</v>
      </c>
      <c r="S1451" s="26">
        <v>0</v>
      </c>
      <c r="T1451" s="26">
        <v>0</v>
      </c>
      <c r="U1451" s="26">
        <v>0</v>
      </c>
      <c r="V1451" s="26">
        <v>0</v>
      </c>
      <c r="W1451" s="26">
        <v>0</v>
      </c>
      <c r="X1451" s="26">
        <v>0</v>
      </c>
      <c r="Y1451" s="26">
        <v>0</v>
      </c>
      <c r="Z1451" s="26">
        <v>0</v>
      </c>
      <c r="AA1451" s="26">
        <v>0</v>
      </c>
      <c r="AB1451" s="26">
        <v>0</v>
      </c>
      <c r="AC1451" s="26">
        <v>88382.37</v>
      </c>
      <c r="AD1451" s="26">
        <v>0</v>
      </c>
      <c r="AE1451" s="26">
        <v>0</v>
      </c>
      <c r="AF1451" s="29" t="s">
        <v>263</v>
      </c>
      <c r="AG1451" s="29">
        <v>2022</v>
      </c>
      <c r="AH1451" s="30">
        <v>2022</v>
      </c>
    </row>
    <row r="1452" spans="1:34" ht="61.5">
      <c r="A1452" s="17">
        <v>1</v>
      </c>
      <c r="B1452" s="52">
        <v>365</v>
      </c>
      <c r="C1452" s="20" t="s">
        <v>1239</v>
      </c>
      <c r="D1452" s="26">
        <v>4539478.74</v>
      </c>
      <c r="E1452" s="26">
        <v>0</v>
      </c>
      <c r="F1452" s="26">
        <v>0</v>
      </c>
      <c r="G1452" s="26">
        <v>0</v>
      </c>
      <c r="H1452" s="26">
        <v>0</v>
      </c>
      <c r="I1452" s="26">
        <v>0</v>
      </c>
      <c r="J1452" s="26">
        <v>0</v>
      </c>
      <c r="K1452" s="58">
        <v>0</v>
      </c>
      <c r="L1452" s="26">
        <v>0</v>
      </c>
      <c r="M1452" s="26">
        <v>500</v>
      </c>
      <c r="N1452" s="26">
        <v>4472392.84</v>
      </c>
      <c r="O1452" s="26">
        <v>0</v>
      </c>
      <c r="P1452" s="26">
        <v>0</v>
      </c>
      <c r="Q1452" s="26">
        <v>0</v>
      </c>
      <c r="R1452" s="26">
        <v>0</v>
      </c>
      <c r="S1452" s="26">
        <v>0</v>
      </c>
      <c r="T1452" s="26">
        <v>0</v>
      </c>
      <c r="U1452" s="26">
        <v>0</v>
      </c>
      <c r="V1452" s="26">
        <v>0</v>
      </c>
      <c r="W1452" s="26">
        <v>0</v>
      </c>
      <c r="X1452" s="26">
        <v>0</v>
      </c>
      <c r="Y1452" s="26">
        <v>0</v>
      </c>
      <c r="Z1452" s="26">
        <v>0</v>
      </c>
      <c r="AA1452" s="26">
        <v>0</v>
      </c>
      <c r="AB1452" s="26">
        <v>0</v>
      </c>
      <c r="AC1452" s="26">
        <v>67085.899999999994</v>
      </c>
      <c r="AD1452" s="26">
        <v>0</v>
      </c>
      <c r="AE1452" s="26">
        <v>0</v>
      </c>
      <c r="AF1452" s="29" t="s">
        <v>263</v>
      </c>
      <c r="AG1452" s="29">
        <v>2022</v>
      </c>
      <c r="AH1452" s="30">
        <v>2022</v>
      </c>
    </row>
    <row r="1453" spans="1:34" ht="61.5">
      <c r="A1453" s="17">
        <v>1</v>
      </c>
      <c r="B1453" s="52">
        <v>366</v>
      </c>
      <c r="C1453" s="20" t="s">
        <v>1870</v>
      </c>
      <c r="D1453" s="26">
        <v>9491772.3900000006</v>
      </c>
      <c r="E1453" s="26">
        <v>0</v>
      </c>
      <c r="F1453" s="26">
        <v>0</v>
      </c>
      <c r="G1453" s="26">
        <v>0</v>
      </c>
      <c r="H1453" s="26">
        <v>0</v>
      </c>
      <c r="I1453" s="26">
        <v>0</v>
      </c>
      <c r="J1453" s="26">
        <v>0</v>
      </c>
      <c r="K1453" s="58">
        <v>0</v>
      </c>
      <c r="L1453" s="26">
        <v>0</v>
      </c>
      <c r="M1453" s="26">
        <v>1118.8</v>
      </c>
      <c r="N1453" s="26">
        <v>9154455.5700000003</v>
      </c>
      <c r="O1453" s="26">
        <v>0</v>
      </c>
      <c r="P1453" s="26">
        <v>0</v>
      </c>
      <c r="Q1453" s="26">
        <v>0</v>
      </c>
      <c r="R1453" s="26">
        <v>0</v>
      </c>
      <c r="S1453" s="26">
        <v>0</v>
      </c>
      <c r="T1453" s="26">
        <v>0</v>
      </c>
      <c r="U1453" s="26">
        <v>0</v>
      </c>
      <c r="V1453" s="26">
        <v>0</v>
      </c>
      <c r="W1453" s="26">
        <v>0</v>
      </c>
      <c r="X1453" s="26">
        <v>0</v>
      </c>
      <c r="Y1453" s="26">
        <v>0</v>
      </c>
      <c r="Z1453" s="26">
        <v>0</v>
      </c>
      <c r="AA1453" s="26">
        <v>0</v>
      </c>
      <c r="AB1453" s="26">
        <v>0</v>
      </c>
      <c r="AC1453" s="26">
        <v>137316.81999999998</v>
      </c>
      <c r="AD1453" s="26">
        <v>200000</v>
      </c>
      <c r="AE1453" s="26">
        <v>0</v>
      </c>
      <c r="AF1453" s="29">
        <v>2022</v>
      </c>
      <c r="AG1453" s="29">
        <v>2022</v>
      </c>
      <c r="AH1453" s="30">
        <v>2022</v>
      </c>
    </row>
    <row r="1454" spans="1:34" ht="61.5">
      <c r="B1454" s="20" t="s">
        <v>820</v>
      </c>
      <c r="C1454" s="20"/>
      <c r="D1454" s="167">
        <v>21516556.630000003</v>
      </c>
      <c r="E1454" s="26">
        <v>0</v>
      </c>
      <c r="F1454" s="26">
        <v>0</v>
      </c>
      <c r="G1454" s="26">
        <v>0</v>
      </c>
      <c r="H1454" s="26">
        <v>0</v>
      </c>
      <c r="I1454" s="26">
        <v>2383548.62</v>
      </c>
      <c r="J1454" s="26">
        <v>0</v>
      </c>
      <c r="K1454" s="28">
        <v>0</v>
      </c>
      <c r="L1454" s="26">
        <v>0</v>
      </c>
      <c r="M1454" s="26">
        <v>1074.8399999999999</v>
      </c>
      <c r="N1454" s="26">
        <v>6992928.3399999999</v>
      </c>
      <c r="O1454" s="26">
        <v>146</v>
      </c>
      <c r="P1454" s="26">
        <v>1715043</v>
      </c>
      <c r="Q1454" s="26">
        <v>1414.36</v>
      </c>
      <c r="R1454" s="26">
        <v>9821343.7100000009</v>
      </c>
      <c r="S1454" s="26">
        <v>0</v>
      </c>
      <c r="T1454" s="26">
        <v>0</v>
      </c>
      <c r="U1454" s="26">
        <v>0</v>
      </c>
      <c r="V1454" s="26">
        <v>0</v>
      </c>
      <c r="W1454" s="26">
        <v>0</v>
      </c>
      <c r="X1454" s="26">
        <v>0</v>
      </c>
      <c r="Y1454" s="26">
        <v>0</v>
      </c>
      <c r="Z1454" s="26">
        <v>0</v>
      </c>
      <c r="AA1454" s="26">
        <v>0</v>
      </c>
      <c r="AB1454" s="26">
        <v>0</v>
      </c>
      <c r="AC1454" s="26">
        <v>313692.96000000002</v>
      </c>
      <c r="AD1454" s="26">
        <v>290000</v>
      </c>
      <c r="AE1454" s="26">
        <v>0</v>
      </c>
      <c r="AF1454" s="177" t="s">
        <v>720</v>
      </c>
      <c r="AG1454" s="177" t="s">
        <v>720</v>
      </c>
      <c r="AH1454" s="178" t="s">
        <v>720</v>
      </c>
    </row>
    <row r="1455" spans="1:34" ht="61.5">
      <c r="A1455" s="17">
        <v>1</v>
      </c>
      <c r="B1455" s="52">
        <v>367</v>
      </c>
      <c r="C1455" s="88" t="s">
        <v>155</v>
      </c>
      <c r="D1455" s="26">
        <v>4380070.49</v>
      </c>
      <c r="E1455" s="26">
        <v>0</v>
      </c>
      <c r="F1455" s="26">
        <v>0</v>
      </c>
      <c r="G1455" s="26">
        <v>0</v>
      </c>
      <c r="H1455" s="26">
        <v>0</v>
      </c>
      <c r="I1455" s="26">
        <v>2383548.62</v>
      </c>
      <c r="J1455" s="26">
        <v>0</v>
      </c>
      <c r="K1455" s="28">
        <v>0</v>
      </c>
      <c r="L1455" s="26">
        <v>0</v>
      </c>
      <c r="M1455" s="26">
        <v>0</v>
      </c>
      <c r="N1455" s="26">
        <v>0</v>
      </c>
      <c r="O1455" s="26">
        <v>146</v>
      </c>
      <c r="P1455" s="26">
        <v>1715043</v>
      </c>
      <c r="Q1455" s="26">
        <v>0</v>
      </c>
      <c r="R1455" s="26">
        <v>0</v>
      </c>
      <c r="S1455" s="26">
        <v>0</v>
      </c>
      <c r="T1455" s="26">
        <v>0</v>
      </c>
      <c r="U1455" s="26">
        <v>0</v>
      </c>
      <c r="V1455" s="26">
        <v>0</v>
      </c>
      <c r="W1455" s="26">
        <v>0</v>
      </c>
      <c r="X1455" s="26">
        <v>0</v>
      </c>
      <c r="Y1455" s="26">
        <v>0</v>
      </c>
      <c r="Z1455" s="26">
        <v>0</v>
      </c>
      <c r="AA1455" s="26">
        <v>0</v>
      </c>
      <c r="AB1455" s="26">
        <v>0</v>
      </c>
      <c r="AC1455" s="26">
        <v>61478.87</v>
      </c>
      <c r="AD1455" s="26">
        <v>220000</v>
      </c>
      <c r="AE1455" s="26">
        <v>0</v>
      </c>
      <c r="AF1455" s="29">
        <v>2022</v>
      </c>
      <c r="AG1455" s="29">
        <v>2022</v>
      </c>
      <c r="AH1455" s="30">
        <v>2022</v>
      </c>
    </row>
    <row r="1456" spans="1:34" ht="61.5">
      <c r="A1456" s="17">
        <v>1</v>
      </c>
      <c r="B1456" s="52">
        <v>368</v>
      </c>
      <c r="C1456" s="20" t="s">
        <v>147</v>
      </c>
      <c r="D1456" s="26">
        <v>9968663.870000001</v>
      </c>
      <c r="E1456" s="26">
        <v>0</v>
      </c>
      <c r="F1456" s="26">
        <v>0</v>
      </c>
      <c r="G1456" s="26">
        <v>0</v>
      </c>
      <c r="H1456" s="26">
        <v>0</v>
      </c>
      <c r="I1456" s="26">
        <v>0</v>
      </c>
      <c r="J1456" s="26">
        <v>0</v>
      </c>
      <c r="K1456" s="28">
        <v>0</v>
      </c>
      <c r="L1456" s="26">
        <v>0</v>
      </c>
      <c r="M1456" s="26">
        <v>0</v>
      </c>
      <c r="N1456" s="26">
        <v>0</v>
      </c>
      <c r="O1456" s="26">
        <v>0</v>
      </c>
      <c r="P1456" s="26">
        <v>0</v>
      </c>
      <c r="Q1456" s="26">
        <v>1414.36</v>
      </c>
      <c r="R1456" s="26">
        <v>9821343.7100000009</v>
      </c>
      <c r="S1456" s="26">
        <v>0</v>
      </c>
      <c r="T1456" s="26">
        <v>0</v>
      </c>
      <c r="U1456" s="26">
        <v>0</v>
      </c>
      <c r="V1456" s="26">
        <v>0</v>
      </c>
      <c r="W1456" s="26">
        <v>0</v>
      </c>
      <c r="X1456" s="26">
        <v>0</v>
      </c>
      <c r="Y1456" s="26">
        <v>0</v>
      </c>
      <c r="Z1456" s="26">
        <v>0</v>
      </c>
      <c r="AA1456" s="26">
        <v>0</v>
      </c>
      <c r="AB1456" s="26">
        <v>0</v>
      </c>
      <c r="AC1456" s="26">
        <v>147320.16</v>
      </c>
      <c r="AD1456" s="26">
        <v>0</v>
      </c>
      <c r="AE1456" s="26">
        <v>0</v>
      </c>
      <c r="AF1456" s="29" t="s">
        <v>263</v>
      </c>
      <c r="AG1456" s="29">
        <v>2022</v>
      </c>
      <c r="AH1456" s="30">
        <v>2022</v>
      </c>
    </row>
    <row r="1457" spans="1:34" ht="61.5">
      <c r="A1457" s="17">
        <v>1</v>
      </c>
      <c r="B1457" s="52">
        <v>369</v>
      </c>
      <c r="C1457" s="88" t="s">
        <v>2220</v>
      </c>
      <c r="D1457" s="26">
        <v>2315691.9099999997</v>
      </c>
      <c r="E1457" s="26">
        <v>0</v>
      </c>
      <c r="F1457" s="26">
        <v>0</v>
      </c>
      <c r="G1457" s="26">
        <v>0</v>
      </c>
      <c r="H1457" s="26">
        <v>0</v>
      </c>
      <c r="I1457" s="26">
        <v>0</v>
      </c>
      <c r="J1457" s="26">
        <v>0</v>
      </c>
      <c r="K1457" s="28">
        <v>0</v>
      </c>
      <c r="L1457" s="26">
        <v>0</v>
      </c>
      <c r="M1457" s="26">
        <v>274.83999999999997</v>
      </c>
      <c r="N1457" s="26">
        <v>2212504.34</v>
      </c>
      <c r="O1457" s="26">
        <v>0</v>
      </c>
      <c r="P1457" s="26">
        <v>0</v>
      </c>
      <c r="Q1457" s="26">
        <v>0</v>
      </c>
      <c r="R1457" s="26">
        <v>0</v>
      </c>
      <c r="S1457" s="26">
        <v>0</v>
      </c>
      <c r="T1457" s="26">
        <v>0</v>
      </c>
      <c r="U1457" s="26">
        <v>0</v>
      </c>
      <c r="V1457" s="26">
        <v>0</v>
      </c>
      <c r="W1457" s="26">
        <v>0</v>
      </c>
      <c r="X1457" s="26">
        <v>0</v>
      </c>
      <c r="Y1457" s="26">
        <v>0</v>
      </c>
      <c r="Z1457" s="26">
        <v>0</v>
      </c>
      <c r="AA1457" s="26">
        <v>0</v>
      </c>
      <c r="AB1457" s="26">
        <v>0</v>
      </c>
      <c r="AC1457" s="26">
        <v>33187.57</v>
      </c>
      <c r="AD1457" s="26">
        <v>70000</v>
      </c>
      <c r="AE1457" s="26">
        <v>0</v>
      </c>
      <c r="AF1457" s="29">
        <v>2022</v>
      </c>
      <c r="AG1457" s="29">
        <v>2022</v>
      </c>
      <c r="AH1457" s="30">
        <v>2022</v>
      </c>
    </row>
    <row r="1458" spans="1:34" ht="61.5">
      <c r="A1458" s="17">
        <v>1</v>
      </c>
      <c r="B1458" s="52">
        <v>370</v>
      </c>
      <c r="C1458" s="20" t="s">
        <v>2232</v>
      </c>
      <c r="D1458" s="26">
        <v>4852130.3600000003</v>
      </c>
      <c r="E1458" s="31">
        <v>0</v>
      </c>
      <c r="F1458" s="31">
        <v>0</v>
      </c>
      <c r="G1458" s="31">
        <v>0</v>
      </c>
      <c r="H1458" s="31">
        <v>0</v>
      </c>
      <c r="I1458" s="31">
        <v>0</v>
      </c>
      <c r="J1458" s="31">
        <v>0</v>
      </c>
      <c r="K1458" s="58">
        <v>0</v>
      </c>
      <c r="L1458" s="26">
        <v>0</v>
      </c>
      <c r="M1458" s="26">
        <v>800</v>
      </c>
      <c r="N1458" s="26">
        <v>4780424</v>
      </c>
      <c r="O1458" s="26">
        <v>0</v>
      </c>
      <c r="P1458" s="26">
        <v>0</v>
      </c>
      <c r="Q1458" s="26">
        <v>0</v>
      </c>
      <c r="R1458" s="26">
        <v>0</v>
      </c>
      <c r="S1458" s="26">
        <v>0</v>
      </c>
      <c r="T1458" s="26">
        <v>0</v>
      </c>
      <c r="U1458" s="26">
        <v>0</v>
      </c>
      <c r="V1458" s="26">
        <v>0</v>
      </c>
      <c r="W1458" s="26">
        <v>0</v>
      </c>
      <c r="X1458" s="26">
        <v>0</v>
      </c>
      <c r="Y1458" s="26">
        <v>0</v>
      </c>
      <c r="Z1458" s="26">
        <v>0</v>
      </c>
      <c r="AA1458" s="26">
        <v>0</v>
      </c>
      <c r="AB1458" s="26">
        <v>0</v>
      </c>
      <c r="AC1458" s="26">
        <v>71706.36</v>
      </c>
      <c r="AD1458" s="26">
        <v>0</v>
      </c>
      <c r="AE1458" s="26">
        <v>0</v>
      </c>
      <c r="AF1458" s="29" t="s">
        <v>263</v>
      </c>
      <c r="AG1458" s="29">
        <v>2022</v>
      </c>
      <c r="AH1458" s="30">
        <v>2022</v>
      </c>
    </row>
    <row r="1459" spans="1:34" ht="61.5">
      <c r="B1459" s="20" t="s">
        <v>821</v>
      </c>
      <c r="C1459" s="163"/>
      <c r="D1459" s="167">
        <v>29724410.640000004</v>
      </c>
      <c r="E1459" s="26">
        <v>0</v>
      </c>
      <c r="F1459" s="26">
        <v>0</v>
      </c>
      <c r="G1459" s="26">
        <v>0</v>
      </c>
      <c r="H1459" s="26">
        <v>0</v>
      </c>
      <c r="I1459" s="26">
        <v>0</v>
      </c>
      <c r="J1459" s="26">
        <v>0</v>
      </c>
      <c r="K1459" s="28">
        <v>0</v>
      </c>
      <c r="L1459" s="26">
        <v>0</v>
      </c>
      <c r="M1459" s="26">
        <v>3852.42</v>
      </c>
      <c r="N1459" s="26">
        <v>28871340.540000003</v>
      </c>
      <c r="O1459" s="26">
        <v>0</v>
      </c>
      <c r="P1459" s="26">
        <v>0</v>
      </c>
      <c r="Q1459" s="26">
        <v>0</v>
      </c>
      <c r="R1459" s="26">
        <v>0</v>
      </c>
      <c r="S1459" s="26">
        <v>0</v>
      </c>
      <c r="T1459" s="26">
        <v>0</v>
      </c>
      <c r="U1459" s="26">
        <v>0</v>
      </c>
      <c r="V1459" s="26">
        <v>0</v>
      </c>
      <c r="W1459" s="26">
        <v>0</v>
      </c>
      <c r="X1459" s="26">
        <v>0</v>
      </c>
      <c r="Y1459" s="26">
        <v>0</v>
      </c>
      <c r="Z1459" s="26">
        <v>0</v>
      </c>
      <c r="AA1459" s="26">
        <v>0</v>
      </c>
      <c r="AB1459" s="26">
        <v>0</v>
      </c>
      <c r="AC1459" s="26">
        <v>433070.1</v>
      </c>
      <c r="AD1459" s="26">
        <v>300000</v>
      </c>
      <c r="AE1459" s="26">
        <v>120000</v>
      </c>
      <c r="AF1459" s="177" t="s">
        <v>720</v>
      </c>
      <c r="AG1459" s="177" t="s">
        <v>720</v>
      </c>
      <c r="AH1459" s="178" t="s">
        <v>720</v>
      </c>
    </row>
    <row r="1460" spans="1:34" ht="61.5">
      <c r="A1460" s="17">
        <v>1</v>
      </c>
      <c r="B1460" s="52">
        <v>371</v>
      </c>
      <c r="C1460" s="88" t="s">
        <v>100</v>
      </c>
      <c r="D1460" s="26">
        <v>6740480</v>
      </c>
      <c r="E1460" s="26">
        <v>0</v>
      </c>
      <c r="F1460" s="26">
        <v>0</v>
      </c>
      <c r="G1460" s="26">
        <v>0</v>
      </c>
      <c r="H1460" s="26">
        <v>0</v>
      </c>
      <c r="I1460" s="26">
        <v>0</v>
      </c>
      <c r="J1460" s="26">
        <v>0</v>
      </c>
      <c r="K1460" s="28">
        <v>0</v>
      </c>
      <c r="L1460" s="26">
        <v>0</v>
      </c>
      <c r="M1460" s="26">
        <v>800</v>
      </c>
      <c r="N1460" s="26">
        <v>6493083.7400000002</v>
      </c>
      <c r="O1460" s="26">
        <v>0</v>
      </c>
      <c r="P1460" s="26">
        <v>0</v>
      </c>
      <c r="Q1460" s="26">
        <v>0</v>
      </c>
      <c r="R1460" s="26">
        <v>0</v>
      </c>
      <c r="S1460" s="26">
        <v>0</v>
      </c>
      <c r="T1460" s="26">
        <v>0</v>
      </c>
      <c r="U1460" s="26">
        <v>0</v>
      </c>
      <c r="V1460" s="26">
        <v>0</v>
      </c>
      <c r="W1460" s="26">
        <v>0</v>
      </c>
      <c r="X1460" s="26">
        <v>0</v>
      </c>
      <c r="Y1460" s="26">
        <v>0</v>
      </c>
      <c r="Z1460" s="26">
        <v>0</v>
      </c>
      <c r="AA1460" s="26">
        <v>0</v>
      </c>
      <c r="AB1460" s="26">
        <v>0</v>
      </c>
      <c r="AC1460" s="26">
        <v>97396.26</v>
      </c>
      <c r="AD1460" s="26">
        <v>150000</v>
      </c>
      <c r="AE1460" s="26">
        <v>0</v>
      </c>
      <c r="AF1460" s="29">
        <v>2022</v>
      </c>
      <c r="AG1460" s="29">
        <v>2022</v>
      </c>
      <c r="AH1460" s="30">
        <v>2022</v>
      </c>
    </row>
    <row r="1461" spans="1:34" ht="61.5">
      <c r="A1461" s="17">
        <v>1</v>
      </c>
      <c r="B1461" s="52">
        <v>372</v>
      </c>
      <c r="C1461" s="88" t="s">
        <v>101</v>
      </c>
      <c r="D1461" s="26">
        <v>8139129.6000000006</v>
      </c>
      <c r="E1461" s="26">
        <v>0</v>
      </c>
      <c r="F1461" s="26">
        <v>0</v>
      </c>
      <c r="G1461" s="26">
        <v>0</v>
      </c>
      <c r="H1461" s="26">
        <v>0</v>
      </c>
      <c r="I1461" s="26">
        <v>0</v>
      </c>
      <c r="J1461" s="26">
        <v>0</v>
      </c>
      <c r="K1461" s="28">
        <v>0</v>
      </c>
      <c r="L1461" s="26">
        <v>0</v>
      </c>
      <c r="M1461" s="26">
        <v>966</v>
      </c>
      <c r="N1461" s="26">
        <v>7871063.6500000004</v>
      </c>
      <c r="O1461" s="26">
        <v>0</v>
      </c>
      <c r="P1461" s="26">
        <v>0</v>
      </c>
      <c r="Q1461" s="26">
        <v>0</v>
      </c>
      <c r="R1461" s="26">
        <v>0</v>
      </c>
      <c r="S1461" s="26">
        <v>0</v>
      </c>
      <c r="T1461" s="26">
        <v>0</v>
      </c>
      <c r="U1461" s="26">
        <v>0</v>
      </c>
      <c r="V1461" s="26">
        <v>0</v>
      </c>
      <c r="W1461" s="26">
        <v>0</v>
      </c>
      <c r="X1461" s="26">
        <v>0</v>
      </c>
      <c r="Y1461" s="26">
        <v>0</v>
      </c>
      <c r="Z1461" s="26">
        <v>0</v>
      </c>
      <c r="AA1461" s="26">
        <v>0</v>
      </c>
      <c r="AB1461" s="26">
        <v>0</v>
      </c>
      <c r="AC1461" s="26">
        <v>118065.95</v>
      </c>
      <c r="AD1461" s="26">
        <v>150000</v>
      </c>
      <c r="AE1461" s="26">
        <v>0</v>
      </c>
      <c r="AF1461" s="29">
        <v>2022</v>
      </c>
      <c r="AG1461" s="29">
        <v>2022</v>
      </c>
      <c r="AH1461" s="30">
        <v>2022</v>
      </c>
    </row>
    <row r="1462" spans="1:34" ht="61.5">
      <c r="A1462" s="17">
        <v>1</v>
      </c>
      <c r="B1462" s="52">
        <v>373</v>
      </c>
      <c r="C1462" s="20" t="s">
        <v>96</v>
      </c>
      <c r="D1462" s="26">
        <v>5849946.580000001</v>
      </c>
      <c r="E1462" s="26">
        <v>0</v>
      </c>
      <c r="F1462" s="26">
        <v>0</v>
      </c>
      <c r="G1462" s="26">
        <v>0</v>
      </c>
      <c r="H1462" s="26">
        <v>0</v>
      </c>
      <c r="I1462" s="26">
        <v>0</v>
      </c>
      <c r="J1462" s="26">
        <v>0</v>
      </c>
      <c r="K1462" s="58">
        <v>0</v>
      </c>
      <c r="L1462" s="26">
        <v>0</v>
      </c>
      <c r="M1462" s="26">
        <v>770</v>
      </c>
      <c r="N1462" s="25">
        <v>5763494.1700000009</v>
      </c>
      <c r="O1462" s="26">
        <v>0</v>
      </c>
      <c r="P1462" s="26">
        <v>0</v>
      </c>
      <c r="Q1462" s="26">
        <v>0</v>
      </c>
      <c r="R1462" s="26">
        <v>0</v>
      </c>
      <c r="S1462" s="26">
        <v>0</v>
      </c>
      <c r="T1462" s="26">
        <v>0</v>
      </c>
      <c r="U1462" s="26">
        <v>0</v>
      </c>
      <c r="V1462" s="26">
        <v>0</v>
      </c>
      <c r="W1462" s="26">
        <v>0</v>
      </c>
      <c r="X1462" s="26">
        <v>0</v>
      </c>
      <c r="Y1462" s="26">
        <v>0</v>
      </c>
      <c r="Z1462" s="26">
        <v>0</v>
      </c>
      <c r="AA1462" s="26">
        <v>0</v>
      </c>
      <c r="AB1462" s="26">
        <v>0</v>
      </c>
      <c r="AC1462" s="26">
        <v>86452.41</v>
      </c>
      <c r="AD1462" s="26">
        <v>0</v>
      </c>
      <c r="AE1462" s="26">
        <v>0</v>
      </c>
      <c r="AF1462" s="29" t="s">
        <v>263</v>
      </c>
      <c r="AG1462" s="29">
        <v>2022</v>
      </c>
      <c r="AH1462" s="30">
        <v>2022</v>
      </c>
    </row>
    <row r="1463" spans="1:34" ht="61.5">
      <c r="A1463" s="17">
        <v>1</v>
      </c>
      <c r="B1463" s="52">
        <v>374</v>
      </c>
      <c r="C1463" s="20" t="s">
        <v>95</v>
      </c>
      <c r="D1463" s="26">
        <v>6906724.8000000007</v>
      </c>
      <c r="E1463" s="26">
        <v>0</v>
      </c>
      <c r="F1463" s="26">
        <v>0</v>
      </c>
      <c r="G1463" s="26">
        <v>0</v>
      </c>
      <c r="H1463" s="26">
        <v>0</v>
      </c>
      <c r="I1463" s="26">
        <v>0</v>
      </c>
      <c r="J1463" s="26">
        <v>0</v>
      </c>
      <c r="K1463" s="58">
        <v>0</v>
      </c>
      <c r="L1463" s="26">
        <v>0</v>
      </c>
      <c r="M1463" s="26">
        <v>958</v>
      </c>
      <c r="N1463" s="25">
        <v>6804654.9800000004</v>
      </c>
      <c r="O1463" s="26">
        <v>0</v>
      </c>
      <c r="P1463" s="26">
        <v>0</v>
      </c>
      <c r="Q1463" s="26">
        <v>0</v>
      </c>
      <c r="R1463" s="26">
        <v>0</v>
      </c>
      <c r="S1463" s="26">
        <v>0</v>
      </c>
      <c r="T1463" s="26">
        <v>0</v>
      </c>
      <c r="U1463" s="26">
        <v>0</v>
      </c>
      <c r="V1463" s="26">
        <v>0</v>
      </c>
      <c r="W1463" s="26">
        <v>0</v>
      </c>
      <c r="X1463" s="26">
        <v>0</v>
      </c>
      <c r="Y1463" s="26">
        <v>0</v>
      </c>
      <c r="Z1463" s="26">
        <v>0</v>
      </c>
      <c r="AA1463" s="26">
        <v>0</v>
      </c>
      <c r="AB1463" s="26">
        <v>0</v>
      </c>
      <c r="AC1463" s="26">
        <v>102069.82</v>
      </c>
      <c r="AD1463" s="26">
        <v>0</v>
      </c>
      <c r="AE1463" s="26">
        <v>0</v>
      </c>
      <c r="AF1463" s="29" t="s">
        <v>263</v>
      </c>
      <c r="AG1463" s="29">
        <v>2022</v>
      </c>
      <c r="AH1463" s="30">
        <v>2022</v>
      </c>
    </row>
    <row r="1464" spans="1:34" ht="61.5">
      <c r="A1464" s="17">
        <v>1</v>
      </c>
      <c r="B1464" s="52">
        <v>375</v>
      </c>
      <c r="C1464" s="20" t="s">
        <v>1220</v>
      </c>
      <c r="D1464" s="26">
        <v>2088129.66</v>
      </c>
      <c r="E1464" s="26">
        <v>0</v>
      </c>
      <c r="F1464" s="26">
        <v>0</v>
      </c>
      <c r="G1464" s="26">
        <v>0</v>
      </c>
      <c r="H1464" s="26">
        <v>0</v>
      </c>
      <c r="I1464" s="26">
        <v>0</v>
      </c>
      <c r="J1464" s="26">
        <v>0</v>
      </c>
      <c r="K1464" s="58">
        <v>0</v>
      </c>
      <c r="L1464" s="26">
        <v>0</v>
      </c>
      <c r="M1464" s="26">
        <v>358.42</v>
      </c>
      <c r="N1464" s="26">
        <v>1939044</v>
      </c>
      <c r="O1464" s="26">
        <v>0</v>
      </c>
      <c r="P1464" s="26">
        <v>0</v>
      </c>
      <c r="Q1464" s="26">
        <v>0</v>
      </c>
      <c r="R1464" s="26">
        <v>0</v>
      </c>
      <c r="S1464" s="26">
        <v>0</v>
      </c>
      <c r="T1464" s="26">
        <v>0</v>
      </c>
      <c r="U1464" s="26">
        <v>0</v>
      </c>
      <c r="V1464" s="26">
        <v>0</v>
      </c>
      <c r="W1464" s="26">
        <v>0</v>
      </c>
      <c r="X1464" s="26">
        <v>0</v>
      </c>
      <c r="Y1464" s="26">
        <v>0</v>
      </c>
      <c r="Z1464" s="26">
        <v>0</v>
      </c>
      <c r="AA1464" s="26">
        <v>0</v>
      </c>
      <c r="AB1464" s="26">
        <v>0</v>
      </c>
      <c r="AC1464" s="26">
        <v>29085.66</v>
      </c>
      <c r="AD1464" s="26">
        <v>0</v>
      </c>
      <c r="AE1464" s="26">
        <v>120000</v>
      </c>
      <c r="AF1464" s="29" t="s">
        <v>263</v>
      </c>
      <c r="AG1464" s="29">
        <v>2022</v>
      </c>
      <c r="AH1464" s="30">
        <v>2022</v>
      </c>
    </row>
    <row r="1465" spans="1:34" ht="61.5">
      <c r="B1465" s="20" t="s">
        <v>848</v>
      </c>
      <c r="C1465" s="20"/>
      <c r="D1465" s="167">
        <v>5847366.4000000004</v>
      </c>
      <c r="E1465" s="26">
        <v>0</v>
      </c>
      <c r="F1465" s="26">
        <v>0</v>
      </c>
      <c r="G1465" s="26">
        <v>0</v>
      </c>
      <c r="H1465" s="26">
        <v>0</v>
      </c>
      <c r="I1465" s="26">
        <v>0</v>
      </c>
      <c r="J1465" s="26">
        <v>0</v>
      </c>
      <c r="K1465" s="28">
        <v>0</v>
      </c>
      <c r="L1465" s="26">
        <v>0</v>
      </c>
      <c r="M1465" s="26">
        <v>694</v>
      </c>
      <c r="N1465" s="26">
        <v>5613168.8700000001</v>
      </c>
      <c r="O1465" s="26">
        <v>0</v>
      </c>
      <c r="P1465" s="26">
        <v>0</v>
      </c>
      <c r="Q1465" s="26">
        <v>0</v>
      </c>
      <c r="R1465" s="26">
        <v>0</v>
      </c>
      <c r="S1465" s="26">
        <v>0</v>
      </c>
      <c r="T1465" s="26">
        <v>0</v>
      </c>
      <c r="U1465" s="26">
        <v>0</v>
      </c>
      <c r="V1465" s="26">
        <v>0</v>
      </c>
      <c r="W1465" s="26">
        <v>0</v>
      </c>
      <c r="X1465" s="26">
        <v>0</v>
      </c>
      <c r="Y1465" s="26">
        <v>0</v>
      </c>
      <c r="Z1465" s="26">
        <v>0</v>
      </c>
      <c r="AA1465" s="26">
        <v>0</v>
      </c>
      <c r="AB1465" s="26">
        <v>0</v>
      </c>
      <c r="AC1465" s="26">
        <v>84197.53</v>
      </c>
      <c r="AD1465" s="26">
        <v>150000</v>
      </c>
      <c r="AE1465" s="26">
        <v>0</v>
      </c>
      <c r="AF1465" s="177" t="s">
        <v>720</v>
      </c>
      <c r="AG1465" s="177" t="s">
        <v>720</v>
      </c>
      <c r="AH1465" s="178" t="s">
        <v>720</v>
      </c>
    </row>
    <row r="1466" spans="1:34" ht="61.5">
      <c r="A1466" s="17">
        <v>1</v>
      </c>
      <c r="B1466" s="52">
        <v>376</v>
      </c>
      <c r="C1466" s="88" t="s">
        <v>105</v>
      </c>
      <c r="D1466" s="26">
        <v>5847366.4000000004</v>
      </c>
      <c r="E1466" s="26">
        <v>0</v>
      </c>
      <c r="F1466" s="26">
        <v>0</v>
      </c>
      <c r="G1466" s="26">
        <v>0</v>
      </c>
      <c r="H1466" s="26">
        <v>0</v>
      </c>
      <c r="I1466" s="26">
        <v>0</v>
      </c>
      <c r="J1466" s="26">
        <v>0</v>
      </c>
      <c r="K1466" s="28">
        <v>0</v>
      </c>
      <c r="L1466" s="26">
        <v>0</v>
      </c>
      <c r="M1466" s="26">
        <v>694</v>
      </c>
      <c r="N1466" s="26">
        <v>5613168.8700000001</v>
      </c>
      <c r="O1466" s="26">
        <v>0</v>
      </c>
      <c r="P1466" s="26">
        <v>0</v>
      </c>
      <c r="Q1466" s="26">
        <v>0</v>
      </c>
      <c r="R1466" s="26">
        <v>0</v>
      </c>
      <c r="S1466" s="26">
        <v>0</v>
      </c>
      <c r="T1466" s="26">
        <v>0</v>
      </c>
      <c r="U1466" s="26">
        <v>0</v>
      </c>
      <c r="V1466" s="26">
        <v>0</v>
      </c>
      <c r="W1466" s="26">
        <v>0</v>
      </c>
      <c r="X1466" s="26">
        <v>0</v>
      </c>
      <c r="Y1466" s="26">
        <v>0</v>
      </c>
      <c r="Z1466" s="26">
        <v>0</v>
      </c>
      <c r="AA1466" s="26">
        <v>0</v>
      </c>
      <c r="AB1466" s="26">
        <v>0</v>
      </c>
      <c r="AC1466" s="26">
        <v>84197.53</v>
      </c>
      <c r="AD1466" s="26">
        <v>150000</v>
      </c>
      <c r="AE1466" s="26">
        <v>0</v>
      </c>
      <c r="AF1466" s="29">
        <v>2022</v>
      </c>
      <c r="AG1466" s="29">
        <v>2022</v>
      </c>
      <c r="AH1466" s="30">
        <v>2022</v>
      </c>
    </row>
    <row r="1467" spans="1:34" ht="61.5">
      <c r="B1467" s="20" t="s">
        <v>822</v>
      </c>
      <c r="C1467" s="20"/>
      <c r="D1467" s="167">
        <v>4971104</v>
      </c>
      <c r="E1467" s="26">
        <v>0</v>
      </c>
      <c r="F1467" s="26">
        <v>0</v>
      </c>
      <c r="G1467" s="26">
        <v>0</v>
      </c>
      <c r="H1467" s="26">
        <v>0</v>
      </c>
      <c r="I1467" s="26">
        <v>0</v>
      </c>
      <c r="J1467" s="26">
        <v>0</v>
      </c>
      <c r="K1467" s="28">
        <v>0</v>
      </c>
      <c r="L1467" s="26">
        <v>0</v>
      </c>
      <c r="M1467" s="26">
        <v>590</v>
      </c>
      <c r="N1467" s="26">
        <v>4799117.24</v>
      </c>
      <c r="O1467" s="26">
        <v>0</v>
      </c>
      <c r="P1467" s="26">
        <v>0</v>
      </c>
      <c r="Q1467" s="26">
        <v>0</v>
      </c>
      <c r="R1467" s="26">
        <v>0</v>
      </c>
      <c r="S1467" s="26">
        <v>0</v>
      </c>
      <c r="T1467" s="26">
        <v>0</v>
      </c>
      <c r="U1467" s="26">
        <v>0</v>
      </c>
      <c r="V1467" s="26">
        <v>0</v>
      </c>
      <c r="W1467" s="26">
        <v>0</v>
      </c>
      <c r="X1467" s="26">
        <v>0</v>
      </c>
      <c r="Y1467" s="26">
        <v>0</v>
      </c>
      <c r="Z1467" s="26">
        <v>0</v>
      </c>
      <c r="AA1467" s="26">
        <v>0</v>
      </c>
      <c r="AB1467" s="26">
        <v>0</v>
      </c>
      <c r="AC1467" s="26">
        <v>71986.759999999995</v>
      </c>
      <c r="AD1467" s="26">
        <v>100000</v>
      </c>
      <c r="AE1467" s="26">
        <v>0</v>
      </c>
      <c r="AF1467" s="177" t="s">
        <v>720</v>
      </c>
      <c r="AG1467" s="177" t="s">
        <v>720</v>
      </c>
      <c r="AH1467" s="178" t="s">
        <v>720</v>
      </c>
    </row>
    <row r="1468" spans="1:34" ht="61.5">
      <c r="A1468" s="17">
        <v>1</v>
      </c>
      <c r="B1468" s="52">
        <v>377</v>
      </c>
      <c r="C1468" s="88" t="s">
        <v>102</v>
      </c>
      <c r="D1468" s="26">
        <v>4971104</v>
      </c>
      <c r="E1468" s="26">
        <v>0</v>
      </c>
      <c r="F1468" s="26">
        <v>0</v>
      </c>
      <c r="G1468" s="26">
        <v>0</v>
      </c>
      <c r="H1468" s="26">
        <v>0</v>
      </c>
      <c r="I1468" s="26">
        <v>0</v>
      </c>
      <c r="J1468" s="26">
        <v>0</v>
      </c>
      <c r="K1468" s="28">
        <v>0</v>
      </c>
      <c r="L1468" s="26">
        <v>0</v>
      </c>
      <c r="M1468" s="26">
        <v>590</v>
      </c>
      <c r="N1468" s="26">
        <v>4799117.24</v>
      </c>
      <c r="O1468" s="26">
        <v>0</v>
      </c>
      <c r="P1468" s="26">
        <v>0</v>
      </c>
      <c r="Q1468" s="26">
        <v>0</v>
      </c>
      <c r="R1468" s="26">
        <v>0</v>
      </c>
      <c r="S1468" s="26">
        <v>0</v>
      </c>
      <c r="T1468" s="26">
        <v>0</v>
      </c>
      <c r="U1468" s="26">
        <v>0</v>
      </c>
      <c r="V1468" s="26">
        <v>0</v>
      </c>
      <c r="W1468" s="26">
        <v>0</v>
      </c>
      <c r="X1468" s="26">
        <v>0</v>
      </c>
      <c r="Y1468" s="26">
        <v>0</v>
      </c>
      <c r="Z1468" s="26">
        <v>0</v>
      </c>
      <c r="AA1468" s="26">
        <v>0</v>
      </c>
      <c r="AB1468" s="26">
        <v>0</v>
      </c>
      <c r="AC1468" s="26">
        <v>71986.759999999995</v>
      </c>
      <c r="AD1468" s="26">
        <v>100000</v>
      </c>
      <c r="AE1468" s="26">
        <v>0</v>
      </c>
      <c r="AF1468" s="29">
        <v>2022</v>
      </c>
      <c r="AG1468" s="29">
        <v>2022</v>
      </c>
      <c r="AH1468" s="30">
        <v>2022</v>
      </c>
    </row>
    <row r="1469" spans="1:34" ht="61.5">
      <c r="B1469" s="20" t="s">
        <v>823</v>
      </c>
      <c r="C1469" s="20"/>
      <c r="D1469" s="167">
        <v>4212800</v>
      </c>
      <c r="E1469" s="26">
        <v>0</v>
      </c>
      <c r="F1469" s="26">
        <v>0</v>
      </c>
      <c r="G1469" s="26">
        <v>0</v>
      </c>
      <c r="H1469" s="26">
        <v>0</v>
      </c>
      <c r="I1469" s="26">
        <v>0</v>
      </c>
      <c r="J1469" s="26">
        <v>0</v>
      </c>
      <c r="K1469" s="28">
        <v>0</v>
      </c>
      <c r="L1469" s="26">
        <v>0</v>
      </c>
      <c r="M1469" s="26">
        <v>500</v>
      </c>
      <c r="N1469" s="26">
        <v>4012610.84</v>
      </c>
      <c r="O1469" s="26">
        <v>0</v>
      </c>
      <c r="P1469" s="26">
        <v>0</v>
      </c>
      <c r="Q1469" s="26">
        <v>0</v>
      </c>
      <c r="R1469" s="26">
        <v>0</v>
      </c>
      <c r="S1469" s="26">
        <v>0</v>
      </c>
      <c r="T1469" s="26">
        <v>0</v>
      </c>
      <c r="U1469" s="26">
        <v>0</v>
      </c>
      <c r="V1469" s="26">
        <v>0</v>
      </c>
      <c r="W1469" s="26">
        <v>0</v>
      </c>
      <c r="X1469" s="26">
        <v>0</v>
      </c>
      <c r="Y1469" s="26">
        <v>0</v>
      </c>
      <c r="Z1469" s="26">
        <v>0</v>
      </c>
      <c r="AA1469" s="26">
        <v>0</v>
      </c>
      <c r="AB1469" s="26">
        <v>0</v>
      </c>
      <c r="AC1469" s="26">
        <v>60189.16</v>
      </c>
      <c r="AD1469" s="26">
        <v>140000</v>
      </c>
      <c r="AE1469" s="26">
        <v>0</v>
      </c>
      <c r="AF1469" s="177" t="s">
        <v>720</v>
      </c>
      <c r="AG1469" s="177" t="s">
        <v>720</v>
      </c>
      <c r="AH1469" s="178" t="s">
        <v>720</v>
      </c>
    </row>
    <row r="1470" spans="1:34" ht="61.5">
      <c r="A1470" s="17">
        <v>1</v>
      </c>
      <c r="B1470" s="52">
        <v>378</v>
      </c>
      <c r="C1470" s="88" t="s">
        <v>103</v>
      </c>
      <c r="D1470" s="26">
        <v>2131676.7999999998</v>
      </c>
      <c r="E1470" s="26">
        <v>0</v>
      </c>
      <c r="F1470" s="26">
        <v>0</v>
      </c>
      <c r="G1470" s="26">
        <v>0</v>
      </c>
      <c r="H1470" s="26">
        <v>0</v>
      </c>
      <c r="I1470" s="26">
        <v>0</v>
      </c>
      <c r="J1470" s="26">
        <v>0</v>
      </c>
      <c r="K1470" s="28">
        <v>0</v>
      </c>
      <c r="L1470" s="26">
        <v>0</v>
      </c>
      <c r="M1470" s="26">
        <v>253</v>
      </c>
      <c r="N1470" s="26">
        <v>2031208.67</v>
      </c>
      <c r="O1470" s="26">
        <v>0</v>
      </c>
      <c r="P1470" s="26">
        <v>0</v>
      </c>
      <c r="Q1470" s="26">
        <v>0</v>
      </c>
      <c r="R1470" s="26">
        <v>0</v>
      </c>
      <c r="S1470" s="26">
        <v>0</v>
      </c>
      <c r="T1470" s="26">
        <v>0</v>
      </c>
      <c r="U1470" s="26">
        <v>0</v>
      </c>
      <c r="V1470" s="26">
        <v>0</v>
      </c>
      <c r="W1470" s="26">
        <v>0</v>
      </c>
      <c r="X1470" s="26">
        <v>0</v>
      </c>
      <c r="Y1470" s="26">
        <v>0</v>
      </c>
      <c r="Z1470" s="26">
        <v>0</v>
      </c>
      <c r="AA1470" s="26">
        <v>0</v>
      </c>
      <c r="AB1470" s="26">
        <v>0</v>
      </c>
      <c r="AC1470" s="26">
        <v>30468.13</v>
      </c>
      <c r="AD1470" s="26">
        <v>70000</v>
      </c>
      <c r="AE1470" s="26">
        <v>0</v>
      </c>
      <c r="AF1470" s="29">
        <v>2022</v>
      </c>
      <c r="AG1470" s="29">
        <v>2022</v>
      </c>
      <c r="AH1470" s="30">
        <v>2022</v>
      </c>
    </row>
    <row r="1471" spans="1:34" ht="61.5">
      <c r="A1471" s="17">
        <v>1</v>
      </c>
      <c r="B1471" s="52">
        <v>379</v>
      </c>
      <c r="C1471" s="88" t="s">
        <v>104</v>
      </c>
      <c r="D1471" s="26">
        <v>2081123.2</v>
      </c>
      <c r="E1471" s="26">
        <v>0</v>
      </c>
      <c r="F1471" s="26">
        <v>0</v>
      </c>
      <c r="G1471" s="26">
        <v>0</v>
      </c>
      <c r="H1471" s="26">
        <v>0</v>
      </c>
      <c r="I1471" s="26">
        <v>0</v>
      </c>
      <c r="J1471" s="26">
        <v>0</v>
      </c>
      <c r="K1471" s="28">
        <v>0</v>
      </c>
      <c r="L1471" s="26">
        <v>0</v>
      </c>
      <c r="M1471" s="26">
        <v>247</v>
      </c>
      <c r="N1471" s="26">
        <v>1981402.17</v>
      </c>
      <c r="O1471" s="26">
        <v>0</v>
      </c>
      <c r="P1471" s="26">
        <v>0</v>
      </c>
      <c r="Q1471" s="26">
        <v>0</v>
      </c>
      <c r="R1471" s="26">
        <v>0</v>
      </c>
      <c r="S1471" s="26">
        <v>0</v>
      </c>
      <c r="T1471" s="26">
        <v>0</v>
      </c>
      <c r="U1471" s="26">
        <v>0</v>
      </c>
      <c r="V1471" s="26">
        <v>0</v>
      </c>
      <c r="W1471" s="26">
        <v>0</v>
      </c>
      <c r="X1471" s="26">
        <v>0</v>
      </c>
      <c r="Y1471" s="26">
        <v>0</v>
      </c>
      <c r="Z1471" s="26">
        <v>0</v>
      </c>
      <c r="AA1471" s="26">
        <v>0</v>
      </c>
      <c r="AB1471" s="26">
        <v>0</v>
      </c>
      <c r="AC1471" s="26">
        <v>29721.03</v>
      </c>
      <c r="AD1471" s="26">
        <v>70000</v>
      </c>
      <c r="AE1471" s="26">
        <v>0</v>
      </c>
      <c r="AF1471" s="29">
        <v>2022</v>
      </c>
      <c r="AG1471" s="29">
        <v>2022</v>
      </c>
      <c r="AH1471" s="30">
        <v>2022</v>
      </c>
    </row>
    <row r="1472" spans="1:34" ht="61.5">
      <c r="B1472" s="20" t="s">
        <v>825</v>
      </c>
      <c r="C1472" s="163"/>
      <c r="D1472" s="167">
        <v>19072442.100000001</v>
      </c>
      <c r="E1472" s="26">
        <v>0</v>
      </c>
      <c r="F1472" s="26">
        <v>0</v>
      </c>
      <c r="G1472" s="26">
        <v>0</v>
      </c>
      <c r="H1472" s="26">
        <v>0</v>
      </c>
      <c r="I1472" s="26">
        <v>0</v>
      </c>
      <c r="J1472" s="26">
        <v>0</v>
      </c>
      <c r="K1472" s="28">
        <v>0</v>
      </c>
      <c r="L1472" s="26">
        <v>0</v>
      </c>
      <c r="M1472" s="26">
        <v>1508</v>
      </c>
      <c r="N1472" s="26">
        <v>11280708.32</v>
      </c>
      <c r="O1472" s="26">
        <v>0</v>
      </c>
      <c r="P1472" s="26">
        <v>0</v>
      </c>
      <c r="Q1472" s="26">
        <v>910</v>
      </c>
      <c r="R1472" s="26">
        <v>6995443.4400000004</v>
      </c>
      <c r="S1472" s="26">
        <v>0</v>
      </c>
      <c r="T1472" s="26">
        <v>0</v>
      </c>
      <c r="U1472" s="26">
        <v>0</v>
      </c>
      <c r="V1472" s="26">
        <v>0</v>
      </c>
      <c r="W1472" s="26">
        <v>0</v>
      </c>
      <c r="X1472" s="26">
        <v>0</v>
      </c>
      <c r="Y1472" s="26">
        <v>0</v>
      </c>
      <c r="Z1472" s="26">
        <v>0</v>
      </c>
      <c r="AA1472" s="26">
        <v>0</v>
      </c>
      <c r="AB1472" s="26">
        <v>0</v>
      </c>
      <c r="AC1472" s="26">
        <v>274142.28000000003</v>
      </c>
      <c r="AD1472" s="26">
        <v>282148.06</v>
      </c>
      <c r="AE1472" s="26">
        <v>240000</v>
      </c>
      <c r="AF1472" s="177" t="s">
        <v>720</v>
      </c>
      <c r="AG1472" s="177" t="s">
        <v>720</v>
      </c>
      <c r="AH1472" s="178" t="s">
        <v>720</v>
      </c>
    </row>
    <row r="1473" spans="1:34" ht="61.5">
      <c r="A1473" s="17">
        <v>1</v>
      </c>
      <c r="B1473" s="52">
        <v>380</v>
      </c>
      <c r="C1473" s="88" t="s">
        <v>191</v>
      </c>
      <c r="D1473" s="26">
        <v>5864217.6000000006</v>
      </c>
      <c r="E1473" s="26">
        <v>0</v>
      </c>
      <c r="F1473" s="26">
        <v>0</v>
      </c>
      <c r="G1473" s="26">
        <v>0</v>
      </c>
      <c r="H1473" s="26">
        <v>0</v>
      </c>
      <c r="I1473" s="26">
        <v>0</v>
      </c>
      <c r="J1473" s="26">
        <v>0</v>
      </c>
      <c r="K1473" s="28">
        <v>0</v>
      </c>
      <c r="L1473" s="26">
        <v>0</v>
      </c>
      <c r="M1473" s="26">
        <v>696</v>
      </c>
      <c r="N1473" s="26">
        <v>5679032.1200000001</v>
      </c>
      <c r="O1473" s="26">
        <v>0</v>
      </c>
      <c r="P1473" s="26">
        <v>0</v>
      </c>
      <c r="Q1473" s="26">
        <v>0</v>
      </c>
      <c r="R1473" s="26">
        <v>0</v>
      </c>
      <c r="S1473" s="26">
        <v>0</v>
      </c>
      <c r="T1473" s="26">
        <v>0</v>
      </c>
      <c r="U1473" s="26">
        <v>0</v>
      </c>
      <c r="V1473" s="26">
        <v>0</v>
      </c>
      <c r="W1473" s="26">
        <v>0</v>
      </c>
      <c r="X1473" s="26">
        <v>0</v>
      </c>
      <c r="Y1473" s="26">
        <v>0</v>
      </c>
      <c r="Z1473" s="26">
        <v>0</v>
      </c>
      <c r="AA1473" s="26">
        <v>0</v>
      </c>
      <c r="AB1473" s="26">
        <v>0</v>
      </c>
      <c r="AC1473" s="26">
        <v>85185.48</v>
      </c>
      <c r="AD1473" s="26">
        <v>100000</v>
      </c>
      <c r="AE1473" s="26">
        <v>0</v>
      </c>
      <c r="AF1473" s="29">
        <v>2022</v>
      </c>
      <c r="AG1473" s="29">
        <v>2022</v>
      </c>
      <c r="AH1473" s="30">
        <v>2022</v>
      </c>
    </row>
    <row r="1474" spans="1:34" ht="61.5">
      <c r="A1474" s="17">
        <v>1</v>
      </c>
      <c r="B1474" s="52">
        <v>381</v>
      </c>
      <c r="C1474" s="88" t="s">
        <v>192</v>
      </c>
      <c r="D1474" s="26">
        <v>3550187.5500000003</v>
      </c>
      <c r="E1474" s="26">
        <v>0</v>
      </c>
      <c r="F1474" s="26">
        <v>0</v>
      </c>
      <c r="G1474" s="26">
        <v>0</v>
      </c>
      <c r="H1474" s="26">
        <v>0</v>
      </c>
      <c r="I1474" s="26">
        <v>0</v>
      </c>
      <c r="J1474" s="26">
        <v>0</v>
      </c>
      <c r="K1474" s="28">
        <v>0</v>
      </c>
      <c r="L1474" s="26">
        <v>0</v>
      </c>
      <c r="M1474" s="26">
        <v>0</v>
      </c>
      <c r="N1474" s="26">
        <v>0</v>
      </c>
      <c r="O1474" s="26">
        <v>0</v>
      </c>
      <c r="P1474" s="26">
        <v>0</v>
      </c>
      <c r="Q1474" s="26">
        <v>455</v>
      </c>
      <c r="R1474" s="26">
        <v>3497721.72</v>
      </c>
      <c r="S1474" s="26">
        <v>0</v>
      </c>
      <c r="T1474" s="26">
        <v>0</v>
      </c>
      <c r="U1474" s="26">
        <v>0</v>
      </c>
      <c r="V1474" s="26">
        <v>0</v>
      </c>
      <c r="W1474" s="26">
        <v>0</v>
      </c>
      <c r="X1474" s="26">
        <v>0</v>
      </c>
      <c r="Y1474" s="26">
        <v>0</v>
      </c>
      <c r="Z1474" s="26">
        <v>0</v>
      </c>
      <c r="AA1474" s="26">
        <v>0</v>
      </c>
      <c r="AB1474" s="26">
        <v>0</v>
      </c>
      <c r="AC1474" s="26">
        <v>52465.83</v>
      </c>
      <c r="AD1474" s="26">
        <v>0</v>
      </c>
      <c r="AE1474" s="26">
        <v>0</v>
      </c>
      <c r="AF1474" s="29" t="s">
        <v>263</v>
      </c>
      <c r="AG1474" s="29">
        <v>2022</v>
      </c>
      <c r="AH1474" s="30">
        <v>2022</v>
      </c>
    </row>
    <row r="1475" spans="1:34" ht="61.5">
      <c r="A1475" s="17">
        <v>1</v>
      </c>
      <c r="B1475" s="52">
        <v>382</v>
      </c>
      <c r="C1475" s="88" t="s">
        <v>193</v>
      </c>
      <c r="D1475" s="26">
        <v>3550187.5500000003</v>
      </c>
      <c r="E1475" s="26">
        <v>0</v>
      </c>
      <c r="F1475" s="26">
        <v>0</v>
      </c>
      <c r="G1475" s="26">
        <v>0</v>
      </c>
      <c r="H1475" s="26">
        <v>0</v>
      </c>
      <c r="I1475" s="26">
        <v>0</v>
      </c>
      <c r="J1475" s="26">
        <v>0</v>
      </c>
      <c r="K1475" s="28">
        <v>0</v>
      </c>
      <c r="L1475" s="26">
        <v>0</v>
      </c>
      <c r="M1475" s="26">
        <v>0</v>
      </c>
      <c r="N1475" s="26">
        <v>0</v>
      </c>
      <c r="O1475" s="26">
        <v>0</v>
      </c>
      <c r="P1475" s="26">
        <v>0</v>
      </c>
      <c r="Q1475" s="26">
        <v>455</v>
      </c>
      <c r="R1475" s="26">
        <v>3497721.72</v>
      </c>
      <c r="S1475" s="26">
        <v>0</v>
      </c>
      <c r="T1475" s="26">
        <v>0</v>
      </c>
      <c r="U1475" s="26">
        <v>0</v>
      </c>
      <c r="V1475" s="26">
        <v>0</v>
      </c>
      <c r="W1475" s="26">
        <v>0</v>
      </c>
      <c r="X1475" s="26">
        <v>0</v>
      </c>
      <c r="Y1475" s="26">
        <v>0</v>
      </c>
      <c r="Z1475" s="26">
        <v>0</v>
      </c>
      <c r="AA1475" s="26">
        <v>0</v>
      </c>
      <c r="AB1475" s="26">
        <v>0</v>
      </c>
      <c r="AC1475" s="26">
        <v>52465.83</v>
      </c>
      <c r="AD1475" s="26">
        <v>0</v>
      </c>
      <c r="AE1475" s="26">
        <v>0</v>
      </c>
      <c r="AF1475" s="29" t="s">
        <v>263</v>
      </c>
      <c r="AG1475" s="29">
        <v>2022</v>
      </c>
      <c r="AH1475" s="30">
        <v>2022</v>
      </c>
    </row>
    <row r="1476" spans="1:34" ht="61.5">
      <c r="A1476" s="17">
        <v>1</v>
      </c>
      <c r="B1476" s="52">
        <v>383</v>
      </c>
      <c r="C1476" s="20" t="s">
        <v>187</v>
      </c>
      <c r="D1476" s="26">
        <v>4286303.4000000004</v>
      </c>
      <c r="E1476" s="26">
        <v>0</v>
      </c>
      <c r="F1476" s="26">
        <v>0</v>
      </c>
      <c r="G1476" s="26">
        <v>0</v>
      </c>
      <c r="H1476" s="26">
        <v>0</v>
      </c>
      <c r="I1476" s="26">
        <v>0</v>
      </c>
      <c r="J1476" s="26">
        <v>0</v>
      </c>
      <c r="K1476" s="58">
        <v>0</v>
      </c>
      <c r="L1476" s="26">
        <v>0</v>
      </c>
      <c r="M1476" s="26">
        <v>510</v>
      </c>
      <c r="N1476" s="26">
        <v>3925276.2</v>
      </c>
      <c r="O1476" s="26">
        <v>0</v>
      </c>
      <c r="P1476" s="26">
        <v>0</v>
      </c>
      <c r="Q1476" s="26">
        <v>0</v>
      </c>
      <c r="R1476" s="26">
        <v>0</v>
      </c>
      <c r="S1476" s="26">
        <v>0</v>
      </c>
      <c r="T1476" s="26">
        <v>0</v>
      </c>
      <c r="U1476" s="26">
        <v>0</v>
      </c>
      <c r="V1476" s="26">
        <v>0</v>
      </c>
      <c r="W1476" s="26">
        <v>0</v>
      </c>
      <c r="X1476" s="26">
        <v>0</v>
      </c>
      <c r="Y1476" s="26">
        <v>0</v>
      </c>
      <c r="Z1476" s="26">
        <v>0</v>
      </c>
      <c r="AA1476" s="26">
        <v>0</v>
      </c>
      <c r="AB1476" s="26">
        <v>0</v>
      </c>
      <c r="AC1476" s="26">
        <v>58879.14</v>
      </c>
      <c r="AD1476" s="26">
        <v>182148.06</v>
      </c>
      <c r="AE1476" s="26">
        <v>120000</v>
      </c>
      <c r="AF1476" s="29">
        <v>2022</v>
      </c>
      <c r="AG1476" s="29">
        <v>2022</v>
      </c>
      <c r="AH1476" s="30">
        <v>2022</v>
      </c>
    </row>
    <row r="1477" spans="1:34" ht="61.5">
      <c r="A1477" s="17">
        <v>1</v>
      </c>
      <c r="B1477" s="52">
        <v>384</v>
      </c>
      <c r="C1477" s="20" t="s">
        <v>181</v>
      </c>
      <c r="D1477" s="26">
        <v>1821546</v>
      </c>
      <c r="E1477" s="26">
        <v>0</v>
      </c>
      <c r="F1477" s="26">
        <v>0</v>
      </c>
      <c r="G1477" s="26">
        <v>0</v>
      </c>
      <c r="H1477" s="26">
        <v>0</v>
      </c>
      <c r="I1477" s="26">
        <v>0</v>
      </c>
      <c r="J1477" s="26">
        <v>0</v>
      </c>
      <c r="K1477" s="58">
        <v>0</v>
      </c>
      <c r="L1477" s="26">
        <v>0</v>
      </c>
      <c r="M1477" s="26">
        <v>302</v>
      </c>
      <c r="N1477" s="26">
        <v>1676400</v>
      </c>
      <c r="O1477" s="26">
        <v>0</v>
      </c>
      <c r="P1477" s="26">
        <v>0</v>
      </c>
      <c r="Q1477" s="26">
        <v>0</v>
      </c>
      <c r="R1477" s="26">
        <v>0</v>
      </c>
      <c r="S1477" s="26">
        <v>0</v>
      </c>
      <c r="T1477" s="26">
        <v>0</v>
      </c>
      <c r="U1477" s="26">
        <v>0</v>
      </c>
      <c r="V1477" s="26">
        <v>0</v>
      </c>
      <c r="W1477" s="26">
        <v>0</v>
      </c>
      <c r="X1477" s="26">
        <v>0</v>
      </c>
      <c r="Y1477" s="26">
        <v>0</v>
      </c>
      <c r="Z1477" s="26">
        <v>0</v>
      </c>
      <c r="AA1477" s="26">
        <v>0</v>
      </c>
      <c r="AB1477" s="26">
        <v>0</v>
      </c>
      <c r="AC1477" s="26">
        <v>25146</v>
      </c>
      <c r="AD1477" s="34">
        <v>0</v>
      </c>
      <c r="AE1477" s="26">
        <v>120000</v>
      </c>
      <c r="AF1477" s="29" t="s">
        <v>263</v>
      </c>
      <c r="AG1477" s="29">
        <v>2022</v>
      </c>
      <c r="AH1477" s="30">
        <v>2022</v>
      </c>
    </row>
    <row r="1478" spans="1:34" ht="61.5">
      <c r="B1478" s="20" t="s">
        <v>826</v>
      </c>
      <c r="C1478" s="20"/>
      <c r="D1478" s="167">
        <v>14539147.379999999</v>
      </c>
      <c r="E1478" s="26">
        <v>0</v>
      </c>
      <c r="F1478" s="26">
        <v>0</v>
      </c>
      <c r="G1478" s="26">
        <v>0</v>
      </c>
      <c r="H1478" s="26">
        <v>0</v>
      </c>
      <c r="I1478" s="26">
        <v>0</v>
      </c>
      <c r="J1478" s="26">
        <v>0</v>
      </c>
      <c r="K1478" s="28">
        <v>0</v>
      </c>
      <c r="L1478" s="26">
        <v>0</v>
      </c>
      <c r="M1478" s="26">
        <v>1670</v>
      </c>
      <c r="N1478" s="26">
        <v>14117386.590000002</v>
      </c>
      <c r="O1478" s="26">
        <v>0</v>
      </c>
      <c r="P1478" s="26">
        <v>0</v>
      </c>
      <c r="Q1478" s="26">
        <v>0</v>
      </c>
      <c r="R1478" s="26">
        <v>0</v>
      </c>
      <c r="S1478" s="26">
        <v>0</v>
      </c>
      <c r="T1478" s="26">
        <v>0</v>
      </c>
      <c r="U1478" s="26">
        <v>0</v>
      </c>
      <c r="V1478" s="26">
        <v>0</v>
      </c>
      <c r="W1478" s="26">
        <v>0</v>
      </c>
      <c r="X1478" s="26">
        <v>0</v>
      </c>
      <c r="Y1478" s="26">
        <v>0</v>
      </c>
      <c r="Z1478" s="26">
        <v>0</v>
      </c>
      <c r="AA1478" s="26">
        <v>0</v>
      </c>
      <c r="AB1478" s="26">
        <v>0</v>
      </c>
      <c r="AC1478" s="26">
        <v>211760.79</v>
      </c>
      <c r="AD1478" s="26">
        <v>210000</v>
      </c>
      <c r="AE1478" s="26">
        <v>0</v>
      </c>
      <c r="AF1478" s="177" t="s">
        <v>720</v>
      </c>
      <c r="AG1478" s="177" t="s">
        <v>720</v>
      </c>
      <c r="AH1478" s="178" t="s">
        <v>720</v>
      </c>
    </row>
    <row r="1479" spans="1:34" ht="61.5">
      <c r="A1479" s="17">
        <v>1</v>
      </c>
      <c r="B1479" s="52">
        <v>385</v>
      </c>
      <c r="C1479" s="88" t="s">
        <v>1325</v>
      </c>
      <c r="D1479" s="26">
        <v>6066432</v>
      </c>
      <c r="E1479" s="26">
        <v>0</v>
      </c>
      <c r="F1479" s="26">
        <v>0</v>
      </c>
      <c r="G1479" s="26">
        <v>0</v>
      </c>
      <c r="H1479" s="26">
        <v>0</v>
      </c>
      <c r="I1479" s="26">
        <v>0</v>
      </c>
      <c r="J1479" s="26">
        <v>0</v>
      </c>
      <c r="K1479" s="28">
        <v>0</v>
      </c>
      <c r="L1479" s="26">
        <v>0</v>
      </c>
      <c r="M1479" s="26">
        <v>720</v>
      </c>
      <c r="N1479" s="26">
        <v>5848701.4800000004</v>
      </c>
      <c r="O1479" s="26">
        <v>0</v>
      </c>
      <c r="P1479" s="26">
        <v>0</v>
      </c>
      <c r="Q1479" s="26">
        <v>0</v>
      </c>
      <c r="R1479" s="26">
        <v>0</v>
      </c>
      <c r="S1479" s="26">
        <v>0</v>
      </c>
      <c r="T1479" s="26">
        <v>0</v>
      </c>
      <c r="U1479" s="26">
        <v>0</v>
      </c>
      <c r="V1479" s="26">
        <v>0</v>
      </c>
      <c r="W1479" s="26">
        <v>0</v>
      </c>
      <c r="X1479" s="26">
        <v>0</v>
      </c>
      <c r="Y1479" s="26">
        <v>0</v>
      </c>
      <c r="Z1479" s="26">
        <v>0</v>
      </c>
      <c r="AA1479" s="26">
        <v>0</v>
      </c>
      <c r="AB1479" s="26">
        <v>0</v>
      </c>
      <c r="AC1479" s="26">
        <v>87730.52</v>
      </c>
      <c r="AD1479" s="26">
        <v>130000</v>
      </c>
      <c r="AE1479" s="26">
        <v>0</v>
      </c>
      <c r="AF1479" s="29">
        <v>2022</v>
      </c>
      <c r="AG1479" s="29">
        <v>2022</v>
      </c>
      <c r="AH1479" s="30">
        <v>2022</v>
      </c>
    </row>
    <row r="1480" spans="1:34" ht="61.5">
      <c r="A1480" s="17">
        <v>1</v>
      </c>
      <c r="B1480" s="52">
        <v>386</v>
      </c>
      <c r="C1480" s="20" t="s">
        <v>2221</v>
      </c>
      <c r="D1480" s="26">
        <v>5351751.38</v>
      </c>
      <c r="E1480" s="26">
        <v>0</v>
      </c>
      <c r="F1480" s="26">
        <v>0</v>
      </c>
      <c r="G1480" s="26">
        <v>0</v>
      </c>
      <c r="H1480" s="26">
        <v>0</v>
      </c>
      <c r="I1480" s="26">
        <v>0</v>
      </c>
      <c r="J1480" s="26">
        <v>0</v>
      </c>
      <c r="K1480" s="58">
        <v>0</v>
      </c>
      <c r="L1480" s="26">
        <v>0</v>
      </c>
      <c r="M1480" s="26">
        <v>600</v>
      </c>
      <c r="N1480" s="26">
        <v>5272661.46</v>
      </c>
      <c r="O1480" s="26">
        <v>0</v>
      </c>
      <c r="P1480" s="26">
        <v>0</v>
      </c>
      <c r="Q1480" s="26">
        <v>0</v>
      </c>
      <c r="R1480" s="26">
        <v>0</v>
      </c>
      <c r="S1480" s="26">
        <v>0</v>
      </c>
      <c r="T1480" s="26">
        <v>0</v>
      </c>
      <c r="U1480" s="26">
        <v>0</v>
      </c>
      <c r="V1480" s="26">
        <v>0</v>
      </c>
      <c r="W1480" s="26">
        <v>0</v>
      </c>
      <c r="X1480" s="26">
        <v>0</v>
      </c>
      <c r="Y1480" s="26">
        <v>0</v>
      </c>
      <c r="Z1480" s="26">
        <v>0</v>
      </c>
      <c r="AA1480" s="26">
        <v>0</v>
      </c>
      <c r="AB1480" s="26">
        <v>0</v>
      </c>
      <c r="AC1480" s="26">
        <v>79089.919999999998</v>
      </c>
      <c r="AD1480" s="34">
        <v>0</v>
      </c>
      <c r="AE1480" s="26">
        <v>0</v>
      </c>
      <c r="AF1480" s="29" t="s">
        <v>263</v>
      </c>
      <c r="AG1480" s="29">
        <v>2022</v>
      </c>
      <c r="AH1480" s="30">
        <v>2022</v>
      </c>
    </row>
    <row r="1481" spans="1:34" ht="61.5">
      <c r="A1481" s="17">
        <v>1</v>
      </c>
      <c r="B1481" s="52">
        <v>387</v>
      </c>
      <c r="C1481" s="20" t="s">
        <v>2987</v>
      </c>
      <c r="D1481" s="26">
        <v>3120964</v>
      </c>
      <c r="E1481" s="26">
        <v>0</v>
      </c>
      <c r="F1481" s="26">
        <v>0</v>
      </c>
      <c r="G1481" s="26">
        <v>0</v>
      </c>
      <c r="H1481" s="26">
        <v>0</v>
      </c>
      <c r="I1481" s="26">
        <v>0</v>
      </c>
      <c r="J1481" s="26">
        <v>0</v>
      </c>
      <c r="K1481" s="58">
        <v>0</v>
      </c>
      <c r="L1481" s="26">
        <v>0</v>
      </c>
      <c r="M1481" s="26">
        <v>350</v>
      </c>
      <c r="N1481" s="26">
        <v>2996023.65</v>
      </c>
      <c r="O1481" s="26">
        <v>0</v>
      </c>
      <c r="P1481" s="26">
        <v>0</v>
      </c>
      <c r="Q1481" s="26">
        <v>0</v>
      </c>
      <c r="R1481" s="26">
        <v>0</v>
      </c>
      <c r="S1481" s="26">
        <v>0</v>
      </c>
      <c r="T1481" s="26">
        <v>0</v>
      </c>
      <c r="U1481" s="26">
        <v>0</v>
      </c>
      <c r="V1481" s="26">
        <v>0</v>
      </c>
      <c r="W1481" s="26">
        <v>0</v>
      </c>
      <c r="X1481" s="26">
        <v>0</v>
      </c>
      <c r="Y1481" s="26">
        <v>0</v>
      </c>
      <c r="Z1481" s="26">
        <v>0</v>
      </c>
      <c r="AA1481" s="26">
        <v>0</v>
      </c>
      <c r="AB1481" s="26">
        <v>0</v>
      </c>
      <c r="AC1481" s="26">
        <v>44940.35</v>
      </c>
      <c r="AD1481" s="34">
        <v>80000</v>
      </c>
      <c r="AE1481" s="26">
        <v>0</v>
      </c>
      <c r="AF1481" s="29">
        <v>2022</v>
      </c>
      <c r="AG1481" s="29">
        <v>2022</v>
      </c>
      <c r="AH1481" s="30">
        <v>2022</v>
      </c>
    </row>
    <row r="1482" spans="1:34" ht="61.5">
      <c r="B1482" s="20" t="s">
        <v>828</v>
      </c>
      <c r="C1482" s="20"/>
      <c r="D1482" s="167">
        <v>6100134.4000000004</v>
      </c>
      <c r="E1482" s="26">
        <v>0</v>
      </c>
      <c r="F1482" s="26">
        <v>0</v>
      </c>
      <c r="G1482" s="26">
        <v>0</v>
      </c>
      <c r="H1482" s="26">
        <v>0</v>
      </c>
      <c r="I1482" s="26">
        <v>0</v>
      </c>
      <c r="J1482" s="26">
        <v>0</v>
      </c>
      <c r="K1482" s="28">
        <v>0</v>
      </c>
      <c r="L1482" s="26">
        <v>0</v>
      </c>
      <c r="M1482" s="26">
        <v>724</v>
      </c>
      <c r="N1482" s="26">
        <v>5891758.0300000003</v>
      </c>
      <c r="O1482" s="26">
        <v>0</v>
      </c>
      <c r="P1482" s="26">
        <v>0</v>
      </c>
      <c r="Q1482" s="26">
        <v>0</v>
      </c>
      <c r="R1482" s="26">
        <v>0</v>
      </c>
      <c r="S1482" s="26">
        <v>0</v>
      </c>
      <c r="T1482" s="26">
        <v>0</v>
      </c>
      <c r="U1482" s="26">
        <v>0</v>
      </c>
      <c r="V1482" s="26">
        <v>0</v>
      </c>
      <c r="W1482" s="26">
        <v>0</v>
      </c>
      <c r="X1482" s="26">
        <v>0</v>
      </c>
      <c r="Y1482" s="26">
        <v>0</v>
      </c>
      <c r="Z1482" s="26">
        <v>0</v>
      </c>
      <c r="AA1482" s="26">
        <v>0</v>
      </c>
      <c r="AB1482" s="26">
        <v>0</v>
      </c>
      <c r="AC1482" s="26">
        <v>88376.37</v>
      </c>
      <c r="AD1482" s="26">
        <v>120000</v>
      </c>
      <c r="AE1482" s="26">
        <v>0</v>
      </c>
      <c r="AF1482" s="177" t="s">
        <v>720</v>
      </c>
      <c r="AG1482" s="177" t="s">
        <v>720</v>
      </c>
      <c r="AH1482" s="178" t="s">
        <v>720</v>
      </c>
    </row>
    <row r="1483" spans="1:34" ht="61.5">
      <c r="A1483" s="17">
        <v>1</v>
      </c>
      <c r="B1483" s="52">
        <v>388</v>
      </c>
      <c r="C1483" s="88" t="s">
        <v>2210</v>
      </c>
      <c r="D1483" s="26">
        <v>6100134.4000000004</v>
      </c>
      <c r="E1483" s="26">
        <v>0</v>
      </c>
      <c r="F1483" s="26">
        <v>0</v>
      </c>
      <c r="G1483" s="26">
        <v>0</v>
      </c>
      <c r="H1483" s="26">
        <v>0</v>
      </c>
      <c r="I1483" s="26">
        <v>0</v>
      </c>
      <c r="J1483" s="26">
        <v>0</v>
      </c>
      <c r="K1483" s="28">
        <v>0</v>
      </c>
      <c r="L1483" s="26">
        <v>0</v>
      </c>
      <c r="M1483" s="26">
        <v>724</v>
      </c>
      <c r="N1483" s="26">
        <v>5891758.0300000003</v>
      </c>
      <c r="O1483" s="26">
        <v>0</v>
      </c>
      <c r="P1483" s="26">
        <v>0</v>
      </c>
      <c r="Q1483" s="26">
        <v>0</v>
      </c>
      <c r="R1483" s="26">
        <v>0</v>
      </c>
      <c r="S1483" s="26">
        <v>0</v>
      </c>
      <c r="T1483" s="26">
        <v>0</v>
      </c>
      <c r="U1483" s="26">
        <v>0</v>
      </c>
      <c r="V1483" s="26">
        <v>0</v>
      </c>
      <c r="W1483" s="26">
        <v>0</v>
      </c>
      <c r="X1483" s="26">
        <v>0</v>
      </c>
      <c r="Y1483" s="26">
        <v>0</v>
      </c>
      <c r="Z1483" s="26">
        <v>0</v>
      </c>
      <c r="AA1483" s="26">
        <v>0</v>
      </c>
      <c r="AB1483" s="26">
        <v>0</v>
      </c>
      <c r="AC1483" s="26">
        <v>88376.37</v>
      </c>
      <c r="AD1483" s="26">
        <v>120000</v>
      </c>
      <c r="AE1483" s="26">
        <v>0</v>
      </c>
      <c r="AF1483" s="29">
        <v>2022</v>
      </c>
      <c r="AG1483" s="29">
        <v>2022</v>
      </c>
      <c r="AH1483" s="30">
        <v>2022</v>
      </c>
    </row>
    <row r="1484" spans="1:34" ht="61.5">
      <c r="B1484" s="20" t="s">
        <v>847</v>
      </c>
      <c r="C1484" s="20"/>
      <c r="D1484" s="167">
        <v>4774694.83</v>
      </c>
      <c r="E1484" s="26">
        <v>0</v>
      </c>
      <c r="F1484" s="26">
        <v>0</v>
      </c>
      <c r="G1484" s="26">
        <v>0</v>
      </c>
      <c r="H1484" s="26">
        <v>0</v>
      </c>
      <c r="I1484" s="26">
        <v>0</v>
      </c>
      <c r="J1484" s="26">
        <v>0</v>
      </c>
      <c r="K1484" s="28">
        <v>0</v>
      </c>
      <c r="L1484" s="26">
        <v>0</v>
      </c>
      <c r="M1484" s="26">
        <v>568.6</v>
      </c>
      <c r="N1484" s="26">
        <v>4585906.24</v>
      </c>
      <c r="O1484" s="26">
        <v>0</v>
      </c>
      <c r="P1484" s="26">
        <v>0</v>
      </c>
      <c r="Q1484" s="26">
        <v>0</v>
      </c>
      <c r="R1484" s="26">
        <v>0</v>
      </c>
      <c r="S1484" s="26">
        <v>0</v>
      </c>
      <c r="T1484" s="26">
        <v>0</v>
      </c>
      <c r="U1484" s="26">
        <v>0</v>
      </c>
      <c r="V1484" s="26">
        <v>0</v>
      </c>
      <c r="W1484" s="26">
        <v>0</v>
      </c>
      <c r="X1484" s="26">
        <v>0</v>
      </c>
      <c r="Y1484" s="26">
        <v>0</v>
      </c>
      <c r="Z1484" s="26">
        <v>0</v>
      </c>
      <c r="AA1484" s="26">
        <v>0</v>
      </c>
      <c r="AB1484" s="26">
        <v>0</v>
      </c>
      <c r="AC1484" s="26">
        <v>68788.59</v>
      </c>
      <c r="AD1484" s="26">
        <v>120000</v>
      </c>
      <c r="AE1484" s="26">
        <v>0</v>
      </c>
      <c r="AF1484" s="177" t="s">
        <v>720</v>
      </c>
      <c r="AG1484" s="177" t="s">
        <v>720</v>
      </c>
      <c r="AH1484" s="178" t="s">
        <v>720</v>
      </c>
    </row>
    <row r="1485" spans="1:34" ht="61.5">
      <c r="A1485" s="17">
        <v>1</v>
      </c>
      <c r="B1485" s="52">
        <v>389</v>
      </c>
      <c r="C1485" s="88" t="s">
        <v>194</v>
      </c>
      <c r="D1485" s="26">
        <v>4774694.83</v>
      </c>
      <c r="E1485" s="26">
        <v>0</v>
      </c>
      <c r="F1485" s="26">
        <v>0</v>
      </c>
      <c r="G1485" s="26">
        <v>0</v>
      </c>
      <c r="H1485" s="26">
        <v>0</v>
      </c>
      <c r="I1485" s="26">
        <v>0</v>
      </c>
      <c r="J1485" s="26">
        <v>0</v>
      </c>
      <c r="K1485" s="28">
        <v>0</v>
      </c>
      <c r="L1485" s="26">
        <v>0</v>
      </c>
      <c r="M1485" s="26">
        <v>568.6</v>
      </c>
      <c r="N1485" s="26">
        <v>4585906.24</v>
      </c>
      <c r="O1485" s="26">
        <v>0</v>
      </c>
      <c r="P1485" s="26">
        <v>0</v>
      </c>
      <c r="Q1485" s="26">
        <v>0</v>
      </c>
      <c r="R1485" s="26">
        <v>0</v>
      </c>
      <c r="S1485" s="26">
        <v>0</v>
      </c>
      <c r="T1485" s="26">
        <v>0</v>
      </c>
      <c r="U1485" s="26">
        <v>0</v>
      </c>
      <c r="V1485" s="26">
        <v>0</v>
      </c>
      <c r="W1485" s="26">
        <v>0</v>
      </c>
      <c r="X1485" s="26">
        <v>0</v>
      </c>
      <c r="Y1485" s="26">
        <v>0</v>
      </c>
      <c r="Z1485" s="26">
        <v>0</v>
      </c>
      <c r="AA1485" s="26">
        <v>0</v>
      </c>
      <c r="AB1485" s="26">
        <v>0</v>
      </c>
      <c r="AC1485" s="26">
        <v>68788.59</v>
      </c>
      <c r="AD1485" s="26">
        <v>120000</v>
      </c>
      <c r="AE1485" s="26">
        <v>0</v>
      </c>
      <c r="AF1485" s="29">
        <v>2022</v>
      </c>
      <c r="AG1485" s="29">
        <v>2022</v>
      </c>
      <c r="AH1485" s="30">
        <v>2022</v>
      </c>
    </row>
    <row r="1486" spans="1:34" ht="61.5">
      <c r="B1486" s="20" t="s">
        <v>829</v>
      </c>
      <c r="C1486" s="163"/>
      <c r="D1486" s="167">
        <v>36560504.949999996</v>
      </c>
      <c r="E1486" s="26">
        <v>0</v>
      </c>
      <c r="F1486" s="26">
        <v>0</v>
      </c>
      <c r="G1486" s="26">
        <v>0</v>
      </c>
      <c r="H1486" s="26">
        <v>0</v>
      </c>
      <c r="I1486" s="26">
        <v>0</v>
      </c>
      <c r="J1486" s="26">
        <v>0</v>
      </c>
      <c r="K1486" s="28">
        <v>0</v>
      </c>
      <c r="L1486" s="26">
        <v>0</v>
      </c>
      <c r="M1486" s="26">
        <v>4943</v>
      </c>
      <c r="N1486" s="26">
        <v>35547295.519999996</v>
      </c>
      <c r="O1486" s="26">
        <v>0</v>
      </c>
      <c r="P1486" s="26">
        <v>0</v>
      </c>
      <c r="Q1486" s="26">
        <v>0</v>
      </c>
      <c r="R1486" s="26">
        <v>0</v>
      </c>
      <c r="S1486" s="26">
        <v>0</v>
      </c>
      <c r="T1486" s="26">
        <v>0</v>
      </c>
      <c r="U1486" s="26">
        <v>0</v>
      </c>
      <c r="V1486" s="26">
        <v>0</v>
      </c>
      <c r="W1486" s="26">
        <v>0</v>
      </c>
      <c r="X1486" s="26">
        <v>0</v>
      </c>
      <c r="Y1486" s="26">
        <v>0</v>
      </c>
      <c r="Z1486" s="26">
        <v>0</v>
      </c>
      <c r="AA1486" s="26">
        <v>0</v>
      </c>
      <c r="AB1486" s="26">
        <v>0</v>
      </c>
      <c r="AC1486" s="26">
        <v>533209.43000000005</v>
      </c>
      <c r="AD1486" s="26">
        <v>480000</v>
      </c>
      <c r="AE1486" s="26">
        <v>0</v>
      </c>
      <c r="AF1486" s="177" t="s">
        <v>720</v>
      </c>
      <c r="AG1486" s="177" t="s">
        <v>720</v>
      </c>
      <c r="AH1486" s="178" t="s">
        <v>720</v>
      </c>
    </row>
    <row r="1487" spans="1:34" ht="61.5">
      <c r="A1487" s="17">
        <v>1</v>
      </c>
      <c r="B1487" s="52">
        <v>390</v>
      </c>
      <c r="C1487" s="88" t="s">
        <v>208</v>
      </c>
      <c r="D1487" s="26">
        <v>9916931.209999999</v>
      </c>
      <c r="E1487" s="26">
        <v>0</v>
      </c>
      <c r="F1487" s="26">
        <v>0</v>
      </c>
      <c r="G1487" s="26">
        <v>0</v>
      </c>
      <c r="H1487" s="26">
        <v>0</v>
      </c>
      <c r="I1487" s="26">
        <v>0</v>
      </c>
      <c r="J1487" s="26">
        <v>0</v>
      </c>
      <c r="K1487" s="28">
        <v>0</v>
      </c>
      <c r="L1487" s="26">
        <v>0</v>
      </c>
      <c r="M1487" s="26">
        <v>1177</v>
      </c>
      <c r="N1487" s="26">
        <v>9593035.6699999999</v>
      </c>
      <c r="O1487" s="26">
        <v>0</v>
      </c>
      <c r="P1487" s="26">
        <v>0</v>
      </c>
      <c r="Q1487" s="26">
        <v>0</v>
      </c>
      <c r="R1487" s="26">
        <v>0</v>
      </c>
      <c r="S1487" s="26">
        <v>0</v>
      </c>
      <c r="T1487" s="26">
        <v>0</v>
      </c>
      <c r="U1487" s="26">
        <v>0</v>
      </c>
      <c r="V1487" s="26">
        <v>0</v>
      </c>
      <c r="W1487" s="26">
        <v>0</v>
      </c>
      <c r="X1487" s="26">
        <v>0</v>
      </c>
      <c r="Y1487" s="26">
        <v>0</v>
      </c>
      <c r="Z1487" s="26">
        <v>0</v>
      </c>
      <c r="AA1487" s="26">
        <v>0</v>
      </c>
      <c r="AB1487" s="26">
        <v>0</v>
      </c>
      <c r="AC1487" s="26">
        <v>143895.54</v>
      </c>
      <c r="AD1487" s="26">
        <v>180000</v>
      </c>
      <c r="AE1487" s="26">
        <v>0</v>
      </c>
      <c r="AF1487" s="29">
        <v>2022</v>
      </c>
      <c r="AG1487" s="29">
        <v>2022</v>
      </c>
      <c r="AH1487" s="30">
        <v>2022</v>
      </c>
    </row>
    <row r="1488" spans="1:34" ht="61.5">
      <c r="A1488" s="17">
        <v>1</v>
      </c>
      <c r="B1488" s="52">
        <v>391</v>
      </c>
      <c r="C1488" s="88" t="s">
        <v>209</v>
      </c>
      <c r="D1488" s="26">
        <v>6706777.6000000006</v>
      </c>
      <c r="E1488" s="26">
        <v>0</v>
      </c>
      <c r="F1488" s="26">
        <v>0</v>
      </c>
      <c r="G1488" s="26">
        <v>0</v>
      </c>
      <c r="H1488" s="26">
        <v>0</v>
      </c>
      <c r="I1488" s="26">
        <v>0</v>
      </c>
      <c r="J1488" s="26">
        <v>0</v>
      </c>
      <c r="K1488" s="28">
        <v>0</v>
      </c>
      <c r="L1488" s="26">
        <v>0</v>
      </c>
      <c r="M1488" s="26">
        <v>796</v>
      </c>
      <c r="N1488" s="26">
        <v>6459879.4100000001</v>
      </c>
      <c r="O1488" s="26">
        <v>0</v>
      </c>
      <c r="P1488" s="26">
        <v>0</v>
      </c>
      <c r="Q1488" s="26">
        <v>0</v>
      </c>
      <c r="R1488" s="26">
        <v>0</v>
      </c>
      <c r="S1488" s="26">
        <v>0</v>
      </c>
      <c r="T1488" s="26">
        <v>0</v>
      </c>
      <c r="U1488" s="26">
        <v>0</v>
      </c>
      <c r="V1488" s="26">
        <v>0</v>
      </c>
      <c r="W1488" s="26">
        <v>0</v>
      </c>
      <c r="X1488" s="26">
        <v>0</v>
      </c>
      <c r="Y1488" s="26">
        <v>0</v>
      </c>
      <c r="Z1488" s="26">
        <v>0</v>
      </c>
      <c r="AA1488" s="26">
        <v>0</v>
      </c>
      <c r="AB1488" s="26">
        <v>0</v>
      </c>
      <c r="AC1488" s="26">
        <v>96898.19</v>
      </c>
      <c r="AD1488" s="26">
        <v>150000</v>
      </c>
      <c r="AE1488" s="26">
        <v>0</v>
      </c>
      <c r="AF1488" s="29">
        <v>2022</v>
      </c>
      <c r="AG1488" s="29">
        <v>2022</v>
      </c>
      <c r="AH1488" s="30">
        <v>2022</v>
      </c>
    </row>
    <row r="1489" spans="1:34" ht="61.5">
      <c r="A1489" s="17">
        <v>1</v>
      </c>
      <c r="B1489" s="52">
        <v>392</v>
      </c>
      <c r="C1489" s="88" t="s">
        <v>210</v>
      </c>
      <c r="D1489" s="26">
        <v>7153334.3999999994</v>
      </c>
      <c r="E1489" s="26">
        <v>0</v>
      </c>
      <c r="F1489" s="26">
        <v>0</v>
      </c>
      <c r="G1489" s="26">
        <v>0</v>
      </c>
      <c r="H1489" s="26">
        <v>0</v>
      </c>
      <c r="I1489" s="26">
        <v>0</v>
      </c>
      <c r="J1489" s="26">
        <v>0</v>
      </c>
      <c r="K1489" s="28">
        <v>0</v>
      </c>
      <c r="L1489" s="26">
        <v>0</v>
      </c>
      <c r="M1489" s="26">
        <v>849</v>
      </c>
      <c r="N1489" s="26">
        <v>6899836.8499999996</v>
      </c>
      <c r="O1489" s="26">
        <v>0</v>
      </c>
      <c r="P1489" s="26">
        <v>0</v>
      </c>
      <c r="Q1489" s="26">
        <v>0</v>
      </c>
      <c r="R1489" s="26">
        <v>0</v>
      </c>
      <c r="S1489" s="26">
        <v>0</v>
      </c>
      <c r="T1489" s="26">
        <v>0</v>
      </c>
      <c r="U1489" s="26">
        <v>0</v>
      </c>
      <c r="V1489" s="26">
        <v>0</v>
      </c>
      <c r="W1489" s="26">
        <v>0</v>
      </c>
      <c r="X1489" s="26">
        <v>0</v>
      </c>
      <c r="Y1489" s="26">
        <v>0</v>
      </c>
      <c r="Z1489" s="26">
        <v>0</v>
      </c>
      <c r="AA1489" s="26">
        <v>0</v>
      </c>
      <c r="AB1489" s="26">
        <v>0</v>
      </c>
      <c r="AC1489" s="26">
        <v>103497.55</v>
      </c>
      <c r="AD1489" s="26">
        <v>150000</v>
      </c>
      <c r="AE1489" s="26">
        <v>0</v>
      </c>
      <c r="AF1489" s="29">
        <v>2022</v>
      </c>
      <c r="AG1489" s="29">
        <v>2022</v>
      </c>
      <c r="AH1489" s="30">
        <v>2022</v>
      </c>
    </row>
    <row r="1490" spans="1:34" ht="61.5">
      <c r="A1490" s="17">
        <v>1</v>
      </c>
      <c r="B1490" s="52">
        <v>393</v>
      </c>
      <c r="C1490" s="20" t="s">
        <v>206</v>
      </c>
      <c r="D1490" s="26">
        <v>7100494.0199999996</v>
      </c>
      <c r="E1490" s="26">
        <v>0</v>
      </c>
      <c r="F1490" s="26">
        <v>0</v>
      </c>
      <c r="G1490" s="26">
        <v>0</v>
      </c>
      <c r="H1490" s="26">
        <v>0</v>
      </c>
      <c r="I1490" s="26">
        <v>0</v>
      </c>
      <c r="J1490" s="26">
        <v>0</v>
      </c>
      <c r="K1490" s="58">
        <v>0</v>
      </c>
      <c r="L1490" s="26">
        <v>0</v>
      </c>
      <c r="M1490" s="26">
        <v>1203</v>
      </c>
      <c r="N1490" s="26">
        <v>6995560.6099999994</v>
      </c>
      <c r="O1490" s="26">
        <v>0</v>
      </c>
      <c r="P1490" s="26">
        <v>0</v>
      </c>
      <c r="Q1490" s="26">
        <v>0</v>
      </c>
      <c r="R1490" s="26">
        <v>0</v>
      </c>
      <c r="S1490" s="26">
        <v>0</v>
      </c>
      <c r="T1490" s="26">
        <v>0</v>
      </c>
      <c r="U1490" s="26">
        <v>0</v>
      </c>
      <c r="V1490" s="26">
        <v>0</v>
      </c>
      <c r="W1490" s="26">
        <v>0</v>
      </c>
      <c r="X1490" s="26">
        <v>0</v>
      </c>
      <c r="Y1490" s="26">
        <v>0</v>
      </c>
      <c r="Z1490" s="26">
        <v>0</v>
      </c>
      <c r="AA1490" s="26">
        <v>0</v>
      </c>
      <c r="AB1490" s="26">
        <v>0</v>
      </c>
      <c r="AC1490" s="26">
        <v>104933.41</v>
      </c>
      <c r="AD1490" s="26">
        <v>0</v>
      </c>
      <c r="AE1490" s="26">
        <v>0</v>
      </c>
      <c r="AF1490" s="29" t="s">
        <v>263</v>
      </c>
      <c r="AG1490" s="29">
        <v>2022</v>
      </c>
      <c r="AH1490" s="30">
        <v>2022</v>
      </c>
    </row>
    <row r="1491" spans="1:34" ht="61.5">
      <c r="A1491" s="17">
        <v>1</v>
      </c>
      <c r="B1491" s="52">
        <v>394</v>
      </c>
      <c r="C1491" s="20" t="s">
        <v>2369</v>
      </c>
      <c r="D1491" s="26">
        <v>5682967.7200000007</v>
      </c>
      <c r="E1491" s="31">
        <v>0</v>
      </c>
      <c r="F1491" s="31">
        <v>0</v>
      </c>
      <c r="G1491" s="31">
        <v>0</v>
      </c>
      <c r="H1491" s="31">
        <v>0</v>
      </c>
      <c r="I1491" s="31">
        <v>0</v>
      </c>
      <c r="J1491" s="31">
        <v>0</v>
      </c>
      <c r="K1491" s="58">
        <v>0</v>
      </c>
      <c r="L1491" s="26">
        <v>0</v>
      </c>
      <c r="M1491" s="26">
        <v>918</v>
      </c>
      <c r="N1491" s="26">
        <v>5598982.9800000004</v>
      </c>
      <c r="O1491" s="26">
        <v>0</v>
      </c>
      <c r="P1491" s="26">
        <v>0</v>
      </c>
      <c r="Q1491" s="26">
        <v>0</v>
      </c>
      <c r="R1491" s="26">
        <v>0</v>
      </c>
      <c r="S1491" s="26">
        <v>0</v>
      </c>
      <c r="T1491" s="26">
        <v>0</v>
      </c>
      <c r="U1491" s="26">
        <v>0</v>
      </c>
      <c r="V1491" s="26">
        <v>0</v>
      </c>
      <c r="W1491" s="26">
        <v>0</v>
      </c>
      <c r="X1491" s="26">
        <v>0</v>
      </c>
      <c r="Y1491" s="26">
        <v>0</v>
      </c>
      <c r="Z1491" s="26">
        <v>0</v>
      </c>
      <c r="AA1491" s="26">
        <v>0</v>
      </c>
      <c r="AB1491" s="26">
        <v>0</v>
      </c>
      <c r="AC1491" s="26">
        <v>83984.74</v>
      </c>
      <c r="AD1491" s="26">
        <v>0</v>
      </c>
      <c r="AE1491" s="26">
        <v>0</v>
      </c>
      <c r="AF1491" s="29" t="s">
        <v>263</v>
      </c>
      <c r="AG1491" s="29">
        <v>2022</v>
      </c>
      <c r="AH1491" s="30">
        <v>2022</v>
      </c>
    </row>
    <row r="1492" spans="1:34" ht="61.5">
      <c r="B1492" s="20" t="s">
        <v>830</v>
      </c>
      <c r="C1492" s="20"/>
      <c r="D1492" s="167">
        <v>8997516.4299999997</v>
      </c>
      <c r="E1492" s="26">
        <v>0</v>
      </c>
      <c r="F1492" s="26">
        <v>0</v>
      </c>
      <c r="G1492" s="26">
        <v>0</v>
      </c>
      <c r="H1492" s="26">
        <v>0</v>
      </c>
      <c r="I1492" s="26">
        <v>0</v>
      </c>
      <c r="J1492" s="26">
        <v>0</v>
      </c>
      <c r="K1492" s="28">
        <v>0</v>
      </c>
      <c r="L1492" s="26">
        <v>0</v>
      </c>
      <c r="M1492" s="26">
        <v>666</v>
      </c>
      <c r="N1492" s="26">
        <v>5380738.5199999996</v>
      </c>
      <c r="O1492" s="26">
        <v>0</v>
      </c>
      <c r="P1492" s="26">
        <v>0</v>
      </c>
      <c r="Q1492" s="26">
        <v>0</v>
      </c>
      <c r="R1492" s="26">
        <v>0</v>
      </c>
      <c r="S1492" s="26">
        <v>0</v>
      </c>
      <c r="T1492" s="26">
        <v>0</v>
      </c>
      <c r="U1492" s="26">
        <v>3336026.4299999997</v>
      </c>
      <c r="V1492" s="26">
        <v>0</v>
      </c>
      <c r="W1492" s="26">
        <v>0</v>
      </c>
      <c r="X1492" s="26">
        <v>0</v>
      </c>
      <c r="Y1492" s="26">
        <v>0</v>
      </c>
      <c r="Z1492" s="26">
        <v>0</v>
      </c>
      <c r="AA1492" s="26">
        <v>0</v>
      </c>
      <c r="AB1492" s="26">
        <v>0</v>
      </c>
      <c r="AC1492" s="26">
        <v>130751.48000000001</v>
      </c>
      <c r="AD1492" s="26">
        <v>150000</v>
      </c>
      <c r="AE1492" s="26">
        <v>0</v>
      </c>
      <c r="AF1492" s="177" t="s">
        <v>720</v>
      </c>
      <c r="AG1492" s="177" t="s">
        <v>720</v>
      </c>
      <c r="AH1492" s="178" t="s">
        <v>720</v>
      </c>
    </row>
    <row r="1493" spans="1:34" ht="61.5">
      <c r="A1493" s="17">
        <v>1</v>
      </c>
      <c r="B1493" s="52">
        <v>395</v>
      </c>
      <c r="C1493" s="88" t="s">
        <v>216</v>
      </c>
      <c r="D1493" s="26">
        <v>5611449.5999999996</v>
      </c>
      <c r="E1493" s="26">
        <v>0</v>
      </c>
      <c r="F1493" s="26">
        <v>0</v>
      </c>
      <c r="G1493" s="26">
        <v>0</v>
      </c>
      <c r="H1493" s="26">
        <v>0</v>
      </c>
      <c r="I1493" s="26">
        <v>0</v>
      </c>
      <c r="J1493" s="26">
        <v>0</v>
      </c>
      <c r="K1493" s="28">
        <v>0</v>
      </c>
      <c r="L1493" s="26">
        <v>0</v>
      </c>
      <c r="M1493" s="26">
        <v>666</v>
      </c>
      <c r="N1493" s="26">
        <v>5380738.5199999996</v>
      </c>
      <c r="O1493" s="26">
        <v>0</v>
      </c>
      <c r="P1493" s="26">
        <v>0</v>
      </c>
      <c r="Q1493" s="26">
        <v>0</v>
      </c>
      <c r="R1493" s="26">
        <v>0</v>
      </c>
      <c r="S1493" s="26">
        <v>0</v>
      </c>
      <c r="T1493" s="26">
        <v>0</v>
      </c>
      <c r="U1493" s="26">
        <v>0</v>
      </c>
      <c r="V1493" s="26">
        <v>0</v>
      </c>
      <c r="W1493" s="26">
        <v>0</v>
      </c>
      <c r="X1493" s="26">
        <v>0</v>
      </c>
      <c r="Y1493" s="26">
        <v>0</v>
      </c>
      <c r="Z1493" s="26">
        <v>0</v>
      </c>
      <c r="AA1493" s="26">
        <v>0</v>
      </c>
      <c r="AB1493" s="26">
        <v>0</v>
      </c>
      <c r="AC1493" s="26">
        <v>80711.08</v>
      </c>
      <c r="AD1493" s="26">
        <v>150000</v>
      </c>
      <c r="AE1493" s="26">
        <v>0</v>
      </c>
      <c r="AF1493" s="29">
        <v>2022</v>
      </c>
      <c r="AG1493" s="29">
        <v>2022</v>
      </c>
      <c r="AH1493" s="30">
        <v>2022</v>
      </c>
    </row>
    <row r="1494" spans="1:34" ht="61.5">
      <c r="A1494" s="17">
        <v>1</v>
      </c>
      <c r="B1494" s="52">
        <v>396</v>
      </c>
      <c r="C1494" s="20" t="s">
        <v>220</v>
      </c>
      <c r="D1494" s="26">
        <v>3386066.8299999996</v>
      </c>
      <c r="E1494" s="26">
        <v>0</v>
      </c>
      <c r="F1494" s="26">
        <v>0</v>
      </c>
      <c r="G1494" s="26">
        <v>0</v>
      </c>
      <c r="H1494" s="26">
        <v>0</v>
      </c>
      <c r="I1494" s="26">
        <v>0</v>
      </c>
      <c r="J1494" s="26">
        <v>0</v>
      </c>
      <c r="K1494" s="58">
        <v>0</v>
      </c>
      <c r="L1494" s="26">
        <v>0</v>
      </c>
      <c r="M1494" s="26">
        <v>0</v>
      </c>
      <c r="N1494" s="26">
        <v>0</v>
      </c>
      <c r="O1494" s="26">
        <v>0</v>
      </c>
      <c r="P1494" s="26">
        <v>0</v>
      </c>
      <c r="Q1494" s="26">
        <v>0</v>
      </c>
      <c r="R1494" s="26">
        <v>0</v>
      </c>
      <c r="S1494" s="26">
        <v>0</v>
      </c>
      <c r="T1494" s="26">
        <v>0</v>
      </c>
      <c r="U1494" s="26">
        <v>3336026.4299999997</v>
      </c>
      <c r="V1494" s="26">
        <v>0</v>
      </c>
      <c r="W1494" s="26">
        <v>0</v>
      </c>
      <c r="X1494" s="26">
        <v>0</v>
      </c>
      <c r="Y1494" s="26">
        <v>0</v>
      </c>
      <c r="Z1494" s="26">
        <v>0</v>
      </c>
      <c r="AA1494" s="26">
        <v>0</v>
      </c>
      <c r="AB1494" s="26">
        <v>0</v>
      </c>
      <c r="AC1494" s="26">
        <v>50040.4</v>
      </c>
      <c r="AD1494" s="26">
        <v>0</v>
      </c>
      <c r="AE1494" s="26">
        <v>0</v>
      </c>
      <c r="AF1494" s="29" t="s">
        <v>263</v>
      </c>
      <c r="AG1494" s="29">
        <v>2022</v>
      </c>
      <c r="AH1494" s="30">
        <v>2022</v>
      </c>
    </row>
    <row r="1495" spans="1:34" ht="61.5">
      <c r="B1495" s="20" t="s">
        <v>831</v>
      </c>
      <c r="C1495" s="20"/>
      <c r="D1495" s="167">
        <v>181741.66999999998</v>
      </c>
      <c r="E1495" s="26">
        <v>0</v>
      </c>
      <c r="F1495" s="26">
        <v>0</v>
      </c>
      <c r="G1495" s="26">
        <v>0</v>
      </c>
      <c r="H1495" s="26">
        <v>179055.83</v>
      </c>
      <c r="I1495" s="26">
        <v>0</v>
      </c>
      <c r="J1495" s="26">
        <v>0</v>
      </c>
      <c r="K1495" s="28">
        <v>0</v>
      </c>
      <c r="L1495" s="26">
        <v>0</v>
      </c>
      <c r="M1495" s="26">
        <v>0</v>
      </c>
      <c r="N1495" s="26">
        <v>0</v>
      </c>
      <c r="O1495" s="26">
        <v>0</v>
      </c>
      <c r="P1495" s="26">
        <v>0</v>
      </c>
      <c r="Q1495" s="26">
        <v>0</v>
      </c>
      <c r="R1495" s="26">
        <v>0</v>
      </c>
      <c r="S1495" s="26">
        <v>0</v>
      </c>
      <c r="T1495" s="26">
        <v>0</v>
      </c>
      <c r="U1495" s="26">
        <v>0</v>
      </c>
      <c r="V1495" s="26">
        <v>0</v>
      </c>
      <c r="W1495" s="26">
        <v>0</v>
      </c>
      <c r="X1495" s="26">
        <v>0</v>
      </c>
      <c r="Y1495" s="26">
        <v>0</v>
      </c>
      <c r="Z1495" s="26">
        <v>0</v>
      </c>
      <c r="AA1495" s="26">
        <v>0</v>
      </c>
      <c r="AB1495" s="26">
        <v>0</v>
      </c>
      <c r="AC1495" s="26">
        <v>2685.84</v>
      </c>
      <c r="AD1495" s="26">
        <v>0</v>
      </c>
      <c r="AE1495" s="26">
        <v>0</v>
      </c>
      <c r="AF1495" s="177" t="s">
        <v>720</v>
      </c>
      <c r="AG1495" s="177" t="s">
        <v>720</v>
      </c>
      <c r="AH1495" s="178" t="s">
        <v>720</v>
      </c>
    </row>
    <row r="1496" spans="1:34" ht="61.5">
      <c r="A1496" s="17">
        <v>1</v>
      </c>
      <c r="B1496" s="52">
        <v>397</v>
      </c>
      <c r="C1496" s="20" t="s">
        <v>218</v>
      </c>
      <c r="D1496" s="26">
        <v>181741.66999999998</v>
      </c>
      <c r="E1496" s="26">
        <v>0</v>
      </c>
      <c r="F1496" s="26">
        <v>0</v>
      </c>
      <c r="G1496" s="26">
        <v>0</v>
      </c>
      <c r="H1496" s="26">
        <v>179055.83</v>
      </c>
      <c r="I1496" s="26">
        <v>0</v>
      </c>
      <c r="J1496" s="26">
        <v>0</v>
      </c>
      <c r="K1496" s="58">
        <v>0</v>
      </c>
      <c r="L1496" s="26">
        <v>0</v>
      </c>
      <c r="M1496" s="26">
        <v>0</v>
      </c>
      <c r="N1496" s="26">
        <v>0</v>
      </c>
      <c r="O1496" s="26">
        <v>0</v>
      </c>
      <c r="P1496" s="26">
        <v>0</v>
      </c>
      <c r="Q1496" s="26">
        <v>0</v>
      </c>
      <c r="R1496" s="26">
        <v>0</v>
      </c>
      <c r="S1496" s="26">
        <v>0</v>
      </c>
      <c r="T1496" s="26">
        <v>0</v>
      </c>
      <c r="U1496" s="26">
        <v>0</v>
      </c>
      <c r="V1496" s="26">
        <v>0</v>
      </c>
      <c r="W1496" s="26">
        <v>0</v>
      </c>
      <c r="X1496" s="26">
        <v>0</v>
      </c>
      <c r="Y1496" s="26">
        <v>0</v>
      </c>
      <c r="Z1496" s="26">
        <v>0</v>
      </c>
      <c r="AA1496" s="26">
        <v>0</v>
      </c>
      <c r="AB1496" s="26">
        <v>0</v>
      </c>
      <c r="AC1496" s="26">
        <v>2685.84</v>
      </c>
      <c r="AD1496" s="26">
        <v>0</v>
      </c>
      <c r="AE1496" s="26">
        <v>0</v>
      </c>
      <c r="AF1496" s="29" t="s">
        <v>263</v>
      </c>
      <c r="AG1496" s="29">
        <v>2022</v>
      </c>
      <c r="AH1496" s="30">
        <v>2022</v>
      </c>
    </row>
    <row r="1497" spans="1:34" s="180" customFormat="1" ht="189" customHeight="1">
      <c r="B1497" s="299" t="s">
        <v>1606</v>
      </c>
      <c r="C1497" s="300"/>
      <c r="D1497" s="300"/>
      <c r="E1497" s="300"/>
      <c r="F1497" s="300"/>
      <c r="G1497" s="300"/>
      <c r="H1497" s="300"/>
      <c r="I1497" s="300"/>
      <c r="J1497" s="300"/>
      <c r="K1497" s="300"/>
      <c r="L1497" s="300"/>
      <c r="M1497" s="300"/>
      <c r="N1497" s="300"/>
      <c r="O1497" s="300"/>
      <c r="P1497" s="300"/>
      <c r="Q1497" s="300"/>
      <c r="R1497" s="300"/>
      <c r="S1497" s="300"/>
      <c r="T1497" s="300"/>
      <c r="U1497" s="300"/>
      <c r="V1497" s="300"/>
      <c r="W1497" s="300"/>
      <c r="X1497" s="300"/>
      <c r="Y1497" s="300"/>
      <c r="Z1497" s="300"/>
      <c r="AA1497" s="300"/>
      <c r="AB1497" s="300"/>
      <c r="AC1497" s="300"/>
      <c r="AD1497" s="300"/>
      <c r="AE1497" s="300"/>
      <c r="AF1497" s="300"/>
      <c r="AG1497" s="300"/>
      <c r="AH1497" s="301"/>
    </row>
    <row r="1498" spans="1:34" s="180" customFormat="1" ht="189" customHeight="1">
      <c r="B1498" s="295" t="s">
        <v>1611</v>
      </c>
      <c r="C1498" s="296"/>
      <c r="D1498" s="296"/>
      <c r="E1498" s="296"/>
      <c r="F1498" s="296"/>
      <c r="G1498" s="296"/>
      <c r="H1498" s="296"/>
      <c r="I1498" s="296"/>
      <c r="J1498" s="296"/>
      <c r="K1498" s="296"/>
      <c r="L1498" s="296"/>
      <c r="M1498" s="296"/>
      <c r="N1498" s="296"/>
      <c r="O1498" s="296"/>
      <c r="P1498" s="296"/>
      <c r="Q1498" s="296"/>
      <c r="R1498" s="296"/>
      <c r="S1498" s="296"/>
      <c r="T1498" s="296"/>
      <c r="U1498" s="296"/>
      <c r="V1498" s="296"/>
      <c r="W1498" s="296"/>
      <c r="X1498" s="296"/>
      <c r="Y1498" s="296"/>
      <c r="Z1498" s="296"/>
      <c r="AA1498" s="296"/>
      <c r="AB1498" s="296"/>
      <c r="AC1498" s="296"/>
      <c r="AD1498" s="296"/>
      <c r="AE1498" s="296"/>
      <c r="AF1498" s="296"/>
      <c r="AG1498" s="296"/>
      <c r="AH1498" s="297"/>
    </row>
    <row r="1499" spans="1:34" s="182" customFormat="1" ht="76.5">
      <c r="B1499" s="302" t="s">
        <v>2366</v>
      </c>
      <c r="C1499" s="303"/>
      <c r="D1499" s="94">
        <v>7034201.7300000004</v>
      </c>
      <c r="E1499" s="183">
        <v>0</v>
      </c>
      <c r="F1499" s="183">
        <v>0</v>
      </c>
      <c r="G1499" s="183">
        <v>0</v>
      </c>
      <c r="H1499" s="183">
        <v>0</v>
      </c>
      <c r="I1499" s="183">
        <v>0</v>
      </c>
      <c r="J1499" s="183">
        <v>0</v>
      </c>
      <c r="K1499" s="91">
        <v>0</v>
      </c>
      <c r="L1499" s="183">
        <v>0</v>
      </c>
      <c r="M1499" s="183">
        <v>1981.3</v>
      </c>
      <c r="N1499" s="183">
        <v>6992437.3499999996</v>
      </c>
      <c r="O1499" s="183">
        <v>0</v>
      </c>
      <c r="P1499" s="183">
        <v>0</v>
      </c>
      <c r="Q1499" s="183">
        <v>0</v>
      </c>
      <c r="R1499" s="183">
        <v>0</v>
      </c>
      <c r="S1499" s="183">
        <v>0</v>
      </c>
      <c r="T1499" s="183">
        <v>0</v>
      </c>
      <c r="U1499" s="183">
        <v>0</v>
      </c>
      <c r="V1499" s="183">
        <v>0</v>
      </c>
      <c r="W1499" s="183">
        <v>0</v>
      </c>
      <c r="X1499" s="183">
        <v>0</v>
      </c>
      <c r="Y1499" s="183">
        <v>0</v>
      </c>
      <c r="Z1499" s="183">
        <v>0</v>
      </c>
      <c r="AA1499" s="183">
        <v>0</v>
      </c>
      <c r="AB1499" s="183">
        <v>0</v>
      </c>
      <c r="AC1499" s="183">
        <v>41764.380000000005</v>
      </c>
      <c r="AD1499" s="183">
        <v>0</v>
      </c>
      <c r="AE1499" s="183">
        <v>0</v>
      </c>
      <c r="AF1499" s="184" t="s">
        <v>1605</v>
      </c>
      <c r="AG1499" s="184" t="s">
        <v>1605</v>
      </c>
      <c r="AH1499" s="184" t="s">
        <v>1605</v>
      </c>
    </row>
    <row r="1500" spans="1:34" s="182" customFormat="1" ht="76.5">
      <c r="B1500" s="302" t="s">
        <v>1607</v>
      </c>
      <c r="C1500" s="303"/>
      <c r="D1500" s="94">
        <v>7034201.7300000004</v>
      </c>
      <c r="E1500" s="183">
        <v>0</v>
      </c>
      <c r="F1500" s="183">
        <v>0</v>
      </c>
      <c r="G1500" s="183">
        <v>0</v>
      </c>
      <c r="H1500" s="183">
        <v>0</v>
      </c>
      <c r="I1500" s="183">
        <v>0</v>
      </c>
      <c r="J1500" s="183">
        <v>0</v>
      </c>
      <c r="K1500" s="91">
        <v>0</v>
      </c>
      <c r="L1500" s="183">
        <v>0</v>
      </c>
      <c r="M1500" s="183">
        <v>1981.3</v>
      </c>
      <c r="N1500" s="183">
        <v>6992437.3499999996</v>
      </c>
      <c r="O1500" s="183">
        <v>0</v>
      </c>
      <c r="P1500" s="183">
        <v>0</v>
      </c>
      <c r="Q1500" s="183">
        <v>0</v>
      </c>
      <c r="R1500" s="183">
        <v>0</v>
      </c>
      <c r="S1500" s="183">
        <v>0</v>
      </c>
      <c r="T1500" s="183">
        <v>0</v>
      </c>
      <c r="U1500" s="183">
        <v>0</v>
      </c>
      <c r="V1500" s="183">
        <v>0</v>
      </c>
      <c r="W1500" s="183">
        <v>0</v>
      </c>
      <c r="X1500" s="183">
        <v>0</v>
      </c>
      <c r="Y1500" s="183">
        <v>0</v>
      </c>
      <c r="Z1500" s="183">
        <v>0</v>
      </c>
      <c r="AA1500" s="183">
        <v>0</v>
      </c>
      <c r="AB1500" s="183">
        <v>0</v>
      </c>
      <c r="AC1500" s="183">
        <v>41764.380000000005</v>
      </c>
      <c r="AD1500" s="183">
        <v>0</v>
      </c>
      <c r="AE1500" s="183">
        <v>0</v>
      </c>
      <c r="AF1500" s="184" t="s">
        <v>1605</v>
      </c>
      <c r="AG1500" s="184" t="s">
        <v>1605</v>
      </c>
      <c r="AH1500" s="184" t="s">
        <v>1605</v>
      </c>
    </row>
    <row r="1501" spans="1:34" s="182" customFormat="1" ht="76.5">
      <c r="B1501" s="185" t="s">
        <v>829</v>
      </c>
      <c r="C1501" s="21"/>
      <c r="D1501" s="94">
        <v>1836114.4000000001</v>
      </c>
      <c r="E1501" s="183">
        <v>0</v>
      </c>
      <c r="F1501" s="183">
        <v>0</v>
      </c>
      <c r="G1501" s="183">
        <v>0</v>
      </c>
      <c r="H1501" s="183">
        <v>0</v>
      </c>
      <c r="I1501" s="183">
        <v>0</v>
      </c>
      <c r="J1501" s="183">
        <v>0</v>
      </c>
      <c r="K1501" s="91">
        <v>0</v>
      </c>
      <c r="L1501" s="183">
        <v>0</v>
      </c>
      <c r="M1501" s="183">
        <v>454</v>
      </c>
      <c r="N1501" s="183">
        <v>1810719.07</v>
      </c>
      <c r="O1501" s="183">
        <v>0</v>
      </c>
      <c r="P1501" s="183">
        <v>0</v>
      </c>
      <c r="Q1501" s="183">
        <v>0</v>
      </c>
      <c r="R1501" s="183">
        <v>0</v>
      </c>
      <c r="S1501" s="183">
        <v>0</v>
      </c>
      <c r="T1501" s="183">
        <v>0</v>
      </c>
      <c r="U1501" s="183">
        <v>0</v>
      </c>
      <c r="V1501" s="183">
        <v>0</v>
      </c>
      <c r="W1501" s="183">
        <v>0</v>
      </c>
      <c r="X1501" s="183">
        <v>0</v>
      </c>
      <c r="Y1501" s="183">
        <v>0</v>
      </c>
      <c r="Z1501" s="183">
        <v>0</v>
      </c>
      <c r="AA1501" s="183">
        <v>0</v>
      </c>
      <c r="AB1501" s="183">
        <v>0</v>
      </c>
      <c r="AC1501" s="183">
        <v>25395.33</v>
      </c>
      <c r="AD1501" s="183">
        <v>0</v>
      </c>
      <c r="AE1501" s="183">
        <v>0</v>
      </c>
      <c r="AF1501" s="184" t="s">
        <v>1605</v>
      </c>
      <c r="AG1501" s="184" t="s">
        <v>1605</v>
      </c>
      <c r="AH1501" s="184" t="s">
        <v>1605</v>
      </c>
    </row>
    <row r="1502" spans="1:34" s="182" customFormat="1" ht="61.5">
      <c r="A1502" s="181"/>
      <c r="B1502" s="92">
        <v>1</v>
      </c>
      <c r="C1502" s="21" t="s">
        <v>1608</v>
      </c>
      <c r="D1502" s="94">
        <v>1836114.4000000001</v>
      </c>
      <c r="E1502" s="93">
        <v>0</v>
      </c>
      <c r="F1502" s="94">
        <v>0</v>
      </c>
      <c r="G1502" s="94">
        <v>0</v>
      </c>
      <c r="H1502" s="94">
        <v>0</v>
      </c>
      <c r="I1502" s="94">
        <v>0</v>
      </c>
      <c r="J1502" s="94">
        <v>0</v>
      </c>
      <c r="K1502" s="91">
        <v>0</v>
      </c>
      <c r="L1502" s="94">
        <v>0</v>
      </c>
      <c r="M1502" s="175">
        <v>454</v>
      </c>
      <c r="N1502" s="175">
        <v>1810719.07</v>
      </c>
      <c r="O1502" s="94">
        <v>0</v>
      </c>
      <c r="P1502" s="94">
        <v>0</v>
      </c>
      <c r="Q1502" s="94">
        <v>0</v>
      </c>
      <c r="R1502" s="94">
        <v>0</v>
      </c>
      <c r="S1502" s="94">
        <v>0</v>
      </c>
      <c r="T1502" s="94">
        <v>0</v>
      </c>
      <c r="U1502" s="94">
        <v>0</v>
      </c>
      <c r="V1502" s="94">
        <v>0</v>
      </c>
      <c r="W1502" s="94">
        <v>0</v>
      </c>
      <c r="X1502" s="94">
        <v>0</v>
      </c>
      <c r="Y1502" s="94">
        <v>0</v>
      </c>
      <c r="Z1502" s="94">
        <v>0</v>
      </c>
      <c r="AA1502" s="94">
        <v>0</v>
      </c>
      <c r="AB1502" s="94">
        <v>0</v>
      </c>
      <c r="AC1502" s="175">
        <v>25395.33</v>
      </c>
      <c r="AD1502" s="94">
        <v>0</v>
      </c>
      <c r="AE1502" s="94">
        <v>0</v>
      </c>
      <c r="AF1502" s="156" t="s">
        <v>263</v>
      </c>
      <c r="AG1502" s="156">
        <v>2020</v>
      </c>
      <c r="AH1502" s="156">
        <v>2020</v>
      </c>
    </row>
    <row r="1503" spans="1:34" s="182" customFormat="1" ht="76.5">
      <c r="B1503" s="185" t="s">
        <v>782</v>
      </c>
      <c r="C1503" s="21"/>
      <c r="D1503" s="94">
        <v>2643881</v>
      </c>
      <c r="E1503" s="183">
        <v>0</v>
      </c>
      <c r="F1503" s="183">
        <v>0</v>
      </c>
      <c r="G1503" s="183">
        <v>0</v>
      </c>
      <c r="H1503" s="183">
        <v>0</v>
      </c>
      <c r="I1503" s="183">
        <v>0</v>
      </c>
      <c r="J1503" s="183">
        <v>0</v>
      </c>
      <c r="K1503" s="91">
        <v>0</v>
      </c>
      <c r="L1503" s="183">
        <v>0</v>
      </c>
      <c r="M1503" s="183">
        <v>720</v>
      </c>
      <c r="N1503" s="183">
        <v>2643881</v>
      </c>
      <c r="O1503" s="183">
        <v>0</v>
      </c>
      <c r="P1503" s="183">
        <v>0</v>
      </c>
      <c r="Q1503" s="183">
        <v>0</v>
      </c>
      <c r="R1503" s="183">
        <v>0</v>
      </c>
      <c r="S1503" s="183">
        <v>0</v>
      </c>
      <c r="T1503" s="183">
        <v>0</v>
      </c>
      <c r="U1503" s="183">
        <v>0</v>
      </c>
      <c r="V1503" s="183">
        <v>0</v>
      </c>
      <c r="W1503" s="183">
        <v>0</v>
      </c>
      <c r="X1503" s="183">
        <v>0</v>
      </c>
      <c r="Y1503" s="183">
        <v>0</v>
      </c>
      <c r="Z1503" s="183">
        <v>0</v>
      </c>
      <c r="AA1503" s="183">
        <v>0</v>
      </c>
      <c r="AB1503" s="183">
        <v>0</v>
      </c>
      <c r="AC1503" s="183">
        <v>0</v>
      </c>
      <c r="AD1503" s="183">
        <v>0</v>
      </c>
      <c r="AE1503" s="183">
        <v>0</v>
      </c>
      <c r="AF1503" s="184" t="s">
        <v>1605</v>
      </c>
      <c r="AG1503" s="184" t="s">
        <v>1605</v>
      </c>
      <c r="AH1503" s="184" t="s">
        <v>1605</v>
      </c>
    </row>
    <row r="1504" spans="1:34" s="181" customFormat="1" ht="76.5" customHeight="1">
      <c r="B1504" s="92">
        <v>2</v>
      </c>
      <c r="C1504" s="88" t="s">
        <v>1629</v>
      </c>
      <c r="D1504" s="94">
        <v>2643881</v>
      </c>
      <c r="E1504" s="93">
        <v>0</v>
      </c>
      <c r="F1504" s="94">
        <v>0</v>
      </c>
      <c r="G1504" s="94">
        <v>0</v>
      </c>
      <c r="H1504" s="94">
        <v>0</v>
      </c>
      <c r="I1504" s="94">
        <v>0</v>
      </c>
      <c r="J1504" s="94">
        <v>0</v>
      </c>
      <c r="K1504" s="91">
        <v>0</v>
      </c>
      <c r="L1504" s="94">
        <v>0</v>
      </c>
      <c r="M1504" s="175">
        <v>720</v>
      </c>
      <c r="N1504" s="175">
        <v>2643881</v>
      </c>
      <c r="O1504" s="94">
        <v>0</v>
      </c>
      <c r="P1504" s="94">
        <v>0</v>
      </c>
      <c r="Q1504" s="94">
        <v>0</v>
      </c>
      <c r="R1504" s="94">
        <v>0</v>
      </c>
      <c r="S1504" s="94">
        <v>0</v>
      </c>
      <c r="T1504" s="94">
        <v>0</v>
      </c>
      <c r="U1504" s="94">
        <v>0</v>
      </c>
      <c r="V1504" s="94">
        <v>0</v>
      </c>
      <c r="W1504" s="94">
        <v>0</v>
      </c>
      <c r="X1504" s="94">
        <v>0</v>
      </c>
      <c r="Y1504" s="94">
        <v>0</v>
      </c>
      <c r="Z1504" s="94">
        <v>0</v>
      </c>
      <c r="AA1504" s="94">
        <v>0</v>
      </c>
      <c r="AB1504" s="94">
        <v>0</v>
      </c>
      <c r="AC1504" s="94">
        <v>0</v>
      </c>
      <c r="AD1504" s="94">
        <v>0</v>
      </c>
      <c r="AE1504" s="94">
        <v>0</v>
      </c>
      <c r="AF1504" s="156" t="s">
        <v>263</v>
      </c>
      <c r="AG1504" s="156">
        <v>2020</v>
      </c>
      <c r="AH1504" s="156" t="s">
        <v>263</v>
      </c>
    </row>
    <row r="1505" spans="1:34" s="182" customFormat="1" ht="76.5">
      <c r="B1505" s="185" t="s">
        <v>853</v>
      </c>
      <c r="C1505" s="21"/>
      <c r="D1505" s="94">
        <v>2554206.3299999996</v>
      </c>
      <c r="E1505" s="183">
        <v>0</v>
      </c>
      <c r="F1505" s="183">
        <v>0</v>
      </c>
      <c r="G1505" s="183">
        <v>0</v>
      </c>
      <c r="H1505" s="183">
        <v>0</v>
      </c>
      <c r="I1505" s="183">
        <v>0</v>
      </c>
      <c r="J1505" s="183">
        <v>0</v>
      </c>
      <c r="K1505" s="91">
        <v>0</v>
      </c>
      <c r="L1505" s="183">
        <v>0</v>
      </c>
      <c r="M1505" s="183">
        <v>807.3</v>
      </c>
      <c r="N1505" s="183">
        <v>2537837.2799999998</v>
      </c>
      <c r="O1505" s="183">
        <v>0</v>
      </c>
      <c r="P1505" s="183">
        <v>0</v>
      </c>
      <c r="Q1505" s="183">
        <v>0</v>
      </c>
      <c r="R1505" s="183">
        <v>0</v>
      </c>
      <c r="S1505" s="183">
        <v>0</v>
      </c>
      <c r="T1505" s="183">
        <v>0</v>
      </c>
      <c r="U1505" s="183">
        <v>0</v>
      </c>
      <c r="V1505" s="183">
        <v>0</v>
      </c>
      <c r="W1505" s="183">
        <v>0</v>
      </c>
      <c r="X1505" s="183">
        <v>0</v>
      </c>
      <c r="Y1505" s="183">
        <v>0</v>
      </c>
      <c r="Z1505" s="183">
        <v>0</v>
      </c>
      <c r="AA1505" s="183">
        <v>0</v>
      </c>
      <c r="AB1505" s="183">
        <v>0</v>
      </c>
      <c r="AC1505" s="94">
        <v>16369.05</v>
      </c>
      <c r="AD1505" s="183">
        <v>0</v>
      </c>
      <c r="AE1505" s="183">
        <v>0</v>
      </c>
      <c r="AF1505" s="184" t="s">
        <v>1605</v>
      </c>
      <c r="AG1505" s="184" t="s">
        <v>1605</v>
      </c>
      <c r="AH1505" s="184" t="s">
        <v>1605</v>
      </c>
    </row>
    <row r="1506" spans="1:34" s="181" customFormat="1" ht="76.5" customHeight="1">
      <c r="B1506" s="92">
        <v>3</v>
      </c>
      <c r="C1506" s="88" t="s">
        <v>3</v>
      </c>
      <c r="D1506" s="94">
        <v>2554206.3299999996</v>
      </c>
      <c r="E1506" s="93">
        <v>0</v>
      </c>
      <c r="F1506" s="94">
        <v>0</v>
      </c>
      <c r="G1506" s="94">
        <v>0</v>
      </c>
      <c r="H1506" s="94">
        <v>0</v>
      </c>
      <c r="I1506" s="94">
        <v>0</v>
      </c>
      <c r="J1506" s="94">
        <v>0</v>
      </c>
      <c r="K1506" s="91">
        <v>0</v>
      </c>
      <c r="L1506" s="94">
        <v>0</v>
      </c>
      <c r="M1506" s="175">
        <v>807.3</v>
      </c>
      <c r="N1506" s="175">
        <v>2537837.2799999998</v>
      </c>
      <c r="O1506" s="94">
        <v>0</v>
      </c>
      <c r="P1506" s="94">
        <v>0</v>
      </c>
      <c r="Q1506" s="94">
        <v>0</v>
      </c>
      <c r="R1506" s="94">
        <v>0</v>
      </c>
      <c r="S1506" s="94">
        <v>0</v>
      </c>
      <c r="T1506" s="94">
        <v>0</v>
      </c>
      <c r="U1506" s="94">
        <v>0</v>
      </c>
      <c r="V1506" s="94">
        <v>0</v>
      </c>
      <c r="W1506" s="94">
        <v>0</v>
      </c>
      <c r="X1506" s="94">
        <v>0</v>
      </c>
      <c r="Y1506" s="94">
        <v>0</v>
      </c>
      <c r="Z1506" s="94">
        <v>0</v>
      </c>
      <c r="AA1506" s="94">
        <v>0</v>
      </c>
      <c r="AB1506" s="94">
        <v>0</v>
      </c>
      <c r="AC1506" s="94">
        <v>16369.05</v>
      </c>
      <c r="AD1506" s="94">
        <v>0</v>
      </c>
      <c r="AE1506" s="94">
        <v>0</v>
      </c>
      <c r="AF1506" s="156" t="s">
        <v>263</v>
      </c>
      <c r="AG1506" s="156">
        <v>2020</v>
      </c>
      <c r="AH1506" s="156">
        <v>2020</v>
      </c>
    </row>
    <row r="1507" spans="1:34" s="180" customFormat="1" ht="189" customHeight="1">
      <c r="B1507" s="295" t="s">
        <v>2768</v>
      </c>
      <c r="C1507" s="296"/>
      <c r="D1507" s="296"/>
      <c r="E1507" s="296"/>
      <c r="F1507" s="296"/>
      <c r="G1507" s="296"/>
      <c r="H1507" s="296"/>
      <c r="I1507" s="296"/>
      <c r="J1507" s="296"/>
      <c r="K1507" s="296"/>
      <c r="L1507" s="296"/>
      <c r="M1507" s="296"/>
      <c r="N1507" s="296"/>
      <c r="O1507" s="296"/>
      <c r="P1507" s="296"/>
      <c r="Q1507" s="296"/>
      <c r="R1507" s="296"/>
      <c r="S1507" s="296"/>
      <c r="T1507" s="296"/>
      <c r="U1507" s="296"/>
      <c r="V1507" s="296"/>
      <c r="W1507" s="296"/>
      <c r="X1507" s="296"/>
      <c r="Y1507" s="296"/>
      <c r="Z1507" s="296"/>
      <c r="AA1507" s="296"/>
      <c r="AB1507" s="296"/>
      <c r="AC1507" s="296"/>
      <c r="AD1507" s="296"/>
      <c r="AE1507" s="296"/>
      <c r="AF1507" s="296"/>
      <c r="AG1507" s="296"/>
      <c r="AH1507" s="297"/>
    </row>
    <row r="1508" spans="1:34" ht="61.5">
      <c r="B1508" s="20" t="s">
        <v>2366</v>
      </c>
      <c r="C1508" s="20"/>
      <c r="D1508" s="167">
        <v>361861679.40000004</v>
      </c>
      <c r="E1508" s="26">
        <v>0</v>
      </c>
      <c r="F1508" s="26">
        <v>0</v>
      </c>
      <c r="G1508" s="26">
        <v>0</v>
      </c>
      <c r="H1508" s="26">
        <v>0</v>
      </c>
      <c r="I1508" s="26">
        <v>0</v>
      </c>
      <c r="J1508" s="26">
        <v>0</v>
      </c>
      <c r="K1508" s="28">
        <v>191</v>
      </c>
      <c r="L1508" s="26">
        <v>361861679.40000004</v>
      </c>
      <c r="M1508" s="26">
        <v>0</v>
      </c>
      <c r="N1508" s="26">
        <v>0</v>
      </c>
      <c r="O1508" s="26">
        <v>0</v>
      </c>
      <c r="P1508" s="26">
        <v>0</v>
      </c>
      <c r="Q1508" s="26">
        <v>0</v>
      </c>
      <c r="R1508" s="26">
        <v>0</v>
      </c>
      <c r="S1508" s="26">
        <v>0</v>
      </c>
      <c r="T1508" s="26">
        <v>0</v>
      </c>
      <c r="U1508" s="26">
        <v>0</v>
      </c>
      <c r="V1508" s="26">
        <v>0</v>
      </c>
      <c r="W1508" s="26">
        <v>0</v>
      </c>
      <c r="X1508" s="26">
        <v>0</v>
      </c>
      <c r="Y1508" s="26">
        <v>0</v>
      </c>
      <c r="Z1508" s="26">
        <v>0</v>
      </c>
      <c r="AA1508" s="26">
        <v>0</v>
      </c>
      <c r="AB1508" s="26">
        <v>0</v>
      </c>
      <c r="AC1508" s="26">
        <v>0</v>
      </c>
      <c r="AD1508" s="26">
        <v>0</v>
      </c>
      <c r="AE1508" s="26">
        <v>0</v>
      </c>
      <c r="AF1508" s="177" t="s">
        <v>1605</v>
      </c>
      <c r="AG1508" s="177" t="s">
        <v>1605</v>
      </c>
      <c r="AH1508" s="178" t="s">
        <v>1605</v>
      </c>
    </row>
    <row r="1509" spans="1:34" ht="61.5">
      <c r="B1509" s="20" t="s">
        <v>2360</v>
      </c>
      <c r="C1509" s="20"/>
      <c r="D1509" s="167">
        <v>361861679.40000004</v>
      </c>
      <c r="E1509" s="26">
        <v>0</v>
      </c>
      <c r="F1509" s="26">
        <v>0</v>
      </c>
      <c r="G1509" s="26">
        <v>0</v>
      </c>
      <c r="H1509" s="26">
        <v>0</v>
      </c>
      <c r="I1509" s="26">
        <v>0</v>
      </c>
      <c r="J1509" s="26">
        <v>0</v>
      </c>
      <c r="K1509" s="28">
        <v>191</v>
      </c>
      <c r="L1509" s="26">
        <v>361861679.40000004</v>
      </c>
      <c r="M1509" s="26">
        <v>0</v>
      </c>
      <c r="N1509" s="26">
        <v>0</v>
      </c>
      <c r="O1509" s="26">
        <v>0</v>
      </c>
      <c r="P1509" s="26">
        <v>0</v>
      </c>
      <c r="Q1509" s="26">
        <v>0</v>
      </c>
      <c r="R1509" s="26">
        <v>0</v>
      </c>
      <c r="S1509" s="26">
        <v>0</v>
      </c>
      <c r="T1509" s="26">
        <v>0</v>
      </c>
      <c r="U1509" s="26">
        <v>0</v>
      </c>
      <c r="V1509" s="26">
        <v>0</v>
      </c>
      <c r="W1509" s="26">
        <v>0</v>
      </c>
      <c r="X1509" s="26">
        <v>0</v>
      </c>
      <c r="Y1509" s="26">
        <v>0</v>
      </c>
      <c r="Z1509" s="26">
        <v>0</v>
      </c>
      <c r="AA1509" s="26">
        <v>0</v>
      </c>
      <c r="AB1509" s="26">
        <v>0</v>
      </c>
      <c r="AC1509" s="26">
        <v>0</v>
      </c>
      <c r="AD1509" s="26">
        <v>0</v>
      </c>
      <c r="AE1509" s="26">
        <v>0</v>
      </c>
      <c r="AF1509" s="177" t="s">
        <v>1605</v>
      </c>
      <c r="AG1509" s="177" t="s">
        <v>1605</v>
      </c>
      <c r="AH1509" s="178" t="s">
        <v>1605</v>
      </c>
    </row>
    <row r="1510" spans="1:34" ht="61.5">
      <c r="B1510" s="20" t="s">
        <v>1052</v>
      </c>
      <c r="C1510" s="20"/>
      <c r="D1510" s="167">
        <v>97945684.899999991</v>
      </c>
      <c r="E1510" s="26">
        <v>0</v>
      </c>
      <c r="F1510" s="26">
        <v>0</v>
      </c>
      <c r="G1510" s="26">
        <v>0</v>
      </c>
      <c r="H1510" s="26">
        <v>0</v>
      </c>
      <c r="I1510" s="26">
        <v>0</v>
      </c>
      <c r="J1510" s="26">
        <v>0</v>
      </c>
      <c r="K1510" s="28">
        <v>48</v>
      </c>
      <c r="L1510" s="26">
        <v>97945684.899999991</v>
      </c>
      <c r="M1510" s="26">
        <v>0</v>
      </c>
      <c r="N1510" s="26">
        <v>0</v>
      </c>
      <c r="O1510" s="26">
        <v>0</v>
      </c>
      <c r="P1510" s="26">
        <v>0</v>
      </c>
      <c r="Q1510" s="26">
        <v>0</v>
      </c>
      <c r="R1510" s="26">
        <v>0</v>
      </c>
      <c r="S1510" s="26">
        <v>0</v>
      </c>
      <c r="T1510" s="26">
        <v>0</v>
      </c>
      <c r="U1510" s="26">
        <v>0</v>
      </c>
      <c r="V1510" s="26">
        <v>0</v>
      </c>
      <c r="W1510" s="26">
        <v>0</v>
      </c>
      <c r="X1510" s="26">
        <v>0</v>
      </c>
      <c r="Y1510" s="26">
        <v>0</v>
      </c>
      <c r="Z1510" s="26">
        <v>0</v>
      </c>
      <c r="AA1510" s="26">
        <v>0</v>
      </c>
      <c r="AB1510" s="26">
        <v>0</v>
      </c>
      <c r="AC1510" s="26">
        <v>0</v>
      </c>
      <c r="AD1510" s="26">
        <v>0</v>
      </c>
      <c r="AE1510" s="26">
        <v>0</v>
      </c>
      <c r="AF1510" s="177" t="s">
        <v>720</v>
      </c>
      <c r="AG1510" s="177" t="s">
        <v>720</v>
      </c>
      <c r="AH1510" s="178" t="s">
        <v>720</v>
      </c>
    </row>
    <row r="1511" spans="1:34" ht="61.5">
      <c r="A1511" s="17">
        <v>1</v>
      </c>
      <c r="B1511" s="52">
        <v>1</v>
      </c>
      <c r="C1511" s="88" t="s">
        <v>1628</v>
      </c>
      <c r="D1511" s="26">
        <v>2873967.7</v>
      </c>
      <c r="E1511" s="26">
        <v>0</v>
      </c>
      <c r="F1511" s="26">
        <v>0</v>
      </c>
      <c r="G1511" s="26">
        <v>0</v>
      </c>
      <c r="H1511" s="26">
        <v>0</v>
      </c>
      <c r="I1511" s="26">
        <v>0</v>
      </c>
      <c r="J1511" s="26">
        <v>0</v>
      </c>
      <c r="K1511" s="58">
        <v>2</v>
      </c>
      <c r="L1511" s="26">
        <v>2873967.7</v>
      </c>
      <c r="M1511" s="26">
        <v>0</v>
      </c>
      <c r="N1511" s="26">
        <v>0</v>
      </c>
      <c r="O1511" s="26">
        <v>0</v>
      </c>
      <c r="P1511" s="26">
        <v>0</v>
      </c>
      <c r="Q1511" s="26">
        <v>0</v>
      </c>
      <c r="R1511" s="26">
        <v>0</v>
      </c>
      <c r="S1511" s="26">
        <v>0</v>
      </c>
      <c r="T1511" s="26">
        <v>0</v>
      </c>
      <c r="U1511" s="26">
        <v>0</v>
      </c>
      <c r="V1511" s="26">
        <v>0</v>
      </c>
      <c r="W1511" s="26">
        <v>0</v>
      </c>
      <c r="X1511" s="26">
        <v>0</v>
      </c>
      <c r="Y1511" s="26">
        <v>0</v>
      </c>
      <c r="Z1511" s="26">
        <v>0</v>
      </c>
      <c r="AA1511" s="26">
        <v>0</v>
      </c>
      <c r="AB1511" s="26">
        <v>0</v>
      </c>
      <c r="AC1511" s="26">
        <v>0</v>
      </c>
      <c r="AD1511" s="26">
        <v>0</v>
      </c>
      <c r="AE1511" s="26">
        <v>0</v>
      </c>
      <c r="AF1511" s="29" t="s">
        <v>263</v>
      </c>
      <c r="AG1511" s="29">
        <v>2021</v>
      </c>
      <c r="AH1511" s="30" t="s">
        <v>263</v>
      </c>
    </row>
    <row r="1512" spans="1:34" ht="61.5">
      <c r="A1512" s="17">
        <v>1</v>
      </c>
      <c r="B1512" s="52">
        <v>2</v>
      </c>
      <c r="C1512" s="88" t="s">
        <v>1640</v>
      </c>
      <c r="D1512" s="26">
        <v>6423566.4000000004</v>
      </c>
      <c r="E1512" s="26">
        <v>0</v>
      </c>
      <c r="F1512" s="26">
        <v>0</v>
      </c>
      <c r="G1512" s="26">
        <v>0</v>
      </c>
      <c r="H1512" s="26">
        <v>0</v>
      </c>
      <c r="I1512" s="26">
        <v>0</v>
      </c>
      <c r="J1512" s="26">
        <v>0</v>
      </c>
      <c r="K1512" s="59">
        <v>4</v>
      </c>
      <c r="L1512" s="26">
        <v>6423566.4000000004</v>
      </c>
      <c r="M1512" s="26">
        <v>0</v>
      </c>
      <c r="N1512" s="26">
        <v>0</v>
      </c>
      <c r="O1512" s="26">
        <v>0</v>
      </c>
      <c r="P1512" s="26">
        <v>0</v>
      </c>
      <c r="Q1512" s="26">
        <v>0</v>
      </c>
      <c r="R1512" s="26">
        <v>0</v>
      </c>
      <c r="S1512" s="26">
        <v>0</v>
      </c>
      <c r="T1512" s="26">
        <v>0</v>
      </c>
      <c r="U1512" s="26">
        <v>0</v>
      </c>
      <c r="V1512" s="26">
        <v>0</v>
      </c>
      <c r="W1512" s="26">
        <v>0</v>
      </c>
      <c r="X1512" s="26">
        <v>0</v>
      </c>
      <c r="Y1512" s="26">
        <v>0</v>
      </c>
      <c r="Z1512" s="26">
        <v>0</v>
      </c>
      <c r="AA1512" s="26">
        <v>0</v>
      </c>
      <c r="AB1512" s="26">
        <v>0</v>
      </c>
      <c r="AC1512" s="26">
        <v>0</v>
      </c>
      <c r="AD1512" s="26">
        <v>0</v>
      </c>
      <c r="AE1512" s="26">
        <v>0</v>
      </c>
      <c r="AF1512" s="29" t="s">
        <v>263</v>
      </c>
      <c r="AG1512" s="29">
        <v>2021</v>
      </c>
      <c r="AH1512" s="30" t="s">
        <v>263</v>
      </c>
    </row>
    <row r="1513" spans="1:34" ht="61.5">
      <c r="A1513" s="17">
        <v>1</v>
      </c>
      <c r="B1513" s="52">
        <v>3</v>
      </c>
      <c r="C1513" s="88" t="s">
        <v>2634</v>
      </c>
      <c r="D1513" s="26">
        <v>8274000</v>
      </c>
      <c r="E1513" s="26">
        <v>0</v>
      </c>
      <c r="F1513" s="26">
        <v>0</v>
      </c>
      <c r="G1513" s="26">
        <v>0</v>
      </c>
      <c r="H1513" s="26">
        <v>0</v>
      </c>
      <c r="I1513" s="26">
        <v>0</v>
      </c>
      <c r="J1513" s="26">
        <v>0</v>
      </c>
      <c r="K1513" s="28">
        <v>4</v>
      </c>
      <c r="L1513" s="26">
        <v>8274000</v>
      </c>
      <c r="M1513" s="26">
        <v>0</v>
      </c>
      <c r="N1513" s="26">
        <v>0</v>
      </c>
      <c r="O1513" s="26">
        <v>0</v>
      </c>
      <c r="P1513" s="26">
        <v>0</v>
      </c>
      <c r="Q1513" s="26">
        <v>0</v>
      </c>
      <c r="R1513" s="26">
        <v>0</v>
      </c>
      <c r="S1513" s="26">
        <v>0</v>
      </c>
      <c r="T1513" s="26">
        <v>0</v>
      </c>
      <c r="U1513" s="26">
        <v>0</v>
      </c>
      <c r="V1513" s="26">
        <v>0</v>
      </c>
      <c r="W1513" s="26">
        <v>0</v>
      </c>
      <c r="X1513" s="26">
        <v>0</v>
      </c>
      <c r="Y1513" s="26">
        <v>0</v>
      </c>
      <c r="Z1513" s="26">
        <v>0</v>
      </c>
      <c r="AA1513" s="26">
        <v>0</v>
      </c>
      <c r="AB1513" s="26">
        <v>0</v>
      </c>
      <c r="AC1513" s="26">
        <v>0</v>
      </c>
      <c r="AD1513" s="26">
        <v>0</v>
      </c>
      <c r="AE1513" s="26">
        <v>0</v>
      </c>
      <c r="AF1513" s="29" t="s">
        <v>263</v>
      </c>
      <c r="AG1513" s="29">
        <v>2021</v>
      </c>
      <c r="AH1513" s="30" t="s">
        <v>263</v>
      </c>
    </row>
    <row r="1514" spans="1:34" ht="61.5">
      <c r="A1514" s="17">
        <v>1</v>
      </c>
      <c r="B1514" s="52">
        <v>4</v>
      </c>
      <c r="C1514" s="88" t="s">
        <v>2635</v>
      </c>
      <c r="D1514" s="26">
        <v>4137000</v>
      </c>
      <c r="E1514" s="26">
        <v>0</v>
      </c>
      <c r="F1514" s="26">
        <v>0</v>
      </c>
      <c r="G1514" s="26">
        <v>0</v>
      </c>
      <c r="H1514" s="26">
        <v>0</v>
      </c>
      <c r="I1514" s="26">
        <v>0</v>
      </c>
      <c r="J1514" s="26">
        <v>0</v>
      </c>
      <c r="K1514" s="28">
        <v>2</v>
      </c>
      <c r="L1514" s="26">
        <v>4137000</v>
      </c>
      <c r="M1514" s="26">
        <v>0</v>
      </c>
      <c r="N1514" s="26">
        <v>0</v>
      </c>
      <c r="O1514" s="26">
        <v>0</v>
      </c>
      <c r="P1514" s="26">
        <v>0</v>
      </c>
      <c r="Q1514" s="26">
        <v>0</v>
      </c>
      <c r="R1514" s="26">
        <v>0</v>
      </c>
      <c r="S1514" s="26">
        <v>0</v>
      </c>
      <c r="T1514" s="26">
        <v>0</v>
      </c>
      <c r="U1514" s="26">
        <v>0</v>
      </c>
      <c r="V1514" s="26">
        <v>0</v>
      </c>
      <c r="W1514" s="26">
        <v>0</v>
      </c>
      <c r="X1514" s="26">
        <v>0</v>
      </c>
      <c r="Y1514" s="26">
        <v>0</v>
      </c>
      <c r="Z1514" s="26">
        <v>0</v>
      </c>
      <c r="AA1514" s="26">
        <v>0</v>
      </c>
      <c r="AB1514" s="26">
        <v>0</v>
      </c>
      <c r="AC1514" s="26">
        <v>0</v>
      </c>
      <c r="AD1514" s="26">
        <v>0</v>
      </c>
      <c r="AE1514" s="26">
        <v>0</v>
      </c>
      <c r="AF1514" s="29" t="s">
        <v>263</v>
      </c>
      <c r="AG1514" s="29">
        <v>2021</v>
      </c>
      <c r="AH1514" s="30" t="s">
        <v>263</v>
      </c>
    </row>
    <row r="1515" spans="1:34" ht="61.5">
      <c r="A1515" s="17">
        <v>1</v>
      </c>
      <c r="B1515" s="52">
        <v>5</v>
      </c>
      <c r="C1515" s="88" t="s">
        <v>2636</v>
      </c>
      <c r="D1515" s="26">
        <v>12411000</v>
      </c>
      <c r="E1515" s="26">
        <v>0</v>
      </c>
      <c r="F1515" s="26">
        <v>0</v>
      </c>
      <c r="G1515" s="26">
        <v>0</v>
      </c>
      <c r="H1515" s="26">
        <v>0</v>
      </c>
      <c r="I1515" s="26">
        <v>0</v>
      </c>
      <c r="J1515" s="26">
        <v>0</v>
      </c>
      <c r="K1515" s="28">
        <v>6</v>
      </c>
      <c r="L1515" s="26">
        <v>12411000</v>
      </c>
      <c r="M1515" s="26">
        <v>0</v>
      </c>
      <c r="N1515" s="26">
        <v>0</v>
      </c>
      <c r="O1515" s="26">
        <v>0</v>
      </c>
      <c r="P1515" s="26">
        <v>0</v>
      </c>
      <c r="Q1515" s="26">
        <v>0</v>
      </c>
      <c r="R1515" s="26">
        <v>0</v>
      </c>
      <c r="S1515" s="26">
        <v>0</v>
      </c>
      <c r="T1515" s="26">
        <v>0</v>
      </c>
      <c r="U1515" s="26">
        <v>0</v>
      </c>
      <c r="V1515" s="26">
        <v>0</v>
      </c>
      <c r="W1515" s="26">
        <v>0</v>
      </c>
      <c r="X1515" s="26">
        <v>0</v>
      </c>
      <c r="Y1515" s="26">
        <v>0</v>
      </c>
      <c r="Z1515" s="26">
        <v>0</v>
      </c>
      <c r="AA1515" s="26">
        <v>0</v>
      </c>
      <c r="AB1515" s="26">
        <v>0</v>
      </c>
      <c r="AC1515" s="26">
        <v>0</v>
      </c>
      <c r="AD1515" s="26">
        <v>0</v>
      </c>
      <c r="AE1515" s="26">
        <v>0</v>
      </c>
      <c r="AF1515" s="29" t="s">
        <v>263</v>
      </c>
      <c r="AG1515" s="29">
        <v>2021</v>
      </c>
      <c r="AH1515" s="30" t="s">
        <v>263</v>
      </c>
    </row>
    <row r="1516" spans="1:34" ht="61.5">
      <c r="A1516" s="17">
        <v>1</v>
      </c>
      <c r="B1516" s="52">
        <v>6</v>
      </c>
      <c r="C1516" s="88" t="s">
        <v>2637</v>
      </c>
      <c r="D1516" s="26">
        <v>8274000</v>
      </c>
      <c r="E1516" s="26">
        <v>0</v>
      </c>
      <c r="F1516" s="26">
        <v>0</v>
      </c>
      <c r="G1516" s="26">
        <v>0</v>
      </c>
      <c r="H1516" s="26">
        <v>0</v>
      </c>
      <c r="I1516" s="26">
        <v>0</v>
      </c>
      <c r="J1516" s="26">
        <v>0</v>
      </c>
      <c r="K1516" s="28">
        <v>4</v>
      </c>
      <c r="L1516" s="26">
        <v>8274000</v>
      </c>
      <c r="M1516" s="26">
        <v>0</v>
      </c>
      <c r="N1516" s="26">
        <v>0</v>
      </c>
      <c r="O1516" s="26">
        <v>0</v>
      </c>
      <c r="P1516" s="26">
        <v>0</v>
      </c>
      <c r="Q1516" s="26">
        <v>0</v>
      </c>
      <c r="R1516" s="26">
        <v>0</v>
      </c>
      <c r="S1516" s="26">
        <v>0</v>
      </c>
      <c r="T1516" s="26">
        <v>0</v>
      </c>
      <c r="U1516" s="26">
        <v>0</v>
      </c>
      <c r="V1516" s="26">
        <v>0</v>
      </c>
      <c r="W1516" s="26">
        <v>0</v>
      </c>
      <c r="X1516" s="26">
        <v>0</v>
      </c>
      <c r="Y1516" s="26">
        <v>0</v>
      </c>
      <c r="Z1516" s="26">
        <v>0</v>
      </c>
      <c r="AA1516" s="26">
        <v>0</v>
      </c>
      <c r="AB1516" s="26">
        <v>0</v>
      </c>
      <c r="AC1516" s="26">
        <v>0</v>
      </c>
      <c r="AD1516" s="26">
        <v>0</v>
      </c>
      <c r="AE1516" s="26">
        <v>0</v>
      </c>
      <c r="AF1516" s="29" t="s">
        <v>263</v>
      </c>
      <c r="AG1516" s="29">
        <v>2021</v>
      </c>
      <c r="AH1516" s="30" t="s">
        <v>263</v>
      </c>
    </row>
    <row r="1517" spans="1:34" ht="61.5">
      <c r="A1517" s="17">
        <v>1</v>
      </c>
      <c r="B1517" s="52">
        <v>7</v>
      </c>
      <c r="C1517" s="88" t="s">
        <v>2638</v>
      </c>
      <c r="D1517" s="26">
        <v>6205500</v>
      </c>
      <c r="E1517" s="26">
        <v>0</v>
      </c>
      <c r="F1517" s="26">
        <v>0</v>
      </c>
      <c r="G1517" s="26">
        <v>0</v>
      </c>
      <c r="H1517" s="26">
        <v>0</v>
      </c>
      <c r="I1517" s="26">
        <v>0</v>
      </c>
      <c r="J1517" s="26">
        <v>0</v>
      </c>
      <c r="K1517" s="28">
        <v>3</v>
      </c>
      <c r="L1517" s="26">
        <v>6205500</v>
      </c>
      <c r="M1517" s="26">
        <v>0</v>
      </c>
      <c r="N1517" s="26">
        <v>0</v>
      </c>
      <c r="O1517" s="26">
        <v>0</v>
      </c>
      <c r="P1517" s="26">
        <v>0</v>
      </c>
      <c r="Q1517" s="26">
        <v>0</v>
      </c>
      <c r="R1517" s="26">
        <v>0</v>
      </c>
      <c r="S1517" s="26">
        <v>0</v>
      </c>
      <c r="T1517" s="26">
        <v>0</v>
      </c>
      <c r="U1517" s="26">
        <v>0</v>
      </c>
      <c r="V1517" s="26">
        <v>0</v>
      </c>
      <c r="W1517" s="26">
        <v>0</v>
      </c>
      <c r="X1517" s="26">
        <v>0</v>
      </c>
      <c r="Y1517" s="26">
        <v>0</v>
      </c>
      <c r="Z1517" s="26">
        <v>0</v>
      </c>
      <c r="AA1517" s="26">
        <v>0</v>
      </c>
      <c r="AB1517" s="26">
        <v>0</v>
      </c>
      <c r="AC1517" s="26">
        <v>0</v>
      </c>
      <c r="AD1517" s="26">
        <v>0</v>
      </c>
      <c r="AE1517" s="26">
        <v>0</v>
      </c>
      <c r="AF1517" s="29" t="s">
        <v>263</v>
      </c>
      <c r="AG1517" s="29">
        <v>2021</v>
      </c>
      <c r="AH1517" s="30" t="s">
        <v>263</v>
      </c>
    </row>
    <row r="1518" spans="1:34" ht="61.5">
      <c r="A1518" s="17">
        <v>1</v>
      </c>
      <c r="B1518" s="52">
        <v>8</v>
      </c>
      <c r="C1518" s="88" t="s">
        <v>2639</v>
      </c>
      <c r="D1518" s="26">
        <v>14479500</v>
      </c>
      <c r="E1518" s="26">
        <v>0</v>
      </c>
      <c r="F1518" s="26">
        <v>0</v>
      </c>
      <c r="G1518" s="26">
        <v>0</v>
      </c>
      <c r="H1518" s="26">
        <v>0</v>
      </c>
      <c r="I1518" s="26">
        <v>0</v>
      </c>
      <c r="J1518" s="26">
        <v>0</v>
      </c>
      <c r="K1518" s="28">
        <v>7</v>
      </c>
      <c r="L1518" s="26">
        <v>14479500</v>
      </c>
      <c r="M1518" s="26">
        <v>0</v>
      </c>
      <c r="N1518" s="26">
        <v>0</v>
      </c>
      <c r="O1518" s="26">
        <v>0</v>
      </c>
      <c r="P1518" s="26">
        <v>0</v>
      </c>
      <c r="Q1518" s="26">
        <v>0</v>
      </c>
      <c r="R1518" s="26">
        <v>0</v>
      </c>
      <c r="S1518" s="26">
        <v>0</v>
      </c>
      <c r="T1518" s="26">
        <v>0</v>
      </c>
      <c r="U1518" s="26">
        <v>0</v>
      </c>
      <c r="V1518" s="26">
        <v>0</v>
      </c>
      <c r="W1518" s="26">
        <v>0</v>
      </c>
      <c r="X1518" s="26">
        <v>0</v>
      </c>
      <c r="Y1518" s="26">
        <v>0</v>
      </c>
      <c r="Z1518" s="26">
        <v>0</v>
      </c>
      <c r="AA1518" s="26">
        <v>0</v>
      </c>
      <c r="AB1518" s="26">
        <v>0</v>
      </c>
      <c r="AC1518" s="26">
        <v>0</v>
      </c>
      <c r="AD1518" s="26">
        <v>0</v>
      </c>
      <c r="AE1518" s="26">
        <v>0</v>
      </c>
      <c r="AF1518" s="29" t="s">
        <v>263</v>
      </c>
      <c r="AG1518" s="29">
        <v>2021</v>
      </c>
      <c r="AH1518" s="30" t="s">
        <v>263</v>
      </c>
    </row>
    <row r="1519" spans="1:34" ht="61.5">
      <c r="A1519" s="17">
        <v>1</v>
      </c>
      <c r="B1519" s="52">
        <v>9</v>
      </c>
      <c r="C1519" s="88" t="s">
        <v>2640</v>
      </c>
      <c r="D1519" s="26">
        <v>12411000</v>
      </c>
      <c r="E1519" s="26">
        <v>0</v>
      </c>
      <c r="F1519" s="26">
        <v>0</v>
      </c>
      <c r="G1519" s="26">
        <v>0</v>
      </c>
      <c r="H1519" s="26">
        <v>0</v>
      </c>
      <c r="I1519" s="26">
        <v>0</v>
      </c>
      <c r="J1519" s="26">
        <v>0</v>
      </c>
      <c r="K1519" s="28">
        <v>6</v>
      </c>
      <c r="L1519" s="26">
        <v>12411000</v>
      </c>
      <c r="M1519" s="26">
        <v>0</v>
      </c>
      <c r="N1519" s="26">
        <v>0</v>
      </c>
      <c r="O1519" s="26">
        <v>0</v>
      </c>
      <c r="P1519" s="26">
        <v>0</v>
      </c>
      <c r="Q1519" s="26">
        <v>0</v>
      </c>
      <c r="R1519" s="26">
        <v>0</v>
      </c>
      <c r="S1519" s="26">
        <v>0</v>
      </c>
      <c r="T1519" s="26">
        <v>0</v>
      </c>
      <c r="U1519" s="26">
        <v>0</v>
      </c>
      <c r="V1519" s="26">
        <v>0</v>
      </c>
      <c r="W1519" s="26">
        <v>0</v>
      </c>
      <c r="X1519" s="26">
        <v>0</v>
      </c>
      <c r="Y1519" s="26">
        <v>0</v>
      </c>
      <c r="Z1519" s="26">
        <v>0</v>
      </c>
      <c r="AA1519" s="26">
        <v>0</v>
      </c>
      <c r="AB1519" s="26">
        <v>0</v>
      </c>
      <c r="AC1519" s="26">
        <v>0</v>
      </c>
      <c r="AD1519" s="26">
        <v>0</v>
      </c>
      <c r="AE1519" s="26">
        <v>0</v>
      </c>
      <c r="AF1519" s="29" t="s">
        <v>263</v>
      </c>
      <c r="AG1519" s="29">
        <v>2021</v>
      </c>
      <c r="AH1519" s="30" t="s">
        <v>263</v>
      </c>
    </row>
    <row r="1520" spans="1:34" ht="61.5">
      <c r="A1520" s="17">
        <v>1</v>
      </c>
      <c r="B1520" s="52">
        <v>10</v>
      </c>
      <c r="C1520" s="88" t="s">
        <v>2641</v>
      </c>
      <c r="D1520" s="26">
        <v>7041108</v>
      </c>
      <c r="E1520" s="26">
        <v>0</v>
      </c>
      <c r="F1520" s="26">
        <v>0</v>
      </c>
      <c r="G1520" s="26">
        <v>0</v>
      </c>
      <c r="H1520" s="26">
        <v>0</v>
      </c>
      <c r="I1520" s="26">
        <v>0</v>
      </c>
      <c r="J1520" s="26">
        <v>0</v>
      </c>
      <c r="K1520" s="28">
        <v>3</v>
      </c>
      <c r="L1520" s="26">
        <v>7041108</v>
      </c>
      <c r="M1520" s="26">
        <v>0</v>
      </c>
      <c r="N1520" s="26">
        <v>0</v>
      </c>
      <c r="O1520" s="26">
        <v>0</v>
      </c>
      <c r="P1520" s="26">
        <v>0</v>
      </c>
      <c r="Q1520" s="26">
        <v>0</v>
      </c>
      <c r="R1520" s="26">
        <v>0</v>
      </c>
      <c r="S1520" s="26">
        <v>0</v>
      </c>
      <c r="T1520" s="26">
        <v>0</v>
      </c>
      <c r="U1520" s="26">
        <v>0</v>
      </c>
      <c r="V1520" s="26">
        <v>0</v>
      </c>
      <c r="W1520" s="26">
        <v>0</v>
      </c>
      <c r="X1520" s="26">
        <v>0</v>
      </c>
      <c r="Y1520" s="26">
        <v>0</v>
      </c>
      <c r="Z1520" s="26">
        <v>0</v>
      </c>
      <c r="AA1520" s="26">
        <v>0</v>
      </c>
      <c r="AB1520" s="26">
        <v>0</v>
      </c>
      <c r="AC1520" s="26">
        <v>0</v>
      </c>
      <c r="AD1520" s="26">
        <v>0</v>
      </c>
      <c r="AE1520" s="26">
        <v>0</v>
      </c>
      <c r="AF1520" s="29" t="s">
        <v>263</v>
      </c>
      <c r="AG1520" s="29">
        <v>2021</v>
      </c>
      <c r="AH1520" s="30" t="s">
        <v>263</v>
      </c>
    </row>
    <row r="1521" spans="1:34" ht="61.5">
      <c r="A1521" s="17">
        <v>1</v>
      </c>
      <c r="B1521" s="52">
        <v>11</v>
      </c>
      <c r="C1521" s="88" t="s">
        <v>2642</v>
      </c>
      <c r="D1521" s="26">
        <v>2315488.7999999998</v>
      </c>
      <c r="E1521" s="26">
        <v>0</v>
      </c>
      <c r="F1521" s="26">
        <v>0</v>
      </c>
      <c r="G1521" s="26">
        <v>0</v>
      </c>
      <c r="H1521" s="26">
        <v>0</v>
      </c>
      <c r="I1521" s="26">
        <v>0</v>
      </c>
      <c r="J1521" s="26">
        <v>0</v>
      </c>
      <c r="K1521" s="28">
        <v>1</v>
      </c>
      <c r="L1521" s="26">
        <v>2315488.7999999998</v>
      </c>
      <c r="M1521" s="26">
        <v>0</v>
      </c>
      <c r="N1521" s="26">
        <v>0</v>
      </c>
      <c r="O1521" s="26">
        <v>0</v>
      </c>
      <c r="P1521" s="26">
        <v>0</v>
      </c>
      <c r="Q1521" s="26">
        <v>0</v>
      </c>
      <c r="R1521" s="26">
        <v>0</v>
      </c>
      <c r="S1521" s="26">
        <v>0</v>
      </c>
      <c r="T1521" s="26">
        <v>0</v>
      </c>
      <c r="U1521" s="26">
        <v>0</v>
      </c>
      <c r="V1521" s="26">
        <v>0</v>
      </c>
      <c r="W1521" s="26">
        <v>0</v>
      </c>
      <c r="X1521" s="26">
        <v>0</v>
      </c>
      <c r="Y1521" s="26">
        <v>0</v>
      </c>
      <c r="Z1521" s="26">
        <v>0</v>
      </c>
      <c r="AA1521" s="26">
        <v>0</v>
      </c>
      <c r="AB1521" s="26">
        <v>0</v>
      </c>
      <c r="AC1521" s="26">
        <v>0</v>
      </c>
      <c r="AD1521" s="26">
        <v>0</v>
      </c>
      <c r="AE1521" s="26">
        <v>0</v>
      </c>
      <c r="AF1521" s="29" t="s">
        <v>263</v>
      </c>
      <c r="AG1521" s="29">
        <v>2021</v>
      </c>
      <c r="AH1521" s="30" t="s">
        <v>263</v>
      </c>
    </row>
    <row r="1522" spans="1:34" ht="61.5">
      <c r="A1522" s="17">
        <v>1</v>
      </c>
      <c r="B1522" s="52">
        <v>12</v>
      </c>
      <c r="C1522" s="88" t="s">
        <v>2643</v>
      </c>
      <c r="D1522" s="26">
        <v>4659986.4000000004</v>
      </c>
      <c r="E1522" s="26">
        <v>0</v>
      </c>
      <c r="F1522" s="26">
        <v>0</v>
      </c>
      <c r="G1522" s="26">
        <v>0</v>
      </c>
      <c r="H1522" s="26">
        <v>0</v>
      </c>
      <c r="I1522" s="26">
        <v>0</v>
      </c>
      <c r="J1522" s="26">
        <v>0</v>
      </c>
      <c r="K1522" s="28">
        <v>2</v>
      </c>
      <c r="L1522" s="26">
        <v>4659986.4000000004</v>
      </c>
      <c r="M1522" s="26">
        <v>0</v>
      </c>
      <c r="N1522" s="26">
        <v>0</v>
      </c>
      <c r="O1522" s="26">
        <v>0</v>
      </c>
      <c r="P1522" s="26">
        <v>0</v>
      </c>
      <c r="Q1522" s="26">
        <v>0</v>
      </c>
      <c r="R1522" s="26">
        <v>0</v>
      </c>
      <c r="S1522" s="26">
        <v>0</v>
      </c>
      <c r="T1522" s="26">
        <v>0</v>
      </c>
      <c r="U1522" s="26">
        <v>0</v>
      </c>
      <c r="V1522" s="26">
        <v>0</v>
      </c>
      <c r="W1522" s="26">
        <v>0</v>
      </c>
      <c r="X1522" s="26">
        <v>0</v>
      </c>
      <c r="Y1522" s="26">
        <v>0</v>
      </c>
      <c r="Z1522" s="26">
        <v>0</v>
      </c>
      <c r="AA1522" s="26">
        <v>0</v>
      </c>
      <c r="AB1522" s="26">
        <v>0</v>
      </c>
      <c r="AC1522" s="26">
        <v>0</v>
      </c>
      <c r="AD1522" s="26">
        <v>0</v>
      </c>
      <c r="AE1522" s="26">
        <v>0</v>
      </c>
      <c r="AF1522" s="29" t="s">
        <v>263</v>
      </c>
      <c r="AG1522" s="29">
        <v>2021</v>
      </c>
      <c r="AH1522" s="30" t="s">
        <v>263</v>
      </c>
    </row>
    <row r="1523" spans="1:34" ht="61.5">
      <c r="A1523" s="17">
        <v>1</v>
      </c>
      <c r="B1523" s="52">
        <v>13</v>
      </c>
      <c r="C1523" s="88" t="s">
        <v>2659</v>
      </c>
      <c r="D1523" s="26">
        <v>4058612</v>
      </c>
      <c r="E1523" s="26">
        <v>0</v>
      </c>
      <c r="F1523" s="26">
        <v>0</v>
      </c>
      <c r="G1523" s="26">
        <v>0</v>
      </c>
      <c r="H1523" s="26">
        <v>0</v>
      </c>
      <c r="I1523" s="26">
        <v>0</v>
      </c>
      <c r="J1523" s="26">
        <v>0</v>
      </c>
      <c r="K1523" s="28">
        <v>2</v>
      </c>
      <c r="L1523" s="26">
        <v>4058612</v>
      </c>
      <c r="M1523" s="26">
        <v>0</v>
      </c>
      <c r="N1523" s="26">
        <v>0</v>
      </c>
      <c r="O1523" s="26">
        <v>0</v>
      </c>
      <c r="P1523" s="26">
        <v>0</v>
      </c>
      <c r="Q1523" s="26">
        <v>0</v>
      </c>
      <c r="R1523" s="26">
        <v>0</v>
      </c>
      <c r="S1523" s="26">
        <v>0</v>
      </c>
      <c r="T1523" s="26">
        <v>0</v>
      </c>
      <c r="U1523" s="26">
        <v>0</v>
      </c>
      <c r="V1523" s="26">
        <v>0</v>
      </c>
      <c r="W1523" s="26">
        <v>0</v>
      </c>
      <c r="X1523" s="26">
        <v>0</v>
      </c>
      <c r="Y1523" s="26">
        <v>0</v>
      </c>
      <c r="Z1523" s="26">
        <v>0</v>
      </c>
      <c r="AA1523" s="26">
        <v>0</v>
      </c>
      <c r="AB1523" s="26">
        <v>0</v>
      </c>
      <c r="AC1523" s="26">
        <v>0</v>
      </c>
      <c r="AD1523" s="26">
        <v>0</v>
      </c>
      <c r="AE1523" s="26">
        <v>0</v>
      </c>
      <c r="AF1523" s="29" t="s">
        <v>263</v>
      </c>
      <c r="AG1523" s="29">
        <v>2021</v>
      </c>
      <c r="AH1523" s="30" t="s">
        <v>263</v>
      </c>
    </row>
    <row r="1524" spans="1:34" ht="61.5">
      <c r="A1524" s="17">
        <v>1</v>
      </c>
      <c r="B1524" s="52">
        <v>14</v>
      </c>
      <c r="C1524" s="88" t="s">
        <v>513</v>
      </c>
      <c r="D1524" s="26">
        <v>4380955.5999999996</v>
      </c>
      <c r="E1524" s="26">
        <v>0</v>
      </c>
      <c r="F1524" s="26">
        <v>0</v>
      </c>
      <c r="G1524" s="26">
        <v>0</v>
      </c>
      <c r="H1524" s="26">
        <v>0</v>
      </c>
      <c r="I1524" s="26">
        <v>0</v>
      </c>
      <c r="J1524" s="26">
        <v>0</v>
      </c>
      <c r="K1524" s="59">
        <v>2</v>
      </c>
      <c r="L1524" s="26">
        <v>4380955.5999999996</v>
      </c>
      <c r="M1524" s="26">
        <v>0</v>
      </c>
      <c r="N1524" s="26">
        <v>0</v>
      </c>
      <c r="O1524" s="26">
        <v>0</v>
      </c>
      <c r="P1524" s="26">
        <v>0</v>
      </c>
      <c r="Q1524" s="26">
        <v>0</v>
      </c>
      <c r="R1524" s="26">
        <v>0</v>
      </c>
      <c r="S1524" s="26">
        <v>0</v>
      </c>
      <c r="T1524" s="26">
        <v>0</v>
      </c>
      <c r="U1524" s="26">
        <v>0</v>
      </c>
      <c r="V1524" s="26">
        <v>0</v>
      </c>
      <c r="W1524" s="26">
        <v>0</v>
      </c>
      <c r="X1524" s="26">
        <v>0</v>
      </c>
      <c r="Y1524" s="26">
        <v>0</v>
      </c>
      <c r="Z1524" s="26">
        <v>0</v>
      </c>
      <c r="AA1524" s="26">
        <v>0</v>
      </c>
      <c r="AB1524" s="26">
        <v>0</v>
      </c>
      <c r="AC1524" s="26">
        <v>0</v>
      </c>
      <c r="AD1524" s="26">
        <v>0</v>
      </c>
      <c r="AE1524" s="26">
        <v>0</v>
      </c>
      <c r="AF1524" s="29" t="s">
        <v>263</v>
      </c>
      <c r="AG1524" s="29">
        <v>2021</v>
      </c>
      <c r="AH1524" s="30" t="s">
        <v>263</v>
      </c>
    </row>
    <row r="1525" spans="1:34" ht="61.5">
      <c r="B1525" s="20" t="s">
        <v>749</v>
      </c>
      <c r="C1525" s="20"/>
      <c r="D1525" s="167">
        <v>198564072.00000003</v>
      </c>
      <c r="E1525" s="26">
        <v>0</v>
      </c>
      <c r="F1525" s="26">
        <v>0</v>
      </c>
      <c r="G1525" s="26">
        <v>0</v>
      </c>
      <c r="H1525" s="26">
        <v>0</v>
      </c>
      <c r="I1525" s="26">
        <v>0</v>
      </c>
      <c r="J1525" s="26">
        <v>0</v>
      </c>
      <c r="K1525" s="28">
        <v>112</v>
      </c>
      <c r="L1525" s="26">
        <v>198564072.00000003</v>
      </c>
      <c r="M1525" s="26">
        <v>0</v>
      </c>
      <c r="N1525" s="26">
        <v>0</v>
      </c>
      <c r="O1525" s="26">
        <v>0</v>
      </c>
      <c r="P1525" s="26">
        <v>0</v>
      </c>
      <c r="Q1525" s="26">
        <v>0</v>
      </c>
      <c r="R1525" s="26">
        <v>0</v>
      </c>
      <c r="S1525" s="26">
        <v>0</v>
      </c>
      <c r="T1525" s="26">
        <v>0</v>
      </c>
      <c r="U1525" s="26">
        <v>0</v>
      </c>
      <c r="V1525" s="26">
        <v>0</v>
      </c>
      <c r="W1525" s="26">
        <v>0</v>
      </c>
      <c r="X1525" s="26">
        <v>0</v>
      </c>
      <c r="Y1525" s="26">
        <v>0</v>
      </c>
      <c r="Z1525" s="26">
        <v>0</v>
      </c>
      <c r="AA1525" s="26">
        <v>0</v>
      </c>
      <c r="AB1525" s="26">
        <v>0</v>
      </c>
      <c r="AC1525" s="26">
        <v>0</v>
      </c>
      <c r="AD1525" s="26">
        <v>0</v>
      </c>
      <c r="AE1525" s="26">
        <v>0</v>
      </c>
      <c r="AF1525" s="177" t="s">
        <v>720</v>
      </c>
      <c r="AG1525" s="177" t="s">
        <v>720</v>
      </c>
      <c r="AH1525" s="178" t="s">
        <v>720</v>
      </c>
    </row>
    <row r="1526" spans="1:34" ht="61.5">
      <c r="A1526" s="17">
        <v>1</v>
      </c>
      <c r="B1526" s="52">
        <v>15</v>
      </c>
      <c r="C1526" s="88" t="s">
        <v>753</v>
      </c>
      <c r="D1526" s="26">
        <v>7623859.2000000002</v>
      </c>
      <c r="E1526" s="26">
        <v>0</v>
      </c>
      <c r="F1526" s="26">
        <v>0</v>
      </c>
      <c r="G1526" s="26">
        <v>0</v>
      </c>
      <c r="H1526" s="26">
        <v>0</v>
      </c>
      <c r="I1526" s="26">
        <v>0</v>
      </c>
      <c r="J1526" s="26">
        <v>0</v>
      </c>
      <c r="K1526" s="173">
        <v>4</v>
      </c>
      <c r="L1526" s="122">
        <v>7623859.2000000002</v>
      </c>
      <c r="M1526" s="26">
        <v>0</v>
      </c>
      <c r="N1526" s="26">
        <v>0</v>
      </c>
      <c r="O1526" s="26">
        <v>0</v>
      </c>
      <c r="P1526" s="26">
        <v>0</v>
      </c>
      <c r="Q1526" s="26">
        <v>0</v>
      </c>
      <c r="R1526" s="26">
        <v>0</v>
      </c>
      <c r="S1526" s="26">
        <v>0</v>
      </c>
      <c r="T1526" s="26">
        <v>0</v>
      </c>
      <c r="U1526" s="26">
        <v>0</v>
      </c>
      <c r="V1526" s="26">
        <v>0</v>
      </c>
      <c r="W1526" s="26">
        <v>0</v>
      </c>
      <c r="X1526" s="26">
        <v>0</v>
      </c>
      <c r="Y1526" s="26">
        <v>0</v>
      </c>
      <c r="Z1526" s="26">
        <v>0</v>
      </c>
      <c r="AA1526" s="26">
        <v>0</v>
      </c>
      <c r="AB1526" s="26">
        <v>0</v>
      </c>
      <c r="AC1526" s="26">
        <v>0</v>
      </c>
      <c r="AD1526" s="26">
        <v>0</v>
      </c>
      <c r="AE1526" s="26">
        <v>0</v>
      </c>
      <c r="AF1526" s="29" t="s">
        <v>263</v>
      </c>
      <c r="AG1526" s="29">
        <v>2021</v>
      </c>
      <c r="AH1526" s="30" t="s">
        <v>263</v>
      </c>
    </row>
    <row r="1527" spans="1:34" ht="61.5">
      <c r="A1527" s="17">
        <v>1</v>
      </c>
      <c r="B1527" s="52">
        <v>16</v>
      </c>
      <c r="C1527" s="88" t="s">
        <v>1860</v>
      </c>
      <c r="D1527" s="26">
        <v>3354996</v>
      </c>
      <c r="E1527" s="26">
        <v>0</v>
      </c>
      <c r="F1527" s="26">
        <v>0</v>
      </c>
      <c r="G1527" s="26">
        <v>0</v>
      </c>
      <c r="H1527" s="26">
        <v>0</v>
      </c>
      <c r="I1527" s="26">
        <v>0</v>
      </c>
      <c r="J1527" s="26">
        <v>0</v>
      </c>
      <c r="K1527" s="59">
        <v>2</v>
      </c>
      <c r="L1527" s="26">
        <v>3354996</v>
      </c>
      <c r="M1527" s="26">
        <v>0</v>
      </c>
      <c r="N1527" s="26">
        <v>0</v>
      </c>
      <c r="O1527" s="26">
        <v>0</v>
      </c>
      <c r="P1527" s="26">
        <v>0</v>
      </c>
      <c r="Q1527" s="26">
        <v>0</v>
      </c>
      <c r="R1527" s="26">
        <v>0</v>
      </c>
      <c r="S1527" s="26">
        <v>0</v>
      </c>
      <c r="T1527" s="26">
        <v>0</v>
      </c>
      <c r="U1527" s="26">
        <v>0</v>
      </c>
      <c r="V1527" s="26">
        <v>0</v>
      </c>
      <c r="W1527" s="26">
        <v>0</v>
      </c>
      <c r="X1527" s="26">
        <v>0</v>
      </c>
      <c r="Y1527" s="26">
        <v>0</v>
      </c>
      <c r="Z1527" s="26">
        <v>0</v>
      </c>
      <c r="AA1527" s="26">
        <v>0</v>
      </c>
      <c r="AB1527" s="26">
        <v>0</v>
      </c>
      <c r="AC1527" s="26">
        <v>0</v>
      </c>
      <c r="AD1527" s="26">
        <v>0</v>
      </c>
      <c r="AE1527" s="26">
        <v>0</v>
      </c>
      <c r="AF1527" s="29" t="s">
        <v>263</v>
      </c>
      <c r="AG1527" s="29">
        <v>2021</v>
      </c>
      <c r="AH1527" s="30" t="s">
        <v>263</v>
      </c>
    </row>
    <row r="1528" spans="1:34" ht="61.5">
      <c r="A1528" s="17">
        <v>1</v>
      </c>
      <c r="B1528" s="52">
        <v>17</v>
      </c>
      <c r="C1528" s="88" t="s">
        <v>1859</v>
      </c>
      <c r="D1528" s="26">
        <v>3358180.8</v>
      </c>
      <c r="E1528" s="26">
        <v>0</v>
      </c>
      <c r="F1528" s="26">
        <v>0</v>
      </c>
      <c r="G1528" s="26">
        <v>0</v>
      </c>
      <c r="H1528" s="26">
        <v>0</v>
      </c>
      <c r="I1528" s="26">
        <v>0</v>
      </c>
      <c r="J1528" s="26">
        <v>0</v>
      </c>
      <c r="K1528" s="59">
        <v>2</v>
      </c>
      <c r="L1528" s="26">
        <v>3358180.8</v>
      </c>
      <c r="M1528" s="26">
        <v>0</v>
      </c>
      <c r="N1528" s="26">
        <v>0</v>
      </c>
      <c r="O1528" s="26">
        <v>0</v>
      </c>
      <c r="P1528" s="26">
        <v>0</v>
      </c>
      <c r="Q1528" s="26">
        <v>0</v>
      </c>
      <c r="R1528" s="26">
        <v>0</v>
      </c>
      <c r="S1528" s="26">
        <v>0</v>
      </c>
      <c r="T1528" s="26">
        <v>0</v>
      </c>
      <c r="U1528" s="26">
        <v>0</v>
      </c>
      <c r="V1528" s="26">
        <v>0</v>
      </c>
      <c r="W1528" s="26">
        <v>0</v>
      </c>
      <c r="X1528" s="26">
        <v>0</v>
      </c>
      <c r="Y1528" s="26">
        <v>0</v>
      </c>
      <c r="Z1528" s="26">
        <v>0</v>
      </c>
      <c r="AA1528" s="26">
        <v>0</v>
      </c>
      <c r="AB1528" s="26">
        <v>0</v>
      </c>
      <c r="AC1528" s="26">
        <v>0</v>
      </c>
      <c r="AD1528" s="26">
        <v>0</v>
      </c>
      <c r="AE1528" s="26">
        <v>0</v>
      </c>
      <c r="AF1528" s="29" t="s">
        <v>263</v>
      </c>
      <c r="AG1528" s="29">
        <v>2021</v>
      </c>
      <c r="AH1528" s="30" t="s">
        <v>263</v>
      </c>
    </row>
    <row r="1529" spans="1:34" ht="61.5">
      <c r="A1529" s="17">
        <v>1</v>
      </c>
      <c r="B1529" s="52">
        <v>18</v>
      </c>
      <c r="C1529" s="88" t="s">
        <v>2551</v>
      </c>
      <c r="D1529" s="26">
        <v>5234436</v>
      </c>
      <c r="E1529" s="26">
        <v>0</v>
      </c>
      <c r="F1529" s="26">
        <v>0</v>
      </c>
      <c r="G1529" s="26">
        <v>0</v>
      </c>
      <c r="H1529" s="26">
        <v>0</v>
      </c>
      <c r="I1529" s="26">
        <v>0</v>
      </c>
      <c r="J1529" s="26">
        <v>0</v>
      </c>
      <c r="K1529" s="58">
        <v>3</v>
      </c>
      <c r="L1529" s="26">
        <v>5234436</v>
      </c>
      <c r="M1529" s="26">
        <v>0</v>
      </c>
      <c r="N1529" s="26">
        <v>0</v>
      </c>
      <c r="O1529" s="26">
        <v>0</v>
      </c>
      <c r="P1529" s="26">
        <v>0</v>
      </c>
      <c r="Q1529" s="26">
        <v>0</v>
      </c>
      <c r="R1529" s="26">
        <v>0</v>
      </c>
      <c r="S1529" s="26">
        <v>0</v>
      </c>
      <c r="T1529" s="26">
        <v>0</v>
      </c>
      <c r="U1529" s="26">
        <v>0</v>
      </c>
      <c r="V1529" s="26">
        <v>0</v>
      </c>
      <c r="W1529" s="26">
        <v>0</v>
      </c>
      <c r="X1529" s="26">
        <v>0</v>
      </c>
      <c r="Y1529" s="26">
        <v>0</v>
      </c>
      <c r="Z1529" s="26">
        <v>0</v>
      </c>
      <c r="AA1529" s="26">
        <v>0</v>
      </c>
      <c r="AB1529" s="26">
        <v>0</v>
      </c>
      <c r="AC1529" s="26">
        <v>0</v>
      </c>
      <c r="AD1529" s="26">
        <v>0</v>
      </c>
      <c r="AE1529" s="26">
        <v>0</v>
      </c>
      <c r="AF1529" s="29" t="s">
        <v>263</v>
      </c>
      <c r="AG1529" s="29">
        <v>2021</v>
      </c>
      <c r="AH1529" s="30" t="s">
        <v>263</v>
      </c>
    </row>
    <row r="1530" spans="1:34" ht="61.5">
      <c r="A1530" s="17">
        <v>1</v>
      </c>
      <c r="B1530" s="52">
        <v>19</v>
      </c>
      <c r="C1530" s="88" t="s">
        <v>2552</v>
      </c>
      <c r="D1530" s="26">
        <v>3480376.8</v>
      </c>
      <c r="E1530" s="26">
        <v>0</v>
      </c>
      <c r="F1530" s="26">
        <v>0</v>
      </c>
      <c r="G1530" s="26">
        <v>0</v>
      </c>
      <c r="H1530" s="26">
        <v>0</v>
      </c>
      <c r="I1530" s="26">
        <v>0</v>
      </c>
      <c r="J1530" s="26">
        <v>0</v>
      </c>
      <c r="K1530" s="58">
        <v>2</v>
      </c>
      <c r="L1530" s="26">
        <v>3480376.8</v>
      </c>
      <c r="M1530" s="26">
        <v>0</v>
      </c>
      <c r="N1530" s="26">
        <v>0</v>
      </c>
      <c r="O1530" s="26">
        <v>0</v>
      </c>
      <c r="P1530" s="26">
        <v>0</v>
      </c>
      <c r="Q1530" s="26">
        <v>0</v>
      </c>
      <c r="R1530" s="26">
        <v>0</v>
      </c>
      <c r="S1530" s="26">
        <v>0</v>
      </c>
      <c r="T1530" s="26">
        <v>0</v>
      </c>
      <c r="U1530" s="26">
        <v>0</v>
      </c>
      <c r="V1530" s="26">
        <v>0</v>
      </c>
      <c r="W1530" s="26">
        <v>0</v>
      </c>
      <c r="X1530" s="26">
        <v>0</v>
      </c>
      <c r="Y1530" s="26">
        <v>0</v>
      </c>
      <c r="Z1530" s="26">
        <v>0</v>
      </c>
      <c r="AA1530" s="26">
        <v>0</v>
      </c>
      <c r="AB1530" s="26">
        <v>0</v>
      </c>
      <c r="AC1530" s="26">
        <v>0</v>
      </c>
      <c r="AD1530" s="26">
        <v>0</v>
      </c>
      <c r="AE1530" s="26">
        <v>0</v>
      </c>
      <c r="AF1530" s="29" t="s">
        <v>263</v>
      </c>
      <c r="AG1530" s="29">
        <v>2021</v>
      </c>
      <c r="AH1530" s="30" t="s">
        <v>263</v>
      </c>
    </row>
    <row r="1531" spans="1:34" ht="61.5">
      <c r="A1531" s="17">
        <v>1</v>
      </c>
      <c r="B1531" s="52">
        <v>20</v>
      </c>
      <c r="C1531" s="88" t="s">
        <v>2553</v>
      </c>
      <c r="D1531" s="26">
        <v>3480381.6</v>
      </c>
      <c r="E1531" s="26">
        <v>0</v>
      </c>
      <c r="F1531" s="26">
        <v>0</v>
      </c>
      <c r="G1531" s="26">
        <v>0</v>
      </c>
      <c r="H1531" s="26">
        <v>0</v>
      </c>
      <c r="I1531" s="26">
        <v>0</v>
      </c>
      <c r="J1531" s="26">
        <v>0</v>
      </c>
      <c r="K1531" s="58">
        <v>2</v>
      </c>
      <c r="L1531" s="26">
        <v>3480381.6</v>
      </c>
      <c r="M1531" s="26">
        <v>0</v>
      </c>
      <c r="N1531" s="26">
        <v>0</v>
      </c>
      <c r="O1531" s="26">
        <v>0</v>
      </c>
      <c r="P1531" s="26">
        <v>0</v>
      </c>
      <c r="Q1531" s="26">
        <v>0</v>
      </c>
      <c r="R1531" s="26">
        <v>0</v>
      </c>
      <c r="S1531" s="26">
        <v>0</v>
      </c>
      <c r="T1531" s="26">
        <v>0</v>
      </c>
      <c r="U1531" s="26">
        <v>0</v>
      </c>
      <c r="V1531" s="26">
        <v>0</v>
      </c>
      <c r="W1531" s="26">
        <v>0</v>
      </c>
      <c r="X1531" s="26">
        <v>0</v>
      </c>
      <c r="Y1531" s="26">
        <v>0</v>
      </c>
      <c r="Z1531" s="26">
        <v>0</v>
      </c>
      <c r="AA1531" s="26">
        <v>0</v>
      </c>
      <c r="AB1531" s="26">
        <v>0</v>
      </c>
      <c r="AC1531" s="26">
        <v>0</v>
      </c>
      <c r="AD1531" s="26">
        <v>0</v>
      </c>
      <c r="AE1531" s="26">
        <v>0</v>
      </c>
      <c r="AF1531" s="29" t="s">
        <v>263</v>
      </c>
      <c r="AG1531" s="29">
        <v>2021</v>
      </c>
      <c r="AH1531" s="30" t="s">
        <v>263</v>
      </c>
    </row>
    <row r="1532" spans="1:34" ht="61.5">
      <c r="A1532" s="17">
        <v>1</v>
      </c>
      <c r="B1532" s="52">
        <v>21</v>
      </c>
      <c r="C1532" s="88" t="s">
        <v>2554</v>
      </c>
      <c r="D1532" s="26">
        <v>15799612.800000001</v>
      </c>
      <c r="E1532" s="26">
        <v>0</v>
      </c>
      <c r="F1532" s="26">
        <v>0</v>
      </c>
      <c r="G1532" s="26">
        <v>0</v>
      </c>
      <c r="H1532" s="26">
        <v>0</v>
      </c>
      <c r="I1532" s="26">
        <v>0</v>
      </c>
      <c r="J1532" s="26">
        <v>0</v>
      </c>
      <c r="K1532" s="58">
        <v>9</v>
      </c>
      <c r="L1532" s="26">
        <v>15799612.800000001</v>
      </c>
      <c r="M1532" s="26">
        <v>0</v>
      </c>
      <c r="N1532" s="26">
        <v>0</v>
      </c>
      <c r="O1532" s="26">
        <v>0</v>
      </c>
      <c r="P1532" s="26">
        <v>0</v>
      </c>
      <c r="Q1532" s="26">
        <v>0</v>
      </c>
      <c r="R1532" s="26">
        <v>0</v>
      </c>
      <c r="S1532" s="26">
        <v>0</v>
      </c>
      <c r="T1532" s="26">
        <v>0</v>
      </c>
      <c r="U1532" s="26">
        <v>0</v>
      </c>
      <c r="V1532" s="26">
        <v>0</v>
      </c>
      <c r="W1532" s="26">
        <v>0</v>
      </c>
      <c r="X1532" s="26">
        <v>0</v>
      </c>
      <c r="Y1532" s="26">
        <v>0</v>
      </c>
      <c r="Z1532" s="26">
        <v>0</v>
      </c>
      <c r="AA1532" s="26">
        <v>0</v>
      </c>
      <c r="AB1532" s="26">
        <v>0</v>
      </c>
      <c r="AC1532" s="26">
        <v>0</v>
      </c>
      <c r="AD1532" s="26">
        <v>0</v>
      </c>
      <c r="AE1532" s="26">
        <v>0</v>
      </c>
      <c r="AF1532" s="29" t="s">
        <v>263</v>
      </c>
      <c r="AG1532" s="29">
        <v>2021</v>
      </c>
      <c r="AH1532" s="30" t="s">
        <v>263</v>
      </c>
    </row>
    <row r="1533" spans="1:34" ht="61.5">
      <c r="A1533" s="17">
        <v>1</v>
      </c>
      <c r="B1533" s="52">
        <v>22</v>
      </c>
      <c r="C1533" s="88" t="s">
        <v>2555</v>
      </c>
      <c r="D1533" s="26">
        <v>5236848</v>
      </c>
      <c r="E1533" s="26">
        <v>0</v>
      </c>
      <c r="F1533" s="26">
        <v>0</v>
      </c>
      <c r="G1533" s="26">
        <v>0</v>
      </c>
      <c r="H1533" s="26">
        <v>0</v>
      </c>
      <c r="I1533" s="26">
        <v>0</v>
      </c>
      <c r="J1533" s="26">
        <v>0</v>
      </c>
      <c r="K1533" s="58">
        <v>3</v>
      </c>
      <c r="L1533" s="26">
        <v>5236848</v>
      </c>
      <c r="M1533" s="26">
        <v>0</v>
      </c>
      <c r="N1533" s="26">
        <v>0</v>
      </c>
      <c r="O1533" s="26">
        <v>0</v>
      </c>
      <c r="P1533" s="26">
        <v>0</v>
      </c>
      <c r="Q1533" s="26">
        <v>0</v>
      </c>
      <c r="R1533" s="26">
        <v>0</v>
      </c>
      <c r="S1533" s="26">
        <v>0</v>
      </c>
      <c r="T1533" s="26">
        <v>0</v>
      </c>
      <c r="U1533" s="26">
        <v>0</v>
      </c>
      <c r="V1533" s="26">
        <v>0</v>
      </c>
      <c r="W1533" s="26">
        <v>0</v>
      </c>
      <c r="X1533" s="26">
        <v>0</v>
      </c>
      <c r="Y1533" s="26">
        <v>0</v>
      </c>
      <c r="Z1533" s="26">
        <v>0</v>
      </c>
      <c r="AA1533" s="26">
        <v>0</v>
      </c>
      <c r="AB1533" s="26">
        <v>0</v>
      </c>
      <c r="AC1533" s="26">
        <v>0</v>
      </c>
      <c r="AD1533" s="26">
        <v>0</v>
      </c>
      <c r="AE1533" s="26">
        <v>0</v>
      </c>
      <c r="AF1533" s="29" t="s">
        <v>263</v>
      </c>
      <c r="AG1533" s="29">
        <v>2021</v>
      </c>
      <c r="AH1533" s="30" t="s">
        <v>263</v>
      </c>
    </row>
    <row r="1534" spans="1:34" ht="61.5">
      <c r="A1534" s="17">
        <v>1</v>
      </c>
      <c r="B1534" s="52">
        <v>23</v>
      </c>
      <c r="C1534" s="88" t="s">
        <v>2556</v>
      </c>
      <c r="D1534" s="26">
        <v>5372874</v>
      </c>
      <c r="E1534" s="26">
        <v>0</v>
      </c>
      <c r="F1534" s="26">
        <v>0</v>
      </c>
      <c r="G1534" s="26">
        <v>0</v>
      </c>
      <c r="H1534" s="26">
        <v>0</v>
      </c>
      <c r="I1534" s="26">
        <v>0</v>
      </c>
      <c r="J1534" s="26">
        <v>0</v>
      </c>
      <c r="K1534" s="58">
        <v>3</v>
      </c>
      <c r="L1534" s="26">
        <v>5372874</v>
      </c>
      <c r="M1534" s="26">
        <v>0</v>
      </c>
      <c r="N1534" s="26">
        <v>0</v>
      </c>
      <c r="O1534" s="26">
        <v>0</v>
      </c>
      <c r="P1534" s="26">
        <v>0</v>
      </c>
      <c r="Q1534" s="26">
        <v>0</v>
      </c>
      <c r="R1534" s="26">
        <v>0</v>
      </c>
      <c r="S1534" s="26">
        <v>0</v>
      </c>
      <c r="T1534" s="26">
        <v>0</v>
      </c>
      <c r="U1534" s="26">
        <v>0</v>
      </c>
      <c r="V1534" s="26">
        <v>0</v>
      </c>
      <c r="W1534" s="26">
        <v>0</v>
      </c>
      <c r="X1534" s="26">
        <v>0</v>
      </c>
      <c r="Y1534" s="26">
        <v>0</v>
      </c>
      <c r="Z1534" s="26">
        <v>0</v>
      </c>
      <c r="AA1534" s="26">
        <v>0</v>
      </c>
      <c r="AB1534" s="26">
        <v>0</v>
      </c>
      <c r="AC1534" s="26">
        <v>0</v>
      </c>
      <c r="AD1534" s="26">
        <v>0</v>
      </c>
      <c r="AE1534" s="26">
        <v>0</v>
      </c>
      <c r="AF1534" s="29" t="s">
        <v>263</v>
      </c>
      <c r="AG1534" s="29">
        <v>2021</v>
      </c>
      <c r="AH1534" s="30" t="s">
        <v>263</v>
      </c>
    </row>
    <row r="1535" spans="1:34" ht="61.5">
      <c r="A1535" s="17">
        <v>1</v>
      </c>
      <c r="B1535" s="52">
        <v>24</v>
      </c>
      <c r="C1535" s="88" t="s">
        <v>2557</v>
      </c>
      <c r="D1535" s="26">
        <v>5421124.8000000007</v>
      </c>
      <c r="E1535" s="26">
        <v>0</v>
      </c>
      <c r="F1535" s="26">
        <v>0</v>
      </c>
      <c r="G1535" s="26">
        <v>0</v>
      </c>
      <c r="H1535" s="26">
        <v>0</v>
      </c>
      <c r="I1535" s="26">
        <v>0</v>
      </c>
      <c r="J1535" s="26">
        <v>0</v>
      </c>
      <c r="K1535" s="58">
        <v>3</v>
      </c>
      <c r="L1535" s="26">
        <v>5421124.8000000007</v>
      </c>
      <c r="M1535" s="26">
        <v>0</v>
      </c>
      <c r="N1535" s="26">
        <v>0</v>
      </c>
      <c r="O1535" s="26">
        <v>0</v>
      </c>
      <c r="P1535" s="26">
        <v>0</v>
      </c>
      <c r="Q1535" s="26">
        <v>0</v>
      </c>
      <c r="R1535" s="26">
        <v>0</v>
      </c>
      <c r="S1535" s="26">
        <v>0</v>
      </c>
      <c r="T1535" s="26">
        <v>0</v>
      </c>
      <c r="U1535" s="26">
        <v>0</v>
      </c>
      <c r="V1535" s="26">
        <v>0</v>
      </c>
      <c r="W1535" s="26">
        <v>0</v>
      </c>
      <c r="X1535" s="26">
        <v>0</v>
      </c>
      <c r="Y1535" s="26">
        <v>0</v>
      </c>
      <c r="Z1535" s="26">
        <v>0</v>
      </c>
      <c r="AA1535" s="26">
        <v>0</v>
      </c>
      <c r="AB1535" s="26">
        <v>0</v>
      </c>
      <c r="AC1535" s="26">
        <v>0</v>
      </c>
      <c r="AD1535" s="26">
        <v>0</v>
      </c>
      <c r="AE1535" s="26">
        <v>0</v>
      </c>
      <c r="AF1535" s="29" t="s">
        <v>263</v>
      </c>
      <c r="AG1535" s="29">
        <v>2021</v>
      </c>
      <c r="AH1535" s="30" t="s">
        <v>263</v>
      </c>
    </row>
    <row r="1536" spans="1:34" ht="61.5">
      <c r="A1536" s="17">
        <v>1</v>
      </c>
      <c r="B1536" s="52">
        <v>25</v>
      </c>
      <c r="C1536" s="88" t="s">
        <v>2558</v>
      </c>
      <c r="D1536" s="26">
        <v>7223596.7999999998</v>
      </c>
      <c r="E1536" s="26">
        <v>0</v>
      </c>
      <c r="F1536" s="26">
        <v>0</v>
      </c>
      <c r="G1536" s="26">
        <v>0</v>
      </c>
      <c r="H1536" s="26">
        <v>0</v>
      </c>
      <c r="I1536" s="26">
        <v>0</v>
      </c>
      <c r="J1536" s="26">
        <v>0</v>
      </c>
      <c r="K1536" s="58">
        <v>4</v>
      </c>
      <c r="L1536" s="26">
        <v>7223596.7999999998</v>
      </c>
      <c r="M1536" s="26">
        <v>0</v>
      </c>
      <c r="N1536" s="26">
        <v>0</v>
      </c>
      <c r="O1536" s="26">
        <v>0</v>
      </c>
      <c r="P1536" s="26">
        <v>0</v>
      </c>
      <c r="Q1536" s="26">
        <v>0</v>
      </c>
      <c r="R1536" s="26">
        <v>0</v>
      </c>
      <c r="S1536" s="26">
        <v>0</v>
      </c>
      <c r="T1536" s="26">
        <v>0</v>
      </c>
      <c r="U1536" s="26">
        <v>0</v>
      </c>
      <c r="V1536" s="26">
        <v>0</v>
      </c>
      <c r="W1536" s="26">
        <v>0</v>
      </c>
      <c r="X1536" s="26">
        <v>0</v>
      </c>
      <c r="Y1536" s="26">
        <v>0</v>
      </c>
      <c r="Z1536" s="26">
        <v>0</v>
      </c>
      <c r="AA1536" s="26">
        <v>0</v>
      </c>
      <c r="AB1536" s="26">
        <v>0</v>
      </c>
      <c r="AC1536" s="26">
        <v>0</v>
      </c>
      <c r="AD1536" s="26">
        <v>0</v>
      </c>
      <c r="AE1536" s="26">
        <v>0</v>
      </c>
      <c r="AF1536" s="29" t="s">
        <v>263</v>
      </c>
      <c r="AG1536" s="29">
        <v>2021</v>
      </c>
      <c r="AH1536" s="30" t="s">
        <v>263</v>
      </c>
    </row>
    <row r="1537" spans="1:34" ht="61.5">
      <c r="A1537" s="17">
        <v>1</v>
      </c>
      <c r="B1537" s="52">
        <v>26</v>
      </c>
      <c r="C1537" s="88" t="s">
        <v>2559</v>
      </c>
      <c r="D1537" s="26">
        <v>3572692.8</v>
      </c>
      <c r="E1537" s="26">
        <v>0</v>
      </c>
      <c r="F1537" s="26">
        <v>0</v>
      </c>
      <c r="G1537" s="26">
        <v>0</v>
      </c>
      <c r="H1537" s="26">
        <v>0</v>
      </c>
      <c r="I1537" s="26">
        <v>0</v>
      </c>
      <c r="J1537" s="26">
        <v>0</v>
      </c>
      <c r="K1537" s="58">
        <v>2</v>
      </c>
      <c r="L1537" s="26">
        <v>3572692.8</v>
      </c>
      <c r="M1537" s="26">
        <v>0</v>
      </c>
      <c r="N1537" s="26">
        <v>0</v>
      </c>
      <c r="O1537" s="26">
        <v>0</v>
      </c>
      <c r="P1537" s="26">
        <v>0</v>
      </c>
      <c r="Q1537" s="26">
        <v>0</v>
      </c>
      <c r="R1537" s="26">
        <v>0</v>
      </c>
      <c r="S1537" s="26">
        <v>0</v>
      </c>
      <c r="T1537" s="26">
        <v>0</v>
      </c>
      <c r="U1537" s="26">
        <v>0</v>
      </c>
      <c r="V1537" s="26">
        <v>0</v>
      </c>
      <c r="W1537" s="26">
        <v>0</v>
      </c>
      <c r="X1537" s="26">
        <v>0</v>
      </c>
      <c r="Y1537" s="26">
        <v>0</v>
      </c>
      <c r="Z1537" s="26">
        <v>0</v>
      </c>
      <c r="AA1537" s="26">
        <v>0</v>
      </c>
      <c r="AB1537" s="26">
        <v>0</v>
      </c>
      <c r="AC1537" s="26">
        <v>0</v>
      </c>
      <c r="AD1537" s="26">
        <v>0</v>
      </c>
      <c r="AE1537" s="26">
        <v>0</v>
      </c>
      <c r="AF1537" s="29" t="s">
        <v>263</v>
      </c>
      <c r="AG1537" s="29">
        <v>2021</v>
      </c>
      <c r="AH1537" s="30" t="s">
        <v>263</v>
      </c>
    </row>
    <row r="1538" spans="1:34" ht="61.5">
      <c r="A1538" s="17">
        <v>1</v>
      </c>
      <c r="B1538" s="52">
        <v>27</v>
      </c>
      <c r="C1538" s="88" t="s">
        <v>2560</v>
      </c>
      <c r="D1538" s="26">
        <v>3622476</v>
      </c>
      <c r="E1538" s="26">
        <v>0</v>
      </c>
      <c r="F1538" s="26">
        <v>0</v>
      </c>
      <c r="G1538" s="26">
        <v>0</v>
      </c>
      <c r="H1538" s="26">
        <v>0</v>
      </c>
      <c r="I1538" s="26">
        <v>0</v>
      </c>
      <c r="J1538" s="26">
        <v>0</v>
      </c>
      <c r="K1538" s="58">
        <v>2</v>
      </c>
      <c r="L1538" s="26">
        <v>3622476</v>
      </c>
      <c r="M1538" s="26">
        <v>0</v>
      </c>
      <c r="N1538" s="26">
        <v>0</v>
      </c>
      <c r="O1538" s="26">
        <v>0</v>
      </c>
      <c r="P1538" s="26">
        <v>0</v>
      </c>
      <c r="Q1538" s="26">
        <v>0</v>
      </c>
      <c r="R1538" s="26">
        <v>0</v>
      </c>
      <c r="S1538" s="26">
        <v>0</v>
      </c>
      <c r="T1538" s="26">
        <v>0</v>
      </c>
      <c r="U1538" s="26">
        <v>0</v>
      </c>
      <c r="V1538" s="26">
        <v>0</v>
      </c>
      <c r="W1538" s="26">
        <v>0</v>
      </c>
      <c r="X1538" s="26">
        <v>0</v>
      </c>
      <c r="Y1538" s="26">
        <v>0</v>
      </c>
      <c r="Z1538" s="26">
        <v>0</v>
      </c>
      <c r="AA1538" s="26">
        <v>0</v>
      </c>
      <c r="AB1538" s="26">
        <v>0</v>
      </c>
      <c r="AC1538" s="26">
        <v>0</v>
      </c>
      <c r="AD1538" s="26">
        <v>0</v>
      </c>
      <c r="AE1538" s="26">
        <v>0</v>
      </c>
      <c r="AF1538" s="29" t="s">
        <v>263</v>
      </c>
      <c r="AG1538" s="29">
        <v>2021</v>
      </c>
      <c r="AH1538" s="30" t="s">
        <v>263</v>
      </c>
    </row>
    <row r="1539" spans="1:34" ht="61.5">
      <c r="A1539" s="17">
        <v>1</v>
      </c>
      <c r="B1539" s="52">
        <v>28</v>
      </c>
      <c r="C1539" s="88" t="s">
        <v>1749</v>
      </c>
      <c r="D1539" s="26">
        <v>5435416.8000000007</v>
      </c>
      <c r="E1539" s="26">
        <v>0</v>
      </c>
      <c r="F1539" s="26">
        <v>0</v>
      </c>
      <c r="G1539" s="26">
        <v>0</v>
      </c>
      <c r="H1539" s="26">
        <v>0</v>
      </c>
      <c r="I1539" s="26">
        <v>0</v>
      </c>
      <c r="J1539" s="26">
        <v>0</v>
      </c>
      <c r="K1539" s="58">
        <v>3</v>
      </c>
      <c r="L1539" s="26">
        <v>5435416.8000000007</v>
      </c>
      <c r="M1539" s="26">
        <v>0</v>
      </c>
      <c r="N1539" s="26">
        <v>0</v>
      </c>
      <c r="O1539" s="26">
        <v>0</v>
      </c>
      <c r="P1539" s="26">
        <v>0</v>
      </c>
      <c r="Q1539" s="26">
        <v>0</v>
      </c>
      <c r="R1539" s="26">
        <v>0</v>
      </c>
      <c r="S1539" s="26">
        <v>0</v>
      </c>
      <c r="T1539" s="26">
        <v>0</v>
      </c>
      <c r="U1539" s="26">
        <v>0</v>
      </c>
      <c r="V1539" s="26">
        <v>0</v>
      </c>
      <c r="W1539" s="26">
        <v>0</v>
      </c>
      <c r="X1539" s="26">
        <v>0</v>
      </c>
      <c r="Y1539" s="26">
        <v>0</v>
      </c>
      <c r="Z1539" s="26">
        <v>0</v>
      </c>
      <c r="AA1539" s="26">
        <v>0</v>
      </c>
      <c r="AB1539" s="26">
        <v>0</v>
      </c>
      <c r="AC1539" s="26">
        <v>0</v>
      </c>
      <c r="AD1539" s="26">
        <v>0</v>
      </c>
      <c r="AE1539" s="26">
        <v>0</v>
      </c>
      <c r="AF1539" s="29" t="s">
        <v>263</v>
      </c>
      <c r="AG1539" s="29">
        <v>2021</v>
      </c>
      <c r="AH1539" s="30" t="s">
        <v>263</v>
      </c>
    </row>
    <row r="1540" spans="1:34" ht="61.5">
      <c r="A1540" s="17">
        <v>1</v>
      </c>
      <c r="B1540" s="52">
        <v>29</v>
      </c>
      <c r="C1540" s="88" t="s">
        <v>2561</v>
      </c>
      <c r="D1540" s="26">
        <v>7259352</v>
      </c>
      <c r="E1540" s="26">
        <v>0</v>
      </c>
      <c r="F1540" s="26">
        <v>0</v>
      </c>
      <c r="G1540" s="26">
        <v>0</v>
      </c>
      <c r="H1540" s="26">
        <v>0</v>
      </c>
      <c r="I1540" s="26">
        <v>0</v>
      </c>
      <c r="J1540" s="26">
        <v>0</v>
      </c>
      <c r="K1540" s="58">
        <v>4</v>
      </c>
      <c r="L1540" s="26">
        <v>7259352</v>
      </c>
      <c r="M1540" s="26">
        <v>0</v>
      </c>
      <c r="N1540" s="26">
        <v>0</v>
      </c>
      <c r="O1540" s="26">
        <v>0</v>
      </c>
      <c r="P1540" s="26">
        <v>0</v>
      </c>
      <c r="Q1540" s="26">
        <v>0</v>
      </c>
      <c r="R1540" s="26">
        <v>0</v>
      </c>
      <c r="S1540" s="26">
        <v>0</v>
      </c>
      <c r="T1540" s="26">
        <v>0</v>
      </c>
      <c r="U1540" s="26">
        <v>0</v>
      </c>
      <c r="V1540" s="26">
        <v>0</v>
      </c>
      <c r="W1540" s="26">
        <v>0</v>
      </c>
      <c r="X1540" s="26">
        <v>0</v>
      </c>
      <c r="Y1540" s="26">
        <v>0</v>
      </c>
      <c r="Z1540" s="26">
        <v>0</v>
      </c>
      <c r="AA1540" s="26">
        <v>0</v>
      </c>
      <c r="AB1540" s="26">
        <v>0</v>
      </c>
      <c r="AC1540" s="26">
        <v>0</v>
      </c>
      <c r="AD1540" s="26">
        <v>0</v>
      </c>
      <c r="AE1540" s="26">
        <v>0</v>
      </c>
      <c r="AF1540" s="29" t="s">
        <v>263</v>
      </c>
      <c r="AG1540" s="29">
        <v>2021</v>
      </c>
      <c r="AH1540" s="30" t="s">
        <v>263</v>
      </c>
    </row>
    <row r="1541" spans="1:34" ht="61.5">
      <c r="A1541" s="17">
        <v>1</v>
      </c>
      <c r="B1541" s="52">
        <v>30</v>
      </c>
      <c r="C1541" s="88" t="s">
        <v>2461</v>
      </c>
      <c r="D1541" s="26">
        <v>5435442</v>
      </c>
      <c r="E1541" s="26">
        <v>0</v>
      </c>
      <c r="F1541" s="26">
        <v>0</v>
      </c>
      <c r="G1541" s="26">
        <v>0</v>
      </c>
      <c r="H1541" s="26">
        <v>0</v>
      </c>
      <c r="I1541" s="26">
        <v>0</v>
      </c>
      <c r="J1541" s="26">
        <v>0</v>
      </c>
      <c r="K1541" s="58">
        <v>3</v>
      </c>
      <c r="L1541" s="26">
        <v>5435442</v>
      </c>
      <c r="M1541" s="26">
        <v>0</v>
      </c>
      <c r="N1541" s="26">
        <v>0</v>
      </c>
      <c r="O1541" s="26">
        <v>0</v>
      </c>
      <c r="P1541" s="26">
        <v>0</v>
      </c>
      <c r="Q1541" s="26">
        <v>0</v>
      </c>
      <c r="R1541" s="26">
        <v>0</v>
      </c>
      <c r="S1541" s="26">
        <v>0</v>
      </c>
      <c r="T1541" s="26">
        <v>0</v>
      </c>
      <c r="U1541" s="26">
        <v>0</v>
      </c>
      <c r="V1541" s="26">
        <v>0</v>
      </c>
      <c r="W1541" s="26">
        <v>0</v>
      </c>
      <c r="X1541" s="26">
        <v>0</v>
      </c>
      <c r="Y1541" s="26">
        <v>0</v>
      </c>
      <c r="Z1541" s="26">
        <v>0</v>
      </c>
      <c r="AA1541" s="26">
        <v>0</v>
      </c>
      <c r="AB1541" s="26">
        <v>0</v>
      </c>
      <c r="AC1541" s="26">
        <v>0</v>
      </c>
      <c r="AD1541" s="26">
        <v>0</v>
      </c>
      <c r="AE1541" s="26">
        <v>0</v>
      </c>
      <c r="AF1541" s="29" t="s">
        <v>263</v>
      </c>
      <c r="AG1541" s="29">
        <v>2021</v>
      </c>
      <c r="AH1541" s="30" t="s">
        <v>263</v>
      </c>
    </row>
    <row r="1542" spans="1:34" ht="61.5">
      <c r="A1542" s="17">
        <v>1</v>
      </c>
      <c r="B1542" s="52">
        <v>31</v>
      </c>
      <c r="C1542" s="88" t="s">
        <v>2562</v>
      </c>
      <c r="D1542" s="26">
        <v>8728080</v>
      </c>
      <c r="E1542" s="26">
        <v>0</v>
      </c>
      <c r="F1542" s="26">
        <v>0</v>
      </c>
      <c r="G1542" s="26">
        <v>0</v>
      </c>
      <c r="H1542" s="26">
        <v>0</v>
      </c>
      <c r="I1542" s="26">
        <v>0</v>
      </c>
      <c r="J1542" s="26">
        <v>0</v>
      </c>
      <c r="K1542" s="58">
        <v>5</v>
      </c>
      <c r="L1542" s="26">
        <v>8728080</v>
      </c>
      <c r="M1542" s="26">
        <v>0</v>
      </c>
      <c r="N1542" s="26">
        <v>0</v>
      </c>
      <c r="O1542" s="26">
        <v>0</v>
      </c>
      <c r="P1542" s="26">
        <v>0</v>
      </c>
      <c r="Q1542" s="26">
        <v>0</v>
      </c>
      <c r="R1542" s="26">
        <v>0</v>
      </c>
      <c r="S1542" s="26">
        <v>0</v>
      </c>
      <c r="T1542" s="26">
        <v>0</v>
      </c>
      <c r="U1542" s="26">
        <v>0</v>
      </c>
      <c r="V1542" s="26">
        <v>0</v>
      </c>
      <c r="W1542" s="26">
        <v>0</v>
      </c>
      <c r="X1542" s="26">
        <v>0</v>
      </c>
      <c r="Y1542" s="26">
        <v>0</v>
      </c>
      <c r="Z1542" s="26">
        <v>0</v>
      </c>
      <c r="AA1542" s="26">
        <v>0</v>
      </c>
      <c r="AB1542" s="26">
        <v>0</v>
      </c>
      <c r="AC1542" s="26">
        <v>0</v>
      </c>
      <c r="AD1542" s="26">
        <v>0</v>
      </c>
      <c r="AE1542" s="26">
        <v>0</v>
      </c>
      <c r="AF1542" s="29" t="s">
        <v>263</v>
      </c>
      <c r="AG1542" s="29">
        <v>2021</v>
      </c>
      <c r="AH1542" s="30" t="s">
        <v>263</v>
      </c>
    </row>
    <row r="1543" spans="1:34" ht="61.5">
      <c r="A1543" s="17">
        <v>1</v>
      </c>
      <c r="B1543" s="52">
        <v>32</v>
      </c>
      <c r="C1543" s="88" t="s">
        <v>2563</v>
      </c>
      <c r="D1543" s="26">
        <v>6983966.4000000004</v>
      </c>
      <c r="E1543" s="26">
        <v>0</v>
      </c>
      <c r="F1543" s="26">
        <v>0</v>
      </c>
      <c r="G1543" s="26">
        <v>0</v>
      </c>
      <c r="H1543" s="26">
        <v>0</v>
      </c>
      <c r="I1543" s="26">
        <v>0</v>
      </c>
      <c r="J1543" s="26">
        <v>0</v>
      </c>
      <c r="K1543" s="58">
        <v>4</v>
      </c>
      <c r="L1543" s="26">
        <v>6983966.4000000004</v>
      </c>
      <c r="M1543" s="26">
        <v>0</v>
      </c>
      <c r="N1543" s="26">
        <v>0</v>
      </c>
      <c r="O1543" s="26">
        <v>0</v>
      </c>
      <c r="P1543" s="26">
        <v>0</v>
      </c>
      <c r="Q1543" s="26">
        <v>0</v>
      </c>
      <c r="R1543" s="26">
        <v>0</v>
      </c>
      <c r="S1543" s="26">
        <v>0</v>
      </c>
      <c r="T1543" s="26">
        <v>0</v>
      </c>
      <c r="U1543" s="26">
        <v>0</v>
      </c>
      <c r="V1543" s="26">
        <v>0</v>
      </c>
      <c r="W1543" s="26">
        <v>0</v>
      </c>
      <c r="X1543" s="26">
        <v>0</v>
      </c>
      <c r="Y1543" s="26">
        <v>0</v>
      </c>
      <c r="Z1543" s="26">
        <v>0</v>
      </c>
      <c r="AA1543" s="26">
        <v>0</v>
      </c>
      <c r="AB1543" s="26">
        <v>0</v>
      </c>
      <c r="AC1543" s="26">
        <v>0</v>
      </c>
      <c r="AD1543" s="26">
        <v>0</v>
      </c>
      <c r="AE1543" s="26">
        <v>0</v>
      </c>
      <c r="AF1543" s="29" t="s">
        <v>263</v>
      </c>
      <c r="AG1543" s="29">
        <v>2021</v>
      </c>
      <c r="AH1543" s="30" t="s">
        <v>263</v>
      </c>
    </row>
    <row r="1544" spans="1:34" ht="61.5">
      <c r="A1544" s="17">
        <v>1</v>
      </c>
      <c r="B1544" s="52">
        <v>33</v>
      </c>
      <c r="C1544" s="88" t="s">
        <v>2564</v>
      </c>
      <c r="D1544" s="26">
        <v>5374782</v>
      </c>
      <c r="E1544" s="26">
        <v>0</v>
      </c>
      <c r="F1544" s="26">
        <v>0</v>
      </c>
      <c r="G1544" s="26">
        <v>0</v>
      </c>
      <c r="H1544" s="26">
        <v>0</v>
      </c>
      <c r="I1544" s="26">
        <v>0</v>
      </c>
      <c r="J1544" s="26">
        <v>0</v>
      </c>
      <c r="K1544" s="58">
        <v>3</v>
      </c>
      <c r="L1544" s="26">
        <v>5374782</v>
      </c>
      <c r="M1544" s="26">
        <v>0</v>
      </c>
      <c r="N1544" s="26">
        <v>0</v>
      </c>
      <c r="O1544" s="26">
        <v>0</v>
      </c>
      <c r="P1544" s="26">
        <v>0</v>
      </c>
      <c r="Q1544" s="26">
        <v>0</v>
      </c>
      <c r="R1544" s="26">
        <v>0</v>
      </c>
      <c r="S1544" s="26">
        <v>0</v>
      </c>
      <c r="T1544" s="26">
        <v>0</v>
      </c>
      <c r="U1544" s="26">
        <v>0</v>
      </c>
      <c r="V1544" s="26">
        <v>0</v>
      </c>
      <c r="W1544" s="26">
        <v>0</v>
      </c>
      <c r="X1544" s="26">
        <v>0</v>
      </c>
      <c r="Y1544" s="26">
        <v>0</v>
      </c>
      <c r="Z1544" s="26">
        <v>0</v>
      </c>
      <c r="AA1544" s="26">
        <v>0</v>
      </c>
      <c r="AB1544" s="26">
        <v>0</v>
      </c>
      <c r="AC1544" s="26">
        <v>0</v>
      </c>
      <c r="AD1544" s="26">
        <v>0</v>
      </c>
      <c r="AE1544" s="26">
        <v>0</v>
      </c>
      <c r="AF1544" s="29" t="s">
        <v>263</v>
      </c>
      <c r="AG1544" s="29">
        <v>2021</v>
      </c>
      <c r="AH1544" s="30" t="s">
        <v>263</v>
      </c>
    </row>
    <row r="1545" spans="1:34" ht="61.5">
      <c r="A1545" s="17">
        <v>1</v>
      </c>
      <c r="B1545" s="52">
        <v>34</v>
      </c>
      <c r="C1545" s="88" t="s">
        <v>2565</v>
      </c>
      <c r="D1545" s="26">
        <v>1790612.4</v>
      </c>
      <c r="E1545" s="26">
        <v>0</v>
      </c>
      <c r="F1545" s="26">
        <v>0</v>
      </c>
      <c r="G1545" s="26">
        <v>0</v>
      </c>
      <c r="H1545" s="26">
        <v>0</v>
      </c>
      <c r="I1545" s="26">
        <v>0</v>
      </c>
      <c r="J1545" s="26">
        <v>0</v>
      </c>
      <c r="K1545" s="58">
        <v>1</v>
      </c>
      <c r="L1545" s="26">
        <v>1790612.4</v>
      </c>
      <c r="M1545" s="26">
        <v>0</v>
      </c>
      <c r="N1545" s="26">
        <v>0</v>
      </c>
      <c r="O1545" s="26">
        <v>0</v>
      </c>
      <c r="P1545" s="26">
        <v>0</v>
      </c>
      <c r="Q1545" s="26">
        <v>0</v>
      </c>
      <c r="R1545" s="26">
        <v>0</v>
      </c>
      <c r="S1545" s="26">
        <v>0</v>
      </c>
      <c r="T1545" s="26">
        <v>0</v>
      </c>
      <c r="U1545" s="26">
        <v>0</v>
      </c>
      <c r="V1545" s="26">
        <v>0</v>
      </c>
      <c r="W1545" s="26">
        <v>0</v>
      </c>
      <c r="X1545" s="26">
        <v>0</v>
      </c>
      <c r="Y1545" s="26">
        <v>0</v>
      </c>
      <c r="Z1545" s="26">
        <v>0</v>
      </c>
      <c r="AA1545" s="26">
        <v>0</v>
      </c>
      <c r="AB1545" s="26">
        <v>0</v>
      </c>
      <c r="AC1545" s="26">
        <v>0</v>
      </c>
      <c r="AD1545" s="26">
        <v>0</v>
      </c>
      <c r="AE1545" s="26">
        <v>0</v>
      </c>
      <c r="AF1545" s="29" t="s">
        <v>263</v>
      </c>
      <c r="AG1545" s="29">
        <v>2021</v>
      </c>
      <c r="AH1545" s="30" t="s">
        <v>263</v>
      </c>
    </row>
    <row r="1546" spans="1:34" ht="61.5">
      <c r="A1546" s="17">
        <v>1</v>
      </c>
      <c r="B1546" s="52">
        <v>35</v>
      </c>
      <c r="C1546" s="88" t="s">
        <v>2566</v>
      </c>
      <c r="D1546" s="26">
        <v>3486403.2</v>
      </c>
      <c r="E1546" s="26">
        <v>0</v>
      </c>
      <c r="F1546" s="26">
        <v>0</v>
      </c>
      <c r="G1546" s="26">
        <v>0</v>
      </c>
      <c r="H1546" s="26">
        <v>0</v>
      </c>
      <c r="I1546" s="26">
        <v>0</v>
      </c>
      <c r="J1546" s="26">
        <v>0</v>
      </c>
      <c r="K1546" s="58">
        <v>2</v>
      </c>
      <c r="L1546" s="26">
        <v>3486403.2</v>
      </c>
      <c r="M1546" s="26">
        <v>0</v>
      </c>
      <c r="N1546" s="26">
        <v>0</v>
      </c>
      <c r="O1546" s="26">
        <v>0</v>
      </c>
      <c r="P1546" s="26">
        <v>0</v>
      </c>
      <c r="Q1546" s="26">
        <v>0</v>
      </c>
      <c r="R1546" s="26">
        <v>0</v>
      </c>
      <c r="S1546" s="26">
        <v>0</v>
      </c>
      <c r="T1546" s="26">
        <v>0</v>
      </c>
      <c r="U1546" s="26">
        <v>0</v>
      </c>
      <c r="V1546" s="26">
        <v>0</v>
      </c>
      <c r="W1546" s="26">
        <v>0</v>
      </c>
      <c r="X1546" s="26">
        <v>0</v>
      </c>
      <c r="Y1546" s="26">
        <v>0</v>
      </c>
      <c r="Z1546" s="26">
        <v>0</v>
      </c>
      <c r="AA1546" s="26">
        <v>0</v>
      </c>
      <c r="AB1546" s="26">
        <v>0</v>
      </c>
      <c r="AC1546" s="26">
        <v>0</v>
      </c>
      <c r="AD1546" s="26">
        <v>0</v>
      </c>
      <c r="AE1546" s="26">
        <v>0</v>
      </c>
      <c r="AF1546" s="29" t="s">
        <v>263</v>
      </c>
      <c r="AG1546" s="29">
        <v>2021</v>
      </c>
      <c r="AH1546" s="30" t="s">
        <v>263</v>
      </c>
    </row>
    <row r="1547" spans="1:34" ht="61.5">
      <c r="A1547" s="17">
        <v>1</v>
      </c>
      <c r="B1547" s="52">
        <v>36</v>
      </c>
      <c r="C1547" s="88" t="s">
        <v>2051</v>
      </c>
      <c r="D1547" s="26">
        <v>7260115.2000000002</v>
      </c>
      <c r="E1547" s="26">
        <v>0</v>
      </c>
      <c r="F1547" s="26">
        <v>0</v>
      </c>
      <c r="G1547" s="26">
        <v>0</v>
      </c>
      <c r="H1547" s="26">
        <v>0</v>
      </c>
      <c r="I1547" s="26">
        <v>0</v>
      </c>
      <c r="J1547" s="26">
        <v>0</v>
      </c>
      <c r="K1547" s="58">
        <v>4</v>
      </c>
      <c r="L1547" s="26">
        <v>7260115.2000000002</v>
      </c>
      <c r="M1547" s="26">
        <v>0</v>
      </c>
      <c r="N1547" s="26">
        <v>0</v>
      </c>
      <c r="O1547" s="26">
        <v>0</v>
      </c>
      <c r="P1547" s="26">
        <v>0</v>
      </c>
      <c r="Q1547" s="26">
        <v>0</v>
      </c>
      <c r="R1547" s="26">
        <v>0</v>
      </c>
      <c r="S1547" s="26">
        <v>0</v>
      </c>
      <c r="T1547" s="26">
        <v>0</v>
      </c>
      <c r="U1547" s="26">
        <v>0</v>
      </c>
      <c r="V1547" s="26">
        <v>0</v>
      </c>
      <c r="W1547" s="26">
        <v>0</v>
      </c>
      <c r="X1547" s="26">
        <v>0</v>
      </c>
      <c r="Y1547" s="26">
        <v>0</v>
      </c>
      <c r="Z1547" s="26">
        <v>0</v>
      </c>
      <c r="AA1547" s="26">
        <v>0</v>
      </c>
      <c r="AB1547" s="26">
        <v>0</v>
      </c>
      <c r="AC1547" s="26">
        <v>0</v>
      </c>
      <c r="AD1547" s="26">
        <v>0</v>
      </c>
      <c r="AE1547" s="26">
        <v>0</v>
      </c>
      <c r="AF1547" s="29" t="s">
        <v>263</v>
      </c>
      <c r="AG1547" s="29">
        <v>2021</v>
      </c>
      <c r="AH1547" s="30" t="s">
        <v>263</v>
      </c>
    </row>
    <row r="1548" spans="1:34" ht="61.5">
      <c r="A1548" s="17">
        <v>1</v>
      </c>
      <c r="B1548" s="52">
        <v>37</v>
      </c>
      <c r="C1548" s="88" t="s">
        <v>2467</v>
      </c>
      <c r="D1548" s="26">
        <v>7260115.2000000002</v>
      </c>
      <c r="E1548" s="26">
        <v>0</v>
      </c>
      <c r="F1548" s="26">
        <v>0</v>
      </c>
      <c r="G1548" s="26">
        <v>0</v>
      </c>
      <c r="H1548" s="26">
        <v>0</v>
      </c>
      <c r="I1548" s="26">
        <v>0</v>
      </c>
      <c r="J1548" s="26">
        <v>0</v>
      </c>
      <c r="K1548" s="58">
        <v>4</v>
      </c>
      <c r="L1548" s="26">
        <v>7260115.2000000002</v>
      </c>
      <c r="M1548" s="26">
        <v>0</v>
      </c>
      <c r="N1548" s="26">
        <v>0</v>
      </c>
      <c r="O1548" s="26">
        <v>0</v>
      </c>
      <c r="P1548" s="26">
        <v>0</v>
      </c>
      <c r="Q1548" s="26">
        <v>0</v>
      </c>
      <c r="R1548" s="26">
        <v>0</v>
      </c>
      <c r="S1548" s="26">
        <v>0</v>
      </c>
      <c r="T1548" s="26">
        <v>0</v>
      </c>
      <c r="U1548" s="26">
        <v>0</v>
      </c>
      <c r="V1548" s="26">
        <v>0</v>
      </c>
      <c r="W1548" s="26">
        <v>0</v>
      </c>
      <c r="X1548" s="26">
        <v>0</v>
      </c>
      <c r="Y1548" s="26">
        <v>0</v>
      </c>
      <c r="Z1548" s="26">
        <v>0</v>
      </c>
      <c r="AA1548" s="26">
        <v>0</v>
      </c>
      <c r="AB1548" s="26">
        <v>0</v>
      </c>
      <c r="AC1548" s="26">
        <v>0</v>
      </c>
      <c r="AD1548" s="26">
        <v>0</v>
      </c>
      <c r="AE1548" s="26">
        <v>0</v>
      </c>
      <c r="AF1548" s="29" t="s">
        <v>263</v>
      </c>
      <c r="AG1548" s="29">
        <v>2021</v>
      </c>
      <c r="AH1548" s="30" t="s">
        <v>263</v>
      </c>
    </row>
    <row r="1549" spans="1:34" ht="61.5">
      <c r="A1549" s="17">
        <v>1</v>
      </c>
      <c r="B1549" s="52">
        <v>38</v>
      </c>
      <c r="C1549" s="88" t="s">
        <v>1759</v>
      </c>
      <c r="D1549" s="26">
        <v>10461448.800000001</v>
      </c>
      <c r="E1549" s="26">
        <v>0</v>
      </c>
      <c r="F1549" s="26">
        <v>0</v>
      </c>
      <c r="G1549" s="26">
        <v>0</v>
      </c>
      <c r="H1549" s="26">
        <v>0</v>
      </c>
      <c r="I1549" s="26">
        <v>0</v>
      </c>
      <c r="J1549" s="26">
        <v>0</v>
      </c>
      <c r="K1549" s="58">
        <v>6</v>
      </c>
      <c r="L1549" s="26">
        <v>10461448.800000001</v>
      </c>
      <c r="M1549" s="26">
        <v>0</v>
      </c>
      <c r="N1549" s="26">
        <v>0</v>
      </c>
      <c r="O1549" s="26">
        <v>0</v>
      </c>
      <c r="P1549" s="26">
        <v>0</v>
      </c>
      <c r="Q1549" s="26">
        <v>0</v>
      </c>
      <c r="R1549" s="26">
        <v>0</v>
      </c>
      <c r="S1549" s="26">
        <v>0</v>
      </c>
      <c r="T1549" s="26">
        <v>0</v>
      </c>
      <c r="U1549" s="26">
        <v>0</v>
      </c>
      <c r="V1549" s="26">
        <v>0</v>
      </c>
      <c r="W1549" s="26">
        <v>0</v>
      </c>
      <c r="X1549" s="26">
        <v>0</v>
      </c>
      <c r="Y1549" s="26">
        <v>0</v>
      </c>
      <c r="Z1549" s="26">
        <v>0</v>
      </c>
      <c r="AA1549" s="26">
        <v>0</v>
      </c>
      <c r="AB1549" s="26">
        <v>0</v>
      </c>
      <c r="AC1549" s="26">
        <v>0</v>
      </c>
      <c r="AD1549" s="26">
        <v>0</v>
      </c>
      <c r="AE1549" s="26">
        <v>0</v>
      </c>
      <c r="AF1549" s="29" t="s">
        <v>263</v>
      </c>
      <c r="AG1549" s="29">
        <v>2021</v>
      </c>
      <c r="AH1549" s="30" t="s">
        <v>263</v>
      </c>
    </row>
    <row r="1550" spans="1:34" ht="61.5">
      <c r="A1550" s="17">
        <v>1</v>
      </c>
      <c r="B1550" s="52">
        <v>39</v>
      </c>
      <c r="C1550" s="88" t="s">
        <v>2567</v>
      </c>
      <c r="D1550" s="26">
        <v>3487149.6</v>
      </c>
      <c r="E1550" s="26">
        <v>0</v>
      </c>
      <c r="F1550" s="26">
        <v>0</v>
      </c>
      <c r="G1550" s="26">
        <v>0</v>
      </c>
      <c r="H1550" s="26">
        <v>0</v>
      </c>
      <c r="I1550" s="26">
        <v>0</v>
      </c>
      <c r="J1550" s="26">
        <v>0</v>
      </c>
      <c r="K1550" s="58">
        <v>2</v>
      </c>
      <c r="L1550" s="26">
        <v>3487149.6</v>
      </c>
      <c r="M1550" s="26">
        <v>0</v>
      </c>
      <c r="N1550" s="26">
        <v>0</v>
      </c>
      <c r="O1550" s="26">
        <v>0</v>
      </c>
      <c r="P1550" s="26">
        <v>0</v>
      </c>
      <c r="Q1550" s="26">
        <v>0</v>
      </c>
      <c r="R1550" s="26">
        <v>0</v>
      </c>
      <c r="S1550" s="26">
        <v>0</v>
      </c>
      <c r="T1550" s="26">
        <v>0</v>
      </c>
      <c r="U1550" s="26">
        <v>0</v>
      </c>
      <c r="V1550" s="26">
        <v>0</v>
      </c>
      <c r="W1550" s="26">
        <v>0</v>
      </c>
      <c r="X1550" s="26">
        <v>0</v>
      </c>
      <c r="Y1550" s="26">
        <v>0</v>
      </c>
      <c r="Z1550" s="26">
        <v>0</v>
      </c>
      <c r="AA1550" s="26">
        <v>0</v>
      </c>
      <c r="AB1550" s="26">
        <v>0</v>
      </c>
      <c r="AC1550" s="26">
        <v>0</v>
      </c>
      <c r="AD1550" s="26">
        <v>0</v>
      </c>
      <c r="AE1550" s="26">
        <v>0</v>
      </c>
      <c r="AF1550" s="29" t="s">
        <v>263</v>
      </c>
      <c r="AG1550" s="29">
        <v>2021</v>
      </c>
      <c r="AH1550" s="30" t="s">
        <v>263</v>
      </c>
    </row>
    <row r="1551" spans="1:34" ht="61.5">
      <c r="A1551" s="17">
        <v>1</v>
      </c>
      <c r="B1551" s="52">
        <v>40</v>
      </c>
      <c r="C1551" s="88" t="s">
        <v>2568</v>
      </c>
      <c r="D1551" s="26">
        <v>7260768</v>
      </c>
      <c r="E1551" s="26">
        <v>0</v>
      </c>
      <c r="F1551" s="26">
        <v>0</v>
      </c>
      <c r="G1551" s="26">
        <v>0</v>
      </c>
      <c r="H1551" s="26">
        <v>0</v>
      </c>
      <c r="I1551" s="26">
        <v>0</v>
      </c>
      <c r="J1551" s="26">
        <v>0</v>
      </c>
      <c r="K1551" s="58">
        <v>4</v>
      </c>
      <c r="L1551" s="26">
        <v>7260768</v>
      </c>
      <c r="M1551" s="26">
        <v>0</v>
      </c>
      <c r="N1551" s="26">
        <v>0</v>
      </c>
      <c r="O1551" s="26">
        <v>0</v>
      </c>
      <c r="P1551" s="26">
        <v>0</v>
      </c>
      <c r="Q1551" s="26">
        <v>0</v>
      </c>
      <c r="R1551" s="26">
        <v>0</v>
      </c>
      <c r="S1551" s="26">
        <v>0</v>
      </c>
      <c r="T1551" s="26">
        <v>0</v>
      </c>
      <c r="U1551" s="26">
        <v>0</v>
      </c>
      <c r="V1551" s="26">
        <v>0</v>
      </c>
      <c r="W1551" s="26">
        <v>0</v>
      </c>
      <c r="X1551" s="26">
        <v>0</v>
      </c>
      <c r="Y1551" s="26">
        <v>0</v>
      </c>
      <c r="Z1551" s="26">
        <v>0</v>
      </c>
      <c r="AA1551" s="26">
        <v>0</v>
      </c>
      <c r="AB1551" s="26">
        <v>0</v>
      </c>
      <c r="AC1551" s="26">
        <v>0</v>
      </c>
      <c r="AD1551" s="26">
        <v>0</v>
      </c>
      <c r="AE1551" s="26">
        <v>0</v>
      </c>
      <c r="AF1551" s="29" t="s">
        <v>263</v>
      </c>
      <c r="AG1551" s="29">
        <v>2021</v>
      </c>
      <c r="AH1551" s="30" t="s">
        <v>263</v>
      </c>
    </row>
    <row r="1552" spans="1:34" ht="61.5">
      <c r="A1552" s="17">
        <v>1</v>
      </c>
      <c r="B1552" s="52">
        <v>41</v>
      </c>
      <c r="C1552" s="88" t="s">
        <v>2569</v>
      </c>
      <c r="D1552" s="26">
        <v>3488020.8</v>
      </c>
      <c r="E1552" s="26">
        <v>0</v>
      </c>
      <c r="F1552" s="26">
        <v>0</v>
      </c>
      <c r="G1552" s="26">
        <v>0</v>
      </c>
      <c r="H1552" s="26">
        <v>0</v>
      </c>
      <c r="I1552" s="26">
        <v>0</v>
      </c>
      <c r="J1552" s="26">
        <v>0</v>
      </c>
      <c r="K1552" s="58">
        <v>2</v>
      </c>
      <c r="L1552" s="26">
        <v>3488020.8</v>
      </c>
      <c r="M1552" s="26">
        <v>0</v>
      </c>
      <c r="N1552" s="26">
        <v>0</v>
      </c>
      <c r="O1552" s="26">
        <v>0</v>
      </c>
      <c r="P1552" s="26">
        <v>0</v>
      </c>
      <c r="Q1552" s="26">
        <v>0</v>
      </c>
      <c r="R1552" s="26">
        <v>0</v>
      </c>
      <c r="S1552" s="26">
        <v>0</v>
      </c>
      <c r="T1552" s="26">
        <v>0</v>
      </c>
      <c r="U1552" s="26">
        <v>0</v>
      </c>
      <c r="V1552" s="26">
        <v>0</v>
      </c>
      <c r="W1552" s="26">
        <v>0</v>
      </c>
      <c r="X1552" s="26">
        <v>0</v>
      </c>
      <c r="Y1552" s="26">
        <v>0</v>
      </c>
      <c r="Z1552" s="26">
        <v>0</v>
      </c>
      <c r="AA1552" s="26">
        <v>0</v>
      </c>
      <c r="AB1552" s="26">
        <v>0</v>
      </c>
      <c r="AC1552" s="26">
        <v>0</v>
      </c>
      <c r="AD1552" s="26">
        <v>0</v>
      </c>
      <c r="AE1552" s="26">
        <v>0</v>
      </c>
      <c r="AF1552" s="29" t="s">
        <v>263</v>
      </c>
      <c r="AG1552" s="29">
        <v>2021</v>
      </c>
      <c r="AH1552" s="30" t="s">
        <v>263</v>
      </c>
    </row>
    <row r="1553" spans="1:34" ht="61.5">
      <c r="A1553" s="17">
        <v>1</v>
      </c>
      <c r="B1553" s="52">
        <v>42</v>
      </c>
      <c r="C1553" s="88" t="s">
        <v>2570</v>
      </c>
      <c r="D1553" s="26">
        <v>7143820.7999999998</v>
      </c>
      <c r="E1553" s="26">
        <v>0</v>
      </c>
      <c r="F1553" s="26">
        <v>0</v>
      </c>
      <c r="G1553" s="26">
        <v>0</v>
      </c>
      <c r="H1553" s="26">
        <v>0</v>
      </c>
      <c r="I1553" s="26">
        <v>0</v>
      </c>
      <c r="J1553" s="26">
        <v>0</v>
      </c>
      <c r="K1553" s="58">
        <v>4</v>
      </c>
      <c r="L1553" s="26">
        <v>7143820.7999999998</v>
      </c>
      <c r="M1553" s="26">
        <v>0</v>
      </c>
      <c r="N1553" s="26">
        <v>0</v>
      </c>
      <c r="O1553" s="26">
        <v>0</v>
      </c>
      <c r="P1553" s="26">
        <v>0</v>
      </c>
      <c r="Q1553" s="26">
        <v>0</v>
      </c>
      <c r="R1553" s="26">
        <v>0</v>
      </c>
      <c r="S1553" s="26">
        <v>0</v>
      </c>
      <c r="T1553" s="26">
        <v>0</v>
      </c>
      <c r="U1553" s="26">
        <v>0</v>
      </c>
      <c r="V1553" s="26">
        <v>0</v>
      </c>
      <c r="W1553" s="26">
        <v>0</v>
      </c>
      <c r="X1553" s="26">
        <v>0</v>
      </c>
      <c r="Y1553" s="26">
        <v>0</v>
      </c>
      <c r="Z1553" s="26">
        <v>0</v>
      </c>
      <c r="AA1553" s="26">
        <v>0</v>
      </c>
      <c r="AB1553" s="26">
        <v>0</v>
      </c>
      <c r="AC1553" s="26">
        <v>0</v>
      </c>
      <c r="AD1553" s="26">
        <v>0</v>
      </c>
      <c r="AE1553" s="26">
        <v>0</v>
      </c>
      <c r="AF1553" s="29" t="s">
        <v>263</v>
      </c>
      <c r="AG1553" s="29">
        <v>2021</v>
      </c>
      <c r="AH1553" s="30" t="s">
        <v>263</v>
      </c>
    </row>
    <row r="1554" spans="1:34" ht="61.5">
      <c r="A1554" s="17">
        <v>1</v>
      </c>
      <c r="B1554" s="52">
        <v>43</v>
      </c>
      <c r="C1554" s="88" t="s">
        <v>2571</v>
      </c>
      <c r="D1554" s="26">
        <v>5236740</v>
      </c>
      <c r="E1554" s="26">
        <v>0</v>
      </c>
      <c r="F1554" s="26">
        <v>0</v>
      </c>
      <c r="G1554" s="26">
        <v>0</v>
      </c>
      <c r="H1554" s="26">
        <v>0</v>
      </c>
      <c r="I1554" s="26">
        <v>0</v>
      </c>
      <c r="J1554" s="26">
        <v>0</v>
      </c>
      <c r="K1554" s="58">
        <v>3</v>
      </c>
      <c r="L1554" s="26">
        <v>5236740</v>
      </c>
      <c r="M1554" s="26">
        <v>0</v>
      </c>
      <c r="N1554" s="26">
        <v>0</v>
      </c>
      <c r="O1554" s="26">
        <v>0</v>
      </c>
      <c r="P1554" s="26">
        <v>0</v>
      </c>
      <c r="Q1554" s="26">
        <v>0</v>
      </c>
      <c r="R1554" s="26">
        <v>0</v>
      </c>
      <c r="S1554" s="26">
        <v>0</v>
      </c>
      <c r="T1554" s="26">
        <v>0</v>
      </c>
      <c r="U1554" s="26">
        <v>0</v>
      </c>
      <c r="V1554" s="26">
        <v>0</v>
      </c>
      <c r="W1554" s="26">
        <v>0</v>
      </c>
      <c r="X1554" s="26">
        <v>0</v>
      </c>
      <c r="Y1554" s="26">
        <v>0</v>
      </c>
      <c r="Z1554" s="26">
        <v>0</v>
      </c>
      <c r="AA1554" s="26">
        <v>0</v>
      </c>
      <c r="AB1554" s="26">
        <v>0</v>
      </c>
      <c r="AC1554" s="26">
        <v>0</v>
      </c>
      <c r="AD1554" s="26">
        <v>0</v>
      </c>
      <c r="AE1554" s="26">
        <v>0</v>
      </c>
      <c r="AF1554" s="29" t="s">
        <v>263</v>
      </c>
      <c r="AG1554" s="29">
        <v>2021</v>
      </c>
      <c r="AH1554" s="30" t="s">
        <v>263</v>
      </c>
    </row>
    <row r="1555" spans="1:34" ht="61.5">
      <c r="A1555" s="17">
        <v>1</v>
      </c>
      <c r="B1555" s="52">
        <v>44</v>
      </c>
      <c r="C1555" s="88" t="s">
        <v>2572</v>
      </c>
      <c r="D1555" s="26">
        <v>3488659.2</v>
      </c>
      <c r="E1555" s="26">
        <v>0</v>
      </c>
      <c r="F1555" s="26">
        <v>0</v>
      </c>
      <c r="G1555" s="26">
        <v>0</v>
      </c>
      <c r="H1555" s="26">
        <v>0</v>
      </c>
      <c r="I1555" s="26">
        <v>0</v>
      </c>
      <c r="J1555" s="26">
        <v>0</v>
      </c>
      <c r="K1555" s="58">
        <v>2</v>
      </c>
      <c r="L1555" s="26">
        <v>3488659.2</v>
      </c>
      <c r="M1555" s="26">
        <v>0</v>
      </c>
      <c r="N1555" s="26">
        <v>0</v>
      </c>
      <c r="O1555" s="26">
        <v>0</v>
      </c>
      <c r="P1555" s="26">
        <v>0</v>
      </c>
      <c r="Q1555" s="26">
        <v>0</v>
      </c>
      <c r="R1555" s="26">
        <v>0</v>
      </c>
      <c r="S1555" s="26">
        <v>0</v>
      </c>
      <c r="T1555" s="26">
        <v>0</v>
      </c>
      <c r="U1555" s="26">
        <v>0</v>
      </c>
      <c r="V1555" s="26">
        <v>0</v>
      </c>
      <c r="W1555" s="26">
        <v>0</v>
      </c>
      <c r="X1555" s="26">
        <v>0</v>
      </c>
      <c r="Y1555" s="26">
        <v>0</v>
      </c>
      <c r="Z1555" s="26">
        <v>0</v>
      </c>
      <c r="AA1555" s="26">
        <v>0</v>
      </c>
      <c r="AB1555" s="26">
        <v>0</v>
      </c>
      <c r="AC1555" s="26">
        <v>0</v>
      </c>
      <c r="AD1555" s="26">
        <v>0</v>
      </c>
      <c r="AE1555" s="26">
        <v>0</v>
      </c>
      <c r="AF1555" s="29" t="s">
        <v>263</v>
      </c>
      <c r="AG1555" s="29">
        <v>2021</v>
      </c>
      <c r="AH1555" s="30" t="s">
        <v>263</v>
      </c>
    </row>
    <row r="1556" spans="1:34" ht="61.5">
      <c r="A1556" s="17">
        <v>1</v>
      </c>
      <c r="B1556" s="52">
        <v>45</v>
      </c>
      <c r="C1556" s="88" t="s">
        <v>2573</v>
      </c>
      <c r="D1556" s="26">
        <v>12231550.799999999</v>
      </c>
      <c r="E1556" s="26">
        <v>0</v>
      </c>
      <c r="F1556" s="26">
        <v>0</v>
      </c>
      <c r="G1556" s="26">
        <v>0</v>
      </c>
      <c r="H1556" s="26">
        <v>0</v>
      </c>
      <c r="I1556" s="26">
        <v>0</v>
      </c>
      <c r="J1556" s="26">
        <v>0</v>
      </c>
      <c r="K1556" s="58">
        <v>7</v>
      </c>
      <c r="L1556" s="26">
        <v>12231550.799999999</v>
      </c>
      <c r="M1556" s="26">
        <v>0</v>
      </c>
      <c r="N1556" s="26">
        <v>0</v>
      </c>
      <c r="O1556" s="26">
        <v>0</v>
      </c>
      <c r="P1556" s="26">
        <v>0</v>
      </c>
      <c r="Q1556" s="26">
        <v>0</v>
      </c>
      <c r="R1556" s="26">
        <v>0</v>
      </c>
      <c r="S1556" s="26">
        <v>0</v>
      </c>
      <c r="T1556" s="26">
        <v>0</v>
      </c>
      <c r="U1556" s="26">
        <v>0</v>
      </c>
      <c r="V1556" s="26">
        <v>0</v>
      </c>
      <c r="W1556" s="26">
        <v>0</v>
      </c>
      <c r="X1556" s="26">
        <v>0</v>
      </c>
      <c r="Y1556" s="26">
        <v>0</v>
      </c>
      <c r="Z1556" s="26">
        <v>0</v>
      </c>
      <c r="AA1556" s="26">
        <v>0</v>
      </c>
      <c r="AB1556" s="26">
        <v>0</v>
      </c>
      <c r="AC1556" s="26">
        <v>0</v>
      </c>
      <c r="AD1556" s="26">
        <v>0</v>
      </c>
      <c r="AE1556" s="26">
        <v>0</v>
      </c>
      <c r="AF1556" s="29" t="s">
        <v>263</v>
      </c>
      <c r="AG1556" s="29">
        <v>2021</v>
      </c>
      <c r="AH1556" s="30" t="s">
        <v>263</v>
      </c>
    </row>
    <row r="1557" spans="1:34" ht="61.5">
      <c r="A1557" s="17">
        <v>1</v>
      </c>
      <c r="B1557" s="52">
        <v>46</v>
      </c>
      <c r="C1557" s="88" t="s">
        <v>2574</v>
      </c>
      <c r="D1557" s="26">
        <v>5242093.1999999993</v>
      </c>
      <c r="E1557" s="26">
        <v>0</v>
      </c>
      <c r="F1557" s="26">
        <v>0</v>
      </c>
      <c r="G1557" s="26">
        <v>0</v>
      </c>
      <c r="H1557" s="26">
        <v>0</v>
      </c>
      <c r="I1557" s="26">
        <v>0</v>
      </c>
      <c r="J1557" s="26">
        <v>0</v>
      </c>
      <c r="K1557" s="58">
        <v>3</v>
      </c>
      <c r="L1557" s="26">
        <v>5242093.1999999993</v>
      </c>
      <c r="M1557" s="26">
        <v>0</v>
      </c>
      <c r="N1557" s="26">
        <v>0</v>
      </c>
      <c r="O1557" s="26">
        <v>0</v>
      </c>
      <c r="P1557" s="26">
        <v>0</v>
      </c>
      <c r="Q1557" s="26">
        <v>0</v>
      </c>
      <c r="R1557" s="26">
        <v>0</v>
      </c>
      <c r="S1557" s="26">
        <v>0</v>
      </c>
      <c r="T1557" s="26">
        <v>0</v>
      </c>
      <c r="U1557" s="26">
        <v>0</v>
      </c>
      <c r="V1557" s="26">
        <v>0</v>
      </c>
      <c r="W1557" s="26">
        <v>0</v>
      </c>
      <c r="X1557" s="26">
        <v>0</v>
      </c>
      <c r="Y1557" s="26">
        <v>0</v>
      </c>
      <c r="Z1557" s="26">
        <v>0</v>
      </c>
      <c r="AA1557" s="26">
        <v>0</v>
      </c>
      <c r="AB1557" s="26">
        <v>0</v>
      </c>
      <c r="AC1557" s="26">
        <v>0</v>
      </c>
      <c r="AD1557" s="26">
        <v>0</v>
      </c>
      <c r="AE1557" s="26">
        <v>0</v>
      </c>
      <c r="AF1557" s="29" t="s">
        <v>263</v>
      </c>
      <c r="AG1557" s="29">
        <v>2021</v>
      </c>
      <c r="AH1557" s="30" t="s">
        <v>263</v>
      </c>
    </row>
    <row r="1558" spans="1:34" ht="61.5">
      <c r="A1558" s="17">
        <v>1</v>
      </c>
      <c r="B1558" s="52">
        <v>47</v>
      </c>
      <c r="C1558" s="88" t="s">
        <v>2575</v>
      </c>
      <c r="D1558" s="26">
        <v>8728080</v>
      </c>
      <c r="E1558" s="26">
        <v>0</v>
      </c>
      <c r="F1558" s="26">
        <v>0</v>
      </c>
      <c r="G1558" s="26">
        <v>0</v>
      </c>
      <c r="H1558" s="26">
        <v>0</v>
      </c>
      <c r="I1558" s="26">
        <v>0</v>
      </c>
      <c r="J1558" s="26">
        <v>0</v>
      </c>
      <c r="K1558" s="58">
        <v>5</v>
      </c>
      <c r="L1558" s="26">
        <v>8728080</v>
      </c>
      <c r="M1558" s="26">
        <v>0</v>
      </c>
      <c r="N1558" s="26">
        <v>0</v>
      </c>
      <c r="O1558" s="26">
        <v>0</v>
      </c>
      <c r="P1558" s="26">
        <v>0</v>
      </c>
      <c r="Q1558" s="26">
        <v>0</v>
      </c>
      <c r="R1558" s="26">
        <v>0</v>
      </c>
      <c r="S1558" s="26">
        <v>0</v>
      </c>
      <c r="T1558" s="26">
        <v>0</v>
      </c>
      <c r="U1558" s="26">
        <v>0</v>
      </c>
      <c r="V1558" s="26">
        <v>0</v>
      </c>
      <c r="W1558" s="26">
        <v>0</v>
      </c>
      <c r="X1558" s="26">
        <v>0</v>
      </c>
      <c r="Y1558" s="26">
        <v>0</v>
      </c>
      <c r="Z1558" s="26">
        <v>0</v>
      </c>
      <c r="AA1558" s="26">
        <v>0</v>
      </c>
      <c r="AB1558" s="26">
        <v>0</v>
      </c>
      <c r="AC1558" s="26">
        <v>0</v>
      </c>
      <c r="AD1558" s="26">
        <v>0</v>
      </c>
      <c r="AE1558" s="26">
        <v>0</v>
      </c>
      <c r="AF1558" s="29" t="s">
        <v>263</v>
      </c>
      <c r="AG1558" s="29">
        <v>2021</v>
      </c>
      <c r="AH1558" s="30" t="s">
        <v>263</v>
      </c>
    </row>
    <row r="1559" spans="1:34" ht="61.5">
      <c r="B1559" s="20" t="s">
        <v>1362</v>
      </c>
      <c r="C1559" s="20"/>
      <c r="D1559" s="167">
        <v>13438704.699999999</v>
      </c>
      <c r="E1559" s="26">
        <v>0</v>
      </c>
      <c r="F1559" s="26">
        <v>0</v>
      </c>
      <c r="G1559" s="26">
        <v>0</v>
      </c>
      <c r="H1559" s="26">
        <v>0</v>
      </c>
      <c r="I1559" s="26">
        <v>0</v>
      </c>
      <c r="J1559" s="26">
        <v>0</v>
      </c>
      <c r="K1559" s="28">
        <v>8</v>
      </c>
      <c r="L1559" s="26">
        <v>13438704.699999999</v>
      </c>
      <c r="M1559" s="26">
        <v>0</v>
      </c>
      <c r="N1559" s="26">
        <v>0</v>
      </c>
      <c r="O1559" s="26">
        <v>0</v>
      </c>
      <c r="P1559" s="26">
        <v>0</v>
      </c>
      <c r="Q1559" s="26">
        <v>0</v>
      </c>
      <c r="R1559" s="26">
        <v>0</v>
      </c>
      <c r="S1559" s="26">
        <v>0</v>
      </c>
      <c r="T1559" s="26">
        <v>0</v>
      </c>
      <c r="U1559" s="26">
        <v>0</v>
      </c>
      <c r="V1559" s="26">
        <v>0</v>
      </c>
      <c r="W1559" s="26">
        <v>0</v>
      </c>
      <c r="X1559" s="26">
        <v>0</v>
      </c>
      <c r="Y1559" s="26">
        <v>0</v>
      </c>
      <c r="Z1559" s="26">
        <v>0</v>
      </c>
      <c r="AA1559" s="26">
        <v>0</v>
      </c>
      <c r="AB1559" s="26">
        <v>0</v>
      </c>
      <c r="AC1559" s="26">
        <v>0</v>
      </c>
      <c r="AD1559" s="26">
        <v>0</v>
      </c>
      <c r="AE1559" s="26">
        <v>0</v>
      </c>
      <c r="AF1559" s="177" t="s">
        <v>720</v>
      </c>
      <c r="AG1559" s="177" t="s">
        <v>720</v>
      </c>
      <c r="AH1559" s="178" t="s">
        <v>720</v>
      </c>
    </row>
    <row r="1560" spans="1:34" ht="61.5">
      <c r="A1560" s="17">
        <v>1</v>
      </c>
      <c r="B1560" s="52">
        <v>48</v>
      </c>
      <c r="C1560" s="88" t="s">
        <v>425</v>
      </c>
      <c r="D1560" s="26">
        <v>2957619.0999999996</v>
      </c>
      <c r="E1560" s="26">
        <v>0</v>
      </c>
      <c r="F1560" s="26">
        <v>0</v>
      </c>
      <c r="G1560" s="26">
        <v>0</v>
      </c>
      <c r="H1560" s="26">
        <v>0</v>
      </c>
      <c r="I1560" s="26">
        <v>0</v>
      </c>
      <c r="J1560" s="26">
        <v>0</v>
      </c>
      <c r="K1560" s="59">
        <v>2</v>
      </c>
      <c r="L1560" s="26">
        <v>2957619.0999999996</v>
      </c>
      <c r="M1560" s="26">
        <v>0</v>
      </c>
      <c r="N1560" s="26">
        <v>0</v>
      </c>
      <c r="O1560" s="26">
        <v>0</v>
      </c>
      <c r="P1560" s="26">
        <v>0</v>
      </c>
      <c r="Q1560" s="26">
        <v>0</v>
      </c>
      <c r="R1560" s="26">
        <v>0</v>
      </c>
      <c r="S1560" s="26">
        <v>0</v>
      </c>
      <c r="T1560" s="26">
        <v>0</v>
      </c>
      <c r="U1560" s="26">
        <v>0</v>
      </c>
      <c r="V1560" s="26">
        <v>0</v>
      </c>
      <c r="W1560" s="26">
        <v>0</v>
      </c>
      <c r="X1560" s="26">
        <v>0</v>
      </c>
      <c r="Y1560" s="26">
        <v>0</v>
      </c>
      <c r="Z1560" s="26">
        <v>0</v>
      </c>
      <c r="AA1560" s="26">
        <v>0</v>
      </c>
      <c r="AB1560" s="26">
        <v>0</v>
      </c>
      <c r="AC1560" s="26">
        <v>0</v>
      </c>
      <c r="AD1560" s="26">
        <v>0</v>
      </c>
      <c r="AE1560" s="26">
        <v>0</v>
      </c>
      <c r="AF1560" s="29" t="s">
        <v>263</v>
      </c>
      <c r="AG1560" s="29">
        <v>2021</v>
      </c>
      <c r="AH1560" s="30" t="s">
        <v>263</v>
      </c>
    </row>
    <row r="1561" spans="1:34" ht="61.5">
      <c r="A1561" s="17">
        <v>1</v>
      </c>
      <c r="B1561" s="52">
        <v>49</v>
      </c>
      <c r="C1561" s="88" t="s">
        <v>2576</v>
      </c>
      <c r="D1561" s="26">
        <v>1751182.8</v>
      </c>
      <c r="E1561" s="26">
        <v>0</v>
      </c>
      <c r="F1561" s="26">
        <v>0</v>
      </c>
      <c r="G1561" s="26">
        <v>0</v>
      </c>
      <c r="H1561" s="26">
        <v>0</v>
      </c>
      <c r="I1561" s="26">
        <v>0</v>
      </c>
      <c r="J1561" s="26">
        <v>0</v>
      </c>
      <c r="K1561" s="59">
        <v>1</v>
      </c>
      <c r="L1561" s="26">
        <v>1751182.8</v>
      </c>
      <c r="M1561" s="26">
        <v>0</v>
      </c>
      <c r="N1561" s="26">
        <v>0</v>
      </c>
      <c r="O1561" s="26">
        <v>0</v>
      </c>
      <c r="P1561" s="26">
        <v>0</v>
      </c>
      <c r="Q1561" s="26">
        <v>0</v>
      </c>
      <c r="R1561" s="26">
        <v>0</v>
      </c>
      <c r="S1561" s="26">
        <v>0</v>
      </c>
      <c r="T1561" s="26">
        <v>0</v>
      </c>
      <c r="U1561" s="26">
        <v>0</v>
      </c>
      <c r="V1561" s="26">
        <v>0</v>
      </c>
      <c r="W1561" s="26">
        <v>0</v>
      </c>
      <c r="X1561" s="26">
        <v>0</v>
      </c>
      <c r="Y1561" s="26">
        <v>0</v>
      </c>
      <c r="Z1561" s="26">
        <v>0</v>
      </c>
      <c r="AA1561" s="26">
        <v>0</v>
      </c>
      <c r="AB1561" s="26">
        <v>0</v>
      </c>
      <c r="AC1561" s="26">
        <v>0</v>
      </c>
      <c r="AD1561" s="26">
        <v>0</v>
      </c>
      <c r="AE1561" s="26">
        <v>0</v>
      </c>
      <c r="AF1561" s="29" t="s">
        <v>263</v>
      </c>
      <c r="AG1561" s="29">
        <v>2021</v>
      </c>
      <c r="AH1561" s="30" t="s">
        <v>263</v>
      </c>
    </row>
    <row r="1562" spans="1:34" ht="61.5">
      <c r="A1562" s="17">
        <v>1</v>
      </c>
      <c r="B1562" s="52">
        <v>50</v>
      </c>
      <c r="C1562" s="88" t="s">
        <v>2577</v>
      </c>
      <c r="D1562" s="26">
        <v>3495952.8</v>
      </c>
      <c r="E1562" s="26">
        <v>0</v>
      </c>
      <c r="F1562" s="26">
        <v>0</v>
      </c>
      <c r="G1562" s="26">
        <v>0</v>
      </c>
      <c r="H1562" s="26">
        <v>0</v>
      </c>
      <c r="I1562" s="26">
        <v>0</v>
      </c>
      <c r="J1562" s="26">
        <v>0</v>
      </c>
      <c r="K1562" s="59">
        <v>2</v>
      </c>
      <c r="L1562" s="26">
        <v>3495952.8</v>
      </c>
      <c r="M1562" s="26">
        <v>0</v>
      </c>
      <c r="N1562" s="26">
        <v>0</v>
      </c>
      <c r="O1562" s="26">
        <v>0</v>
      </c>
      <c r="P1562" s="26">
        <v>0</v>
      </c>
      <c r="Q1562" s="26">
        <v>0</v>
      </c>
      <c r="R1562" s="26">
        <v>0</v>
      </c>
      <c r="S1562" s="26">
        <v>0</v>
      </c>
      <c r="T1562" s="26">
        <v>0</v>
      </c>
      <c r="U1562" s="26">
        <v>0</v>
      </c>
      <c r="V1562" s="26">
        <v>0</v>
      </c>
      <c r="W1562" s="26">
        <v>0</v>
      </c>
      <c r="X1562" s="26">
        <v>0</v>
      </c>
      <c r="Y1562" s="26">
        <v>0</v>
      </c>
      <c r="Z1562" s="26">
        <v>0</v>
      </c>
      <c r="AA1562" s="26">
        <v>0</v>
      </c>
      <c r="AB1562" s="26">
        <v>0</v>
      </c>
      <c r="AC1562" s="26">
        <v>0</v>
      </c>
      <c r="AD1562" s="26">
        <v>0</v>
      </c>
      <c r="AE1562" s="26">
        <v>0</v>
      </c>
      <c r="AF1562" s="29" t="s">
        <v>263</v>
      </c>
      <c r="AG1562" s="29">
        <v>2021</v>
      </c>
      <c r="AH1562" s="30" t="s">
        <v>263</v>
      </c>
    </row>
    <row r="1563" spans="1:34" ht="61.5">
      <c r="A1563" s="17">
        <v>1</v>
      </c>
      <c r="B1563" s="52">
        <v>51</v>
      </c>
      <c r="C1563" s="88" t="s">
        <v>2578</v>
      </c>
      <c r="D1563" s="26">
        <v>5233950</v>
      </c>
      <c r="E1563" s="26">
        <v>0</v>
      </c>
      <c r="F1563" s="26">
        <v>0</v>
      </c>
      <c r="G1563" s="26">
        <v>0</v>
      </c>
      <c r="H1563" s="26">
        <v>0</v>
      </c>
      <c r="I1563" s="26">
        <v>0</v>
      </c>
      <c r="J1563" s="26">
        <v>0</v>
      </c>
      <c r="K1563" s="59">
        <v>3</v>
      </c>
      <c r="L1563" s="26">
        <v>5233950</v>
      </c>
      <c r="M1563" s="26">
        <v>0</v>
      </c>
      <c r="N1563" s="26">
        <v>0</v>
      </c>
      <c r="O1563" s="26">
        <v>0</v>
      </c>
      <c r="P1563" s="26">
        <v>0</v>
      </c>
      <c r="Q1563" s="26">
        <v>0</v>
      </c>
      <c r="R1563" s="26">
        <v>0</v>
      </c>
      <c r="S1563" s="26">
        <v>0</v>
      </c>
      <c r="T1563" s="26">
        <v>0</v>
      </c>
      <c r="U1563" s="26">
        <v>0</v>
      </c>
      <c r="V1563" s="26">
        <v>0</v>
      </c>
      <c r="W1563" s="26">
        <v>0</v>
      </c>
      <c r="X1563" s="26">
        <v>0</v>
      </c>
      <c r="Y1563" s="26">
        <v>0</v>
      </c>
      <c r="Z1563" s="26">
        <v>0</v>
      </c>
      <c r="AA1563" s="26">
        <v>0</v>
      </c>
      <c r="AB1563" s="26">
        <v>0</v>
      </c>
      <c r="AC1563" s="26">
        <v>0</v>
      </c>
      <c r="AD1563" s="26">
        <v>0</v>
      </c>
      <c r="AE1563" s="26">
        <v>0</v>
      </c>
      <c r="AF1563" s="29" t="s">
        <v>263</v>
      </c>
      <c r="AG1563" s="29">
        <v>2021</v>
      </c>
      <c r="AH1563" s="30" t="s">
        <v>263</v>
      </c>
    </row>
    <row r="1564" spans="1:34" ht="61.5">
      <c r="B1564" s="20" t="s">
        <v>727</v>
      </c>
      <c r="C1564" s="20"/>
      <c r="D1564" s="167">
        <v>51913217.799999997</v>
      </c>
      <c r="E1564" s="26">
        <v>0</v>
      </c>
      <c r="F1564" s="26">
        <v>0</v>
      </c>
      <c r="G1564" s="26">
        <v>0</v>
      </c>
      <c r="H1564" s="26">
        <v>0</v>
      </c>
      <c r="I1564" s="26">
        <v>0</v>
      </c>
      <c r="J1564" s="26">
        <v>0</v>
      </c>
      <c r="K1564" s="28">
        <v>23</v>
      </c>
      <c r="L1564" s="26">
        <v>51913217.799999997</v>
      </c>
      <c r="M1564" s="26">
        <v>0</v>
      </c>
      <c r="N1564" s="26">
        <v>0</v>
      </c>
      <c r="O1564" s="26">
        <v>0</v>
      </c>
      <c r="P1564" s="26">
        <v>0</v>
      </c>
      <c r="Q1564" s="26">
        <v>0</v>
      </c>
      <c r="R1564" s="26">
        <v>0</v>
      </c>
      <c r="S1564" s="26">
        <v>0</v>
      </c>
      <c r="T1564" s="26">
        <v>0</v>
      </c>
      <c r="U1564" s="26">
        <v>0</v>
      </c>
      <c r="V1564" s="26">
        <v>0</v>
      </c>
      <c r="W1564" s="26">
        <v>0</v>
      </c>
      <c r="X1564" s="26">
        <v>0</v>
      </c>
      <c r="Y1564" s="26">
        <v>0</v>
      </c>
      <c r="Z1564" s="26">
        <v>0</v>
      </c>
      <c r="AA1564" s="26">
        <v>0</v>
      </c>
      <c r="AB1564" s="26">
        <v>0</v>
      </c>
      <c r="AC1564" s="26">
        <v>0</v>
      </c>
      <c r="AD1564" s="26">
        <v>0</v>
      </c>
      <c r="AE1564" s="26">
        <v>0</v>
      </c>
      <c r="AF1564" s="177" t="s">
        <v>720</v>
      </c>
      <c r="AG1564" s="177" t="s">
        <v>720</v>
      </c>
      <c r="AH1564" s="178" t="s">
        <v>720</v>
      </c>
    </row>
    <row r="1565" spans="1:34" ht="61.5">
      <c r="A1565" s="17">
        <v>1</v>
      </c>
      <c r="B1565" s="52">
        <v>52</v>
      </c>
      <c r="C1565" s="88" t="s">
        <v>373</v>
      </c>
      <c r="D1565" s="26">
        <v>6784672.5999999996</v>
      </c>
      <c r="E1565" s="26">
        <v>0</v>
      </c>
      <c r="F1565" s="26">
        <v>0</v>
      </c>
      <c r="G1565" s="26">
        <v>0</v>
      </c>
      <c r="H1565" s="26">
        <v>0</v>
      </c>
      <c r="I1565" s="26">
        <v>0</v>
      </c>
      <c r="J1565" s="26">
        <v>0</v>
      </c>
      <c r="K1565" s="58">
        <v>4</v>
      </c>
      <c r="L1565" s="26">
        <v>6784672.5999999996</v>
      </c>
      <c r="M1565" s="26">
        <v>0</v>
      </c>
      <c r="N1565" s="26">
        <v>0</v>
      </c>
      <c r="O1565" s="26">
        <v>0</v>
      </c>
      <c r="P1565" s="26">
        <v>0</v>
      </c>
      <c r="Q1565" s="26">
        <v>0</v>
      </c>
      <c r="R1565" s="26">
        <v>0</v>
      </c>
      <c r="S1565" s="26">
        <v>0</v>
      </c>
      <c r="T1565" s="26">
        <v>0</v>
      </c>
      <c r="U1565" s="26">
        <v>0</v>
      </c>
      <c r="V1565" s="26">
        <v>0</v>
      </c>
      <c r="W1565" s="26">
        <v>0</v>
      </c>
      <c r="X1565" s="26">
        <v>0</v>
      </c>
      <c r="Y1565" s="26">
        <v>0</v>
      </c>
      <c r="Z1565" s="26">
        <v>0</v>
      </c>
      <c r="AA1565" s="26">
        <v>0</v>
      </c>
      <c r="AB1565" s="26">
        <v>0</v>
      </c>
      <c r="AC1565" s="26">
        <v>0</v>
      </c>
      <c r="AD1565" s="26">
        <v>0</v>
      </c>
      <c r="AE1565" s="26">
        <v>0</v>
      </c>
      <c r="AF1565" s="29" t="s">
        <v>263</v>
      </c>
      <c r="AG1565" s="29">
        <v>2021</v>
      </c>
      <c r="AH1565" s="30" t="s">
        <v>263</v>
      </c>
    </row>
    <row r="1566" spans="1:34" ht="61.5">
      <c r="A1566" s="17">
        <v>1</v>
      </c>
      <c r="B1566" s="52">
        <v>53</v>
      </c>
      <c r="C1566" s="88" t="s">
        <v>2579</v>
      </c>
      <c r="D1566" s="26">
        <v>15527628</v>
      </c>
      <c r="E1566" s="26">
        <v>0</v>
      </c>
      <c r="F1566" s="26">
        <v>0</v>
      </c>
      <c r="G1566" s="26">
        <v>0</v>
      </c>
      <c r="H1566" s="26">
        <v>0</v>
      </c>
      <c r="I1566" s="26">
        <v>0</v>
      </c>
      <c r="J1566" s="26">
        <v>0</v>
      </c>
      <c r="K1566" s="58">
        <v>6</v>
      </c>
      <c r="L1566" s="26">
        <v>15527628</v>
      </c>
      <c r="M1566" s="26">
        <v>0</v>
      </c>
      <c r="N1566" s="26">
        <v>0</v>
      </c>
      <c r="O1566" s="26">
        <v>0</v>
      </c>
      <c r="P1566" s="26">
        <v>0</v>
      </c>
      <c r="Q1566" s="26">
        <v>0</v>
      </c>
      <c r="R1566" s="26">
        <v>0</v>
      </c>
      <c r="S1566" s="26">
        <v>0</v>
      </c>
      <c r="T1566" s="26">
        <v>0</v>
      </c>
      <c r="U1566" s="26">
        <v>0</v>
      </c>
      <c r="V1566" s="26">
        <v>0</v>
      </c>
      <c r="W1566" s="26">
        <v>0</v>
      </c>
      <c r="X1566" s="26">
        <v>0</v>
      </c>
      <c r="Y1566" s="26">
        <v>0</v>
      </c>
      <c r="Z1566" s="26">
        <v>0</v>
      </c>
      <c r="AA1566" s="26">
        <v>0</v>
      </c>
      <c r="AB1566" s="26">
        <v>0</v>
      </c>
      <c r="AC1566" s="26">
        <v>0</v>
      </c>
      <c r="AD1566" s="26">
        <v>0</v>
      </c>
      <c r="AE1566" s="26">
        <v>0</v>
      </c>
      <c r="AF1566" s="29" t="s">
        <v>263</v>
      </c>
      <c r="AG1566" s="29">
        <v>2021</v>
      </c>
      <c r="AH1566" s="30" t="s">
        <v>263</v>
      </c>
    </row>
    <row r="1567" spans="1:34" ht="61.5">
      <c r="A1567" s="17">
        <v>1</v>
      </c>
      <c r="B1567" s="52">
        <v>54</v>
      </c>
      <c r="C1567" s="88" t="s">
        <v>2580</v>
      </c>
      <c r="D1567" s="26">
        <v>2207168.4</v>
      </c>
      <c r="E1567" s="26">
        <v>0</v>
      </c>
      <c r="F1567" s="26">
        <v>0</v>
      </c>
      <c r="G1567" s="26">
        <v>0</v>
      </c>
      <c r="H1567" s="26">
        <v>0</v>
      </c>
      <c r="I1567" s="26">
        <v>0</v>
      </c>
      <c r="J1567" s="26">
        <v>0</v>
      </c>
      <c r="K1567" s="58">
        <v>1</v>
      </c>
      <c r="L1567" s="26">
        <v>2207168.4</v>
      </c>
      <c r="M1567" s="26">
        <v>0</v>
      </c>
      <c r="N1567" s="26">
        <v>0</v>
      </c>
      <c r="O1567" s="26">
        <v>0</v>
      </c>
      <c r="P1567" s="26">
        <v>0</v>
      </c>
      <c r="Q1567" s="26">
        <v>0</v>
      </c>
      <c r="R1567" s="26">
        <v>0</v>
      </c>
      <c r="S1567" s="26">
        <v>0</v>
      </c>
      <c r="T1567" s="26">
        <v>0</v>
      </c>
      <c r="U1567" s="26">
        <v>0</v>
      </c>
      <c r="V1567" s="26">
        <v>0</v>
      </c>
      <c r="W1567" s="26">
        <v>0</v>
      </c>
      <c r="X1567" s="26">
        <v>0</v>
      </c>
      <c r="Y1567" s="26">
        <v>0</v>
      </c>
      <c r="Z1567" s="26">
        <v>0</v>
      </c>
      <c r="AA1567" s="26">
        <v>0</v>
      </c>
      <c r="AB1567" s="26">
        <v>0</v>
      </c>
      <c r="AC1567" s="26">
        <v>0</v>
      </c>
      <c r="AD1567" s="26">
        <v>0</v>
      </c>
      <c r="AE1567" s="26">
        <v>0</v>
      </c>
      <c r="AF1567" s="29" t="s">
        <v>263</v>
      </c>
      <c r="AG1567" s="29">
        <v>2021</v>
      </c>
      <c r="AH1567" s="30" t="s">
        <v>263</v>
      </c>
    </row>
    <row r="1568" spans="1:34" ht="61.5">
      <c r="A1568" s="17">
        <v>1</v>
      </c>
      <c r="B1568" s="52">
        <v>55</v>
      </c>
      <c r="C1568" s="88" t="s">
        <v>2581</v>
      </c>
      <c r="D1568" s="26">
        <v>11432166</v>
      </c>
      <c r="E1568" s="26">
        <v>0</v>
      </c>
      <c r="F1568" s="26">
        <v>0</v>
      </c>
      <c r="G1568" s="26">
        <v>0</v>
      </c>
      <c r="H1568" s="26">
        <v>0</v>
      </c>
      <c r="I1568" s="26">
        <v>0</v>
      </c>
      <c r="J1568" s="26">
        <v>0</v>
      </c>
      <c r="K1568" s="58">
        <v>5</v>
      </c>
      <c r="L1568" s="26">
        <v>11432166</v>
      </c>
      <c r="M1568" s="26">
        <v>0</v>
      </c>
      <c r="N1568" s="26">
        <v>0</v>
      </c>
      <c r="O1568" s="26">
        <v>0</v>
      </c>
      <c r="P1568" s="26">
        <v>0</v>
      </c>
      <c r="Q1568" s="26">
        <v>0</v>
      </c>
      <c r="R1568" s="26">
        <v>0</v>
      </c>
      <c r="S1568" s="26">
        <v>0</v>
      </c>
      <c r="T1568" s="26">
        <v>0</v>
      </c>
      <c r="U1568" s="26">
        <v>0</v>
      </c>
      <c r="V1568" s="26">
        <v>0</v>
      </c>
      <c r="W1568" s="26">
        <v>0</v>
      </c>
      <c r="X1568" s="26">
        <v>0</v>
      </c>
      <c r="Y1568" s="26">
        <v>0</v>
      </c>
      <c r="Z1568" s="26">
        <v>0</v>
      </c>
      <c r="AA1568" s="26">
        <v>0</v>
      </c>
      <c r="AB1568" s="26">
        <v>0</v>
      </c>
      <c r="AC1568" s="26">
        <v>0</v>
      </c>
      <c r="AD1568" s="26">
        <v>0</v>
      </c>
      <c r="AE1568" s="26">
        <v>0</v>
      </c>
      <c r="AF1568" s="29" t="s">
        <v>263</v>
      </c>
      <c r="AG1568" s="29">
        <v>2021</v>
      </c>
      <c r="AH1568" s="30" t="s">
        <v>263</v>
      </c>
    </row>
    <row r="1569" spans="1:34" ht="61.5">
      <c r="A1569" s="17">
        <v>1</v>
      </c>
      <c r="B1569" s="52">
        <v>56</v>
      </c>
      <c r="C1569" s="88" t="s">
        <v>2582</v>
      </c>
      <c r="D1569" s="26">
        <v>9134438.4000000004</v>
      </c>
      <c r="E1569" s="26">
        <v>0</v>
      </c>
      <c r="F1569" s="26">
        <v>0</v>
      </c>
      <c r="G1569" s="26">
        <v>0</v>
      </c>
      <c r="H1569" s="26">
        <v>0</v>
      </c>
      <c r="I1569" s="26">
        <v>0</v>
      </c>
      <c r="J1569" s="26">
        <v>0</v>
      </c>
      <c r="K1569" s="58">
        <v>4</v>
      </c>
      <c r="L1569" s="26">
        <v>9134438.4000000004</v>
      </c>
      <c r="M1569" s="26">
        <v>0</v>
      </c>
      <c r="N1569" s="26">
        <v>0</v>
      </c>
      <c r="O1569" s="26">
        <v>0</v>
      </c>
      <c r="P1569" s="26">
        <v>0</v>
      </c>
      <c r="Q1569" s="26">
        <v>0</v>
      </c>
      <c r="R1569" s="26">
        <v>0</v>
      </c>
      <c r="S1569" s="26">
        <v>0</v>
      </c>
      <c r="T1569" s="26">
        <v>0</v>
      </c>
      <c r="U1569" s="26">
        <v>0</v>
      </c>
      <c r="V1569" s="26">
        <v>0</v>
      </c>
      <c r="W1569" s="26">
        <v>0</v>
      </c>
      <c r="X1569" s="26">
        <v>0</v>
      </c>
      <c r="Y1569" s="26">
        <v>0</v>
      </c>
      <c r="Z1569" s="26">
        <v>0</v>
      </c>
      <c r="AA1569" s="26">
        <v>0</v>
      </c>
      <c r="AB1569" s="26">
        <v>0</v>
      </c>
      <c r="AC1569" s="26">
        <v>0</v>
      </c>
      <c r="AD1569" s="26">
        <v>0</v>
      </c>
      <c r="AE1569" s="26">
        <v>0</v>
      </c>
      <c r="AF1569" s="29" t="s">
        <v>263</v>
      </c>
      <c r="AG1569" s="29">
        <v>2021</v>
      </c>
      <c r="AH1569" s="30" t="s">
        <v>263</v>
      </c>
    </row>
    <row r="1570" spans="1:34" ht="61.5">
      <c r="A1570" s="17">
        <v>1</v>
      </c>
      <c r="B1570" s="52">
        <v>57</v>
      </c>
      <c r="C1570" s="88" t="s">
        <v>2583</v>
      </c>
      <c r="D1570" s="26">
        <v>6827144.3999999994</v>
      </c>
      <c r="E1570" s="26">
        <v>0</v>
      </c>
      <c r="F1570" s="26">
        <v>0</v>
      </c>
      <c r="G1570" s="26">
        <v>0</v>
      </c>
      <c r="H1570" s="26">
        <v>0</v>
      </c>
      <c r="I1570" s="26">
        <v>0</v>
      </c>
      <c r="J1570" s="26">
        <v>0</v>
      </c>
      <c r="K1570" s="58">
        <v>3</v>
      </c>
      <c r="L1570" s="26">
        <v>6827144.3999999994</v>
      </c>
      <c r="M1570" s="26">
        <v>0</v>
      </c>
      <c r="N1570" s="26">
        <v>0</v>
      </c>
      <c r="O1570" s="26">
        <v>0</v>
      </c>
      <c r="P1570" s="26">
        <v>0</v>
      </c>
      <c r="Q1570" s="26">
        <v>0</v>
      </c>
      <c r="R1570" s="26">
        <v>0</v>
      </c>
      <c r="S1570" s="26">
        <v>0</v>
      </c>
      <c r="T1570" s="26">
        <v>0</v>
      </c>
      <c r="U1570" s="26">
        <v>0</v>
      </c>
      <c r="V1570" s="26">
        <v>0</v>
      </c>
      <c r="W1570" s="26">
        <v>0</v>
      </c>
      <c r="X1570" s="26">
        <v>0</v>
      </c>
      <c r="Y1570" s="26">
        <v>0</v>
      </c>
      <c r="Z1570" s="26">
        <v>0</v>
      </c>
      <c r="AA1570" s="26">
        <v>0</v>
      </c>
      <c r="AB1570" s="26">
        <v>0</v>
      </c>
      <c r="AC1570" s="26">
        <v>0</v>
      </c>
      <c r="AD1570" s="26">
        <v>0</v>
      </c>
      <c r="AE1570" s="26">
        <v>0</v>
      </c>
      <c r="AF1570" s="29" t="s">
        <v>263</v>
      </c>
      <c r="AG1570" s="29">
        <v>2021</v>
      </c>
      <c r="AH1570" s="30" t="s">
        <v>263</v>
      </c>
    </row>
    <row r="1571" spans="1:34" s="180" customFormat="1" ht="189" customHeight="1">
      <c r="B1571" s="295" t="s">
        <v>1845</v>
      </c>
      <c r="C1571" s="296"/>
      <c r="D1571" s="296"/>
      <c r="E1571" s="296"/>
      <c r="F1571" s="296"/>
      <c r="G1571" s="296"/>
      <c r="H1571" s="296"/>
      <c r="I1571" s="296"/>
      <c r="J1571" s="296"/>
      <c r="K1571" s="296"/>
      <c r="L1571" s="296"/>
      <c r="M1571" s="296"/>
      <c r="N1571" s="296"/>
      <c r="O1571" s="296"/>
      <c r="P1571" s="296"/>
      <c r="Q1571" s="296"/>
      <c r="R1571" s="296"/>
      <c r="S1571" s="296"/>
      <c r="T1571" s="296"/>
      <c r="U1571" s="296"/>
      <c r="V1571" s="296"/>
      <c r="W1571" s="296"/>
      <c r="X1571" s="296"/>
      <c r="Y1571" s="296"/>
      <c r="Z1571" s="296"/>
      <c r="AA1571" s="296"/>
      <c r="AB1571" s="296"/>
      <c r="AC1571" s="296"/>
      <c r="AD1571" s="296"/>
      <c r="AE1571" s="296"/>
      <c r="AF1571" s="296"/>
      <c r="AG1571" s="296"/>
      <c r="AH1571" s="297"/>
    </row>
    <row r="1572" spans="1:34" s="182" customFormat="1" ht="76.5">
      <c r="B1572" s="302" t="s">
        <v>2366</v>
      </c>
      <c r="C1572" s="303"/>
      <c r="D1572" s="94">
        <v>64726977.689999998</v>
      </c>
      <c r="E1572" s="183">
        <v>0</v>
      </c>
      <c r="F1572" s="183">
        <v>0</v>
      </c>
      <c r="G1572" s="183">
        <v>1472849</v>
      </c>
      <c r="H1572" s="183">
        <v>0</v>
      </c>
      <c r="I1572" s="183">
        <v>1224682</v>
      </c>
      <c r="J1572" s="183">
        <v>0</v>
      </c>
      <c r="K1572" s="91">
        <v>0</v>
      </c>
      <c r="L1572" s="183">
        <v>0</v>
      </c>
      <c r="M1572" s="183">
        <v>12546.580000000002</v>
      </c>
      <c r="N1572" s="183">
        <v>61224640.699999996</v>
      </c>
      <c r="O1572" s="183">
        <v>0</v>
      </c>
      <c r="P1572" s="183">
        <v>0</v>
      </c>
      <c r="Q1572" s="183">
        <v>0</v>
      </c>
      <c r="R1572" s="183">
        <v>0</v>
      </c>
      <c r="S1572" s="183">
        <v>0</v>
      </c>
      <c r="T1572" s="183">
        <v>0</v>
      </c>
      <c r="U1572" s="183">
        <v>0</v>
      </c>
      <c r="V1572" s="183">
        <v>0</v>
      </c>
      <c r="W1572" s="183">
        <v>0</v>
      </c>
      <c r="X1572" s="183">
        <v>0</v>
      </c>
      <c r="Y1572" s="183">
        <v>0</v>
      </c>
      <c r="Z1572" s="183">
        <v>0</v>
      </c>
      <c r="AA1572" s="183">
        <v>0</v>
      </c>
      <c r="AB1572" s="183">
        <v>0</v>
      </c>
      <c r="AC1572" s="183">
        <v>804805.99</v>
      </c>
      <c r="AD1572" s="183">
        <v>0</v>
      </c>
      <c r="AE1572" s="183">
        <v>0</v>
      </c>
      <c r="AF1572" s="184" t="s">
        <v>1605</v>
      </c>
      <c r="AG1572" s="184" t="s">
        <v>1605</v>
      </c>
      <c r="AH1572" s="184" t="s">
        <v>1605</v>
      </c>
    </row>
    <row r="1573" spans="1:34" s="180" customFormat="1" ht="76.5">
      <c r="B1573" s="302" t="s">
        <v>1607</v>
      </c>
      <c r="C1573" s="303"/>
      <c r="D1573" s="94">
        <v>17288357.709999997</v>
      </c>
      <c r="E1573" s="183">
        <v>0</v>
      </c>
      <c r="F1573" s="183">
        <v>0</v>
      </c>
      <c r="G1573" s="183">
        <v>994637</v>
      </c>
      <c r="H1573" s="183">
        <v>0</v>
      </c>
      <c r="I1573" s="183">
        <v>1224682</v>
      </c>
      <c r="J1573" s="183">
        <v>0</v>
      </c>
      <c r="K1573" s="91">
        <v>0</v>
      </c>
      <c r="L1573" s="183">
        <v>0</v>
      </c>
      <c r="M1573" s="183">
        <v>4580.72</v>
      </c>
      <c r="N1573" s="183">
        <v>14965296.1</v>
      </c>
      <c r="O1573" s="183">
        <v>0</v>
      </c>
      <c r="P1573" s="183">
        <v>0</v>
      </c>
      <c r="Q1573" s="183">
        <v>0</v>
      </c>
      <c r="R1573" s="183">
        <v>0</v>
      </c>
      <c r="S1573" s="183">
        <v>0</v>
      </c>
      <c r="T1573" s="183">
        <v>0</v>
      </c>
      <c r="U1573" s="183">
        <v>0</v>
      </c>
      <c r="V1573" s="183">
        <v>0</v>
      </c>
      <c r="W1573" s="183">
        <v>0</v>
      </c>
      <c r="X1573" s="183">
        <v>0</v>
      </c>
      <c r="Y1573" s="183">
        <v>0</v>
      </c>
      <c r="Z1573" s="183">
        <v>0</v>
      </c>
      <c r="AA1573" s="183">
        <v>0</v>
      </c>
      <c r="AB1573" s="183">
        <v>0</v>
      </c>
      <c r="AC1573" s="94">
        <v>103742.61</v>
      </c>
      <c r="AD1573" s="183">
        <v>0</v>
      </c>
      <c r="AE1573" s="183">
        <v>0</v>
      </c>
      <c r="AF1573" s="184" t="s">
        <v>1605</v>
      </c>
      <c r="AG1573" s="184" t="s">
        <v>1605</v>
      </c>
      <c r="AH1573" s="184" t="s">
        <v>1605</v>
      </c>
    </row>
    <row r="1574" spans="1:34" s="180" customFormat="1" ht="76.5">
      <c r="B1574" s="185" t="s">
        <v>805</v>
      </c>
      <c r="C1574" s="21"/>
      <c r="D1574" s="94">
        <v>13535253.609999999</v>
      </c>
      <c r="E1574" s="183">
        <v>0</v>
      </c>
      <c r="F1574" s="183">
        <v>0</v>
      </c>
      <c r="G1574" s="183">
        <v>994637</v>
      </c>
      <c r="H1574" s="183">
        <v>0</v>
      </c>
      <c r="I1574" s="183">
        <v>1224682</v>
      </c>
      <c r="J1574" s="183">
        <v>0</v>
      </c>
      <c r="K1574" s="91">
        <v>0</v>
      </c>
      <c r="L1574" s="183">
        <v>0</v>
      </c>
      <c r="M1574" s="183">
        <v>3519.62</v>
      </c>
      <c r="N1574" s="183">
        <v>11212192</v>
      </c>
      <c r="O1574" s="183">
        <v>0</v>
      </c>
      <c r="P1574" s="183">
        <v>0</v>
      </c>
      <c r="Q1574" s="183">
        <v>0</v>
      </c>
      <c r="R1574" s="183">
        <v>0</v>
      </c>
      <c r="S1574" s="183">
        <v>0</v>
      </c>
      <c r="T1574" s="183">
        <v>0</v>
      </c>
      <c r="U1574" s="183">
        <v>0</v>
      </c>
      <c r="V1574" s="183">
        <v>0</v>
      </c>
      <c r="W1574" s="183">
        <v>0</v>
      </c>
      <c r="X1574" s="183">
        <v>0</v>
      </c>
      <c r="Y1574" s="183">
        <v>0</v>
      </c>
      <c r="Z1574" s="183">
        <v>0</v>
      </c>
      <c r="AA1574" s="183">
        <v>0</v>
      </c>
      <c r="AB1574" s="183">
        <v>0</v>
      </c>
      <c r="AC1574" s="94">
        <v>103742.61</v>
      </c>
      <c r="AD1574" s="183">
        <v>0</v>
      </c>
      <c r="AE1574" s="183">
        <v>0</v>
      </c>
      <c r="AF1574" s="184" t="s">
        <v>1605</v>
      </c>
      <c r="AG1574" s="184" t="s">
        <v>1605</v>
      </c>
      <c r="AH1574" s="184" t="s">
        <v>1605</v>
      </c>
    </row>
    <row r="1575" spans="1:34" s="180" customFormat="1" ht="61.5">
      <c r="A1575" s="181"/>
      <c r="B1575" s="92">
        <v>1</v>
      </c>
      <c r="C1575" s="21" t="s">
        <v>1813</v>
      </c>
      <c r="D1575" s="94">
        <v>4228150.99</v>
      </c>
      <c r="E1575" s="93">
        <v>0</v>
      </c>
      <c r="F1575" s="94">
        <v>0</v>
      </c>
      <c r="G1575" s="94">
        <v>0</v>
      </c>
      <c r="H1575" s="94">
        <v>0</v>
      </c>
      <c r="I1575" s="94">
        <v>0</v>
      </c>
      <c r="J1575" s="94">
        <v>0</v>
      </c>
      <c r="K1575" s="91">
        <v>0</v>
      </c>
      <c r="L1575" s="94">
        <v>0</v>
      </c>
      <c r="M1575" s="94">
        <v>1122.67</v>
      </c>
      <c r="N1575" s="94">
        <v>4165666</v>
      </c>
      <c r="O1575" s="94">
        <v>0</v>
      </c>
      <c r="P1575" s="94">
        <v>0</v>
      </c>
      <c r="Q1575" s="94">
        <v>0</v>
      </c>
      <c r="R1575" s="94">
        <v>0</v>
      </c>
      <c r="S1575" s="94">
        <v>0</v>
      </c>
      <c r="T1575" s="94">
        <v>0</v>
      </c>
      <c r="U1575" s="94">
        <v>0</v>
      </c>
      <c r="V1575" s="94">
        <v>0</v>
      </c>
      <c r="W1575" s="94">
        <v>0</v>
      </c>
      <c r="X1575" s="94">
        <v>0</v>
      </c>
      <c r="Y1575" s="94">
        <v>0</v>
      </c>
      <c r="Z1575" s="94">
        <v>0</v>
      </c>
      <c r="AA1575" s="94">
        <v>0</v>
      </c>
      <c r="AB1575" s="94">
        <v>0</v>
      </c>
      <c r="AC1575" s="94">
        <v>62484.99</v>
      </c>
      <c r="AD1575" s="94">
        <v>0</v>
      </c>
      <c r="AE1575" s="94">
        <v>0</v>
      </c>
      <c r="AF1575" s="156" t="s">
        <v>263</v>
      </c>
      <c r="AG1575" s="156">
        <v>2020</v>
      </c>
      <c r="AH1575" s="156">
        <v>2020</v>
      </c>
    </row>
    <row r="1576" spans="1:34" s="180" customFormat="1" ht="61.5">
      <c r="A1576" s="181"/>
      <c r="B1576" s="92">
        <v>2</v>
      </c>
      <c r="C1576" s="21" t="s">
        <v>1816</v>
      </c>
      <c r="D1576" s="94">
        <v>2791765.62</v>
      </c>
      <c r="E1576" s="93">
        <v>0</v>
      </c>
      <c r="F1576" s="94">
        <v>0</v>
      </c>
      <c r="G1576" s="94">
        <v>0</v>
      </c>
      <c r="H1576" s="94">
        <v>0</v>
      </c>
      <c r="I1576" s="94">
        <v>0</v>
      </c>
      <c r="J1576" s="94">
        <v>0</v>
      </c>
      <c r="K1576" s="91">
        <v>0</v>
      </c>
      <c r="L1576" s="94">
        <v>0</v>
      </c>
      <c r="M1576" s="94">
        <v>847.2</v>
      </c>
      <c r="N1576" s="94">
        <v>2750508</v>
      </c>
      <c r="O1576" s="94">
        <v>0</v>
      </c>
      <c r="P1576" s="94">
        <v>0</v>
      </c>
      <c r="Q1576" s="94">
        <v>0</v>
      </c>
      <c r="R1576" s="94">
        <v>0</v>
      </c>
      <c r="S1576" s="94">
        <v>0</v>
      </c>
      <c r="T1576" s="94">
        <v>0</v>
      </c>
      <c r="U1576" s="94">
        <v>0</v>
      </c>
      <c r="V1576" s="94">
        <v>0</v>
      </c>
      <c r="W1576" s="94">
        <v>0</v>
      </c>
      <c r="X1576" s="94">
        <v>0</v>
      </c>
      <c r="Y1576" s="94">
        <v>0</v>
      </c>
      <c r="Z1576" s="94">
        <v>0</v>
      </c>
      <c r="AA1576" s="94">
        <v>0</v>
      </c>
      <c r="AB1576" s="94">
        <v>0</v>
      </c>
      <c r="AC1576" s="94">
        <v>41257.620000000003</v>
      </c>
      <c r="AD1576" s="94">
        <v>0</v>
      </c>
      <c r="AE1576" s="94">
        <v>0</v>
      </c>
      <c r="AF1576" s="156" t="s">
        <v>263</v>
      </c>
      <c r="AG1576" s="156">
        <v>2020</v>
      </c>
      <c r="AH1576" s="156">
        <v>2020</v>
      </c>
    </row>
    <row r="1577" spans="1:34" s="180" customFormat="1" ht="61.5">
      <c r="A1577" s="181"/>
      <c r="B1577" s="92">
        <v>3</v>
      </c>
      <c r="C1577" s="21" t="s">
        <v>1817</v>
      </c>
      <c r="D1577" s="94">
        <v>6515337</v>
      </c>
      <c r="E1577" s="93">
        <v>0</v>
      </c>
      <c r="F1577" s="94">
        <v>0</v>
      </c>
      <c r="G1577" s="94">
        <v>994637</v>
      </c>
      <c r="H1577" s="94">
        <v>0</v>
      </c>
      <c r="I1577" s="94">
        <v>1224682</v>
      </c>
      <c r="J1577" s="94">
        <v>0</v>
      </c>
      <c r="K1577" s="91">
        <v>0</v>
      </c>
      <c r="L1577" s="94">
        <v>0</v>
      </c>
      <c r="M1577" s="94">
        <v>1549.75</v>
      </c>
      <c r="N1577" s="94">
        <v>4296018</v>
      </c>
      <c r="O1577" s="94">
        <v>0</v>
      </c>
      <c r="P1577" s="94">
        <v>0</v>
      </c>
      <c r="Q1577" s="94">
        <v>0</v>
      </c>
      <c r="R1577" s="94">
        <v>0</v>
      </c>
      <c r="S1577" s="94">
        <v>0</v>
      </c>
      <c r="T1577" s="94">
        <v>0</v>
      </c>
      <c r="U1577" s="94">
        <v>0</v>
      </c>
      <c r="V1577" s="94">
        <v>0</v>
      </c>
      <c r="W1577" s="94">
        <v>0</v>
      </c>
      <c r="X1577" s="94">
        <v>0</v>
      </c>
      <c r="Y1577" s="94">
        <v>0</v>
      </c>
      <c r="Z1577" s="94">
        <v>0</v>
      </c>
      <c r="AA1577" s="94">
        <v>0</v>
      </c>
      <c r="AB1577" s="94">
        <v>0</v>
      </c>
      <c r="AC1577" s="94">
        <v>0</v>
      </c>
      <c r="AD1577" s="94">
        <v>0</v>
      </c>
      <c r="AE1577" s="94">
        <v>0</v>
      </c>
      <c r="AF1577" s="156" t="s">
        <v>263</v>
      </c>
      <c r="AG1577" s="156">
        <v>2020</v>
      </c>
      <c r="AH1577" s="156" t="s">
        <v>263</v>
      </c>
    </row>
    <row r="1578" spans="1:34" s="180" customFormat="1" ht="76.5">
      <c r="B1578" s="185" t="s">
        <v>804</v>
      </c>
      <c r="C1578" s="21"/>
      <c r="D1578" s="94">
        <v>1806013.41</v>
      </c>
      <c r="E1578" s="183">
        <v>0</v>
      </c>
      <c r="F1578" s="183">
        <v>0</v>
      </c>
      <c r="G1578" s="183">
        <v>0</v>
      </c>
      <c r="H1578" s="183">
        <v>0</v>
      </c>
      <c r="I1578" s="183">
        <v>0</v>
      </c>
      <c r="J1578" s="183">
        <v>0</v>
      </c>
      <c r="K1578" s="91">
        <v>0</v>
      </c>
      <c r="L1578" s="183">
        <v>0</v>
      </c>
      <c r="M1578" s="183">
        <v>691.1</v>
      </c>
      <c r="N1578" s="183">
        <v>1806013.41</v>
      </c>
      <c r="O1578" s="183">
        <v>0</v>
      </c>
      <c r="P1578" s="183">
        <v>0</v>
      </c>
      <c r="Q1578" s="183">
        <v>0</v>
      </c>
      <c r="R1578" s="183">
        <v>0</v>
      </c>
      <c r="S1578" s="183">
        <v>0</v>
      </c>
      <c r="T1578" s="183">
        <v>0</v>
      </c>
      <c r="U1578" s="183">
        <v>0</v>
      </c>
      <c r="V1578" s="183">
        <v>0</v>
      </c>
      <c r="W1578" s="183">
        <v>0</v>
      </c>
      <c r="X1578" s="183">
        <v>0</v>
      </c>
      <c r="Y1578" s="183">
        <v>0</v>
      </c>
      <c r="Z1578" s="183">
        <v>0</v>
      </c>
      <c r="AA1578" s="183">
        <v>0</v>
      </c>
      <c r="AB1578" s="183">
        <v>0</v>
      </c>
      <c r="AC1578" s="94">
        <v>0</v>
      </c>
      <c r="AD1578" s="183">
        <v>0</v>
      </c>
      <c r="AE1578" s="183">
        <v>0</v>
      </c>
      <c r="AF1578" s="184" t="s">
        <v>1605</v>
      </c>
      <c r="AG1578" s="184" t="s">
        <v>1605</v>
      </c>
      <c r="AH1578" s="184" t="s">
        <v>1605</v>
      </c>
    </row>
    <row r="1579" spans="1:34" s="79" customFormat="1" ht="76.5" customHeight="1">
      <c r="A1579" s="181"/>
      <c r="B1579" s="92">
        <v>4</v>
      </c>
      <c r="C1579" s="88" t="s">
        <v>1815</v>
      </c>
      <c r="D1579" s="94">
        <v>1806013.41</v>
      </c>
      <c r="E1579" s="93">
        <v>0</v>
      </c>
      <c r="F1579" s="94">
        <v>0</v>
      </c>
      <c r="G1579" s="94">
        <v>0</v>
      </c>
      <c r="H1579" s="94">
        <v>0</v>
      </c>
      <c r="I1579" s="94">
        <v>0</v>
      </c>
      <c r="J1579" s="94">
        <v>0</v>
      </c>
      <c r="K1579" s="91">
        <v>0</v>
      </c>
      <c r="L1579" s="94">
        <v>0</v>
      </c>
      <c r="M1579" s="94">
        <v>691.1</v>
      </c>
      <c r="N1579" s="94">
        <v>1806013.41</v>
      </c>
      <c r="O1579" s="94">
        <v>0</v>
      </c>
      <c r="P1579" s="94">
        <v>0</v>
      </c>
      <c r="Q1579" s="94">
        <v>0</v>
      </c>
      <c r="R1579" s="94">
        <v>0</v>
      </c>
      <c r="S1579" s="94">
        <v>0</v>
      </c>
      <c r="T1579" s="94">
        <v>0</v>
      </c>
      <c r="U1579" s="94">
        <v>0</v>
      </c>
      <c r="V1579" s="94">
        <v>0</v>
      </c>
      <c r="W1579" s="94">
        <v>0</v>
      </c>
      <c r="X1579" s="94">
        <v>0</v>
      </c>
      <c r="Y1579" s="94">
        <v>0</v>
      </c>
      <c r="Z1579" s="94">
        <v>0</v>
      </c>
      <c r="AA1579" s="94">
        <v>0</v>
      </c>
      <c r="AB1579" s="94">
        <v>0</v>
      </c>
      <c r="AC1579" s="94">
        <v>0</v>
      </c>
      <c r="AD1579" s="94">
        <v>0</v>
      </c>
      <c r="AE1579" s="94">
        <v>0</v>
      </c>
      <c r="AF1579" s="156" t="s">
        <v>263</v>
      </c>
      <c r="AG1579" s="156">
        <v>2020</v>
      </c>
      <c r="AH1579" s="156" t="s">
        <v>263</v>
      </c>
    </row>
    <row r="1580" spans="1:34" s="180" customFormat="1" ht="76.5">
      <c r="B1580" s="185" t="s">
        <v>858</v>
      </c>
      <c r="C1580" s="21"/>
      <c r="D1580" s="94">
        <v>1947090.69</v>
      </c>
      <c r="E1580" s="183">
        <v>0</v>
      </c>
      <c r="F1580" s="183">
        <v>0</v>
      </c>
      <c r="G1580" s="183">
        <v>0</v>
      </c>
      <c r="H1580" s="183">
        <v>0</v>
      </c>
      <c r="I1580" s="183">
        <v>0</v>
      </c>
      <c r="J1580" s="183">
        <v>0</v>
      </c>
      <c r="K1580" s="91">
        <v>0</v>
      </c>
      <c r="L1580" s="183">
        <v>0</v>
      </c>
      <c r="M1580" s="183">
        <v>370</v>
      </c>
      <c r="N1580" s="183">
        <v>1947090.69</v>
      </c>
      <c r="O1580" s="183">
        <v>0</v>
      </c>
      <c r="P1580" s="183">
        <v>0</v>
      </c>
      <c r="Q1580" s="183">
        <v>0</v>
      </c>
      <c r="R1580" s="183">
        <v>0</v>
      </c>
      <c r="S1580" s="183">
        <v>0</v>
      </c>
      <c r="T1580" s="183">
        <v>0</v>
      </c>
      <c r="U1580" s="183">
        <v>0</v>
      </c>
      <c r="V1580" s="183">
        <v>0</v>
      </c>
      <c r="W1580" s="183">
        <v>0</v>
      </c>
      <c r="X1580" s="183">
        <v>0</v>
      </c>
      <c r="Y1580" s="183">
        <v>0</v>
      </c>
      <c r="Z1580" s="183">
        <v>0</v>
      </c>
      <c r="AA1580" s="183">
        <v>0</v>
      </c>
      <c r="AB1580" s="183">
        <v>0</v>
      </c>
      <c r="AC1580" s="94">
        <v>0</v>
      </c>
      <c r="AD1580" s="183">
        <v>0</v>
      </c>
      <c r="AE1580" s="183">
        <v>0</v>
      </c>
      <c r="AF1580" s="184" t="s">
        <v>1605</v>
      </c>
      <c r="AG1580" s="184" t="s">
        <v>1605</v>
      </c>
      <c r="AH1580" s="184" t="s">
        <v>1605</v>
      </c>
    </row>
    <row r="1581" spans="1:34" s="79" customFormat="1" ht="76.5" customHeight="1">
      <c r="A1581" s="181"/>
      <c r="B1581" s="92">
        <v>5</v>
      </c>
      <c r="C1581" s="88" t="s">
        <v>1851</v>
      </c>
      <c r="D1581" s="94">
        <v>1947090.69</v>
      </c>
      <c r="E1581" s="93">
        <v>0</v>
      </c>
      <c r="F1581" s="94">
        <v>0</v>
      </c>
      <c r="G1581" s="94">
        <v>0</v>
      </c>
      <c r="H1581" s="94">
        <v>0</v>
      </c>
      <c r="I1581" s="94">
        <v>0</v>
      </c>
      <c r="J1581" s="94">
        <v>0</v>
      </c>
      <c r="K1581" s="91">
        <v>0</v>
      </c>
      <c r="L1581" s="94">
        <v>0</v>
      </c>
      <c r="M1581" s="94">
        <v>370</v>
      </c>
      <c r="N1581" s="94">
        <v>1947090.69</v>
      </c>
      <c r="O1581" s="94">
        <v>0</v>
      </c>
      <c r="P1581" s="94">
        <v>0</v>
      </c>
      <c r="Q1581" s="94">
        <v>0</v>
      </c>
      <c r="R1581" s="94">
        <v>0</v>
      </c>
      <c r="S1581" s="94">
        <v>0</v>
      </c>
      <c r="T1581" s="94">
        <v>0</v>
      </c>
      <c r="U1581" s="94">
        <v>0</v>
      </c>
      <c r="V1581" s="94">
        <v>0</v>
      </c>
      <c r="W1581" s="94">
        <v>0</v>
      </c>
      <c r="X1581" s="94">
        <v>0</v>
      </c>
      <c r="Y1581" s="94">
        <v>0</v>
      </c>
      <c r="Z1581" s="94">
        <v>0</v>
      </c>
      <c r="AA1581" s="94">
        <v>0</v>
      </c>
      <c r="AB1581" s="94">
        <v>0</v>
      </c>
      <c r="AC1581" s="94">
        <v>0</v>
      </c>
      <c r="AD1581" s="94">
        <v>0</v>
      </c>
      <c r="AE1581" s="94">
        <v>0</v>
      </c>
      <c r="AF1581" s="156" t="s">
        <v>263</v>
      </c>
      <c r="AG1581" s="156">
        <v>2020</v>
      </c>
      <c r="AH1581" s="156" t="s">
        <v>263</v>
      </c>
    </row>
    <row r="1582" spans="1:34" s="180" customFormat="1" ht="76.5">
      <c r="B1582" s="302" t="s">
        <v>2360</v>
      </c>
      <c r="C1582" s="303"/>
      <c r="D1582" s="94">
        <v>47438619.980000004</v>
      </c>
      <c r="E1582" s="183">
        <v>0</v>
      </c>
      <c r="F1582" s="183">
        <v>0</v>
      </c>
      <c r="G1582" s="183">
        <v>478212</v>
      </c>
      <c r="H1582" s="183">
        <v>0</v>
      </c>
      <c r="I1582" s="183">
        <v>0</v>
      </c>
      <c r="J1582" s="183">
        <v>0</v>
      </c>
      <c r="K1582" s="91">
        <v>0</v>
      </c>
      <c r="L1582" s="183">
        <v>0</v>
      </c>
      <c r="M1582" s="183">
        <v>7965.8600000000006</v>
      </c>
      <c r="N1582" s="183">
        <v>46259344.599999994</v>
      </c>
      <c r="O1582" s="183">
        <v>0</v>
      </c>
      <c r="P1582" s="183">
        <v>0</v>
      </c>
      <c r="Q1582" s="183">
        <v>0</v>
      </c>
      <c r="R1582" s="183">
        <v>0</v>
      </c>
      <c r="S1582" s="183">
        <v>0</v>
      </c>
      <c r="T1582" s="183">
        <v>0</v>
      </c>
      <c r="U1582" s="183">
        <v>0</v>
      </c>
      <c r="V1582" s="183">
        <v>0</v>
      </c>
      <c r="W1582" s="183">
        <v>0</v>
      </c>
      <c r="X1582" s="183">
        <v>0</v>
      </c>
      <c r="Y1582" s="183">
        <v>0</v>
      </c>
      <c r="Z1582" s="183">
        <v>0</v>
      </c>
      <c r="AA1582" s="183">
        <v>0</v>
      </c>
      <c r="AB1582" s="183">
        <v>0</v>
      </c>
      <c r="AC1582" s="94">
        <v>701063.38</v>
      </c>
      <c r="AD1582" s="183">
        <v>0</v>
      </c>
      <c r="AE1582" s="183">
        <v>0</v>
      </c>
      <c r="AF1582" s="184" t="s">
        <v>1605</v>
      </c>
      <c r="AG1582" s="184" t="s">
        <v>1605</v>
      </c>
      <c r="AH1582" s="184" t="s">
        <v>1605</v>
      </c>
    </row>
    <row r="1583" spans="1:34" s="180" customFormat="1" ht="76.5">
      <c r="B1583" s="185" t="s">
        <v>791</v>
      </c>
      <c r="C1583" s="21"/>
      <c r="D1583" s="94">
        <v>10963006.890000001</v>
      </c>
      <c r="E1583" s="183">
        <v>0</v>
      </c>
      <c r="F1583" s="183">
        <v>0</v>
      </c>
      <c r="G1583" s="183">
        <v>0</v>
      </c>
      <c r="H1583" s="183">
        <v>0</v>
      </c>
      <c r="I1583" s="183">
        <v>0</v>
      </c>
      <c r="J1583" s="183">
        <v>0</v>
      </c>
      <c r="K1583" s="91">
        <v>0</v>
      </c>
      <c r="L1583" s="183">
        <v>0</v>
      </c>
      <c r="M1583" s="183">
        <v>2272.5500000000002</v>
      </c>
      <c r="N1583" s="183">
        <v>10800992</v>
      </c>
      <c r="O1583" s="183">
        <v>0</v>
      </c>
      <c r="P1583" s="183">
        <v>0</v>
      </c>
      <c r="Q1583" s="183">
        <v>0</v>
      </c>
      <c r="R1583" s="183">
        <v>0</v>
      </c>
      <c r="S1583" s="183">
        <v>0</v>
      </c>
      <c r="T1583" s="183">
        <v>0</v>
      </c>
      <c r="U1583" s="183">
        <v>0</v>
      </c>
      <c r="V1583" s="183">
        <v>0</v>
      </c>
      <c r="W1583" s="183">
        <v>0</v>
      </c>
      <c r="X1583" s="183">
        <v>0</v>
      </c>
      <c r="Y1583" s="183">
        <v>0</v>
      </c>
      <c r="Z1583" s="183">
        <v>0</v>
      </c>
      <c r="AA1583" s="183">
        <v>0</v>
      </c>
      <c r="AB1583" s="183">
        <v>0</v>
      </c>
      <c r="AC1583" s="94">
        <v>162014.89000000001</v>
      </c>
      <c r="AD1583" s="183">
        <v>0</v>
      </c>
      <c r="AE1583" s="183">
        <v>0</v>
      </c>
      <c r="AF1583" s="184" t="s">
        <v>1605</v>
      </c>
      <c r="AG1583" s="184" t="s">
        <v>1605</v>
      </c>
      <c r="AH1583" s="184" t="s">
        <v>1605</v>
      </c>
    </row>
    <row r="1584" spans="1:34" s="180" customFormat="1" ht="61.5">
      <c r="A1584" s="181"/>
      <c r="B1584" s="92">
        <v>1</v>
      </c>
      <c r="C1584" s="21" t="s">
        <v>2644</v>
      </c>
      <c r="D1584" s="94">
        <v>2367058.16</v>
      </c>
      <c r="E1584" s="93">
        <v>0</v>
      </c>
      <c r="F1584" s="94">
        <v>0</v>
      </c>
      <c r="G1584" s="94">
        <v>0</v>
      </c>
      <c r="H1584" s="94">
        <v>0</v>
      </c>
      <c r="I1584" s="94">
        <v>0</v>
      </c>
      <c r="J1584" s="94">
        <v>0</v>
      </c>
      <c r="K1584" s="91">
        <v>0</v>
      </c>
      <c r="L1584" s="94">
        <v>0</v>
      </c>
      <c r="M1584" s="94">
        <v>503.88</v>
      </c>
      <c r="N1584" s="34">
        <v>2332077</v>
      </c>
      <c r="O1584" s="94">
        <v>0</v>
      </c>
      <c r="P1584" s="94">
        <v>0</v>
      </c>
      <c r="Q1584" s="94">
        <v>0</v>
      </c>
      <c r="R1584" s="94">
        <v>0</v>
      </c>
      <c r="S1584" s="94">
        <v>0</v>
      </c>
      <c r="T1584" s="94">
        <v>0</v>
      </c>
      <c r="U1584" s="94">
        <v>0</v>
      </c>
      <c r="V1584" s="94">
        <v>0</v>
      </c>
      <c r="W1584" s="94">
        <v>0</v>
      </c>
      <c r="X1584" s="94">
        <v>0</v>
      </c>
      <c r="Y1584" s="94">
        <v>0</v>
      </c>
      <c r="Z1584" s="94">
        <v>0</v>
      </c>
      <c r="AA1584" s="94">
        <v>0</v>
      </c>
      <c r="AB1584" s="94">
        <v>0</v>
      </c>
      <c r="AC1584" s="34">
        <v>34981.160000000003</v>
      </c>
      <c r="AD1584" s="94">
        <v>0</v>
      </c>
      <c r="AE1584" s="94">
        <v>0</v>
      </c>
      <c r="AF1584" s="156" t="s">
        <v>263</v>
      </c>
      <c r="AG1584" s="156">
        <v>2021</v>
      </c>
      <c r="AH1584" s="156">
        <v>2021</v>
      </c>
    </row>
    <row r="1585" spans="1:34" s="180" customFormat="1" ht="61.5">
      <c r="A1585" s="181"/>
      <c r="B1585" s="92">
        <v>2</v>
      </c>
      <c r="C1585" s="21" t="s">
        <v>2645</v>
      </c>
      <c r="D1585" s="94">
        <v>5380543.4199999999</v>
      </c>
      <c r="E1585" s="93">
        <v>0</v>
      </c>
      <c r="F1585" s="94">
        <v>0</v>
      </c>
      <c r="G1585" s="94">
        <v>0</v>
      </c>
      <c r="H1585" s="94">
        <v>0</v>
      </c>
      <c r="I1585" s="94">
        <v>0</v>
      </c>
      <c r="J1585" s="94">
        <v>0</v>
      </c>
      <c r="K1585" s="91">
        <v>0</v>
      </c>
      <c r="L1585" s="94">
        <v>0</v>
      </c>
      <c r="M1585" s="94">
        <v>1130</v>
      </c>
      <c r="N1585" s="94">
        <v>5301028</v>
      </c>
      <c r="O1585" s="94">
        <v>0</v>
      </c>
      <c r="P1585" s="94">
        <v>0</v>
      </c>
      <c r="Q1585" s="94">
        <v>0</v>
      </c>
      <c r="R1585" s="94">
        <v>0</v>
      </c>
      <c r="S1585" s="94">
        <v>0</v>
      </c>
      <c r="T1585" s="94">
        <v>0</v>
      </c>
      <c r="U1585" s="94">
        <v>0</v>
      </c>
      <c r="V1585" s="94">
        <v>0</v>
      </c>
      <c r="W1585" s="94">
        <v>0</v>
      </c>
      <c r="X1585" s="94">
        <v>0</v>
      </c>
      <c r="Y1585" s="94">
        <v>0</v>
      </c>
      <c r="Z1585" s="94">
        <v>0</v>
      </c>
      <c r="AA1585" s="94">
        <v>0</v>
      </c>
      <c r="AB1585" s="94">
        <v>0</v>
      </c>
      <c r="AC1585" s="94">
        <v>79515.42</v>
      </c>
      <c r="AD1585" s="94">
        <v>0</v>
      </c>
      <c r="AE1585" s="94">
        <v>0</v>
      </c>
      <c r="AF1585" s="156" t="s">
        <v>263</v>
      </c>
      <c r="AG1585" s="156">
        <v>2021</v>
      </c>
      <c r="AH1585" s="156">
        <v>2021</v>
      </c>
    </row>
    <row r="1586" spans="1:34" s="180" customFormat="1" ht="61.5">
      <c r="A1586" s="181"/>
      <c r="B1586" s="92">
        <v>3</v>
      </c>
      <c r="C1586" s="21" t="s">
        <v>2647</v>
      </c>
      <c r="D1586" s="94">
        <v>3215405.31</v>
      </c>
      <c r="E1586" s="93">
        <v>0</v>
      </c>
      <c r="F1586" s="94">
        <v>0</v>
      </c>
      <c r="G1586" s="94">
        <v>0</v>
      </c>
      <c r="H1586" s="94">
        <v>0</v>
      </c>
      <c r="I1586" s="94">
        <v>0</v>
      </c>
      <c r="J1586" s="94">
        <v>0</v>
      </c>
      <c r="K1586" s="91">
        <v>0</v>
      </c>
      <c r="L1586" s="94">
        <v>0</v>
      </c>
      <c r="M1586" s="94">
        <v>638.66999999999996</v>
      </c>
      <c r="N1586" s="34">
        <v>3167887</v>
      </c>
      <c r="O1586" s="94">
        <v>0</v>
      </c>
      <c r="P1586" s="94">
        <v>0</v>
      </c>
      <c r="Q1586" s="94">
        <v>0</v>
      </c>
      <c r="R1586" s="94">
        <v>0</v>
      </c>
      <c r="S1586" s="94">
        <v>0</v>
      </c>
      <c r="T1586" s="94">
        <v>0</v>
      </c>
      <c r="U1586" s="94">
        <v>0</v>
      </c>
      <c r="V1586" s="94">
        <v>0</v>
      </c>
      <c r="W1586" s="94">
        <v>0</v>
      </c>
      <c r="X1586" s="94">
        <v>0</v>
      </c>
      <c r="Y1586" s="94">
        <v>0</v>
      </c>
      <c r="Z1586" s="94">
        <v>0</v>
      </c>
      <c r="AA1586" s="94">
        <v>0</v>
      </c>
      <c r="AB1586" s="94">
        <v>0</v>
      </c>
      <c r="AC1586" s="34">
        <v>47518.31</v>
      </c>
      <c r="AD1586" s="94">
        <v>0</v>
      </c>
      <c r="AE1586" s="94">
        <v>0</v>
      </c>
      <c r="AF1586" s="156" t="s">
        <v>263</v>
      </c>
      <c r="AG1586" s="156">
        <v>2021</v>
      </c>
      <c r="AH1586" s="156">
        <v>2021</v>
      </c>
    </row>
    <row r="1587" spans="1:34" s="180" customFormat="1" ht="76.5">
      <c r="B1587" s="185" t="s">
        <v>792</v>
      </c>
      <c r="C1587" s="21"/>
      <c r="D1587" s="94">
        <v>2415350.84</v>
      </c>
      <c r="E1587" s="183">
        <v>0</v>
      </c>
      <c r="F1587" s="183">
        <v>0</v>
      </c>
      <c r="G1587" s="183">
        <v>0</v>
      </c>
      <c r="H1587" s="183">
        <v>0</v>
      </c>
      <c r="I1587" s="183">
        <v>0</v>
      </c>
      <c r="J1587" s="183">
        <v>0</v>
      </c>
      <c r="K1587" s="91">
        <v>0</v>
      </c>
      <c r="L1587" s="183">
        <v>0</v>
      </c>
      <c r="M1587" s="183">
        <v>485.3</v>
      </c>
      <c r="N1587" s="183">
        <v>2379656</v>
      </c>
      <c r="O1587" s="183">
        <v>0</v>
      </c>
      <c r="P1587" s="183">
        <v>0</v>
      </c>
      <c r="Q1587" s="183">
        <v>0</v>
      </c>
      <c r="R1587" s="183">
        <v>0</v>
      </c>
      <c r="S1587" s="183">
        <v>0</v>
      </c>
      <c r="T1587" s="183">
        <v>0</v>
      </c>
      <c r="U1587" s="183">
        <v>0</v>
      </c>
      <c r="V1587" s="183">
        <v>0</v>
      </c>
      <c r="W1587" s="183">
        <v>0</v>
      </c>
      <c r="X1587" s="183">
        <v>0</v>
      </c>
      <c r="Y1587" s="183">
        <v>0</v>
      </c>
      <c r="Z1587" s="183">
        <v>0</v>
      </c>
      <c r="AA1587" s="183">
        <v>0</v>
      </c>
      <c r="AB1587" s="183">
        <v>0</v>
      </c>
      <c r="AC1587" s="94">
        <v>35694.839999999997</v>
      </c>
      <c r="AD1587" s="183">
        <v>0</v>
      </c>
      <c r="AE1587" s="183">
        <v>0</v>
      </c>
      <c r="AF1587" s="184" t="s">
        <v>1605</v>
      </c>
      <c r="AG1587" s="184" t="s">
        <v>1605</v>
      </c>
      <c r="AH1587" s="184" t="s">
        <v>1605</v>
      </c>
    </row>
    <row r="1588" spans="1:34" s="180" customFormat="1" ht="61.5">
      <c r="A1588" s="181"/>
      <c r="B1588" s="92">
        <v>4</v>
      </c>
      <c r="C1588" s="21" t="s">
        <v>2646</v>
      </c>
      <c r="D1588" s="94">
        <v>2415350.84</v>
      </c>
      <c r="E1588" s="93">
        <v>0</v>
      </c>
      <c r="F1588" s="94">
        <v>0</v>
      </c>
      <c r="G1588" s="94">
        <v>0</v>
      </c>
      <c r="H1588" s="94">
        <v>0</v>
      </c>
      <c r="I1588" s="94">
        <v>0</v>
      </c>
      <c r="J1588" s="94">
        <v>0</v>
      </c>
      <c r="K1588" s="91">
        <v>0</v>
      </c>
      <c r="L1588" s="94">
        <v>0</v>
      </c>
      <c r="M1588" s="94">
        <v>485.3</v>
      </c>
      <c r="N1588" s="34">
        <v>2379656</v>
      </c>
      <c r="O1588" s="94">
        <v>0</v>
      </c>
      <c r="P1588" s="94">
        <v>0</v>
      </c>
      <c r="Q1588" s="94">
        <v>0</v>
      </c>
      <c r="R1588" s="94">
        <v>0</v>
      </c>
      <c r="S1588" s="94">
        <v>0</v>
      </c>
      <c r="T1588" s="94">
        <v>0</v>
      </c>
      <c r="U1588" s="94">
        <v>0</v>
      </c>
      <c r="V1588" s="94">
        <v>0</v>
      </c>
      <c r="W1588" s="94">
        <v>0</v>
      </c>
      <c r="X1588" s="94">
        <v>0</v>
      </c>
      <c r="Y1588" s="94">
        <v>0</v>
      </c>
      <c r="Z1588" s="94">
        <v>0</v>
      </c>
      <c r="AA1588" s="94">
        <v>0</v>
      </c>
      <c r="AB1588" s="94">
        <v>0</v>
      </c>
      <c r="AC1588" s="34">
        <v>35694.839999999997</v>
      </c>
      <c r="AD1588" s="94">
        <v>0</v>
      </c>
      <c r="AE1588" s="94">
        <v>0</v>
      </c>
      <c r="AF1588" s="156" t="s">
        <v>263</v>
      </c>
      <c r="AG1588" s="156">
        <v>2021</v>
      </c>
      <c r="AH1588" s="156">
        <v>2021</v>
      </c>
    </row>
    <row r="1589" spans="1:34" s="180" customFormat="1" ht="76.5">
      <c r="B1589" s="185" t="s">
        <v>1362</v>
      </c>
      <c r="C1589" s="21"/>
      <c r="D1589" s="94">
        <v>2265399.8199999998</v>
      </c>
      <c r="E1589" s="183">
        <v>0</v>
      </c>
      <c r="F1589" s="183">
        <v>0</v>
      </c>
      <c r="G1589" s="183">
        <v>0</v>
      </c>
      <c r="H1589" s="183">
        <v>0</v>
      </c>
      <c r="I1589" s="183">
        <v>0</v>
      </c>
      <c r="J1589" s="183">
        <v>0</v>
      </c>
      <c r="K1589" s="91">
        <v>0</v>
      </c>
      <c r="L1589" s="183">
        <v>0</v>
      </c>
      <c r="M1589" s="183">
        <v>304.3</v>
      </c>
      <c r="N1589" s="183">
        <v>2231921</v>
      </c>
      <c r="O1589" s="183">
        <v>0</v>
      </c>
      <c r="P1589" s="183">
        <v>0</v>
      </c>
      <c r="Q1589" s="183">
        <v>0</v>
      </c>
      <c r="R1589" s="183">
        <v>0</v>
      </c>
      <c r="S1589" s="183">
        <v>0</v>
      </c>
      <c r="T1589" s="183">
        <v>0</v>
      </c>
      <c r="U1589" s="183">
        <v>0</v>
      </c>
      <c r="V1589" s="183">
        <v>0</v>
      </c>
      <c r="W1589" s="183">
        <v>0</v>
      </c>
      <c r="X1589" s="183">
        <v>0</v>
      </c>
      <c r="Y1589" s="183">
        <v>0</v>
      </c>
      <c r="Z1589" s="183">
        <v>0</v>
      </c>
      <c r="AA1589" s="183">
        <v>0</v>
      </c>
      <c r="AB1589" s="183">
        <v>0</v>
      </c>
      <c r="AC1589" s="94">
        <v>33478.82</v>
      </c>
      <c r="AD1589" s="183">
        <v>0</v>
      </c>
      <c r="AE1589" s="183">
        <v>0</v>
      </c>
      <c r="AF1589" s="184" t="s">
        <v>1605</v>
      </c>
      <c r="AG1589" s="184" t="s">
        <v>1605</v>
      </c>
      <c r="AH1589" s="184" t="s">
        <v>1605</v>
      </c>
    </row>
    <row r="1590" spans="1:34" s="79" customFormat="1" ht="76.5" customHeight="1">
      <c r="A1590" s="181"/>
      <c r="B1590" s="92">
        <v>5</v>
      </c>
      <c r="C1590" s="88" t="s">
        <v>2648</v>
      </c>
      <c r="D1590" s="94">
        <v>2265399.8199999998</v>
      </c>
      <c r="E1590" s="93">
        <v>0</v>
      </c>
      <c r="F1590" s="94">
        <v>0</v>
      </c>
      <c r="G1590" s="94">
        <v>0</v>
      </c>
      <c r="H1590" s="94">
        <v>0</v>
      </c>
      <c r="I1590" s="94">
        <v>0</v>
      </c>
      <c r="J1590" s="94">
        <v>0</v>
      </c>
      <c r="K1590" s="91">
        <v>0</v>
      </c>
      <c r="L1590" s="94">
        <v>0</v>
      </c>
      <c r="M1590" s="94">
        <v>304.3</v>
      </c>
      <c r="N1590" s="94">
        <v>2231921</v>
      </c>
      <c r="O1590" s="94">
        <v>0</v>
      </c>
      <c r="P1590" s="94">
        <v>0</v>
      </c>
      <c r="Q1590" s="94">
        <v>0</v>
      </c>
      <c r="R1590" s="94">
        <v>0</v>
      </c>
      <c r="S1590" s="94">
        <v>0</v>
      </c>
      <c r="T1590" s="94">
        <v>0</v>
      </c>
      <c r="U1590" s="94">
        <v>0</v>
      </c>
      <c r="V1590" s="94">
        <v>0</v>
      </c>
      <c r="W1590" s="94">
        <v>0</v>
      </c>
      <c r="X1590" s="94">
        <v>0</v>
      </c>
      <c r="Y1590" s="94">
        <v>0</v>
      </c>
      <c r="Z1590" s="94">
        <v>0</v>
      </c>
      <c r="AA1590" s="94">
        <v>0</v>
      </c>
      <c r="AB1590" s="94">
        <v>0</v>
      </c>
      <c r="AC1590" s="94">
        <v>33478.82</v>
      </c>
      <c r="AD1590" s="94">
        <v>0</v>
      </c>
      <c r="AE1590" s="94">
        <v>0</v>
      </c>
      <c r="AF1590" s="156" t="s">
        <v>263</v>
      </c>
      <c r="AG1590" s="156">
        <v>2021</v>
      </c>
      <c r="AH1590" s="156">
        <v>2021</v>
      </c>
    </row>
    <row r="1591" spans="1:34" s="180" customFormat="1" ht="76.5">
      <c r="B1591" s="185" t="s">
        <v>787</v>
      </c>
      <c r="C1591" s="21"/>
      <c r="D1591" s="94">
        <v>2975822.68</v>
      </c>
      <c r="E1591" s="183">
        <v>0</v>
      </c>
      <c r="F1591" s="183">
        <v>0</v>
      </c>
      <c r="G1591" s="183">
        <v>0</v>
      </c>
      <c r="H1591" s="183">
        <v>0</v>
      </c>
      <c r="I1591" s="183">
        <v>0</v>
      </c>
      <c r="J1591" s="183">
        <v>0</v>
      </c>
      <c r="K1591" s="91">
        <v>0</v>
      </c>
      <c r="L1591" s="183">
        <v>0</v>
      </c>
      <c r="M1591" s="183">
        <v>740.45</v>
      </c>
      <c r="N1591" s="183">
        <v>2931845</v>
      </c>
      <c r="O1591" s="183">
        <v>0</v>
      </c>
      <c r="P1591" s="183">
        <v>0</v>
      </c>
      <c r="Q1591" s="183">
        <v>0</v>
      </c>
      <c r="R1591" s="183">
        <v>0</v>
      </c>
      <c r="S1591" s="183">
        <v>0</v>
      </c>
      <c r="T1591" s="183">
        <v>0</v>
      </c>
      <c r="U1591" s="183">
        <v>0</v>
      </c>
      <c r="V1591" s="183">
        <v>0</v>
      </c>
      <c r="W1591" s="183">
        <v>0</v>
      </c>
      <c r="X1591" s="183">
        <v>0</v>
      </c>
      <c r="Y1591" s="183">
        <v>0</v>
      </c>
      <c r="Z1591" s="183">
        <v>0</v>
      </c>
      <c r="AA1591" s="183">
        <v>0</v>
      </c>
      <c r="AB1591" s="183">
        <v>0</v>
      </c>
      <c r="AC1591" s="94">
        <v>43977.68</v>
      </c>
      <c r="AD1591" s="183">
        <v>0</v>
      </c>
      <c r="AE1591" s="183">
        <v>0</v>
      </c>
      <c r="AF1591" s="184" t="s">
        <v>1605</v>
      </c>
      <c r="AG1591" s="184" t="s">
        <v>1605</v>
      </c>
      <c r="AH1591" s="184" t="s">
        <v>1605</v>
      </c>
    </row>
    <row r="1592" spans="1:34" s="79" customFormat="1" ht="76.5" customHeight="1">
      <c r="A1592" s="181"/>
      <c r="B1592" s="92">
        <v>6</v>
      </c>
      <c r="C1592" s="88" t="s">
        <v>2651</v>
      </c>
      <c r="D1592" s="94">
        <v>2975822.68</v>
      </c>
      <c r="E1592" s="93">
        <v>0</v>
      </c>
      <c r="F1592" s="94">
        <v>0</v>
      </c>
      <c r="G1592" s="94">
        <v>0</v>
      </c>
      <c r="H1592" s="94">
        <v>0</v>
      </c>
      <c r="I1592" s="94">
        <v>0</v>
      </c>
      <c r="J1592" s="94">
        <v>0</v>
      </c>
      <c r="K1592" s="91">
        <v>0</v>
      </c>
      <c r="L1592" s="94">
        <v>0</v>
      </c>
      <c r="M1592" s="94">
        <v>740.45</v>
      </c>
      <c r="N1592" s="94">
        <v>2931845</v>
      </c>
      <c r="O1592" s="94">
        <v>0</v>
      </c>
      <c r="P1592" s="94">
        <v>0</v>
      </c>
      <c r="Q1592" s="94">
        <v>0</v>
      </c>
      <c r="R1592" s="94">
        <v>0</v>
      </c>
      <c r="S1592" s="94">
        <v>0</v>
      </c>
      <c r="T1592" s="94">
        <v>0</v>
      </c>
      <c r="U1592" s="94">
        <v>0</v>
      </c>
      <c r="V1592" s="94">
        <v>0</v>
      </c>
      <c r="W1592" s="94">
        <v>0</v>
      </c>
      <c r="X1592" s="94">
        <v>0</v>
      </c>
      <c r="Y1592" s="94">
        <v>0</v>
      </c>
      <c r="Z1592" s="94">
        <v>0</v>
      </c>
      <c r="AA1592" s="94">
        <v>0</v>
      </c>
      <c r="AB1592" s="94">
        <v>0</v>
      </c>
      <c r="AC1592" s="94">
        <v>43977.68</v>
      </c>
      <c r="AD1592" s="94">
        <v>0</v>
      </c>
      <c r="AE1592" s="94">
        <v>0</v>
      </c>
      <c r="AF1592" s="156" t="s">
        <v>263</v>
      </c>
      <c r="AG1592" s="156">
        <v>2021</v>
      </c>
      <c r="AH1592" s="156">
        <v>2021</v>
      </c>
    </row>
    <row r="1593" spans="1:34" s="180" customFormat="1" ht="76.5">
      <c r="B1593" s="185" t="s">
        <v>796</v>
      </c>
      <c r="C1593" s="21"/>
      <c r="D1593" s="94">
        <v>14050777.360000001</v>
      </c>
      <c r="E1593" s="183">
        <v>0</v>
      </c>
      <c r="F1593" s="183">
        <v>0</v>
      </c>
      <c r="G1593" s="183">
        <v>478212</v>
      </c>
      <c r="H1593" s="183">
        <v>0</v>
      </c>
      <c r="I1593" s="183">
        <v>0</v>
      </c>
      <c r="J1593" s="183">
        <v>0</v>
      </c>
      <c r="K1593" s="91">
        <v>0</v>
      </c>
      <c r="L1593" s="183">
        <v>0</v>
      </c>
      <c r="M1593" s="183">
        <v>2029.46</v>
      </c>
      <c r="N1593" s="183">
        <v>13364918.4</v>
      </c>
      <c r="O1593" s="183">
        <v>0</v>
      </c>
      <c r="P1593" s="183">
        <v>0</v>
      </c>
      <c r="Q1593" s="183">
        <v>0</v>
      </c>
      <c r="R1593" s="183">
        <v>0</v>
      </c>
      <c r="S1593" s="183">
        <v>0</v>
      </c>
      <c r="T1593" s="183">
        <v>0</v>
      </c>
      <c r="U1593" s="183">
        <v>0</v>
      </c>
      <c r="V1593" s="183">
        <v>0</v>
      </c>
      <c r="W1593" s="183">
        <v>0</v>
      </c>
      <c r="X1593" s="183">
        <v>0</v>
      </c>
      <c r="Y1593" s="183">
        <v>0</v>
      </c>
      <c r="Z1593" s="183">
        <v>0</v>
      </c>
      <c r="AA1593" s="183">
        <v>0</v>
      </c>
      <c r="AB1593" s="183">
        <v>0</v>
      </c>
      <c r="AC1593" s="94">
        <v>207646.96</v>
      </c>
      <c r="AD1593" s="183">
        <v>0</v>
      </c>
      <c r="AE1593" s="183">
        <v>0</v>
      </c>
      <c r="AF1593" s="184" t="s">
        <v>1605</v>
      </c>
      <c r="AG1593" s="184" t="s">
        <v>1605</v>
      </c>
      <c r="AH1593" s="184" t="s">
        <v>1605</v>
      </c>
    </row>
    <row r="1594" spans="1:34" s="79" customFormat="1" ht="76.5" customHeight="1">
      <c r="A1594" s="181"/>
      <c r="B1594" s="92">
        <v>7</v>
      </c>
      <c r="C1594" s="88" t="s">
        <v>1177</v>
      </c>
      <c r="D1594" s="94">
        <v>14050777.360000001</v>
      </c>
      <c r="E1594" s="93">
        <v>0</v>
      </c>
      <c r="F1594" s="94">
        <v>0</v>
      </c>
      <c r="G1594" s="94">
        <v>478212</v>
      </c>
      <c r="H1594" s="94">
        <v>0</v>
      </c>
      <c r="I1594" s="94">
        <v>0</v>
      </c>
      <c r="J1594" s="94">
        <v>0</v>
      </c>
      <c r="K1594" s="91">
        <v>0</v>
      </c>
      <c r="L1594" s="94">
        <v>0</v>
      </c>
      <c r="M1594" s="94">
        <v>2029.46</v>
      </c>
      <c r="N1594" s="94">
        <v>13364918.4</v>
      </c>
      <c r="O1594" s="94">
        <v>0</v>
      </c>
      <c r="P1594" s="94">
        <v>0</v>
      </c>
      <c r="Q1594" s="94">
        <v>0</v>
      </c>
      <c r="R1594" s="94">
        <v>0</v>
      </c>
      <c r="S1594" s="94">
        <v>0</v>
      </c>
      <c r="T1594" s="94">
        <v>0</v>
      </c>
      <c r="U1594" s="94">
        <v>0</v>
      </c>
      <c r="V1594" s="94">
        <v>0</v>
      </c>
      <c r="W1594" s="94">
        <v>0</v>
      </c>
      <c r="X1594" s="94">
        <v>0</v>
      </c>
      <c r="Y1594" s="94">
        <v>0</v>
      </c>
      <c r="Z1594" s="94">
        <v>0</v>
      </c>
      <c r="AA1594" s="94">
        <v>0</v>
      </c>
      <c r="AB1594" s="94">
        <v>0</v>
      </c>
      <c r="AC1594" s="94">
        <v>207646.96</v>
      </c>
      <c r="AD1594" s="94">
        <v>0</v>
      </c>
      <c r="AE1594" s="94">
        <v>0</v>
      </c>
      <c r="AF1594" s="156" t="s">
        <v>263</v>
      </c>
      <c r="AG1594" s="156">
        <v>2021</v>
      </c>
      <c r="AH1594" s="156">
        <v>2021</v>
      </c>
    </row>
    <row r="1595" spans="1:34" s="180" customFormat="1" ht="76.5">
      <c r="B1595" s="185" t="s">
        <v>798</v>
      </c>
      <c r="C1595" s="21"/>
      <c r="D1595" s="94">
        <v>14768262.390000001</v>
      </c>
      <c r="E1595" s="183">
        <v>0</v>
      </c>
      <c r="F1595" s="183">
        <v>0</v>
      </c>
      <c r="G1595" s="183">
        <v>0</v>
      </c>
      <c r="H1595" s="183">
        <v>0</v>
      </c>
      <c r="I1595" s="183">
        <v>0</v>
      </c>
      <c r="J1595" s="183">
        <v>0</v>
      </c>
      <c r="K1595" s="91">
        <v>0</v>
      </c>
      <c r="L1595" s="183">
        <v>0</v>
      </c>
      <c r="M1595" s="183">
        <v>2133.8000000000002</v>
      </c>
      <c r="N1595" s="183">
        <v>14550012.199999999</v>
      </c>
      <c r="O1595" s="183">
        <v>0</v>
      </c>
      <c r="P1595" s="183">
        <v>0</v>
      </c>
      <c r="Q1595" s="183">
        <v>0</v>
      </c>
      <c r="R1595" s="183">
        <v>0</v>
      </c>
      <c r="S1595" s="183">
        <v>0</v>
      </c>
      <c r="T1595" s="183">
        <v>0</v>
      </c>
      <c r="U1595" s="183">
        <v>0</v>
      </c>
      <c r="V1595" s="183">
        <v>0</v>
      </c>
      <c r="W1595" s="183">
        <v>0</v>
      </c>
      <c r="X1595" s="183">
        <v>0</v>
      </c>
      <c r="Y1595" s="183">
        <v>0</v>
      </c>
      <c r="Z1595" s="183">
        <v>0</v>
      </c>
      <c r="AA1595" s="183">
        <v>0</v>
      </c>
      <c r="AB1595" s="183">
        <v>0</v>
      </c>
      <c r="AC1595" s="94">
        <v>218250.18999999997</v>
      </c>
      <c r="AD1595" s="183">
        <v>0</v>
      </c>
      <c r="AE1595" s="183">
        <v>0</v>
      </c>
      <c r="AF1595" s="184" t="s">
        <v>1605</v>
      </c>
      <c r="AG1595" s="184" t="s">
        <v>1605</v>
      </c>
      <c r="AH1595" s="184" t="s">
        <v>1605</v>
      </c>
    </row>
    <row r="1596" spans="1:34" s="180" customFormat="1" ht="61.5">
      <c r="A1596" s="181"/>
      <c r="B1596" s="92">
        <v>8</v>
      </c>
      <c r="C1596" s="21" t="s">
        <v>2652</v>
      </c>
      <c r="D1596" s="94">
        <v>5649753.0899999999</v>
      </c>
      <c r="E1596" s="93">
        <v>0</v>
      </c>
      <c r="F1596" s="94">
        <v>0</v>
      </c>
      <c r="G1596" s="94">
        <v>0</v>
      </c>
      <c r="H1596" s="94">
        <v>0</v>
      </c>
      <c r="I1596" s="94">
        <v>0</v>
      </c>
      <c r="J1596" s="94">
        <v>0</v>
      </c>
      <c r="K1596" s="91">
        <v>0</v>
      </c>
      <c r="L1596" s="94">
        <v>0</v>
      </c>
      <c r="M1596" s="94">
        <v>818.4</v>
      </c>
      <c r="N1596" s="94">
        <v>5566259.2000000002</v>
      </c>
      <c r="O1596" s="94">
        <v>0</v>
      </c>
      <c r="P1596" s="94">
        <v>0</v>
      </c>
      <c r="Q1596" s="94">
        <v>0</v>
      </c>
      <c r="R1596" s="94">
        <v>0</v>
      </c>
      <c r="S1596" s="94">
        <v>0</v>
      </c>
      <c r="T1596" s="94">
        <v>0</v>
      </c>
      <c r="U1596" s="94">
        <v>0</v>
      </c>
      <c r="V1596" s="94">
        <v>0</v>
      </c>
      <c r="W1596" s="94">
        <v>0</v>
      </c>
      <c r="X1596" s="94">
        <v>0</v>
      </c>
      <c r="Y1596" s="94">
        <v>0</v>
      </c>
      <c r="Z1596" s="94">
        <v>0</v>
      </c>
      <c r="AA1596" s="94">
        <v>0</v>
      </c>
      <c r="AB1596" s="94">
        <v>0</v>
      </c>
      <c r="AC1596" s="94">
        <v>83493.89</v>
      </c>
      <c r="AD1596" s="94">
        <v>0</v>
      </c>
      <c r="AE1596" s="94">
        <v>0</v>
      </c>
      <c r="AF1596" s="156" t="s">
        <v>263</v>
      </c>
      <c r="AG1596" s="156">
        <v>2021</v>
      </c>
      <c r="AH1596" s="156">
        <v>2021</v>
      </c>
    </row>
    <row r="1597" spans="1:34" s="180" customFormat="1" ht="61.5">
      <c r="A1597" s="181"/>
      <c r="B1597" s="92">
        <v>9</v>
      </c>
      <c r="C1597" s="21" t="s">
        <v>2653</v>
      </c>
      <c r="D1597" s="94">
        <v>4715319.53</v>
      </c>
      <c r="E1597" s="93">
        <v>0</v>
      </c>
      <c r="F1597" s="94">
        <v>0</v>
      </c>
      <c r="G1597" s="94">
        <v>0</v>
      </c>
      <c r="H1597" s="94">
        <v>0</v>
      </c>
      <c r="I1597" s="94">
        <v>0</v>
      </c>
      <c r="J1597" s="94">
        <v>0</v>
      </c>
      <c r="K1597" s="91">
        <v>0</v>
      </c>
      <c r="L1597" s="94">
        <v>0</v>
      </c>
      <c r="M1597" s="94">
        <v>730.4</v>
      </c>
      <c r="N1597" s="94">
        <v>4645635</v>
      </c>
      <c r="O1597" s="94">
        <v>0</v>
      </c>
      <c r="P1597" s="94">
        <v>0</v>
      </c>
      <c r="Q1597" s="94">
        <v>0</v>
      </c>
      <c r="R1597" s="94">
        <v>0</v>
      </c>
      <c r="S1597" s="94">
        <v>0</v>
      </c>
      <c r="T1597" s="94">
        <v>0</v>
      </c>
      <c r="U1597" s="94">
        <v>0</v>
      </c>
      <c r="V1597" s="94">
        <v>0</v>
      </c>
      <c r="W1597" s="94">
        <v>0</v>
      </c>
      <c r="X1597" s="94">
        <v>0</v>
      </c>
      <c r="Y1597" s="94">
        <v>0</v>
      </c>
      <c r="Z1597" s="94">
        <v>0</v>
      </c>
      <c r="AA1597" s="94">
        <v>0</v>
      </c>
      <c r="AB1597" s="94">
        <v>0</v>
      </c>
      <c r="AC1597" s="34">
        <v>69684.53</v>
      </c>
      <c r="AD1597" s="94">
        <v>0</v>
      </c>
      <c r="AE1597" s="94">
        <v>0</v>
      </c>
      <c r="AF1597" s="156" t="s">
        <v>263</v>
      </c>
      <c r="AG1597" s="156">
        <v>2021</v>
      </c>
      <c r="AH1597" s="156">
        <v>2021</v>
      </c>
    </row>
    <row r="1598" spans="1:34" s="180" customFormat="1" ht="61.5">
      <c r="A1598" s="181"/>
      <c r="B1598" s="92">
        <v>10</v>
      </c>
      <c r="C1598" s="21" t="s">
        <v>2654</v>
      </c>
      <c r="D1598" s="94">
        <v>4403189.7699999996</v>
      </c>
      <c r="E1598" s="93">
        <v>0</v>
      </c>
      <c r="F1598" s="94">
        <v>0</v>
      </c>
      <c r="G1598" s="94">
        <v>0</v>
      </c>
      <c r="H1598" s="94">
        <v>0</v>
      </c>
      <c r="I1598" s="94">
        <v>0</v>
      </c>
      <c r="J1598" s="94">
        <v>0</v>
      </c>
      <c r="K1598" s="91">
        <v>0</v>
      </c>
      <c r="L1598" s="94">
        <v>0</v>
      </c>
      <c r="M1598" s="94">
        <v>585</v>
      </c>
      <c r="N1598" s="175">
        <v>4338118</v>
      </c>
      <c r="O1598" s="94">
        <v>0</v>
      </c>
      <c r="P1598" s="94">
        <v>0</v>
      </c>
      <c r="Q1598" s="94">
        <v>0</v>
      </c>
      <c r="R1598" s="94">
        <v>0</v>
      </c>
      <c r="S1598" s="94">
        <v>0</v>
      </c>
      <c r="T1598" s="94">
        <v>0</v>
      </c>
      <c r="U1598" s="94">
        <v>0</v>
      </c>
      <c r="V1598" s="94">
        <v>0</v>
      </c>
      <c r="W1598" s="94">
        <v>0</v>
      </c>
      <c r="X1598" s="94">
        <v>0</v>
      </c>
      <c r="Y1598" s="94">
        <v>0</v>
      </c>
      <c r="Z1598" s="94">
        <v>0</v>
      </c>
      <c r="AA1598" s="94">
        <v>0</v>
      </c>
      <c r="AB1598" s="94">
        <v>0</v>
      </c>
      <c r="AC1598" s="94">
        <v>65071.77</v>
      </c>
      <c r="AD1598" s="94">
        <v>0</v>
      </c>
      <c r="AE1598" s="94">
        <v>0</v>
      </c>
      <c r="AF1598" s="156" t="s">
        <v>263</v>
      </c>
      <c r="AG1598" s="156">
        <v>2021</v>
      </c>
      <c r="AH1598" s="156">
        <v>2021</v>
      </c>
    </row>
    <row r="1612" ht="11.25" customHeight="1"/>
    <row r="1613" hidden="1"/>
    <row r="1648" spans="3:3">
      <c r="C1648" s="19" t="s">
        <v>699</v>
      </c>
    </row>
  </sheetData>
  <autoFilter ref="A18:WUO1598">
    <filterColumn colId="2"/>
  </autoFilter>
  <mergeCells count="49">
    <mergeCell ref="B1582:C1582"/>
    <mergeCell ref="D11:D16"/>
    <mergeCell ref="B11:B17"/>
    <mergeCell ref="C11:C17"/>
    <mergeCell ref="AG11:AG17"/>
    <mergeCell ref="E12:J12"/>
    <mergeCell ref="K12:L16"/>
    <mergeCell ref="M12:N16"/>
    <mergeCell ref="O12:P16"/>
    <mergeCell ref="Q12:R16"/>
    <mergeCell ref="AD12:AD16"/>
    <mergeCell ref="AE12:AE16"/>
    <mergeCell ref="S12:T16"/>
    <mergeCell ref="E11:T11"/>
    <mergeCell ref="B1573:C1573"/>
    <mergeCell ref="B1572:C1572"/>
    <mergeCell ref="C9:AH9"/>
    <mergeCell ref="AB12:AB16"/>
    <mergeCell ref="AC12:AC16"/>
    <mergeCell ref="E13:E16"/>
    <mergeCell ref="F13:F16"/>
    <mergeCell ref="U11:AE11"/>
    <mergeCell ref="AF11:AF17"/>
    <mergeCell ref="G13:G16"/>
    <mergeCell ref="H13:H16"/>
    <mergeCell ref="I13:I16"/>
    <mergeCell ref="X12:X16"/>
    <mergeCell ref="Y12:Y16"/>
    <mergeCell ref="J13:J16"/>
    <mergeCell ref="U12:U16"/>
    <mergeCell ref="V12:V16"/>
    <mergeCell ref="W12:W16"/>
    <mergeCell ref="B7:B8"/>
    <mergeCell ref="W1:AH1"/>
    <mergeCell ref="V2:AH2"/>
    <mergeCell ref="V3:AH3"/>
    <mergeCell ref="B4:AH4"/>
    <mergeCell ref="B5:AH5"/>
    <mergeCell ref="B6:AH6"/>
    <mergeCell ref="C7:AH8"/>
    <mergeCell ref="B1571:AH1571"/>
    <mergeCell ref="AH11:AH17"/>
    <mergeCell ref="B1497:AH1497"/>
    <mergeCell ref="B1498:AH1498"/>
    <mergeCell ref="B1500:C1500"/>
    <mergeCell ref="Z12:Z16"/>
    <mergeCell ref="AA12:AA16"/>
    <mergeCell ref="B1499:C1499"/>
    <mergeCell ref="B1507:AH1507"/>
  </mergeCells>
  <phoneticPr fontId="44" type="noConversion"/>
  <conditionalFormatting sqref="C714">
    <cfRule type="duplicateValues" dxfId="32" priority="24"/>
  </conditionalFormatting>
  <conditionalFormatting sqref="C715">
    <cfRule type="duplicateValues" dxfId="31" priority="23"/>
  </conditionalFormatting>
  <conditionalFormatting sqref="C850 C838:C848">
    <cfRule type="duplicateValues" dxfId="30" priority="22"/>
  </conditionalFormatting>
  <conditionalFormatting sqref="C691:C712 C673:C677 C679:C689 C714:C715">
    <cfRule type="duplicateValues" dxfId="29" priority="20"/>
  </conditionalFormatting>
  <conditionalFormatting sqref="C644 C558:C628 C631:C641">
    <cfRule type="duplicateValues" dxfId="28" priority="19"/>
  </conditionalFormatting>
  <conditionalFormatting sqref="C690">
    <cfRule type="duplicateValues" dxfId="27" priority="18"/>
  </conditionalFormatting>
  <conditionalFormatting sqref="C678">
    <cfRule type="duplicateValues" dxfId="26" priority="17"/>
  </conditionalFormatting>
  <conditionalFormatting sqref="C1228">
    <cfRule type="duplicateValues" dxfId="25" priority="14"/>
  </conditionalFormatting>
  <conditionalFormatting sqref="C1229">
    <cfRule type="duplicateValues" dxfId="24" priority="13"/>
  </conditionalFormatting>
  <conditionalFormatting sqref="C1301:C1302">
    <cfRule type="duplicateValues" dxfId="23" priority="12"/>
  </conditionalFormatting>
  <conditionalFormatting sqref="C713">
    <cfRule type="duplicateValues" dxfId="22" priority="11"/>
  </conditionalFormatting>
  <conditionalFormatting sqref="C1182">
    <cfRule type="duplicateValues" dxfId="21" priority="10"/>
  </conditionalFormatting>
  <conditionalFormatting sqref="C1183:C1204 C1162:C1181">
    <cfRule type="duplicateValues" dxfId="20" priority="886"/>
  </conditionalFormatting>
  <conditionalFormatting sqref="C1055">
    <cfRule type="duplicateValues" dxfId="19" priority="9"/>
  </conditionalFormatting>
  <conditionalFormatting sqref="C1216">
    <cfRule type="duplicateValues" dxfId="18" priority="6"/>
  </conditionalFormatting>
  <conditionalFormatting sqref="C717:C786">
    <cfRule type="duplicateValues" dxfId="17" priority="891"/>
  </conditionalFormatting>
  <printOptions horizontalCentered="1"/>
  <pageMargins left="0.23622047244094491" right="0" top="0.74803149606299213" bottom="0.94488188976377963" header="0.31496062992125984" footer="0.31496062992125984"/>
  <pageSetup paperSize="8" scale="10" fitToHeight="0" orientation="landscape" r:id="rId1"/>
  <headerFooter differentFirst="1">
    <oddHeader>&amp;C&amp;48&amp;P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U1595"/>
  <sheetViews>
    <sheetView view="pageBreakPreview" topLeftCell="D1" zoomScale="30" zoomScaleNormal="40" zoomScaleSheetLayoutView="30" workbookViewId="0">
      <selection activeCell="B871" sqref="A14:XFD871"/>
    </sheetView>
  </sheetViews>
  <sheetFormatPr defaultRowHeight="15"/>
  <cols>
    <col min="1" max="1" width="9.140625" style="6" hidden="1" customWidth="1"/>
    <col min="2" max="2" width="19.42578125" style="239" customWidth="1"/>
    <col min="3" max="3" width="168.7109375" style="6" bestFit="1" customWidth="1"/>
    <col min="4" max="4" width="35.140625" style="6" customWidth="1"/>
    <col min="5" max="5" width="29.28515625" style="239" customWidth="1"/>
    <col min="6" max="6" width="52.140625" style="6" customWidth="1"/>
    <col min="7" max="7" width="16.85546875" style="6" customWidth="1"/>
    <col min="8" max="8" width="17" style="6" customWidth="1"/>
    <col min="9" max="9" width="35.7109375" style="6" customWidth="1"/>
    <col min="10" max="10" width="34.7109375" style="6" customWidth="1"/>
    <col min="11" max="11" width="34.28515625" style="6" customWidth="1"/>
    <col min="12" max="12" width="22" style="240" customWidth="1"/>
    <col min="13" max="13" width="32.7109375" style="239" customWidth="1"/>
    <col min="14" max="14" width="61.85546875" style="239" customWidth="1"/>
    <col min="15" max="15" width="136.85546875" style="241" customWidth="1"/>
    <col min="16" max="16" width="46.7109375" style="13" customWidth="1"/>
    <col min="17" max="17" width="33.42578125" style="13" customWidth="1"/>
    <col min="18" max="18" width="30.5703125" style="13" customWidth="1"/>
    <col min="19" max="19" width="41.42578125" style="13" customWidth="1"/>
    <col min="20" max="20" width="30.85546875" style="13" customWidth="1"/>
    <col min="21" max="21" width="32.28515625" style="13" customWidth="1"/>
    <col min="22" max="22" width="46.7109375" style="6" hidden="1" customWidth="1"/>
    <col min="23" max="23" width="47.7109375" style="6" hidden="1" customWidth="1"/>
    <col min="24" max="24" width="50.140625" style="6" hidden="1" customWidth="1"/>
    <col min="25" max="31" width="38.140625" style="6" hidden="1" customWidth="1"/>
    <col min="32" max="32" width="38.140625" style="13" hidden="1" customWidth="1"/>
    <col min="33" max="33" width="38.140625" style="6" hidden="1" customWidth="1"/>
    <col min="34" max="34" width="38.140625" style="13" hidden="1" customWidth="1"/>
    <col min="35" max="35" width="38.140625" style="6" hidden="1" customWidth="1"/>
    <col min="36" max="36" width="38.140625" style="13" hidden="1" customWidth="1"/>
    <col min="37" max="37" width="38.140625" style="6" hidden="1" customWidth="1"/>
    <col min="38" max="38" width="38.140625" style="13" hidden="1" customWidth="1"/>
    <col min="39" max="40" width="38.140625" style="6" hidden="1" customWidth="1"/>
    <col min="41" max="41" width="38.140625" style="13" hidden="1" customWidth="1"/>
    <col min="42" max="63" width="38.140625" style="6" hidden="1" customWidth="1"/>
    <col min="64" max="66" width="9.140625" style="6" customWidth="1"/>
    <col min="67" max="85" width="9.140625" style="6"/>
    <col min="86" max="86" width="13" style="6" bestFit="1" customWidth="1"/>
    <col min="87" max="158" width="9.140625" style="6"/>
    <col min="159" max="159" width="20.5703125" style="6" bestFit="1" customWidth="1"/>
    <col min="160" max="16384" width="9.140625" style="6"/>
  </cols>
  <sheetData>
    <row r="1" spans="1:44" ht="36">
      <c r="B1" s="17"/>
      <c r="C1" s="19"/>
      <c r="D1" s="17"/>
      <c r="E1" s="186"/>
      <c r="F1" s="17"/>
      <c r="G1" s="17"/>
      <c r="H1" s="17"/>
      <c r="I1" s="17"/>
      <c r="J1" s="17"/>
      <c r="K1" s="187"/>
      <c r="L1" s="17"/>
      <c r="M1" s="18"/>
      <c r="N1" s="186"/>
      <c r="O1" s="188"/>
      <c r="P1" s="188"/>
      <c r="Q1" s="188"/>
      <c r="R1" s="188"/>
      <c r="S1" s="316" t="s">
        <v>940</v>
      </c>
      <c r="T1" s="316"/>
      <c r="U1" s="316"/>
    </row>
    <row r="2" spans="1:44" ht="112.5" customHeight="1">
      <c r="B2" s="17"/>
      <c r="C2" s="19"/>
      <c r="D2" s="17"/>
      <c r="E2" s="186"/>
      <c r="F2" s="17"/>
      <c r="G2" s="17"/>
      <c r="H2" s="17"/>
      <c r="I2" s="17"/>
      <c r="J2" s="17"/>
      <c r="K2" s="187"/>
      <c r="L2" s="17"/>
      <c r="M2" s="18"/>
      <c r="N2" s="186"/>
      <c r="O2" s="317" t="s">
        <v>941</v>
      </c>
      <c r="P2" s="317"/>
      <c r="Q2" s="317"/>
      <c r="R2" s="317"/>
      <c r="S2" s="317"/>
      <c r="T2" s="317"/>
      <c r="U2" s="317"/>
    </row>
    <row r="3" spans="1:44" ht="15" customHeight="1">
      <c r="B3" s="17"/>
      <c r="C3" s="19"/>
      <c r="D3" s="17"/>
      <c r="E3" s="186"/>
      <c r="F3" s="17"/>
      <c r="G3" s="17"/>
      <c r="H3" s="17"/>
      <c r="I3" s="17"/>
      <c r="J3" s="17"/>
      <c r="K3" s="187"/>
      <c r="L3" s="17"/>
      <c r="M3" s="18"/>
      <c r="N3" s="186"/>
      <c r="O3" s="317"/>
      <c r="P3" s="317"/>
      <c r="Q3" s="317"/>
      <c r="R3" s="317"/>
      <c r="S3" s="317"/>
      <c r="T3" s="317"/>
      <c r="U3" s="317"/>
    </row>
    <row r="4" spans="1:44" ht="15" customHeight="1">
      <c r="B4" s="318" t="s">
        <v>942</v>
      </c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</row>
    <row r="5" spans="1:44" ht="15" customHeight="1"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</row>
    <row r="6" spans="1:44" ht="159" customHeight="1"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8"/>
      <c r="R6" s="318"/>
      <c r="S6" s="318"/>
      <c r="T6" s="318"/>
      <c r="U6" s="318"/>
    </row>
    <row r="8" spans="1:44" s="189" customFormat="1" ht="96.75" customHeight="1">
      <c r="B8" s="319" t="s">
        <v>6</v>
      </c>
      <c r="C8" s="319" t="s">
        <v>242</v>
      </c>
      <c r="D8" s="322" t="s">
        <v>243</v>
      </c>
      <c r="E8" s="323"/>
      <c r="F8" s="324" t="s">
        <v>244</v>
      </c>
      <c r="G8" s="324" t="s">
        <v>245</v>
      </c>
      <c r="H8" s="324" t="s">
        <v>246</v>
      </c>
      <c r="I8" s="324" t="s">
        <v>247</v>
      </c>
      <c r="J8" s="322" t="s">
        <v>248</v>
      </c>
      <c r="K8" s="323"/>
      <c r="L8" s="324" t="s">
        <v>967</v>
      </c>
      <c r="M8" s="330" t="s">
        <v>969</v>
      </c>
      <c r="N8" s="330" t="s">
        <v>970</v>
      </c>
      <c r="O8" s="319" t="s">
        <v>249</v>
      </c>
      <c r="P8" s="333" t="s">
        <v>250</v>
      </c>
      <c r="Q8" s="334"/>
      <c r="R8" s="334"/>
      <c r="S8" s="335"/>
      <c r="T8" s="327" t="s">
        <v>251</v>
      </c>
      <c r="U8" s="327" t="s">
        <v>252</v>
      </c>
      <c r="AF8" s="190"/>
      <c r="AH8" s="190"/>
      <c r="AJ8" s="190"/>
      <c r="AL8" s="190"/>
      <c r="AO8" s="190"/>
    </row>
    <row r="9" spans="1:44" s="189" customFormat="1" ht="339.75" customHeight="1">
      <c r="B9" s="320"/>
      <c r="C9" s="320"/>
      <c r="D9" s="324" t="s">
        <v>253</v>
      </c>
      <c r="E9" s="324" t="s">
        <v>254</v>
      </c>
      <c r="F9" s="325"/>
      <c r="G9" s="325"/>
      <c r="H9" s="325"/>
      <c r="I9" s="325"/>
      <c r="J9" s="324" t="s">
        <v>255</v>
      </c>
      <c r="K9" s="324" t="s">
        <v>968</v>
      </c>
      <c r="L9" s="325"/>
      <c r="M9" s="331"/>
      <c r="N9" s="331"/>
      <c r="O9" s="320"/>
      <c r="P9" s="327" t="s">
        <v>255</v>
      </c>
      <c r="Q9" s="327" t="s">
        <v>256</v>
      </c>
      <c r="R9" s="327" t="s">
        <v>257</v>
      </c>
      <c r="S9" s="327" t="s">
        <v>971</v>
      </c>
      <c r="T9" s="328"/>
      <c r="U9" s="328"/>
      <c r="AF9" s="190"/>
      <c r="AH9" s="190"/>
      <c r="AJ9" s="190"/>
      <c r="AL9" s="190"/>
      <c r="AO9" s="190"/>
    </row>
    <row r="10" spans="1:44" s="189" customFormat="1" ht="45" customHeight="1">
      <c r="B10" s="320"/>
      <c r="C10" s="320"/>
      <c r="D10" s="325"/>
      <c r="E10" s="325"/>
      <c r="F10" s="325"/>
      <c r="G10" s="325"/>
      <c r="H10" s="325"/>
      <c r="I10" s="326"/>
      <c r="J10" s="326"/>
      <c r="K10" s="326"/>
      <c r="L10" s="326"/>
      <c r="M10" s="331"/>
      <c r="N10" s="331"/>
      <c r="O10" s="320"/>
      <c r="P10" s="329"/>
      <c r="Q10" s="329"/>
      <c r="R10" s="329"/>
      <c r="S10" s="329"/>
      <c r="T10" s="329"/>
      <c r="U10" s="329"/>
      <c r="AF10" s="190"/>
      <c r="AH10" s="190"/>
      <c r="AJ10" s="190"/>
      <c r="AL10" s="190"/>
      <c r="AO10" s="190"/>
    </row>
    <row r="11" spans="1:44" s="189" customFormat="1" ht="48" customHeight="1">
      <c r="B11" s="321"/>
      <c r="C11" s="321"/>
      <c r="D11" s="326"/>
      <c r="E11" s="326"/>
      <c r="F11" s="326"/>
      <c r="G11" s="326"/>
      <c r="H11" s="326"/>
      <c r="I11" s="191" t="s">
        <v>38</v>
      </c>
      <c r="J11" s="191" t="s">
        <v>38</v>
      </c>
      <c r="K11" s="191" t="s">
        <v>38</v>
      </c>
      <c r="L11" s="191" t="s">
        <v>258</v>
      </c>
      <c r="M11" s="332"/>
      <c r="N11" s="332"/>
      <c r="O11" s="321"/>
      <c r="P11" s="192" t="s">
        <v>36</v>
      </c>
      <c r="Q11" s="192" t="s">
        <v>36</v>
      </c>
      <c r="R11" s="192" t="s">
        <v>36</v>
      </c>
      <c r="S11" s="192" t="s">
        <v>36</v>
      </c>
      <c r="T11" s="192" t="s">
        <v>259</v>
      </c>
      <c r="U11" s="192" t="s">
        <v>259</v>
      </c>
      <c r="Y11" s="193" t="s">
        <v>3058</v>
      </c>
      <c r="Z11" s="193" t="s">
        <v>3059</v>
      </c>
      <c r="AA11" s="193" t="s">
        <v>3060</v>
      </c>
      <c r="AB11" s="193" t="s">
        <v>3061</v>
      </c>
      <c r="AC11" s="193" t="s">
        <v>3062</v>
      </c>
      <c r="AD11" s="193"/>
      <c r="AE11" s="193"/>
      <c r="AF11" s="194" t="s">
        <v>3063</v>
      </c>
      <c r="AG11" s="193"/>
      <c r="AH11" s="194" t="s">
        <v>3064</v>
      </c>
      <c r="AI11" s="193"/>
      <c r="AJ11" s="194" t="s">
        <v>3065</v>
      </c>
      <c r="AK11" s="193"/>
      <c r="AL11" s="194" t="s">
        <v>3066</v>
      </c>
      <c r="AM11" s="193"/>
      <c r="AN11" s="193" t="s">
        <v>3067</v>
      </c>
      <c r="AO11" s="194" t="s">
        <v>3068</v>
      </c>
      <c r="AP11" s="193" t="s">
        <v>1850</v>
      </c>
      <c r="AQ11" s="193" t="s">
        <v>3069</v>
      </c>
      <c r="AR11" s="193" t="s">
        <v>3070</v>
      </c>
    </row>
    <row r="12" spans="1:44" s="189" customFormat="1" ht="40.5" customHeight="1">
      <c r="B12" s="191">
        <v>1</v>
      </c>
      <c r="C12" s="191">
        <v>2</v>
      </c>
      <c r="D12" s="191">
        <v>3</v>
      </c>
      <c r="E12" s="191">
        <v>4</v>
      </c>
      <c r="F12" s="191">
        <v>5</v>
      </c>
      <c r="G12" s="191">
        <v>6</v>
      </c>
      <c r="H12" s="191">
        <v>7</v>
      </c>
      <c r="I12" s="191">
        <v>8</v>
      </c>
      <c r="J12" s="191">
        <v>9</v>
      </c>
      <c r="K12" s="191">
        <v>10</v>
      </c>
      <c r="L12" s="191">
        <v>11</v>
      </c>
      <c r="M12" s="191">
        <v>12</v>
      </c>
      <c r="N12" s="191">
        <v>13</v>
      </c>
      <c r="O12" s="195">
        <v>14</v>
      </c>
      <c r="P12" s="191">
        <v>15</v>
      </c>
      <c r="Q12" s="191">
        <v>16</v>
      </c>
      <c r="R12" s="191">
        <v>17</v>
      </c>
      <c r="S12" s="191">
        <v>18</v>
      </c>
      <c r="T12" s="191">
        <v>19</v>
      </c>
      <c r="U12" s="191">
        <v>20</v>
      </c>
      <c r="Y12" s="193"/>
      <c r="Z12" s="193"/>
      <c r="AA12" s="193"/>
      <c r="AB12" s="193"/>
      <c r="AC12" s="193"/>
      <c r="AD12" s="193"/>
      <c r="AE12" s="193"/>
      <c r="AF12" s="194"/>
      <c r="AG12" s="193"/>
      <c r="AH12" s="194"/>
      <c r="AI12" s="193"/>
      <c r="AJ12" s="194"/>
      <c r="AK12" s="193"/>
      <c r="AL12" s="194"/>
      <c r="AM12" s="193"/>
      <c r="AN12" s="193"/>
      <c r="AO12" s="194"/>
      <c r="AP12" s="193"/>
      <c r="AQ12" s="193"/>
      <c r="AR12" s="193"/>
    </row>
    <row r="13" spans="1:44" s="204" customFormat="1" ht="36" customHeight="1">
      <c r="A13" s="196"/>
      <c r="B13" s="197" t="s">
        <v>721</v>
      </c>
      <c r="C13" s="198"/>
      <c r="D13" s="199" t="s">
        <v>857</v>
      </c>
      <c r="E13" s="199" t="s">
        <v>857</v>
      </c>
      <c r="F13" s="199" t="s">
        <v>857</v>
      </c>
      <c r="G13" s="199" t="s">
        <v>857</v>
      </c>
      <c r="H13" s="199" t="s">
        <v>857</v>
      </c>
      <c r="I13" s="200">
        <f>I14+I550+I1025</f>
        <v>3480323.9800000004</v>
      </c>
      <c r="J13" s="200">
        <f>J14+J550+J1025</f>
        <v>2946373.4800000004</v>
      </c>
      <c r="K13" s="200">
        <f>K14+K550+K1025</f>
        <v>2684737.4700000007</v>
      </c>
      <c r="L13" s="201">
        <f>L14+L550+L1025</f>
        <v>121491</v>
      </c>
      <c r="M13" s="199" t="s">
        <v>857</v>
      </c>
      <c r="N13" s="199" t="s">
        <v>857</v>
      </c>
      <c r="O13" s="202" t="s">
        <v>857</v>
      </c>
      <c r="P13" s="200">
        <f>P14+P550+P1025</f>
        <v>4481026251.6300011</v>
      </c>
      <c r="Q13" s="200">
        <f>Q14+Q550+Q1025</f>
        <v>162877744</v>
      </c>
      <c r="R13" s="200">
        <f>R14+R550+R1025</f>
        <v>5923917.2799999993</v>
      </c>
      <c r="S13" s="200">
        <f>S14+S550+S1025</f>
        <v>4312224590.3500004</v>
      </c>
      <c r="T13" s="203">
        <f t="shared" ref="T13:T76" si="0">P13/I13</f>
        <v>1287.5313555234018</v>
      </c>
      <c r="U13" s="203">
        <f>MAX(U14:U1486)</f>
        <v>18123.423480825961</v>
      </c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</row>
    <row r="14" spans="1:44" s="204" customFormat="1" ht="36" hidden="1" customHeight="1">
      <c r="B14" s="197" t="s">
        <v>722</v>
      </c>
      <c r="C14" s="198"/>
      <c r="D14" s="199" t="s">
        <v>857</v>
      </c>
      <c r="E14" s="199" t="s">
        <v>857</v>
      </c>
      <c r="F14" s="199" t="s">
        <v>857</v>
      </c>
      <c r="G14" s="199" t="s">
        <v>857</v>
      </c>
      <c r="H14" s="199" t="s">
        <v>857</v>
      </c>
      <c r="I14" s="200">
        <f>I15+I120+I150+I196+I233+I239+I266+I272+I279+I284+I286+I289+I295+I301+I303+I319+I336+I341+I344+I347+I351+I354+I356+I374+I377+I379+I381+I386+I389+I391+I396+I398+I406+I408+I412+I416+I418+I422+I429+I435+I438+I451+I453+I455+I457+I459+I461+I467+I479+I488+I490+I497+I503+I505+I508+I511+I513+I516+I522+I524+I527+I529+I539+I544+I547+I449+I492</f>
        <v>1282974.6400000004</v>
      </c>
      <c r="J14" s="200">
        <f>J15+J120+J150+J196+J233+J239+J266+J272+J279+J284+J286+J289+J295+J301+J303+J319+J336+J341+J344+J347+J351+J354+J356+J374+J377+J379+J381+J386+J389+J391+J396+J398+J406+J408+J412+J416+J418+J422+J429+J435+J438+J451+J453+J455+J457+J459+J461+J467+J479+J488+J490+J497+J503+J505+J508+J511+J513+J516+J522+J524+J527+J529+J539+J544+J547+J449+J492</f>
        <v>1075650.6500000004</v>
      </c>
      <c r="K14" s="200">
        <f>K15+K120+K150+K196+K233+K239+K266+K272+K279+K284+K286+K289+K295+K301+K303+K319+K336+K341+K344+K347+K351+K354+K356+K374+K377+K379+K381+K386+K389+K391+K396+K398+K406+K408+K412+K416+K418+K422+K429+K435+K438+K451+K453+K455+K457+K459+K461+K467+K479+K488+K490+K497+K503+K505+K508+K511+K513+K516+K522+K524+K527+K529+K539+K544+K547+K449+K492</f>
        <v>1031270.2800000003</v>
      </c>
      <c r="L14" s="201">
        <f>L15+L120+L150+L196+L233+L239+L266+L272+L279+L284+L286+L289+L295+L301+L303+L319+L336+L341+L344+L347+L351+L354+L356+L374+L377+L379+L381+L386+L389+L391+L396+L398+L406+L408+L412+L416+L418+L422+L429+L435+L438+L451+L453+L455+L457+L459+L461+L467+L479+L488+L490+L497+L503+L505+L508+L511+L513+L516+L522+L524+L527+L529+L539+L544+L547+L449+L492</f>
        <v>49293</v>
      </c>
      <c r="M14" s="199" t="s">
        <v>857</v>
      </c>
      <c r="N14" s="199" t="s">
        <v>857</v>
      </c>
      <c r="O14" s="202" t="s">
        <v>857</v>
      </c>
      <c r="P14" s="200">
        <f>P15+P120+P150+P196+P233+P239+P266+P272+P279+P284+P286+P289+P295+P301+P303+P319+P336+P341+P344+P347+P351+P354+P356+P374+P377+P379+P381+P386+P389+P391+P396+P398+P406+P408+P412+P416+P418+P422+P429+P435+P438+P451+P453+P455+P457+P459+P461+P467+P479+P488+P490+P497+P503+P505+P508+P511+P513+P516+P522+P524+P527+P529+P539+P544+P547+P449+P492</f>
        <v>1064965830.9899999</v>
      </c>
      <c r="Q14" s="200">
        <f>Q15+Q120+Q150+Q196+Q233+Q239+Q266+Q272+Q279+Q284+Q286+Q289+Q295+Q301+Q303+Q319+Q336+Q341+Q344+Q347+Q351+Q354+Q356+Q374+Q377+Q379+Q381+Q386+Q389+Q391+Q396+Q398+Q406+Q408+Q412+Q416+Q418+Q422+Q429+Q435+Q438+Q451+Q453+Q455+Q457+Q459+Q461+Q467+Q479+Q488+Q490+Q497+Q503+Q505+Q508+Q511+Q513+Q516+Q522+Q524+Q527+Q529+Q539+Q544+Q547+Q449+Q492</f>
        <v>0</v>
      </c>
      <c r="R14" s="200">
        <f>R15+R120+R150+R196+R233+R239+R266+R272+R279+R284+R286+R289+R295+R301+R303+R319+R336+R341+R344+R347+R351+R354+R356+R374+R377+R379+R381+R386+R389+R391+R396+R398+R406+R408+R412+R416+R418+R422+R429+R435+R438+R451+R453+R455+R457+R459+R461+R467+R479+R488+R490+R497+R503+R505+R508+R511+R513+R516+R522+R524+R527+R529+R539+R544+R547+R449+R492</f>
        <v>2908349.77</v>
      </c>
      <c r="S14" s="200">
        <f>S15+S120+S150+S196+S233+S239+S266+S272+S279+S284+S286+S289+S295+S301+S303+S319+S336+S341+S344+S347+S351+S354+S356+S374+S377+S379+S381+S386+S389+S391+S396+S398+S406+S408+S412+S416+S418+S422+S429+S435+S438+S451+S453+S455+S457+S459+S461+S467+S479+S488+S490+S497+S503+S505+S508+S511+S513+S516+S522+S524+S527+S529+S539+S544+S547+S449+S492</f>
        <v>1062057481.2199998</v>
      </c>
      <c r="T14" s="203">
        <f t="shared" si="0"/>
        <v>830.0755118511147</v>
      </c>
      <c r="U14" s="203">
        <f>MAX(U15:U547)</f>
        <v>18123.423480825961</v>
      </c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</row>
    <row r="15" spans="1:44" s="204" customFormat="1" ht="36" hidden="1" customHeight="1">
      <c r="B15" s="197" t="s">
        <v>1052</v>
      </c>
      <c r="C15" s="206"/>
      <c r="D15" s="199" t="s">
        <v>857</v>
      </c>
      <c r="E15" s="199" t="s">
        <v>857</v>
      </c>
      <c r="F15" s="199" t="s">
        <v>857</v>
      </c>
      <c r="G15" s="199" t="s">
        <v>857</v>
      </c>
      <c r="H15" s="199" t="s">
        <v>857</v>
      </c>
      <c r="I15" s="200">
        <f>SUM(I16:I119)</f>
        <v>362242.11000000022</v>
      </c>
      <c r="J15" s="200">
        <f>SUM(J16:J119)</f>
        <v>302352.30000000005</v>
      </c>
      <c r="K15" s="200">
        <f>SUM(K16:K119)</f>
        <v>281560.70000000007</v>
      </c>
      <c r="L15" s="201">
        <f>SUM(L16:L119)</f>
        <v>13536</v>
      </c>
      <c r="M15" s="199" t="s">
        <v>857</v>
      </c>
      <c r="N15" s="199" t="s">
        <v>857</v>
      </c>
      <c r="O15" s="202" t="s">
        <v>857</v>
      </c>
      <c r="P15" s="200">
        <v>265883729</v>
      </c>
      <c r="Q15" s="200">
        <f>SUM(Q16:Q119)</f>
        <v>0</v>
      </c>
      <c r="R15" s="200">
        <f>SUM(R16:R119)</f>
        <v>0</v>
      </c>
      <c r="S15" s="200">
        <f>SUM(S16:S119)</f>
        <v>265883729</v>
      </c>
      <c r="T15" s="203">
        <f t="shared" si="0"/>
        <v>733.99453476019073</v>
      </c>
      <c r="U15" s="203">
        <f>MAX(U16:U119)</f>
        <v>9538.551931056496</v>
      </c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5"/>
      <c r="AM15" s="205"/>
      <c r="AN15" s="205"/>
      <c r="AO15" s="205"/>
      <c r="AP15" s="205"/>
      <c r="AQ15" s="205"/>
      <c r="AR15" s="205"/>
    </row>
    <row r="16" spans="1:44" s="204" customFormat="1" ht="36" hidden="1" customHeight="1">
      <c r="A16" s="204">
        <v>1</v>
      </c>
      <c r="B16" s="207">
        <f>SUBTOTAL(103,$A16:A$16)</f>
        <v>0</v>
      </c>
      <c r="C16" s="197" t="s">
        <v>466</v>
      </c>
      <c r="D16" s="199">
        <v>1994</v>
      </c>
      <c r="E16" s="199"/>
      <c r="F16" s="208" t="s">
        <v>262</v>
      </c>
      <c r="G16" s="199">
        <v>5</v>
      </c>
      <c r="H16" s="199" t="s">
        <v>298</v>
      </c>
      <c r="I16" s="203">
        <v>1202.5999999999999</v>
      </c>
      <c r="J16" s="203">
        <v>620.9</v>
      </c>
      <c r="K16" s="203">
        <v>620.9</v>
      </c>
      <c r="L16" s="209">
        <v>52</v>
      </c>
      <c r="M16" s="199" t="s">
        <v>260</v>
      </c>
      <c r="N16" s="199" t="s">
        <v>264</v>
      </c>
      <c r="O16" s="202" t="s">
        <v>2187</v>
      </c>
      <c r="P16" s="203">
        <v>1821107.48</v>
      </c>
      <c r="Q16" s="203">
        <v>0</v>
      </c>
      <c r="R16" s="203">
        <v>0</v>
      </c>
      <c r="S16" s="203">
        <f t="shared" ref="S16:S79" si="1">P16-Q16-R16</f>
        <v>1821107.48</v>
      </c>
      <c r="T16" s="203">
        <f t="shared" si="0"/>
        <v>1514.308564776318</v>
      </c>
      <c r="U16" s="203">
        <v>2891.7724929319816</v>
      </c>
      <c r="V16" s="210">
        <v>2891.7724929319816</v>
      </c>
      <c r="W16" s="210">
        <v>1377.4639281556636</v>
      </c>
      <c r="X16" s="210">
        <f>U16-T16</f>
        <v>1377.4639281556636</v>
      </c>
      <c r="Y16" s="205">
        <v>0</v>
      </c>
      <c r="Z16" s="205">
        <v>0</v>
      </c>
      <c r="AA16" s="205">
        <v>0</v>
      </c>
      <c r="AB16" s="205">
        <v>0</v>
      </c>
      <c r="AC16" s="205">
        <v>0</v>
      </c>
      <c r="AD16" s="205">
        <v>0</v>
      </c>
      <c r="AE16" s="205">
        <v>0</v>
      </c>
      <c r="AF16" s="211">
        <v>0</v>
      </c>
      <c r="AG16" s="205">
        <v>390</v>
      </c>
      <c r="AH16" s="211">
        <f>8917.04*AG16/I16</f>
        <v>2891.7724929319816</v>
      </c>
      <c r="AI16" s="205">
        <v>0</v>
      </c>
      <c r="AJ16" s="205">
        <v>0</v>
      </c>
      <c r="AK16" s="205">
        <v>0</v>
      </c>
      <c r="AL16" s="211">
        <v>0</v>
      </c>
      <c r="AM16" s="205">
        <v>0</v>
      </c>
      <c r="AN16" s="205">
        <v>0</v>
      </c>
      <c r="AO16" s="211">
        <v>0</v>
      </c>
      <c r="AP16" s="205">
        <v>0</v>
      </c>
      <c r="AQ16" s="205">
        <v>0</v>
      </c>
      <c r="AR16" s="205">
        <v>0</v>
      </c>
    </row>
    <row r="17" spans="1:44" s="204" customFormat="1" ht="36" hidden="1" customHeight="1">
      <c r="A17" s="204">
        <v>1</v>
      </c>
      <c r="B17" s="207">
        <f>SUBTOTAL(103,$A$16:A17)</f>
        <v>0</v>
      </c>
      <c r="C17" s="197" t="s">
        <v>1028</v>
      </c>
      <c r="D17" s="199">
        <v>1959</v>
      </c>
      <c r="E17" s="199"/>
      <c r="F17" s="208" t="s">
        <v>262</v>
      </c>
      <c r="G17" s="199">
        <v>2</v>
      </c>
      <c r="H17" s="199" t="s">
        <v>297</v>
      </c>
      <c r="I17" s="203">
        <v>918.1</v>
      </c>
      <c r="J17" s="203">
        <v>907</v>
      </c>
      <c r="K17" s="203">
        <v>907</v>
      </c>
      <c r="L17" s="209">
        <v>40</v>
      </c>
      <c r="M17" s="199" t="s">
        <v>260</v>
      </c>
      <c r="N17" s="199" t="s">
        <v>264</v>
      </c>
      <c r="O17" s="202" t="s">
        <v>1036</v>
      </c>
      <c r="P17" s="203">
        <v>69778.55</v>
      </c>
      <c r="Q17" s="203">
        <v>0</v>
      </c>
      <c r="R17" s="203">
        <v>0</v>
      </c>
      <c r="S17" s="203">
        <f t="shared" si="1"/>
        <v>69778.55</v>
      </c>
      <c r="T17" s="203">
        <f t="shared" si="0"/>
        <v>76.003213157608101</v>
      </c>
      <c r="U17" s="203">
        <v>76.003213157608101</v>
      </c>
      <c r="V17" s="210">
        <v>76.003213157608101</v>
      </c>
      <c r="W17" s="210">
        <v>0</v>
      </c>
      <c r="X17" s="210">
        <f t="shared" ref="X17:X80" si="2">U17-T17</f>
        <v>0</v>
      </c>
      <c r="Y17" s="205">
        <v>0</v>
      </c>
      <c r="Z17" s="205">
        <v>0</v>
      </c>
      <c r="AA17" s="205">
        <v>0</v>
      </c>
      <c r="AB17" s="205">
        <v>0</v>
      </c>
      <c r="AC17" s="205">
        <v>0</v>
      </c>
      <c r="AD17" s="205">
        <v>0</v>
      </c>
      <c r="AE17" s="205">
        <v>0</v>
      </c>
      <c r="AF17" s="211">
        <v>0</v>
      </c>
      <c r="AG17" s="205">
        <v>0</v>
      </c>
      <c r="AH17" s="205">
        <v>0</v>
      </c>
      <c r="AI17" s="205">
        <v>0</v>
      </c>
      <c r="AJ17" s="205">
        <v>0</v>
      </c>
      <c r="AK17" s="205">
        <v>0</v>
      </c>
      <c r="AL17" s="211">
        <v>0</v>
      </c>
      <c r="AM17" s="205">
        <v>0</v>
      </c>
      <c r="AN17" s="205">
        <v>0</v>
      </c>
      <c r="AO17" s="211">
        <v>0</v>
      </c>
      <c r="AP17" s="205">
        <v>0</v>
      </c>
      <c r="AQ17" s="205">
        <v>0</v>
      </c>
      <c r="AR17" s="205">
        <v>0</v>
      </c>
    </row>
    <row r="18" spans="1:44" s="204" customFormat="1" ht="36" hidden="1" customHeight="1">
      <c r="A18" s="204">
        <v>1</v>
      </c>
      <c r="B18" s="207">
        <f>SUBTOTAL(103,$A$16:A18)</f>
        <v>0</v>
      </c>
      <c r="C18" s="197" t="s">
        <v>467</v>
      </c>
      <c r="D18" s="199">
        <v>1992</v>
      </c>
      <c r="E18" s="199"/>
      <c r="F18" s="208" t="s">
        <v>262</v>
      </c>
      <c r="G18" s="199">
        <v>9</v>
      </c>
      <c r="H18" s="199" t="s">
        <v>298</v>
      </c>
      <c r="I18" s="203">
        <v>4744.5</v>
      </c>
      <c r="J18" s="203">
        <v>4743.3999999999996</v>
      </c>
      <c r="K18" s="203">
        <v>4654.5</v>
      </c>
      <c r="L18" s="209">
        <v>252</v>
      </c>
      <c r="M18" s="199" t="s">
        <v>260</v>
      </c>
      <c r="N18" s="199" t="s">
        <v>264</v>
      </c>
      <c r="O18" s="202" t="s">
        <v>342</v>
      </c>
      <c r="P18" s="203">
        <v>1775379.67</v>
      </c>
      <c r="Q18" s="203">
        <v>0</v>
      </c>
      <c r="R18" s="203">
        <v>0</v>
      </c>
      <c r="S18" s="203">
        <f t="shared" si="1"/>
        <v>1775379.67</v>
      </c>
      <c r="T18" s="203">
        <f t="shared" si="0"/>
        <v>374.19742227842761</v>
      </c>
      <c r="U18" s="203">
        <v>518.03140478448734</v>
      </c>
      <c r="V18" s="210">
        <v>518.03140478448734</v>
      </c>
      <c r="W18" s="210">
        <v>143.83398250605973</v>
      </c>
      <c r="X18" s="210">
        <f t="shared" si="2"/>
        <v>143.83398250605973</v>
      </c>
      <c r="Y18" s="205">
        <v>0</v>
      </c>
      <c r="Z18" s="205">
        <v>0</v>
      </c>
      <c r="AA18" s="205">
        <v>0</v>
      </c>
      <c r="AB18" s="205">
        <v>0</v>
      </c>
      <c r="AC18" s="205">
        <v>0</v>
      </c>
      <c r="AD18" s="205">
        <v>0</v>
      </c>
      <c r="AE18" s="205">
        <v>1</v>
      </c>
      <c r="AF18" s="211">
        <f>2457800*AE18/I18</f>
        <v>518.03140478448734</v>
      </c>
      <c r="AG18" s="205">
        <v>0</v>
      </c>
      <c r="AH18" s="205">
        <v>0</v>
      </c>
      <c r="AI18" s="205">
        <v>0</v>
      </c>
      <c r="AJ18" s="205">
        <v>0</v>
      </c>
      <c r="AK18" s="205">
        <v>0</v>
      </c>
      <c r="AL18" s="211">
        <v>0</v>
      </c>
      <c r="AM18" s="205">
        <v>0</v>
      </c>
      <c r="AN18" s="205">
        <v>0</v>
      </c>
      <c r="AO18" s="211">
        <v>0</v>
      </c>
      <c r="AP18" s="205">
        <v>0</v>
      </c>
      <c r="AQ18" s="205">
        <v>0</v>
      </c>
      <c r="AR18" s="205">
        <v>0</v>
      </c>
    </row>
    <row r="19" spans="1:44" s="204" customFormat="1" ht="36" hidden="1" customHeight="1">
      <c r="A19" s="204">
        <v>1</v>
      </c>
      <c r="B19" s="207">
        <f>SUBTOTAL(103,$A$16:A19)</f>
        <v>0</v>
      </c>
      <c r="C19" s="197" t="s">
        <v>469</v>
      </c>
      <c r="D19" s="199">
        <v>1978</v>
      </c>
      <c r="E19" s="199"/>
      <c r="F19" s="208" t="s">
        <v>305</v>
      </c>
      <c r="G19" s="199">
        <v>9</v>
      </c>
      <c r="H19" s="199" t="s">
        <v>297</v>
      </c>
      <c r="I19" s="203">
        <v>4430.5</v>
      </c>
      <c r="J19" s="203">
        <v>3929.6</v>
      </c>
      <c r="K19" s="203">
        <v>3929.6</v>
      </c>
      <c r="L19" s="209">
        <v>188</v>
      </c>
      <c r="M19" s="199" t="s">
        <v>260</v>
      </c>
      <c r="N19" s="199" t="s">
        <v>264</v>
      </c>
      <c r="O19" s="202" t="s">
        <v>1036</v>
      </c>
      <c r="P19" s="203">
        <v>2444609.7599999998</v>
      </c>
      <c r="Q19" s="203">
        <v>0</v>
      </c>
      <c r="R19" s="203">
        <v>0</v>
      </c>
      <c r="S19" s="203">
        <f t="shared" si="1"/>
        <v>2444609.7599999998</v>
      </c>
      <c r="T19" s="203">
        <f t="shared" si="0"/>
        <v>551.76836925854866</v>
      </c>
      <c r="U19" s="203">
        <v>1199.5386164089834</v>
      </c>
      <c r="V19" s="210">
        <v>1199.5386164089834</v>
      </c>
      <c r="W19" s="210">
        <v>647.77024715043478</v>
      </c>
      <c r="X19" s="210">
        <f t="shared" si="2"/>
        <v>647.77024715043478</v>
      </c>
      <c r="Y19" s="205">
        <v>0</v>
      </c>
      <c r="Z19" s="205">
        <v>0</v>
      </c>
      <c r="AA19" s="205">
        <v>0</v>
      </c>
      <c r="AB19" s="205">
        <v>0</v>
      </c>
      <c r="AC19" s="205">
        <v>0</v>
      </c>
      <c r="AD19" s="205">
        <v>0</v>
      </c>
      <c r="AE19" s="205">
        <v>0</v>
      </c>
      <c r="AF19" s="211">
        <v>0</v>
      </c>
      <c r="AG19" s="205">
        <v>596</v>
      </c>
      <c r="AH19" s="211">
        <f>8917.04*AG19/I19</f>
        <v>1199.5386164089834</v>
      </c>
      <c r="AI19" s="205">
        <v>0</v>
      </c>
      <c r="AJ19" s="205">
        <v>0</v>
      </c>
      <c r="AK19" s="205">
        <v>0</v>
      </c>
      <c r="AL19" s="211">
        <v>0</v>
      </c>
      <c r="AM19" s="205">
        <v>0</v>
      </c>
      <c r="AN19" s="205">
        <v>0</v>
      </c>
      <c r="AO19" s="211">
        <v>0</v>
      </c>
      <c r="AP19" s="205">
        <v>0</v>
      </c>
      <c r="AQ19" s="205">
        <v>0</v>
      </c>
      <c r="AR19" s="205">
        <v>0</v>
      </c>
    </row>
    <row r="20" spans="1:44" s="204" customFormat="1" ht="36" hidden="1" customHeight="1">
      <c r="A20" s="204">
        <v>1</v>
      </c>
      <c r="B20" s="207">
        <f>SUBTOTAL(103,$A$16:A20)</f>
        <v>0</v>
      </c>
      <c r="C20" s="197" t="s">
        <v>470</v>
      </c>
      <c r="D20" s="199">
        <v>1957</v>
      </c>
      <c r="E20" s="199"/>
      <c r="F20" s="208" t="s">
        <v>262</v>
      </c>
      <c r="G20" s="199">
        <v>2</v>
      </c>
      <c r="H20" s="199" t="s">
        <v>298</v>
      </c>
      <c r="I20" s="203">
        <v>731.7</v>
      </c>
      <c r="J20" s="203">
        <v>435.3</v>
      </c>
      <c r="K20" s="203">
        <v>435.3</v>
      </c>
      <c r="L20" s="209">
        <v>18</v>
      </c>
      <c r="M20" s="199" t="s">
        <v>260</v>
      </c>
      <c r="N20" s="199" t="s">
        <v>264</v>
      </c>
      <c r="O20" s="202" t="s">
        <v>1277</v>
      </c>
      <c r="P20" s="203">
        <v>1178315.53</v>
      </c>
      <c r="Q20" s="203">
        <v>0</v>
      </c>
      <c r="R20" s="203">
        <v>0</v>
      </c>
      <c r="S20" s="203">
        <f t="shared" si="1"/>
        <v>1178315.53</v>
      </c>
      <c r="T20" s="203">
        <f t="shared" si="0"/>
        <v>1610.3806614732814</v>
      </c>
      <c r="U20" s="203">
        <v>4546.5914445811122</v>
      </c>
      <c r="V20" s="210">
        <v>4546.5914445811122</v>
      </c>
      <c r="W20" s="210">
        <v>2936.210783107831</v>
      </c>
      <c r="X20" s="210">
        <f t="shared" si="2"/>
        <v>2936.210783107831</v>
      </c>
      <c r="Y20" s="205">
        <v>0</v>
      </c>
      <c r="Z20" s="205">
        <v>0</v>
      </c>
      <c r="AA20" s="205">
        <v>0</v>
      </c>
      <c r="AB20" s="205">
        <v>0</v>
      </c>
      <c r="AC20" s="205">
        <v>0</v>
      </c>
      <c r="AD20" s="205">
        <v>0</v>
      </c>
      <c r="AE20" s="205">
        <v>0</v>
      </c>
      <c r="AF20" s="211">
        <v>0</v>
      </c>
      <c r="AG20" s="205">
        <v>0</v>
      </c>
      <c r="AH20" s="205">
        <v>0</v>
      </c>
      <c r="AI20" s="205">
        <v>0</v>
      </c>
      <c r="AJ20" s="205">
        <v>0</v>
      </c>
      <c r="AK20" s="205">
        <v>472</v>
      </c>
      <c r="AL20" s="211">
        <f>7048.18*AK20/I20</f>
        <v>4546.5914445811122</v>
      </c>
      <c r="AM20" s="205">
        <v>0</v>
      </c>
      <c r="AN20" s="205">
        <v>0</v>
      </c>
      <c r="AO20" s="211">
        <v>0</v>
      </c>
      <c r="AP20" s="205">
        <v>0</v>
      </c>
      <c r="AQ20" s="205">
        <v>0</v>
      </c>
      <c r="AR20" s="205">
        <v>0</v>
      </c>
    </row>
    <row r="21" spans="1:44" s="204" customFormat="1" ht="36" hidden="1" customHeight="1">
      <c r="A21" s="204">
        <v>1</v>
      </c>
      <c r="B21" s="207">
        <f>SUBTOTAL(103,$A$16:A21)</f>
        <v>0</v>
      </c>
      <c r="C21" s="197" t="s">
        <v>471</v>
      </c>
      <c r="D21" s="199">
        <v>1986</v>
      </c>
      <c r="E21" s="199"/>
      <c r="F21" s="208" t="s">
        <v>305</v>
      </c>
      <c r="G21" s="199">
        <v>9</v>
      </c>
      <c r="H21" s="199" t="s">
        <v>297</v>
      </c>
      <c r="I21" s="203">
        <v>4300.7</v>
      </c>
      <c r="J21" s="203">
        <v>3861.7</v>
      </c>
      <c r="K21" s="203">
        <v>3861.7</v>
      </c>
      <c r="L21" s="209">
        <v>213</v>
      </c>
      <c r="M21" s="199" t="s">
        <v>260</v>
      </c>
      <c r="N21" s="199" t="s">
        <v>264</v>
      </c>
      <c r="O21" s="202" t="s">
        <v>1051</v>
      </c>
      <c r="P21" s="203">
        <v>1996366.9600000002</v>
      </c>
      <c r="Q21" s="203">
        <v>0</v>
      </c>
      <c r="R21" s="203">
        <v>0</v>
      </c>
      <c r="S21" s="203">
        <f t="shared" si="1"/>
        <v>1996366.9600000002</v>
      </c>
      <c r="T21" s="203">
        <f t="shared" si="0"/>
        <v>464.19581928523269</v>
      </c>
      <c r="U21" s="203">
        <v>1268.9163345501897</v>
      </c>
      <c r="V21" s="210">
        <v>1268.9163345501897</v>
      </c>
      <c r="W21" s="210">
        <v>804.72051526495704</v>
      </c>
      <c r="X21" s="210">
        <f t="shared" si="2"/>
        <v>804.72051526495704</v>
      </c>
      <c r="Y21" s="205">
        <v>0</v>
      </c>
      <c r="Z21" s="205">
        <v>0</v>
      </c>
      <c r="AA21" s="205">
        <v>0</v>
      </c>
      <c r="AB21" s="205">
        <v>0</v>
      </c>
      <c r="AC21" s="205">
        <v>0</v>
      </c>
      <c r="AD21" s="205">
        <v>0</v>
      </c>
      <c r="AE21" s="205">
        <v>0</v>
      </c>
      <c r="AF21" s="211">
        <v>0</v>
      </c>
      <c r="AG21" s="205">
        <v>612</v>
      </c>
      <c r="AH21" s="211">
        <f>8917.04*AG21/I21</f>
        <v>1268.9163345501897</v>
      </c>
      <c r="AI21" s="205">
        <v>0</v>
      </c>
      <c r="AJ21" s="205">
        <v>0</v>
      </c>
      <c r="AK21" s="205">
        <v>0</v>
      </c>
      <c r="AL21" s="211">
        <v>0</v>
      </c>
      <c r="AM21" s="205">
        <v>0</v>
      </c>
      <c r="AN21" s="205">
        <v>0</v>
      </c>
      <c r="AO21" s="211">
        <v>0</v>
      </c>
      <c r="AP21" s="205">
        <v>0</v>
      </c>
      <c r="AQ21" s="205">
        <v>0</v>
      </c>
      <c r="AR21" s="205">
        <v>0</v>
      </c>
    </row>
    <row r="22" spans="1:44" s="204" customFormat="1" ht="36" hidden="1" customHeight="1">
      <c r="A22" s="204">
        <v>1</v>
      </c>
      <c r="B22" s="207">
        <f>SUBTOTAL(103,$A$16:A22)</f>
        <v>0</v>
      </c>
      <c r="C22" s="197" t="s">
        <v>473</v>
      </c>
      <c r="D22" s="199">
        <v>1955</v>
      </c>
      <c r="E22" s="199"/>
      <c r="F22" s="208" t="s">
        <v>262</v>
      </c>
      <c r="G22" s="199">
        <v>3</v>
      </c>
      <c r="H22" s="199" t="s">
        <v>297</v>
      </c>
      <c r="I22" s="203">
        <v>1722.8</v>
      </c>
      <c r="J22" s="203">
        <v>1242.5</v>
      </c>
      <c r="K22" s="203">
        <v>1242.5</v>
      </c>
      <c r="L22" s="209">
        <v>48</v>
      </c>
      <c r="M22" s="199" t="s">
        <v>260</v>
      </c>
      <c r="N22" s="199" t="s">
        <v>264</v>
      </c>
      <c r="O22" s="202" t="s">
        <v>1353</v>
      </c>
      <c r="P22" s="203">
        <v>3053881.54</v>
      </c>
      <c r="Q22" s="203">
        <v>0</v>
      </c>
      <c r="R22" s="203">
        <v>0</v>
      </c>
      <c r="S22" s="203">
        <f t="shared" si="1"/>
        <v>3053881.54</v>
      </c>
      <c r="T22" s="203">
        <f t="shared" si="0"/>
        <v>1772.6268516368702</v>
      </c>
      <c r="U22" s="203">
        <v>3693.8843375899701</v>
      </c>
      <c r="V22" s="210">
        <v>3693.8843375899701</v>
      </c>
      <c r="W22" s="210">
        <v>1921.2574859530998</v>
      </c>
      <c r="X22" s="210">
        <f t="shared" si="2"/>
        <v>1921.2574859530998</v>
      </c>
      <c r="Y22" s="205">
        <v>0</v>
      </c>
      <c r="Z22" s="205">
        <v>0</v>
      </c>
      <c r="AA22" s="205">
        <v>0</v>
      </c>
      <c r="AB22" s="205">
        <v>0</v>
      </c>
      <c r="AC22" s="205">
        <v>0</v>
      </c>
      <c r="AD22" s="205">
        <v>0</v>
      </c>
      <c r="AE22" s="205">
        <v>0</v>
      </c>
      <c r="AF22" s="211">
        <v>0</v>
      </c>
      <c r="AG22" s="205">
        <v>713.67</v>
      </c>
      <c r="AH22" s="211">
        <f>8917.04*AG22/I22</f>
        <v>3693.8843375899701</v>
      </c>
      <c r="AI22" s="205">
        <v>0</v>
      </c>
      <c r="AJ22" s="205">
        <v>0</v>
      </c>
      <c r="AK22" s="205">
        <v>0</v>
      </c>
      <c r="AL22" s="211">
        <v>0</v>
      </c>
      <c r="AM22" s="205">
        <v>0</v>
      </c>
      <c r="AN22" s="205">
        <v>0</v>
      </c>
      <c r="AO22" s="211">
        <v>0</v>
      </c>
      <c r="AP22" s="205">
        <v>0</v>
      </c>
      <c r="AQ22" s="205">
        <v>0</v>
      </c>
      <c r="AR22" s="205">
        <v>0</v>
      </c>
    </row>
    <row r="23" spans="1:44" s="204" customFormat="1" ht="36" hidden="1" customHeight="1">
      <c r="A23" s="204">
        <v>1</v>
      </c>
      <c r="B23" s="207">
        <f>SUBTOTAL(103,$A$16:A23)</f>
        <v>0</v>
      </c>
      <c r="C23" s="197" t="s">
        <v>474</v>
      </c>
      <c r="D23" s="199">
        <v>1990</v>
      </c>
      <c r="E23" s="199"/>
      <c r="F23" s="208" t="s">
        <v>262</v>
      </c>
      <c r="G23" s="199">
        <v>3</v>
      </c>
      <c r="H23" s="199" t="s">
        <v>298</v>
      </c>
      <c r="I23" s="203">
        <v>620.29999999999995</v>
      </c>
      <c r="J23" s="203">
        <v>538.5</v>
      </c>
      <c r="K23" s="203">
        <v>538.5</v>
      </c>
      <c r="L23" s="209">
        <v>18</v>
      </c>
      <c r="M23" s="199" t="s">
        <v>260</v>
      </c>
      <c r="N23" s="199" t="s">
        <v>264</v>
      </c>
      <c r="O23" s="202" t="s">
        <v>343</v>
      </c>
      <c r="P23" s="203">
        <v>1639309.32</v>
      </c>
      <c r="Q23" s="203">
        <v>0</v>
      </c>
      <c r="R23" s="203">
        <v>0</v>
      </c>
      <c r="S23" s="203">
        <f t="shared" si="1"/>
        <v>1639309.32</v>
      </c>
      <c r="T23" s="203">
        <f t="shared" si="0"/>
        <v>2642.7685313557959</v>
      </c>
      <c r="U23" s="203">
        <v>9128.3578913428992</v>
      </c>
      <c r="V23" s="210">
        <v>9128.3578913428992</v>
      </c>
      <c r="W23" s="210">
        <v>6485.5893599871033</v>
      </c>
      <c r="X23" s="210">
        <f t="shared" si="2"/>
        <v>6485.5893599871033</v>
      </c>
      <c r="Y23" s="205">
        <v>0</v>
      </c>
      <c r="Z23" s="205">
        <v>0</v>
      </c>
      <c r="AA23" s="205">
        <v>0</v>
      </c>
      <c r="AB23" s="205">
        <v>0</v>
      </c>
      <c r="AC23" s="205">
        <v>0</v>
      </c>
      <c r="AD23" s="205">
        <v>0</v>
      </c>
      <c r="AE23" s="205">
        <v>0</v>
      </c>
      <c r="AF23" s="211">
        <v>0</v>
      </c>
      <c r="AG23" s="205">
        <v>635</v>
      </c>
      <c r="AH23" s="211">
        <f>8917.04*AG23/I23</f>
        <v>9128.3578913428992</v>
      </c>
      <c r="AI23" s="205">
        <v>0</v>
      </c>
      <c r="AJ23" s="205">
        <v>0</v>
      </c>
      <c r="AK23" s="205">
        <v>0</v>
      </c>
      <c r="AL23" s="211">
        <v>0</v>
      </c>
      <c r="AM23" s="205">
        <v>0</v>
      </c>
      <c r="AN23" s="205">
        <v>0</v>
      </c>
      <c r="AO23" s="211">
        <v>0</v>
      </c>
      <c r="AP23" s="205">
        <v>0</v>
      </c>
      <c r="AQ23" s="205">
        <v>0</v>
      </c>
      <c r="AR23" s="205">
        <v>0</v>
      </c>
    </row>
    <row r="24" spans="1:44" s="204" customFormat="1" ht="36" hidden="1" customHeight="1">
      <c r="A24" s="204">
        <v>1</v>
      </c>
      <c r="B24" s="207">
        <f>SUBTOTAL(103,$A$16:A24)</f>
        <v>0</v>
      </c>
      <c r="C24" s="197" t="s">
        <v>475</v>
      </c>
      <c r="D24" s="199">
        <v>1989</v>
      </c>
      <c r="E24" s="199"/>
      <c r="F24" s="208" t="s">
        <v>262</v>
      </c>
      <c r="G24" s="199">
        <v>5</v>
      </c>
      <c r="H24" s="199" t="s">
        <v>306</v>
      </c>
      <c r="I24" s="203">
        <v>2454.8000000000002</v>
      </c>
      <c r="J24" s="203">
        <v>1816.2</v>
      </c>
      <c r="K24" s="203">
        <v>1749.1</v>
      </c>
      <c r="L24" s="209">
        <v>71</v>
      </c>
      <c r="M24" s="199" t="s">
        <v>260</v>
      </c>
      <c r="N24" s="199" t="s">
        <v>264</v>
      </c>
      <c r="O24" s="202" t="s">
        <v>1338</v>
      </c>
      <c r="P24" s="203">
        <v>98784.97</v>
      </c>
      <c r="Q24" s="203">
        <v>0</v>
      </c>
      <c r="R24" s="203">
        <v>0</v>
      </c>
      <c r="S24" s="203">
        <f t="shared" si="1"/>
        <v>98784.97</v>
      </c>
      <c r="T24" s="203">
        <f t="shared" si="0"/>
        <v>40.241555320189015</v>
      </c>
      <c r="U24" s="203">
        <v>40.241555320189015</v>
      </c>
      <c r="V24" s="210">
        <v>40.241555320189015</v>
      </c>
      <c r="W24" s="210">
        <v>0</v>
      </c>
      <c r="X24" s="210">
        <f t="shared" si="2"/>
        <v>0</v>
      </c>
      <c r="Y24" s="205">
        <v>0</v>
      </c>
      <c r="Z24" s="205">
        <v>0</v>
      </c>
      <c r="AA24" s="205">
        <v>0</v>
      </c>
      <c r="AB24" s="205">
        <v>0</v>
      </c>
      <c r="AC24" s="205">
        <v>0</v>
      </c>
      <c r="AD24" s="205">
        <v>0</v>
      </c>
      <c r="AE24" s="205">
        <v>0</v>
      </c>
      <c r="AF24" s="211">
        <v>0</v>
      </c>
      <c r="AG24" s="205">
        <v>0</v>
      </c>
      <c r="AH24" s="205">
        <v>0</v>
      </c>
      <c r="AI24" s="205">
        <v>0</v>
      </c>
      <c r="AJ24" s="205">
        <v>0</v>
      </c>
      <c r="AK24" s="205">
        <v>0</v>
      </c>
      <c r="AL24" s="211">
        <v>0</v>
      </c>
      <c r="AM24" s="205">
        <v>0</v>
      </c>
      <c r="AN24" s="205">
        <v>0</v>
      </c>
      <c r="AO24" s="211">
        <v>0</v>
      </c>
      <c r="AP24" s="205">
        <v>0</v>
      </c>
      <c r="AQ24" s="205">
        <v>0</v>
      </c>
      <c r="AR24" s="205">
        <v>0</v>
      </c>
    </row>
    <row r="25" spans="1:44" s="204" customFormat="1" ht="36" hidden="1" customHeight="1">
      <c r="A25" s="204">
        <v>1</v>
      </c>
      <c r="B25" s="207">
        <f>SUBTOTAL(103,$A$16:A25)</f>
        <v>0</v>
      </c>
      <c r="C25" s="197" t="s">
        <v>476</v>
      </c>
      <c r="D25" s="199">
        <v>1995</v>
      </c>
      <c r="E25" s="199"/>
      <c r="F25" s="208" t="s">
        <v>262</v>
      </c>
      <c r="G25" s="199">
        <v>9</v>
      </c>
      <c r="H25" s="199" t="s">
        <v>298</v>
      </c>
      <c r="I25" s="203">
        <v>5292.9</v>
      </c>
      <c r="J25" s="203">
        <v>2692.2</v>
      </c>
      <c r="K25" s="203">
        <v>2257.3000000000002</v>
      </c>
      <c r="L25" s="209">
        <v>203</v>
      </c>
      <c r="M25" s="199" t="s">
        <v>260</v>
      </c>
      <c r="N25" s="199" t="s">
        <v>264</v>
      </c>
      <c r="O25" s="202" t="s">
        <v>1351</v>
      </c>
      <c r="P25" s="203">
        <v>3124667</v>
      </c>
      <c r="Q25" s="203">
        <v>0</v>
      </c>
      <c r="R25" s="203">
        <v>0</v>
      </c>
      <c r="S25" s="203">
        <f t="shared" si="1"/>
        <v>3124667</v>
      </c>
      <c r="T25" s="203">
        <f t="shared" si="0"/>
        <v>590.35065842921654</v>
      </c>
      <c r="U25" s="203">
        <v>1760.5295395718795</v>
      </c>
      <c r="V25" s="210">
        <v>1760.5295395718795</v>
      </c>
      <c r="W25" s="210">
        <v>1170.1788811426629</v>
      </c>
      <c r="X25" s="210">
        <f t="shared" si="2"/>
        <v>1170.1788811426629</v>
      </c>
      <c r="Y25" s="205">
        <v>0</v>
      </c>
      <c r="Z25" s="205">
        <v>0</v>
      </c>
      <c r="AA25" s="205">
        <v>0</v>
      </c>
      <c r="AB25" s="205">
        <v>0</v>
      </c>
      <c r="AC25" s="205">
        <v>0</v>
      </c>
      <c r="AD25" s="205">
        <v>0</v>
      </c>
      <c r="AE25" s="205">
        <v>0</v>
      </c>
      <c r="AF25" s="211">
        <v>0</v>
      </c>
      <c r="AG25" s="205">
        <v>1045</v>
      </c>
      <c r="AH25" s="211">
        <f>8917.04*AG25/I25</f>
        <v>1760.5295395718795</v>
      </c>
      <c r="AI25" s="205">
        <v>0</v>
      </c>
      <c r="AJ25" s="205">
        <v>0</v>
      </c>
      <c r="AK25" s="205">
        <v>0</v>
      </c>
      <c r="AL25" s="211">
        <v>0</v>
      </c>
      <c r="AM25" s="205">
        <v>0</v>
      </c>
      <c r="AN25" s="205">
        <v>0</v>
      </c>
      <c r="AO25" s="211">
        <v>0</v>
      </c>
      <c r="AP25" s="205">
        <v>0</v>
      </c>
      <c r="AQ25" s="205">
        <v>0</v>
      </c>
      <c r="AR25" s="205">
        <v>0</v>
      </c>
    </row>
    <row r="26" spans="1:44" s="204" customFormat="1" ht="36" hidden="1" customHeight="1">
      <c r="A26" s="204">
        <v>1</v>
      </c>
      <c r="B26" s="207">
        <f>SUBTOTAL(103,$A$16:A26)</f>
        <v>0</v>
      </c>
      <c r="C26" s="197" t="s">
        <v>477</v>
      </c>
      <c r="D26" s="199">
        <v>1962</v>
      </c>
      <c r="E26" s="199"/>
      <c r="F26" s="208" t="s">
        <v>262</v>
      </c>
      <c r="G26" s="199">
        <v>3</v>
      </c>
      <c r="H26" s="199" t="s">
        <v>306</v>
      </c>
      <c r="I26" s="203">
        <v>2721.6</v>
      </c>
      <c r="J26" s="203">
        <v>1752.6</v>
      </c>
      <c r="K26" s="203">
        <v>1752.6</v>
      </c>
      <c r="L26" s="209">
        <v>82</v>
      </c>
      <c r="M26" s="199" t="s">
        <v>260</v>
      </c>
      <c r="N26" s="199" t="s">
        <v>264</v>
      </c>
      <c r="O26" s="202" t="s">
        <v>1277</v>
      </c>
      <c r="P26" s="203">
        <v>89397.8</v>
      </c>
      <c r="Q26" s="203">
        <v>0</v>
      </c>
      <c r="R26" s="203">
        <v>0</v>
      </c>
      <c r="S26" s="203">
        <f t="shared" si="1"/>
        <v>89397.8</v>
      </c>
      <c r="T26" s="203">
        <f t="shared" si="0"/>
        <v>32.847516166960617</v>
      </c>
      <c r="U26" s="203">
        <v>32.847516166960617</v>
      </c>
      <c r="V26" s="210">
        <v>32.847516166960617</v>
      </c>
      <c r="W26" s="210">
        <v>0</v>
      </c>
      <c r="X26" s="210">
        <f t="shared" si="2"/>
        <v>0</v>
      </c>
      <c r="Y26" s="205">
        <v>0</v>
      </c>
      <c r="Z26" s="205">
        <v>0</v>
      </c>
      <c r="AA26" s="205">
        <v>0</v>
      </c>
      <c r="AB26" s="205">
        <v>0</v>
      </c>
      <c r="AC26" s="205">
        <v>0</v>
      </c>
      <c r="AD26" s="205">
        <v>0</v>
      </c>
      <c r="AE26" s="205">
        <v>0</v>
      </c>
      <c r="AF26" s="211">
        <v>0</v>
      </c>
      <c r="AG26" s="205">
        <v>0</v>
      </c>
      <c r="AH26" s="205">
        <v>0</v>
      </c>
      <c r="AI26" s="205">
        <v>0</v>
      </c>
      <c r="AJ26" s="205">
        <v>0</v>
      </c>
      <c r="AK26" s="205">
        <v>0</v>
      </c>
      <c r="AL26" s="211">
        <v>0</v>
      </c>
      <c r="AM26" s="205">
        <v>0</v>
      </c>
      <c r="AN26" s="205">
        <v>0</v>
      </c>
      <c r="AO26" s="211">
        <v>0</v>
      </c>
      <c r="AP26" s="205">
        <v>0</v>
      </c>
      <c r="AQ26" s="205">
        <v>0</v>
      </c>
      <c r="AR26" s="205">
        <v>0</v>
      </c>
    </row>
    <row r="27" spans="1:44" s="204" customFormat="1" ht="36" hidden="1" customHeight="1">
      <c r="A27" s="204">
        <v>1</v>
      </c>
      <c r="B27" s="207">
        <f>SUBTOTAL(103,$A$16:A27)</f>
        <v>0</v>
      </c>
      <c r="C27" s="197" t="s">
        <v>479</v>
      </c>
      <c r="D27" s="199">
        <v>1994</v>
      </c>
      <c r="E27" s="199"/>
      <c r="F27" s="208" t="s">
        <v>262</v>
      </c>
      <c r="G27" s="199">
        <v>6</v>
      </c>
      <c r="H27" s="199" t="s">
        <v>302</v>
      </c>
      <c r="I27" s="203">
        <v>3988.5</v>
      </c>
      <c r="J27" s="203">
        <v>2905.1</v>
      </c>
      <c r="K27" s="203">
        <v>2905.1</v>
      </c>
      <c r="L27" s="209">
        <v>142</v>
      </c>
      <c r="M27" s="199" t="s">
        <v>260</v>
      </c>
      <c r="N27" s="199" t="s">
        <v>264</v>
      </c>
      <c r="O27" s="202" t="s">
        <v>1051</v>
      </c>
      <c r="P27" s="203">
        <v>2353912.86</v>
      </c>
      <c r="Q27" s="203">
        <v>0</v>
      </c>
      <c r="R27" s="203">
        <v>0</v>
      </c>
      <c r="S27" s="203">
        <f t="shared" si="1"/>
        <v>2353912.86</v>
      </c>
      <c r="T27" s="203">
        <f t="shared" si="0"/>
        <v>590.17496803309507</v>
      </c>
      <c r="U27" s="203">
        <v>1655.4595985458193</v>
      </c>
      <c r="V27" s="210">
        <v>1655.4595985458193</v>
      </c>
      <c r="W27" s="210">
        <v>1065.2846305127241</v>
      </c>
      <c r="X27" s="210">
        <f t="shared" si="2"/>
        <v>1065.2846305127241</v>
      </c>
      <c r="Y27" s="205">
        <v>0</v>
      </c>
      <c r="Z27" s="205">
        <v>0</v>
      </c>
      <c r="AA27" s="205">
        <v>0</v>
      </c>
      <c r="AB27" s="205">
        <v>0</v>
      </c>
      <c r="AC27" s="205">
        <v>0</v>
      </c>
      <c r="AD27" s="205">
        <v>0</v>
      </c>
      <c r="AE27" s="205">
        <v>0</v>
      </c>
      <c r="AF27" s="211">
        <v>0</v>
      </c>
      <c r="AG27" s="205">
        <v>740.47</v>
      </c>
      <c r="AH27" s="211">
        <f>8917.04*AG27/I27</f>
        <v>1655.4595985458193</v>
      </c>
      <c r="AI27" s="205">
        <v>0</v>
      </c>
      <c r="AJ27" s="205">
        <v>0</v>
      </c>
      <c r="AK27" s="205">
        <v>0</v>
      </c>
      <c r="AL27" s="211">
        <v>0</v>
      </c>
      <c r="AM27" s="205">
        <v>0</v>
      </c>
      <c r="AN27" s="205">
        <v>0</v>
      </c>
      <c r="AO27" s="211">
        <v>0</v>
      </c>
      <c r="AP27" s="205">
        <v>0</v>
      </c>
      <c r="AQ27" s="205">
        <v>0</v>
      </c>
      <c r="AR27" s="205">
        <v>0</v>
      </c>
    </row>
    <row r="28" spans="1:44" s="204" customFormat="1" ht="36" hidden="1" customHeight="1">
      <c r="A28" s="204">
        <v>1</v>
      </c>
      <c r="B28" s="207">
        <f>SUBTOTAL(103,$A$16:A28)</f>
        <v>0</v>
      </c>
      <c r="C28" s="197" t="s">
        <v>480</v>
      </c>
      <c r="D28" s="199">
        <v>1993</v>
      </c>
      <c r="E28" s="199"/>
      <c r="F28" s="208" t="s">
        <v>262</v>
      </c>
      <c r="G28" s="199">
        <v>9</v>
      </c>
      <c r="H28" s="199" t="s">
        <v>306</v>
      </c>
      <c r="I28" s="203">
        <v>6478</v>
      </c>
      <c r="J28" s="203">
        <v>6478</v>
      </c>
      <c r="K28" s="203">
        <v>6359.4</v>
      </c>
      <c r="L28" s="209">
        <v>358</v>
      </c>
      <c r="M28" s="199" t="s">
        <v>260</v>
      </c>
      <c r="N28" s="199" t="s">
        <v>264</v>
      </c>
      <c r="O28" s="202" t="s">
        <v>342</v>
      </c>
      <c r="P28" s="203">
        <v>2593330.65</v>
      </c>
      <c r="Q28" s="203">
        <v>0</v>
      </c>
      <c r="R28" s="203">
        <v>0</v>
      </c>
      <c r="S28" s="203">
        <f t="shared" si="1"/>
        <v>2593330.65</v>
      </c>
      <c r="T28" s="203">
        <f t="shared" si="0"/>
        <v>400.32890552639702</v>
      </c>
      <c r="U28" s="203">
        <v>1293.9205927755481</v>
      </c>
      <c r="V28" s="210">
        <v>1293.9205927755481</v>
      </c>
      <c r="W28" s="210">
        <v>893.59168724915116</v>
      </c>
      <c r="X28" s="210">
        <f t="shared" si="2"/>
        <v>893.59168724915116</v>
      </c>
      <c r="Y28" s="205">
        <v>0</v>
      </c>
      <c r="Z28" s="205">
        <v>0</v>
      </c>
      <c r="AA28" s="205">
        <v>0</v>
      </c>
      <c r="AB28" s="205">
        <v>0</v>
      </c>
      <c r="AC28" s="205">
        <v>0</v>
      </c>
      <c r="AD28" s="205">
        <v>0</v>
      </c>
      <c r="AE28" s="205">
        <v>0</v>
      </c>
      <c r="AF28" s="211">
        <v>0</v>
      </c>
      <c r="AG28" s="205">
        <v>940</v>
      </c>
      <c r="AH28" s="211">
        <f>8917.04*AG28/I28</f>
        <v>1293.9205927755481</v>
      </c>
      <c r="AI28" s="205">
        <v>0</v>
      </c>
      <c r="AJ28" s="205">
        <v>0</v>
      </c>
      <c r="AK28" s="205">
        <v>0</v>
      </c>
      <c r="AL28" s="211">
        <v>0</v>
      </c>
      <c r="AM28" s="205">
        <v>0</v>
      </c>
      <c r="AN28" s="205">
        <v>0</v>
      </c>
      <c r="AO28" s="211">
        <v>0</v>
      </c>
      <c r="AP28" s="205">
        <v>0</v>
      </c>
      <c r="AQ28" s="205">
        <v>0</v>
      </c>
      <c r="AR28" s="205">
        <v>0</v>
      </c>
    </row>
    <row r="29" spans="1:44" s="204" customFormat="1" ht="36" hidden="1" customHeight="1">
      <c r="A29" s="204">
        <v>1</v>
      </c>
      <c r="B29" s="207">
        <f>SUBTOTAL(103,$A$16:A29)</f>
        <v>0</v>
      </c>
      <c r="C29" s="197" t="s">
        <v>481</v>
      </c>
      <c r="D29" s="199">
        <v>1992</v>
      </c>
      <c r="E29" s="199"/>
      <c r="F29" s="208" t="s">
        <v>305</v>
      </c>
      <c r="G29" s="199">
        <v>9</v>
      </c>
      <c r="H29" s="199" t="s">
        <v>2188</v>
      </c>
      <c r="I29" s="203">
        <v>14455.8</v>
      </c>
      <c r="J29" s="203">
        <v>14455.7</v>
      </c>
      <c r="K29" s="203">
        <v>14455.7</v>
      </c>
      <c r="L29" s="209">
        <v>689</v>
      </c>
      <c r="M29" s="199" t="s">
        <v>260</v>
      </c>
      <c r="N29" s="199" t="s">
        <v>264</v>
      </c>
      <c r="O29" s="202" t="s">
        <v>342</v>
      </c>
      <c r="P29" s="203">
        <v>14319460.059999999</v>
      </c>
      <c r="Q29" s="203">
        <v>0</v>
      </c>
      <c r="R29" s="203">
        <v>0</v>
      </c>
      <c r="S29" s="203">
        <f t="shared" si="1"/>
        <v>14319460.059999999</v>
      </c>
      <c r="T29" s="203">
        <f t="shared" si="0"/>
        <v>990.56849569031112</v>
      </c>
      <c r="U29" s="203">
        <v>1360.1737710815037</v>
      </c>
      <c r="V29" s="210">
        <v>1360.1737710815037</v>
      </c>
      <c r="W29" s="210">
        <v>369.60527539119255</v>
      </c>
      <c r="X29" s="210">
        <f t="shared" si="2"/>
        <v>369.60527539119255</v>
      </c>
      <c r="Y29" s="205">
        <v>0</v>
      </c>
      <c r="Z29" s="205">
        <v>0</v>
      </c>
      <c r="AA29" s="205">
        <v>0</v>
      </c>
      <c r="AB29" s="205">
        <v>0</v>
      </c>
      <c r="AC29" s="205">
        <v>0</v>
      </c>
      <c r="AD29" s="205">
        <v>0</v>
      </c>
      <c r="AE29" s="205">
        <v>8</v>
      </c>
      <c r="AF29" s="211">
        <f>2457800*AE29/I29</f>
        <v>1360.1737710815037</v>
      </c>
      <c r="AG29" s="205">
        <v>0</v>
      </c>
      <c r="AH29" s="205">
        <v>0</v>
      </c>
      <c r="AI29" s="205">
        <v>0</v>
      </c>
      <c r="AJ29" s="205">
        <v>0</v>
      </c>
      <c r="AK29" s="205">
        <v>0</v>
      </c>
      <c r="AL29" s="211">
        <v>0</v>
      </c>
      <c r="AM29" s="205">
        <v>0</v>
      </c>
      <c r="AN29" s="205">
        <v>0</v>
      </c>
      <c r="AO29" s="211">
        <v>0</v>
      </c>
      <c r="AP29" s="205">
        <v>0</v>
      </c>
      <c r="AQ29" s="205">
        <v>0</v>
      </c>
      <c r="AR29" s="205">
        <v>0</v>
      </c>
    </row>
    <row r="30" spans="1:44" s="204" customFormat="1" ht="36" hidden="1" customHeight="1">
      <c r="A30" s="204">
        <v>1</v>
      </c>
      <c r="B30" s="207">
        <f>SUBTOTAL(103,$A$16:A30)</f>
        <v>0</v>
      </c>
      <c r="C30" s="197" t="s">
        <v>482</v>
      </c>
      <c r="D30" s="199">
        <v>1978</v>
      </c>
      <c r="E30" s="199"/>
      <c r="F30" s="208" t="s">
        <v>262</v>
      </c>
      <c r="G30" s="199">
        <v>5</v>
      </c>
      <c r="H30" s="199" t="s">
        <v>298</v>
      </c>
      <c r="I30" s="203">
        <v>1058.5</v>
      </c>
      <c r="J30" s="203">
        <v>777.2</v>
      </c>
      <c r="K30" s="203">
        <v>583.20000000000005</v>
      </c>
      <c r="L30" s="209">
        <v>37</v>
      </c>
      <c r="M30" s="199" t="s">
        <v>260</v>
      </c>
      <c r="N30" s="199" t="s">
        <v>264</v>
      </c>
      <c r="O30" s="202" t="s">
        <v>342</v>
      </c>
      <c r="P30" s="203">
        <v>721831.31</v>
      </c>
      <c r="Q30" s="203">
        <v>0</v>
      </c>
      <c r="R30" s="203">
        <v>0</v>
      </c>
      <c r="S30" s="203">
        <f t="shared" si="1"/>
        <v>721831.31</v>
      </c>
      <c r="T30" s="203">
        <f t="shared" si="0"/>
        <v>681.93794048181394</v>
      </c>
      <c r="U30" s="203">
        <v>2106.0557392536607</v>
      </c>
      <c r="V30" s="210">
        <v>2106.0557392536607</v>
      </c>
      <c r="W30" s="210">
        <v>1424.1177987718468</v>
      </c>
      <c r="X30" s="210">
        <f t="shared" si="2"/>
        <v>1424.1177987718468</v>
      </c>
      <c r="Y30" s="205">
        <v>0</v>
      </c>
      <c r="Z30" s="205">
        <v>0</v>
      </c>
      <c r="AA30" s="205">
        <v>0</v>
      </c>
      <c r="AB30" s="205">
        <v>0</v>
      </c>
      <c r="AC30" s="205">
        <v>0</v>
      </c>
      <c r="AD30" s="205">
        <v>0</v>
      </c>
      <c r="AE30" s="205">
        <v>0</v>
      </c>
      <c r="AF30" s="211">
        <v>0</v>
      </c>
      <c r="AG30" s="205">
        <v>250</v>
      </c>
      <c r="AH30" s="211">
        <f>8917.04*AG30/I30</f>
        <v>2106.0557392536607</v>
      </c>
      <c r="AI30" s="205">
        <v>0</v>
      </c>
      <c r="AJ30" s="205">
        <v>0</v>
      </c>
      <c r="AK30" s="205">
        <v>0</v>
      </c>
      <c r="AL30" s="211">
        <v>0</v>
      </c>
      <c r="AM30" s="205">
        <v>0</v>
      </c>
      <c r="AN30" s="205">
        <v>0</v>
      </c>
      <c r="AO30" s="211">
        <v>0</v>
      </c>
      <c r="AP30" s="205">
        <v>0</v>
      </c>
      <c r="AQ30" s="205">
        <v>0</v>
      </c>
      <c r="AR30" s="205">
        <v>0</v>
      </c>
    </row>
    <row r="31" spans="1:44" s="204" customFormat="1" ht="36" hidden="1" customHeight="1">
      <c r="A31" s="204">
        <v>1</v>
      </c>
      <c r="B31" s="207">
        <f>SUBTOTAL(103,$A$16:A31)</f>
        <v>0</v>
      </c>
      <c r="C31" s="197" t="s">
        <v>487</v>
      </c>
      <c r="D31" s="199">
        <v>1968</v>
      </c>
      <c r="E31" s="199"/>
      <c r="F31" s="208" t="s">
        <v>262</v>
      </c>
      <c r="G31" s="199">
        <v>5</v>
      </c>
      <c r="H31" s="199" t="s">
        <v>345</v>
      </c>
      <c r="I31" s="203">
        <v>6224.9</v>
      </c>
      <c r="J31" s="203">
        <v>4706.8</v>
      </c>
      <c r="K31" s="203">
        <v>3495.5</v>
      </c>
      <c r="L31" s="209">
        <v>225</v>
      </c>
      <c r="M31" s="199" t="s">
        <v>260</v>
      </c>
      <c r="N31" s="199" t="s">
        <v>264</v>
      </c>
      <c r="O31" s="202" t="s">
        <v>1339</v>
      </c>
      <c r="P31" s="203">
        <v>3879957</v>
      </c>
      <c r="Q31" s="203">
        <v>0</v>
      </c>
      <c r="R31" s="203">
        <v>0</v>
      </c>
      <c r="S31" s="203">
        <f t="shared" si="1"/>
        <v>3879957</v>
      </c>
      <c r="T31" s="203">
        <f t="shared" si="0"/>
        <v>623.29627785185312</v>
      </c>
      <c r="U31" s="203">
        <v>1461.128821346528</v>
      </c>
      <c r="V31" s="210">
        <v>1461.128821346528</v>
      </c>
      <c r="W31" s="210">
        <v>837.83254349467484</v>
      </c>
      <c r="X31" s="210">
        <f t="shared" si="2"/>
        <v>837.83254349467484</v>
      </c>
      <c r="Y31" s="205">
        <v>0</v>
      </c>
      <c r="Z31" s="205">
        <v>0</v>
      </c>
      <c r="AA31" s="205">
        <v>0</v>
      </c>
      <c r="AB31" s="205">
        <v>0</v>
      </c>
      <c r="AC31" s="205">
        <v>0</v>
      </c>
      <c r="AD31" s="205">
        <v>0</v>
      </c>
      <c r="AE31" s="205">
        <v>0</v>
      </c>
      <c r="AF31" s="211">
        <v>0</v>
      </c>
      <c r="AG31" s="205">
        <v>1020</v>
      </c>
      <c r="AH31" s="211">
        <f>8917.04*AG31/I31</f>
        <v>1461.128821346528</v>
      </c>
      <c r="AI31" s="205">
        <v>0</v>
      </c>
      <c r="AJ31" s="205">
        <v>0</v>
      </c>
      <c r="AK31" s="205">
        <v>0</v>
      </c>
      <c r="AL31" s="211">
        <v>0</v>
      </c>
      <c r="AM31" s="205">
        <v>0</v>
      </c>
      <c r="AN31" s="205">
        <v>0</v>
      </c>
      <c r="AO31" s="211">
        <v>0</v>
      </c>
      <c r="AP31" s="205">
        <v>0</v>
      </c>
      <c r="AQ31" s="205">
        <v>0</v>
      </c>
      <c r="AR31" s="205">
        <v>0</v>
      </c>
    </row>
    <row r="32" spans="1:44" s="204" customFormat="1" ht="36" hidden="1" customHeight="1">
      <c r="A32" s="204">
        <v>1</v>
      </c>
      <c r="B32" s="207">
        <f>SUBTOTAL(103,$A$16:A32)</f>
        <v>0</v>
      </c>
      <c r="C32" s="197" t="s">
        <v>1578</v>
      </c>
      <c r="D32" s="199">
        <v>1988</v>
      </c>
      <c r="E32" s="199"/>
      <c r="F32" s="208" t="s">
        <v>305</v>
      </c>
      <c r="G32" s="199">
        <v>5</v>
      </c>
      <c r="H32" s="199" t="s">
        <v>306</v>
      </c>
      <c r="I32" s="203">
        <v>2989.1</v>
      </c>
      <c r="J32" s="203">
        <v>2076.5</v>
      </c>
      <c r="K32" s="203">
        <v>2076.5</v>
      </c>
      <c r="L32" s="209">
        <v>97</v>
      </c>
      <c r="M32" s="199" t="s">
        <v>260</v>
      </c>
      <c r="N32" s="199" t="s">
        <v>264</v>
      </c>
      <c r="O32" s="202" t="s">
        <v>1339</v>
      </c>
      <c r="P32" s="203">
        <v>1297271</v>
      </c>
      <c r="Q32" s="203">
        <v>0</v>
      </c>
      <c r="R32" s="203">
        <v>0</v>
      </c>
      <c r="S32" s="203">
        <f t="shared" si="1"/>
        <v>1297271</v>
      </c>
      <c r="T32" s="203">
        <f t="shared" si="0"/>
        <v>434.00053527817738</v>
      </c>
      <c r="U32" s="203">
        <v>1637.7688802649629</v>
      </c>
      <c r="V32" s="210">
        <v>1637.7688802649629</v>
      </c>
      <c r="W32" s="210">
        <v>1203.7683449867855</v>
      </c>
      <c r="X32" s="210">
        <f t="shared" si="2"/>
        <v>1203.7683449867855</v>
      </c>
      <c r="Y32" s="205">
        <v>0</v>
      </c>
      <c r="Z32" s="205">
        <v>0</v>
      </c>
      <c r="AA32" s="205">
        <v>0</v>
      </c>
      <c r="AB32" s="205">
        <v>0</v>
      </c>
      <c r="AC32" s="205">
        <v>0</v>
      </c>
      <c r="AD32" s="205">
        <v>0</v>
      </c>
      <c r="AE32" s="205">
        <v>0</v>
      </c>
      <c r="AF32" s="211">
        <v>0</v>
      </c>
      <c r="AG32" s="205">
        <v>549</v>
      </c>
      <c r="AH32" s="211">
        <f>8917.04*AG32/I32</f>
        <v>1637.7688802649629</v>
      </c>
      <c r="AI32" s="205">
        <v>0</v>
      </c>
      <c r="AJ32" s="205">
        <v>0</v>
      </c>
      <c r="AK32" s="205">
        <v>0</v>
      </c>
      <c r="AL32" s="211">
        <v>0</v>
      </c>
      <c r="AM32" s="205">
        <v>0</v>
      </c>
      <c r="AN32" s="205">
        <v>0</v>
      </c>
      <c r="AO32" s="211">
        <v>0</v>
      </c>
      <c r="AP32" s="205">
        <v>0</v>
      </c>
      <c r="AQ32" s="205">
        <v>0</v>
      </c>
      <c r="AR32" s="205">
        <v>0</v>
      </c>
    </row>
    <row r="33" spans="1:44" s="204" customFormat="1" ht="36" hidden="1" customHeight="1">
      <c r="A33" s="204">
        <v>1</v>
      </c>
      <c r="B33" s="207">
        <f>SUBTOTAL(103,$A$16:A33)</f>
        <v>0</v>
      </c>
      <c r="C33" s="197" t="s">
        <v>488</v>
      </c>
      <c r="D33" s="199">
        <v>1988</v>
      </c>
      <c r="E33" s="199"/>
      <c r="F33" s="208" t="s">
        <v>262</v>
      </c>
      <c r="G33" s="199">
        <v>5</v>
      </c>
      <c r="H33" s="199" t="s">
        <v>306</v>
      </c>
      <c r="I33" s="203">
        <v>4166.5</v>
      </c>
      <c r="J33" s="203">
        <v>3487.5</v>
      </c>
      <c r="K33" s="203">
        <v>3487.5</v>
      </c>
      <c r="L33" s="209">
        <v>156</v>
      </c>
      <c r="M33" s="199" t="s">
        <v>260</v>
      </c>
      <c r="N33" s="199" t="s">
        <v>264</v>
      </c>
      <c r="O33" s="202" t="s">
        <v>1354</v>
      </c>
      <c r="P33" s="203">
        <v>2988276</v>
      </c>
      <c r="Q33" s="203">
        <v>0</v>
      </c>
      <c r="R33" s="203">
        <v>0</v>
      </c>
      <c r="S33" s="203">
        <f t="shared" si="1"/>
        <v>2988276</v>
      </c>
      <c r="T33" s="203">
        <f t="shared" si="0"/>
        <v>717.21492859714385</v>
      </c>
      <c r="U33" s="203">
        <v>2097.3717028681149</v>
      </c>
      <c r="V33" s="210">
        <v>2097.3717028681149</v>
      </c>
      <c r="W33" s="210">
        <v>1380.156774270971</v>
      </c>
      <c r="X33" s="210">
        <f t="shared" si="2"/>
        <v>1380.156774270971</v>
      </c>
      <c r="Y33" s="205">
        <v>0</v>
      </c>
      <c r="Z33" s="205">
        <v>0</v>
      </c>
      <c r="AA33" s="205">
        <v>0</v>
      </c>
      <c r="AB33" s="205">
        <v>0</v>
      </c>
      <c r="AC33" s="205">
        <v>0</v>
      </c>
      <c r="AD33" s="205">
        <v>0</v>
      </c>
      <c r="AE33" s="205">
        <v>0</v>
      </c>
      <c r="AF33" s="211">
        <v>0</v>
      </c>
      <c r="AG33" s="205">
        <v>980</v>
      </c>
      <c r="AH33" s="211">
        <f>8917.04*AG33/I33</f>
        <v>2097.3717028681149</v>
      </c>
      <c r="AI33" s="205">
        <v>0</v>
      </c>
      <c r="AJ33" s="205">
        <v>0</v>
      </c>
      <c r="AK33" s="205">
        <v>0</v>
      </c>
      <c r="AL33" s="211">
        <v>0</v>
      </c>
      <c r="AM33" s="205">
        <v>0</v>
      </c>
      <c r="AN33" s="205">
        <v>0</v>
      </c>
      <c r="AO33" s="211">
        <v>0</v>
      </c>
      <c r="AP33" s="205">
        <v>0</v>
      </c>
      <c r="AQ33" s="205">
        <v>0</v>
      </c>
      <c r="AR33" s="205">
        <v>0</v>
      </c>
    </row>
    <row r="34" spans="1:44" s="204" customFormat="1" ht="36" hidden="1" customHeight="1">
      <c r="A34" s="204">
        <v>1</v>
      </c>
      <c r="B34" s="207">
        <f>SUBTOTAL(103,$A$16:A34)</f>
        <v>0</v>
      </c>
      <c r="C34" s="197" t="s">
        <v>490</v>
      </c>
      <c r="D34" s="199">
        <v>1985</v>
      </c>
      <c r="E34" s="199"/>
      <c r="F34" s="208" t="s">
        <v>305</v>
      </c>
      <c r="G34" s="199">
        <v>2</v>
      </c>
      <c r="H34" s="199" t="s">
        <v>297</v>
      </c>
      <c r="I34" s="203">
        <v>617.79999999999995</v>
      </c>
      <c r="J34" s="203">
        <v>560.5</v>
      </c>
      <c r="K34" s="203">
        <v>560.5</v>
      </c>
      <c r="L34" s="209">
        <v>38</v>
      </c>
      <c r="M34" s="199" t="s">
        <v>260</v>
      </c>
      <c r="N34" s="199" t="s">
        <v>264</v>
      </c>
      <c r="O34" s="202" t="s">
        <v>1338</v>
      </c>
      <c r="P34" s="203">
        <v>56688.3</v>
      </c>
      <c r="Q34" s="203">
        <v>0</v>
      </c>
      <c r="R34" s="203">
        <v>0</v>
      </c>
      <c r="S34" s="203">
        <f t="shared" si="1"/>
        <v>56688.3</v>
      </c>
      <c r="T34" s="203">
        <f t="shared" si="0"/>
        <v>91.758336031078031</v>
      </c>
      <c r="U34" s="203">
        <v>91.758336031078031</v>
      </c>
      <c r="V34" s="210">
        <v>91.758336031078031</v>
      </c>
      <c r="W34" s="210">
        <v>0</v>
      </c>
      <c r="X34" s="210">
        <f t="shared" si="2"/>
        <v>0</v>
      </c>
      <c r="Y34" s="205">
        <v>0</v>
      </c>
      <c r="Z34" s="205">
        <v>0</v>
      </c>
      <c r="AA34" s="205">
        <v>0</v>
      </c>
      <c r="AB34" s="205">
        <v>0</v>
      </c>
      <c r="AC34" s="205">
        <v>0</v>
      </c>
      <c r="AD34" s="205">
        <v>0</v>
      </c>
      <c r="AE34" s="205">
        <v>0</v>
      </c>
      <c r="AF34" s="211">
        <v>0</v>
      </c>
      <c r="AG34" s="205">
        <v>0</v>
      </c>
      <c r="AH34" s="205">
        <v>0</v>
      </c>
      <c r="AI34" s="205">
        <v>0</v>
      </c>
      <c r="AJ34" s="205">
        <v>0</v>
      </c>
      <c r="AK34" s="205">
        <v>0</v>
      </c>
      <c r="AL34" s="211">
        <v>0</v>
      </c>
      <c r="AM34" s="205">
        <v>0</v>
      </c>
      <c r="AN34" s="205">
        <v>0</v>
      </c>
      <c r="AO34" s="211">
        <v>0</v>
      </c>
      <c r="AP34" s="205">
        <v>0</v>
      </c>
      <c r="AQ34" s="205">
        <v>0</v>
      </c>
      <c r="AR34" s="205">
        <v>0</v>
      </c>
    </row>
    <row r="35" spans="1:44" s="204" customFormat="1" ht="36" hidden="1" customHeight="1">
      <c r="A35" s="204">
        <v>1</v>
      </c>
      <c r="B35" s="207">
        <f>SUBTOTAL(103,$A$16:A35)</f>
        <v>0</v>
      </c>
      <c r="C35" s="197" t="s">
        <v>491</v>
      </c>
      <c r="D35" s="199">
        <v>1967</v>
      </c>
      <c r="E35" s="199"/>
      <c r="F35" s="208" t="s">
        <v>262</v>
      </c>
      <c r="G35" s="199">
        <v>2</v>
      </c>
      <c r="H35" s="199" t="s">
        <v>297</v>
      </c>
      <c r="I35" s="203">
        <v>709.3</v>
      </c>
      <c r="J35" s="203">
        <v>653.29999999999995</v>
      </c>
      <c r="K35" s="203">
        <v>653.29999999999995</v>
      </c>
      <c r="L35" s="209">
        <v>36</v>
      </c>
      <c r="M35" s="199" t="s">
        <v>260</v>
      </c>
      <c r="N35" s="199" t="s">
        <v>264</v>
      </c>
      <c r="O35" s="202" t="s">
        <v>1338</v>
      </c>
      <c r="P35" s="203">
        <v>89064.28</v>
      </c>
      <c r="Q35" s="203">
        <v>0</v>
      </c>
      <c r="R35" s="203">
        <v>0</v>
      </c>
      <c r="S35" s="203">
        <f t="shared" si="1"/>
        <v>89064.28</v>
      </c>
      <c r="T35" s="203">
        <f t="shared" si="0"/>
        <v>125.56644579162555</v>
      </c>
      <c r="U35" s="203">
        <v>125.56644579162555</v>
      </c>
      <c r="V35" s="210">
        <v>125.56644579162555</v>
      </c>
      <c r="W35" s="210">
        <v>0</v>
      </c>
      <c r="X35" s="210">
        <f t="shared" si="2"/>
        <v>0</v>
      </c>
      <c r="Y35" s="205">
        <v>0</v>
      </c>
      <c r="Z35" s="205">
        <v>0</v>
      </c>
      <c r="AA35" s="205">
        <v>0</v>
      </c>
      <c r="AB35" s="205">
        <v>0</v>
      </c>
      <c r="AC35" s="205">
        <v>0</v>
      </c>
      <c r="AD35" s="205">
        <v>0</v>
      </c>
      <c r="AE35" s="205">
        <v>0</v>
      </c>
      <c r="AF35" s="211">
        <v>0</v>
      </c>
      <c r="AG35" s="205">
        <v>0</v>
      </c>
      <c r="AH35" s="205">
        <v>0</v>
      </c>
      <c r="AI35" s="205">
        <v>0</v>
      </c>
      <c r="AJ35" s="205">
        <v>0</v>
      </c>
      <c r="AK35" s="205">
        <v>0</v>
      </c>
      <c r="AL35" s="211">
        <v>0</v>
      </c>
      <c r="AM35" s="205">
        <v>0</v>
      </c>
      <c r="AN35" s="205">
        <v>0</v>
      </c>
      <c r="AO35" s="211">
        <v>0</v>
      </c>
      <c r="AP35" s="205">
        <v>0</v>
      </c>
      <c r="AQ35" s="205">
        <v>0</v>
      </c>
      <c r="AR35" s="205">
        <v>0</v>
      </c>
    </row>
    <row r="36" spans="1:44" s="204" customFormat="1" ht="36" hidden="1" customHeight="1">
      <c r="A36" s="204">
        <v>1</v>
      </c>
      <c r="B36" s="207">
        <f>SUBTOTAL(103,$A$16:A36)</f>
        <v>0</v>
      </c>
      <c r="C36" s="197" t="s">
        <v>492</v>
      </c>
      <c r="D36" s="199">
        <v>1972</v>
      </c>
      <c r="E36" s="199"/>
      <c r="F36" s="208" t="s">
        <v>262</v>
      </c>
      <c r="G36" s="199">
        <v>2</v>
      </c>
      <c r="H36" s="199" t="s">
        <v>297</v>
      </c>
      <c r="I36" s="203">
        <v>790.6</v>
      </c>
      <c r="J36" s="203">
        <v>790.6</v>
      </c>
      <c r="K36" s="203">
        <v>790.6</v>
      </c>
      <c r="L36" s="209">
        <v>48</v>
      </c>
      <c r="M36" s="199" t="s">
        <v>260</v>
      </c>
      <c r="N36" s="199" t="s">
        <v>264</v>
      </c>
      <c r="O36" s="202" t="s">
        <v>1585</v>
      </c>
      <c r="P36" s="203">
        <v>2641217.09</v>
      </c>
      <c r="Q36" s="203">
        <v>0</v>
      </c>
      <c r="R36" s="203">
        <v>0</v>
      </c>
      <c r="S36" s="203">
        <f t="shared" si="1"/>
        <v>2641217.09</v>
      </c>
      <c r="T36" s="203">
        <f t="shared" si="0"/>
        <v>3340.7754743232986</v>
      </c>
      <c r="U36" s="203">
        <v>7376.3523399949408</v>
      </c>
      <c r="V36" s="210">
        <v>7376.3523399949408</v>
      </c>
      <c r="W36" s="210">
        <v>4035.5768656716423</v>
      </c>
      <c r="X36" s="210">
        <f t="shared" si="2"/>
        <v>4035.5768656716423</v>
      </c>
      <c r="Y36" s="205">
        <v>0</v>
      </c>
      <c r="Z36" s="205">
        <v>0</v>
      </c>
      <c r="AA36" s="205">
        <v>0</v>
      </c>
      <c r="AB36" s="205">
        <v>0</v>
      </c>
      <c r="AC36" s="205">
        <v>0</v>
      </c>
      <c r="AD36" s="205">
        <v>0</v>
      </c>
      <c r="AE36" s="205">
        <v>0</v>
      </c>
      <c r="AF36" s="211">
        <v>0</v>
      </c>
      <c r="AG36" s="205">
        <v>654</v>
      </c>
      <c r="AH36" s="211">
        <f>8917.04*AG36/I36</f>
        <v>7376.3523399949408</v>
      </c>
      <c r="AI36" s="205">
        <v>0</v>
      </c>
      <c r="AJ36" s="205">
        <v>0</v>
      </c>
      <c r="AK36" s="205">
        <v>0</v>
      </c>
      <c r="AL36" s="211">
        <v>0</v>
      </c>
      <c r="AM36" s="205">
        <v>0</v>
      </c>
      <c r="AN36" s="205">
        <v>0</v>
      </c>
      <c r="AO36" s="211">
        <v>0</v>
      </c>
      <c r="AP36" s="205">
        <v>0</v>
      </c>
      <c r="AQ36" s="205">
        <v>0</v>
      </c>
      <c r="AR36" s="205">
        <v>0</v>
      </c>
    </row>
    <row r="37" spans="1:44" s="204" customFormat="1" ht="36" hidden="1" customHeight="1">
      <c r="A37" s="204">
        <v>1</v>
      </c>
      <c r="B37" s="207">
        <f>SUBTOTAL(103,$A$16:A37)</f>
        <v>0</v>
      </c>
      <c r="C37" s="197" t="s">
        <v>493</v>
      </c>
      <c r="D37" s="199">
        <v>1994</v>
      </c>
      <c r="E37" s="199"/>
      <c r="F37" s="208" t="s">
        <v>305</v>
      </c>
      <c r="G37" s="199">
        <v>9</v>
      </c>
      <c r="H37" s="199" t="s">
        <v>351</v>
      </c>
      <c r="I37" s="203">
        <v>14325</v>
      </c>
      <c r="J37" s="203">
        <v>14325</v>
      </c>
      <c r="K37" s="203">
        <v>14166</v>
      </c>
      <c r="L37" s="209">
        <v>585</v>
      </c>
      <c r="M37" s="199" t="s">
        <v>260</v>
      </c>
      <c r="N37" s="199" t="s">
        <v>264</v>
      </c>
      <c r="O37" s="202" t="s">
        <v>342</v>
      </c>
      <c r="P37" s="203">
        <v>12192587.91</v>
      </c>
      <c r="Q37" s="203">
        <v>0</v>
      </c>
      <c r="R37" s="203">
        <v>0</v>
      </c>
      <c r="S37" s="203">
        <f t="shared" si="1"/>
        <v>12192587.91</v>
      </c>
      <c r="T37" s="203">
        <f t="shared" si="0"/>
        <v>851.14051727748688</v>
      </c>
      <c r="U37" s="203">
        <v>1201.0191972076789</v>
      </c>
      <c r="V37" s="210">
        <v>1201.0191972076789</v>
      </c>
      <c r="W37" s="210">
        <v>349.87867993019199</v>
      </c>
      <c r="X37" s="210">
        <f t="shared" si="2"/>
        <v>349.87867993019199</v>
      </c>
      <c r="Y37" s="205">
        <v>0</v>
      </c>
      <c r="Z37" s="205">
        <v>0</v>
      </c>
      <c r="AA37" s="205">
        <v>0</v>
      </c>
      <c r="AB37" s="205">
        <v>0</v>
      </c>
      <c r="AC37" s="205">
        <v>0</v>
      </c>
      <c r="AD37" s="205">
        <v>0</v>
      </c>
      <c r="AE37" s="205">
        <v>7</v>
      </c>
      <c r="AF37" s="211">
        <f t="shared" ref="AF37:AF40" si="3">2457800*AE37/I37</f>
        <v>1201.0191972076789</v>
      </c>
      <c r="AG37" s="205">
        <v>0</v>
      </c>
      <c r="AH37" s="205">
        <v>0</v>
      </c>
      <c r="AI37" s="205">
        <v>0</v>
      </c>
      <c r="AJ37" s="205">
        <v>0</v>
      </c>
      <c r="AK37" s="205">
        <v>0</v>
      </c>
      <c r="AL37" s="211">
        <v>0</v>
      </c>
      <c r="AM37" s="205">
        <v>0</v>
      </c>
      <c r="AN37" s="205">
        <v>0</v>
      </c>
      <c r="AO37" s="211">
        <v>0</v>
      </c>
      <c r="AP37" s="205">
        <v>0</v>
      </c>
      <c r="AQ37" s="205">
        <v>0</v>
      </c>
      <c r="AR37" s="205">
        <v>0</v>
      </c>
    </row>
    <row r="38" spans="1:44" s="204" customFormat="1" ht="36" hidden="1" customHeight="1">
      <c r="A38" s="204">
        <v>1</v>
      </c>
      <c r="B38" s="207">
        <f>SUBTOTAL(103,$A$16:A38)</f>
        <v>0</v>
      </c>
      <c r="C38" s="197" t="s">
        <v>494</v>
      </c>
      <c r="D38" s="199">
        <v>1994</v>
      </c>
      <c r="E38" s="199"/>
      <c r="F38" s="208" t="s">
        <v>305</v>
      </c>
      <c r="G38" s="199">
        <v>9</v>
      </c>
      <c r="H38" s="199" t="s">
        <v>306</v>
      </c>
      <c r="I38" s="203">
        <v>5491.1</v>
      </c>
      <c r="J38" s="203">
        <v>5491.1</v>
      </c>
      <c r="K38" s="203">
        <v>5444.9</v>
      </c>
      <c r="L38" s="209">
        <v>236</v>
      </c>
      <c r="M38" s="199" t="s">
        <v>260</v>
      </c>
      <c r="N38" s="199" t="s">
        <v>264</v>
      </c>
      <c r="O38" s="202" t="s">
        <v>342</v>
      </c>
      <c r="P38" s="203">
        <v>3433160.05</v>
      </c>
      <c r="Q38" s="203">
        <v>0</v>
      </c>
      <c r="R38" s="203">
        <v>0</v>
      </c>
      <c r="S38" s="203">
        <f t="shared" si="1"/>
        <v>3433160.05</v>
      </c>
      <c r="T38" s="203">
        <f t="shared" si="0"/>
        <v>625.22264209356956</v>
      </c>
      <c r="U38" s="203">
        <v>895.19404126677705</v>
      </c>
      <c r="V38" s="210">
        <v>895.19404126677705</v>
      </c>
      <c r="W38" s="210">
        <v>269.97139917320749</v>
      </c>
      <c r="X38" s="210">
        <f t="shared" si="2"/>
        <v>269.97139917320749</v>
      </c>
      <c r="Y38" s="205">
        <v>0</v>
      </c>
      <c r="Z38" s="205">
        <v>0</v>
      </c>
      <c r="AA38" s="205">
        <v>0</v>
      </c>
      <c r="AB38" s="205">
        <v>0</v>
      </c>
      <c r="AC38" s="205">
        <v>0</v>
      </c>
      <c r="AD38" s="205">
        <v>0</v>
      </c>
      <c r="AE38" s="205">
        <v>2</v>
      </c>
      <c r="AF38" s="211">
        <f t="shared" si="3"/>
        <v>895.19404126677705</v>
      </c>
      <c r="AG38" s="205">
        <v>0</v>
      </c>
      <c r="AH38" s="205">
        <v>0</v>
      </c>
      <c r="AI38" s="205">
        <v>0</v>
      </c>
      <c r="AJ38" s="205">
        <v>0</v>
      </c>
      <c r="AK38" s="205">
        <v>0</v>
      </c>
      <c r="AL38" s="211">
        <v>0</v>
      </c>
      <c r="AM38" s="205">
        <v>0</v>
      </c>
      <c r="AN38" s="205">
        <v>0</v>
      </c>
      <c r="AO38" s="211">
        <v>0</v>
      </c>
      <c r="AP38" s="205">
        <v>0</v>
      </c>
      <c r="AQ38" s="205">
        <v>0</v>
      </c>
      <c r="AR38" s="205">
        <v>0</v>
      </c>
    </row>
    <row r="39" spans="1:44" s="204" customFormat="1" ht="36" hidden="1" customHeight="1">
      <c r="A39" s="204">
        <v>1</v>
      </c>
      <c r="B39" s="207">
        <f>SUBTOTAL(103,$A$16:A39)</f>
        <v>0</v>
      </c>
      <c r="C39" s="197" t="s">
        <v>495</v>
      </c>
      <c r="D39" s="199">
        <v>1993</v>
      </c>
      <c r="E39" s="199"/>
      <c r="F39" s="208" t="s">
        <v>305</v>
      </c>
      <c r="G39" s="199">
        <v>9</v>
      </c>
      <c r="H39" s="199" t="s">
        <v>298</v>
      </c>
      <c r="I39" s="203">
        <v>1614.7</v>
      </c>
      <c r="J39" s="203">
        <v>1614.7</v>
      </c>
      <c r="K39" s="203">
        <v>1585.9</v>
      </c>
      <c r="L39" s="209">
        <v>64</v>
      </c>
      <c r="M39" s="199" t="s">
        <v>260</v>
      </c>
      <c r="N39" s="199" t="s">
        <v>264</v>
      </c>
      <c r="O39" s="202" t="s">
        <v>342</v>
      </c>
      <c r="P39" s="203">
        <v>1772747.75</v>
      </c>
      <c r="Q39" s="203">
        <v>0</v>
      </c>
      <c r="R39" s="203">
        <v>0</v>
      </c>
      <c r="S39" s="203">
        <f t="shared" si="1"/>
        <v>1772747.75</v>
      </c>
      <c r="T39" s="203">
        <f t="shared" si="0"/>
        <v>1097.8805660494208</v>
      </c>
      <c r="U39" s="203">
        <v>1522.140335666068</v>
      </c>
      <c r="V39" s="210">
        <v>1522.140335666068</v>
      </c>
      <c r="W39" s="210">
        <v>424.25976961664719</v>
      </c>
      <c r="X39" s="210">
        <f t="shared" si="2"/>
        <v>424.25976961664719</v>
      </c>
      <c r="Y39" s="205">
        <v>0</v>
      </c>
      <c r="Z39" s="205">
        <v>0</v>
      </c>
      <c r="AA39" s="205">
        <v>0</v>
      </c>
      <c r="AB39" s="205">
        <v>0</v>
      </c>
      <c r="AC39" s="205">
        <v>0</v>
      </c>
      <c r="AD39" s="205">
        <v>0</v>
      </c>
      <c r="AE39" s="205">
        <v>1</v>
      </c>
      <c r="AF39" s="211">
        <f t="shared" si="3"/>
        <v>1522.140335666068</v>
      </c>
      <c r="AG39" s="205">
        <v>0</v>
      </c>
      <c r="AH39" s="205">
        <v>0</v>
      </c>
      <c r="AI39" s="205">
        <v>0</v>
      </c>
      <c r="AJ39" s="205">
        <v>0</v>
      </c>
      <c r="AK39" s="205">
        <v>0</v>
      </c>
      <c r="AL39" s="211">
        <v>0</v>
      </c>
      <c r="AM39" s="205">
        <v>0</v>
      </c>
      <c r="AN39" s="205">
        <v>0</v>
      </c>
      <c r="AO39" s="211">
        <v>0</v>
      </c>
      <c r="AP39" s="205">
        <v>0</v>
      </c>
      <c r="AQ39" s="205">
        <v>0</v>
      </c>
      <c r="AR39" s="205">
        <v>0</v>
      </c>
    </row>
    <row r="40" spans="1:44" s="204" customFormat="1" ht="36" hidden="1" customHeight="1">
      <c r="A40" s="204">
        <v>1</v>
      </c>
      <c r="B40" s="207">
        <f>SUBTOTAL(103,$A$16:A40)</f>
        <v>0</v>
      </c>
      <c r="C40" s="197" t="s">
        <v>496</v>
      </c>
      <c r="D40" s="199">
        <v>1993</v>
      </c>
      <c r="E40" s="199"/>
      <c r="F40" s="208" t="s">
        <v>305</v>
      </c>
      <c r="G40" s="199">
        <v>9</v>
      </c>
      <c r="H40" s="199" t="s">
        <v>297</v>
      </c>
      <c r="I40" s="203">
        <v>4490.3</v>
      </c>
      <c r="J40" s="203">
        <v>4490.3</v>
      </c>
      <c r="K40" s="203">
        <v>4474.6000000000004</v>
      </c>
      <c r="L40" s="209">
        <v>167</v>
      </c>
      <c r="M40" s="199" t="s">
        <v>260</v>
      </c>
      <c r="N40" s="199" t="s">
        <v>264</v>
      </c>
      <c r="O40" s="202" t="s">
        <v>342</v>
      </c>
      <c r="P40" s="203">
        <v>3535514.86</v>
      </c>
      <c r="Q40" s="203">
        <v>0</v>
      </c>
      <c r="R40" s="203">
        <v>0</v>
      </c>
      <c r="S40" s="203">
        <f t="shared" si="1"/>
        <v>3535514.86</v>
      </c>
      <c r="T40" s="203">
        <f t="shared" si="0"/>
        <v>787.36718259359054</v>
      </c>
      <c r="U40" s="203">
        <v>1094.7152751486537</v>
      </c>
      <c r="V40" s="210">
        <v>1094.7152751486537</v>
      </c>
      <c r="W40" s="210">
        <v>307.3480925550632</v>
      </c>
      <c r="X40" s="210">
        <f t="shared" si="2"/>
        <v>307.3480925550632</v>
      </c>
      <c r="Y40" s="205">
        <v>0</v>
      </c>
      <c r="Z40" s="205">
        <v>0</v>
      </c>
      <c r="AA40" s="205">
        <v>0</v>
      </c>
      <c r="AB40" s="205">
        <v>0</v>
      </c>
      <c r="AC40" s="205">
        <v>0</v>
      </c>
      <c r="AD40" s="205">
        <v>0</v>
      </c>
      <c r="AE40" s="205">
        <v>2</v>
      </c>
      <c r="AF40" s="211">
        <f t="shared" si="3"/>
        <v>1094.7152751486537</v>
      </c>
      <c r="AG40" s="205">
        <v>0</v>
      </c>
      <c r="AH40" s="205">
        <v>0</v>
      </c>
      <c r="AI40" s="205">
        <v>0</v>
      </c>
      <c r="AJ40" s="205">
        <v>0</v>
      </c>
      <c r="AK40" s="205">
        <v>0</v>
      </c>
      <c r="AL40" s="211">
        <v>0</v>
      </c>
      <c r="AM40" s="205">
        <v>0</v>
      </c>
      <c r="AN40" s="205">
        <v>0</v>
      </c>
      <c r="AO40" s="211">
        <v>0</v>
      </c>
      <c r="AP40" s="205">
        <v>0</v>
      </c>
      <c r="AQ40" s="205">
        <v>0</v>
      </c>
      <c r="AR40" s="205">
        <v>0</v>
      </c>
    </row>
    <row r="41" spans="1:44" s="204" customFormat="1" ht="36" hidden="1" customHeight="1">
      <c r="A41" s="204">
        <v>1</v>
      </c>
      <c r="B41" s="207">
        <f>SUBTOTAL(103,$A$16:A41)</f>
        <v>0</v>
      </c>
      <c r="C41" s="197" t="s">
        <v>497</v>
      </c>
      <c r="D41" s="199">
        <v>1987</v>
      </c>
      <c r="E41" s="199"/>
      <c r="F41" s="208" t="s">
        <v>262</v>
      </c>
      <c r="G41" s="199">
        <v>5</v>
      </c>
      <c r="H41" s="199" t="s">
        <v>297</v>
      </c>
      <c r="I41" s="203">
        <v>1670.9</v>
      </c>
      <c r="J41" s="203">
        <v>1146.4000000000001</v>
      </c>
      <c r="K41" s="203">
        <v>1146.4000000000001</v>
      </c>
      <c r="L41" s="209">
        <v>65</v>
      </c>
      <c r="M41" s="199" t="s">
        <v>260</v>
      </c>
      <c r="N41" s="199" t="s">
        <v>264</v>
      </c>
      <c r="O41" s="202" t="s">
        <v>1051</v>
      </c>
      <c r="P41" s="203">
        <v>1142069.99</v>
      </c>
      <c r="Q41" s="203">
        <v>0</v>
      </c>
      <c r="R41" s="203">
        <v>0</v>
      </c>
      <c r="S41" s="203">
        <f t="shared" si="1"/>
        <v>1142069.99</v>
      </c>
      <c r="T41" s="203">
        <f t="shared" si="0"/>
        <v>683.50588904183371</v>
      </c>
      <c r="U41" s="203">
        <v>1631.5264042132983</v>
      </c>
      <c r="V41" s="210">
        <v>1631.5264042132983</v>
      </c>
      <c r="W41" s="210">
        <v>948.02051517146458</v>
      </c>
      <c r="X41" s="210">
        <f t="shared" si="2"/>
        <v>948.02051517146458</v>
      </c>
      <c r="Y41" s="205">
        <v>0</v>
      </c>
      <c r="Z41" s="205">
        <v>0</v>
      </c>
      <c r="AA41" s="205">
        <v>0</v>
      </c>
      <c r="AB41" s="205">
        <v>0</v>
      </c>
      <c r="AC41" s="205">
        <v>0</v>
      </c>
      <c r="AD41" s="205">
        <v>0</v>
      </c>
      <c r="AE41" s="205">
        <v>0</v>
      </c>
      <c r="AF41" s="211">
        <v>0</v>
      </c>
      <c r="AG41" s="205">
        <v>305.72000000000003</v>
      </c>
      <c r="AH41" s="211">
        <f>8917.04*AG41/I41</f>
        <v>1631.5264042132983</v>
      </c>
      <c r="AI41" s="205">
        <v>0</v>
      </c>
      <c r="AJ41" s="205">
        <v>0</v>
      </c>
      <c r="AK41" s="205">
        <v>0</v>
      </c>
      <c r="AL41" s="211">
        <v>0</v>
      </c>
      <c r="AM41" s="205">
        <v>0</v>
      </c>
      <c r="AN41" s="205">
        <v>0</v>
      </c>
      <c r="AO41" s="211">
        <v>0</v>
      </c>
      <c r="AP41" s="205">
        <v>0</v>
      </c>
      <c r="AQ41" s="205">
        <v>0</v>
      </c>
      <c r="AR41" s="205">
        <v>0</v>
      </c>
    </row>
    <row r="42" spans="1:44" s="204" customFormat="1" ht="36" hidden="1" customHeight="1">
      <c r="A42" s="204">
        <v>1</v>
      </c>
      <c r="B42" s="207">
        <f>SUBTOTAL(103,$A$16:A42)</f>
        <v>0</v>
      </c>
      <c r="C42" s="197" t="s">
        <v>498</v>
      </c>
      <c r="D42" s="199">
        <v>1983</v>
      </c>
      <c r="E42" s="199"/>
      <c r="F42" s="208" t="s">
        <v>262</v>
      </c>
      <c r="G42" s="199">
        <v>5</v>
      </c>
      <c r="H42" s="199" t="s">
        <v>298</v>
      </c>
      <c r="I42" s="203">
        <v>628.5</v>
      </c>
      <c r="J42" s="203">
        <v>568.5</v>
      </c>
      <c r="K42" s="203">
        <v>568.5</v>
      </c>
      <c r="L42" s="209">
        <v>31</v>
      </c>
      <c r="M42" s="199" t="s">
        <v>260</v>
      </c>
      <c r="N42" s="199" t="s">
        <v>264</v>
      </c>
      <c r="O42" s="202" t="s">
        <v>1036</v>
      </c>
      <c r="P42" s="203">
        <v>715422.73</v>
      </c>
      <c r="Q42" s="203">
        <v>0</v>
      </c>
      <c r="R42" s="203">
        <v>0</v>
      </c>
      <c r="S42" s="203">
        <f t="shared" si="1"/>
        <v>715422.73</v>
      </c>
      <c r="T42" s="203">
        <f t="shared" si="0"/>
        <v>1138.301877486078</v>
      </c>
      <c r="U42" s="203">
        <v>2142.3596499602227</v>
      </c>
      <c r="V42" s="210">
        <v>2142.3596499602227</v>
      </c>
      <c r="W42" s="210">
        <v>1004.0577724741447</v>
      </c>
      <c r="X42" s="210">
        <f t="shared" si="2"/>
        <v>1004.0577724741447</v>
      </c>
      <c r="Y42" s="205">
        <v>0</v>
      </c>
      <c r="Z42" s="205">
        <v>0</v>
      </c>
      <c r="AA42" s="205">
        <v>0</v>
      </c>
      <c r="AB42" s="205">
        <v>0</v>
      </c>
      <c r="AC42" s="205">
        <v>0</v>
      </c>
      <c r="AD42" s="205">
        <v>0</v>
      </c>
      <c r="AE42" s="205">
        <v>0</v>
      </c>
      <c r="AF42" s="211">
        <v>0</v>
      </c>
      <c r="AG42" s="205">
        <v>151</v>
      </c>
      <c r="AH42" s="211">
        <f>8917.04*AG42/I42</f>
        <v>2142.3596499602227</v>
      </c>
      <c r="AI42" s="205">
        <v>0</v>
      </c>
      <c r="AJ42" s="205">
        <v>0</v>
      </c>
      <c r="AK42" s="205">
        <v>0</v>
      </c>
      <c r="AL42" s="211">
        <v>0</v>
      </c>
      <c r="AM42" s="205">
        <v>0</v>
      </c>
      <c r="AN42" s="205">
        <v>0</v>
      </c>
      <c r="AO42" s="211">
        <v>0</v>
      </c>
      <c r="AP42" s="205">
        <v>0</v>
      </c>
      <c r="AQ42" s="205">
        <v>0</v>
      </c>
      <c r="AR42" s="205">
        <v>0</v>
      </c>
    </row>
    <row r="43" spans="1:44" s="204" customFormat="1" ht="36" hidden="1" customHeight="1">
      <c r="A43" s="204">
        <v>1</v>
      </c>
      <c r="B43" s="207">
        <f>SUBTOTAL(103,$A$16:A43)</f>
        <v>0</v>
      </c>
      <c r="C43" s="197" t="s">
        <v>499</v>
      </c>
      <c r="D43" s="199">
        <v>1959</v>
      </c>
      <c r="E43" s="199"/>
      <c r="F43" s="208" t="s">
        <v>262</v>
      </c>
      <c r="G43" s="199">
        <v>2</v>
      </c>
      <c r="H43" s="199" t="s">
        <v>298</v>
      </c>
      <c r="I43" s="203">
        <v>313.3</v>
      </c>
      <c r="J43" s="203">
        <v>288.7</v>
      </c>
      <c r="K43" s="203">
        <v>288.7</v>
      </c>
      <c r="L43" s="209">
        <v>24</v>
      </c>
      <c r="M43" s="199" t="s">
        <v>260</v>
      </c>
      <c r="N43" s="199" t="s">
        <v>264</v>
      </c>
      <c r="O43" s="202" t="s">
        <v>1036</v>
      </c>
      <c r="P43" s="203">
        <v>1010260.5</v>
      </c>
      <c r="Q43" s="203">
        <v>0</v>
      </c>
      <c r="R43" s="203">
        <v>0</v>
      </c>
      <c r="S43" s="203">
        <f t="shared" si="1"/>
        <v>1010260.5</v>
      </c>
      <c r="T43" s="203">
        <f t="shared" si="0"/>
        <v>3224.5786785828277</v>
      </c>
      <c r="U43" s="203">
        <v>9538.551931056496</v>
      </c>
      <c r="V43" s="210">
        <v>9538.551931056496</v>
      </c>
      <c r="W43" s="210">
        <v>6313.9732524736683</v>
      </c>
      <c r="X43" s="210">
        <f t="shared" si="2"/>
        <v>6313.9732524736683</v>
      </c>
      <c r="Y43" s="205">
        <v>0</v>
      </c>
      <c r="Z43" s="205">
        <v>0</v>
      </c>
      <c r="AA43" s="205">
        <v>0</v>
      </c>
      <c r="AB43" s="205">
        <v>0</v>
      </c>
      <c r="AC43" s="205">
        <v>0</v>
      </c>
      <c r="AD43" s="205">
        <v>0</v>
      </c>
      <c r="AE43" s="205">
        <v>0</v>
      </c>
      <c r="AF43" s="211">
        <v>0</v>
      </c>
      <c r="AG43" s="205">
        <v>0</v>
      </c>
      <c r="AH43" s="205">
        <v>0</v>
      </c>
      <c r="AI43" s="205">
        <v>0</v>
      </c>
      <c r="AJ43" s="205">
        <v>0</v>
      </c>
      <c r="AK43" s="205">
        <v>424</v>
      </c>
      <c r="AL43" s="211">
        <f>7048.18*AK43/I43</f>
        <v>9538.551931056496</v>
      </c>
      <c r="AM43" s="205">
        <v>0</v>
      </c>
      <c r="AN43" s="205">
        <v>0</v>
      </c>
      <c r="AO43" s="211">
        <v>0</v>
      </c>
      <c r="AP43" s="205">
        <v>0</v>
      </c>
      <c r="AQ43" s="205">
        <v>0</v>
      </c>
      <c r="AR43" s="205">
        <v>0</v>
      </c>
    </row>
    <row r="44" spans="1:44" s="204" customFormat="1" ht="36" hidden="1" customHeight="1">
      <c r="A44" s="204">
        <v>1</v>
      </c>
      <c r="B44" s="207">
        <f>SUBTOTAL(103,$A$16:A44)</f>
        <v>0</v>
      </c>
      <c r="C44" s="197" t="s">
        <v>500</v>
      </c>
      <c r="D44" s="199">
        <v>1969</v>
      </c>
      <c r="E44" s="199"/>
      <c r="F44" s="208" t="s">
        <v>262</v>
      </c>
      <c r="G44" s="199">
        <v>9</v>
      </c>
      <c r="H44" s="199" t="s">
        <v>298</v>
      </c>
      <c r="I44" s="203">
        <v>2575.6999999999998</v>
      </c>
      <c r="J44" s="203">
        <v>2278.3000000000002</v>
      </c>
      <c r="K44" s="203">
        <v>2278.3000000000002</v>
      </c>
      <c r="L44" s="209">
        <v>84</v>
      </c>
      <c r="M44" s="199" t="s">
        <v>260</v>
      </c>
      <c r="N44" s="199" t="s">
        <v>264</v>
      </c>
      <c r="O44" s="202" t="s">
        <v>1036</v>
      </c>
      <c r="P44" s="203">
        <v>1761427.66</v>
      </c>
      <c r="Q44" s="203">
        <v>0</v>
      </c>
      <c r="R44" s="203">
        <v>0</v>
      </c>
      <c r="S44" s="203">
        <f t="shared" si="1"/>
        <v>1761427.66</v>
      </c>
      <c r="T44" s="203">
        <f t="shared" si="0"/>
        <v>683.86367201149199</v>
      </c>
      <c r="U44" s="203">
        <v>954.22603564079679</v>
      </c>
      <c r="V44" s="210">
        <v>954.22603564079679</v>
      </c>
      <c r="W44" s="210">
        <v>270.36236362930481</v>
      </c>
      <c r="X44" s="210">
        <f t="shared" si="2"/>
        <v>270.36236362930481</v>
      </c>
      <c r="Y44" s="205">
        <v>0</v>
      </c>
      <c r="Z44" s="205">
        <v>0</v>
      </c>
      <c r="AA44" s="205">
        <v>0</v>
      </c>
      <c r="AB44" s="205">
        <v>0</v>
      </c>
      <c r="AC44" s="205">
        <v>0</v>
      </c>
      <c r="AD44" s="205">
        <v>0</v>
      </c>
      <c r="AE44" s="205">
        <v>1</v>
      </c>
      <c r="AF44" s="211">
        <f>2457800*AE44/I44</f>
        <v>954.22603564079679</v>
      </c>
      <c r="AG44" s="205">
        <v>0</v>
      </c>
      <c r="AH44" s="205">
        <v>0</v>
      </c>
      <c r="AI44" s="205">
        <v>0</v>
      </c>
      <c r="AJ44" s="205">
        <v>0</v>
      </c>
      <c r="AK44" s="205">
        <v>0</v>
      </c>
      <c r="AL44" s="211">
        <v>0</v>
      </c>
      <c r="AM44" s="205">
        <v>0</v>
      </c>
      <c r="AN44" s="205">
        <v>0</v>
      </c>
      <c r="AO44" s="211">
        <v>0</v>
      </c>
      <c r="AP44" s="205">
        <v>0</v>
      </c>
      <c r="AQ44" s="205">
        <v>0</v>
      </c>
      <c r="AR44" s="205">
        <v>0</v>
      </c>
    </row>
    <row r="45" spans="1:44" s="204" customFormat="1" ht="36" hidden="1" customHeight="1">
      <c r="A45" s="204">
        <v>1</v>
      </c>
      <c r="B45" s="207">
        <f>SUBTOTAL(103,$A$16:A45)</f>
        <v>0</v>
      </c>
      <c r="C45" s="197" t="s">
        <v>501</v>
      </c>
      <c r="D45" s="199">
        <v>1983</v>
      </c>
      <c r="E45" s="199"/>
      <c r="F45" s="208" t="s">
        <v>262</v>
      </c>
      <c r="G45" s="199">
        <v>5</v>
      </c>
      <c r="H45" s="199" t="s">
        <v>306</v>
      </c>
      <c r="I45" s="203">
        <v>2943.9</v>
      </c>
      <c r="J45" s="203">
        <v>2711.7</v>
      </c>
      <c r="K45" s="203">
        <v>2711.7</v>
      </c>
      <c r="L45" s="209">
        <v>99</v>
      </c>
      <c r="M45" s="199" t="s">
        <v>260</v>
      </c>
      <c r="N45" s="199" t="s">
        <v>264</v>
      </c>
      <c r="O45" s="202" t="s">
        <v>1036</v>
      </c>
      <c r="P45" s="203">
        <v>2417044.6000000006</v>
      </c>
      <c r="Q45" s="203">
        <v>0</v>
      </c>
      <c r="R45" s="203">
        <v>0</v>
      </c>
      <c r="S45" s="203">
        <f t="shared" si="1"/>
        <v>2417044.6000000006</v>
      </c>
      <c r="T45" s="203">
        <f t="shared" si="0"/>
        <v>821.03488569584579</v>
      </c>
      <c r="U45" s="203">
        <v>2883.5972961038078</v>
      </c>
      <c r="V45" s="210">
        <v>2883.5972961038078</v>
      </c>
      <c r="W45" s="210">
        <v>2062.562410407962</v>
      </c>
      <c r="X45" s="210">
        <f t="shared" si="2"/>
        <v>2062.562410407962</v>
      </c>
      <c r="Y45" s="205">
        <v>0</v>
      </c>
      <c r="Z45" s="205">
        <v>0</v>
      </c>
      <c r="AA45" s="205">
        <v>0</v>
      </c>
      <c r="AB45" s="205">
        <v>0</v>
      </c>
      <c r="AC45" s="205">
        <v>0</v>
      </c>
      <c r="AD45" s="205">
        <v>0</v>
      </c>
      <c r="AE45" s="205">
        <v>0</v>
      </c>
      <c r="AF45" s="211">
        <v>0</v>
      </c>
      <c r="AG45" s="205">
        <v>952</v>
      </c>
      <c r="AH45" s="211">
        <f t="shared" ref="AH45:AH56" si="4">8917.04*AG45/I45</f>
        <v>2883.5972961038078</v>
      </c>
      <c r="AI45" s="205">
        <v>0</v>
      </c>
      <c r="AJ45" s="205">
        <v>0</v>
      </c>
      <c r="AK45" s="205">
        <v>0</v>
      </c>
      <c r="AL45" s="211">
        <v>0</v>
      </c>
      <c r="AM45" s="205">
        <v>0</v>
      </c>
      <c r="AN45" s="205">
        <v>0</v>
      </c>
      <c r="AO45" s="211">
        <v>0</v>
      </c>
      <c r="AP45" s="205">
        <v>0</v>
      </c>
      <c r="AQ45" s="205">
        <v>0</v>
      </c>
      <c r="AR45" s="205">
        <v>0</v>
      </c>
    </row>
    <row r="46" spans="1:44" s="204" customFormat="1" ht="36" hidden="1" customHeight="1">
      <c r="A46" s="204">
        <v>1</v>
      </c>
      <c r="B46" s="207">
        <f>SUBTOTAL(103,$A$16:A46)</f>
        <v>0</v>
      </c>
      <c r="C46" s="197" t="s">
        <v>502</v>
      </c>
      <c r="D46" s="199">
        <v>1989</v>
      </c>
      <c r="E46" s="199"/>
      <c r="F46" s="208" t="s">
        <v>262</v>
      </c>
      <c r="G46" s="199">
        <v>5</v>
      </c>
      <c r="H46" s="199" t="s">
        <v>302</v>
      </c>
      <c r="I46" s="203">
        <v>2894.3</v>
      </c>
      <c r="J46" s="203">
        <v>2645.3</v>
      </c>
      <c r="K46" s="203">
        <v>2645.3</v>
      </c>
      <c r="L46" s="209">
        <v>152</v>
      </c>
      <c r="M46" s="199" t="s">
        <v>260</v>
      </c>
      <c r="N46" s="199" t="s">
        <v>264</v>
      </c>
      <c r="O46" s="202" t="s">
        <v>1354</v>
      </c>
      <c r="P46" s="203">
        <v>2398202</v>
      </c>
      <c r="Q46" s="203">
        <v>0</v>
      </c>
      <c r="R46" s="203">
        <v>0</v>
      </c>
      <c r="S46" s="203">
        <f t="shared" si="1"/>
        <v>2398202</v>
      </c>
      <c r="T46" s="203">
        <f t="shared" si="0"/>
        <v>828.59482430985031</v>
      </c>
      <c r="U46" s="203">
        <v>2087.9238530905577</v>
      </c>
      <c r="V46" s="210">
        <v>2087.9238530905577</v>
      </c>
      <c r="W46" s="210">
        <v>1259.3290287807074</v>
      </c>
      <c r="X46" s="210">
        <f t="shared" si="2"/>
        <v>1259.3290287807074</v>
      </c>
      <c r="Y46" s="205">
        <v>0</v>
      </c>
      <c r="Z46" s="205">
        <v>0</v>
      </c>
      <c r="AA46" s="205">
        <v>0</v>
      </c>
      <c r="AB46" s="205">
        <v>0</v>
      </c>
      <c r="AC46" s="205">
        <v>0</v>
      </c>
      <c r="AD46" s="205">
        <v>0</v>
      </c>
      <c r="AE46" s="205">
        <v>0</v>
      </c>
      <c r="AF46" s="211">
        <v>0</v>
      </c>
      <c r="AG46" s="205">
        <v>677.7</v>
      </c>
      <c r="AH46" s="211">
        <f t="shared" si="4"/>
        <v>2087.9238530905577</v>
      </c>
      <c r="AI46" s="205">
        <v>0</v>
      </c>
      <c r="AJ46" s="205">
        <v>0</v>
      </c>
      <c r="AK46" s="205">
        <v>0</v>
      </c>
      <c r="AL46" s="211">
        <v>0</v>
      </c>
      <c r="AM46" s="205">
        <v>0</v>
      </c>
      <c r="AN46" s="205">
        <v>0</v>
      </c>
      <c r="AO46" s="211">
        <v>0</v>
      </c>
      <c r="AP46" s="205">
        <v>0</v>
      </c>
      <c r="AQ46" s="205">
        <v>0</v>
      </c>
      <c r="AR46" s="205">
        <v>0</v>
      </c>
    </row>
    <row r="47" spans="1:44" s="204" customFormat="1" ht="36" hidden="1" customHeight="1">
      <c r="A47" s="204">
        <v>1</v>
      </c>
      <c r="B47" s="207">
        <f>SUBTOTAL(103,$A$16:A47)</f>
        <v>0</v>
      </c>
      <c r="C47" s="197" t="s">
        <v>503</v>
      </c>
      <c r="D47" s="199">
        <v>1980</v>
      </c>
      <c r="E47" s="199"/>
      <c r="F47" s="208" t="s">
        <v>262</v>
      </c>
      <c r="G47" s="199">
        <v>5</v>
      </c>
      <c r="H47" s="199" t="s">
        <v>298</v>
      </c>
      <c r="I47" s="203">
        <v>1054.5999999999999</v>
      </c>
      <c r="J47" s="203">
        <v>994.1</v>
      </c>
      <c r="K47" s="203">
        <v>994.1</v>
      </c>
      <c r="L47" s="209">
        <v>39</v>
      </c>
      <c r="M47" s="199" t="s">
        <v>260</v>
      </c>
      <c r="N47" s="199" t="s">
        <v>264</v>
      </c>
      <c r="O47" s="202" t="s">
        <v>1354</v>
      </c>
      <c r="P47" s="203">
        <v>952298.84</v>
      </c>
      <c r="Q47" s="203">
        <v>0</v>
      </c>
      <c r="R47" s="203">
        <v>0</v>
      </c>
      <c r="S47" s="203">
        <f t="shared" si="1"/>
        <v>952298.84</v>
      </c>
      <c r="T47" s="203">
        <f t="shared" si="0"/>
        <v>902.99529679499346</v>
      </c>
      <c r="U47" s="203">
        <v>2111.4766061065811</v>
      </c>
      <c r="V47" s="210">
        <v>2111.4766061065811</v>
      </c>
      <c r="W47" s="210">
        <v>1208.4813093115877</v>
      </c>
      <c r="X47" s="210">
        <f t="shared" si="2"/>
        <v>1208.4813093115877</v>
      </c>
      <c r="Y47" s="205">
        <v>0</v>
      </c>
      <c r="Z47" s="205">
        <v>0</v>
      </c>
      <c r="AA47" s="205">
        <v>0</v>
      </c>
      <c r="AB47" s="205">
        <v>0</v>
      </c>
      <c r="AC47" s="205">
        <v>0</v>
      </c>
      <c r="AD47" s="205">
        <v>0</v>
      </c>
      <c r="AE47" s="205">
        <v>0</v>
      </c>
      <c r="AF47" s="211">
        <v>0</v>
      </c>
      <c r="AG47" s="205">
        <v>249.72</v>
      </c>
      <c r="AH47" s="211">
        <f t="shared" si="4"/>
        <v>2111.4766061065811</v>
      </c>
      <c r="AI47" s="205">
        <v>0</v>
      </c>
      <c r="AJ47" s="205">
        <v>0</v>
      </c>
      <c r="AK47" s="205">
        <v>0</v>
      </c>
      <c r="AL47" s="211">
        <v>0</v>
      </c>
      <c r="AM47" s="205">
        <v>0</v>
      </c>
      <c r="AN47" s="205">
        <v>0</v>
      </c>
      <c r="AO47" s="211">
        <v>0</v>
      </c>
      <c r="AP47" s="205">
        <v>0</v>
      </c>
      <c r="AQ47" s="205">
        <v>0</v>
      </c>
      <c r="AR47" s="205">
        <v>0</v>
      </c>
    </row>
    <row r="48" spans="1:44" s="204" customFormat="1" ht="36" hidden="1" customHeight="1">
      <c r="A48" s="204">
        <v>1</v>
      </c>
      <c r="B48" s="207">
        <f>SUBTOTAL(103,$A$16:A48)</f>
        <v>0</v>
      </c>
      <c r="C48" s="197" t="s">
        <v>504</v>
      </c>
      <c r="D48" s="199">
        <v>1981</v>
      </c>
      <c r="E48" s="199"/>
      <c r="F48" s="208" t="s">
        <v>305</v>
      </c>
      <c r="G48" s="199">
        <v>5</v>
      </c>
      <c r="H48" s="199" t="s">
        <v>2188</v>
      </c>
      <c r="I48" s="203">
        <v>7968.9</v>
      </c>
      <c r="J48" s="203">
        <v>6668.9</v>
      </c>
      <c r="K48" s="203">
        <v>6103.4</v>
      </c>
      <c r="L48" s="209">
        <v>317</v>
      </c>
      <c r="M48" s="199" t="s">
        <v>260</v>
      </c>
      <c r="N48" s="199" t="s">
        <v>264</v>
      </c>
      <c r="O48" s="202" t="s">
        <v>1354</v>
      </c>
      <c r="P48" s="203">
        <v>2602788.06</v>
      </c>
      <c r="Q48" s="203">
        <v>0</v>
      </c>
      <c r="R48" s="203">
        <v>0</v>
      </c>
      <c r="S48" s="203">
        <f t="shared" si="1"/>
        <v>2602788.06</v>
      </c>
      <c r="T48" s="203">
        <f t="shared" si="0"/>
        <v>326.61823589203027</v>
      </c>
      <c r="U48" s="203">
        <v>1692.3565945613575</v>
      </c>
      <c r="V48" s="210">
        <v>1692.3565945613575</v>
      </c>
      <c r="W48" s="210">
        <v>1365.7383586693272</v>
      </c>
      <c r="X48" s="210">
        <f t="shared" si="2"/>
        <v>1365.7383586693272</v>
      </c>
      <c r="Y48" s="205">
        <v>0</v>
      </c>
      <c r="Z48" s="205">
        <v>0</v>
      </c>
      <c r="AA48" s="205">
        <v>0</v>
      </c>
      <c r="AB48" s="205">
        <v>0</v>
      </c>
      <c r="AC48" s="205">
        <v>0</v>
      </c>
      <c r="AD48" s="205">
        <v>0</v>
      </c>
      <c r="AE48" s="205">
        <v>0</v>
      </c>
      <c r="AF48" s="211">
        <v>0</v>
      </c>
      <c r="AG48" s="205">
        <v>1512.41</v>
      </c>
      <c r="AH48" s="211">
        <f t="shared" si="4"/>
        <v>1692.3565945613575</v>
      </c>
      <c r="AI48" s="205">
        <v>0</v>
      </c>
      <c r="AJ48" s="205">
        <v>0</v>
      </c>
      <c r="AK48" s="205">
        <v>0</v>
      </c>
      <c r="AL48" s="211">
        <v>0</v>
      </c>
      <c r="AM48" s="205">
        <v>0</v>
      </c>
      <c r="AN48" s="205">
        <v>0</v>
      </c>
      <c r="AO48" s="211">
        <v>0</v>
      </c>
      <c r="AP48" s="205">
        <v>0</v>
      </c>
      <c r="AQ48" s="205">
        <v>0</v>
      </c>
      <c r="AR48" s="205">
        <v>0</v>
      </c>
    </row>
    <row r="49" spans="1:44" s="204" customFormat="1" ht="36" hidden="1" customHeight="1">
      <c r="A49" s="204">
        <v>1</v>
      </c>
      <c r="B49" s="207">
        <f>SUBTOTAL(103,$A$16:A49)</f>
        <v>0</v>
      </c>
      <c r="C49" s="197" t="s">
        <v>505</v>
      </c>
      <c r="D49" s="199">
        <v>1993</v>
      </c>
      <c r="E49" s="199"/>
      <c r="F49" s="208" t="s">
        <v>305</v>
      </c>
      <c r="G49" s="199">
        <v>5</v>
      </c>
      <c r="H49" s="199" t="s">
        <v>345</v>
      </c>
      <c r="I49" s="203">
        <v>7577.6</v>
      </c>
      <c r="J49" s="203">
        <v>5713.2</v>
      </c>
      <c r="K49" s="203">
        <v>5713.2</v>
      </c>
      <c r="L49" s="209">
        <v>299</v>
      </c>
      <c r="M49" s="199" t="s">
        <v>260</v>
      </c>
      <c r="N49" s="199" t="s">
        <v>264</v>
      </c>
      <c r="O49" s="202" t="s">
        <v>1354</v>
      </c>
      <c r="P49" s="203">
        <v>4237431.1099999994</v>
      </c>
      <c r="Q49" s="203">
        <v>0</v>
      </c>
      <c r="R49" s="203">
        <v>0</v>
      </c>
      <c r="S49" s="203">
        <f t="shared" si="1"/>
        <v>4237431.1099999994</v>
      </c>
      <c r="T49" s="203">
        <f t="shared" si="0"/>
        <v>559.20490788640188</v>
      </c>
      <c r="U49" s="203">
        <v>2132.2947212837839</v>
      </c>
      <c r="V49" s="210">
        <v>2132.2947212837839</v>
      </c>
      <c r="W49" s="210">
        <v>1573.0898133973819</v>
      </c>
      <c r="X49" s="210">
        <f t="shared" si="2"/>
        <v>1573.0898133973819</v>
      </c>
      <c r="Y49" s="205">
        <v>0</v>
      </c>
      <c r="Z49" s="205">
        <v>0</v>
      </c>
      <c r="AA49" s="205">
        <v>0</v>
      </c>
      <c r="AB49" s="205">
        <v>0</v>
      </c>
      <c r="AC49" s="205">
        <v>0</v>
      </c>
      <c r="AD49" s="205">
        <v>0</v>
      </c>
      <c r="AE49" s="205">
        <v>0</v>
      </c>
      <c r="AF49" s="211">
        <v>0</v>
      </c>
      <c r="AG49" s="205">
        <v>1812</v>
      </c>
      <c r="AH49" s="211">
        <f t="shared" si="4"/>
        <v>2132.2947212837839</v>
      </c>
      <c r="AI49" s="205">
        <v>0</v>
      </c>
      <c r="AJ49" s="205">
        <v>0</v>
      </c>
      <c r="AK49" s="205">
        <v>0</v>
      </c>
      <c r="AL49" s="211">
        <v>0</v>
      </c>
      <c r="AM49" s="205">
        <v>0</v>
      </c>
      <c r="AN49" s="205">
        <v>0</v>
      </c>
      <c r="AO49" s="211">
        <v>0</v>
      </c>
      <c r="AP49" s="205">
        <v>0</v>
      </c>
      <c r="AQ49" s="205">
        <v>0</v>
      </c>
      <c r="AR49" s="205">
        <v>0</v>
      </c>
    </row>
    <row r="50" spans="1:44" s="204" customFormat="1" ht="36" hidden="1" customHeight="1">
      <c r="A50" s="204">
        <v>1</v>
      </c>
      <c r="B50" s="207">
        <f>SUBTOTAL(103,$A$16:A50)</f>
        <v>0</v>
      </c>
      <c r="C50" s="197" t="s">
        <v>506</v>
      </c>
      <c r="D50" s="199">
        <v>1986</v>
      </c>
      <c r="E50" s="199"/>
      <c r="F50" s="208" t="s">
        <v>262</v>
      </c>
      <c r="G50" s="199">
        <v>5</v>
      </c>
      <c r="H50" s="199" t="s">
        <v>302</v>
      </c>
      <c r="I50" s="203">
        <v>3600.3</v>
      </c>
      <c r="J50" s="203">
        <v>2713.5</v>
      </c>
      <c r="K50" s="203">
        <v>2713.5</v>
      </c>
      <c r="L50" s="209">
        <v>177</v>
      </c>
      <c r="M50" s="199" t="s">
        <v>260</v>
      </c>
      <c r="N50" s="199" t="s">
        <v>264</v>
      </c>
      <c r="O50" s="202" t="s">
        <v>1354</v>
      </c>
      <c r="P50" s="203">
        <v>2474623</v>
      </c>
      <c r="Q50" s="203">
        <v>0</v>
      </c>
      <c r="R50" s="203">
        <v>0</v>
      </c>
      <c r="S50" s="203">
        <f t="shared" si="1"/>
        <v>2474623</v>
      </c>
      <c r="T50" s="203">
        <f t="shared" si="0"/>
        <v>687.33799961114346</v>
      </c>
      <c r="U50" s="203">
        <v>1899.6666055606479</v>
      </c>
      <c r="V50" s="210">
        <v>1899.6666055606479</v>
      </c>
      <c r="W50" s="210">
        <v>1212.3286059495044</v>
      </c>
      <c r="X50" s="210">
        <f t="shared" si="2"/>
        <v>1212.3286059495044</v>
      </c>
      <c r="Y50" s="205">
        <v>0</v>
      </c>
      <c r="Z50" s="205">
        <v>0</v>
      </c>
      <c r="AA50" s="205">
        <v>0</v>
      </c>
      <c r="AB50" s="205">
        <v>0</v>
      </c>
      <c r="AC50" s="205">
        <v>0</v>
      </c>
      <c r="AD50" s="205">
        <v>0</v>
      </c>
      <c r="AE50" s="205">
        <v>0</v>
      </c>
      <c r="AF50" s="211">
        <v>0</v>
      </c>
      <c r="AG50" s="205">
        <v>767</v>
      </c>
      <c r="AH50" s="211">
        <f t="shared" si="4"/>
        <v>1899.6666055606479</v>
      </c>
      <c r="AI50" s="205">
        <v>0</v>
      </c>
      <c r="AJ50" s="205">
        <v>0</v>
      </c>
      <c r="AK50" s="205">
        <v>0</v>
      </c>
      <c r="AL50" s="211">
        <v>0</v>
      </c>
      <c r="AM50" s="205">
        <v>0</v>
      </c>
      <c r="AN50" s="205">
        <v>0</v>
      </c>
      <c r="AO50" s="211">
        <v>0</v>
      </c>
      <c r="AP50" s="205">
        <v>0</v>
      </c>
      <c r="AQ50" s="205">
        <v>0</v>
      </c>
      <c r="AR50" s="205">
        <v>0</v>
      </c>
    </row>
    <row r="51" spans="1:44" s="204" customFormat="1" ht="36" hidden="1" customHeight="1">
      <c r="A51" s="204">
        <v>1</v>
      </c>
      <c r="B51" s="207">
        <f>SUBTOTAL(103,$A$16:A51)</f>
        <v>0</v>
      </c>
      <c r="C51" s="197" t="s">
        <v>507</v>
      </c>
      <c r="D51" s="199">
        <v>1988</v>
      </c>
      <c r="E51" s="199"/>
      <c r="F51" s="208" t="s">
        <v>305</v>
      </c>
      <c r="G51" s="199">
        <v>5</v>
      </c>
      <c r="H51" s="199" t="s">
        <v>345</v>
      </c>
      <c r="I51" s="203">
        <v>5399</v>
      </c>
      <c r="J51" s="203">
        <v>3872.5</v>
      </c>
      <c r="K51" s="203">
        <v>3872.5</v>
      </c>
      <c r="L51" s="209">
        <v>192</v>
      </c>
      <c r="M51" s="199" t="s">
        <v>260</v>
      </c>
      <c r="N51" s="199" t="s">
        <v>264</v>
      </c>
      <c r="O51" s="202" t="s">
        <v>1051</v>
      </c>
      <c r="P51" s="203">
        <v>3215346.54</v>
      </c>
      <c r="Q51" s="203">
        <v>0</v>
      </c>
      <c r="R51" s="203">
        <v>0</v>
      </c>
      <c r="S51" s="203">
        <f t="shared" si="1"/>
        <v>3215346.54</v>
      </c>
      <c r="T51" s="203">
        <f t="shared" si="0"/>
        <v>595.54483052417118</v>
      </c>
      <c r="U51" s="203">
        <v>1611.9709279496205</v>
      </c>
      <c r="V51" s="210">
        <v>1611.9709279496205</v>
      </c>
      <c r="W51" s="210">
        <v>1016.4260974254494</v>
      </c>
      <c r="X51" s="210">
        <f t="shared" si="2"/>
        <v>1016.4260974254494</v>
      </c>
      <c r="Y51" s="205">
        <v>0</v>
      </c>
      <c r="Z51" s="205">
        <v>0</v>
      </c>
      <c r="AA51" s="205">
        <v>0</v>
      </c>
      <c r="AB51" s="205">
        <v>0</v>
      </c>
      <c r="AC51" s="205">
        <v>0</v>
      </c>
      <c r="AD51" s="205">
        <v>0</v>
      </c>
      <c r="AE51" s="205">
        <v>0</v>
      </c>
      <c r="AF51" s="211">
        <v>0</v>
      </c>
      <c r="AG51" s="205">
        <v>976</v>
      </c>
      <c r="AH51" s="211">
        <f t="shared" si="4"/>
        <v>1611.9709279496205</v>
      </c>
      <c r="AI51" s="205">
        <v>0</v>
      </c>
      <c r="AJ51" s="205">
        <v>0</v>
      </c>
      <c r="AK51" s="205">
        <v>0</v>
      </c>
      <c r="AL51" s="211">
        <v>0</v>
      </c>
      <c r="AM51" s="205">
        <v>0</v>
      </c>
      <c r="AN51" s="205">
        <v>0</v>
      </c>
      <c r="AO51" s="211">
        <v>0</v>
      </c>
      <c r="AP51" s="205">
        <v>0</v>
      </c>
      <c r="AQ51" s="205">
        <v>0</v>
      </c>
      <c r="AR51" s="205">
        <v>0</v>
      </c>
    </row>
    <row r="52" spans="1:44" s="204" customFormat="1" ht="36" hidden="1" customHeight="1">
      <c r="A52" s="204">
        <v>1</v>
      </c>
      <c r="B52" s="207">
        <f>SUBTOTAL(103,$A$16:A52)</f>
        <v>0</v>
      </c>
      <c r="C52" s="197" t="s">
        <v>508</v>
      </c>
      <c r="D52" s="199">
        <v>1987</v>
      </c>
      <c r="E52" s="199"/>
      <c r="F52" s="208" t="s">
        <v>305</v>
      </c>
      <c r="G52" s="199">
        <v>5</v>
      </c>
      <c r="H52" s="199" t="s">
        <v>306</v>
      </c>
      <c r="I52" s="203">
        <v>3281.4</v>
      </c>
      <c r="J52" s="203">
        <v>2306.6999999999998</v>
      </c>
      <c r="K52" s="203">
        <v>2306.6999999999998</v>
      </c>
      <c r="L52" s="209">
        <v>94</v>
      </c>
      <c r="M52" s="199" t="s">
        <v>260</v>
      </c>
      <c r="N52" s="199" t="s">
        <v>264</v>
      </c>
      <c r="O52" s="202" t="s">
        <v>1051</v>
      </c>
      <c r="P52" s="203">
        <v>2336593.7599999998</v>
      </c>
      <c r="Q52" s="203">
        <v>0</v>
      </c>
      <c r="R52" s="203">
        <v>0</v>
      </c>
      <c r="S52" s="203">
        <f t="shared" si="1"/>
        <v>2336593.7599999998</v>
      </c>
      <c r="T52" s="203">
        <f t="shared" si="0"/>
        <v>712.07221307978295</v>
      </c>
      <c r="U52" s="203">
        <v>1573.403474126897</v>
      </c>
      <c r="V52" s="210">
        <v>1573.403474126897</v>
      </c>
      <c r="W52" s="210">
        <v>861.33126104711403</v>
      </c>
      <c r="X52" s="210">
        <f t="shared" si="2"/>
        <v>861.33126104711403</v>
      </c>
      <c r="Y52" s="205">
        <v>0</v>
      </c>
      <c r="Z52" s="205">
        <v>0</v>
      </c>
      <c r="AA52" s="205">
        <v>0</v>
      </c>
      <c r="AB52" s="205">
        <v>0</v>
      </c>
      <c r="AC52" s="205">
        <v>0</v>
      </c>
      <c r="AD52" s="205">
        <v>0</v>
      </c>
      <c r="AE52" s="205">
        <v>0</v>
      </c>
      <c r="AF52" s="211">
        <v>0</v>
      </c>
      <c r="AG52" s="205">
        <v>579</v>
      </c>
      <c r="AH52" s="211">
        <f t="shared" si="4"/>
        <v>1573.403474126897</v>
      </c>
      <c r="AI52" s="205">
        <v>0</v>
      </c>
      <c r="AJ52" s="205">
        <v>0</v>
      </c>
      <c r="AK52" s="205">
        <v>0</v>
      </c>
      <c r="AL52" s="211">
        <v>0</v>
      </c>
      <c r="AM52" s="205">
        <v>0</v>
      </c>
      <c r="AN52" s="205">
        <v>0</v>
      </c>
      <c r="AO52" s="211">
        <v>0</v>
      </c>
      <c r="AP52" s="205">
        <v>0</v>
      </c>
      <c r="AQ52" s="205">
        <v>0</v>
      </c>
      <c r="AR52" s="205">
        <v>0</v>
      </c>
    </row>
    <row r="53" spans="1:44" s="204" customFormat="1" ht="36" hidden="1" customHeight="1">
      <c r="A53" s="204">
        <v>1</v>
      </c>
      <c r="B53" s="207">
        <f>SUBTOTAL(103,$A$16:A53)</f>
        <v>0</v>
      </c>
      <c r="C53" s="197" t="s">
        <v>509</v>
      </c>
      <c r="D53" s="199">
        <v>1952</v>
      </c>
      <c r="E53" s="199"/>
      <c r="F53" s="208" t="s">
        <v>262</v>
      </c>
      <c r="G53" s="199">
        <v>2</v>
      </c>
      <c r="H53" s="199" t="s">
        <v>297</v>
      </c>
      <c r="I53" s="203">
        <v>796</v>
      </c>
      <c r="J53" s="203">
        <v>722.8</v>
      </c>
      <c r="K53" s="203">
        <v>722.8</v>
      </c>
      <c r="L53" s="209">
        <v>49</v>
      </c>
      <c r="M53" s="199" t="s">
        <v>260</v>
      </c>
      <c r="N53" s="199" t="s">
        <v>264</v>
      </c>
      <c r="O53" s="202" t="s">
        <v>1338</v>
      </c>
      <c r="P53" s="203">
        <v>2470286.52</v>
      </c>
      <c r="Q53" s="203">
        <v>0</v>
      </c>
      <c r="R53" s="203">
        <v>0</v>
      </c>
      <c r="S53" s="203">
        <f t="shared" si="1"/>
        <v>2470286.52</v>
      </c>
      <c r="T53" s="203">
        <f t="shared" si="0"/>
        <v>3103.3750251256283</v>
      </c>
      <c r="U53" s="203">
        <v>8592.1729648241217</v>
      </c>
      <c r="V53" s="210">
        <v>8592.1729648241217</v>
      </c>
      <c r="W53" s="210">
        <v>5488.7979396984938</v>
      </c>
      <c r="X53" s="210">
        <f t="shared" si="2"/>
        <v>5488.7979396984938</v>
      </c>
      <c r="Y53" s="205">
        <v>0</v>
      </c>
      <c r="Z53" s="205">
        <v>0</v>
      </c>
      <c r="AA53" s="205">
        <v>0</v>
      </c>
      <c r="AB53" s="205">
        <v>0</v>
      </c>
      <c r="AC53" s="205">
        <v>0</v>
      </c>
      <c r="AD53" s="205">
        <v>0</v>
      </c>
      <c r="AE53" s="205">
        <v>0</v>
      </c>
      <c r="AF53" s="211">
        <v>0</v>
      </c>
      <c r="AG53" s="205">
        <v>767</v>
      </c>
      <c r="AH53" s="211">
        <f t="shared" si="4"/>
        <v>8592.1729648241217</v>
      </c>
      <c r="AI53" s="205">
        <v>0</v>
      </c>
      <c r="AJ53" s="205">
        <v>0</v>
      </c>
      <c r="AK53" s="205">
        <v>0</v>
      </c>
      <c r="AL53" s="211">
        <v>0</v>
      </c>
      <c r="AM53" s="205">
        <v>0</v>
      </c>
      <c r="AN53" s="205">
        <v>0</v>
      </c>
      <c r="AO53" s="211">
        <v>0</v>
      </c>
      <c r="AP53" s="205">
        <v>0</v>
      </c>
      <c r="AQ53" s="205">
        <v>0</v>
      </c>
      <c r="AR53" s="205">
        <v>0</v>
      </c>
    </row>
    <row r="54" spans="1:44" s="204" customFormat="1" ht="36" hidden="1" customHeight="1">
      <c r="A54" s="204">
        <v>1</v>
      </c>
      <c r="B54" s="207">
        <f>SUBTOTAL(103,$A$16:A54)</f>
        <v>0</v>
      </c>
      <c r="C54" s="197" t="s">
        <v>510</v>
      </c>
      <c r="D54" s="199">
        <v>1989</v>
      </c>
      <c r="E54" s="199"/>
      <c r="F54" s="208" t="s">
        <v>305</v>
      </c>
      <c r="G54" s="199">
        <v>5</v>
      </c>
      <c r="H54" s="199" t="s">
        <v>302</v>
      </c>
      <c r="I54" s="203">
        <v>4350.1000000000004</v>
      </c>
      <c r="J54" s="203">
        <v>3109.8</v>
      </c>
      <c r="K54" s="203">
        <v>3109.8</v>
      </c>
      <c r="L54" s="209">
        <v>137</v>
      </c>
      <c r="M54" s="199" t="s">
        <v>260</v>
      </c>
      <c r="N54" s="199" t="s">
        <v>264</v>
      </c>
      <c r="O54" s="202" t="s">
        <v>1051</v>
      </c>
      <c r="P54" s="203">
        <v>2594696.8800000004</v>
      </c>
      <c r="Q54" s="203">
        <v>0</v>
      </c>
      <c r="R54" s="203">
        <v>0</v>
      </c>
      <c r="S54" s="203">
        <f t="shared" si="1"/>
        <v>2594696.8800000004</v>
      </c>
      <c r="T54" s="203">
        <f t="shared" si="0"/>
        <v>596.46832946369057</v>
      </c>
      <c r="U54" s="203">
        <v>1664.4758695202408</v>
      </c>
      <c r="V54" s="210">
        <v>1664.4758695202408</v>
      </c>
      <c r="W54" s="210">
        <v>1068.0075400565502</v>
      </c>
      <c r="X54" s="210">
        <f t="shared" si="2"/>
        <v>1068.0075400565502</v>
      </c>
      <c r="Y54" s="205">
        <v>0</v>
      </c>
      <c r="Z54" s="205">
        <v>0</v>
      </c>
      <c r="AA54" s="205">
        <v>0</v>
      </c>
      <c r="AB54" s="205">
        <v>0</v>
      </c>
      <c r="AC54" s="205">
        <v>0</v>
      </c>
      <c r="AD54" s="205">
        <v>0</v>
      </c>
      <c r="AE54" s="205">
        <v>0</v>
      </c>
      <c r="AF54" s="211">
        <v>0</v>
      </c>
      <c r="AG54" s="205">
        <v>812</v>
      </c>
      <c r="AH54" s="211">
        <f t="shared" si="4"/>
        <v>1664.4758695202408</v>
      </c>
      <c r="AI54" s="205">
        <v>0</v>
      </c>
      <c r="AJ54" s="205">
        <v>0</v>
      </c>
      <c r="AK54" s="205">
        <v>0</v>
      </c>
      <c r="AL54" s="211">
        <v>0</v>
      </c>
      <c r="AM54" s="205">
        <v>0</v>
      </c>
      <c r="AN54" s="205">
        <v>0</v>
      </c>
      <c r="AO54" s="211">
        <v>0</v>
      </c>
      <c r="AP54" s="205">
        <v>0</v>
      </c>
      <c r="AQ54" s="205">
        <v>0</v>
      </c>
      <c r="AR54" s="205">
        <v>0</v>
      </c>
    </row>
    <row r="55" spans="1:44" s="204" customFormat="1" ht="36" hidden="1" customHeight="1">
      <c r="A55" s="204">
        <v>1</v>
      </c>
      <c r="B55" s="207">
        <f>SUBTOTAL(103,$A$16:A55)</f>
        <v>0</v>
      </c>
      <c r="C55" s="197" t="s">
        <v>511</v>
      </c>
      <c r="D55" s="199">
        <v>1958</v>
      </c>
      <c r="E55" s="199"/>
      <c r="F55" s="208" t="s">
        <v>262</v>
      </c>
      <c r="G55" s="199">
        <v>3</v>
      </c>
      <c r="H55" s="199" t="s">
        <v>306</v>
      </c>
      <c r="I55" s="203">
        <v>3520.2</v>
      </c>
      <c r="J55" s="203">
        <v>1801.8</v>
      </c>
      <c r="K55" s="203">
        <v>1401.4</v>
      </c>
      <c r="L55" s="209">
        <v>68</v>
      </c>
      <c r="M55" s="199" t="s">
        <v>260</v>
      </c>
      <c r="N55" s="199" t="s">
        <v>264</v>
      </c>
      <c r="O55" s="202" t="s">
        <v>1353</v>
      </c>
      <c r="P55" s="203">
        <v>3746791.29</v>
      </c>
      <c r="Q55" s="203">
        <v>0</v>
      </c>
      <c r="R55" s="203">
        <v>0</v>
      </c>
      <c r="S55" s="203">
        <f t="shared" si="1"/>
        <v>3746791.29</v>
      </c>
      <c r="T55" s="203">
        <f t="shared" si="0"/>
        <v>1064.3688682461225</v>
      </c>
      <c r="U55" s="203">
        <v>2277.262360093177</v>
      </c>
      <c r="V55" s="210">
        <v>2277.262360093177</v>
      </c>
      <c r="W55" s="210">
        <v>1212.8934918470545</v>
      </c>
      <c r="X55" s="210">
        <f t="shared" si="2"/>
        <v>1212.8934918470545</v>
      </c>
      <c r="Y55" s="205">
        <v>0</v>
      </c>
      <c r="Z55" s="205">
        <v>0</v>
      </c>
      <c r="AA55" s="205">
        <v>0</v>
      </c>
      <c r="AB55" s="205">
        <v>0</v>
      </c>
      <c r="AC55" s="205">
        <v>0</v>
      </c>
      <c r="AD55" s="205">
        <v>0</v>
      </c>
      <c r="AE55" s="205">
        <v>0</v>
      </c>
      <c r="AF55" s="211">
        <v>0</v>
      </c>
      <c r="AG55" s="205">
        <v>899</v>
      </c>
      <c r="AH55" s="211">
        <f t="shared" si="4"/>
        <v>2277.262360093177</v>
      </c>
      <c r="AI55" s="205">
        <v>0</v>
      </c>
      <c r="AJ55" s="205">
        <v>0</v>
      </c>
      <c r="AK55" s="205">
        <v>0</v>
      </c>
      <c r="AL55" s="211">
        <v>0</v>
      </c>
      <c r="AM55" s="205">
        <v>0</v>
      </c>
      <c r="AN55" s="205">
        <v>0</v>
      </c>
      <c r="AO55" s="211">
        <v>0</v>
      </c>
      <c r="AP55" s="205">
        <v>0</v>
      </c>
      <c r="AQ55" s="205">
        <v>0</v>
      </c>
      <c r="AR55" s="205">
        <v>0</v>
      </c>
    </row>
    <row r="56" spans="1:44" s="204" customFormat="1" ht="36" hidden="1" customHeight="1">
      <c r="A56" s="204">
        <v>1</v>
      </c>
      <c r="B56" s="207">
        <f>SUBTOTAL(103,$A$16:A56)</f>
        <v>0</v>
      </c>
      <c r="C56" s="197" t="s">
        <v>513</v>
      </c>
      <c r="D56" s="199">
        <v>1995</v>
      </c>
      <c r="E56" s="199"/>
      <c r="F56" s="208" t="s">
        <v>305</v>
      </c>
      <c r="G56" s="199">
        <v>9</v>
      </c>
      <c r="H56" s="199" t="s">
        <v>302</v>
      </c>
      <c r="I56" s="203">
        <v>8787.9</v>
      </c>
      <c r="J56" s="203">
        <v>6287.1</v>
      </c>
      <c r="K56" s="203">
        <v>5664.6</v>
      </c>
      <c r="L56" s="209">
        <v>197</v>
      </c>
      <c r="M56" s="199" t="s">
        <v>260</v>
      </c>
      <c r="N56" s="199" t="s">
        <v>264</v>
      </c>
      <c r="O56" s="202" t="s">
        <v>1051</v>
      </c>
      <c r="P56" s="203">
        <v>2867076.98</v>
      </c>
      <c r="Q56" s="203">
        <v>0</v>
      </c>
      <c r="R56" s="203">
        <v>0</v>
      </c>
      <c r="S56" s="203">
        <f t="shared" si="1"/>
        <v>2867076.98</v>
      </c>
      <c r="T56" s="203">
        <f t="shared" si="0"/>
        <v>326.25279987255203</v>
      </c>
      <c r="U56" s="203">
        <v>1420.5732882713735</v>
      </c>
      <c r="V56" s="210">
        <v>1420.5732882713735</v>
      </c>
      <c r="W56" s="210">
        <v>1094.3204883988215</v>
      </c>
      <c r="X56" s="210">
        <f t="shared" si="2"/>
        <v>1094.3204883988215</v>
      </c>
      <c r="Y56" s="205">
        <v>0</v>
      </c>
      <c r="Z56" s="205">
        <v>0</v>
      </c>
      <c r="AA56" s="205">
        <v>0</v>
      </c>
      <c r="AB56" s="205">
        <v>0</v>
      </c>
      <c r="AC56" s="205">
        <v>0</v>
      </c>
      <c r="AD56" s="205">
        <v>0</v>
      </c>
      <c r="AE56" s="205">
        <v>0</v>
      </c>
      <c r="AF56" s="211">
        <v>0</v>
      </c>
      <c r="AG56" s="205">
        <v>1400</v>
      </c>
      <c r="AH56" s="211">
        <f t="shared" si="4"/>
        <v>1420.5732882713735</v>
      </c>
      <c r="AI56" s="205">
        <v>0</v>
      </c>
      <c r="AJ56" s="205">
        <v>0</v>
      </c>
      <c r="AK56" s="205">
        <v>0</v>
      </c>
      <c r="AL56" s="211">
        <v>0</v>
      </c>
      <c r="AM56" s="205">
        <v>0</v>
      </c>
      <c r="AN56" s="205">
        <v>0</v>
      </c>
      <c r="AO56" s="211">
        <v>0</v>
      </c>
      <c r="AP56" s="205">
        <v>0</v>
      </c>
      <c r="AQ56" s="205">
        <v>0</v>
      </c>
      <c r="AR56" s="205">
        <v>0</v>
      </c>
    </row>
    <row r="57" spans="1:44" s="204" customFormat="1" ht="36" hidden="1" customHeight="1">
      <c r="A57" s="204">
        <v>1</v>
      </c>
      <c r="B57" s="207">
        <f>SUBTOTAL(103,$A$16:A57)</f>
        <v>0</v>
      </c>
      <c r="C57" s="197" t="s">
        <v>514</v>
      </c>
      <c r="D57" s="199">
        <v>1988</v>
      </c>
      <c r="E57" s="199"/>
      <c r="F57" s="208" t="s">
        <v>262</v>
      </c>
      <c r="G57" s="199">
        <v>2</v>
      </c>
      <c r="H57" s="199" t="s">
        <v>297</v>
      </c>
      <c r="I57" s="203">
        <v>1063.8</v>
      </c>
      <c r="J57" s="203">
        <v>565.6</v>
      </c>
      <c r="K57" s="203">
        <v>565.6</v>
      </c>
      <c r="L57" s="209">
        <v>36</v>
      </c>
      <c r="M57" s="199" t="s">
        <v>260</v>
      </c>
      <c r="N57" s="199" t="s">
        <v>264</v>
      </c>
      <c r="O57" s="202" t="s">
        <v>1354</v>
      </c>
      <c r="P57" s="203">
        <v>62259.5</v>
      </c>
      <c r="Q57" s="203">
        <v>0</v>
      </c>
      <c r="R57" s="203">
        <v>0</v>
      </c>
      <c r="S57" s="203">
        <f t="shared" si="1"/>
        <v>62259.5</v>
      </c>
      <c r="T57" s="203">
        <f t="shared" si="0"/>
        <v>58.525568715924045</v>
      </c>
      <c r="U57" s="203">
        <v>58.525568715924045</v>
      </c>
      <c r="V57" s="210">
        <v>58.525568715924045</v>
      </c>
      <c r="W57" s="210">
        <v>0</v>
      </c>
      <c r="X57" s="210">
        <f t="shared" si="2"/>
        <v>0</v>
      </c>
      <c r="Y57" s="205">
        <v>0</v>
      </c>
      <c r="Z57" s="205">
        <v>0</v>
      </c>
      <c r="AA57" s="205">
        <v>0</v>
      </c>
      <c r="AB57" s="205">
        <v>0</v>
      </c>
      <c r="AC57" s="205">
        <v>0</v>
      </c>
      <c r="AD57" s="205">
        <v>0</v>
      </c>
      <c r="AE57" s="205">
        <v>0</v>
      </c>
      <c r="AF57" s="211">
        <v>0</v>
      </c>
      <c r="AG57" s="205">
        <v>0</v>
      </c>
      <c r="AH57" s="205">
        <v>0</v>
      </c>
      <c r="AI57" s="205">
        <v>0</v>
      </c>
      <c r="AJ57" s="205">
        <v>0</v>
      </c>
      <c r="AK57" s="205">
        <v>0</v>
      </c>
      <c r="AL57" s="211">
        <v>0</v>
      </c>
      <c r="AM57" s="205">
        <v>0</v>
      </c>
      <c r="AN57" s="205">
        <v>0</v>
      </c>
      <c r="AO57" s="211">
        <v>0</v>
      </c>
      <c r="AP57" s="205">
        <v>0</v>
      </c>
      <c r="AQ57" s="205">
        <v>0</v>
      </c>
      <c r="AR57" s="205">
        <v>0</v>
      </c>
    </row>
    <row r="58" spans="1:44" s="204" customFormat="1" ht="36" hidden="1" customHeight="1">
      <c r="A58" s="204">
        <v>1</v>
      </c>
      <c r="B58" s="207">
        <f>SUBTOTAL(103,$A$16:A58)</f>
        <v>0</v>
      </c>
      <c r="C58" s="197" t="s">
        <v>1327</v>
      </c>
      <c r="D58" s="199">
        <v>1971</v>
      </c>
      <c r="E58" s="199"/>
      <c r="F58" s="208" t="s">
        <v>262</v>
      </c>
      <c r="G58" s="199">
        <v>9</v>
      </c>
      <c r="H58" s="199" t="s">
        <v>298</v>
      </c>
      <c r="I58" s="203">
        <v>2016.9</v>
      </c>
      <c r="J58" s="203">
        <v>1902</v>
      </c>
      <c r="K58" s="203">
        <v>1902</v>
      </c>
      <c r="L58" s="209">
        <v>140</v>
      </c>
      <c r="M58" s="199" t="s">
        <v>260</v>
      </c>
      <c r="N58" s="199" t="s">
        <v>264</v>
      </c>
      <c r="O58" s="202" t="s">
        <v>1037</v>
      </c>
      <c r="P58" s="203">
        <v>605681</v>
      </c>
      <c r="Q58" s="203">
        <v>0</v>
      </c>
      <c r="R58" s="203">
        <v>0</v>
      </c>
      <c r="S58" s="203">
        <f t="shared" si="1"/>
        <v>605681</v>
      </c>
      <c r="T58" s="203">
        <f t="shared" si="0"/>
        <v>300.30294015568444</v>
      </c>
      <c r="U58" s="203">
        <v>1351.8142448311767</v>
      </c>
      <c r="V58" s="210">
        <v>1351.8142448311767</v>
      </c>
      <c r="W58" s="210">
        <v>1051.5113046754923</v>
      </c>
      <c r="X58" s="210">
        <f t="shared" si="2"/>
        <v>1051.5113046754923</v>
      </c>
      <c r="Y58" s="205">
        <v>0</v>
      </c>
      <c r="Z58" s="205">
        <v>0</v>
      </c>
      <c r="AA58" s="205">
        <v>0</v>
      </c>
      <c r="AB58" s="205">
        <v>0</v>
      </c>
      <c r="AC58" s="205">
        <v>0</v>
      </c>
      <c r="AD58" s="205">
        <v>0</v>
      </c>
      <c r="AE58" s="205">
        <v>0</v>
      </c>
      <c r="AF58" s="211">
        <v>0</v>
      </c>
      <c r="AG58" s="205">
        <v>305.76</v>
      </c>
      <c r="AH58" s="211">
        <f>8917.04*AG58/I58</f>
        <v>1351.8142448311767</v>
      </c>
      <c r="AI58" s="205">
        <v>0</v>
      </c>
      <c r="AJ58" s="205">
        <v>0</v>
      </c>
      <c r="AK58" s="205">
        <v>0</v>
      </c>
      <c r="AL58" s="211">
        <v>0</v>
      </c>
      <c r="AM58" s="205">
        <v>0</v>
      </c>
      <c r="AN58" s="205">
        <v>0</v>
      </c>
      <c r="AO58" s="211">
        <v>0</v>
      </c>
      <c r="AP58" s="205">
        <v>0</v>
      </c>
      <c r="AQ58" s="205">
        <v>0</v>
      </c>
      <c r="AR58" s="205">
        <v>0</v>
      </c>
    </row>
    <row r="59" spans="1:44" s="204" customFormat="1" ht="36" hidden="1" customHeight="1">
      <c r="A59" s="204">
        <v>1</v>
      </c>
      <c r="B59" s="207">
        <f>SUBTOTAL(103,$A$16:A59)</f>
        <v>0</v>
      </c>
      <c r="C59" s="197" t="s">
        <v>1329</v>
      </c>
      <c r="D59" s="199">
        <v>1963</v>
      </c>
      <c r="E59" s="199"/>
      <c r="F59" s="208" t="s">
        <v>262</v>
      </c>
      <c r="G59" s="199">
        <v>5</v>
      </c>
      <c r="H59" s="199" t="s">
        <v>306</v>
      </c>
      <c r="I59" s="203">
        <v>2525.6</v>
      </c>
      <c r="J59" s="203">
        <v>1705.3</v>
      </c>
      <c r="K59" s="203">
        <v>1560.2</v>
      </c>
      <c r="L59" s="209">
        <v>98</v>
      </c>
      <c r="M59" s="199" t="s">
        <v>260</v>
      </c>
      <c r="N59" s="199" t="s">
        <v>264</v>
      </c>
      <c r="O59" s="202" t="s">
        <v>1341</v>
      </c>
      <c r="P59" s="203">
        <v>3492157.8499999996</v>
      </c>
      <c r="Q59" s="203">
        <v>0</v>
      </c>
      <c r="R59" s="203">
        <v>0</v>
      </c>
      <c r="S59" s="203">
        <f t="shared" si="1"/>
        <v>3492157.8499999996</v>
      </c>
      <c r="T59" s="203">
        <f t="shared" si="0"/>
        <v>1382.704248495407</v>
      </c>
      <c r="U59" s="203">
        <v>2838.6522648083628</v>
      </c>
      <c r="V59" s="210">
        <v>2838.6522648083628</v>
      </c>
      <c r="W59" s="210">
        <v>1455.9480163129558</v>
      </c>
      <c r="X59" s="210">
        <f t="shared" si="2"/>
        <v>1455.9480163129558</v>
      </c>
      <c r="Y59" s="205">
        <v>0</v>
      </c>
      <c r="Z59" s="205">
        <v>0</v>
      </c>
      <c r="AA59" s="205">
        <v>0</v>
      </c>
      <c r="AB59" s="205">
        <v>0</v>
      </c>
      <c r="AC59" s="205">
        <v>0</v>
      </c>
      <c r="AD59" s="205">
        <v>0</v>
      </c>
      <c r="AE59" s="205">
        <v>0</v>
      </c>
      <c r="AF59" s="211">
        <v>0</v>
      </c>
      <c r="AG59" s="205">
        <v>804</v>
      </c>
      <c r="AH59" s="211">
        <f>8917.04*AG59/I59</f>
        <v>2838.6522648083628</v>
      </c>
      <c r="AI59" s="205">
        <v>0</v>
      </c>
      <c r="AJ59" s="205">
        <v>0</v>
      </c>
      <c r="AK59" s="205">
        <v>0</v>
      </c>
      <c r="AL59" s="211">
        <v>0</v>
      </c>
      <c r="AM59" s="205">
        <v>0</v>
      </c>
      <c r="AN59" s="205">
        <v>0</v>
      </c>
      <c r="AO59" s="211">
        <v>0</v>
      </c>
      <c r="AP59" s="205">
        <v>0</v>
      </c>
      <c r="AQ59" s="205">
        <v>0</v>
      </c>
      <c r="AR59" s="205">
        <v>0</v>
      </c>
    </row>
    <row r="60" spans="1:44" s="204" customFormat="1" ht="36" hidden="1" customHeight="1">
      <c r="A60" s="204">
        <v>1</v>
      </c>
      <c r="B60" s="207">
        <f>SUBTOTAL(103,$A$16:A60)</f>
        <v>0</v>
      </c>
      <c r="C60" s="197" t="s">
        <v>1055</v>
      </c>
      <c r="D60" s="199">
        <v>1991</v>
      </c>
      <c r="E60" s="199"/>
      <c r="F60" s="208" t="s">
        <v>305</v>
      </c>
      <c r="G60" s="199">
        <v>9</v>
      </c>
      <c r="H60" s="199" t="s">
        <v>306</v>
      </c>
      <c r="I60" s="203">
        <v>6295.6</v>
      </c>
      <c r="J60" s="203">
        <v>6295.6</v>
      </c>
      <c r="K60" s="203">
        <v>6088.2</v>
      </c>
      <c r="L60" s="209">
        <v>252</v>
      </c>
      <c r="M60" s="199" t="s">
        <v>260</v>
      </c>
      <c r="N60" s="199" t="s">
        <v>264</v>
      </c>
      <c r="O60" s="202" t="s">
        <v>1340</v>
      </c>
      <c r="P60" s="203">
        <v>4195168.8</v>
      </c>
      <c r="Q60" s="203">
        <v>0</v>
      </c>
      <c r="R60" s="203">
        <v>0</v>
      </c>
      <c r="S60" s="203">
        <f t="shared" si="1"/>
        <v>4195168.8</v>
      </c>
      <c r="T60" s="203">
        <f t="shared" si="0"/>
        <v>666.36520744647044</v>
      </c>
      <c r="U60" s="203">
        <v>1171.198932587839</v>
      </c>
      <c r="V60" s="210">
        <v>1171.198932587839</v>
      </c>
      <c r="W60" s="210">
        <v>504.83372514136852</v>
      </c>
      <c r="X60" s="210">
        <f t="shared" si="2"/>
        <v>504.83372514136852</v>
      </c>
      <c r="Y60" s="205">
        <v>0</v>
      </c>
      <c r="Z60" s="205">
        <v>0</v>
      </c>
      <c r="AA60" s="205">
        <v>0</v>
      </c>
      <c r="AB60" s="205">
        <v>0</v>
      </c>
      <c r="AC60" s="205">
        <v>0</v>
      </c>
      <c r="AD60" s="205">
        <v>0</v>
      </c>
      <c r="AE60" s="205">
        <v>3</v>
      </c>
      <c r="AF60" s="211">
        <f>2457800*AE60/I60</f>
        <v>1171.198932587839</v>
      </c>
      <c r="AG60" s="205">
        <v>0</v>
      </c>
      <c r="AH60" s="205">
        <v>0</v>
      </c>
      <c r="AI60" s="205">
        <v>0</v>
      </c>
      <c r="AJ60" s="205">
        <v>0</v>
      </c>
      <c r="AK60" s="205">
        <v>0</v>
      </c>
      <c r="AL60" s="211">
        <v>0</v>
      </c>
      <c r="AM60" s="205">
        <v>0</v>
      </c>
      <c r="AN60" s="205">
        <v>0</v>
      </c>
      <c r="AO60" s="211">
        <v>0</v>
      </c>
      <c r="AP60" s="205">
        <v>0</v>
      </c>
      <c r="AQ60" s="205">
        <v>0</v>
      </c>
      <c r="AR60" s="205">
        <v>0</v>
      </c>
    </row>
    <row r="61" spans="1:44" s="204" customFormat="1" ht="36" hidden="1" customHeight="1">
      <c r="A61" s="204">
        <v>1</v>
      </c>
      <c r="B61" s="207">
        <f>SUBTOTAL(103,$A$16:A61)</f>
        <v>0</v>
      </c>
      <c r="C61" s="197" t="s">
        <v>1056</v>
      </c>
      <c r="D61" s="199">
        <v>1956</v>
      </c>
      <c r="E61" s="199"/>
      <c r="F61" s="208" t="s">
        <v>262</v>
      </c>
      <c r="G61" s="199">
        <v>5</v>
      </c>
      <c r="H61" s="199" t="s">
        <v>364</v>
      </c>
      <c r="I61" s="203">
        <v>6143.7</v>
      </c>
      <c r="J61" s="203">
        <v>6143.7</v>
      </c>
      <c r="K61" s="203">
        <v>5025</v>
      </c>
      <c r="L61" s="209">
        <v>163</v>
      </c>
      <c r="M61" s="199" t="s">
        <v>260</v>
      </c>
      <c r="N61" s="199" t="s">
        <v>335</v>
      </c>
      <c r="O61" s="202" t="s">
        <v>1586</v>
      </c>
      <c r="P61" s="203">
        <v>11667617.030000001</v>
      </c>
      <c r="Q61" s="203">
        <v>0</v>
      </c>
      <c r="R61" s="203">
        <v>0</v>
      </c>
      <c r="S61" s="203">
        <f t="shared" si="1"/>
        <v>11667617.030000001</v>
      </c>
      <c r="T61" s="203">
        <f t="shared" si="0"/>
        <v>1899.1189397268749</v>
      </c>
      <c r="U61" s="203">
        <v>7456.9347461627358</v>
      </c>
      <c r="V61" s="210">
        <v>7456.9347461627358</v>
      </c>
      <c r="W61" s="210">
        <v>5557.8158064358613</v>
      </c>
      <c r="X61" s="210">
        <f t="shared" si="2"/>
        <v>5557.8158064358613</v>
      </c>
      <c r="Y61" s="205">
        <v>0</v>
      </c>
      <c r="Z61" s="205">
        <v>0</v>
      </c>
      <c r="AA61" s="205">
        <v>0</v>
      </c>
      <c r="AB61" s="205">
        <v>0</v>
      </c>
      <c r="AC61" s="205">
        <v>0</v>
      </c>
      <c r="AD61" s="205">
        <v>0</v>
      </c>
      <c r="AE61" s="205">
        <v>0</v>
      </c>
      <c r="AF61" s="211">
        <v>0</v>
      </c>
      <c r="AG61" s="205">
        <v>0</v>
      </c>
      <c r="AH61" s="205">
        <v>0</v>
      </c>
      <c r="AI61" s="205">
        <v>0</v>
      </c>
      <c r="AJ61" s="205">
        <v>0</v>
      </c>
      <c r="AK61" s="205">
        <v>6500</v>
      </c>
      <c r="AL61" s="211">
        <f t="shared" ref="AL61:AL62" si="5">7048.18*AK61/I61</f>
        <v>7456.9347461627358</v>
      </c>
      <c r="AM61" s="205">
        <v>0</v>
      </c>
      <c r="AN61" s="205">
        <v>0</v>
      </c>
      <c r="AO61" s="211">
        <v>0</v>
      </c>
      <c r="AP61" s="205">
        <v>0</v>
      </c>
      <c r="AQ61" s="205">
        <v>0</v>
      </c>
      <c r="AR61" s="205">
        <v>0</v>
      </c>
    </row>
    <row r="62" spans="1:44" s="204" customFormat="1" ht="36" hidden="1" customHeight="1">
      <c r="A62" s="204">
        <v>1</v>
      </c>
      <c r="B62" s="207">
        <f>SUBTOTAL(103,$A$16:A62)</f>
        <v>0</v>
      </c>
      <c r="C62" s="197" t="s">
        <v>1057</v>
      </c>
      <c r="D62" s="199">
        <v>1959</v>
      </c>
      <c r="E62" s="199"/>
      <c r="F62" s="208" t="s">
        <v>262</v>
      </c>
      <c r="G62" s="199">
        <v>5</v>
      </c>
      <c r="H62" s="199" t="s">
        <v>302</v>
      </c>
      <c r="I62" s="203">
        <v>6884.6</v>
      </c>
      <c r="J62" s="203">
        <v>5562.9</v>
      </c>
      <c r="K62" s="203">
        <v>4628.7</v>
      </c>
      <c r="L62" s="209">
        <v>154</v>
      </c>
      <c r="M62" s="199" t="s">
        <v>260</v>
      </c>
      <c r="N62" s="199" t="s">
        <v>264</v>
      </c>
      <c r="O62" s="202" t="s">
        <v>1338</v>
      </c>
      <c r="P62" s="203">
        <v>7273505.4900000002</v>
      </c>
      <c r="Q62" s="203">
        <v>0</v>
      </c>
      <c r="R62" s="203">
        <v>0</v>
      </c>
      <c r="S62" s="203">
        <f t="shared" si="1"/>
        <v>7273505.4900000002</v>
      </c>
      <c r="T62" s="203">
        <f t="shared" si="0"/>
        <v>1056.489191819423</v>
      </c>
      <c r="U62" s="203">
        <v>3943.688386950585</v>
      </c>
      <c r="V62" s="210">
        <v>3943.688386950585</v>
      </c>
      <c r="W62" s="210">
        <v>2887.199195131162</v>
      </c>
      <c r="X62" s="210">
        <f t="shared" si="2"/>
        <v>2887.199195131162</v>
      </c>
      <c r="Y62" s="205">
        <v>0</v>
      </c>
      <c r="Z62" s="205">
        <v>0</v>
      </c>
      <c r="AA62" s="205">
        <v>0</v>
      </c>
      <c r="AB62" s="205">
        <v>0</v>
      </c>
      <c r="AC62" s="205">
        <v>0</v>
      </c>
      <c r="AD62" s="205">
        <v>0</v>
      </c>
      <c r="AE62" s="205">
        <v>0</v>
      </c>
      <c r="AF62" s="211">
        <v>0</v>
      </c>
      <c r="AG62" s="205">
        <v>0</v>
      </c>
      <c r="AH62" s="205">
        <v>0</v>
      </c>
      <c r="AI62" s="205">
        <v>0</v>
      </c>
      <c r="AJ62" s="205">
        <v>0</v>
      </c>
      <c r="AK62" s="205">
        <v>3852.16</v>
      </c>
      <c r="AL62" s="211">
        <f t="shared" si="5"/>
        <v>3943.688386950585</v>
      </c>
      <c r="AM62" s="205">
        <v>0</v>
      </c>
      <c r="AN62" s="205">
        <v>0</v>
      </c>
      <c r="AO62" s="211">
        <v>0</v>
      </c>
      <c r="AP62" s="205">
        <v>0</v>
      </c>
      <c r="AQ62" s="205">
        <v>0</v>
      </c>
      <c r="AR62" s="205">
        <v>0</v>
      </c>
    </row>
    <row r="63" spans="1:44" s="204" customFormat="1" ht="36" hidden="1" customHeight="1">
      <c r="A63" s="204">
        <v>1</v>
      </c>
      <c r="B63" s="207">
        <f>SUBTOTAL(103,$A$16:A63)</f>
        <v>0</v>
      </c>
      <c r="C63" s="197" t="s">
        <v>1059</v>
      </c>
      <c r="D63" s="199">
        <v>1972</v>
      </c>
      <c r="E63" s="199"/>
      <c r="F63" s="208" t="s">
        <v>262</v>
      </c>
      <c r="G63" s="199">
        <v>4</v>
      </c>
      <c r="H63" s="199" t="s">
        <v>298</v>
      </c>
      <c r="I63" s="203">
        <v>2171.9</v>
      </c>
      <c r="J63" s="203">
        <v>2022.4</v>
      </c>
      <c r="K63" s="203">
        <v>225.6</v>
      </c>
      <c r="L63" s="209">
        <v>26</v>
      </c>
      <c r="M63" s="199" t="s">
        <v>260</v>
      </c>
      <c r="N63" s="199" t="s">
        <v>264</v>
      </c>
      <c r="O63" s="202" t="s">
        <v>1341</v>
      </c>
      <c r="P63" s="203">
        <v>726648.72000000009</v>
      </c>
      <c r="Q63" s="203">
        <v>0</v>
      </c>
      <c r="R63" s="203">
        <v>0</v>
      </c>
      <c r="S63" s="203">
        <f t="shared" si="1"/>
        <v>726648.72000000009</v>
      </c>
      <c r="T63" s="203">
        <f t="shared" si="0"/>
        <v>334.56822137299145</v>
      </c>
      <c r="U63" s="203">
        <v>846.58301395091848</v>
      </c>
      <c r="V63" s="210">
        <v>846.58301395091848</v>
      </c>
      <c r="W63" s="210">
        <v>512.01479257792698</v>
      </c>
      <c r="X63" s="210">
        <f t="shared" si="2"/>
        <v>512.01479257792698</v>
      </c>
      <c r="Y63" s="205">
        <v>0</v>
      </c>
      <c r="Z63" s="205">
        <v>0</v>
      </c>
      <c r="AA63" s="205">
        <v>0</v>
      </c>
      <c r="AB63" s="205">
        <v>0</v>
      </c>
      <c r="AC63" s="205">
        <v>0</v>
      </c>
      <c r="AD63" s="205">
        <v>0</v>
      </c>
      <c r="AE63" s="205">
        <v>0</v>
      </c>
      <c r="AF63" s="211">
        <v>0</v>
      </c>
      <c r="AG63" s="205">
        <v>206.2</v>
      </c>
      <c r="AH63" s="211">
        <f>8917.04*AG63/I63</f>
        <v>846.58301395091848</v>
      </c>
      <c r="AI63" s="205">
        <v>0</v>
      </c>
      <c r="AJ63" s="205">
        <v>0</v>
      </c>
      <c r="AK63" s="205">
        <v>0</v>
      </c>
      <c r="AL63" s="211">
        <v>0</v>
      </c>
      <c r="AM63" s="205">
        <v>0</v>
      </c>
      <c r="AN63" s="205">
        <v>0</v>
      </c>
      <c r="AO63" s="211">
        <v>0</v>
      </c>
      <c r="AP63" s="205">
        <v>0</v>
      </c>
      <c r="AQ63" s="205">
        <v>0</v>
      </c>
      <c r="AR63" s="205">
        <v>0</v>
      </c>
    </row>
    <row r="64" spans="1:44" s="204" customFormat="1" ht="36" hidden="1" customHeight="1">
      <c r="A64" s="204">
        <v>1</v>
      </c>
      <c r="B64" s="207">
        <f>SUBTOTAL(103,$A$16:A64)</f>
        <v>0</v>
      </c>
      <c r="C64" s="197" t="s">
        <v>1060</v>
      </c>
      <c r="D64" s="199">
        <v>1975</v>
      </c>
      <c r="E64" s="199"/>
      <c r="F64" s="208" t="s">
        <v>262</v>
      </c>
      <c r="G64" s="199">
        <v>5</v>
      </c>
      <c r="H64" s="199" t="s">
        <v>306</v>
      </c>
      <c r="I64" s="203">
        <v>2962.8</v>
      </c>
      <c r="J64" s="203">
        <v>2688.5</v>
      </c>
      <c r="K64" s="203">
        <v>2688.5</v>
      </c>
      <c r="L64" s="209">
        <v>117</v>
      </c>
      <c r="M64" s="199" t="s">
        <v>260</v>
      </c>
      <c r="N64" s="199" t="s">
        <v>264</v>
      </c>
      <c r="O64" s="202" t="s">
        <v>1279</v>
      </c>
      <c r="P64" s="203">
        <v>3306287.7600000002</v>
      </c>
      <c r="Q64" s="203">
        <v>0</v>
      </c>
      <c r="R64" s="203">
        <v>0</v>
      </c>
      <c r="S64" s="203">
        <f t="shared" si="1"/>
        <v>3306287.7600000002</v>
      </c>
      <c r="T64" s="203">
        <f t="shared" si="0"/>
        <v>1115.9334953422438</v>
      </c>
      <c r="U64" s="203">
        <v>2756.8545429998649</v>
      </c>
      <c r="V64" s="210">
        <v>2756.8545429998649</v>
      </c>
      <c r="W64" s="210">
        <v>1640.9210476576211</v>
      </c>
      <c r="X64" s="210">
        <f t="shared" si="2"/>
        <v>1640.9210476576211</v>
      </c>
      <c r="Y64" s="205">
        <v>0</v>
      </c>
      <c r="Z64" s="205">
        <v>0</v>
      </c>
      <c r="AA64" s="205">
        <v>0</v>
      </c>
      <c r="AB64" s="205">
        <v>0</v>
      </c>
      <c r="AC64" s="205">
        <v>0</v>
      </c>
      <c r="AD64" s="205">
        <v>0</v>
      </c>
      <c r="AE64" s="205">
        <v>0</v>
      </c>
      <c r="AF64" s="211">
        <v>0</v>
      </c>
      <c r="AG64" s="205">
        <v>916</v>
      </c>
      <c r="AH64" s="211">
        <f>8917.04*AG64/I64</f>
        <v>2756.8545429998649</v>
      </c>
      <c r="AI64" s="205">
        <v>0</v>
      </c>
      <c r="AJ64" s="205">
        <v>0</v>
      </c>
      <c r="AK64" s="205">
        <v>0</v>
      </c>
      <c r="AL64" s="211">
        <v>0</v>
      </c>
      <c r="AM64" s="205">
        <v>0</v>
      </c>
      <c r="AN64" s="205">
        <v>0</v>
      </c>
      <c r="AO64" s="211">
        <v>0</v>
      </c>
      <c r="AP64" s="205">
        <v>0</v>
      </c>
      <c r="AQ64" s="205">
        <v>0</v>
      </c>
      <c r="AR64" s="205">
        <v>0</v>
      </c>
    </row>
    <row r="65" spans="1:44" s="204" customFormat="1" ht="36" hidden="1" customHeight="1">
      <c r="A65" s="204">
        <v>1</v>
      </c>
      <c r="B65" s="207">
        <f>SUBTOTAL(103,$A$16:A65)</f>
        <v>0</v>
      </c>
      <c r="C65" s="197" t="s">
        <v>1062</v>
      </c>
      <c r="D65" s="199">
        <v>1971</v>
      </c>
      <c r="E65" s="199"/>
      <c r="F65" s="208" t="s">
        <v>262</v>
      </c>
      <c r="G65" s="199">
        <v>5</v>
      </c>
      <c r="H65" s="199" t="s">
        <v>302</v>
      </c>
      <c r="I65" s="203">
        <v>4188.1000000000004</v>
      </c>
      <c r="J65" s="203">
        <v>3145.1</v>
      </c>
      <c r="K65" s="203">
        <v>3145.1</v>
      </c>
      <c r="L65" s="209">
        <v>146</v>
      </c>
      <c r="M65" s="199" t="s">
        <v>260</v>
      </c>
      <c r="N65" s="199" t="s">
        <v>264</v>
      </c>
      <c r="O65" s="202" t="s">
        <v>1587</v>
      </c>
      <c r="P65" s="203">
        <v>4193947.02</v>
      </c>
      <c r="Q65" s="203">
        <v>0</v>
      </c>
      <c r="R65" s="203">
        <v>0</v>
      </c>
      <c r="S65" s="203">
        <f t="shared" si="1"/>
        <v>4193947.02</v>
      </c>
      <c r="T65" s="203">
        <f t="shared" si="0"/>
        <v>1001.3961032449081</v>
      </c>
      <c r="U65" s="203">
        <v>1760.7155129533678</v>
      </c>
      <c r="V65" s="210">
        <v>1760.7155129533678</v>
      </c>
      <c r="W65" s="210">
        <v>759.31940970845972</v>
      </c>
      <c r="X65" s="210">
        <f t="shared" si="2"/>
        <v>759.31940970845972</v>
      </c>
      <c r="Y65" s="205">
        <v>0</v>
      </c>
      <c r="Z65" s="205">
        <v>0</v>
      </c>
      <c r="AA65" s="205">
        <v>0</v>
      </c>
      <c r="AB65" s="205">
        <v>0</v>
      </c>
      <c r="AC65" s="205">
        <v>0</v>
      </c>
      <c r="AD65" s="205">
        <v>0</v>
      </c>
      <c r="AE65" s="205">
        <v>0</v>
      </c>
      <c r="AF65" s="211">
        <v>0</v>
      </c>
      <c r="AG65" s="205">
        <v>0</v>
      </c>
      <c r="AH65" s="205">
        <v>0</v>
      </c>
      <c r="AI65" s="205">
        <v>0</v>
      </c>
      <c r="AJ65" s="205">
        <v>0</v>
      </c>
      <c r="AK65" s="205">
        <v>0</v>
      </c>
      <c r="AL65" s="211">
        <v>0</v>
      </c>
      <c r="AM65" s="205">
        <v>0</v>
      </c>
      <c r="AN65" s="205">
        <v>0</v>
      </c>
      <c r="AO65" s="211">
        <v>1760.7155129533678</v>
      </c>
      <c r="AP65" s="205">
        <v>0</v>
      </c>
      <c r="AQ65" s="205">
        <v>0</v>
      </c>
      <c r="AR65" s="205">
        <v>0</v>
      </c>
    </row>
    <row r="66" spans="1:44" s="204" customFormat="1" ht="36" hidden="1" customHeight="1">
      <c r="A66" s="204">
        <v>1</v>
      </c>
      <c r="B66" s="207">
        <f>SUBTOTAL(103,$A$16:A66)</f>
        <v>0</v>
      </c>
      <c r="C66" s="197" t="s">
        <v>1063</v>
      </c>
      <c r="D66" s="199">
        <v>1969</v>
      </c>
      <c r="E66" s="199"/>
      <c r="F66" s="208" t="s">
        <v>262</v>
      </c>
      <c r="G66" s="199">
        <v>5</v>
      </c>
      <c r="H66" s="199" t="s">
        <v>302</v>
      </c>
      <c r="I66" s="203">
        <v>4279.8</v>
      </c>
      <c r="J66" s="203">
        <v>4279.8</v>
      </c>
      <c r="K66" s="203">
        <v>3174.6</v>
      </c>
      <c r="L66" s="209">
        <v>136</v>
      </c>
      <c r="M66" s="199" t="s">
        <v>260</v>
      </c>
      <c r="N66" s="199" t="s">
        <v>264</v>
      </c>
      <c r="O66" s="202" t="s">
        <v>1588</v>
      </c>
      <c r="P66" s="203">
        <v>3323174.92</v>
      </c>
      <c r="Q66" s="203">
        <v>0</v>
      </c>
      <c r="R66" s="203">
        <v>0</v>
      </c>
      <c r="S66" s="203">
        <f t="shared" si="1"/>
        <v>3323174.92</v>
      </c>
      <c r="T66" s="203">
        <f t="shared" si="0"/>
        <v>776.47902238422353</v>
      </c>
      <c r="U66" s="203">
        <v>1969.1327875134352</v>
      </c>
      <c r="V66" s="210">
        <v>1969.1327875134352</v>
      </c>
      <c r="W66" s="210">
        <v>1192.6537651292117</v>
      </c>
      <c r="X66" s="210">
        <f t="shared" si="2"/>
        <v>1192.6537651292117</v>
      </c>
      <c r="Y66" s="205">
        <v>0</v>
      </c>
      <c r="Z66" s="205">
        <v>0</v>
      </c>
      <c r="AA66" s="205">
        <v>0</v>
      </c>
      <c r="AB66" s="205">
        <v>0</v>
      </c>
      <c r="AC66" s="205">
        <v>0</v>
      </c>
      <c r="AD66" s="205">
        <v>0</v>
      </c>
      <c r="AE66" s="205">
        <v>0</v>
      </c>
      <c r="AF66" s="211">
        <v>0</v>
      </c>
      <c r="AG66" s="205">
        <v>945.1</v>
      </c>
      <c r="AH66" s="211">
        <f>8917.04*AG66/I66</f>
        <v>1969.1327875134352</v>
      </c>
      <c r="AI66" s="205">
        <v>0</v>
      </c>
      <c r="AJ66" s="205">
        <v>0</v>
      </c>
      <c r="AK66" s="205">
        <v>0</v>
      </c>
      <c r="AL66" s="211">
        <v>0</v>
      </c>
      <c r="AM66" s="205">
        <v>0</v>
      </c>
      <c r="AN66" s="205">
        <v>0</v>
      </c>
      <c r="AO66" s="211">
        <v>0</v>
      </c>
      <c r="AP66" s="205">
        <v>0</v>
      </c>
      <c r="AQ66" s="205">
        <v>0</v>
      </c>
      <c r="AR66" s="205">
        <v>0</v>
      </c>
    </row>
    <row r="67" spans="1:44" s="204" customFormat="1" ht="36" hidden="1" customHeight="1">
      <c r="A67" s="204">
        <v>1</v>
      </c>
      <c r="B67" s="207">
        <f>SUBTOTAL(103,$A$16:A67)</f>
        <v>0</v>
      </c>
      <c r="C67" s="197" t="s">
        <v>1064</v>
      </c>
      <c r="D67" s="199">
        <v>1968</v>
      </c>
      <c r="E67" s="199"/>
      <c r="F67" s="208" t="s">
        <v>305</v>
      </c>
      <c r="G67" s="199">
        <v>5</v>
      </c>
      <c r="H67" s="199" t="s">
        <v>302</v>
      </c>
      <c r="I67" s="203">
        <v>3877.8</v>
      </c>
      <c r="J67" s="203">
        <v>3554.6</v>
      </c>
      <c r="K67" s="203">
        <v>3554.6</v>
      </c>
      <c r="L67" s="209">
        <v>167</v>
      </c>
      <c r="M67" s="199" t="s">
        <v>260</v>
      </c>
      <c r="N67" s="199" t="s">
        <v>264</v>
      </c>
      <c r="O67" s="202" t="s">
        <v>1036</v>
      </c>
      <c r="P67" s="203">
        <v>4024360.63</v>
      </c>
      <c r="Q67" s="203">
        <v>0</v>
      </c>
      <c r="R67" s="203">
        <v>0</v>
      </c>
      <c r="S67" s="203">
        <f t="shared" si="1"/>
        <v>4024360.63</v>
      </c>
      <c r="T67" s="203">
        <f t="shared" si="0"/>
        <v>1037.7947882820156</v>
      </c>
      <c r="U67" s="203">
        <v>2224.6379848367633</v>
      </c>
      <c r="V67" s="210">
        <v>2224.6379848367633</v>
      </c>
      <c r="W67" s="210">
        <v>1186.8431965547477</v>
      </c>
      <c r="X67" s="210">
        <f t="shared" si="2"/>
        <v>1186.8431965547477</v>
      </c>
      <c r="Y67" s="205">
        <v>0</v>
      </c>
      <c r="Z67" s="205">
        <v>0</v>
      </c>
      <c r="AA67" s="205">
        <v>0</v>
      </c>
      <c r="AB67" s="205">
        <v>0</v>
      </c>
      <c r="AC67" s="205">
        <v>0</v>
      </c>
      <c r="AD67" s="205">
        <v>0</v>
      </c>
      <c r="AE67" s="205">
        <v>0</v>
      </c>
      <c r="AF67" s="211">
        <v>0</v>
      </c>
      <c r="AG67" s="205">
        <v>967.44</v>
      </c>
      <c r="AH67" s="211">
        <f>8917.04*AG67/I67</f>
        <v>2224.6379848367633</v>
      </c>
      <c r="AI67" s="205">
        <v>0</v>
      </c>
      <c r="AJ67" s="205">
        <v>0</v>
      </c>
      <c r="AK67" s="205">
        <v>0</v>
      </c>
      <c r="AL67" s="211">
        <v>0</v>
      </c>
      <c r="AM67" s="205">
        <v>0</v>
      </c>
      <c r="AN67" s="205">
        <v>0</v>
      </c>
      <c r="AO67" s="211">
        <v>0</v>
      </c>
      <c r="AP67" s="205">
        <v>0</v>
      </c>
      <c r="AQ67" s="205">
        <v>0</v>
      </c>
      <c r="AR67" s="205">
        <v>0</v>
      </c>
    </row>
    <row r="68" spans="1:44" s="204" customFormat="1" ht="36" hidden="1" customHeight="1">
      <c r="A68" s="204">
        <v>1</v>
      </c>
      <c r="B68" s="207">
        <f>SUBTOTAL(103,$A$16:A68)</f>
        <v>0</v>
      </c>
      <c r="C68" s="197" t="s">
        <v>1065</v>
      </c>
      <c r="D68" s="199">
        <v>1968</v>
      </c>
      <c r="E68" s="199"/>
      <c r="F68" s="208" t="s">
        <v>305</v>
      </c>
      <c r="G68" s="199">
        <v>5</v>
      </c>
      <c r="H68" s="199" t="s">
        <v>306</v>
      </c>
      <c r="I68" s="203">
        <v>2807.9</v>
      </c>
      <c r="J68" s="203">
        <v>2603.9</v>
      </c>
      <c r="K68" s="203">
        <v>2603.9</v>
      </c>
      <c r="L68" s="209">
        <v>114</v>
      </c>
      <c r="M68" s="199" t="s">
        <v>260</v>
      </c>
      <c r="N68" s="199" t="s">
        <v>264</v>
      </c>
      <c r="O68" s="202" t="s">
        <v>1036</v>
      </c>
      <c r="P68" s="203">
        <v>2994194.1500000004</v>
      </c>
      <c r="Q68" s="203">
        <v>0</v>
      </c>
      <c r="R68" s="203">
        <v>0</v>
      </c>
      <c r="S68" s="203">
        <f t="shared" si="1"/>
        <v>2994194.1500000004</v>
      </c>
      <c r="T68" s="203">
        <f t="shared" si="0"/>
        <v>1066.3464332775384</v>
      </c>
      <c r="U68" s="203">
        <v>2276.9748495316785</v>
      </c>
      <c r="V68" s="210">
        <v>2276.9748495316785</v>
      </c>
      <c r="W68" s="210">
        <v>1210.6284162541401</v>
      </c>
      <c r="X68" s="210">
        <f t="shared" si="2"/>
        <v>1210.6284162541401</v>
      </c>
      <c r="Y68" s="205">
        <v>0</v>
      </c>
      <c r="Z68" s="205">
        <v>0</v>
      </c>
      <c r="AA68" s="205">
        <v>0</v>
      </c>
      <c r="AB68" s="205">
        <v>0</v>
      </c>
      <c r="AC68" s="205">
        <v>0</v>
      </c>
      <c r="AD68" s="205">
        <v>0</v>
      </c>
      <c r="AE68" s="205">
        <v>0</v>
      </c>
      <c r="AF68" s="211">
        <v>0</v>
      </c>
      <c r="AG68" s="205">
        <v>717</v>
      </c>
      <c r="AH68" s="211">
        <f>8917.04*AG68/I68</f>
        <v>2276.9748495316785</v>
      </c>
      <c r="AI68" s="205">
        <v>0</v>
      </c>
      <c r="AJ68" s="205">
        <v>0</v>
      </c>
      <c r="AK68" s="205">
        <v>0</v>
      </c>
      <c r="AL68" s="211">
        <v>0</v>
      </c>
      <c r="AM68" s="205">
        <v>0</v>
      </c>
      <c r="AN68" s="205">
        <v>0</v>
      </c>
      <c r="AO68" s="211">
        <v>0</v>
      </c>
      <c r="AP68" s="205">
        <v>0</v>
      </c>
      <c r="AQ68" s="205">
        <v>0</v>
      </c>
      <c r="AR68" s="205">
        <v>0</v>
      </c>
    </row>
    <row r="69" spans="1:44" s="204" customFormat="1" ht="36" hidden="1" customHeight="1">
      <c r="A69" s="204">
        <v>1</v>
      </c>
      <c r="B69" s="207">
        <f>SUBTOTAL(103,$A$16:A69)</f>
        <v>0</v>
      </c>
      <c r="C69" s="197" t="s">
        <v>1067</v>
      </c>
      <c r="D69" s="199">
        <v>1959</v>
      </c>
      <c r="E69" s="199"/>
      <c r="F69" s="208" t="s">
        <v>262</v>
      </c>
      <c r="G69" s="199">
        <v>3</v>
      </c>
      <c r="H69" s="199" t="s">
        <v>306</v>
      </c>
      <c r="I69" s="203">
        <v>1338.5</v>
      </c>
      <c r="J69" s="203">
        <v>1165.2</v>
      </c>
      <c r="K69" s="203">
        <v>1165.2</v>
      </c>
      <c r="L69" s="209">
        <v>45</v>
      </c>
      <c r="M69" s="199" t="s">
        <v>260</v>
      </c>
      <c r="N69" s="199" t="s">
        <v>264</v>
      </c>
      <c r="O69" s="202" t="s">
        <v>1279</v>
      </c>
      <c r="P69" s="203">
        <v>4839579.08</v>
      </c>
      <c r="Q69" s="203">
        <v>0</v>
      </c>
      <c r="R69" s="203">
        <v>0</v>
      </c>
      <c r="S69" s="203">
        <f t="shared" si="1"/>
        <v>4839579.08</v>
      </c>
      <c r="T69" s="203">
        <f t="shared" si="0"/>
        <v>3615.6735748972733</v>
      </c>
      <c r="U69" s="203">
        <v>5713.3173701905125</v>
      </c>
      <c r="V69" s="210">
        <v>5713.3173701905125</v>
      </c>
      <c r="W69" s="210">
        <v>2097.6437952932392</v>
      </c>
      <c r="X69" s="210">
        <f t="shared" si="2"/>
        <v>2097.6437952932392</v>
      </c>
      <c r="Y69" s="205">
        <v>0</v>
      </c>
      <c r="Z69" s="205">
        <v>0</v>
      </c>
      <c r="AA69" s="205">
        <v>0</v>
      </c>
      <c r="AB69" s="205">
        <v>0</v>
      </c>
      <c r="AC69" s="205">
        <v>0</v>
      </c>
      <c r="AD69" s="205">
        <v>0</v>
      </c>
      <c r="AE69" s="205">
        <v>0</v>
      </c>
      <c r="AF69" s="211">
        <v>0</v>
      </c>
      <c r="AG69" s="205">
        <v>0</v>
      </c>
      <c r="AH69" s="205">
        <v>0</v>
      </c>
      <c r="AI69" s="205">
        <v>0</v>
      </c>
      <c r="AJ69" s="205">
        <v>0</v>
      </c>
      <c r="AK69" s="205">
        <v>1085</v>
      </c>
      <c r="AL69" s="211">
        <f>7048.18*AK69/I69</f>
        <v>5713.3173701905125</v>
      </c>
      <c r="AM69" s="205">
        <v>0</v>
      </c>
      <c r="AN69" s="205">
        <v>0</v>
      </c>
      <c r="AO69" s="211">
        <v>0</v>
      </c>
      <c r="AP69" s="205">
        <v>0</v>
      </c>
      <c r="AQ69" s="205">
        <v>0</v>
      </c>
      <c r="AR69" s="205">
        <v>0</v>
      </c>
    </row>
    <row r="70" spans="1:44" s="204" customFormat="1" ht="36" hidden="1" customHeight="1">
      <c r="A70" s="204">
        <v>1</v>
      </c>
      <c r="B70" s="207">
        <f>SUBTOTAL(103,$A$16:A70)</f>
        <v>0</v>
      </c>
      <c r="C70" s="197" t="s">
        <v>1068</v>
      </c>
      <c r="D70" s="199">
        <v>1974</v>
      </c>
      <c r="E70" s="199"/>
      <c r="F70" s="208" t="s">
        <v>305</v>
      </c>
      <c r="G70" s="199">
        <v>5</v>
      </c>
      <c r="H70" s="199" t="s">
        <v>345</v>
      </c>
      <c r="I70" s="203">
        <v>3933</v>
      </c>
      <c r="J70" s="203">
        <v>3385.49</v>
      </c>
      <c r="K70" s="203">
        <v>3385.49</v>
      </c>
      <c r="L70" s="209">
        <v>147</v>
      </c>
      <c r="M70" s="199" t="s">
        <v>260</v>
      </c>
      <c r="N70" s="199" t="s">
        <v>264</v>
      </c>
      <c r="O70" s="202" t="s">
        <v>1589</v>
      </c>
      <c r="P70" s="203">
        <v>1872015.22</v>
      </c>
      <c r="Q70" s="203">
        <v>0</v>
      </c>
      <c r="R70" s="203">
        <v>0</v>
      </c>
      <c r="S70" s="203">
        <f t="shared" si="1"/>
        <v>1872015.22</v>
      </c>
      <c r="T70" s="203">
        <f t="shared" si="0"/>
        <v>475.97640986524283</v>
      </c>
      <c r="U70" s="203">
        <v>1870.4698703279942</v>
      </c>
      <c r="V70" s="210">
        <v>1870.4698703279942</v>
      </c>
      <c r="W70" s="210">
        <v>1394.4934604627513</v>
      </c>
      <c r="X70" s="210">
        <f t="shared" si="2"/>
        <v>1394.4934604627513</v>
      </c>
      <c r="Y70" s="205">
        <v>0</v>
      </c>
      <c r="Z70" s="205">
        <v>0</v>
      </c>
      <c r="AA70" s="205">
        <v>0</v>
      </c>
      <c r="AB70" s="205">
        <v>0</v>
      </c>
      <c r="AC70" s="205">
        <v>0</v>
      </c>
      <c r="AD70" s="205">
        <v>0</v>
      </c>
      <c r="AE70" s="205">
        <v>0</v>
      </c>
      <c r="AF70" s="211">
        <v>0</v>
      </c>
      <c r="AG70" s="205">
        <v>825</v>
      </c>
      <c r="AH70" s="211">
        <f>8917.04*AG70/I70</f>
        <v>1870.4698703279942</v>
      </c>
      <c r="AI70" s="205">
        <v>0</v>
      </c>
      <c r="AJ70" s="205">
        <v>0</v>
      </c>
      <c r="AK70" s="205">
        <v>0</v>
      </c>
      <c r="AL70" s="211">
        <v>0</v>
      </c>
      <c r="AM70" s="205">
        <v>0</v>
      </c>
      <c r="AN70" s="205">
        <v>0</v>
      </c>
      <c r="AO70" s="211">
        <v>0</v>
      </c>
      <c r="AP70" s="205">
        <v>0</v>
      </c>
      <c r="AQ70" s="205">
        <v>0</v>
      </c>
      <c r="AR70" s="205">
        <v>0</v>
      </c>
    </row>
    <row r="71" spans="1:44" s="204" customFormat="1" ht="36" hidden="1" customHeight="1">
      <c r="A71" s="204">
        <v>1</v>
      </c>
      <c r="B71" s="207">
        <f>SUBTOTAL(103,$A$16:A71)</f>
        <v>0</v>
      </c>
      <c r="C71" s="197" t="s">
        <v>1069</v>
      </c>
      <c r="D71" s="199">
        <v>1959</v>
      </c>
      <c r="E71" s="199"/>
      <c r="F71" s="208" t="s">
        <v>262</v>
      </c>
      <c r="G71" s="199">
        <v>2</v>
      </c>
      <c r="H71" s="199" t="s">
        <v>298</v>
      </c>
      <c r="I71" s="203">
        <v>445.1</v>
      </c>
      <c r="J71" s="203">
        <v>400.5</v>
      </c>
      <c r="K71" s="203">
        <v>400.5</v>
      </c>
      <c r="L71" s="209">
        <v>25</v>
      </c>
      <c r="M71" s="199" t="s">
        <v>260</v>
      </c>
      <c r="N71" s="199" t="s">
        <v>264</v>
      </c>
      <c r="O71" s="202" t="s">
        <v>1279</v>
      </c>
      <c r="P71" s="203">
        <v>2373016.2799999998</v>
      </c>
      <c r="Q71" s="203">
        <v>0</v>
      </c>
      <c r="R71" s="203">
        <v>0</v>
      </c>
      <c r="S71" s="203">
        <f t="shared" si="1"/>
        <v>2373016.2799999998</v>
      </c>
      <c r="T71" s="203">
        <f t="shared" si="0"/>
        <v>5331.4227813974385</v>
      </c>
      <c r="U71" s="203">
        <v>8843.0827252302861</v>
      </c>
      <c r="V71" s="210">
        <v>8843.0827252302861</v>
      </c>
      <c r="W71" s="210">
        <v>3511.6599438328476</v>
      </c>
      <c r="X71" s="210">
        <f t="shared" si="2"/>
        <v>3511.6599438328476</v>
      </c>
      <c r="Y71" s="205">
        <v>0</v>
      </c>
      <c r="Z71" s="205">
        <v>0</v>
      </c>
      <c r="AA71" s="205">
        <v>0</v>
      </c>
      <c r="AB71" s="205">
        <v>0</v>
      </c>
      <c r="AC71" s="205">
        <v>0</v>
      </c>
      <c r="AD71" s="205">
        <v>0</v>
      </c>
      <c r="AE71" s="205">
        <v>0</v>
      </c>
      <c r="AF71" s="211">
        <v>0</v>
      </c>
      <c r="AG71" s="205">
        <v>0</v>
      </c>
      <c r="AH71" s="205">
        <v>0</v>
      </c>
      <c r="AI71" s="205">
        <v>0</v>
      </c>
      <c r="AJ71" s="205">
        <v>0</v>
      </c>
      <c r="AK71" s="205">
        <v>558.45000000000005</v>
      </c>
      <c r="AL71" s="211">
        <f>7048.18*AK71/I71</f>
        <v>8843.0827252302861</v>
      </c>
      <c r="AM71" s="205">
        <v>0</v>
      </c>
      <c r="AN71" s="205">
        <v>0</v>
      </c>
      <c r="AO71" s="211">
        <v>0</v>
      </c>
      <c r="AP71" s="205">
        <v>0</v>
      </c>
      <c r="AQ71" s="205">
        <v>0</v>
      </c>
      <c r="AR71" s="205">
        <v>0</v>
      </c>
    </row>
    <row r="72" spans="1:44" s="204" customFormat="1" ht="36" hidden="1" customHeight="1">
      <c r="A72" s="204">
        <v>1</v>
      </c>
      <c r="B72" s="207">
        <f>SUBTOTAL(103,$A$16:A72)</f>
        <v>0</v>
      </c>
      <c r="C72" s="197" t="s">
        <v>1070</v>
      </c>
      <c r="D72" s="199">
        <v>1972</v>
      </c>
      <c r="E72" s="199"/>
      <c r="F72" s="208" t="s">
        <v>262</v>
      </c>
      <c r="G72" s="199">
        <v>5</v>
      </c>
      <c r="H72" s="199" t="s">
        <v>302</v>
      </c>
      <c r="I72" s="203">
        <v>4186.3</v>
      </c>
      <c r="J72" s="203">
        <v>4186.3</v>
      </c>
      <c r="K72" s="203">
        <v>2706.5</v>
      </c>
      <c r="L72" s="209">
        <v>111</v>
      </c>
      <c r="M72" s="199" t="s">
        <v>260</v>
      </c>
      <c r="N72" s="199" t="s">
        <v>264</v>
      </c>
      <c r="O72" s="202" t="s">
        <v>1036</v>
      </c>
      <c r="P72" s="203">
        <v>3249268.89</v>
      </c>
      <c r="Q72" s="203">
        <v>0</v>
      </c>
      <c r="R72" s="203">
        <v>0</v>
      </c>
      <c r="S72" s="203">
        <f t="shared" si="1"/>
        <v>3249268.89</v>
      </c>
      <c r="T72" s="203">
        <f t="shared" si="0"/>
        <v>776.16723359529897</v>
      </c>
      <c r="U72" s="203">
        <v>2493.4397974344888</v>
      </c>
      <c r="V72" s="210">
        <v>2493.4397974344888</v>
      </c>
      <c r="W72" s="210">
        <v>1717.2725638391898</v>
      </c>
      <c r="X72" s="210">
        <f t="shared" si="2"/>
        <v>1717.2725638391898</v>
      </c>
      <c r="Y72" s="205">
        <v>0</v>
      </c>
      <c r="Z72" s="205">
        <v>0</v>
      </c>
      <c r="AA72" s="205">
        <v>0</v>
      </c>
      <c r="AB72" s="205">
        <v>0</v>
      </c>
      <c r="AC72" s="205">
        <v>0</v>
      </c>
      <c r="AD72" s="205">
        <v>0</v>
      </c>
      <c r="AE72" s="205">
        <v>0</v>
      </c>
      <c r="AF72" s="211">
        <v>0</v>
      </c>
      <c r="AG72" s="205">
        <v>1170.5999999999999</v>
      </c>
      <c r="AH72" s="211">
        <f>8917.04*AG72/I72</f>
        <v>2493.4397974344888</v>
      </c>
      <c r="AI72" s="205">
        <v>0</v>
      </c>
      <c r="AJ72" s="205">
        <v>0</v>
      </c>
      <c r="AK72" s="205">
        <v>0</v>
      </c>
      <c r="AL72" s="211">
        <v>0</v>
      </c>
      <c r="AM72" s="205">
        <v>0</v>
      </c>
      <c r="AN72" s="205">
        <v>0</v>
      </c>
      <c r="AO72" s="211">
        <v>0</v>
      </c>
      <c r="AP72" s="205">
        <v>0</v>
      </c>
      <c r="AQ72" s="205">
        <v>0</v>
      </c>
      <c r="AR72" s="205">
        <v>0</v>
      </c>
    </row>
    <row r="73" spans="1:44" s="204" customFormat="1" ht="36" hidden="1" customHeight="1">
      <c r="A73" s="204">
        <v>1</v>
      </c>
      <c r="B73" s="207">
        <f>SUBTOTAL(103,$A$16:A73)</f>
        <v>0</v>
      </c>
      <c r="C73" s="197" t="s">
        <v>1071</v>
      </c>
      <c r="D73" s="199">
        <v>1969</v>
      </c>
      <c r="E73" s="199"/>
      <c r="F73" s="208" t="s">
        <v>262</v>
      </c>
      <c r="G73" s="199">
        <v>9</v>
      </c>
      <c r="H73" s="199" t="s">
        <v>298</v>
      </c>
      <c r="I73" s="203">
        <v>3727.1</v>
      </c>
      <c r="J73" s="203">
        <v>3470.9</v>
      </c>
      <c r="K73" s="203">
        <v>2066.9</v>
      </c>
      <c r="L73" s="209">
        <v>77</v>
      </c>
      <c r="M73" s="199" t="s">
        <v>260</v>
      </c>
      <c r="N73" s="199" t="s">
        <v>264</v>
      </c>
      <c r="O73" s="202" t="s">
        <v>1036</v>
      </c>
      <c r="P73" s="203">
        <v>2561819.3000000003</v>
      </c>
      <c r="Q73" s="203">
        <v>0</v>
      </c>
      <c r="R73" s="203">
        <v>0</v>
      </c>
      <c r="S73" s="203">
        <f t="shared" si="1"/>
        <v>2561819.3000000003</v>
      </c>
      <c r="T73" s="203">
        <f t="shared" si="0"/>
        <v>687.34922593973874</v>
      </c>
      <c r="U73" s="203">
        <v>2222.6208473075585</v>
      </c>
      <c r="V73" s="210">
        <v>2222.6208473075585</v>
      </c>
      <c r="W73" s="210">
        <v>1535.2716213678198</v>
      </c>
      <c r="X73" s="210">
        <f t="shared" si="2"/>
        <v>1535.2716213678198</v>
      </c>
      <c r="Y73" s="205">
        <v>0</v>
      </c>
      <c r="Z73" s="205">
        <v>0</v>
      </c>
      <c r="AA73" s="205">
        <v>0</v>
      </c>
      <c r="AB73" s="205">
        <v>0</v>
      </c>
      <c r="AC73" s="205">
        <v>0</v>
      </c>
      <c r="AD73" s="205">
        <v>0</v>
      </c>
      <c r="AE73" s="205">
        <v>0</v>
      </c>
      <c r="AF73" s="211">
        <v>0</v>
      </c>
      <c r="AG73" s="205">
        <v>929</v>
      </c>
      <c r="AH73" s="211">
        <f>8917.04*AG73/I73</f>
        <v>2222.6208473075585</v>
      </c>
      <c r="AI73" s="205">
        <v>0</v>
      </c>
      <c r="AJ73" s="205">
        <v>0</v>
      </c>
      <c r="AK73" s="205">
        <v>0</v>
      </c>
      <c r="AL73" s="211">
        <v>0</v>
      </c>
      <c r="AM73" s="205">
        <v>0</v>
      </c>
      <c r="AN73" s="205">
        <v>0</v>
      </c>
      <c r="AO73" s="211">
        <v>0</v>
      </c>
      <c r="AP73" s="205">
        <v>0</v>
      </c>
      <c r="AQ73" s="205">
        <v>0</v>
      </c>
      <c r="AR73" s="205">
        <v>0</v>
      </c>
    </row>
    <row r="74" spans="1:44" s="204" customFormat="1" ht="36" hidden="1" customHeight="1">
      <c r="A74" s="204">
        <v>1</v>
      </c>
      <c r="B74" s="207">
        <f>SUBTOTAL(103,$A$16:A74)</f>
        <v>0</v>
      </c>
      <c r="C74" s="197" t="s">
        <v>1072</v>
      </c>
      <c r="D74" s="199">
        <v>1968</v>
      </c>
      <c r="E74" s="199"/>
      <c r="F74" s="208" t="s">
        <v>262</v>
      </c>
      <c r="G74" s="199">
        <v>9</v>
      </c>
      <c r="H74" s="199" t="s">
        <v>298</v>
      </c>
      <c r="I74" s="203">
        <v>3105.6</v>
      </c>
      <c r="J74" s="203">
        <v>2845.2</v>
      </c>
      <c r="K74" s="203">
        <v>2051.8000000000002</v>
      </c>
      <c r="L74" s="209">
        <v>100</v>
      </c>
      <c r="M74" s="199" t="s">
        <v>260</v>
      </c>
      <c r="N74" s="199" t="s">
        <v>264</v>
      </c>
      <c r="O74" s="202" t="s">
        <v>1036</v>
      </c>
      <c r="P74" s="203">
        <v>967510.08</v>
      </c>
      <c r="Q74" s="203">
        <v>0</v>
      </c>
      <c r="R74" s="203">
        <v>0</v>
      </c>
      <c r="S74" s="203">
        <f t="shared" si="1"/>
        <v>967510.08</v>
      </c>
      <c r="T74" s="203">
        <f t="shared" si="0"/>
        <v>311.53724884080373</v>
      </c>
      <c r="U74" s="203">
        <v>1048.0163575476558</v>
      </c>
      <c r="V74" s="210">
        <v>1048.0163575476558</v>
      </c>
      <c r="W74" s="210">
        <v>736.47910870685212</v>
      </c>
      <c r="X74" s="210">
        <f t="shared" si="2"/>
        <v>736.47910870685212</v>
      </c>
      <c r="Y74" s="205">
        <v>0</v>
      </c>
      <c r="Z74" s="205">
        <v>0</v>
      </c>
      <c r="AA74" s="205">
        <v>0</v>
      </c>
      <c r="AB74" s="205">
        <v>0</v>
      </c>
      <c r="AC74" s="205">
        <v>0</v>
      </c>
      <c r="AD74" s="205">
        <v>0</v>
      </c>
      <c r="AE74" s="205">
        <v>0</v>
      </c>
      <c r="AF74" s="211">
        <v>0</v>
      </c>
      <c r="AG74" s="205">
        <v>365</v>
      </c>
      <c r="AH74" s="211">
        <f>8917.04*AG74/I74</f>
        <v>1048.0163575476558</v>
      </c>
      <c r="AI74" s="205">
        <v>0</v>
      </c>
      <c r="AJ74" s="205">
        <v>0</v>
      </c>
      <c r="AK74" s="205">
        <v>0</v>
      </c>
      <c r="AL74" s="211">
        <v>0</v>
      </c>
      <c r="AM74" s="205">
        <v>0</v>
      </c>
      <c r="AN74" s="205">
        <v>0</v>
      </c>
      <c r="AO74" s="211">
        <v>0</v>
      </c>
      <c r="AP74" s="205">
        <v>0</v>
      </c>
      <c r="AQ74" s="205">
        <v>0</v>
      </c>
      <c r="AR74" s="205">
        <v>0</v>
      </c>
    </row>
    <row r="75" spans="1:44" s="204" customFormat="1" ht="36" hidden="1" customHeight="1">
      <c r="A75" s="204">
        <v>1</v>
      </c>
      <c r="B75" s="207">
        <f>SUBTOTAL(103,$A$16:A75)</f>
        <v>0</v>
      </c>
      <c r="C75" s="197" t="s">
        <v>1073</v>
      </c>
      <c r="D75" s="199">
        <v>1968</v>
      </c>
      <c r="E75" s="199"/>
      <c r="F75" s="208" t="s">
        <v>262</v>
      </c>
      <c r="G75" s="199">
        <v>9</v>
      </c>
      <c r="H75" s="199" t="s">
        <v>298</v>
      </c>
      <c r="I75" s="203">
        <v>3131.6</v>
      </c>
      <c r="J75" s="203">
        <v>3111.4</v>
      </c>
      <c r="K75" s="203">
        <v>2076</v>
      </c>
      <c r="L75" s="209">
        <v>82</v>
      </c>
      <c r="M75" s="199" t="s">
        <v>260</v>
      </c>
      <c r="N75" s="199" t="s">
        <v>264</v>
      </c>
      <c r="O75" s="202" t="s">
        <v>1036</v>
      </c>
      <c r="P75" s="203">
        <v>966024.86</v>
      </c>
      <c r="Q75" s="203">
        <v>0</v>
      </c>
      <c r="R75" s="203">
        <v>0</v>
      </c>
      <c r="S75" s="203">
        <f t="shared" si="1"/>
        <v>966024.86</v>
      </c>
      <c r="T75" s="203">
        <f t="shared" si="0"/>
        <v>308.47645293140886</v>
      </c>
      <c r="U75" s="203">
        <v>1019.3831651551924</v>
      </c>
      <c r="V75" s="210">
        <v>1019.3831651551924</v>
      </c>
      <c r="W75" s="210">
        <v>710.90671222378353</v>
      </c>
      <c r="X75" s="210">
        <f t="shared" si="2"/>
        <v>710.90671222378353</v>
      </c>
      <c r="Y75" s="205">
        <v>0</v>
      </c>
      <c r="Z75" s="205">
        <v>0</v>
      </c>
      <c r="AA75" s="205">
        <v>0</v>
      </c>
      <c r="AB75" s="205">
        <v>0</v>
      </c>
      <c r="AC75" s="205">
        <v>0</v>
      </c>
      <c r="AD75" s="205">
        <v>0</v>
      </c>
      <c r="AE75" s="205">
        <v>0</v>
      </c>
      <c r="AF75" s="211">
        <v>0</v>
      </c>
      <c r="AG75" s="205">
        <v>358</v>
      </c>
      <c r="AH75" s="211">
        <f>8917.04*AG75/I75</f>
        <v>1019.3831651551924</v>
      </c>
      <c r="AI75" s="205">
        <v>0</v>
      </c>
      <c r="AJ75" s="205">
        <v>0</v>
      </c>
      <c r="AK75" s="205">
        <v>0</v>
      </c>
      <c r="AL75" s="211">
        <v>0</v>
      </c>
      <c r="AM75" s="205">
        <v>0</v>
      </c>
      <c r="AN75" s="205">
        <v>0</v>
      </c>
      <c r="AO75" s="211">
        <v>0</v>
      </c>
      <c r="AP75" s="205">
        <v>0</v>
      </c>
      <c r="AQ75" s="205">
        <v>0</v>
      </c>
      <c r="AR75" s="205">
        <v>0</v>
      </c>
    </row>
    <row r="76" spans="1:44" s="204" customFormat="1" ht="36" hidden="1" customHeight="1">
      <c r="A76" s="204">
        <v>1</v>
      </c>
      <c r="B76" s="207">
        <f>SUBTOTAL(103,$A$16:A76)</f>
        <v>0</v>
      </c>
      <c r="C76" s="197" t="s">
        <v>1074</v>
      </c>
      <c r="D76" s="199">
        <v>1991</v>
      </c>
      <c r="E76" s="199"/>
      <c r="F76" s="208" t="s">
        <v>262</v>
      </c>
      <c r="G76" s="199">
        <v>10</v>
      </c>
      <c r="H76" s="199" t="s">
        <v>297</v>
      </c>
      <c r="I76" s="203">
        <v>5027.3999999999996</v>
      </c>
      <c r="J76" s="203">
        <v>5027.3999999999996</v>
      </c>
      <c r="K76" s="203">
        <v>4982.1000000000004</v>
      </c>
      <c r="L76" s="209">
        <v>264</v>
      </c>
      <c r="M76" s="199" t="s">
        <v>260</v>
      </c>
      <c r="N76" s="199" t="s">
        <v>264</v>
      </c>
      <c r="O76" s="202" t="s">
        <v>1340</v>
      </c>
      <c r="P76" s="203">
        <v>2880785.14</v>
      </c>
      <c r="Q76" s="203">
        <v>0</v>
      </c>
      <c r="R76" s="203">
        <v>0</v>
      </c>
      <c r="S76" s="203">
        <f t="shared" si="1"/>
        <v>2880785.14</v>
      </c>
      <c r="T76" s="203">
        <f t="shared" si="0"/>
        <v>573.01689541313613</v>
      </c>
      <c r="U76" s="203">
        <v>1058.940605481959</v>
      </c>
      <c r="V76" s="210">
        <v>1058.940605481959</v>
      </c>
      <c r="W76" s="210">
        <v>485.92371006882286</v>
      </c>
      <c r="X76" s="210">
        <f t="shared" si="2"/>
        <v>485.92371006882286</v>
      </c>
      <c r="Y76" s="205">
        <v>0</v>
      </c>
      <c r="Z76" s="205">
        <v>0</v>
      </c>
      <c r="AA76" s="205">
        <v>0</v>
      </c>
      <c r="AB76" s="205">
        <v>0</v>
      </c>
      <c r="AC76" s="205">
        <v>0</v>
      </c>
      <c r="AD76" s="205">
        <v>0</v>
      </c>
      <c r="AE76" s="205">
        <v>2</v>
      </c>
      <c r="AF76" s="211">
        <f>2661859*AE76/I76</f>
        <v>1058.940605481959</v>
      </c>
      <c r="AG76" s="205">
        <v>0</v>
      </c>
      <c r="AH76" s="205">
        <v>0</v>
      </c>
      <c r="AI76" s="205">
        <v>0</v>
      </c>
      <c r="AJ76" s="205">
        <v>0</v>
      </c>
      <c r="AK76" s="205">
        <v>0</v>
      </c>
      <c r="AL76" s="211">
        <v>0</v>
      </c>
      <c r="AM76" s="205">
        <v>0</v>
      </c>
      <c r="AN76" s="205">
        <v>0</v>
      </c>
      <c r="AO76" s="211">
        <v>0</v>
      </c>
      <c r="AP76" s="205">
        <v>0</v>
      </c>
      <c r="AQ76" s="205">
        <v>0</v>
      </c>
      <c r="AR76" s="205">
        <v>0</v>
      </c>
    </row>
    <row r="77" spans="1:44" s="204" customFormat="1" ht="36" hidden="1" customHeight="1">
      <c r="A77" s="204">
        <v>1</v>
      </c>
      <c r="B77" s="207">
        <f>SUBTOTAL(103,$A$16:A77)</f>
        <v>0</v>
      </c>
      <c r="C77" s="197" t="s">
        <v>1075</v>
      </c>
      <c r="D77" s="199">
        <v>1984</v>
      </c>
      <c r="E77" s="199"/>
      <c r="F77" s="208" t="s">
        <v>305</v>
      </c>
      <c r="G77" s="199">
        <v>16</v>
      </c>
      <c r="H77" s="199" t="s">
        <v>298</v>
      </c>
      <c r="I77" s="203">
        <v>4635.7</v>
      </c>
      <c r="J77" s="203">
        <v>4635.7</v>
      </c>
      <c r="K77" s="203">
        <v>4568</v>
      </c>
      <c r="L77" s="209">
        <v>218</v>
      </c>
      <c r="M77" s="199" t="s">
        <v>260</v>
      </c>
      <c r="N77" s="199" t="s">
        <v>264</v>
      </c>
      <c r="O77" s="202" t="s">
        <v>1340</v>
      </c>
      <c r="P77" s="203">
        <v>3859190.52</v>
      </c>
      <c r="Q77" s="203">
        <v>0</v>
      </c>
      <c r="R77" s="203">
        <v>0</v>
      </c>
      <c r="S77" s="203">
        <f t="shared" si="1"/>
        <v>3859190.52</v>
      </c>
      <c r="T77" s="203">
        <f t="shared" ref="T77:T140" si="6">P77/I77</f>
        <v>832.4935867290809</v>
      </c>
      <c r="U77" s="203">
        <v>1396.6848588131243</v>
      </c>
      <c r="V77" s="210">
        <v>1396.6848588131243</v>
      </c>
      <c r="W77" s="210">
        <v>564.19127208404336</v>
      </c>
      <c r="X77" s="210">
        <f t="shared" si="2"/>
        <v>564.19127208404336</v>
      </c>
      <c r="Y77" s="205">
        <v>0</v>
      </c>
      <c r="Z77" s="205">
        <v>0</v>
      </c>
      <c r="AA77" s="205">
        <v>0</v>
      </c>
      <c r="AB77" s="205">
        <v>0</v>
      </c>
      <c r="AC77" s="205">
        <v>0</v>
      </c>
      <c r="AD77" s="205">
        <v>0</v>
      </c>
      <c r="AE77" s="205">
        <v>2</v>
      </c>
      <c r="AF77" s="211">
        <f>3237306*AE77/I77</f>
        <v>1396.6848588131243</v>
      </c>
      <c r="AG77" s="205">
        <v>0</v>
      </c>
      <c r="AH77" s="205">
        <v>0</v>
      </c>
      <c r="AI77" s="205">
        <v>0</v>
      </c>
      <c r="AJ77" s="205">
        <v>0</v>
      </c>
      <c r="AK77" s="205">
        <v>0</v>
      </c>
      <c r="AL77" s="211">
        <v>0</v>
      </c>
      <c r="AM77" s="205">
        <v>0</v>
      </c>
      <c r="AN77" s="205">
        <v>0</v>
      </c>
      <c r="AO77" s="211">
        <v>0</v>
      </c>
      <c r="AP77" s="205">
        <v>0</v>
      </c>
      <c r="AQ77" s="205">
        <v>0</v>
      </c>
      <c r="AR77" s="205">
        <v>0</v>
      </c>
    </row>
    <row r="78" spans="1:44" s="204" customFormat="1" ht="36" hidden="1" customHeight="1">
      <c r="A78" s="204">
        <v>1</v>
      </c>
      <c r="B78" s="207">
        <f>SUBTOTAL(103,$A$16:A78)</f>
        <v>0</v>
      </c>
      <c r="C78" s="197" t="s">
        <v>1078</v>
      </c>
      <c r="D78" s="199">
        <v>1932</v>
      </c>
      <c r="E78" s="199"/>
      <c r="F78" s="208" t="s">
        <v>262</v>
      </c>
      <c r="G78" s="199">
        <v>4</v>
      </c>
      <c r="H78" s="199" t="s">
        <v>306</v>
      </c>
      <c r="I78" s="203">
        <v>2130.17</v>
      </c>
      <c r="J78" s="203">
        <v>1904.67</v>
      </c>
      <c r="K78" s="203">
        <v>1323.47</v>
      </c>
      <c r="L78" s="209">
        <v>68</v>
      </c>
      <c r="M78" s="199" t="s">
        <v>260</v>
      </c>
      <c r="N78" s="199" t="s">
        <v>264</v>
      </c>
      <c r="O78" s="202" t="s">
        <v>1279</v>
      </c>
      <c r="P78" s="203">
        <v>216770.67</v>
      </c>
      <c r="Q78" s="203">
        <v>0</v>
      </c>
      <c r="R78" s="203">
        <v>0</v>
      </c>
      <c r="S78" s="203">
        <f t="shared" si="1"/>
        <v>216770.67</v>
      </c>
      <c r="T78" s="203">
        <f t="shared" si="6"/>
        <v>101.76214574423638</v>
      </c>
      <c r="U78" s="203">
        <v>298.07</v>
      </c>
      <c r="V78" s="210">
        <v>298.07</v>
      </c>
      <c r="W78" s="210">
        <v>196.30785425576363</v>
      </c>
      <c r="X78" s="210">
        <f t="shared" si="2"/>
        <v>196.30785425576363</v>
      </c>
      <c r="Y78" s="205">
        <v>113.09</v>
      </c>
      <c r="Z78" s="205">
        <v>0</v>
      </c>
      <c r="AA78" s="205">
        <v>0</v>
      </c>
      <c r="AB78" s="205">
        <v>184.98</v>
      </c>
      <c r="AC78" s="205">
        <v>0</v>
      </c>
      <c r="AD78" s="205">
        <v>0</v>
      </c>
      <c r="AE78" s="205">
        <v>0</v>
      </c>
      <c r="AF78" s="211">
        <v>0</v>
      </c>
      <c r="AG78" s="205">
        <v>0</v>
      </c>
      <c r="AH78" s="205">
        <v>0</v>
      </c>
      <c r="AI78" s="205">
        <v>0</v>
      </c>
      <c r="AJ78" s="205">
        <v>0</v>
      </c>
      <c r="AK78" s="205">
        <v>0</v>
      </c>
      <c r="AL78" s="211">
        <v>0</v>
      </c>
      <c r="AM78" s="205">
        <v>0</v>
      </c>
      <c r="AN78" s="205">
        <v>0</v>
      </c>
      <c r="AO78" s="211">
        <v>0</v>
      </c>
      <c r="AP78" s="205">
        <v>0</v>
      </c>
      <c r="AQ78" s="205">
        <v>0</v>
      </c>
      <c r="AR78" s="205">
        <v>0</v>
      </c>
    </row>
    <row r="79" spans="1:44" s="204" customFormat="1" ht="36" hidden="1" customHeight="1">
      <c r="A79" s="204">
        <v>1</v>
      </c>
      <c r="B79" s="207">
        <f>SUBTOTAL(103,$A$16:A79)</f>
        <v>0</v>
      </c>
      <c r="C79" s="197" t="s">
        <v>1084</v>
      </c>
      <c r="D79" s="199">
        <v>1946</v>
      </c>
      <c r="E79" s="199"/>
      <c r="F79" s="208" t="s">
        <v>262</v>
      </c>
      <c r="G79" s="199">
        <v>3</v>
      </c>
      <c r="H79" s="199" t="s">
        <v>306</v>
      </c>
      <c r="I79" s="203">
        <v>2194.1999999999998</v>
      </c>
      <c r="J79" s="203">
        <v>1984.5</v>
      </c>
      <c r="K79" s="203">
        <v>1584.8</v>
      </c>
      <c r="L79" s="209">
        <v>44</v>
      </c>
      <c r="M79" s="199" t="s">
        <v>260</v>
      </c>
      <c r="N79" s="199" t="s">
        <v>264</v>
      </c>
      <c r="O79" s="202" t="s">
        <v>1590</v>
      </c>
      <c r="P79" s="203">
        <v>3764827.4299999997</v>
      </c>
      <c r="Q79" s="203">
        <v>0</v>
      </c>
      <c r="R79" s="203">
        <v>0</v>
      </c>
      <c r="S79" s="203">
        <f t="shared" si="1"/>
        <v>3764827.4299999997</v>
      </c>
      <c r="T79" s="203">
        <f t="shared" si="6"/>
        <v>1715.8086910947043</v>
      </c>
      <c r="U79" s="203">
        <v>4771.0349831373633</v>
      </c>
      <c r="V79" s="210">
        <v>4771.0349831373633</v>
      </c>
      <c r="W79" s="210">
        <v>3055.2262920426592</v>
      </c>
      <c r="X79" s="210">
        <f t="shared" si="2"/>
        <v>3055.2262920426592</v>
      </c>
      <c r="Y79" s="205">
        <v>0</v>
      </c>
      <c r="Z79" s="205">
        <v>0</v>
      </c>
      <c r="AA79" s="205">
        <v>0</v>
      </c>
      <c r="AB79" s="205">
        <v>0</v>
      </c>
      <c r="AC79" s="205">
        <v>0</v>
      </c>
      <c r="AD79" s="205">
        <v>0</v>
      </c>
      <c r="AE79" s="205">
        <v>0</v>
      </c>
      <c r="AF79" s="211">
        <v>0</v>
      </c>
      <c r="AG79" s="205">
        <v>1174</v>
      </c>
      <c r="AH79" s="211">
        <f>8917.04*AG79/I79</f>
        <v>4771.0349831373633</v>
      </c>
      <c r="AI79" s="205">
        <v>0</v>
      </c>
      <c r="AJ79" s="205">
        <v>0</v>
      </c>
      <c r="AK79" s="205">
        <v>0</v>
      </c>
      <c r="AL79" s="211">
        <v>0</v>
      </c>
      <c r="AM79" s="205">
        <v>0</v>
      </c>
      <c r="AN79" s="205">
        <v>0</v>
      </c>
      <c r="AO79" s="211">
        <v>0</v>
      </c>
      <c r="AP79" s="205">
        <v>0</v>
      </c>
      <c r="AQ79" s="205">
        <v>0</v>
      </c>
      <c r="AR79" s="205">
        <v>0</v>
      </c>
    </row>
    <row r="80" spans="1:44" s="204" customFormat="1" ht="36" hidden="1" customHeight="1">
      <c r="A80" s="204">
        <v>1</v>
      </c>
      <c r="B80" s="207">
        <f>SUBTOTAL(103,$A$16:A80)</f>
        <v>0</v>
      </c>
      <c r="C80" s="197" t="s">
        <v>1085</v>
      </c>
      <c r="D80" s="199">
        <v>1949</v>
      </c>
      <c r="E80" s="199"/>
      <c r="F80" s="208" t="s">
        <v>262</v>
      </c>
      <c r="G80" s="199" t="s">
        <v>297</v>
      </c>
      <c r="H80" s="199" t="s">
        <v>297</v>
      </c>
      <c r="I80" s="203">
        <v>939.7</v>
      </c>
      <c r="J80" s="203">
        <v>558</v>
      </c>
      <c r="K80" s="203">
        <v>558</v>
      </c>
      <c r="L80" s="209">
        <v>16</v>
      </c>
      <c r="M80" s="199" t="s">
        <v>260</v>
      </c>
      <c r="N80" s="199" t="s">
        <v>264</v>
      </c>
      <c r="O80" s="202" t="s">
        <v>1339</v>
      </c>
      <c r="P80" s="203">
        <v>3712372.02</v>
      </c>
      <c r="Q80" s="203">
        <v>0</v>
      </c>
      <c r="R80" s="203">
        <v>0</v>
      </c>
      <c r="S80" s="203">
        <f t="shared" ref="S80:S119" si="7">P80-Q80-R80</f>
        <v>3712372.02</v>
      </c>
      <c r="T80" s="203">
        <f t="shared" si="6"/>
        <v>3950.5927636479728</v>
      </c>
      <c r="U80" s="203">
        <v>6150.3752261360014</v>
      </c>
      <c r="V80" s="210">
        <v>6150.3752261360014</v>
      </c>
      <c r="W80" s="210">
        <v>2199.7824624880286</v>
      </c>
      <c r="X80" s="210">
        <f t="shared" si="2"/>
        <v>2199.7824624880286</v>
      </c>
      <c r="Y80" s="205">
        <v>0</v>
      </c>
      <c r="Z80" s="205">
        <v>0</v>
      </c>
      <c r="AA80" s="205">
        <v>0</v>
      </c>
      <c r="AB80" s="205">
        <v>0</v>
      </c>
      <c r="AC80" s="205">
        <v>0</v>
      </c>
      <c r="AD80" s="205">
        <v>0</v>
      </c>
      <c r="AE80" s="205">
        <v>0</v>
      </c>
      <c r="AF80" s="211">
        <v>0</v>
      </c>
      <c r="AG80" s="205">
        <v>0</v>
      </c>
      <c r="AH80" s="205">
        <v>0</v>
      </c>
      <c r="AI80" s="205">
        <v>0</v>
      </c>
      <c r="AJ80" s="205">
        <v>0</v>
      </c>
      <c r="AK80" s="205">
        <v>820</v>
      </c>
      <c r="AL80" s="211">
        <f t="shared" ref="AL80:AL83" si="8">7048.18*AK80/I80</f>
        <v>6150.3752261360014</v>
      </c>
      <c r="AM80" s="205">
        <v>0</v>
      </c>
      <c r="AN80" s="205">
        <v>0</v>
      </c>
      <c r="AO80" s="211">
        <v>0</v>
      </c>
      <c r="AP80" s="205">
        <v>0</v>
      </c>
      <c r="AQ80" s="205">
        <v>0</v>
      </c>
      <c r="AR80" s="205">
        <v>0</v>
      </c>
    </row>
    <row r="81" spans="1:44" s="204" customFormat="1" ht="36" hidden="1" customHeight="1">
      <c r="A81" s="204">
        <v>1</v>
      </c>
      <c r="B81" s="207">
        <f>SUBTOTAL(103,$A$16:A81)</f>
        <v>0</v>
      </c>
      <c r="C81" s="197" t="s">
        <v>1086</v>
      </c>
      <c r="D81" s="199">
        <v>1958</v>
      </c>
      <c r="E81" s="199"/>
      <c r="F81" s="208" t="s">
        <v>262</v>
      </c>
      <c r="G81" s="199">
        <v>2</v>
      </c>
      <c r="H81" s="199" t="s">
        <v>298</v>
      </c>
      <c r="I81" s="203">
        <v>429.9</v>
      </c>
      <c r="J81" s="203">
        <v>389.3</v>
      </c>
      <c r="K81" s="203">
        <v>389.3</v>
      </c>
      <c r="L81" s="209">
        <v>24</v>
      </c>
      <c r="M81" s="199" t="s">
        <v>260</v>
      </c>
      <c r="N81" s="199" t="s">
        <v>264</v>
      </c>
      <c r="O81" s="202" t="s">
        <v>1279</v>
      </c>
      <c r="P81" s="203">
        <v>1900391.55</v>
      </c>
      <c r="Q81" s="203">
        <v>0</v>
      </c>
      <c r="R81" s="203">
        <v>0</v>
      </c>
      <c r="S81" s="203">
        <f t="shared" si="7"/>
        <v>1900391.55</v>
      </c>
      <c r="T81" s="203">
        <f t="shared" si="6"/>
        <v>4420.5432658757854</v>
      </c>
      <c r="U81" s="203">
        <v>8459.7833914863932</v>
      </c>
      <c r="V81" s="210">
        <v>8459.7833914863932</v>
      </c>
      <c r="W81" s="210">
        <v>4039.2401256106077</v>
      </c>
      <c r="X81" s="210">
        <f t="shared" ref="X81:X119" si="9">U81-T81</f>
        <v>4039.2401256106077</v>
      </c>
      <c r="Y81" s="205">
        <v>0</v>
      </c>
      <c r="Z81" s="205">
        <v>0</v>
      </c>
      <c r="AA81" s="205">
        <v>0</v>
      </c>
      <c r="AB81" s="205">
        <v>0</v>
      </c>
      <c r="AC81" s="205">
        <v>0</v>
      </c>
      <c r="AD81" s="205">
        <v>0</v>
      </c>
      <c r="AE81" s="205">
        <v>0</v>
      </c>
      <c r="AF81" s="211">
        <v>0</v>
      </c>
      <c r="AG81" s="205">
        <v>0</v>
      </c>
      <c r="AH81" s="205">
        <v>0</v>
      </c>
      <c r="AI81" s="205">
        <v>0</v>
      </c>
      <c r="AJ81" s="205">
        <v>0</v>
      </c>
      <c r="AK81" s="205">
        <v>516</v>
      </c>
      <c r="AL81" s="211">
        <f t="shared" si="8"/>
        <v>8459.7833914863932</v>
      </c>
      <c r="AM81" s="205">
        <v>0</v>
      </c>
      <c r="AN81" s="205">
        <v>0</v>
      </c>
      <c r="AO81" s="211">
        <v>0</v>
      </c>
      <c r="AP81" s="205">
        <v>0</v>
      </c>
      <c r="AQ81" s="205">
        <v>0</v>
      </c>
      <c r="AR81" s="205">
        <v>0</v>
      </c>
    </row>
    <row r="82" spans="1:44" s="204" customFormat="1" ht="36" hidden="1" customHeight="1">
      <c r="A82" s="204">
        <v>1</v>
      </c>
      <c r="B82" s="207">
        <f>SUBTOTAL(103,$A$16:A82)</f>
        <v>0</v>
      </c>
      <c r="C82" s="197" t="s">
        <v>1087</v>
      </c>
      <c r="D82" s="199">
        <v>1958</v>
      </c>
      <c r="E82" s="199"/>
      <c r="F82" s="208" t="s">
        <v>262</v>
      </c>
      <c r="G82" s="199">
        <v>2</v>
      </c>
      <c r="H82" s="199" t="s">
        <v>298</v>
      </c>
      <c r="I82" s="203">
        <v>447.3</v>
      </c>
      <c r="J82" s="203">
        <v>384.9</v>
      </c>
      <c r="K82" s="203">
        <v>384.9</v>
      </c>
      <c r="L82" s="209">
        <v>21</v>
      </c>
      <c r="M82" s="199" t="s">
        <v>260</v>
      </c>
      <c r="N82" s="199" t="s">
        <v>264</v>
      </c>
      <c r="O82" s="202" t="s">
        <v>1279</v>
      </c>
      <c r="P82" s="203">
        <v>2106147.9500000002</v>
      </c>
      <c r="Q82" s="203">
        <v>0</v>
      </c>
      <c r="R82" s="203">
        <v>0</v>
      </c>
      <c r="S82" s="203">
        <f t="shared" si="7"/>
        <v>2106147.9500000002</v>
      </c>
      <c r="T82" s="203">
        <f t="shared" si="6"/>
        <v>4708.5802593337803</v>
      </c>
      <c r="U82" s="203">
        <v>8808.2553543483118</v>
      </c>
      <c r="V82" s="210">
        <v>8808.2553543483118</v>
      </c>
      <c r="W82" s="210">
        <v>4099.6750950145315</v>
      </c>
      <c r="X82" s="210">
        <f t="shared" si="9"/>
        <v>4099.6750950145315</v>
      </c>
      <c r="Y82" s="205">
        <v>0</v>
      </c>
      <c r="Z82" s="205">
        <v>0</v>
      </c>
      <c r="AA82" s="205">
        <v>0</v>
      </c>
      <c r="AB82" s="205">
        <v>0</v>
      </c>
      <c r="AC82" s="205">
        <v>0</v>
      </c>
      <c r="AD82" s="205">
        <v>0</v>
      </c>
      <c r="AE82" s="205">
        <v>0</v>
      </c>
      <c r="AF82" s="211">
        <v>0</v>
      </c>
      <c r="AG82" s="205">
        <v>0</v>
      </c>
      <c r="AH82" s="205">
        <v>0</v>
      </c>
      <c r="AI82" s="205">
        <v>0</v>
      </c>
      <c r="AJ82" s="205">
        <v>0</v>
      </c>
      <c r="AK82" s="205">
        <v>559</v>
      </c>
      <c r="AL82" s="211">
        <f t="shared" si="8"/>
        <v>8808.2553543483118</v>
      </c>
      <c r="AM82" s="205">
        <v>0</v>
      </c>
      <c r="AN82" s="205">
        <v>0</v>
      </c>
      <c r="AO82" s="211">
        <v>0</v>
      </c>
      <c r="AP82" s="205">
        <v>0</v>
      </c>
      <c r="AQ82" s="205">
        <v>0</v>
      </c>
      <c r="AR82" s="205">
        <v>0</v>
      </c>
    </row>
    <row r="83" spans="1:44" s="204" customFormat="1" ht="36" hidden="1" customHeight="1">
      <c r="A83" s="204">
        <v>1</v>
      </c>
      <c r="B83" s="207">
        <f>SUBTOTAL(103,$A$16:A83)</f>
        <v>0</v>
      </c>
      <c r="C83" s="197" t="s">
        <v>1088</v>
      </c>
      <c r="D83" s="199">
        <v>1963</v>
      </c>
      <c r="E83" s="199"/>
      <c r="F83" s="208" t="s">
        <v>262</v>
      </c>
      <c r="G83" s="199">
        <v>5</v>
      </c>
      <c r="H83" s="199" t="s">
        <v>297</v>
      </c>
      <c r="I83" s="203">
        <v>1750.2</v>
      </c>
      <c r="J83" s="203">
        <v>1623.4</v>
      </c>
      <c r="K83" s="203">
        <v>1623.4</v>
      </c>
      <c r="L83" s="209">
        <v>89</v>
      </c>
      <c r="M83" s="199" t="s">
        <v>260</v>
      </c>
      <c r="N83" s="199" t="s">
        <v>264</v>
      </c>
      <c r="O83" s="202" t="s">
        <v>1591</v>
      </c>
      <c r="P83" s="203">
        <v>2813385.7399999998</v>
      </c>
      <c r="Q83" s="203">
        <v>0</v>
      </c>
      <c r="R83" s="203">
        <v>0</v>
      </c>
      <c r="S83" s="203">
        <f t="shared" si="7"/>
        <v>2813385.7399999998</v>
      </c>
      <c r="T83" s="203">
        <f t="shared" si="6"/>
        <v>1607.4652839675464</v>
      </c>
      <c r="U83" s="203">
        <v>6132.424010970175</v>
      </c>
      <c r="V83" s="210">
        <v>6132.424010970175</v>
      </c>
      <c r="W83" s="210">
        <v>4524.9587270026286</v>
      </c>
      <c r="X83" s="210">
        <f t="shared" si="9"/>
        <v>4524.9587270026286</v>
      </c>
      <c r="Y83" s="205">
        <v>0</v>
      </c>
      <c r="Z83" s="205">
        <v>0</v>
      </c>
      <c r="AA83" s="205">
        <v>0</v>
      </c>
      <c r="AB83" s="205">
        <v>0</v>
      </c>
      <c r="AC83" s="205">
        <v>0</v>
      </c>
      <c r="AD83" s="205">
        <v>0</v>
      </c>
      <c r="AE83" s="205">
        <v>0</v>
      </c>
      <c r="AF83" s="211">
        <v>0</v>
      </c>
      <c r="AG83" s="205">
        <v>0</v>
      </c>
      <c r="AH83" s="205">
        <v>0</v>
      </c>
      <c r="AI83" s="205">
        <v>0</v>
      </c>
      <c r="AJ83" s="205">
        <v>0</v>
      </c>
      <c r="AK83" s="205">
        <v>1522.8</v>
      </c>
      <c r="AL83" s="211">
        <f t="shared" si="8"/>
        <v>6132.424010970175</v>
      </c>
      <c r="AM83" s="205">
        <v>0</v>
      </c>
      <c r="AN83" s="205">
        <v>0</v>
      </c>
      <c r="AO83" s="211">
        <v>0</v>
      </c>
      <c r="AP83" s="205">
        <v>0</v>
      </c>
      <c r="AQ83" s="205">
        <v>0</v>
      </c>
      <c r="AR83" s="205">
        <v>0</v>
      </c>
    </row>
    <row r="84" spans="1:44" s="204" customFormat="1" ht="36" hidden="1" customHeight="1">
      <c r="A84" s="204">
        <v>1</v>
      </c>
      <c r="B84" s="207">
        <f>SUBTOTAL(103,$A$16:A84)</f>
        <v>0</v>
      </c>
      <c r="C84" s="197" t="s">
        <v>1089</v>
      </c>
      <c r="D84" s="199">
        <v>1958</v>
      </c>
      <c r="E84" s="199"/>
      <c r="F84" s="208" t="s">
        <v>262</v>
      </c>
      <c r="G84" s="199">
        <v>3</v>
      </c>
      <c r="H84" s="199" t="s">
        <v>297</v>
      </c>
      <c r="I84" s="203">
        <v>1081</v>
      </c>
      <c r="J84" s="203">
        <v>633.6</v>
      </c>
      <c r="K84" s="203">
        <v>633.6</v>
      </c>
      <c r="L84" s="209">
        <v>48</v>
      </c>
      <c r="M84" s="199" t="s">
        <v>260</v>
      </c>
      <c r="N84" s="199" t="s">
        <v>264</v>
      </c>
      <c r="O84" s="202" t="s">
        <v>1339</v>
      </c>
      <c r="P84" s="203">
        <v>2278510.5799999996</v>
      </c>
      <c r="Q84" s="203">
        <v>0</v>
      </c>
      <c r="R84" s="203">
        <v>0</v>
      </c>
      <c r="S84" s="203">
        <f t="shared" si="7"/>
        <v>2278510.5799999996</v>
      </c>
      <c r="T84" s="203">
        <f t="shared" si="6"/>
        <v>2107.7803700277518</v>
      </c>
      <c r="U84" s="203">
        <v>4591.3269787234049</v>
      </c>
      <c r="V84" s="210">
        <v>4591.3269787234049</v>
      </c>
      <c r="W84" s="210">
        <v>2483.546608695653</v>
      </c>
      <c r="X84" s="210">
        <f t="shared" si="9"/>
        <v>2483.546608695653</v>
      </c>
      <c r="Y84" s="205">
        <v>0</v>
      </c>
      <c r="Z84" s="205">
        <v>0</v>
      </c>
      <c r="AA84" s="205">
        <v>0</v>
      </c>
      <c r="AB84" s="205">
        <v>0</v>
      </c>
      <c r="AC84" s="205">
        <v>0</v>
      </c>
      <c r="AD84" s="205">
        <v>0</v>
      </c>
      <c r="AE84" s="205">
        <v>0</v>
      </c>
      <c r="AF84" s="211">
        <v>0</v>
      </c>
      <c r="AG84" s="205">
        <v>556.6</v>
      </c>
      <c r="AH84" s="211">
        <f>8917.04*AG84/I84</f>
        <v>4591.3269787234049</v>
      </c>
      <c r="AI84" s="205">
        <v>0</v>
      </c>
      <c r="AJ84" s="205">
        <v>0</v>
      </c>
      <c r="AK84" s="205">
        <v>0</v>
      </c>
      <c r="AL84" s="211">
        <v>0</v>
      </c>
      <c r="AM84" s="205">
        <v>0</v>
      </c>
      <c r="AN84" s="205">
        <v>0</v>
      </c>
      <c r="AO84" s="211">
        <v>0</v>
      </c>
      <c r="AP84" s="205">
        <v>0</v>
      </c>
      <c r="AQ84" s="205">
        <v>0</v>
      </c>
      <c r="AR84" s="205">
        <v>0</v>
      </c>
    </row>
    <row r="85" spans="1:44" s="204" customFormat="1" ht="36" hidden="1" customHeight="1">
      <c r="A85" s="204">
        <v>1</v>
      </c>
      <c r="B85" s="207">
        <f>SUBTOTAL(103,$A$16:A85)</f>
        <v>0</v>
      </c>
      <c r="C85" s="197" t="s">
        <v>1090</v>
      </c>
      <c r="D85" s="199">
        <v>1959</v>
      </c>
      <c r="E85" s="199"/>
      <c r="F85" s="208" t="s">
        <v>262</v>
      </c>
      <c r="G85" s="199">
        <v>2</v>
      </c>
      <c r="H85" s="199" t="s">
        <v>298</v>
      </c>
      <c r="I85" s="203">
        <v>495</v>
      </c>
      <c r="J85" s="203">
        <v>308.10000000000002</v>
      </c>
      <c r="K85" s="203">
        <v>308.10000000000002</v>
      </c>
      <c r="L85" s="209">
        <v>20</v>
      </c>
      <c r="M85" s="199" t="s">
        <v>260</v>
      </c>
      <c r="N85" s="199" t="s">
        <v>264</v>
      </c>
      <c r="O85" s="202" t="s">
        <v>1585</v>
      </c>
      <c r="P85" s="203">
        <v>2391493.25</v>
      </c>
      <c r="Q85" s="203">
        <v>0</v>
      </c>
      <c r="R85" s="203">
        <v>0</v>
      </c>
      <c r="S85" s="203">
        <f t="shared" si="7"/>
        <v>2391493.25</v>
      </c>
      <c r="T85" s="203">
        <f t="shared" si="6"/>
        <v>4831.2994949494951</v>
      </c>
      <c r="U85" s="203">
        <v>9155.5146262626258</v>
      </c>
      <c r="V85" s="210">
        <v>9155.5146262626258</v>
      </c>
      <c r="W85" s="210">
        <v>4324.2151313131308</v>
      </c>
      <c r="X85" s="210">
        <f t="shared" si="9"/>
        <v>4324.2151313131308</v>
      </c>
      <c r="Y85" s="205">
        <v>0</v>
      </c>
      <c r="Z85" s="205">
        <v>0</v>
      </c>
      <c r="AA85" s="205">
        <v>0</v>
      </c>
      <c r="AB85" s="205">
        <v>0</v>
      </c>
      <c r="AC85" s="205">
        <v>0</v>
      </c>
      <c r="AD85" s="205">
        <v>0</v>
      </c>
      <c r="AE85" s="205">
        <v>0</v>
      </c>
      <c r="AF85" s="211">
        <v>0</v>
      </c>
      <c r="AG85" s="205">
        <v>0</v>
      </c>
      <c r="AH85" s="205">
        <v>0</v>
      </c>
      <c r="AI85" s="205">
        <v>0</v>
      </c>
      <c r="AJ85" s="205">
        <v>0</v>
      </c>
      <c r="AK85" s="205">
        <v>643</v>
      </c>
      <c r="AL85" s="211">
        <f>7048.18*AK85/I85</f>
        <v>9155.5146262626258</v>
      </c>
      <c r="AM85" s="205">
        <v>0</v>
      </c>
      <c r="AN85" s="205">
        <v>0</v>
      </c>
      <c r="AO85" s="211">
        <v>0</v>
      </c>
      <c r="AP85" s="205">
        <v>0</v>
      </c>
      <c r="AQ85" s="205">
        <v>0</v>
      </c>
      <c r="AR85" s="205">
        <v>0</v>
      </c>
    </row>
    <row r="86" spans="1:44" s="204" customFormat="1" ht="36" hidden="1" customHeight="1">
      <c r="A86" s="204">
        <v>1</v>
      </c>
      <c r="B86" s="207">
        <f>SUBTOTAL(103,$A$16:A86)</f>
        <v>0</v>
      </c>
      <c r="C86" s="197" t="s">
        <v>1092</v>
      </c>
      <c r="D86" s="199">
        <v>1974</v>
      </c>
      <c r="E86" s="199"/>
      <c r="F86" s="208" t="s">
        <v>305</v>
      </c>
      <c r="G86" s="199">
        <v>5</v>
      </c>
      <c r="H86" s="199" t="s">
        <v>364</v>
      </c>
      <c r="I86" s="203">
        <v>5153.3999999999996</v>
      </c>
      <c r="J86" s="203">
        <v>4574.1000000000004</v>
      </c>
      <c r="K86" s="203">
        <v>4574.1000000000004</v>
      </c>
      <c r="L86" s="209">
        <v>190</v>
      </c>
      <c r="M86" s="199" t="s">
        <v>260</v>
      </c>
      <c r="N86" s="199" t="s">
        <v>264</v>
      </c>
      <c r="O86" s="202" t="s">
        <v>1277</v>
      </c>
      <c r="P86" s="203">
        <v>4355328.45</v>
      </c>
      <c r="Q86" s="203">
        <v>0</v>
      </c>
      <c r="R86" s="203">
        <v>0</v>
      </c>
      <c r="S86" s="203">
        <f t="shared" si="7"/>
        <v>4355328.45</v>
      </c>
      <c r="T86" s="203">
        <f t="shared" si="6"/>
        <v>845.13689020840616</v>
      </c>
      <c r="U86" s="203">
        <v>1875.1496580898051</v>
      </c>
      <c r="V86" s="210">
        <v>1875.1496580898051</v>
      </c>
      <c r="W86" s="210">
        <v>1030.012767881399</v>
      </c>
      <c r="X86" s="210">
        <f t="shared" si="9"/>
        <v>1030.012767881399</v>
      </c>
      <c r="Y86" s="205">
        <v>0</v>
      </c>
      <c r="Z86" s="205">
        <v>0</v>
      </c>
      <c r="AA86" s="205">
        <v>0</v>
      </c>
      <c r="AB86" s="205">
        <v>0</v>
      </c>
      <c r="AC86" s="205">
        <v>0</v>
      </c>
      <c r="AD86" s="205">
        <v>0</v>
      </c>
      <c r="AE86" s="205">
        <v>0</v>
      </c>
      <c r="AF86" s="211">
        <v>0</v>
      </c>
      <c r="AG86" s="205">
        <v>1083.7</v>
      </c>
      <c r="AH86" s="211">
        <f>8917.04*AG86/I86</f>
        <v>1875.1496580898051</v>
      </c>
      <c r="AI86" s="205">
        <v>0</v>
      </c>
      <c r="AJ86" s="205">
        <v>0</v>
      </c>
      <c r="AK86" s="205">
        <v>0</v>
      </c>
      <c r="AL86" s="211">
        <v>0</v>
      </c>
      <c r="AM86" s="205">
        <v>0</v>
      </c>
      <c r="AN86" s="205">
        <v>0</v>
      </c>
      <c r="AO86" s="211">
        <v>0</v>
      </c>
      <c r="AP86" s="205">
        <v>0</v>
      </c>
      <c r="AQ86" s="205">
        <v>0</v>
      </c>
      <c r="AR86" s="205">
        <v>0</v>
      </c>
    </row>
    <row r="87" spans="1:44" s="204" customFormat="1" ht="36" hidden="1" customHeight="1">
      <c r="A87" s="204">
        <v>1</v>
      </c>
      <c r="B87" s="207">
        <f>SUBTOTAL(103,$A$16:A87)</f>
        <v>0</v>
      </c>
      <c r="C87" s="197" t="s">
        <v>1095</v>
      </c>
      <c r="D87" s="199">
        <v>1959</v>
      </c>
      <c r="E87" s="199"/>
      <c r="F87" s="208" t="s">
        <v>262</v>
      </c>
      <c r="G87" s="199">
        <v>2</v>
      </c>
      <c r="H87" s="199" t="s">
        <v>297</v>
      </c>
      <c r="I87" s="203">
        <v>572.79999999999995</v>
      </c>
      <c r="J87" s="203">
        <v>339.4</v>
      </c>
      <c r="K87" s="203">
        <v>339.4</v>
      </c>
      <c r="L87" s="209">
        <v>21</v>
      </c>
      <c r="M87" s="199" t="s">
        <v>260</v>
      </c>
      <c r="N87" s="199" t="s">
        <v>264</v>
      </c>
      <c r="O87" s="202" t="s">
        <v>1279</v>
      </c>
      <c r="P87" s="203">
        <v>1505981.24</v>
      </c>
      <c r="Q87" s="203">
        <v>0</v>
      </c>
      <c r="R87" s="203">
        <v>0</v>
      </c>
      <c r="S87" s="203">
        <f t="shared" si="7"/>
        <v>1505981.24</v>
      </c>
      <c r="T87" s="203">
        <f t="shared" si="6"/>
        <v>2629.1571927374303</v>
      </c>
      <c r="U87" s="203">
        <v>8367.2527932960911</v>
      </c>
      <c r="V87" s="210">
        <v>8367.2527932960911</v>
      </c>
      <c r="W87" s="210">
        <v>5738.0956005586613</v>
      </c>
      <c r="X87" s="210">
        <f t="shared" si="9"/>
        <v>5738.0956005586613</v>
      </c>
      <c r="Y87" s="205">
        <v>0</v>
      </c>
      <c r="Z87" s="205">
        <v>0</v>
      </c>
      <c r="AA87" s="205">
        <v>0</v>
      </c>
      <c r="AB87" s="205">
        <v>0</v>
      </c>
      <c r="AC87" s="205">
        <v>0</v>
      </c>
      <c r="AD87" s="205">
        <v>0</v>
      </c>
      <c r="AE87" s="205">
        <v>0</v>
      </c>
      <c r="AF87" s="211">
        <v>0</v>
      </c>
      <c r="AG87" s="205">
        <v>0</v>
      </c>
      <c r="AH87" s="205">
        <v>0</v>
      </c>
      <c r="AI87" s="205">
        <v>0</v>
      </c>
      <c r="AJ87" s="205">
        <v>0</v>
      </c>
      <c r="AK87" s="205">
        <v>680</v>
      </c>
      <c r="AL87" s="211">
        <f t="shared" ref="AL87:AL88" si="10">7048.18*AK87/I87</f>
        <v>8367.2527932960911</v>
      </c>
      <c r="AM87" s="205">
        <v>0</v>
      </c>
      <c r="AN87" s="205">
        <v>0</v>
      </c>
      <c r="AO87" s="211">
        <v>0</v>
      </c>
      <c r="AP87" s="205">
        <v>0</v>
      </c>
      <c r="AQ87" s="205">
        <v>0</v>
      </c>
      <c r="AR87" s="205">
        <v>0</v>
      </c>
    </row>
    <row r="88" spans="1:44" s="204" customFormat="1" ht="36" hidden="1" customHeight="1">
      <c r="A88" s="204">
        <v>1</v>
      </c>
      <c r="B88" s="207">
        <f>SUBTOTAL(103,$A$16:A88)</f>
        <v>0</v>
      </c>
      <c r="C88" s="197" t="s">
        <v>1096</v>
      </c>
      <c r="D88" s="199">
        <v>1955</v>
      </c>
      <c r="E88" s="199"/>
      <c r="F88" s="208" t="s">
        <v>262</v>
      </c>
      <c r="G88" s="199">
        <v>2</v>
      </c>
      <c r="H88" s="199" t="s">
        <v>298</v>
      </c>
      <c r="I88" s="203">
        <v>727.66</v>
      </c>
      <c r="J88" s="203">
        <v>427.66</v>
      </c>
      <c r="K88" s="203">
        <v>427.66</v>
      </c>
      <c r="L88" s="209">
        <v>168</v>
      </c>
      <c r="M88" s="199" t="s">
        <v>260</v>
      </c>
      <c r="N88" s="199" t="s">
        <v>264</v>
      </c>
      <c r="O88" s="202" t="s">
        <v>1277</v>
      </c>
      <c r="P88" s="203">
        <v>820883.7</v>
      </c>
      <c r="Q88" s="203">
        <v>0</v>
      </c>
      <c r="R88" s="203">
        <v>0</v>
      </c>
      <c r="S88" s="203">
        <f t="shared" si="7"/>
        <v>820883.7</v>
      </c>
      <c r="T88" s="203">
        <f t="shared" si="6"/>
        <v>1128.1143665997856</v>
      </c>
      <c r="U88" s="203">
        <v>4184.3907319352447</v>
      </c>
      <c r="V88" s="210">
        <v>4184.3907319352447</v>
      </c>
      <c r="W88" s="210">
        <v>3056.2763653354591</v>
      </c>
      <c r="X88" s="210">
        <f t="shared" si="9"/>
        <v>3056.2763653354591</v>
      </c>
      <c r="Y88" s="205">
        <v>0</v>
      </c>
      <c r="Z88" s="205">
        <v>0</v>
      </c>
      <c r="AA88" s="205">
        <v>0</v>
      </c>
      <c r="AB88" s="205">
        <v>0</v>
      </c>
      <c r="AC88" s="205">
        <v>0</v>
      </c>
      <c r="AD88" s="205">
        <v>0</v>
      </c>
      <c r="AE88" s="205">
        <v>0</v>
      </c>
      <c r="AF88" s="211">
        <v>0</v>
      </c>
      <c r="AG88" s="205">
        <v>0</v>
      </c>
      <c r="AH88" s="205">
        <v>0</v>
      </c>
      <c r="AI88" s="205">
        <v>0</v>
      </c>
      <c r="AJ88" s="205">
        <v>0</v>
      </c>
      <c r="AK88" s="205">
        <v>432</v>
      </c>
      <c r="AL88" s="211">
        <f t="shared" si="10"/>
        <v>4184.3907319352447</v>
      </c>
      <c r="AM88" s="205">
        <v>0</v>
      </c>
      <c r="AN88" s="205">
        <v>0</v>
      </c>
      <c r="AO88" s="211">
        <v>0</v>
      </c>
      <c r="AP88" s="205">
        <v>0</v>
      </c>
      <c r="AQ88" s="205">
        <v>0</v>
      </c>
      <c r="AR88" s="205">
        <v>0</v>
      </c>
    </row>
    <row r="89" spans="1:44" s="204" customFormat="1" ht="36" hidden="1" customHeight="1">
      <c r="A89" s="204">
        <v>1</v>
      </c>
      <c r="B89" s="207">
        <f>SUBTOTAL(103,$A$16:A89)</f>
        <v>0</v>
      </c>
      <c r="C89" s="197" t="s">
        <v>1497</v>
      </c>
      <c r="D89" s="199">
        <v>1949</v>
      </c>
      <c r="E89" s="199"/>
      <c r="F89" s="208" t="s">
        <v>262</v>
      </c>
      <c r="G89" s="199">
        <v>2</v>
      </c>
      <c r="H89" s="199" t="s">
        <v>298</v>
      </c>
      <c r="I89" s="203">
        <v>564.9</v>
      </c>
      <c r="J89" s="203">
        <v>519.9</v>
      </c>
      <c r="K89" s="203">
        <v>519.9</v>
      </c>
      <c r="L89" s="209">
        <v>22</v>
      </c>
      <c r="M89" s="199" t="s">
        <v>260</v>
      </c>
      <c r="N89" s="199" t="s">
        <v>264</v>
      </c>
      <c r="O89" s="202" t="s">
        <v>1338</v>
      </c>
      <c r="P89" s="203">
        <v>1677475.96</v>
      </c>
      <c r="Q89" s="203">
        <v>0</v>
      </c>
      <c r="R89" s="203">
        <v>0</v>
      </c>
      <c r="S89" s="203">
        <f t="shared" si="7"/>
        <v>1677475.96</v>
      </c>
      <c r="T89" s="203">
        <f t="shared" si="6"/>
        <v>2969.5095769162685</v>
      </c>
      <c r="U89" s="203">
        <v>7357.7813503274929</v>
      </c>
      <c r="V89" s="210">
        <v>7357.7813503274929</v>
      </c>
      <c r="W89" s="210">
        <v>4388.2717734112248</v>
      </c>
      <c r="X89" s="210">
        <f t="shared" si="9"/>
        <v>4388.2717734112248</v>
      </c>
      <c r="Y89" s="205">
        <v>0</v>
      </c>
      <c r="Z89" s="205">
        <v>0</v>
      </c>
      <c r="AA89" s="205">
        <v>0</v>
      </c>
      <c r="AB89" s="205">
        <v>0</v>
      </c>
      <c r="AC89" s="205">
        <v>0</v>
      </c>
      <c r="AD89" s="205">
        <v>0</v>
      </c>
      <c r="AE89" s="205">
        <v>0</v>
      </c>
      <c r="AF89" s="211">
        <v>0</v>
      </c>
      <c r="AG89" s="205">
        <v>466.12</v>
      </c>
      <c r="AH89" s="211">
        <f t="shared" ref="AH89:AH97" si="11">8917.04*AG89/I89</f>
        <v>7357.7813503274929</v>
      </c>
      <c r="AI89" s="205">
        <v>0</v>
      </c>
      <c r="AJ89" s="205">
        <v>0</v>
      </c>
      <c r="AK89" s="205">
        <v>0</v>
      </c>
      <c r="AL89" s="211">
        <v>0</v>
      </c>
      <c r="AM89" s="205">
        <v>0</v>
      </c>
      <c r="AN89" s="205">
        <v>0</v>
      </c>
      <c r="AO89" s="211">
        <v>0</v>
      </c>
      <c r="AP89" s="205">
        <v>0</v>
      </c>
      <c r="AQ89" s="205">
        <v>0</v>
      </c>
      <c r="AR89" s="205">
        <v>0</v>
      </c>
    </row>
    <row r="90" spans="1:44" s="204" customFormat="1" ht="36" hidden="1" customHeight="1">
      <c r="A90" s="204">
        <v>1</v>
      </c>
      <c r="B90" s="207">
        <f>SUBTOTAL(103,$A$16:A90)</f>
        <v>0</v>
      </c>
      <c r="C90" s="197" t="s">
        <v>1493</v>
      </c>
      <c r="D90" s="199">
        <v>1969</v>
      </c>
      <c r="E90" s="199"/>
      <c r="F90" s="208" t="s">
        <v>262</v>
      </c>
      <c r="G90" s="199">
        <v>5</v>
      </c>
      <c r="H90" s="199" t="s">
        <v>306</v>
      </c>
      <c r="I90" s="203">
        <v>2989.1</v>
      </c>
      <c r="J90" s="203">
        <v>2769.1</v>
      </c>
      <c r="K90" s="203">
        <v>2016</v>
      </c>
      <c r="L90" s="209">
        <v>72</v>
      </c>
      <c r="M90" s="199" t="s">
        <v>260</v>
      </c>
      <c r="N90" s="199" t="s">
        <v>264</v>
      </c>
      <c r="O90" s="202" t="s">
        <v>1590</v>
      </c>
      <c r="P90" s="203">
        <v>3647517.81</v>
      </c>
      <c r="Q90" s="203">
        <v>0</v>
      </c>
      <c r="R90" s="203">
        <v>0</v>
      </c>
      <c r="S90" s="203">
        <f t="shared" si="7"/>
        <v>3647517.81</v>
      </c>
      <c r="T90" s="203">
        <f t="shared" si="6"/>
        <v>1220.2729283061792</v>
      </c>
      <c r="U90" s="203">
        <v>2562.5564082834298</v>
      </c>
      <c r="V90" s="210">
        <v>2562.5564082834298</v>
      </c>
      <c r="W90" s="210">
        <v>1342.2834799772506</v>
      </c>
      <c r="X90" s="210">
        <f t="shared" si="9"/>
        <v>1342.2834799772506</v>
      </c>
      <c r="Y90" s="205">
        <v>0</v>
      </c>
      <c r="Z90" s="205">
        <v>0</v>
      </c>
      <c r="AA90" s="205">
        <v>0</v>
      </c>
      <c r="AB90" s="205">
        <v>0</v>
      </c>
      <c r="AC90" s="205">
        <v>0</v>
      </c>
      <c r="AD90" s="205">
        <v>0</v>
      </c>
      <c r="AE90" s="205">
        <v>0</v>
      </c>
      <c r="AF90" s="211">
        <v>0</v>
      </c>
      <c r="AG90" s="205">
        <v>859</v>
      </c>
      <c r="AH90" s="211">
        <f t="shared" si="11"/>
        <v>2562.5564082834298</v>
      </c>
      <c r="AI90" s="205">
        <v>0</v>
      </c>
      <c r="AJ90" s="205">
        <v>0</v>
      </c>
      <c r="AK90" s="205">
        <v>0</v>
      </c>
      <c r="AL90" s="211">
        <v>0</v>
      </c>
      <c r="AM90" s="205">
        <v>0</v>
      </c>
      <c r="AN90" s="205">
        <v>0</v>
      </c>
      <c r="AO90" s="211">
        <v>0</v>
      </c>
      <c r="AP90" s="205">
        <v>0</v>
      </c>
      <c r="AQ90" s="205">
        <v>0</v>
      </c>
      <c r="AR90" s="205">
        <v>0</v>
      </c>
    </row>
    <row r="91" spans="1:44" s="204" customFormat="1" ht="36" hidden="1" customHeight="1">
      <c r="A91" s="204">
        <v>1</v>
      </c>
      <c r="B91" s="207">
        <f>SUBTOTAL(103,$A$16:A91)</f>
        <v>0</v>
      </c>
      <c r="C91" s="197" t="s">
        <v>1496</v>
      </c>
      <c r="D91" s="199">
        <v>1938</v>
      </c>
      <c r="E91" s="199"/>
      <c r="F91" s="208" t="s">
        <v>262</v>
      </c>
      <c r="G91" s="199">
        <v>5</v>
      </c>
      <c r="H91" s="199" t="s">
        <v>302</v>
      </c>
      <c r="I91" s="203">
        <v>2927.1</v>
      </c>
      <c r="J91" s="203">
        <v>1576</v>
      </c>
      <c r="K91" s="203">
        <v>1576</v>
      </c>
      <c r="L91" s="209">
        <v>88</v>
      </c>
      <c r="M91" s="199" t="s">
        <v>260</v>
      </c>
      <c r="N91" s="199" t="s">
        <v>264</v>
      </c>
      <c r="O91" s="202" t="s">
        <v>1341</v>
      </c>
      <c r="P91" s="203">
        <v>5096776.0799999991</v>
      </c>
      <c r="Q91" s="203">
        <v>0</v>
      </c>
      <c r="R91" s="203">
        <v>0</v>
      </c>
      <c r="S91" s="203">
        <f t="shared" si="7"/>
        <v>5096776.0799999991</v>
      </c>
      <c r="T91" s="203">
        <f t="shared" si="6"/>
        <v>1741.2374295377674</v>
      </c>
      <c r="U91" s="203">
        <v>3034.1880496054123</v>
      </c>
      <c r="V91" s="210">
        <v>3034.1880496054123</v>
      </c>
      <c r="W91" s="210">
        <v>1292.9506200676449</v>
      </c>
      <c r="X91" s="210">
        <f t="shared" si="9"/>
        <v>1292.9506200676449</v>
      </c>
      <c r="Y91" s="205">
        <v>0</v>
      </c>
      <c r="Z91" s="205">
        <v>0</v>
      </c>
      <c r="AA91" s="205">
        <v>0</v>
      </c>
      <c r="AB91" s="205">
        <v>0</v>
      </c>
      <c r="AC91" s="205">
        <v>0</v>
      </c>
      <c r="AD91" s="205">
        <v>0</v>
      </c>
      <c r="AE91" s="205">
        <v>0</v>
      </c>
      <c r="AF91" s="211">
        <v>0</v>
      </c>
      <c r="AG91" s="205">
        <v>996</v>
      </c>
      <c r="AH91" s="211">
        <f t="shared" si="11"/>
        <v>3034.1880496054123</v>
      </c>
      <c r="AI91" s="205">
        <v>0</v>
      </c>
      <c r="AJ91" s="205">
        <v>0</v>
      </c>
      <c r="AK91" s="205">
        <v>0</v>
      </c>
      <c r="AL91" s="211">
        <v>0</v>
      </c>
      <c r="AM91" s="205">
        <v>0</v>
      </c>
      <c r="AN91" s="205">
        <v>0</v>
      </c>
      <c r="AO91" s="211">
        <v>0</v>
      </c>
      <c r="AP91" s="205">
        <v>0</v>
      </c>
      <c r="AQ91" s="205">
        <v>0</v>
      </c>
      <c r="AR91" s="205">
        <v>0</v>
      </c>
    </row>
    <row r="92" spans="1:44" s="204" customFormat="1" ht="36" hidden="1" customHeight="1">
      <c r="A92" s="204">
        <v>1</v>
      </c>
      <c r="B92" s="207">
        <f>SUBTOTAL(103,$A$16:A92)</f>
        <v>0</v>
      </c>
      <c r="C92" s="197" t="s">
        <v>1492</v>
      </c>
      <c r="D92" s="199">
        <v>1962</v>
      </c>
      <c r="E92" s="199"/>
      <c r="F92" s="208" t="s">
        <v>262</v>
      </c>
      <c r="G92" s="199">
        <v>5</v>
      </c>
      <c r="H92" s="199" t="s">
        <v>302</v>
      </c>
      <c r="I92" s="203">
        <v>3481.5</v>
      </c>
      <c r="J92" s="203">
        <v>3181.1</v>
      </c>
      <c r="K92" s="203">
        <v>3181.1</v>
      </c>
      <c r="L92" s="209">
        <v>160</v>
      </c>
      <c r="M92" s="199" t="s">
        <v>260</v>
      </c>
      <c r="N92" s="199" t="s">
        <v>264</v>
      </c>
      <c r="O92" s="202" t="s">
        <v>1590</v>
      </c>
      <c r="P92" s="203">
        <v>3789473.9</v>
      </c>
      <c r="Q92" s="203">
        <v>0</v>
      </c>
      <c r="R92" s="203">
        <v>0</v>
      </c>
      <c r="S92" s="203">
        <f t="shared" si="7"/>
        <v>3789473.9</v>
      </c>
      <c r="T92" s="203">
        <f t="shared" si="6"/>
        <v>1088.460117765331</v>
      </c>
      <c r="U92" s="203">
        <v>2634.259842022117</v>
      </c>
      <c r="V92" s="210">
        <v>2634.259842022117</v>
      </c>
      <c r="W92" s="210">
        <v>1545.799724256786</v>
      </c>
      <c r="X92" s="210">
        <f t="shared" si="9"/>
        <v>1545.799724256786</v>
      </c>
      <c r="Y92" s="205">
        <v>0</v>
      </c>
      <c r="Z92" s="205">
        <v>0</v>
      </c>
      <c r="AA92" s="205">
        <v>0</v>
      </c>
      <c r="AB92" s="205">
        <v>0</v>
      </c>
      <c r="AC92" s="205">
        <v>0</v>
      </c>
      <c r="AD92" s="205">
        <v>0</v>
      </c>
      <c r="AE92" s="205">
        <v>0</v>
      </c>
      <c r="AF92" s="211">
        <v>0</v>
      </c>
      <c r="AG92" s="205">
        <v>1028.5</v>
      </c>
      <c r="AH92" s="211">
        <f t="shared" si="11"/>
        <v>2634.259842022117</v>
      </c>
      <c r="AI92" s="205">
        <v>0</v>
      </c>
      <c r="AJ92" s="205">
        <v>0</v>
      </c>
      <c r="AK92" s="205">
        <v>0</v>
      </c>
      <c r="AL92" s="211">
        <v>0</v>
      </c>
      <c r="AM92" s="205">
        <v>0</v>
      </c>
      <c r="AN92" s="205">
        <v>0</v>
      </c>
      <c r="AO92" s="211">
        <v>0</v>
      </c>
      <c r="AP92" s="205">
        <v>0</v>
      </c>
      <c r="AQ92" s="205">
        <v>0</v>
      </c>
      <c r="AR92" s="205">
        <v>0</v>
      </c>
    </row>
    <row r="93" spans="1:44" s="204" customFormat="1" ht="36" hidden="1" customHeight="1">
      <c r="A93" s="204">
        <v>1</v>
      </c>
      <c r="B93" s="207">
        <f>SUBTOTAL(103,$A$16:A93)</f>
        <v>0</v>
      </c>
      <c r="C93" s="197" t="s">
        <v>1482</v>
      </c>
      <c r="D93" s="199">
        <v>1970</v>
      </c>
      <c r="E93" s="199"/>
      <c r="F93" s="208" t="s">
        <v>262</v>
      </c>
      <c r="G93" s="199">
        <v>9</v>
      </c>
      <c r="H93" s="199" t="s">
        <v>298</v>
      </c>
      <c r="I93" s="203">
        <v>1920.2</v>
      </c>
      <c r="J93" s="203">
        <v>1163.2</v>
      </c>
      <c r="K93" s="203">
        <v>1163.2</v>
      </c>
      <c r="L93" s="209">
        <v>94</v>
      </c>
      <c r="M93" s="199" t="s">
        <v>260</v>
      </c>
      <c r="N93" s="199" t="s">
        <v>264</v>
      </c>
      <c r="O93" s="202" t="s">
        <v>1341</v>
      </c>
      <c r="P93" s="203">
        <v>597387.81000000006</v>
      </c>
      <c r="Q93" s="203">
        <v>0</v>
      </c>
      <c r="R93" s="203">
        <v>0</v>
      </c>
      <c r="S93" s="203">
        <f t="shared" si="7"/>
        <v>597387.81000000006</v>
      </c>
      <c r="T93" s="203">
        <f t="shared" si="6"/>
        <v>311.10707738777211</v>
      </c>
      <c r="U93" s="203">
        <v>1365.2795333819395</v>
      </c>
      <c r="V93" s="210">
        <v>1365.2795333819395</v>
      </c>
      <c r="W93" s="210">
        <v>1054.1724559941674</v>
      </c>
      <c r="X93" s="210">
        <f t="shared" si="9"/>
        <v>1054.1724559941674</v>
      </c>
      <c r="Y93" s="205">
        <v>0</v>
      </c>
      <c r="Z93" s="205">
        <v>0</v>
      </c>
      <c r="AA93" s="205">
        <v>0</v>
      </c>
      <c r="AB93" s="205">
        <v>0</v>
      </c>
      <c r="AC93" s="205">
        <v>0</v>
      </c>
      <c r="AD93" s="205">
        <v>0</v>
      </c>
      <c r="AE93" s="205">
        <v>0</v>
      </c>
      <c r="AF93" s="211">
        <v>0</v>
      </c>
      <c r="AG93" s="205">
        <v>294</v>
      </c>
      <c r="AH93" s="211">
        <f t="shared" si="11"/>
        <v>1365.2795333819395</v>
      </c>
      <c r="AI93" s="205">
        <v>0</v>
      </c>
      <c r="AJ93" s="205">
        <v>0</v>
      </c>
      <c r="AK93" s="205">
        <v>0</v>
      </c>
      <c r="AL93" s="211">
        <v>0</v>
      </c>
      <c r="AM93" s="205">
        <v>0</v>
      </c>
      <c r="AN93" s="205">
        <v>0</v>
      </c>
      <c r="AO93" s="211">
        <v>0</v>
      </c>
      <c r="AP93" s="205">
        <v>0</v>
      </c>
      <c r="AQ93" s="205">
        <v>0</v>
      </c>
      <c r="AR93" s="205">
        <v>0</v>
      </c>
    </row>
    <row r="94" spans="1:44" s="204" customFormat="1" ht="36" hidden="1" customHeight="1">
      <c r="A94" s="204">
        <v>1</v>
      </c>
      <c r="B94" s="207">
        <f>SUBTOTAL(103,$A$16:A94)</f>
        <v>0</v>
      </c>
      <c r="C94" s="197" t="s">
        <v>1494</v>
      </c>
      <c r="D94" s="199">
        <v>1976</v>
      </c>
      <c r="E94" s="199"/>
      <c r="F94" s="208" t="s">
        <v>262</v>
      </c>
      <c r="G94" s="199">
        <v>5</v>
      </c>
      <c r="H94" s="199" t="s">
        <v>2189</v>
      </c>
      <c r="I94" s="203">
        <v>6239.3</v>
      </c>
      <c r="J94" s="203">
        <v>5776.2</v>
      </c>
      <c r="K94" s="203">
        <v>5061.7</v>
      </c>
      <c r="L94" s="209">
        <v>280</v>
      </c>
      <c r="M94" s="199" t="s">
        <v>260</v>
      </c>
      <c r="N94" s="199" t="s">
        <v>264</v>
      </c>
      <c r="O94" s="202" t="s">
        <v>1339</v>
      </c>
      <c r="P94" s="203">
        <v>4468866.21</v>
      </c>
      <c r="Q94" s="203">
        <v>0</v>
      </c>
      <c r="R94" s="203">
        <v>0</v>
      </c>
      <c r="S94" s="203">
        <f t="shared" si="7"/>
        <v>4468866.21</v>
      </c>
      <c r="T94" s="203">
        <f t="shared" si="6"/>
        <v>716.24480470565607</v>
      </c>
      <c r="U94" s="203">
        <v>2208.0725081339251</v>
      </c>
      <c r="V94" s="210">
        <v>2208.0725081339251</v>
      </c>
      <c r="W94" s="210">
        <v>1491.8277034282692</v>
      </c>
      <c r="X94" s="210">
        <f t="shared" si="9"/>
        <v>1491.8277034282692</v>
      </c>
      <c r="Y94" s="205">
        <v>0</v>
      </c>
      <c r="Z94" s="205">
        <v>0</v>
      </c>
      <c r="AA94" s="205">
        <v>0</v>
      </c>
      <c r="AB94" s="205">
        <v>0</v>
      </c>
      <c r="AC94" s="205">
        <v>0</v>
      </c>
      <c r="AD94" s="205">
        <v>0</v>
      </c>
      <c r="AE94" s="205">
        <v>0</v>
      </c>
      <c r="AF94" s="211">
        <v>0</v>
      </c>
      <c r="AG94" s="205">
        <v>1545</v>
      </c>
      <c r="AH94" s="211">
        <f t="shared" si="11"/>
        <v>2208.0725081339251</v>
      </c>
      <c r="AI94" s="205">
        <v>0</v>
      </c>
      <c r="AJ94" s="205">
        <v>0</v>
      </c>
      <c r="AK94" s="205">
        <v>0</v>
      </c>
      <c r="AL94" s="211">
        <v>0</v>
      </c>
      <c r="AM94" s="205">
        <v>0</v>
      </c>
      <c r="AN94" s="205">
        <v>0</v>
      </c>
      <c r="AO94" s="211">
        <v>0</v>
      </c>
      <c r="AP94" s="205">
        <v>0</v>
      </c>
      <c r="AQ94" s="205">
        <v>0</v>
      </c>
      <c r="AR94" s="205">
        <v>0</v>
      </c>
    </row>
    <row r="95" spans="1:44" s="204" customFormat="1" ht="36" hidden="1" customHeight="1">
      <c r="A95" s="204">
        <v>1</v>
      </c>
      <c r="B95" s="207">
        <f>SUBTOTAL(103,$A$16:A95)</f>
        <v>0</v>
      </c>
      <c r="C95" s="197" t="s">
        <v>1495</v>
      </c>
      <c r="D95" s="199">
        <v>1972</v>
      </c>
      <c r="E95" s="199"/>
      <c r="F95" s="208" t="s">
        <v>262</v>
      </c>
      <c r="G95" s="199">
        <v>5</v>
      </c>
      <c r="H95" s="199" t="s">
        <v>2188</v>
      </c>
      <c r="I95" s="203">
        <v>6466</v>
      </c>
      <c r="J95" s="203">
        <v>6466</v>
      </c>
      <c r="K95" s="203">
        <v>5918.8</v>
      </c>
      <c r="L95" s="209">
        <v>277</v>
      </c>
      <c r="M95" s="199" t="s">
        <v>260</v>
      </c>
      <c r="N95" s="199" t="s">
        <v>264</v>
      </c>
      <c r="O95" s="202" t="s">
        <v>1340</v>
      </c>
      <c r="P95" s="203">
        <v>6330505.6400000006</v>
      </c>
      <c r="Q95" s="203">
        <v>0</v>
      </c>
      <c r="R95" s="203">
        <v>0</v>
      </c>
      <c r="S95" s="203">
        <f t="shared" si="7"/>
        <v>6330505.6400000006</v>
      </c>
      <c r="T95" s="203">
        <f t="shared" si="6"/>
        <v>979.04510361892983</v>
      </c>
      <c r="U95" s="203">
        <v>2293.9381899164869</v>
      </c>
      <c r="V95" s="210">
        <v>2293.9381899164869</v>
      </c>
      <c r="W95" s="210">
        <v>1314.8930862975571</v>
      </c>
      <c r="X95" s="210">
        <f t="shared" si="9"/>
        <v>1314.8930862975571</v>
      </c>
      <c r="Y95" s="205">
        <v>0</v>
      </c>
      <c r="Z95" s="205">
        <v>0</v>
      </c>
      <c r="AA95" s="205">
        <v>0</v>
      </c>
      <c r="AB95" s="205">
        <v>0</v>
      </c>
      <c r="AC95" s="205">
        <v>0</v>
      </c>
      <c r="AD95" s="205">
        <v>0</v>
      </c>
      <c r="AE95" s="205">
        <v>0</v>
      </c>
      <c r="AF95" s="211">
        <v>0</v>
      </c>
      <c r="AG95" s="205">
        <v>1663.4</v>
      </c>
      <c r="AH95" s="211">
        <f t="shared" si="11"/>
        <v>2293.9381899164869</v>
      </c>
      <c r="AI95" s="205">
        <v>0</v>
      </c>
      <c r="AJ95" s="205">
        <v>0</v>
      </c>
      <c r="AK95" s="205">
        <v>0</v>
      </c>
      <c r="AL95" s="211">
        <v>0</v>
      </c>
      <c r="AM95" s="205">
        <v>0</v>
      </c>
      <c r="AN95" s="205">
        <v>0</v>
      </c>
      <c r="AO95" s="211">
        <v>0</v>
      </c>
      <c r="AP95" s="205">
        <v>0</v>
      </c>
      <c r="AQ95" s="205">
        <v>0</v>
      </c>
      <c r="AR95" s="205">
        <v>0</v>
      </c>
    </row>
    <row r="96" spans="1:44" s="204" customFormat="1" ht="36" hidden="1" customHeight="1">
      <c r="A96" s="204">
        <v>1</v>
      </c>
      <c r="B96" s="207">
        <f>SUBTOTAL(103,$A$16:A96)</f>
        <v>0</v>
      </c>
      <c r="C96" s="197" t="s">
        <v>1483</v>
      </c>
      <c r="D96" s="199">
        <v>1976</v>
      </c>
      <c r="E96" s="199"/>
      <c r="F96" s="208" t="s">
        <v>262</v>
      </c>
      <c r="G96" s="199">
        <v>3</v>
      </c>
      <c r="H96" s="199" t="s">
        <v>297</v>
      </c>
      <c r="I96" s="203">
        <v>1178.4000000000001</v>
      </c>
      <c r="J96" s="203">
        <v>1080.5</v>
      </c>
      <c r="K96" s="203">
        <v>1080.5</v>
      </c>
      <c r="L96" s="209">
        <v>59</v>
      </c>
      <c r="M96" s="199" t="s">
        <v>260</v>
      </c>
      <c r="N96" s="199" t="s">
        <v>264</v>
      </c>
      <c r="O96" s="202" t="s">
        <v>1338</v>
      </c>
      <c r="P96" s="203">
        <v>1913423.73</v>
      </c>
      <c r="Q96" s="203">
        <v>0</v>
      </c>
      <c r="R96" s="203">
        <v>0</v>
      </c>
      <c r="S96" s="203">
        <f t="shared" si="7"/>
        <v>1913423.73</v>
      </c>
      <c r="T96" s="203">
        <f t="shared" si="6"/>
        <v>1623.7472250509163</v>
      </c>
      <c r="U96" s="203">
        <v>3844.0735913102512</v>
      </c>
      <c r="V96" s="210">
        <v>3844.0735913102512</v>
      </c>
      <c r="W96" s="210">
        <v>2220.3263662593349</v>
      </c>
      <c r="X96" s="210">
        <f t="shared" si="9"/>
        <v>2220.3263662593349</v>
      </c>
      <c r="Y96" s="205">
        <v>0</v>
      </c>
      <c r="Z96" s="205">
        <v>0</v>
      </c>
      <c r="AA96" s="205">
        <v>0</v>
      </c>
      <c r="AB96" s="205">
        <v>0</v>
      </c>
      <c r="AC96" s="205">
        <v>0</v>
      </c>
      <c r="AD96" s="205">
        <v>0</v>
      </c>
      <c r="AE96" s="205">
        <v>0</v>
      </c>
      <c r="AF96" s="211">
        <v>0</v>
      </c>
      <c r="AG96" s="205">
        <v>508</v>
      </c>
      <c r="AH96" s="211">
        <f t="shared" si="11"/>
        <v>3844.0735913102512</v>
      </c>
      <c r="AI96" s="205">
        <v>0</v>
      </c>
      <c r="AJ96" s="205">
        <v>0</v>
      </c>
      <c r="AK96" s="205">
        <v>0</v>
      </c>
      <c r="AL96" s="211">
        <v>0</v>
      </c>
      <c r="AM96" s="205">
        <v>0</v>
      </c>
      <c r="AN96" s="205">
        <v>0</v>
      </c>
      <c r="AO96" s="211">
        <v>0</v>
      </c>
      <c r="AP96" s="205">
        <v>0</v>
      </c>
      <c r="AQ96" s="205">
        <v>0</v>
      </c>
      <c r="AR96" s="205">
        <v>0</v>
      </c>
    </row>
    <row r="97" spans="1:44" s="204" customFormat="1" ht="36" hidden="1" customHeight="1">
      <c r="A97" s="204">
        <v>1</v>
      </c>
      <c r="B97" s="207">
        <f>SUBTOTAL(103,$A$16:A97)</f>
        <v>0</v>
      </c>
      <c r="C97" s="197" t="s">
        <v>1536</v>
      </c>
      <c r="D97" s="199">
        <v>1959</v>
      </c>
      <c r="E97" s="199"/>
      <c r="F97" s="208" t="s">
        <v>262</v>
      </c>
      <c r="G97" s="199">
        <v>2</v>
      </c>
      <c r="H97" s="199" t="s">
        <v>297</v>
      </c>
      <c r="I97" s="203">
        <v>595.5</v>
      </c>
      <c r="J97" s="203">
        <v>548.5</v>
      </c>
      <c r="K97" s="203">
        <v>548.5</v>
      </c>
      <c r="L97" s="209">
        <v>41</v>
      </c>
      <c r="M97" s="199" t="s">
        <v>260</v>
      </c>
      <c r="N97" s="199" t="s">
        <v>264</v>
      </c>
      <c r="O97" s="202" t="s">
        <v>1338</v>
      </c>
      <c r="P97" s="203">
        <v>1963557.73</v>
      </c>
      <c r="Q97" s="203">
        <v>0</v>
      </c>
      <c r="R97" s="203">
        <v>0</v>
      </c>
      <c r="S97" s="203">
        <f t="shared" si="7"/>
        <v>1963557.73</v>
      </c>
      <c r="T97" s="203">
        <f t="shared" si="6"/>
        <v>3297.3261628883292</v>
      </c>
      <c r="U97" s="203">
        <v>7506.4855617128478</v>
      </c>
      <c r="V97" s="210">
        <v>7506.4855617128478</v>
      </c>
      <c r="W97" s="210">
        <v>4209.1593988245186</v>
      </c>
      <c r="X97" s="210">
        <f t="shared" si="9"/>
        <v>4209.1593988245186</v>
      </c>
      <c r="Y97" s="205">
        <v>0</v>
      </c>
      <c r="Z97" s="205">
        <v>0</v>
      </c>
      <c r="AA97" s="205">
        <v>0</v>
      </c>
      <c r="AB97" s="205">
        <v>0</v>
      </c>
      <c r="AC97" s="205">
        <v>0</v>
      </c>
      <c r="AD97" s="205">
        <v>0</v>
      </c>
      <c r="AE97" s="205">
        <v>0</v>
      </c>
      <c r="AF97" s="211">
        <v>0</v>
      </c>
      <c r="AG97" s="205">
        <v>501.3</v>
      </c>
      <c r="AH97" s="211">
        <f t="shared" si="11"/>
        <v>7506.4855617128478</v>
      </c>
      <c r="AI97" s="205">
        <v>0</v>
      </c>
      <c r="AJ97" s="205">
        <v>0</v>
      </c>
      <c r="AK97" s="205">
        <v>0</v>
      </c>
      <c r="AL97" s="211">
        <v>0</v>
      </c>
      <c r="AM97" s="205">
        <v>0</v>
      </c>
      <c r="AN97" s="205">
        <v>0</v>
      </c>
      <c r="AO97" s="211">
        <v>0</v>
      </c>
      <c r="AP97" s="205">
        <v>0</v>
      </c>
      <c r="AQ97" s="205">
        <v>0</v>
      </c>
      <c r="AR97" s="205">
        <v>0</v>
      </c>
    </row>
    <row r="98" spans="1:44" s="204" customFormat="1" ht="36" hidden="1" customHeight="1">
      <c r="A98" s="204">
        <v>1</v>
      </c>
      <c r="B98" s="207">
        <f>SUBTOTAL(103,$A$16:A98)</f>
        <v>0</v>
      </c>
      <c r="C98" s="197" t="s">
        <v>1537</v>
      </c>
      <c r="D98" s="199">
        <v>1970</v>
      </c>
      <c r="E98" s="199"/>
      <c r="F98" s="208" t="s">
        <v>262</v>
      </c>
      <c r="G98" s="199">
        <v>5</v>
      </c>
      <c r="H98" s="199" t="s">
        <v>302</v>
      </c>
      <c r="I98" s="203">
        <v>12297.5</v>
      </c>
      <c r="J98" s="203">
        <v>3386.1</v>
      </c>
      <c r="K98" s="203">
        <v>3386.1</v>
      </c>
      <c r="L98" s="209">
        <v>153</v>
      </c>
      <c r="M98" s="199" t="s">
        <v>260</v>
      </c>
      <c r="N98" s="199" t="s">
        <v>264</v>
      </c>
      <c r="O98" s="202" t="s">
        <v>1541</v>
      </c>
      <c r="P98" s="203">
        <v>86742.97</v>
      </c>
      <c r="Q98" s="203">
        <v>0</v>
      </c>
      <c r="R98" s="203">
        <v>0</v>
      </c>
      <c r="S98" s="203">
        <f t="shared" si="7"/>
        <v>86742.97</v>
      </c>
      <c r="T98" s="203">
        <f t="shared" si="6"/>
        <v>7.0537076641593819</v>
      </c>
      <c r="U98" s="203">
        <v>7.0537076641593819</v>
      </c>
      <c r="V98" s="210">
        <v>7.0537076641593819</v>
      </c>
      <c r="W98" s="210">
        <v>0</v>
      </c>
      <c r="X98" s="210">
        <f t="shared" si="9"/>
        <v>0</v>
      </c>
      <c r="Y98" s="205">
        <v>0</v>
      </c>
      <c r="Z98" s="205">
        <v>0</v>
      </c>
      <c r="AA98" s="205">
        <v>0</v>
      </c>
      <c r="AB98" s="205">
        <v>0</v>
      </c>
      <c r="AC98" s="205">
        <v>0</v>
      </c>
      <c r="AD98" s="205">
        <v>0</v>
      </c>
      <c r="AE98" s="205">
        <v>0</v>
      </c>
      <c r="AF98" s="211">
        <v>0</v>
      </c>
      <c r="AG98" s="205">
        <v>0</v>
      </c>
      <c r="AH98" s="205">
        <v>0</v>
      </c>
      <c r="AI98" s="205">
        <v>0</v>
      </c>
      <c r="AJ98" s="205">
        <v>0</v>
      </c>
      <c r="AK98" s="205">
        <v>0</v>
      </c>
      <c r="AL98" s="211">
        <v>0</v>
      </c>
      <c r="AM98" s="205">
        <v>0</v>
      </c>
      <c r="AN98" s="205">
        <v>0</v>
      </c>
      <c r="AO98" s="211">
        <v>0</v>
      </c>
      <c r="AP98" s="205">
        <v>0</v>
      </c>
      <c r="AQ98" s="205">
        <v>0</v>
      </c>
      <c r="AR98" s="205">
        <v>0</v>
      </c>
    </row>
    <row r="99" spans="1:44" s="204" customFormat="1" ht="36" hidden="1" customHeight="1">
      <c r="A99" s="204">
        <v>1</v>
      </c>
      <c r="B99" s="207">
        <f>SUBTOTAL(103,$A$16:A99)</f>
        <v>0</v>
      </c>
      <c r="C99" s="197" t="s">
        <v>1539</v>
      </c>
      <c r="D99" s="199">
        <v>1961</v>
      </c>
      <c r="E99" s="199"/>
      <c r="F99" s="208" t="s">
        <v>262</v>
      </c>
      <c r="G99" s="199">
        <v>4</v>
      </c>
      <c r="H99" s="199" t="s">
        <v>297</v>
      </c>
      <c r="I99" s="203">
        <v>1732.3</v>
      </c>
      <c r="J99" s="203">
        <v>1276.7</v>
      </c>
      <c r="K99" s="203">
        <v>1276.7</v>
      </c>
      <c r="L99" s="209">
        <v>59</v>
      </c>
      <c r="M99" s="199" t="s">
        <v>260</v>
      </c>
      <c r="N99" s="199" t="s">
        <v>264</v>
      </c>
      <c r="O99" s="202" t="s">
        <v>1542</v>
      </c>
      <c r="P99" s="203">
        <v>70589.929999999993</v>
      </c>
      <c r="Q99" s="203">
        <v>0</v>
      </c>
      <c r="R99" s="203">
        <v>0</v>
      </c>
      <c r="S99" s="203">
        <f t="shared" si="7"/>
        <v>70589.929999999993</v>
      </c>
      <c r="T99" s="203">
        <f t="shared" si="6"/>
        <v>40.749252438953988</v>
      </c>
      <c r="U99" s="203">
        <v>40.749252438953988</v>
      </c>
      <c r="V99" s="210">
        <v>40.749252438953988</v>
      </c>
      <c r="W99" s="210">
        <v>0</v>
      </c>
      <c r="X99" s="210">
        <f t="shared" si="9"/>
        <v>0</v>
      </c>
      <c r="Y99" s="205">
        <v>0</v>
      </c>
      <c r="Z99" s="205">
        <v>0</v>
      </c>
      <c r="AA99" s="205">
        <v>0</v>
      </c>
      <c r="AB99" s="205">
        <v>0</v>
      </c>
      <c r="AC99" s="205">
        <v>0</v>
      </c>
      <c r="AD99" s="205">
        <v>0</v>
      </c>
      <c r="AE99" s="205">
        <v>0</v>
      </c>
      <c r="AF99" s="211">
        <v>0</v>
      </c>
      <c r="AG99" s="205">
        <v>0</v>
      </c>
      <c r="AH99" s="205">
        <v>0</v>
      </c>
      <c r="AI99" s="205">
        <v>0</v>
      </c>
      <c r="AJ99" s="205">
        <v>0</v>
      </c>
      <c r="AK99" s="205">
        <v>0</v>
      </c>
      <c r="AL99" s="211">
        <v>0</v>
      </c>
      <c r="AM99" s="205">
        <v>0</v>
      </c>
      <c r="AN99" s="205">
        <v>0</v>
      </c>
      <c r="AO99" s="211">
        <v>0</v>
      </c>
      <c r="AP99" s="205">
        <v>0</v>
      </c>
      <c r="AQ99" s="205">
        <v>0</v>
      </c>
      <c r="AR99" s="205">
        <v>0</v>
      </c>
    </row>
    <row r="100" spans="1:44" s="204" customFormat="1" ht="36" hidden="1" customHeight="1">
      <c r="A100" s="204">
        <v>1</v>
      </c>
      <c r="B100" s="207">
        <f>SUBTOTAL(103,$A$16:A100)</f>
        <v>0</v>
      </c>
      <c r="C100" s="197" t="s">
        <v>1540</v>
      </c>
      <c r="D100" s="199">
        <v>1953</v>
      </c>
      <c r="E100" s="199"/>
      <c r="F100" s="208" t="s">
        <v>262</v>
      </c>
      <c r="G100" s="199">
        <v>2</v>
      </c>
      <c r="H100" s="199" t="s">
        <v>297</v>
      </c>
      <c r="I100" s="203">
        <v>688.9</v>
      </c>
      <c r="J100" s="203">
        <v>620.29999999999995</v>
      </c>
      <c r="K100" s="203">
        <v>620.29999999999995</v>
      </c>
      <c r="L100" s="209">
        <v>39</v>
      </c>
      <c r="M100" s="199" t="s">
        <v>260</v>
      </c>
      <c r="N100" s="199" t="s">
        <v>264</v>
      </c>
      <c r="O100" s="202" t="s">
        <v>343</v>
      </c>
      <c r="P100" s="203">
        <v>2062889.95</v>
      </c>
      <c r="Q100" s="203">
        <v>0</v>
      </c>
      <c r="R100" s="203">
        <v>0</v>
      </c>
      <c r="S100" s="203">
        <f t="shared" si="7"/>
        <v>2062889.95</v>
      </c>
      <c r="T100" s="203">
        <f t="shared" si="6"/>
        <v>2994.4693714617506</v>
      </c>
      <c r="U100" s="203">
        <v>7980.229931775295</v>
      </c>
      <c r="V100" s="210">
        <v>7980.229931775295</v>
      </c>
      <c r="W100" s="210">
        <v>4985.7605603135444</v>
      </c>
      <c r="X100" s="210">
        <f t="shared" si="9"/>
        <v>4985.7605603135444</v>
      </c>
      <c r="Y100" s="205">
        <v>0</v>
      </c>
      <c r="Z100" s="205">
        <v>0</v>
      </c>
      <c r="AA100" s="205">
        <v>0</v>
      </c>
      <c r="AB100" s="205">
        <v>0</v>
      </c>
      <c r="AC100" s="205">
        <v>0</v>
      </c>
      <c r="AD100" s="205">
        <v>0</v>
      </c>
      <c r="AE100" s="205">
        <v>0</v>
      </c>
      <c r="AF100" s="211">
        <v>0</v>
      </c>
      <c r="AG100" s="205">
        <v>0</v>
      </c>
      <c r="AH100" s="205">
        <v>0</v>
      </c>
      <c r="AI100" s="205">
        <v>0</v>
      </c>
      <c r="AJ100" s="205">
        <v>0</v>
      </c>
      <c r="AK100" s="205">
        <v>780</v>
      </c>
      <c r="AL100" s="211">
        <f>7048.18*AK100/I100</f>
        <v>7980.229931775295</v>
      </c>
      <c r="AM100" s="205">
        <v>0</v>
      </c>
      <c r="AN100" s="205">
        <v>0</v>
      </c>
      <c r="AO100" s="211">
        <v>0</v>
      </c>
      <c r="AP100" s="205">
        <v>0</v>
      </c>
      <c r="AQ100" s="205">
        <v>0</v>
      </c>
      <c r="AR100" s="205">
        <v>0</v>
      </c>
    </row>
    <row r="101" spans="1:44" s="204" customFormat="1" ht="36" hidden="1" customHeight="1">
      <c r="A101" s="204">
        <v>1</v>
      </c>
      <c r="B101" s="207">
        <f>SUBTOTAL(103,$A$16:A101)</f>
        <v>0</v>
      </c>
      <c r="C101" s="197" t="s">
        <v>1561</v>
      </c>
      <c r="D101" s="199">
        <v>1959</v>
      </c>
      <c r="E101" s="199"/>
      <c r="F101" s="208" t="s">
        <v>262</v>
      </c>
      <c r="G101" s="199">
        <v>2</v>
      </c>
      <c r="H101" s="199" t="s">
        <v>298</v>
      </c>
      <c r="I101" s="203">
        <v>452.5</v>
      </c>
      <c r="J101" s="203">
        <v>412.6</v>
      </c>
      <c r="K101" s="203">
        <v>412.6</v>
      </c>
      <c r="L101" s="209">
        <v>20</v>
      </c>
      <c r="M101" s="199" t="s">
        <v>260</v>
      </c>
      <c r="N101" s="199" t="s">
        <v>264</v>
      </c>
      <c r="O101" s="202" t="s">
        <v>1341</v>
      </c>
      <c r="P101" s="203">
        <v>1414038.2200000002</v>
      </c>
      <c r="Q101" s="203">
        <v>0</v>
      </c>
      <c r="R101" s="203">
        <v>0</v>
      </c>
      <c r="S101" s="203">
        <f t="shared" si="7"/>
        <v>1414038.2200000002</v>
      </c>
      <c r="T101" s="203">
        <f t="shared" si="6"/>
        <v>3124.9463425414369</v>
      </c>
      <c r="U101" s="203">
        <v>5695.0819005524863</v>
      </c>
      <c r="V101" s="210">
        <v>5695.0819005524863</v>
      </c>
      <c r="W101" s="210">
        <v>2570.1355580110494</v>
      </c>
      <c r="X101" s="210">
        <f t="shared" si="9"/>
        <v>2570.1355580110494</v>
      </c>
      <c r="Y101" s="205">
        <v>0</v>
      </c>
      <c r="Z101" s="205">
        <v>0</v>
      </c>
      <c r="AA101" s="205">
        <v>0</v>
      </c>
      <c r="AB101" s="205">
        <v>0</v>
      </c>
      <c r="AC101" s="205">
        <v>0</v>
      </c>
      <c r="AD101" s="205">
        <v>0</v>
      </c>
      <c r="AE101" s="205">
        <v>0</v>
      </c>
      <c r="AF101" s="211">
        <v>0</v>
      </c>
      <c r="AG101" s="205">
        <v>289</v>
      </c>
      <c r="AH101" s="211">
        <f>8917.04*AG101/I101</f>
        <v>5695.0819005524863</v>
      </c>
      <c r="AI101" s="205">
        <v>0</v>
      </c>
      <c r="AJ101" s="205">
        <v>0</v>
      </c>
      <c r="AK101" s="205">
        <v>0</v>
      </c>
      <c r="AL101" s="211">
        <v>0</v>
      </c>
      <c r="AM101" s="205">
        <v>0</v>
      </c>
      <c r="AN101" s="205">
        <v>0</v>
      </c>
      <c r="AO101" s="211">
        <v>0</v>
      </c>
      <c r="AP101" s="205">
        <v>0</v>
      </c>
      <c r="AQ101" s="205">
        <v>0</v>
      </c>
      <c r="AR101" s="205">
        <v>0</v>
      </c>
    </row>
    <row r="102" spans="1:44" s="204" customFormat="1" ht="36" hidden="1" customHeight="1">
      <c r="A102" s="204">
        <v>1</v>
      </c>
      <c r="B102" s="207">
        <f>SUBTOTAL(103,$A$16:A102)</f>
        <v>0</v>
      </c>
      <c r="C102" s="197" t="s">
        <v>1562</v>
      </c>
      <c r="D102" s="199">
        <v>1984</v>
      </c>
      <c r="E102" s="199"/>
      <c r="F102" s="208" t="s">
        <v>305</v>
      </c>
      <c r="G102" s="199">
        <v>14</v>
      </c>
      <c r="H102" s="199" t="s">
        <v>298</v>
      </c>
      <c r="I102" s="203">
        <v>4285.8999999999996</v>
      </c>
      <c r="J102" s="203">
        <v>4285.8999999999996</v>
      </c>
      <c r="K102" s="203">
        <v>4230</v>
      </c>
      <c r="L102" s="209">
        <v>208</v>
      </c>
      <c r="M102" s="199" t="s">
        <v>260</v>
      </c>
      <c r="N102" s="199" t="s">
        <v>264</v>
      </c>
      <c r="O102" s="202" t="s">
        <v>1340</v>
      </c>
      <c r="P102" s="203">
        <v>2070332.01</v>
      </c>
      <c r="Q102" s="203">
        <v>0</v>
      </c>
      <c r="R102" s="203">
        <v>0</v>
      </c>
      <c r="S102" s="203">
        <f t="shared" si="7"/>
        <v>2070332.01</v>
      </c>
      <c r="T102" s="203">
        <f t="shared" si="6"/>
        <v>483.05653655008285</v>
      </c>
      <c r="U102" s="203">
        <v>712.14704029492066</v>
      </c>
      <c r="V102" s="210">
        <v>712.14704029492066</v>
      </c>
      <c r="W102" s="210">
        <v>229.0905037448378</v>
      </c>
      <c r="X102" s="210">
        <f t="shared" si="9"/>
        <v>229.0905037448378</v>
      </c>
      <c r="Y102" s="205">
        <v>0</v>
      </c>
      <c r="Z102" s="205">
        <v>0</v>
      </c>
      <c r="AA102" s="205">
        <v>0</v>
      </c>
      <c r="AB102" s="205">
        <v>0</v>
      </c>
      <c r="AC102" s="205">
        <v>0</v>
      </c>
      <c r="AD102" s="205">
        <v>0</v>
      </c>
      <c r="AE102" s="205">
        <v>1</v>
      </c>
      <c r="AF102" s="211">
        <f>3052191*AE102/I102</f>
        <v>712.14704029492066</v>
      </c>
      <c r="AG102" s="205">
        <v>0</v>
      </c>
      <c r="AH102" s="205">
        <v>0</v>
      </c>
      <c r="AI102" s="205">
        <v>0</v>
      </c>
      <c r="AJ102" s="205">
        <v>0</v>
      </c>
      <c r="AK102" s="205">
        <v>0</v>
      </c>
      <c r="AL102" s="211">
        <v>0</v>
      </c>
      <c r="AM102" s="205">
        <v>0</v>
      </c>
      <c r="AN102" s="205">
        <v>0</v>
      </c>
      <c r="AO102" s="211">
        <v>0</v>
      </c>
      <c r="AP102" s="205">
        <v>0</v>
      </c>
      <c r="AQ102" s="205">
        <v>0</v>
      </c>
      <c r="AR102" s="205">
        <v>0</v>
      </c>
    </row>
    <row r="103" spans="1:44" s="204" customFormat="1" ht="36" hidden="1" customHeight="1">
      <c r="A103" s="204">
        <v>1</v>
      </c>
      <c r="B103" s="207">
        <f>SUBTOTAL(103,$A$16:A103)</f>
        <v>0</v>
      </c>
      <c r="C103" s="197" t="s">
        <v>1083</v>
      </c>
      <c r="D103" s="199">
        <v>1962</v>
      </c>
      <c r="E103" s="199"/>
      <c r="F103" s="208" t="s">
        <v>262</v>
      </c>
      <c r="G103" s="199">
        <v>4</v>
      </c>
      <c r="H103" s="199" t="s">
        <v>306</v>
      </c>
      <c r="I103" s="203">
        <v>2135.9</v>
      </c>
      <c r="J103" s="203">
        <v>1990.6</v>
      </c>
      <c r="K103" s="203">
        <v>1990.6</v>
      </c>
      <c r="L103" s="209">
        <v>103</v>
      </c>
      <c r="M103" s="199" t="s">
        <v>260</v>
      </c>
      <c r="N103" s="199" t="s">
        <v>264</v>
      </c>
      <c r="O103" s="202" t="s">
        <v>1591</v>
      </c>
      <c r="P103" s="203">
        <v>3278227.2600000002</v>
      </c>
      <c r="Q103" s="203">
        <v>0</v>
      </c>
      <c r="R103" s="203">
        <v>0</v>
      </c>
      <c r="S103" s="203">
        <f t="shared" si="7"/>
        <v>3278227.2600000002</v>
      </c>
      <c r="T103" s="203">
        <f t="shared" si="6"/>
        <v>1534.8224448710146</v>
      </c>
      <c r="U103" s="203">
        <v>5868.8085256800414</v>
      </c>
      <c r="V103" s="210">
        <v>5868.8085256800414</v>
      </c>
      <c r="W103" s="210">
        <v>4333.986080809027</v>
      </c>
      <c r="X103" s="210">
        <f t="shared" si="9"/>
        <v>4333.986080809027</v>
      </c>
      <c r="Y103" s="205">
        <v>0</v>
      </c>
      <c r="Z103" s="205">
        <v>0</v>
      </c>
      <c r="AA103" s="205">
        <v>0</v>
      </c>
      <c r="AB103" s="205">
        <v>0</v>
      </c>
      <c r="AC103" s="205">
        <v>0</v>
      </c>
      <c r="AD103" s="205">
        <v>0</v>
      </c>
      <c r="AE103" s="205">
        <v>0</v>
      </c>
      <c r="AF103" s="211">
        <v>0</v>
      </c>
      <c r="AG103" s="205">
        <v>0</v>
      </c>
      <c r="AH103" s="205">
        <v>0</v>
      </c>
      <c r="AI103" s="205">
        <v>0</v>
      </c>
      <c r="AJ103" s="205">
        <v>0</v>
      </c>
      <c r="AK103" s="205">
        <v>1778.5</v>
      </c>
      <c r="AL103" s="211">
        <f>7048.18*AK103/I103</f>
        <v>5868.8085256800414</v>
      </c>
      <c r="AM103" s="205">
        <v>0</v>
      </c>
      <c r="AN103" s="205">
        <v>0</v>
      </c>
      <c r="AO103" s="211">
        <v>0</v>
      </c>
      <c r="AP103" s="205">
        <v>0</v>
      </c>
      <c r="AQ103" s="205">
        <v>0</v>
      </c>
      <c r="AR103" s="205">
        <v>0</v>
      </c>
    </row>
    <row r="104" spans="1:44" s="204" customFormat="1" ht="36" hidden="1" customHeight="1">
      <c r="A104" s="204">
        <v>1</v>
      </c>
      <c r="B104" s="207">
        <f>SUBTOTAL(103,$A$16:A104)</f>
        <v>0</v>
      </c>
      <c r="C104" s="197" t="s">
        <v>519</v>
      </c>
      <c r="D104" s="199">
        <v>1994</v>
      </c>
      <c r="E104" s="199"/>
      <c r="F104" s="208" t="s">
        <v>305</v>
      </c>
      <c r="G104" s="199">
        <v>9</v>
      </c>
      <c r="H104" s="199" t="s">
        <v>298</v>
      </c>
      <c r="I104" s="203">
        <v>2342.1999999999998</v>
      </c>
      <c r="J104" s="203">
        <v>2320.3000000000002</v>
      </c>
      <c r="K104" s="203">
        <v>2280.8000000000002</v>
      </c>
      <c r="L104" s="209">
        <v>147</v>
      </c>
      <c r="M104" s="199" t="s">
        <v>260</v>
      </c>
      <c r="N104" s="199" t="s">
        <v>264</v>
      </c>
      <c r="O104" s="202" t="s">
        <v>1340</v>
      </c>
      <c r="P104" s="203">
        <v>1702747.3199999998</v>
      </c>
      <c r="Q104" s="203">
        <v>0</v>
      </c>
      <c r="R104" s="203">
        <v>0</v>
      </c>
      <c r="S104" s="203">
        <f t="shared" si="7"/>
        <v>1702747.3199999998</v>
      </c>
      <c r="T104" s="203">
        <f t="shared" si="6"/>
        <v>726.98630347536505</v>
      </c>
      <c r="U104" s="203">
        <v>1049.355306976347</v>
      </c>
      <c r="V104" s="210">
        <v>1049.355306976347</v>
      </c>
      <c r="W104" s="210">
        <v>322.36900350098199</v>
      </c>
      <c r="X104" s="210">
        <f t="shared" si="9"/>
        <v>322.36900350098199</v>
      </c>
      <c r="Y104" s="205">
        <v>0</v>
      </c>
      <c r="Z104" s="205">
        <v>0</v>
      </c>
      <c r="AA104" s="205">
        <v>0</v>
      </c>
      <c r="AB104" s="205">
        <v>0</v>
      </c>
      <c r="AC104" s="205">
        <v>0</v>
      </c>
      <c r="AD104" s="205">
        <v>0</v>
      </c>
      <c r="AE104" s="205">
        <v>1</v>
      </c>
      <c r="AF104" s="211">
        <f t="shared" ref="AF104:AF106" si="12">2457800*AE104/I104</f>
        <v>1049.355306976347</v>
      </c>
      <c r="AG104" s="205">
        <v>0</v>
      </c>
      <c r="AH104" s="205">
        <v>0</v>
      </c>
      <c r="AI104" s="205">
        <v>0</v>
      </c>
      <c r="AJ104" s="205">
        <v>0</v>
      </c>
      <c r="AK104" s="205">
        <v>0</v>
      </c>
      <c r="AL104" s="211">
        <v>0</v>
      </c>
      <c r="AM104" s="205">
        <v>0</v>
      </c>
      <c r="AN104" s="205">
        <v>0</v>
      </c>
      <c r="AO104" s="211">
        <v>0</v>
      </c>
      <c r="AP104" s="205">
        <v>0</v>
      </c>
      <c r="AQ104" s="205">
        <v>0</v>
      </c>
      <c r="AR104" s="205">
        <v>0</v>
      </c>
    </row>
    <row r="105" spans="1:44" s="204" customFormat="1" ht="36" hidden="1" customHeight="1">
      <c r="A105" s="204">
        <v>1</v>
      </c>
      <c r="B105" s="207">
        <f>SUBTOTAL(103,$A$16:A105)</f>
        <v>0</v>
      </c>
      <c r="C105" s="197" t="s">
        <v>520</v>
      </c>
      <c r="D105" s="199">
        <v>1995</v>
      </c>
      <c r="E105" s="199"/>
      <c r="F105" s="208" t="s">
        <v>305</v>
      </c>
      <c r="G105" s="199">
        <v>9</v>
      </c>
      <c r="H105" s="199" t="s">
        <v>298</v>
      </c>
      <c r="I105" s="203">
        <v>3212.7</v>
      </c>
      <c r="J105" s="203">
        <v>2297.9</v>
      </c>
      <c r="K105" s="203">
        <v>2290.8000000000002</v>
      </c>
      <c r="L105" s="209">
        <v>116</v>
      </c>
      <c r="M105" s="199" t="s">
        <v>260</v>
      </c>
      <c r="N105" s="199" t="s">
        <v>264</v>
      </c>
      <c r="O105" s="202" t="s">
        <v>1340</v>
      </c>
      <c r="P105" s="203">
        <v>1698388.8199999998</v>
      </c>
      <c r="Q105" s="203">
        <v>0</v>
      </c>
      <c r="R105" s="203">
        <v>0</v>
      </c>
      <c r="S105" s="203">
        <f t="shared" si="7"/>
        <v>1698388.8199999998</v>
      </c>
      <c r="T105" s="203">
        <f t="shared" si="6"/>
        <v>528.64843278239482</v>
      </c>
      <c r="U105" s="203">
        <v>765.02630186447539</v>
      </c>
      <c r="V105" s="210">
        <v>765.02630186447539</v>
      </c>
      <c r="W105" s="210">
        <v>236.37786908208057</v>
      </c>
      <c r="X105" s="210">
        <f t="shared" si="9"/>
        <v>236.37786908208057</v>
      </c>
      <c r="Y105" s="205">
        <v>0</v>
      </c>
      <c r="Z105" s="205">
        <v>0</v>
      </c>
      <c r="AA105" s="205">
        <v>0</v>
      </c>
      <c r="AB105" s="205">
        <v>0</v>
      </c>
      <c r="AC105" s="205">
        <v>0</v>
      </c>
      <c r="AD105" s="205">
        <v>0</v>
      </c>
      <c r="AE105" s="205">
        <v>1</v>
      </c>
      <c r="AF105" s="211">
        <f t="shared" si="12"/>
        <v>765.02630186447539</v>
      </c>
      <c r="AG105" s="205">
        <v>0</v>
      </c>
      <c r="AH105" s="205">
        <v>0</v>
      </c>
      <c r="AI105" s="205">
        <v>0</v>
      </c>
      <c r="AJ105" s="205">
        <v>0</v>
      </c>
      <c r="AK105" s="205">
        <v>0</v>
      </c>
      <c r="AL105" s="211">
        <v>0</v>
      </c>
      <c r="AM105" s="205">
        <v>0</v>
      </c>
      <c r="AN105" s="205">
        <v>0</v>
      </c>
      <c r="AO105" s="211">
        <v>0</v>
      </c>
      <c r="AP105" s="205">
        <v>0</v>
      </c>
      <c r="AQ105" s="205">
        <v>0</v>
      </c>
      <c r="AR105" s="205">
        <v>0</v>
      </c>
    </row>
    <row r="106" spans="1:44" s="204" customFormat="1" ht="36" hidden="1" customHeight="1">
      <c r="A106" s="204">
        <v>1</v>
      </c>
      <c r="B106" s="207">
        <f>SUBTOTAL(103,$A$16:A106)</f>
        <v>0</v>
      </c>
      <c r="C106" s="197" t="s">
        <v>1331</v>
      </c>
      <c r="D106" s="199">
        <v>1986</v>
      </c>
      <c r="E106" s="199"/>
      <c r="F106" s="208" t="s">
        <v>305</v>
      </c>
      <c r="G106" s="199">
        <v>9</v>
      </c>
      <c r="H106" s="199" t="s">
        <v>364</v>
      </c>
      <c r="I106" s="203">
        <v>14807.8</v>
      </c>
      <c r="J106" s="203">
        <v>11520.6</v>
      </c>
      <c r="K106" s="203">
        <v>11520.6</v>
      </c>
      <c r="L106" s="209">
        <v>529</v>
      </c>
      <c r="M106" s="199" t="s">
        <v>260</v>
      </c>
      <c r="N106" s="199" t="s">
        <v>264</v>
      </c>
      <c r="O106" s="202" t="s">
        <v>1051</v>
      </c>
      <c r="P106" s="203">
        <v>9902722.7999999989</v>
      </c>
      <c r="Q106" s="203">
        <v>0</v>
      </c>
      <c r="R106" s="203">
        <v>0</v>
      </c>
      <c r="S106" s="203">
        <f t="shared" si="7"/>
        <v>9902722.7999999989</v>
      </c>
      <c r="T106" s="203">
        <f t="shared" si="6"/>
        <v>668.75044233444532</v>
      </c>
      <c r="U106" s="203">
        <v>995.88054944015994</v>
      </c>
      <c r="V106" s="210">
        <v>995.88054944015994</v>
      </c>
      <c r="W106" s="210">
        <v>327.13010710571461</v>
      </c>
      <c r="X106" s="210">
        <f t="shared" si="9"/>
        <v>327.13010710571461</v>
      </c>
      <c r="Y106" s="205">
        <v>0</v>
      </c>
      <c r="Z106" s="205">
        <v>0</v>
      </c>
      <c r="AA106" s="205">
        <v>0</v>
      </c>
      <c r="AB106" s="205">
        <v>0</v>
      </c>
      <c r="AC106" s="205">
        <v>0</v>
      </c>
      <c r="AD106" s="205">
        <v>0</v>
      </c>
      <c r="AE106" s="205">
        <v>6</v>
      </c>
      <c r="AF106" s="211">
        <f t="shared" si="12"/>
        <v>995.88054944015994</v>
      </c>
      <c r="AG106" s="205">
        <v>0</v>
      </c>
      <c r="AH106" s="205">
        <v>0</v>
      </c>
      <c r="AI106" s="205">
        <v>0</v>
      </c>
      <c r="AJ106" s="205">
        <v>0</v>
      </c>
      <c r="AK106" s="205">
        <v>0</v>
      </c>
      <c r="AL106" s="211">
        <v>0</v>
      </c>
      <c r="AM106" s="205">
        <v>0</v>
      </c>
      <c r="AN106" s="205">
        <v>0</v>
      </c>
      <c r="AO106" s="211">
        <v>0</v>
      </c>
      <c r="AP106" s="205">
        <v>0</v>
      </c>
      <c r="AQ106" s="205">
        <v>0</v>
      </c>
      <c r="AR106" s="205">
        <v>0</v>
      </c>
    </row>
    <row r="107" spans="1:44" s="204" customFormat="1" ht="36" hidden="1" customHeight="1">
      <c r="A107" s="204">
        <v>1</v>
      </c>
      <c r="B107" s="207">
        <f>SUBTOTAL(103,$A$16:A107)</f>
        <v>0</v>
      </c>
      <c r="C107" s="197" t="s">
        <v>533</v>
      </c>
      <c r="D107" s="199">
        <v>1993</v>
      </c>
      <c r="E107" s="199"/>
      <c r="F107" s="208" t="s">
        <v>262</v>
      </c>
      <c r="G107" s="199" t="s">
        <v>2190</v>
      </c>
      <c r="H107" s="199" t="s">
        <v>351</v>
      </c>
      <c r="I107" s="203">
        <v>14780.2</v>
      </c>
      <c r="J107" s="203">
        <v>12472.3</v>
      </c>
      <c r="K107" s="203">
        <v>9302.2999999999993</v>
      </c>
      <c r="L107" s="209">
        <v>342</v>
      </c>
      <c r="M107" s="199" t="s">
        <v>260</v>
      </c>
      <c r="N107" s="199" t="s">
        <v>264</v>
      </c>
      <c r="O107" s="202" t="s">
        <v>1051</v>
      </c>
      <c r="P107" s="203">
        <v>1918155.32</v>
      </c>
      <c r="Q107" s="203">
        <v>0</v>
      </c>
      <c r="R107" s="203">
        <v>0</v>
      </c>
      <c r="S107" s="203">
        <f t="shared" si="7"/>
        <v>1918155.32</v>
      </c>
      <c r="T107" s="203">
        <f t="shared" si="6"/>
        <v>129.7787120607299</v>
      </c>
      <c r="U107" s="203">
        <v>180.0962774522672</v>
      </c>
      <c r="V107" s="210">
        <v>180.0962774522672</v>
      </c>
      <c r="W107" s="210">
        <v>50.3175653915373</v>
      </c>
      <c r="X107" s="210">
        <f t="shared" si="9"/>
        <v>50.3175653915373</v>
      </c>
      <c r="Y107" s="205">
        <v>0</v>
      </c>
      <c r="Z107" s="205">
        <v>0</v>
      </c>
      <c r="AA107" s="205">
        <v>0</v>
      </c>
      <c r="AB107" s="205">
        <v>0</v>
      </c>
      <c r="AC107" s="205">
        <v>0</v>
      </c>
      <c r="AD107" s="205">
        <v>0</v>
      </c>
      <c r="AE107" s="205">
        <v>1</v>
      </c>
      <c r="AF107" s="211">
        <f>2661859*AE107/I107</f>
        <v>180.0962774522672</v>
      </c>
      <c r="AG107" s="205">
        <v>0</v>
      </c>
      <c r="AH107" s="205">
        <v>0</v>
      </c>
      <c r="AI107" s="205">
        <v>0</v>
      </c>
      <c r="AJ107" s="205">
        <v>0</v>
      </c>
      <c r="AK107" s="205">
        <v>0</v>
      </c>
      <c r="AL107" s="211">
        <v>0</v>
      </c>
      <c r="AM107" s="205">
        <v>0</v>
      </c>
      <c r="AN107" s="205">
        <v>0</v>
      </c>
      <c r="AO107" s="211">
        <v>0</v>
      </c>
      <c r="AP107" s="205">
        <v>0</v>
      </c>
      <c r="AQ107" s="205">
        <v>0</v>
      </c>
      <c r="AR107" s="205">
        <v>0</v>
      </c>
    </row>
    <row r="108" spans="1:44" s="204" customFormat="1" ht="36" hidden="1" customHeight="1">
      <c r="A108" s="204">
        <v>1</v>
      </c>
      <c r="B108" s="207">
        <f>SUBTOTAL(103,$A$16:A108)</f>
        <v>0</v>
      </c>
      <c r="C108" s="197" t="s">
        <v>1050</v>
      </c>
      <c r="D108" s="199">
        <v>1989</v>
      </c>
      <c r="E108" s="199"/>
      <c r="F108" s="208" t="s">
        <v>305</v>
      </c>
      <c r="G108" s="199">
        <v>9</v>
      </c>
      <c r="H108" s="199" t="s">
        <v>302</v>
      </c>
      <c r="I108" s="203">
        <v>10574</v>
      </c>
      <c r="J108" s="203">
        <v>7454.7</v>
      </c>
      <c r="K108" s="203">
        <v>7439.2</v>
      </c>
      <c r="L108" s="209">
        <v>312</v>
      </c>
      <c r="M108" s="199" t="s">
        <v>260</v>
      </c>
      <c r="N108" s="199" t="s">
        <v>264</v>
      </c>
      <c r="O108" s="202" t="s">
        <v>1051</v>
      </c>
      <c r="P108" s="203">
        <v>7396376.3500000006</v>
      </c>
      <c r="Q108" s="203">
        <v>0</v>
      </c>
      <c r="R108" s="203">
        <v>0</v>
      </c>
      <c r="S108" s="203">
        <f t="shared" si="7"/>
        <v>7396376.3500000006</v>
      </c>
      <c r="T108" s="203">
        <f t="shared" si="6"/>
        <v>699.48707679213169</v>
      </c>
      <c r="U108" s="203">
        <v>929.75222243238136</v>
      </c>
      <c r="V108" s="210">
        <v>929.75222243238136</v>
      </c>
      <c r="W108" s="210">
        <v>230.26514564024967</v>
      </c>
      <c r="X108" s="210">
        <f t="shared" si="9"/>
        <v>230.26514564024967</v>
      </c>
      <c r="Y108" s="205">
        <v>0</v>
      </c>
      <c r="Z108" s="205">
        <v>0</v>
      </c>
      <c r="AA108" s="205">
        <v>0</v>
      </c>
      <c r="AB108" s="205">
        <v>0</v>
      </c>
      <c r="AC108" s="205">
        <v>0</v>
      </c>
      <c r="AD108" s="205">
        <v>0</v>
      </c>
      <c r="AE108" s="205">
        <v>4</v>
      </c>
      <c r="AF108" s="211">
        <f t="shared" ref="AF108:AF109" si="13">2457800*AE108/I108</f>
        <v>929.75222243238136</v>
      </c>
      <c r="AG108" s="205">
        <v>0</v>
      </c>
      <c r="AH108" s="205">
        <v>0</v>
      </c>
      <c r="AI108" s="205">
        <v>0</v>
      </c>
      <c r="AJ108" s="205">
        <v>0</v>
      </c>
      <c r="AK108" s="205">
        <v>0</v>
      </c>
      <c r="AL108" s="211">
        <v>0</v>
      </c>
      <c r="AM108" s="205">
        <v>0</v>
      </c>
      <c r="AN108" s="205">
        <v>0</v>
      </c>
      <c r="AO108" s="211">
        <v>0</v>
      </c>
      <c r="AP108" s="205">
        <v>0</v>
      </c>
      <c r="AQ108" s="205">
        <v>0</v>
      </c>
      <c r="AR108" s="205">
        <v>0</v>
      </c>
    </row>
    <row r="109" spans="1:44" s="204" customFormat="1" ht="36" hidden="1" customHeight="1">
      <c r="A109" s="204">
        <v>1</v>
      </c>
      <c r="B109" s="207">
        <f>SUBTOTAL(103,$A$16:A109)</f>
        <v>0</v>
      </c>
      <c r="C109" s="197" t="s">
        <v>541</v>
      </c>
      <c r="D109" s="199">
        <v>1973</v>
      </c>
      <c r="E109" s="199"/>
      <c r="F109" s="208" t="s">
        <v>305</v>
      </c>
      <c r="G109" s="199">
        <v>9</v>
      </c>
      <c r="H109" s="199" t="s">
        <v>298</v>
      </c>
      <c r="I109" s="203">
        <v>1914.68</v>
      </c>
      <c r="J109" s="203">
        <v>1914.68</v>
      </c>
      <c r="K109" s="203">
        <v>1914.68</v>
      </c>
      <c r="L109" s="209">
        <v>103</v>
      </c>
      <c r="M109" s="199" t="s">
        <v>260</v>
      </c>
      <c r="N109" s="199" t="s">
        <v>264</v>
      </c>
      <c r="O109" s="202" t="s">
        <v>1340</v>
      </c>
      <c r="P109" s="203">
        <v>1901891.1600000001</v>
      </c>
      <c r="Q109" s="203">
        <v>0</v>
      </c>
      <c r="R109" s="203">
        <v>0</v>
      </c>
      <c r="S109" s="203">
        <f t="shared" si="7"/>
        <v>1901891.1600000001</v>
      </c>
      <c r="T109" s="203">
        <f t="shared" si="6"/>
        <v>993.3206384356655</v>
      </c>
      <c r="U109" s="203">
        <v>1283.6609772912445</v>
      </c>
      <c r="V109" s="210">
        <v>1283.6609772912445</v>
      </c>
      <c r="W109" s="210">
        <v>290.34033885557903</v>
      </c>
      <c r="X109" s="210">
        <f t="shared" si="9"/>
        <v>290.34033885557903</v>
      </c>
      <c r="Y109" s="205">
        <v>0</v>
      </c>
      <c r="Z109" s="205">
        <v>0</v>
      </c>
      <c r="AA109" s="205">
        <v>0</v>
      </c>
      <c r="AB109" s="205">
        <v>0</v>
      </c>
      <c r="AC109" s="205">
        <v>0</v>
      </c>
      <c r="AD109" s="205">
        <v>0</v>
      </c>
      <c r="AE109" s="205">
        <v>1</v>
      </c>
      <c r="AF109" s="211">
        <f t="shared" si="13"/>
        <v>1283.6609772912445</v>
      </c>
      <c r="AG109" s="205">
        <v>0</v>
      </c>
      <c r="AH109" s="205">
        <v>0</v>
      </c>
      <c r="AI109" s="205">
        <v>0</v>
      </c>
      <c r="AJ109" s="205">
        <v>0</v>
      </c>
      <c r="AK109" s="205">
        <v>0</v>
      </c>
      <c r="AL109" s="211">
        <v>0</v>
      </c>
      <c r="AM109" s="205">
        <v>0</v>
      </c>
      <c r="AN109" s="205">
        <v>0</v>
      </c>
      <c r="AO109" s="211">
        <v>0</v>
      </c>
      <c r="AP109" s="205">
        <v>0</v>
      </c>
      <c r="AQ109" s="205">
        <v>0</v>
      </c>
      <c r="AR109" s="205">
        <v>0</v>
      </c>
    </row>
    <row r="110" spans="1:44" s="204" customFormat="1" ht="36" hidden="1" customHeight="1">
      <c r="A110" s="204">
        <v>1</v>
      </c>
      <c r="B110" s="207">
        <f>SUBTOTAL(103,$A$16:A110)</f>
        <v>0</v>
      </c>
      <c r="C110" s="197" t="s">
        <v>1080</v>
      </c>
      <c r="D110" s="199">
        <v>1960</v>
      </c>
      <c r="E110" s="199"/>
      <c r="F110" s="208" t="s">
        <v>1527</v>
      </c>
      <c r="G110" s="199" t="s">
        <v>306</v>
      </c>
      <c r="H110" s="199" t="s">
        <v>297</v>
      </c>
      <c r="I110" s="200">
        <v>969.7</v>
      </c>
      <c r="J110" s="200">
        <v>627.4</v>
      </c>
      <c r="K110" s="200">
        <v>627.4</v>
      </c>
      <c r="L110" s="209">
        <v>38</v>
      </c>
      <c r="M110" s="199" t="s">
        <v>260</v>
      </c>
      <c r="N110" s="199" t="s">
        <v>264</v>
      </c>
      <c r="O110" s="202" t="s">
        <v>2191</v>
      </c>
      <c r="P110" s="203">
        <v>814287.52</v>
      </c>
      <c r="Q110" s="203">
        <v>0</v>
      </c>
      <c r="R110" s="203">
        <v>0</v>
      </c>
      <c r="S110" s="203">
        <f t="shared" si="7"/>
        <v>814287.52</v>
      </c>
      <c r="T110" s="203">
        <f t="shared" si="6"/>
        <v>839.73138083943491</v>
      </c>
      <c r="U110" s="203">
        <v>4818.3465187171296</v>
      </c>
      <c r="V110" s="210">
        <v>4818.3465187171296</v>
      </c>
      <c r="W110" s="210">
        <v>3978.6151378776949</v>
      </c>
      <c r="X110" s="210">
        <f t="shared" si="9"/>
        <v>3978.6151378776949</v>
      </c>
      <c r="Y110" s="205">
        <v>0</v>
      </c>
      <c r="Z110" s="205">
        <v>0</v>
      </c>
      <c r="AA110" s="205">
        <v>0</v>
      </c>
      <c r="AB110" s="205">
        <v>0</v>
      </c>
      <c r="AC110" s="205">
        <v>0</v>
      </c>
      <c r="AD110" s="205">
        <v>0</v>
      </c>
      <c r="AE110" s="205">
        <v>0</v>
      </c>
      <c r="AF110" s="211">
        <v>0</v>
      </c>
      <c r="AG110" s="205">
        <v>523.98</v>
      </c>
      <c r="AH110" s="211">
        <f>8917.04*AG110/I110</f>
        <v>4818.3465187171296</v>
      </c>
      <c r="AI110" s="205">
        <v>0</v>
      </c>
      <c r="AJ110" s="205">
        <v>0</v>
      </c>
      <c r="AK110" s="205">
        <v>0</v>
      </c>
      <c r="AL110" s="211">
        <v>0</v>
      </c>
      <c r="AM110" s="205">
        <v>0</v>
      </c>
      <c r="AN110" s="205">
        <v>0</v>
      </c>
      <c r="AO110" s="211">
        <v>0</v>
      </c>
      <c r="AP110" s="205">
        <v>0</v>
      </c>
      <c r="AQ110" s="205">
        <v>0</v>
      </c>
      <c r="AR110" s="205">
        <v>0</v>
      </c>
    </row>
    <row r="111" spans="1:44" s="204" customFormat="1" ht="36" hidden="1" customHeight="1">
      <c r="A111" s="204">
        <v>1</v>
      </c>
      <c r="B111" s="207">
        <f>SUBTOTAL(103,$A$16:A111)</f>
        <v>0</v>
      </c>
      <c r="C111" s="197" t="s">
        <v>1093</v>
      </c>
      <c r="D111" s="199">
        <v>1962</v>
      </c>
      <c r="E111" s="199"/>
      <c r="F111" s="208" t="s">
        <v>262</v>
      </c>
      <c r="G111" s="199">
        <v>2</v>
      </c>
      <c r="H111" s="199" t="s">
        <v>297</v>
      </c>
      <c r="I111" s="200">
        <v>628.29999999999995</v>
      </c>
      <c r="J111" s="200">
        <v>628.29999999999995</v>
      </c>
      <c r="K111" s="200">
        <v>628.29999999999995</v>
      </c>
      <c r="L111" s="209">
        <v>38</v>
      </c>
      <c r="M111" s="199" t="s">
        <v>260</v>
      </c>
      <c r="N111" s="199" t="s">
        <v>261</v>
      </c>
      <c r="O111" s="202" t="s">
        <v>1278</v>
      </c>
      <c r="P111" s="203">
        <v>52271.7</v>
      </c>
      <c r="Q111" s="203">
        <v>0</v>
      </c>
      <c r="R111" s="203">
        <v>0</v>
      </c>
      <c r="S111" s="203">
        <f t="shared" si="7"/>
        <v>52271.7</v>
      </c>
      <c r="T111" s="203">
        <f t="shared" si="6"/>
        <v>83.195448034378487</v>
      </c>
      <c r="U111" s="203">
        <v>83.195448034378487</v>
      </c>
      <c r="V111" s="210">
        <v>83.195448034378487</v>
      </c>
      <c r="W111" s="210">
        <v>0</v>
      </c>
      <c r="X111" s="210">
        <f t="shared" si="9"/>
        <v>0</v>
      </c>
      <c r="Y111" s="205">
        <v>0</v>
      </c>
      <c r="Z111" s="205">
        <v>0</v>
      </c>
      <c r="AA111" s="205">
        <v>0</v>
      </c>
      <c r="AB111" s="205">
        <v>0</v>
      </c>
      <c r="AC111" s="205">
        <v>0</v>
      </c>
      <c r="AD111" s="205">
        <v>0</v>
      </c>
      <c r="AE111" s="205">
        <v>0</v>
      </c>
      <c r="AF111" s="211">
        <v>0</v>
      </c>
      <c r="AG111" s="205">
        <v>0</v>
      </c>
      <c r="AH111" s="205">
        <v>0</v>
      </c>
      <c r="AI111" s="205">
        <v>0</v>
      </c>
      <c r="AJ111" s="205">
        <v>0</v>
      </c>
      <c r="AK111" s="205">
        <v>0</v>
      </c>
      <c r="AL111" s="211">
        <v>0</v>
      </c>
      <c r="AM111" s="205">
        <v>0</v>
      </c>
      <c r="AN111" s="205">
        <v>0</v>
      </c>
      <c r="AO111" s="211">
        <v>0</v>
      </c>
      <c r="AP111" s="205">
        <v>0</v>
      </c>
      <c r="AQ111" s="205">
        <v>0</v>
      </c>
      <c r="AR111" s="205">
        <v>0</v>
      </c>
    </row>
    <row r="112" spans="1:44" s="204" customFormat="1" ht="36" hidden="1" customHeight="1">
      <c r="A112" s="204">
        <v>1</v>
      </c>
      <c r="B112" s="207">
        <f>SUBTOTAL(103,$A$16:A112)</f>
        <v>0</v>
      </c>
      <c r="C112" s="197" t="s">
        <v>472</v>
      </c>
      <c r="D112" s="199">
        <v>1969</v>
      </c>
      <c r="E112" s="199"/>
      <c r="F112" s="208" t="s">
        <v>262</v>
      </c>
      <c r="G112" s="199">
        <v>5</v>
      </c>
      <c r="H112" s="199" t="s">
        <v>302</v>
      </c>
      <c r="I112" s="200">
        <v>3463.9</v>
      </c>
      <c r="J112" s="200">
        <v>3172.1</v>
      </c>
      <c r="K112" s="200">
        <v>3012</v>
      </c>
      <c r="L112" s="209">
        <v>132</v>
      </c>
      <c r="M112" s="199" t="s">
        <v>260</v>
      </c>
      <c r="N112" s="199" t="s">
        <v>264</v>
      </c>
      <c r="O112" s="202" t="s">
        <v>1051</v>
      </c>
      <c r="P112" s="203">
        <v>83051.86</v>
      </c>
      <c r="Q112" s="203">
        <v>0</v>
      </c>
      <c r="R112" s="203">
        <v>0</v>
      </c>
      <c r="S112" s="203">
        <f t="shared" si="7"/>
        <v>83051.86</v>
      </c>
      <c r="T112" s="203">
        <f t="shared" si="6"/>
        <v>23.976402321083171</v>
      </c>
      <c r="U112" s="203">
        <v>23.976402321083171</v>
      </c>
      <c r="V112" s="210">
        <v>23.976402321083171</v>
      </c>
      <c r="W112" s="210">
        <v>0</v>
      </c>
      <c r="X112" s="210">
        <f t="shared" si="9"/>
        <v>0</v>
      </c>
      <c r="Y112" s="205">
        <v>0</v>
      </c>
      <c r="Z112" s="205">
        <v>0</v>
      </c>
      <c r="AA112" s="205">
        <v>0</v>
      </c>
      <c r="AB112" s="205">
        <v>0</v>
      </c>
      <c r="AC112" s="205">
        <v>0</v>
      </c>
      <c r="AD112" s="205">
        <v>0</v>
      </c>
      <c r="AE112" s="205">
        <v>0</v>
      </c>
      <c r="AF112" s="211">
        <v>0</v>
      </c>
      <c r="AG112" s="205">
        <v>0</v>
      </c>
      <c r="AH112" s="205">
        <v>0</v>
      </c>
      <c r="AI112" s="205">
        <v>0</v>
      </c>
      <c r="AJ112" s="205">
        <v>0</v>
      </c>
      <c r="AK112" s="205">
        <v>0</v>
      </c>
      <c r="AL112" s="211">
        <v>0</v>
      </c>
      <c r="AM112" s="205">
        <v>0</v>
      </c>
      <c r="AN112" s="205">
        <v>0</v>
      </c>
      <c r="AO112" s="211">
        <v>0</v>
      </c>
      <c r="AP112" s="205">
        <v>0</v>
      </c>
      <c r="AQ112" s="205">
        <v>0</v>
      </c>
      <c r="AR112" s="205">
        <v>0</v>
      </c>
    </row>
    <row r="113" spans="1:44" s="204" customFormat="1" ht="36" hidden="1" customHeight="1">
      <c r="A113" s="204">
        <v>1</v>
      </c>
      <c r="B113" s="207">
        <f>SUBTOTAL(103,$A$16:A113)</f>
        <v>0</v>
      </c>
      <c r="C113" s="197" t="s">
        <v>1094</v>
      </c>
      <c r="D113" s="199">
        <v>1964</v>
      </c>
      <c r="E113" s="199"/>
      <c r="F113" s="208" t="s">
        <v>262</v>
      </c>
      <c r="G113" s="199">
        <v>2</v>
      </c>
      <c r="H113" s="199" t="s">
        <v>297</v>
      </c>
      <c r="I113" s="200">
        <v>669.2</v>
      </c>
      <c r="J113" s="200">
        <v>667</v>
      </c>
      <c r="K113" s="200">
        <v>667</v>
      </c>
      <c r="L113" s="209">
        <v>30</v>
      </c>
      <c r="M113" s="199" t="s">
        <v>260</v>
      </c>
      <c r="N113" s="199" t="s">
        <v>264</v>
      </c>
      <c r="O113" s="202" t="s">
        <v>1278</v>
      </c>
      <c r="P113" s="203">
        <v>50689.120000000003</v>
      </c>
      <c r="Q113" s="203">
        <v>0</v>
      </c>
      <c r="R113" s="203">
        <v>0</v>
      </c>
      <c r="S113" s="203">
        <f t="shared" si="7"/>
        <v>50689.120000000003</v>
      </c>
      <c r="T113" s="203">
        <f t="shared" si="6"/>
        <v>75.745845786013149</v>
      </c>
      <c r="U113" s="203">
        <v>75.745845786013149</v>
      </c>
      <c r="V113" s="210">
        <v>75.745845786013149</v>
      </c>
      <c r="W113" s="210">
        <v>0</v>
      </c>
      <c r="X113" s="210">
        <f t="shared" si="9"/>
        <v>0</v>
      </c>
      <c r="Y113" s="205">
        <v>0</v>
      </c>
      <c r="Z113" s="205">
        <v>0</v>
      </c>
      <c r="AA113" s="205">
        <v>0</v>
      </c>
      <c r="AB113" s="205">
        <v>0</v>
      </c>
      <c r="AC113" s="205">
        <v>0</v>
      </c>
      <c r="AD113" s="205">
        <v>0</v>
      </c>
      <c r="AE113" s="205">
        <v>0</v>
      </c>
      <c r="AF113" s="211">
        <v>0</v>
      </c>
      <c r="AG113" s="205">
        <v>0</v>
      </c>
      <c r="AH113" s="205">
        <v>0</v>
      </c>
      <c r="AI113" s="205">
        <v>0</v>
      </c>
      <c r="AJ113" s="205">
        <v>0</v>
      </c>
      <c r="AK113" s="205">
        <v>0</v>
      </c>
      <c r="AL113" s="211">
        <v>0</v>
      </c>
      <c r="AM113" s="205">
        <v>0</v>
      </c>
      <c r="AN113" s="205">
        <v>0</v>
      </c>
      <c r="AO113" s="211">
        <v>0</v>
      </c>
      <c r="AP113" s="205">
        <v>0</v>
      </c>
      <c r="AQ113" s="205">
        <v>0</v>
      </c>
      <c r="AR113" s="205">
        <v>0</v>
      </c>
    </row>
    <row r="114" spans="1:44" s="204" customFormat="1" ht="36" hidden="1" customHeight="1">
      <c r="A114" s="204">
        <v>1</v>
      </c>
      <c r="B114" s="207">
        <f>SUBTOTAL(103,$A$16:A114)</f>
        <v>0</v>
      </c>
      <c r="C114" s="197" t="s">
        <v>486</v>
      </c>
      <c r="D114" s="199">
        <v>1960</v>
      </c>
      <c r="E114" s="199"/>
      <c r="F114" s="208" t="s">
        <v>262</v>
      </c>
      <c r="G114" s="199">
        <v>5</v>
      </c>
      <c r="H114" s="199" t="s">
        <v>306</v>
      </c>
      <c r="I114" s="200">
        <v>3202.4</v>
      </c>
      <c r="J114" s="200">
        <v>2438.9</v>
      </c>
      <c r="K114" s="200">
        <v>2438.9</v>
      </c>
      <c r="L114" s="209">
        <v>120</v>
      </c>
      <c r="M114" s="199" t="s">
        <v>260</v>
      </c>
      <c r="N114" s="199" t="s">
        <v>264</v>
      </c>
      <c r="O114" s="202" t="s">
        <v>1051</v>
      </c>
      <c r="P114" s="203">
        <v>95587.09</v>
      </c>
      <c r="Q114" s="203">
        <v>0</v>
      </c>
      <c r="R114" s="203">
        <v>0</v>
      </c>
      <c r="S114" s="203">
        <f t="shared" si="7"/>
        <v>95587.09</v>
      </c>
      <c r="T114" s="203">
        <f t="shared" si="6"/>
        <v>29.848579190607044</v>
      </c>
      <c r="U114" s="203">
        <v>29.848579190607044</v>
      </c>
      <c r="V114" s="210">
        <v>29.848579190607044</v>
      </c>
      <c r="W114" s="210">
        <v>0</v>
      </c>
      <c r="X114" s="210">
        <f t="shared" si="9"/>
        <v>0</v>
      </c>
      <c r="Y114" s="205">
        <v>0</v>
      </c>
      <c r="Z114" s="205">
        <v>0</v>
      </c>
      <c r="AA114" s="205">
        <v>0</v>
      </c>
      <c r="AB114" s="205">
        <v>0</v>
      </c>
      <c r="AC114" s="205">
        <v>0</v>
      </c>
      <c r="AD114" s="205">
        <v>0</v>
      </c>
      <c r="AE114" s="205">
        <v>0</v>
      </c>
      <c r="AF114" s="211">
        <v>0</v>
      </c>
      <c r="AG114" s="205">
        <v>0</v>
      </c>
      <c r="AH114" s="205">
        <v>0</v>
      </c>
      <c r="AI114" s="205">
        <v>0</v>
      </c>
      <c r="AJ114" s="205">
        <v>0</v>
      </c>
      <c r="AK114" s="205">
        <v>0</v>
      </c>
      <c r="AL114" s="211">
        <v>0</v>
      </c>
      <c r="AM114" s="205">
        <v>0</v>
      </c>
      <c r="AN114" s="205">
        <v>0</v>
      </c>
      <c r="AO114" s="211">
        <v>0</v>
      </c>
      <c r="AP114" s="205">
        <v>0</v>
      </c>
      <c r="AQ114" s="205">
        <v>0</v>
      </c>
      <c r="AR114" s="205">
        <v>0</v>
      </c>
    </row>
    <row r="115" spans="1:44" s="204" customFormat="1" ht="36" hidden="1" customHeight="1">
      <c r="A115" s="204">
        <v>1</v>
      </c>
      <c r="B115" s="207">
        <f>SUBTOTAL(103,$A$16:A115)</f>
        <v>0</v>
      </c>
      <c r="C115" s="197" t="s">
        <v>1029</v>
      </c>
      <c r="D115" s="199">
        <v>1941</v>
      </c>
      <c r="E115" s="199"/>
      <c r="F115" s="208" t="s">
        <v>262</v>
      </c>
      <c r="G115" s="199">
        <v>3</v>
      </c>
      <c r="H115" s="199" t="s">
        <v>297</v>
      </c>
      <c r="I115" s="200">
        <v>1265</v>
      </c>
      <c r="J115" s="200">
        <v>1152.5999999999999</v>
      </c>
      <c r="K115" s="200">
        <v>1105.5</v>
      </c>
      <c r="L115" s="209">
        <v>60</v>
      </c>
      <c r="M115" s="199" t="s">
        <v>260</v>
      </c>
      <c r="N115" s="199" t="s">
        <v>264</v>
      </c>
      <c r="O115" s="202" t="s">
        <v>1037</v>
      </c>
      <c r="P115" s="203">
        <v>79784.160000000003</v>
      </c>
      <c r="Q115" s="203">
        <v>0</v>
      </c>
      <c r="R115" s="203">
        <v>0</v>
      </c>
      <c r="S115" s="203">
        <f t="shared" si="7"/>
        <v>79784.160000000003</v>
      </c>
      <c r="T115" s="203">
        <f t="shared" si="6"/>
        <v>63.070482213438737</v>
      </c>
      <c r="U115" s="203">
        <v>63.070482213438737</v>
      </c>
      <c r="V115" s="210">
        <v>63.070482213438737</v>
      </c>
      <c r="W115" s="210">
        <v>0</v>
      </c>
      <c r="X115" s="210">
        <f t="shared" si="9"/>
        <v>0</v>
      </c>
      <c r="Y115" s="205">
        <v>0</v>
      </c>
      <c r="Z115" s="205">
        <v>0</v>
      </c>
      <c r="AA115" s="205">
        <v>0</v>
      </c>
      <c r="AB115" s="205">
        <v>0</v>
      </c>
      <c r="AC115" s="205">
        <v>0</v>
      </c>
      <c r="AD115" s="205">
        <v>0</v>
      </c>
      <c r="AE115" s="205">
        <v>0</v>
      </c>
      <c r="AF115" s="211">
        <v>0</v>
      </c>
      <c r="AG115" s="205">
        <v>0</v>
      </c>
      <c r="AH115" s="205">
        <v>0</v>
      </c>
      <c r="AI115" s="205">
        <v>0</v>
      </c>
      <c r="AJ115" s="205">
        <v>0</v>
      </c>
      <c r="AK115" s="205">
        <v>0</v>
      </c>
      <c r="AL115" s="211">
        <v>0</v>
      </c>
      <c r="AM115" s="205">
        <v>0</v>
      </c>
      <c r="AN115" s="205">
        <v>0</v>
      </c>
      <c r="AO115" s="211">
        <v>0</v>
      </c>
      <c r="AP115" s="205">
        <v>0</v>
      </c>
      <c r="AQ115" s="205">
        <v>0</v>
      </c>
      <c r="AR115" s="205">
        <v>0</v>
      </c>
    </row>
    <row r="116" spans="1:44" s="204" customFormat="1" ht="36" hidden="1" customHeight="1">
      <c r="A116" s="204">
        <v>1</v>
      </c>
      <c r="B116" s="207">
        <f>SUBTOTAL(103,$A$16:A116)</f>
        <v>0</v>
      </c>
      <c r="C116" s="197" t="s">
        <v>1355</v>
      </c>
      <c r="D116" s="199">
        <v>1961</v>
      </c>
      <c r="E116" s="199"/>
      <c r="F116" s="208" t="s">
        <v>262</v>
      </c>
      <c r="G116" s="199" t="s">
        <v>364</v>
      </c>
      <c r="H116" s="199" t="s">
        <v>306</v>
      </c>
      <c r="I116" s="200">
        <v>2941.6</v>
      </c>
      <c r="J116" s="200">
        <v>2564.1</v>
      </c>
      <c r="K116" s="200">
        <v>2365.9</v>
      </c>
      <c r="L116" s="209">
        <v>130</v>
      </c>
      <c r="M116" s="199" t="s">
        <v>260</v>
      </c>
      <c r="N116" s="199" t="s">
        <v>264</v>
      </c>
      <c r="O116" s="202" t="s">
        <v>1339</v>
      </c>
      <c r="P116" s="203">
        <v>71679.100000000006</v>
      </c>
      <c r="Q116" s="203">
        <v>0</v>
      </c>
      <c r="R116" s="203">
        <v>0</v>
      </c>
      <c r="S116" s="203">
        <f t="shared" si="7"/>
        <v>71679.100000000006</v>
      </c>
      <c r="T116" s="203">
        <f t="shared" si="6"/>
        <v>24.367385096546101</v>
      </c>
      <c r="U116" s="203">
        <v>24.367385096546101</v>
      </c>
      <c r="V116" s="210">
        <v>24.367385096546101</v>
      </c>
      <c r="W116" s="210">
        <v>0</v>
      </c>
      <c r="X116" s="210">
        <f t="shared" si="9"/>
        <v>0</v>
      </c>
      <c r="Y116" s="205">
        <v>0</v>
      </c>
      <c r="Z116" s="205">
        <v>0</v>
      </c>
      <c r="AA116" s="205">
        <v>0</v>
      </c>
      <c r="AB116" s="205">
        <v>0</v>
      </c>
      <c r="AC116" s="205">
        <v>0</v>
      </c>
      <c r="AD116" s="205">
        <v>0</v>
      </c>
      <c r="AE116" s="205">
        <v>0</v>
      </c>
      <c r="AF116" s="211">
        <v>0</v>
      </c>
      <c r="AG116" s="205">
        <v>0</v>
      </c>
      <c r="AH116" s="205">
        <v>0</v>
      </c>
      <c r="AI116" s="205">
        <v>0</v>
      </c>
      <c r="AJ116" s="205">
        <v>0</v>
      </c>
      <c r="AK116" s="205">
        <v>0</v>
      </c>
      <c r="AL116" s="211">
        <v>0</v>
      </c>
      <c r="AM116" s="205">
        <v>0</v>
      </c>
      <c r="AN116" s="205">
        <v>0</v>
      </c>
      <c r="AO116" s="211">
        <v>0</v>
      </c>
      <c r="AP116" s="205">
        <v>0</v>
      </c>
      <c r="AQ116" s="205">
        <v>0</v>
      </c>
      <c r="AR116" s="205">
        <v>0</v>
      </c>
    </row>
    <row r="117" spans="1:44" s="204" customFormat="1" ht="36" hidden="1" customHeight="1">
      <c r="A117" s="204">
        <v>1</v>
      </c>
      <c r="B117" s="207">
        <f>SUBTOTAL(103,$A$16:A117)</f>
        <v>0</v>
      </c>
      <c r="C117" s="197" t="s">
        <v>1328</v>
      </c>
      <c r="D117" s="199">
        <v>1973</v>
      </c>
      <c r="E117" s="199"/>
      <c r="F117" s="208" t="s">
        <v>262</v>
      </c>
      <c r="G117" s="199">
        <v>9</v>
      </c>
      <c r="H117" s="199" t="s">
        <v>298</v>
      </c>
      <c r="I117" s="200">
        <v>1958.4</v>
      </c>
      <c r="J117" s="200">
        <v>1958.4</v>
      </c>
      <c r="K117" s="200">
        <v>1941.8</v>
      </c>
      <c r="L117" s="209">
        <v>92</v>
      </c>
      <c r="M117" s="199" t="s">
        <v>260</v>
      </c>
      <c r="N117" s="199" t="s">
        <v>264</v>
      </c>
      <c r="O117" s="202" t="s">
        <v>1340</v>
      </c>
      <c r="P117" s="203">
        <v>55904.38</v>
      </c>
      <c r="Q117" s="203">
        <v>0</v>
      </c>
      <c r="R117" s="203">
        <v>0</v>
      </c>
      <c r="S117" s="203">
        <f t="shared" si="7"/>
        <v>55904.38</v>
      </c>
      <c r="T117" s="203">
        <f t="shared" si="6"/>
        <v>28.545945669934639</v>
      </c>
      <c r="U117" s="203">
        <v>28.545945669934639</v>
      </c>
      <c r="V117" s="210">
        <v>28.545945669934639</v>
      </c>
      <c r="W117" s="210">
        <v>0</v>
      </c>
      <c r="X117" s="210">
        <f t="shared" si="9"/>
        <v>0</v>
      </c>
      <c r="Y117" s="205">
        <v>0</v>
      </c>
      <c r="Z117" s="205">
        <v>0</v>
      </c>
      <c r="AA117" s="205">
        <v>0</v>
      </c>
      <c r="AB117" s="205">
        <v>0</v>
      </c>
      <c r="AC117" s="205">
        <v>0</v>
      </c>
      <c r="AD117" s="205">
        <v>0</v>
      </c>
      <c r="AE117" s="205">
        <v>0</v>
      </c>
      <c r="AF117" s="211">
        <v>0</v>
      </c>
      <c r="AG117" s="205">
        <v>0</v>
      </c>
      <c r="AH117" s="205">
        <v>0</v>
      </c>
      <c r="AI117" s="205">
        <v>0</v>
      </c>
      <c r="AJ117" s="205">
        <v>0</v>
      </c>
      <c r="AK117" s="205">
        <v>0</v>
      </c>
      <c r="AL117" s="211">
        <v>0</v>
      </c>
      <c r="AM117" s="205">
        <v>0</v>
      </c>
      <c r="AN117" s="205">
        <v>0</v>
      </c>
      <c r="AO117" s="211">
        <v>0</v>
      </c>
      <c r="AP117" s="205">
        <v>0</v>
      </c>
      <c r="AQ117" s="205">
        <v>0</v>
      </c>
      <c r="AR117" s="205">
        <v>0</v>
      </c>
    </row>
    <row r="118" spans="1:44" s="204" customFormat="1" ht="36" hidden="1" customHeight="1">
      <c r="A118" s="204">
        <v>1</v>
      </c>
      <c r="B118" s="207">
        <f>SUBTOTAL(103,$A$16:A118)</f>
        <v>0</v>
      </c>
      <c r="C118" s="197" t="s">
        <v>1628</v>
      </c>
      <c r="D118" s="199">
        <v>1989</v>
      </c>
      <c r="E118" s="199"/>
      <c r="F118" s="208" t="s">
        <v>312</v>
      </c>
      <c r="G118" s="199">
        <v>7</v>
      </c>
      <c r="H118" s="199" t="s">
        <v>297</v>
      </c>
      <c r="I118" s="200">
        <v>4121.3999999999996</v>
      </c>
      <c r="J118" s="200">
        <v>3057</v>
      </c>
      <c r="K118" s="200">
        <v>3057</v>
      </c>
      <c r="L118" s="209">
        <v>163</v>
      </c>
      <c r="M118" s="199" t="s">
        <v>260</v>
      </c>
      <c r="N118" s="199" t="s">
        <v>264</v>
      </c>
      <c r="O118" s="202" t="s">
        <v>1631</v>
      </c>
      <c r="P118" s="203">
        <v>100382.56</v>
      </c>
      <c r="Q118" s="203">
        <v>0</v>
      </c>
      <c r="R118" s="203">
        <v>0</v>
      </c>
      <c r="S118" s="203">
        <f>P118-Q118-R118</f>
        <v>100382.56</v>
      </c>
      <c r="T118" s="203">
        <f t="shared" si="6"/>
        <v>24.356422574853205</v>
      </c>
      <c r="U118" s="203">
        <v>24.356422574853205</v>
      </c>
      <c r="V118" s="210">
        <v>24.356422574853205</v>
      </c>
      <c r="W118" s="210">
        <v>0</v>
      </c>
      <c r="X118" s="210">
        <f t="shared" si="9"/>
        <v>0</v>
      </c>
      <c r="Y118" s="205">
        <v>0</v>
      </c>
      <c r="Z118" s="205">
        <v>0</v>
      </c>
      <c r="AA118" s="205">
        <v>0</v>
      </c>
      <c r="AB118" s="205">
        <v>0</v>
      </c>
      <c r="AC118" s="205">
        <v>0</v>
      </c>
      <c r="AD118" s="205">
        <v>0</v>
      </c>
      <c r="AE118" s="205">
        <v>0</v>
      </c>
      <c r="AF118" s="211">
        <v>0</v>
      </c>
      <c r="AG118" s="205">
        <v>0</v>
      </c>
      <c r="AH118" s="205">
        <v>0</v>
      </c>
      <c r="AI118" s="205">
        <v>0</v>
      </c>
      <c r="AJ118" s="205">
        <v>0</v>
      </c>
      <c r="AK118" s="205">
        <v>0</v>
      </c>
      <c r="AL118" s="211">
        <v>0</v>
      </c>
      <c r="AM118" s="205">
        <v>0</v>
      </c>
      <c r="AN118" s="205">
        <v>0</v>
      </c>
      <c r="AO118" s="211">
        <v>0</v>
      </c>
      <c r="AP118" s="205">
        <v>0</v>
      </c>
      <c r="AQ118" s="205">
        <v>0</v>
      </c>
      <c r="AR118" s="205">
        <v>0</v>
      </c>
    </row>
    <row r="119" spans="1:44" s="204" customFormat="1" ht="36" hidden="1" customHeight="1">
      <c r="A119" s="204">
        <v>1</v>
      </c>
      <c r="B119" s="207">
        <f>SUBTOTAL(103,$A$16:A119)</f>
        <v>0</v>
      </c>
      <c r="C119" s="197" t="s">
        <v>512</v>
      </c>
      <c r="D119" s="199">
        <v>1997</v>
      </c>
      <c r="E119" s="199"/>
      <c r="F119" s="208" t="s">
        <v>262</v>
      </c>
      <c r="G119" s="199">
        <v>4</v>
      </c>
      <c r="H119" s="199" t="s">
        <v>306</v>
      </c>
      <c r="I119" s="203">
        <v>2862.3</v>
      </c>
      <c r="J119" s="203">
        <v>2046.7</v>
      </c>
      <c r="K119" s="203">
        <v>2046.7</v>
      </c>
      <c r="L119" s="209">
        <v>95</v>
      </c>
      <c r="M119" s="199" t="s">
        <v>260</v>
      </c>
      <c r="N119" s="199" t="s">
        <v>264</v>
      </c>
      <c r="O119" s="202" t="s">
        <v>1354</v>
      </c>
      <c r="P119" s="203">
        <v>82721.55</v>
      </c>
      <c r="Q119" s="203">
        <v>0</v>
      </c>
      <c r="R119" s="203">
        <v>0</v>
      </c>
      <c r="S119" s="203">
        <f t="shared" si="7"/>
        <v>82721.55</v>
      </c>
      <c r="T119" s="203">
        <f t="shared" si="6"/>
        <v>28.900377318939313</v>
      </c>
      <c r="U119" s="203">
        <v>28.900377318939313</v>
      </c>
      <c r="V119" s="210">
        <v>28.900377318939313</v>
      </c>
      <c r="W119" s="210">
        <v>0</v>
      </c>
      <c r="X119" s="210">
        <f t="shared" si="9"/>
        <v>0</v>
      </c>
      <c r="Y119" s="205">
        <v>0</v>
      </c>
      <c r="Z119" s="205">
        <v>0</v>
      </c>
      <c r="AA119" s="205">
        <v>0</v>
      </c>
      <c r="AB119" s="205">
        <v>0</v>
      </c>
      <c r="AC119" s="205">
        <v>0</v>
      </c>
      <c r="AD119" s="205">
        <v>0</v>
      </c>
      <c r="AE119" s="205">
        <v>0</v>
      </c>
      <c r="AF119" s="211">
        <v>0</v>
      </c>
      <c r="AG119" s="205">
        <v>0</v>
      </c>
      <c r="AH119" s="205">
        <v>0</v>
      </c>
      <c r="AI119" s="205">
        <v>0</v>
      </c>
      <c r="AJ119" s="205">
        <v>0</v>
      </c>
      <c r="AK119" s="205">
        <v>0</v>
      </c>
      <c r="AL119" s="211">
        <v>0</v>
      </c>
      <c r="AM119" s="205">
        <v>0</v>
      </c>
      <c r="AN119" s="205">
        <v>0</v>
      </c>
      <c r="AO119" s="211">
        <v>0</v>
      </c>
      <c r="AP119" s="205">
        <v>0</v>
      </c>
      <c r="AQ119" s="205">
        <v>0</v>
      </c>
      <c r="AR119" s="205">
        <v>0</v>
      </c>
    </row>
    <row r="120" spans="1:44" s="204" customFormat="1" ht="36" hidden="1" customHeight="1">
      <c r="B120" s="197" t="s">
        <v>725</v>
      </c>
      <c r="C120" s="212"/>
      <c r="D120" s="199" t="s">
        <v>857</v>
      </c>
      <c r="E120" s="199" t="s">
        <v>857</v>
      </c>
      <c r="F120" s="199" t="s">
        <v>857</v>
      </c>
      <c r="G120" s="199" t="s">
        <v>857</v>
      </c>
      <c r="H120" s="199" t="s">
        <v>857</v>
      </c>
      <c r="I120" s="200">
        <f>SUM(I121:I149)</f>
        <v>54718.7</v>
      </c>
      <c r="J120" s="200">
        <f>SUM(J121:J149)</f>
        <v>51101.900000000009</v>
      </c>
      <c r="K120" s="200">
        <f>SUM(K121:K149)</f>
        <v>48430.100000000006</v>
      </c>
      <c r="L120" s="201">
        <f>SUM(L121:L149)</f>
        <v>2187</v>
      </c>
      <c r="M120" s="199" t="s">
        <v>857</v>
      </c>
      <c r="N120" s="199" t="s">
        <v>857</v>
      </c>
      <c r="O120" s="202" t="s">
        <v>857</v>
      </c>
      <c r="P120" s="200">
        <v>50842017.239999995</v>
      </c>
      <c r="Q120" s="200">
        <f>SUM(Q121:Q149)</f>
        <v>0</v>
      </c>
      <c r="R120" s="200">
        <f>SUM(R121:R149)</f>
        <v>0</v>
      </c>
      <c r="S120" s="200">
        <f>SUM(S121:S149)</f>
        <v>50842017.239999995</v>
      </c>
      <c r="T120" s="203">
        <f t="shared" si="6"/>
        <v>929.1525061816161</v>
      </c>
      <c r="U120" s="203">
        <f>MAX(U121:U149)</f>
        <v>9318.6816113342247</v>
      </c>
      <c r="Y120" s="205"/>
      <c r="Z120" s="205"/>
      <c r="AA120" s="205"/>
      <c r="AB120" s="205"/>
      <c r="AC120" s="205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</row>
    <row r="121" spans="1:44" s="204" customFormat="1" ht="61.5" hidden="1">
      <c r="A121" s="204">
        <v>1</v>
      </c>
      <c r="B121" s="207">
        <f>SUBTOTAL(103,$A$16:A121)</f>
        <v>0</v>
      </c>
      <c r="C121" s="197" t="s">
        <v>429</v>
      </c>
      <c r="D121" s="199">
        <v>1966</v>
      </c>
      <c r="E121" s="199"/>
      <c r="F121" s="208" t="s">
        <v>262</v>
      </c>
      <c r="G121" s="199">
        <v>2</v>
      </c>
      <c r="H121" s="199" t="s">
        <v>297</v>
      </c>
      <c r="I121" s="203">
        <v>766.7</v>
      </c>
      <c r="J121" s="203">
        <v>707.3</v>
      </c>
      <c r="K121" s="203">
        <v>707.3</v>
      </c>
      <c r="L121" s="209">
        <v>39</v>
      </c>
      <c r="M121" s="199" t="s">
        <v>260</v>
      </c>
      <c r="N121" s="199" t="s">
        <v>264</v>
      </c>
      <c r="O121" s="202" t="s">
        <v>334</v>
      </c>
      <c r="P121" s="203">
        <v>2291514.0300000003</v>
      </c>
      <c r="Q121" s="203">
        <v>0</v>
      </c>
      <c r="R121" s="203">
        <v>0</v>
      </c>
      <c r="S121" s="203">
        <f t="shared" ref="S121:S149" si="14">P121-Q121-R121</f>
        <v>2291514.0300000003</v>
      </c>
      <c r="T121" s="203">
        <f t="shared" si="6"/>
        <v>2988.8013955914962</v>
      </c>
      <c r="U121" s="203">
        <v>7399.3870071736028</v>
      </c>
      <c r="V121" s="210">
        <v>7399.3870071736028</v>
      </c>
      <c r="W121" s="210">
        <v>4410.5856115821061</v>
      </c>
      <c r="X121" s="210">
        <f t="shared" ref="X121:X149" si="15">U121-T121</f>
        <v>4410.5856115821061</v>
      </c>
      <c r="Y121" s="205">
        <v>0</v>
      </c>
      <c r="Z121" s="205">
        <v>0</v>
      </c>
      <c r="AA121" s="205">
        <v>0</v>
      </c>
      <c r="AB121" s="205">
        <v>0</v>
      </c>
      <c r="AC121" s="205">
        <v>0</v>
      </c>
      <c r="AD121" s="205">
        <v>0</v>
      </c>
      <c r="AE121" s="205">
        <v>0</v>
      </c>
      <c r="AF121" s="211">
        <v>0</v>
      </c>
      <c r="AG121" s="205">
        <v>636.21</v>
      </c>
      <c r="AH121" s="211">
        <f t="shared" ref="AH121:AH123" si="16">8917.04*AG121/I121</f>
        <v>7399.3870071736028</v>
      </c>
      <c r="AI121" s="205">
        <v>0</v>
      </c>
      <c r="AJ121" s="205">
        <v>0</v>
      </c>
      <c r="AK121" s="205">
        <v>0</v>
      </c>
      <c r="AL121" s="211">
        <v>0</v>
      </c>
      <c r="AM121" s="205">
        <v>0</v>
      </c>
      <c r="AN121" s="205">
        <v>0</v>
      </c>
      <c r="AO121" s="211">
        <v>0</v>
      </c>
      <c r="AP121" s="205">
        <v>0</v>
      </c>
      <c r="AQ121" s="205">
        <v>0</v>
      </c>
      <c r="AR121" s="205">
        <v>0</v>
      </c>
    </row>
    <row r="122" spans="1:44" s="204" customFormat="1" ht="36" hidden="1" customHeight="1">
      <c r="A122" s="204">
        <v>1</v>
      </c>
      <c r="B122" s="207">
        <f>SUBTOTAL(103,$A$16:A122)</f>
        <v>0</v>
      </c>
      <c r="C122" s="197" t="s">
        <v>430</v>
      </c>
      <c r="D122" s="199">
        <v>1959</v>
      </c>
      <c r="E122" s="199"/>
      <c r="F122" s="208" t="s">
        <v>262</v>
      </c>
      <c r="G122" s="199">
        <v>2</v>
      </c>
      <c r="H122" s="199" t="s">
        <v>297</v>
      </c>
      <c r="I122" s="203">
        <v>680.5</v>
      </c>
      <c r="J122" s="203">
        <v>632.1</v>
      </c>
      <c r="K122" s="203">
        <v>632.1</v>
      </c>
      <c r="L122" s="209">
        <v>38</v>
      </c>
      <c r="M122" s="199" t="s">
        <v>260</v>
      </c>
      <c r="N122" s="199" t="s">
        <v>261</v>
      </c>
      <c r="O122" s="202" t="s">
        <v>263</v>
      </c>
      <c r="P122" s="203">
        <v>2189911.6500000004</v>
      </c>
      <c r="Q122" s="203">
        <v>0</v>
      </c>
      <c r="R122" s="203">
        <v>0</v>
      </c>
      <c r="S122" s="203">
        <f t="shared" si="14"/>
        <v>2189911.6500000004</v>
      </c>
      <c r="T122" s="203">
        <f t="shared" si="6"/>
        <v>3218.09206465834</v>
      </c>
      <c r="U122" s="203">
        <v>7673.3717172667166</v>
      </c>
      <c r="V122" s="210">
        <v>7673.3717172667166</v>
      </c>
      <c r="W122" s="210">
        <v>4455.2796526083766</v>
      </c>
      <c r="X122" s="210">
        <f t="shared" si="15"/>
        <v>4455.2796526083766</v>
      </c>
      <c r="Y122" s="205">
        <v>0</v>
      </c>
      <c r="Z122" s="205">
        <v>0</v>
      </c>
      <c r="AA122" s="205">
        <v>0</v>
      </c>
      <c r="AB122" s="205">
        <v>0</v>
      </c>
      <c r="AC122" s="205">
        <v>0</v>
      </c>
      <c r="AD122" s="205">
        <v>0</v>
      </c>
      <c r="AE122" s="205">
        <v>0</v>
      </c>
      <c r="AF122" s="211">
        <v>0</v>
      </c>
      <c r="AG122" s="205">
        <v>585.59</v>
      </c>
      <c r="AH122" s="211">
        <f t="shared" si="16"/>
        <v>7673.3717172667166</v>
      </c>
      <c r="AI122" s="205">
        <v>0</v>
      </c>
      <c r="AJ122" s="205">
        <v>0</v>
      </c>
      <c r="AK122" s="205">
        <v>0</v>
      </c>
      <c r="AL122" s="211">
        <v>0</v>
      </c>
      <c r="AM122" s="205">
        <v>0</v>
      </c>
      <c r="AN122" s="205">
        <v>0</v>
      </c>
      <c r="AO122" s="211">
        <v>0</v>
      </c>
      <c r="AP122" s="205">
        <v>0</v>
      </c>
      <c r="AQ122" s="205">
        <v>0</v>
      </c>
      <c r="AR122" s="205">
        <v>0</v>
      </c>
    </row>
    <row r="123" spans="1:44" s="204" customFormat="1" ht="36" hidden="1" customHeight="1">
      <c r="A123" s="204">
        <v>1</v>
      </c>
      <c r="B123" s="207">
        <f>SUBTOTAL(103,$A$16:A123)</f>
        <v>0</v>
      </c>
      <c r="C123" s="197" t="s">
        <v>431</v>
      </c>
      <c r="D123" s="199">
        <v>1958</v>
      </c>
      <c r="E123" s="199"/>
      <c r="F123" s="208" t="s">
        <v>262</v>
      </c>
      <c r="G123" s="199">
        <v>2</v>
      </c>
      <c r="H123" s="199" t="s">
        <v>297</v>
      </c>
      <c r="I123" s="203">
        <v>615</v>
      </c>
      <c r="J123" s="203">
        <v>568.29999999999995</v>
      </c>
      <c r="K123" s="203">
        <v>568.29999999999995</v>
      </c>
      <c r="L123" s="209">
        <v>25</v>
      </c>
      <c r="M123" s="199" t="s">
        <v>260</v>
      </c>
      <c r="N123" s="199" t="s">
        <v>261</v>
      </c>
      <c r="O123" s="202" t="s">
        <v>263</v>
      </c>
      <c r="P123" s="203">
        <v>2241889.83</v>
      </c>
      <c r="Q123" s="203">
        <v>0</v>
      </c>
      <c r="R123" s="203">
        <v>0</v>
      </c>
      <c r="S123" s="203">
        <f t="shared" si="14"/>
        <v>2241889.83</v>
      </c>
      <c r="T123" s="203">
        <f t="shared" si="6"/>
        <v>3645.3493170731708</v>
      </c>
      <c r="U123" s="203">
        <v>7472.6245125203268</v>
      </c>
      <c r="V123" s="210">
        <v>7472.6245125203268</v>
      </c>
      <c r="W123" s="210">
        <v>3827.275195447156</v>
      </c>
      <c r="X123" s="210">
        <f t="shared" si="15"/>
        <v>3827.275195447156</v>
      </c>
      <c r="Y123" s="205">
        <v>0</v>
      </c>
      <c r="Z123" s="205">
        <v>0</v>
      </c>
      <c r="AA123" s="205">
        <v>0</v>
      </c>
      <c r="AB123" s="205">
        <v>0</v>
      </c>
      <c r="AC123" s="205">
        <v>0</v>
      </c>
      <c r="AD123" s="205">
        <v>0</v>
      </c>
      <c r="AE123" s="205">
        <v>0</v>
      </c>
      <c r="AF123" s="211">
        <v>0</v>
      </c>
      <c r="AG123" s="205">
        <v>515.38</v>
      </c>
      <c r="AH123" s="211">
        <f t="shared" si="16"/>
        <v>7472.6245125203268</v>
      </c>
      <c r="AI123" s="205">
        <v>0</v>
      </c>
      <c r="AJ123" s="205">
        <v>0</v>
      </c>
      <c r="AK123" s="205">
        <v>0</v>
      </c>
      <c r="AL123" s="211">
        <v>0</v>
      </c>
      <c r="AM123" s="205">
        <v>0</v>
      </c>
      <c r="AN123" s="205">
        <v>0</v>
      </c>
      <c r="AO123" s="211">
        <v>0</v>
      </c>
      <c r="AP123" s="205">
        <v>0</v>
      </c>
      <c r="AQ123" s="205">
        <v>0</v>
      </c>
      <c r="AR123" s="205">
        <v>0</v>
      </c>
    </row>
    <row r="124" spans="1:44" s="204" customFormat="1" ht="36" hidden="1" customHeight="1">
      <c r="A124" s="204">
        <v>1</v>
      </c>
      <c r="B124" s="207">
        <f>SUBTOTAL(103,$A$16:A124)</f>
        <v>0</v>
      </c>
      <c r="C124" s="197" t="s">
        <v>432</v>
      </c>
      <c r="D124" s="199">
        <v>1969</v>
      </c>
      <c r="E124" s="199"/>
      <c r="F124" s="208" t="s">
        <v>262</v>
      </c>
      <c r="G124" s="199">
        <v>2</v>
      </c>
      <c r="H124" s="199" t="s">
        <v>297</v>
      </c>
      <c r="I124" s="203">
        <v>725.2</v>
      </c>
      <c r="J124" s="203">
        <v>674.9</v>
      </c>
      <c r="K124" s="203">
        <v>674.9</v>
      </c>
      <c r="L124" s="209">
        <v>25</v>
      </c>
      <c r="M124" s="199" t="s">
        <v>260</v>
      </c>
      <c r="N124" s="199" t="s">
        <v>261</v>
      </c>
      <c r="O124" s="202" t="s">
        <v>263</v>
      </c>
      <c r="P124" s="203">
        <v>55080.59</v>
      </c>
      <c r="Q124" s="203">
        <v>0</v>
      </c>
      <c r="R124" s="203">
        <v>0</v>
      </c>
      <c r="S124" s="203">
        <f t="shared" si="14"/>
        <v>55080.59</v>
      </c>
      <c r="T124" s="203">
        <f t="shared" si="6"/>
        <v>75.952275234418082</v>
      </c>
      <c r="U124" s="203">
        <v>75.952275234418082</v>
      </c>
      <c r="V124" s="210">
        <v>75.952275234418082</v>
      </c>
      <c r="W124" s="210">
        <v>0</v>
      </c>
      <c r="X124" s="210">
        <f t="shared" si="15"/>
        <v>0</v>
      </c>
      <c r="Y124" s="205">
        <v>0</v>
      </c>
      <c r="Z124" s="205">
        <v>0</v>
      </c>
      <c r="AA124" s="205">
        <v>0</v>
      </c>
      <c r="AB124" s="205">
        <v>0</v>
      </c>
      <c r="AC124" s="205">
        <v>0</v>
      </c>
      <c r="AD124" s="205">
        <v>0</v>
      </c>
      <c r="AE124" s="205">
        <v>0</v>
      </c>
      <c r="AF124" s="211">
        <v>0</v>
      </c>
      <c r="AG124" s="205">
        <v>0</v>
      </c>
      <c r="AH124" s="205">
        <v>0</v>
      </c>
      <c r="AI124" s="205">
        <v>0</v>
      </c>
      <c r="AJ124" s="205">
        <v>0</v>
      </c>
      <c r="AK124" s="205">
        <v>0</v>
      </c>
      <c r="AL124" s="211">
        <v>0</v>
      </c>
      <c r="AM124" s="205">
        <v>0</v>
      </c>
      <c r="AN124" s="205">
        <v>0</v>
      </c>
      <c r="AO124" s="211">
        <v>0</v>
      </c>
      <c r="AP124" s="205">
        <v>0</v>
      </c>
      <c r="AQ124" s="205">
        <v>0</v>
      </c>
      <c r="AR124" s="205">
        <v>0</v>
      </c>
    </row>
    <row r="125" spans="1:44" s="204" customFormat="1" ht="36" hidden="1" customHeight="1">
      <c r="A125" s="204">
        <v>1</v>
      </c>
      <c r="B125" s="207">
        <f>SUBTOTAL(103,$A$16:A125)</f>
        <v>0</v>
      </c>
      <c r="C125" s="197" t="s">
        <v>433</v>
      </c>
      <c r="D125" s="199">
        <v>1959</v>
      </c>
      <c r="E125" s="199"/>
      <c r="F125" s="208" t="s">
        <v>262</v>
      </c>
      <c r="G125" s="199">
        <v>2</v>
      </c>
      <c r="H125" s="199" t="s">
        <v>297</v>
      </c>
      <c r="I125" s="203">
        <v>654.20000000000005</v>
      </c>
      <c r="J125" s="203">
        <v>602.9</v>
      </c>
      <c r="K125" s="203">
        <v>602.9</v>
      </c>
      <c r="L125" s="209">
        <v>34</v>
      </c>
      <c r="M125" s="199" t="s">
        <v>260</v>
      </c>
      <c r="N125" s="199" t="s">
        <v>261</v>
      </c>
      <c r="O125" s="202" t="s">
        <v>263</v>
      </c>
      <c r="P125" s="203">
        <v>2479536.17</v>
      </c>
      <c r="Q125" s="203">
        <v>0</v>
      </c>
      <c r="R125" s="203">
        <v>0</v>
      </c>
      <c r="S125" s="203">
        <f t="shared" si="14"/>
        <v>2479536.17</v>
      </c>
      <c r="T125" s="203">
        <f t="shared" si="6"/>
        <v>3790.1806328339953</v>
      </c>
      <c r="U125" s="203">
        <v>8148.691567104861</v>
      </c>
      <c r="V125" s="210">
        <v>8148.691567104861</v>
      </c>
      <c r="W125" s="210">
        <v>4358.5109342708656</v>
      </c>
      <c r="X125" s="210">
        <f t="shared" si="15"/>
        <v>4358.5109342708656</v>
      </c>
      <c r="Y125" s="205">
        <v>0</v>
      </c>
      <c r="Z125" s="205">
        <v>0</v>
      </c>
      <c r="AA125" s="205">
        <v>0</v>
      </c>
      <c r="AB125" s="205">
        <v>0</v>
      </c>
      <c r="AC125" s="205">
        <v>0</v>
      </c>
      <c r="AD125" s="205">
        <v>0</v>
      </c>
      <c r="AE125" s="205">
        <v>0</v>
      </c>
      <c r="AF125" s="211">
        <v>0</v>
      </c>
      <c r="AG125" s="205">
        <v>597.83000000000004</v>
      </c>
      <c r="AH125" s="211">
        <f t="shared" ref="AH125:AH131" si="17">8917.04*AG125/I125</f>
        <v>8148.691567104861</v>
      </c>
      <c r="AI125" s="205">
        <v>0</v>
      </c>
      <c r="AJ125" s="205">
        <v>0</v>
      </c>
      <c r="AK125" s="205">
        <v>0</v>
      </c>
      <c r="AL125" s="211">
        <v>0</v>
      </c>
      <c r="AM125" s="205">
        <v>0</v>
      </c>
      <c r="AN125" s="205">
        <v>0</v>
      </c>
      <c r="AO125" s="211">
        <v>0</v>
      </c>
      <c r="AP125" s="205">
        <v>0</v>
      </c>
      <c r="AQ125" s="205">
        <v>0</v>
      </c>
      <c r="AR125" s="205">
        <v>0</v>
      </c>
    </row>
    <row r="126" spans="1:44" s="204" customFormat="1" ht="61.5" hidden="1">
      <c r="A126" s="204">
        <v>1</v>
      </c>
      <c r="B126" s="207">
        <f>SUBTOTAL(103,$A$16:A126)</f>
        <v>0</v>
      </c>
      <c r="C126" s="197" t="s">
        <v>434</v>
      </c>
      <c r="D126" s="199">
        <v>1959</v>
      </c>
      <c r="E126" s="199"/>
      <c r="F126" s="208" t="s">
        <v>262</v>
      </c>
      <c r="G126" s="199">
        <v>2</v>
      </c>
      <c r="H126" s="199" t="s">
        <v>297</v>
      </c>
      <c r="I126" s="203">
        <v>673.3</v>
      </c>
      <c r="J126" s="203">
        <v>622.29999999999995</v>
      </c>
      <c r="K126" s="203">
        <v>622.29999999999995</v>
      </c>
      <c r="L126" s="209">
        <v>42</v>
      </c>
      <c r="M126" s="199" t="s">
        <v>260</v>
      </c>
      <c r="N126" s="199" t="s">
        <v>264</v>
      </c>
      <c r="O126" s="202" t="s">
        <v>334</v>
      </c>
      <c r="P126" s="203">
        <v>2128855.41</v>
      </c>
      <c r="Q126" s="203">
        <v>0</v>
      </c>
      <c r="R126" s="203">
        <v>0</v>
      </c>
      <c r="S126" s="203">
        <f t="shared" si="14"/>
        <v>2128855.41</v>
      </c>
      <c r="T126" s="203">
        <f t="shared" si="6"/>
        <v>3161.8229763849699</v>
      </c>
      <c r="U126" s="203">
        <v>8187.0426068617262</v>
      </c>
      <c r="V126" s="210">
        <v>8187.0426068617262</v>
      </c>
      <c r="W126" s="210">
        <v>5025.2196304767567</v>
      </c>
      <c r="X126" s="210">
        <f t="shared" si="15"/>
        <v>5025.2196304767567</v>
      </c>
      <c r="Y126" s="205">
        <v>0</v>
      </c>
      <c r="Z126" s="205">
        <v>0</v>
      </c>
      <c r="AA126" s="205">
        <v>0</v>
      </c>
      <c r="AB126" s="205">
        <v>0</v>
      </c>
      <c r="AC126" s="205">
        <v>0</v>
      </c>
      <c r="AD126" s="205">
        <v>0</v>
      </c>
      <c r="AE126" s="205">
        <v>0</v>
      </c>
      <c r="AF126" s="211">
        <v>0</v>
      </c>
      <c r="AG126" s="205">
        <v>618.17999999999995</v>
      </c>
      <c r="AH126" s="211">
        <f t="shared" si="17"/>
        <v>8187.0426068617262</v>
      </c>
      <c r="AI126" s="205">
        <v>0</v>
      </c>
      <c r="AJ126" s="205">
        <v>0</v>
      </c>
      <c r="AK126" s="205">
        <v>0</v>
      </c>
      <c r="AL126" s="211">
        <v>0</v>
      </c>
      <c r="AM126" s="205">
        <v>0</v>
      </c>
      <c r="AN126" s="205">
        <v>0</v>
      </c>
      <c r="AO126" s="211">
        <v>0</v>
      </c>
      <c r="AP126" s="205">
        <v>0</v>
      </c>
      <c r="AQ126" s="205">
        <v>0</v>
      </c>
      <c r="AR126" s="205">
        <v>0</v>
      </c>
    </row>
    <row r="127" spans="1:44" s="204" customFormat="1" ht="61.5" hidden="1">
      <c r="A127" s="204">
        <v>1</v>
      </c>
      <c r="B127" s="207">
        <f>SUBTOTAL(103,$A$16:A127)</f>
        <v>0</v>
      </c>
      <c r="C127" s="197" t="s">
        <v>435</v>
      </c>
      <c r="D127" s="199">
        <v>1962</v>
      </c>
      <c r="E127" s="199"/>
      <c r="F127" s="208" t="s">
        <v>262</v>
      </c>
      <c r="G127" s="199">
        <v>3</v>
      </c>
      <c r="H127" s="199" t="s">
        <v>297</v>
      </c>
      <c r="I127" s="203">
        <v>1048.8</v>
      </c>
      <c r="J127" s="203">
        <v>975.2</v>
      </c>
      <c r="K127" s="203">
        <v>975.2</v>
      </c>
      <c r="L127" s="209">
        <v>56</v>
      </c>
      <c r="M127" s="199" t="s">
        <v>260</v>
      </c>
      <c r="N127" s="199" t="s">
        <v>264</v>
      </c>
      <c r="O127" s="202" t="s">
        <v>340</v>
      </c>
      <c r="P127" s="203">
        <v>2540318.89</v>
      </c>
      <c r="Q127" s="203">
        <v>0</v>
      </c>
      <c r="R127" s="203">
        <v>0</v>
      </c>
      <c r="S127" s="203">
        <f t="shared" si="14"/>
        <v>2540318.89</v>
      </c>
      <c r="T127" s="203">
        <f t="shared" si="6"/>
        <v>2422.1194603356221</v>
      </c>
      <c r="U127" s="203">
        <v>4661.9761090770417</v>
      </c>
      <c r="V127" s="210">
        <v>4661.9761090770417</v>
      </c>
      <c r="W127" s="210">
        <v>2239.8566487414196</v>
      </c>
      <c r="X127" s="210">
        <f t="shared" si="15"/>
        <v>2239.8566487414196</v>
      </c>
      <c r="Y127" s="205">
        <v>0</v>
      </c>
      <c r="Z127" s="205">
        <v>0</v>
      </c>
      <c r="AA127" s="205">
        <v>0</v>
      </c>
      <c r="AB127" s="205">
        <v>0</v>
      </c>
      <c r="AC127" s="205">
        <v>0</v>
      </c>
      <c r="AD127" s="205">
        <v>0</v>
      </c>
      <c r="AE127" s="205">
        <v>0</v>
      </c>
      <c r="AF127" s="211">
        <v>0</v>
      </c>
      <c r="AG127" s="205">
        <v>548.33000000000004</v>
      </c>
      <c r="AH127" s="211">
        <f t="shared" si="17"/>
        <v>4661.9761090770417</v>
      </c>
      <c r="AI127" s="205">
        <v>0</v>
      </c>
      <c r="AJ127" s="205">
        <v>0</v>
      </c>
      <c r="AK127" s="205">
        <v>0</v>
      </c>
      <c r="AL127" s="211">
        <v>0</v>
      </c>
      <c r="AM127" s="205">
        <v>0</v>
      </c>
      <c r="AN127" s="205">
        <v>0</v>
      </c>
      <c r="AO127" s="211">
        <v>0</v>
      </c>
      <c r="AP127" s="205">
        <v>0</v>
      </c>
      <c r="AQ127" s="205">
        <v>0</v>
      </c>
      <c r="AR127" s="205">
        <v>0</v>
      </c>
    </row>
    <row r="128" spans="1:44" s="204" customFormat="1" ht="61.5" hidden="1">
      <c r="A128" s="204">
        <v>1</v>
      </c>
      <c r="B128" s="207">
        <f>SUBTOTAL(103,$A$16:A128)</f>
        <v>0</v>
      </c>
      <c r="C128" s="197" t="s">
        <v>436</v>
      </c>
      <c r="D128" s="199">
        <v>1962</v>
      </c>
      <c r="E128" s="199"/>
      <c r="F128" s="208" t="s">
        <v>262</v>
      </c>
      <c r="G128" s="199">
        <v>2</v>
      </c>
      <c r="H128" s="199" t="s">
        <v>297</v>
      </c>
      <c r="I128" s="203">
        <v>679.6</v>
      </c>
      <c r="J128" s="203">
        <v>631.6</v>
      </c>
      <c r="K128" s="203">
        <v>631.6</v>
      </c>
      <c r="L128" s="209">
        <v>42</v>
      </c>
      <c r="M128" s="199" t="s">
        <v>260</v>
      </c>
      <c r="N128" s="199" t="s">
        <v>264</v>
      </c>
      <c r="O128" s="202" t="s">
        <v>334</v>
      </c>
      <c r="P128" s="203">
        <v>2317566.0299999998</v>
      </c>
      <c r="Q128" s="203">
        <v>0</v>
      </c>
      <c r="R128" s="203">
        <v>0</v>
      </c>
      <c r="S128" s="203">
        <f t="shared" si="14"/>
        <v>2317566.0299999998</v>
      </c>
      <c r="T128" s="203">
        <f t="shared" si="6"/>
        <v>3410.1913331371393</v>
      </c>
      <c r="U128" s="203">
        <v>7366.661179517364</v>
      </c>
      <c r="V128" s="210">
        <v>7366.661179517364</v>
      </c>
      <c r="W128" s="210">
        <v>3956.4698463802247</v>
      </c>
      <c r="X128" s="210">
        <f t="shared" si="15"/>
        <v>3956.4698463802247</v>
      </c>
      <c r="Y128" s="205">
        <v>0</v>
      </c>
      <c r="Z128" s="205">
        <v>0</v>
      </c>
      <c r="AA128" s="205">
        <v>0</v>
      </c>
      <c r="AB128" s="205">
        <v>0</v>
      </c>
      <c r="AC128" s="205">
        <v>0</v>
      </c>
      <c r="AD128" s="205">
        <v>0</v>
      </c>
      <c r="AE128" s="205">
        <v>0</v>
      </c>
      <c r="AF128" s="211">
        <v>0</v>
      </c>
      <c r="AG128" s="205">
        <v>561.44000000000005</v>
      </c>
      <c r="AH128" s="211">
        <f t="shared" si="17"/>
        <v>7366.661179517364</v>
      </c>
      <c r="AI128" s="205">
        <v>0</v>
      </c>
      <c r="AJ128" s="205">
        <v>0</v>
      </c>
      <c r="AK128" s="205">
        <v>0</v>
      </c>
      <c r="AL128" s="211">
        <v>0</v>
      </c>
      <c r="AM128" s="205">
        <v>0</v>
      </c>
      <c r="AN128" s="205">
        <v>0</v>
      </c>
      <c r="AO128" s="211">
        <v>0</v>
      </c>
      <c r="AP128" s="205">
        <v>0</v>
      </c>
      <c r="AQ128" s="205">
        <v>0</v>
      </c>
      <c r="AR128" s="205">
        <v>0</v>
      </c>
    </row>
    <row r="129" spans="1:44" s="204" customFormat="1" ht="61.5" hidden="1">
      <c r="A129" s="204">
        <v>1</v>
      </c>
      <c r="B129" s="207">
        <f>SUBTOTAL(103,$A$16:A129)</f>
        <v>0</v>
      </c>
      <c r="C129" s="197" t="s">
        <v>437</v>
      </c>
      <c r="D129" s="199">
        <v>1962</v>
      </c>
      <c r="E129" s="199"/>
      <c r="F129" s="208" t="s">
        <v>262</v>
      </c>
      <c r="G129" s="199">
        <v>2</v>
      </c>
      <c r="H129" s="199" t="s">
        <v>297</v>
      </c>
      <c r="I129" s="203">
        <v>696.3</v>
      </c>
      <c r="J129" s="203">
        <v>645.29999999999995</v>
      </c>
      <c r="K129" s="203">
        <v>645.29999999999995</v>
      </c>
      <c r="L129" s="209">
        <v>42</v>
      </c>
      <c r="M129" s="199" t="s">
        <v>260</v>
      </c>
      <c r="N129" s="199" t="s">
        <v>264</v>
      </c>
      <c r="O129" s="202" t="s">
        <v>334</v>
      </c>
      <c r="P129" s="203">
        <v>2392182.6</v>
      </c>
      <c r="Q129" s="203">
        <v>0</v>
      </c>
      <c r="R129" s="203">
        <v>0</v>
      </c>
      <c r="S129" s="203">
        <f t="shared" si="14"/>
        <v>2392182.6</v>
      </c>
      <c r="T129" s="203">
        <f t="shared" si="6"/>
        <v>3435.5631193451104</v>
      </c>
      <c r="U129" s="203">
        <v>7503.3504328594008</v>
      </c>
      <c r="V129" s="210">
        <v>7503.3504328594008</v>
      </c>
      <c r="W129" s="210">
        <v>4067.7873135142904</v>
      </c>
      <c r="X129" s="210">
        <f t="shared" si="15"/>
        <v>4067.7873135142904</v>
      </c>
      <c r="Y129" s="205">
        <v>0</v>
      </c>
      <c r="Z129" s="205">
        <v>0</v>
      </c>
      <c r="AA129" s="205">
        <v>0</v>
      </c>
      <c r="AB129" s="205">
        <v>0</v>
      </c>
      <c r="AC129" s="205">
        <v>0</v>
      </c>
      <c r="AD129" s="205">
        <v>0</v>
      </c>
      <c r="AE129" s="205">
        <v>0</v>
      </c>
      <c r="AF129" s="211">
        <v>0</v>
      </c>
      <c r="AG129" s="205">
        <v>585.91</v>
      </c>
      <c r="AH129" s="211">
        <f t="shared" si="17"/>
        <v>7503.3504328594008</v>
      </c>
      <c r="AI129" s="205">
        <v>0</v>
      </c>
      <c r="AJ129" s="205">
        <v>0</v>
      </c>
      <c r="AK129" s="205">
        <v>0</v>
      </c>
      <c r="AL129" s="211">
        <v>0</v>
      </c>
      <c r="AM129" s="205">
        <v>0</v>
      </c>
      <c r="AN129" s="205">
        <v>0</v>
      </c>
      <c r="AO129" s="211">
        <v>0</v>
      </c>
      <c r="AP129" s="205">
        <v>0</v>
      </c>
      <c r="AQ129" s="205">
        <v>0</v>
      </c>
      <c r="AR129" s="205">
        <v>0</v>
      </c>
    </row>
    <row r="130" spans="1:44" s="204" customFormat="1" ht="61.5" hidden="1">
      <c r="A130" s="204">
        <v>1</v>
      </c>
      <c r="B130" s="207">
        <f>SUBTOTAL(103,$A$16:A130)</f>
        <v>0</v>
      </c>
      <c r="C130" s="197" t="s">
        <v>438</v>
      </c>
      <c r="D130" s="199">
        <v>1963</v>
      </c>
      <c r="E130" s="199"/>
      <c r="F130" s="208" t="s">
        <v>262</v>
      </c>
      <c r="G130" s="199">
        <v>4</v>
      </c>
      <c r="H130" s="199" t="s">
        <v>306</v>
      </c>
      <c r="I130" s="203">
        <v>2252.4</v>
      </c>
      <c r="J130" s="203">
        <v>2107.9</v>
      </c>
      <c r="K130" s="203">
        <v>1530.2</v>
      </c>
      <c r="L130" s="209">
        <v>83</v>
      </c>
      <c r="M130" s="199" t="s">
        <v>260</v>
      </c>
      <c r="N130" s="199" t="s">
        <v>264</v>
      </c>
      <c r="O130" s="202" t="s">
        <v>340</v>
      </c>
      <c r="P130" s="203">
        <v>3299178.75</v>
      </c>
      <c r="Q130" s="203">
        <v>0</v>
      </c>
      <c r="R130" s="203">
        <v>0</v>
      </c>
      <c r="S130" s="203">
        <f t="shared" si="14"/>
        <v>3299178.75</v>
      </c>
      <c r="T130" s="203">
        <f t="shared" si="6"/>
        <v>1464.7392781033564</v>
      </c>
      <c r="U130" s="203">
        <v>3356.2417868939797</v>
      </c>
      <c r="V130" s="210">
        <v>3356.2417868939797</v>
      </c>
      <c r="W130" s="210">
        <v>1891.5025087906233</v>
      </c>
      <c r="X130" s="210">
        <f t="shared" si="15"/>
        <v>1891.5025087906233</v>
      </c>
      <c r="Y130" s="205">
        <v>0</v>
      </c>
      <c r="Z130" s="205">
        <v>0</v>
      </c>
      <c r="AA130" s="205">
        <v>0</v>
      </c>
      <c r="AB130" s="205">
        <v>0</v>
      </c>
      <c r="AC130" s="205">
        <v>0</v>
      </c>
      <c r="AD130" s="205">
        <v>0</v>
      </c>
      <c r="AE130" s="205">
        <v>0</v>
      </c>
      <c r="AF130" s="211">
        <v>0</v>
      </c>
      <c r="AG130" s="205">
        <v>847.77</v>
      </c>
      <c r="AH130" s="211">
        <f t="shared" si="17"/>
        <v>3356.2417868939797</v>
      </c>
      <c r="AI130" s="205">
        <v>0</v>
      </c>
      <c r="AJ130" s="205">
        <v>0</v>
      </c>
      <c r="AK130" s="205">
        <v>0</v>
      </c>
      <c r="AL130" s="211">
        <v>0</v>
      </c>
      <c r="AM130" s="205">
        <v>0</v>
      </c>
      <c r="AN130" s="205">
        <v>0</v>
      </c>
      <c r="AO130" s="211">
        <v>0</v>
      </c>
      <c r="AP130" s="205">
        <v>0</v>
      </c>
      <c r="AQ130" s="205">
        <v>0</v>
      </c>
      <c r="AR130" s="205">
        <v>0</v>
      </c>
    </row>
    <row r="131" spans="1:44" s="204" customFormat="1" ht="61.5" hidden="1">
      <c r="A131" s="204">
        <v>1</v>
      </c>
      <c r="B131" s="207">
        <f>SUBTOTAL(103,$A$16:A131)</f>
        <v>0</v>
      </c>
      <c r="C131" s="197" t="s">
        <v>439</v>
      </c>
      <c r="D131" s="199">
        <v>1961</v>
      </c>
      <c r="E131" s="199"/>
      <c r="F131" s="208" t="s">
        <v>262</v>
      </c>
      <c r="G131" s="199">
        <v>2</v>
      </c>
      <c r="H131" s="199" t="s">
        <v>297</v>
      </c>
      <c r="I131" s="203">
        <v>695.8</v>
      </c>
      <c r="J131" s="203">
        <v>646.6</v>
      </c>
      <c r="K131" s="203">
        <v>646.6</v>
      </c>
      <c r="L131" s="209">
        <v>42</v>
      </c>
      <c r="M131" s="199" t="s">
        <v>260</v>
      </c>
      <c r="N131" s="199" t="s">
        <v>264</v>
      </c>
      <c r="O131" s="202" t="s">
        <v>334</v>
      </c>
      <c r="P131" s="203">
        <v>2218259.69</v>
      </c>
      <c r="Q131" s="203">
        <v>0</v>
      </c>
      <c r="R131" s="203">
        <v>0</v>
      </c>
      <c r="S131" s="203">
        <f t="shared" si="14"/>
        <v>2218259.69</v>
      </c>
      <c r="T131" s="203">
        <f t="shared" si="6"/>
        <v>3188.0708393216441</v>
      </c>
      <c r="U131" s="203">
        <v>7446.7151951710275</v>
      </c>
      <c r="V131" s="210">
        <v>7446.7151951710275</v>
      </c>
      <c r="W131" s="210">
        <v>4258.6443558493829</v>
      </c>
      <c r="X131" s="210">
        <f t="shared" si="15"/>
        <v>4258.6443558493829</v>
      </c>
      <c r="Y131" s="205">
        <v>0</v>
      </c>
      <c r="Z131" s="205">
        <v>0</v>
      </c>
      <c r="AA131" s="205">
        <v>0</v>
      </c>
      <c r="AB131" s="205">
        <v>0</v>
      </c>
      <c r="AC131" s="205">
        <v>0</v>
      </c>
      <c r="AD131" s="205">
        <v>0</v>
      </c>
      <c r="AE131" s="205">
        <v>0</v>
      </c>
      <c r="AF131" s="211">
        <v>0</v>
      </c>
      <c r="AG131" s="205">
        <v>581.07000000000005</v>
      </c>
      <c r="AH131" s="211">
        <f t="shared" si="17"/>
        <v>7446.7151951710275</v>
      </c>
      <c r="AI131" s="205">
        <v>0</v>
      </c>
      <c r="AJ131" s="205">
        <v>0</v>
      </c>
      <c r="AK131" s="205">
        <v>0</v>
      </c>
      <c r="AL131" s="211">
        <v>0</v>
      </c>
      <c r="AM131" s="205">
        <v>0</v>
      </c>
      <c r="AN131" s="205">
        <v>0</v>
      </c>
      <c r="AO131" s="211">
        <v>0</v>
      </c>
      <c r="AP131" s="205">
        <v>0</v>
      </c>
      <c r="AQ131" s="205">
        <v>0</v>
      </c>
      <c r="AR131" s="205">
        <v>0</v>
      </c>
    </row>
    <row r="132" spans="1:44" s="204" customFormat="1" ht="36" hidden="1" customHeight="1">
      <c r="A132" s="204">
        <v>1</v>
      </c>
      <c r="B132" s="207">
        <f>SUBTOTAL(103,$A$16:A132)</f>
        <v>0</v>
      </c>
      <c r="C132" s="197" t="s">
        <v>440</v>
      </c>
      <c r="D132" s="199">
        <v>1962</v>
      </c>
      <c r="E132" s="199"/>
      <c r="F132" s="208" t="s">
        <v>262</v>
      </c>
      <c r="G132" s="199" t="s">
        <v>306</v>
      </c>
      <c r="H132" s="199" t="s">
        <v>306</v>
      </c>
      <c r="I132" s="203">
        <v>1651.8</v>
      </c>
      <c r="J132" s="203">
        <v>1537.5</v>
      </c>
      <c r="K132" s="203">
        <v>1462.9</v>
      </c>
      <c r="L132" s="209">
        <v>58</v>
      </c>
      <c r="M132" s="199" t="s">
        <v>260</v>
      </c>
      <c r="N132" s="199" t="s">
        <v>335</v>
      </c>
      <c r="O132" s="202" t="s">
        <v>341</v>
      </c>
      <c r="P132" s="203">
        <v>91764.43</v>
      </c>
      <c r="Q132" s="203">
        <v>0</v>
      </c>
      <c r="R132" s="203">
        <v>0</v>
      </c>
      <c r="S132" s="203">
        <f t="shared" si="14"/>
        <v>91764.43</v>
      </c>
      <c r="T132" s="203">
        <f t="shared" si="6"/>
        <v>55.554201477176413</v>
      </c>
      <c r="U132" s="203">
        <v>55.554201477176413</v>
      </c>
      <c r="V132" s="210">
        <v>55.554201477176413</v>
      </c>
      <c r="W132" s="210">
        <v>0</v>
      </c>
      <c r="X132" s="210">
        <f t="shared" si="15"/>
        <v>0</v>
      </c>
      <c r="Y132" s="205">
        <v>0</v>
      </c>
      <c r="Z132" s="205">
        <v>0</v>
      </c>
      <c r="AA132" s="205">
        <v>0</v>
      </c>
      <c r="AB132" s="205">
        <v>0</v>
      </c>
      <c r="AC132" s="205">
        <v>0</v>
      </c>
      <c r="AD132" s="205">
        <v>0</v>
      </c>
      <c r="AE132" s="205">
        <v>0</v>
      </c>
      <c r="AF132" s="211">
        <v>0</v>
      </c>
      <c r="AG132" s="205">
        <v>0</v>
      </c>
      <c r="AH132" s="205">
        <v>0</v>
      </c>
      <c r="AI132" s="205">
        <v>0</v>
      </c>
      <c r="AJ132" s="205">
        <v>0</v>
      </c>
      <c r="AK132" s="205">
        <v>0</v>
      </c>
      <c r="AL132" s="211">
        <v>0</v>
      </c>
      <c r="AM132" s="205">
        <v>0</v>
      </c>
      <c r="AN132" s="205">
        <v>0</v>
      </c>
      <c r="AO132" s="211">
        <v>0</v>
      </c>
      <c r="AP132" s="205">
        <v>0</v>
      </c>
      <c r="AQ132" s="205">
        <v>0</v>
      </c>
      <c r="AR132" s="205">
        <v>0</v>
      </c>
    </row>
    <row r="133" spans="1:44" s="204" customFormat="1" ht="36" hidden="1" customHeight="1">
      <c r="A133" s="204">
        <v>1</v>
      </c>
      <c r="B133" s="207">
        <f>SUBTOTAL(103,$A$16:A133)</f>
        <v>0</v>
      </c>
      <c r="C133" s="197" t="s">
        <v>441</v>
      </c>
      <c r="D133" s="199">
        <v>1937</v>
      </c>
      <c r="E133" s="199">
        <v>2010</v>
      </c>
      <c r="F133" s="208" t="s">
        <v>324</v>
      </c>
      <c r="G133" s="199">
        <v>2</v>
      </c>
      <c r="H133" s="199" t="s">
        <v>297</v>
      </c>
      <c r="I133" s="203">
        <v>522</v>
      </c>
      <c r="J133" s="203">
        <v>471.4</v>
      </c>
      <c r="K133" s="203">
        <v>471.4</v>
      </c>
      <c r="L133" s="209">
        <v>22</v>
      </c>
      <c r="M133" s="199" t="s">
        <v>260</v>
      </c>
      <c r="N133" s="199" t="s">
        <v>261</v>
      </c>
      <c r="O133" s="202" t="s">
        <v>263</v>
      </c>
      <c r="P133" s="203">
        <v>45369.9</v>
      </c>
      <c r="Q133" s="203">
        <v>0</v>
      </c>
      <c r="R133" s="203">
        <v>0</v>
      </c>
      <c r="S133" s="203">
        <f t="shared" si="14"/>
        <v>45369.9</v>
      </c>
      <c r="T133" s="203">
        <f t="shared" si="6"/>
        <v>86.91551724137932</v>
      </c>
      <c r="U133" s="203">
        <v>86.91551724137932</v>
      </c>
      <c r="V133" s="210">
        <v>86.91551724137932</v>
      </c>
      <c r="W133" s="210">
        <v>0</v>
      </c>
      <c r="X133" s="210">
        <f t="shared" si="15"/>
        <v>0</v>
      </c>
      <c r="Y133" s="205">
        <v>0</v>
      </c>
      <c r="Z133" s="205">
        <v>0</v>
      </c>
      <c r="AA133" s="205">
        <v>0</v>
      </c>
      <c r="AB133" s="205">
        <v>0</v>
      </c>
      <c r="AC133" s="205">
        <v>0</v>
      </c>
      <c r="AD133" s="205">
        <v>0</v>
      </c>
      <c r="AE133" s="205">
        <v>0</v>
      </c>
      <c r="AF133" s="211">
        <v>0</v>
      </c>
      <c r="AG133" s="205">
        <v>0</v>
      </c>
      <c r="AH133" s="205">
        <v>0</v>
      </c>
      <c r="AI133" s="205">
        <v>0</v>
      </c>
      <c r="AJ133" s="205">
        <v>0</v>
      </c>
      <c r="AK133" s="205">
        <v>0</v>
      </c>
      <c r="AL133" s="211">
        <v>0</v>
      </c>
      <c r="AM133" s="205">
        <v>0</v>
      </c>
      <c r="AN133" s="205">
        <v>0</v>
      </c>
      <c r="AO133" s="211">
        <v>0</v>
      </c>
      <c r="AP133" s="205">
        <v>0</v>
      </c>
      <c r="AQ133" s="205">
        <v>0</v>
      </c>
      <c r="AR133" s="205">
        <v>0</v>
      </c>
    </row>
    <row r="134" spans="1:44" s="204" customFormat="1" ht="36" hidden="1" customHeight="1">
      <c r="A134" s="204">
        <v>1</v>
      </c>
      <c r="B134" s="207">
        <f>SUBTOTAL(103,$A$16:A134)</f>
        <v>0</v>
      </c>
      <c r="C134" s="197" t="s">
        <v>1097</v>
      </c>
      <c r="D134" s="199">
        <v>1979</v>
      </c>
      <c r="E134" s="199">
        <v>2008</v>
      </c>
      <c r="F134" s="208" t="s">
        <v>305</v>
      </c>
      <c r="G134" s="199">
        <v>5</v>
      </c>
      <c r="H134" s="199" t="s">
        <v>364</v>
      </c>
      <c r="I134" s="203">
        <v>5005</v>
      </c>
      <c r="J134" s="203">
        <v>4545.8</v>
      </c>
      <c r="K134" s="203">
        <v>4545.8</v>
      </c>
      <c r="L134" s="209">
        <v>153</v>
      </c>
      <c r="M134" s="199" t="s">
        <v>260</v>
      </c>
      <c r="N134" s="199" t="s">
        <v>264</v>
      </c>
      <c r="O134" s="202" t="s">
        <v>1257</v>
      </c>
      <c r="P134" s="203">
        <v>2872501.01</v>
      </c>
      <c r="Q134" s="203">
        <v>0</v>
      </c>
      <c r="R134" s="203">
        <v>0</v>
      </c>
      <c r="S134" s="203">
        <f t="shared" si="14"/>
        <v>2872501.01</v>
      </c>
      <c r="T134" s="203">
        <f t="shared" si="6"/>
        <v>573.92627572427568</v>
      </c>
      <c r="U134" s="203">
        <v>4070.12</v>
      </c>
      <c r="V134" s="210">
        <v>4070.12</v>
      </c>
      <c r="W134" s="210">
        <v>3496.193724275724</v>
      </c>
      <c r="X134" s="210">
        <f t="shared" si="15"/>
        <v>3496.193724275724</v>
      </c>
      <c r="Y134" s="205">
        <v>0</v>
      </c>
      <c r="Z134" s="205">
        <v>0</v>
      </c>
      <c r="AA134" s="205">
        <v>3259.66</v>
      </c>
      <c r="AB134" s="205">
        <v>0</v>
      </c>
      <c r="AC134" s="205">
        <v>810.46</v>
      </c>
      <c r="AD134" s="205">
        <v>0</v>
      </c>
      <c r="AE134" s="205">
        <v>0</v>
      </c>
      <c r="AF134" s="211">
        <v>0</v>
      </c>
      <c r="AG134" s="205">
        <v>0</v>
      </c>
      <c r="AH134" s="205">
        <v>0</v>
      </c>
      <c r="AI134" s="205">
        <v>0</v>
      </c>
      <c r="AJ134" s="205">
        <v>0</v>
      </c>
      <c r="AK134" s="205">
        <v>0</v>
      </c>
      <c r="AL134" s="211">
        <v>0</v>
      </c>
      <c r="AM134" s="205">
        <v>0</v>
      </c>
      <c r="AN134" s="205">
        <v>0</v>
      </c>
      <c r="AO134" s="211">
        <v>0</v>
      </c>
      <c r="AP134" s="205">
        <v>0</v>
      </c>
      <c r="AQ134" s="205">
        <v>0</v>
      </c>
      <c r="AR134" s="205">
        <v>0</v>
      </c>
    </row>
    <row r="135" spans="1:44" s="204" customFormat="1" ht="36" hidden="1" customHeight="1">
      <c r="A135" s="204">
        <v>1</v>
      </c>
      <c r="B135" s="207">
        <f>SUBTOTAL(103,$A$16:A135)</f>
        <v>0</v>
      </c>
      <c r="C135" s="197" t="s">
        <v>1098</v>
      </c>
      <c r="D135" s="199">
        <v>1933</v>
      </c>
      <c r="E135" s="199">
        <v>2008</v>
      </c>
      <c r="F135" s="208" t="s">
        <v>262</v>
      </c>
      <c r="G135" s="199">
        <v>3</v>
      </c>
      <c r="H135" s="199" t="s">
        <v>302</v>
      </c>
      <c r="I135" s="203">
        <v>1863.4</v>
      </c>
      <c r="J135" s="203">
        <v>1677.4</v>
      </c>
      <c r="K135" s="203">
        <v>1677.4</v>
      </c>
      <c r="L135" s="209">
        <v>86</v>
      </c>
      <c r="M135" s="199" t="s">
        <v>260</v>
      </c>
      <c r="N135" s="199" t="s">
        <v>264</v>
      </c>
      <c r="O135" s="202" t="s">
        <v>340</v>
      </c>
      <c r="P135" s="203">
        <v>985412.63</v>
      </c>
      <c r="Q135" s="203">
        <v>0</v>
      </c>
      <c r="R135" s="203">
        <v>0</v>
      </c>
      <c r="S135" s="203">
        <f t="shared" si="14"/>
        <v>985412.63</v>
      </c>
      <c r="T135" s="203">
        <f t="shared" si="6"/>
        <v>528.82506708167864</v>
      </c>
      <c r="U135" s="203">
        <v>810.46</v>
      </c>
      <c r="V135" s="210">
        <v>810.46</v>
      </c>
      <c r="W135" s="210">
        <v>281.6349329183214</v>
      </c>
      <c r="X135" s="210">
        <f t="shared" si="15"/>
        <v>281.6349329183214</v>
      </c>
      <c r="Y135" s="205">
        <v>0</v>
      </c>
      <c r="Z135" s="205">
        <v>0</v>
      </c>
      <c r="AA135" s="205">
        <v>0</v>
      </c>
      <c r="AB135" s="205">
        <v>0</v>
      </c>
      <c r="AC135" s="205">
        <v>810.46</v>
      </c>
      <c r="AD135" s="205">
        <v>0</v>
      </c>
      <c r="AE135" s="205">
        <v>0</v>
      </c>
      <c r="AF135" s="211">
        <v>0</v>
      </c>
      <c r="AG135" s="205">
        <v>0</v>
      </c>
      <c r="AH135" s="205">
        <v>0</v>
      </c>
      <c r="AI135" s="205">
        <v>0</v>
      </c>
      <c r="AJ135" s="205">
        <v>0</v>
      </c>
      <c r="AK135" s="205">
        <v>0</v>
      </c>
      <c r="AL135" s="211">
        <v>0</v>
      </c>
      <c r="AM135" s="205">
        <v>0</v>
      </c>
      <c r="AN135" s="205">
        <v>0</v>
      </c>
      <c r="AO135" s="211">
        <v>0</v>
      </c>
      <c r="AP135" s="205">
        <v>0</v>
      </c>
      <c r="AQ135" s="205">
        <v>0</v>
      </c>
      <c r="AR135" s="205">
        <v>0</v>
      </c>
    </row>
    <row r="136" spans="1:44" s="204" customFormat="1" ht="36" hidden="1" customHeight="1">
      <c r="A136" s="204">
        <v>1</v>
      </c>
      <c r="B136" s="207">
        <f>SUBTOTAL(103,$A$16:A136)</f>
        <v>0</v>
      </c>
      <c r="C136" s="197" t="s">
        <v>1100</v>
      </c>
      <c r="D136" s="199" t="s">
        <v>1283</v>
      </c>
      <c r="E136" s="199"/>
      <c r="F136" s="208" t="s">
        <v>262</v>
      </c>
      <c r="G136" s="199" t="s">
        <v>297</v>
      </c>
      <c r="H136" s="199" t="s">
        <v>297</v>
      </c>
      <c r="I136" s="203">
        <v>823.9</v>
      </c>
      <c r="J136" s="203">
        <v>758.2</v>
      </c>
      <c r="K136" s="203">
        <v>758.2</v>
      </c>
      <c r="L136" s="209">
        <v>35</v>
      </c>
      <c r="M136" s="199" t="s">
        <v>260</v>
      </c>
      <c r="N136" s="199" t="s">
        <v>264</v>
      </c>
      <c r="O136" s="202" t="s">
        <v>340</v>
      </c>
      <c r="P136" s="203">
        <v>1787071.37</v>
      </c>
      <c r="Q136" s="203">
        <v>0</v>
      </c>
      <c r="R136" s="203">
        <v>0</v>
      </c>
      <c r="S136" s="203">
        <f t="shared" si="14"/>
        <v>1787071.37</v>
      </c>
      <c r="T136" s="203">
        <f t="shared" si="6"/>
        <v>2169.0391673746817</v>
      </c>
      <c r="U136" s="203">
        <v>7409.6997072460254</v>
      </c>
      <c r="V136" s="210">
        <v>7409.6997072460254</v>
      </c>
      <c r="W136" s="210">
        <v>5240.6605398713436</v>
      </c>
      <c r="X136" s="210">
        <f t="shared" si="15"/>
        <v>5240.6605398713436</v>
      </c>
      <c r="Y136" s="205">
        <v>0</v>
      </c>
      <c r="Z136" s="205">
        <v>0</v>
      </c>
      <c r="AA136" s="205">
        <v>0</v>
      </c>
      <c r="AB136" s="205">
        <v>0</v>
      </c>
      <c r="AC136" s="205">
        <v>0</v>
      </c>
      <c r="AD136" s="205">
        <v>0</v>
      </c>
      <c r="AE136" s="205">
        <v>0</v>
      </c>
      <c r="AF136" s="211">
        <v>0</v>
      </c>
      <c r="AG136" s="205">
        <v>0</v>
      </c>
      <c r="AH136" s="205">
        <v>0</v>
      </c>
      <c r="AI136" s="205">
        <v>0</v>
      </c>
      <c r="AJ136" s="205">
        <v>0</v>
      </c>
      <c r="AK136" s="205">
        <v>866.16</v>
      </c>
      <c r="AL136" s="211">
        <f>7048.18*AK136/I136</f>
        <v>7409.6997072460254</v>
      </c>
      <c r="AM136" s="205">
        <v>0</v>
      </c>
      <c r="AN136" s="205">
        <v>0</v>
      </c>
      <c r="AO136" s="211">
        <v>0</v>
      </c>
      <c r="AP136" s="205">
        <v>0</v>
      </c>
      <c r="AQ136" s="205">
        <v>0</v>
      </c>
      <c r="AR136" s="205">
        <v>0</v>
      </c>
    </row>
    <row r="137" spans="1:44" s="204" customFormat="1" ht="36" hidden="1" customHeight="1">
      <c r="A137" s="204">
        <v>1</v>
      </c>
      <c r="B137" s="207">
        <f>SUBTOTAL(103,$A$16:A137)</f>
        <v>0</v>
      </c>
      <c r="C137" s="197" t="s">
        <v>1101</v>
      </c>
      <c r="D137" s="199">
        <v>1956</v>
      </c>
      <c r="E137" s="199"/>
      <c r="F137" s="208" t="s">
        <v>262</v>
      </c>
      <c r="G137" s="199">
        <v>2</v>
      </c>
      <c r="H137" s="199" t="s">
        <v>298</v>
      </c>
      <c r="I137" s="203">
        <v>420.5</v>
      </c>
      <c r="J137" s="203">
        <v>420.5</v>
      </c>
      <c r="K137" s="203">
        <v>420.5</v>
      </c>
      <c r="L137" s="209">
        <v>20</v>
      </c>
      <c r="M137" s="199" t="s">
        <v>260</v>
      </c>
      <c r="N137" s="199" t="s">
        <v>261</v>
      </c>
      <c r="O137" s="202" t="s">
        <v>263</v>
      </c>
      <c r="P137" s="203">
        <v>121797.55</v>
      </c>
      <c r="Q137" s="203">
        <v>0</v>
      </c>
      <c r="R137" s="203">
        <v>0</v>
      </c>
      <c r="S137" s="203">
        <f t="shared" si="14"/>
        <v>121797.55</v>
      </c>
      <c r="T137" s="203">
        <f t="shared" si="6"/>
        <v>289.64934601664686</v>
      </c>
      <c r="U137" s="203">
        <v>810.46</v>
      </c>
      <c r="V137" s="210">
        <v>810.46</v>
      </c>
      <c r="W137" s="210">
        <v>520.81065398335318</v>
      </c>
      <c r="X137" s="210">
        <f t="shared" si="15"/>
        <v>520.81065398335318</v>
      </c>
      <c r="Y137" s="205">
        <v>0</v>
      </c>
      <c r="Z137" s="205">
        <v>0</v>
      </c>
      <c r="AA137" s="205">
        <v>0</v>
      </c>
      <c r="AB137" s="205">
        <v>0</v>
      </c>
      <c r="AC137" s="205">
        <v>810.46</v>
      </c>
      <c r="AD137" s="205">
        <v>0</v>
      </c>
      <c r="AE137" s="205">
        <v>0</v>
      </c>
      <c r="AF137" s="211">
        <v>0</v>
      </c>
      <c r="AG137" s="205">
        <v>0</v>
      </c>
      <c r="AH137" s="205">
        <v>0</v>
      </c>
      <c r="AI137" s="205">
        <v>0</v>
      </c>
      <c r="AJ137" s="205">
        <v>0</v>
      </c>
      <c r="AK137" s="205">
        <v>0</v>
      </c>
      <c r="AL137" s="211">
        <v>0</v>
      </c>
      <c r="AM137" s="205">
        <v>0</v>
      </c>
      <c r="AN137" s="205">
        <v>0</v>
      </c>
      <c r="AO137" s="211">
        <v>0</v>
      </c>
      <c r="AP137" s="205">
        <v>0</v>
      </c>
      <c r="AQ137" s="205">
        <v>0</v>
      </c>
      <c r="AR137" s="205">
        <v>0</v>
      </c>
    </row>
    <row r="138" spans="1:44" s="204" customFormat="1" ht="36" hidden="1" customHeight="1">
      <c r="A138" s="204">
        <v>1</v>
      </c>
      <c r="B138" s="207">
        <f>SUBTOTAL(103,$A$16:A138)</f>
        <v>0</v>
      </c>
      <c r="C138" s="197" t="s">
        <v>1102</v>
      </c>
      <c r="D138" s="199">
        <v>1949</v>
      </c>
      <c r="E138" s="199">
        <v>2008</v>
      </c>
      <c r="F138" s="208" t="s">
        <v>262</v>
      </c>
      <c r="G138" s="199" t="s">
        <v>297</v>
      </c>
      <c r="H138" s="199" t="s">
        <v>298</v>
      </c>
      <c r="I138" s="203">
        <v>446.3</v>
      </c>
      <c r="J138" s="203">
        <v>446.3</v>
      </c>
      <c r="K138" s="203">
        <v>446.3</v>
      </c>
      <c r="L138" s="209">
        <v>28</v>
      </c>
      <c r="M138" s="199" t="s">
        <v>260</v>
      </c>
      <c r="N138" s="199" t="s">
        <v>261</v>
      </c>
      <c r="O138" s="202" t="s">
        <v>263</v>
      </c>
      <c r="P138" s="203">
        <v>940372.45000000007</v>
      </c>
      <c r="Q138" s="203">
        <v>0</v>
      </c>
      <c r="R138" s="203">
        <v>0</v>
      </c>
      <c r="S138" s="203">
        <f t="shared" si="14"/>
        <v>940372.45000000007</v>
      </c>
      <c r="T138" s="203">
        <f t="shared" si="6"/>
        <v>2107.0411158413626</v>
      </c>
      <c r="U138" s="203">
        <v>6883.9382971095674</v>
      </c>
      <c r="V138" s="210">
        <v>6883.9382971095674</v>
      </c>
      <c r="W138" s="210">
        <v>4776.8971812682048</v>
      </c>
      <c r="X138" s="210">
        <f t="shared" si="15"/>
        <v>4776.8971812682048</v>
      </c>
      <c r="Y138" s="205">
        <v>0</v>
      </c>
      <c r="Z138" s="205">
        <v>0</v>
      </c>
      <c r="AA138" s="205">
        <v>0</v>
      </c>
      <c r="AB138" s="205">
        <v>0</v>
      </c>
      <c r="AC138" s="205">
        <v>0</v>
      </c>
      <c r="AD138" s="205">
        <v>0</v>
      </c>
      <c r="AE138" s="205">
        <v>0</v>
      </c>
      <c r="AF138" s="211">
        <v>0</v>
      </c>
      <c r="AG138" s="205">
        <v>0</v>
      </c>
      <c r="AH138" s="205">
        <v>0</v>
      </c>
      <c r="AI138" s="205">
        <v>0</v>
      </c>
      <c r="AJ138" s="205">
        <v>0</v>
      </c>
      <c r="AK138" s="205">
        <v>435.9</v>
      </c>
      <c r="AL138" s="211">
        <f>7048.18*AK138/I138</f>
        <v>6883.9382971095674</v>
      </c>
      <c r="AM138" s="205">
        <v>0</v>
      </c>
      <c r="AN138" s="205">
        <v>0</v>
      </c>
      <c r="AO138" s="211">
        <v>0</v>
      </c>
      <c r="AP138" s="205">
        <v>0</v>
      </c>
      <c r="AQ138" s="205">
        <v>0</v>
      </c>
      <c r="AR138" s="205">
        <v>0</v>
      </c>
    </row>
    <row r="139" spans="1:44" s="204" customFormat="1" ht="36" hidden="1" customHeight="1">
      <c r="A139" s="204">
        <v>1</v>
      </c>
      <c r="B139" s="207">
        <f>SUBTOTAL(103,$A$16:A139)</f>
        <v>0</v>
      </c>
      <c r="C139" s="197" t="s">
        <v>1103</v>
      </c>
      <c r="D139" s="199">
        <v>1964</v>
      </c>
      <c r="E139" s="199"/>
      <c r="F139" s="208" t="s">
        <v>262</v>
      </c>
      <c r="G139" s="199">
        <v>2</v>
      </c>
      <c r="H139" s="199" t="s">
        <v>298</v>
      </c>
      <c r="I139" s="203">
        <v>380.8</v>
      </c>
      <c r="J139" s="203">
        <v>380.8</v>
      </c>
      <c r="K139" s="203">
        <v>380.8</v>
      </c>
      <c r="L139" s="209">
        <v>13</v>
      </c>
      <c r="M139" s="199" t="s">
        <v>260</v>
      </c>
      <c r="N139" s="199" t="s">
        <v>261</v>
      </c>
      <c r="O139" s="202" t="s">
        <v>263</v>
      </c>
      <c r="P139" s="203">
        <v>291919.45999999996</v>
      </c>
      <c r="Q139" s="203">
        <v>0</v>
      </c>
      <c r="R139" s="203">
        <v>0</v>
      </c>
      <c r="S139" s="203">
        <f t="shared" si="14"/>
        <v>291919.45999999996</v>
      </c>
      <c r="T139" s="203">
        <f t="shared" si="6"/>
        <v>766.59522058823518</v>
      </c>
      <c r="U139" s="203">
        <v>1108.53</v>
      </c>
      <c r="V139" s="210">
        <v>1108.53</v>
      </c>
      <c r="W139" s="210">
        <v>341.93477941176479</v>
      </c>
      <c r="X139" s="210">
        <f t="shared" si="15"/>
        <v>341.93477941176479</v>
      </c>
      <c r="Y139" s="205">
        <v>113.09</v>
      </c>
      <c r="Z139" s="205">
        <v>0</v>
      </c>
      <c r="AA139" s="205">
        <v>0</v>
      </c>
      <c r="AB139" s="205">
        <v>184.98</v>
      </c>
      <c r="AC139" s="205">
        <v>810.46</v>
      </c>
      <c r="AD139" s="205">
        <v>0</v>
      </c>
      <c r="AE139" s="205">
        <v>0</v>
      </c>
      <c r="AF139" s="211">
        <v>0</v>
      </c>
      <c r="AG139" s="205">
        <v>0</v>
      </c>
      <c r="AH139" s="205">
        <v>0</v>
      </c>
      <c r="AI139" s="205">
        <v>0</v>
      </c>
      <c r="AJ139" s="205">
        <v>0</v>
      </c>
      <c r="AK139" s="205">
        <v>0</v>
      </c>
      <c r="AL139" s="211">
        <v>0</v>
      </c>
      <c r="AM139" s="205">
        <v>0</v>
      </c>
      <c r="AN139" s="205">
        <v>0</v>
      </c>
      <c r="AO139" s="211">
        <v>0</v>
      </c>
      <c r="AP139" s="205">
        <v>0</v>
      </c>
      <c r="AQ139" s="205">
        <v>0</v>
      </c>
      <c r="AR139" s="205">
        <v>0</v>
      </c>
    </row>
    <row r="140" spans="1:44" s="204" customFormat="1" ht="36" hidden="1" customHeight="1">
      <c r="A140" s="204">
        <v>1</v>
      </c>
      <c r="B140" s="207">
        <f>SUBTOTAL(103,$A$16:A140)</f>
        <v>0</v>
      </c>
      <c r="C140" s="197" t="s">
        <v>1104</v>
      </c>
      <c r="D140" s="199">
        <v>1956</v>
      </c>
      <c r="E140" s="199"/>
      <c r="F140" s="208" t="s">
        <v>318</v>
      </c>
      <c r="G140" s="199">
        <v>2</v>
      </c>
      <c r="H140" s="199" t="s">
        <v>297</v>
      </c>
      <c r="I140" s="203">
        <v>672.3</v>
      </c>
      <c r="J140" s="203">
        <v>672.3</v>
      </c>
      <c r="K140" s="203">
        <v>577.9</v>
      </c>
      <c r="L140" s="209">
        <v>17</v>
      </c>
      <c r="M140" s="199" t="s">
        <v>260</v>
      </c>
      <c r="N140" s="199" t="s">
        <v>261</v>
      </c>
      <c r="O140" s="202" t="s">
        <v>263</v>
      </c>
      <c r="P140" s="203">
        <v>1755092.12</v>
      </c>
      <c r="Q140" s="203">
        <v>0</v>
      </c>
      <c r="R140" s="203">
        <v>0</v>
      </c>
      <c r="S140" s="203">
        <f t="shared" si="14"/>
        <v>1755092.12</v>
      </c>
      <c r="T140" s="203">
        <f t="shared" si="6"/>
        <v>2610.5787892309986</v>
      </c>
      <c r="U140" s="203">
        <v>9318.6816113342247</v>
      </c>
      <c r="V140" s="210">
        <v>9318.6816113342247</v>
      </c>
      <c r="W140" s="210">
        <v>6708.1028221032266</v>
      </c>
      <c r="X140" s="210">
        <f t="shared" si="15"/>
        <v>6708.1028221032266</v>
      </c>
      <c r="Y140" s="205">
        <v>0</v>
      </c>
      <c r="Z140" s="205">
        <v>0</v>
      </c>
      <c r="AA140" s="205">
        <v>0</v>
      </c>
      <c r="AB140" s="205">
        <v>0</v>
      </c>
      <c r="AC140" s="205">
        <v>0</v>
      </c>
      <c r="AD140" s="205">
        <v>0</v>
      </c>
      <c r="AE140" s="205">
        <v>0</v>
      </c>
      <c r="AF140" s="211">
        <v>0</v>
      </c>
      <c r="AG140" s="205">
        <v>0</v>
      </c>
      <c r="AH140" s="205">
        <v>0</v>
      </c>
      <c r="AI140" s="205">
        <v>0</v>
      </c>
      <c r="AJ140" s="205">
        <v>0</v>
      </c>
      <c r="AK140" s="205">
        <v>802.93</v>
      </c>
      <c r="AL140" s="211">
        <f>7802.61*AK140/I140</f>
        <v>9318.6816113342247</v>
      </c>
      <c r="AM140" s="205">
        <v>0</v>
      </c>
      <c r="AN140" s="205">
        <v>0</v>
      </c>
      <c r="AO140" s="211">
        <v>0</v>
      </c>
      <c r="AP140" s="205">
        <v>0</v>
      </c>
      <c r="AQ140" s="205">
        <v>0</v>
      </c>
      <c r="AR140" s="205">
        <v>0</v>
      </c>
    </row>
    <row r="141" spans="1:44" s="204" customFormat="1" ht="36" hidden="1" customHeight="1">
      <c r="A141" s="204">
        <v>1</v>
      </c>
      <c r="B141" s="207">
        <f>SUBTOTAL(103,$A$16:A141)</f>
        <v>0</v>
      </c>
      <c r="C141" s="197" t="s">
        <v>1105</v>
      </c>
      <c r="D141" s="199">
        <v>1961</v>
      </c>
      <c r="E141" s="199"/>
      <c r="F141" s="208" t="s">
        <v>262</v>
      </c>
      <c r="G141" s="199">
        <v>2</v>
      </c>
      <c r="H141" s="199" t="s">
        <v>297</v>
      </c>
      <c r="I141" s="203">
        <v>546.70000000000005</v>
      </c>
      <c r="J141" s="203">
        <v>546.70000000000005</v>
      </c>
      <c r="K141" s="203">
        <v>546.70000000000005</v>
      </c>
      <c r="L141" s="209">
        <v>45</v>
      </c>
      <c r="M141" s="199" t="s">
        <v>260</v>
      </c>
      <c r="N141" s="199" t="s">
        <v>261</v>
      </c>
      <c r="O141" s="202" t="s">
        <v>263</v>
      </c>
      <c r="P141" s="203">
        <v>1184059.1499999999</v>
      </c>
      <c r="Q141" s="203">
        <v>0</v>
      </c>
      <c r="R141" s="203">
        <v>0</v>
      </c>
      <c r="S141" s="203">
        <f t="shared" si="14"/>
        <v>1184059.1499999999</v>
      </c>
      <c r="T141" s="203">
        <f t="shared" ref="T141:T204" si="18">P141/I141</f>
        <v>2165.8297969635996</v>
      </c>
      <c r="U141" s="203">
        <v>7388.7926131333452</v>
      </c>
      <c r="V141" s="210">
        <v>7388.7926131333452</v>
      </c>
      <c r="W141" s="210">
        <v>5222.9628161697456</v>
      </c>
      <c r="X141" s="210">
        <f t="shared" si="15"/>
        <v>5222.9628161697456</v>
      </c>
      <c r="Y141" s="205">
        <v>0</v>
      </c>
      <c r="Z141" s="205">
        <v>0</v>
      </c>
      <c r="AA141" s="205">
        <v>0</v>
      </c>
      <c r="AB141" s="205">
        <v>0</v>
      </c>
      <c r="AC141" s="205">
        <v>0</v>
      </c>
      <c r="AD141" s="205">
        <v>0</v>
      </c>
      <c r="AE141" s="205">
        <v>0</v>
      </c>
      <c r="AF141" s="211">
        <v>0</v>
      </c>
      <c r="AG141" s="205">
        <v>0</v>
      </c>
      <c r="AH141" s="205">
        <v>0</v>
      </c>
      <c r="AI141" s="205">
        <v>0</v>
      </c>
      <c r="AJ141" s="205">
        <v>0</v>
      </c>
      <c r="AK141" s="205">
        <v>573.12</v>
      </c>
      <c r="AL141" s="211">
        <f>7048.18*AK141/I141</f>
        <v>7388.7926131333452</v>
      </c>
      <c r="AM141" s="205">
        <v>0</v>
      </c>
      <c r="AN141" s="205">
        <v>0</v>
      </c>
      <c r="AO141" s="211">
        <v>0</v>
      </c>
      <c r="AP141" s="205">
        <v>0</v>
      </c>
      <c r="AQ141" s="205">
        <v>0</v>
      </c>
      <c r="AR141" s="205">
        <v>0</v>
      </c>
    </row>
    <row r="142" spans="1:44" s="204" customFormat="1" ht="36" hidden="1" customHeight="1">
      <c r="A142" s="204">
        <v>1</v>
      </c>
      <c r="B142" s="207">
        <f>SUBTOTAL(103,$A$16:A142)</f>
        <v>0</v>
      </c>
      <c r="C142" s="197" t="s">
        <v>1107</v>
      </c>
      <c r="D142" s="199">
        <v>1993</v>
      </c>
      <c r="E142" s="199">
        <v>2016</v>
      </c>
      <c r="F142" s="208" t="s">
        <v>281</v>
      </c>
      <c r="G142" s="199">
        <v>9</v>
      </c>
      <c r="H142" s="199" t="s">
        <v>302</v>
      </c>
      <c r="I142" s="203">
        <v>9105.2999999999993</v>
      </c>
      <c r="J142" s="203">
        <v>9105.2999999999993</v>
      </c>
      <c r="K142" s="203">
        <v>9105.2999999999993</v>
      </c>
      <c r="L142" s="209">
        <v>293</v>
      </c>
      <c r="M142" s="199" t="s">
        <v>260</v>
      </c>
      <c r="N142" s="199" t="s">
        <v>335</v>
      </c>
      <c r="O142" s="202" t="s">
        <v>1284</v>
      </c>
      <c r="P142" s="203">
        <v>5593558.4000000004</v>
      </c>
      <c r="Q142" s="203">
        <v>0</v>
      </c>
      <c r="R142" s="203">
        <v>0</v>
      </c>
      <c r="S142" s="203">
        <f t="shared" si="14"/>
        <v>5593558.4000000004</v>
      </c>
      <c r="T142" s="203">
        <f t="shared" si="18"/>
        <v>614.31895709092521</v>
      </c>
      <c r="U142" s="203">
        <v>1079.7227988094846</v>
      </c>
      <c r="V142" s="210">
        <v>1079.7227988094846</v>
      </c>
      <c r="W142" s="210">
        <v>465.40384171855942</v>
      </c>
      <c r="X142" s="210">
        <f t="shared" si="15"/>
        <v>465.40384171855942</v>
      </c>
      <c r="Y142" s="205">
        <v>0</v>
      </c>
      <c r="Z142" s="205">
        <v>0</v>
      </c>
      <c r="AA142" s="205">
        <v>0</v>
      </c>
      <c r="AB142" s="205">
        <v>0</v>
      </c>
      <c r="AC142" s="205">
        <v>0</v>
      </c>
      <c r="AD142" s="205">
        <v>0</v>
      </c>
      <c r="AE142" s="205">
        <v>4</v>
      </c>
      <c r="AF142" s="211">
        <f>2457800*AE142/I142</f>
        <v>1079.7227988094846</v>
      </c>
      <c r="AG142" s="205">
        <v>0</v>
      </c>
      <c r="AH142" s="205">
        <v>0</v>
      </c>
      <c r="AI142" s="205">
        <v>0</v>
      </c>
      <c r="AJ142" s="205">
        <v>0</v>
      </c>
      <c r="AK142" s="205">
        <v>0</v>
      </c>
      <c r="AL142" s="211">
        <v>0</v>
      </c>
      <c r="AM142" s="205">
        <v>0</v>
      </c>
      <c r="AN142" s="205">
        <v>0</v>
      </c>
      <c r="AO142" s="211">
        <v>0</v>
      </c>
      <c r="AP142" s="205">
        <v>0</v>
      </c>
      <c r="AQ142" s="205">
        <v>0</v>
      </c>
      <c r="AR142" s="205">
        <v>0</v>
      </c>
    </row>
    <row r="143" spans="1:44" s="204" customFormat="1" ht="36" hidden="1" customHeight="1">
      <c r="A143" s="204">
        <v>1</v>
      </c>
      <c r="B143" s="207">
        <f>SUBTOTAL(103,$A$16:A143)</f>
        <v>0</v>
      </c>
      <c r="C143" s="197" t="s">
        <v>1108</v>
      </c>
      <c r="D143" s="199">
        <v>1977</v>
      </c>
      <c r="E143" s="199">
        <v>2014</v>
      </c>
      <c r="F143" s="208" t="s">
        <v>262</v>
      </c>
      <c r="G143" s="199">
        <v>5</v>
      </c>
      <c r="H143" s="199" t="s">
        <v>302</v>
      </c>
      <c r="I143" s="203">
        <v>3912.3</v>
      </c>
      <c r="J143" s="203">
        <v>3639.1</v>
      </c>
      <c r="K143" s="203">
        <v>2732.3</v>
      </c>
      <c r="L143" s="209">
        <v>140</v>
      </c>
      <c r="M143" s="199" t="s">
        <v>260</v>
      </c>
      <c r="N143" s="199" t="s">
        <v>264</v>
      </c>
      <c r="O143" s="202" t="s">
        <v>1257</v>
      </c>
      <c r="P143" s="203">
        <v>1052135.68</v>
      </c>
      <c r="Q143" s="203">
        <v>0</v>
      </c>
      <c r="R143" s="203">
        <v>0</v>
      </c>
      <c r="S143" s="203">
        <f t="shared" si="14"/>
        <v>1052135.68</v>
      </c>
      <c r="T143" s="203">
        <f t="shared" si="18"/>
        <v>268.93021496306517</v>
      </c>
      <c r="U143" s="203">
        <v>1108.53</v>
      </c>
      <c r="V143" s="210">
        <v>1108.53</v>
      </c>
      <c r="W143" s="210">
        <v>839.5997850369348</v>
      </c>
      <c r="X143" s="210">
        <f t="shared" si="15"/>
        <v>839.5997850369348</v>
      </c>
      <c r="Y143" s="205">
        <v>113.09</v>
      </c>
      <c r="Z143" s="205">
        <v>0</v>
      </c>
      <c r="AA143" s="205">
        <v>0</v>
      </c>
      <c r="AB143" s="205">
        <v>184.98</v>
      </c>
      <c r="AC143" s="205">
        <v>810.46</v>
      </c>
      <c r="AD143" s="205">
        <v>0</v>
      </c>
      <c r="AE143" s="205">
        <v>0</v>
      </c>
      <c r="AF143" s="211">
        <v>0</v>
      </c>
      <c r="AG143" s="205">
        <v>0</v>
      </c>
      <c r="AH143" s="205">
        <v>0</v>
      </c>
      <c r="AI143" s="205">
        <v>0</v>
      </c>
      <c r="AJ143" s="205">
        <v>0</v>
      </c>
      <c r="AK143" s="205">
        <v>0</v>
      </c>
      <c r="AL143" s="211">
        <v>0</v>
      </c>
      <c r="AM143" s="205">
        <v>0</v>
      </c>
      <c r="AN143" s="205">
        <v>0</v>
      </c>
      <c r="AO143" s="211">
        <v>0</v>
      </c>
      <c r="AP143" s="205">
        <v>0</v>
      </c>
      <c r="AQ143" s="205">
        <v>0</v>
      </c>
      <c r="AR143" s="205">
        <v>0</v>
      </c>
    </row>
    <row r="144" spans="1:44" s="204" customFormat="1" ht="36" hidden="1" customHeight="1">
      <c r="A144" s="204">
        <v>1</v>
      </c>
      <c r="B144" s="207">
        <f>SUBTOTAL(103,$A$16:A144)</f>
        <v>0</v>
      </c>
      <c r="C144" s="197" t="s">
        <v>1109</v>
      </c>
      <c r="D144" s="199">
        <v>1970</v>
      </c>
      <c r="E144" s="199"/>
      <c r="F144" s="208" t="s">
        <v>262</v>
      </c>
      <c r="G144" s="199">
        <v>5</v>
      </c>
      <c r="H144" s="199" t="s">
        <v>302</v>
      </c>
      <c r="I144" s="203">
        <v>3635.4</v>
      </c>
      <c r="J144" s="203">
        <v>3360</v>
      </c>
      <c r="K144" s="203">
        <v>3247.2</v>
      </c>
      <c r="L144" s="209">
        <v>167</v>
      </c>
      <c r="M144" s="199" t="s">
        <v>260</v>
      </c>
      <c r="N144" s="199" t="s">
        <v>264</v>
      </c>
      <c r="O144" s="202" t="s">
        <v>1285</v>
      </c>
      <c r="P144" s="203">
        <v>1528398.16</v>
      </c>
      <c r="Q144" s="203">
        <v>0</v>
      </c>
      <c r="R144" s="203">
        <v>0</v>
      </c>
      <c r="S144" s="203">
        <f t="shared" si="14"/>
        <v>1528398.16</v>
      </c>
      <c r="T144" s="203">
        <f t="shared" si="18"/>
        <v>420.42090553996803</v>
      </c>
      <c r="U144" s="203">
        <v>1371.2800000000002</v>
      </c>
      <c r="V144" s="210">
        <v>1371.2800000000002</v>
      </c>
      <c r="W144" s="210">
        <v>950.85909446003211</v>
      </c>
      <c r="X144" s="210">
        <f t="shared" si="15"/>
        <v>950.85909446003211</v>
      </c>
      <c r="Y144" s="205">
        <v>113.09</v>
      </c>
      <c r="Z144" s="205">
        <v>262.75</v>
      </c>
      <c r="AA144" s="205">
        <v>0</v>
      </c>
      <c r="AB144" s="205">
        <v>184.98</v>
      </c>
      <c r="AC144" s="205">
        <v>810.46</v>
      </c>
      <c r="AD144" s="205">
        <v>0</v>
      </c>
      <c r="AE144" s="205">
        <v>0</v>
      </c>
      <c r="AF144" s="211">
        <v>0</v>
      </c>
      <c r="AG144" s="205">
        <v>0</v>
      </c>
      <c r="AH144" s="205">
        <v>0</v>
      </c>
      <c r="AI144" s="205">
        <v>0</v>
      </c>
      <c r="AJ144" s="205">
        <v>0</v>
      </c>
      <c r="AK144" s="205">
        <v>0</v>
      </c>
      <c r="AL144" s="211">
        <v>0</v>
      </c>
      <c r="AM144" s="205">
        <v>0</v>
      </c>
      <c r="AN144" s="205">
        <v>0</v>
      </c>
      <c r="AO144" s="211">
        <v>0</v>
      </c>
      <c r="AP144" s="205">
        <v>0</v>
      </c>
      <c r="AQ144" s="205">
        <v>0</v>
      </c>
      <c r="AR144" s="205">
        <v>0</v>
      </c>
    </row>
    <row r="145" spans="1:44" s="204" customFormat="1" ht="36" hidden="1" customHeight="1">
      <c r="A145" s="204">
        <v>1</v>
      </c>
      <c r="B145" s="207">
        <f>SUBTOTAL(103,$A$16:A145)</f>
        <v>0</v>
      </c>
      <c r="C145" s="197" t="s">
        <v>1110</v>
      </c>
      <c r="D145" s="199">
        <v>1985</v>
      </c>
      <c r="E145" s="199">
        <v>2014</v>
      </c>
      <c r="F145" s="208" t="s">
        <v>262</v>
      </c>
      <c r="G145" s="199">
        <v>9</v>
      </c>
      <c r="H145" s="199" t="s">
        <v>306</v>
      </c>
      <c r="I145" s="203">
        <v>7073.4</v>
      </c>
      <c r="J145" s="203">
        <v>6236.1</v>
      </c>
      <c r="K145" s="203">
        <v>5330.6</v>
      </c>
      <c r="L145" s="209">
        <v>229</v>
      </c>
      <c r="M145" s="199" t="s">
        <v>260</v>
      </c>
      <c r="N145" s="199" t="s">
        <v>264</v>
      </c>
      <c r="O145" s="202" t="s">
        <v>1285</v>
      </c>
      <c r="P145" s="203">
        <v>285579.52000000002</v>
      </c>
      <c r="Q145" s="203">
        <v>0</v>
      </c>
      <c r="R145" s="203">
        <v>0</v>
      </c>
      <c r="S145" s="203">
        <f t="shared" si="14"/>
        <v>285579.52000000002</v>
      </c>
      <c r="T145" s="203">
        <f t="shared" si="18"/>
        <v>40.373726920575685</v>
      </c>
      <c r="U145" s="203">
        <v>184.98</v>
      </c>
      <c r="V145" s="210">
        <v>184.98</v>
      </c>
      <c r="W145" s="210">
        <v>144.60627307942431</v>
      </c>
      <c r="X145" s="210">
        <f t="shared" si="15"/>
        <v>144.60627307942431</v>
      </c>
      <c r="Y145" s="205">
        <v>0</v>
      </c>
      <c r="Z145" s="205">
        <v>0</v>
      </c>
      <c r="AA145" s="205">
        <v>0</v>
      </c>
      <c r="AB145" s="205">
        <v>184.98</v>
      </c>
      <c r="AC145" s="205">
        <v>0</v>
      </c>
      <c r="AD145" s="205">
        <v>0</v>
      </c>
      <c r="AE145" s="205">
        <v>0</v>
      </c>
      <c r="AF145" s="211">
        <v>0</v>
      </c>
      <c r="AG145" s="205">
        <v>0</v>
      </c>
      <c r="AH145" s="205">
        <v>0</v>
      </c>
      <c r="AI145" s="205">
        <v>0</v>
      </c>
      <c r="AJ145" s="205">
        <v>0</v>
      </c>
      <c r="AK145" s="205">
        <v>0</v>
      </c>
      <c r="AL145" s="211">
        <v>0</v>
      </c>
      <c r="AM145" s="205">
        <v>0</v>
      </c>
      <c r="AN145" s="205">
        <v>0</v>
      </c>
      <c r="AO145" s="211">
        <v>0</v>
      </c>
      <c r="AP145" s="205">
        <v>0</v>
      </c>
      <c r="AQ145" s="205">
        <v>0</v>
      </c>
      <c r="AR145" s="205">
        <v>0</v>
      </c>
    </row>
    <row r="146" spans="1:44" s="204" customFormat="1" ht="36" hidden="1" customHeight="1">
      <c r="A146" s="204">
        <v>1</v>
      </c>
      <c r="B146" s="207">
        <f>SUBTOTAL(103,$A$16:A146)</f>
        <v>0</v>
      </c>
      <c r="C146" s="197" t="s">
        <v>1111</v>
      </c>
      <c r="D146" s="199">
        <v>1966</v>
      </c>
      <c r="E146" s="199"/>
      <c r="F146" s="208" t="s">
        <v>262</v>
      </c>
      <c r="G146" s="199">
        <v>2</v>
      </c>
      <c r="H146" s="199" t="s">
        <v>297</v>
      </c>
      <c r="I146" s="203">
        <v>787.5</v>
      </c>
      <c r="J146" s="203">
        <v>727.8</v>
      </c>
      <c r="K146" s="203">
        <v>727.8</v>
      </c>
      <c r="L146" s="209">
        <v>35</v>
      </c>
      <c r="M146" s="199" t="s">
        <v>260</v>
      </c>
      <c r="N146" s="199" t="s">
        <v>261</v>
      </c>
      <c r="O146" s="202" t="s">
        <v>263</v>
      </c>
      <c r="P146" s="203">
        <v>2415665.65</v>
      </c>
      <c r="Q146" s="203">
        <v>0</v>
      </c>
      <c r="R146" s="203">
        <v>0</v>
      </c>
      <c r="S146" s="203">
        <f t="shared" si="14"/>
        <v>2415665.65</v>
      </c>
      <c r="T146" s="203">
        <f t="shared" si="18"/>
        <v>3067.5119365079363</v>
      </c>
      <c r="U146" s="203">
        <v>7009.0765206349215</v>
      </c>
      <c r="V146" s="210">
        <v>7009.0765206349215</v>
      </c>
      <c r="W146" s="210">
        <v>3941.5645841269852</v>
      </c>
      <c r="X146" s="210">
        <f t="shared" si="15"/>
        <v>3941.5645841269852</v>
      </c>
      <c r="Y146" s="205">
        <v>0</v>
      </c>
      <c r="Z146" s="205">
        <v>0</v>
      </c>
      <c r="AA146" s="205">
        <v>0</v>
      </c>
      <c r="AB146" s="205">
        <v>0</v>
      </c>
      <c r="AC146" s="205">
        <v>0</v>
      </c>
      <c r="AD146" s="205">
        <v>0</v>
      </c>
      <c r="AE146" s="205">
        <v>0</v>
      </c>
      <c r="AF146" s="211">
        <v>0</v>
      </c>
      <c r="AG146" s="205">
        <v>619</v>
      </c>
      <c r="AH146" s="211">
        <f t="shared" ref="AH146:AH147" si="19">8917.04*AG146/I146</f>
        <v>7009.0765206349215</v>
      </c>
      <c r="AI146" s="205">
        <v>0</v>
      </c>
      <c r="AJ146" s="205">
        <v>0</v>
      </c>
      <c r="AK146" s="205">
        <v>0</v>
      </c>
      <c r="AL146" s="211">
        <v>0</v>
      </c>
      <c r="AM146" s="205">
        <v>0</v>
      </c>
      <c r="AN146" s="205">
        <v>0</v>
      </c>
      <c r="AO146" s="211">
        <v>0</v>
      </c>
      <c r="AP146" s="205">
        <v>0</v>
      </c>
      <c r="AQ146" s="205">
        <v>0</v>
      </c>
      <c r="AR146" s="205">
        <v>0</v>
      </c>
    </row>
    <row r="147" spans="1:44" s="204" customFormat="1" ht="36" hidden="1" customHeight="1">
      <c r="A147" s="204">
        <v>1</v>
      </c>
      <c r="B147" s="207">
        <f>SUBTOTAL(103,$A$16:A147)</f>
        <v>0</v>
      </c>
      <c r="C147" s="197" t="s">
        <v>1241</v>
      </c>
      <c r="D147" s="199">
        <v>1977</v>
      </c>
      <c r="E147" s="199"/>
      <c r="F147" s="208" t="s">
        <v>312</v>
      </c>
      <c r="G147" s="199">
        <v>5</v>
      </c>
      <c r="H147" s="199" t="s">
        <v>2188</v>
      </c>
      <c r="I147" s="203">
        <v>6715.9</v>
      </c>
      <c r="J147" s="203">
        <v>6150.8</v>
      </c>
      <c r="K147" s="203">
        <v>6150.8</v>
      </c>
      <c r="L147" s="209">
        <v>309</v>
      </c>
      <c r="M147" s="199" t="s">
        <v>260</v>
      </c>
      <c r="N147" s="199" t="s">
        <v>264</v>
      </c>
      <c r="O147" s="202" t="s">
        <v>1309</v>
      </c>
      <c r="P147" s="203">
        <v>5623327.0800000001</v>
      </c>
      <c r="Q147" s="203">
        <v>0</v>
      </c>
      <c r="R147" s="203">
        <v>0</v>
      </c>
      <c r="S147" s="203">
        <f t="shared" si="14"/>
        <v>5623327.0800000001</v>
      </c>
      <c r="T147" s="203">
        <f t="shared" si="18"/>
        <v>837.31548712756296</v>
      </c>
      <c r="U147" s="203">
        <v>1987.3504863383912</v>
      </c>
      <c r="V147" s="210">
        <v>1987.3504863383912</v>
      </c>
      <c r="W147" s="210">
        <v>1150.0349992108281</v>
      </c>
      <c r="X147" s="210">
        <f t="shared" si="15"/>
        <v>1150.0349992108281</v>
      </c>
      <c r="Y147" s="205">
        <v>0</v>
      </c>
      <c r="Z147" s="205">
        <v>0</v>
      </c>
      <c r="AA147" s="205">
        <v>0</v>
      </c>
      <c r="AB147" s="205">
        <v>0</v>
      </c>
      <c r="AC147" s="205">
        <v>0</v>
      </c>
      <c r="AD147" s="205">
        <v>0</v>
      </c>
      <c r="AE147" s="205">
        <v>0</v>
      </c>
      <c r="AF147" s="211">
        <v>0</v>
      </c>
      <c r="AG147" s="205">
        <v>1496.78</v>
      </c>
      <c r="AH147" s="211">
        <f t="shared" si="19"/>
        <v>1987.3504863383912</v>
      </c>
      <c r="AI147" s="205">
        <v>0</v>
      </c>
      <c r="AJ147" s="205">
        <v>0</v>
      </c>
      <c r="AK147" s="205">
        <v>0</v>
      </c>
      <c r="AL147" s="211">
        <v>0</v>
      </c>
      <c r="AM147" s="205">
        <v>0</v>
      </c>
      <c r="AN147" s="205">
        <v>0</v>
      </c>
      <c r="AO147" s="211">
        <v>0</v>
      </c>
      <c r="AP147" s="205">
        <v>0</v>
      </c>
      <c r="AQ147" s="205">
        <v>0</v>
      </c>
      <c r="AR147" s="205">
        <v>0</v>
      </c>
    </row>
    <row r="148" spans="1:44" s="204" customFormat="1" ht="36" hidden="1" customHeight="1">
      <c r="A148" s="204">
        <v>1</v>
      </c>
      <c r="B148" s="207">
        <f>SUBTOTAL(103,$A$16:A148)</f>
        <v>0</v>
      </c>
      <c r="C148" s="197" t="s">
        <v>449</v>
      </c>
      <c r="D148" s="199">
        <v>1970</v>
      </c>
      <c r="E148" s="199"/>
      <c r="F148" s="208" t="s">
        <v>262</v>
      </c>
      <c r="G148" s="199">
        <v>2</v>
      </c>
      <c r="H148" s="199" t="s">
        <v>297</v>
      </c>
      <c r="I148" s="203">
        <v>794.7</v>
      </c>
      <c r="J148" s="203">
        <v>737.8</v>
      </c>
      <c r="K148" s="203">
        <v>737.8</v>
      </c>
      <c r="L148" s="209">
        <v>38</v>
      </c>
      <c r="M148" s="199" t="s">
        <v>260</v>
      </c>
      <c r="N148" s="199" t="s">
        <v>261</v>
      </c>
      <c r="O148" s="202" t="s">
        <v>263</v>
      </c>
      <c r="P148" s="203">
        <v>52567.68</v>
      </c>
      <c r="Q148" s="203">
        <v>0</v>
      </c>
      <c r="R148" s="203">
        <v>0</v>
      </c>
      <c r="S148" s="203">
        <f t="shared" si="14"/>
        <v>52567.68</v>
      </c>
      <c r="T148" s="203">
        <f t="shared" si="18"/>
        <v>66.147829369573415</v>
      </c>
      <c r="U148" s="203">
        <v>66.147829369573415</v>
      </c>
      <c r="V148" s="210">
        <v>66.147829369573415</v>
      </c>
      <c r="W148" s="210">
        <v>0</v>
      </c>
      <c r="X148" s="210">
        <f t="shared" si="15"/>
        <v>0</v>
      </c>
      <c r="Y148" s="205">
        <v>0</v>
      </c>
      <c r="Z148" s="205">
        <v>0</v>
      </c>
      <c r="AA148" s="205">
        <v>0</v>
      </c>
      <c r="AB148" s="205">
        <v>0</v>
      </c>
      <c r="AC148" s="205">
        <v>0</v>
      </c>
      <c r="AD148" s="205">
        <v>0</v>
      </c>
      <c r="AE148" s="205">
        <v>0</v>
      </c>
      <c r="AF148" s="211">
        <v>0</v>
      </c>
      <c r="AG148" s="205">
        <v>0</v>
      </c>
      <c r="AH148" s="205">
        <v>0</v>
      </c>
      <c r="AI148" s="205">
        <v>0</v>
      </c>
      <c r="AJ148" s="205">
        <v>0</v>
      </c>
      <c r="AK148" s="205">
        <v>0</v>
      </c>
      <c r="AL148" s="211">
        <v>0</v>
      </c>
      <c r="AM148" s="205">
        <v>0</v>
      </c>
      <c r="AN148" s="205">
        <v>0</v>
      </c>
      <c r="AO148" s="211">
        <v>0</v>
      </c>
      <c r="AP148" s="205">
        <v>0</v>
      </c>
      <c r="AQ148" s="205">
        <v>0</v>
      </c>
      <c r="AR148" s="205">
        <v>0</v>
      </c>
    </row>
    <row r="149" spans="1:44" s="204" customFormat="1" ht="36" hidden="1" customHeight="1">
      <c r="A149" s="204">
        <v>1</v>
      </c>
      <c r="B149" s="207">
        <f>SUBTOTAL(103,$A$16:A149)</f>
        <v>0</v>
      </c>
      <c r="C149" s="197" t="s">
        <v>1242</v>
      </c>
      <c r="D149" s="199">
        <v>1978</v>
      </c>
      <c r="E149" s="199"/>
      <c r="F149" s="208" t="s">
        <v>324</v>
      </c>
      <c r="G149" s="199" t="s">
        <v>297</v>
      </c>
      <c r="H149" s="199" t="s">
        <v>306</v>
      </c>
      <c r="I149" s="203">
        <v>873.7</v>
      </c>
      <c r="J149" s="203">
        <v>873.7</v>
      </c>
      <c r="K149" s="203">
        <v>873.7</v>
      </c>
      <c r="L149" s="209">
        <v>31</v>
      </c>
      <c r="M149" s="199" t="s">
        <v>260</v>
      </c>
      <c r="N149" s="199" t="s">
        <v>261</v>
      </c>
      <c r="O149" s="202" t="s">
        <v>263</v>
      </c>
      <c r="P149" s="203">
        <v>61131.360000000001</v>
      </c>
      <c r="Q149" s="203">
        <v>0</v>
      </c>
      <c r="R149" s="203">
        <v>0</v>
      </c>
      <c r="S149" s="203">
        <f t="shared" si="14"/>
        <v>61131.360000000001</v>
      </c>
      <c r="T149" s="203">
        <f t="shared" si="18"/>
        <v>69.968364427148899</v>
      </c>
      <c r="U149" s="203">
        <v>69.968364427148899</v>
      </c>
      <c r="V149" s="210">
        <v>69.968364427148899</v>
      </c>
      <c r="W149" s="210">
        <v>0</v>
      </c>
      <c r="X149" s="210">
        <f t="shared" si="15"/>
        <v>0</v>
      </c>
      <c r="Y149" s="205">
        <v>0</v>
      </c>
      <c r="Z149" s="205">
        <v>0</v>
      </c>
      <c r="AA149" s="205">
        <v>0</v>
      </c>
      <c r="AB149" s="205">
        <v>0</v>
      </c>
      <c r="AC149" s="205">
        <v>0</v>
      </c>
      <c r="AD149" s="205">
        <v>0</v>
      </c>
      <c r="AE149" s="205">
        <v>0</v>
      </c>
      <c r="AF149" s="211">
        <v>0</v>
      </c>
      <c r="AG149" s="205">
        <v>0</v>
      </c>
      <c r="AH149" s="205">
        <v>0</v>
      </c>
      <c r="AI149" s="205">
        <v>0</v>
      </c>
      <c r="AJ149" s="205">
        <v>0</v>
      </c>
      <c r="AK149" s="205">
        <v>0</v>
      </c>
      <c r="AL149" s="211">
        <v>0</v>
      </c>
      <c r="AM149" s="205">
        <v>0</v>
      </c>
      <c r="AN149" s="205">
        <v>0</v>
      </c>
      <c r="AO149" s="211">
        <v>0</v>
      </c>
      <c r="AP149" s="205">
        <v>0</v>
      </c>
      <c r="AQ149" s="205">
        <v>0</v>
      </c>
      <c r="AR149" s="205">
        <v>0</v>
      </c>
    </row>
    <row r="150" spans="1:44" s="204" customFormat="1" ht="36" hidden="1" customHeight="1">
      <c r="B150" s="197" t="s">
        <v>726</v>
      </c>
      <c r="C150" s="212"/>
      <c r="D150" s="199" t="s">
        <v>857</v>
      </c>
      <c r="E150" s="199" t="s">
        <v>857</v>
      </c>
      <c r="F150" s="199" t="s">
        <v>857</v>
      </c>
      <c r="G150" s="199" t="s">
        <v>857</v>
      </c>
      <c r="H150" s="199" t="s">
        <v>857</v>
      </c>
      <c r="I150" s="200">
        <f>SUM(I151:I195)</f>
        <v>122338.65999999997</v>
      </c>
      <c r="J150" s="200">
        <f>SUM(J151:J195)</f>
        <v>104282.45000000003</v>
      </c>
      <c r="K150" s="200">
        <f>SUM(K151:K195)</f>
        <v>101660.15000000001</v>
      </c>
      <c r="L150" s="201">
        <f>SUM(L151:L195)</f>
        <v>4539</v>
      </c>
      <c r="M150" s="199" t="s">
        <v>857</v>
      </c>
      <c r="N150" s="199" t="s">
        <v>857</v>
      </c>
      <c r="O150" s="202" t="s">
        <v>857</v>
      </c>
      <c r="P150" s="200">
        <v>112751259.44999994</v>
      </c>
      <c r="Q150" s="200">
        <f>SUM(Q151:Q195)</f>
        <v>0</v>
      </c>
      <c r="R150" s="200">
        <f>SUM(R151:R195)</f>
        <v>0</v>
      </c>
      <c r="S150" s="200">
        <f>SUM(S151:S195)</f>
        <v>112751259.44999994</v>
      </c>
      <c r="T150" s="203">
        <f t="shared" si="18"/>
        <v>921.63229064303925</v>
      </c>
      <c r="U150" s="203">
        <f>MAX(U151:U195)</f>
        <v>10964.254610942062</v>
      </c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  <c r="AR150" s="205"/>
    </row>
    <row r="151" spans="1:44" s="204" customFormat="1" ht="36" hidden="1" customHeight="1">
      <c r="A151" s="204">
        <v>1</v>
      </c>
      <c r="B151" s="207">
        <f>SUBTOTAL(103,$A$16:A151)</f>
        <v>0</v>
      </c>
      <c r="C151" s="197" t="s">
        <v>377</v>
      </c>
      <c r="D151" s="199">
        <v>1974</v>
      </c>
      <c r="E151" s="199"/>
      <c r="F151" s="208" t="s">
        <v>305</v>
      </c>
      <c r="G151" s="199">
        <v>5</v>
      </c>
      <c r="H151" s="199" t="s">
        <v>364</v>
      </c>
      <c r="I151" s="203">
        <v>4987.2</v>
      </c>
      <c r="J151" s="203">
        <v>4580.7</v>
      </c>
      <c r="K151" s="203">
        <v>4580.7</v>
      </c>
      <c r="L151" s="209">
        <v>117</v>
      </c>
      <c r="M151" s="199" t="s">
        <v>260</v>
      </c>
      <c r="N151" s="199" t="s">
        <v>264</v>
      </c>
      <c r="O151" s="202" t="s">
        <v>315</v>
      </c>
      <c r="P151" s="203">
        <v>2649277.08</v>
      </c>
      <c r="Q151" s="203">
        <v>0</v>
      </c>
      <c r="R151" s="203">
        <v>0</v>
      </c>
      <c r="S151" s="203">
        <f t="shared" ref="S151:S185" si="20">P151-Q151-R151</f>
        <v>2649277.08</v>
      </c>
      <c r="T151" s="203">
        <f t="shared" si="18"/>
        <v>531.21532723772862</v>
      </c>
      <c r="U151" s="203">
        <v>1982.8398739172283</v>
      </c>
      <c r="V151" s="210">
        <v>1982.8398739172283</v>
      </c>
      <c r="W151" s="210">
        <v>1451.6245466794996</v>
      </c>
      <c r="X151" s="210">
        <f t="shared" ref="X151:X195" si="21">U151-T151</f>
        <v>1451.6245466794996</v>
      </c>
      <c r="Y151" s="205">
        <v>0</v>
      </c>
      <c r="Z151" s="205">
        <v>0</v>
      </c>
      <c r="AA151" s="205">
        <v>0</v>
      </c>
      <c r="AB151" s="205">
        <v>0</v>
      </c>
      <c r="AC151" s="205">
        <v>0</v>
      </c>
      <c r="AD151" s="205">
        <v>0</v>
      </c>
      <c r="AE151" s="205">
        <v>0</v>
      </c>
      <c r="AF151" s="211">
        <v>0</v>
      </c>
      <c r="AG151" s="205">
        <v>1108.98</v>
      </c>
      <c r="AH151" s="211">
        <f>8917.04*AG151/I151</f>
        <v>1982.8398739172283</v>
      </c>
      <c r="AI151" s="205">
        <v>0</v>
      </c>
      <c r="AJ151" s="205">
        <v>0</v>
      </c>
      <c r="AK151" s="205">
        <v>0</v>
      </c>
      <c r="AL151" s="211">
        <v>0</v>
      </c>
      <c r="AM151" s="205">
        <v>0</v>
      </c>
      <c r="AN151" s="205">
        <v>0</v>
      </c>
      <c r="AO151" s="211">
        <v>0</v>
      </c>
      <c r="AP151" s="205">
        <v>0</v>
      </c>
      <c r="AQ151" s="205">
        <v>0</v>
      </c>
      <c r="AR151" s="205">
        <v>0</v>
      </c>
    </row>
    <row r="152" spans="1:44" s="204" customFormat="1" ht="36" hidden="1" customHeight="1">
      <c r="A152" s="204">
        <v>1</v>
      </c>
      <c r="B152" s="207">
        <f>SUBTOTAL(103,$A$16:A152)</f>
        <v>0</v>
      </c>
      <c r="C152" s="197" t="s">
        <v>378</v>
      </c>
      <c r="D152" s="199">
        <v>1975</v>
      </c>
      <c r="E152" s="199"/>
      <c r="F152" s="208" t="s">
        <v>305</v>
      </c>
      <c r="G152" s="199">
        <v>5</v>
      </c>
      <c r="H152" s="199" t="s">
        <v>2188</v>
      </c>
      <c r="I152" s="203">
        <v>6679</v>
      </c>
      <c r="J152" s="203">
        <v>6109.3</v>
      </c>
      <c r="K152" s="203">
        <v>6109.3</v>
      </c>
      <c r="L152" s="209">
        <v>285</v>
      </c>
      <c r="M152" s="199" t="s">
        <v>260</v>
      </c>
      <c r="N152" s="199" t="s">
        <v>264</v>
      </c>
      <c r="O152" s="202" t="s">
        <v>956</v>
      </c>
      <c r="P152" s="203">
        <v>2599693.37</v>
      </c>
      <c r="Q152" s="203">
        <v>0</v>
      </c>
      <c r="R152" s="203">
        <v>0</v>
      </c>
      <c r="S152" s="203">
        <f t="shared" si="20"/>
        <v>2599693.37</v>
      </c>
      <c r="T152" s="203">
        <f t="shared" si="18"/>
        <v>389.23392274292559</v>
      </c>
      <c r="U152" s="203">
        <v>3635.5</v>
      </c>
      <c r="V152" s="210">
        <v>3635.5</v>
      </c>
      <c r="W152" s="210">
        <v>3246.2660772570744</v>
      </c>
      <c r="X152" s="210">
        <f t="shared" si="21"/>
        <v>3246.2660772570744</v>
      </c>
      <c r="Y152" s="205">
        <v>113.09</v>
      </c>
      <c r="Z152" s="205">
        <v>262.75</v>
      </c>
      <c r="AA152" s="205">
        <v>3259.66</v>
      </c>
      <c r="AB152" s="205">
        <v>0</v>
      </c>
      <c r="AC152" s="205">
        <v>0</v>
      </c>
      <c r="AD152" s="205">
        <v>0</v>
      </c>
      <c r="AE152" s="205">
        <v>0</v>
      </c>
      <c r="AF152" s="211">
        <v>0</v>
      </c>
      <c r="AG152" s="205">
        <v>0</v>
      </c>
      <c r="AH152" s="205">
        <v>0</v>
      </c>
      <c r="AI152" s="205">
        <v>0</v>
      </c>
      <c r="AJ152" s="205">
        <v>0</v>
      </c>
      <c r="AK152" s="205">
        <v>0</v>
      </c>
      <c r="AL152" s="211">
        <v>0</v>
      </c>
      <c r="AM152" s="205">
        <v>0</v>
      </c>
      <c r="AN152" s="205">
        <v>0</v>
      </c>
      <c r="AO152" s="211">
        <v>0</v>
      </c>
      <c r="AP152" s="205">
        <v>0</v>
      </c>
      <c r="AQ152" s="205">
        <v>0</v>
      </c>
      <c r="AR152" s="205">
        <v>0</v>
      </c>
    </row>
    <row r="153" spans="1:44" s="204" customFormat="1" ht="36" hidden="1" customHeight="1">
      <c r="A153" s="204">
        <v>1</v>
      </c>
      <c r="B153" s="207">
        <f>SUBTOTAL(103,$A$16:A153)</f>
        <v>0</v>
      </c>
      <c r="C153" s="197" t="s">
        <v>379</v>
      </c>
      <c r="D153" s="199">
        <v>1954</v>
      </c>
      <c r="E153" s="199"/>
      <c r="F153" s="208" t="s">
        <v>262</v>
      </c>
      <c r="G153" s="199">
        <v>2</v>
      </c>
      <c r="H153" s="199" t="s">
        <v>306</v>
      </c>
      <c r="I153" s="203">
        <v>641.79999999999995</v>
      </c>
      <c r="J153" s="203">
        <v>552.29999999999995</v>
      </c>
      <c r="K153" s="203">
        <v>552.29999999999995</v>
      </c>
      <c r="L153" s="209">
        <v>34</v>
      </c>
      <c r="M153" s="199" t="s">
        <v>260</v>
      </c>
      <c r="N153" s="199" t="s">
        <v>264</v>
      </c>
      <c r="O153" s="202" t="s">
        <v>315</v>
      </c>
      <c r="P153" s="203">
        <v>3188621.1</v>
      </c>
      <c r="Q153" s="203">
        <v>0</v>
      </c>
      <c r="R153" s="203">
        <v>0</v>
      </c>
      <c r="S153" s="203">
        <f t="shared" si="20"/>
        <v>3188621.1</v>
      </c>
      <c r="T153" s="203">
        <f t="shared" si="18"/>
        <v>4968.2472732938613</v>
      </c>
      <c r="U153" s="203">
        <v>8336.2792147086348</v>
      </c>
      <c r="V153" s="210">
        <v>8336.2792147086348</v>
      </c>
      <c r="W153" s="210">
        <v>3368.0319414147734</v>
      </c>
      <c r="X153" s="210">
        <f t="shared" si="21"/>
        <v>3368.0319414147734</v>
      </c>
      <c r="Y153" s="205">
        <v>0</v>
      </c>
      <c r="Z153" s="205">
        <v>0</v>
      </c>
      <c r="AA153" s="205">
        <v>0</v>
      </c>
      <c r="AB153" s="205">
        <v>0</v>
      </c>
      <c r="AC153" s="205">
        <v>0</v>
      </c>
      <c r="AD153" s="205">
        <v>0</v>
      </c>
      <c r="AE153" s="205">
        <v>0</v>
      </c>
      <c r="AF153" s="211">
        <v>0</v>
      </c>
      <c r="AG153" s="205">
        <v>600</v>
      </c>
      <c r="AH153" s="211">
        <f t="shared" ref="AH153:AH155" si="22">8917.04*AG153/I153</f>
        <v>8336.2792147086348</v>
      </c>
      <c r="AI153" s="205">
        <v>0</v>
      </c>
      <c r="AJ153" s="205">
        <v>0</v>
      </c>
      <c r="AK153" s="205">
        <v>0</v>
      </c>
      <c r="AL153" s="211">
        <v>0</v>
      </c>
      <c r="AM153" s="205">
        <v>0</v>
      </c>
      <c r="AN153" s="205">
        <v>0</v>
      </c>
      <c r="AO153" s="211">
        <v>0</v>
      </c>
      <c r="AP153" s="205">
        <v>0</v>
      </c>
      <c r="AQ153" s="205">
        <v>0</v>
      </c>
      <c r="AR153" s="205">
        <v>0</v>
      </c>
    </row>
    <row r="154" spans="1:44" s="204" customFormat="1" ht="36" hidden="1" customHeight="1">
      <c r="A154" s="204">
        <v>1</v>
      </c>
      <c r="B154" s="207">
        <f>SUBTOTAL(103,$A$16:A154)</f>
        <v>0</v>
      </c>
      <c r="C154" s="197" t="s">
        <v>380</v>
      </c>
      <c r="D154" s="199">
        <v>1975</v>
      </c>
      <c r="E154" s="199"/>
      <c r="F154" s="208" t="s">
        <v>262</v>
      </c>
      <c r="G154" s="199">
        <v>5</v>
      </c>
      <c r="H154" s="199" t="s">
        <v>302</v>
      </c>
      <c r="I154" s="203">
        <v>3325.2</v>
      </c>
      <c r="J154" s="203">
        <v>3325.2</v>
      </c>
      <c r="K154" s="203">
        <v>3325.2</v>
      </c>
      <c r="L154" s="209">
        <v>111</v>
      </c>
      <c r="M154" s="199" t="s">
        <v>260</v>
      </c>
      <c r="N154" s="199" t="s">
        <v>264</v>
      </c>
      <c r="O154" s="202" t="s">
        <v>316</v>
      </c>
      <c r="P154" s="203">
        <v>5265781.6800000006</v>
      </c>
      <c r="Q154" s="203">
        <v>0</v>
      </c>
      <c r="R154" s="203">
        <v>0</v>
      </c>
      <c r="S154" s="203">
        <f t="shared" si="20"/>
        <v>5265781.6800000006</v>
      </c>
      <c r="T154" s="203">
        <f t="shared" si="18"/>
        <v>1583.5984843016963</v>
      </c>
      <c r="U154" s="203">
        <v>2931.0491759894144</v>
      </c>
      <c r="V154" s="210">
        <v>2931.0491759894144</v>
      </c>
      <c r="W154" s="210">
        <v>1347.4506916877181</v>
      </c>
      <c r="X154" s="210">
        <f t="shared" si="21"/>
        <v>1347.4506916877181</v>
      </c>
      <c r="Y154" s="205">
        <v>0</v>
      </c>
      <c r="Z154" s="205">
        <v>0</v>
      </c>
      <c r="AA154" s="205">
        <v>0</v>
      </c>
      <c r="AB154" s="205">
        <v>0</v>
      </c>
      <c r="AC154" s="205">
        <v>0</v>
      </c>
      <c r="AD154" s="205">
        <v>0</v>
      </c>
      <c r="AE154" s="205">
        <v>0</v>
      </c>
      <c r="AF154" s="211">
        <v>0</v>
      </c>
      <c r="AG154" s="205">
        <v>1093</v>
      </c>
      <c r="AH154" s="211">
        <f t="shared" si="22"/>
        <v>2931.0491759894144</v>
      </c>
      <c r="AI154" s="205">
        <v>0</v>
      </c>
      <c r="AJ154" s="205">
        <v>0</v>
      </c>
      <c r="AK154" s="205">
        <v>0</v>
      </c>
      <c r="AL154" s="211">
        <v>0</v>
      </c>
      <c r="AM154" s="205">
        <v>0</v>
      </c>
      <c r="AN154" s="205">
        <v>0</v>
      </c>
      <c r="AO154" s="211">
        <v>0</v>
      </c>
      <c r="AP154" s="205">
        <v>0</v>
      </c>
      <c r="AQ154" s="205">
        <v>0</v>
      </c>
      <c r="AR154" s="205">
        <v>0</v>
      </c>
    </row>
    <row r="155" spans="1:44" s="204" customFormat="1" ht="36" hidden="1" customHeight="1">
      <c r="A155" s="204">
        <v>1</v>
      </c>
      <c r="B155" s="207">
        <f>SUBTOTAL(103,$A$16:A155)</f>
        <v>0</v>
      </c>
      <c r="C155" s="197" t="s">
        <v>381</v>
      </c>
      <c r="D155" s="199">
        <v>1966</v>
      </c>
      <c r="E155" s="199"/>
      <c r="F155" s="208" t="s">
        <v>262</v>
      </c>
      <c r="G155" s="199">
        <v>4</v>
      </c>
      <c r="H155" s="199" t="s">
        <v>302</v>
      </c>
      <c r="I155" s="203">
        <v>2747.7</v>
      </c>
      <c r="J155" s="203">
        <v>2553.9</v>
      </c>
      <c r="K155" s="203">
        <v>2553.9</v>
      </c>
      <c r="L155" s="209">
        <v>120</v>
      </c>
      <c r="M155" s="199" t="s">
        <v>260</v>
      </c>
      <c r="N155" s="199" t="s">
        <v>264</v>
      </c>
      <c r="O155" s="202" t="s">
        <v>956</v>
      </c>
      <c r="P155" s="203">
        <v>5393074.9299999997</v>
      </c>
      <c r="Q155" s="203">
        <v>0</v>
      </c>
      <c r="R155" s="203">
        <v>0</v>
      </c>
      <c r="S155" s="203">
        <f t="shared" si="20"/>
        <v>5393074.9299999997</v>
      </c>
      <c r="T155" s="203">
        <f t="shared" si="18"/>
        <v>1962.7597372347782</v>
      </c>
      <c r="U155" s="203">
        <v>3545.5919065400153</v>
      </c>
      <c r="V155" s="210">
        <v>3545.5919065400153</v>
      </c>
      <c r="W155" s="210">
        <v>1582.8321693052371</v>
      </c>
      <c r="X155" s="210">
        <f t="shared" si="21"/>
        <v>1582.8321693052371</v>
      </c>
      <c r="Y155" s="205">
        <v>0</v>
      </c>
      <c r="Z155" s="205">
        <v>0</v>
      </c>
      <c r="AA155" s="205">
        <v>0</v>
      </c>
      <c r="AB155" s="205">
        <v>0</v>
      </c>
      <c r="AC155" s="205">
        <v>0</v>
      </c>
      <c r="AD155" s="205">
        <v>0</v>
      </c>
      <c r="AE155" s="205">
        <v>0</v>
      </c>
      <c r="AF155" s="211">
        <v>0</v>
      </c>
      <c r="AG155" s="205">
        <v>1092.54</v>
      </c>
      <c r="AH155" s="211">
        <f t="shared" si="22"/>
        <v>3545.5919065400153</v>
      </c>
      <c r="AI155" s="205">
        <v>0</v>
      </c>
      <c r="AJ155" s="205">
        <v>0</v>
      </c>
      <c r="AK155" s="205">
        <v>0</v>
      </c>
      <c r="AL155" s="211">
        <v>0</v>
      </c>
      <c r="AM155" s="205">
        <v>0</v>
      </c>
      <c r="AN155" s="205">
        <v>0</v>
      </c>
      <c r="AO155" s="211">
        <v>0</v>
      </c>
      <c r="AP155" s="205">
        <v>0</v>
      </c>
      <c r="AQ155" s="205">
        <v>0</v>
      </c>
      <c r="AR155" s="205">
        <v>0</v>
      </c>
    </row>
    <row r="156" spans="1:44" s="204" customFormat="1" ht="36" hidden="1" customHeight="1">
      <c r="A156" s="204">
        <v>1</v>
      </c>
      <c r="B156" s="207">
        <f>SUBTOTAL(103,$A$16:A156)</f>
        <v>0</v>
      </c>
      <c r="C156" s="197" t="s">
        <v>382</v>
      </c>
      <c r="D156" s="199" t="s">
        <v>317</v>
      </c>
      <c r="E156" s="199"/>
      <c r="F156" s="208" t="s">
        <v>262</v>
      </c>
      <c r="G156" s="199">
        <v>9</v>
      </c>
      <c r="H156" s="199" t="s">
        <v>306</v>
      </c>
      <c r="I156" s="203">
        <v>6434.3</v>
      </c>
      <c r="J156" s="203">
        <v>5754.2</v>
      </c>
      <c r="K156" s="203">
        <v>5754.2</v>
      </c>
      <c r="L156" s="209">
        <v>247</v>
      </c>
      <c r="M156" s="199" t="s">
        <v>260</v>
      </c>
      <c r="N156" s="199" t="s">
        <v>264</v>
      </c>
      <c r="O156" s="202" t="s">
        <v>316</v>
      </c>
      <c r="P156" s="203">
        <v>4873547.67</v>
      </c>
      <c r="Q156" s="203">
        <v>0</v>
      </c>
      <c r="R156" s="203">
        <v>0</v>
      </c>
      <c r="S156" s="203">
        <f t="shared" si="20"/>
        <v>4873547.67</v>
      </c>
      <c r="T156" s="203">
        <f t="shared" si="18"/>
        <v>757.43245885333283</v>
      </c>
      <c r="U156" s="203">
        <v>1145.9521626284134</v>
      </c>
      <c r="V156" s="210">
        <v>1145.9521626284134</v>
      </c>
      <c r="W156" s="210">
        <v>388.51970377508053</v>
      </c>
      <c r="X156" s="210">
        <f t="shared" si="21"/>
        <v>388.51970377508053</v>
      </c>
      <c r="Y156" s="205">
        <v>0</v>
      </c>
      <c r="Z156" s="205">
        <v>0</v>
      </c>
      <c r="AA156" s="205">
        <v>0</v>
      </c>
      <c r="AB156" s="205">
        <v>0</v>
      </c>
      <c r="AC156" s="205">
        <v>0</v>
      </c>
      <c r="AD156" s="205">
        <v>0</v>
      </c>
      <c r="AE156" s="205">
        <v>3</v>
      </c>
      <c r="AF156" s="211">
        <f>2457800*AE156/I156</f>
        <v>1145.9521626284134</v>
      </c>
      <c r="AG156" s="205">
        <v>0</v>
      </c>
      <c r="AH156" s="205">
        <v>0</v>
      </c>
      <c r="AI156" s="205">
        <v>0</v>
      </c>
      <c r="AJ156" s="205">
        <v>0</v>
      </c>
      <c r="AK156" s="205">
        <v>0</v>
      </c>
      <c r="AL156" s="211">
        <v>0</v>
      </c>
      <c r="AM156" s="205">
        <v>0</v>
      </c>
      <c r="AN156" s="205">
        <v>0</v>
      </c>
      <c r="AO156" s="211">
        <v>0</v>
      </c>
      <c r="AP156" s="205">
        <v>0</v>
      </c>
      <c r="AQ156" s="205">
        <v>0</v>
      </c>
      <c r="AR156" s="205">
        <v>0</v>
      </c>
    </row>
    <row r="157" spans="1:44" s="204" customFormat="1" ht="36" hidden="1" customHeight="1">
      <c r="A157" s="204">
        <v>1</v>
      </c>
      <c r="B157" s="207">
        <f>SUBTOTAL(103,$A$16:A157)</f>
        <v>0</v>
      </c>
      <c r="C157" s="197" t="s">
        <v>383</v>
      </c>
      <c r="D157" s="199">
        <v>1949</v>
      </c>
      <c r="E157" s="199"/>
      <c r="F157" s="208" t="s">
        <v>318</v>
      </c>
      <c r="G157" s="199">
        <v>2</v>
      </c>
      <c r="H157" s="199" t="s">
        <v>298</v>
      </c>
      <c r="I157" s="203">
        <v>499.5</v>
      </c>
      <c r="J157" s="203">
        <v>450.4</v>
      </c>
      <c r="K157" s="203">
        <v>450.4</v>
      </c>
      <c r="L157" s="209">
        <v>16</v>
      </c>
      <c r="M157" s="199" t="s">
        <v>260</v>
      </c>
      <c r="N157" s="199" t="s">
        <v>261</v>
      </c>
      <c r="O157" s="202" t="s">
        <v>263</v>
      </c>
      <c r="P157" s="203">
        <v>2215482.85</v>
      </c>
      <c r="Q157" s="203">
        <v>0</v>
      </c>
      <c r="R157" s="203">
        <v>0</v>
      </c>
      <c r="S157" s="203">
        <f t="shared" si="20"/>
        <v>2215482.85</v>
      </c>
      <c r="T157" s="203">
        <f t="shared" si="18"/>
        <v>4435.4011011011016</v>
      </c>
      <c r="U157" s="203">
        <v>7922.6873913913923</v>
      </c>
      <c r="V157" s="210">
        <v>7922.6873913913923</v>
      </c>
      <c r="W157" s="210">
        <v>3487.2862902902907</v>
      </c>
      <c r="X157" s="210">
        <f t="shared" si="21"/>
        <v>3487.2862902902907</v>
      </c>
      <c r="Y157" s="205">
        <v>0</v>
      </c>
      <c r="Z157" s="205">
        <v>0</v>
      </c>
      <c r="AA157" s="205">
        <v>0</v>
      </c>
      <c r="AB157" s="205">
        <v>0</v>
      </c>
      <c r="AC157" s="205">
        <v>0</v>
      </c>
      <c r="AD157" s="205">
        <v>0</v>
      </c>
      <c r="AE157" s="205">
        <v>0</v>
      </c>
      <c r="AF157" s="211">
        <v>0</v>
      </c>
      <c r="AG157" s="205">
        <v>443.8</v>
      </c>
      <c r="AH157" s="211">
        <f>8917.04*AG157/I157</f>
        <v>7922.6873913913923</v>
      </c>
      <c r="AI157" s="205">
        <v>0</v>
      </c>
      <c r="AJ157" s="205">
        <v>0</v>
      </c>
      <c r="AK157" s="205">
        <v>0</v>
      </c>
      <c r="AL157" s="211">
        <v>0</v>
      </c>
      <c r="AM157" s="205">
        <v>0</v>
      </c>
      <c r="AN157" s="205">
        <v>0</v>
      </c>
      <c r="AO157" s="211">
        <v>0</v>
      </c>
      <c r="AP157" s="205">
        <v>0</v>
      </c>
      <c r="AQ157" s="205">
        <v>0</v>
      </c>
      <c r="AR157" s="205">
        <v>0</v>
      </c>
    </row>
    <row r="158" spans="1:44" s="204" customFormat="1" ht="36" hidden="1" customHeight="1">
      <c r="A158" s="204">
        <v>1</v>
      </c>
      <c r="B158" s="207">
        <f>SUBTOTAL(103,$A$16:A158)</f>
        <v>0</v>
      </c>
      <c r="C158" s="197" t="s">
        <v>384</v>
      </c>
      <c r="D158" s="199">
        <v>1992</v>
      </c>
      <c r="E158" s="199"/>
      <c r="F158" s="208" t="s">
        <v>262</v>
      </c>
      <c r="G158" s="199">
        <v>9</v>
      </c>
      <c r="H158" s="199" t="s">
        <v>306</v>
      </c>
      <c r="I158" s="203">
        <v>6502.8</v>
      </c>
      <c r="J158" s="203">
        <v>5914.7</v>
      </c>
      <c r="K158" s="203">
        <v>5914.7</v>
      </c>
      <c r="L158" s="209">
        <v>287</v>
      </c>
      <c r="M158" s="199" t="s">
        <v>260</v>
      </c>
      <c r="N158" s="199" t="s">
        <v>264</v>
      </c>
      <c r="O158" s="202" t="s">
        <v>956</v>
      </c>
      <c r="P158" s="203">
        <v>4885396.4400000004</v>
      </c>
      <c r="Q158" s="203">
        <v>0</v>
      </c>
      <c r="R158" s="203">
        <v>0</v>
      </c>
      <c r="S158" s="203">
        <f t="shared" si="20"/>
        <v>4885396.4400000004</v>
      </c>
      <c r="T158" s="203">
        <f t="shared" si="18"/>
        <v>751.27582579811781</v>
      </c>
      <c r="U158" s="203">
        <v>1133.8807898136188</v>
      </c>
      <c r="V158" s="210">
        <v>1133.8807898136188</v>
      </c>
      <c r="W158" s="210">
        <v>382.60496401550097</v>
      </c>
      <c r="X158" s="210">
        <f t="shared" si="21"/>
        <v>382.60496401550097</v>
      </c>
      <c r="Y158" s="205">
        <v>0</v>
      </c>
      <c r="Z158" s="205">
        <v>0</v>
      </c>
      <c r="AA158" s="205">
        <v>0</v>
      </c>
      <c r="AB158" s="205">
        <v>0</v>
      </c>
      <c r="AC158" s="205">
        <v>0</v>
      </c>
      <c r="AD158" s="205">
        <v>0</v>
      </c>
      <c r="AE158" s="205">
        <v>3</v>
      </c>
      <c r="AF158" s="211">
        <f>2457800*AE158/I158</f>
        <v>1133.8807898136188</v>
      </c>
      <c r="AG158" s="205">
        <v>0</v>
      </c>
      <c r="AH158" s="205">
        <v>0</v>
      </c>
      <c r="AI158" s="205">
        <v>0</v>
      </c>
      <c r="AJ158" s="205">
        <v>0</v>
      </c>
      <c r="AK158" s="205">
        <v>0</v>
      </c>
      <c r="AL158" s="211">
        <v>0</v>
      </c>
      <c r="AM158" s="205">
        <v>0</v>
      </c>
      <c r="AN158" s="205">
        <v>0</v>
      </c>
      <c r="AO158" s="211">
        <v>0</v>
      </c>
      <c r="AP158" s="205">
        <v>0</v>
      </c>
      <c r="AQ158" s="205">
        <v>0</v>
      </c>
      <c r="AR158" s="205">
        <v>0</v>
      </c>
    </row>
    <row r="159" spans="1:44" s="204" customFormat="1" ht="36" hidden="1" customHeight="1">
      <c r="A159" s="204">
        <v>1</v>
      </c>
      <c r="B159" s="207">
        <f>SUBTOTAL(103,$A$16:A159)</f>
        <v>0</v>
      </c>
      <c r="C159" s="197" t="s">
        <v>385</v>
      </c>
      <c r="D159" s="199">
        <v>1974</v>
      </c>
      <c r="E159" s="199"/>
      <c r="F159" s="208" t="s">
        <v>262</v>
      </c>
      <c r="G159" s="199">
        <v>5</v>
      </c>
      <c r="H159" s="199" t="s">
        <v>364</v>
      </c>
      <c r="I159" s="203">
        <v>5896.3</v>
      </c>
      <c r="J159" s="203">
        <v>4495.2</v>
      </c>
      <c r="K159" s="203">
        <v>4495.2</v>
      </c>
      <c r="L159" s="209">
        <v>192</v>
      </c>
      <c r="M159" s="199" t="s">
        <v>260</v>
      </c>
      <c r="N159" s="199" t="s">
        <v>264</v>
      </c>
      <c r="O159" s="202" t="s">
        <v>319</v>
      </c>
      <c r="P159" s="203">
        <v>7884254.25</v>
      </c>
      <c r="Q159" s="203">
        <v>0</v>
      </c>
      <c r="R159" s="203">
        <v>0</v>
      </c>
      <c r="S159" s="203">
        <f t="shared" si="20"/>
        <v>7884254.25</v>
      </c>
      <c r="T159" s="203">
        <f t="shared" si="18"/>
        <v>1337.1528331326424</v>
      </c>
      <c r="U159" s="203">
        <v>2273.0792144226043</v>
      </c>
      <c r="V159" s="210">
        <v>2273.0792144226043</v>
      </c>
      <c r="W159" s="210">
        <v>935.92638128996191</v>
      </c>
      <c r="X159" s="210">
        <f t="shared" si="21"/>
        <v>935.92638128996191</v>
      </c>
      <c r="Y159" s="205">
        <v>0</v>
      </c>
      <c r="Z159" s="205">
        <v>0</v>
      </c>
      <c r="AA159" s="205">
        <v>0</v>
      </c>
      <c r="AB159" s="205">
        <v>0</v>
      </c>
      <c r="AC159" s="205">
        <v>0</v>
      </c>
      <c r="AD159" s="205">
        <v>0</v>
      </c>
      <c r="AE159" s="205">
        <v>0</v>
      </c>
      <c r="AF159" s="211">
        <v>0</v>
      </c>
      <c r="AG159" s="205">
        <v>1503.05</v>
      </c>
      <c r="AH159" s="211">
        <f t="shared" ref="AH159:AH162" si="23">8917.04*AG159/I159</f>
        <v>2273.0792144226043</v>
      </c>
      <c r="AI159" s="205">
        <v>0</v>
      </c>
      <c r="AJ159" s="205">
        <v>0</v>
      </c>
      <c r="AK159" s="205">
        <v>0</v>
      </c>
      <c r="AL159" s="211">
        <v>0</v>
      </c>
      <c r="AM159" s="205">
        <v>0</v>
      </c>
      <c r="AN159" s="205">
        <v>0</v>
      </c>
      <c r="AO159" s="211">
        <v>0</v>
      </c>
      <c r="AP159" s="205">
        <v>0</v>
      </c>
      <c r="AQ159" s="205">
        <v>0</v>
      </c>
      <c r="AR159" s="205">
        <v>0</v>
      </c>
    </row>
    <row r="160" spans="1:44" s="204" customFormat="1" ht="36" hidden="1" customHeight="1">
      <c r="A160" s="204">
        <v>1</v>
      </c>
      <c r="B160" s="207">
        <f>SUBTOTAL(103,$A$16:A160)</f>
        <v>0</v>
      </c>
      <c r="C160" s="197" t="s">
        <v>386</v>
      </c>
      <c r="D160" s="199">
        <v>1974</v>
      </c>
      <c r="E160" s="199"/>
      <c r="F160" s="208" t="s">
        <v>262</v>
      </c>
      <c r="G160" s="199">
        <v>5</v>
      </c>
      <c r="H160" s="199" t="s">
        <v>302</v>
      </c>
      <c r="I160" s="203">
        <v>3647.3</v>
      </c>
      <c r="J160" s="203">
        <v>3647.3</v>
      </c>
      <c r="K160" s="203">
        <v>2672.9</v>
      </c>
      <c r="L160" s="209">
        <v>113</v>
      </c>
      <c r="M160" s="199" t="s">
        <v>260</v>
      </c>
      <c r="N160" s="199" t="s">
        <v>264</v>
      </c>
      <c r="O160" s="202" t="s">
        <v>320</v>
      </c>
      <c r="P160" s="203">
        <v>2908813.4299999997</v>
      </c>
      <c r="Q160" s="203">
        <v>0</v>
      </c>
      <c r="R160" s="203">
        <v>0</v>
      </c>
      <c r="S160" s="203">
        <f t="shared" si="20"/>
        <v>2908813.4299999997</v>
      </c>
      <c r="T160" s="203">
        <f t="shared" si="18"/>
        <v>797.52513640227005</v>
      </c>
      <c r="U160" s="203">
        <v>2286.4568718778278</v>
      </c>
      <c r="V160" s="210">
        <v>2286.4568718778278</v>
      </c>
      <c r="W160" s="210">
        <v>1488.9317354755576</v>
      </c>
      <c r="X160" s="210">
        <f t="shared" si="21"/>
        <v>1488.9317354755576</v>
      </c>
      <c r="Y160" s="205">
        <v>0</v>
      </c>
      <c r="Z160" s="205">
        <v>0</v>
      </c>
      <c r="AA160" s="205">
        <v>0</v>
      </c>
      <c r="AB160" s="205">
        <v>0</v>
      </c>
      <c r="AC160" s="205">
        <v>0</v>
      </c>
      <c r="AD160" s="205">
        <v>0</v>
      </c>
      <c r="AE160" s="205">
        <v>0</v>
      </c>
      <c r="AF160" s="211">
        <v>0</v>
      </c>
      <c r="AG160" s="205">
        <v>935.22</v>
      </c>
      <c r="AH160" s="211">
        <f t="shared" si="23"/>
        <v>2286.4568718778278</v>
      </c>
      <c r="AI160" s="205">
        <v>0</v>
      </c>
      <c r="AJ160" s="205">
        <v>0</v>
      </c>
      <c r="AK160" s="205">
        <v>0</v>
      </c>
      <c r="AL160" s="211">
        <v>0</v>
      </c>
      <c r="AM160" s="205">
        <v>0</v>
      </c>
      <c r="AN160" s="205">
        <v>0</v>
      </c>
      <c r="AO160" s="211">
        <v>0</v>
      </c>
      <c r="AP160" s="205">
        <v>0</v>
      </c>
      <c r="AQ160" s="205">
        <v>0</v>
      </c>
      <c r="AR160" s="205">
        <v>0</v>
      </c>
    </row>
    <row r="161" spans="1:44" s="204" customFormat="1" ht="36" hidden="1" customHeight="1">
      <c r="A161" s="204">
        <v>1</v>
      </c>
      <c r="B161" s="207">
        <f>SUBTOTAL(103,$A$16:A161)</f>
        <v>0</v>
      </c>
      <c r="C161" s="197" t="s">
        <v>387</v>
      </c>
      <c r="D161" s="199">
        <v>1958</v>
      </c>
      <c r="E161" s="199"/>
      <c r="F161" s="208" t="s">
        <v>262</v>
      </c>
      <c r="G161" s="199">
        <v>2</v>
      </c>
      <c r="H161" s="199" t="s">
        <v>297</v>
      </c>
      <c r="I161" s="203">
        <v>592.70000000000005</v>
      </c>
      <c r="J161" s="203">
        <v>548</v>
      </c>
      <c r="K161" s="203">
        <v>548</v>
      </c>
      <c r="L161" s="209">
        <v>26</v>
      </c>
      <c r="M161" s="199" t="s">
        <v>260</v>
      </c>
      <c r="N161" s="199" t="s">
        <v>261</v>
      </c>
      <c r="O161" s="202" t="s">
        <v>263</v>
      </c>
      <c r="P161" s="203">
        <v>2189551</v>
      </c>
      <c r="Q161" s="203">
        <v>0</v>
      </c>
      <c r="R161" s="203">
        <v>0</v>
      </c>
      <c r="S161" s="203">
        <f t="shared" si="20"/>
        <v>2189551</v>
      </c>
      <c r="T161" s="203">
        <f t="shared" si="18"/>
        <v>3694.197739159777</v>
      </c>
      <c r="U161" s="203">
        <v>7116.1800573646033</v>
      </c>
      <c r="V161" s="210">
        <v>7116.1800573646033</v>
      </c>
      <c r="W161" s="210">
        <v>3421.9823182048262</v>
      </c>
      <c r="X161" s="210">
        <f t="shared" si="21"/>
        <v>3421.9823182048262</v>
      </c>
      <c r="Y161" s="205">
        <v>0</v>
      </c>
      <c r="Z161" s="205">
        <v>0</v>
      </c>
      <c r="AA161" s="205">
        <v>0</v>
      </c>
      <c r="AB161" s="205">
        <v>0</v>
      </c>
      <c r="AC161" s="205">
        <v>0</v>
      </c>
      <c r="AD161" s="205">
        <v>0</v>
      </c>
      <c r="AE161" s="205">
        <v>0</v>
      </c>
      <c r="AF161" s="211">
        <v>0</v>
      </c>
      <c r="AG161" s="205">
        <v>473</v>
      </c>
      <c r="AH161" s="211">
        <f t="shared" si="23"/>
        <v>7116.1800573646033</v>
      </c>
      <c r="AI161" s="205">
        <v>0</v>
      </c>
      <c r="AJ161" s="205">
        <v>0</v>
      </c>
      <c r="AK161" s="205">
        <v>0</v>
      </c>
      <c r="AL161" s="211">
        <v>0</v>
      </c>
      <c r="AM161" s="205">
        <v>0</v>
      </c>
      <c r="AN161" s="205">
        <v>0</v>
      </c>
      <c r="AO161" s="211">
        <v>0</v>
      </c>
      <c r="AP161" s="205">
        <v>0</v>
      </c>
      <c r="AQ161" s="205">
        <v>0</v>
      </c>
      <c r="AR161" s="205">
        <v>0</v>
      </c>
    </row>
    <row r="162" spans="1:44" s="204" customFormat="1" ht="36" hidden="1" customHeight="1">
      <c r="A162" s="204">
        <v>1</v>
      </c>
      <c r="B162" s="207">
        <f>SUBTOTAL(103,$A$16:A162)</f>
        <v>0</v>
      </c>
      <c r="C162" s="197" t="s">
        <v>388</v>
      </c>
      <c r="D162" s="199">
        <v>1961</v>
      </c>
      <c r="E162" s="199"/>
      <c r="F162" s="208" t="s">
        <v>262</v>
      </c>
      <c r="G162" s="199">
        <v>2</v>
      </c>
      <c r="H162" s="199" t="s">
        <v>297</v>
      </c>
      <c r="I162" s="203">
        <v>679.5</v>
      </c>
      <c r="J162" s="203">
        <v>630.79999999999995</v>
      </c>
      <c r="K162" s="203">
        <v>630.79999999999995</v>
      </c>
      <c r="L162" s="209">
        <v>43</v>
      </c>
      <c r="M162" s="199" t="s">
        <v>260</v>
      </c>
      <c r="N162" s="199" t="s">
        <v>264</v>
      </c>
      <c r="O162" s="202" t="s">
        <v>319</v>
      </c>
      <c r="P162" s="203">
        <v>2855710.47</v>
      </c>
      <c r="Q162" s="203">
        <v>0</v>
      </c>
      <c r="R162" s="203">
        <v>0</v>
      </c>
      <c r="S162" s="203">
        <f t="shared" si="20"/>
        <v>2855710.47</v>
      </c>
      <c r="T162" s="203">
        <f t="shared" si="18"/>
        <v>4202.6644150110378</v>
      </c>
      <c r="U162" s="203">
        <v>7217.618837380428</v>
      </c>
      <c r="V162" s="210">
        <v>7217.618837380428</v>
      </c>
      <c r="W162" s="210">
        <v>3014.9544223693902</v>
      </c>
      <c r="X162" s="210">
        <f t="shared" si="21"/>
        <v>3014.9544223693902</v>
      </c>
      <c r="Y162" s="205">
        <v>0</v>
      </c>
      <c r="Z162" s="205">
        <v>0</v>
      </c>
      <c r="AA162" s="205">
        <v>0</v>
      </c>
      <c r="AB162" s="205">
        <v>0</v>
      </c>
      <c r="AC162" s="205">
        <v>0</v>
      </c>
      <c r="AD162" s="205">
        <v>0</v>
      </c>
      <c r="AE162" s="205">
        <v>0</v>
      </c>
      <c r="AF162" s="211">
        <v>0</v>
      </c>
      <c r="AG162" s="205">
        <v>550</v>
      </c>
      <c r="AH162" s="211">
        <f t="shared" si="23"/>
        <v>7217.618837380428</v>
      </c>
      <c r="AI162" s="205">
        <v>0</v>
      </c>
      <c r="AJ162" s="205">
        <v>0</v>
      </c>
      <c r="AK162" s="205">
        <v>0</v>
      </c>
      <c r="AL162" s="211">
        <v>0</v>
      </c>
      <c r="AM162" s="205">
        <v>0</v>
      </c>
      <c r="AN162" s="205">
        <v>0</v>
      </c>
      <c r="AO162" s="211">
        <v>0</v>
      </c>
      <c r="AP162" s="205">
        <v>0</v>
      </c>
      <c r="AQ162" s="205">
        <v>0</v>
      </c>
      <c r="AR162" s="205">
        <v>0</v>
      </c>
    </row>
    <row r="163" spans="1:44" s="204" customFormat="1" ht="36" hidden="1" customHeight="1">
      <c r="A163" s="204">
        <v>1</v>
      </c>
      <c r="B163" s="207">
        <f>SUBTOTAL(103,$A$16:A163)</f>
        <v>0</v>
      </c>
      <c r="C163" s="197" t="s">
        <v>389</v>
      </c>
      <c r="D163" s="199">
        <v>1973</v>
      </c>
      <c r="E163" s="199"/>
      <c r="F163" s="208" t="s">
        <v>262</v>
      </c>
      <c r="G163" s="199">
        <v>5</v>
      </c>
      <c r="H163" s="199" t="s">
        <v>297</v>
      </c>
      <c r="I163" s="203">
        <v>4577.26</v>
      </c>
      <c r="J163" s="203">
        <v>2855</v>
      </c>
      <c r="K163" s="203">
        <v>2787.4</v>
      </c>
      <c r="L163" s="209">
        <v>181</v>
      </c>
      <c r="M163" s="199" t="s">
        <v>260</v>
      </c>
      <c r="N163" s="199" t="s">
        <v>264</v>
      </c>
      <c r="O163" s="202" t="s">
        <v>315</v>
      </c>
      <c r="P163" s="203">
        <v>3945816.73</v>
      </c>
      <c r="Q163" s="203">
        <v>0</v>
      </c>
      <c r="R163" s="203">
        <v>0</v>
      </c>
      <c r="S163" s="203">
        <f t="shared" si="20"/>
        <v>3945816.73</v>
      </c>
      <c r="T163" s="203">
        <f t="shared" si="18"/>
        <v>862.04776001363257</v>
      </c>
      <c r="U163" s="203">
        <v>3259.66</v>
      </c>
      <c r="V163" s="210">
        <v>3259.66</v>
      </c>
      <c r="W163" s="210">
        <v>2397.6122399863671</v>
      </c>
      <c r="X163" s="210">
        <f t="shared" si="21"/>
        <v>2397.6122399863671</v>
      </c>
      <c r="Y163" s="205">
        <v>0</v>
      </c>
      <c r="Z163" s="205">
        <v>0</v>
      </c>
      <c r="AA163" s="205">
        <v>3259.66</v>
      </c>
      <c r="AB163" s="205">
        <v>0</v>
      </c>
      <c r="AC163" s="205">
        <v>0</v>
      </c>
      <c r="AD163" s="205">
        <v>0</v>
      </c>
      <c r="AE163" s="205">
        <v>0</v>
      </c>
      <c r="AF163" s="211">
        <v>0</v>
      </c>
      <c r="AG163" s="205">
        <v>0</v>
      </c>
      <c r="AH163" s="205">
        <v>0</v>
      </c>
      <c r="AI163" s="205">
        <v>0</v>
      </c>
      <c r="AJ163" s="205">
        <v>0</v>
      </c>
      <c r="AK163" s="205">
        <v>0</v>
      </c>
      <c r="AL163" s="211">
        <v>0</v>
      </c>
      <c r="AM163" s="205">
        <v>0</v>
      </c>
      <c r="AN163" s="205">
        <v>0</v>
      </c>
      <c r="AO163" s="211">
        <v>0</v>
      </c>
      <c r="AP163" s="205">
        <v>0</v>
      </c>
      <c r="AQ163" s="205">
        <v>0</v>
      </c>
      <c r="AR163" s="205">
        <v>0</v>
      </c>
    </row>
    <row r="164" spans="1:44" s="204" customFormat="1" ht="36" hidden="1" customHeight="1">
      <c r="A164" s="204">
        <v>1</v>
      </c>
      <c r="B164" s="207">
        <f>SUBTOTAL(103,$A$16:A164)</f>
        <v>0</v>
      </c>
      <c r="C164" s="197" t="s">
        <v>195</v>
      </c>
      <c r="D164" s="199">
        <v>1986</v>
      </c>
      <c r="E164" s="199"/>
      <c r="F164" s="208" t="s">
        <v>305</v>
      </c>
      <c r="G164" s="199">
        <v>5</v>
      </c>
      <c r="H164" s="199" t="s">
        <v>364</v>
      </c>
      <c r="I164" s="203">
        <v>6281</v>
      </c>
      <c r="J164" s="203">
        <v>4728.1000000000004</v>
      </c>
      <c r="K164" s="203">
        <v>4728.1000000000004</v>
      </c>
      <c r="L164" s="209">
        <v>195</v>
      </c>
      <c r="M164" s="199" t="s">
        <v>260</v>
      </c>
      <c r="N164" s="199" t="s">
        <v>264</v>
      </c>
      <c r="O164" s="202" t="s">
        <v>320</v>
      </c>
      <c r="P164" s="203">
        <v>2766905.7600000002</v>
      </c>
      <c r="Q164" s="203">
        <v>0</v>
      </c>
      <c r="R164" s="203">
        <v>0</v>
      </c>
      <c r="S164" s="203">
        <f t="shared" si="20"/>
        <v>2766905.7600000002</v>
      </c>
      <c r="T164" s="203">
        <f t="shared" si="18"/>
        <v>440.51994268428598</v>
      </c>
      <c r="U164" s="203">
        <v>1689.9927425569178</v>
      </c>
      <c r="V164" s="210">
        <v>1689.9927425569178</v>
      </c>
      <c r="W164" s="210">
        <v>1249.4727998726319</v>
      </c>
      <c r="X164" s="210">
        <f t="shared" si="21"/>
        <v>1249.4727998726319</v>
      </c>
      <c r="Y164" s="205">
        <v>0</v>
      </c>
      <c r="Z164" s="205">
        <v>0</v>
      </c>
      <c r="AA164" s="205">
        <v>0</v>
      </c>
      <c r="AB164" s="205">
        <v>0</v>
      </c>
      <c r="AC164" s="205">
        <v>0</v>
      </c>
      <c r="AD164" s="205">
        <v>0</v>
      </c>
      <c r="AE164" s="205">
        <v>0</v>
      </c>
      <c r="AF164" s="211">
        <v>0</v>
      </c>
      <c r="AG164" s="205">
        <v>1190.4000000000001</v>
      </c>
      <c r="AH164" s="211">
        <f t="shared" ref="AH164:AH166" si="24">8917.04*AG164/I164</f>
        <v>1689.9927425569178</v>
      </c>
      <c r="AI164" s="205">
        <v>0</v>
      </c>
      <c r="AJ164" s="205">
        <v>0</v>
      </c>
      <c r="AK164" s="205">
        <v>0</v>
      </c>
      <c r="AL164" s="211">
        <v>0</v>
      </c>
      <c r="AM164" s="205">
        <v>0</v>
      </c>
      <c r="AN164" s="205">
        <v>0</v>
      </c>
      <c r="AO164" s="211">
        <v>0</v>
      </c>
      <c r="AP164" s="205">
        <v>0</v>
      </c>
      <c r="AQ164" s="205">
        <v>0</v>
      </c>
      <c r="AR164" s="205">
        <v>0</v>
      </c>
    </row>
    <row r="165" spans="1:44" s="204" customFormat="1" ht="36" hidden="1" customHeight="1">
      <c r="A165" s="204">
        <v>1</v>
      </c>
      <c r="B165" s="207">
        <f>SUBTOTAL(103,$A$16:A165)</f>
        <v>0</v>
      </c>
      <c r="C165" s="197" t="s">
        <v>390</v>
      </c>
      <c r="D165" s="199">
        <v>1948</v>
      </c>
      <c r="E165" s="199"/>
      <c r="F165" s="208" t="s">
        <v>318</v>
      </c>
      <c r="G165" s="199">
        <v>2</v>
      </c>
      <c r="H165" s="199" t="s">
        <v>298</v>
      </c>
      <c r="I165" s="203">
        <v>380.35</v>
      </c>
      <c r="J165" s="203">
        <v>328.8</v>
      </c>
      <c r="K165" s="203">
        <v>328.8</v>
      </c>
      <c r="L165" s="209">
        <v>16</v>
      </c>
      <c r="M165" s="199" t="s">
        <v>260</v>
      </c>
      <c r="N165" s="199" t="s">
        <v>264</v>
      </c>
      <c r="O165" s="202" t="s">
        <v>315</v>
      </c>
      <c r="P165" s="203">
        <v>1828369.47</v>
      </c>
      <c r="Q165" s="203">
        <v>0</v>
      </c>
      <c r="R165" s="203">
        <v>0</v>
      </c>
      <c r="S165" s="203">
        <f t="shared" si="20"/>
        <v>1828369.47</v>
      </c>
      <c r="T165" s="203">
        <f t="shared" si="18"/>
        <v>4807.0710398317333</v>
      </c>
      <c r="U165" s="203">
        <v>8017.9510450900489</v>
      </c>
      <c r="V165" s="210">
        <v>8017.9510450900489</v>
      </c>
      <c r="W165" s="210">
        <v>3210.8800052583156</v>
      </c>
      <c r="X165" s="210">
        <f t="shared" si="21"/>
        <v>3210.8800052583156</v>
      </c>
      <c r="Y165" s="205">
        <v>0</v>
      </c>
      <c r="Z165" s="205">
        <v>0</v>
      </c>
      <c r="AA165" s="205">
        <v>0</v>
      </c>
      <c r="AB165" s="205">
        <v>0</v>
      </c>
      <c r="AC165" s="205">
        <v>0</v>
      </c>
      <c r="AD165" s="205">
        <v>0</v>
      </c>
      <c r="AE165" s="205">
        <v>0</v>
      </c>
      <c r="AF165" s="211">
        <v>0</v>
      </c>
      <c r="AG165" s="205">
        <v>342</v>
      </c>
      <c r="AH165" s="211">
        <f t="shared" si="24"/>
        <v>8017.9510450900489</v>
      </c>
      <c r="AI165" s="205">
        <v>0</v>
      </c>
      <c r="AJ165" s="205">
        <v>0</v>
      </c>
      <c r="AK165" s="205">
        <v>0</v>
      </c>
      <c r="AL165" s="211">
        <v>0</v>
      </c>
      <c r="AM165" s="205">
        <v>0</v>
      </c>
      <c r="AN165" s="205">
        <v>0</v>
      </c>
      <c r="AO165" s="211">
        <v>0</v>
      </c>
      <c r="AP165" s="205">
        <v>0</v>
      </c>
      <c r="AQ165" s="205">
        <v>0</v>
      </c>
      <c r="AR165" s="205">
        <v>0</v>
      </c>
    </row>
    <row r="166" spans="1:44" s="204" customFormat="1" ht="36" hidden="1" customHeight="1">
      <c r="A166" s="204">
        <v>1</v>
      </c>
      <c r="B166" s="207">
        <f>SUBTOTAL(103,$A$16:A166)</f>
        <v>0</v>
      </c>
      <c r="C166" s="197" t="s">
        <v>391</v>
      </c>
      <c r="D166" s="199">
        <v>1972</v>
      </c>
      <c r="E166" s="199"/>
      <c r="F166" s="208" t="s">
        <v>262</v>
      </c>
      <c r="G166" s="199">
        <v>5</v>
      </c>
      <c r="H166" s="199" t="s">
        <v>2188</v>
      </c>
      <c r="I166" s="203">
        <v>6552.34</v>
      </c>
      <c r="J166" s="203">
        <v>6023.94</v>
      </c>
      <c r="K166" s="203">
        <v>6023.94</v>
      </c>
      <c r="L166" s="209">
        <v>307</v>
      </c>
      <c r="M166" s="199" t="s">
        <v>260</v>
      </c>
      <c r="N166" s="199" t="s">
        <v>264</v>
      </c>
      <c r="O166" s="202" t="s">
        <v>322</v>
      </c>
      <c r="P166" s="203">
        <v>9316893.9800000004</v>
      </c>
      <c r="Q166" s="203">
        <v>0</v>
      </c>
      <c r="R166" s="203">
        <v>0</v>
      </c>
      <c r="S166" s="203">
        <f t="shared" si="20"/>
        <v>9316893.9800000004</v>
      </c>
      <c r="T166" s="203">
        <f t="shared" si="18"/>
        <v>1421.9185787062331</v>
      </c>
      <c r="U166" s="203">
        <v>2740.8404569970426</v>
      </c>
      <c r="V166" s="210">
        <v>2740.8404569970426</v>
      </c>
      <c r="W166" s="210">
        <v>1318.9218782908094</v>
      </c>
      <c r="X166" s="210">
        <f t="shared" si="21"/>
        <v>1318.9218782908094</v>
      </c>
      <c r="Y166" s="205">
        <v>0</v>
      </c>
      <c r="Z166" s="205">
        <v>0</v>
      </c>
      <c r="AA166" s="205">
        <v>0</v>
      </c>
      <c r="AB166" s="205">
        <v>0</v>
      </c>
      <c r="AC166" s="205">
        <v>0</v>
      </c>
      <c r="AD166" s="205">
        <v>0</v>
      </c>
      <c r="AE166" s="205">
        <v>0</v>
      </c>
      <c r="AF166" s="211">
        <v>0</v>
      </c>
      <c r="AG166" s="205">
        <v>2014</v>
      </c>
      <c r="AH166" s="211">
        <f t="shared" si="24"/>
        <v>2740.8404569970426</v>
      </c>
      <c r="AI166" s="205">
        <v>0</v>
      </c>
      <c r="AJ166" s="205">
        <v>0</v>
      </c>
      <c r="AK166" s="205">
        <v>0</v>
      </c>
      <c r="AL166" s="211">
        <v>0</v>
      </c>
      <c r="AM166" s="205">
        <v>0</v>
      </c>
      <c r="AN166" s="205">
        <v>0</v>
      </c>
      <c r="AO166" s="211">
        <v>0</v>
      </c>
      <c r="AP166" s="205">
        <v>0</v>
      </c>
      <c r="AQ166" s="205">
        <v>0</v>
      </c>
      <c r="AR166" s="205">
        <v>0</v>
      </c>
    </row>
    <row r="167" spans="1:44" s="204" customFormat="1" ht="36" hidden="1" customHeight="1">
      <c r="A167" s="204">
        <v>1</v>
      </c>
      <c r="B167" s="207">
        <f>SUBTOTAL(103,$A$16:A167)</f>
        <v>0</v>
      </c>
      <c r="C167" s="197" t="s">
        <v>1112</v>
      </c>
      <c r="D167" s="199">
        <v>1958</v>
      </c>
      <c r="E167" s="199"/>
      <c r="F167" s="208" t="s">
        <v>262</v>
      </c>
      <c r="G167" s="199">
        <v>2</v>
      </c>
      <c r="H167" s="199" t="s">
        <v>297</v>
      </c>
      <c r="I167" s="203">
        <v>731.63</v>
      </c>
      <c r="J167" s="203">
        <v>675.13</v>
      </c>
      <c r="K167" s="203">
        <v>675.13</v>
      </c>
      <c r="L167" s="209">
        <v>27</v>
      </c>
      <c r="M167" s="199" t="s">
        <v>260</v>
      </c>
      <c r="N167" s="199" t="s">
        <v>261</v>
      </c>
      <c r="O167" s="202" t="s">
        <v>263</v>
      </c>
      <c r="P167" s="203">
        <v>1472380.11</v>
      </c>
      <c r="Q167" s="203">
        <v>0</v>
      </c>
      <c r="R167" s="203">
        <v>0</v>
      </c>
      <c r="S167" s="203">
        <f t="shared" si="20"/>
        <v>1472380.11</v>
      </c>
      <c r="T167" s="203">
        <f t="shared" si="18"/>
        <v>2012.4654675177346</v>
      </c>
      <c r="U167" s="203">
        <v>4255.1000000000004</v>
      </c>
      <c r="V167" s="210">
        <v>4255.1000000000004</v>
      </c>
      <c r="W167" s="210">
        <v>2242.634532482266</v>
      </c>
      <c r="X167" s="210">
        <f t="shared" si="21"/>
        <v>2242.634532482266</v>
      </c>
      <c r="Y167" s="205">
        <v>0</v>
      </c>
      <c r="Z167" s="205">
        <v>0</v>
      </c>
      <c r="AA167" s="205">
        <v>3259.66</v>
      </c>
      <c r="AB167" s="205">
        <v>184.98</v>
      </c>
      <c r="AC167" s="205">
        <v>810.46</v>
      </c>
      <c r="AD167" s="205">
        <v>0</v>
      </c>
      <c r="AE167" s="205">
        <v>0</v>
      </c>
      <c r="AF167" s="211">
        <v>0</v>
      </c>
      <c r="AG167" s="205">
        <v>0</v>
      </c>
      <c r="AH167" s="205">
        <v>0</v>
      </c>
      <c r="AI167" s="205">
        <v>0</v>
      </c>
      <c r="AJ167" s="205">
        <v>0</v>
      </c>
      <c r="AK167" s="205">
        <v>0</v>
      </c>
      <c r="AL167" s="211">
        <v>0</v>
      </c>
      <c r="AM167" s="205">
        <v>0</v>
      </c>
      <c r="AN167" s="205">
        <v>0</v>
      </c>
      <c r="AO167" s="211">
        <v>0</v>
      </c>
      <c r="AP167" s="205">
        <v>0</v>
      </c>
      <c r="AQ167" s="205">
        <v>0</v>
      </c>
      <c r="AR167" s="205">
        <v>0</v>
      </c>
    </row>
    <row r="168" spans="1:44" s="204" customFormat="1" ht="36" hidden="1" customHeight="1">
      <c r="A168" s="204">
        <v>1</v>
      </c>
      <c r="B168" s="207">
        <f>SUBTOTAL(103,$A$16:A168)</f>
        <v>0</v>
      </c>
      <c r="C168" s="197" t="s">
        <v>1113</v>
      </c>
      <c r="D168" s="199">
        <v>1963</v>
      </c>
      <c r="E168" s="199"/>
      <c r="F168" s="208" t="s">
        <v>262</v>
      </c>
      <c r="G168" s="199">
        <v>3</v>
      </c>
      <c r="H168" s="199" t="s">
        <v>297</v>
      </c>
      <c r="I168" s="203">
        <v>518.79999999999995</v>
      </c>
      <c r="J168" s="203">
        <v>518.73</v>
      </c>
      <c r="K168" s="203">
        <v>518.73</v>
      </c>
      <c r="L168" s="209">
        <v>28</v>
      </c>
      <c r="M168" s="199" t="s">
        <v>260</v>
      </c>
      <c r="N168" s="199" t="s">
        <v>261</v>
      </c>
      <c r="O168" s="202" t="s">
        <v>263</v>
      </c>
      <c r="P168" s="203">
        <v>1557950.91</v>
      </c>
      <c r="Q168" s="203">
        <v>0</v>
      </c>
      <c r="R168" s="203">
        <v>0</v>
      </c>
      <c r="S168" s="203">
        <f t="shared" si="20"/>
        <v>1557950.91</v>
      </c>
      <c r="T168" s="203">
        <f t="shared" si="18"/>
        <v>3002.9894178874329</v>
      </c>
      <c r="U168" s="203">
        <v>5689.1677717810344</v>
      </c>
      <c r="V168" s="210">
        <v>5689.1677717810344</v>
      </c>
      <c r="W168" s="210">
        <v>2686.1783538936015</v>
      </c>
      <c r="X168" s="210">
        <f t="shared" si="21"/>
        <v>2686.1783538936015</v>
      </c>
      <c r="Y168" s="205">
        <v>0</v>
      </c>
      <c r="Z168" s="205">
        <v>0</v>
      </c>
      <c r="AA168" s="205">
        <v>0</v>
      </c>
      <c r="AB168" s="205">
        <v>0</v>
      </c>
      <c r="AC168" s="205">
        <v>0</v>
      </c>
      <c r="AD168" s="205">
        <v>0</v>
      </c>
      <c r="AE168" s="205">
        <v>0</v>
      </c>
      <c r="AF168" s="211">
        <v>0</v>
      </c>
      <c r="AG168" s="205">
        <v>331</v>
      </c>
      <c r="AH168" s="211">
        <f>8917.04*AG168/I168</f>
        <v>5689.1677717810344</v>
      </c>
      <c r="AI168" s="205">
        <v>0</v>
      </c>
      <c r="AJ168" s="205">
        <v>0</v>
      </c>
      <c r="AK168" s="205">
        <v>0</v>
      </c>
      <c r="AL168" s="211">
        <v>0</v>
      </c>
      <c r="AM168" s="205">
        <v>0</v>
      </c>
      <c r="AN168" s="205">
        <v>0</v>
      </c>
      <c r="AO168" s="211">
        <v>0</v>
      </c>
      <c r="AP168" s="205">
        <v>0</v>
      </c>
      <c r="AQ168" s="205">
        <v>0</v>
      </c>
      <c r="AR168" s="205">
        <v>0</v>
      </c>
    </row>
    <row r="169" spans="1:44" s="204" customFormat="1" ht="36" hidden="1" customHeight="1">
      <c r="A169" s="204">
        <v>1</v>
      </c>
      <c r="B169" s="207">
        <f>SUBTOTAL(103,$A$16:A169)</f>
        <v>0</v>
      </c>
      <c r="C169" s="197" t="s">
        <v>1114</v>
      </c>
      <c r="D169" s="199">
        <v>1989</v>
      </c>
      <c r="E169" s="199"/>
      <c r="F169" s="208" t="s">
        <v>262</v>
      </c>
      <c r="G169" s="199">
        <v>9</v>
      </c>
      <c r="H169" s="199" t="s">
        <v>297</v>
      </c>
      <c r="I169" s="203">
        <v>4913</v>
      </c>
      <c r="J169" s="203">
        <v>3935.8</v>
      </c>
      <c r="K169" s="203">
        <v>3935.8</v>
      </c>
      <c r="L169" s="209">
        <v>173</v>
      </c>
      <c r="M169" s="199" t="s">
        <v>260</v>
      </c>
      <c r="N169" s="199" t="s">
        <v>264</v>
      </c>
      <c r="O169" s="202" t="s">
        <v>319</v>
      </c>
      <c r="P169" s="203">
        <v>2712861.94</v>
      </c>
      <c r="Q169" s="203">
        <v>0</v>
      </c>
      <c r="R169" s="203">
        <v>0</v>
      </c>
      <c r="S169" s="203">
        <f t="shared" si="20"/>
        <v>2712861.94</v>
      </c>
      <c r="T169" s="203">
        <f t="shared" si="18"/>
        <v>552.18032566659883</v>
      </c>
      <c r="U169" s="203">
        <v>1000.5292082230816</v>
      </c>
      <c r="V169" s="210">
        <v>1000.5292082230816</v>
      </c>
      <c r="W169" s="210">
        <v>448.34888255648275</v>
      </c>
      <c r="X169" s="210">
        <f t="shared" si="21"/>
        <v>448.34888255648275</v>
      </c>
      <c r="Y169" s="205">
        <v>0</v>
      </c>
      <c r="Z169" s="205">
        <v>0</v>
      </c>
      <c r="AA169" s="205">
        <v>0</v>
      </c>
      <c r="AB169" s="205">
        <v>0</v>
      </c>
      <c r="AC169" s="205">
        <v>0</v>
      </c>
      <c r="AD169" s="205">
        <v>0</v>
      </c>
      <c r="AE169" s="205">
        <v>2</v>
      </c>
      <c r="AF169" s="211">
        <f>2457800*AE169/I169</f>
        <v>1000.5292082230816</v>
      </c>
      <c r="AG169" s="205">
        <v>0</v>
      </c>
      <c r="AH169" s="205">
        <v>0</v>
      </c>
      <c r="AI169" s="205">
        <v>0</v>
      </c>
      <c r="AJ169" s="205">
        <v>0</v>
      </c>
      <c r="AK169" s="205">
        <v>0</v>
      </c>
      <c r="AL169" s="211">
        <v>0</v>
      </c>
      <c r="AM169" s="205">
        <v>0</v>
      </c>
      <c r="AN169" s="205">
        <v>0</v>
      </c>
      <c r="AO169" s="211">
        <v>0</v>
      </c>
      <c r="AP169" s="205">
        <v>0</v>
      </c>
      <c r="AQ169" s="205">
        <v>0</v>
      </c>
      <c r="AR169" s="205">
        <v>0</v>
      </c>
    </row>
    <row r="170" spans="1:44" s="204" customFormat="1" ht="36" hidden="1" customHeight="1">
      <c r="A170" s="204">
        <v>1</v>
      </c>
      <c r="B170" s="207">
        <f>SUBTOTAL(103,$A$16:A170)</f>
        <v>0</v>
      </c>
      <c r="C170" s="197" t="s">
        <v>1115</v>
      </c>
      <c r="D170" s="199">
        <v>1964</v>
      </c>
      <c r="E170" s="199"/>
      <c r="F170" s="208" t="s">
        <v>262</v>
      </c>
      <c r="G170" s="199">
        <v>2</v>
      </c>
      <c r="H170" s="199" t="s">
        <v>297</v>
      </c>
      <c r="I170" s="203">
        <v>384.9</v>
      </c>
      <c r="J170" s="203">
        <v>384.9</v>
      </c>
      <c r="K170" s="203">
        <v>384.9</v>
      </c>
      <c r="L170" s="209">
        <v>27</v>
      </c>
      <c r="M170" s="199" t="s">
        <v>260</v>
      </c>
      <c r="N170" s="199" t="s">
        <v>264</v>
      </c>
      <c r="O170" s="202" t="s">
        <v>320</v>
      </c>
      <c r="P170" s="203">
        <v>211626.35</v>
      </c>
      <c r="Q170" s="203">
        <v>0</v>
      </c>
      <c r="R170" s="203">
        <v>0</v>
      </c>
      <c r="S170" s="203">
        <f t="shared" si="20"/>
        <v>211626.35</v>
      </c>
      <c r="T170" s="203">
        <f t="shared" si="18"/>
        <v>549.82164198493115</v>
      </c>
      <c r="U170" s="203">
        <v>1673.2996024941544</v>
      </c>
      <c r="V170" s="210">
        <v>1673.2996024941544</v>
      </c>
      <c r="W170" s="210">
        <v>1673.2996024941544</v>
      </c>
      <c r="X170" s="210">
        <f t="shared" si="21"/>
        <v>1123.4779605092233</v>
      </c>
      <c r="Y170" s="205">
        <v>0</v>
      </c>
      <c r="Z170" s="205">
        <v>0</v>
      </c>
      <c r="AA170" s="205">
        <v>0</v>
      </c>
      <c r="AB170" s="205">
        <v>0</v>
      </c>
      <c r="AC170" s="205">
        <v>0</v>
      </c>
      <c r="AD170" s="205">
        <v>0</v>
      </c>
      <c r="AE170" s="205">
        <v>0</v>
      </c>
      <c r="AF170" s="211">
        <v>0</v>
      </c>
      <c r="AG170" s="205">
        <v>0</v>
      </c>
      <c r="AH170" s="205">
        <v>0</v>
      </c>
      <c r="AI170" s="205">
        <v>0</v>
      </c>
      <c r="AJ170" s="205">
        <v>0</v>
      </c>
      <c r="AK170" s="205">
        <v>0</v>
      </c>
      <c r="AL170" s="211">
        <v>0</v>
      </c>
      <c r="AM170" s="205">
        <v>19.07</v>
      </c>
      <c r="AN170" s="205">
        <f>33773.1*AM170/I170</f>
        <v>1673.2996024941544</v>
      </c>
      <c r="AO170" s="211">
        <v>0</v>
      </c>
      <c r="AP170" s="205">
        <v>0</v>
      </c>
      <c r="AQ170" s="205">
        <v>0</v>
      </c>
      <c r="AR170" s="205">
        <v>0</v>
      </c>
    </row>
    <row r="171" spans="1:44" s="204" customFormat="1" ht="36" hidden="1" customHeight="1">
      <c r="A171" s="204">
        <v>1</v>
      </c>
      <c r="B171" s="207">
        <f>SUBTOTAL(103,$A$16:A171)</f>
        <v>0</v>
      </c>
      <c r="C171" s="197" t="s">
        <v>1116</v>
      </c>
      <c r="D171" s="199">
        <v>1971</v>
      </c>
      <c r="E171" s="199"/>
      <c r="F171" s="208" t="s">
        <v>262</v>
      </c>
      <c r="G171" s="199">
        <v>5</v>
      </c>
      <c r="H171" s="199" t="s">
        <v>364</v>
      </c>
      <c r="I171" s="203">
        <v>5698.2</v>
      </c>
      <c r="J171" s="203">
        <v>5283.5</v>
      </c>
      <c r="K171" s="203">
        <v>4475.3999999999996</v>
      </c>
      <c r="L171" s="209">
        <v>198</v>
      </c>
      <c r="M171" s="199" t="s">
        <v>260</v>
      </c>
      <c r="N171" s="199" t="s">
        <v>264</v>
      </c>
      <c r="O171" s="202" t="s">
        <v>322</v>
      </c>
      <c r="P171" s="203">
        <v>2148296.4200000004</v>
      </c>
      <c r="Q171" s="203">
        <v>0</v>
      </c>
      <c r="R171" s="203">
        <v>0</v>
      </c>
      <c r="S171" s="203">
        <f t="shared" si="20"/>
        <v>2148296.4200000004</v>
      </c>
      <c r="T171" s="203">
        <f t="shared" si="18"/>
        <v>377.01316556105445</v>
      </c>
      <c r="U171" s="203">
        <v>1129.3822926538207</v>
      </c>
      <c r="V171" s="210">
        <v>1129.3822926538207</v>
      </c>
      <c r="W171" s="210">
        <v>752.36912709276635</v>
      </c>
      <c r="X171" s="210">
        <f t="shared" si="21"/>
        <v>752.36912709276635</v>
      </c>
      <c r="Y171" s="205">
        <v>0</v>
      </c>
      <c r="Z171" s="205">
        <v>0</v>
      </c>
      <c r="AA171" s="205">
        <v>0</v>
      </c>
      <c r="AB171" s="205">
        <v>0</v>
      </c>
      <c r="AC171" s="205">
        <v>0</v>
      </c>
      <c r="AD171" s="205">
        <v>0</v>
      </c>
      <c r="AE171" s="205">
        <v>0</v>
      </c>
      <c r="AF171" s="211">
        <v>0</v>
      </c>
      <c r="AG171" s="205">
        <v>0</v>
      </c>
      <c r="AH171" s="205">
        <v>0</v>
      </c>
      <c r="AI171" s="205">
        <v>725.5</v>
      </c>
      <c r="AJ171" s="211">
        <f>8870.36*AI171/I171</f>
        <v>1129.3822926538207</v>
      </c>
      <c r="AK171" s="205">
        <v>0</v>
      </c>
      <c r="AL171" s="211">
        <v>0</v>
      </c>
      <c r="AM171" s="205">
        <v>0</v>
      </c>
      <c r="AN171" s="205">
        <v>0</v>
      </c>
      <c r="AO171" s="211">
        <v>0</v>
      </c>
      <c r="AP171" s="205">
        <v>0</v>
      </c>
      <c r="AQ171" s="205">
        <v>0</v>
      </c>
      <c r="AR171" s="205">
        <v>0</v>
      </c>
    </row>
    <row r="172" spans="1:44" s="204" customFormat="1" ht="36" hidden="1" customHeight="1">
      <c r="A172" s="204">
        <v>1</v>
      </c>
      <c r="B172" s="207">
        <f>SUBTOTAL(103,$A$16:A172)</f>
        <v>0</v>
      </c>
      <c r="C172" s="197" t="s">
        <v>1117</v>
      </c>
      <c r="D172" s="199">
        <v>1991</v>
      </c>
      <c r="E172" s="199"/>
      <c r="F172" s="208" t="s">
        <v>281</v>
      </c>
      <c r="G172" s="199">
        <v>9</v>
      </c>
      <c r="H172" s="199" t="s">
        <v>297</v>
      </c>
      <c r="I172" s="203">
        <v>4196.7</v>
      </c>
      <c r="J172" s="203">
        <v>3776.7</v>
      </c>
      <c r="K172" s="203">
        <v>3776.7</v>
      </c>
      <c r="L172" s="209">
        <v>175</v>
      </c>
      <c r="M172" s="199" t="s">
        <v>260</v>
      </c>
      <c r="N172" s="199" t="s">
        <v>264</v>
      </c>
      <c r="O172" s="202" t="s">
        <v>315</v>
      </c>
      <c r="P172" s="203">
        <v>2712861.94</v>
      </c>
      <c r="Q172" s="203">
        <v>0</v>
      </c>
      <c r="R172" s="203">
        <v>0</v>
      </c>
      <c r="S172" s="203">
        <f t="shared" si="20"/>
        <v>2712861.94</v>
      </c>
      <c r="T172" s="203">
        <f t="shared" si="18"/>
        <v>646.42741677985089</v>
      </c>
      <c r="U172" s="203">
        <v>1171.3012605142137</v>
      </c>
      <c r="V172" s="210">
        <v>1171.3012605142137</v>
      </c>
      <c r="W172" s="210">
        <v>524.87384373436282</v>
      </c>
      <c r="X172" s="210">
        <f t="shared" si="21"/>
        <v>524.87384373436282</v>
      </c>
      <c r="Y172" s="205">
        <v>0</v>
      </c>
      <c r="Z172" s="205">
        <v>0</v>
      </c>
      <c r="AA172" s="205">
        <v>0</v>
      </c>
      <c r="AB172" s="205">
        <v>0</v>
      </c>
      <c r="AC172" s="205">
        <v>0</v>
      </c>
      <c r="AD172" s="205">
        <v>0</v>
      </c>
      <c r="AE172" s="205">
        <v>2</v>
      </c>
      <c r="AF172" s="211">
        <f>2457800*AE172/I172</f>
        <v>1171.3012605142137</v>
      </c>
      <c r="AG172" s="205">
        <v>0</v>
      </c>
      <c r="AH172" s="205">
        <v>0</v>
      </c>
      <c r="AI172" s="205">
        <v>0</v>
      </c>
      <c r="AJ172" s="205">
        <v>0</v>
      </c>
      <c r="AK172" s="205">
        <v>0</v>
      </c>
      <c r="AL172" s="211">
        <v>0</v>
      </c>
      <c r="AM172" s="205">
        <v>0</v>
      </c>
      <c r="AN172" s="205">
        <v>0</v>
      </c>
      <c r="AO172" s="211">
        <v>0</v>
      </c>
      <c r="AP172" s="205">
        <v>0</v>
      </c>
      <c r="AQ172" s="205">
        <v>0</v>
      </c>
      <c r="AR172" s="205">
        <v>0</v>
      </c>
    </row>
    <row r="173" spans="1:44" s="204" customFormat="1" ht="36" hidden="1" customHeight="1">
      <c r="A173" s="204">
        <v>1</v>
      </c>
      <c r="B173" s="207">
        <f>SUBTOTAL(103,$A$16:A173)</f>
        <v>0</v>
      </c>
      <c r="C173" s="197" t="s">
        <v>1118</v>
      </c>
      <c r="D173" s="199">
        <v>1963</v>
      </c>
      <c r="E173" s="199"/>
      <c r="F173" s="208" t="s">
        <v>262</v>
      </c>
      <c r="G173" s="199">
        <v>4</v>
      </c>
      <c r="H173" s="199" t="s">
        <v>302</v>
      </c>
      <c r="I173" s="203">
        <v>2775</v>
      </c>
      <c r="J173" s="203">
        <v>2580</v>
      </c>
      <c r="K173" s="203">
        <v>2580</v>
      </c>
      <c r="L173" s="209">
        <v>110</v>
      </c>
      <c r="M173" s="199" t="s">
        <v>260</v>
      </c>
      <c r="N173" s="199" t="s">
        <v>264</v>
      </c>
      <c r="O173" s="202" t="s">
        <v>956</v>
      </c>
      <c r="P173" s="203">
        <v>2237682.5499999998</v>
      </c>
      <c r="Q173" s="203">
        <v>0</v>
      </c>
      <c r="R173" s="203">
        <v>0</v>
      </c>
      <c r="S173" s="203">
        <f t="shared" si="20"/>
        <v>2237682.5499999998</v>
      </c>
      <c r="T173" s="203">
        <f t="shared" si="18"/>
        <v>806.37209009009007</v>
      </c>
      <c r="U173" s="203">
        <v>3259.66</v>
      </c>
      <c r="V173" s="210">
        <v>3259.66</v>
      </c>
      <c r="W173" s="210">
        <v>2453.28790990991</v>
      </c>
      <c r="X173" s="210">
        <f t="shared" si="21"/>
        <v>2453.28790990991</v>
      </c>
      <c r="Y173" s="205">
        <v>0</v>
      </c>
      <c r="Z173" s="205">
        <v>0</v>
      </c>
      <c r="AA173" s="205">
        <v>3259.66</v>
      </c>
      <c r="AB173" s="205">
        <v>0</v>
      </c>
      <c r="AC173" s="205">
        <v>0</v>
      </c>
      <c r="AD173" s="205">
        <v>0</v>
      </c>
      <c r="AE173" s="205">
        <v>0</v>
      </c>
      <c r="AF173" s="211">
        <v>0</v>
      </c>
      <c r="AG173" s="205">
        <v>0</v>
      </c>
      <c r="AH173" s="205">
        <v>0</v>
      </c>
      <c r="AI173" s="205">
        <v>0</v>
      </c>
      <c r="AJ173" s="205">
        <v>0</v>
      </c>
      <c r="AK173" s="205">
        <v>0</v>
      </c>
      <c r="AL173" s="211">
        <v>0</v>
      </c>
      <c r="AM173" s="205">
        <v>0</v>
      </c>
      <c r="AN173" s="205">
        <v>0</v>
      </c>
      <c r="AO173" s="211">
        <v>0</v>
      </c>
      <c r="AP173" s="205">
        <v>0</v>
      </c>
      <c r="AQ173" s="205">
        <v>0</v>
      </c>
      <c r="AR173" s="205">
        <v>0</v>
      </c>
    </row>
    <row r="174" spans="1:44" s="204" customFormat="1" ht="36" hidden="1" customHeight="1">
      <c r="A174" s="204">
        <v>1</v>
      </c>
      <c r="B174" s="207">
        <f>SUBTOTAL(103,$A$16:A174)</f>
        <v>0</v>
      </c>
      <c r="C174" s="197" t="s">
        <v>1119</v>
      </c>
      <c r="D174" s="199">
        <v>1959</v>
      </c>
      <c r="E174" s="199"/>
      <c r="F174" s="208" t="s">
        <v>262</v>
      </c>
      <c r="G174" s="199">
        <v>2</v>
      </c>
      <c r="H174" s="199" t="s">
        <v>297</v>
      </c>
      <c r="I174" s="203">
        <v>598.02</v>
      </c>
      <c r="J174" s="203">
        <v>552.79999999999995</v>
      </c>
      <c r="K174" s="203">
        <v>552.79999999999995</v>
      </c>
      <c r="L174" s="209">
        <v>28</v>
      </c>
      <c r="M174" s="199" t="s">
        <v>260</v>
      </c>
      <c r="N174" s="199" t="s">
        <v>264</v>
      </c>
      <c r="O174" s="202" t="s">
        <v>322</v>
      </c>
      <c r="P174" s="203">
        <v>2418873.6</v>
      </c>
      <c r="Q174" s="203">
        <v>0</v>
      </c>
      <c r="R174" s="203">
        <v>0</v>
      </c>
      <c r="S174" s="203">
        <f t="shared" si="20"/>
        <v>2418873.6</v>
      </c>
      <c r="T174" s="203">
        <f t="shared" si="18"/>
        <v>4044.8038527139565</v>
      </c>
      <c r="U174" s="203">
        <v>7373.9068780308353</v>
      </c>
      <c r="V174" s="210">
        <v>7373.9068780308353</v>
      </c>
      <c r="W174" s="210">
        <v>3329.1030253168788</v>
      </c>
      <c r="X174" s="210">
        <f t="shared" si="21"/>
        <v>3329.1030253168788</v>
      </c>
      <c r="Y174" s="205">
        <v>0</v>
      </c>
      <c r="Z174" s="205">
        <v>0</v>
      </c>
      <c r="AA174" s="205">
        <v>0</v>
      </c>
      <c r="AB174" s="205">
        <v>0</v>
      </c>
      <c r="AC174" s="205">
        <v>0</v>
      </c>
      <c r="AD174" s="205">
        <v>0</v>
      </c>
      <c r="AE174" s="205">
        <v>0</v>
      </c>
      <c r="AF174" s="211">
        <v>0</v>
      </c>
      <c r="AG174" s="205">
        <v>494.53</v>
      </c>
      <c r="AH174" s="211">
        <f>8917.04*AG174/I174</f>
        <v>7373.9068780308353</v>
      </c>
      <c r="AI174" s="205">
        <v>0</v>
      </c>
      <c r="AJ174" s="205">
        <v>0</v>
      </c>
      <c r="AK174" s="205">
        <v>0</v>
      </c>
      <c r="AL174" s="211">
        <v>0</v>
      </c>
      <c r="AM174" s="205">
        <v>0</v>
      </c>
      <c r="AN174" s="205">
        <v>0</v>
      </c>
      <c r="AO174" s="211">
        <v>0</v>
      </c>
      <c r="AP174" s="205">
        <v>0</v>
      </c>
      <c r="AQ174" s="205">
        <v>0</v>
      </c>
      <c r="AR174" s="205">
        <v>0</v>
      </c>
    </row>
    <row r="175" spans="1:44" s="204" customFormat="1" ht="36" hidden="1" customHeight="1">
      <c r="A175" s="204">
        <v>1</v>
      </c>
      <c r="B175" s="207">
        <f>SUBTOTAL(103,$A$16:A175)</f>
        <v>0</v>
      </c>
      <c r="C175" s="197" t="s">
        <v>1122</v>
      </c>
      <c r="D175" s="199">
        <v>1989</v>
      </c>
      <c r="E175" s="199"/>
      <c r="F175" s="208" t="s">
        <v>262</v>
      </c>
      <c r="G175" s="199">
        <v>9</v>
      </c>
      <c r="H175" s="199" t="s">
        <v>298</v>
      </c>
      <c r="I175" s="203">
        <v>3493.71</v>
      </c>
      <c r="J175" s="203">
        <v>3277.11</v>
      </c>
      <c r="K175" s="203">
        <v>3277.11</v>
      </c>
      <c r="L175" s="209">
        <v>159</v>
      </c>
      <c r="M175" s="199" t="s">
        <v>260</v>
      </c>
      <c r="N175" s="199" t="s">
        <v>264</v>
      </c>
      <c r="O175" s="202" t="s">
        <v>1296</v>
      </c>
      <c r="P175" s="203">
        <v>1640571.49</v>
      </c>
      <c r="Q175" s="203">
        <v>0</v>
      </c>
      <c r="R175" s="203">
        <v>0</v>
      </c>
      <c r="S175" s="203">
        <f t="shared" si="20"/>
        <v>1640571.49</v>
      </c>
      <c r="T175" s="203">
        <f t="shared" si="18"/>
        <v>469.57861127569259</v>
      </c>
      <c r="U175" s="203">
        <v>703.4928485764417</v>
      </c>
      <c r="V175" s="210">
        <v>703.4928485764417</v>
      </c>
      <c r="W175" s="210">
        <v>233.91423730074911</v>
      </c>
      <c r="X175" s="210">
        <f t="shared" si="21"/>
        <v>233.91423730074911</v>
      </c>
      <c r="Y175" s="205">
        <v>0</v>
      </c>
      <c r="Z175" s="205">
        <v>0</v>
      </c>
      <c r="AA175" s="205">
        <v>0</v>
      </c>
      <c r="AB175" s="205">
        <v>0</v>
      </c>
      <c r="AC175" s="205">
        <v>0</v>
      </c>
      <c r="AD175" s="205">
        <v>0</v>
      </c>
      <c r="AE175" s="205">
        <v>1</v>
      </c>
      <c r="AF175" s="211">
        <f t="shared" ref="AF175:AF177" si="25">2457800*AE175/I175</f>
        <v>703.4928485764417</v>
      </c>
      <c r="AG175" s="205">
        <v>0</v>
      </c>
      <c r="AH175" s="205">
        <v>0</v>
      </c>
      <c r="AI175" s="205">
        <v>0</v>
      </c>
      <c r="AJ175" s="205">
        <v>0</v>
      </c>
      <c r="AK175" s="205">
        <v>0</v>
      </c>
      <c r="AL175" s="211">
        <v>0</v>
      </c>
      <c r="AM175" s="205">
        <v>0</v>
      </c>
      <c r="AN175" s="205">
        <v>0</v>
      </c>
      <c r="AO175" s="211">
        <v>0</v>
      </c>
      <c r="AP175" s="205">
        <v>0</v>
      </c>
      <c r="AQ175" s="205">
        <v>0</v>
      </c>
      <c r="AR175" s="205">
        <v>0</v>
      </c>
    </row>
    <row r="176" spans="1:44" s="204" customFormat="1" ht="36" hidden="1" customHeight="1">
      <c r="A176" s="204">
        <v>1</v>
      </c>
      <c r="B176" s="207">
        <f>SUBTOTAL(103,$A$16:A176)</f>
        <v>0</v>
      </c>
      <c r="C176" s="197" t="s">
        <v>1123</v>
      </c>
      <c r="D176" s="199">
        <v>1992</v>
      </c>
      <c r="E176" s="199"/>
      <c r="F176" s="208" t="s">
        <v>262</v>
      </c>
      <c r="G176" s="199">
        <v>9</v>
      </c>
      <c r="H176" s="199" t="s">
        <v>298</v>
      </c>
      <c r="I176" s="203">
        <v>2755.2</v>
      </c>
      <c r="J176" s="203">
        <v>2755.2</v>
      </c>
      <c r="K176" s="203">
        <v>2755.2</v>
      </c>
      <c r="L176" s="209">
        <v>117</v>
      </c>
      <c r="M176" s="199" t="s">
        <v>260</v>
      </c>
      <c r="N176" s="199" t="s">
        <v>264</v>
      </c>
      <c r="O176" s="202" t="s">
        <v>1297</v>
      </c>
      <c r="P176" s="203">
        <v>1784450.96</v>
      </c>
      <c r="Q176" s="203">
        <v>0</v>
      </c>
      <c r="R176" s="203">
        <v>0</v>
      </c>
      <c r="S176" s="203">
        <f t="shared" si="20"/>
        <v>1784450.96</v>
      </c>
      <c r="T176" s="203">
        <f t="shared" si="18"/>
        <v>647.66657955865276</v>
      </c>
      <c r="U176" s="203">
        <v>892.05865272938445</v>
      </c>
      <c r="V176" s="210">
        <v>892.05865272938445</v>
      </c>
      <c r="W176" s="210">
        <v>244.39207317073169</v>
      </c>
      <c r="X176" s="210">
        <f t="shared" si="21"/>
        <v>244.39207317073169</v>
      </c>
      <c r="Y176" s="205">
        <v>0</v>
      </c>
      <c r="Z176" s="205">
        <v>0</v>
      </c>
      <c r="AA176" s="205">
        <v>0</v>
      </c>
      <c r="AB176" s="205">
        <v>0</v>
      </c>
      <c r="AC176" s="205">
        <v>0</v>
      </c>
      <c r="AD176" s="205">
        <v>0</v>
      </c>
      <c r="AE176" s="205">
        <v>1</v>
      </c>
      <c r="AF176" s="211">
        <f t="shared" si="25"/>
        <v>892.05865272938445</v>
      </c>
      <c r="AG176" s="205">
        <v>0</v>
      </c>
      <c r="AH176" s="205">
        <v>0</v>
      </c>
      <c r="AI176" s="205">
        <v>0</v>
      </c>
      <c r="AJ176" s="205">
        <v>0</v>
      </c>
      <c r="AK176" s="205">
        <v>0</v>
      </c>
      <c r="AL176" s="211">
        <v>0</v>
      </c>
      <c r="AM176" s="205">
        <v>0</v>
      </c>
      <c r="AN176" s="205">
        <v>0</v>
      </c>
      <c r="AO176" s="211">
        <v>0</v>
      </c>
      <c r="AP176" s="205">
        <v>0</v>
      </c>
      <c r="AQ176" s="205">
        <v>0</v>
      </c>
      <c r="AR176" s="205">
        <v>0</v>
      </c>
    </row>
    <row r="177" spans="1:44" s="204" customFormat="1" ht="36" hidden="1" customHeight="1">
      <c r="A177" s="204">
        <v>1</v>
      </c>
      <c r="B177" s="207">
        <f>SUBTOTAL(103,$A$16:A177)</f>
        <v>0</v>
      </c>
      <c r="C177" s="197" t="s">
        <v>1124</v>
      </c>
      <c r="D177" s="199">
        <v>1992</v>
      </c>
      <c r="E177" s="199"/>
      <c r="F177" s="208" t="s">
        <v>305</v>
      </c>
      <c r="G177" s="199">
        <v>9</v>
      </c>
      <c r="H177" s="199" t="s">
        <v>302</v>
      </c>
      <c r="I177" s="203">
        <v>8435</v>
      </c>
      <c r="J177" s="203">
        <v>4621</v>
      </c>
      <c r="K177" s="203">
        <v>4597</v>
      </c>
      <c r="L177" s="209">
        <v>317</v>
      </c>
      <c r="M177" s="199" t="s">
        <v>260</v>
      </c>
      <c r="N177" s="199" t="s">
        <v>264</v>
      </c>
      <c r="O177" s="202" t="s">
        <v>1298</v>
      </c>
      <c r="P177" s="203">
        <v>6364982.3099999996</v>
      </c>
      <c r="Q177" s="203">
        <v>0</v>
      </c>
      <c r="R177" s="203">
        <v>0</v>
      </c>
      <c r="S177" s="203">
        <f t="shared" si="20"/>
        <v>6364982.3099999996</v>
      </c>
      <c r="T177" s="203">
        <f t="shared" si="18"/>
        <v>754.59185655008889</v>
      </c>
      <c r="U177" s="203">
        <v>1165.5245998814464</v>
      </c>
      <c r="V177" s="210">
        <v>1165.5245998814464</v>
      </c>
      <c r="W177" s="210">
        <v>410.93274333135753</v>
      </c>
      <c r="X177" s="210">
        <f t="shared" si="21"/>
        <v>410.93274333135753</v>
      </c>
      <c r="Y177" s="205">
        <v>0</v>
      </c>
      <c r="Z177" s="205">
        <v>0</v>
      </c>
      <c r="AA177" s="205">
        <v>0</v>
      </c>
      <c r="AB177" s="205">
        <v>0</v>
      </c>
      <c r="AC177" s="205">
        <v>0</v>
      </c>
      <c r="AD177" s="205">
        <v>0</v>
      </c>
      <c r="AE177" s="205">
        <v>4</v>
      </c>
      <c r="AF177" s="211">
        <f t="shared" si="25"/>
        <v>1165.5245998814464</v>
      </c>
      <c r="AG177" s="205">
        <v>0</v>
      </c>
      <c r="AH177" s="205">
        <v>0</v>
      </c>
      <c r="AI177" s="205">
        <v>0</v>
      </c>
      <c r="AJ177" s="205">
        <v>0</v>
      </c>
      <c r="AK177" s="205">
        <v>0</v>
      </c>
      <c r="AL177" s="211">
        <v>0</v>
      </c>
      <c r="AM177" s="205">
        <v>0</v>
      </c>
      <c r="AN177" s="205">
        <v>0</v>
      </c>
      <c r="AO177" s="211">
        <v>0</v>
      </c>
      <c r="AP177" s="205">
        <v>0</v>
      </c>
      <c r="AQ177" s="205">
        <v>0</v>
      </c>
      <c r="AR177" s="205">
        <v>0</v>
      </c>
    </row>
    <row r="178" spans="1:44" s="204" customFormat="1" ht="36" hidden="1" customHeight="1">
      <c r="A178" s="204">
        <v>1</v>
      </c>
      <c r="B178" s="207">
        <f>SUBTOTAL(103,$A$16:A178)</f>
        <v>0</v>
      </c>
      <c r="C178" s="197" t="s">
        <v>1235</v>
      </c>
      <c r="D178" s="199">
        <v>1968</v>
      </c>
      <c r="E178" s="199"/>
      <c r="F178" s="208" t="s">
        <v>262</v>
      </c>
      <c r="G178" s="199">
        <v>5</v>
      </c>
      <c r="H178" s="199" t="s">
        <v>302</v>
      </c>
      <c r="I178" s="203">
        <v>3582.37</v>
      </c>
      <c r="J178" s="203">
        <v>3313</v>
      </c>
      <c r="K178" s="203">
        <v>3252.7</v>
      </c>
      <c r="L178" s="209">
        <v>144</v>
      </c>
      <c r="M178" s="199" t="s">
        <v>260</v>
      </c>
      <c r="N178" s="199" t="s">
        <v>264</v>
      </c>
      <c r="O178" s="202" t="s">
        <v>321</v>
      </c>
      <c r="P178" s="203">
        <v>2331324.81</v>
      </c>
      <c r="Q178" s="203">
        <v>0</v>
      </c>
      <c r="R178" s="203">
        <v>0</v>
      </c>
      <c r="S178" s="203">
        <f t="shared" si="20"/>
        <v>2331324.81</v>
      </c>
      <c r="T178" s="203">
        <f t="shared" si="18"/>
        <v>650.777225691372</v>
      </c>
      <c r="U178" s="203">
        <v>3259.66</v>
      </c>
      <c r="V178" s="210">
        <v>3259.66</v>
      </c>
      <c r="W178" s="210">
        <v>2608.8827743086276</v>
      </c>
      <c r="X178" s="210">
        <f t="shared" si="21"/>
        <v>2608.8827743086276</v>
      </c>
      <c r="Y178" s="205">
        <v>0</v>
      </c>
      <c r="Z178" s="205">
        <v>0</v>
      </c>
      <c r="AA178" s="205">
        <v>3259.66</v>
      </c>
      <c r="AB178" s="205">
        <v>0</v>
      </c>
      <c r="AC178" s="205">
        <v>0</v>
      </c>
      <c r="AD178" s="205">
        <v>0</v>
      </c>
      <c r="AE178" s="205">
        <v>0</v>
      </c>
      <c r="AF178" s="211">
        <v>0</v>
      </c>
      <c r="AG178" s="205">
        <v>0</v>
      </c>
      <c r="AH178" s="205">
        <v>0</v>
      </c>
      <c r="AI178" s="205">
        <v>0</v>
      </c>
      <c r="AJ178" s="205">
        <v>0</v>
      </c>
      <c r="AK178" s="205">
        <v>0</v>
      </c>
      <c r="AL178" s="211">
        <v>0</v>
      </c>
      <c r="AM178" s="205">
        <v>0</v>
      </c>
      <c r="AN178" s="205">
        <v>0</v>
      </c>
      <c r="AO178" s="211">
        <v>0</v>
      </c>
      <c r="AP178" s="205">
        <v>0</v>
      </c>
      <c r="AQ178" s="205">
        <v>0</v>
      </c>
      <c r="AR178" s="205">
        <v>0</v>
      </c>
    </row>
    <row r="179" spans="1:44" s="204" customFormat="1" ht="36" hidden="1" customHeight="1">
      <c r="A179" s="204">
        <v>1</v>
      </c>
      <c r="B179" s="207">
        <f>SUBTOTAL(103,$A$16:A179)</f>
        <v>0</v>
      </c>
      <c r="C179" s="197" t="s">
        <v>1248</v>
      </c>
      <c r="D179" s="199">
        <v>1958</v>
      </c>
      <c r="E179" s="199"/>
      <c r="F179" s="208" t="s">
        <v>262</v>
      </c>
      <c r="G179" s="199">
        <v>4</v>
      </c>
      <c r="H179" s="199" t="s">
        <v>302</v>
      </c>
      <c r="I179" s="203">
        <v>5856.4</v>
      </c>
      <c r="J179" s="203">
        <v>3235.1</v>
      </c>
      <c r="K179" s="203">
        <v>2625</v>
      </c>
      <c r="L179" s="209">
        <v>86</v>
      </c>
      <c r="M179" s="199" t="s">
        <v>260</v>
      </c>
      <c r="N179" s="199" t="s">
        <v>264</v>
      </c>
      <c r="O179" s="202" t="s">
        <v>1310</v>
      </c>
      <c r="P179" s="203">
        <v>131828.92000000001</v>
      </c>
      <c r="Q179" s="203">
        <v>0</v>
      </c>
      <c r="R179" s="203">
        <v>0</v>
      </c>
      <c r="S179" s="203">
        <f t="shared" si="20"/>
        <v>131828.92000000001</v>
      </c>
      <c r="T179" s="203">
        <f t="shared" si="18"/>
        <v>22.510231541561371</v>
      </c>
      <c r="U179" s="203">
        <v>22.510231541561371</v>
      </c>
      <c r="V179" s="210">
        <v>22.510231541561371</v>
      </c>
      <c r="W179" s="210">
        <v>0</v>
      </c>
      <c r="X179" s="210">
        <f t="shared" si="21"/>
        <v>0</v>
      </c>
      <c r="Y179" s="205">
        <v>0</v>
      </c>
      <c r="Z179" s="205">
        <v>0</v>
      </c>
      <c r="AA179" s="205">
        <v>0</v>
      </c>
      <c r="AB179" s="205">
        <v>0</v>
      </c>
      <c r="AC179" s="205">
        <v>0</v>
      </c>
      <c r="AD179" s="205">
        <v>0</v>
      </c>
      <c r="AE179" s="205">
        <v>0</v>
      </c>
      <c r="AF179" s="211">
        <v>0</v>
      </c>
      <c r="AG179" s="205">
        <v>0</v>
      </c>
      <c r="AH179" s="205">
        <v>0</v>
      </c>
      <c r="AI179" s="205">
        <v>0</v>
      </c>
      <c r="AJ179" s="205">
        <v>0</v>
      </c>
      <c r="AK179" s="205">
        <v>0</v>
      </c>
      <c r="AL179" s="211">
        <v>0</v>
      </c>
      <c r="AM179" s="205">
        <v>0</v>
      </c>
      <c r="AN179" s="205">
        <v>0</v>
      </c>
      <c r="AO179" s="211">
        <v>0</v>
      </c>
      <c r="AP179" s="205">
        <v>0</v>
      </c>
      <c r="AQ179" s="205">
        <v>0</v>
      </c>
      <c r="AR179" s="205">
        <v>0</v>
      </c>
    </row>
    <row r="180" spans="1:44" s="204" customFormat="1" ht="36" hidden="1" customHeight="1">
      <c r="A180" s="204">
        <v>1</v>
      </c>
      <c r="B180" s="207">
        <f>SUBTOTAL(103,$A$16:A180)</f>
        <v>0</v>
      </c>
      <c r="C180" s="197" t="s">
        <v>1249</v>
      </c>
      <c r="D180" s="199">
        <v>1968</v>
      </c>
      <c r="E180" s="199"/>
      <c r="F180" s="208" t="s">
        <v>262</v>
      </c>
      <c r="G180" s="199">
        <v>2</v>
      </c>
      <c r="H180" s="199" t="s">
        <v>297</v>
      </c>
      <c r="I180" s="203">
        <v>610.4</v>
      </c>
      <c r="J180" s="203">
        <v>567</v>
      </c>
      <c r="K180" s="203">
        <v>489.2</v>
      </c>
      <c r="L180" s="209">
        <v>29</v>
      </c>
      <c r="M180" s="199" t="s">
        <v>260</v>
      </c>
      <c r="N180" s="199" t="s">
        <v>264</v>
      </c>
      <c r="O180" s="202" t="s">
        <v>1310</v>
      </c>
      <c r="P180" s="203">
        <v>2376594.88</v>
      </c>
      <c r="Q180" s="203">
        <v>0</v>
      </c>
      <c r="R180" s="203">
        <v>0</v>
      </c>
      <c r="S180" s="203">
        <f t="shared" si="20"/>
        <v>2376594.88</v>
      </c>
      <c r="T180" s="203">
        <f t="shared" si="18"/>
        <v>3893.5040629095674</v>
      </c>
      <c r="U180" s="203">
        <v>6997.4806028833555</v>
      </c>
      <c r="V180" s="210">
        <v>6997.4806028833555</v>
      </c>
      <c r="W180" s="210">
        <v>3103.976539973788</v>
      </c>
      <c r="X180" s="210">
        <f t="shared" si="21"/>
        <v>3103.976539973788</v>
      </c>
      <c r="Y180" s="205">
        <v>0</v>
      </c>
      <c r="Z180" s="205">
        <v>0</v>
      </c>
      <c r="AA180" s="205">
        <v>0</v>
      </c>
      <c r="AB180" s="205">
        <v>0</v>
      </c>
      <c r="AC180" s="205">
        <v>0</v>
      </c>
      <c r="AD180" s="205">
        <v>0</v>
      </c>
      <c r="AE180" s="205">
        <v>0</v>
      </c>
      <c r="AF180" s="211">
        <v>0</v>
      </c>
      <c r="AG180" s="205">
        <v>479</v>
      </c>
      <c r="AH180" s="211">
        <f t="shared" ref="AH180:AH187" si="26">8917.04*AG180/I180</f>
        <v>6997.4806028833555</v>
      </c>
      <c r="AI180" s="205">
        <v>0</v>
      </c>
      <c r="AJ180" s="205">
        <v>0</v>
      </c>
      <c r="AK180" s="205">
        <v>0</v>
      </c>
      <c r="AL180" s="211">
        <v>0</v>
      </c>
      <c r="AM180" s="205">
        <v>0</v>
      </c>
      <c r="AN180" s="205">
        <v>0</v>
      </c>
      <c r="AO180" s="211">
        <v>0</v>
      </c>
      <c r="AP180" s="205">
        <v>0</v>
      </c>
      <c r="AQ180" s="205">
        <v>0</v>
      </c>
      <c r="AR180" s="205">
        <v>0</v>
      </c>
    </row>
    <row r="181" spans="1:44" s="204" customFormat="1" ht="36" hidden="1" customHeight="1">
      <c r="A181" s="204">
        <v>1</v>
      </c>
      <c r="B181" s="207">
        <f>SUBTOTAL(103,$A$16:A181)</f>
        <v>0</v>
      </c>
      <c r="C181" s="197" t="s">
        <v>1250</v>
      </c>
      <c r="D181" s="199">
        <v>1958</v>
      </c>
      <c r="E181" s="199"/>
      <c r="F181" s="208" t="s">
        <v>262</v>
      </c>
      <c r="G181" s="199">
        <v>2</v>
      </c>
      <c r="H181" s="199" t="s">
        <v>297</v>
      </c>
      <c r="I181" s="203">
        <v>822.2</v>
      </c>
      <c r="J181" s="203">
        <v>822.2</v>
      </c>
      <c r="K181" s="203">
        <v>822.2</v>
      </c>
      <c r="L181" s="209">
        <v>22</v>
      </c>
      <c r="M181" s="199" t="s">
        <v>260</v>
      </c>
      <c r="N181" s="199" t="s">
        <v>264</v>
      </c>
      <c r="O181" s="202" t="s">
        <v>1310</v>
      </c>
      <c r="P181" s="203">
        <v>3042838.07</v>
      </c>
      <c r="Q181" s="203">
        <v>0</v>
      </c>
      <c r="R181" s="203">
        <v>0</v>
      </c>
      <c r="S181" s="203">
        <f t="shared" si="20"/>
        <v>3042838.07</v>
      </c>
      <c r="T181" s="203">
        <f t="shared" si="18"/>
        <v>3700.8490270007292</v>
      </c>
      <c r="U181" s="203">
        <v>7095.0225833130635</v>
      </c>
      <c r="V181" s="210">
        <v>7095.0225833130635</v>
      </c>
      <c r="W181" s="210">
        <v>3394.1735563123343</v>
      </c>
      <c r="X181" s="210">
        <f t="shared" si="21"/>
        <v>3394.1735563123343</v>
      </c>
      <c r="Y181" s="205">
        <v>0</v>
      </c>
      <c r="Z181" s="205">
        <v>0</v>
      </c>
      <c r="AA181" s="205">
        <v>0</v>
      </c>
      <c r="AB181" s="205">
        <v>0</v>
      </c>
      <c r="AC181" s="205">
        <v>0</v>
      </c>
      <c r="AD181" s="205">
        <v>0</v>
      </c>
      <c r="AE181" s="205">
        <v>0</v>
      </c>
      <c r="AF181" s="211">
        <v>0</v>
      </c>
      <c r="AG181" s="205">
        <v>654.20000000000005</v>
      </c>
      <c r="AH181" s="211">
        <f t="shared" si="26"/>
        <v>7095.0225833130635</v>
      </c>
      <c r="AI181" s="205">
        <v>0</v>
      </c>
      <c r="AJ181" s="205">
        <v>0</v>
      </c>
      <c r="AK181" s="205">
        <v>0</v>
      </c>
      <c r="AL181" s="211">
        <v>0</v>
      </c>
      <c r="AM181" s="205">
        <v>0</v>
      </c>
      <c r="AN181" s="205">
        <v>0</v>
      </c>
      <c r="AO181" s="211">
        <v>0</v>
      </c>
      <c r="AP181" s="205">
        <v>0</v>
      </c>
      <c r="AQ181" s="205">
        <v>0</v>
      </c>
      <c r="AR181" s="205">
        <v>0</v>
      </c>
    </row>
    <row r="182" spans="1:44" s="204" customFormat="1" ht="36" hidden="1" customHeight="1">
      <c r="A182" s="204">
        <v>1</v>
      </c>
      <c r="B182" s="207">
        <f>SUBTOTAL(103,$A$16:A182)</f>
        <v>0</v>
      </c>
      <c r="C182" s="197" t="s">
        <v>1251</v>
      </c>
      <c r="D182" s="199">
        <v>1959</v>
      </c>
      <c r="E182" s="199"/>
      <c r="F182" s="208" t="s">
        <v>262</v>
      </c>
      <c r="G182" s="199">
        <v>2</v>
      </c>
      <c r="H182" s="199" t="s">
        <v>298</v>
      </c>
      <c r="I182" s="203">
        <v>310.3</v>
      </c>
      <c r="J182" s="203">
        <v>310.3</v>
      </c>
      <c r="K182" s="203">
        <v>310.3</v>
      </c>
      <c r="L182" s="209">
        <v>10</v>
      </c>
      <c r="M182" s="199" t="s">
        <v>260</v>
      </c>
      <c r="N182" s="199" t="s">
        <v>264</v>
      </c>
      <c r="O182" s="202" t="s">
        <v>1310</v>
      </c>
      <c r="P182" s="203">
        <v>1139819.0599999998</v>
      </c>
      <c r="Q182" s="203">
        <v>0</v>
      </c>
      <c r="R182" s="203">
        <v>0</v>
      </c>
      <c r="S182" s="203">
        <f t="shared" si="20"/>
        <v>1139819.0599999998</v>
      </c>
      <c r="T182" s="203">
        <f t="shared" si="18"/>
        <v>3673.2808894618106</v>
      </c>
      <c r="U182" s="203">
        <v>7464.6803428939747</v>
      </c>
      <c r="V182" s="210">
        <v>7464.6803428939747</v>
      </c>
      <c r="W182" s="210">
        <v>3791.3994534321641</v>
      </c>
      <c r="X182" s="210">
        <f t="shared" si="21"/>
        <v>3791.3994534321641</v>
      </c>
      <c r="Y182" s="205">
        <v>0</v>
      </c>
      <c r="Z182" s="205">
        <v>0</v>
      </c>
      <c r="AA182" s="205">
        <v>0</v>
      </c>
      <c r="AB182" s="205">
        <v>0</v>
      </c>
      <c r="AC182" s="205">
        <v>0</v>
      </c>
      <c r="AD182" s="205">
        <v>0</v>
      </c>
      <c r="AE182" s="205">
        <v>0</v>
      </c>
      <c r="AF182" s="211">
        <v>0</v>
      </c>
      <c r="AG182" s="205">
        <v>259.76</v>
      </c>
      <c r="AH182" s="211">
        <f t="shared" si="26"/>
        <v>7464.6803428939747</v>
      </c>
      <c r="AI182" s="205">
        <v>0</v>
      </c>
      <c r="AJ182" s="205">
        <v>0</v>
      </c>
      <c r="AK182" s="205">
        <v>0</v>
      </c>
      <c r="AL182" s="211">
        <v>0</v>
      </c>
      <c r="AM182" s="205">
        <v>0</v>
      </c>
      <c r="AN182" s="205">
        <v>0</v>
      </c>
      <c r="AO182" s="211">
        <v>0</v>
      </c>
      <c r="AP182" s="205">
        <v>0</v>
      </c>
      <c r="AQ182" s="205">
        <v>0</v>
      </c>
      <c r="AR182" s="205">
        <v>0</v>
      </c>
    </row>
    <row r="183" spans="1:44" s="204" customFormat="1" ht="36" hidden="1" customHeight="1">
      <c r="A183" s="204">
        <v>1</v>
      </c>
      <c r="B183" s="207">
        <f>SUBTOTAL(103,$A$16:A183)</f>
        <v>0</v>
      </c>
      <c r="C183" s="197" t="s">
        <v>1252</v>
      </c>
      <c r="D183" s="199">
        <v>1959</v>
      </c>
      <c r="E183" s="199"/>
      <c r="F183" s="208" t="s">
        <v>262</v>
      </c>
      <c r="G183" s="199">
        <v>2</v>
      </c>
      <c r="H183" s="199" t="s">
        <v>298</v>
      </c>
      <c r="I183" s="203">
        <v>287</v>
      </c>
      <c r="J183" s="203">
        <v>287</v>
      </c>
      <c r="K183" s="203">
        <v>287</v>
      </c>
      <c r="L183" s="209">
        <v>18</v>
      </c>
      <c r="M183" s="199" t="s">
        <v>260</v>
      </c>
      <c r="N183" s="199" t="s">
        <v>261</v>
      </c>
      <c r="O183" s="202" t="s">
        <v>263</v>
      </c>
      <c r="P183" s="203">
        <v>1396947.25</v>
      </c>
      <c r="Q183" s="203">
        <v>0</v>
      </c>
      <c r="R183" s="203">
        <v>0</v>
      </c>
      <c r="S183" s="203">
        <f t="shared" si="20"/>
        <v>1396947.25</v>
      </c>
      <c r="T183" s="203">
        <f t="shared" si="18"/>
        <v>4867.4120209059238</v>
      </c>
      <c r="U183" s="203">
        <v>7925.9125574912896</v>
      </c>
      <c r="V183" s="210">
        <v>7925.9125574912896</v>
      </c>
      <c r="W183" s="210">
        <v>3058.5005365853658</v>
      </c>
      <c r="X183" s="210">
        <f t="shared" si="21"/>
        <v>3058.5005365853658</v>
      </c>
      <c r="Y183" s="205">
        <v>0</v>
      </c>
      <c r="Z183" s="205">
        <v>0</v>
      </c>
      <c r="AA183" s="205">
        <v>0</v>
      </c>
      <c r="AB183" s="205">
        <v>0</v>
      </c>
      <c r="AC183" s="205">
        <v>0</v>
      </c>
      <c r="AD183" s="205">
        <v>0</v>
      </c>
      <c r="AE183" s="205">
        <v>0</v>
      </c>
      <c r="AF183" s="211">
        <v>0</v>
      </c>
      <c r="AG183" s="205">
        <v>255.1</v>
      </c>
      <c r="AH183" s="211">
        <f t="shared" si="26"/>
        <v>7925.9125574912896</v>
      </c>
      <c r="AI183" s="205">
        <v>0</v>
      </c>
      <c r="AJ183" s="205">
        <v>0</v>
      </c>
      <c r="AK183" s="205">
        <v>0</v>
      </c>
      <c r="AL183" s="211">
        <v>0</v>
      </c>
      <c r="AM183" s="205">
        <v>0</v>
      </c>
      <c r="AN183" s="205">
        <v>0</v>
      </c>
      <c r="AO183" s="211">
        <v>0</v>
      </c>
      <c r="AP183" s="205">
        <v>0</v>
      </c>
      <c r="AQ183" s="205">
        <v>0</v>
      </c>
      <c r="AR183" s="205">
        <v>0</v>
      </c>
    </row>
    <row r="184" spans="1:44" s="204" customFormat="1" ht="36" hidden="1" customHeight="1">
      <c r="A184" s="204">
        <v>1</v>
      </c>
      <c r="B184" s="207">
        <f>SUBTOTAL(103,$A$16:A184)</f>
        <v>0</v>
      </c>
      <c r="C184" s="197" t="s">
        <v>1502</v>
      </c>
      <c r="D184" s="199">
        <v>1952</v>
      </c>
      <c r="E184" s="199"/>
      <c r="F184" s="208" t="s">
        <v>1299</v>
      </c>
      <c r="G184" s="199">
        <v>2</v>
      </c>
      <c r="H184" s="199" t="s">
        <v>297</v>
      </c>
      <c r="I184" s="203">
        <v>644.12</v>
      </c>
      <c r="J184" s="203">
        <v>644.12</v>
      </c>
      <c r="K184" s="203">
        <v>644.12</v>
      </c>
      <c r="L184" s="209">
        <v>31</v>
      </c>
      <c r="M184" s="199" t="s">
        <v>260</v>
      </c>
      <c r="N184" s="199" t="s">
        <v>261</v>
      </c>
      <c r="O184" s="202" t="s">
        <v>263</v>
      </c>
      <c r="P184" s="203">
        <v>2343822.52</v>
      </c>
      <c r="Q184" s="203">
        <v>0</v>
      </c>
      <c r="R184" s="203">
        <v>0</v>
      </c>
      <c r="S184" s="203">
        <f t="shared" si="20"/>
        <v>2343822.52</v>
      </c>
      <c r="T184" s="203">
        <f t="shared" si="18"/>
        <v>3638.7979258523255</v>
      </c>
      <c r="U184" s="203">
        <v>10964.254610942062</v>
      </c>
      <c r="V184" s="210">
        <v>10964.254610942062</v>
      </c>
      <c r="W184" s="210">
        <v>7325.4566850897363</v>
      </c>
      <c r="X184" s="210">
        <f t="shared" si="21"/>
        <v>7325.4566850897363</v>
      </c>
      <c r="Y184" s="205">
        <v>0</v>
      </c>
      <c r="Z184" s="205">
        <v>0</v>
      </c>
      <c r="AA184" s="205">
        <v>0</v>
      </c>
      <c r="AB184" s="205">
        <v>0</v>
      </c>
      <c r="AC184" s="205">
        <v>0</v>
      </c>
      <c r="AD184" s="205">
        <v>0</v>
      </c>
      <c r="AE184" s="205">
        <v>0</v>
      </c>
      <c r="AF184" s="211">
        <v>0</v>
      </c>
      <c r="AG184" s="205">
        <v>792</v>
      </c>
      <c r="AH184" s="211">
        <f t="shared" si="26"/>
        <v>10964.254610942062</v>
      </c>
      <c r="AI184" s="205">
        <v>0</v>
      </c>
      <c r="AJ184" s="205">
        <v>0</v>
      </c>
      <c r="AK184" s="205">
        <v>0</v>
      </c>
      <c r="AL184" s="211">
        <v>0</v>
      </c>
      <c r="AM184" s="205">
        <v>0</v>
      </c>
      <c r="AN184" s="205">
        <v>0</v>
      </c>
      <c r="AO184" s="211">
        <v>0</v>
      </c>
      <c r="AP184" s="205">
        <v>0</v>
      </c>
      <c r="AQ184" s="205">
        <v>0</v>
      </c>
      <c r="AR184" s="205">
        <v>0</v>
      </c>
    </row>
    <row r="185" spans="1:44" s="204" customFormat="1" ht="36" hidden="1" customHeight="1">
      <c r="A185" s="204">
        <v>1</v>
      </c>
      <c r="B185" s="207">
        <f>SUBTOTAL(103,$A$16:A185)</f>
        <v>0</v>
      </c>
      <c r="C185" s="197" t="s">
        <v>1514</v>
      </c>
      <c r="D185" s="199">
        <v>1968</v>
      </c>
      <c r="E185" s="199"/>
      <c r="F185" s="208" t="s">
        <v>305</v>
      </c>
      <c r="G185" s="199">
        <v>2</v>
      </c>
      <c r="H185" s="199" t="s">
        <v>297</v>
      </c>
      <c r="I185" s="203">
        <v>632.6</v>
      </c>
      <c r="J185" s="203">
        <v>632.6</v>
      </c>
      <c r="K185" s="203">
        <v>632.6</v>
      </c>
      <c r="L185" s="209">
        <v>23</v>
      </c>
      <c r="M185" s="199" t="s">
        <v>260</v>
      </c>
      <c r="N185" s="199" t="s">
        <v>261</v>
      </c>
      <c r="O185" s="202" t="s">
        <v>263</v>
      </c>
      <c r="P185" s="203">
        <v>2905261.2600000002</v>
      </c>
      <c r="Q185" s="203">
        <v>0</v>
      </c>
      <c r="R185" s="203">
        <v>0</v>
      </c>
      <c r="S185" s="203">
        <f t="shared" si="20"/>
        <v>2905261.2600000002</v>
      </c>
      <c r="T185" s="203">
        <f t="shared" si="18"/>
        <v>4592.572336389504</v>
      </c>
      <c r="U185" s="203">
        <v>7795.0096743597851</v>
      </c>
      <c r="V185" s="210">
        <v>7795.0096743597851</v>
      </c>
      <c r="W185" s="210">
        <v>3202.4373379702811</v>
      </c>
      <c r="X185" s="210">
        <f t="shared" si="21"/>
        <v>3202.4373379702811</v>
      </c>
      <c r="Y185" s="205">
        <v>0</v>
      </c>
      <c r="Z185" s="205">
        <v>0</v>
      </c>
      <c r="AA185" s="205">
        <v>0</v>
      </c>
      <c r="AB185" s="205">
        <v>0</v>
      </c>
      <c r="AC185" s="205">
        <v>0</v>
      </c>
      <c r="AD185" s="205">
        <v>0</v>
      </c>
      <c r="AE185" s="205">
        <v>0</v>
      </c>
      <c r="AF185" s="211">
        <v>0</v>
      </c>
      <c r="AG185" s="205">
        <v>553</v>
      </c>
      <c r="AH185" s="211">
        <f t="shared" si="26"/>
        <v>7795.0096743597851</v>
      </c>
      <c r="AI185" s="205">
        <v>0</v>
      </c>
      <c r="AJ185" s="205">
        <v>0</v>
      </c>
      <c r="AK185" s="205">
        <v>0</v>
      </c>
      <c r="AL185" s="211">
        <v>0</v>
      </c>
      <c r="AM185" s="205">
        <v>0</v>
      </c>
      <c r="AN185" s="205">
        <v>0</v>
      </c>
      <c r="AO185" s="211">
        <v>0</v>
      </c>
      <c r="AP185" s="205">
        <v>0</v>
      </c>
      <c r="AQ185" s="205">
        <v>0</v>
      </c>
      <c r="AR185" s="205">
        <v>0</v>
      </c>
    </row>
    <row r="186" spans="1:44" s="204" customFormat="1" ht="36" hidden="1" customHeight="1">
      <c r="A186" s="204">
        <v>1</v>
      </c>
      <c r="B186" s="207">
        <f>SUBTOTAL(103,$A$16:A186)</f>
        <v>0</v>
      </c>
      <c r="C186" s="197" t="s">
        <v>1515</v>
      </c>
      <c r="D186" s="199">
        <v>1941</v>
      </c>
      <c r="E186" s="199"/>
      <c r="F186" s="208" t="s">
        <v>262</v>
      </c>
      <c r="G186" s="199">
        <v>2</v>
      </c>
      <c r="H186" s="199" t="s">
        <v>297</v>
      </c>
      <c r="I186" s="203">
        <v>733.92</v>
      </c>
      <c r="J186" s="203">
        <v>662.9</v>
      </c>
      <c r="K186" s="203">
        <v>662.9</v>
      </c>
      <c r="L186" s="209">
        <v>22</v>
      </c>
      <c r="M186" s="199" t="s">
        <v>260</v>
      </c>
      <c r="N186" s="199" t="s">
        <v>264</v>
      </c>
      <c r="O186" s="202" t="s">
        <v>321</v>
      </c>
      <c r="P186" s="203">
        <v>2908972.99</v>
      </c>
      <c r="Q186" s="203">
        <v>0</v>
      </c>
      <c r="R186" s="203">
        <v>0</v>
      </c>
      <c r="S186" s="203">
        <f>P186-R186-Q186</f>
        <v>2908972.99</v>
      </c>
      <c r="T186" s="203">
        <f t="shared" si="18"/>
        <v>3963.6104616306961</v>
      </c>
      <c r="U186" s="203">
        <v>7020.9297122302169</v>
      </c>
      <c r="V186" s="210">
        <v>7020.9297122302169</v>
      </c>
      <c r="W186" s="210">
        <v>3057.3192505995207</v>
      </c>
      <c r="X186" s="210">
        <f t="shared" si="21"/>
        <v>3057.3192505995207</v>
      </c>
      <c r="Y186" s="205">
        <v>0</v>
      </c>
      <c r="Z186" s="205">
        <v>0</v>
      </c>
      <c r="AA186" s="205">
        <v>0</v>
      </c>
      <c r="AB186" s="205">
        <v>0</v>
      </c>
      <c r="AC186" s="205">
        <v>0</v>
      </c>
      <c r="AD186" s="205">
        <v>0</v>
      </c>
      <c r="AE186" s="205">
        <v>0</v>
      </c>
      <c r="AF186" s="211">
        <v>0</v>
      </c>
      <c r="AG186" s="205">
        <v>577.86</v>
      </c>
      <c r="AH186" s="211">
        <f t="shared" si="26"/>
        <v>7020.9297122302169</v>
      </c>
      <c r="AI186" s="205">
        <v>0</v>
      </c>
      <c r="AJ186" s="205">
        <v>0</v>
      </c>
      <c r="AK186" s="205">
        <v>0</v>
      </c>
      <c r="AL186" s="211">
        <v>0</v>
      </c>
      <c r="AM186" s="205">
        <v>0</v>
      </c>
      <c r="AN186" s="205">
        <v>0</v>
      </c>
      <c r="AO186" s="211">
        <v>0</v>
      </c>
      <c r="AP186" s="205">
        <v>0</v>
      </c>
      <c r="AQ186" s="205">
        <v>0</v>
      </c>
      <c r="AR186" s="205">
        <v>0</v>
      </c>
    </row>
    <row r="187" spans="1:44" s="204" customFormat="1" ht="36" hidden="1" customHeight="1">
      <c r="A187" s="204">
        <v>1</v>
      </c>
      <c r="B187" s="207">
        <f>SUBTOTAL(103,$A$16:A187)</f>
        <v>0</v>
      </c>
      <c r="C187" s="197" t="s">
        <v>1543</v>
      </c>
      <c r="D187" s="199">
        <v>1986</v>
      </c>
      <c r="E187" s="199"/>
      <c r="F187" s="208" t="s">
        <v>312</v>
      </c>
      <c r="G187" s="199">
        <v>5</v>
      </c>
      <c r="H187" s="199" t="s">
        <v>302</v>
      </c>
      <c r="I187" s="203">
        <v>3450.6</v>
      </c>
      <c r="J187" s="203">
        <v>3118.5</v>
      </c>
      <c r="K187" s="203">
        <v>3118.5</v>
      </c>
      <c r="L187" s="209">
        <v>32</v>
      </c>
      <c r="M187" s="199" t="s">
        <v>260</v>
      </c>
      <c r="N187" s="199" t="s">
        <v>264</v>
      </c>
      <c r="O187" s="202" t="s">
        <v>1310</v>
      </c>
      <c r="P187" s="203">
        <v>2039264.59</v>
      </c>
      <c r="Q187" s="203">
        <v>0</v>
      </c>
      <c r="R187" s="203">
        <v>0</v>
      </c>
      <c r="S187" s="203">
        <f>P187-R187-Q187</f>
        <v>2039264.59</v>
      </c>
      <c r="T187" s="203">
        <f t="shared" si="18"/>
        <v>590.98840491508724</v>
      </c>
      <c r="U187" s="203">
        <v>2049.2187964991599</v>
      </c>
      <c r="V187" s="210">
        <v>2049.2187964991599</v>
      </c>
      <c r="W187" s="210">
        <v>1458.2303915840725</v>
      </c>
      <c r="X187" s="210">
        <f t="shared" si="21"/>
        <v>1458.2303915840725</v>
      </c>
      <c r="Y187" s="205">
        <v>0</v>
      </c>
      <c r="Z187" s="205">
        <v>0</v>
      </c>
      <c r="AA187" s="205">
        <v>0</v>
      </c>
      <c r="AB187" s="205">
        <v>0</v>
      </c>
      <c r="AC187" s="205">
        <v>0</v>
      </c>
      <c r="AD187" s="205">
        <v>0</v>
      </c>
      <c r="AE187" s="205">
        <v>0</v>
      </c>
      <c r="AF187" s="211">
        <v>0</v>
      </c>
      <c r="AG187" s="205">
        <v>792.98</v>
      </c>
      <c r="AH187" s="211">
        <f t="shared" si="26"/>
        <v>2049.2187964991599</v>
      </c>
      <c r="AI187" s="205">
        <v>0</v>
      </c>
      <c r="AJ187" s="205">
        <v>0</v>
      </c>
      <c r="AK187" s="205">
        <v>0</v>
      </c>
      <c r="AL187" s="211">
        <v>0</v>
      </c>
      <c r="AM187" s="205">
        <v>0</v>
      </c>
      <c r="AN187" s="205">
        <v>0</v>
      </c>
      <c r="AO187" s="211">
        <v>0</v>
      </c>
      <c r="AP187" s="205">
        <v>0</v>
      </c>
      <c r="AQ187" s="205">
        <v>0</v>
      </c>
      <c r="AR187" s="205">
        <v>0</v>
      </c>
    </row>
    <row r="188" spans="1:44" s="204" customFormat="1" ht="36" hidden="1" customHeight="1">
      <c r="A188" s="204">
        <v>1</v>
      </c>
      <c r="B188" s="207">
        <f>SUBTOTAL(103,$A$16:A188)</f>
        <v>0</v>
      </c>
      <c r="C188" s="197" t="s">
        <v>393</v>
      </c>
      <c r="D188" s="199" t="s">
        <v>323</v>
      </c>
      <c r="E188" s="199"/>
      <c r="F188" s="208" t="s">
        <v>262</v>
      </c>
      <c r="G188" s="199">
        <v>9</v>
      </c>
      <c r="H188" s="199" t="s">
        <v>298</v>
      </c>
      <c r="I188" s="203">
        <v>2760.5</v>
      </c>
      <c r="J188" s="203">
        <v>2760.5</v>
      </c>
      <c r="K188" s="203">
        <v>2760.5</v>
      </c>
      <c r="L188" s="209">
        <v>140</v>
      </c>
      <c r="M188" s="199" t="s">
        <v>260</v>
      </c>
      <c r="N188" s="199" t="s">
        <v>264</v>
      </c>
      <c r="O188" s="202" t="s">
        <v>316</v>
      </c>
      <c r="P188" s="203">
        <v>1604039.9000000001</v>
      </c>
      <c r="Q188" s="203">
        <v>0</v>
      </c>
      <c r="R188" s="203">
        <v>0</v>
      </c>
      <c r="S188" s="203">
        <f>P188-R188-Q188</f>
        <v>1604039.9000000001</v>
      </c>
      <c r="T188" s="203">
        <f t="shared" si="18"/>
        <v>581.0686107589205</v>
      </c>
      <c r="U188" s="203">
        <v>890.3459518203224</v>
      </c>
      <c r="V188" s="210">
        <v>890.3459518203224</v>
      </c>
      <c r="W188" s="210">
        <v>309.2773410614019</v>
      </c>
      <c r="X188" s="210">
        <f t="shared" si="21"/>
        <v>309.2773410614019</v>
      </c>
      <c r="Y188" s="205">
        <v>0</v>
      </c>
      <c r="Z188" s="205">
        <v>0</v>
      </c>
      <c r="AA188" s="205">
        <v>0</v>
      </c>
      <c r="AB188" s="205">
        <v>0</v>
      </c>
      <c r="AC188" s="205">
        <v>0</v>
      </c>
      <c r="AD188" s="205">
        <v>0</v>
      </c>
      <c r="AE188" s="205">
        <v>1</v>
      </c>
      <c r="AF188" s="211">
        <f>2457800*AE188/I188</f>
        <v>890.3459518203224</v>
      </c>
      <c r="AG188" s="205">
        <v>0</v>
      </c>
      <c r="AH188" s="205">
        <v>0</v>
      </c>
      <c r="AI188" s="205">
        <v>0</v>
      </c>
      <c r="AJ188" s="205">
        <v>0</v>
      </c>
      <c r="AK188" s="205">
        <v>0</v>
      </c>
      <c r="AL188" s="211">
        <v>0</v>
      </c>
      <c r="AM188" s="205">
        <v>0</v>
      </c>
      <c r="AN188" s="205">
        <v>0</v>
      </c>
      <c r="AO188" s="211">
        <v>0</v>
      </c>
      <c r="AP188" s="205">
        <v>0</v>
      </c>
      <c r="AQ188" s="205">
        <v>0</v>
      </c>
      <c r="AR188" s="205">
        <v>0</v>
      </c>
    </row>
    <row r="189" spans="1:44" s="204" customFormat="1" ht="36" hidden="1" customHeight="1">
      <c r="A189" s="204">
        <v>1</v>
      </c>
      <c r="B189" s="207">
        <f>SUBTOTAL(103,$A$16:A189)</f>
        <v>0</v>
      </c>
      <c r="C189" s="197" t="s">
        <v>425</v>
      </c>
      <c r="D189" s="199">
        <v>1994</v>
      </c>
      <c r="E189" s="199"/>
      <c r="F189" s="208" t="s">
        <v>305</v>
      </c>
      <c r="G189" s="199">
        <v>9</v>
      </c>
      <c r="H189" s="199" t="s">
        <v>297</v>
      </c>
      <c r="I189" s="200">
        <v>4306.3</v>
      </c>
      <c r="J189" s="203">
        <v>3866</v>
      </c>
      <c r="K189" s="203">
        <v>3866</v>
      </c>
      <c r="L189" s="209">
        <v>182</v>
      </c>
      <c r="M189" s="199" t="s">
        <v>260</v>
      </c>
      <c r="N189" s="199" t="s">
        <v>264</v>
      </c>
      <c r="O189" s="202" t="s">
        <v>315</v>
      </c>
      <c r="P189" s="203">
        <v>105635.39</v>
      </c>
      <c r="Q189" s="203">
        <v>0</v>
      </c>
      <c r="R189" s="203">
        <v>0</v>
      </c>
      <c r="S189" s="203">
        <f>P189-R189-Q189</f>
        <v>105635.39</v>
      </c>
      <c r="T189" s="203">
        <f t="shared" si="18"/>
        <v>24.530429835357499</v>
      </c>
      <c r="U189" s="203">
        <v>24.530429835357499</v>
      </c>
      <c r="V189" s="210">
        <v>24.530429835357499</v>
      </c>
      <c r="W189" s="210">
        <v>0</v>
      </c>
      <c r="X189" s="210">
        <f t="shared" si="21"/>
        <v>0</v>
      </c>
      <c r="Y189" s="205">
        <v>0</v>
      </c>
      <c r="Z189" s="205">
        <v>0</v>
      </c>
      <c r="AA189" s="205">
        <v>0</v>
      </c>
      <c r="AB189" s="205">
        <v>0</v>
      </c>
      <c r="AC189" s="205">
        <v>0</v>
      </c>
      <c r="AD189" s="205">
        <v>0</v>
      </c>
      <c r="AE189" s="205">
        <v>0</v>
      </c>
      <c r="AF189" s="211">
        <v>0</v>
      </c>
      <c r="AG189" s="205">
        <v>0</v>
      </c>
      <c r="AH189" s="205">
        <v>0</v>
      </c>
      <c r="AI189" s="205">
        <v>0</v>
      </c>
      <c r="AJ189" s="205">
        <v>0</v>
      </c>
      <c r="AK189" s="205">
        <v>0</v>
      </c>
      <c r="AL189" s="211">
        <v>0</v>
      </c>
      <c r="AM189" s="205">
        <v>0</v>
      </c>
      <c r="AN189" s="205">
        <v>0</v>
      </c>
      <c r="AO189" s="211">
        <v>0</v>
      </c>
      <c r="AP189" s="205">
        <v>0</v>
      </c>
      <c r="AQ189" s="205">
        <v>0</v>
      </c>
      <c r="AR189" s="205">
        <v>0</v>
      </c>
    </row>
    <row r="190" spans="1:44" s="204" customFormat="1" ht="36" hidden="1" customHeight="1">
      <c r="A190" s="204">
        <v>1</v>
      </c>
      <c r="B190" s="207">
        <f>SUBTOTAL(103,$A$16:A190)</f>
        <v>0</v>
      </c>
      <c r="C190" s="197" t="s">
        <v>397</v>
      </c>
      <c r="D190" s="199">
        <v>1957</v>
      </c>
      <c r="E190" s="199"/>
      <c r="F190" s="208" t="s">
        <v>262</v>
      </c>
      <c r="G190" s="199">
        <v>2</v>
      </c>
      <c r="H190" s="199" t="s">
        <v>297</v>
      </c>
      <c r="I190" s="203">
        <v>706.7</v>
      </c>
      <c r="J190" s="203">
        <v>646.1</v>
      </c>
      <c r="K190" s="203">
        <v>646.1</v>
      </c>
      <c r="L190" s="209">
        <v>18</v>
      </c>
      <c r="M190" s="199" t="s">
        <v>260</v>
      </c>
      <c r="N190" s="199" t="s">
        <v>264</v>
      </c>
      <c r="O190" s="202" t="s">
        <v>319</v>
      </c>
      <c r="P190" s="203">
        <v>81776.960000000006</v>
      </c>
      <c r="Q190" s="203">
        <v>0</v>
      </c>
      <c r="R190" s="203">
        <v>0</v>
      </c>
      <c r="S190" s="203">
        <f>P190-Q190-R190</f>
        <v>81776.960000000006</v>
      </c>
      <c r="T190" s="203">
        <f t="shared" si="18"/>
        <v>115.71665487477006</v>
      </c>
      <c r="U190" s="203">
        <v>115.71665487477006</v>
      </c>
      <c r="V190" s="210">
        <v>115.71665487477006</v>
      </c>
      <c r="W190" s="210">
        <v>0</v>
      </c>
      <c r="X190" s="210">
        <f t="shared" si="21"/>
        <v>0</v>
      </c>
      <c r="Y190" s="205">
        <v>0</v>
      </c>
      <c r="Z190" s="205">
        <v>0</v>
      </c>
      <c r="AA190" s="205">
        <v>0</v>
      </c>
      <c r="AB190" s="205">
        <v>0</v>
      </c>
      <c r="AC190" s="205">
        <v>0</v>
      </c>
      <c r="AD190" s="205">
        <v>0</v>
      </c>
      <c r="AE190" s="205">
        <v>0</v>
      </c>
      <c r="AF190" s="211">
        <v>0</v>
      </c>
      <c r="AG190" s="205">
        <v>0</v>
      </c>
      <c r="AH190" s="205">
        <v>0</v>
      </c>
      <c r="AI190" s="205">
        <v>0</v>
      </c>
      <c r="AJ190" s="205">
        <v>0</v>
      </c>
      <c r="AK190" s="205">
        <v>0</v>
      </c>
      <c r="AL190" s="211">
        <v>0</v>
      </c>
      <c r="AM190" s="205">
        <v>0</v>
      </c>
      <c r="AN190" s="205">
        <v>0</v>
      </c>
      <c r="AO190" s="211">
        <v>0</v>
      </c>
      <c r="AP190" s="205">
        <v>0</v>
      </c>
      <c r="AQ190" s="205">
        <v>0</v>
      </c>
      <c r="AR190" s="205">
        <v>0</v>
      </c>
    </row>
    <row r="191" spans="1:44" s="204" customFormat="1" ht="36" hidden="1" customHeight="1">
      <c r="A191" s="204">
        <v>1</v>
      </c>
      <c r="B191" s="207">
        <f>SUBTOTAL(103,$A$16:A191)</f>
        <v>0</v>
      </c>
      <c r="C191" s="197" t="s">
        <v>398</v>
      </c>
      <c r="D191" s="199">
        <v>1960</v>
      </c>
      <c r="E191" s="199"/>
      <c r="F191" s="208" t="s">
        <v>262</v>
      </c>
      <c r="G191" s="199">
        <v>2</v>
      </c>
      <c r="H191" s="199" t="s">
        <v>297</v>
      </c>
      <c r="I191" s="200">
        <v>582.70000000000005</v>
      </c>
      <c r="J191" s="200">
        <v>576.70000000000005</v>
      </c>
      <c r="K191" s="200">
        <v>576.70000000000005</v>
      </c>
      <c r="L191" s="209">
        <v>31</v>
      </c>
      <c r="M191" s="199" t="s">
        <v>260</v>
      </c>
      <c r="N191" s="199" t="s">
        <v>264</v>
      </c>
      <c r="O191" s="202" t="s">
        <v>315</v>
      </c>
      <c r="P191" s="203">
        <v>64771.71</v>
      </c>
      <c r="Q191" s="203">
        <v>0</v>
      </c>
      <c r="R191" s="203">
        <v>0</v>
      </c>
      <c r="S191" s="203">
        <f>P191-Q191-R191</f>
        <v>64771.71</v>
      </c>
      <c r="T191" s="203">
        <f t="shared" si="18"/>
        <v>111.15790286596875</v>
      </c>
      <c r="U191" s="203">
        <v>111.15790286596875</v>
      </c>
      <c r="V191" s="210">
        <v>111.15790286596875</v>
      </c>
      <c r="W191" s="210">
        <v>0</v>
      </c>
      <c r="X191" s="210">
        <f t="shared" si="21"/>
        <v>0</v>
      </c>
      <c r="Y191" s="205">
        <v>0</v>
      </c>
      <c r="Z191" s="205">
        <v>0</v>
      </c>
      <c r="AA191" s="205">
        <v>0</v>
      </c>
      <c r="AB191" s="205">
        <v>0</v>
      </c>
      <c r="AC191" s="205">
        <v>0</v>
      </c>
      <c r="AD191" s="205">
        <v>0</v>
      </c>
      <c r="AE191" s="205">
        <v>0</v>
      </c>
      <c r="AF191" s="211">
        <v>0</v>
      </c>
      <c r="AG191" s="205">
        <v>0</v>
      </c>
      <c r="AH191" s="205">
        <v>0</v>
      </c>
      <c r="AI191" s="205">
        <v>0</v>
      </c>
      <c r="AJ191" s="205">
        <v>0</v>
      </c>
      <c r="AK191" s="205">
        <v>0</v>
      </c>
      <c r="AL191" s="211">
        <v>0</v>
      </c>
      <c r="AM191" s="205">
        <v>0</v>
      </c>
      <c r="AN191" s="205">
        <v>0</v>
      </c>
      <c r="AO191" s="211">
        <v>0</v>
      </c>
      <c r="AP191" s="205">
        <v>0</v>
      </c>
      <c r="AQ191" s="205">
        <v>0</v>
      </c>
      <c r="AR191" s="205">
        <v>0</v>
      </c>
    </row>
    <row r="192" spans="1:44" s="204" customFormat="1" ht="36" hidden="1" customHeight="1">
      <c r="A192" s="204">
        <v>1</v>
      </c>
      <c r="B192" s="207">
        <f>SUBTOTAL(103,$A$16:A192)</f>
        <v>0</v>
      </c>
      <c r="C192" s="197" t="s">
        <v>399</v>
      </c>
      <c r="D192" s="199">
        <v>1960</v>
      </c>
      <c r="E192" s="199"/>
      <c r="F192" s="208" t="s">
        <v>262</v>
      </c>
      <c r="G192" s="199">
        <v>2</v>
      </c>
      <c r="H192" s="199" t="s">
        <v>297</v>
      </c>
      <c r="I192" s="203">
        <v>592.20000000000005</v>
      </c>
      <c r="J192" s="203">
        <v>550.70000000000005</v>
      </c>
      <c r="K192" s="203">
        <v>550.70000000000005</v>
      </c>
      <c r="L192" s="209">
        <v>37</v>
      </c>
      <c r="M192" s="199" t="s">
        <v>260</v>
      </c>
      <c r="N192" s="199" t="s">
        <v>264</v>
      </c>
      <c r="O192" s="202" t="s">
        <v>322</v>
      </c>
      <c r="P192" s="203">
        <v>64458.1</v>
      </c>
      <c r="Q192" s="203">
        <v>0</v>
      </c>
      <c r="R192" s="203">
        <v>0</v>
      </c>
      <c r="S192" s="203">
        <f>P192-R192-Q192</f>
        <v>64458.1</v>
      </c>
      <c r="T192" s="203">
        <f t="shared" si="18"/>
        <v>108.84515366430259</v>
      </c>
      <c r="U192" s="203">
        <v>108.84515366430259</v>
      </c>
      <c r="V192" s="210">
        <v>108.84515366430259</v>
      </c>
      <c r="W192" s="210">
        <v>0</v>
      </c>
      <c r="X192" s="210">
        <f t="shared" si="21"/>
        <v>0</v>
      </c>
      <c r="Y192" s="205">
        <v>0</v>
      </c>
      <c r="Z192" s="205">
        <v>0</v>
      </c>
      <c r="AA192" s="205">
        <v>0</v>
      </c>
      <c r="AB192" s="205">
        <v>0</v>
      </c>
      <c r="AC192" s="205">
        <v>0</v>
      </c>
      <c r="AD192" s="205">
        <v>0</v>
      </c>
      <c r="AE192" s="205">
        <v>0</v>
      </c>
      <c r="AF192" s="211">
        <v>0</v>
      </c>
      <c r="AG192" s="205">
        <v>0</v>
      </c>
      <c r="AH192" s="205">
        <v>0</v>
      </c>
      <c r="AI192" s="205">
        <v>0</v>
      </c>
      <c r="AJ192" s="205">
        <v>0</v>
      </c>
      <c r="AK192" s="205">
        <v>0</v>
      </c>
      <c r="AL192" s="211">
        <v>0</v>
      </c>
      <c r="AM192" s="205">
        <v>0</v>
      </c>
      <c r="AN192" s="205">
        <v>0</v>
      </c>
      <c r="AO192" s="211">
        <v>0</v>
      </c>
      <c r="AP192" s="205">
        <v>0</v>
      </c>
      <c r="AQ192" s="205">
        <v>0</v>
      </c>
      <c r="AR192" s="205">
        <v>0</v>
      </c>
    </row>
    <row r="193" spans="1:44" s="204" customFormat="1" ht="36" hidden="1" customHeight="1">
      <c r="A193" s="204">
        <v>1</v>
      </c>
      <c r="B193" s="207">
        <f>SUBTOTAL(103,$A$16:A193)</f>
        <v>0</v>
      </c>
      <c r="C193" s="197" t="s">
        <v>404</v>
      </c>
      <c r="D193" s="199">
        <v>1958</v>
      </c>
      <c r="E193" s="199"/>
      <c r="F193" s="208" t="s">
        <v>262</v>
      </c>
      <c r="G193" s="199">
        <v>2</v>
      </c>
      <c r="H193" s="199" t="s">
        <v>297</v>
      </c>
      <c r="I193" s="200">
        <v>653.29999999999995</v>
      </c>
      <c r="J193" s="203">
        <v>605.6</v>
      </c>
      <c r="K193" s="203">
        <v>605.6</v>
      </c>
      <c r="L193" s="209">
        <v>30</v>
      </c>
      <c r="M193" s="199" t="s">
        <v>260</v>
      </c>
      <c r="N193" s="199" t="s">
        <v>264</v>
      </c>
      <c r="O193" s="202" t="s">
        <v>319</v>
      </c>
      <c r="P193" s="203">
        <v>68984.12</v>
      </c>
      <c r="Q193" s="203">
        <v>0</v>
      </c>
      <c r="R193" s="203">
        <v>0</v>
      </c>
      <c r="S193" s="203">
        <f>P193-R193-Q193</f>
        <v>68984.12</v>
      </c>
      <c r="T193" s="203">
        <f t="shared" si="18"/>
        <v>105.59332619011174</v>
      </c>
      <c r="U193" s="203">
        <v>105.59332619011174</v>
      </c>
      <c r="V193" s="210">
        <v>105.59332619011174</v>
      </c>
      <c r="W193" s="210">
        <v>0</v>
      </c>
      <c r="X193" s="210">
        <f t="shared" si="21"/>
        <v>0</v>
      </c>
      <c r="Y193" s="205">
        <v>0</v>
      </c>
      <c r="Z193" s="205">
        <v>0</v>
      </c>
      <c r="AA193" s="205">
        <v>0</v>
      </c>
      <c r="AB193" s="205">
        <v>0</v>
      </c>
      <c r="AC193" s="205">
        <v>0</v>
      </c>
      <c r="AD193" s="205">
        <v>0</v>
      </c>
      <c r="AE193" s="205">
        <v>0</v>
      </c>
      <c r="AF193" s="211">
        <v>0</v>
      </c>
      <c r="AG193" s="205">
        <v>0</v>
      </c>
      <c r="AH193" s="205">
        <v>0</v>
      </c>
      <c r="AI193" s="205">
        <v>0</v>
      </c>
      <c r="AJ193" s="205">
        <v>0</v>
      </c>
      <c r="AK193" s="205">
        <v>0</v>
      </c>
      <c r="AL193" s="211">
        <v>0</v>
      </c>
      <c r="AM193" s="205">
        <v>0</v>
      </c>
      <c r="AN193" s="205">
        <v>0</v>
      </c>
      <c r="AO193" s="211">
        <v>0</v>
      </c>
      <c r="AP193" s="205">
        <v>0</v>
      </c>
      <c r="AQ193" s="205">
        <v>0</v>
      </c>
      <c r="AR193" s="205">
        <v>0</v>
      </c>
    </row>
    <row r="194" spans="1:44" s="204" customFormat="1" ht="36" hidden="1" customHeight="1">
      <c r="A194" s="204">
        <v>1</v>
      </c>
      <c r="B194" s="207">
        <f>SUBTOTAL(103,$A$16:A194)</f>
        <v>0</v>
      </c>
      <c r="C194" s="197" t="s">
        <v>405</v>
      </c>
      <c r="D194" s="199">
        <v>1961</v>
      </c>
      <c r="E194" s="199"/>
      <c r="F194" s="208" t="s">
        <v>262</v>
      </c>
      <c r="G194" s="199">
        <v>2</v>
      </c>
      <c r="H194" s="199" t="s">
        <v>298</v>
      </c>
      <c r="I194" s="203">
        <v>291.64999999999998</v>
      </c>
      <c r="J194" s="203">
        <v>275.13</v>
      </c>
      <c r="K194" s="203">
        <v>275.13</v>
      </c>
      <c r="L194" s="209">
        <v>17</v>
      </c>
      <c r="M194" s="199" t="s">
        <v>260</v>
      </c>
      <c r="N194" s="199" t="s">
        <v>261</v>
      </c>
      <c r="O194" s="202" t="s">
        <v>263</v>
      </c>
      <c r="P194" s="203">
        <v>49086.239999999998</v>
      </c>
      <c r="Q194" s="203">
        <v>0</v>
      </c>
      <c r="R194" s="203">
        <v>0</v>
      </c>
      <c r="S194" s="203">
        <f>P194-Q194-R194</f>
        <v>49086.239999999998</v>
      </c>
      <c r="T194" s="203">
        <f t="shared" si="18"/>
        <v>168.30529744556833</v>
      </c>
      <c r="U194" s="203">
        <v>168.30529744556833</v>
      </c>
      <c r="V194" s="210">
        <v>168.30529744556833</v>
      </c>
      <c r="W194" s="210">
        <v>0</v>
      </c>
      <c r="X194" s="210">
        <f t="shared" si="21"/>
        <v>0</v>
      </c>
      <c r="Y194" s="205">
        <v>0</v>
      </c>
      <c r="Z194" s="205">
        <v>0</v>
      </c>
      <c r="AA194" s="205">
        <v>0</v>
      </c>
      <c r="AB194" s="205">
        <v>0</v>
      </c>
      <c r="AC194" s="205">
        <v>0</v>
      </c>
      <c r="AD194" s="205">
        <v>0</v>
      </c>
      <c r="AE194" s="205">
        <v>0</v>
      </c>
      <c r="AF194" s="211">
        <v>0</v>
      </c>
      <c r="AG194" s="205">
        <v>0</v>
      </c>
      <c r="AH194" s="205">
        <v>0</v>
      </c>
      <c r="AI194" s="205">
        <v>0</v>
      </c>
      <c r="AJ194" s="205">
        <v>0</v>
      </c>
      <c r="AK194" s="205">
        <v>0</v>
      </c>
      <c r="AL194" s="211">
        <v>0</v>
      </c>
      <c r="AM194" s="205">
        <v>0</v>
      </c>
      <c r="AN194" s="205">
        <v>0</v>
      </c>
      <c r="AO194" s="211">
        <v>0</v>
      </c>
      <c r="AP194" s="205">
        <v>0</v>
      </c>
      <c r="AQ194" s="205">
        <v>0</v>
      </c>
      <c r="AR194" s="205">
        <v>0</v>
      </c>
    </row>
    <row r="195" spans="1:44" s="204" customFormat="1" ht="36" hidden="1" customHeight="1">
      <c r="A195" s="204">
        <v>1</v>
      </c>
      <c r="B195" s="207">
        <f>SUBTOTAL(103,$A$16:A195)</f>
        <v>0</v>
      </c>
      <c r="C195" s="197" t="s">
        <v>413</v>
      </c>
      <c r="D195" s="199">
        <v>1962</v>
      </c>
      <c r="E195" s="199"/>
      <c r="F195" s="208" t="s">
        <v>318</v>
      </c>
      <c r="G195" s="199">
        <v>2</v>
      </c>
      <c r="H195" s="199" t="s">
        <v>297</v>
      </c>
      <c r="I195" s="200">
        <v>590.99</v>
      </c>
      <c r="J195" s="200">
        <v>550.29</v>
      </c>
      <c r="K195" s="200">
        <v>550.29</v>
      </c>
      <c r="L195" s="209">
        <v>18</v>
      </c>
      <c r="M195" s="199" t="s">
        <v>260</v>
      </c>
      <c r="N195" s="199" t="s">
        <v>264</v>
      </c>
      <c r="O195" s="202" t="s">
        <v>322</v>
      </c>
      <c r="P195" s="203">
        <v>66103.89</v>
      </c>
      <c r="Q195" s="203">
        <v>0</v>
      </c>
      <c r="R195" s="203">
        <v>0</v>
      </c>
      <c r="S195" s="203">
        <f>P195-Q195-R195</f>
        <v>66103.89</v>
      </c>
      <c r="T195" s="203">
        <f t="shared" si="18"/>
        <v>111.85280630805936</v>
      </c>
      <c r="U195" s="203">
        <v>111.85280630805936</v>
      </c>
      <c r="V195" s="210">
        <v>111.85280630805936</v>
      </c>
      <c r="W195" s="210">
        <v>0</v>
      </c>
      <c r="X195" s="210">
        <f t="shared" si="21"/>
        <v>0</v>
      </c>
      <c r="Y195" s="205">
        <v>0</v>
      </c>
      <c r="Z195" s="205">
        <v>0</v>
      </c>
      <c r="AA195" s="205">
        <v>0</v>
      </c>
      <c r="AB195" s="205">
        <v>0</v>
      </c>
      <c r="AC195" s="205">
        <v>0</v>
      </c>
      <c r="AD195" s="205">
        <v>0</v>
      </c>
      <c r="AE195" s="205">
        <v>0</v>
      </c>
      <c r="AF195" s="211">
        <v>0</v>
      </c>
      <c r="AG195" s="205">
        <v>0</v>
      </c>
      <c r="AH195" s="205">
        <v>0</v>
      </c>
      <c r="AI195" s="205">
        <v>0</v>
      </c>
      <c r="AJ195" s="205">
        <v>0</v>
      </c>
      <c r="AK195" s="205">
        <v>0</v>
      </c>
      <c r="AL195" s="211">
        <v>0</v>
      </c>
      <c r="AM195" s="205">
        <v>0</v>
      </c>
      <c r="AN195" s="205">
        <v>0</v>
      </c>
      <c r="AO195" s="211">
        <v>0</v>
      </c>
      <c r="AP195" s="205">
        <v>0</v>
      </c>
      <c r="AQ195" s="205">
        <v>0</v>
      </c>
      <c r="AR195" s="205">
        <v>0</v>
      </c>
    </row>
    <row r="196" spans="1:44" s="204" customFormat="1" ht="36" hidden="1" customHeight="1">
      <c r="B196" s="197" t="s">
        <v>729</v>
      </c>
      <c r="C196" s="212"/>
      <c r="D196" s="199" t="s">
        <v>857</v>
      </c>
      <c r="E196" s="199" t="s">
        <v>857</v>
      </c>
      <c r="F196" s="199" t="s">
        <v>857</v>
      </c>
      <c r="G196" s="199" t="s">
        <v>857</v>
      </c>
      <c r="H196" s="199" t="s">
        <v>857</v>
      </c>
      <c r="I196" s="200">
        <f>SUM(I197:I232)</f>
        <v>218132.8</v>
      </c>
      <c r="J196" s="200">
        <f>SUM(J197:J232)</f>
        <v>185137.02000000002</v>
      </c>
      <c r="K196" s="200">
        <f>SUM(K197:K232)</f>
        <v>177475.53000000003</v>
      </c>
      <c r="L196" s="201">
        <f>SUM(L197:L232)</f>
        <v>7911</v>
      </c>
      <c r="M196" s="199" t="s">
        <v>857</v>
      </c>
      <c r="N196" s="199" t="s">
        <v>857</v>
      </c>
      <c r="O196" s="202" t="s">
        <v>857</v>
      </c>
      <c r="P196" s="200">
        <v>128937901.11000001</v>
      </c>
      <c r="Q196" s="200">
        <f>SUM(Q197:Q232)</f>
        <v>0</v>
      </c>
      <c r="R196" s="200">
        <f>SUM(R197:R232)</f>
        <v>0</v>
      </c>
      <c r="S196" s="200">
        <f>SUM(S197:S232)</f>
        <v>128937901.11000001</v>
      </c>
      <c r="T196" s="203">
        <f t="shared" si="18"/>
        <v>591.09818014530606</v>
      </c>
      <c r="U196" s="203">
        <f>MAX(U197:U232)</f>
        <v>9396.775305706522</v>
      </c>
      <c r="Y196" s="205"/>
      <c r="Z196" s="205"/>
      <c r="AA196" s="205"/>
      <c r="AB196" s="205"/>
      <c r="AC196" s="205"/>
      <c r="AD196" s="205"/>
      <c r="AE196" s="205"/>
      <c r="AF196" s="205"/>
      <c r="AG196" s="205"/>
      <c r="AH196" s="205"/>
      <c r="AI196" s="205"/>
      <c r="AJ196" s="205"/>
      <c r="AK196" s="205"/>
      <c r="AL196" s="205"/>
      <c r="AM196" s="205"/>
      <c r="AN196" s="205"/>
      <c r="AO196" s="205"/>
      <c r="AP196" s="205"/>
      <c r="AQ196" s="205"/>
      <c r="AR196" s="205"/>
    </row>
    <row r="197" spans="1:44" s="204" customFormat="1" ht="36" hidden="1" customHeight="1">
      <c r="A197" s="204">
        <v>1</v>
      </c>
      <c r="B197" s="207">
        <f>SUBTOTAL(103,$A$16:A197)</f>
        <v>0</v>
      </c>
      <c r="C197" s="197" t="s">
        <v>730</v>
      </c>
      <c r="D197" s="199">
        <v>1960</v>
      </c>
      <c r="E197" s="199"/>
      <c r="F197" s="208" t="s">
        <v>262</v>
      </c>
      <c r="G197" s="199">
        <v>4</v>
      </c>
      <c r="H197" s="199" t="s">
        <v>306</v>
      </c>
      <c r="I197" s="203">
        <v>2116.5</v>
      </c>
      <c r="J197" s="203">
        <v>1931.2</v>
      </c>
      <c r="K197" s="203">
        <v>1680.5</v>
      </c>
      <c r="L197" s="209">
        <v>73</v>
      </c>
      <c r="M197" s="199" t="s">
        <v>260</v>
      </c>
      <c r="N197" s="199" t="s">
        <v>264</v>
      </c>
      <c r="O197" s="202" t="s">
        <v>768</v>
      </c>
      <c r="P197" s="203">
        <v>131699.56</v>
      </c>
      <c r="Q197" s="203">
        <v>0</v>
      </c>
      <c r="R197" s="203">
        <v>0</v>
      </c>
      <c r="S197" s="203">
        <f t="shared" ref="S197:S224" si="27">P197-Q197-R197</f>
        <v>131699.56</v>
      </c>
      <c r="T197" s="203">
        <f t="shared" si="18"/>
        <v>62.225164186156391</v>
      </c>
      <c r="U197" s="203">
        <v>62.225164186156391</v>
      </c>
      <c r="V197" s="210">
        <v>62.225164186156391</v>
      </c>
      <c r="W197" s="210">
        <v>0</v>
      </c>
      <c r="X197" s="210">
        <f t="shared" ref="X197:X232" si="28">U197-T197</f>
        <v>0</v>
      </c>
      <c r="Y197" s="205">
        <v>0</v>
      </c>
      <c r="Z197" s="205">
        <v>0</v>
      </c>
      <c r="AA197" s="205">
        <v>0</v>
      </c>
      <c r="AB197" s="205">
        <v>0</v>
      </c>
      <c r="AC197" s="205">
        <v>0</v>
      </c>
      <c r="AD197" s="205">
        <v>0</v>
      </c>
      <c r="AE197" s="205">
        <v>0</v>
      </c>
      <c r="AF197" s="211">
        <v>0</v>
      </c>
      <c r="AG197" s="205">
        <v>0</v>
      </c>
      <c r="AH197" s="205">
        <v>0</v>
      </c>
      <c r="AI197" s="205">
        <v>0</v>
      </c>
      <c r="AJ197" s="205">
        <v>0</v>
      </c>
      <c r="AK197" s="205">
        <v>0</v>
      </c>
      <c r="AL197" s="211">
        <v>0</v>
      </c>
      <c r="AM197" s="205">
        <v>0</v>
      </c>
      <c r="AN197" s="205">
        <v>0</v>
      </c>
      <c r="AO197" s="211">
        <v>0</v>
      </c>
      <c r="AP197" s="205">
        <v>0</v>
      </c>
      <c r="AQ197" s="205">
        <v>0</v>
      </c>
      <c r="AR197" s="205">
        <v>0</v>
      </c>
    </row>
    <row r="198" spans="1:44" s="204" customFormat="1" ht="36" hidden="1" customHeight="1">
      <c r="A198" s="204">
        <v>1</v>
      </c>
      <c r="B198" s="207">
        <f>SUBTOTAL(103,$A$16:A198)</f>
        <v>0</v>
      </c>
      <c r="C198" s="197" t="s">
        <v>731</v>
      </c>
      <c r="D198" s="199">
        <v>1938</v>
      </c>
      <c r="E198" s="199"/>
      <c r="F198" s="208" t="s">
        <v>318</v>
      </c>
      <c r="G198" s="199">
        <v>2</v>
      </c>
      <c r="H198" s="199" t="s">
        <v>297</v>
      </c>
      <c r="I198" s="203">
        <v>692.4</v>
      </c>
      <c r="J198" s="203">
        <v>692.4</v>
      </c>
      <c r="K198" s="203">
        <v>632.79999999999995</v>
      </c>
      <c r="L198" s="209">
        <v>23</v>
      </c>
      <c r="M198" s="199" t="s">
        <v>260</v>
      </c>
      <c r="N198" s="199" t="s">
        <v>261</v>
      </c>
      <c r="O198" s="202" t="s">
        <v>263</v>
      </c>
      <c r="P198" s="203">
        <v>2194413.6799999997</v>
      </c>
      <c r="Q198" s="203">
        <v>0</v>
      </c>
      <c r="R198" s="203">
        <v>0</v>
      </c>
      <c r="S198" s="203">
        <f t="shared" si="27"/>
        <v>2194413.6799999997</v>
      </c>
      <c r="T198" s="203">
        <f t="shared" si="18"/>
        <v>3169.2860774119004</v>
      </c>
      <c r="U198" s="203">
        <v>6959.1289786250736</v>
      </c>
      <c r="V198" s="210">
        <v>6959.1289786250736</v>
      </c>
      <c r="W198" s="210">
        <v>3789.8429012131733</v>
      </c>
      <c r="X198" s="210">
        <f t="shared" si="28"/>
        <v>3789.8429012131733</v>
      </c>
      <c r="Y198" s="205">
        <v>0</v>
      </c>
      <c r="Z198" s="205">
        <v>0</v>
      </c>
      <c r="AA198" s="205">
        <v>0</v>
      </c>
      <c r="AB198" s="205">
        <v>0</v>
      </c>
      <c r="AC198" s="205">
        <v>0</v>
      </c>
      <c r="AD198" s="205">
        <v>0</v>
      </c>
      <c r="AE198" s="205">
        <v>0</v>
      </c>
      <c r="AF198" s="211">
        <v>0</v>
      </c>
      <c r="AG198" s="205">
        <v>540.37</v>
      </c>
      <c r="AH198" s="211">
        <f>8917.04*AG198/I198</f>
        <v>6959.1289786250736</v>
      </c>
      <c r="AI198" s="205">
        <v>0</v>
      </c>
      <c r="AJ198" s="205">
        <v>0</v>
      </c>
      <c r="AK198" s="205">
        <v>0</v>
      </c>
      <c r="AL198" s="211">
        <v>0</v>
      </c>
      <c r="AM198" s="205">
        <v>0</v>
      </c>
      <c r="AN198" s="205">
        <v>0</v>
      </c>
      <c r="AO198" s="211">
        <v>0</v>
      </c>
      <c r="AP198" s="205">
        <v>0</v>
      </c>
      <c r="AQ198" s="205">
        <v>0</v>
      </c>
      <c r="AR198" s="205">
        <v>0</v>
      </c>
    </row>
    <row r="199" spans="1:44" s="204" customFormat="1" ht="36" hidden="1" customHeight="1">
      <c r="A199" s="204">
        <v>1</v>
      </c>
      <c r="B199" s="207">
        <f>SUBTOTAL(103,$A$16:A199)</f>
        <v>0</v>
      </c>
      <c r="C199" s="197" t="s">
        <v>732</v>
      </c>
      <c r="D199" s="199">
        <v>1961</v>
      </c>
      <c r="E199" s="199"/>
      <c r="F199" s="208" t="s">
        <v>262</v>
      </c>
      <c r="G199" s="199">
        <v>2</v>
      </c>
      <c r="H199" s="199" t="s">
        <v>298</v>
      </c>
      <c r="I199" s="203">
        <v>296.39999999999998</v>
      </c>
      <c r="J199" s="203">
        <v>275.5</v>
      </c>
      <c r="K199" s="203">
        <v>275.5</v>
      </c>
      <c r="L199" s="209">
        <v>8</v>
      </c>
      <c r="M199" s="199" t="s">
        <v>260</v>
      </c>
      <c r="N199" s="199" t="s">
        <v>264</v>
      </c>
      <c r="O199" s="202" t="s">
        <v>769</v>
      </c>
      <c r="P199" s="203">
        <v>62023.07</v>
      </c>
      <c r="Q199" s="203">
        <v>0</v>
      </c>
      <c r="R199" s="203">
        <v>0</v>
      </c>
      <c r="S199" s="203">
        <f t="shared" si="27"/>
        <v>62023.07</v>
      </c>
      <c r="T199" s="203">
        <f t="shared" si="18"/>
        <v>209.25462213225373</v>
      </c>
      <c r="U199" s="203">
        <v>209.25462213225373</v>
      </c>
      <c r="V199" s="210">
        <v>209.25462213225373</v>
      </c>
      <c r="W199" s="210">
        <v>0</v>
      </c>
      <c r="X199" s="210">
        <f t="shared" si="28"/>
        <v>0</v>
      </c>
      <c r="Y199" s="205">
        <v>0</v>
      </c>
      <c r="Z199" s="205">
        <v>0</v>
      </c>
      <c r="AA199" s="205">
        <v>0</v>
      </c>
      <c r="AB199" s="205">
        <v>0</v>
      </c>
      <c r="AC199" s="205">
        <v>0</v>
      </c>
      <c r="AD199" s="205">
        <v>0</v>
      </c>
      <c r="AE199" s="205">
        <v>0</v>
      </c>
      <c r="AF199" s="211">
        <v>0</v>
      </c>
      <c r="AG199" s="205">
        <v>0</v>
      </c>
      <c r="AH199" s="205">
        <v>0</v>
      </c>
      <c r="AI199" s="205">
        <v>0</v>
      </c>
      <c r="AJ199" s="205">
        <v>0</v>
      </c>
      <c r="AK199" s="205">
        <v>0</v>
      </c>
      <c r="AL199" s="211">
        <v>0</v>
      </c>
      <c r="AM199" s="205">
        <v>0</v>
      </c>
      <c r="AN199" s="205">
        <v>0</v>
      </c>
      <c r="AO199" s="211">
        <v>0</v>
      </c>
      <c r="AP199" s="205">
        <v>0</v>
      </c>
      <c r="AQ199" s="205">
        <v>0</v>
      </c>
      <c r="AR199" s="205">
        <v>0</v>
      </c>
    </row>
    <row r="200" spans="1:44" s="204" customFormat="1" ht="36" hidden="1" customHeight="1">
      <c r="A200" s="204">
        <v>1</v>
      </c>
      <c r="B200" s="207">
        <f>SUBTOTAL(103,$A$16:A200)</f>
        <v>0</v>
      </c>
      <c r="C200" s="197" t="s">
        <v>733</v>
      </c>
      <c r="D200" s="199">
        <v>1988</v>
      </c>
      <c r="E200" s="199"/>
      <c r="F200" s="208" t="s">
        <v>312</v>
      </c>
      <c r="G200" s="199">
        <v>9</v>
      </c>
      <c r="H200" s="199" t="s">
        <v>306</v>
      </c>
      <c r="I200" s="203">
        <v>6561.4</v>
      </c>
      <c r="J200" s="203">
        <v>5844</v>
      </c>
      <c r="K200" s="203">
        <v>5844</v>
      </c>
      <c r="L200" s="209">
        <v>243</v>
      </c>
      <c r="M200" s="199" t="s">
        <v>260</v>
      </c>
      <c r="N200" s="199" t="s">
        <v>264</v>
      </c>
      <c r="O200" s="202" t="s">
        <v>770</v>
      </c>
      <c r="P200" s="203">
        <v>4939980.5199999996</v>
      </c>
      <c r="Q200" s="203">
        <v>0</v>
      </c>
      <c r="R200" s="203">
        <v>0</v>
      </c>
      <c r="S200" s="203">
        <f t="shared" si="27"/>
        <v>4939980.5199999996</v>
      </c>
      <c r="T200" s="203">
        <f t="shared" si="18"/>
        <v>752.88513427012526</v>
      </c>
      <c r="U200" s="203">
        <v>1123.7540768738379</v>
      </c>
      <c r="V200" s="210">
        <v>1123.7540768738379</v>
      </c>
      <c r="W200" s="210">
        <v>370.86894260371264</v>
      </c>
      <c r="X200" s="210">
        <f t="shared" si="28"/>
        <v>370.86894260371264</v>
      </c>
      <c r="Y200" s="205">
        <v>0</v>
      </c>
      <c r="Z200" s="205">
        <v>0</v>
      </c>
      <c r="AA200" s="205">
        <v>0</v>
      </c>
      <c r="AB200" s="205">
        <v>0</v>
      </c>
      <c r="AC200" s="205">
        <v>0</v>
      </c>
      <c r="AD200" s="205">
        <v>0</v>
      </c>
      <c r="AE200" s="205">
        <v>3</v>
      </c>
      <c r="AF200" s="211">
        <f t="shared" ref="AF200:AF203" si="29">2457800*AE200/I200</f>
        <v>1123.7540768738379</v>
      </c>
      <c r="AG200" s="205">
        <v>0</v>
      </c>
      <c r="AH200" s="205">
        <v>0</v>
      </c>
      <c r="AI200" s="205">
        <v>0</v>
      </c>
      <c r="AJ200" s="205">
        <v>0</v>
      </c>
      <c r="AK200" s="205">
        <v>0</v>
      </c>
      <c r="AL200" s="211">
        <v>0</v>
      </c>
      <c r="AM200" s="205">
        <v>0</v>
      </c>
      <c r="AN200" s="205">
        <v>0</v>
      </c>
      <c r="AO200" s="211">
        <v>0</v>
      </c>
      <c r="AP200" s="205">
        <v>0</v>
      </c>
      <c r="AQ200" s="205">
        <v>0</v>
      </c>
      <c r="AR200" s="205">
        <v>0</v>
      </c>
    </row>
    <row r="201" spans="1:44" s="204" customFormat="1" ht="36" hidden="1" customHeight="1">
      <c r="A201" s="204">
        <v>1</v>
      </c>
      <c r="B201" s="207">
        <f>SUBTOTAL(103,$A$16:A201)</f>
        <v>0</v>
      </c>
      <c r="C201" s="197" t="s">
        <v>734</v>
      </c>
      <c r="D201" s="199">
        <v>1988</v>
      </c>
      <c r="E201" s="199"/>
      <c r="F201" s="208" t="s">
        <v>262</v>
      </c>
      <c r="G201" s="199">
        <v>9</v>
      </c>
      <c r="H201" s="199" t="s">
        <v>302</v>
      </c>
      <c r="I201" s="203">
        <v>9256.7000000000007</v>
      </c>
      <c r="J201" s="203">
        <v>8471</v>
      </c>
      <c r="K201" s="203">
        <v>8471</v>
      </c>
      <c r="L201" s="209">
        <v>378</v>
      </c>
      <c r="M201" s="199" t="s">
        <v>260</v>
      </c>
      <c r="N201" s="199" t="s">
        <v>264</v>
      </c>
      <c r="O201" s="202" t="s">
        <v>769</v>
      </c>
      <c r="P201" s="203">
        <v>6608023.2199999997</v>
      </c>
      <c r="Q201" s="203">
        <v>0</v>
      </c>
      <c r="R201" s="203">
        <v>0</v>
      </c>
      <c r="S201" s="203">
        <f t="shared" si="27"/>
        <v>6608023.2199999997</v>
      </c>
      <c r="T201" s="203">
        <f t="shared" si="18"/>
        <v>713.8638197197705</v>
      </c>
      <c r="U201" s="203">
        <v>1062.0631542558363</v>
      </c>
      <c r="V201" s="210">
        <v>1062.0631542558363</v>
      </c>
      <c r="W201" s="210">
        <v>348.19933453606575</v>
      </c>
      <c r="X201" s="210">
        <f t="shared" si="28"/>
        <v>348.19933453606575</v>
      </c>
      <c r="Y201" s="205">
        <v>0</v>
      </c>
      <c r="Z201" s="205">
        <v>0</v>
      </c>
      <c r="AA201" s="205">
        <v>0</v>
      </c>
      <c r="AB201" s="205">
        <v>0</v>
      </c>
      <c r="AC201" s="205">
        <v>0</v>
      </c>
      <c r="AD201" s="205">
        <v>0</v>
      </c>
      <c r="AE201" s="205">
        <v>4</v>
      </c>
      <c r="AF201" s="211">
        <f t="shared" si="29"/>
        <v>1062.0631542558363</v>
      </c>
      <c r="AG201" s="205">
        <v>0</v>
      </c>
      <c r="AH201" s="205">
        <v>0</v>
      </c>
      <c r="AI201" s="205">
        <v>0</v>
      </c>
      <c r="AJ201" s="205">
        <v>0</v>
      </c>
      <c r="AK201" s="205">
        <v>0</v>
      </c>
      <c r="AL201" s="211">
        <v>0</v>
      </c>
      <c r="AM201" s="205">
        <v>0</v>
      </c>
      <c r="AN201" s="205">
        <v>0</v>
      </c>
      <c r="AO201" s="211">
        <v>0</v>
      </c>
      <c r="AP201" s="205">
        <v>0</v>
      </c>
      <c r="AQ201" s="205">
        <v>0</v>
      </c>
      <c r="AR201" s="205">
        <v>0</v>
      </c>
    </row>
    <row r="202" spans="1:44" s="204" customFormat="1" ht="36" hidden="1" customHeight="1">
      <c r="A202" s="204">
        <v>1</v>
      </c>
      <c r="B202" s="207">
        <f>SUBTOTAL(103,$A$16:A202)</f>
        <v>0</v>
      </c>
      <c r="C202" s="197" t="s">
        <v>735</v>
      </c>
      <c r="D202" s="199">
        <v>1984</v>
      </c>
      <c r="E202" s="199"/>
      <c r="F202" s="208" t="s">
        <v>312</v>
      </c>
      <c r="G202" s="199">
        <v>9</v>
      </c>
      <c r="H202" s="199" t="s">
        <v>345</v>
      </c>
      <c r="I202" s="203">
        <v>12333.3</v>
      </c>
      <c r="J202" s="203">
        <v>9669.2000000000007</v>
      </c>
      <c r="K202" s="203">
        <v>9669.2000000000007</v>
      </c>
      <c r="L202" s="209">
        <v>396</v>
      </c>
      <c r="M202" s="199" t="s">
        <v>260</v>
      </c>
      <c r="N202" s="199" t="s">
        <v>264</v>
      </c>
      <c r="O202" s="202" t="s">
        <v>771</v>
      </c>
      <c r="P202" s="203">
        <v>8162096.2000000002</v>
      </c>
      <c r="Q202" s="203">
        <v>0</v>
      </c>
      <c r="R202" s="203">
        <v>0</v>
      </c>
      <c r="S202" s="203">
        <f t="shared" si="27"/>
        <v>8162096.2000000002</v>
      </c>
      <c r="T202" s="203">
        <f t="shared" si="18"/>
        <v>661.79337241452015</v>
      </c>
      <c r="U202" s="203">
        <v>996.408098400266</v>
      </c>
      <c r="V202" s="210">
        <v>996.408098400266</v>
      </c>
      <c r="W202" s="210">
        <v>334.61472598574585</v>
      </c>
      <c r="X202" s="210">
        <f t="shared" si="28"/>
        <v>334.61472598574585</v>
      </c>
      <c r="Y202" s="205">
        <v>0</v>
      </c>
      <c r="Z202" s="205">
        <v>0</v>
      </c>
      <c r="AA202" s="205">
        <v>0</v>
      </c>
      <c r="AB202" s="205">
        <v>0</v>
      </c>
      <c r="AC202" s="205">
        <v>0</v>
      </c>
      <c r="AD202" s="205">
        <v>0</v>
      </c>
      <c r="AE202" s="205">
        <v>5</v>
      </c>
      <c r="AF202" s="211">
        <f t="shared" si="29"/>
        <v>996.408098400266</v>
      </c>
      <c r="AG202" s="205">
        <v>0</v>
      </c>
      <c r="AH202" s="205">
        <v>0</v>
      </c>
      <c r="AI202" s="205">
        <v>0</v>
      </c>
      <c r="AJ202" s="205">
        <v>0</v>
      </c>
      <c r="AK202" s="205">
        <v>0</v>
      </c>
      <c r="AL202" s="211">
        <v>0</v>
      </c>
      <c r="AM202" s="205">
        <v>0</v>
      </c>
      <c r="AN202" s="205">
        <v>0</v>
      </c>
      <c r="AO202" s="211">
        <v>0</v>
      </c>
      <c r="AP202" s="205">
        <v>0</v>
      </c>
      <c r="AQ202" s="205">
        <v>0</v>
      </c>
      <c r="AR202" s="205">
        <v>0</v>
      </c>
    </row>
    <row r="203" spans="1:44" s="204" customFormat="1" ht="36" hidden="1" customHeight="1">
      <c r="A203" s="204">
        <v>1</v>
      </c>
      <c r="B203" s="207">
        <f>SUBTOTAL(103,$A$16:A203)</f>
        <v>0</v>
      </c>
      <c r="C203" s="197" t="s">
        <v>736</v>
      </c>
      <c r="D203" s="199">
        <v>1987</v>
      </c>
      <c r="E203" s="199"/>
      <c r="F203" s="208" t="s">
        <v>312</v>
      </c>
      <c r="G203" s="199">
        <v>9</v>
      </c>
      <c r="H203" s="199" t="s">
        <v>345</v>
      </c>
      <c r="I203" s="203">
        <v>12462.6</v>
      </c>
      <c r="J203" s="203">
        <v>9746.7999999999993</v>
      </c>
      <c r="K203" s="203">
        <v>9746.7999999999993</v>
      </c>
      <c r="L203" s="209">
        <v>398</v>
      </c>
      <c r="M203" s="199" t="s">
        <v>260</v>
      </c>
      <c r="N203" s="199" t="s">
        <v>264</v>
      </c>
      <c r="O203" s="202" t="s">
        <v>771</v>
      </c>
      <c r="P203" s="203">
        <v>7899262.5999999996</v>
      </c>
      <c r="Q203" s="203">
        <v>0</v>
      </c>
      <c r="R203" s="203">
        <v>0</v>
      </c>
      <c r="S203" s="203">
        <f t="shared" si="27"/>
        <v>7899262.5999999996</v>
      </c>
      <c r="T203" s="203">
        <f t="shared" si="18"/>
        <v>633.83744964935079</v>
      </c>
      <c r="U203" s="203">
        <v>986.07032240463468</v>
      </c>
      <c r="V203" s="210">
        <v>986.07032240463468</v>
      </c>
      <c r="W203" s="210">
        <v>352.23287275528389</v>
      </c>
      <c r="X203" s="210">
        <f t="shared" si="28"/>
        <v>352.23287275528389</v>
      </c>
      <c r="Y203" s="205">
        <v>0</v>
      </c>
      <c r="Z203" s="205">
        <v>0</v>
      </c>
      <c r="AA203" s="205">
        <v>0</v>
      </c>
      <c r="AB203" s="205">
        <v>0</v>
      </c>
      <c r="AC203" s="205">
        <v>0</v>
      </c>
      <c r="AD203" s="205">
        <v>0</v>
      </c>
      <c r="AE203" s="205">
        <v>5</v>
      </c>
      <c r="AF203" s="211">
        <f t="shared" si="29"/>
        <v>986.07032240463468</v>
      </c>
      <c r="AG203" s="205">
        <v>0</v>
      </c>
      <c r="AH203" s="205">
        <v>0</v>
      </c>
      <c r="AI203" s="205">
        <v>0</v>
      </c>
      <c r="AJ203" s="205">
        <v>0</v>
      </c>
      <c r="AK203" s="205">
        <v>0</v>
      </c>
      <c r="AL203" s="211">
        <v>0</v>
      </c>
      <c r="AM203" s="205">
        <v>0</v>
      </c>
      <c r="AN203" s="205">
        <v>0</v>
      </c>
      <c r="AO203" s="211">
        <v>0</v>
      </c>
      <c r="AP203" s="205">
        <v>0</v>
      </c>
      <c r="AQ203" s="205">
        <v>0</v>
      </c>
      <c r="AR203" s="205">
        <v>0</v>
      </c>
    </row>
    <row r="204" spans="1:44" s="204" customFormat="1" ht="36" hidden="1" customHeight="1">
      <c r="A204" s="204">
        <v>1</v>
      </c>
      <c r="B204" s="207">
        <f>SUBTOTAL(103,$A$16:A204)</f>
        <v>0</v>
      </c>
      <c r="C204" s="197" t="s">
        <v>738</v>
      </c>
      <c r="D204" s="199">
        <v>1958</v>
      </c>
      <c r="E204" s="199"/>
      <c r="F204" s="208" t="s">
        <v>262</v>
      </c>
      <c r="G204" s="199">
        <v>2</v>
      </c>
      <c r="H204" s="199" t="s">
        <v>297</v>
      </c>
      <c r="I204" s="203">
        <v>478.27</v>
      </c>
      <c r="J204" s="203">
        <v>446.77</v>
      </c>
      <c r="K204" s="203">
        <v>446.77</v>
      </c>
      <c r="L204" s="209">
        <v>20</v>
      </c>
      <c r="M204" s="199" t="s">
        <v>260</v>
      </c>
      <c r="N204" s="199" t="s">
        <v>261</v>
      </c>
      <c r="O204" s="202" t="s">
        <v>263</v>
      </c>
      <c r="P204" s="203">
        <v>1703879.76</v>
      </c>
      <c r="Q204" s="203">
        <v>0</v>
      </c>
      <c r="R204" s="203">
        <v>0</v>
      </c>
      <c r="S204" s="203">
        <f t="shared" si="27"/>
        <v>1703879.76</v>
      </c>
      <c r="T204" s="203">
        <f t="shared" si="18"/>
        <v>3562.5896669245408</v>
      </c>
      <c r="U204" s="203">
        <v>7844.9890664269151</v>
      </c>
      <c r="V204" s="210">
        <v>7844.9890664269151</v>
      </c>
      <c r="W204" s="210">
        <v>4282.3993995023739</v>
      </c>
      <c r="X204" s="210">
        <f t="shared" si="28"/>
        <v>4282.3993995023739</v>
      </c>
      <c r="Y204" s="205">
        <v>0</v>
      </c>
      <c r="Z204" s="205">
        <v>0</v>
      </c>
      <c r="AA204" s="205">
        <v>0</v>
      </c>
      <c r="AB204" s="205">
        <v>0</v>
      </c>
      <c r="AC204" s="205">
        <v>0</v>
      </c>
      <c r="AD204" s="205">
        <v>0</v>
      </c>
      <c r="AE204" s="205">
        <v>0</v>
      </c>
      <c r="AF204" s="211">
        <v>0</v>
      </c>
      <c r="AG204" s="205">
        <v>420.77</v>
      </c>
      <c r="AH204" s="211">
        <f>8917.04*AG204/I204</f>
        <v>7844.9890664269151</v>
      </c>
      <c r="AI204" s="205">
        <v>0</v>
      </c>
      <c r="AJ204" s="205">
        <v>0</v>
      </c>
      <c r="AK204" s="205">
        <v>0</v>
      </c>
      <c r="AL204" s="211">
        <v>0</v>
      </c>
      <c r="AM204" s="205">
        <v>0</v>
      </c>
      <c r="AN204" s="205">
        <v>0</v>
      </c>
      <c r="AO204" s="211">
        <v>0</v>
      </c>
      <c r="AP204" s="205">
        <v>0</v>
      </c>
      <c r="AQ204" s="205">
        <v>0</v>
      </c>
      <c r="AR204" s="205">
        <v>0</v>
      </c>
    </row>
    <row r="205" spans="1:44" s="204" customFormat="1" ht="36" hidden="1" customHeight="1">
      <c r="A205" s="204">
        <v>1</v>
      </c>
      <c r="B205" s="207">
        <f>SUBTOTAL(103,$A$16:A205)</f>
        <v>0</v>
      </c>
      <c r="C205" s="197" t="s">
        <v>739</v>
      </c>
      <c r="D205" s="199">
        <v>1962</v>
      </c>
      <c r="E205" s="199"/>
      <c r="F205" s="208" t="s">
        <v>262</v>
      </c>
      <c r="G205" s="199">
        <v>6</v>
      </c>
      <c r="H205" s="199" t="s">
        <v>345</v>
      </c>
      <c r="I205" s="203">
        <v>5489.1</v>
      </c>
      <c r="J205" s="203">
        <v>4500.5</v>
      </c>
      <c r="K205" s="203">
        <v>4154.3</v>
      </c>
      <c r="L205" s="209">
        <v>130</v>
      </c>
      <c r="M205" s="199" t="s">
        <v>260</v>
      </c>
      <c r="N205" s="199" t="s">
        <v>264</v>
      </c>
      <c r="O205" s="202" t="s">
        <v>773</v>
      </c>
      <c r="P205" s="203">
        <v>114842.89</v>
      </c>
      <c r="Q205" s="203">
        <v>0</v>
      </c>
      <c r="R205" s="203">
        <v>0</v>
      </c>
      <c r="S205" s="203">
        <f t="shared" si="27"/>
        <v>114842.89</v>
      </c>
      <c r="T205" s="203">
        <f t="shared" ref="T205:T268" si="30">P205/I205</f>
        <v>20.921989032810476</v>
      </c>
      <c r="U205" s="203">
        <v>20.921989032810476</v>
      </c>
      <c r="V205" s="210">
        <v>20.921989032810476</v>
      </c>
      <c r="W205" s="210">
        <v>0</v>
      </c>
      <c r="X205" s="210">
        <f t="shared" si="28"/>
        <v>0</v>
      </c>
      <c r="Y205" s="205">
        <v>0</v>
      </c>
      <c r="Z205" s="205">
        <v>0</v>
      </c>
      <c r="AA205" s="205">
        <v>0</v>
      </c>
      <c r="AB205" s="205">
        <v>0</v>
      </c>
      <c r="AC205" s="205">
        <v>0</v>
      </c>
      <c r="AD205" s="205">
        <v>0</v>
      </c>
      <c r="AE205" s="205">
        <v>0</v>
      </c>
      <c r="AF205" s="211">
        <v>0</v>
      </c>
      <c r="AG205" s="205">
        <v>0</v>
      </c>
      <c r="AH205" s="205">
        <v>0</v>
      </c>
      <c r="AI205" s="205">
        <v>0</v>
      </c>
      <c r="AJ205" s="205">
        <v>0</v>
      </c>
      <c r="AK205" s="205">
        <v>0</v>
      </c>
      <c r="AL205" s="211">
        <v>0</v>
      </c>
      <c r="AM205" s="205">
        <v>0</v>
      </c>
      <c r="AN205" s="205">
        <v>0</v>
      </c>
      <c r="AO205" s="211">
        <v>0</v>
      </c>
      <c r="AP205" s="205">
        <v>0</v>
      </c>
      <c r="AQ205" s="205">
        <v>0</v>
      </c>
      <c r="AR205" s="205">
        <v>0</v>
      </c>
    </row>
    <row r="206" spans="1:44" s="204" customFormat="1" ht="36" hidden="1" customHeight="1">
      <c r="A206" s="204">
        <v>1</v>
      </c>
      <c r="B206" s="207">
        <f>SUBTOTAL(103,$A$16:A206)</f>
        <v>0</v>
      </c>
      <c r="C206" s="197" t="s">
        <v>740</v>
      </c>
      <c r="D206" s="199">
        <v>1962</v>
      </c>
      <c r="E206" s="199"/>
      <c r="F206" s="208" t="s">
        <v>262</v>
      </c>
      <c r="G206" s="199">
        <v>4</v>
      </c>
      <c r="H206" s="199" t="s">
        <v>306</v>
      </c>
      <c r="I206" s="203">
        <v>2946.2</v>
      </c>
      <c r="J206" s="203">
        <v>1967.3</v>
      </c>
      <c r="K206" s="203">
        <v>1810.2</v>
      </c>
      <c r="L206" s="209">
        <v>95</v>
      </c>
      <c r="M206" s="199" t="s">
        <v>260</v>
      </c>
      <c r="N206" s="199" t="s">
        <v>264</v>
      </c>
      <c r="O206" s="202" t="s">
        <v>770</v>
      </c>
      <c r="P206" s="203">
        <v>136497.56</v>
      </c>
      <c r="Q206" s="203">
        <v>0</v>
      </c>
      <c r="R206" s="203">
        <v>0</v>
      </c>
      <c r="S206" s="203">
        <f t="shared" si="27"/>
        <v>136497.56</v>
      </c>
      <c r="T206" s="203">
        <f t="shared" si="30"/>
        <v>46.330038693910801</v>
      </c>
      <c r="U206" s="203">
        <v>46.330038693910801</v>
      </c>
      <c r="V206" s="210">
        <v>46.330038693910801</v>
      </c>
      <c r="W206" s="210">
        <v>0</v>
      </c>
      <c r="X206" s="210">
        <f t="shared" si="28"/>
        <v>0</v>
      </c>
      <c r="Y206" s="205">
        <v>0</v>
      </c>
      <c r="Z206" s="205">
        <v>0</v>
      </c>
      <c r="AA206" s="205">
        <v>0</v>
      </c>
      <c r="AB206" s="205">
        <v>0</v>
      </c>
      <c r="AC206" s="205">
        <v>0</v>
      </c>
      <c r="AD206" s="205">
        <v>0</v>
      </c>
      <c r="AE206" s="205">
        <v>0</v>
      </c>
      <c r="AF206" s="211">
        <v>0</v>
      </c>
      <c r="AG206" s="205">
        <v>0</v>
      </c>
      <c r="AH206" s="205">
        <v>0</v>
      </c>
      <c r="AI206" s="205">
        <v>0</v>
      </c>
      <c r="AJ206" s="205">
        <v>0</v>
      </c>
      <c r="AK206" s="205">
        <v>0</v>
      </c>
      <c r="AL206" s="211">
        <v>0</v>
      </c>
      <c r="AM206" s="205">
        <v>0</v>
      </c>
      <c r="AN206" s="205">
        <v>0</v>
      </c>
      <c r="AO206" s="211">
        <v>0</v>
      </c>
      <c r="AP206" s="205">
        <v>0</v>
      </c>
      <c r="AQ206" s="205">
        <v>0</v>
      </c>
      <c r="AR206" s="205">
        <v>0</v>
      </c>
    </row>
    <row r="207" spans="1:44" s="204" customFormat="1" ht="36" hidden="1" customHeight="1">
      <c r="A207" s="204">
        <v>1</v>
      </c>
      <c r="B207" s="207">
        <f>SUBTOTAL(103,$A$16:A207)</f>
        <v>0</v>
      </c>
      <c r="C207" s="197" t="s">
        <v>1125</v>
      </c>
      <c r="D207" s="199">
        <v>1954</v>
      </c>
      <c r="E207" s="199"/>
      <c r="F207" s="208" t="s">
        <v>262</v>
      </c>
      <c r="G207" s="199">
        <v>2</v>
      </c>
      <c r="H207" s="199" t="s">
        <v>298</v>
      </c>
      <c r="I207" s="203">
        <v>777.3</v>
      </c>
      <c r="J207" s="203">
        <v>475.5</v>
      </c>
      <c r="K207" s="203">
        <v>475.5</v>
      </c>
      <c r="L207" s="209">
        <v>37</v>
      </c>
      <c r="M207" s="199" t="s">
        <v>260</v>
      </c>
      <c r="N207" s="199" t="s">
        <v>264</v>
      </c>
      <c r="O207" s="202" t="s">
        <v>1255</v>
      </c>
      <c r="P207" s="203">
        <v>3517276.18</v>
      </c>
      <c r="Q207" s="203">
        <v>0</v>
      </c>
      <c r="R207" s="203">
        <v>0</v>
      </c>
      <c r="S207" s="203">
        <f t="shared" si="27"/>
        <v>3517276.18</v>
      </c>
      <c r="T207" s="203">
        <f t="shared" si="30"/>
        <v>4524.991869291136</v>
      </c>
      <c r="U207" s="203">
        <v>7396.0099045413617</v>
      </c>
      <c r="V207" s="210">
        <v>7396.0099045413617</v>
      </c>
      <c r="W207" s="210">
        <v>2871.0180352502257</v>
      </c>
      <c r="X207" s="210">
        <f t="shared" si="28"/>
        <v>2871.0180352502257</v>
      </c>
      <c r="Y207" s="205">
        <v>0</v>
      </c>
      <c r="Z207" s="205">
        <v>0</v>
      </c>
      <c r="AA207" s="205">
        <v>0</v>
      </c>
      <c r="AB207" s="205">
        <v>0</v>
      </c>
      <c r="AC207" s="205">
        <v>0</v>
      </c>
      <c r="AD207" s="205">
        <v>0</v>
      </c>
      <c r="AE207" s="205">
        <v>0</v>
      </c>
      <c r="AF207" s="211">
        <v>0</v>
      </c>
      <c r="AG207" s="205">
        <v>0</v>
      </c>
      <c r="AH207" s="205">
        <v>0</v>
      </c>
      <c r="AI207" s="205">
        <v>0</v>
      </c>
      <c r="AJ207" s="205">
        <v>0</v>
      </c>
      <c r="AK207" s="205">
        <v>815.66</v>
      </c>
      <c r="AL207" s="211">
        <f>7048.18*AK207/I207</f>
        <v>7396.0099045413617</v>
      </c>
      <c r="AM207" s="205">
        <v>0</v>
      </c>
      <c r="AN207" s="205">
        <v>0</v>
      </c>
      <c r="AO207" s="211">
        <v>0</v>
      </c>
      <c r="AP207" s="205">
        <v>0</v>
      </c>
      <c r="AQ207" s="205">
        <v>0</v>
      </c>
      <c r="AR207" s="205">
        <v>0</v>
      </c>
    </row>
    <row r="208" spans="1:44" s="204" customFormat="1" ht="36" hidden="1" customHeight="1">
      <c r="A208" s="204">
        <v>1</v>
      </c>
      <c r="B208" s="207">
        <f>SUBTOTAL(103,$A$16:A208)</f>
        <v>0</v>
      </c>
      <c r="C208" s="197" t="s">
        <v>1126</v>
      </c>
      <c r="D208" s="199">
        <v>1937</v>
      </c>
      <c r="E208" s="199"/>
      <c r="F208" s="208" t="s">
        <v>262</v>
      </c>
      <c r="G208" s="199" t="s">
        <v>302</v>
      </c>
      <c r="H208" s="199" t="s">
        <v>302</v>
      </c>
      <c r="I208" s="203">
        <v>2626</v>
      </c>
      <c r="J208" s="203">
        <v>2536</v>
      </c>
      <c r="K208" s="203">
        <v>2536</v>
      </c>
      <c r="L208" s="209">
        <v>96</v>
      </c>
      <c r="M208" s="199" t="s">
        <v>260</v>
      </c>
      <c r="N208" s="199" t="s">
        <v>264</v>
      </c>
      <c r="O208" s="202" t="s">
        <v>777</v>
      </c>
      <c r="P208" s="203">
        <v>581865.37</v>
      </c>
      <c r="Q208" s="203">
        <v>0</v>
      </c>
      <c r="R208" s="203">
        <v>0</v>
      </c>
      <c r="S208" s="203">
        <f t="shared" si="27"/>
        <v>581865.37</v>
      </c>
      <c r="T208" s="203">
        <f t="shared" si="30"/>
        <v>221.57858720487434</v>
      </c>
      <c r="U208" s="203">
        <v>810.46</v>
      </c>
      <c r="V208" s="210">
        <v>810.46</v>
      </c>
      <c r="W208" s="210">
        <v>588.8814127951257</v>
      </c>
      <c r="X208" s="210">
        <f t="shared" si="28"/>
        <v>588.8814127951257</v>
      </c>
      <c r="Y208" s="205">
        <v>0</v>
      </c>
      <c r="Z208" s="205">
        <v>0</v>
      </c>
      <c r="AA208" s="205">
        <v>0</v>
      </c>
      <c r="AB208" s="205">
        <v>0</v>
      </c>
      <c r="AC208" s="205">
        <v>810.46</v>
      </c>
      <c r="AD208" s="205">
        <v>0</v>
      </c>
      <c r="AE208" s="205">
        <v>0</v>
      </c>
      <c r="AF208" s="211">
        <v>0</v>
      </c>
      <c r="AG208" s="205">
        <v>0</v>
      </c>
      <c r="AH208" s="205">
        <v>0</v>
      </c>
      <c r="AI208" s="205">
        <v>0</v>
      </c>
      <c r="AJ208" s="205">
        <v>0</v>
      </c>
      <c r="AK208" s="205">
        <v>0</v>
      </c>
      <c r="AL208" s="211">
        <v>0</v>
      </c>
      <c r="AM208" s="205">
        <v>0</v>
      </c>
      <c r="AN208" s="205">
        <v>0</v>
      </c>
      <c r="AO208" s="211">
        <v>0</v>
      </c>
      <c r="AP208" s="205">
        <v>0</v>
      </c>
      <c r="AQ208" s="205">
        <v>0</v>
      </c>
      <c r="AR208" s="205">
        <v>0</v>
      </c>
    </row>
    <row r="209" spans="1:44" s="204" customFormat="1" ht="36" hidden="1" customHeight="1">
      <c r="A209" s="204">
        <v>1</v>
      </c>
      <c r="B209" s="207">
        <f>SUBTOTAL(103,$A$16:A209)</f>
        <v>0</v>
      </c>
      <c r="C209" s="197" t="s">
        <v>1127</v>
      </c>
      <c r="D209" s="199">
        <v>1934</v>
      </c>
      <c r="E209" s="199"/>
      <c r="F209" s="208" t="s">
        <v>262</v>
      </c>
      <c r="G209" s="199">
        <v>4</v>
      </c>
      <c r="H209" s="199" t="s">
        <v>364</v>
      </c>
      <c r="I209" s="203">
        <v>3106.06</v>
      </c>
      <c r="J209" s="203">
        <v>3106.06</v>
      </c>
      <c r="K209" s="203">
        <v>3042.06</v>
      </c>
      <c r="L209" s="209">
        <v>138</v>
      </c>
      <c r="M209" s="199" t="s">
        <v>260</v>
      </c>
      <c r="N209" s="199" t="s">
        <v>264</v>
      </c>
      <c r="O209" s="202" t="s">
        <v>1555</v>
      </c>
      <c r="P209" s="203">
        <v>4997938.54</v>
      </c>
      <c r="Q209" s="203">
        <v>0</v>
      </c>
      <c r="R209" s="203">
        <v>0</v>
      </c>
      <c r="S209" s="203">
        <f t="shared" si="27"/>
        <v>4997938.54</v>
      </c>
      <c r="T209" s="203">
        <f t="shared" si="30"/>
        <v>1609.0927219693117</v>
      </c>
      <c r="U209" s="203">
        <v>3462.8796574438356</v>
      </c>
      <c r="V209" s="210">
        <v>3462.8796574438356</v>
      </c>
      <c r="W209" s="210">
        <v>1853.7869354745239</v>
      </c>
      <c r="X209" s="210">
        <f t="shared" si="28"/>
        <v>1853.7869354745239</v>
      </c>
      <c r="Y209" s="205">
        <v>0</v>
      </c>
      <c r="Z209" s="205">
        <v>0</v>
      </c>
      <c r="AA209" s="205">
        <v>0</v>
      </c>
      <c r="AB209" s="205">
        <v>0</v>
      </c>
      <c r="AC209" s="205">
        <v>0</v>
      </c>
      <c r="AD209" s="205">
        <v>0</v>
      </c>
      <c r="AE209" s="205">
        <v>0</v>
      </c>
      <c r="AF209" s="211">
        <v>0</v>
      </c>
      <c r="AG209" s="205">
        <v>1206.22</v>
      </c>
      <c r="AH209" s="211">
        <f t="shared" ref="AH209:AH210" si="31">8917.04*AG209/I209</f>
        <v>3462.8796574438356</v>
      </c>
      <c r="AI209" s="205">
        <v>0</v>
      </c>
      <c r="AJ209" s="205">
        <v>0</v>
      </c>
      <c r="AK209" s="205">
        <v>0</v>
      </c>
      <c r="AL209" s="211">
        <v>0</v>
      </c>
      <c r="AM209" s="205">
        <v>0</v>
      </c>
      <c r="AN209" s="205">
        <v>0</v>
      </c>
      <c r="AO209" s="211">
        <v>0</v>
      </c>
      <c r="AP209" s="205">
        <v>0</v>
      </c>
      <c r="AQ209" s="205">
        <v>0</v>
      </c>
      <c r="AR209" s="205">
        <v>0</v>
      </c>
    </row>
    <row r="210" spans="1:44" s="204" customFormat="1" ht="36" hidden="1" customHeight="1">
      <c r="A210" s="204">
        <v>1</v>
      </c>
      <c r="B210" s="207">
        <f>SUBTOTAL(103,$A$16:A210)</f>
        <v>0</v>
      </c>
      <c r="C210" s="197" t="s">
        <v>1130</v>
      </c>
      <c r="D210" s="199">
        <v>1981</v>
      </c>
      <c r="E210" s="199"/>
      <c r="F210" s="208" t="s">
        <v>312</v>
      </c>
      <c r="G210" s="199">
        <v>5</v>
      </c>
      <c r="H210" s="199" t="s">
        <v>364</v>
      </c>
      <c r="I210" s="203">
        <v>6247.1</v>
      </c>
      <c r="J210" s="203">
        <v>4719.7</v>
      </c>
      <c r="K210" s="203">
        <v>4641.3999999999996</v>
      </c>
      <c r="L210" s="209">
        <v>189</v>
      </c>
      <c r="M210" s="199" t="s">
        <v>260</v>
      </c>
      <c r="N210" s="199" t="s">
        <v>264</v>
      </c>
      <c r="O210" s="202" t="s">
        <v>1301</v>
      </c>
      <c r="P210" s="203">
        <v>3797251.5799999996</v>
      </c>
      <c r="Q210" s="203">
        <v>0</v>
      </c>
      <c r="R210" s="203">
        <v>0</v>
      </c>
      <c r="S210" s="203">
        <f t="shared" si="27"/>
        <v>3797251.5799999996</v>
      </c>
      <c r="T210" s="203">
        <f t="shared" si="30"/>
        <v>607.84229162331314</v>
      </c>
      <c r="U210" s="203">
        <v>1587.1135048262397</v>
      </c>
      <c r="V210" s="210">
        <v>1587.1135048262397</v>
      </c>
      <c r="W210" s="210">
        <v>979.27121320292656</v>
      </c>
      <c r="X210" s="210">
        <f t="shared" si="28"/>
        <v>979.27121320292656</v>
      </c>
      <c r="Y210" s="205">
        <v>0</v>
      </c>
      <c r="Z210" s="205">
        <v>0</v>
      </c>
      <c r="AA210" s="205">
        <v>0</v>
      </c>
      <c r="AB210" s="205">
        <v>0</v>
      </c>
      <c r="AC210" s="205">
        <v>0</v>
      </c>
      <c r="AD210" s="205">
        <v>0</v>
      </c>
      <c r="AE210" s="205">
        <v>0</v>
      </c>
      <c r="AF210" s="211">
        <v>0</v>
      </c>
      <c r="AG210" s="205">
        <v>1111.9000000000001</v>
      </c>
      <c r="AH210" s="211">
        <f t="shared" si="31"/>
        <v>1587.1135048262397</v>
      </c>
      <c r="AI210" s="205">
        <v>0</v>
      </c>
      <c r="AJ210" s="205">
        <v>0</v>
      </c>
      <c r="AK210" s="205">
        <v>0</v>
      </c>
      <c r="AL210" s="211">
        <v>0</v>
      </c>
      <c r="AM210" s="205">
        <v>0</v>
      </c>
      <c r="AN210" s="205">
        <v>0</v>
      </c>
      <c r="AO210" s="211">
        <v>0</v>
      </c>
      <c r="AP210" s="205">
        <v>0</v>
      </c>
      <c r="AQ210" s="205">
        <v>0</v>
      </c>
      <c r="AR210" s="205">
        <v>0</v>
      </c>
    </row>
    <row r="211" spans="1:44" s="204" customFormat="1" ht="36" hidden="1" customHeight="1">
      <c r="A211" s="204">
        <v>1</v>
      </c>
      <c r="B211" s="207">
        <f>SUBTOTAL(103,$A$16:A211)</f>
        <v>0</v>
      </c>
      <c r="C211" s="197" t="s">
        <v>1131</v>
      </c>
      <c r="D211" s="199" t="s">
        <v>1283</v>
      </c>
      <c r="E211" s="199"/>
      <c r="F211" s="208" t="s">
        <v>262</v>
      </c>
      <c r="G211" s="199" t="s">
        <v>297</v>
      </c>
      <c r="H211" s="199" t="s">
        <v>298</v>
      </c>
      <c r="I211" s="203">
        <v>286.8</v>
      </c>
      <c r="J211" s="203">
        <v>286.8</v>
      </c>
      <c r="K211" s="203">
        <v>286.8</v>
      </c>
      <c r="L211" s="209">
        <v>9</v>
      </c>
      <c r="M211" s="199" t="s">
        <v>260</v>
      </c>
      <c r="N211" s="199" t="s">
        <v>261</v>
      </c>
      <c r="O211" s="202" t="s">
        <v>263</v>
      </c>
      <c r="P211" s="203">
        <v>1338677.8699999999</v>
      </c>
      <c r="Q211" s="203">
        <v>0</v>
      </c>
      <c r="R211" s="203">
        <v>0</v>
      </c>
      <c r="S211" s="203">
        <f t="shared" si="27"/>
        <v>1338677.8699999999</v>
      </c>
      <c r="T211" s="203">
        <f t="shared" si="30"/>
        <v>4667.6355299860525</v>
      </c>
      <c r="U211" s="203">
        <v>9325.813620641562</v>
      </c>
      <c r="V211" s="210">
        <v>9325.813620641562</v>
      </c>
      <c r="W211" s="210">
        <v>4658.1780906555095</v>
      </c>
      <c r="X211" s="210">
        <f t="shared" si="28"/>
        <v>4658.1780906555095</v>
      </c>
      <c r="Y211" s="205">
        <v>0</v>
      </c>
      <c r="Z211" s="205">
        <v>0</v>
      </c>
      <c r="AA211" s="205">
        <v>0</v>
      </c>
      <c r="AB211" s="205">
        <v>0</v>
      </c>
      <c r="AC211" s="205">
        <v>0</v>
      </c>
      <c r="AD211" s="205">
        <v>0</v>
      </c>
      <c r="AE211" s="205">
        <v>0</v>
      </c>
      <c r="AF211" s="211">
        <v>0</v>
      </c>
      <c r="AG211" s="205">
        <v>0</v>
      </c>
      <c r="AH211" s="205">
        <v>0</v>
      </c>
      <c r="AI211" s="205">
        <v>0</v>
      </c>
      <c r="AJ211" s="205">
        <v>0</v>
      </c>
      <c r="AK211" s="205">
        <v>379.48</v>
      </c>
      <c r="AL211" s="211">
        <f>7048.18*AK211/I211</f>
        <v>9325.813620641562</v>
      </c>
      <c r="AM211" s="205">
        <v>0</v>
      </c>
      <c r="AN211" s="205">
        <v>0</v>
      </c>
      <c r="AO211" s="211">
        <v>0</v>
      </c>
      <c r="AP211" s="205">
        <v>0</v>
      </c>
      <c r="AQ211" s="205">
        <v>0</v>
      </c>
      <c r="AR211" s="205">
        <v>0</v>
      </c>
    </row>
    <row r="212" spans="1:44" s="204" customFormat="1" ht="36" hidden="1" customHeight="1">
      <c r="A212" s="204">
        <v>1</v>
      </c>
      <c r="B212" s="207">
        <f>SUBTOTAL(103,$A$16:A212)</f>
        <v>0</v>
      </c>
      <c r="C212" s="197" t="s">
        <v>1132</v>
      </c>
      <c r="D212" s="199">
        <v>1979</v>
      </c>
      <c r="E212" s="199"/>
      <c r="F212" s="208" t="s">
        <v>262</v>
      </c>
      <c r="G212" s="199">
        <v>9</v>
      </c>
      <c r="H212" s="199" t="s">
        <v>2192</v>
      </c>
      <c r="I212" s="203">
        <v>21489.200000000001</v>
      </c>
      <c r="J212" s="203">
        <v>21489.200000000001</v>
      </c>
      <c r="K212" s="203">
        <v>21320.3</v>
      </c>
      <c r="L212" s="209">
        <v>1110</v>
      </c>
      <c r="M212" s="199" t="s">
        <v>260</v>
      </c>
      <c r="N212" s="199" t="s">
        <v>264</v>
      </c>
      <c r="O212" s="202" t="s">
        <v>770</v>
      </c>
      <c r="P212" s="203">
        <v>4355063.8499999996</v>
      </c>
      <c r="Q212" s="203">
        <v>0</v>
      </c>
      <c r="R212" s="203">
        <v>0</v>
      </c>
      <c r="S212" s="203">
        <f t="shared" si="27"/>
        <v>4355063.8499999996</v>
      </c>
      <c r="T212" s="203">
        <f t="shared" si="30"/>
        <v>202.66291206745711</v>
      </c>
      <c r="U212" s="203">
        <v>343.12119576345327</v>
      </c>
      <c r="V212" s="210">
        <v>343.12119576345327</v>
      </c>
      <c r="W212" s="210">
        <v>140.45828369599616</v>
      </c>
      <c r="X212" s="210">
        <f t="shared" si="28"/>
        <v>140.45828369599616</v>
      </c>
      <c r="Y212" s="205">
        <v>0</v>
      </c>
      <c r="Z212" s="205">
        <v>0</v>
      </c>
      <c r="AA212" s="205">
        <v>0</v>
      </c>
      <c r="AB212" s="205">
        <v>0</v>
      </c>
      <c r="AC212" s="205">
        <v>0</v>
      </c>
      <c r="AD212" s="205">
        <v>0</v>
      </c>
      <c r="AE212" s="205">
        <v>3</v>
      </c>
      <c r="AF212" s="211">
        <f>2457800*AE212/I212</f>
        <v>343.12119576345327</v>
      </c>
      <c r="AG212" s="205">
        <v>0</v>
      </c>
      <c r="AH212" s="205">
        <v>0</v>
      </c>
      <c r="AI212" s="205">
        <v>0</v>
      </c>
      <c r="AJ212" s="205">
        <v>0</v>
      </c>
      <c r="AK212" s="205">
        <v>0</v>
      </c>
      <c r="AL212" s="211">
        <v>0</v>
      </c>
      <c r="AM212" s="205">
        <v>0</v>
      </c>
      <c r="AN212" s="205">
        <v>0</v>
      </c>
      <c r="AO212" s="211">
        <v>0</v>
      </c>
      <c r="AP212" s="205">
        <v>0</v>
      </c>
      <c r="AQ212" s="205">
        <v>0</v>
      </c>
      <c r="AR212" s="205">
        <v>0</v>
      </c>
    </row>
    <row r="213" spans="1:44" s="204" customFormat="1" ht="36" hidden="1" customHeight="1">
      <c r="A213" s="204">
        <v>1</v>
      </c>
      <c r="B213" s="207">
        <f>SUBTOTAL(103,$A$16:A213)</f>
        <v>0</v>
      </c>
      <c r="C213" s="197" t="s">
        <v>1133</v>
      </c>
      <c r="D213" s="199">
        <v>1949</v>
      </c>
      <c r="E213" s="199"/>
      <c r="F213" s="208" t="s">
        <v>262</v>
      </c>
      <c r="G213" s="199">
        <v>2</v>
      </c>
      <c r="H213" s="199" t="s">
        <v>298</v>
      </c>
      <c r="I213" s="203">
        <v>402.7</v>
      </c>
      <c r="J213" s="203">
        <v>402.7</v>
      </c>
      <c r="K213" s="203">
        <v>402.7</v>
      </c>
      <c r="L213" s="209">
        <v>20</v>
      </c>
      <c r="M213" s="199" t="s">
        <v>260</v>
      </c>
      <c r="N213" s="199" t="s">
        <v>264</v>
      </c>
      <c r="O213" s="202" t="s">
        <v>1255</v>
      </c>
      <c r="P213" s="203">
        <v>1700754.66</v>
      </c>
      <c r="Q213" s="203">
        <v>0</v>
      </c>
      <c r="R213" s="203">
        <v>0</v>
      </c>
      <c r="S213" s="203">
        <f t="shared" si="27"/>
        <v>1700754.66</v>
      </c>
      <c r="T213" s="203">
        <f t="shared" si="30"/>
        <v>4223.3788428110256</v>
      </c>
      <c r="U213" s="203">
        <v>8814.8631119940401</v>
      </c>
      <c r="V213" s="210">
        <v>8814.8631119940401</v>
      </c>
      <c r="W213" s="210">
        <v>4591.4842691830145</v>
      </c>
      <c r="X213" s="210">
        <f t="shared" si="28"/>
        <v>4591.4842691830145</v>
      </c>
      <c r="Y213" s="205">
        <v>0</v>
      </c>
      <c r="Z213" s="205">
        <v>0</v>
      </c>
      <c r="AA213" s="205">
        <v>0</v>
      </c>
      <c r="AB213" s="205">
        <v>0</v>
      </c>
      <c r="AC213" s="205">
        <v>0</v>
      </c>
      <c r="AD213" s="205">
        <v>0</v>
      </c>
      <c r="AE213" s="205">
        <v>0</v>
      </c>
      <c r="AF213" s="211">
        <v>0</v>
      </c>
      <c r="AG213" s="205">
        <v>0</v>
      </c>
      <c r="AH213" s="205">
        <v>0</v>
      </c>
      <c r="AI213" s="205">
        <v>0</v>
      </c>
      <c r="AJ213" s="205">
        <v>0</v>
      </c>
      <c r="AK213" s="205">
        <v>503.64</v>
      </c>
      <c r="AL213" s="211">
        <f t="shared" ref="AL213:AL214" si="32">7048.18*AK213/I213</f>
        <v>8814.8631119940401</v>
      </c>
      <c r="AM213" s="205">
        <v>0</v>
      </c>
      <c r="AN213" s="205">
        <v>0</v>
      </c>
      <c r="AO213" s="211">
        <v>0</v>
      </c>
      <c r="AP213" s="205">
        <v>0</v>
      </c>
      <c r="AQ213" s="205">
        <v>0</v>
      </c>
      <c r="AR213" s="205">
        <v>0</v>
      </c>
    </row>
    <row r="214" spans="1:44" s="204" customFormat="1" ht="36" hidden="1" customHeight="1">
      <c r="A214" s="204">
        <v>1</v>
      </c>
      <c r="B214" s="207">
        <f>SUBTOTAL(103,$A$16:A214)</f>
        <v>0</v>
      </c>
      <c r="C214" s="197" t="s">
        <v>1134</v>
      </c>
      <c r="D214" s="199">
        <v>1958</v>
      </c>
      <c r="E214" s="199"/>
      <c r="F214" s="208" t="s">
        <v>262</v>
      </c>
      <c r="G214" s="199">
        <v>2</v>
      </c>
      <c r="H214" s="199" t="s">
        <v>298</v>
      </c>
      <c r="I214" s="203">
        <v>294.39999999999998</v>
      </c>
      <c r="J214" s="203">
        <v>294.39999999999998</v>
      </c>
      <c r="K214" s="203">
        <v>294.39999999999998</v>
      </c>
      <c r="L214" s="209">
        <v>10</v>
      </c>
      <c r="M214" s="199" t="s">
        <v>260</v>
      </c>
      <c r="N214" s="199" t="s">
        <v>264</v>
      </c>
      <c r="O214" s="202" t="s">
        <v>1255</v>
      </c>
      <c r="P214" s="203">
        <v>1402602.78</v>
      </c>
      <c r="Q214" s="203">
        <v>0</v>
      </c>
      <c r="R214" s="203">
        <v>0</v>
      </c>
      <c r="S214" s="203">
        <f t="shared" si="27"/>
        <v>1402602.78</v>
      </c>
      <c r="T214" s="203">
        <f t="shared" si="30"/>
        <v>4764.2757472826088</v>
      </c>
      <c r="U214" s="203">
        <v>9396.775305706522</v>
      </c>
      <c r="V214" s="210">
        <v>9396.775305706522</v>
      </c>
      <c r="W214" s="210">
        <v>4632.4995584239132</v>
      </c>
      <c r="X214" s="210">
        <f t="shared" si="28"/>
        <v>4632.4995584239132</v>
      </c>
      <c r="Y214" s="205">
        <v>0</v>
      </c>
      <c r="Z214" s="205">
        <v>0</v>
      </c>
      <c r="AA214" s="205">
        <v>0</v>
      </c>
      <c r="AB214" s="205">
        <v>0</v>
      </c>
      <c r="AC214" s="205">
        <v>0</v>
      </c>
      <c r="AD214" s="205">
        <v>0</v>
      </c>
      <c r="AE214" s="205">
        <v>0</v>
      </c>
      <c r="AF214" s="211">
        <v>0</v>
      </c>
      <c r="AG214" s="205">
        <v>0</v>
      </c>
      <c r="AH214" s="205">
        <v>0</v>
      </c>
      <c r="AI214" s="205">
        <v>0</v>
      </c>
      <c r="AJ214" s="205">
        <v>0</v>
      </c>
      <c r="AK214" s="205">
        <v>392.5</v>
      </c>
      <c r="AL214" s="211">
        <f t="shared" si="32"/>
        <v>9396.775305706522</v>
      </c>
      <c r="AM214" s="205">
        <v>0</v>
      </c>
      <c r="AN214" s="205">
        <v>0</v>
      </c>
      <c r="AO214" s="211">
        <v>0</v>
      </c>
      <c r="AP214" s="205">
        <v>0</v>
      </c>
      <c r="AQ214" s="205">
        <v>0</v>
      </c>
      <c r="AR214" s="205">
        <v>0</v>
      </c>
    </row>
    <row r="215" spans="1:44" s="204" customFormat="1" ht="36" hidden="1" customHeight="1">
      <c r="A215" s="204">
        <v>1</v>
      </c>
      <c r="B215" s="207">
        <f>SUBTOTAL(103,$A$16:A215)</f>
        <v>0</v>
      </c>
      <c r="C215" s="197" t="s">
        <v>1135</v>
      </c>
      <c r="D215" s="199">
        <v>1993</v>
      </c>
      <c r="E215" s="199"/>
      <c r="F215" s="208" t="s">
        <v>312</v>
      </c>
      <c r="G215" s="199">
        <v>9</v>
      </c>
      <c r="H215" s="199" t="s">
        <v>302</v>
      </c>
      <c r="I215" s="203">
        <v>10873.5</v>
      </c>
      <c r="J215" s="203">
        <v>7723.2</v>
      </c>
      <c r="K215" s="203">
        <v>7661.3</v>
      </c>
      <c r="L215" s="209">
        <v>328</v>
      </c>
      <c r="M215" s="199" t="s">
        <v>260</v>
      </c>
      <c r="N215" s="199" t="s">
        <v>264</v>
      </c>
      <c r="O215" s="202" t="s">
        <v>1302</v>
      </c>
      <c r="P215" s="203">
        <v>6356844.0800000001</v>
      </c>
      <c r="Q215" s="203">
        <v>0</v>
      </c>
      <c r="R215" s="203">
        <v>0</v>
      </c>
      <c r="S215" s="203">
        <f t="shared" si="27"/>
        <v>6356844.0800000001</v>
      </c>
      <c r="T215" s="203">
        <f t="shared" si="30"/>
        <v>584.61802363544393</v>
      </c>
      <c r="U215" s="203">
        <v>904.14310019772847</v>
      </c>
      <c r="V215" s="210">
        <v>904.14310019772847</v>
      </c>
      <c r="W215" s="210">
        <v>319.52507656228454</v>
      </c>
      <c r="X215" s="210">
        <f t="shared" si="28"/>
        <v>319.52507656228454</v>
      </c>
      <c r="Y215" s="205">
        <v>0</v>
      </c>
      <c r="Z215" s="205">
        <v>0</v>
      </c>
      <c r="AA215" s="205">
        <v>0</v>
      </c>
      <c r="AB215" s="205">
        <v>0</v>
      </c>
      <c r="AC215" s="205">
        <v>0</v>
      </c>
      <c r="AD215" s="205">
        <v>0</v>
      </c>
      <c r="AE215" s="205">
        <v>4</v>
      </c>
      <c r="AF215" s="211">
        <f>2457800*AE215/I215</f>
        <v>904.14310019772847</v>
      </c>
      <c r="AG215" s="205">
        <v>0</v>
      </c>
      <c r="AH215" s="205">
        <v>0</v>
      </c>
      <c r="AI215" s="205">
        <v>0</v>
      </c>
      <c r="AJ215" s="205">
        <v>0</v>
      </c>
      <c r="AK215" s="205">
        <v>0</v>
      </c>
      <c r="AL215" s="211">
        <v>0</v>
      </c>
      <c r="AM215" s="205">
        <v>0</v>
      </c>
      <c r="AN215" s="205">
        <v>0</v>
      </c>
      <c r="AO215" s="211">
        <v>0</v>
      </c>
      <c r="AP215" s="205">
        <v>0</v>
      </c>
      <c r="AQ215" s="205">
        <v>0</v>
      </c>
      <c r="AR215" s="205">
        <v>0</v>
      </c>
    </row>
    <row r="216" spans="1:44" s="204" customFormat="1" ht="36" hidden="1" customHeight="1">
      <c r="A216" s="204">
        <v>1</v>
      </c>
      <c r="B216" s="207">
        <f>SUBTOTAL(103,$A$16:A216)</f>
        <v>0</v>
      </c>
      <c r="C216" s="197" t="s">
        <v>1234</v>
      </c>
      <c r="D216" s="199">
        <v>1931</v>
      </c>
      <c r="E216" s="199"/>
      <c r="F216" s="208" t="s">
        <v>262</v>
      </c>
      <c r="G216" s="199">
        <v>4</v>
      </c>
      <c r="H216" s="199" t="s">
        <v>364</v>
      </c>
      <c r="I216" s="203">
        <v>4408.1000000000004</v>
      </c>
      <c r="J216" s="203">
        <v>4408.1000000000004</v>
      </c>
      <c r="K216" s="203">
        <v>2703.21</v>
      </c>
      <c r="L216" s="209">
        <v>109</v>
      </c>
      <c r="M216" s="199" t="s">
        <v>260</v>
      </c>
      <c r="N216" s="199" t="s">
        <v>264</v>
      </c>
      <c r="O216" s="202" t="s">
        <v>1311</v>
      </c>
      <c r="P216" s="203">
        <v>172775.04000000001</v>
      </c>
      <c r="Q216" s="203">
        <v>0</v>
      </c>
      <c r="R216" s="203">
        <v>0</v>
      </c>
      <c r="S216" s="203">
        <f t="shared" si="27"/>
        <v>172775.04000000001</v>
      </c>
      <c r="T216" s="203">
        <f t="shared" si="30"/>
        <v>39.19490029718019</v>
      </c>
      <c r="U216" s="203">
        <v>39.19490029718019</v>
      </c>
      <c r="V216" s="210">
        <v>39.19490029718019</v>
      </c>
      <c r="W216" s="210">
        <v>0</v>
      </c>
      <c r="X216" s="210">
        <f t="shared" si="28"/>
        <v>0</v>
      </c>
      <c r="Y216" s="205">
        <v>0</v>
      </c>
      <c r="Z216" s="205">
        <v>0</v>
      </c>
      <c r="AA216" s="205">
        <v>0</v>
      </c>
      <c r="AB216" s="205">
        <v>0</v>
      </c>
      <c r="AC216" s="205">
        <v>0</v>
      </c>
      <c r="AD216" s="205">
        <v>0</v>
      </c>
      <c r="AE216" s="205">
        <v>0</v>
      </c>
      <c r="AF216" s="211">
        <v>0</v>
      </c>
      <c r="AG216" s="205">
        <v>0</v>
      </c>
      <c r="AH216" s="205">
        <v>0</v>
      </c>
      <c r="AI216" s="205">
        <v>0</v>
      </c>
      <c r="AJ216" s="205">
        <v>0</v>
      </c>
      <c r="AK216" s="205">
        <v>0</v>
      </c>
      <c r="AL216" s="211">
        <v>0</v>
      </c>
      <c r="AM216" s="205">
        <v>0</v>
      </c>
      <c r="AN216" s="205">
        <v>0</v>
      </c>
      <c r="AO216" s="211">
        <v>0</v>
      </c>
      <c r="AP216" s="205">
        <v>0</v>
      </c>
      <c r="AQ216" s="205">
        <v>0</v>
      </c>
      <c r="AR216" s="205">
        <v>0</v>
      </c>
    </row>
    <row r="217" spans="1:44" s="204" customFormat="1" ht="36" hidden="1" customHeight="1">
      <c r="A217" s="204">
        <v>1</v>
      </c>
      <c r="B217" s="207">
        <f>SUBTOTAL(103,$A$16:A217)</f>
        <v>0</v>
      </c>
      <c r="C217" s="197" t="s">
        <v>1326</v>
      </c>
      <c r="D217" s="199">
        <v>1986</v>
      </c>
      <c r="E217" s="199"/>
      <c r="F217" s="208" t="s">
        <v>262</v>
      </c>
      <c r="G217" s="199">
        <v>9</v>
      </c>
      <c r="H217" s="199" t="s">
        <v>351</v>
      </c>
      <c r="I217" s="203">
        <v>22008.74</v>
      </c>
      <c r="J217" s="203">
        <v>20090.2</v>
      </c>
      <c r="K217" s="203">
        <v>16765.8</v>
      </c>
      <c r="L217" s="209">
        <v>668</v>
      </c>
      <c r="M217" s="199" t="s">
        <v>260</v>
      </c>
      <c r="N217" s="199" t="s">
        <v>335</v>
      </c>
      <c r="O217" s="202" t="s">
        <v>1347</v>
      </c>
      <c r="P217" s="203">
        <v>13083489.59</v>
      </c>
      <c r="Q217" s="203">
        <v>0</v>
      </c>
      <c r="R217" s="203">
        <v>0</v>
      </c>
      <c r="S217" s="203">
        <f t="shared" si="27"/>
        <v>13083489.59</v>
      </c>
      <c r="T217" s="203">
        <f t="shared" si="30"/>
        <v>594.46790638628102</v>
      </c>
      <c r="U217" s="203">
        <v>1005.0643517075488</v>
      </c>
      <c r="V217" s="210">
        <v>1005.0643517075488</v>
      </c>
      <c r="W217" s="210">
        <v>410.59644532126777</v>
      </c>
      <c r="X217" s="210">
        <f t="shared" si="28"/>
        <v>410.59644532126777</v>
      </c>
      <c r="Y217" s="205">
        <v>0</v>
      </c>
      <c r="Z217" s="205">
        <v>0</v>
      </c>
      <c r="AA217" s="205">
        <v>0</v>
      </c>
      <c r="AB217" s="205">
        <v>0</v>
      </c>
      <c r="AC217" s="205">
        <v>0</v>
      </c>
      <c r="AD217" s="205">
        <v>0</v>
      </c>
      <c r="AE217" s="205">
        <v>9</v>
      </c>
      <c r="AF217" s="211">
        <f t="shared" ref="AF217:AF228" si="33">2457800*AE217/I217</f>
        <v>1005.0643517075488</v>
      </c>
      <c r="AG217" s="205">
        <v>0</v>
      </c>
      <c r="AH217" s="205">
        <v>0</v>
      </c>
      <c r="AI217" s="205">
        <v>0</v>
      </c>
      <c r="AJ217" s="205">
        <v>0</v>
      </c>
      <c r="AK217" s="205">
        <v>0</v>
      </c>
      <c r="AL217" s="211">
        <v>0</v>
      </c>
      <c r="AM217" s="205">
        <v>0</v>
      </c>
      <c r="AN217" s="205">
        <v>0</v>
      </c>
      <c r="AO217" s="211">
        <v>0</v>
      </c>
      <c r="AP217" s="205">
        <v>0</v>
      </c>
      <c r="AQ217" s="205">
        <v>0</v>
      </c>
      <c r="AR217" s="205">
        <v>0</v>
      </c>
    </row>
    <row r="218" spans="1:44" s="204" customFormat="1" ht="36" hidden="1" customHeight="1">
      <c r="A218" s="204">
        <v>1</v>
      </c>
      <c r="B218" s="207">
        <f>SUBTOTAL(103,$A$16:A218)</f>
        <v>0</v>
      </c>
      <c r="C218" s="197" t="s">
        <v>1342</v>
      </c>
      <c r="D218" s="199">
        <v>1986</v>
      </c>
      <c r="E218" s="199"/>
      <c r="F218" s="208" t="s">
        <v>312</v>
      </c>
      <c r="G218" s="199">
        <v>9</v>
      </c>
      <c r="H218" s="199" t="s">
        <v>306</v>
      </c>
      <c r="I218" s="203">
        <v>5847.8</v>
      </c>
      <c r="J218" s="203">
        <v>5847.8</v>
      </c>
      <c r="K218" s="203">
        <v>5847.8</v>
      </c>
      <c r="L218" s="209">
        <v>220</v>
      </c>
      <c r="M218" s="199" t="s">
        <v>260</v>
      </c>
      <c r="N218" s="199" t="s">
        <v>264</v>
      </c>
      <c r="O218" s="202" t="s">
        <v>1348</v>
      </c>
      <c r="P218" s="203">
        <v>5478127.7400000002</v>
      </c>
      <c r="Q218" s="203">
        <v>0</v>
      </c>
      <c r="R218" s="203">
        <v>0</v>
      </c>
      <c r="S218" s="203">
        <f t="shared" si="27"/>
        <v>5478127.7400000002</v>
      </c>
      <c r="T218" s="203">
        <f t="shared" si="30"/>
        <v>936.78438729094705</v>
      </c>
      <c r="U218" s="203">
        <v>1260.8844351722014</v>
      </c>
      <c r="V218" s="210">
        <v>1260.8844351722014</v>
      </c>
      <c r="W218" s="210">
        <v>324.10004788125434</v>
      </c>
      <c r="X218" s="210">
        <f t="shared" si="28"/>
        <v>324.10004788125434</v>
      </c>
      <c r="Y218" s="205">
        <v>0</v>
      </c>
      <c r="Z218" s="205">
        <v>0</v>
      </c>
      <c r="AA218" s="205">
        <v>0</v>
      </c>
      <c r="AB218" s="205">
        <v>0</v>
      </c>
      <c r="AC218" s="205">
        <v>0</v>
      </c>
      <c r="AD218" s="205">
        <v>0</v>
      </c>
      <c r="AE218" s="205">
        <v>3</v>
      </c>
      <c r="AF218" s="211">
        <f t="shared" si="33"/>
        <v>1260.8844351722014</v>
      </c>
      <c r="AG218" s="205">
        <v>0</v>
      </c>
      <c r="AH218" s="205">
        <v>0</v>
      </c>
      <c r="AI218" s="205">
        <v>0</v>
      </c>
      <c r="AJ218" s="205">
        <v>0</v>
      </c>
      <c r="AK218" s="205">
        <v>0</v>
      </c>
      <c r="AL218" s="211">
        <v>0</v>
      </c>
      <c r="AM218" s="205">
        <v>0</v>
      </c>
      <c r="AN218" s="205">
        <v>0</v>
      </c>
      <c r="AO218" s="211">
        <v>0</v>
      </c>
      <c r="AP218" s="205">
        <v>0</v>
      </c>
      <c r="AQ218" s="205">
        <v>0</v>
      </c>
      <c r="AR218" s="205">
        <v>0</v>
      </c>
    </row>
    <row r="219" spans="1:44" s="204" customFormat="1" ht="36" hidden="1" customHeight="1">
      <c r="A219" s="204">
        <v>1</v>
      </c>
      <c r="B219" s="207">
        <f>SUBTOTAL(103,$A$16:A219)</f>
        <v>0</v>
      </c>
      <c r="C219" s="197" t="s">
        <v>1343</v>
      </c>
      <c r="D219" s="199">
        <v>1986</v>
      </c>
      <c r="E219" s="199"/>
      <c r="F219" s="208" t="s">
        <v>312</v>
      </c>
      <c r="G219" s="199">
        <v>9</v>
      </c>
      <c r="H219" s="199" t="s">
        <v>302</v>
      </c>
      <c r="I219" s="203">
        <v>8861.6</v>
      </c>
      <c r="J219" s="203">
        <v>7954.2</v>
      </c>
      <c r="K219" s="203">
        <v>7894.7</v>
      </c>
      <c r="L219" s="209">
        <v>295</v>
      </c>
      <c r="M219" s="199" t="s">
        <v>260</v>
      </c>
      <c r="N219" s="199" t="s">
        <v>292</v>
      </c>
      <c r="O219" s="202" t="s">
        <v>1349</v>
      </c>
      <c r="P219" s="203">
        <v>7310851.2000000002</v>
      </c>
      <c r="Q219" s="203">
        <v>0</v>
      </c>
      <c r="R219" s="203">
        <v>0</v>
      </c>
      <c r="S219" s="203">
        <f t="shared" si="27"/>
        <v>7310851.2000000002</v>
      </c>
      <c r="T219" s="203">
        <f t="shared" si="30"/>
        <v>825.00352080888331</v>
      </c>
      <c r="U219" s="203">
        <v>1109.4159068339802</v>
      </c>
      <c r="V219" s="210">
        <v>1109.4159068339802</v>
      </c>
      <c r="W219" s="210">
        <v>284.41238602509691</v>
      </c>
      <c r="X219" s="210">
        <f t="shared" si="28"/>
        <v>284.41238602509691</v>
      </c>
      <c r="Y219" s="205">
        <v>0</v>
      </c>
      <c r="Z219" s="205">
        <v>0</v>
      </c>
      <c r="AA219" s="205">
        <v>0</v>
      </c>
      <c r="AB219" s="205">
        <v>0</v>
      </c>
      <c r="AC219" s="205">
        <v>0</v>
      </c>
      <c r="AD219" s="205">
        <v>0</v>
      </c>
      <c r="AE219" s="205">
        <v>4</v>
      </c>
      <c r="AF219" s="211">
        <f t="shared" si="33"/>
        <v>1109.4159068339802</v>
      </c>
      <c r="AG219" s="205">
        <v>0</v>
      </c>
      <c r="AH219" s="205">
        <v>0</v>
      </c>
      <c r="AI219" s="205">
        <v>0</v>
      </c>
      <c r="AJ219" s="205">
        <v>0</v>
      </c>
      <c r="AK219" s="205">
        <v>0</v>
      </c>
      <c r="AL219" s="211">
        <v>0</v>
      </c>
      <c r="AM219" s="205">
        <v>0</v>
      </c>
      <c r="AN219" s="205">
        <v>0</v>
      </c>
      <c r="AO219" s="211">
        <v>0</v>
      </c>
      <c r="AP219" s="205">
        <v>0</v>
      </c>
      <c r="AQ219" s="205">
        <v>0</v>
      </c>
      <c r="AR219" s="205">
        <v>0</v>
      </c>
    </row>
    <row r="220" spans="1:44" s="204" customFormat="1" ht="36" hidden="1" customHeight="1">
      <c r="A220" s="204">
        <v>1</v>
      </c>
      <c r="B220" s="207">
        <f>SUBTOTAL(103,$A$16:A220)</f>
        <v>0</v>
      </c>
      <c r="C220" s="197" t="s">
        <v>1344</v>
      </c>
      <c r="D220" s="199">
        <v>1988</v>
      </c>
      <c r="E220" s="199"/>
      <c r="F220" s="208" t="s">
        <v>312</v>
      </c>
      <c r="G220" s="199">
        <v>9</v>
      </c>
      <c r="H220" s="199" t="s">
        <v>306</v>
      </c>
      <c r="I220" s="203">
        <v>8029.8</v>
      </c>
      <c r="J220" s="203">
        <v>5819.3</v>
      </c>
      <c r="K220" s="203">
        <v>5819.3</v>
      </c>
      <c r="L220" s="209">
        <v>281</v>
      </c>
      <c r="M220" s="199" t="s">
        <v>260</v>
      </c>
      <c r="N220" s="199" t="s">
        <v>264</v>
      </c>
      <c r="O220" s="202" t="s">
        <v>1350</v>
      </c>
      <c r="P220" s="203">
        <v>5327196</v>
      </c>
      <c r="Q220" s="203">
        <v>0</v>
      </c>
      <c r="R220" s="203">
        <v>0</v>
      </c>
      <c r="S220" s="203">
        <f t="shared" si="27"/>
        <v>5327196</v>
      </c>
      <c r="T220" s="203">
        <f t="shared" si="30"/>
        <v>663.42822984383167</v>
      </c>
      <c r="U220" s="203">
        <v>918.25450198012402</v>
      </c>
      <c r="V220" s="210">
        <v>918.25450198012402</v>
      </c>
      <c r="W220" s="210">
        <v>254.82627213629235</v>
      </c>
      <c r="X220" s="210">
        <f t="shared" si="28"/>
        <v>254.82627213629235</v>
      </c>
      <c r="Y220" s="205">
        <v>0</v>
      </c>
      <c r="Z220" s="205">
        <v>0</v>
      </c>
      <c r="AA220" s="205">
        <v>0</v>
      </c>
      <c r="AB220" s="205">
        <v>0</v>
      </c>
      <c r="AC220" s="205">
        <v>0</v>
      </c>
      <c r="AD220" s="205">
        <v>0</v>
      </c>
      <c r="AE220" s="205">
        <v>3</v>
      </c>
      <c r="AF220" s="211">
        <f t="shared" si="33"/>
        <v>918.25450198012402</v>
      </c>
      <c r="AG220" s="205">
        <v>0</v>
      </c>
      <c r="AH220" s="205">
        <v>0</v>
      </c>
      <c r="AI220" s="205">
        <v>0</v>
      </c>
      <c r="AJ220" s="205">
        <v>0</v>
      </c>
      <c r="AK220" s="205">
        <v>0</v>
      </c>
      <c r="AL220" s="211">
        <v>0</v>
      </c>
      <c r="AM220" s="205">
        <v>0</v>
      </c>
      <c r="AN220" s="205">
        <v>0</v>
      </c>
      <c r="AO220" s="211">
        <v>0</v>
      </c>
      <c r="AP220" s="205">
        <v>0</v>
      </c>
      <c r="AQ220" s="205">
        <v>0</v>
      </c>
      <c r="AR220" s="205">
        <v>0</v>
      </c>
    </row>
    <row r="221" spans="1:44" s="204" customFormat="1" ht="36" hidden="1" customHeight="1">
      <c r="A221" s="204">
        <v>1</v>
      </c>
      <c r="B221" s="207">
        <f>SUBTOTAL(103,$A$16:A221)</f>
        <v>0</v>
      </c>
      <c r="C221" s="197" t="s">
        <v>1345</v>
      </c>
      <c r="D221" s="199">
        <v>1986</v>
      </c>
      <c r="E221" s="199"/>
      <c r="F221" s="208" t="s">
        <v>312</v>
      </c>
      <c r="G221" s="199">
        <v>9</v>
      </c>
      <c r="H221" s="199" t="s">
        <v>302</v>
      </c>
      <c r="I221" s="203">
        <v>8130.5</v>
      </c>
      <c r="J221" s="203">
        <v>7378.4</v>
      </c>
      <c r="K221" s="203">
        <v>6959.7</v>
      </c>
      <c r="L221" s="209">
        <v>323</v>
      </c>
      <c r="M221" s="199" t="s">
        <v>260</v>
      </c>
      <c r="N221" s="199" t="s">
        <v>264</v>
      </c>
      <c r="O221" s="202" t="s">
        <v>769</v>
      </c>
      <c r="P221" s="203">
        <v>7367915.9199999999</v>
      </c>
      <c r="Q221" s="203">
        <v>0</v>
      </c>
      <c r="R221" s="203">
        <v>0</v>
      </c>
      <c r="S221" s="203">
        <f t="shared" si="27"/>
        <v>7367915.9199999999</v>
      </c>
      <c r="T221" s="203">
        <f t="shared" si="30"/>
        <v>906.20698850009228</v>
      </c>
      <c r="U221" s="203">
        <v>1209.1753274706352</v>
      </c>
      <c r="V221" s="210">
        <v>1209.1753274706352</v>
      </c>
      <c r="W221" s="210">
        <v>302.96833897054296</v>
      </c>
      <c r="X221" s="210">
        <f t="shared" si="28"/>
        <v>302.96833897054296</v>
      </c>
      <c r="Y221" s="205">
        <v>0</v>
      </c>
      <c r="Z221" s="205">
        <v>0</v>
      </c>
      <c r="AA221" s="205">
        <v>0</v>
      </c>
      <c r="AB221" s="205">
        <v>0</v>
      </c>
      <c r="AC221" s="205">
        <v>0</v>
      </c>
      <c r="AD221" s="205">
        <v>0</v>
      </c>
      <c r="AE221" s="205">
        <v>4</v>
      </c>
      <c r="AF221" s="211">
        <f t="shared" si="33"/>
        <v>1209.1753274706352</v>
      </c>
      <c r="AG221" s="205">
        <v>0</v>
      </c>
      <c r="AH221" s="205">
        <v>0</v>
      </c>
      <c r="AI221" s="205">
        <v>0</v>
      </c>
      <c r="AJ221" s="205">
        <v>0</v>
      </c>
      <c r="AK221" s="205">
        <v>0</v>
      </c>
      <c r="AL221" s="211">
        <v>0</v>
      </c>
      <c r="AM221" s="205">
        <v>0</v>
      </c>
      <c r="AN221" s="205">
        <v>0</v>
      </c>
      <c r="AO221" s="211">
        <v>0</v>
      </c>
      <c r="AP221" s="205">
        <v>0</v>
      </c>
      <c r="AQ221" s="205">
        <v>0</v>
      </c>
      <c r="AR221" s="205">
        <v>0</v>
      </c>
    </row>
    <row r="222" spans="1:44" s="204" customFormat="1" ht="36" hidden="1" customHeight="1">
      <c r="A222" s="204">
        <v>1</v>
      </c>
      <c r="B222" s="207">
        <f>SUBTOTAL(103,$A$16:A222)</f>
        <v>0</v>
      </c>
      <c r="C222" s="197" t="s">
        <v>1346</v>
      </c>
      <c r="D222" s="199">
        <v>1987</v>
      </c>
      <c r="E222" s="199"/>
      <c r="F222" s="208" t="s">
        <v>262</v>
      </c>
      <c r="G222" s="199">
        <v>9</v>
      </c>
      <c r="H222" s="199" t="s">
        <v>306</v>
      </c>
      <c r="I222" s="203">
        <v>7146.1</v>
      </c>
      <c r="J222" s="203">
        <v>3870.6</v>
      </c>
      <c r="K222" s="203">
        <v>3226.3</v>
      </c>
      <c r="L222" s="209">
        <v>206</v>
      </c>
      <c r="M222" s="199" t="s">
        <v>260</v>
      </c>
      <c r="N222" s="199" t="s">
        <v>264</v>
      </c>
      <c r="O222" s="202" t="s">
        <v>772</v>
      </c>
      <c r="P222" s="203">
        <v>5462413.6200000001</v>
      </c>
      <c r="Q222" s="203">
        <v>0</v>
      </c>
      <c r="R222" s="203">
        <v>0</v>
      </c>
      <c r="S222" s="203">
        <f t="shared" si="27"/>
        <v>5462413.6200000001</v>
      </c>
      <c r="T222" s="203">
        <f t="shared" si="30"/>
        <v>764.39087334350199</v>
      </c>
      <c r="U222" s="203">
        <v>1031.8075593680469</v>
      </c>
      <c r="V222" s="210">
        <v>1031.8075593680469</v>
      </c>
      <c r="W222" s="210">
        <v>267.4166860245449</v>
      </c>
      <c r="X222" s="210">
        <f t="shared" si="28"/>
        <v>267.4166860245449</v>
      </c>
      <c r="Y222" s="205">
        <v>0</v>
      </c>
      <c r="Z222" s="205">
        <v>0</v>
      </c>
      <c r="AA222" s="205">
        <v>0</v>
      </c>
      <c r="AB222" s="205">
        <v>0</v>
      </c>
      <c r="AC222" s="205">
        <v>0</v>
      </c>
      <c r="AD222" s="205">
        <v>0</v>
      </c>
      <c r="AE222" s="205">
        <v>3</v>
      </c>
      <c r="AF222" s="211">
        <f t="shared" si="33"/>
        <v>1031.8075593680469</v>
      </c>
      <c r="AG222" s="205">
        <v>0</v>
      </c>
      <c r="AH222" s="205">
        <v>0</v>
      </c>
      <c r="AI222" s="205">
        <v>0</v>
      </c>
      <c r="AJ222" s="205">
        <v>0</v>
      </c>
      <c r="AK222" s="205">
        <v>0</v>
      </c>
      <c r="AL222" s="211">
        <v>0</v>
      </c>
      <c r="AM222" s="205">
        <v>0</v>
      </c>
      <c r="AN222" s="205">
        <v>0</v>
      </c>
      <c r="AO222" s="211">
        <v>0</v>
      </c>
      <c r="AP222" s="205">
        <v>0</v>
      </c>
      <c r="AQ222" s="205">
        <v>0</v>
      </c>
      <c r="AR222" s="205">
        <v>0</v>
      </c>
    </row>
    <row r="223" spans="1:44" s="204" customFormat="1" ht="36" hidden="1" customHeight="1">
      <c r="A223" s="204">
        <v>1</v>
      </c>
      <c r="B223" s="207">
        <f>SUBTOTAL(103,$A$16:A223)</f>
        <v>0</v>
      </c>
      <c r="C223" s="197" t="s">
        <v>1488</v>
      </c>
      <c r="D223" s="199">
        <v>1986</v>
      </c>
      <c r="E223" s="199"/>
      <c r="F223" s="208" t="s">
        <v>262</v>
      </c>
      <c r="G223" s="199">
        <v>9</v>
      </c>
      <c r="H223" s="199" t="s">
        <v>298</v>
      </c>
      <c r="I223" s="203">
        <v>3555.69</v>
      </c>
      <c r="J223" s="203">
        <v>3555.69</v>
      </c>
      <c r="K223" s="203">
        <v>3353.49</v>
      </c>
      <c r="L223" s="209">
        <v>294</v>
      </c>
      <c r="M223" s="199" t="s">
        <v>260</v>
      </c>
      <c r="N223" s="199" t="s">
        <v>264</v>
      </c>
      <c r="O223" s="202" t="s">
        <v>1348</v>
      </c>
      <c r="P223" s="203">
        <v>1452147.29</v>
      </c>
      <c r="Q223" s="203">
        <v>0</v>
      </c>
      <c r="R223" s="203">
        <v>0</v>
      </c>
      <c r="S223" s="203">
        <f t="shared" si="27"/>
        <v>1452147.29</v>
      </c>
      <c r="T223" s="203">
        <f t="shared" si="30"/>
        <v>408.40098265034356</v>
      </c>
      <c r="U223" s="203">
        <v>691.23011286135738</v>
      </c>
      <c r="V223" s="210">
        <v>691.23011286135738</v>
      </c>
      <c r="W223" s="210">
        <v>282.82913021101382</v>
      </c>
      <c r="X223" s="210">
        <f t="shared" si="28"/>
        <v>282.82913021101382</v>
      </c>
      <c r="Y223" s="205">
        <v>0</v>
      </c>
      <c r="Z223" s="205">
        <v>0</v>
      </c>
      <c r="AA223" s="205">
        <v>0</v>
      </c>
      <c r="AB223" s="205">
        <v>0</v>
      </c>
      <c r="AC223" s="205">
        <v>0</v>
      </c>
      <c r="AD223" s="205">
        <v>0</v>
      </c>
      <c r="AE223" s="205">
        <v>1</v>
      </c>
      <c r="AF223" s="211">
        <f t="shared" si="33"/>
        <v>691.23011286135738</v>
      </c>
      <c r="AG223" s="205">
        <v>0</v>
      </c>
      <c r="AH223" s="205">
        <v>0</v>
      </c>
      <c r="AI223" s="205">
        <v>0</v>
      </c>
      <c r="AJ223" s="205">
        <v>0</v>
      </c>
      <c r="AK223" s="205">
        <v>0</v>
      </c>
      <c r="AL223" s="211">
        <v>0</v>
      </c>
      <c r="AM223" s="205">
        <v>0</v>
      </c>
      <c r="AN223" s="205">
        <v>0</v>
      </c>
      <c r="AO223" s="211">
        <v>0</v>
      </c>
      <c r="AP223" s="205">
        <v>0</v>
      </c>
      <c r="AQ223" s="205">
        <v>0</v>
      </c>
      <c r="AR223" s="205">
        <v>0</v>
      </c>
    </row>
    <row r="224" spans="1:44" s="204" customFormat="1" ht="36" hidden="1" customHeight="1">
      <c r="A224" s="204">
        <v>1</v>
      </c>
      <c r="B224" s="207">
        <f>SUBTOTAL(103,$A$16:A224)</f>
        <v>0</v>
      </c>
      <c r="C224" s="197" t="s">
        <v>1489</v>
      </c>
      <c r="D224" s="199">
        <v>1984</v>
      </c>
      <c r="E224" s="199"/>
      <c r="F224" s="208" t="s">
        <v>312</v>
      </c>
      <c r="G224" s="199">
        <v>9</v>
      </c>
      <c r="H224" s="199" t="s">
        <v>297</v>
      </c>
      <c r="I224" s="203">
        <v>3925.2</v>
      </c>
      <c r="J224" s="203">
        <v>3897.5</v>
      </c>
      <c r="K224" s="203">
        <v>3897.5</v>
      </c>
      <c r="L224" s="209">
        <v>156</v>
      </c>
      <c r="M224" s="199" t="s">
        <v>260</v>
      </c>
      <c r="N224" s="199" t="s">
        <v>264</v>
      </c>
      <c r="O224" s="202" t="s">
        <v>1348</v>
      </c>
      <c r="P224" s="203">
        <v>2915220.6</v>
      </c>
      <c r="Q224" s="203">
        <v>0</v>
      </c>
      <c r="R224" s="203">
        <v>0</v>
      </c>
      <c r="S224" s="203">
        <f t="shared" si="27"/>
        <v>2915220.6</v>
      </c>
      <c r="T224" s="203">
        <f t="shared" si="30"/>
        <v>742.69351880158979</v>
      </c>
      <c r="U224" s="203">
        <v>1252.3183532049322</v>
      </c>
      <c r="V224" s="210">
        <v>1252.3183532049322</v>
      </c>
      <c r="W224" s="210">
        <v>509.62483440334245</v>
      </c>
      <c r="X224" s="210">
        <f t="shared" si="28"/>
        <v>509.62483440334245</v>
      </c>
      <c r="Y224" s="205">
        <v>0</v>
      </c>
      <c r="Z224" s="205">
        <v>0</v>
      </c>
      <c r="AA224" s="205">
        <v>0</v>
      </c>
      <c r="AB224" s="205">
        <v>0</v>
      </c>
      <c r="AC224" s="205">
        <v>0</v>
      </c>
      <c r="AD224" s="205">
        <v>0</v>
      </c>
      <c r="AE224" s="205">
        <v>2</v>
      </c>
      <c r="AF224" s="211">
        <f t="shared" si="33"/>
        <v>1252.3183532049322</v>
      </c>
      <c r="AG224" s="205">
        <v>0</v>
      </c>
      <c r="AH224" s="205">
        <v>0</v>
      </c>
      <c r="AI224" s="205">
        <v>0</v>
      </c>
      <c r="AJ224" s="205">
        <v>0</v>
      </c>
      <c r="AK224" s="205">
        <v>0</v>
      </c>
      <c r="AL224" s="211">
        <v>0</v>
      </c>
      <c r="AM224" s="205">
        <v>0</v>
      </c>
      <c r="AN224" s="205">
        <v>0</v>
      </c>
      <c r="AO224" s="211">
        <v>0</v>
      </c>
      <c r="AP224" s="205">
        <v>0</v>
      </c>
      <c r="AQ224" s="205">
        <v>0</v>
      </c>
      <c r="AR224" s="205">
        <v>0</v>
      </c>
    </row>
    <row r="225" spans="1:44" s="204" customFormat="1" ht="36" hidden="1" customHeight="1">
      <c r="A225" s="204">
        <v>1</v>
      </c>
      <c r="B225" s="207">
        <f>SUBTOTAL(103,$A$16:A225)</f>
        <v>0</v>
      </c>
      <c r="C225" s="197" t="s">
        <v>1490</v>
      </c>
      <c r="D225" s="199">
        <v>1984</v>
      </c>
      <c r="E225" s="199"/>
      <c r="F225" s="208" t="s">
        <v>312</v>
      </c>
      <c r="G225" s="199">
        <v>9</v>
      </c>
      <c r="H225" s="199" t="s">
        <v>306</v>
      </c>
      <c r="I225" s="203">
        <v>6500.5</v>
      </c>
      <c r="J225" s="203">
        <v>5846.6</v>
      </c>
      <c r="K225" s="203">
        <v>5846.6</v>
      </c>
      <c r="L225" s="209">
        <v>233</v>
      </c>
      <c r="M225" s="199" t="s">
        <v>260</v>
      </c>
      <c r="N225" s="199" t="s">
        <v>264</v>
      </c>
      <c r="O225" s="202" t="s">
        <v>1528</v>
      </c>
      <c r="P225" s="203">
        <v>4354761.09</v>
      </c>
      <c r="Q225" s="203">
        <v>0</v>
      </c>
      <c r="R225" s="203">
        <v>0</v>
      </c>
      <c r="S225" s="203">
        <f>P225-R225-Q225</f>
        <v>4354761.09</v>
      </c>
      <c r="T225" s="203">
        <f t="shared" si="30"/>
        <v>669.911712945158</v>
      </c>
      <c r="U225" s="203">
        <v>1134.2819783093607</v>
      </c>
      <c r="V225" s="210">
        <v>1134.2819783093607</v>
      </c>
      <c r="W225" s="210">
        <v>464.37026536420274</v>
      </c>
      <c r="X225" s="210">
        <f t="shared" si="28"/>
        <v>464.37026536420274</v>
      </c>
      <c r="Y225" s="205">
        <v>0</v>
      </c>
      <c r="Z225" s="205">
        <v>0</v>
      </c>
      <c r="AA225" s="205">
        <v>0</v>
      </c>
      <c r="AB225" s="205">
        <v>0</v>
      </c>
      <c r="AC225" s="205">
        <v>0</v>
      </c>
      <c r="AD225" s="205">
        <v>0</v>
      </c>
      <c r="AE225" s="205">
        <v>3</v>
      </c>
      <c r="AF225" s="211">
        <f t="shared" si="33"/>
        <v>1134.2819783093607</v>
      </c>
      <c r="AG225" s="205">
        <v>0</v>
      </c>
      <c r="AH225" s="205">
        <v>0</v>
      </c>
      <c r="AI225" s="205">
        <v>0</v>
      </c>
      <c r="AJ225" s="205">
        <v>0</v>
      </c>
      <c r="AK225" s="205">
        <v>0</v>
      </c>
      <c r="AL225" s="211">
        <v>0</v>
      </c>
      <c r="AM225" s="205">
        <v>0</v>
      </c>
      <c r="AN225" s="205">
        <v>0</v>
      </c>
      <c r="AO225" s="211">
        <v>0</v>
      </c>
      <c r="AP225" s="205">
        <v>0</v>
      </c>
      <c r="AQ225" s="205">
        <v>0</v>
      </c>
      <c r="AR225" s="205">
        <v>0</v>
      </c>
    </row>
    <row r="226" spans="1:44" s="204" customFormat="1" ht="36" hidden="1" customHeight="1">
      <c r="A226" s="204">
        <v>1</v>
      </c>
      <c r="B226" s="207">
        <f>SUBTOTAL(103,$A$16:A226)</f>
        <v>0</v>
      </c>
      <c r="C226" s="197" t="s">
        <v>742</v>
      </c>
      <c r="D226" s="199">
        <v>1992</v>
      </c>
      <c r="E226" s="199"/>
      <c r="F226" s="208" t="s">
        <v>312</v>
      </c>
      <c r="G226" s="199">
        <v>9</v>
      </c>
      <c r="H226" s="199" t="s">
        <v>306</v>
      </c>
      <c r="I226" s="203">
        <v>8073.1</v>
      </c>
      <c r="J226" s="203">
        <v>5829</v>
      </c>
      <c r="K226" s="203">
        <v>5829</v>
      </c>
      <c r="L226" s="209">
        <v>241</v>
      </c>
      <c r="M226" s="199" t="s">
        <v>260</v>
      </c>
      <c r="N226" s="199" t="s">
        <v>264</v>
      </c>
      <c r="O226" s="202" t="s">
        <v>768</v>
      </c>
      <c r="P226" s="203">
        <v>4557762.04</v>
      </c>
      <c r="Q226" s="203">
        <v>0</v>
      </c>
      <c r="R226" s="203">
        <v>0</v>
      </c>
      <c r="S226" s="203">
        <f>P226-R226-Q226</f>
        <v>4557762.04</v>
      </c>
      <c r="T226" s="203">
        <f t="shared" si="30"/>
        <v>564.56157362103772</v>
      </c>
      <c r="U226" s="203">
        <v>913.32945213115158</v>
      </c>
      <c r="V226" s="210">
        <v>913.32945213115158</v>
      </c>
      <c r="W226" s="210">
        <v>348.76787851011386</v>
      </c>
      <c r="X226" s="210">
        <f t="shared" si="28"/>
        <v>348.76787851011386</v>
      </c>
      <c r="Y226" s="205">
        <v>0</v>
      </c>
      <c r="Z226" s="205">
        <v>0</v>
      </c>
      <c r="AA226" s="205">
        <v>0</v>
      </c>
      <c r="AB226" s="205">
        <v>0</v>
      </c>
      <c r="AC226" s="205">
        <v>0</v>
      </c>
      <c r="AD226" s="205">
        <v>0</v>
      </c>
      <c r="AE226" s="205">
        <v>3</v>
      </c>
      <c r="AF226" s="211">
        <f t="shared" si="33"/>
        <v>913.32945213115158</v>
      </c>
      <c r="AG226" s="205">
        <v>0</v>
      </c>
      <c r="AH226" s="205">
        <v>0</v>
      </c>
      <c r="AI226" s="205">
        <v>0</v>
      </c>
      <c r="AJ226" s="205">
        <v>0</v>
      </c>
      <c r="AK226" s="205">
        <v>0</v>
      </c>
      <c r="AL226" s="211">
        <v>0</v>
      </c>
      <c r="AM226" s="205">
        <v>0</v>
      </c>
      <c r="AN226" s="205">
        <v>0</v>
      </c>
      <c r="AO226" s="211">
        <v>0</v>
      </c>
      <c r="AP226" s="205">
        <v>0</v>
      </c>
      <c r="AQ226" s="205">
        <v>0</v>
      </c>
      <c r="AR226" s="205">
        <v>0</v>
      </c>
    </row>
    <row r="227" spans="1:44" s="204" customFormat="1" ht="36" hidden="1" customHeight="1">
      <c r="A227" s="204">
        <v>1</v>
      </c>
      <c r="B227" s="207">
        <f>SUBTOTAL(103,$A$16:A227)</f>
        <v>0</v>
      </c>
      <c r="C227" s="197" t="s">
        <v>745</v>
      </c>
      <c r="D227" s="199">
        <v>1994</v>
      </c>
      <c r="E227" s="199"/>
      <c r="F227" s="208" t="s">
        <v>312</v>
      </c>
      <c r="G227" s="199">
        <v>9</v>
      </c>
      <c r="H227" s="199" t="s">
        <v>297</v>
      </c>
      <c r="I227" s="203">
        <v>4401.8</v>
      </c>
      <c r="J227" s="203">
        <v>3886.2</v>
      </c>
      <c r="K227" s="203">
        <v>3886.2</v>
      </c>
      <c r="L227" s="209">
        <v>159</v>
      </c>
      <c r="M227" s="199" t="s">
        <v>260</v>
      </c>
      <c r="N227" s="199" t="s">
        <v>264</v>
      </c>
      <c r="O227" s="202" t="s">
        <v>770</v>
      </c>
      <c r="P227" s="203">
        <v>3054448.7</v>
      </c>
      <c r="Q227" s="203">
        <v>0</v>
      </c>
      <c r="R227" s="203">
        <v>0</v>
      </c>
      <c r="S227" s="203">
        <f>P227-R227-Q227</f>
        <v>3054448.7</v>
      </c>
      <c r="T227" s="203">
        <f t="shared" si="30"/>
        <v>693.90901449407068</v>
      </c>
      <c r="U227" s="203">
        <v>1116.7249761461219</v>
      </c>
      <c r="V227" s="210">
        <v>1116.7249761461219</v>
      </c>
      <c r="W227" s="210">
        <v>422.81596165205121</v>
      </c>
      <c r="X227" s="210">
        <f t="shared" si="28"/>
        <v>422.81596165205121</v>
      </c>
      <c r="Y227" s="205">
        <v>0</v>
      </c>
      <c r="Z227" s="205">
        <v>0</v>
      </c>
      <c r="AA227" s="205">
        <v>0</v>
      </c>
      <c r="AB227" s="205">
        <v>0</v>
      </c>
      <c r="AC227" s="205">
        <v>0</v>
      </c>
      <c r="AD227" s="205">
        <v>0</v>
      </c>
      <c r="AE227" s="205">
        <v>2</v>
      </c>
      <c r="AF227" s="211">
        <f t="shared" si="33"/>
        <v>1116.7249761461219</v>
      </c>
      <c r="AG227" s="205">
        <v>0</v>
      </c>
      <c r="AH227" s="205">
        <v>0</v>
      </c>
      <c r="AI227" s="205">
        <v>0</v>
      </c>
      <c r="AJ227" s="205">
        <v>0</v>
      </c>
      <c r="AK227" s="205">
        <v>0</v>
      </c>
      <c r="AL227" s="211">
        <v>0</v>
      </c>
      <c r="AM227" s="205">
        <v>0</v>
      </c>
      <c r="AN227" s="205">
        <v>0</v>
      </c>
      <c r="AO227" s="211">
        <v>0</v>
      </c>
      <c r="AP227" s="205">
        <v>0</v>
      </c>
      <c r="AQ227" s="205">
        <v>0</v>
      </c>
      <c r="AR227" s="205">
        <v>0</v>
      </c>
    </row>
    <row r="228" spans="1:44" s="204" customFormat="1" ht="36" hidden="1" customHeight="1">
      <c r="A228" s="204">
        <v>1</v>
      </c>
      <c r="B228" s="207">
        <f>SUBTOTAL(103,$A$16:A228)</f>
        <v>0</v>
      </c>
      <c r="C228" s="197" t="s">
        <v>747</v>
      </c>
      <c r="D228" s="199">
        <v>1992</v>
      </c>
      <c r="E228" s="199"/>
      <c r="F228" s="208" t="s">
        <v>312</v>
      </c>
      <c r="G228" s="199">
        <v>9</v>
      </c>
      <c r="H228" s="199" t="s">
        <v>297</v>
      </c>
      <c r="I228" s="203">
        <v>4929.04</v>
      </c>
      <c r="J228" s="203">
        <v>3924.5</v>
      </c>
      <c r="K228" s="203">
        <v>3924.5</v>
      </c>
      <c r="L228" s="209">
        <v>180</v>
      </c>
      <c r="M228" s="199" t="s">
        <v>260</v>
      </c>
      <c r="N228" s="199" t="s">
        <v>264</v>
      </c>
      <c r="O228" s="202" t="s">
        <v>775</v>
      </c>
      <c r="P228" s="203">
        <v>3051298.6999999997</v>
      </c>
      <c r="Q228" s="203">
        <v>0</v>
      </c>
      <c r="R228" s="203">
        <v>0</v>
      </c>
      <c r="S228" s="203">
        <f>P228-R228-Q228</f>
        <v>3051298.6999999997</v>
      </c>
      <c r="T228" s="203">
        <f t="shared" si="30"/>
        <v>619.04522990278019</v>
      </c>
      <c r="U228" s="203">
        <v>997.27330271208996</v>
      </c>
      <c r="V228" s="210">
        <v>997.27330271208996</v>
      </c>
      <c r="W228" s="210">
        <v>378.22807280930977</v>
      </c>
      <c r="X228" s="210">
        <f t="shared" si="28"/>
        <v>378.22807280930977</v>
      </c>
      <c r="Y228" s="205">
        <v>0</v>
      </c>
      <c r="Z228" s="205">
        <v>0</v>
      </c>
      <c r="AA228" s="205">
        <v>0</v>
      </c>
      <c r="AB228" s="205">
        <v>0</v>
      </c>
      <c r="AC228" s="205">
        <v>0</v>
      </c>
      <c r="AD228" s="205">
        <v>0</v>
      </c>
      <c r="AE228" s="205">
        <v>2</v>
      </c>
      <c r="AF228" s="211">
        <f t="shared" si="33"/>
        <v>997.27330271208996</v>
      </c>
      <c r="AG228" s="205">
        <v>0</v>
      </c>
      <c r="AH228" s="205">
        <v>0</v>
      </c>
      <c r="AI228" s="205">
        <v>0</v>
      </c>
      <c r="AJ228" s="205">
        <v>0</v>
      </c>
      <c r="AK228" s="205">
        <v>0</v>
      </c>
      <c r="AL228" s="211">
        <v>0</v>
      </c>
      <c r="AM228" s="205">
        <v>0</v>
      </c>
      <c r="AN228" s="205">
        <v>0</v>
      </c>
      <c r="AO228" s="211">
        <v>0</v>
      </c>
      <c r="AP228" s="205">
        <v>0</v>
      </c>
      <c r="AQ228" s="205">
        <v>0</v>
      </c>
      <c r="AR228" s="205">
        <v>0</v>
      </c>
    </row>
    <row r="229" spans="1:44" s="204" customFormat="1" ht="36" hidden="1" customHeight="1">
      <c r="A229" s="204">
        <v>1</v>
      </c>
      <c r="B229" s="207">
        <f>SUBTOTAL(103,$A$16:A229)</f>
        <v>0</v>
      </c>
      <c r="C229" s="197" t="s">
        <v>743</v>
      </c>
      <c r="D229" s="199">
        <v>1993</v>
      </c>
      <c r="E229" s="199"/>
      <c r="F229" s="208" t="s">
        <v>312</v>
      </c>
      <c r="G229" s="199">
        <v>9</v>
      </c>
      <c r="H229" s="199" t="s">
        <v>302</v>
      </c>
      <c r="I229" s="200">
        <v>11047.1</v>
      </c>
      <c r="J229" s="200">
        <v>7851.2</v>
      </c>
      <c r="K229" s="200">
        <v>7851.2</v>
      </c>
      <c r="L229" s="209">
        <v>267</v>
      </c>
      <c r="M229" s="199" t="s">
        <v>260</v>
      </c>
      <c r="N229" s="199" t="s">
        <v>264</v>
      </c>
      <c r="O229" s="202" t="s">
        <v>774</v>
      </c>
      <c r="P229" s="203">
        <v>123350.33</v>
      </c>
      <c r="Q229" s="203">
        <v>0</v>
      </c>
      <c r="R229" s="203">
        <v>0</v>
      </c>
      <c r="S229" s="203">
        <f>P229-Q229-R229</f>
        <v>123350.33</v>
      </c>
      <c r="T229" s="203">
        <f t="shared" si="30"/>
        <v>11.16585619755411</v>
      </c>
      <c r="U229" s="203">
        <v>11.16585619755411</v>
      </c>
      <c r="V229" s="210">
        <v>11.16585619755411</v>
      </c>
      <c r="W229" s="210">
        <v>0</v>
      </c>
      <c r="X229" s="210">
        <f t="shared" si="28"/>
        <v>0</v>
      </c>
      <c r="Y229" s="205">
        <v>0</v>
      </c>
      <c r="Z229" s="205">
        <v>0</v>
      </c>
      <c r="AA229" s="205">
        <v>0</v>
      </c>
      <c r="AB229" s="205">
        <v>0</v>
      </c>
      <c r="AC229" s="205">
        <v>0</v>
      </c>
      <c r="AD229" s="205">
        <v>0</v>
      </c>
      <c r="AE229" s="205">
        <v>0</v>
      </c>
      <c r="AF229" s="211">
        <v>0</v>
      </c>
      <c r="AG229" s="205">
        <v>0</v>
      </c>
      <c r="AH229" s="205">
        <v>0</v>
      </c>
      <c r="AI229" s="205">
        <v>0</v>
      </c>
      <c r="AJ229" s="205">
        <v>0</v>
      </c>
      <c r="AK229" s="205">
        <v>0</v>
      </c>
      <c r="AL229" s="211">
        <v>0</v>
      </c>
      <c r="AM229" s="205">
        <v>0</v>
      </c>
      <c r="AN229" s="205">
        <v>0</v>
      </c>
      <c r="AO229" s="211">
        <v>0</v>
      </c>
      <c r="AP229" s="205">
        <v>0</v>
      </c>
      <c r="AQ229" s="205">
        <v>0</v>
      </c>
      <c r="AR229" s="205">
        <v>0</v>
      </c>
    </row>
    <row r="230" spans="1:44" s="204" customFormat="1" ht="36" hidden="1" customHeight="1">
      <c r="A230" s="204">
        <v>1</v>
      </c>
      <c r="B230" s="207">
        <f>SUBTOTAL(103,$A$16:A230)</f>
        <v>0</v>
      </c>
      <c r="C230" s="197" t="s">
        <v>748</v>
      </c>
      <c r="D230" s="199">
        <v>1990</v>
      </c>
      <c r="E230" s="199"/>
      <c r="F230" s="208" t="s">
        <v>262</v>
      </c>
      <c r="G230" s="199">
        <v>9</v>
      </c>
      <c r="H230" s="199" t="s">
        <v>298</v>
      </c>
      <c r="I230" s="200">
        <v>5846.4</v>
      </c>
      <c r="J230" s="200">
        <v>4863.8999999999996</v>
      </c>
      <c r="K230" s="200">
        <v>4863.8999999999996</v>
      </c>
      <c r="L230" s="209">
        <v>374</v>
      </c>
      <c r="M230" s="199" t="s">
        <v>260</v>
      </c>
      <c r="N230" s="199" t="s">
        <v>264</v>
      </c>
      <c r="O230" s="202" t="s">
        <v>776</v>
      </c>
      <c r="P230" s="203">
        <v>1765429.7</v>
      </c>
      <c r="Q230" s="203">
        <v>0</v>
      </c>
      <c r="R230" s="203">
        <v>0</v>
      </c>
      <c r="S230" s="203">
        <f>P230-Q230-R230</f>
        <v>1765429.7</v>
      </c>
      <c r="T230" s="203">
        <f t="shared" si="30"/>
        <v>301.96868158182815</v>
      </c>
      <c r="U230" s="203">
        <v>420.39545703338808</v>
      </c>
      <c r="V230" s="210">
        <v>420.39545703338808</v>
      </c>
      <c r="W230" s="210">
        <v>118.42677545155993</v>
      </c>
      <c r="X230" s="210">
        <f t="shared" si="28"/>
        <v>118.42677545155993</v>
      </c>
      <c r="Y230" s="205">
        <v>0</v>
      </c>
      <c r="Z230" s="205">
        <v>0</v>
      </c>
      <c r="AA230" s="205">
        <v>0</v>
      </c>
      <c r="AB230" s="205">
        <v>0</v>
      </c>
      <c r="AC230" s="205">
        <v>0</v>
      </c>
      <c r="AD230" s="205">
        <v>0</v>
      </c>
      <c r="AE230" s="205">
        <v>1</v>
      </c>
      <c r="AF230" s="211">
        <f t="shared" ref="AF230:AF231" si="34">2457800*AE230/I230</f>
        <v>420.39545703338808</v>
      </c>
      <c r="AG230" s="205">
        <v>0</v>
      </c>
      <c r="AH230" s="205">
        <v>0</v>
      </c>
      <c r="AI230" s="205">
        <v>0</v>
      </c>
      <c r="AJ230" s="205">
        <v>0</v>
      </c>
      <c r="AK230" s="205">
        <v>0</v>
      </c>
      <c r="AL230" s="211">
        <v>0</v>
      </c>
      <c r="AM230" s="205">
        <v>0</v>
      </c>
      <c r="AN230" s="205">
        <v>0</v>
      </c>
      <c r="AO230" s="211">
        <v>0</v>
      </c>
      <c r="AP230" s="205">
        <v>0</v>
      </c>
      <c r="AQ230" s="205">
        <v>0</v>
      </c>
      <c r="AR230" s="205">
        <v>0</v>
      </c>
    </row>
    <row r="231" spans="1:44" s="204" customFormat="1" ht="36" hidden="1" customHeight="1">
      <c r="A231" s="204">
        <v>1</v>
      </c>
      <c r="B231" s="207">
        <f>SUBTOTAL(103,$A$16:A231)</f>
        <v>0</v>
      </c>
      <c r="C231" s="197" t="s">
        <v>1617</v>
      </c>
      <c r="D231" s="199">
        <v>1991</v>
      </c>
      <c r="E231" s="199"/>
      <c r="F231" s="208" t="s">
        <v>312</v>
      </c>
      <c r="G231" s="199">
        <v>9</v>
      </c>
      <c r="H231" s="199" t="s">
        <v>297</v>
      </c>
      <c r="I231" s="200">
        <v>5099.5</v>
      </c>
      <c r="J231" s="200">
        <v>3949.7</v>
      </c>
      <c r="K231" s="200">
        <v>3949.7</v>
      </c>
      <c r="L231" s="209">
        <v>168</v>
      </c>
      <c r="M231" s="199" t="s">
        <v>260</v>
      </c>
      <c r="N231" s="199" t="s">
        <v>264</v>
      </c>
      <c r="O231" s="202" t="s">
        <v>1618</v>
      </c>
      <c r="P231" s="203">
        <v>3250173.78</v>
      </c>
      <c r="Q231" s="203">
        <v>0</v>
      </c>
      <c r="R231" s="203">
        <v>0</v>
      </c>
      <c r="S231" s="203">
        <f>P231-Q231-R231</f>
        <v>3250173.78</v>
      </c>
      <c r="T231" s="203">
        <f t="shared" si="30"/>
        <v>637.35146190803016</v>
      </c>
      <c r="U231" s="203">
        <v>963.93764094519065</v>
      </c>
      <c r="V231" s="210">
        <v>963.93764094519065</v>
      </c>
      <c r="W231" s="210">
        <v>326.58617903716049</v>
      </c>
      <c r="X231" s="210">
        <f t="shared" si="28"/>
        <v>326.58617903716049</v>
      </c>
      <c r="Y231" s="205">
        <v>0</v>
      </c>
      <c r="Z231" s="205">
        <v>0</v>
      </c>
      <c r="AA231" s="205">
        <v>0</v>
      </c>
      <c r="AB231" s="205">
        <v>0</v>
      </c>
      <c r="AC231" s="205">
        <v>0</v>
      </c>
      <c r="AD231" s="205">
        <v>0</v>
      </c>
      <c r="AE231" s="205">
        <v>2</v>
      </c>
      <c r="AF231" s="211">
        <f t="shared" si="34"/>
        <v>963.93764094519065</v>
      </c>
      <c r="AG231" s="205">
        <v>0</v>
      </c>
      <c r="AH231" s="205">
        <v>0</v>
      </c>
      <c r="AI231" s="205">
        <v>0</v>
      </c>
      <c r="AJ231" s="205">
        <v>0</v>
      </c>
      <c r="AK231" s="205">
        <v>0</v>
      </c>
      <c r="AL231" s="211">
        <v>0</v>
      </c>
      <c r="AM231" s="205">
        <v>0</v>
      </c>
      <c r="AN231" s="205">
        <v>0</v>
      </c>
      <c r="AO231" s="211">
        <v>0</v>
      </c>
      <c r="AP231" s="205">
        <v>0</v>
      </c>
      <c r="AQ231" s="205">
        <v>0</v>
      </c>
      <c r="AR231" s="205">
        <v>0</v>
      </c>
    </row>
    <row r="232" spans="1:44" s="204" customFormat="1" ht="36" hidden="1" customHeight="1">
      <c r="A232" s="204">
        <v>1</v>
      </c>
      <c r="B232" s="207">
        <f>SUBTOTAL(103,$A$16:A232)</f>
        <v>0</v>
      </c>
      <c r="C232" s="197" t="s">
        <v>1129</v>
      </c>
      <c r="D232" s="199">
        <v>1937</v>
      </c>
      <c r="E232" s="199"/>
      <c r="F232" s="208" t="s">
        <v>262</v>
      </c>
      <c r="G232" s="199" t="s">
        <v>302</v>
      </c>
      <c r="H232" s="199" t="s">
        <v>306</v>
      </c>
      <c r="I232" s="203">
        <v>1585.9</v>
      </c>
      <c r="J232" s="203">
        <v>1585.9</v>
      </c>
      <c r="K232" s="203">
        <v>1465.1</v>
      </c>
      <c r="L232" s="209">
        <v>36</v>
      </c>
      <c r="M232" s="199" t="s">
        <v>260</v>
      </c>
      <c r="N232" s="199" t="s">
        <v>261</v>
      </c>
      <c r="O232" s="202" t="s">
        <v>263</v>
      </c>
      <c r="P232" s="203">
        <v>209545.8</v>
      </c>
      <c r="Q232" s="203">
        <v>0</v>
      </c>
      <c r="R232" s="203">
        <v>0</v>
      </c>
      <c r="S232" s="203">
        <f>P232-Q232-R232</f>
        <v>209545.8</v>
      </c>
      <c r="T232" s="203">
        <f t="shared" si="30"/>
        <v>132.13052525379908</v>
      </c>
      <c r="U232" s="203">
        <v>132.13052525379908</v>
      </c>
      <c r="V232" s="210">
        <v>132.13052525379908</v>
      </c>
      <c r="W232" s="210">
        <v>0</v>
      </c>
      <c r="X232" s="210">
        <f t="shared" si="28"/>
        <v>0</v>
      </c>
      <c r="Y232" s="205">
        <v>0</v>
      </c>
      <c r="Z232" s="205">
        <v>0</v>
      </c>
      <c r="AA232" s="205">
        <v>0</v>
      </c>
      <c r="AB232" s="205">
        <v>0</v>
      </c>
      <c r="AC232" s="205">
        <v>0</v>
      </c>
      <c r="AD232" s="205">
        <v>0</v>
      </c>
      <c r="AE232" s="205">
        <v>0</v>
      </c>
      <c r="AF232" s="211">
        <v>0</v>
      </c>
      <c r="AG232" s="205">
        <v>0</v>
      </c>
      <c r="AH232" s="205">
        <v>0</v>
      </c>
      <c r="AI232" s="205">
        <v>0</v>
      </c>
      <c r="AJ232" s="205">
        <v>0</v>
      </c>
      <c r="AK232" s="205">
        <v>0</v>
      </c>
      <c r="AL232" s="211">
        <v>0</v>
      </c>
      <c r="AM232" s="205">
        <v>0</v>
      </c>
      <c r="AN232" s="205">
        <v>0</v>
      </c>
      <c r="AO232" s="211">
        <v>0</v>
      </c>
      <c r="AP232" s="205">
        <v>0</v>
      </c>
      <c r="AQ232" s="205">
        <v>0</v>
      </c>
      <c r="AR232" s="205">
        <v>0</v>
      </c>
    </row>
    <row r="233" spans="1:44" s="204" customFormat="1" ht="36" hidden="1" customHeight="1">
      <c r="B233" s="197" t="s">
        <v>727</v>
      </c>
      <c r="C233" s="212"/>
      <c r="D233" s="199" t="s">
        <v>857</v>
      </c>
      <c r="E233" s="199" t="s">
        <v>857</v>
      </c>
      <c r="F233" s="199" t="s">
        <v>857</v>
      </c>
      <c r="G233" s="199" t="s">
        <v>857</v>
      </c>
      <c r="H233" s="199" t="s">
        <v>857</v>
      </c>
      <c r="I233" s="200">
        <f>SUM(I234:I238)</f>
        <v>38189.1</v>
      </c>
      <c r="J233" s="200">
        <f>SUM(J234:J238)</f>
        <v>33999.300000000003</v>
      </c>
      <c r="K233" s="200">
        <f>SUM(K234:K238)</f>
        <v>33586.1</v>
      </c>
      <c r="L233" s="201">
        <f>SUM(L234:L238)</f>
        <v>1569</v>
      </c>
      <c r="M233" s="199" t="s">
        <v>857</v>
      </c>
      <c r="N233" s="199" t="s">
        <v>857</v>
      </c>
      <c r="O233" s="202" t="s">
        <v>857</v>
      </c>
      <c r="P233" s="200">
        <v>11570369.789999999</v>
      </c>
      <c r="Q233" s="200">
        <f>SUM(Q234:Q238)</f>
        <v>0</v>
      </c>
      <c r="R233" s="200">
        <f>SUM(R234:R238)</f>
        <v>0</v>
      </c>
      <c r="S233" s="200">
        <f>SUM(S234:S238)</f>
        <v>11570369.789999999</v>
      </c>
      <c r="T233" s="203">
        <f t="shared" si="30"/>
        <v>302.975712703363</v>
      </c>
      <c r="U233" s="203">
        <f>MAX(U234:U238)</f>
        <v>5973.586655167127</v>
      </c>
      <c r="Y233" s="205"/>
      <c r="Z233" s="205"/>
      <c r="AA233" s="205"/>
      <c r="AB233" s="205"/>
      <c r="AC233" s="205"/>
      <c r="AD233" s="205"/>
      <c r="AE233" s="205"/>
      <c r="AF233" s="205"/>
      <c r="AG233" s="205"/>
      <c r="AH233" s="205"/>
      <c r="AI233" s="205"/>
      <c r="AJ233" s="205"/>
      <c r="AK233" s="205"/>
      <c r="AL233" s="205"/>
      <c r="AM233" s="205"/>
      <c r="AN233" s="205"/>
      <c r="AO233" s="205"/>
      <c r="AP233" s="205"/>
      <c r="AQ233" s="205"/>
      <c r="AR233" s="205"/>
    </row>
    <row r="234" spans="1:44" s="204" customFormat="1" ht="36" hidden="1" customHeight="1">
      <c r="A234" s="204">
        <v>1</v>
      </c>
      <c r="B234" s="207">
        <f>SUBTOTAL(103,$A$16:A234)</f>
        <v>0</v>
      </c>
      <c r="C234" s="197" t="s">
        <v>370</v>
      </c>
      <c r="D234" s="199">
        <v>1977</v>
      </c>
      <c r="E234" s="199">
        <v>2016</v>
      </c>
      <c r="F234" s="208" t="s">
        <v>305</v>
      </c>
      <c r="G234" s="199">
        <v>14</v>
      </c>
      <c r="H234" s="199" t="s">
        <v>298</v>
      </c>
      <c r="I234" s="203">
        <v>4634.7</v>
      </c>
      <c r="J234" s="203">
        <v>4158.8</v>
      </c>
      <c r="K234" s="203">
        <v>3801.6</v>
      </c>
      <c r="L234" s="209">
        <v>190</v>
      </c>
      <c r="M234" s="199" t="s">
        <v>260</v>
      </c>
      <c r="N234" s="199" t="s">
        <v>264</v>
      </c>
      <c r="O234" s="202" t="s">
        <v>313</v>
      </c>
      <c r="P234" s="203">
        <v>1217400.68</v>
      </c>
      <c r="Q234" s="203">
        <v>0</v>
      </c>
      <c r="R234" s="203">
        <v>0</v>
      </c>
      <c r="S234" s="203">
        <f>P234-Q234-R234</f>
        <v>1217400.68</v>
      </c>
      <c r="T234" s="203">
        <f t="shared" si="30"/>
        <v>262.67086974345699</v>
      </c>
      <c r="U234" s="203">
        <v>666.84921656202141</v>
      </c>
      <c r="V234" s="210">
        <v>666.84921656202141</v>
      </c>
      <c r="W234" s="210">
        <v>404.17834681856442</v>
      </c>
      <c r="X234" s="210">
        <f t="shared" ref="X234:X238" si="35">U234-T234</f>
        <v>404.17834681856442</v>
      </c>
      <c r="Y234" s="205">
        <v>0</v>
      </c>
      <c r="Z234" s="205">
        <v>0</v>
      </c>
      <c r="AA234" s="205">
        <v>0</v>
      </c>
      <c r="AB234" s="205">
        <v>0</v>
      </c>
      <c r="AC234" s="205">
        <v>0</v>
      </c>
      <c r="AD234" s="205">
        <v>0</v>
      </c>
      <c r="AE234" s="205">
        <v>0</v>
      </c>
      <c r="AF234" s="211">
        <v>0</v>
      </c>
      <c r="AG234" s="205">
        <v>346.6</v>
      </c>
      <c r="AH234" s="211">
        <f>8917.04*AG234/I234</f>
        <v>666.84921656202141</v>
      </c>
      <c r="AI234" s="205">
        <v>0</v>
      </c>
      <c r="AJ234" s="205">
        <v>0</v>
      </c>
      <c r="AK234" s="205">
        <v>0</v>
      </c>
      <c r="AL234" s="211">
        <v>0</v>
      </c>
      <c r="AM234" s="205">
        <v>0</v>
      </c>
      <c r="AN234" s="205">
        <v>0</v>
      </c>
      <c r="AO234" s="211">
        <v>0</v>
      </c>
      <c r="AP234" s="205">
        <v>0</v>
      </c>
      <c r="AQ234" s="205">
        <v>0</v>
      </c>
      <c r="AR234" s="205">
        <v>0</v>
      </c>
    </row>
    <row r="235" spans="1:44" s="204" customFormat="1" ht="36" hidden="1" customHeight="1">
      <c r="A235" s="204">
        <v>1</v>
      </c>
      <c r="B235" s="207">
        <f>SUBTOTAL(103,$A$16:A235)</f>
        <v>0</v>
      </c>
      <c r="C235" s="197" t="s">
        <v>371</v>
      </c>
      <c r="D235" s="199">
        <v>1982</v>
      </c>
      <c r="E235" s="199">
        <v>2016</v>
      </c>
      <c r="F235" s="208" t="s">
        <v>305</v>
      </c>
      <c r="G235" s="199">
        <v>5</v>
      </c>
      <c r="H235" s="199" t="s">
        <v>345</v>
      </c>
      <c r="I235" s="203">
        <v>3913.2</v>
      </c>
      <c r="J235" s="203">
        <v>3443.4</v>
      </c>
      <c r="K235" s="203">
        <v>3443.4</v>
      </c>
      <c r="L235" s="209">
        <v>152</v>
      </c>
      <c r="M235" s="199" t="s">
        <v>260</v>
      </c>
      <c r="N235" s="199" t="s">
        <v>264</v>
      </c>
      <c r="O235" s="202" t="s">
        <v>313</v>
      </c>
      <c r="P235" s="203">
        <v>3757493.57</v>
      </c>
      <c r="Q235" s="203">
        <v>0</v>
      </c>
      <c r="R235" s="203">
        <v>0</v>
      </c>
      <c r="S235" s="203">
        <f>P235-Q235-R235</f>
        <v>3757493.57</v>
      </c>
      <c r="T235" s="203">
        <f t="shared" si="30"/>
        <v>960.20994837984256</v>
      </c>
      <c r="U235" s="203">
        <v>5973.586655167127</v>
      </c>
      <c r="V235" s="210">
        <v>5973.586655167127</v>
      </c>
      <c r="W235" s="210">
        <v>5013.3767067872841</v>
      </c>
      <c r="X235" s="210">
        <f t="shared" si="35"/>
        <v>5013.3767067872841</v>
      </c>
      <c r="Y235" s="205">
        <v>0</v>
      </c>
      <c r="Z235" s="205">
        <v>0</v>
      </c>
      <c r="AA235" s="205">
        <v>0</v>
      </c>
      <c r="AB235" s="205">
        <v>0</v>
      </c>
      <c r="AC235" s="205">
        <v>0</v>
      </c>
      <c r="AD235" s="205">
        <v>0</v>
      </c>
      <c r="AE235" s="205">
        <v>0</v>
      </c>
      <c r="AF235" s="211">
        <v>0</v>
      </c>
      <c r="AG235" s="205">
        <v>0</v>
      </c>
      <c r="AH235" s="205">
        <v>0</v>
      </c>
      <c r="AI235" s="205">
        <v>0</v>
      </c>
      <c r="AJ235" s="205">
        <v>0</v>
      </c>
      <c r="AK235" s="205">
        <v>2995.9</v>
      </c>
      <c r="AL235" s="211">
        <f>7802.61*AK235/I235</f>
        <v>5973.586655167127</v>
      </c>
      <c r="AM235" s="205">
        <v>0</v>
      </c>
      <c r="AN235" s="205">
        <v>0</v>
      </c>
      <c r="AO235" s="211">
        <v>0</v>
      </c>
      <c r="AP235" s="205">
        <v>0</v>
      </c>
      <c r="AQ235" s="205">
        <v>0</v>
      </c>
      <c r="AR235" s="205">
        <v>0</v>
      </c>
    </row>
    <row r="236" spans="1:44" s="204" customFormat="1" ht="36" hidden="1" customHeight="1">
      <c r="A236" s="204">
        <v>1</v>
      </c>
      <c r="B236" s="207">
        <f>SUBTOTAL(103,$A$16:A236)</f>
        <v>0</v>
      </c>
      <c r="C236" s="197" t="s">
        <v>372</v>
      </c>
      <c r="D236" s="199">
        <v>1995</v>
      </c>
      <c r="E236" s="199">
        <v>2015</v>
      </c>
      <c r="F236" s="208" t="s">
        <v>305</v>
      </c>
      <c r="G236" s="199">
        <v>9</v>
      </c>
      <c r="H236" s="199" t="s">
        <v>345</v>
      </c>
      <c r="I236" s="203">
        <v>12180.7</v>
      </c>
      <c r="J236" s="203">
        <v>10849.3</v>
      </c>
      <c r="K236" s="203">
        <v>10849.3</v>
      </c>
      <c r="L236" s="209">
        <v>500</v>
      </c>
      <c r="M236" s="199" t="s">
        <v>260</v>
      </c>
      <c r="N236" s="199" t="s">
        <v>264</v>
      </c>
      <c r="O236" s="202" t="s">
        <v>313</v>
      </c>
      <c r="P236" s="203">
        <v>174120.8</v>
      </c>
      <c r="Q236" s="203">
        <v>0</v>
      </c>
      <c r="R236" s="203">
        <v>0</v>
      </c>
      <c r="S236" s="203">
        <f>P236-Q236-R236</f>
        <v>174120.8</v>
      </c>
      <c r="T236" s="203">
        <f t="shared" si="30"/>
        <v>14.294810643066489</v>
      </c>
      <c r="U236" s="203">
        <v>14.294810643066489</v>
      </c>
      <c r="V236" s="210">
        <v>14.294810643066489</v>
      </c>
      <c r="W236" s="210">
        <v>0</v>
      </c>
      <c r="X236" s="210">
        <f t="shared" si="35"/>
        <v>0</v>
      </c>
      <c r="Y236" s="205">
        <v>0</v>
      </c>
      <c r="Z236" s="205">
        <v>0</v>
      </c>
      <c r="AA236" s="205">
        <v>0</v>
      </c>
      <c r="AB236" s="205">
        <v>0</v>
      </c>
      <c r="AC236" s="205">
        <v>0</v>
      </c>
      <c r="AD236" s="205">
        <v>0</v>
      </c>
      <c r="AE236" s="205">
        <v>0</v>
      </c>
      <c r="AF236" s="211">
        <v>0</v>
      </c>
      <c r="AG236" s="205">
        <v>0</v>
      </c>
      <c r="AH236" s="205">
        <v>0</v>
      </c>
      <c r="AI236" s="205">
        <v>0</v>
      </c>
      <c r="AJ236" s="205">
        <v>0</v>
      </c>
      <c r="AK236" s="205">
        <v>0</v>
      </c>
      <c r="AL236" s="211">
        <v>0</v>
      </c>
      <c r="AM236" s="205">
        <v>0</v>
      </c>
      <c r="AN236" s="205">
        <v>0</v>
      </c>
      <c r="AO236" s="211">
        <v>0</v>
      </c>
      <c r="AP236" s="205">
        <v>0</v>
      </c>
      <c r="AQ236" s="205">
        <v>0</v>
      </c>
      <c r="AR236" s="205">
        <v>0</v>
      </c>
    </row>
    <row r="237" spans="1:44" s="204" customFormat="1" ht="36" hidden="1" customHeight="1">
      <c r="A237" s="204">
        <v>1</v>
      </c>
      <c r="B237" s="207">
        <f>SUBTOTAL(103,$A$16:A237)</f>
        <v>0</v>
      </c>
      <c r="C237" s="197" t="s">
        <v>1507</v>
      </c>
      <c r="D237" s="199">
        <v>1981</v>
      </c>
      <c r="E237" s="199">
        <v>2015</v>
      </c>
      <c r="F237" s="208" t="s">
        <v>262</v>
      </c>
      <c r="G237" s="199">
        <v>9</v>
      </c>
      <c r="H237" s="199" t="s">
        <v>302</v>
      </c>
      <c r="I237" s="203">
        <v>8863.2999999999993</v>
      </c>
      <c r="J237" s="203">
        <v>7831.5</v>
      </c>
      <c r="K237" s="203">
        <v>7831.5</v>
      </c>
      <c r="L237" s="209">
        <v>357</v>
      </c>
      <c r="M237" s="199" t="s">
        <v>260</v>
      </c>
      <c r="N237" s="199" t="s">
        <v>264</v>
      </c>
      <c r="O237" s="202" t="s">
        <v>313</v>
      </c>
      <c r="P237" s="203">
        <v>6300657.04</v>
      </c>
      <c r="Q237" s="203">
        <v>0</v>
      </c>
      <c r="R237" s="203">
        <v>0</v>
      </c>
      <c r="S237" s="203">
        <f>P237-Q237-R237</f>
        <v>6300657.04</v>
      </c>
      <c r="T237" s="203">
        <f t="shared" si="30"/>
        <v>710.87033497681455</v>
      </c>
      <c r="U237" s="203">
        <v>1109.2031184773166</v>
      </c>
      <c r="V237" s="210">
        <v>1109.2031184773166</v>
      </c>
      <c r="W237" s="210">
        <v>398.33278350050205</v>
      </c>
      <c r="X237" s="210">
        <f t="shared" si="35"/>
        <v>398.33278350050205</v>
      </c>
      <c r="Y237" s="205">
        <v>0</v>
      </c>
      <c r="Z237" s="205">
        <v>0</v>
      </c>
      <c r="AA237" s="205">
        <v>0</v>
      </c>
      <c r="AB237" s="205">
        <v>0</v>
      </c>
      <c r="AC237" s="205">
        <v>0</v>
      </c>
      <c r="AD237" s="205">
        <v>0</v>
      </c>
      <c r="AE237" s="205">
        <v>4</v>
      </c>
      <c r="AF237" s="211">
        <f>2457800*AE237/I237</f>
        <v>1109.2031184773166</v>
      </c>
      <c r="AG237" s="205">
        <v>0</v>
      </c>
      <c r="AH237" s="205">
        <v>0</v>
      </c>
      <c r="AI237" s="205">
        <v>0</v>
      </c>
      <c r="AJ237" s="205">
        <v>0</v>
      </c>
      <c r="AK237" s="205">
        <v>0</v>
      </c>
      <c r="AL237" s="211">
        <v>0</v>
      </c>
      <c r="AM237" s="205">
        <v>0</v>
      </c>
      <c r="AN237" s="205">
        <v>0</v>
      </c>
      <c r="AO237" s="211">
        <v>0</v>
      </c>
      <c r="AP237" s="205">
        <v>0</v>
      </c>
      <c r="AQ237" s="205">
        <v>0</v>
      </c>
      <c r="AR237" s="205">
        <v>0</v>
      </c>
    </row>
    <row r="238" spans="1:44" s="204" customFormat="1" ht="36" hidden="1" customHeight="1">
      <c r="A238" s="204">
        <v>1</v>
      </c>
      <c r="B238" s="207">
        <f>SUBTOTAL(103,$A$16:A238)</f>
        <v>0</v>
      </c>
      <c r="C238" s="197" t="s">
        <v>373</v>
      </c>
      <c r="D238" s="199">
        <v>1982</v>
      </c>
      <c r="E238" s="199">
        <v>2015</v>
      </c>
      <c r="F238" s="208" t="s">
        <v>312</v>
      </c>
      <c r="G238" s="199">
        <v>9</v>
      </c>
      <c r="H238" s="199" t="s">
        <v>302</v>
      </c>
      <c r="I238" s="203">
        <v>8597.2000000000007</v>
      </c>
      <c r="J238" s="203">
        <v>7716.3</v>
      </c>
      <c r="K238" s="203">
        <v>7660.3</v>
      </c>
      <c r="L238" s="209">
        <v>370</v>
      </c>
      <c r="M238" s="199" t="s">
        <v>260</v>
      </c>
      <c r="N238" s="199" t="s">
        <v>264</v>
      </c>
      <c r="O238" s="202" t="s">
        <v>313</v>
      </c>
      <c r="P238" s="203">
        <v>120697.7</v>
      </c>
      <c r="Q238" s="203">
        <v>0</v>
      </c>
      <c r="R238" s="203">
        <v>0</v>
      </c>
      <c r="S238" s="203">
        <f>P238-R238-Q238</f>
        <v>120697.7</v>
      </c>
      <c r="T238" s="203">
        <f t="shared" si="30"/>
        <v>14.039187177220489</v>
      </c>
      <c r="U238" s="203">
        <v>14.039187177220489</v>
      </c>
      <c r="V238" s="210">
        <v>14.039187177220489</v>
      </c>
      <c r="W238" s="210">
        <v>0</v>
      </c>
      <c r="X238" s="210">
        <f t="shared" si="35"/>
        <v>0</v>
      </c>
      <c r="Y238" s="205">
        <v>0</v>
      </c>
      <c r="Z238" s="205">
        <v>0</v>
      </c>
      <c r="AA238" s="205">
        <v>0</v>
      </c>
      <c r="AB238" s="205">
        <v>0</v>
      </c>
      <c r="AC238" s="205">
        <v>0</v>
      </c>
      <c r="AD238" s="205">
        <v>0</v>
      </c>
      <c r="AE238" s="205">
        <v>0</v>
      </c>
      <c r="AF238" s="211">
        <v>0</v>
      </c>
      <c r="AG238" s="205">
        <v>0</v>
      </c>
      <c r="AH238" s="205">
        <v>0</v>
      </c>
      <c r="AI238" s="205">
        <v>0</v>
      </c>
      <c r="AJ238" s="205">
        <v>0</v>
      </c>
      <c r="AK238" s="205">
        <v>0</v>
      </c>
      <c r="AL238" s="211">
        <v>0</v>
      </c>
      <c r="AM238" s="205">
        <v>0</v>
      </c>
      <c r="AN238" s="205">
        <v>0</v>
      </c>
      <c r="AO238" s="211">
        <v>0</v>
      </c>
      <c r="AP238" s="205">
        <v>0</v>
      </c>
      <c r="AQ238" s="205">
        <v>0</v>
      </c>
      <c r="AR238" s="205">
        <v>0</v>
      </c>
    </row>
    <row r="239" spans="1:44" s="204" customFormat="1" ht="36" hidden="1" customHeight="1">
      <c r="B239" s="197" t="s">
        <v>782</v>
      </c>
      <c r="C239" s="212"/>
      <c r="D239" s="199" t="s">
        <v>857</v>
      </c>
      <c r="E239" s="199" t="s">
        <v>857</v>
      </c>
      <c r="F239" s="199" t="s">
        <v>857</v>
      </c>
      <c r="G239" s="199" t="s">
        <v>857</v>
      </c>
      <c r="H239" s="199" t="s">
        <v>857</v>
      </c>
      <c r="I239" s="200">
        <f>SUM(I240:I265)</f>
        <v>91721.91</v>
      </c>
      <c r="J239" s="200">
        <f>SUM(J240:J265)</f>
        <v>72937.19</v>
      </c>
      <c r="K239" s="200">
        <f>SUM(K240:K265)</f>
        <v>69950.03</v>
      </c>
      <c r="L239" s="201">
        <f>SUM(L240:L265)</f>
        <v>3374</v>
      </c>
      <c r="M239" s="199" t="s">
        <v>857</v>
      </c>
      <c r="N239" s="199" t="s">
        <v>857</v>
      </c>
      <c r="O239" s="202" t="s">
        <v>857</v>
      </c>
      <c r="P239" s="200">
        <v>65365711.729999989</v>
      </c>
      <c r="Q239" s="200">
        <f>SUM(Q240:Q265)</f>
        <v>0</v>
      </c>
      <c r="R239" s="200">
        <f>SUM(R240:R265)</f>
        <v>0</v>
      </c>
      <c r="S239" s="200">
        <f>SUM(S240:S265)</f>
        <v>65365711.729999989</v>
      </c>
      <c r="T239" s="203">
        <f t="shared" si="30"/>
        <v>712.65100922996464</v>
      </c>
      <c r="U239" s="203">
        <f>MAX(U240:U265)</f>
        <v>8585.684180849039</v>
      </c>
      <c r="Y239" s="205"/>
      <c r="Z239" s="205"/>
      <c r="AA239" s="205"/>
      <c r="AB239" s="205"/>
      <c r="AC239" s="205"/>
      <c r="AD239" s="205"/>
      <c r="AE239" s="205"/>
      <c r="AF239" s="205"/>
      <c r="AG239" s="205"/>
      <c r="AH239" s="205"/>
      <c r="AI239" s="205"/>
      <c r="AJ239" s="205"/>
      <c r="AK239" s="205"/>
      <c r="AL239" s="205"/>
      <c r="AM239" s="205"/>
      <c r="AN239" s="205"/>
      <c r="AO239" s="205"/>
      <c r="AP239" s="205"/>
      <c r="AQ239" s="205"/>
      <c r="AR239" s="205"/>
    </row>
    <row r="240" spans="1:44" s="204" customFormat="1" ht="36" hidden="1" customHeight="1">
      <c r="A240" s="204">
        <v>1</v>
      </c>
      <c r="B240" s="207">
        <f>SUBTOTAL(103,$A$16:A240)</f>
        <v>0</v>
      </c>
      <c r="C240" s="197" t="s">
        <v>591</v>
      </c>
      <c r="D240" s="199">
        <v>1987</v>
      </c>
      <c r="E240" s="199"/>
      <c r="F240" s="208" t="s">
        <v>262</v>
      </c>
      <c r="G240" s="199">
        <v>10</v>
      </c>
      <c r="H240" s="199" t="s">
        <v>298</v>
      </c>
      <c r="I240" s="203">
        <v>4253.2</v>
      </c>
      <c r="J240" s="203">
        <v>3669.9</v>
      </c>
      <c r="K240" s="203">
        <v>3245.8</v>
      </c>
      <c r="L240" s="209">
        <v>147</v>
      </c>
      <c r="M240" s="199" t="s">
        <v>260</v>
      </c>
      <c r="N240" s="199" t="s">
        <v>335</v>
      </c>
      <c r="O240" s="202" t="s">
        <v>673</v>
      </c>
      <c r="P240" s="203">
        <v>3589738.75</v>
      </c>
      <c r="Q240" s="203">
        <v>0</v>
      </c>
      <c r="R240" s="203">
        <v>0</v>
      </c>
      <c r="S240" s="203">
        <f t="shared" ref="S240:S264" si="36">P240-Q240-R240</f>
        <v>3589738.75</v>
      </c>
      <c r="T240" s="203">
        <f t="shared" si="30"/>
        <v>844.0089226935014</v>
      </c>
      <c r="U240" s="203">
        <v>1251.6970751434214</v>
      </c>
      <c r="V240" s="210">
        <v>1251.6970751434214</v>
      </c>
      <c r="W240" s="210">
        <v>407.68815244992004</v>
      </c>
      <c r="X240" s="210">
        <f t="shared" ref="X240:X265" si="37">U240-T240</f>
        <v>407.68815244992004</v>
      </c>
      <c r="Y240" s="205">
        <v>0</v>
      </c>
      <c r="Z240" s="205">
        <v>0</v>
      </c>
      <c r="AA240" s="205">
        <v>0</v>
      </c>
      <c r="AB240" s="205">
        <v>0</v>
      </c>
      <c r="AC240" s="205">
        <v>0</v>
      </c>
      <c r="AD240" s="205">
        <v>0</v>
      </c>
      <c r="AE240" s="205">
        <v>2</v>
      </c>
      <c r="AF240" s="211">
        <f>2661859*AE240/I240</f>
        <v>1251.6970751434214</v>
      </c>
      <c r="AG240" s="205">
        <v>0</v>
      </c>
      <c r="AH240" s="205">
        <v>0</v>
      </c>
      <c r="AI240" s="205">
        <v>0</v>
      </c>
      <c r="AJ240" s="205">
        <v>0</v>
      </c>
      <c r="AK240" s="205">
        <v>0</v>
      </c>
      <c r="AL240" s="211">
        <v>0</v>
      </c>
      <c r="AM240" s="205">
        <v>0</v>
      </c>
      <c r="AN240" s="205">
        <v>0</v>
      </c>
      <c r="AO240" s="211">
        <v>0</v>
      </c>
      <c r="AP240" s="205">
        <v>0</v>
      </c>
      <c r="AQ240" s="205">
        <v>0</v>
      </c>
      <c r="AR240" s="205">
        <v>0</v>
      </c>
    </row>
    <row r="241" spans="1:44" s="204" customFormat="1" ht="36" hidden="1" customHeight="1">
      <c r="A241" s="204">
        <v>1</v>
      </c>
      <c r="B241" s="207">
        <f>SUBTOTAL(103,$A$16:A241)</f>
        <v>0</v>
      </c>
      <c r="C241" s="197" t="s">
        <v>595</v>
      </c>
      <c r="D241" s="199">
        <v>1967</v>
      </c>
      <c r="E241" s="199"/>
      <c r="F241" s="208" t="s">
        <v>262</v>
      </c>
      <c r="G241" s="199">
        <v>5</v>
      </c>
      <c r="H241" s="199" t="s">
        <v>302</v>
      </c>
      <c r="I241" s="203">
        <v>3578.24</v>
      </c>
      <c r="J241" s="203">
        <v>3300</v>
      </c>
      <c r="K241" s="203">
        <v>3012.01</v>
      </c>
      <c r="L241" s="209">
        <v>117</v>
      </c>
      <c r="M241" s="199" t="s">
        <v>260</v>
      </c>
      <c r="N241" s="199" t="s">
        <v>264</v>
      </c>
      <c r="O241" s="202" t="s">
        <v>674</v>
      </c>
      <c r="P241" s="203">
        <v>130936.07</v>
      </c>
      <c r="Q241" s="203">
        <v>0</v>
      </c>
      <c r="R241" s="203">
        <v>0</v>
      </c>
      <c r="S241" s="203">
        <f t="shared" si="36"/>
        <v>130936.07</v>
      </c>
      <c r="T241" s="203">
        <f t="shared" si="30"/>
        <v>36.592310744947241</v>
      </c>
      <c r="U241" s="203">
        <v>36.592310744947241</v>
      </c>
      <c r="V241" s="210">
        <v>36.592310744947241</v>
      </c>
      <c r="W241" s="210">
        <v>0</v>
      </c>
      <c r="X241" s="210">
        <f t="shared" si="37"/>
        <v>0</v>
      </c>
      <c r="Y241" s="205">
        <v>0</v>
      </c>
      <c r="Z241" s="205">
        <v>0</v>
      </c>
      <c r="AA241" s="205">
        <v>0</v>
      </c>
      <c r="AB241" s="205">
        <v>0</v>
      </c>
      <c r="AC241" s="205">
        <v>0</v>
      </c>
      <c r="AD241" s="205">
        <v>0</v>
      </c>
      <c r="AE241" s="205">
        <v>0</v>
      </c>
      <c r="AF241" s="211">
        <v>0</v>
      </c>
      <c r="AG241" s="205">
        <v>0</v>
      </c>
      <c r="AH241" s="205">
        <v>0</v>
      </c>
      <c r="AI241" s="205">
        <v>0</v>
      </c>
      <c r="AJ241" s="205">
        <v>0</v>
      </c>
      <c r="AK241" s="205">
        <v>0</v>
      </c>
      <c r="AL241" s="211">
        <v>0</v>
      </c>
      <c r="AM241" s="205">
        <v>0</v>
      </c>
      <c r="AN241" s="205">
        <v>0</v>
      </c>
      <c r="AO241" s="211">
        <v>0</v>
      </c>
      <c r="AP241" s="205">
        <v>0</v>
      </c>
      <c r="AQ241" s="205">
        <v>0</v>
      </c>
      <c r="AR241" s="205">
        <v>0</v>
      </c>
    </row>
    <row r="242" spans="1:44" s="204" customFormat="1" ht="36" hidden="1" customHeight="1">
      <c r="A242" s="204">
        <v>1</v>
      </c>
      <c r="B242" s="207">
        <f>SUBTOTAL(103,$A$16:A242)</f>
        <v>0</v>
      </c>
      <c r="C242" s="197" t="s">
        <v>596</v>
      </c>
      <c r="D242" s="199">
        <v>1965</v>
      </c>
      <c r="E242" s="199"/>
      <c r="F242" s="208" t="s">
        <v>262</v>
      </c>
      <c r="G242" s="199">
        <v>5</v>
      </c>
      <c r="H242" s="199" t="s">
        <v>297</v>
      </c>
      <c r="I242" s="203">
        <v>4985.66</v>
      </c>
      <c r="J242" s="203">
        <v>2392.1999999999998</v>
      </c>
      <c r="K242" s="203">
        <v>2300.6</v>
      </c>
      <c r="L242" s="209">
        <v>185</v>
      </c>
      <c r="M242" s="199" t="s">
        <v>260</v>
      </c>
      <c r="N242" s="199" t="s">
        <v>264</v>
      </c>
      <c r="O242" s="202" t="s">
        <v>675</v>
      </c>
      <c r="P242" s="203">
        <v>143632.79</v>
      </c>
      <c r="Q242" s="203">
        <v>0</v>
      </c>
      <c r="R242" s="203">
        <v>0</v>
      </c>
      <c r="S242" s="203">
        <f t="shared" si="36"/>
        <v>143632.79</v>
      </c>
      <c r="T242" s="203">
        <f t="shared" si="30"/>
        <v>28.809182736087099</v>
      </c>
      <c r="U242" s="203">
        <v>28.809182736087099</v>
      </c>
      <c r="V242" s="210">
        <v>28.809182736087099</v>
      </c>
      <c r="W242" s="210">
        <v>0</v>
      </c>
      <c r="X242" s="210">
        <f t="shared" si="37"/>
        <v>0</v>
      </c>
      <c r="Y242" s="205">
        <v>0</v>
      </c>
      <c r="Z242" s="205">
        <v>0</v>
      </c>
      <c r="AA242" s="205">
        <v>0</v>
      </c>
      <c r="AB242" s="205">
        <v>0</v>
      </c>
      <c r="AC242" s="205">
        <v>0</v>
      </c>
      <c r="AD242" s="205">
        <v>0</v>
      </c>
      <c r="AE242" s="205">
        <v>0</v>
      </c>
      <c r="AF242" s="211">
        <v>0</v>
      </c>
      <c r="AG242" s="205">
        <v>0</v>
      </c>
      <c r="AH242" s="205">
        <v>0</v>
      </c>
      <c r="AI242" s="205">
        <v>0</v>
      </c>
      <c r="AJ242" s="205">
        <v>0</v>
      </c>
      <c r="AK242" s="205">
        <v>0</v>
      </c>
      <c r="AL242" s="211">
        <v>0</v>
      </c>
      <c r="AM242" s="205">
        <v>0</v>
      </c>
      <c r="AN242" s="205">
        <v>0</v>
      </c>
      <c r="AO242" s="211">
        <v>0</v>
      </c>
      <c r="AP242" s="205">
        <v>0</v>
      </c>
      <c r="AQ242" s="205">
        <v>0</v>
      </c>
      <c r="AR242" s="205">
        <v>0</v>
      </c>
    </row>
    <row r="243" spans="1:44" s="204" customFormat="1" ht="36" hidden="1" customHeight="1">
      <c r="A243" s="204">
        <v>1</v>
      </c>
      <c r="B243" s="207">
        <f>SUBTOTAL(103,$A$16:A243)</f>
        <v>0</v>
      </c>
      <c r="C243" s="197" t="s">
        <v>599</v>
      </c>
      <c r="D243" s="199">
        <v>1993</v>
      </c>
      <c r="E243" s="199"/>
      <c r="F243" s="208" t="s">
        <v>305</v>
      </c>
      <c r="G243" s="199">
        <v>9</v>
      </c>
      <c r="H243" s="199" t="s">
        <v>297</v>
      </c>
      <c r="I243" s="203">
        <v>5060.3</v>
      </c>
      <c r="J243" s="203">
        <v>5060.3</v>
      </c>
      <c r="K243" s="203">
        <v>5060.3</v>
      </c>
      <c r="L243" s="209">
        <v>206</v>
      </c>
      <c r="M243" s="199" t="s">
        <v>260</v>
      </c>
      <c r="N243" s="199" t="s">
        <v>264</v>
      </c>
      <c r="O243" s="202" t="s">
        <v>676</v>
      </c>
      <c r="P243" s="203">
        <v>3407945.42</v>
      </c>
      <c r="Q243" s="203">
        <v>0</v>
      </c>
      <c r="R243" s="203">
        <v>0</v>
      </c>
      <c r="S243" s="203">
        <f t="shared" si="36"/>
        <v>3407945.42</v>
      </c>
      <c r="T243" s="203">
        <f t="shared" si="30"/>
        <v>673.46707112226545</v>
      </c>
      <c r="U243" s="203">
        <v>971.40485741952057</v>
      </c>
      <c r="V243" s="210">
        <v>971.40485741952057</v>
      </c>
      <c r="W243" s="210">
        <v>297.93778629725512</v>
      </c>
      <c r="X243" s="210">
        <f t="shared" si="37"/>
        <v>297.93778629725512</v>
      </c>
      <c r="Y243" s="205">
        <v>0</v>
      </c>
      <c r="Z243" s="205">
        <v>0</v>
      </c>
      <c r="AA243" s="205">
        <v>0</v>
      </c>
      <c r="AB243" s="205">
        <v>0</v>
      </c>
      <c r="AC243" s="205">
        <v>0</v>
      </c>
      <c r="AD243" s="205">
        <v>0</v>
      </c>
      <c r="AE243" s="205">
        <v>2</v>
      </c>
      <c r="AF243" s="211">
        <f>2457800*AE243/I243</f>
        <v>971.40485741952057</v>
      </c>
      <c r="AG243" s="205">
        <v>0</v>
      </c>
      <c r="AH243" s="205">
        <v>0</v>
      </c>
      <c r="AI243" s="205">
        <v>0</v>
      </c>
      <c r="AJ243" s="205">
        <v>0</v>
      </c>
      <c r="AK243" s="205">
        <v>0</v>
      </c>
      <c r="AL243" s="211">
        <v>0</v>
      </c>
      <c r="AM243" s="205">
        <v>0</v>
      </c>
      <c r="AN243" s="205">
        <v>0</v>
      </c>
      <c r="AO243" s="211">
        <v>0</v>
      </c>
      <c r="AP243" s="205">
        <v>0</v>
      </c>
      <c r="AQ243" s="205">
        <v>0</v>
      </c>
      <c r="AR243" s="205">
        <v>0</v>
      </c>
    </row>
    <row r="244" spans="1:44" s="204" customFormat="1" ht="36" hidden="1" customHeight="1">
      <c r="A244" s="204">
        <v>1</v>
      </c>
      <c r="B244" s="207">
        <f>SUBTOTAL(103,$A$16:A244)</f>
        <v>0</v>
      </c>
      <c r="C244" s="197" t="s">
        <v>601</v>
      </c>
      <c r="D244" s="199">
        <v>1959</v>
      </c>
      <c r="E244" s="199"/>
      <c r="F244" s="208" t="s">
        <v>262</v>
      </c>
      <c r="G244" s="199">
        <v>2</v>
      </c>
      <c r="H244" s="199" t="s">
        <v>297</v>
      </c>
      <c r="I244" s="203">
        <v>608.20000000000005</v>
      </c>
      <c r="J244" s="203">
        <v>564.4</v>
      </c>
      <c r="K244" s="203">
        <v>525.79999999999995</v>
      </c>
      <c r="L244" s="209">
        <v>29</v>
      </c>
      <c r="M244" s="199" t="s">
        <v>260</v>
      </c>
      <c r="N244" s="199" t="s">
        <v>264</v>
      </c>
      <c r="O244" s="202" t="s">
        <v>674</v>
      </c>
      <c r="P244" s="203">
        <v>1860691.51</v>
      </c>
      <c r="Q244" s="203">
        <v>0</v>
      </c>
      <c r="R244" s="203">
        <v>0</v>
      </c>
      <c r="S244" s="203">
        <f t="shared" si="36"/>
        <v>1860691.51</v>
      </c>
      <c r="T244" s="203">
        <f t="shared" si="30"/>
        <v>3059.3415159487008</v>
      </c>
      <c r="U244" s="203">
        <v>7330.6806971390988</v>
      </c>
      <c r="V244" s="210">
        <v>7330.6806971390988</v>
      </c>
      <c r="W244" s="210">
        <v>4271.3391811903984</v>
      </c>
      <c r="X244" s="210">
        <f t="shared" si="37"/>
        <v>4271.3391811903984</v>
      </c>
      <c r="Y244" s="205">
        <v>0</v>
      </c>
      <c r="Z244" s="205">
        <v>0</v>
      </c>
      <c r="AA244" s="205">
        <v>0</v>
      </c>
      <c r="AB244" s="205">
        <v>0</v>
      </c>
      <c r="AC244" s="205">
        <v>0</v>
      </c>
      <c r="AD244" s="205">
        <v>0</v>
      </c>
      <c r="AE244" s="205">
        <v>0</v>
      </c>
      <c r="AF244" s="211">
        <v>0</v>
      </c>
      <c r="AG244" s="205">
        <v>500</v>
      </c>
      <c r="AH244" s="211">
        <f t="shared" ref="AH244:AH246" si="38">8917.04*AG244/I244</f>
        <v>7330.6806971390988</v>
      </c>
      <c r="AI244" s="205">
        <v>0</v>
      </c>
      <c r="AJ244" s="205">
        <v>0</v>
      </c>
      <c r="AK244" s="205">
        <v>0</v>
      </c>
      <c r="AL244" s="211">
        <v>0</v>
      </c>
      <c r="AM244" s="205">
        <v>0</v>
      </c>
      <c r="AN244" s="205">
        <v>0</v>
      </c>
      <c r="AO244" s="211">
        <v>0</v>
      </c>
      <c r="AP244" s="205">
        <v>0</v>
      </c>
      <c r="AQ244" s="205">
        <v>0</v>
      </c>
      <c r="AR244" s="205">
        <v>0</v>
      </c>
    </row>
    <row r="245" spans="1:44" s="204" customFormat="1" ht="36" hidden="1" customHeight="1">
      <c r="A245" s="204">
        <v>1</v>
      </c>
      <c r="B245" s="207">
        <f>SUBTOTAL(103,$A$16:A245)</f>
        <v>0</v>
      </c>
      <c r="C245" s="197" t="s">
        <v>604</v>
      </c>
      <c r="D245" s="199">
        <v>1965</v>
      </c>
      <c r="E245" s="199"/>
      <c r="F245" s="208" t="s">
        <v>262</v>
      </c>
      <c r="G245" s="199">
        <v>5</v>
      </c>
      <c r="H245" s="199" t="s">
        <v>297</v>
      </c>
      <c r="I245" s="203">
        <v>2026.2</v>
      </c>
      <c r="J245" s="203">
        <v>1684.6</v>
      </c>
      <c r="K245" s="203">
        <v>1684.6</v>
      </c>
      <c r="L245" s="209">
        <v>76</v>
      </c>
      <c r="M245" s="199" t="s">
        <v>260</v>
      </c>
      <c r="N245" s="199" t="s">
        <v>264</v>
      </c>
      <c r="O245" s="202" t="s">
        <v>676</v>
      </c>
      <c r="P245" s="203">
        <v>2404378.48</v>
      </c>
      <c r="Q245" s="203">
        <v>0</v>
      </c>
      <c r="R245" s="203">
        <v>0</v>
      </c>
      <c r="S245" s="203">
        <f t="shared" si="36"/>
        <v>2404378.48</v>
      </c>
      <c r="T245" s="203">
        <f t="shared" si="30"/>
        <v>1186.6442009673281</v>
      </c>
      <c r="U245" s="203">
        <v>2383.510445168296</v>
      </c>
      <c r="V245" s="210">
        <v>2383.510445168296</v>
      </c>
      <c r="W245" s="210">
        <v>1196.8662442009679</v>
      </c>
      <c r="X245" s="210">
        <f t="shared" si="37"/>
        <v>1196.8662442009679</v>
      </c>
      <c r="Y245" s="205">
        <v>0</v>
      </c>
      <c r="Z245" s="205">
        <v>0</v>
      </c>
      <c r="AA245" s="205">
        <v>0</v>
      </c>
      <c r="AB245" s="205">
        <v>0</v>
      </c>
      <c r="AC245" s="205">
        <v>0</v>
      </c>
      <c r="AD245" s="205">
        <v>0</v>
      </c>
      <c r="AE245" s="205">
        <v>0</v>
      </c>
      <c r="AF245" s="211">
        <v>0</v>
      </c>
      <c r="AG245" s="205">
        <v>541.6</v>
      </c>
      <c r="AH245" s="211">
        <f t="shared" si="38"/>
        <v>2383.510445168296</v>
      </c>
      <c r="AI245" s="205">
        <v>0</v>
      </c>
      <c r="AJ245" s="205">
        <v>0</v>
      </c>
      <c r="AK245" s="205">
        <v>0</v>
      </c>
      <c r="AL245" s="211">
        <v>0</v>
      </c>
      <c r="AM245" s="205">
        <v>0</v>
      </c>
      <c r="AN245" s="205">
        <v>0</v>
      </c>
      <c r="AO245" s="211">
        <v>0</v>
      </c>
      <c r="AP245" s="205">
        <v>0</v>
      </c>
      <c r="AQ245" s="205">
        <v>0</v>
      </c>
      <c r="AR245" s="205">
        <v>0</v>
      </c>
    </row>
    <row r="246" spans="1:44" s="204" customFormat="1" ht="36" hidden="1" customHeight="1">
      <c r="A246" s="204">
        <v>1</v>
      </c>
      <c r="B246" s="207">
        <f>SUBTOTAL(103,$A$16:A246)</f>
        <v>0</v>
      </c>
      <c r="C246" s="197" t="s">
        <v>605</v>
      </c>
      <c r="D246" s="199">
        <v>1963</v>
      </c>
      <c r="E246" s="199"/>
      <c r="F246" s="208" t="s">
        <v>262</v>
      </c>
      <c r="G246" s="199">
        <v>2</v>
      </c>
      <c r="H246" s="199" t="s">
        <v>297</v>
      </c>
      <c r="I246" s="203">
        <v>429.2</v>
      </c>
      <c r="J246" s="203">
        <v>389</v>
      </c>
      <c r="K246" s="203">
        <v>389</v>
      </c>
      <c r="L246" s="209">
        <v>13</v>
      </c>
      <c r="M246" s="199" t="s">
        <v>260</v>
      </c>
      <c r="N246" s="199" t="s">
        <v>264</v>
      </c>
      <c r="O246" s="202" t="s">
        <v>677</v>
      </c>
      <c r="P246" s="203">
        <v>1323171.2200000002</v>
      </c>
      <c r="Q246" s="203">
        <v>0</v>
      </c>
      <c r="R246" s="203">
        <v>0</v>
      </c>
      <c r="S246" s="203">
        <f t="shared" si="36"/>
        <v>1323171.2200000002</v>
      </c>
      <c r="T246" s="203">
        <f t="shared" si="30"/>
        <v>3082.8779589934766</v>
      </c>
      <c r="U246" s="203">
        <v>8127.5536999068045</v>
      </c>
      <c r="V246" s="210">
        <v>8127.5536999068045</v>
      </c>
      <c r="W246" s="210">
        <v>5044.6757409133279</v>
      </c>
      <c r="X246" s="210">
        <f t="shared" si="37"/>
        <v>5044.6757409133279</v>
      </c>
      <c r="Y246" s="205">
        <v>0</v>
      </c>
      <c r="Z246" s="205">
        <v>0</v>
      </c>
      <c r="AA246" s="205">
        <v>0</v>
      </c>
      <c r="AB246" s="205">
        <v>0</v>
      </c>
      <c r="AC246" s="205">
        <v>0</v>
      </c>
      <c r="AD246" s="205">
        <v>0</v>
      </c>
      <c r="AE246" s="205">
        <v>0</v>
      </c>
      <c r="AF246" s="211">
        <v>0</v>
      </c>
      <c r="AG246" s="205">
        <v>391.2</v>
      </c>
      <c r="AH246" s="211">
        <f t="shared" si="38"/>
        <v>8127.5536999068045</v>
      </c>
      <c r="AI246" s="205">
        <v>0</v>
      </c>
      <c r="AJ246" s="205">
        <v>0</v>
      </c>
      <c r="AK246" s="205">
        <v>0</v>
      </c>
      <c r="AL246" s="211">
        <v>0</v>
      </c>
      <c r="AM246" s="205">
        <v>0</v>
      </c>
      <c r="AN246" s="205">
        <v>0</v>
      </c>
      <c r="AO246" s="211">
        <v>0</v>
      </c>
      <c r="AP246" s="205">
        <v>0</v>
      </c>
      <c r="AQ246" s="205">
        <v>0</v>
      </c>
      <c r="AR246" s="205">
        <v>0</v>
      </c>
    </row>
    <row r="247" spans="1:44" s="204" customFormat="1" ht="36" hidden="1" customHeight="1">
      <c r="A247" s="204">
        <v>1</v>
      </c>
      <c r="B247" s="207">
        <f>SUBTOTAL(103,$A$16:A247)</f>
        <v>0</v>
      </c>
      <c r="C247" s="197" t="s">
        <v>606</v>
      </c>
      <c r="D247" s="199">
        <v>1987</v>
      </c>
      <c r="E247" s="199"/>
      <c r="F247" s="208" t="s">
        <v>262</v>
      </c>
      <c r="G247" s="199">
        <v>9</v>
      </c>
      <c r="H247" s="199" t="s">
        <v>297</v>
      </c>
      <c r="I247" s="203">
        <v>7472.7</v>
      </c>
      <c r="J247" s="203">
        <v>3451.84</v>
      </c>
      <c r="K247" s="203">
        <v>3451.84</v>
      </c>
      <c r="L247" s="209">
        <v>160</v>
      </c>
      <c r="M247" s="199" t="s">
        <v>260</v>
      </c>
      <c r="N247" s="199" t="s">
        <v>277</v>
      </c>
      <c r="O247" s="202" t="s">
        <v>263</v>
      </c>
      <c r="P247" s="203">
        <v>1623216.35</v>
      </c>
      <c r="Q247" s="203">
        <v>0</v>
      </c>
      <c r="R247" s="203">
        <v>0</v>
      </c>
      <c r="S247" s="203">
        <f t="shared" si="36"/>
        <v>1623216.35</v>
      </c>
      <c r="T247" s="203">
        <f t="shared" si="30"/>
        <v>217.2195257403616</v>
      </c>
      <c r="U247" s="203">
        <v>328.90387677813908</v>
      </c>
      <c r="V247" s="210">
        <v>328.90387677813908</v>
      </c>
      <c r="W247" s="210">
        <v>111.68435103777747</v>
      </c>
      <c r="X247" s="210">
        <f t="shared" si="37"/>
        <v>111.68435103777747</v>
      </c>
      <c r="Y247" s="205">
        <v>0</v>
      </c>
      <c r="Z247" s="205">
        <v>0</v>
      </c>
      <c r="AA247" s="205">
        <v>0</v>
      </c>
      <c r="AB247" s="205">
        <v>0</v>
      </c>
      <c r="AC247" s="205">
        <v>0</v>
      </c>
      <c r="AD247" s="205">
        <v>0</v>
      </c>
      <c r="AE247" s="205">
        <v>1</v>
      </c>
      <c r="AF247" s="211">
        <f>2457800*AE247/I247</f>
        <v>328.90387677813908</v>
      </c>
      <c r="AG247" s="205">
        <v>0</v>
      </c>
      <c r="AH247" s="205">
        <v>0</v>
      </c>
      <c r="AI247" s="205">
        <v>0</v>
      </c>
      <c r="AJ247" s="205">
        <v>0</v>
      </c>
      <c r="AK247" s="205">
        <v>0</v>
      </c>
      <c r="AL247" s="211">
        <v>0</v>
      </c>
      <c r="AM247" s="205">
        <v>0</v>
      </c>
      <c r="AN247" s="205">
        <v>0</v>
      </c>
      <c r="AO247" s="211">
        <v>0</v>
      </c>
      <c r="AP247" s="205">
        <v>0</v>
      </c>
      <c r="AQ247" s="205">
        <v>0</v>
      </c>
      <c r="AR247" s="205">
        <v>0</v>
      </c>
    </row>
    <row r="248" spans="1:44" s="204" customFormat="1" ht="36" hidden="1" customHeight="1">
      <c r="A248" s="204">
        <v>1</v>
      </c>
      <c r="B248" s="207">
        <f>SUBTOTAL(103,$A$16:A248)</f>
        <v>0</v>
      </c>
      <c r="C248" s="197" t="s">
        <v>608</v>
      </c>
      <c r="D248" s="199">
        <v>1917</v>
      </c>
      <c r="E248" s="199"/>
      <c r="F248" s="208" t="s">
        <v>262</v>
      </c>
      <c r="G248" s="199">
        <v>2</v>
      </c>
      <c r="H248" s="199" t="s">
        <v>298</v>
      </c>
      <c r="I248" s="203">
        <v>237.3</v>
      </c>
      <c r="J248" s="203">
        <v>207.2</v>
      </c>
      <c r="K248" s="203">
        <v>207.2</v>
      </c>
      <c r="L248" s="209">
        <v>13</v>
      </c>
      <c r="M248" s="199" t="s">
        <v>260</v>
      </c>
      <c r="N248" s="199" t="s">
        <v>261</v>
      </c>
      <c r="O248" s="202" t="s">
        <v>263</v>
      </c>
      <c r="P248" s="203">
        <v>833755.4800000001</v>
      </c>
      <c r="Q248" s="203">
        <v>0</v>
      </c>
      <c r="R248" s="203">
        <v>0</v>
      </c>
      <c r="S248" s="203">
        <f t="shared" si="36"/>
        <v>833755.4800000001</v>
      </c>
      <c r="T248" s="203">
        <f t="shared" si="30"/>
        <v>3513.5081331647707</v>
      </c>
      <c r="U248" s="203">
        <v>8112.8905857564268</v>
      </c>
      <c r="V248" s="210">
        <v>8112.8905857564268</v>
      </c>
      <c r="W248" s="210">
        <v>4599.3824525916561</v>
      </c>
      <c r="X248" s="210">
        <f t="shared" si="37"/>
        <v>4599.3824525916561</v>
      </c>
      <c r="Y248" s="205">
        <v>0</v>
      </c>
      <c r="Z248" s="205">
        <v>0</v>
      </c>
      <c r="AA248" s="205">
        <v>0</v>
      </c>
      <c r="AB248" s="205">
        <v>0</v>
      </c>
      <c r="AC248" s="205">
        <v>0</v>
      </c>
      <c r="AD248" s="205">
        <v>0</v>
      </c>
      <c r="AE248" s="205">
        <v>0</v>
      </c>
      <c r="AF248" s="211">
        <v>0</v>
      </c>
      <c r="AG248" s="205">
        <v>215.9</v>
      </c>
      <c r="AH248" s="211">
        <f t="shared" ref="AH248:AH253" si="39">8917.04*AG248/I248</f>
        <v>8112.8905857564268</v>
      </c>
      <c r="AI248" s="205">
        <v>0</v>
      </c>
      <c r="AJ248" s="205">
        <v>0</v>
      </c>
      <c r="AK248" s="205">
        <v>0</v>
      </c>
      <c r="AL248" s="211">
        <v>0</v>
      </c>
      <c r="AM248" s="205">
        <v>0</v>
      </c>
      <c r="AN248" s="205">
        <v>0</v>
      </c>
      <c r="AO248" s="211">
        <v>0</v>
      </c>
      <c r="AP248" s="205">
        <v>0</v>
      </c>
      <c r="AQ248" s="205">
        <v>0</v>
      </c>
      <c r="AR248" s="205">
        <v>0</v>
      </c>
    </row>
    <row r="249" spans="1:44" s="204" customFormat="1" ht="36" hidden="1" customHeight="1">
      <c r="A249" s="204">
        <v>1</v>
      </c>
      <c r="B249" s="207">
        <f>SUBTOTAL(103,$A$16:A249)</f>
        <v>0</v>
      </c>
      <c r="C249" s="197" t="s">
        <v>612</v>
      </c>
      <c r="D249" s="199">
        <v>1972</v>
      </c>
      <c r="E249" s="199"/>
      <c r="F249" s="208" t="s">
        <v>262</v>
      </c>
      <c r="G249" s="199">
        <v>5</v>
      </c>
      <c r="H249" s="199" t="s">
        <v>298</v>
      </c>
      <c r="I249" s="203">
        <v>1651.99</v>
      </c>
      <c r="J249" s="203">
        <v>1219.19</v>
      </c>
      <c r="K249" s="203">
        <v>1219.19</v>
      </c>
      <c r="L249" s="209">
        <v>231</v>
      </c>
      <c r="M249" s="199" t="s">
        <v>260</v>
      </c>
      <c r="N249" s="199" t="s">
        <v>335</v>
      </c>
      <c r="O249" s="202" t="s">
        <v>678</v>
      </c>
      <c r="P249" s="203">
        <v>1500690.63</v>
      </c>
      <c r="Q249" s="203">
        <v>0</v>
      </c>
      <c r="R249" s="203">
        <v>0</v>
      </c>
      <c r="S249" s="203">
        <f t="shared" si="36"/>
        <v>1500690.63</v>
      </c>
      <c r="T249" s="203">
        <f t="shared" si="30"/>
        <v>908.41387054401048</v>
      </c>
      <c r="U249" s="203">
        <v>3049.7325044340464</v>
      </c>
      <c r="V249" s="210">
        <v>3049.7325044340464</v>
      </c>
      <c r="W249" s="210">
        <v>2141.3186338900359</v>
      </c>
      <c r="X249" s="210">
        <f t="shared" si="37"/>
        <v>2141.3186338900359</v>
      </c>
      <c r="Y249" s="205">
        <v>0</v>
      </c>
      <c r="Z249" s="205">
        <v>0</v>
      </c>
      <c r="AA249" s="205">
        <v>0</v>
      </c>
      <c r="AB249" s="205">
        <v>0</v>
      </c>
      <c r="AC249" s="205">
        <v>0</v>
      </c>
      <c r="AD249" s="205">
        <v>0</v>
      </c>
      <c r="AE249" s="205">
        <v>0</v>
      </c>
      <c r="AF249" s="211">
        <v>0</v>
      </c>
      <c r="AG249" s="205">
        <v>565</v>
      </c>
      <c r="AH249" s="211">
        <f t="shared" si="39"/>
        <v>3049.7325044340464</v>
      </c>
      <c r="AI249" s="205">
        <v>0</v>
      </c>
      <c r="AJ249" s="205">
        <v>0</v>
      </c>
      <c r="AK249" s="205">
        <v>0</v>
      </c>
      <c r="AL249" s="211">
        <v>0</v>
      </c>
      <c r="AM249" s="205">
        <v>0</v>
      </c>
      <c r="AN249" s="205">
        <v>0</v>
      </c>
      <c r="AO249" s="211">
        <v>0</v>
      </c>
      <c r="AP249" s="205">
        <v>0</v>
      </c>
      <c r="AQ249" s="205">
        <v>0</v>
      </c>
      <c r="AR249" s="205">
        <v>0</v>
      </c>
    </row>
    <row r="250" spans="1:44" s="204" customFormat="1" ht="36" hidden="1" customHeight="1">
      <c r="A250" s="204">
        <v>1</v>
      </c>
      <c r="B250" s="207">
        <f>SUBTOTAL(103,$A$16:A250)</f>
        <v>0</v>
      </c>
      <c r="C250" s="197" t="s">
        <v>1054</v>
      </c>
      <c r="D250" s="199">
        <v>1965</v>
      </c>
      <c r="E250" s="199"/>
      <c r="F250" s="208" t="s">
        <v>262</v>
      </c>
      <c r="G250" s="199">
        <v>5</v>
      </c>
      <c r="H250" s="199" t="s">
        <v>302</v>
      </c>
      <c r="I250" s="203">
        <v>3471.4</v>
      </c>
      <c r="J250" s="203">
        <v>3417.4</v>
      </c>
      <c r="K250" s="203">
        <v>3417.4</v>
      </c>
      <c r="L250" s="209">
        <v>208</v>
      </c>
      <c r="M250" s="199" t="s">
        <v>260</v>
      </c>
      <c r="N250" s="199" t="s">
        <v>264</v>
      </c>
      <c r="O250" s="202" t="s">
        <v>676</v>
      </c>
      <c r="P250" s="203">
        <v>4876210.959999999</v>
      </c>
      <c r="Q250" s="203">
        <v>0</v>
      </c>
      <c r="R250" s="203">
        <v>0</v>
      </c>
      <c r="S250" s="203">
        <f t="shared" si="36"/>
        <v>4876210.959999999</v>
      </c>
      <c r="T250" s="203">
        <f t="shared" si="30"/>
        <v>1404.6813850319752</v>
      </c>
      <c r="U250" s="203">
        <v>2807.6063605461773</v>
      </c>
      <c r="V250" s="210">
        <v>2807.6063605461773</v>
      </c>
      <c r="W250" s="210">
        <v>1402.9249755142021</v>
      </c>
      <c r="X250" s="210">
        <f t="shared" si="37"/>
        <v>1402.9249755142021</v>
      </c>
      <c r="Y250" s="205">
        <v>0</v>
      </c>
      <c r="Z250" s="205">
        <v>0</v>
      </c>
      <c r="AA250" s="205">
        <v>0</v>
      </c>
      <c r="AB250" s="205">
        <v>0</v>
      </c>
      <c r="AC250" s="205">
        <v>0</v>
      </c>
      <c r="AD250" s="205">
        <v>0</v>
      </c>
      <c r="AE250" s="205">
        <v>0</v>
      </c>
      <c r="AF250" s="211">
        <v>0</v>
      </c>
      <c r="AG250" s="205">
        <v>1093</v>
      </c>
      <c r="AH250" s="211">
        <f t="shared" si="39"/>
        <v>2807.6063605461773</v>
      </c>
      <c r="AI250" s="205">
        <v>0</v>
      </c>
      <c r="AJ250" s="205">
        <v>0</v>
      </c>
      <c r="AK250" s="205">
        <v>0</v>
      </c>
      <c r="AL250" s="211">
        <v>0</v>
      </c>
      <c r="AM250" s="205">
        <v>0</v>
      </c>
      <c r="AN250" s="205">
        <v>0</v>
      </c>
      <c r="AO250" s="211">
        <v>0</v>
      </c>
      <c r="AP250" s="205">
        <v>0</v>
      </c>
      <c r="AQ250" s="205">
        <v>0</v>
      </c>
      <c r="AR250" s="205">
        <v>0</v>
      </c>
    </row>
    <row r="251" spans="1:44" s="204" customFormat="1" ht="36" hidden="1" customHeight="1">
      <c r="A251" s="204">
        <v>1</v>
      </c>
      <c r="B251" s="207">
        <f>SUBTOTAL(103,$A$16:A251)</f>
        <v>0</v>
      </c>
      <c r="C251" s="197" t="s">
        <v>1138</v>
      </c>
      <c r="D251" s="199" t="s">
        <v>1269</v>
      </c>
      <c r="E251" s="199"/>
      <c r="F251" s="208" t="s">
        <v>305</v>
      </c>
      <c r="G251" s="199" t="s">
        <v>351</v>
      </c>
      <c r="H251" s="199" t="s">
        <v>297</v>
      </c>
      <c r="I251" s="203">
        <v>4238.3</v>
      </c>
      <c r="J251" s="203">
        <v>4238.3</v>
      </c>
      <c r="K251" s="203">
        <v>4238.3</v>
      </c>
      <c r="L251" s="209">
        <v>187</v>
      </c>
      <c r="M251" s="199" t="s">
        <v>260</v>
      </c>
      <c r="N251" s="199" t="s">
        <v>264</v>
      </c>
      <c r="O251" s="202" t="s">
        <v>1270</v>
      </c>
      <c r="P251" s="203">
        <v>978702.2</v>
      </c>
      <c r="Q251" s="203">
        <v>0</v>
      </c>
      <c r="R251" s="203">
        <v>0</v>
      </c>
      <c r="S251" s="203">
        <f t="shared" si="36"/>
        <v>978702.2</v>
      </c>
      <c r="T251" s="203">
        <f t="shared" si="30"/>
        <v>230.91857584408842</v>
      </c>
      <c r="U251" s="203">
        <v>1137.1682325460679</v>
      </c>
      <c r="V251" s="210">
        <v>1137.1682325460679</v>
      </c>
      <c r="W251" s="210">
        <v>906.24965670197946</v>
      </c>
      <c r="X251" s="210">
        <f t="shared" si="37"/>
        <v>906.24965670197946</v>
      </c>
      <c r="Y251" s="205">
        <v>0</v>
      </c>
      <c r="Z251" s="205">
        <v>0</v>
      </c>
      <c r="AA251" s="205">
        <v>0</v>
      </c>
      <c r="AB251" s="205">
        <v>0</v>
      </c>
      <c r="AC251" s="205">
        <v>0</v>
      </c>
      <c r="AD251" s="205">
        <v>0</v>
      </c>
      <c r="AE251" s="205">
        <v>0</v>
      </c>
      <c r="AF251" s="211">
        <v>0</v>
      </c>
      <c r="AG251" s="205">
        <v>540.5</v>
      </c>
      <c r="AH251" s="211">
        <f t="shared" si="39"/>
        <v>1137.1682325460679</v>
      </c>
      <c r="AI251" s="205">
        <v>0</v>
      </c>
      <c r="AJ251" s="205">
        <v>0</v>
      </c>
      <c r="AK251" s="205">
        <v>0</v>
      </c>
      <c r="AL251" s="211">
        <v>0</v>
      </c>
      <c r="AM251" s="205">
        <v>0</v>
      </c>
      <c r="AN251" s="205">
        <v>0</v>
      </c>
      <c r="AO251" s="211">
        <v>0</v>
      </c>
      <c r="AP251" s="205">
        <v>0</v>
      </c>
      <c r="AQ251" s="205">
        <v>0</v>
      </c>
      <c r="AR251" s="205">
        <v>0</v>
      </c>
    </row>
    <row r="252" spans="1:44" s="204" customFormat="1" ht="36" hidden="1" customHeight="1">
      <c r="A252" s="204">
        <v>1</v>
      </c>
      <c r="B252" s="207">
        <f>SUBTOTAL(103,$A$16:A252)</f>
        <v>0</v>
      </c>
      <c r="C252" s="197" t="s">
        <v>1139</v>
      </c>
      <c r="D252" s="199" t="s">
        <v>303</v>
      </c>
      <c r="E252" s="199"/>
      <c r="F252" s="208" t="s">
        <v>262</v>
      </c>
      <c r="G252" s="199" t="s">
        <v>306</v>
      </c>
      <c r="H252" s="199" t="s">
        <v>297</v>
      </c>
      <c r="I252" s="200">
        <v>1681.3</v>
      </c>
      <c r="J252" s="200">
        <v>1080.3</v>
      </c>
      <c r="K252" s="200">
        <v>1080.3</v>
      </c>
      <c r="L252" s="209">
        <v>54</v>
      </c>
      <c r="M252" s="199" t="s">
        <v>260</v>
      </c>
      <c r="N252" s="199" t="s">
        <v>264</v>
      </c>
      <c r="O252" s="202" t="s">
        <v>1271</v>
      </c>
      <c r="P252" s="203">
        <v>3006507.7</v>
      </c>
      <c r="Q252" s="203">
        <v>0</v>
      </c>
      <c r="R252" s="203">
        <v>0</v>
      </c>
      <c r="S252" s="203">
        <f t="shared" si="36"/>
        <v>3006507.7</v>
      </c>
      <c r="T252" s="203">
        <f t="shared" si="30"/>
        <v>1788.2041872360676</v>
      </c>
      <c r="U252" s="203">
        <v>3249.9754780229587</v>
      </c>
      <c r="V252" s="210">
        <v>3249.9754780229587</v>
      </c>
      <c r="W252" s="210">
        <v>1461.7712907868911</v>
      </c>
      <c r="X252" s="210">
        <f t="shared" si="37"/>
        <v>1461.7712907868911</v>
      </c>
      <c r="Y252" s="205">
        <v>0</v>
      </c>
      <c r="Z252" s="205">
        <v>0</v>
      </c>
      <c r="AA252" s="205">
        <v>0</v>
      </c>
      <c r="AB252" s="205">
        <v>0</v>
      </c>
      <c r="AC252" s="205">
        <v>0</v>
      </c>
      <c r="AD252" s="205">
        <v>0</v>
      </c>
      <c r="AE252" s="205">
        <v>0</v>
      </c>
      <c r="AF252" s="211">
        <v>0</v>
      </c>
      <c r="AG252" s="205">
        <v>612.78</v>
      </c>
      <c r="AH252" s="211">
        <f t="shared" si="39"/>
        <v>3249.9754780229587</v>
      </c>
      <c r="AI252" s="205">
        <v>0</v>
      </c>
      <c r="AJ252" s="205">
        <v>0</v>
      </c>
      <c r="AK252" s="205">
        <v>0</v>
      </c>
      <c r="AL252" s="211">
        <v>0</v>
      </c>
      <c r="AM252" s="205">
        <v>0</v>
      </c>
      <c r="AN252" s="205">
        <v>0</v>
      </c>
      <c r="AO252" s="211">
        <v>0</v>
      </c>
      <c r="AP252" s="205">
        <v>0</v>
      </c>
      <c r="AQ252" s="205">
        <v>0</v>
      </c>
      <c r="AR252" s="205">
        <v>0</v>
      </c>
    </row>
    <row r="253" spans="1:44" s="204" customFormat="1" ht="36" hidden="1" customHeight="1">
      <c r="A253" s="204">
        <v>1</v>
      </c>
      <c r="B253" s="207">
        <f>SUBTOTAL(103,$A$16:A253)</f>
        <v>0</v>
      </c>
      <c r="C253" s="197" t="s">
        <v>1140</v>
      </c>
      <c r="D253" s="199">
        <v>1959</v>
      </c>
      <c r="E253" s="199"/>
      <c r="F253" s="208" t="s">
        <v>262</v>
      </c>
      <c r="G253" s="199">
        <v>5</v>
      </c>
      <c r="H253" s="199" t="s">
        <v>345</v>
      </c>
      <c r="I253" s="203">
        <v>6261.25</v>
      </c>
      <c r="J253" s="203">
        <v>4642.6499999999996</v>
      </c>
      <c r="K253" s="203">
        <v>2995.37</v>
      </c>
      <c r="L253" s="209">
        <v>118</v>
      </c>
      <c r="M253" s="199" t="s">
        <v>260</v>
      </c>
      <c r="N253" s="199" t="s">
        <v>264</v>
      </c>
      <c r="O253" s="202" t="s">
        <v>1272</v>
      </c>
      <c r="P253" s="203">
        <v>8000402.0100000007</v>
      </c>
      <c r="Q253" s="203">
        <v>0</v>
      </c>
      <c r="R253" s="203">
        <v>0</v>
      </c>
      <c r="S253" s="203">
        <f t="shared" si="36"/>
        <v>8000402.0100000007</v>
      </c>
      <c r="T253" s="203">
        <f t="shared" si="30"/>
        <v>1277.7643457776005</v>
      </c>
      <c r="U253" s="203">
        <v>2251.1173402116192</v>
      </c>
      <c r="V253" s="210">
        <v>2251.1173402116192</v>
      </c>
      <c r="W253" s="210">
        <v>973.35299443401868</v>
      </c>
      <c r="X253" s="210">
        <f t="shared" si="37"/>
        <v>973.35299443401868</v>
      </c>
      <c r="Y253" s="205">
        <v>0</v>
      </c>
      <c r="Z253" s="205">
        <v>0</v>
      </c>
      <c r="AA253" s="205">
        <v>0</v>
      </c>
      <c r="AB253" s="205">
        <v>0</v>
      </c>
      <c r="AC253" s="205">
        <v>0</v>
      </c>
      <c r="AD253" s="205">
        <v>0</v>
      </c>
      <c r="AE253" s="205">
        <v>0</v>
      </c>
      <c r="AF253" s="211">
        <v>0</v>
      </c>
      <c r="AG253" s="205">
        <v>1580.66</v>
      </c>
      <c r="AH253" s="211">
        <f t="shared" si="39"/>
        <v>2251.1173402116192</v>
      </c>
      <c r="AI253" s="205">
        <v>0</v>
      </c>
      <c r="AJ253" s="205">
        <v>0</v>
      </c>
      <c r="AK253" s="205">
        <v>0</v>
      </c>
      <c r="AL253" s="211">
        <v>0</v>
      </c>
      <c r="AM253" s="205">
        <v>0</v>
      </c>
      <c r="AN253" s="205">
        <v>0</v>
      </c>
      <c r="AO253" s="211">
        <v>0</v>
      </c>
      <c r="AP253" s="205">
        <v>0</v>
      </c>
      <c r="AQ253" s="205">
        <v>0</v>
      </c>
      <c r="AR253" s="205">
        <v>0</v>
      </c>
    </row>
    <row r="254" spans="1:44" s="204" customFormat="1" ht="36" hidden="1" customHeight="1">
      <c r="A254" s="204">
        <v>1</v>
      </c>
      <c r="B254" s="207">
        <f>SUBTOTAL(103,$A$16:A254)</f>
        <v>0</v>
      </c>
      <c r="C254" s="197" t="s">
        <v>1141</v>
      </c>
      <c r="D254" s="199">
        <v>1956</v>
      </c>
      <c r="E254" s="199"/>
      <c r="F254" s="208" t="s">
        <v>262</v>
      </c>
      <c r="G254" s="199">
        <v>2</v>
      </c>
      <c r="H254" s="199" t="s">
        <v>297</v>
      </c>
      <c r="I254" s="203">
        <v>525.29999999999995</v>
      </c>
      <c r="J254" s="203">
        <v>480.3</v>
      </c>
      <c r="K254" s="203">
        <v>480.3</v>
      </c>
      <c r="L254" s="209">
        <v>31</v>
      </c>
      <c r="M254" s="199" t="s">
        <v>260</v>
      </c>
      <c r="N254" s="199" t="s">
        <v>264</v>
      </c>
      <c r="O254" s="202" t="s">
        <v>677</v>
      </c>
      <c r="P254" s="203">
        <v>1685713.47</v>
      </c>
      <c r="Q254" s="203">
        <v>0</v>
      </c>
      <c r="R254" s="203">
        <v>0</v>
      </c>
      <c r="S254" s="203">
        <f t="shared" si="36"/>
        <v>1685713.47</v>
      </c>
      <c r="T254" s="203">
        <f t="shared" si="30"/>
        <v>3209.0490576813254</v>
      </c>
      <c r="U254" s="203">
        <v>8585.684180849039</v>
      </c>
      <c r="V254" s="210">
        <v>8585.684180849039</v>
      </c>
      <c r="W254" s="210">
        <v>5376.6351231677136</v>
      </c>
      <c r="X254" s="210">
        <f t="shared" si="37"/>
        <v>5376.6351231677136</v>
      </c>
      <c r="Y254" s="205">
        <v>0</v>
      </c>
      <c r="Z254" s="205">
        <v>0</v>
      </c>
      <c r="AA254" s="205">
        <v>0</v>
      </c>
      <c r="AB254" s="205">
        <v>0</v>
      </c>
      <c r="AC254" s="205">
        <v>0</v>
      </c>
      <c r="AD254" s="205">
        <v>0</v>
      </c>
      <c r="AE254" s="205">
        <v>0</v>
      </c>
      <c r="AF254" s="211">
        <v>0</v>
      </c>
      <c r="AG254" s="205">
        <v>0</v>
      </c>
      <c r="AH254" s="205">
        <v>0</v>
      </c>
      <c r="AI254" s="205">
        <v>0</v>
      </c>
      <c r="AJ254" s="205">
        <v>0</v>
      </c>
      <c r="AK254" s="205">
        <v>639.89</v>
      </c>
      <c r="AL254" s="211">
        <f>7048.18*AK254/I254</f>
        <v>8585.684180849039</v>
      </c>
      <c r="AM254" s="205">
        <v>0</v>
      </c>
      <c r="AN254" s="205">
        <v>0</v>
      </c>
      <c r="AO254" s="211">
        <v>0</v>
      </c>
      <c r="AP254" s="205">
        <v>0</v>
      </c>
      <c r="AQ254" s="205">
        <v>0</v>
      </c>
      <c r="AR254" s="205">
        <v>0</v>
      </c>
    </row>
    <row r="255" spans="1:44" s="204" customFormat="1" ht="36" hidden="1" customHeight="1">
      <c r="A255" s="204">
        <v>1</v>
      </c>
      <c r="B255" s="207">
        <f>SUBTOTAL(103,$A$16:A255)</f>
        <v>0</v>
      </c>
      <c r="C255" s="197" t="s">
        <v>1142</v>
      </c>
      <c r="D255" s="199">
        <v>1978</v>
      </c>
      <c r="E255" s="199"/>
      <c r="F255" s="208" t="s">
        <v>262</v>
      </c>
      <c r="G255" s="199">
        <v>9</v>
      </c>
      <c r="H255" s="199" t="s">
        <v>2189</v>
      </c>
      <c r="I255" s="203">
        <v>12893.2</v>
      </c>
      <c r="J255" s="203">
        <v>12893.2</v>
      </c>
      <c r="K255" s="203">
        <v>12893.2</v>
      </c>
      <c r="L255" s="209">
        <v>493</v>
      </c>
      <c r="M255" s="199" t="s">
        <v>260</v>
      </c>
      <c r="N255" s="199" t="s">
        <v>264</v>
      </c>
      <c r="O255" s="202" t="s">
        <v>1272</v>
      </c>
      <c r="P255" s="203">
        <v>3785233.7800000003</v>
      </c>
      <c r="Q255" s="203">
        <v>0</v>
      </c>
      <c r="R255" s="203">
        <v>0</v>
      </c>
      <c r="S255" s="203">
        <f t="shared" si="36"/>
        <v>3785233.7800000003</v>
      </c>
      <c r="T255" s="203">
        <f t="shared" si="30"/>
        <v>293.58373251016042</v>
      </c>
      <c r="U255" s="203">
        <v>1323.0460645921883</v>
      </c>
      <c r="V255" s="210">
        <v>1323.0460645921883</v>
      </c>
      <c r="W255" s="210">
        <v>1029.4623320820278</v>
      </c>
      <c r="X255" s="210">
        <f t="shared" si="37"/>
        <v>1029.4623320820278</v>
      </c>
      <c r="Y255" s="205">
        <v>0</v>
      </c>
      <c r="Z255" s="205">
        <v>0</v>
      </c>
      <c r="AA255" s="205">
        <v>0</v>
      </c>
      <c r="AB255" s="205">
        <v>0</v>
      </c>
      <c r="AC255" s="205">
        <v>0</v>
      </c>
      <c r="AD255" s="205">
        <v>0</v>
      </c>
      <c r="AE255" s="205">
        <v>0</v>
      </c>
      <c r="AF255" s="211">
        <v>0</v>
      </c>
      <c r="AG255" s="205">
        <v>1913</v>
      </c>
      <c r="AH255" s="211">
        <f>8917.04*AG255/I255</f>
        <v>1323.0460645921883</v>
      </c>
      <c r="AI255" s="205">
        <v>0</v>
      </c>
      <c r="AJ255" s="205">
        <v>0</v>
      </c>
      <c r="AK255" s="205">
        <v>0</v>
      </c>
      <c r="AL255" s="211">
        <v>0</v>
      </c>
      <c r="AM255" s="205">
        <v>0</v>
      </c>
      <c r="AN255" s="205">
        <v>0</v>
      </c>
      <c r="AO255" s="211">
        <v>0</v>
      </c>
      <c r="AP255" s="205">
        <v>0</v>
      </c>
      <c r="AQ255" s="205">
        <v>0</v>
      </c>
      <c r="AR255" s="205">
        <v>0</v>
      </c>
    </row>
    <row r="256" spans="1:44" s="204" customFormat="1" ht="36" hidden="1" customHeight="1">
      <c r="A256" s="204">
        <v>1</v>
      </c>
      <c r="B256" s="207">
        <f>SUBTOTAL(103,$A$16:A256)</f>
        <v>0</v>
      </c>
      <c r="C256" s="197" t="s">
        <v>1146</v>
      </c>
      <c r="D256" s="199">
        <v>1982</v>
      </c>
      <c r="E256" s="199"/>
      <c r="F256" s="208" t="s">
        <v>262</v>
      </c>
      <c r="G256" s="199">
        <v>9</v>
      </c>
      <c r="H256" s="199" t="s">
        <v>297</v>
      </c>
      <c r="I256" s="203">
        <v>4642.08</v>
      </c>
      <c r="J256" s="203">
        <v>4642.08</v>
      </c>
      <c r="K256" s="203">
        <v>4642.08</v>
      </c>
      <c r="L256" s="209">
        <v>170</v>
      </c>
      <c r="M256" s="199" t="s">
        <v>260</v>
      </c>
      <c r="N256" s="199" t="s">
        <v>264</v>
      </c>
      <c r="O256" s="202" t="s">
        <v>676</v>
      </c>
      <c r="P256" s="203">
        <v>2272822.6599999997</v>
      </c>
      <c r="Q256" s="203">
        <v>0</v>
      </c>
      <c r="R256" s="203">
        <v>0</v>
      </c>
      <c r="S256" s="203">
        <f t="shared" si="36"/>
        <v>2272822.6599999997</v>
      </c>
      <c r="T256" s="203">
        <f t="shared" si="30"/>
        <v>489.61298814324607</v>
      </c>
      <c r="U256" s="203">
        <v>560.82000000000005</v>
      </c>
      <c r="V256" s="210">
        <v>560.82000000000005</v>
      </c>
      <c r="W256" s="210">
        <v>71.207011856753979</v>
      </c>
      <c r="X256" s="210">
        <f t="shared" si="37"/>
        <v>71.207011856753979</v>
      </c>
      <c r="Y256" s="205">
        <v>113.09</v>
      </c>
      <c r="Z256" s="205">
        <v>262.75</v>
      </c>
      <c r="AA256" s="205">
        <v>0</v>
      </c>
      <c r="AB256" s="205">
        <v>184.98</v>
      </c>
      <c r="AC256" s="205">
        <v>0</v>
      </c>
      <c r="AD256" s="205">
        <v>0</v>
      </c>
      <c r="AE256" s="205">
        <v>0</v>
      </c>
      <c r="AF256" s="211">
        <v>0</v>
      </c>
      <c r="AG256" s="205">
        <v>0</v>
      </c>
      <c r="AH256" s="205">
        <v>0</v>
      </c>
      <c r="AI256" s="205">
        <v>0</v>
      </c>
      <c r="AJ256" s="205">
        <v>0</v>
      </c>
      <c r="AK256" s="205">
        <v>0</v>
      </c>
      <c r="AL256" s="211">
        <v>0</v>
      </c>
      <c r="AM256" s="205">
        <v>0</v>
      </c>
      <c r="AN256" s="205">
        <v>0</v>
      </c>
      <c r="AO256" s="211">
        <v>0</v>
      </c>
      <c r="AP256" s="205">
        <v>0</v>
      </c>
      <c r="AQ256" s="205">
        <v>0</v>
      </c>
      <c r="AR256" s="205">
        <v>0</v>
      </c>
    </row>
    <row r="257" spans="1:44" s="204" customFormat="1" ht="36" hidden="1" customHeight="1">
      <c r="A257" s="204">
        <v>1</v>
      </c>
      <c r="B257" s="207">
        <f>SUBTOTAL(103,$A$16:A257)</f>
        <v>0</v>
      </c>
      <c r="C257" s="197" t="s">
        <v>1147</v>
      </c>
      <c r="D257" s="199">
        <v>1978</v>
      </c>
      <c r="E257" s="199"/>
      <c r="F257" s="208" t="s">
        <v>262</v>
      </c>
      <c r="G257" s="199">
        <v>5</v>
      </c>
      <c r="H257" s="199" t="s">
        <v>364</v>
      </c>
      <c r="I257" s="203">
        <v>6106.27</v>
      </c>
      <c r="J257" s="203">
        <v>4513.8999999999996</v>
      </c>
      <c r="K257" s="203">
        <v>4513.8999999999996</v>
      </c>
      <c r="L257" s="209">
        <v>207</v>
      </c>
      <c r="M257" s="199" t="s">
        <v>260</v>
      </c>
      <c r="N257" s="199" t="s">
        <v>264</v>
      </c>
      <c r="O257" s="202" t="s">
        <v>676</v>
      </c>
      <c r="P257" s="203">
        <v>4444796.6100000003</v>
      </c>
      <c r="Q257" s="203">
        <v>0</v>
      </c>
      <c r="R257" s="203">
        <v>0</v>
      </c>
      <c r="S257" s="203">
        <f t="shared" si="36"/>
        <v>4444796.6100000003</v>
      </c>
      <c r="T257" s="203">
        <f t="shared" si="30"/>
        <v>727.9069890456858</v>
      </c>
      <c r="U257" s="203">
        <v>1875.9565324166801</v>
      </c>
      <c r="V257" s="210">
        <v>1875.9565324166801</v>
      </c>
      <c r="W257" s="210">
        <v>1148.0495433709943</v>
      </c>
      <c r="X257" s="210">
        <f t="shared" si="37"/>
        <v>1148.0495433709943</v>
      </c>
      <c r="Y257" s="205">
        <v>0</v>
      </c>
      <c r="Z257" s="205">
        <v>0</v>
      </c>
      <c r="AA257" s="205">
        <v>0</v>
      </c>
      <c r="AB257" s="205">
        <v>0</v>
      </c>
      <c r="AC257" s="205">
        <v>0</v>
      </c>
      <c r="AD257" s="205">
        <v>0</v>
      </c>
      <c r="AE257" s="205">
        <v>0</v>
      </c>
      <c r="AF257" s="211">
        <v>0</v>
      </c>
      <c r="AG257" s="205">
        <v>1284.6300000000001</v>
      </c>
      <c r="AH257" s="211">
        <f t="shared" ref="AH257:AH263" si="40">8917.04*AG257/I257</f>
        <v>1875.9565324166801</v>
      </c>
      <c r="AI257" s="205">
        <v>0</v>
      </c>
      <c r="AJ257" s="205">
        <v>0</v>
      </c>
      <c r="AK257" s="205">
        <v>0</v>
      </c>
      <c r="AL257" s="211">
        <v>0</v>
      </c>
      <c r="AM257" s="205">
        <v>0</v>
      </c>
      <c r="AN257" s="205">
        <v>0</v>
      </c>
      <c r="AO257" s="211">
        <v>0</v>
      </c>
      <c r="AP257" s="205">
        <v>0</v>
      </c>
      <c r="AQ257" s="205">
        <v>0</v>
      </c>
      <c r="AR257" s="205">
        <v>0</v>
      </c>
    </row>
    <row r="258" spans="1:44" s="204" customFormat="1" ht="36" hidden="1" customHeight="1">
      <c r="A258" s="204">
        <v>1</v>
      </c>
      <c r="B258" s="207">
        <f>SUBTOTAL(103,$A$16:A258)</f>
        <v>0</v>
      </c>
      <c r="C258" s="197" t="s">
        <v>1148</v>
      </c>
      <c r="D258" s="199">
        <v>1937</v>
      </c>
      <c r="E258" s="199"/>
      <c r="F258" s="208" t="s">
        <v>262</v>
      </c>
      <c r="G258" s="199">
        <v>3</v>
      </c>
      <c r="H258" s="199" t="s">
        <v>302</v>
      </c>
      <c r="I258" s="203">
        <v>1443.5</v>
      </c>
      <c r="J258" s="203">
        <v>976.1</v>
      </c>
      <c r="K258" s="203">
        <v>976.1</v>
      </c>
      <c r="L258" s="209">
        <v>60</v>
      </c>
      <c r="M258" s="199" t="s">
        <v>260</v>
      </c>
      <c r="N258" s="199" t="s">
        <v>277</v>
      </c>
      <c r="O258" s="202" t="s">
        <v>263</v>
      </c>
      <c r="P258" s="203">
        <v>3526049.4499999997</v>
      </c>
      <c r="Q258" s="203">
        <v>0</v>
      </c>
      <c r="R258" s="203">
        <v>0</v>
      </c>
      <c r="S258" s="203">
        <f t="shared" si="36"/>
        <v>3526049.4499999997</v>
      </c>
      <c r="T258" s="203">
        <f t="shared" si="30"/>
        <v>2442.7083131278141</v>
      </c>
      <c r="U258" s="203">
        <v>5181.3963566331831</v>
      </c>
      <c r="V258" s="210">
        <v>5181.3963566331831</v>
      </c>
      <c r="W258" s="210">
        <v>2738.688043505369</v>
      </c>
      <c r="X258" s="210">
        <f t="shared" si="37"/>
        <v>2738.688043505369</v>
      </c>
      <c r="Y258" s="205">
        <v>0</v>
      </c>
      <c r="Z258" s="205">
        <v>0</v>
      </c>
      <c r="AA258" s="205">
        <v>0</v>
      </c>
      <c r="AB258" s="205">
        <v>0</v>
      </c>
      <c r="AC258" s="205">
        <v>0</v>
      </c>
      <c r="AD258" s="205">
        <v>0</v>
      </c>
      <c r="AE258" s="205">
        <v>0</v>
      </c>
      <c r="AF258" s="211">
        <v>0</v>
      </c>
      <c r="AG258" s="205">
        <v>838.77</v>
      </c>
      <c r="AH258" s="211">
        <f t="shared" si="40"/>
        <v>5181.3963566331831</v>
      </c>
      <c r="AI258" s="205">
        <v>0</v>
      </c>
      <c r="AJ258" s="205">
        <v>0</v>
      </c>
      <c r="AK258" s="205">
        <v>0</v>
      </c>
      <c r="AL258" s="211">
        <v>0</v>
      </c>
      <c r="AM258" s="205">
        <v>0</v>
      </c>
      <c r="AN258" s="205">
        <v>0</v>
      </c>
      <c r="AO258" s="211">
        <v>0</v>
      </c>
      <c r="AP258" s="205">
        <v>0</v>
      </c>
      <c r="AQ258" s="205">
        <v>0</v>
      </c>
      <c r="AR258" s="205">
        <v>0</v>
      </c>
    </row>
    <row r="259" spans="1:44" s="204" customFormat="1" ht="36" hidden="1" customHeight="1">
      <c r="A259" s="204">
        <v>1</v>
      </c>
      <c r="B259" s="207">
        <f>SUBTOTAL(103,$A$16:A259)</f>
        <v>0</v>
      </c>
      <c r="C259" s="197" t="s">
        <v>1149</v>
      </c>
      <c r="D259" s="199">
        <v>1973</v>
      </c>
      <c r="E259" s="199"/>
      <c r="F259" s="208" t="s">
        <v>262</v>
      </c>
      <c r="G259" s="199">
        <v>5</v>
      </c>
      <c r="H259" s="199" t="s">
        <v>364</v>
      </c>
      <c r="I259" s="203">
        <v>5659.64</v>
      </c>
      <c r="J259" s="203">
        <v>4429.9399999999996</v>
      </c>
      <c r="K259" s="203">
        <v>4365.74</v>
      </c>
      <c r="L259" s="209">
        <v>213</v>
      </c>
      <c r="M259" s="199" t="s">
        <v>260</v>
      </c>
      <c r="N259" s="199" t="s">
        <v>264</v>
      </c>
      <c r="O259" s="202" t="s">
        <v>674</v>
      </c>
      <c r="P259" s="203">
        <v>5490389.4400000004</v>
      </c>
      <c r="Q259" s="203">
        <v>0</v>
      </c>
      <c r="R259" s="203">
        <v>0</v>
      </c>
      <c r="S259" s="203">
        <f t="shared" si="36"/>
        <v>5490389.4400000004</v>
      </c>
      <c r="T259" s="203">
        <f t="shared" si="30"/>
        <v>970.09517213108961</v>
      </c>
      <c r="U259" s="203">
        <v>3809.6774211787324</v>
      </c>
      <c r="V259" s="210">
        <v>3809.6774211787324</v>
      </c>
      <c r="W259" s="210">
        <v>2839.582249047643</v>
      </c>
      <c r="X259" s="210">
        <f t="shared" si="37"/>
        <v>2839.582249047643</v>
      </c>
      <c r="Y259" s="205">
        <v>0</v>
      </c>
      <c r="Z259" s="205">
        <v>0</v>
      </c>
      <c r="AA259" s="205">
        <v>0</v>
      </c>
      <c r="AB259" s="205">
        <v>0</v>
      </c>
      <c r="AC259" s="205">
        <v>0</v>
      </c>
      <c r="AD259" s="205">
        <v>0</v>
      </c>
      <c r="AE259" s="205">
        <v>0</v>
      </c>
      <c r="AF259" s="211">
        <v>0</v>
      </c>
      <c r="AG259" s="205">
        <v>2418</v>
      </c>
      <c r="AH259" s="211">
        <f t="shared" si="40"/>
        <v>3809.6774211787324</v>
      </c>
      <c r="AI259" s="205">
        <v>0</v>
      </c>
      <c r="AJ259" s="205">
        <v>0</v>
      </c>
      <c r="AK259" s="205">
        <v>0</v>
      </c>
      <c r="AL259" s="211">
        <v>0</v>
      </c>
      <c r="AM259" s="205">
        <v>0</v>
      </c>
      <c r="AN259" s="205">
        <v>0</v>
      </c>
      <c r="AO259" s="211">
        <v>0</v>
      </c>
      <c r="AP259" s="205">
        <v>0</v>
      </c>
      <c r="AQ259" s="205">
        <v>0</v>
      </c>
      <c r="AR259" s="205">
        <v>0</v>
      </c>
    </row>
    <row r="260" spans="1:44" s="204" customFormat="1" ht="36" hidden="1" customHeight="1">
      <c r="A260" s="204">
        <v>1</v>
      </c>
      <c r="B260" s="207">
        <f>SUBTOTAL(103,$A$16:A260)</f>
        <v>0</v>
      </c>
      <c r="C260" s="197" t="s">
        <v>1151</v>
      </c>
      <c r="D260" s="199">
        <v>1967</v>
      </c>
      <c r="E260" s="199"/>
      <c r="F260" s="208" t="s">
        <v>262</v>
      </c>
      <c r="G260" s="199">
        <v>5</v>
      </c>
      <c r="H260" s="199" t="s">
        <v>302</v>
      </c>
      <c r="I260" s="203">
        <v>5485.29</v>
      </c>
      <c r="J260" s="203">
        <v>3346.19</v>
      </c>
      <c r="K260" s="203">
        <v>3187.4</v>
      </c>
      <c r="L260" s="209">
        <v>153</v>
      </c>
      <c r="M260" s="199" t="s">
        <v>260</v>
      </c>
      <c r="N260" s="199" t="s">
        <v>264</v>
      </c>
      <c r="O260" s="202" t="s">
        <v>1271</v>
      </c>
      <c r="P260" s="203">
        <v>4738452.92</v>
      </c>
      <c r="Q260" s="203">
        <v>0</v>
      </c>
      <c r="R260" s="203">
        <v>0</v>
      </c>
      <c r="S260" s="203">
        <f t="shared" si="36"/>
        <v>4738452.92</v>
      </c>
      <c r="T260" s="203">
        <f t="shared" si="30"/>
        <v>863.84729339743205</v>
      </c>
      <c r="U260" s="203">
        <v>1909.4624320683138</v>
      </c>
      <c r="V260" s="210">
        <v>1909.4624320683138</v>
      </c>
      <c r="W260" s="210">
        <v>1045.6151386708816</v>
      </c>
      <c r="X260" s="210">
        <f t="shared" si="37"/>
        <v>1045.6151386708816</v>
      </c>
      <c r="Y260" s="205">
        <v>0</v>
      </c>
      <c r="Z260" s="205">
        <v>0</v>
      </c>
      <c r="AA260" s="205">
        <v>0</v>
      </c>
      <c r="AB260" s="205">
        <v>0</v>
      </c>
      <c r="AC260" s="205">
        <v>0</v>
      </c>
      <c r="AD260" s="205">
        <v>0</v>
      </c>
      <c r="AE260" s="205">
        <v>0</v>
      </c>
      <c r="AF260" s="211">
        <v>0</v>
      </c>
      <c r="AG260" s="205">
        <v>1174.5999999999999</v>
      </c>
      <c r="AH260" s="211">
        <f t="shared" si="40"/>
        <v>1909.4624320683138</v>
      </c>
      <c r="AI260" s="205">
        <v>0</v>
      </c>
      <c r="AJ260" s="205">
        <v>0</v>
      </c>
      <c r="AK260" s="205">
        <v>0</v>
      </c>
      <c r="AL260" s="211">
        <v>0</v>
      </c>
      <c r="AM260" s="205">
        <v>0</v>
      </c>
      <c r="AN260" s="205">
        <v>0</v>
      </c>
      <c r="AO260" s="211">
        <v>0</v>
      </c>
      <c r="AP260" s="205">
        <v>0</v>
      </c>
      <c r="AQ260" s="205">
        <v>0</v>
      </c>
      <c r="AR260" s="205">
        <v>0</v>
      </c>
    </row>
    <row r="261" spans="1:44" s="204" customFormat="1" ht="36" hidden="1" customHeight="1">
      <c r="A261" s="204">
        <v>1</v>
      </c>
      <c r="B261" s="207">
        <f>SUBTOTAL(103,$A$16:A261)</f>
        <v>0</v>
      </c>
      <c r="C261" s="197" t="s">
        <v>1152</v>
      </c>
      <c r="D261" s="199">
        <v>1990</v>
      </c>
      <c r="E261" s="199"/>
      <c r="F261" s="208" t="s">
        <v>262</v>
      </c>
      <c r="G261" s="199">
        <v>2</v>
      </c>
      <c r="H261" s="199" t="s">
        <v>297</v>
      </c>
      <c r="I261" s="203">
        <v>568.29999999999995</v>
      </c>
      <c r="J261" s="203">
        <v>317</v>
      </c>
      <c r="K261" s="203">
        <v>317</v>
      </c>
      <c r="L261" s="209">
        <v>31</v>
      </c>
      <c r="M261" s="199" t="s">
        <v>260</v>
      </c>
      <c r="N261" s="199" t="s">
        <v>261</v>
      </c>
      <c r="O261" s="202" t="s">
        <v>263</v>
      </c>
      <c r="P261" s="203">
        <v>2182746.96</v>
      </c>
      <c r="Q261" s="203">
        <v>0</v>
      </c>
      <c r="R261" s="203">
        <v>0</v>
      </c>
      <c r="S261" s="203">
        <f t="shared" si="36"/>
        <v>2182746.96</v>
      </c>
      <c r="T261" s="203">
        <f t="shared" si="30"/>
        <v>3840.8357557628015</v>
      </c>
      <c r="U261" s="203">
        <v>7596.5084385007922</v>
      </c>
      <c r="V261" s="210">
        <v>7596.5084385007922</v>
      </c>
      <c r="W261" s="210">
        <v>3755.6726827379907</v>
      </c>
      <c r="X261" s="210">
        <f t="shared" si="37"/>
        <v>3755.6726827379907</v>
      </c>
      <c r="Y261" s="205">
        <v>0</v>
      </c>
      <c r="Z261" s="205">
        <v>0</v>
      </c>
      <c r="AA261" s="205">
        <v>0</v>
      </c>
      <c r="AB261" s="205">
        <v>0</v>
      </c>
      <c r="AC261" s="205">
        <v>0</v>
      </c>
      <c r="AD261" s="205">
        <v>0</v>
      </c>
      <c r="AE261" s="205">
        <v>0</v>
      </c>
      <c r="AF261" s="211">
        <v>0</v>
      </c>
      <c r="AG261" s="205">
        <v>484.14</v>
      </c>
      <c r="AH261" s="211">
        <f t="shared" si="40"/>
        <v>7596.5084385007922</v>
      </c>
      <c r="AI261" s="205">
        <v>0</v>
      </c>
      <c r="AJ261" s="205">
        <v>0</v>
      </c>
      <c r="AK261" s="205">
        <v>0</v>
      </c>
      <c r="AL261" s="211">
        <v>0</v>
      </c>
      <c r="AM261" s="205">
        <v>0</v>
      </c>
      <c r="AN261" s="205">
        <v>0</v>
      </c>
      <c r="AO261" s="211">
        <v>0</v>
      </c>
      <c r="AP261" s="205">
        <v>0</v>
      </c>
      <c r="AQ261" s="205">
        <v>0</v>
      </c>
      <c r="AR261" s="205">
        <v>0</v>
      </c>
    </row>
    <row r="262" spans="1:44" s="204" customFormat="1" ht="36" hidden="1" customHeight="1">
      <c r="A262" s="204">
        <v>1</v>
      </c>
      <c r="B262" s="207">
        <f>SUBTOTAL(103,$A$16:A262)</f>
        <v>0</v>
      </c>
      <c r="C262" s="197" t="s">
        <v>1308</v>
      </c>
      <c r="D262" s="199">
        <v>1820</v>
      </c>
      <c r="E262" s="199"/>
      <c r="F262" s="208" t="s">
        <v>262</v>
      </c>
      <c r="G262" s="199">
        <v>2</v>
      </c>
      <c r="H262" s="199" t="s">
        <v>297</v>
      </c>
      <c r="I262" s="203">
        <v>973.3</v>
      </c>
      <c r="J262" s="203">
        <v>527.20000000000005</v>
      </c>
      <c r="K262" s="203">
        <v>527.20000000000005</v>
      </c>
      <c r="L262" s="209">
        <v>26</v>
      </c>
      <c r="M262" s="199" t="s">
        <v>260</v>
      </c>
      <c r="N262" s="199" t="s">
        <v>264</v>
      </c>
      <c r="O262" s="202" t="s">
        <v>1043</v>
      </c>
      <c r="P262" s="203">
        <v>1724602.98</v>
      </c>
      <c r="Q262" s="203">
        <v>0</v>
      </c>
      <c r="R262" s="203">
        <v>0</v>
      </c>
      <c r="S262" s="203">
        <f t="shared" si="36"/>
        <v>1724602.98</v>
      </c>
      <c r="T262" s="203">
        <f t="shared" si="30"/>
        <v>1771.9130586663928</v>
      </c>
      <c r="U262" s="203">
        <v>4832.0407241343883</v>
      </c>
      <c r="V262" s="210">
        <v>4832.0407241343883</v>
      </c>
      <c r="W262" s="210">
        <v>3060.1276654679955</v>
      </c>
      <c r="X262" s="210">
        <f t="shared" si="37"/>
        <v>3060.1276654679955</v>
      </c>
      <c r="Y262" s="205">
        <v>0</v>
      </c>
      <c r="Z262" s="205">
        <v>0</v>
      </c>
      <c r="AA262" s="205">
        <v>0</v>
      </c>
      <c r="AB262" s="205">
        <v>0</v>
      </c>
      <c r="AC262" s="205">
        <v>0</v>
      </c>
      <c r="AD262" s="205">
        <v>0</v>
      </c>
      <c r="AE262" s="205">
        <v>0</v>
      </c>
      <c r="AF262" s="211">
        <v>0</v>
      </c>
      <c r="AG262" s="205">
        <v>527.41999999999996</v>
      </c>
      <c r="AH262" s="211">
        <f t="shared" si="40"/>
        <v>4832.0407241343883</v>
      </c>
      <c r="AI262" s="205">
        <v>0</v>
      </c>
      <c r="AJ262" s="205">
        <v>0</v>
      </c>
      <c r="AK262" s="205">
        <v>0</v>
      </c>
      <c r="AL262" s="211">
        <v>0</v>
      </c>
      <c r="AM262" s="205">
        <v>0</v>
      </c>
      <c r="AN262" s="205">
        <v>0</v>
      </c>
      <c r="AO262" s="211">
        <v>0</v>
      </c>
      <c r="AP262" s="205">
        <v>0</v>
      </c>
      <c r="AQ262" s="205">
        <v>0</v>
      </c>
      <c r="AR262" s="205">
        <v>0</v>
      </c>
    </row>
    <row r="263" spans="1:44" s="204" customFormat="1" ht="36" hidden="1" customHeight="1">
      <c r="A263" s="204">
        <v>1</v>
      </c>
      <c r="B263" s="207">
        <f>SUBTOTAL(103,$A$16:A263)</f>
        <v>0</v>
      </c>
      <c r="C263" s="197" t="s">
        <v>1307</v>
      </c>
      <c r="D263" s="199">
        <v>1984</v>
      </c>
      <c r="E263" s="199"/>
      <c r="F263" s="208" t="s">
        <v>312</v>
      </c>
      <c r="G263" s="199">
        <v>2</v>
      </c>
      <c r="H263" s="199" t="s">
        <v>297</v>
      </c>
      <c r="I263" s="203">
        <v>622.79999999999995</v>
      </c>
      <c r="J263" s="203">
        <v>560.29999999999995</v>
      </c>
      <c r="K263" s="203">
        <v>560.29999999999995</v>
      </c>
      <c r="L263" s="209">
        <v>31</v>
      </c>
      <c r="M263" s="199" t="s">
        <v>260</v>
      </c>
      <c r="N263" s="199" t="s">
        <v>264</v>
      </c>
      <c r="O263" s="202" t="s">
        <v>1272</v>
      </c>
      <c r="P263" s="203">
        <v>1598078</v>
      </c>
      <c r="Q263" s="203">
        <v>0</v>
      </c>
      <c r="R263" s="203">
        <v>0</v>
      </c>
      <c r="S263" s="203">
        <f t="shared" si="36"/>
        <v>1598078</v>
      </c>
      <c r="T263" s="203">
        <f t="shared" si="30"/>
        <v>2565.9569685292231</v>
      </c>
      <c r="U263" s="203">
        <v>6865.175834296726</v>
      </c>
      <c r="V263" s="210">
        <v>6865.175834296726</v>
      </c>
      <c r="W263" s="210">
        <v>4299.2188657675033</v>
      </c>
      <c r="X263" s="210">
        <f t="shared" si="37"/>
        <v>4299.2188657675033</v>
      </c>
      <c r="Y263" s="205">
        <v>0</v>
      </c>
      <c r="Z263" s="205">
        <v>0</v>
      </c>
      <c r="AA263" s="205">
        <v>0</v>
      </c>
      <c r="AB263" s="205">
        <v>0</v>
      </c>
      <c r="AC263" s="205">
        <v>0</v>
      </c>
      <c r="AD263" s="205">
        <v>0</v>
      </c>
      <c r="AE263" s="205">
        <v>0</v>
      </c>
      <c r="AF263" s="211">
        <v>0</v>
      </c>
      <c r="AG263" s="205">
        <v>479.49</v>
      </c>
      <c r="AH263" s="211">
        <f t="shared" si="40"/>
        <v>6865.175834296726</v>
      </c>
      <c r="AI263" s="205">
        <v>0</v>
      </c>
      <c r="AJ263" s="205">
        <v>0</v>
      </c>
      <c r="AK263" s="205">
        <v>0</v>
      </c>
      <c r="AL263" s="211">
        <v>0</v>
      </c>
      <c r="AM263" s="205">
        <v>0</v>
      </c>
      <c r="AN263" s="205">
        <v>0</v>
      </c>
      <c r="AO263" s="211">
        <v>0</v>
      </c>
      <c r="AP263" s="205">
        <v>0</v>
      </c>
      <c r="AQ263" s="205">
        <v>0</v>
      </c>
      <c r="AR263" s="205">
        <v>0</v>
      </c>
    </row>
    <row r="264" spans="1:44" s="204" customFormat="1" ht="36" hidden="1" customHeight="1">
      <c r="A264" s="204">
        <v>1</v>
      </c>
      <c r="B264" s="207">
        <f>SUBTOTAL(103,$A$16:A264)</f>
        <v>0</v>
      </c>
      <c r="C264" s="197" t="s">
        <v>1508</v>
      </c>
      <c r="D264" s="199">
        <v>1965</v>
      </c>
      <c r="E264" s="199"/>
      <c r="F264" s="208" t="s">
        <v>1527</v>
      </c>
      <c r="G264" s="199">
        <v>5</v>
      </c>
      <c r="H264" s="199" t="s">
        <v>306</v>
      </c>
      <c r="I264" s="203">
        <v>4032.79</v>
      </c>
      <c r="J264" s="203">
        <v>2461.4</v>
      </c>
      <c r="K264" s="203">
        <v>2461.4</v>
      </c>
      <c r="L264" s="209">
        <v>120</v>
      </c>
      <c r="M264" s="199" t="s">
        <v>260</v>
      </c>
      <c r="N264" s="199" t="s">
        <v>264</v>
      </c>
      <c r="O264" s="202" t="s">
        <v>676</v>
      </c>
      <c r="P264" s="203">
        <v>130960.35</v>
      </c>
      <c r="Q264" s="203">
        <v>0</v>
      </c>
      <c r="R264" s="203">
        <v>0</v>
      </c>
      <c r="S264" s="203">
        <f t="shared" si="36"/>
        <v>130960.35</v>
      </c>
      <c r="T264" s="203">
        <f t="shared" si="30"/>
        <v>32.473882845375037</v>
      </c>
      <c r="U264" s="203">
        <v>32.473882845375037</v>
      </c>
      <c r="V264" s="210">
        <v>32.473882845375037</v>
      </c>
      <c r="W264" s="210">
        <v>0</v>
      </c>
      <c r="X264" s="210">
        <f t="shared" si="37"/>
        <v>0</v>
      </c>
      <c r="Y264" s="205">
        <v>0</v>
      </c>
      <c r="Z264" s="205">
        <v>0</v>
      </c>
      <c r="AA264" s="205">
        <v>0</v>
      </c>
      <c r="AB264" s="205">
        <v>0</v>
      </c>
      <c r="AC264" s="205">
        <v>0</v>
      </c>
      <c r="AD264" s="205">
        <v>0</v>
      </c>
      <c r="AE264" s="205">
        <v>0</v>
      </c>
      <c r="AF264" s="211">
        <v>0</v>
      </c>
      <c r="AG264" s="205">
        <v>0</v>
      </c>
      <c r="AH264" s="205">
        <v>0</v>
      </c>
      <c r="AI264" s="205">
        <v>0</v>
      </c>
      <c r="AJ264" s="205">
        <v>0</v>
      </c>
      <c r="AK264" s="205">
        <v>0</v>
      </c>
      <c r="AL264" s="211">
        <v>0</v>
      </c>
      <c r="AM264" s="205">
        <v>0</v>
      </c>
      <c r="AN264" s="205">
        <v>0</v>
      </c>
      <c r="AO264" s="211">
        <v>0</v>
      </c>
      <c r="AP264" s="205">
        <v>0</v>
      </c>
      <c r="AQ264" s="205">
        <v>0</v>
      </c>
      <c r="AR264" s="205">
        <v>0</v>
      </c>
    </row>
    <row r="265" spans="1:44" s="204" customFormat="1" ht="36" hidden="1" customHeight="1">
      <c r="A265" s="204">
        <v>1</v>
      </c>
      <c r="B265" s="207">
        <f>SUBTOTAL(103,$A$16:A265)</f>
        <v>0</v>
      </c>
      <c r="C265" s="197" t="s">
        <v>602</v>
      </c>
      <c r="D265" s="199">
        <v>1994</v>
      </c>
      <c r="E265" s="199"/>
      <c r="F265" s="208" t="s">
        <v>262</v>
      </c>
      <c r="G265" s="199">
        <v>9</v>
      </c>
      <c r="H265" s="199" t="s">
        <v>298</v>
      </c>
      <c r="I265" s="203">
        <v>2814.2</v>
      </c>
      <c r="J265" s="203">
        <v>2472.3000000000002</v>
      </c>
      <c r="K265" s="203">
        <v>2197.6999999999998</v>
      </c>
      <c r="L265" s="209">
        <v>95</v>
      </c>
      <c r="M265" s="199" t="s">
        <v>260</v>
      </c>
      <c r="N265" s="199" t="s">
        <v>264</v>
      </c>
      <c r="O265" s="202" t="s">
        <v>674</v>
      </c>
      <c r="P265" s="203">
        <v>105885.54</v>
      </c>
      <c r="Q265" s="203">
        <v>0</v>
      </c>
      <c r="R265" s="203">
        <v>0</v>
      </c>
      <c r="S265" s="203">
        <f>P265-R265-Q265</f>
        <v>105885.54</v>
      </c>
      <c r="T265" s="203">
        <f t="shared" si="30"/>
        <v>37.625449506076329</v>
      </c>
      <c r="U265" s="203">
        <v>37.625449506076329</v>
      </c>
      <c r="V265" s="210">
        <v>37.625449506076329</v>
      </c>
      <c r="W265" s="210">
        <v>0</v>
      </c>
      <c r="X265" s="210">
        <f t="shared" si="37"/>
        <v>0</v>
      </c>
      <c r="Y265" s="205">
        <v>0</v>
      </c>
      <c r="Z265" s="205">
        <v>0</v>
      </c>
      <c r="AA265" s="205">
        <v>0</v>
      </c>
      <c r="AB265" s="205">
        <v>0</v>
      </c>
      <c r="AC265" s="205">
        <v>0</v>
      </c>
      <c r="AD265" s="205">
        <v>0</v>
      </c>
      <c r="AE265" s="205">
        <v>0</v>
      </c>
      <c r="AF265" s="211">
        <v>0</v>
      </c>
      <c r="AG265" s="205">
        <v>0</v>
      </c>
      <c r="AH265" s="205">
        <v>0</v>
      </c>
      <c r="AI265" s="205">
        <v>0</v>
      </c>
      <c r="AJ265" s="205">
        <v>0</v>
      </c>
      <c r="AK265" s="205">
        <v>0</v>
      </c>
      <c r="AL265" s="211">
        <v>0</v>
      </c>
      <c r="AM265" s="205">
        <v>0</v>
      </c>
      <c r="AN265" s="205">
        <v>0</v>
      </c>
      <c r="AO265" s="211">
        <v>0</v>
      </c>
      <c r="AP265" s="205">
        <v>0</v>
      </c>
      <c r="AQ265" s="205">
        <v>0</v>
      </c>
      <c r="AR265" s="205">
        <v>0</v>
      </c>
    </row>
    <row r="266" spans="1:44" s="204" customFormat="1" ht="36" hidden="1" customHeight="1">
      <c r="B266" s="197" t="s">
        <v>783</v>
      </c>
      <c r="C266" s="197"/>
      <c r="D266" s="199" t="s">
        <v>857</v>
      </c>
      <c r="E266" s="199" t="s">
        <v>857</v>
      </c>
      <c r="F266" s="199" t="s">
        <v>857</v>
      </c>
      <c r="G266" s="199" t="s">
        <v>857</v>
      </c>
      <c r="H266" s="199" t="s">
        <v>857</v>
      </c>
      <c r="I266" s="200">
        <f>SUM(I267:I271)</f>
        <v>29543.5</v>
      </c>
      <c r="J266" s="200">
        <f>SUM(J267:J271)</f>
        <v>18251.899999999998</v>
      </c>
      <c r="K266" s="200">
        <f>SUM(K267:K271)</f>
        <v>18251.899999999998</v>
      </c>
      <c r="L266" s="201">
        <f>SUM(L267:L271)</f>
        <v>855</v>
      </c>
      <c r="M266" s="199" t="s">
        <v>857</v>
      </c>
      <c r="N266" s="199" t="s">
        <v>857</v>
      </c>
      <c r="O266" s="202" t="s">
        <v>857</v>
      </c>
      <c r="P266" s="203">
        <v>14114868.93</v>
      </c>
      <c r="Q266" s="203">
        <f>SUM(Q267:Q271)</f>
        <v>0</v>
      </c>
      <c r="R266" s="203">
        <f>SUM(R267:R271)</f>
        <v>0</v>
      </c>
      <c r="S266" s="203">
        <f>SUM(S267:S271)</f>
        <v>14114868.93</v>
      </c>
      <c r="T266" s="203">
        <f t="shared" si="30"/>
        <v>477.76563135715134</v>
      </c>
      <c r="U266" s="203">
        <f>MAX(U267:U271)</f>
        <v>1499.0258054453129</v>
      </c>
      <c r="Y266" s="205"/>
      <c r="Z266" s="205"/>
      <c r="AA266" s="205"/>
      <c r="AB266" s="205"/>
      <c r="AC266" s="205"/>
      <c r="AD266" s="205"/>
      <c r="AE266" s="205"/>
      <c r="AF266" s="205"/>
      <c r="AG266" s="205"/>
      <c r="AH266" s="205"/>
      <c r="AI266" s="205"/>
      <c r="AJ266" s="205"/>
      <c r="AK266" s="205"/>
      <c r="AL266" s="205"/>
      <c r="AM266" s="205"/>
      <c r="AN266" s="205"/>
      <c r="AO266" s="205"/>
      <c r="AP266" s="205"/>
      <c r="AQ266" s="205"/>
      <c r="AR266" s="205"/>
    </row>
    <row r="267" spans="1:44" s="204" customFormat="1" ht="36" hidden="1" customHeight="1">
      <c r="A267" s="204">
        <v>1</v>
      </c>
      <c r="B267" s="207">
        <f>SUBTOTAL(103,$A$16:A267)</f>
        <v>0</v>
      </c>
      <c r="C267" s="197" t="s">
        <v>3005</v>
      </c>
      <c r="D267" s="199">
        <v>1981</v>
      </c>
      <c r="E267" s="199"/>
      <c r="F267" s="208" t="s">
        <v>305</v>
      </c>
      <c r="G267" s="199">
        <v>5</v>
      </c>
      <c r="H267" s="199" t="s">
        <v>2189</v>
      </c>
      <c r="I267" s="203">
        <v>9132.7000000000007</v>
      </c>
      <c r="J267" s="203">
        <v>5348.9</v>
      </c>
      <c r="K267" s="203">
        <v>5348.9</v>
      </c>
      <c r="L267" s="209">
        <v>243</v>
      </c>
      <c r="M267" s="199" t="s">
        <v>260</v>
      </c>
      <c r="N267" s="199" t="s">
        <v>264</v>
      </c>
      <c r="O267" s="202" t="s">
        <v>679</v>
      </c>
      <c r="P267" s="203">
        <v>3927547.9699999997</v>
      </c>
      <c r="Q267" s="203">
        <v>0</v>
      </c>
      <c r="R267" s="203">
        <v>0</v>
      </c>
      <c r="S267" s="203">
        <f>P267-Q267-R267</f>
        <v>3927547.9699999997</v>
      </c>
      <c r="T267" s="203">
        <f t="shared" si="30"/>
        <v>430.05332158069348</v>
      </c>
      <c r="U267" s="203">
        <v>1248.3094418956059</v>
      </c>
      <c r="V267" s="210">
        <v>1248.3094418956059</v>
      </c>
      <c r="W267" s="210">
        <v>818.25612031491244</v>
      </c>
      <c r="X267" s="210">
        <f t="shared" ref="X267:X271" si="41">U267-T267</f>
        <v>818.25612031491244</v>
      </c>
      <c r="Y267" s="205">
        <v>0</v>
      </c>
      <c r="Z267" s="205">
        <v>0</v>
      </c>
      <c r="AA267" s="205">
        <v>0</v>
      </c>
      <c r="AB267" s="205">
        <v>0</v>
      </c>
      <c r="AC267" s="205">
        <v>0</v>
      </c>
      <c r="AD267" s="205">
        <v>0</v>
      </c>
      <c r="AE267" s="205">
        <v>0</v>
      </c>
      <c r="AF267" s="211">
        <v>0</v>
      </c>
      <c r="AG267" s="205">
        <v>1278.5</v>
      </c>
      <c r="AH267" s="211">
        <f t="shared" ref="AH267:AH271" si="42">8917.04*AG267/I267</f>
        <v>1248.3094418956059</v>
      </c>
      <c r="AI267" s="205">
        <v>0</v>
      </c>
      <c r="AJ267" s="205">
        <v>0</v>
      </c>
      <c r="AK267" s="205">
        <v>0</v>
      </c>
      <c r="AL267" s="211">
        <v>0</v>
      </c>
      <c r="AM267" s="205">
        <v>0</v>
      </c>
      <c r="AN267" s="205">
        <v>0</v>
      </c>
      <c r="AO267" s="211">
        <v>0</v>
      </c>
      <c r="AP267" s="205">
        <v>0</v>
      </c>
      <c r="AQ267" s="205">
        <v>0</v>
      </c>
      <c r="AR267" s="205">
        <v>0</v>
      </c>
    </row>
    <row r="268" spans="1:44" s="204" customFormat="1" ht="36" hidden="1" customHeight="1">
      <c r="A268" s="204">
        <v>1</v>
      </c>
      <c r="B268" s="207">
        <f>SUBTOTAL(103,$A$16:A268)</f>
        <v>0</v>
      </c>
      <c r="C268" s="197" t="s">
        <v>3006</v>
      </c>
      <c r="D268" s="199">
        <v>1988</v>
      </c>
      <c r="E268" s="199"/>
      <c r="F268" s="208" t="s">
        <v>262</v>
      </c>
      <c r="G268" s="199">
        <v>5</v>
      </c>
      <c r="H268" s="199" t="s">
        <v>364</v>
      </c>
      <c r="I268" s="203">
        <v>7301.9</v>
      </c>
      <c r="J268" s="203">
        <v>3924.5</v>
      </c>
      <c r="K268" s="203">
        <v>3924.5</v>
      </c>
      <c r="L268" s="209">
        <v>198</v>
      </c>
      <c r="M268" s="199" t="s">
        <v>260</v>
      </c>
      <c r="N268" s="199" t="s">
        <v>264</v>
      </c>
      <c r="O268" s="202" t="s">
        <v>679</v>
      </c>
      <c r="P268" s="203">
        <v>3307384.7800000003</v>
      </c>
      <c r="Q268" s="203">
        <v>0</v>
      </c>
      <c r="R268" s="203">
        <v>0</v>
      </c>
      <c r="S268" s="203">
        <f>P268-Q268-R268</f>
        <v>3307384.7800000003</v>
      </c>
      <c r="T268" s="203">
        <f t="shared" si="30"/>
        <v>452.94851750914154</v>
      </c>
      <c r="U268" s="203">
        <v>1248.0119144880102</v>
      </c>
      <c r="V268" s="210">
        <v>1248.0119144880102</v>
      </c>
      <c r="W268" s="210">
        <v>795.0633969788687</v>
      </c>
      <c r="X268" s="210">
        <f t="shared" si="41"/>
        <v>795.0633969788687</v>
      </c>
      <c r="Y268" s="205">
        <v>0</v>
      </c>
      <c r="Z268" s="205">
        <v>0</v>
      </c>
      <c r="AA268" s="205">
        <v>0</v>
      </c>
      <c r="AB268" s="205">
        <v>0</v>
      </c>
      <c r="AC268" s="205">
        <v>0</v>
      </c>
      <c r="AD268" s="205">
        <v>0</v>
      </c>
      <c r="AE268" s="205">
        <v>0</v>
      </c>
      <c r="AF268" s="211">
        <v>0</v>
      </c>
      <c r="AG268" s="205">
        <v>1021.96</v>
      </c>
      <c r="AH268" s="211">
        <f t="shared" si="42"/>
        <v>1248.0119144880102</v>
      </c>
      <c r="AI268" s="205">
        <v>0</v>
      </c>
      <c r="AJ268" s="205">
        <v>0</v>
      </c>
      <c r="AK268" s="205">
        <v>0</v>
      </c>
      <c r="AL268" s="211">
        <v>0</v>
      </c>
      <c r="AM268" s="205">
        <v>0</v>
      </c>
      <c r="AN268" s="205">
        <v>0</v>
      </c>
      <c r="AO268" s="211">
        <v>0</v>
      </c>
      <c r="AP268" s="205">
        <v>0</v>
      </c>
      <c r="AQ268" s="205">
        <v>0</v>
      </c>
      <c r="AR268" s="205">
        <v>0</v>
      </c>
    </row>
    <row r="269" spans="1:44" s="204" customFormat="1" ht="36" hidden="1" customHeight="1">
      <c r="A269" s="204">
        <v>1</v>
      </c>
      <c r="B269" s="207">
        <f>SUBTOTAL(103,$A$16:A269)</f>
        <v>0</v>
      </c>
      <c r="C269" s="197" t="s">
        <v>3007</v>
      </c>
      <c r="D269" s="199">
        <v>1979</v>
      </c>
      <c r="E269" s="199"/>
      <c r="F269" s="208" t="s">
        <v>305</v>
      </c>
      <c r="G269" s="199">
        <v>5</v>
      </c>
      <c r="H269" s="199" t="s">
        <v>297</v>
      </c>
      <c r="I269" s="203">
        <v>2660.8</v>
      </c>
      <c r="J269" s="203">
        <v>1869.9</v>
      </c>
      <c r="K269" s="203">
        <v>1869.9</v>
      </c>
      <c r="L269" s="209">
        <v>84</v>
      </c>
      <c r="M269" s="199" t="s">
        <v>260</v>
      </c>
      <c r="N269" s="199" t="s">
        <v>264</v>
      </c>
      <c r="O269" s="202" t="s">
        <v>679</v>
      </c>
      <c r="P269" s="203">
        <v>1446069.26</v>
      </c>
      <c r="Q269" s="203">
        <v>0</v>
      </c>
      <c r="R269" s="203">
        <v>0</v>
      </c>
      <c r="S269" s="203">
        <f>P269-Q269-R269</f>
        <v>1446069.26</v>
      </c>
      <c r="T269" s="203">
        <f t="shared" ref="T269:T332" si="43">P269/I269</f>
        <v>543.47161004209261</v>
      </c>
      <c r="U269" s="203">
        <v>1470.8692333132892</v>
      </c>
      <c r="V269" s="210">
        <v>1470.8692333132892</v>
      </c>
      <c r="W269" s="210">
        <v>927.39762327119661</v>
      </c>
      <c r="X269" s="210">
        <f t="shared" si="41"/>
        <v>927.39762327119661</v>
      </c>
      <c r="Y269" s="205">
        <v>0</v>
      </c>
      <c r="Z269" s="205">
        <v>0</v>
      </c>
      <c r="AA269" s="205">
        <v>0</v>
      </c>
      <c r="AB269" s="205">
        <v>0</v>
      </c>
      <c r="AC269" s="205">
        <v>0</v>
      </c>
      <c r="AD269" s="205">
        <v>0</v>
      </c>
      <c r="AE269" s="205">
        <v>0</v>
      </c>
      <c r="AF269" s="211">
        <v>0</v>
      </c>
      <c r="AG269" s="205">
        <v>438.9</v>
      </c>
      <c r="AH269" s="211">
        <f t="shared" si="42"/>
        <v>1470.8692333132892</v>
      </c>
      <c r="AI269" s="205">
        <v>0</v>
      </c>
      <c r="AJ269" s="205">
        <v>0</v>
      </c>
      <c r="AK269" s="205">
        <v>0</v>
      </c>
      <c r="AL269" s="211">
        <v>0</v>
      </c>
      <c r="AM269" s="205">
        <v>0</v>
      </c>
      <c r="AN269" s="205">
        <v>0</v>
      </c>
      <c r="AO269" s="211">
        <v>0</v>
      </c>
      <c r="AP269" s="205">
        <v>0</v>
      </c>
      <c r="AQ269" s="205">
        <v>0</v>
      </c>
      <c r="AR269" s="205">
        <v>0</v>
      </c>
    </row>
    <row r="270" spans="1:44" s="204" customFormat="1" ht="36" hidden="1" customHeight="1">
      <c r="A270" s="204">
        <v>1</v>
      </c>
      <c r="B270" s="207">
        <f>SUBTOTAL(103,$A$16:A270)</f>
        <v>0</v>
      </c>
      <c r="C270" s="197" t="s">
        <v>3008</v>
      </c>
      <c r="D270" s="199">
        <v>1986</v>
      </c>
      <c r="E270" s="199"/>
      <c r="F270" s="208" t="s">
        <v>305</v>
      </c>
      <c r="G270" s="199">
        <v>5</v>
      </c>
      <c r="H270" s="199" t="s">
        <v>345</v>
      </c>
      <c r="I270" s="203">
        <v>5770.1</v>
      </c>
      <c r="J270" s="203">
        <v>3935.4</v>
      </c>
      <c r="K270" s="203">
        <v>3935.4</v>
      </c>
      <c r="L270" s="209">
        <v>180</v>
      </c>
      <c r="M270" s="199" t="s">
        <v>260</v>
      </c>
      <c r="N270" s="199" t="s">
        <v>264</v>
      </c>
      <c r="O270" s="202" t="s">
        <v>679</v>
      </c>
      <c r="P270" s="203">
        <v>2997039.15</v>
      </c>
      <c r="Q270" s="203">
        <v>0</v>
      </c>
      <c r="R270" s="203">
        <v>0</v>
      </c>
      <c r="S270" s="203">
        <f>P270-Q270-R270</f>
        <v>2997039.15</v>
      </c>
      <c r="T270" s="203">
        <f t="shared" si="43"/>
        <v>519.40852844838037</v>
      </c>
      <c r="U270" s="203">
        <v>1499.0258054453129</v>
      </c>
      <c r="V270" s="210">
        <v>1499.0258054453129</v>
      </c>
      <c r="W270" s="210">
        <v>979.61727699693256</v>
      </c>
      <c r="X270" s="210">
        <f t="shared" si="41"/>
        <v>979.61727699693256</v>
      </c>
      <c r="Y270" s="205">
        <v>0</v>
      </c>
      <c r="Z270" s="205">
        <v>0</v>
      </c>
      <c r="AA270" s="205">
        <v>0</v>
      </c>
      <c r="AB270" s="205">
        <v>0</v>
      </c>
      <c r="AC270" s="205">
        <v>0</v>
      </c>
      <c r="AD270" s="205">
        <v>0</v>
      </c>
      <c r="AE270" s="205">
        <v>0</v>
      </c>
      <c r="AF270" s="211">
        <v>0</v>
      </c>
      <c r="AG270" s="205">
        <v>970</v>
      </c>
      <c r="AH270" s="211">
        <f t="shared" si="42"/>
        <v>1499.0258054453129</v>
      </c>
      <c r="AI270" s="205">
        <v>0</v>
      </c>
      <c r="AJ270" s="205">
        <v>0</v>
      </c>
      <c r="AK270" s="205">
        <v>0</v>
      </c>
      <c r="AL270" s="211">
        <v>0</v>
      </c>
      <c r="AM270" s="205">
        <v>0</v>
      </c>
      <c r="AN270" s="205">
        <v>0</v>
      </c>
      <c r="AO270" s="211">
        <v>0</v>
      </c>
      <c r="AP270" s="205">
        <v>0</v>
      </c>
      <c r="AQ270" s="205">
        <v>0</v>
      </c>
      <c r="AR270" s="205">
        <v>0</v>
      </c>
    </row>
    <row r="271" spans="1:44" s="204" customFormat="1" ht="36" hidden="1" customHeight="1">
      <c r="A271" s="204">
        <v>1</v>
      </c>
      <c r="B271" s="207">
        <f>SUBTOTAL(103,$A$16:A271)</f>
        <v>0</v>
      </c>
      <c r="C271" s="197" t="s">
        <v>3009</v>
      </c>
      <c r="D271" s="199">
        <v>1990</v>
      </c>
      <c r="E271" s="199"/>
      <c r="F271" s="208" t="s">
        <v>305</v>
      </c>
      <c r="G271" s="199">
        <v>5</v>
      </c>
      <c r="H271" s="199" t="s">
        <v>302</v>
      </c>
      <c r="I271" s="203">
        <v>4678</v>
      </c>
      <c r="J271" s="203">
        <v>3173.2</v>
      </c>
      <c r="K271" s="203">
        <v>3173.2</v>
      </c>
      <c r="L271" s="209">
        <v>150</v>
      </c>
      <c r="M271" s="199" t="s">
        <v>260</v>
      </c>
      <c r="N271" s="199" t="s">
        <v>264</v>
      </c>
      <c r="O271" s="202" t="s">
        <v>679</v>
      </c>
      <c r="P271" s="203">
        <v>2436827.77</v>
      </c>
      <c r="Q271" s="203">
        <v>0</v>
      </c>
      <c r="R271" s="203">
        <v>0</v>
      </c>
      <c r="S271" s="203">
        <f>P271-Q271-R271</f>
        <v>2436827.77</v>
      </c>
      <c r="T271" s="203">
        <f t="shared" si="43"/>
        <v>520.91230654125695</v>
      </c>
      <c r="U271" s="203">
        <v>1482.6151586147928</v>
      </c>
      <c r="V271" s="210">
        <v>1482.6151586147928</v>
      </c>
      <c r="W271" s="210">
        <v>961.70285207353584</v>
      </c>
      <c r="X271" s="210">
        <f t="shared" si="41"/>
        <v>961.70285207353584</v>
      </c>
      <c r="Y271" s="205">
        <v>0</v>
      </c>
      <c r="Z271" s="205">
        <v>0</v>
      </c>
      <c r="AA271" s="205">
        <v>0</v>
      </c>
      <c r="AB271" s="205">
        <v>0</v>
      </c>
      <c r="AC271" s="205">
        <v>0</v>
      </c>
      <c r="AD271" s="205">
        <v>0</v>
      </c>
      <c r="AE271" s="205">
        <v>0</v>
      </c>
      <c r="AF271" s="211">
        <v>0</v>
      </c>
      <c r="AG271" s="205">
        <v>777.8</v>
      </c>
      <c r="AH271" s="211">
        <f t="shared" si="42"/>
        <v>1482.6151586147928</v>
      </c>
      <c r="AI271" s="205">
        <v>0</v>
      </c>
      <c r="AJ271" s="205">
        <v>0</v>
      </c>
      <c r="AK271" s="205">
        <v>0</v>
      </c>
      <c r="AL271" s="211">
        <v>0</v>
      </c>
      <c r="AM271" s="205">
        <v>0</v>
      </c>
      <c r="AN271" s="205">
        <v>0</v>
      </c>
      <c r="AO271" s="211">
        <v>0</v>
      </c>
      <c r="AP271" s="205">
        <v>0</v>
      </c>
      <c r="AQ271" s="205">
        <v>0</v>
      </c>
      <c r="AR271" s="205">
        <v>0</v>
      </c>
    </row>
    <row r="272" spans="1:44" s="204" customFormat="1" ht="36" hidden="1" customHeight="1">
      <c r="B272" s="197" t="s">
        <v>784</v>
      </c>
      <c r="C272" s="197"/>
      <c r="D272" s="199" t="s">
        <v>857</v>
      </c>
      <c r="E272" s="199" t="s">
        <v>857</v>
      </c>
      <c r="F272" s="199" t="s">
        <v>857</v>
      </c>
      <c r="G272" s="199" t="s">
        <v>857</v>
      </c>
      <c r="H272" s="199" t="s">
        <v>857</v>
      </c>
      <c r="I272" s="200">
        <f>SUM(I273:I278)</f>
        <v>10662.800000000001</v>
      </c>
      <c r="J272" s="200">
        <f>SUM(J273:J278)</f>
        <v>9226.6</v>
      </c>
      <c r="K272" s="200">
        <f>SUM(K273:K278)</f>
        <v>8378.2999999999993</v>
      </c>
      <c r="L272" s="201">
        <f>SUM(L273:L278)</f>
        <v>403</v>
      </c>
      <c r="M272" s="199" t="s">
        <v>857</v>
      </c>
      <c r="N272" s="199" t="s">
        <v>857</v>
      </c>
      <c r="O272" s="202" t="s">
        <v>857</v>
      </c>
      <c r="P272" s="200">
        <v>30964559.009999998</v>
      </c>
      <c r="Q272" s="200">
        <f>SUM(Q273:Q278)</f>
        <v>0</v>
      </c>
      <c r="R272" s="200">
        <f>SUM(R273:R278)</f>
        <v>0</v>
      </c>
      <c r="S272" s="200">
        <f>SUM(S273:S278)</f>
        <v>30964559.009999998</v>
      </c>
      <c r="T272" s="203">
        <f t="shared" si="43"/>
        <v>2903.9800999737399</v>
      </c>
      <c r="U272" s="203">
        <f>MAX(U273:U278)</f>
        <v>17291.534608611983</v>
      </c>
      <c r="Y272" s="205"/>
      <c r="Z272" s="205"/>
      <c r="AA272" s="205"/>
      <c r="AB272" s="205"/>
      <c r="AC272" s="205"/>
      <c r="AD272" s="205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</row>
    <row r="273" spans="1:44" s="204" customFormat="1" ht="36" hidden="1" customHeight="1">
      <c r="A273" s="204">
        <v>1</v>
      </c>
      <c r="B273" s="207">
        <f>SUBTOTAL(103,$A$16:A273)</f>
        <v>0</v>
      </c>
      <c r="C273" s="197" t="s">
        <v>619</v>
      </c>
      <c r="D273" s="199">
        <v>1896</v>
      </c>
      <c r="E273" s="199"/>
      <c r="F273" s="208" t="s">
        <v>262</v>
      </c>
      <c r="G273" s="199">
        <v>2</v>
      </c>
      <c r="H273" s="199" t="s">
        <v>298</v>
      </c>
      <c r="I273" s="203">
        <v>415.7</v>
      </c>
      <c r="J273" s="203">
        <v>374.1</v>
      </c>
      <c r="K273" s="203">
        <v>374.1</v>
      </c>
      <c r="L273" s="209">
        <v>22</v>
      </c>
      <c r="M273" s="199" t="s">
        <v>260</v>
      </c>
      <c r="N273" s="199" t="s">
        <v>264</v>
      </c>
      <c r="O273" s="202" t="s">
        <v>680</v>
      </c>
      <c r="P273" s="203">
        <v>3101907.63</v>
      </c>
      <c r="Q273" s="203">
        <v>0</v>
      </c>
      <c r="R273" s="203">
        <v>0</v>
      </c>
      <c r="S273" s="203">
        <f>P273-Q273-R273</f>
        <v>3101907.63</v>
      </c>
      <c r="T273" s="203">
        <f t="shared" si="43"/>
        <v>7461.8898965600192</v>
      </c>
      <c r="U273" s="203">
        <v>17291.534608611983</v>
      </c>
      <c r="V273" s="210">
        <v>17291.534608611983</v>
      </c>
      <c r="W273" s="210">
        <v>9829.6447120519624</v>
      </c>
      <c r="X273" s="210">
        <f t="shared" ref="X273:X278" si="44">U273-T273</f>
        <v>9829.6447120519624</v>
      </c>
      <c r="Y273" s="205">
        <v>0</v>
      </c>
      <c r="Z273" s="205">
        <v>0</v>
      </c>
      <c r="AA273" s="205">
        <v>0</v>
      </c>
      <c r="AB273" s="205">
        <v>0</v>
      </c>
      <c r="AC273" s="205">
        <v>0</v>
      </c>
      <c r="AD273" s="205">
        <v>0</v>
      </c>
      <c r="AE273" s="205">
        <v>0</v>
      </c>
      <c r="AF273" s="211">
        <v>0</v>
      </c>
      <c r="AG273" s="205">
        <v>318.42</v>
      </c>
      <c r="AH273" s="211">
        <f t="shared" ref="AH273:AH275" si="45">8917.04*AG273/I273</f>
        <v>6830.3196458984849</v>
      </c>
      <c r="AI273" s="205">
        <v>0</v>
      </c>
      <c r="AJ273" s="205">
        <v>0</v>
      </c>
      <c r="AK273" s="205">
        <v>617</v>
      </c>
      <c r="AL273" s="211">
        <f>7048.18*AK273/I273</f>
        <v>10461.214962713497</v>
      </c>
      <c r="AM273" s="205">
        <v>0</v>
      </c>
      <c r="AN273" s="205">
        <v>0</v>
      </c>
      <c r="AO273" s="211">
        <v>0</v>
      </c>
      <c r="AP273" s="205">
        <v>0</v>
      </c>
      <c r="AQ273" s="205">
        <v>0</v>
      </c>
      <c r="AR273" s="205">
        <v>0</v>
      </c>
    </row>
    <row r="274" spans="1:44" s="204" customFormat="1" ht="36" hidden="1" customHeight="1">
      <c r="A274" s="204">
        <v>1</v>
      </c>
      <c r="B274" s="207">
        <f>SUBTOTAL(103,$A$16:A274)</f>
        <v>0</v>
      </c>
      <c r="C274" s="197" t="s">
        <v>614</v>
      </c>
      <c r="D274" s="199">
        <v>1958</v>
      </c>
      <c r="E274" s="199"/>
      <c r="F274" s="208" t="s">
        <v>262</v>
      </c>
      <c r="G274" s="199">
        <v>3</v>
      </c>
      <c r="H274" s="199" t="s">
        <v>306</v>
      </c>
      <c r="I274" s="203">
        <v>1224.0999999999999</v>
      </c>
      <c r="J274" s="203">
        <v>1113.4000000000001</v>
      </c>
      <c r="K274" s="203">
        <v>1113.4000000000001</v>
      </c>
      <c r="L274" s="209">
        <v>48</v>
      </c>
      <c r="M274" s="199" t="s">
        <v>260</v>
      </c>
      <c r="N274" s="199" t="s">
        <v>264</v>
      </c>
      <c r="O274" s="202" t="s">
        <v>680</v>
      </c>
      <c r="P274" s="203">
        <v>3151307.31</v>
      </c>
      <c r="Q274" s="203">
        <v>0</v>
      </c>
      <c r="R274" s="203">
        <v>0</v>
      </c>
      <c r="S274" s="203">
        <f>P274-Q274-R274</f>
        <v>3151307.31</v>
      </c>
      <c r="T274" s="203">
        <f t="shared" si="43"/>
        <v>2574.3871497426685</v>
      </c>
      <c r="U274" s="203">
        <v>4538.2860223837934</v>
      </c>
      <c r="V274" s="210">
        <v>4538.2860223837934</v>
      </c>
      <c r="W274" s="210">
        <v>1963.8988726411249</v>
      </c>
      <c r="X274" s="210">
        <f t="shared" si="44"/>
        <v>1963.8988726411249</v>
      </c>
      <c r="Y274" s="205">
        <v>0</v>
      </c>
      <c r="Z274" s="205">
        <v>0</v>
      </c>
      <c r="AA274" s="205">
        <v>0</v>
      </c>
      <c r="AB274" s="205">
        <v>0</v>
      </c>
      <c r="AC274" s="205">
        <v>0</v>
      </c>
      <c r="AD274" s="205">
        <v>0</v>
      </c>
      <c r="AE274" s="205">
        <v>0</v>
      </c>
      <c r="AF274" s="211">
        <v>0</v>
      </c>
      <c r="AG274" s="205">
        <v>623</v>
      </c>
      <c r="AH274" s="211">
        <f t="shared" si="45"/>
        <v>4538.2860223837934</v>
      </c>
      <c r="AI274" s="205">
        <v>0</v>
      </c>
      <c r="AJ274" s="205">
        <v>0</v>
      </c>
      <c r="AK274" s="205">
        <v>0</v>
      </c>
      <c r="AL274" s="211">
        <v>0</v>
      </c>
      <c r="AM274" s="205">
        <v>0</v>
      </c>
      <c r="AN274" s="205">
        <v>0</v>
      </c>
      <c r="AO274" s="211">
        <v>0</v>
      </c>
      <c r="AP274" s="205">
        <v>0</v>
      </c>
      <c r="AQ274" s="205">
        <v>0</v>
      </c>
      <c r="AR274" s="205">
        <v>0</v>
      </c>
    </row>
    <row r="275" spans="1:44" s="204" customFormat="1" ht="36" hidden="1" customHeight="1">
      <c r="A275" s="204">
        <v>1</v>
      </c>
      <c r="B275" s="207">
        <f>SUBTOTAL(103,$A$16:A275)</f>
        <v>0</v>
      </c>
      <c r="C275" s="197" t="s">
        <v>618</v>
      </c>
      <c r="D275" s="199">
        <v>1984</v>
      </c>
      <c r="E275" s="199"/>
      <c r="F275" s="208" t="s">
        <v>262</v>
      </c>
      <c r="G275" s="199">
        <v>3</v>
      </c>
      <c r="H275" s="199" t="s">
        <v>306</v>
      </c>
      <c r="I275" s="203">
        <v>2162.5</v>
      </c>
      <c r="J275" s="203">
        <v>2047.6</v>
      </c>
      <c r="K275" s="203">
        <v>2047.6</v>
      </c>
      <c r="L275" s="209">
        <v>85</v>
      </c>
      <c r="M275" s="199" t="s">
        <v>260</v>
      </c>
      <c r="N275" s="199" t="s">
        <v>264</v>
      </c>
      <c r="O275" s="202" t="s">
        <v>674</v>
      </c>
      <c r="P275" s="203">
        <v>4866736.68</v>
      </c>
      <c r="Q275" s="203">
        <v>0</v>
      </c>
      <c r="R275" s="203">
        <v>0</v>
      </c>
      <c r="S275" s="203">
        <f>P275-Q275-R275</f>
        <v>4866736.68</v>
      </c>
      <c r="T275" s="203">
        <f t="shared" si="43"/>
        <v>2250.5140716763003</v>
      </c>
      <c r="U275" s="203">
        <v>4283.1481104277464</v>
      </c>
      <c r="V275" s="210">
        <v>4283.1481104277464</v>
      </c>
      <c r="W275" s="210">
        <v>2032.634038751446</v>
      </c>
      <c r="X275" s="210">
        <f t="shared" si="44"/>
        <v>2032.634038751446</v>
      </c>
      <c r="Y275" s="205">
        <v>0</v>
      </c>
      <c r="Z275" s="205">
        <v>0</v>
      </c>
      <c r="AA275" s="205">
        <v>0</v>
      </c>
      <c r="AB275" s="205">
        <v>0</v>
      </c>
      <c r="AC275" s="205">
        <v>0</v>
      </c>
      <c r="AD275" s="205">
        <v>0</v>
      </c>
      <c r="AE275" s="205">
        <v>0</v>
      </c>
      <c r="AF275" s="211">
        <v>0</v>
      </c>
      <c r="AG275" s="205">
        <v>1038.72</v>
      </c>
      <c r="AH275" s="211">
        <f t="shared" si="45"/>
        <v>4283.1481104277464</v>
      </c>
      <c r="AI275" s="205">
        <v>0</v>
      </c>
      <c r="AJ275" s="205">
        <v>0</v>
      </c>
      <c r="AK275" s="205">
        <v>0</v>
      </c>
      <c r="AL275" s="211">
        <v>0</v>
      </c>
      <c r="AM275" s="205">
        <v>0</v>
      </c>
      <c r="AN275" s="205">
        <v>0</v>
      </c>
      <c r="AO275" s="211">
        <v>0</v>
      </c>
      <c r="AP275" s="205">
        <v>0</v>
      </c>
      <c r="AQ275" s="205">
        <v>0</v>
      </c>
      <c r="AR275" s="205">
        <v>0</v>
      </c>
    </row>
    <row r="276" spans="1:44" s="204" customFormat="1" ht="36" hidden="1" customHeight="1">
      <c r="A276" s="204">
        <v>1</v>
      </c>
      <c r="B276" s="207">
        <f>SUBTOTAL(103,$A$16:A276)</f>
        <v>0</v>
      </c>
      <c r="C276" s="197" t="s">
        <v>1153</v>
      </c>
      <c r="D276" s="199">
        <v>1932</v>
      </c>
      <c r="E276" s="199"/>
      <c r="F276" s="208" t="s">
        <v>1280</v>
      </c>
      <c r="G276" s="199">
        <v>3</v>
      </c>
      <c r="H276" s="199" t="s">
        <v>345</v>
      </c>
      <c r="I276" s="203">
        <v>1954.2</v>
      </c>
      <c r="J276" s="203">
        <v>1319.3</v>
      </c>
      <c r="K276" s="203">
        <v>1319.3</v>
      </c>
      <c r="L276" s="209">
        <v>71</v>
      </c>
      <c r="M276" s="199" t="s">
        <v>260</v>
      </c>
      <c r="N276" s="199" t="s">
        <v>264</v>
      </c>
      <c r="O276" s="202" t="s">
        <v>1281</v>
      </c>
      <c r="P276" s="203">
        <v>6540486.5499999998</v>
      </c>
      <c r="Q276" s="203">
        <v>0</v>
      </c>
      <c r="R276" s="203">
        <v>0</v>
      </c>
      <c r="S276" s="203">
        <f>P276-Q276-R276</f>
        <v>6540486.5499999998</v>
      </c>
      <c r="T276" s="203">
        <f t="shared" si="43"/>
        <v>3346.8869870023536</v>
      </c>
      <c r="U276" s="203">
        <v>6994.801090983523</v>
      </c>
      <c r="V276" s="210">
        <v>6994.801090983523</v>
      </c>
      <c r="W276" s="210">
        <v>3647.9141039811693</v>
      </c>
      <c r="X276" s="210">
        <f t="shared" si="44"/>
        <v>3647.9141039811693</v>
      </c>
      <c r="Y276" s="205">
        <v>0</v>
      </c>
      <c r="Z276" s="205">
        <v>0</v>
      </c>
      <c r="AA276" s="205">
        <v>0</v>
      </c>
      <c r="AB276" s="205">
        <v>0</v>
      </c>
      <c r="AC276" s="205">
        <v>0</v>
      </c>
      <c r="AD276" s="205">
        <v>0</v>
      </c>
      <c r="AE276" s="205">
        <v>0</v>
      </c>
      <c r="AF276" s="211">
        <v>0</v>
      </c>
      <c r="AG276" s="205">
        <v>0</v>
      </c>
      <c r="AH276" s="205">
        <v>0</v>
      </c>
      <c r="AI276" s="205">
        <v>0</v>
      </c>
      <c r="AJ276" s="205">
        <v>0</v>
      </c>
      <c r="AK276" s="205">
        <v>1939.4</v>
      </c>
      <c r="AL276" s="211">
        <f>7048.18*AK276/I276</f>
        <v>6994.801090983523</v>
      </c>
      <c r="AM276" s="205">
        <v>0</v>
      </c>
      <c r="AN276" s="205">
        <v>0</v>
      </c>
      <c r="AO276" s="211">
        <v>0</v>
      </c>
      <c r="AP276" s="205">
        <v>0</v>
      </c>
      <c r="AQ276" s="205">
        <v>0</v>
      </c>
      <c r="AR276" s="205">
        <v>0</v>
      </c>
    </row>
    <row r="277" spans="1:44" s="204" customFormat="1" ht="36" hidden="1" customHeight="1">
      <c r="A277" s="204">
        <v>1</v>
      </c>
      <c r="B277" s="207">
        <f>SUBTOTAL(103,$A$16:A277)</f>
        <v>0</v>
      </c>
      <c r="C277" s="197" t="s">
        <v>1143</v>
      </c>
      <c r="D277" s="199">
        <v>1882</v>
      </c>
      <c r="E277" s="199"/>
      <c r="F277" s="208" t="s">
        <v>262</v>
      </c>
      <c r="G277" s="199">
        <v>4</v>
      </c>
      <c r="H277" s="199" t="s">
        <v>297</v>
      </c>
      <c r="I277" s="203">
        <v>3453.2</v>
      </c>
      <c r="J277" s="203">
        <v>3230.8</v>
      </c>
      <c r="K277" s="203">
        <v>2382.5</v>
      </c>
      <c r="L277" s="209">
        <v>128</v>
      </c>
      <c r="M277" s="199" t="s">
        <v>260</v>
      </c>
      <c r="N277" s="199" t="s">
        <v>264</v>
      </c>
      <c r="O277" s="202" t="s">
        <v>680</v>
      </c>
      <c r="P277" s="203">
        <v>10088677.58</v>
      </c>
      <c r="Q277" s="203">
        <v>0</v>
      </c>
      <c r="R277" s="203">
        <v>0</v>
      </c>
      <c r="S277" s="203">
        <f>P277-Q277-R277</f>
        <v>10088677.58</v>
      </c>
      <c r="T277" s="203">
        <f t="shared" si="43"/>
        <v>2921.5445326074368</v>
      </c>
      <c r="U277" s="203">
        <v>4849.8347925402531</v>
      </c>
      <c r="V277" s="210">
        <v>4849.8347925402531</v>
      </c>
      <c r="W277" s="210">
        <v>1928.2902599328163</v>
      </c>
      <c r="X277" s="210">
        <f t="shared" si="44"/>
        <v>1928.2902599328163</v>
      </c>
      <c r="Y277" s="205">
        <v>0</v>
      </c>
      <c r="Z277" s="205">
        <v>0</v>
      </c>
      <c r="AA277" s="205">
        <v>0</v>
      </c>
      <c r="AB277" s="205">
        <v>0</v>
      </c>
      <c r="AC277" s="205">
        <v>0</v>
      </c>
      <c r="AD277" s="205">
        <v>0</v>
      </c>
      <c r="AE277" s="205">
        <v>0</v>
      </c>
      <c r="AF277" s="211">
        <v>0</v>
      </c>
      <c r="AG277" s="205">
        <v>1878.14</v>
      </c>
      <c r="AH277" s="211">
        <f t="shared" ref="AH277:AH278" si="46">8917.04*AG277/I277</f>
        <v>4849.8347925402531</v>
      </c>
      <c r="AI277" s="205">
        <v>0</v>
      </c>
      <c r="AJ277" s="205">
        <v>0</v>
      </c>
      <c r="AK277" s="205">
        <v>0</v>
      </c>
      <c r="AL277" s="211">
        <v>0</v>
      </c>
      <c r="AM277" s="205">
        <v>0</v>
      </c>
      <c r="AN277" s="205">
        <v>0</v>
      </c>
      <c r="AO277" s="211">
        <v>0</v>
      </c>
      <c r="AP277" s="205">
        <v>0</v>
      </c>
      <c r="AQ277" s="205">
        <v>0</v>
      </c>
      <c r="AR277" s="205">
        <v>0</v>
      </c>
    </row>
    <row r="278" spans="1:44" s="204" customFormat="1" ht="36" hidden="1" customHeight="1">
      <c r="A278" s="204">
        <v>1</v>
      </c>
      <c r="B278" s="207">
        <f>SUBTOTAL(103,$A$16:A278)</f>
        <v>0</v>
      </c>
      <c r="C278" s="197" t="s">
        <v>1516</v>
      </c>
      <c r="D278" s="199">
        <v>1939</v>
      </c>
      <c r="E278" s="199"/>
      <c r="F278" s="208" t="s">
        <v>1527</v>
      </c>
      <c r="G278" s="199">
        <v>3</v>
      </c>
      <c r="H278" s="199" t="s">
        <v>302</v>
      </c>
      <c r="I278" s="203">
        <v>1453.1</v>
      </c>
      <c r="J278" s="203">
        <v>1141.4000000000001</v>
      </c>
      <c r="K278" s="203">
        <v>1141.4000000000001</v>
      </c>
      <c r="L278" s="209">
        <v>49</v>
      </c>
      <c r="M278" s="199" t="s">
        <v>260</v>
      </c>
      <c r="N278" s="199" t="s">
        <v>264</v>
      </c>
      <c r="O278" s="202" t="s">
        <v>680</v>
      </c>
      <c r="P278" s="203">
        <v>3215443.26</v>
      </c>
      <c r="Q278" s="203">
        <v>0</v>
      </c>
      <c r="R278" s="203">
        <v>0</v>
      </c>
      <c r="S278" s="203">
        <f>P278-R278-Q278</f>
        <v>3215443.26</v>
      </c>
      <c r="T278" s="203">
        <f t="shared" si="43"/>
        <v>2212.8162273759549</v>
      </c>
      <c r="U278" s="203">
        <v>4358.9235791067385</v>
      </c>
      <c r="V278" s="210">
        <v>4358.9235791067385</v>
      </c>
      <c r="W278" s="210">
        <v>2146.1073517307836</v>
      </c>
      <c r="X278" s="210">
        <f t="shared" si="44"/>
        <v>2146.1073517307836</v>
      </c>
      <c r="Y278" s="205">
        <v>0</v>
      </c>
      <c r="Z278" s="205">
        <v>0</v>
      </c>
      <c r="AA278" s="205">
        <v>0</v>
      </c>
      <c r="AB278" s="205">
        <v>0</v>
      </c>
      <c r="AC278" s="205">
        <v>0</v>
      </c>
      <c r="AD278" s="205">
        <v>0</v>
      </c>
      <c r="AE278" s="205">
        <v>0</v>
      </c>
      <c r="AF278" s="211">
        <v>0</v>
      </c>
      <c r="AG278" s="205">
        <v>710.32</v>
      </c>
      <c r="AH278" s="211">
        <f t="shared" si="46"/>
        <v>4358.9235791067385</v>
      </c>
      <c r="AI278" s="205">
        <v>0</v>
      </c>
      <c r="AJ278" s="205">
        <v>0</v>
      </c>
      <c r="AK278" s="205">
        <v>0</v>
      </c>
      <c r="AL278" s="211">
        <v>0</v>
      </c>
      <c r="AM278" s="205">
        <v>0</v>
      </c>
      <c r="AN278" s="205">
        <v>0</v>
      </c>
      <c r="AO278" s="211">
        <v>0</v>
      </c>
      <c r="AP278" s="205">
        <v>0</v>
      </c>
      <c r="AQ278" s="205">
        <v>0</v>
      </c>
      <c r="AR278" s="205">
        <v>0</v>
      </c>
    </row>
    <row r="279" spans="1:44" s="204" customFormat="1" ht="36" hidden="1" customHeight="1">
      <c r="B279" s="197" t="s">
        <v>785</v>
      </c>
      <c r="C279" s="197"/>
      <c r="D279" s="199" t="s">
        <v>857</v>
      </c>
      <c r="E279" s="199" t="s">
        <v>857</v>
      </c>
      <c r="F279" s="199" t="s">
        <v>857</v>
      </c>
      <c r="G279" s="199" t="s">
        <v>857</v>
      </c>
      <c r="H279" s="199" t="s">
        <v>857</v>
      </c>
      <c r="I279" s="200">
        <f>SUM(I280:I283)</f>
        <v>14970.710000000001</v>
      </c>
      <c r="J279" s="200">
        <f>SUM(J280:J283)</f>
        <v>11319.109999999999</v>
      </c>
      <c r="K279" s="200">
        <f>SUM(K280:K283)</f>
        <v>11319.109999999999</v>
      </c>
      <c r="L279" s="201">
        <f>SUM(L280:L283)</f>
        <v>518</v>
      </c>
      <c r="M279" s="199" t="s">
        <v>857</v>
      </c>
      <c r="N279" s="199" t="s">
        <v>857</v>
      </c>
      <c r="O279" s="202" t="s">
        <v>857</v>
      </c>
      <c r="P279" s="203">
        <v>12442442.430000002</v>
      </c>
      <c r="Q279" s="203">
        <f>SUM(Q280:Q283)</f>
        <v>0</v>
      </c>
      <c r="R279" s="203">
        <f>SUM(R280:R283)</f>
        <v>0</v>
      </c>
      <c r="S279" s="203">
        <f>SUM(S280:S283)</f>
        <v>12442442.430000002</v>
      </c>
      <c r="T279" s="203">
        <f t="shared" si="43"/>
        <v>831.11906048544131</v>
      </c>
      <c r="U279" s="203">
        <f>MAX(U280:U283)</f>
        <v>3707.39</v>
      </c>
      <c r="Y279" s="205"/>
      <c r="Z279" s="205"/>
      <c r="AA279" s="205"/>
      <c r="AB279" s="205"/>
      <c r="AC279" s="205"/>
      <c r="AD279" s="205"/>
      <c r="AE279" s="205"/>
      <c r="AF279" s="205"/>
      <c r="AG279" s="205"/>
      <c r="AH279" s="205"/>
      <c r="AI279" s="205"/>
      <c r="AJ279" s="205"/>
      <c r="AK279" s="205"/>
      <c r="AL279" s="205"/>
      <c r="AM279" s="205"/>
      <c r="AN279" s="205"/>
      <c r="AO279" s="205"/>
      <c r="AP279" s="205"/>
      <c r="AQ279" s="205"/>
      <c r="AR279" s="205"/>
    </row>
    <row r="280" spans="1:44" s="204" customFormat="1" ht="36" hidden="1" customHeight="1">
      <c r="A280" s="204">
        <v>1</v>
      </c>
      <c r="B280" s="207">
        <f>SUBTOTAL(103,$A$16:A280)</f>
        <v>0</v>
      </c>
      <c r="C280" s="197" t="s">
        <v>623</v>
      </c>
      <c r="D280" s="199">
        <v>1972</v>
      </c>
      <c r="E280" s="199"/>
      <c r="F280" s="208" t="s">
        <v>262</v>
      </c>
      <c r="G280" s="199">
        <v>5</v>
      </c>
      <c r="H280" s="199" t="s">
        <v>302</v>
      </c>
      <c r="I280" s="203">
        <v>4295.76</v>
      </c>
      <c r="J280" s="203">
        <v>3325.76</v>
      </c>
      <c r="K280" s="203">
        <v>3325.76</v>
      </c>
      <c r="L280" s="209">
        <v>137</v>
      </c>
      <c r="M280" s="199" t="s">
        <v>260</v>
      </c>
      <c r="N280" s="199" t="s">
        <v>264</v>
      </c>
      <c r="O280" s="202" t="s">
        <v>957</v>
      </c>
      <c r="P280" s="203">
        <v>5056079.6400000006</v>
      </c>
      <c r="Q280" s="203">
        <v>0</v>
      </c>
      <c r="R280" s="203">
        <v>0</v>
      </c>
      <c r="S280" s="203">
        <f>P280-Q280-R280</f>
        <v>5056079.6400000006</v>
      </c>
      <c r="T280" s="203">
        <f t="shared" si="43"/>
        <v>1176.9930443041512</v>
      </c>
      <c r="U280" s="203">
        <v>2239.1406987354972</v>
      </c>
      <c r="V280" s="210">
        <v>2239.1406987354972</v>
      </c>
      <c r="W280" s="210">
        <v>1062.1476544313459</v>
      </c>
      <c r="X280" s="210">
        <f t="shared" ref="X280:X283" si="47">U280-T280</f>
        <v>1062.1476544313459</v>
      </c>
      <c r="Y280" s="205">
        <v>0</v>
      </c>
      <c r="Z280" s="205">
        <v>0</v>
      </c>
      <c r="AA280" s="205">
        <v>0</v>
      </c>
      <c r="AB280" s="205">
        <v>0</v>
      </c>
      <c r="AC280" s="205">
        <v>0</v>
      </c>
      <c r="AD280" s="205">
        <v>0</v>
      </c>
      <c r="AE280" s="205">
        <v>0</v>
      </c>
      <c r="AF280" s="211">
        <v>0</v>
      </c>
      <c r="AG280" s="205">
        <v>1078.7</v>
      </c>
      <c r="AH280" s="211">
        <f>8917.04*AG280/I280</f>
        <v>2239.1406987354972</v>
      </c>
      <c r="AI280" s="205">
        <v>0</v>
      </c>
      <c r="AJ280" s="205">
        <v>0</v>
      </c>
      <c r="AK280" s="205">
        <v>0</v>
      </c>
      <c r="AL280" s="211">
        <v>0</v>
      </c>
      <c r="AM280" s="205">
        <v>0</v>
      </c>
      <c r="AN280" s="205">
        <v>0</v>
      </c>
      <c r="AO280" s="211">
        <v>0</v>
      </c>
      <c r="AP280" s="205">
        <v>0</v>
      </c>
      <c r="AQ280" s="205">
        <v>0</v>
      </c>
      <c r="AR280" s="205">
        <v>0</v>
      </c>
    </row>
    <row r="281" spans="1:44" s="204" customFormat="1" ht="36" hidden="1" customHeight="1">
      <c r="A281" s="204">
        <v>1</v>
      </c>
      <c r="B281" s="207">
        <f>SUBTOTAL(103,$A$16:A281)</f>
        <v>0</v>
      </c>
      <c r="C281" s="197" t="s">
        <v>620</v>
      </c>
      <c r="D281" s="199">
        <v>1978</v>
      </c>
      <c r="E281" s="199"/>
      <c r="F281" s="208" t="s">
        <v>262</v>
      </c>
      <c r="G281" s="199">
        <v>3</v>
      </c>
      <c r="H281" s="199" t="s">
        <v>297</v>
      </c>
      <c r="I281" s="203">
        <v>1569.6</v>
      </c>
      <c r="J281" s="203">
        <v>1094.4000000000001</v>
      </c>
      <c r="K281" s="203">
        <v>1094.4000000000001</v>
      </c>
      <c r="L281" s="209">
        <v>54</v>
      </c>
      <c r="M281" s="199" t="s">
        <v>260</v>
      </c>
      <c r="N281" s="199" t="s">
        <v>264</v>
      </c>
      <c r="O281" s="202" t="s">
        <v>958</v>
      </c>
      <c r="P281" s="203">
        <v>1162332.27</v>
      </c>
      <c r="Q281" s="203">
        <v>0</v>
      </c>
      <c r="R281" s="203">
        <v>0</v>
      </c>
      <c r="S281" s="203">
        <f>P281-Q281-R281</f>
        <v>1162332.27</v>
      </c>
      <c r="T281" s="203">
        <f t="shared" si="43"/>
        <v>740.52769495412849</v>
      </c>
      <c r="U281" s="203">
        <v>3707.39</v>
      </c>
      <c r="V281" s="210">
        <v>3707.39</v>
      </c>
      <c r="W281" s="210">
        <v>2966.8623050458714</v>
      </c>
      <c r="X281" s="210">
        <f t="shared" si="47"/>
        <v>2966.8623050458714</v>
      </c>
      <c r="Y281" s="205">
        <v>0</v>
      </c>
      <c r="Z281" s="205">
        <v>262.75</v>
      </c>
      <c r="AA281" s="205">
        <v>3259.66</v>
      </c>
      <c r="AB281" s="205">
        <v>184.98</v>
      </c>
      <c r="AC281" s="205">
        <v>0</v>
      </c>
      <c r="AD281" s="205">
        <v>0</v>
      </c>
      <c r="AE281" s="205">
        <v>0</v>
      </c>
      <c r="AF281" s="211">
        <v>0</v>
      </c>
      <c r="AG281" s="205">
        <v>0</v>
      </c>
      <c r="AH281" s="205">
        <v>0</v>
      </c>
      <c r="AI281" s="205">
        <v>0</v>
      </c>
      <c r="AJ281" s="205">
        <v>0</v>
      </c>
      <c r="AK281" s="205">
        <v>0</v>
      </c>
      <c r="AL281" s="211">
        <v>0</v>
      </c>
      <c r="AM281" s="205">
        <v>0</v>
      </c>
      <c r="AN281" s="205">
        <v>0</v>
      </c>
      <c r="AO281" s="211">
        <v>0</v>
      </c>
      <c r="AP281" s="205">
        <v>0</v>
      </c>
      <c r="AQ281" s="205">
        <v>0</v>
      </c>
      <c r="AR281" s="205">
        <v>0</v>
      </c>
    </row>
    <row r="282" spans="1:44" s="204" customFormat="1" ht="36" hidden="1" customHeight="1">
      <c r="A282" s="204">
        <v>1</v>
      </c>
      <c r="B282" s="207">
        <f>SUBTOTAL(103,$A$16:A282)</f>
        <v>0</v>
      </c>
      <c r="C282" s="197" t="s">
        <v>1154</v>
      </c>
      <c r="D282" s="199">
        <v>1968</v>
      </c>
      <c r="E282" s="199"/>
      <c r="F282" s="208" t="s">
        <v>262</v>
      </c>
      <c r="G282" s="199">
        <v>5</v>
      </c>
      <c r="H282" s="199" t="s">
        <v>345</v>
      </c>
      <c r="I282" s="203">
        <v>3769.94</v>
      </c>
      <c r="J282" s="203">
        <v>2873.14</v>
      </c>
      <c r="K282" s="203">
        <v>2873.14</v>
      </c>
      <c r="L282" s="209">
        <v>116</v>
      </c>
      <c r="M282" s="199" t="s">
        <v>260</v>
      </c>
      <c r="N282" s="199" t="s">
        <v>264</v>
      </c>
      <c r="O282" s="202" t="s">
        <v>1282</v>
      </c>
      <c r="P282" s="203">
        <v>3164041.96</v>
      </c>
      <c r="Q282" s="203">
        <v>0</v>
      </c>
      <c r="R282" s="203">
        <v>0</v>
      </c>
      <c r="S282" s="203">
        <f>P282-Q282-R282</f>
        <v>3164041.96</v>
      </c>
      <c r="T282" s="203">
        <f t="shared" si="43"/>
        <v>839.28178167291787</v>
      </c>
      <c r="U282" s="203">
        <v>1867.0497472108311</v>
      </c>
      <c r="V282" s="210">
        <v>1867.0497472108311</v>
      </c>
      <c r="W282" s="210">
        <v>1027.7679655379134</v>
      </c>
      <c r="X282" s="210">
        <f t="shared" si="47"/>
        <v>1027.7679655379134</v>
      </c>
      <c r="Y282" s="205">
        <v>0</v>
      </c>
      <c r="Z282" s="205">
        <v>0</v>
      </c>
      <c r="AA282" s="205">
        <v>0</v>
      </c>
      <c r="AB282" s="205">
        <v>0</v>
      </c>
      <c r="AC282" s="205">
        <v>0</v>
      </c>
      <c r="AD282" s="205">
        <v>0</v>
      </c>
      <c r="AE282" s="205">
        <v>0</v>
      </c>
      <c r="AF282" s="211">
        <v>0</v>
      </c>
      <c r="AG282" s="205">
        <v>789.35</v>
      </c>
      <c r="AH282" s="211">
        <f t="shared" ref="AH282:AH283" si="48">8917.04*AG282/I282</f>
        <v>1867.0497472108311</v>
      </c>
      <c r="AI282" s="205">
        <v>0</v>
      </c>
      <c r="AJ282" s="205">
        <v>0</v>
      </c>
      <c r="AK282" s="205">
        <v>0</v>
      </c>
      <c r="AL282" s="211">
        <v>0</v>
      </c>
      <c r="AM282" s="205">
        <v>0</v>
      </c>
      <c r="AN282" s="205">
        <v>0</v>
      </c>
      <c r="AO282" s="211">
        <v>0</v>
      </c>
      <c r="AP282" s="205">
        <v>0</v>
      </c>
      <c r="AQ282" s="205">
        <v>0</v>
      </c>
      <c r="AR282" s="205">
        <v>0</v>
      </c>
    </row>
    <row r="283" spans="1:44" s="204" customFormat="1" ht="36" hidden="1" customHeight="1">
      <c r="A283" s="204">
        <v>1</v>
      </c>
      <c r="B283" s="207">
        <f>SUBTOTAL(103,$A$16:A283)</f>
        <v>0</v>
      </c>
      <c r="C283" s="197" t="s">
        <v>1145</v>
      </c>
      <c r="D283" s="199">
        <v>1990</v>
      </c>
      <c r="E283" s="199"/>
      <c r="F283" s="208" t="s">
        <v>262</v>
      </c>
      <c r="G283" s="199">
        <v>5</v>
      </c>
      <c r="H283" s="199" t="s">
        <v>364</v>
      </c>
      <c r="I283" s="203">
        <v>5335.41</v>
      </c>
      <c r="J283" s="203">
        <v>4025.81</v>
      </c>
      <c r="K283" s="203">
        <v>4025.81</v>
      </c>
      <c r="L283" s="209">
        <v>211</v>
      </c>
      <c r="M283" s="199" t="s">
        <v>260</v>
      </c>
      <c r="N283" s="199" t="s">
        <v>264</v>
      </c>
      <c r="O283" s="202" t="s">
        <v>1274</v>
      </c>
      <c r="P283" s="203">
        <v>3059988.56</v>
      </c>
      <c r="Q283" s="203">
        <v>0</v>
      </c>
      <c r="R283" s="203">
        <v>0</v>
      </c>
      <c r="S283" s="203">
        <f>P283-Q283-R283</f>
        <v>3059988.56</v>
      </c>
      <c r="T283" s="203">
        <f t="shared" si="43"/>
        <v>573.52453888267257</v>
      </c>
      <c r="U283" s="203">
        <v>1868.072423600061</v>
      </c>
      <c r="V283" s="210">
        <v>1868.072423600061</v>
      </c>
      <c r="W283" s="210">
        <v>1294.5478847173886</v>
      </c>
      <c r="X283" s="210">
        <f t="shared" si="47"/>
        <v>1294.5478847173886</v>
      </c>
      <c r="Y283" s="205">
        <v>0</v>
      </c>
      <c r="Z283" s="205">
        <v>0</v>
      </c>
      <c r="AA283" s="205">
        <v>0</v>
      </c>
      <c r="AB283" s="205">
        <v>0</v>
      </c>
      <c r="AC283" s="205">
        <v>0</v>
      </c>
      <c r="AD283" s="205">
        <v>0</v>
      </c>
      <c r="AE283" s="205">
        <v>0</v>
      </c>
      <c r="AF283" s="211">
        <v>0</v>
      </c>
      <c r="AG283" s="205">
        <v>1117.74</v>
      </c>
      <c r="AH283" s="211">
        <f t="shared" si="48"/>
        <v>1868.072423600061</v>
      </c>
      <c r="AI283" s="205">
        <v>0</v>
      </c>
      <c r="AJ283" s="205">
        <v>0</v>
      </c>
      <c r="AK283" s="205">
        <v>0</v>
      </c>
      <c r="AL283" s="211">
        <v>0</v>
      </c>
      <c r="AM283" s="205">
        <v>0</v>
      </c>
      <c r="AN283" s="205">
        <v>0</v>
      </c>
      <c r="AO283" s="211">
        <v>0</v>
      </c>
      <c r="AP283" s="205">
        <v>0</v>
      </c>
      <c r="AQ283" s="205">
        <v>0</v>
      </c>
      <c r="AR283" s="205">
        <v>0</v>
      </c>
    </row>
    <row r="284" spans="1:44" s="204" customFormat="1" ht="36" hidden="1" customHeight="1">
      <c r="B284" s="197" t="s">
        <v>1233</v>
      </c>
      <c r="C284" s="197"/>
      <c r="D284" s="199" t="s">
        <v>857</v>
      </c>
      <c r="E284" s="199" t="s">
        <v>857</v>
      </c>
      <c r="F284" s="199" t="s">
        <v>857</v>
      </c>
      <c r="G284" s="199" t="s">
        <v>857</v>
      </c>
      <c r="H284" s="199" t="s">
        <v>857</v>
      </c>
      <c r="I284" s="200">
        <f>I285</f>
        <v>762</v>
      </c>
      <c r="J284" s="200">
        <f>J285</f>
        <v>540</v>
      </c>
      <c r="K284" s="200">
        <f>K285</f>
        <v>540</v>
      </c>
      <c r="L284" s="201">
        <f>L285</f>
        <v>42</v>
      </c>
      <c r="M284" s="199" t="s">
        <v>857</v>
      </c>
      <c r="N284" s="199" t="s">
        <v>857</v>
      </c>
      <c r="O284" s="202" t="s">
        <v>857</v>
      </c>
      <c r="P284" s="203">
        <v>345276.04000000004</v>
      </c>
      <c r="Q284" s="203">
        <f>Q285</f>
        <v>0</v>
      </c>
      <c r="R284" s="203">
        <f>R285</f>
        <v>0</v>
      </c>
      <c r="S284" s="203">
        <f>S285</f>
        <v>345276.04000000004</v>
      </c>
      <c r="T284" s="203">
        <f t="shared" si="43"/>
        <v>453.11816272965882</v>
      </c>
      <c r="U284" s="203">
        <f>MAX(U285)</f>
        <v>712.1</v>
      </c>
      <c r="Y284" s="205"/>
      <c r="Z284" s="205"/>
      <c r="AA284" s="205"/>
      <c r="AB284" s="205"/>
      <c r="AC284" s="205"/>
      <c r="AD284" s="205"/>
      <c r="AE284" s="205"/>
      <c r="AF284" s="205"/>
      <c r="AG284" s="205"/>
      <c r="AH284" s="205"/>
      <c r="AI284" s="205"/>
      <c r="AJ284" s="205"/>
      <c r="AK284" s="205"/>
      <c r="AL284" s="205"/>
      <c r="AM284" s="205"/>
      <c r="AN284" s="205"/>
      <c r="AO284" s="205"/>
      <c r="AP284" s="205"/>
      <c r="AQ284" s="205"/>
      <c r="AR284" s="205"/>
    </row>
    <row r="285" spans="1:44" s="204" customFormat="1" ht="36" hidden="1" customHeight="1">
      <c r="A285" s="204">
        <v>1</v>
      </c>
      <c r="B285" s="207">
        <f>SUBTOTAL(103,$A$16:A285)</f>
        <v>0</v>
      </c>
      <c r="C285" s="197" t="s">
        <v>1144</v>
      </c>
      <c r="D285" s="199">
        <v>1970</v>
      </c>
      <c r="E285" s="199"/>
      <c r="F285" s="208" t="s">
        <v>262</v>
      </c>
      <c r="G285" s="199">
        <v>2</v>
      </c>
      <c r="H285" s="199" t="s">
        <v>297</v>
      </c>
      <c r="I285" s="203">
        <v>762</v>
      </c>
      <c r="J285" s="203">
        <v>540</v>
      </c>
      <c r="K285" s="203">
        <v>540</v>
      </c>
      <c r="L285" s="209">
        <v>42</v>
      </c>
      <c r="M285" s="199" t="s">
        <v>260</v>
      </c>
      <c r="N285" s="199" t="s">
        <v>277</v>
      </c>
      <c r="O285" s="202" t="s">
        <v>263</v>
      </c>
      <c r="P285" s="203">
        <v>345276.04000000004</v>
      </c>
      <c r="Q285" s="203">
        <v>0</v>
      </c>
      <c r="R285" s="203">
        <v>0</v>
      </c>
      <c r="S285" s="203">
        <f>P285-Q285-R285</f>
        <v>345276.04000000004</v>
      </c>
      <c r="T285" s="203">
        <f t="shared" si="43"/>
        <v>453.11816272965882</v>
      </c>
      <c r="U285" s="203">
        <v>712.1</v>
      </c>
      <c r="V285" s="210">
        <v>712.1</v>
      </c>
      <c r="W285" s="210">
        <v>712.1</v>
      </c>
      <c r="X285" s="210">
        <v>712.1</v>
      </c>
      <c r="Y285" s="205">
        <v>0</v>
      </c>
      <c r="Z285" s="205">
        <v>0</v>
      </c>
      <c r="AA285" s="205">
        <v>0</v>
      </c>
      <c r="AB285" s="205">
        <v>0</v>
      </c>
      <c r="AC285" s="205">
        <v>0</v>
      </c>
      <c r="AD285" s="205">
        <v>0</v>
      </c>
      <c r="AE285" s="205">
        <v>0</v>
      </c>
      <c r="AF285" s="211">
        <v>0</v>
      </c>
      <c r="AG285" s="205">
        <v>0</v>
      </c>
      <c r="AH285" s="205">
        <v>0</v>
      </c>
      <c r="AI285" s="205">
        <v>0</v>
      </c>
      <c r="AJ285" s="205">
        <v>0</v>
      </c>
      <c r="AK285" s="205">
        <v>0</v>
      </c>
      <c r="AL285" s="211">
        <v>0</v>
      </c>
      <c r="AM285" s="205">
        <v>0</v>
      </c>
      <c r="AN285" s="205">
        <v>0</v>
      </c>
      <c r="AO285" s="211">
        <v>0</v>
      </c>
      <c r="AP285" s="205">
        <v>712.1</v>
      </c>
      <c r="AQ285" s="205">
        <v>0</v>
      </c>
      <c r="AR285" s="205">
        <v>0</v>
      </c>
    </row>
    <row r="286" spans="1:44" s="204" customFormat="1" ht="36" hidden="1" customHeight="1">
      <c r="B286" s="197" t="s">
        <v>786</v>
      </c>
      <c r="C286" s="212"/>
      <c r="D286" s="199" t="s">
        <v>857</v>
      </c>
      <c r="E286" s="199" t="s">
        <v>857</v>
      </c>
      <c r="F286" s="199" t="s">
        <v>857</v>
      </c>
      <c r="G286" s="199" t="s">
        <v>857</v>
      </c>
      <c r="H286" s="199" t="s">
        <v>857</v>
      </c>
      <c r="I286" s="200">
        <f>SUM(I287:I288)</f>
        <v>2259.1</v>
      </c>
      <c r="J286" s="200">
        <f>SUM(J287:J288)</f>
        <v>2111.5</v>
      </c>
      <c r="K286" s="200">
        <f>SUM(K287:K288)</f>
        <v>2111.5</v>
      </c>
      <c r="L286" s="201">
        <f>SUM(L287:L288)</f>
        <v>104</v>
      </c>
      <c r="M286" s="199" t="s">
        <v>857</v>
      </c>
      <c r="N286" s="199" t="s">
        <v>857</v>
      </c>
      <c r="O286" s="202" t="s">
        <v>857</v>
      </c>
      <c r="P286" s="203">
        <v>5773107.5300000003</v>
      </c>
      <c r="Q286" s="203">
        <f>SUM(Q287:Q288)</f>
        <v>0</v>
      </c>
      <c r="R286" s="203">
        <f>SUM(R287:R288)</f>
        <v>0</v>
      </c>
      <c r="S286" s="203">
        <f>SUM(S287:S288)</f>
        <v>5773107.5300000003</v>
      </c>
      <c r="T286" s="203">
        <f t="shared" si="43"/>
        <v>2555.490031428445</v>
      </c>
      <c r="U286" s="203">
        <f>MAX(U287:U288)</f>
        <v>8318.5878131699847</v>
      </c>
      <c r="Y286" s="205"/>
      <c r="Z286" s="205"/>
      <c r="AA286" s="205"/>
      <c r="AB286" s="205"/>
      <c r="AC286" s="205"/>
      <c r="AD286" s="205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205"/>
      <c r="AO286" s="205"/>
      <c r="AP286" s="205"/>
      <c r="AQ286" s="205"/>
      <c r="AR286" s="205"/>
    </row>
    <row r="287" spans="1:44" s="204" customFormat="1" ht="36" hidden="1" customHeight="1">
      <c r="A287" s="204">
        <v>1</v>
      </c>
      <c r="B287" s="207">
        <f>SUBTOTAL(103,$A$16:A287)</f>
        <v>0</v>
      </c>
      <c r="C287" s="197" t="s">
        <v>647</v>
      </c>
      <c r="D287" s="199">
        <v>1982</v>
      </c>
      <c r="E287" s="199"/>
      <c r="F287" s="208" t="s">
        <v>262</v>
      </c>
      <c r="G287" s="199">
        <v>3</v>
      </c>
      <c r="H287" s="199" t="s">
        <v>306</v>
      </c>
      <c r="I287" s="203">
        <v>1997.9</v>
      </c>
      <c r="J287" s="203">
        <v>1878.3</v>
      </c>
      <c r="K287" s="203">
        <v>1878.3</v>
      </c>
      <c r="L287" s="209">
        <v>88</v>
      </c>
      <c r="M287" s="199" t="s">
        <v>260</v>
      </c>
      <c r="N287" s="199" t="s">
        <v>261</v>
      </c>
      <c r="O287" s="202" t="s">
        <v>263</v>
      </c>
      <c r="P287" s="203">
        <v>4843097.09</v>
      </c>
      <c r="Q287" s="203">
        <v>0</v>
      </c>
      <c r="R287" s="203">
        <v>0</v>
      </c>
      <c r="S287" s="203">
        <f>P287-Q287-R287</f>
        <v>4843097.09</v>
      </c>
      <c r="T287" s="203">
        <f t="shared" si="43"/>
        <v>2424.0938435357125</v>
      </c>
      <c r="U287" s="203">
        <v>4762.2411932529158</v>
      </c>
      <c r="V287" s="210">
        <v>4762.2411932529158</v>
      </c>
      <c r="W287" s="210">
        <v>2338.1473497172033</v>
      </c>
      <c r="X287" s="210">
        <f t="shared" ref="X287:X288" si="49">U287-T287</f>
        <v>2338.1473497172033</v>
      </c>
      <c r="Y287" s="205">
        <v>0</v>
      </c>
      <c r="Z287" s="205">
        <v>0</v>
      </c>
      <c r="AA287" s="205">
        <v>0</v>
      </c>
      <c r="AB287" s="205">
        <v>0</v>
      </c>
      <c r="AC287" s="205">
        <v>0</v>
      </c>
      <c r="AD287" s="205">
        <v>0</v>
      </c>
      <c r="AE287" s="205">
        <v>0</v>
      </c>
      <c r="AF287" s="211">
        <v>0</v>
      </c>
      <c r="AG287" s="205">
        <v>1067</v>
      </c>
      <c r="AH287" s="211">
        <f t="shared" ref="AH287:AH288" si="50">8917.04*AG287/I287</f>
        <v>4762.2411932529158</v>
      </c>
      <c r="AI287" s="205">
        <v>0</v>
      </c>
      <c r="AJ287" s="205">
        <v>0</v>
      </c>
      <c r="AK287" s="205">
        <v>0</v>
      </c>
      <c r="AL287" s="211">
        <v>0</v>
      </c>
      <c r="AM287" s="205">
        <v>0</v>
      </c>
      <c r="AN287" s="205">
        <v>0</v>
      </c>
      <c r="AO287" s="211">
        <v>0</v>
      </c>
      <c r="AP287" s="205">
        <v>0</v>
      </c>
      <c r="AQ287" s="205">
        <v>0</v>
      </c>
      <c r="AR287" s="205">
        <v>0</v>
      </c>
    </row>
    <row r="288" spans="1:44" s="204" customFormat="1" ht="36" hidden="1" customHeight="1">
      <c r="A288" s="204">
        <v>1</v>
      </c>
      <c r="B288" s="207">
        <f>SUBTOTAL(103,$A$16:A288)</f>
        <v>0</v>
      </c>
      <c r="C288" s="197" t="s">
        <v>645</v>
      </c>
      <c r="D288" s="199">
        <v>1972</v>
      </c>
      <c r="E288" s="199"/>
      <c r="F288" s="208" t="s">
        <v>262</v>
      </c>
      <c r="G288" s="199">
        <v>2</v>
      </c>
      <c r="H288" s="199" t="s">
        <v>298</v>
      </c>
      <c r="I288" s="203">
        <v>261.2</v>
      </c>
      <c r="J288" s="203">
        <v>233.2</v>
      </c>
      <c r="K288" s="203">
        <v>233.2</v>
      </c>
      <c r="L288" s="209">
        <v>16</v>
      </c>
      <c r="M288" s="199" t="s">
        <v>260</v>
      </c>
      <c r="N288" s="199" t="s">
        <v>261</v>
      </c>
      <c r="O288" s="202" t="s">
        <v>263</v>
      </c>
      <c r="P288" s="203">
        <v>930010.44000000006</v>
      </c>
      <c r="Q288" s="203">
        <v>0</v>
      </c>
      <c r="R288" s="203">
        <v>0</v>
      </c>
      <c r="S288" s="203">
        <f>P288-Q288-R288</f>
        <v>930010.44000000006</v>
      </c>
      <c r="T288" s="203">
        <f t="shared" si="43"/>
        <v>3560.530015313936</v>
      </c>
      <c r="U288" s="203">
        <v>8318.5878131699847</v>
      </c>
      <c r="V288" s="210">
        <v>8318.5878131699847</v>
      </c>
      <c r="W288" s="210">
        <v>4758.0577978560486</v>
      </c>
      <c r="X288" s="210">
        <f t="shared" si="49"/>
        <v>4758.0577978560486</v>
      </c>
      <c r="Y288" s="205">
        <v>0</v>
      </c>
      <c r="Z288" s="205">
        <v>0</v>
      </c>
      <c r="AA288" s="205">
        <v>0</v>
      </c>
      <c r="AB288" s="205">
        <v>0</v>
      </c>
      <c r="AC288" s="205">
        <v>0</v>
      </c>
      <c r="AD288" s="205">
        <v>0</v>
      </c>
      <c r="AE288" s="205">
        <v>0</v>
      </c>
      <c r="AF288" s="211">
        <v>0</v>
      </c>
      <c r="AG288" s="205">
        <v>243.67</v>
      </c>
      <c r="AH288" s="211">
        <f t="shared" si="50"/>
        <v>8318.5878131699847</v>
      </c>
      <c r="AI288" s="205">
        <v>0</v>
      </c>
      <c r="AJ288" s="205">
        <v>0</v>
      </c>
      <c r="AK288" s="205">
        <v>0</v>
      </c>
      <c r="AL288" s="211">
        <v>0</v>
      </c>
      <c r="AM288" s="205">
        <v>0</v>
      </c>
      <c r="AN288" s="205">
        <v>0</v>
      </c>
      <c r="AO288" s="211">
        <v>0</v>
      </c>
      <c r="AP288" s="205">
        <v>0</v>
      </c>
      <c r="AQ288" s="205">
        <v>0</v>
      </c>
      <c r="AR288" s="205">
        <v>0</v>
      </c>
    </row>
    <row r="289" spans="1:44" s="204" customFormat="1" ht="36" hidden="1" customHeight="1">
      <c r="B289" s="197" t="s">
        <v>787</v>
      </c>
      <c r="C289" s="197"/>
      <c r="D289" s="199" t="s">
        <v>857</v>
      </c>
      <c r="E289" s="199" t="s">
        <v>857</v>
      </c>
      <c r="F289" s="199" t="s">
        <v>857</v>
      </c>
      <c r="G289" s="199" t="s">
        <v>857</v>
      </c>
      <c r="H289" s="199" t="s">
        <v>857</v>
      </c>
      <c r="I289" s="200">
        <f>SUM(I290:I294)</f>
        <v>4271.2</v>
      </c>
      <c r="J289" s="200">
        <f>SUM(J290:J294)</f>
        <v>4205.7</v>
      </c>
      <c r="K289" s="200">
        <f>SUM(K290:K294)</f>
        <v>4205.7</v>
      </c>
      <c r="L289" s="201">
        <f>SUM(L290:L294)</f>
        <v>227</v>
      </c>
      <c r="M289" s="199" t="s">
        <v>857</v>
      </c>
      <c r="N289" s="199" t="s">
        <v>857</v>
      </c>
      <c r="O289" s="202" t="s">
        <v>857</v>
      </c>
      <c r="P289" s="203">
        <v>10624337.110000001</v>
      </c>
      <c r="Q289" s="203">
        <f>SUM(Q290:Q294)</f>
        <v>0</v>
      </c>
      <c r="R289" s="203">
        <f>SUM(R290:R294)</f>
        <v>0</v>
      </c>
      <c r="S289" s="203">
        <f>SUM(S290:S294)</f>
        <v>10624337.110000001</v>
      </c>
      <c r="T289" s="203">
        <f t="shared" si="43"/>
        <v>2487.4361092901295</v>
      </c>
      <c r="U289" s="203">
        <f>MAX(U290:U294)</f>
        <v>6782.1717322718569</v>
      </c>
      <c r="Y289" s="205"/>
      <c r="Z289" s="205"/>
      <c r="AA289" s="205"/>
      <c r="AB289" s="205"/>
      <c r="AC289" s="205"/>
      <c r="AD289" s="205"/>
      <c r="AE289" s="205"/>
      <c r="AF289" s="205"/>
      <c r="AG289" s="205"/>
      <c r="AH289" s="205"/>
      <c r="AI289" s="205"/>
      <c r="AJ289" s="205"/>
      <c r="AK289" s="205"/>
      <c r="AL289" s="205"/>
      <c r="AM289" s="205"/>
      <c r="AN289" s="205"/>
      <c r="AO289" s="205"/>
      <c r="AP289" s="205"/>
      <c r="AQ289" s="205"/>
      <c r="AR289" s="205"/>
    </row>
    <row r="290" spans="1:44" s="204" customFormat="1" ht="36" hidden="1" customHeight="1">
      <c r="A290" s="204">
        <v>1</v>
      </c>
      <c r="B290" s="207">
        <f>SUBTOTAL(103,$A$16:A290)</f>
        <v>0</v>
      </c>
      <c r="C290" s="197" t="s">
        <v>659</v>
      </c>
      <c r="D290" s="199">
        <v>1968</v>
      </c>
      <c r="E290" s="199">
        <v>2010</v>
      </c>
      <c r="F290" s="208" t="s">
        <v>262</v>
      </c>
      <c r="G290" s="199">
        <v>2</v>
      </c>
      <c r="H290" s="199" t="s">
        <v>297</v>
      </c>
      <c r="I290" s="203">
        <v>794.9</v>
      </c>
      <c r="J290" s="203">
        <v>734.9</v>
      </c>
      <c r="K290" s="203">
        <v>734.9</v>
      </c>
      <c r="L290" s="209">
        <v>32</v>
      </c>
      <c r="M290" s="199" t="s">
        <v>260</v>
      </c>
      <c r="N290" s="199" t="s">
        <v>335</v>
      </c>
      <c r="O290" s="202" t="s">
        <v>685</v>
      </c>
      <c r="P290" s="203">
        <v>2376905.8499999996</v>
      </c>
      <c r="Q290" s="203">
        <v>0</v>
      </c>
      <c r="R290" s="203">
        <v>0</v>
      </c>
      <c r="S290" s="203">
        <f>P290-Q290-R290</f>
        <v>2376905.8499999996</v>
      </c>
      <c r="T290" s="203">
        <f t="shared" si="43"/>
        <v>2990.1948043779089</v>
      </c>
      <c r="U290" s="203">
        <v>5895.679765505095</v>
      </c>
      <c r="V290" s="210">
        <v>5895.679765505095</v>
      </c>
      <c r="W290" s="210">
        <v>2905.4849611271861</v>
      </c>
      <c r="X290" s="210">
        <f t="shared" ref="X290:X294" si="51">U290-T290</f>
        <v>2905.4849611271861</v>
      </c>
      <c r="Y290" s="205">
        <v>0</v>
      </c>
      <c r="Z290" s="205">
        <v>0</v>
      </c>
      <c r="AA290" s="205">
        <v>0</v>
      </c>
      <c r="AB290" s="205">
        <v>0</v>
      </c>
      <c r="AC290" s="205">
        <v>0</v>
      </c>
      <c r="AD290" s="205">
        <v>0</v>
      </c>
      <c r="AE290" s="205">
        <v>0</v>
      </c>
      <c r="AF290" s="211">
        <v>0</v>
      </c>
      <c r="AG290" s="205">
        <v>0</v>
      </c>
      <c r="AH290" s="205">
        <v>0</v>
      </c>
      <c r="AI290" s="205">
        <v>0</v>
      </c>
      <c r="AJ290" s="205">
        <v>0</v>
      </c>
      <c r="AK290" s="205">
        <v>664.92</v>
      </c>
      <c r="AL290" s="211">
        <f t="shared" ref="AL290:AL292" si="52">7048.18*AK290/I290</f>
        <v>5895.679765505095</v>
      </c>
      <c r="AM290" s="205">
        <v>0</v>
      </c>
      <c r="AN290" s="205">
        <v>0</v>
      </c>
      <c r="AO290" s="211">
        <v>0</v>
      </c>
      <c r="AP290" s="205">
        <v>0</v>
      </c>
      <c r="AQ290" s="205">
        <v>0</v>
      </c>
      <c r="AR290" s="205">
        <v>0</v>
      </c>
    </row>
    <row r="291" spans="1:44" s="204" customFormat="1" ht="36" hidden="1" customHeight="1">
      <c r="A291" s="204">
        <v>1</v>
      </c>
      <c r="B291" s="207">
        <f>SUBTOTAL(103,$A$16:A291)</f>
        <v>0</v>
      </c>
      <c r="C291" s="197" t="s">
        <v>1157</v>
      </c>
      <c r="D291" s="199">
        <v>1963</v>
      </c>
      <c r="E291" s="199"/>
      <c r="F291" s="208" t="s">
        <v>262</v>
      </c>
      <c r="G291" s="199">
        <v>2</v>
      </c>
      <c r="H291" s="199" t="s">
        <v>297</v>
      </c>
      <c r="I291" s="203">
        <v>722.8</v>
      </c>
      <c r="J291" s="203">
        <v>720.3</v>
      </c>
      <c r="K291" s="203">
        <v>720.3</v>
      </c>
      <c r="L291" s="209">
        <v>42</v>
      </c>
      <c r="M291" s="199" t="s">
        <v>260</v>
      </c>
      <c r="N291" s="199" t="s">
        <v>335</v>
      </c>
      <c r="O291" s="202" t="s">
        <v>694</v>
      </c>
      <c r="P291" s="203">
        <v>2513294.65</v>
      </c>
      <c r="Q291" s="203">
        <v>0</v>
      </c>
      <c r="R291" s="203">
        <v>0</v>
      </c>
      <c r="S291" s="203">
        <f>P291-Q291-R291</f>
        <v>2513294.65</v>
      </c>
      <c r="T291" s="203">
        <f t="shared" si="43"/>
        <v>3477.1647066961814</v>
      </c>
      <c r="U291" s="203">
        <v>6310.9879579413409</v>
      </c>
      <c r="V291" s="210">
        <v>6310.9879579413409</v>
      </c>
      <c r="W291" s="210">
        <v>2833.8232512451596</v>
      </c>
      <c r="X291" s="210">
        <f t="shared" si="51"/>
        <v>2833.8232512451596</v>
      </c>
      <c r="Y291" s="205">
        <v>0</v>
      </c>
      <c r="Z291" s="205">
        <v>0</v>
      </c>
      <c r="AA291" s="205">
        <v>0</v>
      </c>
      <c r="AB291" s="205">
        <v>0</v>
      </c>
      <c r="AC291" s="205">
        <v>0</v>
      </c>
      <c r="AD291" s="205">
        <v>0</v>
      </c>
      <c r="AE291" s="205">
        <v>0</v>
      </c>
      <c r="AF291" s="211">
        <v>0</v>
      </c>
      <c r="AG291" s="205">
        <v>0</v>
      </c>
      <c r="AH291" s="205">
        <v>0</v>
      </c>
      <c r="AI291" s="205">
        <v>0</v>
      </c>
      <c r="AJ291" s="205">
        <v>0</v>
      </c>
      <c r="AK291" s="205">
        <v>647.20000000000005</v>
      </c>
      <c r="AL291" s="211">
        <f t="shared" si="52"/>
        <v>6310.9879579413409</v>
      </c>
      <c r="AM291" s="205">
        <v>0</v>
      </c>
      <c r="AN291" s="205">
        <v>0</v>
      </c>
      <c r="AO291" s="211">
        <v>0</v>
      </c>
      <c r="AP291" s="205">
        <v>0</v>
      </c>
      <c r="AQ291" s="205">
        <v>0</v>
      </c>
      <c r="AR291" s="205">
        <v>0</v>
      </c>
    </row>
    <row r="292" spans="1:44" s="204" customFormat="1" ht="36" hidden="1" customHeight="1">
      <c r="A292" s="204">
        <v>1</v>
      </c>
      <c r="B292" s="207">
        <f>SUBTOTAL(103,$A$16:A292)</f>
        <v>0</v>
      </c>
      <c r="C292" s="197" t="s">
        <v>1158</v>
      </c>
      <c r="D292" s="199">
        <v>1973</v>
      </c>
      <c r="E292" s="199"/>
      <c r="F292" s="208" t="s">
        <v>262</v>
      </c>
      <c r="G292" s="199">
        <v>2</v>
      </c>
      <c r="H292" s="199" t="s">
        <v>298</v>
      </c>
      <c r="I292" s="203">
        <v>678.3</v>
      </c>
      <c r="J292" s="203">
        <v>678</v>
      </c>
      <c r="K292" s="203">
        <v>678</v>
      </c>
      <c r="L292" s="209">
        <v>57</v>
      </c>
      <c r="M292" s="199" t="s">
        <v>260</v>
      </c>
      <c r="N292" s="199" t="s">
        <v>335</v>
      </c>
      <c r="O292" s="202" t="s">
        <v>694</v>
      </c>
      <c r="P292" s="203">
        <v>2534240.8800000004</v>
      </c>
      <c r="Q292" s="203">
        <v>0</v>
      </c>
      <c r="R292" s="203">
        <v>0</v>
      </c>
      <c r="S292" s="203">
        <f>P292-Q292-R292</f>
        <v>2534240.8800000004</v>
      </c>
      <c r="T292" s="203">
        <f t="shared" si="43"/>
        <v>3736.1652366209651</v>
      </c>
      <c r="U292" s="203">
        <v>6782.1717322718569</v>
      </c>
      <c r="V292" s="210">
        <v>6782.1717322718569</v>
      </c>
      <c r="W292" s="210">
        <v>3046.0064956508918</v>
      </c>
      <c r="X292" s="210">
        <f t="shared" si="51"/>
        <v>3046.0064956508918</v>
      </c>
      <c r="Y292" s="205">
        <v>0</v>
      </c>
      <c r="Z292" s="205">
        <v>0</v>
      </c>
      <c r="AA292" s="205">
        <v>0</v>
      </c>
      <c r="AB292" s="205">
        <v>0</v>
      </c>
      <c r="AC292" s="205">
        <v>0</v>
      </c>
      <c r="AD292" s="205">
        <v>0</v>
      </c>
      <c r="AE292" s="205">
        <v>0</v>
      </c>
      <c r="AF292" s="211">
        <v>0</v>
      </c>
      <c r="AG292" s="205">
        <v>0</v>
      </c>
      <c r="AH292" s="205">
        <v>0</v>
      </c>
      <c r="AI292" s="205">
        <v>0</v>
      </c>
      <c r="AJ292" s="205">
        <v>0</v>
      </c>
      <c r="AK292" s="205">
        <v>652.70000000000005</v>
      </c>
      <c r="AL292" s="211">
        <f t="shared" si="52"/>
        <v>6782.1717322718569</v>
      </c>
      <c r="AM292" s="205">
        <v>0</v>
      </c>
      <c r="AN292" s="205">
        <v>0</v>
      </c>
      <c r="AO292" s="211">
        <v>0</v>
      </c>
      <c r="AP292" s="205">
        <v>0</v>
      </c>
      <c r="AQ292" s="205">
        <v>0</v>
      </c>
      <c r="AR292" s="205">
        <v>0</v>
      </c>
    </row>
    <row r="293" spans="1:44" s="204" customFormat="1" ht="36" hidden="1" customHeight="1">
      <c r="A293" s="204">
        <v>1</v>
      </c>
      <c r="B293" s="207">
        <f>SUBTOTAL(103,$A$16:A293)</f>
        <v>0</v>
      </c>
      <c r="C293" s="197" t="s">
        <v>1159</v>
      </c>
      <c r="D293" s="199">
        <v>1975</v>
      </c>
      <c r="E293" s="199"/>
      <c r="F293" s="208" t="s">
        <v>262</v>
      </c>
      <c r="G293" s="199">
        <v>2</v>
      </c>
      <c r="H293" s="199" t="s">
        <v>306</v>
      </c>
      <c r="I293" s="203">
        <v>984.2</v>
      </c>
      <c r="J293" s="203">
        <v>981.5</v>
      </c>
      <c r="K293" s="203">
        <v>981.5</v>
      </c>
      <c r="L293" s="209">
        <v>57</v>
      </c>
      <c r="M293" s="199" t="s">
        <v>260</v>
      </c>
      <c r="N293" s="199" t="s">
        <v>335</v>
      </c>
      <c r="O293" s="202" t="s">
        <v>694</v>
      </c>
      <c r="P293" s="203">
        <v>542612.12</v>
      </c>
      <c r="Q293" s="203">
        <v>0</v>
      </c>
      <c r="R293" s="203">
        <v>0</v>
      </c>
      <c r="S293" s="203">
        <f>P293-Q293-R293</f>
        <v>542612.12</v>
      </c>
      <c r="T293" s="203">
        <f t="shared" si="43"/>
        <v>551.32302377565532</v>
      </c>
      <c r="U293" s="203">
        <v>3557.73</v>
      </c>
      <c r="V293" s="210">
        <v>3557.73</v>
      </c>
      <c r="W293" s="210">
        <v>3006.4069762243448</v>
      </c>
      <c r="X293" s="210">
        <f t="shared" si="51"/>
        <v>3006.4069762243448</v>
      </c>
      <c r="Y293" s="205">
        <v>113.09</v>
      </c>
      <c r="Z293" s="205">
        <v>0</v>
      </c>
      <c r="AA293" s="205">
        <v>3259.66</v>
      </c>
      <c r="AB293" s="205">
        <v>184.98</v>
      </c>
      <c r="AC293" s="205">
        <v>0</v>
      </c>
      <c r="AD293" s="205">
        <v>0</v>
      </c>
      <c r="AE293" s="205">
        <v>0</v>
      </c>
      <c r="AF293" s="211">
        <v>0</v>
      </c>
      <c r="AG293" s="205">
        <v>0</v>
      </c>
      <c r="AH293" s="205">
        <v>0</v>
      </c>
      <c r="AI293" s="205">
        <v>0</v>
      </c>
      <c r="AJ293" s="205">
        <v>0</v>
      </c>
      <c r="AK293" s="205">
        <v>0</v>
      </c>
      <c r="AL293" s="211">
        <v>0</v>
      </c>
      <c r="AM293" s="205">
        <v>0</v>
      </c>
      <c r="AN293" s="205">
        <v>0</v>
      </c>
      <c r="AO293" s="211">
        <v>0</v>
      </c>
      <c r="AP293" s="205">
        <v>0</v>
      </c>
      <c r="AQ293" s="205">
        <v>0</v>
      </c>
      <c r="AR293" s="205">
        <v>0</v>
      </c>
    </row>
    <row r="294" spans="1:44" s="204" customFormat="1" ht="36" hidden="1" customHeight="1">
      <c r="A294" s="204">
        <v>1</v>
      </c>
      <c r="B294" s="207">
        <f>SUBTOTAL(103,$A$16:A294)</f>
        <v>0</v>
      </c>
      <c r="C294" s="197" t="s">
        <v>1160</v>
      </c>
      <c r="D294" s="199">
        <v>1992</v>
      </c>
      <c r="E294" s="199"/>
      <c r="F294" s="208" t="s">
        <v>262</v>
      </c>
      <c r="G294" s="199">
        <v>3</v>
      </c>
      <c r="H294" s="199" t="s">
        <v>297</v>
      </c>
      <c r="I294" s="203">
        <v>1091</v>
      </c>
      <c r="J294" s="203">
        <v>1091</v>
      </c>
      <c r="K294" s="203">
        <v>1091</v>
      </c>
      <c r="L294" s="209">
        <v>39</v>
      </c>
      <c r="M294" s="199" t="s">
        <v>260</v>
      </c>
      <c r="N294" s="199" t="s">
        <v>264</v>
      </c>
      <c r="O294" s="202" t="s">
        <v>1292</v>
      </c>
      <c r="P294" s="203">
        <v>2657283.6100000003</v>
      </c>
      <c r="Q294" s="203">
        <v>0</v>
      </c>
      <c r="R294" s="203">
        <v>0</v>
      </c>
      <c r="S294" s="203">
        <f>P294-Q294-R294</f>
        <v>2657283.6100000003</v>
      </c>
      <c r="T294" s="203">
        <f t="shared" si="43"/>
        <v>2435.6403391384056</v>
      </c>
      <c r="U294" s="203">
        <v>2758.6738295142077</v>
      </c>
      <c r="V294" s="210">
        <v>2758.6738295142077</v>
      </c>
      <c r="W294" s="210">
        <v>323.0334903758021</v>
      </c>
      <c r="X294" s="210">
        <f t="shared" si="51"/>
        <v>323.0334903758021</v>
      </c>
      <c r="Y294" s="205">
        <v>0</v>
      </c>
      <c r="Z294" s="205">
        <v>0</v>
      </c>
      <c r="AA294" s="205">
        <v>0</v>
      </c>
      <c r="AB294" s="205">
        <v>0</v>
      </c>
      <c r="AC294" s="205">
        <v>0</v>
      </c>
      <c r="AD294" s="205">
        <v>0</v>
      </c>
      <c r="AE294" s="205">
        <v>0</v>
      </c>
      <c r="AF294" s="211">
        <v>0</v>
      </c>
      <c r="AG294" s="205">
        <v>0</v>
      </c>
      <c r="AH294" s="205">
        <v>0</v>
      </c>
      <c r="AI294" s="205">
        <v>339.3</v>
      </c>
      <c r="AJ294" s="211">
        <f>8870.36*AI294/I294</f>
        <v>2758.6738295142077</v>
      </c>
      <c r="AK294" s="205">
        <v>0</v>
      </c>
      <c r="AL294" s="211">
        <v>0</v>
      </c>
      <c r="AM294" s="205">
        <v>0</v>
      </c>
      <c r="AN294" s="205">
        <v>0</v>
      </c>
      <c r="AO294" s="211">
        <v>0</v>
      </c>
      <c r="AP294" s="205">
        <v>0</v>
      </c>
      <c r="AQ294" s="205">
        <v>0</v>
      </c>
      <c r="AR294" s="205">
        <v>0</v>
      </c>
    </row>
    <row r="295" spans="1:44" s="204" customFormat="1" ht="36" hidden="1" customHeight="1">
      <c r="B295" s="197" t="s">
        <v>788</v>
      </c>
      <c r="C295" s="197"/>
      <c r="D295" s="199" t="s">
        <v>857</v>
      </c>
      <c r="E295" s="199" t="s">
        <v>857</v>
      </c>
      <c r="F295" s="199" t="s">
        <v>857</v>
      </c>
      <c r="G295" s="199" t="s">
        <v>857</v>
      </c>
      <c r="H295" s="199" t="s">
        <v>857</v>
      </c>
      <c r="I295" s="200">
        <f>SUM(I296:I300)</f>
        <v>3135.5000000000005</v>
      </c>
      <c r="J295" s="200">
        <f>SUM(J296:J300)</f>
        <v>2599.5</v>
      </c>
      <c r="K295" s="200">
        <f>SUM(K296:K300)</f>
        <v>2599.5</v>
      </c>
      <c r="L295" s="201">
        <f>SUM(L296:L300)</f>
        <v>130</v>
      </c>
      <c r="M295" s="199" t="s">
        <v>857</v>
      </c>
      <c r="N295" s="199" t="s">
        <v>857</v>
      </c>
      <c r="O295" s="202" t="s">
        <v>857</v>
      </c>
      <c r="P295" s="203">
        <v>4459924</v>
      </c>
      <c r="Q295" s="203">
        <f>SUM(Q296:Q300)</f>
        <v>0</v>
      </c>
      <c r="R295" s="203">
        <f>SUM(R296:R300)</f>
        <v>0</v>
      </c>
      <c r="S295" s="203">
        <f>SUM(S296:S300)</f>
        <v>4459924</v>
      </c>
      <c r="T295" s="203">
        <f t="shared" si="43"/>
        <v>1422.3964280019134</v>
      </c>
      <c r="U295" s="203">
        <f>MAX(U296:U300)</f>
        <v>6928.4554821664469</v>
      </c>
      <c r="Y295" s="205"/>
      <c r="Z295" s="205"/>
      <c r="AA295" s="205"/>
      <c r="AB295" s="205"/>
      <c r="AC295" s="205"/>
      <c r="AD295" s="205"/>
      <c r="AE295" s="205"/>
      <c r="AF295" s="205"/>
      <c r="AG295" s="205"/>
      <c r="AH295" s="205"/>
      <c r="AI295" s="205"/>
      <c r="AJ295" s="205"/>
      <c r="AK295" s="205"/>
      <c r="AL295" s="205"/>
      <c r="AM295" s="205"/>
      <c r="AN295" s="205"/>
      <c r="AO295" s="205"/>
      <c r="AP295" s="205"/>
      <c r="AQ295" s="205"/>
      <c r="AR295" s="205"/>
    </row>
    <row r="296" spans="1:44" s="204" customFormat="1" ht="36" hidden="1" customHeight="1">
      <c r="A296" s="204">
        <v>1</v>
      </c>
      <c r="B296" s="207">
        <f>SUBTOTAL(103,$A$16:A296)</f>
        <v>0</v>
      </c>
      <c r="C296" s="197" t="s">
        <v>660</v>
      </c>
      <c r="D296" s="199">
        <v>1962</v>
      </c>
      <c r="E296" s="199"/>
      <c r="F296" s="208" t="s">
        <v>262</v>
      </c>
      <c r="G296" s="199">
        <v>2</v>
      </c>
      <c r="H296" s="199" t="s">
        <v>297</v>
      </c>
      <c r="I296" s="203">
        <v>832.7</v>
      </c>
      <c r="J296" s="203">
        <v>745</v>
      </c>
      <c r="K296" s="203">
        <v>745</v>
      </c>
      <c r="L296" s="209">
        <v>48</v>
      </c>
      <c r="M296" s="199" t="s">
        <v>260</v>
      </c>
      <c r="N296" s="199" t="s">
        <v>261</v>
      </c>
      <c r="O296" s="202" t="s">
        <v>263</v>
      </c>
      <c r="P296" s="203">
        <v>3466608.69</v>
      </c>
      <c r="Q296" s="203">
        <v>0</v>
      </c>
      <c r="R296" s="203">
        <v>0</v>
      </c>
      <c r="S296" s="203">
        <f>P296-Q296-R296</f>
        <v>3466608.69</v>
      </c>
      <c r="T296" s="203">
        <f t="shared" si="43"/>
        <v>4163.0943797285936</v>
      </c>
      <c r="U296" s="203">
        <v>6928.4554821664469</v>
      </c>
      <c r="V296" s="210">
        <v>6928.4554821664469</v>
      </c>
      <c r="W296" s="210">
        <v>2765.3611024378533</v>
      </c>
      <c r="X296" s="210">
        <f t="shared" ref="X296:X300" si="53">U296-T296</f>
        <v>2765.3611024378533</v>
      </c>
      <c r="Y296" s="205">
        <v>0</v>
      </c>
      <c r="Z296" s="205">
        <v>0</v>
      </c>
      <c r="AA296" s="205">
        <v>0</v>
      </c>
      <c r="AB296" s="205">
        <v>0</v>
      </c>
      <c r="AC296" s="205">
        <v>0</v>
      </c>
      <c r="AD296" s="205">
        <v>0</v>
      </c>
      <c r="AE296" s="205">
        <v>0</v>
      </c>
      <c r="AF296" s="211">
        <v>0</v>
      </c>
      <c r="AG296" s="205">
        <v>647</v>
      </c>
      <c r="AH296" s="211">
        <f>8917.04*AG296/I296</f>
        <v>6928.4554821664469</v>
      </c>
      <c r="AI296" s="205">
        <v>0</v>
      </c>
      <c r="AJ296" s="205">
        <v>0</v>
      </c>
      <c r="AK296" s="205">
        <v>0</v>
      </c>
      <c r="AL296" s="211">
        <v>0</v>
      </c>
      <c r="AM296" s="205">
        <v>0</v>
      </c>
      <c r="AN296" s="205">
        <v>0</v>
      </c>
      <c r="AO296" s="211">
        <v>0</v>
      </c>
      <c r="AP296" s="205">
        <v>0</v>
      </c>
      <c r="AQ296" s="205">
        <v>0</v>
      </c>
      <c r="AR296" s="205">
        <v>0</v>
      </c>
    </row>
    <row r="297" spans="1:44" s="204" customFormat="1" ht="36" hidden="1" customHeight="1">
      <c r="A297" s="204">
        <v>1</v>
      </c>
      <c r="B297" s="207">
        <f>SUBTOTAL(103,$A$16:A297)</f>
        <v>0</v>
      </c>
      <c r="C297" s="197" t="s">
        <v>653</v>
      </c>
      <c r="D297" s="199">
        <v>1938</v>
      </c>
      <c r="E297" s="199"/>
      <c r="F297" s="208" t="s">
        <v>324</v>
      </c>
      <c r="G297" s="199">
        <v>2</v>
      </c>
      <c r="H297" s="199" t="s">
        <v>298</v>
      </c>
      <c r="I297" s="203">
        <v>244.9</v>
      </c>
      <c r="J297" s="203">
        <v>223.9</v>
      </c>
      <c r="K297" s="203">
        <v>223.9</v>
      </c>
      <c r="L297" s="209">
        <v>15</v>
      </c>
      <c r="M297" s="199" t="s">
        <v>260</v>
      </c>
      <c r="N297" s="199" t="s">
        <v>261</v>
      </c>
      <c r="O297" s="202" t="s">
        <v>263</v>
      </c>
      <c r="P297" s="203">
        <v>34358.44</v>
      </c>
      <c r="Q297" s="203">
        <v>0</v>
      </c>
      <c r="R297" s="203">
        <v>0</v>
      </c>
      <c r="S297" s="203">
        <f>P297-Q297-R297</f>
        <v>34358.44</v>
      </c>
      <c r="T297" s="203">
        <f t="shared" si="43"/>
        <v>140.29579420171498</v>
      </c>
      <c r="U297" s="203">
        <v>140.29579420171498</v>
      </c>
      <c r="V297" s="210">
        <v>140.29579420171498</v>
      </c>
      <c r="W297" s="210">
        <v>0</v>
      </c>
      <c r="X297" s="210">
        <f t="shared" si="53"/>
        <v>0</v>
      </c>
      <c r="Y297" s="205">
        <v>0</v>
      </c>
      <c r="Z297" s="205">
        <v>0</v>
      </c>
      <c r="AA297" s="205">
        <v>0</v>
      </c>
      <c r="AB297" s="205">
        <v>0</v>
      </c>
      <c r="AC297" s="205">
        <v>0</v>
      </c>
      <c r="AD297" s="205">
        <v>0</v>
      </c>
      <c r="AE297" s="205">
        <v>0</v>
      </c>
      <c r="AF297" s="211">
        <v>0</v>
      </c>
      <c r="AG297" s="205">
        <v>0</v>
      </c>
      <c r="AH297" s="205">
        <v>0</v>
      </c>
      <c r="AI297" s="205">
        <v>0</v>
      </c>
      <c r="AJ297" s="205">
        <v>0</v>
      </c>
      <c r="AK297" s="205">
        <v>0</v>
      </c>
      <c r="AL297" s="211">
        <v>0</v>
      </c>
      <c r="AM297" s="205">
        <v>0</v>
      </c>
      <c r="AN297" s="205">
        <v>0</v>
      </c>
      <c r="AO297" s="211">
        <v>0</v>
      </c>
      <c r="AP297" s="205">
        <v>0</v>
      </c>
      <c r="AQ297" s="205">
        <v>0</v>
      </c>
      <c r="AR297" s="205">
        <v>0</v>
      </c>
    </row>
    <row r="298" spans="1:44" s="204" customFormat="1" ht="36" hidden="1" customHeight="1">
      <c r="A298" s="204">
        <v>1</v>
      </c>
      <c r="B298" s="207">
        <f>SUBTOTAL(103,$A$16:A298)</f>
        <v>0</v>
      </c>
      <c r="C298" s="197" t="s">
        <v>652</v>
      </c>
      <c r="D298" s="199">
        <v>1959</v>
      </c>
      <c r="E298" s="199"/>
      <c r="F298" s="208" t="s">
        <v>262</v>
      </c>
      <c r="G298" s="199">
        <v>3</v>
      </c>
      <c r="H298" s="199" t="s">
        <v>298</v>
      </c>
      <c r="I298" s="203">
        <v>989.5</v>
      </c>
      <c r="J298" s="203">
        <v>562.20000000000005</v>
      </c>
      <c r="K298" s="203">
        <v>562.20000000000005</v>
      </c>
      <c r="L298" s="209">
        <v>35</v>
      </c>
      <c r="M298" s="199" t="s">
        <v>260</v>
      </c>
      <c r="N298" s="199" t="s">
        <v>261</v>
      </c>
      <c r="O298" s="202" t="s">
        <v>263</v>
      </c>
      <c r="P298" s="203">
        <v>576667.37</v>
      </c>
      <c r="Q298" s="203">
        <v>0</v>
      </c>
      <c r="R298" s="203">
        <v>0</v>
      </c>
      <c r="S298" s="203">
        <f>P298-Q298-R298</f>
        <v>576667.37</v>
      </c>
      <c r="T298" s="203">
        <f t="shared" si="43"/>
        <v>582.78662961091459</v>
      </c>
      <c r="U298" s="203">
        <v>810.46</v>
      </c>
      <c r="V298" s="210">
        <v>810.46</v>
      </c>
      <c r="W298" s="210">
        <v>227.67337038908545</v>
      </c>
      <c r="X298" s="210">
        <f t="shared" si="53"/>
        <v>227.67337038908545</v>
      </c>
      <c r="Y298" s="205">
        <v>0</v>
      </c>
      <c r="Z298" s="205">
        <v>0</v>
      </c>
      <c r="AA298" s="205">
        <v>0</v>
      </c>
      <c r="AB298" s="205">
        <v>0</v>
      </c>
      <c r="AC298" s="205">
        <v>810.46</v>
      </c>
      <c r="AD298" s="205">
        <v>0</v>
      </c>
      <c r="AE298" s="205">
        <v>0</v>
      </c>
      <c r="AF298" s="211">
        <v>0</v>
      </c>
      <c r="AG298" s="205">
        <v>0</v>
      </c>
      <c r="AH298" s="205">
        <v>0</v>
      </c>
      <c r="AI298" s="205">
        <v>0</v>
      </c>
      <c r="AJ298" s="205">
        <v>0</v>
      </c>
      <c r="AK298" s="205">
        <v>0</v>
      </c>
      <c r="AL298" s="211">
        <v>0</v>
      </c>
      <c r="AM298" s="205">
        <v>0</v>
      </c>
      <c r="AN298" s="205">
        <v>0</v>
      </c>
      <c r="AO298" s="211">
        <v>0</v>
      </c>
      <c r="AP298" s="205">
        <v>0</v>
      </c>
      <c r="AQ298" s="205">
        <v>0</v>
      </c>
      <c r="AR298" s="205">
        <v>0</v>
      </c>
    </row>
    <row r="299" spans="1:44" s="204" customFormat="1" ht="36" hidden="1" customHeight="1">
      <c r="A299" s="204">
        <v>1</v>
      </c>
      <c r="B299" s="207">
        <f>SUBTOTAL(103,$A$16:A299)</f>
        <v>0</v>
      </c>
      <c r="C299" s="197" t="s">
        <v>1165</v>
      </c>
      <c r="D299" s="199">
        <v>1971</v>
      </c>
      <c r="E299" s="199"/>
      <c r="F299" s="208" t="s">
        <v>262</v>
      </c>
      <c r="G299" s="199">
        <v>2</v>
      </c>
      <c r="H299" s="199" t="s">
        <v>297</v>
      </c>
      <c r="I299" s="203">
        <v>769.9</v>
      </c>
      <c r="J299" s="203">
        <v>769.9</v>
      </c>
      <c r="K299" s="203">
        <v>769.9</v>
      </c>
      <c r="L299" s="209">
        <v>21</v>
      </c>
      <c r="M299" s="199" t="s">
        <v>260</v>
      </c>
      <c r="N299" s="199" t="s">
        <v>264</v>
      </c>
      <c r="O299" s="202" t="s">
        <v>1291</v>
      </c>
      <c r="P299" s="203">
        <v>248507.08000000002</v>
      </c>
      <c r="Q299" s="203">
        <v>0</v>
      </c>
      <c r="R299" s="203">
        <v>0</v>
      </c>
      <c r="S299" s="203">
        <f>P299-Q299-R299</f>
        <v>248507.08000000002</v>
      </c>
      <c r="T299" s="203">
        <f t="shared" si="43"/>
        <v>322.778386803481</v>
      </c>
      <c r="U299" s="203">
        <v>322.778386803481</v>
      </c>
      <c r="V299" s="210">
        <v>322.778386803481</v>
      </c>
      <c r="W299" s="210">
        <v>0</v>
      </c>
      <c r="X299" s="210">
        <f t="shared" si="53"/>
        <v>0</v>
      </c>
      <c r="Y299" s="205">
        <v>113.09</v>
      </c>
      <c r="Z299" s="205">
        <v>0</v>
      </c>
      <c r="AA299" s="205">
        <v>0</v>
      </c>
      <c r="AB299" s="205">
        <v>184.98</v>
      </c>
      <c r="AC299" s="205">
        <v>0</v>
      </c>
      <c r="AD299" s="205">
        <v>0</v>
      </c>
      <c r="AE299" s="205">
        <v>0</v>
      </c>
      <c r="AF299" s="211">
        <v>0</v>
      </c>
      <c r="AG299" s="205">
        <v>0</v>
      </c>
      <c r="AH299" s="205">
        <v>0</v>
      </c>
      <c r="AI299" s="205">
        <v>0</v>
      </c>
      <c r="AJ299" s="205">
        <v>0</v>
      </c>
      <c r="AK299" s="205">
        <v>0</v>
      </c>
      <c r="AL299" s="211">
        <v>0</v>
      </c>
      <c r="AM299" s="205">
        <v>0</v>
      </c>
      <c r="AN299" s="205">
        <v>0</v>
      </c>
      <c r="AO299" s="211">
        <v>0</v>
      </c>
      <c r="AP299" s="205">
        <v>0</v>
      </c>
      <c r="AQ299" s="205">
        <v>0</v>
      </c>
      <c r="AR299" s="205">
        <v>0</v>
      </c>
    </row>
    <row r="300" spans="1:44" s="204" customFormat="1" ht="36" hidden="1" customHeight="1">
      <c r="A300" s="204">
        <v>1</v>
      </c>
      <c r="B300" s="207">
        <f>SUBTOTAL(103,$A$16:A300)</f>
        <v>0</v>
      </c>
      <c r="C300" s="197" t="s">
        <v>1166</v>
      </c>
      <c r="D300" s="199" t="s">
        <v>361</v>
      </c>
      <c r="E300" s="199"/>
      <c r="F300" s="208" t="s">
        <v>262</v>
      </c>
      <c r="G300" s="199">
        <v>2</v>
      </c>
      <c r="H300" s="199" t="s">
        <v>298</v>
      </c>
      <c r="I300" s="203">
        <v>298.5</v>
      </c>
      <c r="J300" s="203">
        <v>298.5</v>
      </c>
      <c r="K300" s="203">
        <v>298.5</v>
      </c>
      <c r="L300" s="209">
        <v>11</v>
      </c>
      <c r="M300" s="199" t="s">
        <v>260</v>
      </c>
      <c r="N300" s="199" t="s">
        <v>264</v>
      </c>
      <c r="O300" s="202" t="s">
        <v>964</v>
      </c>
      <c r="P300" s="203">
        <v>133782.41999999998</v>
      </c>
      <c r="Q300" s="203">
        <v>0</v>
      </c>
      <c r="R300" s="203">
        <v>0</v>
      </c>
      <c r="S300" s="203">
        <f>P300-Q300-R300</f>
        <v>133782.41999999998</v>
      </c>
      <c r="T300" s="203">
        <f t="shared" si="43"/>
        <v>448.18231155778886</v>
      </c>
      <c r="U300" s="203">
        <v>995.44</v>
      </c>
      <c r="V300" s="210">
        <v>995.44</v>
      </c>
      <c r="W300" s="210">
        <v>547.25768844221125</v>
      </c>
      <c r="X300" s="210">
        <f t="shared" si="53"/>
        <v>547.25768844221125</v>
      </c>
      <c r="Y300" s="205">
        <v>0</v>
      </c>
      <c r="Z300" s="205">
        <v>0</v>
      </c>
      <c r="AA300" s="205">
        <v>0</v>
      </c>
      <c r="AB300" s="205">
        <v>184.98</v>
      </c>
      <c r="AC300" s="205">
        <v>810.46</v>
      </c>
      <c r="AD300" s="205">
        <v>0</v>
      </c>
      <c r="AE300" s="205">
        <v>0</v>
      </c>
      <c r="AF300" s="211">
        <v>0</v>
      </c>
      <c r="AG300" s="205">
        <v>0</v>
      </c>
      <c r="AH300" s="205">
        <v>0</v>
      </c>
      <c r="AI300" s="205">
        <v>0</v>
      </c>
      <c r="AJ300" s="205">
        <v>0</v>
      </c>
      <c r="AK300" s="205">
        <v>0</v>
      </c>
      <c r="AL300" s="211">
        <v>0</v>
      </c>
      <c r="AM300" s="205">
        <v>0</v>
      </c>
      <c r="AN300" s="205">
        <v>0</v>
      </c>
      <c r="AO300" s="211">
        <v>0</v>
      </c>
      <c r="AP300" s="205">
        <v>0</v>
      </c>
      <c r="AQ300" s="205">
        <v>0</v>
      </c>
      <c r="AR300" s="205">
        <v>0</v>
      </c>
    </row>
    <row r="301" spans="1:44" s="204" customFormat="1" ht="36" hidden="1" customHeight="1">
      <c r="B301" s="197" t="s">
        <v>789</v>
      </c>
      <c r="C301" s="197"/>
      <c r="D301" s="199" t="s">
        <v>857</v>
      </c>
      <c r="E301" s="199" t="s">
        <v>857</v>
      </c>
      <c r="F301" s="199" t="s">
        <v>857</v>
      </c>
      <c r="G301" s="199" t="s">
        <v>857</v>
      </c>
      <c r="H301" s="199" t="s">
        <v>857</v>
      </c>
      <c r="I301" s="200">
        <f>I302</f>
        <v>3504.3</v>
      </c>
      <c r="J301" s="200">
        <f>J302</f>
        <v>3162.4</v>
      </c>
      <c r="K301" s="200">
        <f>K302</f>
        <v>3162.4</v>
      </c>
      <c r="L301" s="201">
        <f>L302</f>
        <v>178</v>
      </c>
      <c r="M301" s="199" t="s">
        <v>857</v>
      </c>
      <c r="N301" s="199" t="s">
        <v>857</v>
      </c>
      <c r="O301" s="202" t="s">
        <v>857</v>
      </c>
      <c r="P301" s="203">
        <v>1997229.1400000001</v>
      </c>
      <c r="Q301" s="203">
        <f>Q302</f>
        <v>0</v>
      </c>
      <c r="R301" s="203">
        <f>R302</f>
        <v>0</v>
      </c>
      <c r="S301" s="203">
        <f>S302</f>
        <v>1997229.1400000001</v>
      </c>
      <c r="T301" s="203">
        <f t="shared" si="43"/>
        <v>569.93668921039864</v>
      </c>
      <c r="U301" s="203">
        <f>MAX(U302)</f>
        <v>1974.4310838683903</v>
      </c>
      <c r="Y301" s="205"/>
      <c r="Z301" s="205"/>
      <c r="AA301" s="205"/>
      <c r="AB301" s="205"/>
      <c r="AC301" s="205"/>
      <c r="AD301" s="205"/>
      <c r="AE301" s="205"/>
      <c r="AF301" s="205"/>
      <c r="AG301" s="205"/>
      <c r="AH301" s="205"/>
      <c r="AI301" s="205"/>
      <c r="AJ301" s="205"/>
      <c r="AK301" s="205"/>
      <c r="AL301" s="205"/>
      <c r="AM301" s="205"/>
      <c r="AN301" s="205"/>
      <c r="AO301" s="205"/>
      <c r="AP301" s="205"/>
      <c r="AQ301" s="205"/>
      <c r="AR301" s="205"/>
    </row>
    <row r="302" spans="1:44" s="204" customFormat="1" ht="36" hidden="1" customHeight="1">
      <c r="A302" s="204">
        <v>1</v>
      </c>
      <c r="B302" s="207">
        <f>SUBTOTAL(103,$A$16:A302)</f>
        <v>0</v>
      </c>
      <c r="C302" s="197" t="s">
        <v>650</v>
      </c>
      <c r="D302" s="199">
        <v>1984</v>
      </c>
      <c r="E302" s="199"/>
      <c r="F302" s="208" t="s">
        <v>330</v>
      </c>
      <c r="G302" s="199">
        <v>5</v>
      </c>
      <c r="H302" s="199" t="s">
        <v>302</v>
      </c>
      <c r="I302" s="203">
        <v>3504.3</v>
      </c>
      <c r="J302" s="203">
        <v>3162.4</v>
      </c>
      <c r="K302" s="203">
        <v>3162.4</v>
      </c>
      <c r="L302" s="209">
        <v>178</v>
      </c>
      <c r="M302" s="199" t="s">
        <v>260</v>
      </c>
      <c r="N302" s="199" t="s">
        <v>264</v>
      </c>
      <c r="O302" s="202" t="s">
        <v>964</v>
      </c>
      <c r="P302" s="203">
        <v>1997229.1400000001</v>
      </c>
      <c r="Q302" s="203">
        <v>0</v>
      </c>
      <c r="R302" s="203">
        <v>0</v>
      </c>
      <c r="S302" s="203">
        <f>P302-Q302-R302</f>
        <v>1997229.1400000001</v>
      </c>
      <c r="T302" s="203">
        <f t="shared" si="43"/>
        <v>569.93668921039864</v>
      </c>
      <c r="U302" s="203">
        <v>1974.4310838683903</v>
      </c>
      <c r="V302" s="210">
        <v>1974.4310838683903</v>
      </c>
      <c r="W302" s="210">
        <v>1404.4943946579915</v>
      </c>
      <c r="X302" s="210">
        <f>U302-T302</f>
        <v>1404.4943946579915</v>
      </c>
      <c r="Y302" s="205">
        <v>0</v>
      </c>
      <c r="Z302" s="205">
        <v>0</v>
      </c>
      <c r="AA302" s="205">
        <v>0</v>
      </c>
      <c r="AB302" s="205">
        <v>0</v>
      </c>
      <c r="AC302" s="205">
        <v>0</v>
      </c>
      <c r="AD302" s="205">
        <v>0</v>
      </c>
      <c r="AE302" s="205">
        <v>0</v>
      </c>
      <c r="AF302" s="211">
        <v>0</v>
      </c>
      <c r="AG302" s="205">
        <v>775.93</v>
      </c>
      <c r="AH302" s="211">
        <f>8917.04*AG302/I302</f>
        <v>1974.4310838683903</v>
      </c>
      <c r="AI302" s="205">
        <v>0</v>
      </c>
      <c r="AJ302" s="205">
        <v>0</v>
      </c>
      <c r="AK302" s="205">
        <v>0</v>
      </c>
      <c r="AL302" s="211">
        <v>0</v>
      </c>
      <c r="AM302" s="205">
        <v>0</v>
      </c>
      <c r="AN302" s="205">
        <v>0</v>
      </c>
      <c r="AO302" s="211">
        <v>0</v>
      </c>
      <c r="AP302" s="205">
        <v>0</v>
      </c>
      <c r="AQ302" s="205">
        <v>0</v>
      </c>
      <c r="AR302" s="205">
        <v>0</v>
      </c>
    </row>
    <row r="303" spans="1:44" s="204" customFormat="1" ht="36" hidden="1" customHeight="1">
      <c r="B303" s="197" t="s">
        <v>790</v>
      </c>
      <c r="C303" s="197"/>
      <c r="D303" s="199" t="s">
        <v>857</v>
      </c>
      <c r="E303" s="199" t="s">
        <v>857</v>
      </c>
      <c r="F303" s="199" t="s">
        <v>857</v>
      </c>
      <c r="G303" s="199" t="s">
        <v>857</v>
      </c>
      <c r="H303" s="199" t="s">
        <v>857</v>
      </c>
      <c r="I303" s="200">
        <f>SUM(I304:I318)</f>
        <v>37828.900000000009</v>
      </c>
      <c r="J303" s="200">
        <f>SUM(J304:J318)</f>
        <v>30630.800000000003</v>
      </c>
      <c r="K303" s="200">
        <f>SUM(K304:K318)</f>
        <v>30630.800000000003</v>
      </c>
      <c r="L303" s="201">
        <f>SUM(L304:L318)</f>
        <v>1989</v>
      </c>
      <c r="M303" s="199" t="s">
        <v>857</v>
      </c>
      <c r="N303" s="199" t="s">
        <v>857</v>
      </c>
      <c r="O303" s="202" t="s">
        <v>857</v>
      </c>
      <c r="P303" s="200">
        <v>29976052.369999997</v>
      </c>
      <c r="Q303" s="200">
        <f>SUM(Q304:Q318)</f>
        <v>0</v>
      </c>
      <c r="R303" s="200">
        <f>SUM(R304:R318)</f>
        <v>0</v>
      </c>
      <c r="S303" s="200">
        <f>SUM(S304:S318)</f>
        <v>29976052.369999997</v>
      </c>
      <c r="T303" s="203">
        <f t="shared" si="43"/>
        <v>792.41142010473447</v>
      </c>
      <c r="U303" s="203">
        <f>MAX(U304:U318)</f>
        <v>18123.423480825961</v>
      </c>
      <c r="Y303" s="205"/>
      <c r="Z303" s="205"/>
      <c r="AA303" s="205"/>
      <c r="AB303" s="205"/>
      <c r="AC303" s="205"/>
      <c r="AD303" s="205"/>
      <c r="AE303" s="205"/>
      <c r="AF303" s="205"/>
      <c r="AG303" s="205"/>
      <c r="AH303" s="205"/>
      <c r="AI303" s="205"/>
      <c r="AJ303" s="205"/>
      <c r="AK303" s="205"/>
      <c r="AL303" s="205"/>
      <c r="AM303" s="205"/>
      <c r="AN303" s="205"/>
      <c r="AO303" s="205"/>
      <c r="AP303" s="205"/>
      <c r="AQ303" s="205"/>
      <c r="AR303" s="205"/>
    </row>
    <row r="304" spans="1:44" s="204" customFormat="1" ht="36" hidden="1" customHeight="1">
      <c r="A304" s="204">
        <v>1</v>
      </c>
      <c r="B304" s="207">
        <f>SUBTOTAL(103,$A$16:A304)</f>
        <v>0</v>
      </c>
      <c r="C304" s="197" t="s">
        <v>654</v>
      </c>
      <c r="D304" s="199">
        <v>1981</v>
      </c>
      <c r="E304" s="199"/>
      <c r="F304" s="208" t="s">
        <v>262</v>
      </c>
      <c r="G304" s="199">
        <v>2</v>
      </c>
      <c r="H304" s="199">
        <v>3</v>
      </c>
      <c r="I304" s="203">
        <v>975</v>
      </c>
      <c r="J304" s="203">
        <v>975</v>
      </c>
      <c r="K304" s="203">
        <v>975</v>
      </c>
      <c r="L304" s="209">
        <v>47</v>
      </c>
      <c r="M304" s="199" t="s">
        <v>260</v>
      </c>
      <c r="N304" s="199" t="s">
        <v>261</v>
      </c>
      <c r="O304" s="202" t="s">
        <v>263</v>
      </c>
      <c r="P304" s="203">
        <v>95474.18</v>
      </c>
      <c r="Q304" s="203">
        <v>0</v>
      </c>
      <c r="R304" s="203">
        <v>0</v>
      </c>
      <c r="S304" s="203">
        <f t="shared" ref="S304:S316" si="54">P304-Q304-R304</f>
        <v>95474.18</v>
      </c>
      <c r="T304" s="203">
        <f t="shared" si="43"/>
        <v>97.922235897435897</v>
      </c>
      <c r="U304" s="203">
        <v>97.922235897435897</v>
      </c>
      <c r="V304" s="210">
        <v>97.922235897435897</v>
      </c>
      <c r="W304" s="210">
        <v>0</v>
      </c>
      <c r="X304" s="210">
        <f t="shared" ref="X304:X318" si="55">U304-T304</f>
        <v>0</v>
      </c>
      <c r="Y304" s="205">
        <v>0</v>
      </c>
      <c r="Z304" s="205">
        <v>0</v>
      </c>
      <c r="AA304" s="205">
        <v>0</v>
      </c>
      <c r="AB304" s="205">
        <v>0</v>
      </c>
      <c r="AC304" s="205">
        <v>0</v>
      </c>
      <c r="AD304" s="205">
        <v>0</v>
      </c>
      <c r="AE304" s="205">
        <v>0</v>
      </c>
      <c r="AF304" s="211">
        <v>0</v>
      </c>
      <c r="AG304" s="205">
        <v>0</v>
      </c>
      <c r="AH304" s="205">
        <v>0</v>
      </c>
      <c r="AI304" s="205">
        <v>0</v>
      </c>
      <c r="AJ304" s="205">
        <v>0</v>
      </c>
      <c r="AK304" s="205">
        <v>0</v>
      </c>
      <c r="AL304" s="211">
        <v>0</v>
      </c>
      <c r="AM304" s="205">
        <v>0</v>
      </c>
      <c r="AN304" s="205">
        <v>0</v>
      </c>
      <c r="AO304" s="211">
        <v>0</v>
      </c>
      <c r="AP304" s="205">
        <v>0</v>
      </c>
      <c r="AQ304" s="205">
        <v>0</v>
      </c>
      <c r="AR304" s="205">
        <v>0</v>
      </c>
    </row>
    <row r="305" spans="1:44" s="204" customFormat="1" ht="36" hidden="1" customHeight="1">
      <c r="A305" s="204">
        <v>1</v>
      </c>
      <c r="B305" s="207">
        <f>SUBTOTAL(103,$A$16:A305)</f>
        <v>0</v>
      </c>
      <c r="C305" s="197" t="s">
        <v>638</v>
      </c>
      <c r="D305" s="199">
        <v>1976</v>
      </c>
      <c r="E305" s="199"/>
      <c r="F305" s="208" t="s">
        <v>262</v>
      </c>
      <c r="G305" s="199">
        <v>5</v>
      </c>
      <c r="H305" s="199" t="s">
        <v>297</v>
      </c>
      <c r="I305" s="203">
        <v>3568.3</v>
      </c>
      <c r="J305" s="203">
        <v>1361.4</v>
      </c>
      <c r="K305" s="203">
        <v>1361.4</v>
      </c>
      <c r="L305" s="209">
        <v>30</v>
      </c>
      <c r="M305" s="199" t="s">
        <v>260</v>
      </c>
      <c r="N305" s="199" t="s">
        <v>264</v>
      </c>
      <c r="O305" s="202" t="s">
        <v>686</v>
      </c>
      <c r="P305" s="203">
        <v>6906704.6500000004</v>
      </c>
      <c r="Q305" s="203">
        <v>0</v>
      </c>
      <c r="R305" s="203">
        <v>0</v>
      </c>
      <c r="S305" s="203">
        <f t="shared" si="54"/>
        <v>6906704.6500000004</v>
      </c>
      <c r="T305" s="203">
        <f t="shared" si="43"/>
        <v>1935.5728638287139</v>
      </c>
      <c r="U305" s="203">
        <v>3148.6899644088221</v>
      </c>
      <c r="V305" s="210">
        <v>3148.6899644088221</v>
      </c>
      <c r="W305" s="210">
        <v>1213.1171005801082</v>
      </c>
      <c r="X305" s="210">
        <f t="shared" si="55"/>
        <v>1213.1171005801082</v>
      </c>
      <c r="Y305" s="205">
        <v>0</v>
      </c>
      <c r="Z305" s="205">
        <v>0</v>
      </c>
      <c r="AA305" s="205">
        <v>0</v>
      </c>
      <c r="AB305" s="205">
        <v>0</v>
      </c>
      <c r="AC305" s="205">
        <v>0</v>
      </c>
      <c r="AD305" s="205">
        <v>0</v>
      </c>
      <c r="AE305" s="205">
        <v>0</v>
      </c>
      <c r="AF305" s="211">
        <v>0</v>
      </c>
      <c r="AG305" s="205">
        <v>1260</v>
      </c>
      <c r="AH305" s="211">
        <f t="shared" ref="AH305:AH308" si="56">8917.04*AG305/I305</f>
        <v>3148.6899644088221</v>
      </c>
      <c r="AI305" s="205">
        <v>0</v>
      </c>
      <c r="AJ305" s="205">
        <v>0</v>
      </c>
      <c r="AK305" s="205">
        <v>0</v>
      </c>
      <c r="AL305" s="211">
        <v>0</v>
      </c>
      <c r="AM305" s="205">
        <v>0</v>
      </c>
      <c r="AN305" s="205">
        <v>0</v>
      </c>
      <c r="AO305" s="211">
        <v>0</v>
      </c>
      <c r="AP305" s="205">
        <v>0</v>
      </c>
      <c r="AQ305" s="205">
        <v>0</v>
      </c>
      <c r="AR305" s="205">
        <v>0</v>
      </c>
    </row>
    <row r="306" spans="1:44" s="204" customFormat="1" ht="36" hidden="1" customHeight="1">
      <c r="A306" s="204">
        <v>1</v>
      </c>
      <c r="B306" s="207">
        <f>SUBTOTAL(103,$A$16:A306)</f>
        <v>0</v>
      </c>
      <c r="C306" s="197" t="s">
        <v>633</v>
      </c>
      <c r="D306" s="199">
        <v>1985</v>
      </c>
      <c r="E306" s="199"/>
      <c r="F306" s="208" t="s">
        <v>262</v>
      </c>
      <c r="G306" s="199">
        <v>9</v>
      </c>
      <c r="H306" s="199" t="s">
        <v>298</v>
      </c>
      <c r="I306" s="203">
        <v>4900.3</v>
      </c>
      <c r="J306" s="203">
        <v>4900.3</v>
      </c>
      <c r="K306" s="203">
        <v>4900.3</v>
      </c>
      <c r="L306" s="209">
        <v>361</v>
      </c>
      <c r="M306" s="199" t="s">
        <v>260</v>
      </c>
      <c r="N306" s="199" t="s">
        <v>264</v>
      </c>
      <c r="O306" s="202" t="s">
        <v>686</v>
      </c>
      <c r="P306" s="203">
        <v>1582418.76</v>
      </c>
      <c r="Q306" s="203">
        <v>0</v>
      </c>
      <c r="R306" s="203">
        <v>0</v>
      </c>
      <c r="S306" s="203">
        <f t="shared" si="54"/>
        <v>1582418.76</v>
      </c>
      <c r="T306" s="203">
        <f t="shared" si="43"/>
        <v>322.92283329592067</v>
      </c>
      <c r="U306" s="203">
        <v>1348.2103005938413</v>
      </c>
      <c r="V306" s="210">
        <v>1348.2103005938413</v>
      </c>
      <c r="W306" s="210">
        <v>1025.2874672979206</v>
      </c>
      <c r="X306" s="210">
        <f t="shared" si="55"/>
        <v>1025.2874672979206</v>
      </c>
      <c r="Y306" s="205">
        <v>0</v>
      </c>
      <c r="Z306" s="205">
        <v>0</v>
      </c>
      <c r="AA306" s="205">
        <v>0</v>
      </c>
      <c r="AB306" s="205">
        <v>0</v>
      </c>
      <c r="AC306" s="205">
        <v>0</v>
      </c>
      <c r="AD306" s="205">
        <v>0</v>
      </c>
      <c r="AE306" s="205">
        <v>0</v>
      </c>
      <c r="AF306" s="211">
        <v>0</v>
      </c>
      <c r="AG306" s="205">
        <v>740.9</v>
      </c>
      <c r="AH306" s="211">
        <f t="shared" si="56"/>
        <v>1348.2103005938413</v>
      </c>
      <c r="AI306" s="205">
        <v>0</v>
      </c>
      <c r="AJ306" s="205">
        <v>0</v>
      </c>
      <c r="AK306" s="205">
        <v>0</v>
      </c>
      <c r="AL306" s="211">
        <v>0</v>
      </c>
      <c r="AM306" s="205">
        <v>0</v>
      </c>
      <c r="AN306" s="205">
        <v>0</v>
      </c>
      <c r="AO306" s="211">
        <v>0</v>
      </c>
      <c r="AP306" s="205">
        <v>0</v>
      </c>
      <c r="AQ306" s="205">
        <v>0</v>
      </c>
      <c r="AR306" s="205">
        <v>0</v>
      </c>
    </row>
    <row r="307" spans="1:44" s="204" customFormat="1" ht="36" hidden="1" customHeight="1">
      <c r="A307" s="204">
        <v>1</v>
      </c>
      <c r="B307" s="207">
        <f>SUBTOTAL(103,$A$16:A307)</f>
        <v>0</v>
      </c>
      <c r="C307" s="197" t="s">
        <v>634</v>
      </c>
      <c r="D307" s="199">
        <v>1992</v>
      </c>
      <c r="E307" s="199"/>
      <c r="F307" s="208" t="s">
        <v>262</v>
      </c>
      <c r="G307" s="199">
        <v>9</v>
      </c>
      <c r="H307" s="199" t="s">
        <v>298</v>
      </c>
      <c r="I307" s="203">
        <v>4865.3</v>
      </c>
      <c r="J307" s="203">
        <v>4865.3</v>
      </c>
      <c r="K307" s="203">
        <v>4865.3</v>
      </c>
      <c r="L307" s="209">
        <v>369</v>
      </c>
      <c r="M307" s="199" t="s">
        <v>260</v>
      </c>
      <c r="N307" s="199" t="s">
        <v>264</v>
      </c>
      <c r="O307" s="202" t="s">
        <v>686</v>
      </c>
      <c r="P307" s="203">
        <v>1494720.17</v>
      </c>
      <c r="Q307" s="203">
        <v>0</v>
      </c>
      <c r="R307" s="203">
        <v>0</v>
      </c>
      <c r="S307" s="203">
        <f t="shared" si="54"/>
        <v>1494720.17</v>
      </c>
      <c r="T307" s="203">
        <f t="shared" si="43"/>
        <v>307.22055577251143</v>
      </c>
      <c r="U307" s="203">
        <v>1442.5836400633057</v>
      </c>
      <c r="V307" s="210">
        <v>1442.5836400633057</v>
      </c>
      <c r="W307" s="210">
        <v>1135.3630842907942</v>
      </c>
      <c r="X307" s="210">
        <f t="shared" si="55"/>
        <v>1135.3630842907942</v>
      </c>
      <c r="Y307" s="205">
        <v>0</v>
      </c>
      <c r="Z307" s="205">
        <v>0</v>
      </c>
      <c r="AA307" s="205">
        <v>0</v>
      </c>
      <c r="AB307" s="205">
        <v>0</v>
      </c>
      <c r="AC307" s="205">
        <v>0</v>
      </c>
      <c r="AD307" s="205">
        <v>0</v>
      </c>
      <c r="AE307" s="205">
        <v>0</v>
      </c>
      <c r="AF307" s="211">
        <v>0</v>
      </c>
      <c r="AG307" s="205">
        <v>787.1</v>
      </c>
      <c r="AH307" s="211">
        <f t="shared" si="56"/>
        <v>1442.5836400633057</v>
      </c>
      <c r="AI307" s="205">
        <v>0</v>
      </c>
      <c r="AJ307" s="205">
        <v>0</v>
      </c>
      <c r="AK307" s="205">
        <v>0</v>
      </c>
      <c r="AL307" s="211">
        <v>0</v>
      </c>
      <c r="AM307" s="205">
        <v>0</v>
      </c>
      <c r="AN307" s="205">
        <v>0</v>
      </c>
      <c r="AO307" s="211">
        <v>0</v>
      </c>
      <c r="AP307" s="205">
        <v>0</v>
      </c>
      <c r="AQ307" s="205">
        <v>0</v>
      </c>
      <c r="AR307" s="205">
        <v>0</v>
      </c>
    </row>
    <row r="308" spans="1:44" s="204" customFormat="1" ht="36" hidden="1" customHeight="1">
      <c r="A308" s="204">
        <v>1</v>
      </c>
      <c r="B308" s="207">
        <f>SUBTOTAL(103,$A$16:A308)</f>
        <v>0</v>
      </c>
      <c r="C308" s="197" t="s">
        <v>635</v>
      </c>
      <c r="D308" s="199">
        <v>1982</v>
      </c>
      <c r="E308" s="199"/>
      <c r="F308" s="208" t="s">
        <v>262</v>
      </c>
      <c r="G308" s="199">
        <v>9</v>
      </c>
      <c r="H308" s="199" t="s">
        <v>298</v>
      </c>
      <c r="I308" s="203">
        <v>4912.2</v>
      </c>
      <c r="J308" s="203">
        <v>2461.6999999999998</v>
      </c>
      <c r="K308" s="203">
        <v>2461.6999999999998</v>
      </c>
      <c r="L308" s="209">
        <v>369</v>
      </c>
      <c r="M308" s="199" t="s">
        <v>260</v>
      </c>
      <c r="N308" s="199" t="s">
        <v>264</v>
      </c>
      <c r="O308" s="202" t="s">
        <v>686</v>
      </c>
      <c r="P308" s="203">
        <v>1534580.28</v>
      </c>
      <c r="Q308" s="203">
        <v>0</v>
      </c>
      <c r="R308" s="203">
        <v>0</v>
      </c>
      <c r="S308" s="203">
        <f t="shared" si="54"/>
        <v>1534580.28</v>
      </c>
      <c r="T308" s="203">
        <f t="shared" si="43"/>
        <v>312.40183217295714</v>
      </c>
      <c r="U308" s="203">
        <v>1379.7976678474006</v>
      </c>
      <c r="V308" s="210">
        <v>1379.7976678474006</v>
      </c>
      <c r="W308" s="210">
        <v>1067.3958356744433</v>
      </c>
      <c r="X308" s="210">
        <f t="shared" si="55"/>
        <v>1067.3958356744433</v>
      </c>
      <c r="Y308" s="205">
        <v>0</v>
      </c>
      <c r="Z308" s="205">
        <v>0</v>
      </c>
      <c r="AA308" s="205">
        <v>0</v>
      </c>
      <c r="AB308" s="205">
        <v>0</v>
      </c>
      <c r="AC308" s="205">
        <v>0</v>
      </c>
      <c r="AD308" s="205">
        <v>0</v>
      </c>
      <c r="AE308" s="205">
        <v>0</v>
      </c>
      <c r="AF308" s="211">
        <v>0</v>
      </c>
      <c r="AG308" s="205">
        <v>760.1</v>
      </c>
      <c r="AH308" s="211">
        <f t="shared" si="56"/>
        <v>1379.7976678474006</v>
      </c>
      <c r="AI308" s="205">
        <v>0</v>
      </c>
      <c r="AJ308" s="205">
        <v>0</v>
      </c>
      <c r="AK308" s="205">
        <v>0</v>
      </c>
      <c r="AL308" s="211">
        <v>0</v>
      </c>
      <c r="AM308" s="205">
        <v>0</v>
      </c>
      <c r="AN308" s="205">
        <v>0</v>
      </c>
      <c r="AO308" s="211">
        <v>0</v>
      </c>
      <c r="AP308" s="205">
        <v>0</v>
      </c>
      <c r="AQ308" s="205">
        <v>0</v>
      </c>
      <c r="AR308" s="205">
        <v>0</v>
      </c>
    </row>
    <row r="309" spans="1:44" s="204" customFormat="1" ht="36" hidden="1" customHeight="1">
      <c r="A309" s="204">
        <v>1</v>
      </c>
      <c r="B309" s="207">
        <f>SUBTOTAL(103,$A$16:A309)</f>
        <v>0</v>
      </c>
      <c r="C309" s="197" t="s">
        <v>628</v>
      </c>
      <c r="D309" s="199">
        <v>1994</v>
      </c>
      <c r="E309" s="199"/>
      <c r="F309" s="208" t="s">
        <v>262</v>
      </c>
      <c r="G309" s="199">
        <v>9</v>
      </c>
      <c r="H309" s="199">
        <v>1</v>
      </c>
      <c r="I309" s="203">
        <v>4455.3</v>
      </c>
      <c r="J309" s="203">
        <v>2847.7</v>
      </c>
      <c r="K309" s="203">
        <v>2847.7</v>
      </c>
      <c r="L309" s="209">
        <v>211</v>
      </c>
      <c r="M309" s="199" t="s">
        <v>260</v>
      </c>
      <c r="N309" s="199" t="s">
        <v>335</v>
      </c>
      <c r="O309" s="202" t="s">
        <v>687</v>
      </c>
      <c r="P309" s="203">
        <v>3346564.4</v>
      </c>
      <c r="Q309" s="203">
        <v>0</v>
      </c>
      <c r="R309" s="203">
        <v>0</v>
      </c>
      <c r="S309" s="203">
        <f t="shared" si="54"/>
        <v>3346564.4</v>
      </c>
      <c r="T309" s="203">
        <f t="shared" si="43"/>
        <v>751.14232487150127</v>
      </c>
      <c r="U309" s="203">
        <v>1103.3151527394339</v>
      </c>
      <c r="V309" s="210">
        <v>1103.3151527394339</v>
      </c>
      <c r="W309" s="210">
        <v>352.1728278679326</v>
      </c>
      <c r="X309" s="210">
        <f t="shared" si="55"/>
        <v>352.1728278679326</v>
      </c>
      <c r="Y309" s="205">
        <v>0</v>
      </c>
      <c r="Z309" s="205">
        <v>0</v>
      </c>
      <c r="AA309" s="205">
        <v>0</v>
      </c>
      <c r="AB309" s="205">
        <v>0</v>
      </c>
      <c r="AC309" s="205">
        <v>0</v>
      </c>
      <c r="AD309" s="205">
        <v>0</v>
      </c>
      <c r="AE309" s="205">
        <v>2</v>
      </c>
      <c r="AF309" s="211">
        <f>2457800*AE309/I309</f>
        <v>1103.3151527394339</v>
      </c>
      <c r="AG309" s="205">
        <v>0</v>
      </c>
      <c r="AH309" s="205">
        <v>0</v>
      </c>
      <c r="AI309" s="205">
        <v>0</v>
      </c>
      <c r="AJ309" s="205">
        <v>0</v>
      </c>
      <c r="AK309" s="205">
        <v>0</v>
      </c>
      <c r="AL309" s="211">
        <v>0</v>
      </c>
      <c r="AM309" s="205">
        <v>0</v>
      </c>
      <c r="AN309" s="205">
        <v>0</v>
      </c>
      <c r="AO309" s="211">
        <v>0</v>
      </c>
      <c r="AP309" s="205">
        <v>0</v>
      </c>
      <c r="AQ309" s="205">
        <v>0</v>
      </c>
      <c r="AR309" s="205">
        <v>0</v>
      </c>
    </row>
    <row r="310" spans="1:44" s="204" customFormat="1" ht="36" hidden="1" customHeight="1">
      <c r="A310" s="204">
        <v>1</v>
      </c>
      <c r="B310" s="207">
        <f>SUBTOTAL(103,$A$16:A310)</f>
        <v>0</v>
      </c>
      <c r="C310" s="197" t="s">
        <v>641</v>
      </c>
      <c r="D310" s="199">
        <v>1917</v>
      </c>
      <c r="E310" s="199"/>
      <c r="F310" s="208" t="s">
        <v>262</v>
      </c>
      <c r="G310" s="199">
        <v>2</v>
      </c>
      <c r="H310" s="199" t="s">
        <v>297</v>
      </c>
      <c r="I310" s="203">
        <v>722.2</v>
      </c>
      <c r="J310" s="203">
        <v>514</v>
      </c>
      <c r="K310" s="203">
        <v>514</v>
      </c>
      <c r="L310" s="209">
        <v>21</v>
      </c>
      <c r="M310" s="199" t="s">
        <v>260</v>
      </c>
      <c r="N310" s="199" t="s">
        <v>261</v>
      </c>
      <c r="O310" s="202" t="s">
        <v>263</v>
      </c>
      <c r="P310" s="203">
        <v>101554.75</v>
      </c>
      <c r="Q310" s="203">
        <v>0</v>
      </c>
      <c r="R310" s="203">
        <v>0</v>
      </c>
      <c r="S310" s="203">
        <f t="shared" si="54"/>
        <v>101554.75</v>
      </c>
      <c r="T310" s="203">
        <f t="shared" si="43"/>
        <v>140.61859595679866</v>
      </c>
      <c r="U310" s="203">
        <v>140.61859595679866</v>
      </c>
      <c r="V310" s="210">
        <v>140.61859595679866</v>
      </c>
      <c r="W310" s="210">
        <v>0</v>
      </c>
      <c r="X310" s="210">
        <f t="shared" si="55"/>
        <v>0</v>
      </c>
      <c r="Y310" s="205">
        <v>0</v>
      </c>
      <c r="Z310" s="205">
        <v>0</v>
      </c>
      <c r="AA310" s="205">
        <v>0</v>
      </c>
      <c r="AB310" s="205">
        <v>0</v>
      </c>
      <c r="AC310" s="205">
        <v>0</v>
      </c>
      <c r="AD310" s="205">
        <v>0</v>
      </c>
      <c r="AE310" s="205">
        <v>0</v>
      </c>
      <c r="AF310" s="211">
        <v>0</v>
      </c>
      <c r="AG310" s="205">
        <v>0</v>
      </c>
      <c r="AH310" s="205">
        <v>0</v>
      </c>
      <c r="AI310" s="205">
        <v>0</v>
      </c>
      <c r="AJ310" s="205">
        <v>0</v>
      </c>
      <c r="AK310" s="205">
        <v>0</v>
      </c>
      <c r="AL310" s="211">
        <v>0</v>
      </c>
      <c r="AM310" s="205">
        <v>0</v>
      </c>
      <c r="AN310" s="205">
        <v>0</v>
      </c>
      <c r="AO310" s="211">
        <v>0</v>
      </c>
      <c r="AP310" s="205">
        <v>0</v>
      </c>
      <c r="AQ310" s="205">
        <v>0</v>
      </c>
      <c r="AR310" s="205">
        <v>0</v>
      </c>
    </row>
    <row r="311" spans="1:44" s="204" customFormat="1" ht="36" hidden="1" customHeight="1">
      <c r="A311" s="204">
        <v>1</v>
      </c>
      <c r="B311" s="207">
        <f>SUBTOTAL(103,$A$16:A311)</f>
        <v>0</v>
      </c>
      <c r="C311" s="197" t="s">
        <v>629</v>
      </c>
      <c r="D311" s="199">
        <v>1963</v>
      </c>
      <c r="E311" s="199"/>
      <c r="F311" s="208" t="s">
        <v>262</v>
      </c>
      <c r="G311" s="199">
        <v>3</v>
      </c>
      <c r="H311" s="199" t="s">
        <v>297</v>
      </c>
      <c r="I311" s="203">
        <v>1703.8</v>
      </c>
      <c r="J311" s="203">
        <v>1339.8</v>
      </c>
      <c r="K311" s="203">
        <v>1339.8</v>
      </c>
      <c r="L311" s="209">
        <v>62</v>
      </c>
      <c r="M311" s="199" t="s">
        <v>260</v>
      </c>
      <c r="N311" s="199" t="s">
        <v>264</v>
      </c>
      <c r="O311" s="202" t="s">
        <v>688</v>
      </c>
      <c r="P311" s="203">
        <v>104089.37</v>
      </c>
      <c r="Q311" s="203">
        <v>0</v>
      </c>
      <c r="R311" s="203">
        <v>0</v>
      </c>
      <c r="S311" s="203">
        <f t="shared" si="54"/>
        <v>104089.37</v>
      </c>
      <c r="T311" s="203">
        <f t="shared" si="43"/>
        <v>61.092481511914542</v>
      </c>
      <c r="U311" s="203">
        <v>61.092481511914542</v>
      </c>
      <c r="V311" s="210">
        <v>61.092481511914542</v>
      </c>
      <c r="W311" s="210">
        <v>0</v>
      </c>
      <c r="X311" s="210">
        <f t="shared" si="55"/>
        <v>0</v>
      </c>
      <c r="Y311" s="205">
        <v>0</v>
      </c>
      <c r="Z311" s="205">
        <v>0</v>
      </c>
      <c r="AA311" s="205">
        <v>0</v>
      </c>
      <c r="AB311" s="205">
        <v>0</v>
      </c>
      <c r="AC311" s="205">
        <v>0</v>
      </c>
      <c r="AD311" s="205">
        <v>0</v>
      </c>
      <c r="AE311" s="205">
        <v>0</v>
      </c>
      <c r="AF311" s="211">
        <v>0</v>
      </c>
      <c r="AG311" s="205">
        <v>0</v>
      </c>
      <c r="AH311" s="205">
        <v>0</v>
      </c>
      <c r="AI311" s="205">
        <v>0</v>
      </c>
      <c r="AJ311" s="205">
        <v>0</v>
      </c>
      <c r="AK311" s="205">
        <v>0</v>
      </c>
      <c r="AL311" s="211">
        <v>0</v>
      </c>
      <c r="AM311" s="205">
        <v>0</v>
      </c>
      <c r="AN311" s="205">
        <v>0</v>
      </c>
      <c r="AO311" s="211">
        <v>0</v>
      </c>
      <c r="AP311" s="205">
        <v>0</v>
      </c>
      <c r="AQ311" s="205">
        <v>0</v>
      </c>
      <c r="AR311" s="205">
        <v>0</v>
      </c>
    </row>
    <row r="312" spans="1:44" s="204" customFormat="1" ht="36" hidden="1" customHeight="1">
      <c r="A312" s="204">
        <v>1</v>
      </c>
      <c r="B312" s="207">
        <f>SUBTOTAL(103,$A$16:A312)</f>
        <v>0</v>
      </c>
      <c r="C312" s="197" t="s">
        <v>1156</v>
      </c>
      <c r="D312" s="199">
        <v>1900</v>
      </c>
      <c r="E312" s="199"/>
      <c r="F312" s="208" t="s">
        <v>262</v>
      </c>
      <c r="G312" s="199">
        <v>2</v>
      </c>
      <c r="H312" s="199" t="s">
        <v>2189</v>
      </c>
      <c r="I312" s="203">
        <v>520.9</v>
      </c>
      <c r="J312" s="203">
        <v>520.9</v>
      </c>
      <c r="K312" s="203">
        <v>520.9</v>
      </c>
      <c r="L312" s="209">
        <v>26</v>
      </c>
      <c r="M312" s="199" t="s">
        <v>260</v>
      </c>
      <c r="N312" s="199" t="s">
        <v>261</v>
      </c>
      <c r="O312" s="202" t="s">
        <v>263</v>
      </c>
      <c r="P312" s="203">
        <v>4230013.1300000008</v>
      </c>
      <c r="Q312" s="203">
        <v>0</v>
      </c>
      <c r="R312" s="203">
        <v>0</v>
      </c>
      <c r="S312" s="203">
        <f t="shared" si="54"/>
        <v>4230013.1300000008</v>
      </c>
      <c r="T312" s="203">
        <f t="shared" si="43"/>
        <v>8120.5857746208503</v>
      </c>
      <c r="U312" s="203">
        <v>16322.514186984068</v>
      </c>
      <c r="V312" s="210">
        <v>16322.514186984068</v>
      </c>
      <c r="W312" s="210">
        <v>16322.514186984068</v>
      </c>
      <c r="X312" s="210">
        <f t="shared" si="55"/>
        <v>8201.9284123632169</v>
      </c>
      <c r="Y312" s="205">
        <v>0</v>
      </c>
      <c r="Z312" s="205">
        <v>0</v>
      </c>
      <c r="AA312" s="205">
        <v>0</v>
      </c>
      <c r="AB312" s="205">
        <v>0</v>
      </c>
      <c r="AC312" s="205">
        <v>0</v>
      </c>
      <c r="AD312" s="205">
        <v>0</v>
      </c>
      <c r="AE312" s="205">
        <v>0</v>
      </c>
      <c r="AF312" s="211">
        <v>0</v>
      </c>
      <c r="AG312" s="205">
        <v>953.5</v>
      </c>
      <c r="AH312" s="211">
        <f>8917.04*AG312/I312</f>
        <v>16322.514186984068</v>
      </c>
      <c r="AI312" s="205">
        <v>0</v>
      </c>
      <c r="AJ312" s="205">
        <v>0</v>
      </c>
      <c r="AK312" s="205">
        <v>0</v>
      </c>
      <c r="AL312" s="211">
        <v>0</v>
      </c>
      <c r="AM312" s="205">
        <v>0</v>
      </c>
      <c r="AN312" s="205">
        <v>0</v>
      </c>
      <c r="AO312" s="211">
        <v>0</v>
      </c>
      <c r="AP312" s="205">
        <v>0</v>
      </c>
      <c r="AQ312" s="205">
        <v>0</v>
      </c>
      <c r="AR312" s="205">
        <v>0</v>
      </c>
    </row>
    <row r="313" spans="1:44" s="204" customFormat="1" ht="36" hidden="1" customHeight="1">
      <c r="A313" s="204">
        <v>1</v>
      </c>
      <c r="B313" s="207">
        <f>SUBTOTAL(103,$A$16:A313)</f>
        <v>0</v>
      </c>
      <c r="C313" s="197" t="s">
        <v>1161</v>
      </c>
      <c r="D313" s="199" t="s">
        <v>323</v>
      </c>
      <c r="E313" s="199">
        <v>2016</v>
      </c>
      <c r="F313" s="208" t="s">
        <v>262</v>
      </c>
      <c r="G313" s="199">
        <v>9</v>
      </c>
      <c r="H313" s="199" t="s">
        <v>302</v>
      </c>
      <c r="I313" s="203">
        <v>8964.4</v>
      </c>
      <c r="J313" s="203">
        <v>8964.4</v>
      </c>
      <c r="K313" s="203">
        <v>8964.4</v>
      </c>
      <c r="L313" s="209">
        <v>344</v>
      </c>
      <c r="M313" s="199" t="s">
        <v>260</v>
      </c>
      <c r="N313" s="199" t="s">
        <v>264</v>
      </c>
      <c r="O313" s="202" t="s">
        <v>1290</v>
      </c>
      <c r="P313" s="203">
        <v>5425723.8799999999</v>
      </c>
      <c r="Q313" s="203">
        <v>0</v>
      </c>
      <c r="R313" s="203">
        <v>0</v>
      </c>
      <c r="S313" s="203">
        <f t="shared" si="54"/>
        <v>5425723.8799999999</v>
      </c>
      <c r="T313" s="203">
        <f t="shared" si="43"/>
        <v>605.25231805809653</v>
      </c>
      <c r="U313" s="203">
        <v>1096.6935879701932</v>
      </c>
      <c r="V313" s="210">
        <v>1096.6935879701932</v>
      </c>
      <c r="W313" s="210">
        <v>491.44126991209669</v>
      </c>
      <c r="X313" s="210">
        <f t="shared" si="55"/>
        <v>491.44126991209669</v>
      </c>
      <c r="Y313" s="205">
        <v>0</v>
      </c>
      <c r="Z313" s="205">
        <v>0</v>
      </c>
      <c r="AA313" s="205">
        <v>0</v>
      </c>
      <c r="AB313" s="205">
        <v>0</v>
      </c>
      <c r="AC313" s="205">
        <v>0</v>
      </c>
      <c r="AD313" s="205">
        <v>0</v>
      </c>
      <c r="AE313" s="205">
        <v>4</v>
      </c>
      <c r="AF313" s="211">
        <f>2457800*AE313/I313</f>
        <v>1096.6935879701932</v>
      </c>
      <c r="AG313" s="205">
        <v>0</v>
      </c>
      <c r="AH313" s="205">
        <v>0</v>
      </c>
      <c r="AI313" s="205">
        <v>0</v>
      </c>
      <c r="AJ313" s="205">
        <v>0</v>
      </c>
      <c r="AK313" s="205">
        <v>0</v>
      </c>
      <c r="AL313" s="211">
        <v>0</v>
      </c>
      <c r="AM313" s="205">
        <v>0</v>
      </c>
      <c r="AN313" s="205">
        <v>0</v>
      </c>
      <c r="AO313" s="211">
        <v>0</v>
      </c>
      <c r="AP313" s="205">
        <v>0</v>
      </c>
      <c r="AQ313" s="205">
        <v>0</v>
      </c>
      <c r="AR313" s="205">
        <v>0</v>
      </c>
    </row>
    <row r="314" spans="1:44" s="204" customFormat="1" ht="36" hidden="1" customHeight="1">
      <c r="A314" s="204">
        <v>1</v>
      </c>
      <c r="B314" s="207">
        <f>SUBTOTAL(103,$A$16:A314)</f>
        <v>0</v>
      </c>
      <c r="C314" s="197" t="s">
        <v>1162</v>
      </c>
      <c r="D314" s="199" t="s">
        <v>369</v>
      </c>
      <c r="E314" s="199"/>
      <c r="F314" s="208" t="s">
        <v>262</v>
      </c>
      <c r="G314" s="199" t="s">
        <v>306</v>
      </c>
      <c r="H314" s="199" t="s">
        <v>297</v>
      </c>
      <c r="I314" s="203">
        <v>270.39999999999998</v>
      </c>
      <c r="J314" s="203">
        <v>270.39999999999998</v>
      </c>
      <c r="K314" s="203">
        <v>270.39999999999998</v>
      </c>
      <c r="L314" s="209">
        <v>18</v>
      </c>
      <c r="M314" s="199" t="s">
        <v>260</v>
      </c>
      <c r="N314" s="199" t="s">
        <v>261</v>
      </c>
      <c r="O314" s="202" t="s">
        <v>263</v>
      </c>
      <c r="P314" s="203">
        <v>839027.99</v>
      </c>
      <c r="Q314" s="203">
        <v>0</v>
      </c>
      <c r="R314" s="203">
        <v>0</v>
      </c>
      <c r="S314" s="203">
        <f t="shared" si="54"/>
        <v>839027.99</v>
      </c>
      <c r="T314" s="203">
        <f t="shared" si="43"/>
        <v>3102.9141642011837</v>
      </c>
      <c r="U314" s="203">
        <v>7141.5475323964511</v>
      </c>
      <c r="V314" s="210">
        <v>7141.5475323964511</v>
      </c>
      <c r="W314" s="210">
        <v>4038.6333681952674</v>
      </c>
      <c r="X314" s="210">
        <f t="shared" si="55"/>
        <v>4038.6333681952674</v>
      </c>
      <c r="Y314" s="205">
        <v>0</v>
      </c>
      <c r="Z314" s="205">
        <v>0</v>
      </c>
      <c r="AA314" s="205">
        <v>0</v>
      </c>
      <c r="AB314" s="205">
        <v>0</v>
      </c>
      <c r="AC314" s="205">
        <v>0</v>
      </c>
      <c r="AD314" s="205">
        <v>0</v>
      </c>
      <c r="AE314" s="205">
        <v>0</v>
      </c>
      <c r="AF314" s="211">
        <v>0</v>
      </c>
      <c r="AG314" s="205">
        <v>0</v>
      </c>
      <c r="AH314" s="205">
        <v>0</v>
      </c>
      <c r="AI314" s="205">
        <v>0</v>
      </c>
      <c r="AJ314" s="205">
        <v>0</v>
      </c>
      <c r="AK314" s="205">
        <v>273.98200000000003</v>
      </c>
      <c r="AL314" s="211">
        <f t="shared" ref="AL314:AL315" si="57">7048.18*AK314/I314</f>
        <v>7141.5475323964511</v>
      </c>
      <c r="AM314" s="205">
        <v>0</v>
      </c>
      <c r="AN314" s="205">
        <v>0</v>
      </c>
      <c r="AO314" s="211">
        <v>0</v>
      </c>
      <c r="AP314" s="205">
        <v>0</v>
      </c>
      <c r="AQ314" s="205">
        <v>0</v>
      </c>
      <c r="AR314" s="205">
        <v>0</v>
      </c>
    </row>
    <row r="315" spans="1:44" s="204" customFormat="1" ht="36" hidden="1" customHeight="1">
      <c r="A315" s="204">
        <v>1</v>
      </c>
      <c r="B315" s="207">
        <f>SUBTOTAL(103,$A$16:A315)</f>
        <v>0</v>
      </c>
      <c r="C315" s="197" t="s">
        <v>1163</v>
      </c>
      <c r="D315" s="199" t="s">
        <v>348</v>
      </c>
      <c r="E315" s="199"/>
      <c r="F315" s="208" t="s">
        <v>262</v>
      </c>
      <c r="G315" s="199">
        <v>2</v>
      </c>
      <c r="H315" s="199" t="s">
        <v>298</v>
      </c>
      <c r="I315" s="203">
        <v>282.39999999999998</v>
      </c>
      <c r="J315" s="203">
        <v>282.39999999999998</v>
      </c>
      <c r="K315" s="203">
        <v>282.39999999999998</v>
      </c>
      <c r="L315" s="209">
        <v>21</v>
      </c>
      <c r="M315" s="199" t="s">
        <v>260</v>
      </c>
      <c r="N315" s="199" t="s">
        <v>264</v>
      </c>
      <c r="O315" s="202" t="s">
        <v>688</v>
      </c>
      <c r="P315" s="203">
        <v>1265060.8599999999</v>
      </c>
      <c r="Q315" s="203">
        <v>0</v>
      </c>
      <c r="R315" s="203">
        <v>0</v>
      </c>
      <c r="S315" s="203">
        <f t="shared" si="54"/>
        <v>1265060.8599999999</v>
      </c>
      <c r="T315" s="203">
        <f t="shared" si="43"/>
        <v>4479.6772662889516</v>
      </c>
      <c r="U315" s="203">
        <v>9750.3983024079334</v>
      </c>
      <c r="V315" s="210">
        <v>9750.3983024079334</v>
      </c>
      <c r="W315" s="210">
        <v>5270.7210361189818</v>
      </c>
      <c r="X315" s="210">
        <f t="shared" si="55"/>
        <v>5270.7210361189818</v>
      </c>
      <c r="Y315" s="205">
        <v>0</v>
      </c>
      <c r="Z315" s="205">
        <v>0</v>
      </c>
      <c r="AA315" s="205">
        <v>0</v>
      </c>
      <c r="AB315" s="205">
        <v>0</v>
      </c>
      <c r="AC315" s="205">
        <v>0</v>
      </c>
      <c r="AD315" s="205">
        <v>0</v>
      </c>
      <c r="AE315" s="205">
        <v>0</v>
      </c>
      <c r="AF315" s="211">
        <v>0</v>
      </c>
      <c r="AG315" s="205">
        <v>0</v>
      </c>
      <c r="AH315" s="205">
        <v>0</v>
      </c>
      <c r="AI315" s="205">
        <v>0</v>
      </c>
      <c r="AJ315" s="205">
        <v>0</v>
      </c>
      <c r="AK315" s="205">
        <v>390.67</v>
      </c>
      <c r="AL315" s="211">
        <f t="shared" si="57"/>
        <v>9750.3983024079334</v>
      </c>
      <c r="AM315" s="205">
        <v>0</v>
      </c>
      <c r="AN315" s="205">
        <v>0</v>
      </c>
      <c r="AO315" s="211">
        <v>0</v>
      </c>
      <c r="AP315" s="205">
        <v>0</v>
      </c>
      <c r="AQ315" s="205">
        <v>0</v>
      </c>
      <c r="AR315" s="205">
        <v>0</v>
      </c>
    </row>
    <row r="316" spans="1:44" s="204" customFormat="1" ht="36" hidden="1" customHeight="1">
      <c r="A316" s="204">
        <v>1</v>
      </c>
      <c r="B316" s="207">
        <f>SUBTOTAL(103,$A$16:A316)</f>
        <v>0</v>
      </c>
      <c r="C316" s="197" t="s">
        <v>1164</v>
      </c>
      <c r="D316" s="199">
        <v>1957</v>
      </c>
      <c r="E316" s="199"/>
      <c r="F316" s="208" t="s">
        <v>262</v>
      </c>
      <c r="G316" s="199" t="s">
        <v>306</v>
      </c>
      <c r="H316" s="199" t="s">
        <v>306</v>
      </c>
      <c r="I316" s="203">
        <v>988</v>
      </c>
      <c r="J316" s="203">
        <v>627.1</v>
      </c>
      <c r="K316" s="203">
        <v>627.1</v>
      </c>
      <c r="L316" s="209">
        <v>55</v>
      </c>
      <c r="M316" s="199" t="s">
        <v>260</v>
      </c>
      <c r="N316" s="199" t="s">
        <v>264</v>
      </c>
      <c r="O316" s="202" t="s">
        <v>1034</v>
      </c>
      <c r="P316" s="203">
        <v>73200.320000000007</v>
      </c>
      <c r="Q316" s="203">
        <v>0</v>
      </c>
      <c r="R316" s="203">
        <v>0</v>
      </c>
      <c r="S316" s="203">
        <f t="shared" si="54"/>
        <v>73200.320000000007</v>
      </c>
      <c r="T316" s="203">
        <f t="shared" si="43"/>
        <v>74.08939271255062</v>
      </c>
      <c r="U316" s="203">
        <v>74.08939271255062</v>
      </c>
      <c r="V316" s="210">
        <v>74.08939271255062</v>
      </c>
      <c r="W316" s="210">
        <v>0</v>
      </c>
      <c r="X316" s="210">
        <f t="shared" si="55"/>
        <v>0</v>
      </c>
      <c r="Y316" s="205">
        <v>0</v>
      </c>
      <c r="Z316" s="205">
        <v>0</v>
      </c>
      <c r="AA316" s="205">
        <v>0</v>
      </c>
      <c r="AB316" s="205">
        <v>0</v>
      </c>
      <c r="AC316" s="205">
        <v>0</v>
      </c>
      <c r="AD316" s="205">
        <v>0</v>
      </c>
      <c r="AE316" s="205">
        <v>0</v>
      </c>
      <c r="AF316" s="211">
        <v>0</v>
      </c>
      <c r="AG316" s="205">
        <v>0</v>
      </c>
      <c r="AH316" s="205">
        <v>0</v>
      </c>
      <c r="AI316" s="205">
        <v>0</v>
      </c>
      <c r="AJ316" s="205">
        <v>0</v>
      </c>
      <c r="AK316" s="205">
        <v>0</v>
      </c>
      <c r="AL316" s="211">
        <v>0</v>
      </c>
      <c r="AM316" s="205">
        <v>0</v>
      </c>
      <c r="AN316" s="205">
        <v>0</v>
      </c>
      <c r="AO316" s="211">
        <v>0</v>
      </c>
      <c r="AP316" s="205">
        <v>0</v>
      </c>
      <c r="AQ316" s="205">
        <v>0</v>
      </c>
      <c r="AR316" s="205">
        <v>0</v>
      </c>
    </row>
    <row r="317" spans="1:44" s="204" customFormat="1" ht="36" hidden="1" customHeight="1">
      <c r="A317" s="204">
        <v>1</v>
      </c>
      <c r="B317" s="207">
        <f>SUBTOTAL(103,$A$16:A317)</f>
        <v>0</v>
      </c>
      <c r="C317" s="197" t="s">
        <v>1491</v>
      </c>
      <c r="D317" s="199">
        <v>1926</v>
      </c>
      <c r="E317" s="199"/>
      <c r="F317" s="208" t="s">
        <v>262</v>
      </c>
      <c r="G317" s="199">
        <v>2</v>
      </c>
      <c r="H317" s="199" t="s">
        <v>297</v>
      </c>
      <c r="I317" s="203">
        <v>530.9</v>
      </c>
      <c r="J317" s="203">
        <v>530.9</v>
      </c>
      <c r="K317" s="203">
        <v>530.9</v>
      </c>
      <c r="L317" s="209">
        <v>26</v>
      </c>
      <c r="M317" s="199" t="s">
        <v>260</v>
      </c>
      <c r="N317" s="199" t="s">
        <v>261</v>
      </c>
      <c r="O317" s="202" t="s">
        <v>263</v>
      </c>
      <c r="P317" s="203">
        <v>1322373.3</v>
      </c>
      <c r="Q317" s="203">
        <v>0</v>
      </c>
      <c r="R317" s="203">
        <v>0</v>
      </c>
      <c r="S317" s="203">
        <f>P317-R317-Q317</f>
        <v>1322373.3</v>
      </c>
      <c r="T317" s="203">
        <f t="shared" si="43"/>
        <v>2490.8142776417408</v>
      </c>
      <c r="U317" s="203">
        <v>4912.0142173667364</v>
      </c>
      <c r="V317" s="210">
        <v>4912.0142173667364</v>
      </c>
      <c r="W317" s="210">
        <v>2421.1999397249956</v>
      </c>
      <c r="X317" s="210">
        <f t="shared" si="55"/>
        <v>2421.1999397249956</v>
      </c>
      <c r="Y317" s="205">
        <v>0</v>
      </c>
      <c r="Z317" s="205">
        <v>0</v>
      </c>
      <c r="AA317" s="205">
        <v>0</v>
      </c>
      <c r="AB317" s="205">
        <v>0</v>
      </c>
      <c r="AC317" s="205">
        <v>0</v>
      </c>
      <c r="AD317" s="205">
        <v>0</v>
      </c>
      <c r="AE317" s="205">
        <v>0</v>
      </c>
      <c r="AF317" s="211">
        <v>0</v>
      </c>
      <c r="AG317" s="205">
        <v>292.45</v>
      </c>
      <c r="AH317" s="211">
        <f t="shared" ref="AH317:AH318" si="58">8917.04*AG317/I317</f>
        <v>4912.0142173667364</v>
      </c>
      <c r="AI317" s="205">
        <v>0</v>
      </c>
      <c r="AJ317" s="205">
        <v>0</v>
      </c>
      <c r="AK317" s="205">
        <v>0</v>
      </c>
      <c r="AL317" s="211">
        <v>0</v>
      </c>
      <c r="AM317" s="205">
        <v>0</v>
      </c>
      <c r="AN317" s="205">
        <v>0</v>
      </c>
      <c r="AO317" s="211">
        <v>0</v>
      </c>
      <c r="AP317" s="205">
        <v>0</v>
      </c>
      <c r="AQ317" s="205">
        <v>0</v>
      </c>
      <c r="AR317" s="205">
        <v>0</v>
      </c>
    </row>
    <row r="318" spans="1:44" s="204" customFormat="1" ht="36" hidden="1" customHeight="1">
      <c r="A318" s="204">
        <v>1</v>
      </c>
      <c r="B318" s="207">
        <f>SUBTOTAL(103,$A$16:A318)</f>
        <v>0</v>
      </c>
      <c r="C318" s="197" t="s">
        <v>1501</v>
      </c>
      <c r="D318" s="199" t="s">
        <v>1529</v>
      </c>
      <c r="E318" s="199"/>
      <c r="F318" s="208" t="s">
        <v>262</v>
      </c>
      <c r="G318" s="199">
        <v>2</v>
      </c>
      <c r="H318" s="199" t="s">
        <v>297</v>
      </c>
      <c r="I318" s="203">
        <v>169.5</v>
      </c>
      <c r="J318" s="203">
        <v>169.5</v>
      </c>
      <c r="K318" s="203">
        <v>169.5</v>
      </c>
      <c r="L318" s="209">
        <v>29</v>
      </c>
      <c r="M318" s="199" t="s">
        <v>260</v>
      </c>
      <c r="N318" s="199" t="s">
        <v>261</v>
      </c>
      <c r="O318" s="202" t="s">
        <v>263</v>
      </c>
      <c r="P318" s="203">
        <v>1654546.33</v>
      </c>
      <c r="Q318" s="203">
        <v>0</v>
      </c>
      <c r="R318" s="203">
        <v>0</v>
      </c>
      <c r="S318" s="203">
        <f>P318-R318-Q318</f>
        <v>1654546.33</v>
      </c>
      <c r="T318" s="203">
        <f t="shared" si="43"/>
        <v>9761.3352802359877</v>
      </c>
      <c r="U318" s="203">
        <v>18123.423480825961</v>
      </c>
      <c r="V318" s="210">
        <v>18123.423480825961</v>
      </c>
      <c r="W318" s="210">
        <v>8362.088200589973</v>
      </c>
      <c r="X318" s="210">
        <f t="shared" si="55"/>
        <v>8362.088200589973</v>
      </c>
      <c r="Y318" s="205">
        <v>0</v>
      </c>
      <c r="Z318" s="205">
        <v>0</v>
      </c>
      <c r="AA318" s="205">
        <v>0</v>
      </c>
      <c r="AB318" s="205">
        <v>0</v>
      </c>
      <c r="AC318" s="205">
        <v>0</v>
      </c>
      <c r="AD318" s="205">
        <v>0</v>
      </c>
      <c r="AE318" s="205">
        <v>0</v>
      </c>
      <c r="AF318" s="211">
        <v>0</v>
      </c>
      <c r="AG318" s="205">
        <v>344.5</v>
      </c>
      <c r="AH318" s="211">
        <f t="shared" si="58"/>
        <v>18123.423480825961</v>
      </c>
      <c r="AI318" s="205">
        <v>0</v>
      </c>
      <c r="AJ318" s="205">
        <v>0</v>
      </c>
      <c r="AK318" s="205">
        <v>0</v>
      </c>
      <c r="AL318" s="211">
        <v>0</v>
      </c>
      <c r="AM318" s="205">
        <v>0</v>
      </c>
      <c r="AN318" s="205">
        <v>0</v>
      </c>
      <c r="AO318" s="211">
        <v>0</v>
      </c>
      <c r="AP318" s="205">
        <v>0</v>
      </c>
      <c r="AQ318" s="205">
        <v>0</v>
      </c>
      <c r="AR318" s="205">
        <v>0</v>
      </c>
    </row>
    <row r="319" spans="1:44" s="204" customFormat="1" ht="36" hidden="1" customHeight="1">
      <c r="B319" s="197" t="s">
        <v>791</v>
      </c>
      <c r="C319" s="212"/>
      <c r="D319" s="199" t="s">
        <v>857</v>
      </c>
      <c r="E319" s="199" t="s">
        <v>857</v>
      </c>
      <c r="F319" s="199" t="s">
        <v>857</v>
      </c>
      <c r="G319" s="199" t="s">
        <v>857</v>
      </c>
      <c r="H319" s="199" t="s">
        <v>857</v>
      </c>
      <c r="I319" s="200">
        <f>SUM(I320:I335)</f>
        <v>12766.299999999997</v>
      </c>
      <c r="J319" s="200">
        <f>SUM(J320:J335)</f>
        <v>11356.699999999999</v>
      </c>
      <c r="K319" s="200">
        <f>SUM(K320:K335)</f>
        <v>10278.299999999999</v>
      </c>
      <c r="L319" s="201">
        <f>SUM(L320:L335)</f>
        <v>777</v>
      </c>
      <c r="M319" s="199" t="s">
        <v>857</v>
      </c>
      <c r="N319" s="199" t="s">
        <v>857</v>
      </c>
      <c r="O319" s="202" t="s">
        <v>857</v>
      </c>
      <c r="P319" s="200">
        <v>22830689.180000003</v>
      </c>
      <c r="Q319" s="200">
        <f>SUM(Q320:Q335)</f>
        <v>0</v>
      </c>
      <c r="R319" s="200">
        <f>SUM(R320:R335)</f>
        <v>0</v>
      </c>
      <c r="S319" s="200">
        <f>SUM(S320:S335)</f>
        <v>22830689.180000003</v>
      </c>
      <c r="T319" s="203">
        <f t="shared" si="43"/>
        <v>1788.3559982140484</v>
      </c>
      <c r="U319" s="203">
        <f>MAX(U320:U335)</f>
        <v>8564.6601796253544</v>
      </c>
      <c r="Y319" s="205"/>
      <c r="Z319" s="205"/>
      <c r="AA319" s="205"/>
      <c r="AB319" s="205"/>
      <c r="AC319" s="205"/>
      <c r="AD319" s="205"/>
      <c r="AE319" s="205"/>
      <c r="AF319" s="205"/>
      <c r="AG319" s="205"/>
      <c r="AH319" s="205"/>
      <c r="AI319" s="205"/>
      <c r="AJ319" s="205"/>
      <c r="AK319" s="205"/>
      <c r="AL319" s="205"/>
      <c r="AM319" s="205"/>
      <c r="AN319" s="205"/>
      <c r="AO319" s="205"/>
      <c r="AP319" s="205"/>
      <c r="AQ319" s="205"/>
      <c r="AR319" s="205"/>
    </row>
    <row r="320" spans="1:44" s="204" customFormat="1" ht="36" hidden="1" customHeight="1">
      <c r="A320" s="204">
        <v>1</v>
      </c>
      <c r="B320" s="207">
        <f>SUBTOTAL(103,$A$16:A320)</f>
        <v>0</v>
      </c>
      <c r="C320" s="197" t="s">
        <v>226</v>
      </c>
      <c r="D320" s="199">
        <v>1970</v>
      </c>
      <c r="E320" s="199"/>
      <c r="F320" s="208" t="s">
        <v>262</v>
      </c>
      <c r="G320" s="199">
        <v>2</v>
      </c>
      <c r="H320" s="199" t="s">
        <v>298</v>
      </c>
      <c r="I320" s="203">
        <v>404.7</v>
      </c>
      <c r="J320" s="203">
        <v>372.6</v>
      </c>
      <c r="K320" s="203">
        <v>372.6</v>
      </c>
      <c r="L320" s="209">
        <v>20</v>
      </c>
      <c r="M320" s="199" t="s">
        <v>260</v>
      </c>
      <c r="N320" s="199" t="s">
        <v>264</v>
      </c>
      <c r="O320" s="202" t="s">
        <v>327</v>
      </c>
      <c r="P320" s="203">
        <v>1413561.06</v>
      </c>
      <c r="Q320" s="203">
        <v>0</v>
      </c>
      <c r="R320" s="203">
        <v>0</v>
      </c>
      <c r="S320" s="203">
        <f t="shared" ref="S320:S331" si="59">P320-Q320-R320</f>
        <v>1413561.06</v>
      </c>
      <c r="T320" s="203">
        <f t="shared" si="43"/>
        <v>3492.8615270570795</v>
      </c>
      <c r="U320" s="203">
        <v>7557.5604645416361</v>
      </c>
      <c r="V320" s="210">
        <v>7557.5604645416361</v>
      </c>
      <c r="W320" s="210">
        <v>4064.6989374845566</v>
      </c>
      <c r="X320" s="210">
        <f t="shared" ref="X320:X335" si="60">U320-T320</f>
        <v>4064.6989374845566</v>
      </c>
      <c r="Y320" s="205">
        <v>0</v>
      </c>
      <c r="Z320" s="205">
        <v>0</v>
      </c>
      <c r="AA320" s="205">
        <v>0</v>
      </c>
      <c r="AB320" s="205">
        <v>0</v>
      </c>
      <c r="AC320" s="205">
        <v>0</v>
      </c>
      <c r="AD320" s="205">
        <v>0</v>
      </c>
      <c r="AE320" s="205">
        <v>0</v>
      </c>
      <c r="AF320" s="211">
        <v>0</v>
      </c>
      <c r="AG320" s="205">
        <v>343</v>
      </c>
      <c r="AH320" s="211">
        <f>8917.04*AG320/I320</f>
        <v>7557.5604645416361</v>
      </c>
      <c r="AI320" s="205">
        <v>0</v>
      </c>
      <c r="AJ320" s="205">
        <v>0</v>
      </c>
      <c r="AK320" s="205">
        <v>0</v>
      </c>
      <c r="AL320" s="211">
        <v>0</v>
      </c>
      <c r="AM320" s="205">
        <v>0</v>
      </c>
      <c r="AN320" s="205">
        <v>0</v>
      </c>
      <c r="AO320" s="211">
        <v>0</v>
      </c>
      <c r="AP320" s="205">
        <v>0</v>
      </c>
      <c r="AQ320" s="205">
        <v>0</v>
      </c>
      <c r="AR320" s="205">
        <v>0</v>
      </c>
    </row>
    <row r="321" spans="1:44" s="204" customFormat="1" ht="36" hidden="1" customHeight="1">
      <c r="A321" s="204">
        <v>1</v>
      </c>
      <c r="B321" s="207">
        <f>SUBTOTAL(103,$A$16:A321)</f>
        <v>0</v>
      </c>
      <c r="C321" s="197" t="s">
        <v>228</v>
      </c>
      <c r="D321" s="199">
        <v>1964</v>
      </c>
      <c r="E321" s="199"/>
      <c r="F321" s="208" t="s">
        <v>262</v>
      </c>
      <c r="G321" s="199">
        <v>2</v>
      </c>
      <c r="H321" s="199" t="s">
        <v>297</v>
      </c>
      <c r="I321" s="203">
        <v>645.4</v>
      </c>
      <c r="J321" s="203">
        <v>597.4</v>
      </c>
      <c r="K321" s="203">
        <v>597.4</v>
      </c>
      <c r="L321" s="209">
        <v>42</v>
      </c>
      <c r="M321" s="199" t="s">
        <v>260</v>
      </c>
      <c r="N321" s="199" t="s">
        <v>264</v>
      </c>
      <c r="O321" s="202" t="s">
        <v>328</v>
      </c>
      <c r="P321" s="203">
        <v>75889.97</v>
      </c>
      <c r="Q321" s="203">
        <v>0</v>
      </c>
      <c r="R321" s="203">
        <v>0</v>
      </c>
      <c r="S321" s="203">
        <f t="shared" si="59"/>
        <v>75889.97</v>
      </c>
      <c r="T321" s="203">
        <f t="shared" si="43"/>
        <v>117.58594669972111</v>
      </c>
      <c r="U321" s="203">
        <v>117.58594669972111</v>
      </c>
      <c r="V321" s="210">
        <v>117.58594669972111</v>
      </c>
      <c r="W321" s="210">
        <v>0</v>
      </c>
      <c r="X321" s="210">
        <f t="shared" si="60"/>
        <v>0</v>
      </c>
      <c r="Y321" s="205">
        <v>0</v>
      </c>
      <c r="Z321" s="205">
        <v>0</v>
      </c>
      <c r="AA321" s="205">
        <v>0</v>
      </c>
      <c r="AB321" s="205">
        <v>0</v>
      </c>
      <c r="AC321" s="205">
        <v>0</v>
      </c>
      <c r="AD321" s="205">
        <v>0</v>
      </c>
      <c r="AE321" s="205">
        <v>0</v>
      </c>
      <c r="AF321" s="211">
        <v>0</v>
      </c>
      <c r="AG321" s="205">
        <v>0</v>
      </c>
      <c r="AH321" s="205">
        <v>0</v>
      </c>
      <c r="AI321" s="205">
        <v>0</v>
      </c>
      <c r="AJ321" s="205">
        <v>0</v>
      </c>
      <c r="AK321" s="205">
        <v>0</v>
      </c>
      <c r="AL321" s="211">
        <v>0</v>
      </c>
      <c r="AM321" s="205">
        <v>0</v>
      </c>
      <c r="AN321" s="205">
        <v>0</v>
      </c>
      <c r="AO321" s="211">
        <v>0</v>
      </c>
      <c r="AP321" s="205">
        <v>0</v>
      </c>
      <c r="AQ321" s="205">
        <v>0</v>
      </c>
      <c r="AR321" s="205">
        <v>0</v>
      </c>
    </row>
    <row r="322" spans="1:44" s="204" customFormat="1" ht="36" hidden="1" customHeight="1">
      <c r="A322" s="204">
        <v>1</v>
      </c>
      <c r="B322" s="207">
        <f>SUBTOTAL(103,$A$16:A322)</f>
        <v>0</v>
      </c>
      <c r="C322" s="197" t="s">
        <v>231</v>
      </c>
      <c r="D322" s="199">
        <v>1961</v>
      </c>
      <c r="E322" s="199"/>
      <c r="F322" s="208" t="s">
        <v>330</v>
      </c>
      <c r="G322" s="199">
        <v>2</v>
      </c>
      <c r="H322" s="199" t="s">
        <v>297</v>
      </c>
      <c r="I322" s="203">
        <v>605.1</v>
      </c>
      <c r="J322" s="203">
        <v>560.20000000000005</v>
      </c>
      <c r="K322" s="203">
        <v>560.20000000000005</v>
      </c>
      <c r="L322" s="209">
        <v>35</v>
      </c>
      <c r="M322" s="199" t="s">
        <v>260</v>
      </c>
      <c r="N322" s="199" t="s">
        <v>264</v>
      </c>
      <c r="O322" s="202" t="s">
        <v>327</v>
      </c>
      <c r="P322" s="203">
        <v>1769883.07</v>
      </c>
      <c r="Q322" s="203">
        <v>0</v>
      </c>
      <c r="R322" s="203">
        <v>0</v>
      </c>
      <c r="S322" s="203">
        <f t="shared" si="59"/>
        <v>1769883.07</v>
      </c>
      <c r="T322" s="203">
        <f t="shared" si="43"/>
        <v>2924.9431003139975</v>
      </c>
      <c r="U322" s="203">
        <v>7208.1985549495948</v>
      </c>
      <c r="V322" s="210">
        <v>7208.1985549495948</v>
      </c>
      <c r="W322" s="210">
        <v>4283.2554546355968</v>
      </c>
      <c r="X322" s="210">
        <f t="shared" si="60"/>
        <v>4283.2554546355968</v>
      </c>
      <c r="Y322" s="205">
        <v>0</v>
      </c>
      <c r="Z322" s="205">
        <v>0</v>
      </c>
      <c r="AA322" s="205">
        <v>0</v>
      </c>
      <c r="AB322" s="205">
        <v>0</v>
      </c>
      <c r="AC322" s="205">
        <v>0</v>
      </c>
      <c r="AD322" s="205">
        <v>0</v>
      </c>
      <c r="AE322" s="205">
        <v>0</v>
      </c>
      <c r="AF322" s="211">
        <v>0</v>
      </c>
      <c r="AG322" s="205">
        <v>489.14</v>
      </c>
      <c r="AH322" s="211">
        <f>8917.04*AG322/I322</f>
        <v>7208.1985549495948</v>
      </c>
      <c r="AI322" s="205">
        <v>0</v>
      </c>
      <c r="AJ322" s="205">
        <v>0</v>
      </c>
      <c r="AK322" s="205">
        <v>0</v>
      </c>
      <c r="AL322" s="211">
        <v>0</v>
      </c>
      <c r="AM322" s="205">
        <v>0</v>
      </c>
      <c r="AN322" s="205">
        <v>0</v>
      </c>
      <c r="AO322" s="211">
        <v>0</v>
      </c>
      <c r="AP322" s="205">
        <v>0</v>
      </c>
      <c r="AQ322" s="205">
        <v>0</v>
      </c>
      <c r="AR322" s="205">
        <v>0</v>
      </c>
    </row>
    <row r="323" spans="1:44" s="204" customFormat="1" ht="36" hidden="1" customHeight="1">
      <c r="A323" s="204">
        <v>1</v>
      </c>
      <c r="B323" s="207">
        <f>SUBTOTAL(103,$A$16:A323)</f>
        <v>0</v>
      </c>
      <c r="C323" s="197" t="s">
        <v>232</v>
      </c>
      <c r="D323" s="199">
        <v>1963</v>
      </c>
      <c r="E323" s="199"/>
      <c r="F323" s="208" t="s">
        <v>262</v>
      </c>
      <c r="G323" s="199">
        <v>2</v>
      </c>
      <c r="H323" s="199" t="s">
        <v>298</v>
      </c>
      <c r="I323" s="203">
        <v>336.7</v>
      </c>
      <c r="J323" s="203">
        <v>304.3</v>
      </c>
      <c r="K323" s="203">
        <v>304.3</v>
      </c>
      <c r="L323" s="209">
        <v>15</v>
      </c>
      <c r="M323" s="199" t="s">
        <v>260</v>
      </c>
      <c r="N323" s="199" t="s">
        <v>264</v>
      </c>
      <c r="O323" s="202" t="s">
        <v>327</v>
      </c>
      <c r="P323" s="203">
        <v>48252.34</v>
      </c>
      <c r="Q323" s="203">
        <v>0</v>
      </c>
      <c r="R323" s="203">
        <v>0</v>
      </c>
      <c r="S323" s="203">
        <f t="shared" si="59"/>
        <v>48252.34</v>
      </c>
      <c r="T323" s="203">
        <f t="shared" si="43"/>
        <v>143.3095931095931</v>
      </c>
      <c r="U323" s="203">
        <v>143.3095931095931</v>
      </c>
      <c r="V323" s="210">
        <v>143.3095931095931</v>
      </c>
      <c r="W323" s="210">
        <v>0</v>
      </c>
      <c r="X323" s="210">
        <f t="shared" si="60"/>
        <v>0</v>
      </c>
      <c r="Y323" s="205">
        <v>0</v>
      </c>
      <c r="Z323" s="205">
        <v>0</v>
      </c>
      <c r="AA323" s="205">
        <v>0</v>
      </c>
      <c r="AB323" s="205">
        <v>0</v>
      </c>
      <c r="AC323" s="205">
        <v>0</v>
      </c>
      <c r="AD323" s="205">
        <v>0</v>
      </c>
      <c r="AE323" s="205">
        <v>0</v>
      </c>
      <c r="AF323" s="211">
        <v>0</v>
      </c>
      <c r="AG323" s="205">
        <v>0</v>
      </c>
      <c r="AH323" s="205">
        <v>0</v>
      </c>
      <c r="AI323" s="205">
        <v>0</v>
      </c>
      <c r="AJ323" s="205">
        <v>0</v>
      </c>
      <c r="AK323" s="205">
        <v>0</v>
      </c>
      <c r="AL323" s="211">
        <v>0</v>
      </c>
      <c r="AM323" s="205">
        <v>0</v>
      </c>
      <c r="AN323" s="205">
        <v>0</v>
      </c>
      <c r="AO323" s="211">
        <v>0</v>
      </c>
      <c r="AP323" s="205">
        <v>0</v>
      </c>
      <c r="AQ323" s="205">
        <v>0</v>
      </c>
      <c r="AR323" s="205">
        <v>0</v>
      </c>
    </row>
    <row r="324" spans="1:44" s="204" customFormat="1" ht="36" hidden="1" customHeight="1">
      <c r="A324" s="204">
        <v>1</v>
      </c>
      <c r="B324" s="207">
        <f>SUBTOTAL(103,$A$16:A324)</f>
        <v>0</v>
      </c>
      <c r="C324" s="197" t="s">
        <v>227</v>
      </c>
      <c r="D324" s="213">
        <v>1970</v>
      </c>
      <c r="E324" s="199"/>
      <c r="F324" s="208" t="s">
        <v>262</v>
      </c>
      <c r="G324" s="199">
        <v>2</v>
      </c>
      <c r="H324" s="199" t="s">
        <v>298</v>
      </c>
      <c r="I324" s="203">
        <v>351.6</v>
      </c>
      <c r="J324" s="203">
        <v>320.60000000000002</v>
      </c>
      <c r="K324" s="203">
        <v>320.60000000000002</v>
      </c>
      <c r="L324" s="209">
        <v>14</v>
      </c>
      <c r="M324" s="199" t="s">
        <v>260</v>
      </c>
      <c r="N324" s="199" t="s">
        <v>264</v>
      </c>
      <c r="O324" s="202" t="s">
        <v>329</v>
      </c>
      <c r="P324" s="203">
        <v>1361877.77</v>
      </c>
      <c r="Q324" s="203">
        <v>0</v>
      </c>
      <c r="R324" s="203">
        <v>0</v>
      </c>
      <c r="S324" s="203">
        <f t="shared" si="59"/>
        <v>1361877.77</v>
      </c>
      <c r="T324" s="203">
        <f t="shared" si="43"/>
        <v>3873.3724971558586</v>
      </c>
      <c r="U324" s="203">
        <v>7515.0662480091023</v>
      </c>
      <c r="V324" s="210">
        <v>7515.0662480091023</v>
      </c>
      <c r="W324" s="210">
        <v>3641.6937508532437</v>
      </c>
      <c r="X324" s="210">
        <f t="shared" si="60"/>
        <v>3641.6937508532437</v>
      </c>
      <c r="Y324" s="205">
        <v>0</v>
      </c>
      <c r="Z324" s="205">
        <v>0</v>
      </c>
      <c r="AA324" s="205">
        <v>0</v>
      </c>
      <c r="AB324" s="205">
        <v>0</v>
      </c>
      <c r="AC324" s="205">
        <v>0</v>
      </c>
      <c r="AD324" s="205">
        <v>0</v>
      </c>
      <c r="AE324" s="205">
        <v>0</v>
      </c>
      <c r="AF324" s="211">
        <v>0</v>
      </c>
      <c r="AG324" s="205">
        <v>296.32</v>
      </c>
      <c r="AH324" s="211">
        <f>8917.04*AG324/I324</f>
        <v>7515.0662480091023</v>
      </c>
      <c r="AI324" s="205">
        <v>0</v>
      </c>
      <c r="AJ324" s="205">
        <v>0</v>
      </c>
      <c r="AK324" s="205">
        <v>0</v>
      </c>
      <c r="AL324" s="211">
        <v>0</v>
      </c>
      <c r="AM324" s="205">
        <v>0</v>
      </c>
      <c r="AN324" s="205">
        <v>0</v>
      </c>
      <c r="AO324" s="211">
        <v>0</v>
      </c>
      <c r="AP324" s="205">
        <v>0</v>
      </c>
      <c r="AQ324" s="205">
        <v>0</v>
      </c>
      <c r="AR324" s="205">
        <v>0</v>
      </c>
    </row>
    <row r="325" spans="1:44" s="204" customFormat="1" ht="36" hidden="1" customHeight="1">
      <c r="A325" s="204">
        <v>1</v>
      </c>
      <c r="B325" s="207">
        <f>SUBTOTAL(103,$A$16:A325)</f>
        <v>0</v>
      </c>
      <c r="C325" s="197" t="s">
        <v>234</v>
      </c>
      <c r="D325" s="199">
        <v>1972</v>
      </c>
      <c r="E325" s="199"/>
      <c r="F325" s="208" t="s">
        <v>262</v>
      </c>
      <c r="G325" s="199">
        <v>2</v>
      </c>
      <c r="H325" s="199" t="s">
        <v>306</v>
      </c>
      <c r="I325" s="203">
        <v>899</v>
      </c>
      <c r="J325" s="203">
        <v>843.9</v>
      </c>
      <c r="K325" s="203">
        <v>843.9</v>
      </c>
      <c r="L325" s="209">
        <v>54</v>
      </c>
      <c r="M325" s="199" t="s">
        <v>260</v>
      </c>
      <c r="N325" s="199" t="s">
        <v>264</v>
      </c>
      <c r="O325" s="202" t="s">
        <v>327</v>
      </c>
      <c r="P325" s="203">
        <v>82017.66</v>
      </c>
      <c r="Q325" s="203">
        <v>0</v>
      </c>
      <c r="R325" s="203">
        <v>0</v>
      </c>
      <c r="S325" s="203">
        <f t="shared" si="59"/>
        <v>82017.66</v>
      </c>
      <c r="T325" s="203">
        <f t="shared" si="43"/>
        <v>91.232102335928815</v>
      </c>
      <c r="U325" s="203">
        <v>91.232102335928815</v>
      </c>
      <c r="V325" s="210">
        <v>91.232102335928815</v>
      </c>
      <c r="W325" s="210">
        <v>0</v>
      </c>
      <c r="X325" s="210">
        <f t="shared" si="60"/>
        <v>0</v>
      </c>
      <c r="Y325" s="205">
        <v>0</v>
      </c>
      <c r="Z325" s="205">
        <v>0</v>
      </c>
      <c r="AA325" s="205">
        <v>0</v>
      </c>
      <c r="AB325" s="205">
        <v>0</v>
      </c>
      <c r="AC325" s="205">
        <v>0</v>
      </c>
      <c r="AD325" s="205">
        <v>0</v>
      </c>
      <c r="AE325" s="205">
        <v>0</v>
      </c>
      <c r="AF325" s="211">
        <v>0</v>
      </c>
      <c r="AG325" s="205">
        <v>0</v>
      </c>
      <c r="AH325" s="205">
        <v>0</v>
      </c>
      <c r="AI325" s="205">
        <v>0</v>
      </c>
      <c r="AJ325" s="205">
        <v>0</v>
      </c>
      <c r="AK325" s="205">
        <v>0</v>
      </c>
      <c r="AL325" s="211">
        <v>0</v>
      </c>
      <c r="AM325" s="205">
        <v>0</v>
      </c>
      <c r="AN325" s="205">
        <v>0</v>
      </c>
      <c r="AO325" s="211">
        <v>0</v>
      </c>
      <c r="AP325" s="205">
        <v>0</v>
      </c>
      <c r="AQ325" s="205">
        <v>0</v>
      </c>
      <c r="AR325" s="205">
        <v>0</v>
      </c>
    </row>
    <row r="326" spans="1:44" s="204" customFormat="1" ht="36" hidden="1" customHeight="1">
      <c r="A326" s="204">
        <v>1</v>
      </c>
      <c r="B326" s="207">
        <f>SUBTOTAL(103,$A$16:A326)</f>
        <v>0</v>
      </c>
      <c r="C326" s="197" t="s">
        <v>1167</v>
      </c>
      <c r="D326" s="199">
        <v>1959</v>
      </c>
      <c r="E326" s="199"/>
      <c r="F326" s="208" t="s">
        <v>330</v>
      </c>
      <c r="G326" s="199">
        <v>2</v>
      </c>
      <c r="H326" s="199" t="s">
        <v>297</v>
      </c>
      <c r="I326" s="200">
        <v>654.4</v>
      </c>
      <c r="J326" s="200">
        <v>551.4</v>
      </c>
      <c r="K326" s="200">
        <v>551.4</v>
      </c>
      <c r="L326" s="209">
        <v>40</v>
      </c>
      <c r="M326" s="199" t="s">
        <v>260</v>
      </c>
      <c r="N326" s="199" t="s">
        <v>264</v>
      </c>
      <c r="O326" s="202" t="s">
        <v>328</v>
      </c>
      <c r="P326" s="203">
        <v>2704515.35</v>
      </c>
      <c r="Q326" s="203">
        <v>0</v>
      </c>
      <c r="R326" s="203">
        <v>0</v>
      </c>
      <c r="S326" s="203">
        <f t="shared" si="59"/>
        <v>2704515.35</v>
      </c>
      <c r="T326" s="203">
        <f t="shared" si="43"/>
        <v>4132.8168551344743</v>
      </c>
      <c r="U326" s="203">
        <v>7856.0264009779949</v>
      </c>
      <c r="V326" s="210">
        <v>7856.0264009779949</v>
      </c>
      <c r="W326" s="210">
        <v>3723.2095458435206</v>
      </c>
      <c r="X326" s="210">
        <f t="shared" si="60"/>
        <v>3723.2095458435206</v>
      </c>
      <c r="Y326" s="205">
        <v>0</v>
      </c>
      <c r="Z326" s="205">
        <v>0</v>
      </c>
      <c r="AA326" s="205">
        <v>0</v>
      </c>
      <c r="AB326" s="205">
        <v>0</v>
      </c>
      <c r="AC326" s="205">
        <v>0</v>
      </c>
      <c r="AD326" s="205">
        <v>0</v>
      </c>
      <c r="AE326" s="205">
        <v>0</v>
      </c>
      <c r="AF326" s="211">
        <v>0</v>
      </c>
      <c r="AG326" s="205">
        <v>0</v>
      </c>
      <c r="AH326" s="205">
        <v>0</v>
      </c>
      <c r="AI326" s="205">
        <v>0</v>
      </c>
      <c r="AJ326" s="205">
        <v>0</v>
      </c>
      <c r="AK326" s="205">
        <v>658.88</v>
      </c>
      <c r="AL326" s="211">
        <f>7802.61*AK326/I326</f>
        <v>7856.0264009779949</v>
      </c>
      <c r="AM326" s="205">
        <v>0</v>
      </c>
      <c r="AN326" s="205">
        <v>0</v>
      </c>
      <c r="AO326" s="211">
        <v>0</v>
      </c>
      <c r="AP326" s="205">
        <v>0</v>
      </c>
      <c r="AQ326" s="205">
        <v>0</v>
      </c>
      <c r="AR326" s="205">
        <v>0</v>
      </c>
    </row>
    <row r="327" spans="1:44" s="204" customFormat="1" ht="36" hidden="1" customHeight="1">
      <c r="A327" s="204">
        <v>1</v>
      </c>
      <c r="B327" s="207">
        <f>SUBTOTAL(103,$A$16:A327)</f>
        <v>0</v>
      </c>
      <c r="C327" s="197" t="s">
        <v>1168</v>
      </c>
      <c r="D327" s="199">
        <v>1977</v>
      </c>
      <c r="E327" s="199"/>
      <c r="F327" s="208" t="s">
        <v>262</v>
      </c>
      <c r="G327" s="199">
        <v>5</v>
      </c>
      <c r="H327" s="199" t="s">
        <v>298</v>
      </c>
      <c r="I327" s="203">
        <v>3019</v>
      </c>
      <c r="J327" s="203">
        <v>3019</v>
      </c>
      <c r="K327" s="203">
        <v>2048</v>
      </c>
      <c r="L327" s="209">
        <v>333</v>
      </c>
      <c r="M327" s="199" t="s">
        <v>260</v>
      </c>
      <c r="N327" s="199" t="s">
        <v>264</v>
      </c>
      <c r="O327" s="202" t="s">
        <v>1267</v>
      </c>
      <c r="P327" s="203">
        <v>2291266.0300000003</v>
      </c>
      <c r="Q327" s="203">
        <v>0</v>
      </c>
      <c r="R327" s="203">
        <v>0</v>
      </c>
      <c r="S327" s="203">
        <f t="shared" si="59"/>
        <v>2291266.0300000003</v>
      </c>
      <c r="T327" s="203">
        <f t="shared" si="43"/>
        <v>758.9486684332561</v>
      </c>
      <c r="U327" s="203">
        <v>810.46</v>
      </c>
      <c r="V327" s="210">
        <v>810.46</v>
      </c>
      <c r="W327" s="210">
        <v>51.511331566743934</v>
      </c>
      <c r="X327" s="210">
        <f t="shared" si="60"/>
        <v>51.511331566743934</v>
      </c>
      <c r="Y327" s="205">
        <v>0</v>
      </c>
      <c r="Z327" s="205">
        <v>0</v>
      </c>
      <c r="AA327" s="205">
        <v>0</v>
      </c>
      <c r="AB327" s="205">
        <v>0</v>
      </c>
      <c r="AC327" s="205">
        <v>810.46</v>
      </c>
      <c r="AD327" s="205">
        <v>0</v>
      </c>
      <c r="AE327" s="205">
        <v>0</v>
      </c>
      <c r="AF327" s="211">
        <v>0</v>
      </c>
      <c r="AG327" s="205">
        <v>0</v>
      </c>
      <c r="AH327" s="205">
        <v>0</v>
      </c>
      <c r="AI327" s="205">
        <v>0</v>
      </c>
      <c r="AJ327" s="205">
        <v>0</v>
      </c>
      <c r="AK327" s="205">
        <v>0</v>
      </c>
      <c r="AL327" s="211">
        <v>0</v>
      </c>
      <c r="AM327" s="205">
        <v>0</v>
      </c>
      <c r="AN327" s="205">
        <v>0</v>
      </c>
      <c r="AO327" s="211">
        <v>0</v>
      </c>
      <c r="AP327" s="205">
        <v>0</v>
      </c>
      <c r="AQ327" s="205">
        <v>0</v>
      </c>
      <c r="AR327" s="205">
        <v>0</v>
      </c>
    </row>
    <row r="328" spans="1:44" s="204" customFormat="1" ht="36" hidden="1" customHeight="1">
      <c r="A328" s="204">
        <v>1</v>
      </c>
      <c r="B328" s="207">
        <f>SUBTOTAL(103,$A$16:A328)</f>
        <v>0</v>
      </c>
      <c r="C328" s="197" t="s">
        <v>1169</v>
      </c>
      <c r="D328" s="199">
        <v>1951</v>
      </c>
      <c r="E328" s="199"/>
      <c r="F328" s="208" t="s">
        <v>330</v>
      </c>
      <c r="G328" s="199">
        <v>2</v>
      </c>
      <c r="H328" s="199" t="s">
        <v>297</v>
      </c>
      <c r="I328" s="203">
        <v>859.4</v>
      </c>
      <c r="J328" s="203">
        <v>812.4</v>
      </c>
      <c r="K328" s="203">
        <v>812.4</v>
      </c>
      <c r="L328" s="209">
        <v>38</v>
      </c>
      <c r="M328" s="199" t="s">
        <v>260</v>
      </c>
      <c r="N328" s="199" t="s">
        <v>264</v>
      </c>
      <c r="O328" s="202" t="s">
        <v>327</v>
      </c>
      <c r="P328" s="203">
        <v>2890713.31</v>
      </c>
      <c r="Q328" s="203">
        <v>0</v>
      </c>
      <c r="R328" s="203">
        <v>0</v>
      </c>
      <c r="S328" s="203">
        <f t="shared" si="59"/>
        <v>2890713.31</v>
      </c>
      <c r="T328" s="203">
        <f t="shared" si="43"/>
        <v>3363.64127298115</v>
      </c>
      <c r="U328" s="203">
        <v>6854.7481382359783</v>
      </c>
      <c r="V328" s="210">
        <v>6854.7481382359783</v>
      </c>
      <c r="W328" s="210">
        <v>3491.1068652548283</v>
      </c>
      <c r="X328" s="210">
        <f t="shared" si="60"/>
        <v>3491.1068652548283</v>
      </c>
      <c r="Y328" s="205">
        <v>0</v>
      </c>
      <c r="Z328" s="205">
        <v>0</v>
      </c>
      <c r="AA328" s="205">
        <v>0</v>
      </c>
      <c r="AB328" s="205">
        <v>0</v>
      </c>
      <c r="AC328" s="205">
        <v>0</v>
      </c>
      <c r="AD328" s="205">
        <v>0</v>
      </c>
      <c r="AE328" s="205">
        <v>0</v>
      </c>
      <c r="AF328" s="211">
        <v>0</v>
      </c>
      <c r="AG328" s="205">
        <v>0</v>
      </c>
      <c r="AH328" s="205">
        <v>0</v>
      </c>
      <c r="AI328" s="205">
        <v>0</v>
      </c>
      <c r="AJ328" s="205">
        <v>0</v>
      </c>
      <c r="AK328" s="205">
        <v>755</v>
      </c>
      <c r="AL328" s="211">
        <f>7802.61*AK328/I328</f>
        <v>6854.7481382359783</v>
      </c>
      <c r="AM328" s="205">
        <v>0</v>
      </c>
      <c r="AN328" s="205">
        <v>0</v>
      </c>
      <c r="AO328" s="211">
        <v>0</v>
      </c>
      <c r="AP328" s="205">
        <v>0</v>
      </c>
      <c r="AQ328" s="205">
        <v>0</v>
      </c>
      <c r="AR328" s="205">
        <v>0</v>
      </c>
    </row>
    <row r="329" spans="1:44" s="204" customFormat="1" ht="36" hidden="1" customHeight="1">
      <c r="A329" s="204">
        <v>1</v>
      </c>
      <c r="B329" s="207">
        <f>SUBTOTAL(103,$A$16:A329)</f>
        <v>0</v>
      </c>
      <c r="C329" s="197" t="s">
        <v>1172</v>
      </c>
      <c r="D329" s="199">
        <v>1917</v>
      </c>
      <c r="E329" s="199"/>
      <c r="F329" s="208" t="s">
        <v>262</v>
      </c>
      <c r="G329" s="199">
        <v>2</v>
      </c>
      <c r="H329" s="199" t="s">
        <v>297</v>
      </c>
      <c r="I329" s="203">
        <v>389.7</v>
      </c>
      <c r="J329" s="203">
        <v>385</v>
      </c>
      <c r="K329" s="203">
        <v>385</v>
      </c>
      <c r="L329" s="209">
        <v>11</v>
      </c>
      <c r="M329" s="199" t="s">
        <v>260</v>
      </c>
      <c r="N329" s="199" t="s">
        <v>264</v>
      </c>
      <c r="O329" s="202" t="s">
        <v>327</v>
      </c>
      <c r="P329" s="203">
        <v>1714543.07</v>
      </c>
      <c r="Q329" s="203">
        <v>0</v>
      </c>
      <c r="R329" s="203">
        <v>0</v>
      </c>
      <c r="S329" s="203">
        <f t="shared" si="59"/>
        <v>1714543.07</v>
      </c>
      <c r="T329" s="203">
        <f t="shared" si="43"/>
        <v>4399.6486271490894</v>
      </c>
      <c r="U329" s="203">
        <v>8564.6601796253544</v>
      </c>
      <c r="V329" s="210">
        <v>8564.6601796253544</v>
      </c>
      <c r="W329" s="210">
        <v>4165.011552476265</v>
      </c>
      <c r="X329" s="210">
        <f t="shared" si="60"/>
        <v>4165.011552476265</v>
      </c>
      <c r="Y329" s="205">
        <v>0</v>
      </c>
      <c r="Z329" s="205">
        <v>0</v>
      </c>
      <c r="AA329" s="205">
        <v>0</v>
      </c>
      <c r="AB329" s="205">
        <v>0</v>
      </c>
      <c r="AC329" s="205">
        <v>0</v>
      </c>
      <c r="AD329" s="205">
        <v>0</v>
      </c>
      <c r="AE329" s="205">
        <v>0</v>
      </c>
      <c r="AF329" s="211">
        <v>0</v>
      </c>
      <c r="AG329" s="205">
        <v>374.3</v>
      </c>
      <c r="AH329" s="211">
        <f t="shared" ref="AH329:AH333" si="61">8917.04*AG329/I329</f>
        <v>8564.6601796253544</v>
      </c>
      <c r="AI329" s="205">
        <v>0</v>
      </c>
      <c r="AJ329" s="205">
        <v>0</v>
      </c>
      <c r="AK329" s="205">
        <v>0</v>
      </c>
      <c r="AL329" s="211">
        <v>0</v>
      </c>
      <c r="AM329" s="205">
        <v>0</v>
      </c>
      <c r="AN329" s="205">
        <v>0</v>
      </c>
      <c r="AO329" s="211">
        <v>0</v>
      </c>
      <c r="AP329" s="205">
        <v>0</v>
      </c>
      <c r="AQ329" s="205">
        <v>0</v>
      </c>
      <c r="AR329" s="205">
        <v>0</v>
      </c>
    </row>
    <row r="330" spans="1:44" s="204" customFormat="1" ht="36" hidden="1" customHeight="1">
      <c r="A330" s="204">
        <v>1</v>
      </c>
      <c r="B330" s="207">
        <f>SUBTOTAL(103,$A$16:A330)</f>
        <v>0</v>
      </c>
      <c r="C330" s="197" t="s">
        <v>1484</v>
      </c>
      <c r="D330" s="199">
        <v>1967</v>
      </c>
      <c r="E330" s="199"/>
      <c r="F330" s="208" t="s">
        <v>262</v>
      </c>
      <c r="G330" s="199">
        <v>2</v>
      </c>
      <c r="H330" s="199" t="s">
        <v>298</v>
      </c>
      <c r="I330" s="203">
        <v>391.7</v>
      </c>
      <c r="J330" s="203">
        <v>362.7</v>
      </c>
      <c r="K330" s="203">
        <v>362.7</v>
      </c>
      <c r="L330" s="209">
        <v>18</v>
      </c>
      <c r="M330" s="199" t="s">
        <v>260</v>
      </c>
      <c r="N330" s="199" t="s">
        <v>264</v>
      </c>
      <c r="O330" s="202" t="s">
        <v>328</v>
      </c>
      <c r="P330" s="203">
        <v>1422597.9100000001</v>
      </c>
      <c r="Q330" s="203">
        <v>0</v>
      </c>
      <c r="R330" s="203">
        <v>0</v>
      </c>
      <c r="S330" s="203">
        <f t="shared" si="59"/>
        <v>1422597.9100000001</v>
      </c>
      <c r="T330" s="203">
        <f t="shared" si="43"/>
        <v>3631.8557824865975</v>
      </c>
      <c r="U330" s="203">
        <v>7463.9517610416142</v>
      </c>
      <c r="V330" s="210">
        <v>7463.9517610416142</v>
      </c>
      <c r="W330" s="210">
        <v>3832.0959785550167</v>
      </c>
      <c r="X330" s="210">
        <f t="shared" si="60"/>
        <v>3832.0959785550167</v>
      </c>
      <c r="Y330" s="205">
        <v>0</v>
      </c>
      <c r="Z330" s="205">
        <v>0</v>
      </c>
      <c r="AA330" s="205">
        <v>0</v>
      </c>
      <c r="AB330" s="205">
        <v>0</v>
      </c>
      <c r="AC330" s="205">
        <v>0</v>
      </c>
      <c r="AD330" s="205">
        <v>0</v>
      </c>
      <c r="AE330" s="205">
        <v>0</v>
      </c>
      <c r="AF330" s="211">
        <v>0</v>
      </c>
      <c r="AG330" s="205">
        <v>327.87</v>
      </c>
      <c r="AH330" s="211">
        <f t="shared" si="61"/>
        <v>7463.9517610416142</v>
      </c>
      <c r="AI330" s="205">
        <v>0</v>
      </c>
      <c r="AJ330" s="205">
        <v>0</v>
      </c>
      <c r="AK330" s="205">
        <v>0</v>
      </c>
      <c r="AL330" s="211">
        <v>0</v>
      </c>
      <c r="AM330" s="205">
        <v>0</v>
      </c>
      <c r="AN330" s="205">
        <v>0</v>
      </c>
      <c r="AO330" s="211">
        <v>0</v>
      </c>
      <c r="AP330" s="205">
        <v>0</v>
      </c>
      <c r="AQ330" s="205">
        <v>0</v>
      </c>
      <c r="AR330" s="205">
        <v>0</v>
      </c>
    </row>
    <row r="331" spans="1:44" s="204" customFormat="1" ht="36" hidden="1" customHeight="1">
      <c r="A331" s="204">
        <v>1</v>
      </c>
      <c r="B331" s="207">
        <f>SUBTOTAL(103,$A$16:A331)</f>
        <v>0</v>
      </c>
      <c r="C331" s="197" t="s">
        <v>1485</v>
      </c>
      <c r="D331" s="199">
        <v>1969</v>
      </c>
      <c r="E331" s="199"/>
      <c r="F331" s="208" t="s">
        <v>262</v>
      </c>
      <c r="G331" s="199">
        <v>2</v>
      </c>
      <c r="H331" s="199" t="s">
        <v>297</v>
      </c>
      <c r="I331" s="203">
        <v>1229.8</v>
      </c>
      <c r="J331" s="203">
        <v>730</v>
      </c>
      <c r="K331" s="203">
        <v>648.4</v>
      </c>
      <c r="L331" s="209">
        <v>31</v>
      </c>
      <c r="M331" s="199" t="s">
        <v>260</v>
      </c>
      <c r="N331" s="199" t="s">
        <v>264</v>
      </c>
      <c r="O331" s="202" t="s">
        <v>327</v>
      </c>
      <c r="P331" s="203">
        <v>2288055.7799999998</v>
      </c>
      <c r="Q331" s="203">
        <v>0</v>
      </c>
      <c r="R331" s="203">
        <v>0</v>
      </c>
      <c r="S331" s="203">
        <f t="shared" si="59"/>
        <v>2288055.7799999998</v>
      </c>
      <c r="T331" s="203">
        <f t="shared" si="43"/>
        <v>1860.5104732476825</v>
      </c>
      <c r="U331" s="203">
        <v>4354.3259320214675</v>
      </c>
      <c r="V331" s="210">
        <v>4354.3259320214675</v>
      </c>
      <c r="W331" s="210">
        <v>2493.8154587737849</v>
      </c>
      <c r="X331" s="210">
        <f t="shared" si="60"/>
        <v>2493.8154587737849</v>
      </c>
      <c r="Y331" s="205">
        <v>0</v>
      </c>
      <c r="Z331" s="205">
        <v>0</v>
      </c>
      <c r="AA331" s="205">
        <v>0</v>
      </c>
      <c r="AB331" s="205">
        <v>0</v>
      </c>
      <c r="AC331" s="205">
        <v>0</v>
      </c>
      <c r="AD331" s="205">
        <v>0</v>
      </c>
      <c r="AE331" s="205">
        <v>0</v>
      </c>
      <c r="AF331" s="211">
        <v>0</v>
      </c>
      <c r="AG331" s="205">
        <v>600.53</v>
      </c>
      <c r="AH331" s="211">
        <f t="shared" si="61"/>
        <v>4354.3259320214675</v>
      </c>
      <c r="AI331" s="205">
        <v>0</v>
      </c>
      <c r="AJ331" s="205">
        <v>0</v>
      </c>
      <c r="AK331" s="205">
        <v>0</v>
      </c>
      <c r="AL331" s="211">
        <v>0</v>
      </c>
      <c r="AM331" s="205">
        <v>0</v>
      </c>
      <c r="AN331" s="205">
        <v>0</v>
      </c>
      <c r="AO331" s="211">
        <v>0</v>
      </c>
      <c r="AP331" s="205">
        <v>0</v>
      </c>
      <c r="AQ331" s="205">
        <v>0</v>
      </c>
      <c r="AR331" s="205">
        <v>0</v>
      </c>
    </row>
    <row r="332" spans="1:44" s="204" customFormat="1" ht="36" hidden="1" customHeight="1">
      <c r="A332" s="204">
        <v>1</v>
      </c>
      <c r="B332" s="207">
        <f>SUBTOTAL(103,$A$16:A332)</f>
        <v>0</v>
      </c>
      <c r="C332" s="197" t="s">
        <v>1499</v>
      </c>
      <c r="D332" s="199">
        <v>1949</v>
      </c>
      <c r="E332" s="199"/>
      <c r="F332" s="208" t="s">
        <v>1268</v>
      </c>
      <c r="G332" s="199">
        <v>2</v>
      </c>
      <c r="H332" s="199" t="s">
        <v>297</v>
      </c>
      <c r="I332" s="203">
        <v>760.8</v>
      </c>
      <c r="J332" s="203">
        <v>760.8</v>
      </c>
      <c r="K332" s="203">
        <v>760.8</v>
      </c>
      <c r="L332" s="209">
        <v>40</v>
      </c>
      <c r="M332" s="199" t="s">
        <v>260</v>
      </c>
      <c r="N332" s="199" t="s">
        <v>264</v>
      </c>
      <c r="O332" s="202" t="s">
        <v>328</v>
      </c>
      <c r="P332" s="203">
        <v>2348671.69</v>
      </c>
      <c r="Q332" s="203">
        <v>0</v>
      </c>
      <c r="R332" s="203">
        <v>0</v>
      </c>
      <c r="S332" s="203">
        <f>P332-R332-Q332</f>
        <v>2348671.69</v>
      </c>
      <c r="T332" s="203">
        <f t="shared" si="43"/>
        <v>3087.1078995793901</v>
      </c>
      <c r="U332" s="203">
        <v>7392.0714479495291</v>
      </c>
      <c r="V332" s="210">
        <v>7392.0714479495291</v>
      </c>
      <c r="W332" s="210">
        <v>4304.9635483701386</v>
      </c>
      <c r="X332" s="210">
        <f t="shared" si="60"/>
        <v>4304.9635483701386</v>
      </c>
      <c r="Y332" s="205">
        <v>0</v>
      </c>
      <c r="Z332" s="205">
        <v>0</v>
      </c>
      <c r="AA332" s="205">
        <v>0</v>
      </c>
      <c r="AB332" s="205">
        <v>0</v>
      </c>
      <c r="AC332" s="205">
        <v>0</v>
      </c>
      <c r="AD332" s="205">
        <v>0</v>
      </c>
      <c r="AE332" s="205">
        <v>0</v>
      </c>
      <c r="AF332" s="211">
        <v>0</v>
      </c>
      <c r="AG332" s="205">
        <v>630.69000000000005</v>
      </c>
      <c r="AH332" s="211">
        <f t="shared" si="61"/>
        <v>7392.0714479495291</v>
      </c>
      <c r="AI332" s="205">
        <v>0</v>
      </c>
      <c r="AJ332" s="205">
        <v>0</v>
      </c>
      <c r="AK332" s="205">
        <v>0</v>
      </c>
      <c r="AL332" s="211">
        <v>0</v>
      </c>
      <c r="AM332" s="205">
        <v>0</v>
      </c>
      <c r="AN332" s="205">
        <v>0</v>
      </c>
      <c r="AO332" s="211">
        <v>0</v>
      </c>
      <c r="AP332" s="205">
        <v>0</v>
      </c>
      <c r="AQ332" s="205">
        <v>0</v>
      </c>
      <c r="AR332" s="205">
        <v>0</v>
      </c>
    </row>
    <row r="333" spans="1:44" s="204" customFormat="1" ht="36" hidden="1" customHeight="1">
      <c r="A333" s="204">
        <v>1</v>
      </c>
      <c r="B333" s="207">
        <f>SUBTOTAL(103,$A$16:A333)</f>
        <v>0</v>
      </c>
      <c r="C333" s="197" t="s">
        <v>1500</v>
      </c>
      <c r="D333" s="199">
        <v>1961</v>
      </c>
      <c r="E333" s="199"/>
      <c r="F333" s="208" t="s">
        <v>262</v>
      </c>
      <c r="G333" s="199">
        <v>2</v>
      </c>
      <c r="H333" s="199" t="s">
        <v>297</v>
      </c>
      <c r="I333" s="203">
        <v>755.3</v>
      </c>
      <c r="J333" s="203">
        <v>755.3</v>
      </c>
      <c r="K333" s="203">
        <v>755.3</v>
      </c>
      <c r="L333" s="209">
        <v>28</v>
      </c>
      <c r="M333" s="199" t="s">
        <v>260</v>
      </c>
      <c r="N333" s="199" t="s">
        <v>264</v>
      </c>
      <c r="O333" s="202" t="s">
        <v>327</v>
      </c>
      <c r="P333" s="203">
        <v>2304366.3400000003</v>
      </c>
      <c r="Q333" s="203">
        <v>0</v>
      </c>
      <c r="R333" s="203">
        <v>0</v>
      </c>
      <c r="S333" s="203">
        <f>P333-R333-Q333</f>
        <v>2304366.3400000003</v>
      </c>
      <c r="T333" s="203">
        <f t="shared" ref="T333:T396" si="62">P333/I333</f>
        <v>3050.9285581887998</v>
      </c>
      <c r="U333" s="203">
        <v>6989.9534923871324</v>
      </c>
      <c r="V333" s="210">
        <v>6989.9534923871324</v>
      </c>
      <c r="W333" s="210">
        <v>3939.0249341983326</v>
      </c>
      <c r="X333" s="210">
        <f t="shared" si="60"/>
        <v>3939.0249341983326</v>
      </c>
      <c r="Y333" s="205">
        <v>0</v>
      </c>
      <c r="Z333" s="205">
        <v>0</v>
      </c>
      <c r="AA333" s="205">
        <v>0</v>
      </c>
      <c r="AB333" s="205">
        <v>0</v>
      </c>
      <c r="AC333" s="205">
        <v>0</v>
      </c>
      <c r="AD333" s="205">
        <v>0</v>
      </c>
      <c r="AE333" s="205">
        <v>0</v>
      </c>
      <c r="AF333" s="211">
        <v>0</v>
      </c>
      <c r="AG333" s="205">
        <v>592.07000000000005</v>
      </c>
      <c r="AH333" s="211">
        <f t="shared" si="61"/>
        <v>6989.9534923871324</v>
      </c>
      <c r="AI333" s="205">
        <v>0</v>
      </c>
      <c r="AJ333" s="205">
        <v>0</v>
      </c>
      <c r="AK333" s="205">
        <v>0</v>
      </c>
      <c r="AL333" s="211">
        <v>0</v>
      </c>
      <c r="AM333" s="205">
        <v>0</v>
      </c>
      <c r="AN333" s="205">
        <v>0</v>
      </c>
      <c r="AO333" s="211">
        <v>0</v>
      </c>
      <c r="AP333" s="205">
        <v>0</v>
      </c>
      <c r="AQ333" s="205">
        <v>0</v>
      </c>
      <c r="AR333" s="205">
        <v>0</v>
      </c>
    </row>
    <row r="334" spans="1:44" s="204" customFormat="1" ht="36" hidden="1" customHeight="1">
      <c r="A334" s="204">
        <v>1</v>
      </c>
      <c r="B334" s="207">
        <f>SUBTOTAL(103,$A$16:A334)</f>
        <v>0</v>
      </c>
      <c r="C334" s="197" t="s">
        <v>1170</v>
      </c>
      <c r="D334" s="199">
        <v>1955</v>
      </c>
      <c r="E334" s="199"/>
      <c r="F334" s="208" t="s">
        <v>1268</v>
      </c>
      <c r="G334" s="199">
        <v>2</v>
      </c>
      <c r="H334" s="199" t="s">
        <v>297</v>
      </c>
      <c r="I334" s="200">
        <v>805.7</v>
      </c>
      <c r="J334" s="200">
        <v>731</v>
      </c>
      <c r="K334" s="200">
        <v>705.2</v>
      </c>
      <c r="L334" s="209">
        <v>37</v>
      </c>
      <c r="M334" s="199" t="s">
        <v>260</v>
      </c>
      <c r="N334" s="199" t="s">
        <v>264</v>
      </c>
      <c r="O334" s="202" t="s">
        <v>327</v>
      </c>
      <c r="P334" s="203">
        <v>78793.16</v>
      </c>
      <c r="Q334" s="203">
        <v>0</v>
      </c>
      <c r="R334" s="203">
        <v>0</v>
      </c>
      <c r="S334" s="203">
        <f>P334-Q334-R334</f>
        <v>78793.16</v>
      </c>
      <c r="T334" s="203">
        <f t="shared" si="62"/>
        <v>97.794663025940181</v>
      </c>
      <c r="U334" s="203">
        <v>97.794663025940181</v>
      </c>
      <c r="V334" s="210">
        <v>97.794663025940181</v>
      </c>
      <c r="W334" s="210">
        <v>0</v>
      </c>
      <c r="X334" s="210">
        <f t="shared" si="60"/>
        <v>0</v>
      </c>
      <c r="Y334" s="205">
        <v>0</v>
      </c>
      <c r="Z334" s="205">
        <v>0</v>
      </c>
      <c r="AA334" s="205">
        <v>0</v>
      </c>
      <c r="AB334" s="205">
        <v>0</v>
      </c>
      <c r="AC334" s="205">
        <v>0</v>
      </c>
      <c r="AD334" s="205">
        <v>0</v>
      </c>
      <c r="AE334" s="205">
        <v>0</v>
      </c>
      <c r="AF334" s="211">
        <v>0</v>
      </c>
      <c r="AG334" s="205">
        <v>0</v>
      </c>
      <c r="AH334" s="205">
        <v>0</v>
      </c>
      <c r="AI334" s="205">
        <v>0</v>
      </c>
      <c r="AJ334" s="205">
        <v>0</v>
      </c>
      <c r="AK334" s="205">
        <v>0</v>
      </c>
      <c r="AL334" s="211">
        <v>0</v>
      </c>
      <c r="AM334" s="205">
        <v>0</v>
      </c>
      <c r="AN334" s="205">
        <v>0</v>
      </c>
      <c r="AO334" s="211">
        <v>0</v>
      </c>
      <c r="AP334" s="205">
        <v>0</v>
      </c>
      <c r="AQ334" s="205">
        <v>0</v>
      </c>
      <c r="AR334" s="205">
        <v>0</v>
      </c>
    </row>
    <row r="335" spans="1:44" s="204" customFormat="1" ht="36" hidden="1" customHeight="1">
      <c r="A335" s="204">
        <v>1</v>
      </c>
      <c r="B335" s="207">
        <f>SUBTOTAL(103,$A$16:A335)</f>
        <v>0</v>
      </c>
      <c r="C335" s="197" t="s">
        <v>1535</v>
      </c>
      <c r="D335" s="199">
        <v>1958</v>
      </c>
      <c r="E335" s="199"/>
      <c r="F335" s="208" t="s">
        <v>324</v>
      </c>
      <c r="G335" s="199">
        <v>2</v>
      </c>
      <c r="H335" s="199" t="s">
        <v>298</v>
      </c>
      <c r="I335" s="203">
        <v>658</v>
      </c>
      <c r="J335" s="203">
        <v>250.1</v>
      </c>
      <c r="K335" s="203">
        <v>250.1</v>
      </c>
      <c r="L335" s="209">
        <v>21</v>
      </c>
      <c r="M335" s="199" t="s">
        <v>260</v>
      </c>
      <c r="N335" s="199" t="s">
        <v>264</v>
      </c>
      <c r="O335" s="202" t="s">
        <v>327</v>
      </c>
      <c r="P335" s="203">
        <v>35684.67</v>
      </c>
      <c r="Q335" s="203">
        <v>0</v>
      </c>
      <c r="R335" s="203">
        <v>0</v>
      </c>
      <c r="S335" s="203">
        <f>P335-R335-Q335</f>
        <v>35684.67</v>
      </c>
      <c r="T335" s="203">
        <f t="shared" si="62"/>
        <v>54.232021276595745</v>
      </c>
      <c r="U335" s="203">
        <v>54.232021276595745</v>
      </c>
      <c r="V335" s="210">
        <v>54.232021276595745</v>
      </c>
      <c r="W335" s="210">
        <v>0</v>
      </c>
      <c r="X335" s="210">
        <f t="shared" si="60"/>
        <v>0</v>
      </c>
      <c r="Y335" s="205">
        <v>0</v>
      </c>
      <c r="Z335" s="205">
        <v>0</v>
      </c>
      <c r="AA335" s="205">
        <v>0</v>
      </c>
      <c r="AB335" s="205">
        <v>0</v>
      </c>
      <c r="AC335" s="205">
        <v>0</v>
      </c>
      <c r="AD335" s="205">
        <v>0</v>
      </c>
      <c r="AE335" s="205">
        <v>0</v>
      </c>
      <c r="AF335" s="211">
        <v>0</v>
      </c>
      <c r="AG335" s="205">
        <v>0</v>
      </c>
      <c r="AH335" s="205">
        <v>0</v>
      </c>
      <c r="AI335" s="205">
        <v>0</v>
      </c>
      <c r="AJ335" s="205">
        <v>0</v>
      </c>
      <c r="AK335" s="205">
        <v>0</v>
      </c>
      <c r="AL335" s="211">
        <v>0</v>
      </c>
      <c r="AM335" s="205">
        <v>0</v>
      </c>
      <c r="AN335" s="205">
        <v>0</v>
      </c>
      <c r="AO335" s="211">
        <v>0</v>
      </c>
      <c r="AP335" s="205">
        <v>0</v>
      </c>
      <c r="AQ335" s="205">
        <v>0</v>
      </c>
      <c r="AR335" s="205">
        <v>0</v>
      </c>
    </row>
    <row r="336" spans="1:44" s="204" customFormat="1" ht="36" hidden="1" customHeight="1">
      <c r="B336" s="197" t="s">
        <v>792</v>
      </c>
      <c r="C336" s="197"/>
      <c r="D336" s="199" t="s">
        <v>857</v>
      </c>
      <c r="E336" s="199" t="s">
        <v>857</v>
      </c>
      <c r="F336" s="199" t="s">
        <v>857</v>
      </c>
      <c r="G336" s="199" t="s">
        <v>857</v>
      </c>
      <c r="H336" s="199" t="s">
        <v>857</v>
      </c>
      <c r="I336" s="200">
        <f>SUM(I337:I340)</f>
        <v>1395.0000000000002</v>
      </c>
      <c r="J336" s="200">
        <f>SUM(J337:J340)</f>
        <v>1153.6999999999998</v>
      </c>
      <c r="K336" s="200">
        <f>SUM(K337:K340)</f>
        <v>1153.6999999999998</v>
      </c>
      <c r="L336" s="201">
        <f>SUM(L337:L340)</f>
        <v>56</v>
      </c>
      <c r="M336" s="199" t="s">
        <v>857</v>
      </c>
      <c r="N336" s="199" t="s">
        <v>857</v>
      </c>
      <c r="O336" s="202" t="s">
        <v>857</v>
      </c>
      <c r="P336" s="200">
        <v>2221160.0099999998</v>
      </c>
      <c r="Q336" s="200">
        <f>SUM(Q337:Q340)</f>
        <v>0</v>
      </c>
      <c r="R336" s="200">
        <f>SUM(R337:R340)</f>
        <v>0</v>
      </c>
      <c r="S336" s="200">
        <f>SUM(S337:S340)</f>
        <v>2221160.0099999998</v>
      </c>
      <c r="T336" s="203">
        <f t="shared" si="62"/>
        <v>1592.229397849462</v>
      </c>
      <c r="U336" s="203">
        <f>MAX(U337:U340)</f>
        <v>7949.0631303831306</v>
      </c>
      <c r="Y336" s="205"/>
      <c r="Z336" s="205"/>
      <c r="AA336" s="205"/>
      <c r="AB336" s="205"/>
      <c r="AC336" s="205"/>
      <c r="AD336" s="205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</row>
    <row r="337" spans="1:44" s="204" customFormat="1" ht="36" hidden="1" customHeight="1">
      <c r="A337" s="204">
        <v>1</v>
      </c>
      <c r="B337" s="207">
        <f>SUBTOTAL(103,$A$16:A337)</f>
        <v>0</v>
      </c>
      <c r="C337" s="197" t="s">
        <v>241</v>
      </c>
      <c r="D337" s="199">
        <v>1955</v>
      </c>
      <c r="E337" s="199"/>
      <c r="F337" s="208" t="s">
        <v>324</v>
      </c>
      <c r="G337" s="199">
        <v>2</v>
      </c>
      <c r="H337" s="199" t="s">
        <v>297</v>
      </c>
      <c r="I337" s="203">
        <v>374.6</v>
      </c>
      <c r="J337" s="203">
        <v>343.4</v>
      </c>
      <c r="K337" s="203">
        <v>343.4</v>
      </c>
      <c r="L337" s="209">
        <v>9</v>
      </c>
      <c r="M337" s="199" t="s">
        <v>260</v>
      </c>
      <c r="N337" s="199" t="s">
        <v>261</v>
      </c>
      <c r="O337" s="202" t="s">
        <v>263</v>
      </c>
      <c r="P337" s="203">
        <v>9547.9500000000007</v>
      </c>
      <c r="Q337" s="203">
        <v>0</v>
      </c>
      <c r="R337" s="203">
        <v>0</v>
      </c>
      <c r="S337" s="203">
        <f>P337-Q337-R337</f>
        <v>9547.9500000000007</v>
      </c>
      <c r="T337" s="203">
        <f t="shared" si="62"/>
        <v>25.488387613454353</v>
      </c>
      <c r="U337" s="203">
        <v>25.488387613454353</v>
      </c>
      <c r="V337" s="210">
        <v>25.488387613454353</v>
      </c>
      <c r="W337" s="210">
        <v>0</v>
      </c>
      <c r="X337" s="210">
        <f t="shared" ref="X337:X340" si="63">U337-T337</f>
        <v>0</v>
      </c>
      <c r="Y337" s="205">
        <v>0</v>
      </c>
      <c r="Z337" s="205">
        <v>0</v>
      </c>
      <c r="AA337" s="205">
        <v>0</v>
      </c>
      <c r="AB337" s="205">
        <v>0</v>
      </c>
      <c r="AC337" s="205">
        <v>0</v>
      </c>
      <c r="AD337" s="205">
        <v>0</v>
      </c>
      <c r="AE337" s="205">
        <v>0</v>
      </c>
      <c r="AF337" s="211">
        <v>0</v>
      </c>
      <c r="AG337" s="205">
        <v>0</v>
      </c>
      <c r="AH337" s="205">
        <v>0</v>
      </c>
      <c r="AI337" s="205">
        <v>0</v>
      </c>
      <c r="AJ337" s="205">
        <v>0</v>
      </c>
      <c r="AK337" s="205">
        <v>0</v>
      </c>
      <c r="AL337" s="211">
        <v>0</v>
      </c>
      <c r="AM337" s="205">
        <v>0</v>
      </c>
      <c r="AN337" s="205">
        <v>0</v>
      </c>
      <c r="AO337" s="211">
        <v>0</v>
      </c>
      <c r="AP337" s="205">
        <v>0</v>
      </c>
      <c r="AQ337" s="205">
        <v>0</v>
      </c>
      <c r="AR337" s="205">
        <v>0</v>
      </c>
    </row>
    <row r="338" spans="1:44" s="204" customFormat="1" ht="36" hidden="1" customHeight="1">
      <c r="A338" s="204">
        <v>1</v>
      </c>
      <c r="B338" s="207">
        <f>SUBTOTAL(103,$A$16:A338)</f>
        <v>0</v>
      </c>
      <c r="C338" s="197" t="s">
        <v>239</v>
      </c>
      <c r="D338" s="199">
        <v>1969</v>
      </c>
      <c r="E338" s="199"/>
      <c r="F338" s="208" t="s">
        <v>262</v>
      </c>
      <c r="G338" s="199">
        <v>2</v>
      </c>
      <c r="H338" s="199" t="s">
        <v>298</v>
      </c>
      <c r="I338" s="203">
        <v>384.6</v>
      </c>
      <c r="J338" s="203">
        <v>229.2</v>
      </c>
      <c r="K338" s="203">
        <v>229.2</v>
      </c>
      <c r="L338" s="209">
        <v>18</v>
      </c>
      <c r="M338" s="199" t="s">
        <v>260</v>
      </c>
      <c r="N338" s="199" t="s">
        <v>261</v>
      </c>
      <c r="O338" s="202" t="s">
        <v>263</v>
      </c>
      <c r="P338" s="203">
        <v>53163.29</v>
      </c>
      <c r="Q338" s="203">
        <v>0</v>
      </c>
      <c r="R338" s="203">
        <v>0</v>
      </c>
      <c r="S338" s="203">
        <f>P338-Q338-R338</f>
        <v>53163.29</v>
      </c>
      <c r="T338" s="203">
        <f t="shared" si="62"/>
        <v>138.23008320332812</v>
      </c>
      <c r="U338" s="203">
        <v>138.23008320332812</v>
      </c>
      <c r="V338" s="210">
        <v>138.23008320332812</v>
      </c>
      <c r="W338" s="210">
        <v>0</v>
      </c>
      <c r="X338" s="210">
        <f t="shared" si="63"/>
        <v>0</v>
      </c>
      <c r="Y338" s="205">
        <v>0</v>
      </c>
      <c r="Z338" s="205">
        <v>0</v>
      </c>
      <c r="AA338" s="205">
        <v>0</v>
      </c>
      <c r="AB338" s="205">
        <v>0</v>
      </c>
      <c r="AC338" s="205">
        <v>0</v>
      </c>
      <c r="AD338" s="205">
        <v>0</v>
      </c>
      <c r="AE338" s="205">
        <v>0</v>
      </c>
      <c r="AF338" s="211">
        <v>0</v>
      </c>
      <c r="AG338" s="205">
        <v>0</v>
      </c>
      <c r="AH338" s="205">
        <v>0</v>
      </c>
      <c r="AI338" s="205">
        <v>0</v>
      </c>
      <c r="AJ338" s="205">
        <v>0</v>
      </c>
      <c r="AK338" s="205">
        <v>0</v>
      </c>
      <c r="AL338" s="211">
        <v>0</v>
      </c>
      <c r="AM338" s="205">
        <v>0</v>
      </c>
      <c r="AN338" s="205">
        <v>0</v>
      </c>
      <c r="AO338" s="211">
        <v>0</v>
      </c>
      <c r="AP338" s="205">
        <v>0</v>
      </c>
      <c r="AQ338" s="205">
        <v>0</v>
      </c>
      <c r="AR338" s="205">
        <v>0</v>
      </c>
    </row>
    <row r="339" spans="1:44" s="204" customFormat="1" ht="36" hidden="1" customHeight="1">
      <c r="A339" s="204">
        <v>1</v>
      </c>
      <c r="B339" s="207">
        <f>SUBTOTAL(103,$A$16:A339)</f>
        <v>0</v>
      </c>
      <c r="C339" s="197" t="s">
        <v>1486</v>
      </c>
      <c r="D339" s="199">
        <v>1960</v>
      </c>
      <c r="E339" s="199"/>
      <c r="F339" s="208" t="s">
        <v>262</v>
      </c>
      <c r="G339" s="199">
        <v>2</v>
      </c>
      <c r="H339" s="199" t="s">
        <v>298</v>
      </c>
      <c r="I339" s="203">
        <v>299.10000000000002</v>
      </c>
      <c r="J339" s="203">
        <v>244.4</v>
      </c>
      <c r="K339" s="203">
        <v>244.4</v>
      </c>
      <c r="L339" s="209">
        <v>16</v>
      </c>
      <c r="M339" s="199" t="s">
        <v>260</v>
      </c>
      <c r="N339" s="199" t="s">
        <v>261</v>
      </c>
      <c r="O339" s="202" t="s">
        <v>263</v>
      </c>
      <c r="P339" s="203">
        <v>944539.29999999993</v>
      </c>
      <c r="Q339" s="203">
        <v>0</v>
      </c>
      <c r="R339" s="203">
        <v>0</v>
      </c>
      <c r="S339" s="203">
        <f>P339-Q339-R339</f>
        <v>944539.29999999993</v>
      </c>
      <c r="T339" s="203">
        <f t="shared" si="62"/>
        <v>3157.9381477766628</v>
      </c>
      <c r="U339" s="203">
        <v>7744.200302240054</v>
      </c>
      <c r="V339" s="210">
        <v>7744.200302240054</v>
      </c>
      <c r="W339" s="210">
        <v>4586.2621544633912</v>
      </c>
      <c r="X339" s="210">
        <f t="shared" si="63"/>
        <v>4586.2621544633912</v>
      </c>
      <c r="Y339" s="205">
        <v>0</v>
      </c>
      <c r="Z339" s="205">
        <v>0</v>
      </c>
      <c r="AA339" s="205">
        <v>0</v>
      </c>
      <c r="AB339" s="205">
        <v>0</v>
      </c>
      <c r="AC339" s="205">
        <v>0</v>
      </c>
      <c r="AD339" s="205">
        <v>0</v>
      </c>
      <c r="AE339" s="205">
        <v>0</v>
      </c>
      <c r="AF339" s="211">
        <v>0</v>
      </c>
      <c r="AG339" s="205">
        <v>259.76</v>
      </c>
      <c r="AH339" s="211">
        <f t="shared" ref="AH339:AH340" si="64">8917.04*AG339/I339</f>
        <v>7744.200302240054</v>
      </c>
      <c r="AI339" s="205">
        <v>0</v>
      </c>
      <c r="AJ339" s="205">
        <v>0</v>
      </c>
      <c r="AK339" s="205">
        <v>0</v>
      </c>
      <c r="AL339" s="211">
        <v>0</v>
      </c>
      <c r="AM339" s="205">
        <v>0</v>
      </c>
      <c r="AN339" s="205">
        <v>0</v>
      </c>
      <c r="AO339" s="211">
        <v>0</v>
      </c>
      <c r="AP339" s="205">
        <v>0</v>
      </c>
      <c r="AQ339" s="205">
        <v>0</v>
      </c>
      <c r="AR339" s="205">
        <v>0</v>
      </c>
    </row>
    <row r="340" spans="1:44" s="204" customFormat="1" ht="36" hidden="1" customHeight="1">
      <c r="A340" s="204">
        <v>1</v>
      </c>
      <c r="B340" s="207">
        <f>SUBTOTAL(103,$A$16:A340)</f>
        <v>0</v>
      </c>
      <c r="C340" s="197" t="s">
        <v>1487</v>
      </c>
      <c r="D340" s="199">
        <v>1962</v>
      </c>
      <c r="E340" s="199"/>
      <c r="F340" s="208" t="s">
        <v>262</v>
      </c>
      <c r="G340" s="199">
        <v>2</v>
      </c>
      <c r="H340" s="199" t="s">
        <v>298</v>
      </c>
      <c r="I340" s="203">
        <v>336.7</v>
      </c>
      <c r="J340" s="203">
        <v>336.7</v>
      </c>
      <c r="K340" s="203">
        <v>336.7</v>
      </c>
      <c r="L340" s="209">
        <v>13</v>
      </c>
      <c r="M340" s="199" t="s">
        <v>260</v>
      </c>
      <c r="N340" s="199" t="s">
        <v>335</v>
      </c>
      <c r="O340" s="202" t="s">
        <v>1530</v>
      </c>
      <c r="P340" s="203">
        <v>1213909.47</v>
      </c>
      <c r="Q340" s="203">
        <v>0</v>
      </c>
      <c r="R340" s="203">
        <v>0</v>
      </c>
      <c r="S340" s="203">
        <f>P340-R340-Q340</f>
        <v>1213909.47</v>
      </c>
      <c r="T340" s="203">
        <f t="shared" si="62"/>
        <v>3605.3147312147312</v>
      </c>
      <c r="U340" s="203">
        <v>7949.0631303831306</v>
      </c>
      <c r="V340" s="210">
        <v>7949.0631303831306</v>
      </c>
      <c r="W340" s="210">
        <v>4343.7483991683994</v>
      </c>
      <c r="X340" s="210">
        <f t="shared" si="63"/>
        <v>4343.7483991683994</v>
      </c>
      <c r="Y340" s="205">
        <v>0</v>
      </c>
      <c r="Z340" s="205">
        <v>0</v>
      </c>
      <c r="AA340" s="205">
        <v>0</v>
      </c>
      <c r="AB340" s="205">
        <v>0</v>
      </c>
      <c r="AC340" s="205">
        <v>0</v>
      </c>
      <c r="AD340" s="205">
        <v>0</v>
      </c>
      <c r="AE340" s="205">
        <v>0</v>
      </c>
      <c r="AF340" s="211">
        <v>0</v>
      </c>
      <c r="AG340" s="205">
        <v>300.14999999999998</v>
      </c>
      <c r="AH340" s="211">
        <f t="shared" si="64"/>
        <v>7949.0631303831306</v>
      </c>
      <c r="AI340" s="205">
        <v>0</v>
      </c>
      <c r="AJ340" s="205">
        <v>0</v>
      </c>
      <c r="AK340" s="205">
        <v>0</v>
      </c>
      <c r="AL340" s="211">
        <v>0</v>
      </c>
      <c r="AM340" s="205">
        <v>0</v>
      </c>
      <c r="AN340" s="205">
        <v>0</v>
      </c>
      <c r="AO340" s="211">
        <v>0</v>
      </c>
      <c r="AP340" s="205">
        <v>0</v>
      </c>
      <c r="AQ340" s="205">
        <v>0</v>
      </c>
      <c r="AR340" s="205">
        <v>0</v>
      </c>
    </row>
    <row r="341" spans="1:44" s="204" customFormat="1" ht="36" hidden="1" customHeight="1">
      <c r="B341" s="197" t="s">
        <v>793</v>
      </c>
      <c r="C341" s="197"/>
      <c r="D341" s="199" t="s">
        <v>857</v>
      </c>
      <c r="E341" s="199" t="s">
        <v>857</v>
      </c>
      <c r="F341" s="199" t="s">
        <v>857</v>
      </c>
      <c r="G341" s="199" t="s">
        <v>857</v>
      </c>
      <c r="H341" s="199" t="s">
        <v>857</v>
      </c>
      <c r="I341" s="200">
        <f>SUM(I342:I343)</f>
        <v>1222.4000000000001</v>
      </c>
      <c r="J341" s="200">
        <f>SUM(J342:J343)</f>
        <v>1166.8</v>
      </c>
      <c r="K341" s="200">
        <f>SUM(K342:K343)</f>
        <v>1166.8</v>
      </c>
      <c r="L341" s="201">
        <f>SUM(L342:L343)</f>
        <v>44</v>
      </c>
      <c r="M341" s="199" t="s">
        <v>857</v>
      </c>
      <c r="N341" s="199" t="s">
        <v>857</v>
      </c>
      <c r="O341" s="202" t="s">
        <v>857</v>
      </c>
      <c r="P341" s="203">
        <v>4069083.7199999997</v>
      </c>
      <c r="Q341" s="203">
        <f>SUM(Q342:Q343)</f>
        <v>0</v>
      </c>
      <c r="R341" s="203">
        <f>SUM(R342:R343)</f>
        <v>0</v>
      </c>
      <c r="S341" s="203">
        <f>SUM(S342:S343)</f>
        <v>4069083.7199999997</v>
      </c>
      <c r="T341" s="203">
        <f t="shared" si="62"/>
        <v>3328.7661321989526</v>
      </c>
      <c r="U341" s="203">
        <f>MAX(U342:U343)</f>
        <v>8265.9378727897856</v>
      </c>
      <c r="Y341" s="205"/>
      <c r="Z341" s="205"/>
      <c r="AA341" s="205"/>
      <c r="AB341" s="205"/>
      <c r="AC341" s="205"/>
      <c r="AD341" s="205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</row>
    <row r="342" spans="1:44" s="204" customFormat="1" ht="36" hidden="1" customHeight="1">
      <c r="A342" s="204">
        <v>1</v>
      </c>
      <c r="B342" s="207">
        <f>SUBTOTAL(103,$A$16:A342)</f>
        <v>0</v>
      </c>
      <c r="C342" s="197" t="s">
        <v>236</v>
      </c>
      <c r="D342" s="199">
        <v>1984</v>
      </c>
      <c r="E342" s="199"/>
      <c r="F342" s="208" t="s">
        <v>305</v>
      </c>
      <c r="G342" s="199">
        <v>2</v>
      </c>
      <c r="H342" s="199" t="s">
        <v>297</v>
      </c>
      <c r="I342" s="203">
        <v>611.6</v>
      </c>
      <c r="J342" s="203">
        <v>556</v>
      </c>
      <c r="K342" s="203">
        <v>556</v>
      </c>
      <c r="L342" s="209">
        <v>22</v>
      </c>
      <c r="M342" s="199" t="s">
        <v>260</v>
      </c>
      <c r="N342" s="199" t="s">
        <v>261</v>
      </c>
      <c r="O342" s="202" t="s">
        <v>263</v>
      </c>
      <c r="P342" s="203">
        <v>1936809.91</v>
      </c>
      <c r="Q342" s="203">
        <v>0</v>
      </c>
      <c r="R342" s="203">
        <v>0</v>
      </c>
      <c r="S342" s="203">
        <f>P342-Q342-R342</f>
        <v>1936809.91</v>
      </c>
      <c r="T342" s="203">
        <f t="shared" si="62"/>
        <v>3166.7918737737082</v>
      </c>
      <c r="U342" s="203">
        <v>8260.1011618705033</v>
      </c>
      <c r="V342" s="210">
        <v>8260.1011618705033</v>
      </c>
      <c r="W342" s="210">
        <v>5093.3092880967952</v>
      </c>
      <c r="X342" s="210">
        <f t="shared" ref="X342:X343" si="65">U342-T342</f>
        <v>5093.3092880967952</v>
      </c>
      <c r="Y342" s="205">
        <v>0</v>
      </c>
      <c r="Z342" s="205">
        <v>0</v>
      </c>
      <c r="AA342" s="205">
        <v>0</v>
      </c>
      <c r="AB342" s="205">
        <v>0</v>
      </c>
      <c r="AC342" s="205">
        <v>0</v>
      </c>
      <c r="AD342" s="205">
        <v>0</v>
      </c>
      <c r="AE342" s="205">
        <v>0</v>
      </c>
      <c r="AF342" s="211">
        <v>0</v>
      </c>
      <c r="AG342" s="205">
        <v>0</v>
      </c>
      <c r="AH342" s="205">
        <v>0</v>
      </c>
      <c r="AI342" s="205">
        <v>0</v>
      </c>
      <c r="AJ342" s="205">
        <v>0</v>
      </c>
      <c r="AK342" s="205">
        <v>647.46</v>
      </c>
      <c r="AL342" s="211">
        <f t="shared" ref="AL342:AL343" si="66">7802.61*AK342/I342</f>
        <v>8260.1011618705033</v>
      </c>
      <c r="AM342" s="205">
        <v>0</v>
      </c>
      <c r="AN342" s="205">
        <v>0</v>
      </c>
      <c r="AO342" s="211">
        <v>0</v>
      </c>
      <c r="AP342" s="205">
        <v>0</v>
      </c>
      <c r="AQ342" s="205">
        <v>0</v>
      </c>
      <c r="AR342" s="205">
        <v>0</v>
      </c>
    </row>
    <row r="343" spans="1:44" s="204" customFormat="1" ht="36" hidden="1" customHeight="1">
      <c r="A343" s="204">
        <v>1</v>
      </c>
      <c r="B343" s="207">
        <f>SUBTOTAL(103,$A$16:A343)</f>
        <v>0</v>
      </c>
      <c r="C343" s="197" t="s">
        <v>1173</v>
      </c>
      <c r="D343" s="199">
        <v>1984</v>
      </c>
      <c r="E343" s="199"/>
      <c r="F343" s="208" t="s">
        <v>312</v>
      </c>
      <c r="G343" s="199">
        <v>2</v>
      </c>
      <c r="H343" s="199" t="s">
        <v>297</v>
      </c>
      <c r="I343" s="203">
        <v>610.79999999999995</v>
      </c>
      <c r="J343" s="203">
        <v>610.79999999999995</v>
      </c>
      <c r="K343" s="203">
        <v>610.79999999999995</v>
      </c>
      <c r="L343" s="209">
        <v>22</v>
      </c>
      <c r="M343" s="199" t="s">
        <v>260</v>
      </c>
      <c r="N343" s="199" t="s">
        <v>261</v>
      </c>
      <c r="O343" s="202" t="s">
        <v>263</v>
      </c>
      <c r="P343" s="203">
        <v>2132273.81</v>
      </c>
      <c r="Q343" s="203">
        <v>0</v>
      </c>
      <c r="R343" s="203">
        <v>0</v>
      </c>
      <c r="S343" s="203">
        <f>P343-Q343-R343</f>
        <v>2132273.81</v>
      </c>
      <c r="T343" s="203">
        <f t="shared" si="62"/>
        <v>3490.9525376555339</v>
      </c>
      <c r="U343" s="203">
        <v>8265.9378727897856</v>
      </c>
      <c r="V343" s="210">
        <v>8265.9378727897856</v>
      </c>
      <c r="W343" s="210">
        <v>4774.9853351342517</v>
      </c>
      <c r="X343" s="210">
        <f t="shared" si="65"/>
        <v>4774.9853351342517</v>
      </c>
      <c r="Y343" s="205">
        <v>0</v>
      </c>
      <c r="Z343" s="205">
        <v>0</v>
      </c>
      <c r="AA343" s="205">
        <v>0</v>
      </c>
      <c r="AB343" s="205">
        <v>0</v>
      </c>
      <c r="AC343" s="205">
        <v>0</v>
      </c>
      <c r="AD343" s="205">
        <v>0</v>
      </c>
      <c r="AE343" s="205">
        <v>0</v>
      </c>
      <c r="AF343" s="211">
        <v>0</v>
      </c>
      <c r="AG343" s="205">
        <v>0</v>
      </c>
      <c r="AH343" s="205">
        <v>0</v>
      </c>
      <c r="AI343" s="205">
        <v>0</v>
      </c>
      <c r="AJ343" s="205">
        <v>0</v>
      </c>
      <c r="AK343" s="205">
        <v>647.07000000000005</v>
      </c>
      <c r="AL343" s="211">
        <f t="shared" si="66"/>
        <v>8265.9378727897856</v>
      </c>
      <c r="AM343" s="205">
        <v>0</v>
      </c>
      <c r="AN343" s="205">
        <v>0</v>
      </c>
      <c r="AO343" s="211">
        <v>0</v>
      </c>
      <c r="AP343" s="205">
        <v>0</v>
      </c>
      <c r="AQ343" s="205">
        <v>0</v>
      </c>
      <c r="AR343" s="205">
        <v>0</v>
      </c>
    </row>
    <row r="344" spans="1:44" s="204" customFormat="1" ht="36" hidden="1" customHeight="1">
      <c r="B344" s="197" t="s">
        <v>794</v>
      </c>
      <c r="C344" s="214"/>
      <c r="D344" s="199" t="s">
        <v>857</v>
      </c>
      <c r="E344" s="199" t="s">
        <v>857</v>
      </c>
      <c r="F344" s="199" t="s">
        <v>857</v>
      </c>
      <c r="G344" s="199" t="s">
        <v>857</v>
      </c>
      <c r="H344" s="199" t="s">
        <v>857</v>
      </c>
      <c r="I344" s="200">
        <f>SUM(I345:I346)</f>
        <v>1746.5</v>
      </c>
      <c r="J344" s="200">
        <f>SUM(J345:J346)</f>
        <v>1598.5</v>
      </c>
      <c r="K344" s="200">
        <f>SUM(K345:K346)</f>
        <v>1598.5</v>
      </c>
      <c r="L344" s="201">
        <f>SUM(L345:L346)</f>
        <v>78</v>
      </c>
      <c r="M344" s="199" t="s">
        <v>857</v>
      </c>
      <c r="N344" s="199" t="s">
        <v>857</v>
      </c>
      <c r="O344" s="202" t="s">
        <v>857</v>
      </c>
      <c r="P344" s="203">
        <v>5178138.5</v>
      </c>
      <c r="Q344" s="203">
        <f>SUM(Q345:Q346)</f>
        <v>0</v>
      </c>
      <c r="R344" s="203">
        <f>SUM(R345:R346)</f>
        <v>0</v>
      </c>
      <c r="S344" s="203">
        <f>SUM(S345:S346)</f>
        <v>5178138.5</v>
      </c>
      <c r="T344" s="203">
        <f t="shared" si="62"/>
        <v>2964.8660177497854</v>
      </c>
      <c r="U344" s="203">
        <f>MAX(U345:U346)</f>
        <v>6931.2022470018937</v>
      </c>
      <c r="Y344" s="205"/>
      <c r="Z344" s="205"/>
      <c r="AA344" s="205"/>
      <c r="AB344" s="205"/>
      <c r="AC344" s="205"/>
      <c r="AD344" s="205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</row>
    <row r="345" spans="1:44" s="204" customFormat="1" ht="36" hidden="1" customHeight="1">
      <c r="A345" s="204">
        <v>1</v>
      </c>
      <c r="B345" s="207">
        <f>SUBTOTAL(103,$A$16:A345)</f>
        <v>0</v>
      </c>
      <c r="C345" s="215" t="s">
        <v>0</v>
      </c>
      <c r="D345" s="199">
        <v>1975</v>
      </c>
      <c r="E345" s="199"/>
      <c r="F345" s="208" t="s">
        <v>262</v>
      </c>
      <c r="G345" s="199">
        <v>2</v>
      </c>
      <c r="H345" s="199" t="s">
        <v>297</v>
      </c>
      <c r="I345" s="203">
        <v>795.9</v>
      </c>
      <c r="J345" s="203">
        <v>735.5</v>
      </c>
      <c r="K345" s="203">
        <v>735.5</v>
      </c>
      <c r="L345" s="209">
        <v>42</v>
      </c>
      <c r="M345" s="199" t="s">
        <v>260</v>
      </c>
      <c r="N345" s="199" t="s">
        <v>261</v>
      </c>
      <c r="O345" s="202" t="s">
        <v>263</v>
      </c>
      <c r="P345" s="203">
        <v>2834457.48</v>
      </c>
      <c r="Q345" s="203">
        <v>0</v>
      </c>
      <c r="R345" s="203">
        <v>0</v>
      </c>
      <c r="S345" s="203">
        <f>P345-Q345-R345</f>
        <v>2834457.48</v>
      </c>
      <c r="T345" s="203">
        <f t="shared" si="62"/>
        <v>3561.3236336223144</v>
      </c>
      <c r="U345" s="203">
        <v>6925.0187510993856</v>
      </c>
      <c r="V345" s="210">
        <v>6925.0187510993856</v>
      </c>
      <c r="W345" s="210">
        <v>3363.6951174770711</v>
      </c>
      <c r="X345" s="210">
        <f t="shared" ref="X345:X346" si="67">U345-T345</f>
        <v>3363.6951174770711</v>
      </c>
      <c r="Y345" s="205">
        <v>0</v>
      </c>
      <c r="Z345" s="205">
        <v>0</v>
      </c>
      <c r="AA345" s="205">
        <v>0</v>
      </c>
      <c r="AB345" s="205">
        <v>0</v>
      </c>
      <c r="AC345" s="205">
        <v>0</v>
      </c>
      <c r="AD345" s="205">
        <v>0</v>
      </c>
      <c r="AE345" s="205">
        <v>0</v>
      </c>
      <c r="AF345" s="211">
        <v>0</v>
      </c>
      <c r="AG345" s="205">
        <v>618.1</v>
      </c>
      <c r="AH345" s="211">
        <f t="shared" ref="AH345:AH346" si="68">8917.04*AG345/I345</f>
        <v>6925.0187510993856</v>
      </c>
      <c r="AI345" s="205">
        <v>0</v>
      </c>
      <c r="AJ345" s="205">
        <v>0</v>
      </c>
      <c r="AK345" s="205">
        <v>0</v>
      </c>
      <c r="AL345" s="211">
        <v>0</v>
      </c>
      <c r="AM345" s="205">
        <v>0</v>
      </c>
      <c r="AN345" s="205">
        <v>0</v>
      </c>
      <c r="AO345" s="211">
        <v>0</v>
      </c>
      <c r="AP345" s="205">
        <v>0</v>
      </c>
      <c r="AQ345" s="205">
        <v>0</v>
      </c>
      <c r="AR345" s="205">
        <v>0</v>
      </c>
    </row>
    <row r="346" spans="1:44" s="204" customFormat="1" ht="36" hidden="1" customHeight="1">
      <c r="A346" s="204">
        <v>1</v>
      </c>
      <c r="B346" s="207">
        <f>SUBTOTAL(103,$A$16:A346)</f>
        <v>0</v>
      </c>
      <c r="C346" s="197" t="s">
        <v>5</v>
      </c>
      <c r="D346" s="199">
        <v>1979</v>
      </c>
      <c r="E346" s="199"/>
      <c r="F346" s="208" t="s">
        <v>262</v>
      </c>
      <c r="G346" s="199">
        <v>2</v>
      </c>
      <c r="H346" s="199" t="s">
        <v>306</v>
      </c>
      <c r="I346" s="203">
        <v>950.6</v>
      </c>
      <c r="J346" s="203">
        <v>863</v>
      </c>
      <c r="K346" s="203">
        <v>863</v>
      </c>
      <c r="L346" s="209">
        <v>36</v>
      </c>
      <c r="M346" s="199" t="s">
        <v>260</v>
      </c>
      <c r="N346" s="199" t="s">
        <v>261</v>
      </c>
      <c r="O346" s="202" t="s">
        <v>263</v>
      </c>
      <c r="P346" s="203">
        <v>2343681.02</v>
      </c>
      <c r="Q346" s="203">
        <v>0</v>
      </c>
      <c r="R346" s="203">
        <v>0</v>
      </c>
      <c r="S346" s="203">
        <f>P346-Q346-R346</f>
        <v>2343681.02</v>
      </c>
      <c r="T346" s="203">
        <f t="shared" si="62"/>
        <v>2465.4755102040817</v>
      </c>
      <c r="U346" s="203">
        <v>6931.2022470018937</v>
      </c>
      <c r="V346" s="210">
        <v>6931.2022470018937</v>
      </c>
      <c r="W346" s="210">
        <v>4465.726736797812</v>
      </c>
      <c r="X346" s="210">
        <f t="shared" si="67"/>
        <v>4465.726736797812</v>
      </c>
      <c r="Y346" s="205">
        <v>0</v>
      </c>
      <c r="Z346" s="205">
        <v>0</v>
      </c>
      <c r="AA346" s="205">
        <v>0</v>
      </c>
      <c r="AB346" s="205">
        <v>0</v>
      </c>
      <c r="AC346" s="205">
        <v>0</v>
      </c>
      <c r="AD346" s="205">
        <v>0</v>
      </c>
      <c r="AE346" s="205">
        <v>0</v>
      </c>
      <c r="AF346" s="211">
        <v>0</v>
      </c>
      <c r="AG346" s="205">
        <v>738.9</v>
      </c>
      <c r="AH346" s="211">
        <f t="shared" si="68"/>
        <v>6931.2022470018937</v>
      </c>
      <c r="AI346" s="205">
        <v>0</v>
      </c>
      <c r="AJ346" s="205">
        <v>0</v>
      </c>
      <c r="AK346" s="205">
        <v>0</v>
      </c>
      <c r="AL346" s="211">
        <v>0</v>
      </c>
      <c r="AM346" s="205">
        <v>0</v>
      </c>
      <c r="AN346" s="205">
        <v>0</v>
      </c>
      <c r="AO346" s="211">
        <v>0</v>
      </c>
      <c r="AP346" s="205">
        <v>0</v>
      </c>
      <c r="AQ346" s="205">
        <v>0</v>
      </c>
      <c r="AR346" s="205">
        <v>0</v>
      </c>
    </row>
    <row r="347" spans="1:44" s="204" customFormat="1" ht="36" hidden="1" customHeight="1">
      <c r="B347" s="197" t="s">
        <v>795</v>
      </c>
      <c r="C347" s="212"/>
      <c r="D347" s="199" t="s">
        <v>857</v>
      </c>
      <c r="E347" s="199" t="s">
        <v>857</v>
      </c>
      <c r="F347" s="199" t="s">
        <v>857</v>
      </c>
      <c r="G347" s="199" t="s">
        <v>857</v>
      </c>
      <c r="H347" s="199" t="s">
        <v>857</v>
      </c>
      <c r="I347" s="200">
        <f>SUM(I348:I350)</f>
        <v>5843.6</v>
      </c>
      <c r="J347" s="200">
        <f>SUM(J348:J350)</f>
        <v>5341</v>
      </c>
      <c r="K347" s="200">
        <f>SUM(K348:K350)</f>
        <v>4976.3</v>
      </c>
      <c r="L347" s="201">
        <f>SUM(L348:L350)</f>
        <v>224</v>
      </c>
      <c r="M347" s="199" t="s">
        <v>857</v>
      </c>
      <c r="N347" s="199" t="s">
        <v>857</v>
      </c>
      <c r="O347" s="202" t="s">
        <v>857</v>
      </c>
      <c r="P347" s="200">
        <v>8426851.959999999</v>
      </c>
      <c r="Q347" s="200">
        <f>SUM(Q348:Q350)</f>
        <v>0</v>
      </c>
      <c r="R347" s="200">
        <f>SUM(R348:R350)</f>
        <v>0</v>
      </c>
      <c r="S347" s="200">
        <f>SUM(S348:S350)</f>
        <v>8426851.959999999</v>
      </c>
      <c r="T347" s="203">
        <f t="shared" si="62"/>
        <v>1442.0651584639604</v>
      </c>
      <c r="U347" s="203">
        <f>MAX(U348:U350)</f>
        <v>8027.3087964601782</v>
      </c>
      <c r="Y347" s="205"/>
      <c r="Z347" s="205"/>
      <c r="AA347" s="205"/>
      <c r="AB347" s="205"/>
      <c r="AC347" s="205"/>
      <c r="AD347" s="205"/>
      <c r="AE347" s="205"/>
      <c r="AF347" s="205"/>
      <c r="AG347" s="205"/>
      <c r="AH347" s="205"/>
      <c r="AI347" s="205"/>
      <c r="AJ347" s="205"/>
      <c r="AK347" s="205"/>
      <c r="AL347" s="205"/>
      <c r="AM347" s="205"/>
      <c r="AN347" s="205"/>
      <c r="AO347" s="205"/>
      <c r="AP347" s="205"/>
      <c r="AQ347" s="205"/>
      <c r="AR347" s="205"/>
    </row>
    <row r="348" spans="1:44" s="204" customFormat="1" ht="36" hidden="1" customHeight="1">
      <c r="A348" s="204">
        <v>1</v>
      </c>
      <c r="B348" s="207">
        <f>SUBTOTAL(103,$A$16:A348)</f>
        <v>0</v>
      </c>
      <c r="C348" s="197" t="s">
        <v>662</v>
      </c>
      <c r="D348" s="199">
        <v>1928</v>
      </c>
      <c r="E348" s="199"/>
      <c r="F348" s="208" t="s">
        <v>324</v>
      </c>
      <c r="G348" s="199" t="s">
        <v>297</v>
      </c>
      <c r="H348" s="199" t="s">
        <v>298</v>
      </c>
      <c r="I348" s="203">
        <v>253.1</v>
      </c>
      <c r="J348" s="203">
        <v>231.8</v>
      </c>
      <c r="K348" s="203">
        <v>231.8</v>
      </c>
      <c r="L348" s="209">
        <v>14</v>
      </c>
      <c r="M348" s="199" t="s">
        <v>260</v>
      </c>
      <c r="N348" s="199" t="s">
        <v>264</v>
      </c>
      <c r="O348" s="202" t="s">
        <v>695</v>
      </c>
      <c r="P348" s="203">
        <v>51949.1</v>
      </c>
      <c r="Q348" s="203">
        <v>0</v>
      </c>
      <c r="R348" s="203">
        <v>0</v>
      </c>
      <c r="S348" s="203">
        <f>P348-Q348-R348</f>
        <v>51949.1</v>
      </c>
      <c r="T348" s="203">
        <f t="shared" si="62"/>
        <v>205.25128407743975</v>
      </c>
      <c r="U348" s="203">
        <v>205.25128407743975</v>
      </c>
      <c r="V348" s="210">
        <v>205.25128407743975</v>
      </c>
      <c r="W348" s="210">
        <v>0</v>
      </c>
      <c r="X348" s="210">
        <f t="shared" ref="X348:X350" si="69">U348-T348</f>
        <v>0</v>
      </c>
      <c r="Y348" s="205">
        <v>0</v>
      </c>
      <c r="Z348" s="205">
        <v>0</v>
      </c>
      <c r="AA348" s="205">
        <v>0</v>
      </c>
      <c r="AB348" s="205">
        <v>0</v>
      </c>
      <c r="AC348" s="205">
        <v>0</v>
      </c>
      <c r="AD348" s="205">
        <v>0</v>
      </c>
      <c r="AE348" s="205">
        <v>0</v>
      </c>
      <c r="AF348" s="211">
        <v>0</v>
      </c>
      <c r="AG348" s="205">
        <v>0</v>
      </c>
      <c r="AH348" s="205">
        <v>0</v>
      </c>
      <c r="AI348" s="205">
        <v>0</v>
      </c>
      <c r="AJ348" s="205">
        <v>0</v>
      </c>
      <c r="AK348" s="205">
        <v>0</v>
      </c>
      <c r="AL348" s="211">
        <v>0</v>
      </c>
      <c r="AM348" s="205">
        <v>0</v>
      </c>
      <c r="AN348" s="205">
        <v>0</v>
      </c>
      <c r="AO348" s="211">
        <v>0</v>
      </c>
      <c r="AP348" s="205">
        <v>0</v>
      </c>
      <c r="AQ348" s="205">
        <v>0</v>
      </c>
      <c r="AR348" s="205">
        <v>0</v>
      </c>
    </row>
    <row r="349" spans="1:44" s="204" customFormat="1" ht="36" hidden="1" customHeight="1">
      <c r="A349" s="204">
        <v>1</v>
      </c>
      <c r="B349" s="207">
        <f>SUBTOTAL(103,$A$16:A349)</f>
        <v>0</v>
      </c>
      <c r="C349" s="197" t="s">
        <v>1176</v>
      </c>
      <c r="D349" s="199">
        <v>1972</v>
      </c>
      <c r="E349" s="199">
        <v>2010</v>
      </c>
      <c r="F349" s="208" t="s">
        <v>262</v>
      </c>
      <c r="G349" s="199">
        <v>5</v>
      </c>
      <c r="H349" s="199" t="s">
        <v>306</v>
      </c>
      <c r="I349" s="203">
        <v>5138.5</v>
      </c>
      <c r="J349" s="203">
        <v>4692.3</v>
      </c>
      <c r="K349" s="203">
        <v>4327.6000000000004</v>
      </c>
      <c r="L349" s="209">
        <v>197</v>
      </c>
      <c r="M349" s="199" t="s">
        <v>260</v>
      </c>
      <c r="N349" s="199" t="s">
        <v>264</v>
      </c>
      <c r="O349" s="202" t="s">
        <v>695</v>
      </c>
      <c r="P349" s="203">
        <v>6562845.1299999999</v>
      </c>
      <c r="Q349" s="203">
        <v>0</v>
      </c>
      <c r="R349" s="203">
        <v>0</v>
      </c>
      <c r="S349" s="203">
        <f>P349-Q349-R349</f>
        <v>6562845.1299999999</v>
      </c>
      <c r="T349" s="203">
        <f t="shared" si="62"/>
        <v>1277.1908397392235</v>
      </c>
      <c r="U349" s="203">
        <v>3259.66</v>
      </c>
      <c r="V349" s="210">
        <v>3259.66</v>
      </c>
      <c r="W349" s="210">
        <v>1982.4691602607763</v>
      </c>
      <c r="X349" s="210">
        <f t="shared" si="69"/>
        <v>1982.4691602607763</v>
      </c>
      <c r="Y349" s="205">
        <v>0</v>
      </c>
      <c r="Z349" s="205">
        <v>0</v>
      </c>
      <c r="AA349" s="205">
        <v>3259.66</v>
      </c>
      <c r="AB349" s="205">
        <v>0</v>
      </c>
      <c r="AC349" s="205">
        <v>0</v>
      </c>
      <c r="AD349" s="205">
        <v>0</v>
      </c>
      <c r="AE349" s="205">
        <v>0</v>
      </c>
      <c r="AF349" s="211">
        <v>0</v>
      </c>
      <c r="AG349" s="205">
        <v>0</v>
      </c>
      <c r="AH349" s="205">
        <v>0</v>
      </c>
      <c r="AI349" s="205">
        <v>0</v>
      </c>
      <c r="AJ349" s="205">
        <v>0</v>
      </c>
      <c r="AK349" s="205">
        <v>0</v>
      </c>
      <c r="AL349" s="211">
        <v>0</v>
      </c>
      <c r="AM349" s="205">
        <v>0</v>
      </c>
      <c r="AN349" s="205">
        <v>0</v>
      </c>
      <c r="AO349" s="211">
        <v>0</v>
      </c>
      <c r="AP349" s="205">
        <v>0</v>
      </c>
      <c r="AQ349" s="205">
        <v>0</v>
      </c>
      <c r="AR349" s="205">
        <v>0</v>
      </c>
    </row>
    <row r="350" spans="1:44" s="204" customFormat="1" ht="36" hidden="1" customHeight="1">
      <c r="A350" s="204">
        <v>1</v>
      </c>
      <c r="B350" s="207">
        <f>SUBTOTAL(103,$A$16:A350)</f>
        <v>0</v>
      </c>
      <c r="C350" s="197" t="s">
        <v>1523</v>
      </c>
      <c r="D350" s="199">
        <v>1985</v>
      </c>
      <c r="E350" s="199"/>
      <c r="F350" s="208" t="s">
        <v>262</v>
      </c>
      <c r="G350" s="199">
        <v>2</v>
      </c>
      <c r="H350" s="199" t="s">
        <v>298</v>
      </c>
      <c r="I350" s="203">
        <v>452</v>
      </c>
      <c r="J350" s="203">
        <v>416.9</v>
      </c>
      <c r="K350" s="203">
        <v>416.9</v>
      </c>
      <c r="L350" s="209">
        <v>13</v>
      </c>
      <c r="M350" s="199" t="s">
        <v>260</v>
      </c>
      <c r="N350" s="199" t="s">
        <v>264</v>
      </c>
      <c r="O350" s="202" t="s">
        <v>1531</v>
      </c>
      <c r="P350" s="203">
        <v>1812057.73</v>
      </c>
      <c r="Q350" s="203">
        <v>0</v>
      </c>
      <c r="R350" s="203">
        <v>0</v>
      </c>
      <c r="S350" s="203">
        <f>P350-R350-Q350</f>
        <v>1812057.73</v>
      </c>
      <c r="T350" s="203">
        <f t="shared" si="62"/>
        <v>4008.9772787610618</v>
      </c>
      <c r="U350" s="203">
        <v>8027.3087964601782</v>
      </c>
      <c r="V350" s="210">
        <v>8027.3087964601782</v>
      </c>
      <c r="W350" s="210">
        <v>4018.3315176991164</v>
      </c>
      <c r="X350" s="210">
        <f t="shared" si="69"/>
        <v>4018.3315176991164</v>
      </c>
      <c r="Y350" s="205">
        <v>0</v>
      </c>
      <c r="Z350" s="205">
        <v>0</v>
      </c>
      <c r="AA350" s="205">
        <v>0</v>
      </c>
      <c r="AB350" s="205">
        <v>0</v>
      </c>
      <c r="AC350" s="205">
        <v>0</v>
      </c>
      <c r="AD350" s="205">
        <v>0</v>
      </c>
      <c r="AE350" s="205">
        <v>0</v>
      </c>
      <c r="AF350" s="211">
        <v>0</v>
      </c>
      <c r="AG350" s="205">
        <v>406.9</v>
      </c>
      <c r="AH350" s="211">
        <f>8917.04*AG350/I350</f>
        <v>8027.3087964601782</v>
      </c>
      <c r="AI350" s="205">
        <v>0</v>
      </c>
      <c r="AJ350" s="205">
        <v>0</v>
      </c>
      <c r="AK350" s="205">
        <v>0</v>
      </c>
      <c r="AL350" s="211">
        <v>0</v>
      </c>
      <c r="AM350" s="205">
        <v>0</v>
      </c>
      <c r="AN350" s="205">
        <v>0</v>
      </c>
      <c r="AO350" s="211">
        <v>0</v>
      </c>
      <c r="AP350" s="205">
        <v>0</v>
      </c>
      <c r="AQ350" s="205">
        <v>0</v>
      </c>
      <c r="AR350" s="205">
        <v>0</v>
      </c>
    </row>
    <row r="351" spans="1:44" s="204" customFormat="1" ht="36" hidden="1" customHeight="1">
      <c r="B351" s="197" t="s">
        <v>796</v>
      </c>
      <c r="C351" s="197"/>
      <c r="D351" s="199" t="s">
        <v>857</v>
      </c>
      <c r="E351" s="199" t="s">
        <v>857</v>
      </c>
      <c r="F351" s="199" t="s">
        <v>857</v>
      </c>
      <c r="G351" s="199" t="s">
        <v>857</v>
      </c>
      <c r="H351" s="199" t="s">
        <v>857</v>
      </c>
      <c r="I351" s="200">
        <f>SUM(I352:I353)</f>
        <v>9076.82</v>
      </c>
      <c r="J351" s="200">
        <f>SUM(J352:J353)</f>
        <v>7152</v>
      </c>
      <c r="K351" s="200">
        <f>SUM(K352:K353)</f>
        <v>7030.7999999999993</v>
      </c>
      <c r="L351" s="201">
        <f>SUM(L352:L353)</f>
        <v>298</v>
      </c>
      <c r="M351" s="199" t="s">
        <v>857</v>
      </c>
      <c r="N351" s="199" t="s">
        <v>857</v>
      </c>
      <c r="O351" s="202" t="s">
        <v>857</v>
      </c>
      <c r="P351" s="200">
        <v>7968708.8700000001</v>
      </c>
      <c r="Q351" s="200">
        <f>SUM(Q352:Q353)</f>
        <v>0</v>
      </c>
      <c r="R351" s="200">
        <f>SUM(R352:R353)</f>
        <v>0</v>
      </c>
      <c r="S351" s="200">
        <f>SUM(S352:S353)</f>
        <v>7968708.8700000001</v>
      </c>
      <c r="T351" s="203">
        <f t="shared" si="62"/>
        <v>877.91857390583937</v>
      </c>
      <c r="U351" s="203">
        <f>MAX(U352:U353)</f>
        <v>3444.64</v>
      </c>
      <c r="Y351" s="205"/>
      <c r="Z351" s="205"/>
      <c r="AA351" s="205"/>
      <c r="AB351" s="205"/>
      <c r="AC351" s="205"/>
      <c r="AD351" s="205"/>
      <c r="AE351" s="205"/>
      <c r="AF351" s="205"/>
      <c r="AG351" s="205"/>
      <c r="AH351" s="205"/>
      <c r="AI351" s="205"/>
      <c r="AJ351" s="205"/>
      <c r="AK351" s="205"/>
      <c r="AL351" s="205"/>
      <c r="AM351" s="205"/>
      <c r="AN351" s="205"/>
      <c r="AO351" s="205"/>
      <c r="AP351" s="205"/>
      <c r="AQ351" s="205"/>
      <c r="AR351" s="205"/>
    </row>
    <row r="352" spans="1:44" s="204" customFormat="1" ht="36" hidden="1" customHeight="1">
      <c r="A352" s="204">
        <v>1</v>
      </c>
      <c r="B352" s="207">
        <f>SUBTOTAL(103,$A$16:A352)</f>
        <v>0</v>
      </c>
      <c r="C352" s="197" t="s">
        <v>668</v>
      </c>
      <c r="D352" s="199">
        <v>1976</v>
      </c>
      <c r="E352" s="199">
        <v>2007</v>
      </c>
      <c r="F352" s="208" t="s">
        <v>305</v>
      </c>
      <c r="G352" s="199">
        <v>5</v>
      </c>
      <c r="H352" s="199" t="s">
        <v>364</v>
      </c>
      <c r="I352" s="203">
        <v>5095.72</v>
      </c>
      <c r="J352" s="203">
        <v>4603.3999999999996</v>
      </c>
      <c r="K352" s="203">
        <v>4482.2</v>
      </c>
      <c r="L352" s="209">
        <v>160</v>
      </c>
      <c r="M352" s="199" t="s">
        <v>260</v>
      </c>
      <c r="N352" s="199" t="s">
        <v>264</v>
      </c>
      <c r="O352" s="202" t="s">
        <v>696</v>
      </c>
      <c r="P352" s="203">
        <v>3211417.2</v>
      </c>
      <c r="Q352" s="203">
        <v>0</v>
      </c>
      <c r="R352" s="203">
        <v>0</v>
      </c>
      <c r="S352" s="203">
        <f>P352-Q352-R352</f>
        <v>3211417.2</v>
      </c>
      <c r="T352" s="203">
        <f t="shared" si="62"/>
        <v>630.21853634030128</v>
      </c>
      <c r="U352" s="203">
        <v>2002.804436036517</v>
      </c>
      <c r="V352" s="210">
        <v>2002.804436036517</v>
      </c>
      <c r="W352" s="210">
        <v>1372.5858996962156</v>
      </c>
      <c r="X352" s="210">
        <f t="shared" ref="X352:X353" si="70">U352-T352</f>
        <v>1372.5858996962156</v>
      </c>
      <c r="Y352" s="205">
        <v>0</v>
      </c>
      <c r="Z352" s="205">
        <v>0</v>
      </c>
      <c r="AA352" s="205">
        <v>0</v>
      </c>
      <c r="AB352" s="205">
        <v>0</v>
      </c>
      <c r="AC352" s="205">
        <v>0</v>
      </c>
      <c r="AD352" s="205">
        <v>0</v>
      </c>
      <c r="AE352" s="205">
        <v>0</v>
      </c>
      <c r="AF352" s="211">
        <v>0</v>
      </c>
      <c r="AG352" s="205">
        <v>1144.52</v>
      </c>
      <c r="AH352" s="211">
        <f>8917.04*AG352/I352</f>
        <v>2002.804436036517</v>
      </c>
      <c r="AI352" s="205">
        <v>0</v>
      </c>
      <c r="AJ352" s="205">
        <v>0</v>
      </c>
      <c r="AK352" s="205">
        <v>0</v>
      </c>
      <c r="AL352" s="211">
        <v>0</v>
      </c>
      <c r="AM352" s="205">
        <v>0</v>
      </c>
      <c r="AN352" s="205">
        <v>0</v>
      </c>
      <c r="AO352" s="211">
        <v>0</v>
      </c>
      <c r="AP352" s="205">
        <v>0</v>
      </c>
      <c r="AQ352" s="205">
        <v>0</v>
      </c>
      <c r="AR352" s="205">
        <v>0</v>
      </c>
    </row>
    <row r="353" spans="1:44" s="204" customFormat="1" ht="36" hidden="1" customHeight="1">
      <c r="A353" s="204">
        <v>1</v>
      </c>
      <c r="B353" s="207">
        <f>SUBTOTAL(103,$A$16:A353)</f>
        <v>0</v>
      </c>
      <c r="C353" s="197" t="s">
        <v>1177</v>
      </c>
      <c r="D353" s="199">
        <v>1975</v>
      </c>
      <c r="E353" s="199">
        <v>2015</v>
      </c>
      <c r="F353" s="208" t="s">
        <v>262</v>
      </c>
      <c r="G353" s="199">
        <v>3</v>
      </c>
      <c r="H353" s="199" t="s">
        <v>297</v>
      </c>
      <c r="I353" s="203">
        <v>3981.1</v>
      </c>
      <c r="J353" s="203">
        <v>2548.6</v>
      </c>
      <c r="K353" s="203">
        <v>2548.6</v>
      </c>
      <c r="L353" s="209">
        <v>138</v>
      </c>
      <c r="M353" s="199" t="s">
        <v>260</v>
      </c>
      <c r="N353" s="199" t="s">
        <v>264</v>
      </c>
      <c r="O353" s="202" t="s">
        <v>695</v>
      </c>
      <c r="P353" s="203">
        <v>4757291.67</v>
      </c>
      <c r="Q353" s="203">
        <v>0</v>
      </c>
      <c r="R353" s="203">
        <v>0</v>
      </c>
      <c r="S353" s="203">
        <f>P353-Q353-R353</f>
        <v>4757291.67</v>
      </c>
      <c r="T353" s="203">
        <f t="shared" si="62"/>
        <v>1194.9691467182438</v>
      </c>
      <c r="U353" s="203">
        <v>3444.64</v>
      </c>
      <c r="V353" s="210">
        <v>3444.64</v>
      </c>
      <c r="W353" s="210">
        <v>2249.6708532817561</v>
      </c>
      <c r="X353" s="210">
        <f t="shared" si="70"/>
        <v>2249.6708532817561</v>
      </c>
      <c r="Y353" s="205">
        <v>0</v>
      </c>
      <c r="Z353" s="205">
        <v>0</v>
      </c>
      <c r="AA353" s="205">
        <v>3259.66</v>
      </c>
      <c r="AB353" s="205">
        <v>184.98</v>
      </c>
      <c r="AC353" s="205">
        <v>0</v>
      </c>
      <c r="AD353" s="205">
        <v>0</v>
      </c>
      <c r="AE353" s="205">
        <v>0</v>
      </c>
      <c r="AF353" s="211">
        <v>0</v>
      </c>
      <c r="AG353" s="205">
        <v>0</v>
      </c>
      <c r="AH353" s="205">
        <v>0</v>
      </c>
      <c r="AI353" s="205">
        <v>0</v>
      </c>
      <c r="AJ353" s="205">
        <v>0</v>
      </c>
      <c r="AK353" s="205">
        <v>0</v>
      </c>
      <c r="AL353" s="211">
        <v>0</v>
      </c>
      <c r="AM353" s="205">
        <v>0</v>
      </c>
      <c r="AN353" s="205">
        <v>0</v>
      </c>
      <c r="AO353" s="211">
        <v>0</v>
      </c>
      <c r="AP353" s="205">
        <v>0</v>
      </c>
      <c r="AQ353" s="205">
        <v>0</v>
      </c>
      <c r="AR353" s="205">
        <v>0</v>
      </c>
    </row>
    <row r="354" spans="1:44" s="204" customFormat="1" ht="36" hidden="1" customHeight="1">
      <c r="B354" s="197" t="s">
        <v>797</v>
      </c>
      <c r="C354" s="197"/>
      <c r="D354" s="199" t="s">
        <v>857</v>
      </c>
      <c r="E354" s="199" t="s">
        <v>857</v>
      </c>
      <c r="F354" s="199" t="s">
        <v>857</v>
      </c>
      <c r="G354" s="199" t="s">
        <v>857</v>
      </c>
      <c r="H354" s="199" t="s">
        <v>857</v>
      </c>
      <c r="I354" s="200">
        <f>I355</f>
        <v>846.4</v>
      </c>
      <c r="J354" s="200">
        <f>J355</f>
        <v>794.7</v>
      </c>
      <c r="K354" s="200">
        <f>K355</f>
        <v>794.7</v>
      </c>
      <c r="L354" s="201">
        <f>L355</f>
        <v>26</v>
      </c>
      <c r="M354" s="199" t="s">
        <v>857</v>
      </c>
      <c r="N354" s="199" t="s">
        <v>857</v>
      </c>
      <c r="O354" s="202" t="s">
        <v>857</v>
      </c>
      <c r="P354" s="203">
        <v>1861701.91</v>
      </c>
      <c r="Q354" s="203">
        <f>Q355</f>
        <v>0</v>
      </c>
      <c r="R354" s="203">
        <f>R355</f>
        <v>0</v>
      </c>
      <c r="S354" s="203">
        <f>S355</f>
        <v>1861701.91</v>
      </c>
      <c r="T354" s="203">
        <f t="shared" si="62"/>
        <v>2199.5532963137994</v>
      </c>
      <c r="U354" s="203">
        <f>MAX(U355)</f>
        <v>6005.0954631379973</v>
      </c>
      <c r="Y354" s="205"/>
      <c r="Z354" s="205"/>
      <c r="AA354" s="205"/>
      <c r="AB354" s="205"/>
      <c r="AC354" s="205"/>
      <c r="AD354" s="205"/>
      <c r="AE354" s="205"/>
      <c r="AF354" s="205"/>
      <c r="AG354" s="205"/>
      <c r="AH354" s="205"/>
      <c r="AI354" s="205"/>
      <c r="AJ354" s="205"/>
      <c r="AK354" s="205"/>
      <c r="AL354" s="205"/>
      <c r="AM354" s="205"/>
      <c r="AN354" s="205"/>
      <c r="AO354" s="205"/>
      <c r="AP354" s="205"/>
      <c r="AQ354" s="205"/>
      <c r="AR354" s="205"/>
    </row>
    <row r="355" spans="1:44" s="204" customFormat="1" ht="36" hidden="1" customHeight="1">
      <c r="A355" s="204">
        <v>1</v>
      </c>
      <c r="B355" s="207">
        <f>SUBTOTAL(103,$A$16:A355)</f>
        <v>0</v>
      </c>
      <c r="C355" s="197" t="s">
        <v>762</v>
      </c>
      <c r="D355" s="199">
        <v>1981</v>
      </c>
      <c r="E355" s="199"/>
      <c r="F355" s="208" t="s">
        <v>262</v>
      </c>
      <c r="G355" s="199">
        <v>2</v>
      </c>
      <c r="H355" s="199" t="s">
        <v>306</v>
      </c>
      <c r="I355" s="203">
        <v>846.4</v>
      </c>
      <c r="J355" s="203">
        <v>794.7</v>
      </c>
      <c r="K355" s="203">
        <v>794.7</v>
      </c>
      <c r="L355" s="209">
        <v>26</v>
      </c>
      <c r="M355" s="199" t="s">
        <v>260</v>
      </c>
      <c r="N355" s="199" t="s">
        <v>264</v>
      </c>
      <c r="O355" s="202" t="s">
        <v>695</v>
      </c>
      <c r="P355" s="203">
        <v>1861701.91</v>
      </c>
      <c r="Q355" s="203">
        <v>0</v>
      </c>
      <c r="R355" s="203">
        <v>0</v>
      </c>
      <c r="S355" s="203">
        <f>P355-Q355-R355</f>
        <v>1861701.91</v>
      </c>
      <c r="T355" s="203">
        <f t="shared" si="62"/>
        <v>2199.5532963137994</v>
      </c>
      <c r="U355" s="203">
        <v>6005.0954631379973</v>
      </c>
      <c r="V355" s="210">
        <v>6005.0954631379973</v>
      </c>
      <c r="W355" s="210">
        <v>3805.5421668241979</v>
      </c>
      <c r="X355" s="210">
        <f>U355-T355</f>
        <v>3805.5421668241979</v>
      </c>
      <c r="Y355" s="205">
        <v>0</v>
      </c>
      <c r="Z355" s="205">
        <v>0</v>
      </c>
      <c r="AA355" s="205">
        <v>0</v>
      </c>
      <c r="AB355" s="205">
        <v>0</v>
      </c>
      <c r="AC355" s="205">
        <v>0</v>
      </c>
      <c r="AD355" s="205">
        <v>0</v>
      </c>
      <c r="AE355" s="205">
        <v>0</v>
      </c>
      <c r="AF355" s="211">
        <v>0</v>
      </c>
      <c r="AG355" s="205">
        <v>570</v>
      </c>
      <c r="AH355" s="211">
        <f>8917.04*AG355/I355</f>
        <v>6005.0954631379973</v>
      </c>
      <c r="AI355" s="205">
        <v>0</v>
      </c>
      <c r="AJ355" s="205">
        <v>0</v>
      </c>
      <c r="AK355" s="205">
        <v>0</v>
      </c>
      <c r="AL355" s="211">
        <v>0</v>
      </c>
      <c r="AM355" s="205">
        <v>0</v>
      </c>
      <c r="AN355" s="205">
        <v>0</v>
      </c>
      <c r="AO355" s="211">
        <v>0</v>
      </c>
      <c r="AP355" s="205">
        <v>0</v>
      </c>
      <c r="AQ355" s="205">
        <v>0</v>
      </c>
      <c r="AR355" s="205">
        <v>0</v>
      </c>
    </row>
    <row r="356" spans="1:44" s="204" customFormat="1" ht="36" hidden="1" customHeight="1">
      <c r="B356" s="197" t="s">
        <v>798</v>
      </c>
      <c r="C356" s="212"/>
      <c r="D356" s="199" t="s">
        <v>857</v>
      </c>
      <c r="E356" s="199" t="s">
        <v>857</v>
      </c>
      <c r="F356" s="199" t="s">
        <v>857</v>
      </c>
      <c r="G356" s="199" t="s">
        <v>857</v>
      </c>
      <c r="H356" s="199" t="s">
        <v>857</v>
      </c>
      <c r="I356" s="200">
        <f>SUM(I357:I373)</f>
        <v>50658.080000000002</v>
      </c>
      <c r="J356" s="200">
        <f>SUM(J357:J373)</f>
        <v>46583.81</v>
      </c>
      <c r="K356" s="200">
        <f>SUM(K357:K373)</f>
        <v>46463.209999999992</v>
      </c>
      <c r="L356" s="201">
        <f>SUM(L357:L373)</f>
        <v>1648</v>
      </c>
      <c r="M356" s="199" t="s">
        <v>857</v>
      </c>
      <c r="N356" s="199" t="s">
        <v>857</v>
      </c>
      <c r="O356" s="202" t="s">
        <v>857</v>
      </c>
      <c r="P356" s="200">
        <v>44398957.329999998</v>
      </c>
      <c r="Q356" s="200">
        <f>SUM(Q357:Q373)</f>
        <v>0</v>
      </c>
      <c r="R356" s="200">
        <f>SUM(R357:R373)</f>
        <v>0</v>
      </c>
      <c r="S356" s="200">
        <f>SUM(S357:S373)</f>
        <v>44398957.329999998</v>
      </c>
      <c r="T356" s="203">
        <f t="shared" si="62"/>
        <v>876.44374461092877</v>
      </c>
      <c r="U356" s="203">
        <f>MAX(U357:U373)</f>
        <v>9726.5180697563319</v>
      </c>
      <c r="Y356" s="205"/>
      <c r="Z356" s="205"/>
      <c r="AA356" s="205"/>
      <c r="AB356" s="205"/>
      <c r="AC356" s="205"/>
      <c r="AD356" s="205"/>
      <c r="AE356" s="205"/>
      <c r="AF356" s="205"/>
      <c r="AG356" s="205"/>
      <c r="AH356" s="205"/>
      <c r="AI356" s="205"/>
      <c r="AJ356" s="205"/>
      <c r="AK356" s="205"/>
      <c r="AL356" s="205"/>
      <c r="AM356" s="205"/>
      <c r="AN356" s="205"/>
      <c r="AO356" s="205"/>
      <c r="AP356" s="205"/>
      <c r="AQ356" s="205"/>
      <c r="AR356" s="205"/>
    </row>
    <row r="357" spans="1:44" s="204" customFormat="1" ht="36" hidden="1" customHeight="1">
      <c r="A357" s="204">
        <v>1</v>
      </c>
      <c r="B357" s="207">
        <f>SUBTOTAL(103,$A$16:A357)</f>
        <v>0</v>
      </c>
      <c r="C357" s="197" t="s">
        <v>114</v>
      </c>
      <c r="D357" s="199">
        <v>1973</v>
      </c>
      <c r="E357" s="199"/>
      <c r="F357" s="208" t="s">
        <v>262</v>
      </c>
      <c r="G357" s="199">
        <v>2</v>
      </c>
      <c r="H357" s="199" t="s">
        <v>297</v>
      </c>
      <c r="I357" s="203">
        <v>781.06</v>
      </c>
      <c r="J357" s="203">
        <v>721</v>
      </c>
      <c r="K357" s="203">
        <v>721</v>
      </c>
      <c r="L357" s="209">
        <v>38</v>
      </c>
      <c r="M357" s="199" t="s">
        <v>260</v>
      </c>
      <c r="N357" s="199" t="s">
        <v>264</v>
      </c>
      <c r="O357" s="202" t="s">
        <v>278</v>
      </c>
      <c r="P357" s="203">
        <v>54256.44</v>
      </c>
      <c r="Q357" s="203">
        <v>0</v>
      </c>
      <c r="R357" s="203">
        <v>0</v>
      </c>
      <c r="S357" s="203">
        <f t="shared" ref="S357:S373" si="71">P357-Q357-R357</f>
        <v>54256.44</v>
      </c>
      <c r="T357" s="203">
        <f t="shared" si="62"/>
        <v>69.465137121347922</v>
      </c>
      <c r="U357" s="203">
        <v>69.465137121347922</v>
      </c>
      <c r="V357" s="210">
        <v>69.465137121347922</v>
      </c>
      <c r="W357" s="210">
        <v>0</v>
      </c>
      <c r="X357" s="210">
        <f t="shared" ref="X357:X373" si="72">U357-T357</f>
        <v>0</v>
      </c>
      <c r="Y357" s="205">
        <v>0</v>
      </c>
      <c r="Z357" s="205">
        <v>0</v>
      </c>
      <c r="AA357" s="205">
        <v>0</v>
      </c>
      <c r="AB357" s="205">
        <v>0</v>
      </c>
      <c r="AC357" s="205">
        <v>0</v>
      </c>
      <c r="AD357" s="205">
        <v>0</v>
      </c>
      <c r="AE357" s="205">
        <v>0</v>
      </c>
      <c r="AF357" s="211">
        <v>0</v>
      </c>
      <c r="AG357" s="205">
        <v>0</v>
      </c>
      <c r="AH357" s="205">
        <v>0</v>
      </c>
      <c r="AI357" s="205">
        <v>0</v>
      </c>
      <c r="AJ357" s="205">
        <v>0</v>
      </c>
      <c r="AK357" s="205">
        <v>0</v>
      </c>
      <c r="AL357" s="211">
        <v>0</v>
      </c>
      <c r="AM357" s="205">
        <v>0</v>
      </c>
      <c r="AN357" s="205">
        <v>0</v>
      </c>
      <c r="AO357" s="211">
        <v>0</v>
      </c>
      <c r="AP357" s="205">
        <v>0</v>
      </c>
      <c r="AQ357" s="205">
        <v>0</v>
      </c>
      <c r="AR357" s="205">
        <v>0</v>
      </c>
    </row>
    <row r="358" spans="1:44" s="204" customFormat="1" ht="36" hidden="1" customHeight="1">
      <c r="A358" s="204">
        <v>1</v>
      </c>
      <c r="B358" s="207">
        <f>SUBTOTAL(103,$A$16:A358)</f>
        <v>0</v>
      </c>
      <c r="C358" s="197" t="s">
        <v>117</v>
      </c>
      <c r="D358" s="199">
        <v>1972</v>
      </c>
      <c r="E358" s="199"/>
      <c r="F358" s="208" t="s">
        <v>262</v>
      </c>
      <c r="G358" s="199">
        <v>2</v>
      </c>
      <c r="H358" s="199" t="s">
        <v>297</v>
      </c>
      <c r="I358" s="203">
        <v>788.14</v>
      </c>
      <c r="J358" s="203">
        <v>731.68</v>
      </c>
      <c r="K358" s="203">
        <v>731.68</v>
      </c>
      <c r="L358" s="209">
        <v>38</v>
      </c>
      <c r="M358" s="199" t="s">
        <v>260</v>
      </c>
      <c r="N358" s="199" t="s">
        <v>264</v>
      </c>
      <c r="O358" s="202" t="s">
        <v>278</v>
      </c>
      <c r="P358" s="203">
        <v>2480548.0700000003</v>
      </c>
      <c r="Q358" s="203">
        <v>0</v>
      </c>
      <c r="R358" s="203">
        <v>0</v>
      </c>
      <c r="S358" s="203">
        <f t="shared" si="71"/>
        <v>2480548.0700000003</v>
      </c>
      <c r="T358" s="203">
        <f t="shared" si="62"/>
        <v>3147.3444692567314</v>
      </c>
      <c r="U358" s="203">
        <v>6980.077978024211</v>
      </c>
      <c r="V358" s="210">
        <v>6980.077978024211</v>
      </c>
      <c r="W358" s="210">
        <v>3832.7335087674796</v>
      </c>
      <c r="X358" s="210">
        <f t="shared" si="72"/>
        <v>3832.7335087674796</v>
      </c>
      <c r="Y358" s="205">
        <v>0</v>
      </c>
      <c r="Z358" s="205">
        <v>0</v>
      </c>
      <c r="AA358" s="205">
        <v>0</v>
      </c>
      <c r="AB358" s="205">
        <v>0</v>
      </c>
      <c r="AC358" s="205">
        <v>0</v>
      </c>
      <c r="AD358" s="205">
        <v>0</v>
      </c>
      <c r="AE358" s="205">
        <v>0</v>
      </c>
      <c r="AF358" s="211">
        <v>0</v>
      </c>
      <c r="AG358" s="205">
        <v>616.94000000000005</v>
      </c>
      <c r="AH358" s="211">
        <f t="shared" ref="AH358:AH362" si="73">8917.04*AG358/I358</f>
        <v>6980.077978024211</v>
      </c>
      <c r="AI358" s="205">
        <v>0</v>
      </c>
      <c r="AJ358" s="205">
        <v>0</v>
      </c>
      <c r="AK358" s="205">
        <v>0</v>
      </c>
      <c r="AL358" s="211">
        <v>0</v>
      </c>
      <c r="AM358" s="205">
        <v>0</v>
      </c>
      <c r="AN358" s="205">
        <v>0</v>
      </c>
      <c r="AO358" s="211">
        <v>0</v>
      </c>
      <c r="AP358" s="205">
        <v>0</v>
      </c>
      <c r="AQ358" s="205">
        <v>0</v>
      </c>
      <c r="AR358" s="205">
        <v>0</v>
      </c>
    </row>
    <row r="359" spans="1:44" s="204" customFormat="1" ht="36" hidden="1" customHeight="1">
      <c r="A359" s="204">
        <v>1</v>
      </c>
      <c r="B359" s="207">
        <f>SUBTOTAL(103,$A$16:A359)</f>
        <v>0</v>
      </c>
      <c r="C359" s="197" t="s">
        <v>113</v>
      </c>
      <c r="D359" s="199">
        <v>1969</v>
      </c>
      <c r="E359" s="199"/>
      <c r="F359" s="208" t="s">
        <v>262</v>
      </c>
      <c r="G359" s="199">
        <v>2</v>
      </c>
      <c r="H359" s="199" t="s">
        <v>297</v>
      </c>
      <c r="I359" s="203">
        <v>399.42</v>
      </c>
      <c r="J359" s="203">
        <v>370.5</v>
      </c>
      <c r="K359" s="203">
        <v>370.5</v>
      </c>
      <c r="L359" s="209">
        <v>15</v>
      </c>
      <c r="M359" s="199" t="s">
        <v>260</v>
      </c>
      <c r="N359" s="199" t="s">
        <v>264</v>
      </c>
      <c r="O359" s="202" t="s">
        <v>278</v>
      </c>
      <c r="P359" s="203">
        <v>1443898.48</v>
      </c>
      <c r="Q359" s="203">
        <v>0</v>
      </c>
      <c r="R359" s="203">
        <v>0</v>
      </c>
      <c r="S359" s="203">
        <f t="shared" si="71"/>
        <v>1443898.48</v>
      </c>
      <c r="T359" s="203">
        <f t="shared" si="62"/>
        <v>3614.9879325021279</v>
      </c>
      <c r="U359" s="203">
        <v>7599.4201992889693</v>
      </c>
      <c r="V359" s="210">
        <v>7599.4201992889693</v>
      </c>
      <c r="W359" s="210">
        <v>3984.4322667868414</v>
      </c>
      <c r="X359" s="210">
        <f t="shared" si="72"/>
        <v>3984.4322667868414</v>
      </c>
      <c r="Y359" s="205">
        <v>0</v>
      </c>
      <c r="Z359" s="205">
        <v>0</v>
      </c>
      <c r="AA359" s="205">
        <v>0</v>
      </c>
      <c r="AB359" s="205">
        <v>0</v>
      </c>
      <c r="AC359" s="205">
        <v>0</v>
      </c>
      <c r="AD359" s="205">
        <v>0</v>
      </c>
      <c r="AE359" s="205">
        <v>0</v>
      </c>
      <c r="AF359" s="211">
        <v>0</v>
      </c>
      <c r="AG359" s="205">
        <v>340.4</v>
      </c>
      <c r="AH359" s="211">
        <f t="shared" si="73"/>
        <v>7599.4201992889693</v>
      </c>
      <c r="AI359" s="205">
        <v>0</v>
      </c>
      <c r="AJ359" s="205">
        <v>0</v>
      </c>
      <c r="AK359" s="205">
        <v>0</v>
      </c>
      <c r="AL359" s="211">
        <v>0</v>
      </c>
      <c r="AM359" s="205">
        <v>0</v>
      </c>
      <c r="AN359" s="205">
        <v>0</v>
      </c>
      <c r="AO359" s="211">
        <v>0</v>
      </c>
      <c r="AP359" s="205">
        <v>0</v>
      </c>
      <c r="AQ359" s="205">
        <v>0</v>
      </c>
      <c r="AR359" s="205">
        <v>0</v>
      </c>
    </row>
    <row r="360" spans="1:44" s="204" customFormat="1" ht="36" hidden="1" customHeight="1">
      <c r="A360" s="204">
        <v>1</v>
      </c>
      <c r="B360" s="207">
        <f>SUBTOTAL(103,$A$16:A360)</f>
        <v>0</v>
      </c>
      <c r="C360" s="197" t="s">
        <v>115</v>
      </c>
      <c r="D360" s="199">
        <v>1972</v>
      </c>
      <c r="E360" s="199"/>
      <c r="F360" s="208" t="s">
        <v>281</v>
      </c>
      <c r="G360" s="199">
        <v>5</v>
      </c>
      <c r="H360" s="199" t="s">
        <v>345</v>
      </c>
      <c r="I360" s="203">
        <v>5806.44</v>
      </c>
      <c r="J360" s="203">
        <v>4487.95</v>
      </c>
      <c r="K360" s="203">
        <v>4487.95</v>
      </c>
      <c r="L360" s="209">
        <v>211</v>
      </c>
      <c r="M360" s="199" t="s">
        <v>260</v>
      </c>
      <c r="N360" s="199" t="s">
        <v>264</v>
      </c>
      <c r="O360" s="202" t="s">
        <v>279</v>
      </c>
      <c r="P360" s="203">
        <v>4557103.54</v>
      </c>
      <c r="Q360" s="203">
        <v>0</v>
      </c>
      <c r="R360" s="203">
        <v>0</v>
      </c>
      <c r="S360" s="203">
        <f t="shared" si="71"/>
        <v>4557103.54</v>
      </c>
      <c r="T360" s="203">
        <f t="shared" si="62"/>
        <v>784.83606822769207</v>
      </c>
      <c r="U360" s="203">
        <v>1897.3765198641513</v>
      </c>
      <c r="V360" s="210">
        <v>1897.3765198641513</v>
      </c>
      <c r="W360" s="210">
        <v>1112.5404516364592</v>
      </c>
      <c r="X360" s="210">
        <f t="shared" si="72"/>
        <v>1112.5404516364592</v>
      </c>
      <c r="Y360" s="205">
        <v>0</v>
      </c>
      <c r="Z360" s="205">
        <v>0</v>
      </c>
      <c r="AA360" s="205">
        <v>0</v>
      </c>
      <c r="AB360" s="205">
        <v>0</v>
      </c>
      <c r="AC360" s="205">
        <v>0</v>
      </c>
      <c r="AD360" s="205">
        <v>0</v>
      </c>
      <c r="AE360" s="205">
        <v>0</v>
      </c>
      <c r="AF360" s="211">
        <v>0</v>
      </c>
      <c r="AG360" s="205">
        <v>1235.5</v>
      </c>
      <c r="AH360" s="211">
        <f t="shared" si="73"/>
        <v>1897.3765198641513</v>
      </c>
      <c r="AI360" s="205">
        <v>0</v>
      </c>
      <c r="AJ360" s="205">
        <v>0</v>
      </c>
      <c r="AK360" s="205">
        <v>0</v>
      </c>
      <c r="AL360" s="211">
        <v>0</v>
      </c>
      <c r="AM360" s="205">
        <v>0</v>
      </c>
      <c r="AN360" s="205">
        <v>0</v>
      </c>
      <c r="AO360" s="211">
        <v>0</v>
      </c>
      <c r="AP360" s="205">
        <v>0</v>
      </c>
      <c r="AQ360" s="205">
        <v>0</v>
      </c>
      <c r="AR360" s="205">
        <v>0</v>
      </c>
    </row>
    <row r="361" spans="1:44" s="204" customFormat="1" ht="36" hidden="1" customHeight="1">
      <c r="A361" s="204">
        <v>1</v>
      </c>
      <c r="B361" s="207">
        <f>SUBTOTAL(103,$A$16:A361)</f>
        <v>0</v>
      </c>
      <c r="C361" s="197" t="s">
        <v>116</v>
      </c>
      <c r="D361" s="199">
        <v>1973</v>
      </c>
      <c r="E361" s="199"/>
      <c r="F361" s="208" t="s">
        <v>281</v>
      </c>
      <c r="G361" s="199">
        <v>5</v>
      </c>
      <c r="H361" s="199" t="s">
        <v>364</v>
      </c>
      <c r="I361" s="203">
        <v>6042.57</v>
      </c>
      <c r="J361" s="203">
        <v>6042.57</v>
      </c>
      <c r="K361" s="203">
        <v>6042.57</v>
      </c>
      <c r="L361" s="209">
        <v>176</v>
      </c>
      <c r="M361" s="199" t="s">
        <v>260</v>
      </c>
      <c r="N361" s="199" t="s">
        <v>264</v>
      </c>
      <c r="O361" s="202" t="s">
        <v>279</v>
      </c>
      <c r="P361" s="203">
        <v>4223582.3699999992</v>
      </c>
      <c r="Q361" s="203">
        <v>0</v>
      </c>
      <c r="R361" s="203">
        <v>0</v>
      </c>
      <c r="S361" s="203">
        <f t="shared" si="71"/>
        <v>4223582.3699999992</v>
      </c>
      <c r="T361" s="203">
        <f t="shared" si="62"/>
        <v>698.97119437590288</v>
      </c>
      <c r="U361" s="203">
        <v>1636.8204964443939</v>
      </c>
      <c r="V361" s="210">
        <v>1636.8204964443939</v>
      </c>
      <c r="W361" s="210">
        <v>937.84930206849106</v>
      </c>
      <c r="X361" s="210">
        <f t="shared" si="72"/>
        <v>937.84930206849106</v>
      </c>
      <c r="Y361" s="205">
        <v>0</v>
      </c>
      <c r="Z361" s="205">
        <v>0</v>
      </c>
      <c r="AA361" s="205">
        <v>0</v>
      </c>
      <c r="AB361" s="205">
        <v>0</v>
      </c>
      <c r="AC361" s="205">
        <v>0</v>
      </c>
      <c r="AD361" s="205">
        <v>0</v>
      </c>
      <c r="AE361" s="205">
        <v>0</v>
      </c>
      <c r="AF361" s="211">
        <v>0</v>
      </c>
      <c r="AG361" s="205">
        <v>1109.18</v>
      </c>
      <c r="AH361" s="211">
        <f t="shared" si="73"/>
        <v>1636.8204964443939</v>
      </c>
      <c r="AI361" s="205">
        <v>0</v>
      </c>
      <c r="AJ361" s="205">
        <v>0</v>
      </c>
      <c r="AK361" s="205">
        <v>0</v>
      </c>
      <c r="AL361" s="211">
        <v>0</v>
      </c>
      <c r="AM361" s="205">
        <v>0</v>
      </c>
      <c r="AN361" s="205">
        <v>0</v>
      </c>
      <c r="AO361" s="211">
        <v>0</v>
      </c>
      <c r="AP361" s="205">
        <v>0</v>
      </c>
      <c r="AQ361" s="205">
        <v>0</v>
      </c>
      <c r="AR361" s="205">
        <v>0</v>
      </c>
    </row>
    <row r="362" spans="1:44" s="204" customFormat="1" ht="36" hidden="1" customHeight="1">
      <c r="A362" s="204">
        <v>1</v>
      </c>
      <c r="B362" s="207">
        <f>SUBTOTAL(103,$A$16:A362)</f>
        <v>0</v>
      </c>
      <c r="C362" s="197" t="s">
        <v>118</v>
      </c>
      <c r="D362" s="199">
        <v>1973</v>
      </c>
      <c r="E362" s="199"/>
      <c r="F362" s="208" t="s">
        <v>262</v>
      </c>
      <c r="G362" s="199">
        <v>2</v>
      </c>
      <c r="H362" s="199" t="s">
        <v>297</v>
      </c>
      <c r="I362" s="203">
        <v>787.52</v>
      </c>
      <c r="J362" s="203">
        <v>787.52</v>
      </c>
      <c r="K362" s="203">
        <v>787.52</v>
      </c>
      <c r="L362" s="209">
        <v>30</v>
      </c>
      <c r="M362" s="199" t="s">
        <v>260</v>
      </c>
      <c r="N362" s="199" t="s">
        <v>264</v>
      </c>
      <c r="O362" s="202" t="s">
        <v>279</v>
      </c>
      <c r="P362" s="203">
        <v>3024337.71</v>
      </c>
      <c r="Q362" s="203">
        <v>0</v>
      </c>
      <c r="R362" s="203">
        <v>0</v>
      </c>
      <c r="S362" s="203">
        <f t="shared" si="71"/>
        <v>3024337.71</v>
      </c>
      <c r="T362" s="203">
        <f t="shared" si="62"/>
        <v>3840.3313058715971</v>
      </c>
      <c r="U362" s="203">
        <v>7231.8471627387253</v>
      </c>
      <c r="V362" s="210">
        <v>7231.8471627387253</v>
      </c>
      <c r="W362" s="210">
        <v>3391.5158568671282</v>
      </c>
      <c r="X362" s="210">
        <f t="shared" si="72"/>
        <v>3391.5158568671282</v>
      </c>
      <c r="Y362" s="205">
        <v>0</v>
      </c>
      <c r="Z362" s="205">
        <v>0</v>
      </c>
      <c r="AA362" s="205">
        <v>0</v>
      </c>
      <c r="AB362" s="205">
        <v>0</v>
      </c>
      <c r="AC362" s="205">
        <v>0</v>
      </c>
      <c r="AD362" s="205">
        <v>0</v>
      </c>
      <c r="AE362" s="205">
        <v>0</v>
      </c>
      <c r="AF362" s="211">
        <v>0</v>
      </c>
      <c r="AG362" s="205">
        <v>638.69000000000005</v>
      </c>
      <c r="AH362" s="211">
        <f t="shared" si="73"/>
        <v>7231.8471627387253</v>
      </c>
      <c r="AI362" s="205">
        <v>0</v>
      </c>
      <c r="AJ362" s="205">
        <v>0</v>
      </c>
      <c r="AK362" s="205">
        <v>0</v>
      </c>
      <c r="AL362" s="211">
        <v>0</v>
      </c>
      <c r="AM362" s="205">
        <v>0</v>
      </c>
      <c r="AN362" s="205">
        <v>0</v>
      </c>
      <c r="AO362" s="211">
        <v>0</v>
      </c>
      <c r="AP362" s="205">
        <v>0</v>
      </c>
      <c r="AQ362" s="205">
        <v>0</v>
      </c>
      <c r="AR362" s="205">
        <v>0</v>
      </c>
    </row>
    <row r="363" spans="1:44" s="204" customFormat="1" ht="36" hidden="1" customHeight="1">
      <c r="A363" s="204">
        <v>1</v>
      </c>
      <c r="B363" s="207">
        <f>SUBTOTAL(103,$A$16:A363)</f>
        <v>0</v>
      </c>
      <c r="C363" s="197" t="s">
        <v>1178</v>
      </c>
      <c r="D363" s="199" t="s">
        <v>303</v>
      </c>
      <c r="E363" s="199"/>
      <c r="F363" s="208" t="s">
        <v>262</v>
      </c>
      <c r="G363" s="199" t="s">
        <v>345</v>
      </c>
      <c r="H363" s="199" t="s">
        <v>364</v>
      </c>
      <c r="I363" s="203">
        <v>5104.3599999999997</v>
      </c>
      <c r="J363" s="203">
        <v>5104.3599999999997</v>
      </c>
      <c r="K363" s="203">
        <v>5104.3599999999997</v>
      </c>
      <c r="L363" s="209">
        <v>159</v>
      </c>
      <c r="M363" s="199" t="s">
        <v>260</v>
      </c>
      <c r="N363" s="199" t="s">
        <v>264</v>
      </c>
      <c r="O363" s="202" t="s">
        <v>1264</v>
      </c>
      <c r="P363" s="203">
        <v>5566366.3600000003</v>
      </c>
      <c r="Q363" s="203">
        <v>0</v>
      </c>
      <c r="R363" s="203">
        <v>0</v>
      </c>
      <c r="S363" s="203">
        <f t="shared" si="71"/>
        <v>5566366.3600000003</v>
      </c>
      <c r="T363" s="203">
        <f t="shared" si="62"/>
        <v>1090.5121033782884</v>
      </c>
      <c r="U363" s="203">
        <v>3917.0977407549635</v>
      </c>
      <c r="V363" s="210">
        <v>3917.0977407549635</v>
      </c>
      <c r="W363" s="210">
        <v>2826.5856373766751</v>
      </c>
      <c r="X363" s="210">
        <f t="shared" si="72"/>
        <v>2826.5856373766751</v>
      </c>
      <c r="Y363" s="205">
        <v>0</v>
      </c>
      <c r="Z363" s="205">
        <v>0</v>
      </c>
      <c r="AA363" s="205">
        <v>0</v>
      </c>
      <c r="AB363" s="205">
        <v>0</v>
      </c>
      <c r="AC363" s="205">
        <v>0</v>
      </c>
      <c r="AD363" s="205">
        <v>0</v>
      </c>
      <c r="AE363" s="205">
        <v>0</v>
      </c>
      <c r="AF363" s="211">
        <v>0</v>
      </c>
      <c r="AG363" s="205">
        <v>0</v>
      </c>
      <c r="AH363" s="205">
        <v>0</v>
      </c>
      <c r="AI363" s="205">
        <v>0</v>
      </c>
      <c r="AJ363" s="205">
        <v>0</v>
      </c>
      <c r="AK363" s="205">
        <v>2836.8</v>
      </c>
      <c r="AL363" s="211">
        <f>7048.18*AK363/I363</f>
        <v>3917.0977407549635</v>
      </c>
      <c r="AM363" s="205">
        <v>0</v>
      </c>
      <c r="AN363" s="205">
        <v>0</v>
      </c>
      <c r="AO363" s="211">
        <v>0</v>
      </c>
      <c r="AP363" s="205">
        <v>0</v>
      </c>
      <c r="AQ363" s="205">
        <v>0</v>
      </c>
      <c r="AR363" s="205">
        <v>0</v>
      </c>
    </row>
    <row r="364" spans="1:44" s="204" customFormat="1" ht="36" hidden="1" customHeight="1">
      <c r="A364" s="204">
        <v>1</v>
      </c>
      <c r="B364" s="207">
        <f>SUBTOTAL(103,$A$16:A364)</f>
        <v>0</v>
      </c>
      <c r="C364" s="197" t="s">
        <v>1179</v>
      </c>
      <c r="D364" s="199">
        <v>1973</v>
      </c>
      <c r="E364" s="199"/>
      <c r="F364" s="208" t="s">
        <v>312</v>
      </c>
      <c r="G364" s="199">
        <v>5</v>
      </c>
      <c r="H364" s="199" t="s">
        <v>364</v>
      </c>
      <c r="I364" s="203">
        <v>6039.17</v>
      </c>
      <c r="J364" s="203">
        <v>6039.17</v>
      </c>
      <c r="K364" s="203">
        <v>6039.17</v>
      </c>
      <c r="L364" s="209">
        <v>184</v>
      </c>
      <c r="M364" s="199" t="s">
        <v>260</v>
      </c>
      <c r="N364" s="199" t="s">
        <v>264</v>
      </c>
      <c r="O364" s="202" t="s">
        <v>1265</v>
      </c>
      <c r="P364" s="203">
        <v>4137160</v>
      </c>
      <c r="Q364" s="203">
        <v>0</v>
      </c>
      <c r="R364" s="203">
        <v>0</v>
      </c>
      <c r="S364" s="203">
        <f t="shared" si="71"/>
        <v>4137160</v>
      </c>
      <c r="T364" s="203">
        <f t="shared" si="62"/>
        <v>685.05440317129671</v>
      </c>
      <c r="U364" s="203">
        <v>1711.8492549141686</v>
      </c>
      <c r="V364" s="210">
        <v>1711.8492549141686</v>
      </c>
      <c r="W364" s="210">
        <v>1026.7948517428717</v>
      </c>
      <c r="X364" s="210">
        <f t="shared" si="72"/>
        <v>1026.7948517428717</v>
      </c>
      <c r="Y364" s="205">
        <v>0</v>
      </c>
      <c r="Z364" s="205">
        <v>0</v>
      </c>
      <c r="AA364" s="205">
        <v>0</v>
      </c>
      <c r="AB364" s="205">
        <v>0</v>
      </c>
      <c r="AC364" s="205">
        <v>0</v>
      </c>
      <c r="AD364" s="205">
        <v>0</v>
      </c>
      <c r="AE364" s="205">
        <v>0</v>
      </c>
      <c r="AF364" s="211">
        <v>0</v>
      </c>
      <c r="AG364" s="205">
        <v>1159.3699999999999</v>
      </c>
      <c r="AH364" s="211">
        <f t="shared" ref="AH364:AH366" si="74">8917.04*AG364/I364</f>
        <v>1711.8492549141686</v>
      </c>
      <c r="AI364" s="205">
        <v>0</v>
      </c>
      <c r="AJ364" s="205">
        <v>0</v>
      </c>
      <c r="AK364" s="205">
        <v>0</v>
      </c>
      <c r="AL364" s="211">
        <v>0</v>
      </c>
      <c r="AM364" s="205">
        <v>0</v>
      </c>
      <c r="AN364" s="205">
        <v>0</v>
      </c>
      <c r="AO364" s="211">
        <v>0</v>
      </c>
      <c r="AP364" s="205">
        <v>0</v>
      </c>
      <c r="AQ364" s="205">
        <v>0</v>
      </c>
      <c r="AR364" s="205">
        <v>0</v>
      </c>
    </row>
    <row r="365" spans="1:44" s="204" customFormat="1" ht="36" hidden="1" customHeight="1">
      <c r="A365" s="204">
        <v>1</v>
      </c>
      <c r="B365" s="207">
        <f>SUBTOTAL(103,$A$16:A365)</f>
        <v>0</v>
      </c>
      <c r="C365" s="197" t="s">
        <v>1180</v>
      </c>
      <c r="D365" s="199">
        <v>1974</v>
      </c>
      <c r="E365" s="199"/>
      <c r="F365" s="208" t="s">
        <v>281</v>
      </c>
      <c r="G365" s="199">
        <v>5</v>
      </c>
      <c r="H365" s="199" t="s">
        <v>302</v>
      </c>
      <c r="I365" s="203">
        <v>4571.8999999999996</v>
      </c>
      <c r="J365" s="203">
        <v>3098.1</v>
      </c>
      <c r="K365" s="203">
        <v>3098.1</v>
      </c>
      <c r="L365" s="209">
        <v>119</v>
      </c>
      <c r="M365" s="199" t="s">
        <v>260</v>
      </c>
      <c r="N365" s="199" t="s">
        <v>264</v>
      </c>
      <c r="O365" s="202" t="s">
        <v>1286</v>
      </c>
      <c r="P365" s="203">
        <v>2786718.1</v>
      </c>
      <c r="Q365" s="203">
        <v>0</v>
      </c>
      <c r="R365" s="203">
        <v>0</v>
      </c>
      <c r="S365" s="203">
        <f t="shared" si="71"/>
        <v>2786718.1</v>
      </c>
      <c r="T365" s="203">
        <f t="shared" si="62"/>
        <v>609.53172641571348</v>
      </c>
      <c r="U365" s="203">
        <v>1492.0570441173256</v>
      </c>
      <c r="V365" s="210">
        <v>1492.0570441173256</v>
      </c>
      <c r="W365" s="210">
        <v>882.52531770161215</v>
      </c>
      <c r="X365" s="210">
        <f t="shared" si="72"/>
        <v>882.52531770161215</v>
      </c>
      <c r="Y365" s="205">
        <v>0</v>
      </c>
      <c r="Z365" s="205">
        <v>0</v>
      </c>
      <c r="AA365" s="205">
        <v>0</v>
      </c>
      <c r="AB365" s="205">
        <v>0</v>
      </c>
      <c r="AC365" s="205">
        <v>0</v>
      </c>
      <c r="AD365" s="205">
        <v>0</v>
      </c>
      <c r="AE365" s="205">
        <v>0</v>
      </c>
      <c r="AF365" s="211">
        <v>0</v>
      </c>
      <c r="AG365" s="205">
        <v>765</v>
      </c>
      <c r="AH365" s="211">
        <f t="shared" si="74"/>
        <v>1492.0570441173256</v>
      </c>
      <c r="AI365" s="205">
        <v>0</v>
      </c>
      <c r="AJ365" s="205">
        <v>0</v>
      </c>
      <c r="AK365" s="205">
        <v>0</v>
      </c>
      <c r="AL365" s="211">
        <v>0</v>
      </c>
      <c r="AM365" s="205">
        <v>0</v>
      </c>
      <c r="AN365" s="205">
        <v>0</v>
      </c>
      <c r="AO365" s="211">
        <v>0</v>
      </c>
      <c r="AP365" s="205">
        <v>0</v>
      </c>
      <c r="AQ365" s="205">
        <v>0</v>
      </c>
      <c r="AR365" s="205">
        <v>0</v>
      </c>
    </row>
    <row r="366" spans="1:44" s="204" customFormat="1" ht="36" hidden="1" customHeight="1">
      <c r="A366" s="204">
        <v>1</v>
      </c>
      <c r="B366" s="207">
        <f>SUBTOTAL(103,$A$16:A366)</f>
        <v>0</v>
      </c>
      <c r="C366" s="197" t="s">
        <v>1181</v>
      </c>
      <c r="D366" s="199">
        <v>1966</v>
      </c>
      <c r="E366" s="199"/>
      <c r="F366" s="208" t="s">
        <v>281</v>
      </c>
      <c r="G366" s="199">
        <v>2</v>
      </c>
      <c r="H366" s="199" t="s">
        <v>306</v>
      </c>
      <c r="I366" s="203">
        <v>418.6</v>
      </c>
      <c r="J366" s="203">
        <v>418.6</v>
      </c>
      <c r="K366" s="203">
        <v>418.6</v>
      </c>
      <c r="L366" s="209">
        <v>29</v>
      </c>
      <c r="M366" s="199" t="s">
        <v>260</v>
      </c>
      <c r="N366" s="199" t="s">
        <v>264</v>
      </c>
      <c r="O366" s="202" t="s">
        <v>1286</v>
      </c>
      <c r="P366" s="203">
        <v>1749750.39</v>
      </c>
      <c r="Q366" s="203">
        <v>0</v>
      </c>
      <c r="R366" s="203">
        <v>0</v>
      </c>
      <c r="S366" s="203">
        <f t="shared" si="71"/>
        <v>1749750.39</v>
      </c>
      <c r="T366" s="203">
        <f t="shared" si="62"/>
        <v>4180.0057095078828</v>
      </c>
      <c r="U366" s="203">
        <v>9726.5180697563319</v>
      </c>
      <c r="V366" s="210">
        <v>9726.5180697563319</v>
      </c>
      <c r="W366" s="210">
        <v>5546.5123602484491</v>
      </c>
      <c r="X366" s="210">
        <f t="shared" si="72"/>
        <v>5546.5123602484491</v>
      </c>
      <c r="Y366" s="205">
        <v>0</v>
      </c>
      <c r="Z366" s="205">
        <v>0</v>
      </c>
      <c r="AA366" s="205">
        <v>0</v>
      </c>
      <c r="AB366" s="205">
        <v>0</v>
      </c>
      <c r="AC366" s="205">
        <v>0</v>
      </c>
      <c r="AD366" s="205">
        <v>0</v>
      </c>
      <c r="AE366" s="205">
        <v>0</v>
      </c>
      <c r="AF366" s="211">
        <v>0</v>
      </c>
      <c r="AG366" s="205">
        <v>456.6</v>
      </c>
      <c r="AH366" s="211">
        <f t="shared" si="74"/>
        <v>9726.5180697563319</v>
      </c>
      <c r="AI366" s="205">
        <v>0</v>
      </c>
      <c r="AJ366" s="205">
        <v>0</v>
      </c>
      <c r="AK366" s="205">
        <v>0</v>
      </c>
      <c r="AL366" s="211">
        <v>0</v>
      </c>
      <c r="AM366" s="205">
        <v>0</v>
      </c>
      <c r="AN366" s="205">
        <v>0</v>
      </c>
      <c r="AO366" s="211">
        <v>0</v>
      </c>
      <c r="AP366" s="205">
        <v>0</v>
      </c>
      <c r="AQ366" s="205">
        <v>0</v>
      </c>
      <c r="AR366" s="205">
        <v>0</v>
      </c>
    </row>
    <row r="367" spans="1:44" s="204" customFormat="1" ht="36" hidden="1" customHeight="1">
      <c r="A367" s="204">
        <v>1</v>
      </c>
      <c r="B367" s="207">
        <f>SUBTOTAL(103,$A$16:A367)</f>
        <v>0</v>
      </c>
      <c r="C367" s="197" t="s">
        <v>1182</v>
      </c>
      <c r="D367" s="199">
        <v>1987</v>
      </c>
      <c r="E367" s="199"/>
      <c r="F367" s="208" t="s">
        <v>262</v>
      </c>
      <c r="G367" s="199">
        <v>2</v>
      </c>
      <c r="H367" s="199" t="s">
        <v>306</v>
      </c>
      <c r="I367" s="203">
        <v>1448.2</v>
      </c>
      <c r="J367" s="203">
        <v>1448.2</v>
      </c>
      <c r="K367" s="203">
        <v>1448.2</v>
      </c>
      <c r="L367" s="209">
        <v>53</v>
      </c>
      <c r="M367" s="199" t="s">
        <v>260</v>
      </c>
      <c r="N367" s="199" t="s">
        <v>264</v>
      </c>
      <c r="O367" s="202" t="s">
        <v>1287</v>
      </c>
      <c r="P367" s="203">
        <v>119132.15</v>
      </c>
      <c r="Q367" s="203">
        <v>0</v>
      </c>
      <c r="R367" s="203">
        <v>0</v>
      </c>
      <c r="S367" s="203">
        <f t="shared" si="71"/>
        <v>119132.15</v>
      </c>
      <c r="T367" s="203">
        <f t="shared" si="62"/>
        <v>82.262222068775031</v>
      </c>
      <c r="U367" s="203">
        <v>113.09</v>
      </c>
      <c r="V367" s="210">
        <v>113.09</v>
      </c>
      <c r="W367" s="210">
        <v>30.827777931224972</v>
      </c>
      <c r="X367" s="210">
        <f t="shared" si="72"/>
        <v>30.827777931224972</v>
      </c>
      <c r="Y367" s="205">
        <v>113.09</v>
      </c>
      <c r="Z367" s="205">
        <v>0</v>
      </c>
      <c r="AA367" s="205">
        <v>0</v>
      </c>
      <c r="AB367" s="205">
        <v>0</v>
      </c>
      <c r="AC367" s="205">
        <v>0</v>
      </c>
      <c r="AD367" s="205">
        <v>0</v>
      </c>
      <c r="AE367" s="205">
        <v>0</v>
      </c>
      <c r="AF367" s="211">
        <v>0</v>
      </c>
      <c r="AG367" s="205">
        <v>0</v>
      </c>
      <c r="AH367" s="205">
        <v>0</v>
      </c>
      <c r="AI367" s="205">
        <v>0</v>
      </c>
      <c r="AJ367" s="205">
        <v>0</v>
      </c>
      <c r="AK367" s="205">
        <v>0</v>
      </c>
      <c r="AL367" s="211">
        <v>0</v>
      </c>
      <c r="AM367" s="205">
        <v>0</v>
      </c>
      <c r="AN367" s="205">
        <v>0</v>
      </c>
      <c r="AO367" s="211">
        <v>0</v>
      </c>
      <c r="AP367" s="205">
        <v>0</v>
      </c>
      <c r="AQ367" s="205">
        <v>0</v>
      </c>
      <c r="AR367" s="205">
        <v>0</v>
      </c>
    </row>
    <row r="368" spans="1:44" s="204" customFormat="1" ht="36" hidden="1" customHeight="1">
      <c r="A368" s="204">
        <v>1</v>
      </c>
      <c r="B368" s="207">
        <f>SUBTOTAL(103,$A$16:A368)</f>
        <v>0</v>
      </c>
      <c r="C368" s="197" t="s">
        <v>1183</v>
      </c>
      <c r="D368" s="199">
        <v>1978</v>
      </c>
      <c r="E368" s="199"/>
      <c r="F368" s="208" t="s">
        <v>312</v>
      </c>
      <c r="G368" s="199">
        <v>5</v>
      </c>
      <c r="H368" s="199" t="s">
        <v>2188</v>
      </c>
      <c r="I368" s="203">
        <v>7971.79</v>
      </c>
      <c r="J368" s="203">
        <v>7971.79</v>
      </c>
      <c r="K368" s="203">
        <v>7971.79</v>
      </c>
      <c r="L368" s="209">
        <v>264</v>
      </c>
      <c r="M368" s="199" t="s">
        <v>260</v>
      </c>
      <c r="N368" s="199" t="s">
        <v>264</v>
      </c>
      <c r="O368" s="202" t="s">
        <v>1287</v>
      </c>
      <c r="P368" s="203">
        <v>6270786.4399999995</v>
      </c>
      <c r="Q368" s="203">
        <v>0</v>
      </c>
      <c r="R368" s="203">
        <v>0</v>
      </c>
      <c r="S368" s="203">
        <f t="shared" si="71"/>
        <v>6270786.4399999995</v>
      </c>
      <c r="T368" s="203">
        <f t="shared" si="62"/>
        <v>786.6221312904629</v>
      </c>
      <c r="U368" s="203">
        <v>1714.349455366988</v>
      </c>
      <c r="V368" s="210">
        <v>1714.349455366988</v>
      </c>
      <c r="W368" s="210">
        <v>927.72732407652506</v>
      </c>
      <c r="X368" s="210">
        <f t="shared" si="72"/>
        <v>927.72732407652506</v>
      </c>
      <c r="Y368" s="205">
        <v>0</v>
      </c>
      <c r="Z368" s="205">
        <v>0</v>
      </c>
      <c r="AA368" s="205">
        <v>0</v>
      </c>
      <c r="AB368" s="205">
        <v>0</v>
      </c>
      <c r="AC368" s="205">
        <v>0</v>
      </c>
      <c r="AD368" s="205">
        <v>0</v>
      </c>
      <c r="AE368" s="205">
        <v>0</v>
      </c>
      <c r="AF368" s="211">
        <v>0</v>
      </c>
      <c r="AG368" s="205">
        <v>1532.62</v>
      </c>
      <c r="AH368" s="211">
        <f t="shared" ref="AH368:AH370" si="75">8917.04*AG368/I368</f>
        <v>1714.349455366988</v>
      </c>
      <c r="AI368" s="205">
        <v>0</v>
      </c>
      <c r="AJ368" s="205">
        <v>0</v>
      </c>
      <c r="AK368" s="205">
        <v>0</v>
      </c>
      <c r="AL368" s="211">
        <v>0</v>
      </c>
      <c r="AM368" s="205">
        <v>0</v>
      </c>
      <c r="AN368" s="205">
        <v>0</v>
      </c>
      <c r="AO368" s="211">
        <v>0</v>
      </c>
      <c r="AP368" s="205">
        <v>0</v>
      </c>
      <c r="AQ368" s="205">
        <v>0</v>
      </c>
      <c r="AR368" s="205">
        <v>0</v>
      </c>
    </row>
    <row r="369" spans="1:44" s="204" customFormat="1" ht="36" hidden="1" customHeight="1">
      <c r="A369" s="204">
        <v>1</v>
      </c>
      <c r="B369" s="207">
        <f>SUBTOTAL(103,$A$16:A369)</f>
        <v>0</v>
      </c>
      <c r="C369" s="197" t="s">
        <v>1510</v>
      </c>
      <c r="D369" s="199">
        <v>1977</v>
      </c>
      <c r="E369" s="199"/>
      <c r="F369" s="208" t="s">
        <v>1527</v>
      </c>
      <c r="G369" s="199">
        <v>2</v>
      </c>
      <c r="H369" s="199" t="s">
        <v>306</v>
      </c>
      <c r="I369" s="203">
        <v>982.4</v>
      </c>
      <c r="J369" s="203">
        <v>564.1</v>
      </c>
      <c r="K369" s="203">
        <v>564.1</v>
      </c>
      <c r="L369" s="209">
        <v>46</v>
      </c>
      <c r="M369" s="199" t="s">
        <v>260</v>
      </c>
      <c r="N369" s="199" t="s">
        <v>264</v>
      </c>
      <c r="O369" s="202" t="s">
        <v>1533</v>
      </c>
      <c r="P369" s="203">
        <v>3749769.7199999997</v>
      </c>
      <c r="Q369" s="203">
        <v>0</v>
      </c>
      <c r="R369" s="203">
        <v>0</v>
      </c>
      <c r="S369" s="203">
        <f t="shared" si="71"/>
        <v>3749769.7199999997</v>
      </c>
      <c r="T369" s="203">
        <f t="shared" si="62"/>
        <v>3816.9480048859932</v>
      </c>
      <c r="U369" s="203">
        <v>8251.4388770358328</v>
      </c>
      <c r="V369" s="210">
        <v>8251.4388770358328</v>
      </c>
      <c r="W369" s="210">
        <v>4434.4908721498396</v>
      </c>
      <c r="X369" s="210">
        <f t="shared" si="72"/>
        <v>4434.4908721498396</v>
      </c>
      <c r="Y369" s="205">
        <v>0</v>
      </c>
      <c r="Z369" s="205">
        <v>0</v>
      </c>
      <c r="AA369" s="205">
        <v>0</v>
      </c>
      <c r="AB369" s="205">
        <v>0</v>
      </c>
      <c r="AC369" s="205">
        <v>0</v>
      </c>
      <c r="AD369" s="205">
        <v>0</v>
      </c>
      <c r="AE369" s="205">
        <v>0</v>
      </c>
      <c r="AF369" s="211">
        <v>0</v>
      </c>
      <c r="AG369" s="205">
        <v>909.07</v>
      </c>
      <c r="AH369" s="211">
        <f t="shared" si="75"/>
        <v>8251.4388770358328</v>
      </c>
      <c r="AI369" s="205">
        <v>0</v>
      </c>
      <c r="AJ369" s="205">
        <v>0</v>
      </c>
      <c r="AK369" s="205">
        <v>0</v>
      </c>
      <c r="AL369" s="211">
        <v>0</v>
      </c>
      <c r="AM369" s="205">
        <v>0</v>
      </c>
      <c r="AN369" s="205">
        <v>0</v>
      </c>
      <c r="AO369" s="211">
        <v>0</v>
      </c>
      <c r="AP369" s="205">
        <v>0</v>
      </c>
      <c r="AQ369" s="205">
        <v>0</v>
      </c>
      <c r="AR369" s="205">
        <v>0</v>
      </c>
    </row>
    <row r="370" spans="1:44" s="204" customFormat="1" ht="36" hidden="1" customHeight="1">
      <c r="A370" s="204">
        <v>1</v>
      </c>
      <c r="B370" s="207">
        <f>SUBTOTAL(103,$A$16:A370)</f>
        <v>0</v>
      </c>
      <c r="C370" s="197" t="s">
        <v>134</v>
      </c>
      <c r="D370" s="199">
        <v>1976</v>
      </c>
      <c r="E370" s="199"/>
      <c r="F370" s="208" t="s">
        <v>281</v>
      </c>
      <c r="G370" s="199">
        <v>5</v>
      </c>
      <c r="H370" s="199" t="s">
        <v>364</v>
      </c>
      <c r="I370" s="203">
        <v>6117.57</v>
      </c>
      <c r="J370" s="203">
        <v>6117.57</v>
      </c>
      <c r="K370" s="203">
        <v>6117.57</v>
      </c>
      <c r="L370" s="209">
        <v>166</v>
      </c>
      <c r="M370" s="199" t="s">
        <v>260</v>
      </c>
      <c r="N370" s="199" t="s">
        <v>264</v>
      </c>
      <c r="O370" s="202" t="s">
        <v>279</v>
      </c>
      <c r="P370" s="203">
        <v>3929633.31</v>
      </c>
      <c r="Q370" s="203">
        <v>0</v>
      </c>
      <c r="R370" s="203">
        <v>0</v>
      </c>
      <c r="S370" s="203">
        <f>P370-R370-Q370</f>
        <v>3929633.31</v>
      </c>
      <c r="T370" s="203">
        <f t="shared" si="62"/>
        <v>642.35199760689295</v>
      </c>
      <c r="U370" s="203">
        <v>1618.56089211893</v>
      </c>
      <c r="V370" s="210">
        <v>1618.56089211893</v>
      </c>
      <c r="W370" s="210">
        <v>976.20889451203709</v>
      </c>
      <c r="X370" s="210">
        <f t="shared" si="72"/>
        <v>976.20889451203709</v>
      </c>
      <c r="Y370" s="205">
        <v>0</v>
      </c>
      <c r="Z370" s="205">
        <v>0</v>
      </c>
      <c r="AA370" s="205">
        <v>0</v>
      </c>
      <c r="AB370" s="205">
        <v>0</v>
      </c>
      <c r="AC370" s="205">
        <v>0</v>
      </c>
      <c r="AD370" s="205">
        <v>0</v>
      </c>
      <c r="AE370" s="205">
        <v>0</v>
      </c>
      <c r="AF370" s="211">
        <v>0</v>
      </c>
      <c r="AG370" s="205">
        <v>1110.42</v>
      </c>
      <c r="AH370" s="211">
        <f t="shared" si="75"/>
        <v>1618.56089211893</v>
      </c>
      <c r="AI370" s="205">
        <v>0</v>
      </c>
      <c r="AJ370" s="205">
        <v>0</v>
      </c>
      <c r="AK370" s="205">
        <v>0</v>
      </c>
      <c r="AL370" s="211">
        <v>0</v>
      </c>
      <c r="AM370" s="205">
        <v>0</v>
      </c>
      <c r="AN370" s="205">
        <v>0</v>
      </c>
      <c r="AO370" s="211">
        <v>0</v>
      </c>
      <c r="AP370" s="205">
        <v>0</v>
      </c>
      <c r="AQ370" s="205">
        <v>0</v>
      </c>
      <c r="AR370" s="205">
        <v>0</v>
      </c>
    </row>
    <row r="371" spans="1:44" s="204" customFormat="1" ht="36" hidden="1" customHeight="1">
      <c r="A371" s="204">
        <v>1</v>
      </c>
      <c r="B371" s="207">
        <f>SUBTOTAL(103,$A$16:A371)</f>
        <v>0</v>
      </c>
      <c r="C371" s="197" t="s">
        <v>127</v>
      </c>
      <c r="D371" s="199">
        <v>1983</v>
      </c>
      <c r="E371" s="199"/>
      <c r="F371" s="208" t="s">
        <v>262</v>
      </c>
      <c r="G371" s="199">
        <v>2</v>
      </c>
      <c r="H371" s="199" t="s">
        <v>306</v>
      </c>
      <c r="I371" s="200">
        <v>1039.7</v>
      </c>
      <c r="J371" s="200">
        <v>968.1</v>
      </c>
      <c r="K371" s="200">
        <v>908.6</v>
      </c>
      <c r="L371" s="209">
        <v>39</v>
      </c>
      <c r="M371" s="199" t="s">
        <v>260</v>
      </c>
      <c r="N371" s="199" t="s">
        <v>264</v>
      </c>
      <c r="O371" s="202" t="s">
        <v>278</v>
      </c>
      <c r="P371" s="203">
        <v>108615.8</v>
      </c>
      <c r="Q371" s="203">
        <v>0</v>
      </c>
      <c r="R371" s="203">
        <v>0</v>
      </c>
      <c r="S371" s="203">
        <f t="shared" si="71"/>
        <v>108615.8</v>
      </c>
      <c r="T371" s="203">
        <f t="shared" si="62"/>
        <v>104.4684043474079</v>
      </c>
      <c r="U371" s="203">
        <v>104.4684043474079</v>
      </c>
      <c r="V371" s="210">
        <v>104.4684043474079</v>
      </c>
      <c r="W371" s="210">
        <v>0</v>
      </c>
      <c r="X371" s="210">
        <f t="shared" si="72"/>
        <v>0</v>
      </c>
      <c r="Y371" s="205">
        <v>0</v>
      </c>
      <c r="Z371" s="205">
        <v>0</v>
      </c>
      <c r="AA371" s="205">
        <v>0</v>
      </c>
      <c r="AB371" s="205">
        <v>0</v>
      </c>
      <c r="AC371" s="205">
        <v>0</v>
      </c>
      <c r="AD371" s="205">
        <v>0</v>
      </c>
      <c r="AE371" s="205">
        <v>0</v>
      </c>
      <c r="AF371" s="211">
        <v>0</v>
      </c>
      <c r="AG371" s="205">
        <v>0</v>
      </c>
      <c r="AH371" s="205">
        <v>0</v>
      </c>
      <c r="AI371" s="205">
        <v>0</v>
      </c>
      <c r="AJ371" s="205">
        <v>0</v>
      </c>
      <c r="AK371" s="205">
        <v>0</v>
      </c>
      <c r="AL371" s="211">
        <v>0</v>
      </c>
      <c r="AM371" s="205">
        <v>0</v>
      </c>
      <c r="AN371" s="205">
        <v>0</v>
      </c>
      <c r="AO371" s="211">
        <v>0</v>
      </c>
      <c r="AP371" s="205">
        <v>0</v>
      </c>
      <c r="AQ371" s="205">
        <v>0</v>
      </c>
      <c r="AR371" s="205">
        <v>0</v>
      </c>
    </row>
    <row r="372" spans="1:44" s="204" customFormat="1" ht="36" hidden="1" customHeight="1">
      <c r="A372" s="204">
        <v>1</v>
      </c>
      <c r="B372" s="207">
        <f>SUBTOTAL(103,$A$16:A372)</f>
        <v>0</v>
      </c>
      <c r="C372" s="197" t="s">
        <v>125</v>
      </c>
      <c r="D372" s="199">
        <v>1981</v>
      </c>
      <c r="E372" s="199"/>
      <c r="F372" s="208" t="s">
        <v>262</v>
      </c>
      <c r="G372" s="199">
        <v>2</v>
      </c>
      <c r="H372" s="199" t="s">
        <v>306</v>
      </c>
      <c r="I372" s="200">
        <v>1572.8</v>
      </c>
      <c r="J372" s="200">
        <v>986.3</v>
      </c>
      <c r="K372" s="200">
        <v>925.2</v>
      </c>
      <c r="L372" s="209">
        <v>49</v>
      </c>
      <c r="M372" s="199" t="s">
        <v>260</v>
      </c>
      <c r="N372" s="199" t="s">
        <v>264</v>
      </c>
      <c r="O372" s="202" t="s">
        <v>278</v>
      </c>
      <c r="P372" s="203">
        <v>108130.57</v>
      </c>
      <c r="Q372" s="203">
        <v>0</v>
      </c>
      <c r="R372" s="203">
        <v>0</v>
      </c>
      <c r="S372" s="203">
        <f t="shared" si="71"/>
        <v>108130.57</v>
      </c>
      <c r="T372" s="203">
        <f t="shared" si="62"/>
        <v>68.750362410986781</v>
      </c>
      <c r="U372" s="203">
        <v>68.750362410986781</v>
      </c>
      <c r="V372" s="210">
        <v>68.750362410986781</v>
      </c>
      <c r="W372" s="210">
        <v>0</v>
      </c>
      <c r="X372" s="210">
        <f t="shared" si="72"/>
        <v>0</v>
      </c>
      <c r="Y372" s="205">
        <v>0</v>
      </c>
      <c r="Z372" s="205">
        <v>0</v>
      </c>
      <c r="AA372" s="205">
        <v>0</v>
      </c>
      <c r="AB372" s="205">
        <v>0</v>
      </c>
      <c r="AC372" s="205">
        <v>0</v>
      </c>
      <c r="AD372" s="205">
        <v>0</v>
      </c>
      <c r="AE372" s="205">
        <v>0</v>
      </c>
      <c r="AF372" s="211">
        <v>0</v>
      </c>
      <c r="AG372" s="205">
        <v>0</v>
      </c>
      <c r="AH372" s="205">
        <v>0</v>
      </c>
      <c r="AI372" s="205">
        <v>0</v>
      </c>
      <c r="AJ372" s="205">
        <v>0</v>
      </c>
      <c r="AK372" s="205">
        <v>0</v>
      </c>
      <c r="AL372" s="211">
        <v>0</v>
      </c>
      <c r="AM372" s="205">
        <v>0</v>
      </c>
      <c r="AN372" s="205">
        <v>0</v>
      </c>
      <c r="AO372" s="211">
        <v>0</v>
      </c>
      <c r="AP372" s="205">
        <v>0</v>
      </c>
      <c r="AQ372" s="205">
        <v>0</v>
      </c>
      <c r="AR372" s="205">
        <v>0</v>
      </c>
    </row>
    <row r="373" spans="1:44" s="204" customFormat="1" ht="36" hidden="1" customHeight="1">
      <c r="A373" s="204">
        <v>1</v>
      </c>
      <c r="B373" s="207">
        <f>SUBTOTAL(103,$A$16:A373)</f>
        <v>0</v>
      </c>
      <c r="C373" s="197" t="s">
        <v>128</v>
      </c>
      <c r="D373" s="199">
        <v>1975</v>
      </c>
      <c r="E373" s="199"/>
      <c r="F373" s="208" t="s">
        <v>262</v>
      </c>
      <c r="G373" s="199">
        <v>2</v>
      </c>
      <c r="H373" s="199" t="s">
        <v>306</v>
      </c>
      <c r="I373" s="200">
        <v>786.44</v>
      </c>
      <c r="J373" s="200">
        <v>726.3</v>
      </c>
      <c r="K373" s="200">
        <v>726.3</v>
      </c>
      <c r="L373" s="209">
        <v>32</v>
      </c>
      <c r="M373" s="199" t="s">
        <v>260</v>
      </c>
      <c r="N373" s="199" t="s">
        <v>264</v>
      </c>
      <c r="O373" s="202" t="s">
        <v>278</v>
      </c>
      <c r="P373" s="203">
        <v>89167.88</v>
      </c>
      <c r="Q373" s="203">
        <v>0</v>
      </c>
      <c r="R373" s="203">
        <v>0</v>
      </c>
      <c r="S373" s="203">
        <f t="shared" si="71"/>
        <v>89167.88</v>
      </c>
      <c r="T373" s="203">
        <f t="shared" si="62"/>
        <v>113.38166929454249</v>
      </c>
      <c r="U373" s="203">
        <v>113.38166929454249</v>
      </c>
      <c r="V373" s="210">
        <v>113.38166929454249</v>
      </c>
      <c r="W373" s="210">
        <v>0</v>
      </c>
      <c r="X373" s="210">
        <f t="shared" si="72"/>
        <v>0</v>
      </c>
      <c r="Y373" s="205">
        <v>0</v>
      </c>
      <c r="Z373" s="205">
        <v>0</v>
      </c>
      <c r="AA373" s="205">
        <v>0</v>
      </c>
      <c r="AB373" s="205">
        <v>0</v>
      </c>
      <c r="AC373" s="205">
        <v>0</v>
      </c>
      <c r="AD373" s="205">
        <v>0</v>
      </c>
      <c r="AE373" s="205">
        <v>0</v>
      </c>
      <c r="AF373" s="211">
        <v>0</v>
      </c>
      <c r="AG373" s="205">
        <v>0</v>
      </c>
      <c r="AH373" s="205">
        <v>0</v>
      </c>
      <c r="AI373" s="205">
        <v>0</v>
      </c>
      <c r="AJ373" s="205">
        <v>0</v>
      </c>
      <c r="AK373" s="205">
        <v>0</v>
      </c>
      <c r="AL373" s="211">
        <v>0</v>
      </c>
      <c r="AM373" s="205">
        <v>0</v>
      </c>
      <c r="AN373" s="205">
        <v>0</v>
      </c>
      <c r="AO373" s="211">
        <v>0</v>
      </c>
      <c r="AP373" s="205">
        <v>0</v>
      </c>
      <c r="AQ373" s="205">
        <v>0</v>
      </c>
      <c r="AR373" s="205">
        <v>0</v>
      </c>
    </row>
    <row r="374" spans="1:44" s="204" customFormat="1" ht="36" hidden="1" customHeight="1">
      <c r="B374" s="197" t="s">
        <v>799</v>
      </c>
      <c r="C374" s="197"/>
      <c r="D374" s="199" t="s">
        <v>857</v>
      </c>
      <c r="E374" s="199" t="s">
        <v>857</v>
      </c>
      <c r="F374" s="199" t="s">
        <v>857</v>
      </c>
      <c r="G374" s="199" t="s">
        <v>857</v>
      </c>
      <c r="H374" s="199" t="s">
        <v>857</v>
      </c>
      <c r="I374" s="200">
        <f>SUM(I375:I376)</f>
        <v>2529.2999999999997</v>
      </c>
      <c r="J374" s="200">
        <f>SUM(J375:J376)</f>
        <v>2222.2999999999997</v>
      </c>
      <c r="K374" s="200">
        <f>SUM(K375:K376)</f>
        <v>2222.2999999999997</v>
      </c>
      <c r="L374" s="201">
        <f>SUM(L375:L376)</f>
        <v>106</v>
      </c>
      <c r="M374" s="199" t="s">
        <v>857</v>
      </c>
      <c r="N374" s="199" t="s">
        <v>857</v>
      </c>
      <c r="O374" s="202" t="s">
        <v>857</v>
      </c>
      <c r="P374" s="203">
        <v>2076549.34</v>
      </c>
      <c r="Q374" s="203">
        <f>SUM(Q375:Q376)</f>
        <v>0</v>
      </c>
      <c r="R374" s="203">
        <f>SUM(R375:R376)</f>
        <v>0</v>
      </c>
      <c r="S374" s="203">
        <f>SUM(S375:S376)</f>
        <v>2076549.34</v>
      </c>
      <c r="T374" s="203">
        <f t="shared" si="62"/>
        <v>820.99764361681105</v>
      </c>
      <c r="U374" s="203">
        <f>MAX(U375:U376)</f>
        <v>2272.586780829703</v>
      </c>
      <c r="Y374" s="205"/>
      <c r="Z374" s="205"/>
      <c r="AA374" s="205"/>
      <c r="AB374" s="205"/>
      <c r="AC374" s="205"/>
      <c r="AD374" s="205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</row>
    <row r="375" spans="1:44" s="204" customFormat="1" ht="36" hidden="1" customHeight="1">
      <c r="A375" s="204">
        <v>1</v>
      </c>
      <c r="B375" s="207">
        <f>SUBTOTAL(103,$A$16:A375)</f>
        <v>0</v>
      </c>
      <c r="C375" s="197" t="s">
        <v>119</v>
      </c>
      <c r="D375" s="199">
        <v>1984</v>
      </c>
      <c r="E375" s="199"/>
      <c r="F375" s="208" t="s">
        <v>281</v>
      </c>
      <c r="G375" s="199">
        <v>5</v>
      </c>
      <c r="H375" s="199" t="s">
        <v>306</v>
      </c>
      <c r="I375" s="203">
        <v>2111.6</v>
      </c>
      <c r="J375" s="203">
        <v>1804.6</v>
      </c>
      <c r="K375" s="203">
        <v>1804.6</v>
      </c>
      <c r="L375" s="209">
        <v>84</v>
      </c>
      <c r="M375" s="199" t="s">
        <v>260</v>
      </c>
      <c r="N375" s="199" t="s">
        <v>264</v>
      </c>
      <c r="O375" s="202" t="s">
        <v>280</v>
      </c>
      <c r="P375" s="203">
        <v>1724251.6300000001</v>
      </c>
      <c r="Q375" s="203">
        <v>0</v>
      </c>
      <c r="R375" s="203">
        <v>0</v>
      </c>
      <c r="S375" s="203">
        <f>P375-Q375-R375</f>
        <v>1724251.6300000001</v>
      </c>
      <c r="T375" s="203">
        <f t="shared" si="62"/>
        <v>816.56167361242672</v>
      </c>
      <c r="U375" s="203">
        <v>2272.586780829703</v>
      </c>
      <c r="V375" s="210">
        <v>2272.586780829703</v>
      </c>
      <c r="W375" s="210">
        <v>1456.0251072172764</v>
      </c>
      <c r="X375" s="210">
        <f t="shared" ref="X375:X376" si="76">U375-T375</f>
        <v>1456.0251072172764</v>
      </c>
      <c r="Y375" s="205">
        <v>0</v>
      </c>
      <c r="Z375" s="205">
        <v>0</v>
      </c>
      <c r="AA375" s="205">
        <v>0</v>
      </c>
      <c r="AB375" s="205">
        <v>0</v>
      </c>
      <c r="AC375" s="205">
        <v>0</v>
      </c>
      <c r="AD375" s="205">
        <v>0</v>
      </c>
      <c r="AE375" s="205">
        <v>0</v>
      </c>
      <c r="AF375" s="211">
        <v>0</v>
      </c>
      <c r="AG375" s="205">
        <v>538.16</v>
      </c>
      <c r="AH375" s="211">
        <f>8917.04*AG375/I375</f>
        <v>2272.586780829703</v>
      </c>
      <c r="AI375" s="205">
        <v>0</v>
      </c>
      <c r="AJ375" s="205">
        <v>0</v>
      </c>
      <c r="AK375" s="205">
        <v>0</v>
      </c>
      <c r="AL375" s="211">
        <v>0</v>
      </c>
      <c r="AM375" s="205">
        <v>0</v>
      </c>
      <c r="AN375" s="205">
        <v>0</v>
      </c>
      <c r="AO375" s="211">
        <v>0</v>
      </c>
      <c r="AP375" s="205">
        <v>0</v>
      </c>
      <c r="AQ375" s="205">
        <v>0</v>
      </c>
      <c r="AR375" s="205">
        <v>0</v>
      </c>
    </row>
    <row r="376" spans="1:44" s="204" customFormat="1" ht="36" hidden="1" customHeight="1">
      <c r="A376" s="204">
        <v>1</v>
      </c>
      <c r="B376" s="207">
        <f>SUBTOTAL(103,$A$16:A376)</f>
        <v>0</v>
      </c>
      <c r="C376" s="197" t="s">
        <v>1184</v>
      </c>
      <c r="D376" s="199">
        <v>1987</v>
      </c>
      <c r="E376" s="199"/>
      <c r="F376" s="208" t="s">
        <v>262</v>
      </c>
      <c r="G376" s="199">
        <v>2</v>
      </c>
      <c r="H376" s="199" t="s">
        <v>298</v>
      </c>
      <c r="I376" s="203">
        <v>417.7</v>
      </c>
      <c r="J376" s="203">
        <v>417.7</v>
      </c>
      <c r="K376" s="203">
        <v>417.7</v>
      </c>
      <c r="L376" s="209">
        <v>22</v>
      </c>
      <c r="M376" s="199" t="s">
        <v>260</v>
      </c>
      <c r="N376" s="199" t="s">
        <v>261</v>
      </c>
      <c r="O376" s="202" t="s">
        <v>263</v>
      </c>
      <c r="P376" s="203">
        <v>352297.70999999996</v>
      </c>
      <c r="Q376" s="203">
        <v>0</v>
      </c>
      <c r="R376" s="203">
        <v>0</v>
      </c>
      <c r="S376" s="203">
        <f>P376-Q376-R376</f>
        <v>352297.70999999996</v>
      </c>
      <c r="T376" s="203">
        <f t="shared" si="62"/>
        <v>843.4228154177639</v>
      </c>
      <c r="U376" s="203">
        <v>1108.53</v>
      </c>
      <c r="V376" s="210">
        <v>1108.53</v>
      </c>
      <c r="W376" s="210">
        <v>265.10718458223607</v>
      </c>
      <c r="X376" s="210">
        <f t="shared" si="76"/>
        <v>265.10718458223607</v>
      </c>
      <c r="Y376" s="205">
        <v>113.09</v>
      </c>
      <c r="Z376" s="205">
        <v>0</v>
      </c>
      <c r="AA376" s="205">
        <v>0</v>
      </c>
      <c r="AB376" s="205">
        <v>184.98</v>
      </c>
      <c r="AC376" s="205">
        <v>810.46</v>
      </c>
      <c r="AD376" s="205">
        <v>0</v>
      </c>
      <c r="AE376" s="205">
        <v>0</v>
      </c>
      <c r="AF376" s="211">
        <v>0</v>
      </c>
      <c r="AG376" s="205">
        <v>0</v>
      </c>
      <c r="AH376" s="205">
        <v>0</v>
      </c>
      <c r="AI376" s="205">
        <v>0</v>
      </c>
      <c r="AJ376" s="205">
        <v>0</v>
      </c>
      <c r="AK376" s="205">
        <v>0</v>
      </c>
      <c r="AL376" s="211">
        <v>0</v>
      </c>
      <c r="AM376" s="205">
        <v>0</v>
      </c>
      <c r="AN376" s="205">
        <v>0</v>
      </c>
      <c r="AO376" s="211">
        <v>0</v>
      </c>
      <c r="AP376" s="205">
        <v>0</v>
      </c>
      <c r="AQ376" s="205">
        <v>0</v>
      </c>
      <c r="AR376" s="205">
        <v>0</v>
      </c>
    </row>
    <row r="377" spans="1:44" s="204" customFormat="1" ht="36" hidden="1" customHeight="1">
      <c r="B377" s="197" t="s">
        <v>858</v>
      </c>
      <c r="C377" s="197"/>
      <c r="D377" s="199" t="s">
        <v>857</v>
      </c>
      <c r="E377" s="199" t="s">
        <v>857</v>
      </c>
      <c r="F377" s="199" t="s">
        <v>857</v>
      </c>
      <c r="G377" s="199" t="s">
        <v>857</v>
      </c>
      <c r="H377" s="199" t="s">
        <v>857</v>
      </c>
      <c r="I377" s="200">
        <f>I378</f>
        <v>375</v>
      </c>
      <c r="J377" s="200">
        <f>J378</f>
        <v>310</v>
      </c>
      <c r="K377" s="200">
        <f>K378</f>
        <v>310</v>
      </c>
      <c r="L377" s="201">
        <f>L378</f>
        <v>21</v>
      </c>
      <c r="M377" s="199" t="s">
        <v>857</v>
      </c>
      <c r="N377" s="199" t="s">
        <v>857</v>
      </c>
      <c r="O377" s="202" t="s">
        <v>857</v>
      </c>
      <c r="P377" s="203">
        <v>2005046.9200000002</v>
      </c>
      <c r="Q377" s="203">
        <f>Q378</f>
        <v>0</v>
      </c>
      <c r="R377" s="203">
        <f>R378</f>
        <v>0</v>
      </c>
      <c r="S377" s="203">
        <f>S378</f>
        <v>2005046.9200000002</v>
      </c>
      <c r="T377" s="203">
        <f t="shared" si="62"/>
        <v>5346.7917866666667</v>
      </c>
      <c r="U377" s="203">
        <f>MAX(U378)</f>
        <v>14408.442750400001</v>
      </c>
      <c r="Y377" s="205"/>
      <c r="Z377" s="205"/>
      <c r="AA377" s="205"/>
      <c r="AB377" s="205"/>
      <c r="AC377" s="205"/>
      <c r="AD377" s="205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</row>
    <row r="378" spans="1:44" s="204" customFormat="1" ht="36" hidden="1" customHeight="1">
      <c r="A378" s="204">
        <v>1</v>
      </c>
      <c r="B378" s="207">
        <f>SUBTOTAL(103,$A$16:A378)</f>
        <v>0</v>
      </c>
      <c r="C378" s="197" t="s">
        <v>120</v>
      </c>
      <c r="D378" s="199">
        <v>1967</v>
      </c>
      <c r="E378" s="199"/>
      <c r="F378" s="208" t="s">
        <v>262</v>
      </c>
      <c r="G378" s="199">
        <v>2</v>
      </c>
      <c r="H378" s="199" t="s">
        <v>298</v>
      </c>
      <c r="I378" s="203">
        <v>375</v>
      </c>
      <c r="J378" s="203">
        <v>310</v>
      </c>
      <c r="K378" s="203">
        <v>310</v>
      </c>
      <c r="L378" s="209">
        <v>21</v>
      </c>
      <c r="M378" s="199" t="s">
        <v>260</v>
      </c>
      <c r="N378" s="199" t="s">
        <v>261</v>
      </c>
      <c r="O378" s="202" t="s">
        <v>263</v>
      </c>
      <c r="P378" s="203">
        <v>2005046.9200000002</v>
      </c>
      <c r="Q378" s="203">
        <v>0</v>
      </c>
      <c r="R378" s="203">
        <v>0</v>
      </c>
      <c r="S378" s="203">
        <f>P378-Q378-R378</f>
        <v>2005046.9200000002</v>
      </c>
      <c r="T378" s="203">
        <f t="shared" si="62"/>
        <v>5346.7917866666667</v>
      </c>
      <c r="U378" s="203">
        <v>14408.442750400001</v>
      </c>
      <c r="V378" s="210">
        <v>14408.442750400001</v>
      </c>
      <c r="W378" s="210">
        <v>9061.6509637333347</v>
      </c>
      <c r="X378" s="210">
        <f>U378-T378</f>
        <v>9061.6509637333347</v>
      </c>
      <c r="Y378" s="205">
        <v>0</v>
      </c>
      <c r="Z378" s="205">
        <v>0</v>
      </c>
      <c r="AA378" s="205">
        <v>0</v>
      </c>
      <c r="AB378" s="205">
        <v>0</v>
      </c>
      <c r="AC378" s="205">
        <v>0</v>
      </c>
      <c r="AD378" s="205">
        <v>0</v>
      </c>
      <c r="AE378" s="205">
        <v>0</v>
      </c>
      <c r="AF378" s="211">
        <v>0</v>
      </c>
      <c r="AG378" s="205">
        <v>317.68</v>
      </c>
      <c r="AH378" s="211">
        <f>8917.04*AG378/I378</f>
        <v>7554.040712533334</v>
      </c>
      <c r="AI378" s="205">
        <v>0</v>
      </c>
      <c r="AJ378" s="205">
        <v>0</v>
      </c>
      <c r="AK378" s="205">
        <v>364.69</v>
      </c>
      <c r="AL378" s="211">
        <f>7048.18*AK378/I378</f>
        <v>6854.4020378666673</v>
      </c>
      <c r="AM378" s="205">
        <v>0</v>
      </c>
      <c r="AN378" s="205">
        <v>0</v>
      </c>
      <c r="AO378" s="211">
        <v>0</v>
      </c>
      <c r="AP378" s="205">
        <v>0</v>
      </c>
      <c r="AQ378" s="205">
        <v>0</v>
      </c>
      <c r="AR378" s="205">
        <v>0</v>
      </c>
    </row>
    <row r="379" spans="1:44" s="204" customFormat="1" ht="36" hidden="1" customHeight="1">
      <c r="B379" s="197" t="s">
        <v>800</v>
      </c>
      <c r="C379" s="197"/>
      <c r="D379" s="199" t="s">
        <v>857</v>
      </c>
      <c r="E379" s="199" t="s">
        <v>857</v>
      </c>
      <c r="F379" s="199" t="s">
        <v>857</v>
      </c>
      <c r="G379" s="199" t="s">
        <v>857</v>
      </c>
      <c r="H379" s="199" t="s">
        <v>857</v>
      </c>
      <c r="I379" s="200">
        <f>I380</f>
        <v>1156.21</v>
      </c>
      <c r="J379" s="200">
        <f>J380</f>
        <v>880.01</v>
      </c>
      <c r="K379" s="200">
        <f>K380</f>
        <v>880.01</v>
      </c>
      <c r="L379" s="201">
        <f>L380</f>
        <v>44</v>
      </c>
      <c r="M379" s="199" t="s">
        <v>857</v>
      </c>
      <c r="N379" s="199" t="s">
        <v>857</v>
      </c>
      <c r="O379" s="202" t="s">
        <v>857</v>
      </c>
      <c r="P379" s="203">
        <v>3682576.42</v>
      </c>
      <c r="Q379" s="203">
        <f>Q380</f>
        <v>0</v>
      </c>
      <c r="R379" s="203">
        <f>R380</f>
        <v>0</v>
      </c>
      <c r="S379" s="203">
        <f>S380</f>
        <v>3682576.42</v>
      </c>
      <c r="T379" s="203">
        <f t="shared" si="62"/>
        <v>3185.0411430449485</v>
      </c>
      <c r="U379" s="203">
        <f>MAX(U380)</f>
        <v>6452.111350014271</v>
      </c>
      <c r="Y379" s="205"/>
      <c r="Z379" s="205"/>
      <c r="AA379" s="205"/>
      <c r="AB379" s="205"/>
      <c r="AC379" s="205"/>
      <c r="AD379" s="205"/>
      <c r="AE379" s="205"/>
      <c r="AF379" s="205"/>
      <c r="AG379" s="205"/>
      <c r="AH379" s="205"/>
      <c r="AI379" s="205"/>
      <c r="AJ379" s="205"/>
      <c r="AK379" s="205"/>
      <c r="AL379" s="205"/>
      <c r="AM379" s="205"/>
      <c r="AN379" s="205"/>
      <c r="AO379" s="205"/>
      <c r="AP379" s="205"/>
      <c r="AQ379" s="205"/>
      <c r="AR379" s="205"/>
    </row>
    <row r="380" spans="1:44" s="204" customFormat="1" ht="36" hidden="1" customHeight="1">
      <c r="A380" s="204">
        <v>1</v>
      </c>
      <c r="B380" s="207">
        <f>SUBTOTAL(103,$A$16:A380)</f>
        <v>0</v>
      </c>
      <c r="C380" s="197" t="s">
        <v>121</v>
      </c>
      <c r="D380" s="199">
        <v>1990</v>
      </c>
      <c r="E380" s="199"/>
      <c r="F380" s="208" t="s">
        <v>262</v>
      </c>
      <c r="G380" s="199">
        <v>2</v>
      </c>
      <c r="H380" s="199" t="s">
        <v>306</v>
      </c>
      <c r="I380" s="203">
        <v>1156.21</v>
      </c>
      <c r="J380" s="203">
        <v>880.01</v>
      </c>
      <c r="K380" s="203">
        <v>880.01</v>
      </c>
      <c r="L380" s="209">
        <v>44</v>
      </c>
      <c r="M380" s="199" t="s">
        <v>260</v>
      </c>
      <c r="N380" s="199" t="s">
        <v>261</v>
      </c>
      <c r="O380" s="202" t="s">
        <v>263</v>
      </c>
      <c r="P380" s="203">
        <v>3682576.42</v>
      </c>
      <c r="Q380" s="203">
        <v>0</v>
      </c>
      <c r="R380" s="203">
        <v>0</v>
      </c>
      <c r="S380" s="203">
        <f>P380-Q380-R380</f>
        <v>3682576.42</v>
      </c>
      <c r="T380" s="203">
        <f t="shared" si="62"/>
        <v>3185.0411430449485</v>
      </c>
      <c r="U380" s="203">
        <v>6452.111350014271</v>
      </c>
      <c r="V380" s="210">
        <v>6452.111350014271</v>
      </c>
      <c r="W380" s="210">
        <v>3267.0702069693225</v>
      </c>
      <c r="X380" s="210">
        <f>U380-T380</f>
        <v>3267.0702069693225</v>
      </c>
      <c r="Y380" s="205">
        <v>0</v>
      </c>
      <c r="Z380" s="205">
        <v>0</v>
      </c>
      <c r="AA380" s="205">
        <v>0</v>
      </c>
      <c r="AB380" s="205">
        <v>0</v>
      </c>
      <c r="AC380" s="205">
        <v>0</v>
      </c>
      <c r="AD380" s="205">
        <v>0</v>
      </c>
      <c r="AE380" s="205">
        <v>0</v>
      </c>
      <c r="AF380" s="211">
        <v>0</v>
      </c>
      <c r="AG380" s="205">
        <v>836.6</v>
      </c>
      <c r="AH380" s="211">
        <f>8917.04*AG380/I380</f>
        <v>6452.111350014271</v>
      </c>
      <c r="AI380" s="205">
        <v>0</v>
      </c>
      <c r="AJ380" s="205">
        <v>0</v>
      </c>
      <c r="AK380" s="205">
        <v>0</v>
      </c>
      <c r="AL380" s="211">
        <v>0</v>
      </c>
      <c r="AM380" s="205">
        <v>0</v>
      </c>
      <c r="AN380" s="205">
        <v>0</v>
      </c>
      <c r="AO380" s="211">
        <v>0</v>
      </c>
      <c r="AP380" s="205">
        <v>0</v>
      </c>
      <c r="AQ380" s="205">
        <v>0</v>
      </c>
      <c r="AR380" s="205">
        <v>0</v>
      </c>
    </row>
    <row r="381" spans="1:44" s="204" customFormat="1" ht="36" hidden="1" customHeight="1">
      <c r="B381" s="197" t="s">
        <v>801</v>
      </c>
      <c r="C381" s="212"/>
      <c r="D381" s="199" t="s">
        <v>857</v>
      </c>
      <c r="E381" s="199" t="s">
        <v>857</v>
      </c>
      <c r="F381" s="199" t="s">
        <v>857</v>
      </c>
      <c r="G381" s="199" t="s">
        <v>857</v>
      </c>
      <c r="H381" s="199" t="s">
        <v>857</v>
      </c>
      <c r="I381" s="200">
        <f>SUM(I382:I385)</f>
        <v>2624.2</v>
      </c>
      <c r="J381" s="200">
        <f>SUM(J382:J385)</f>
        <v>2293.7000000000003</v>
      </c>
      <c r="K381" s="200">
        <f>SUM(K382:K385)</f>
        <v>2293.7000000000003</v>
      </c>
      <c r="L381" s="201">
        <f>SUM(L382:L385)</f>
        <v>125</v>
      </c>
      <c r="M381" s="199" t="s">
        <v>857</v>
      </c>
      <c r="N381" s="199" t="s">
        <v>857</v>
      </c>
      <c r="O381" s="202" t="s">
        <v>857</v>
      </c>
      <c r="P381" s="200">
        <v>4283070.8099999996</v>
      </c>
      <c r="Q381" s="200">
        <f>SUM(Q382:Q385)</f>
        <v>0</v>
      </c>
      <c r="R381" s="200">
        <f>SUM(R382:R385)</f>
        <v>0</v>
      </c>
      <c r="S381" s="200">
        <f>SUM(S382:S385)</f>
        <v>4283070.8099999996</v>
      </c>
      <c r="T381" s="203">
        <f t="shared" si="62"/>
        <v>1632.1434380001524</v>
      </c>
      <c r="U381" s="203">
        <f>MAX(U382:U385)</f>
        <v>9201.9695246572064</v>
      </c>
      <c r="Y381" s="205"/>
      <c r="Z381" s="205"/>
      <c r="AA381" s="205"/>
      <c r="AB381" s="205"/>
      <c r="AC381" s="205"/>
      <c r="AD381" s="205"/>
      <c r="AE381" s="205"/>
      <c r="AF381" s="205"/>
      <c r="AG381" s="205"/>
      <c r="AH381" s="205"/>
      <c r="AI381" s="205"/>
      <c r="AJ381" s="205"/>
      <c r="AK381" s="205"/>
      <c r="AL381" s="205"/>
      <c r="AM381" s="205"/>
      <c r="AN381" s="205"/>
      <c r="AO381" s="205"/>
      <c r="AP381" s="205"/>
      <c r="AQ381" s="205"/>
      <c r="AR381" s="205"/>
    </row>
    <row r="382" spans="1:44" s="204" customFormat="1" ht="36" hidden="1" customHeight="1">
      <c r="A382" s="204">
        <v>1</v>
      </c>
      <c r="B382" s="207">
        <f>SUBTOTAL(103,$A$16:A382)</f>
        <v>0</v>
      </c>
      <c r="C382" s="197" t="s">
        <v>168</v>
      </c>
      <c r="D382" s="199">
        <v>1957</v>
      </c>
      <c r="E382" s="199"/>
      <c r="F382" s="208" t="s">
        <v>262</v>
      </c>
      <c r="G382" s="199">
        <v>2</v>
      </c>
      <c r="H382" s="199" t="s">
        <v>297</v>
      </c>
      <c r="I382" s="203">
        <v>765.1</v>
      </c>
      <c r="J382" s="203">
        <v>686.7</v>
      </c>
      <c r="K382" s="203">
        <v>686.7</v>
      </c>
      <c r="L382" s="209">
        <v>31</v>
      </c>
      <c r="M382" s="199" t="s">
        <v>260</v>
      </c>
      <c r="N382" s="199" t="s">
        <v>331</v>
      </c>
      <c r="O382" s="202" t="s">
        <v>965</v>
      </c>
      <c r="P382" s="203">
        <v>2321700.09</v>
      </c>
      <c r="Q382" s="203">
        <v>0</v>
      </c>
      <c r="R382" s="203">
        <v>0</v>
      </c>
      <c r="S382" s="203">
        <f>P382-Q382-R382</f>
        <v>2321700.09</v>
      </c>
      <c r="T382" s="203">
        <f t="shared" si="62"/>
        <v>3034.5054110573778</v>
      </c>
      <c r="U382" s="203">
        <v>7905.4087465690754</v>
      </c>
      <c r="V382" s="210">
        <v>7905.4087465690754</v>
      </c>
      <c r="W382" s="210">
        <v>4870.9033355116972</v>
      </c>
      <c r="X382" s="210">
        <f t="shared" ref="X382:X385" si="77">U382-T382</f>
        <v>4870.9033355116972</v>
      </c>
      <c r="Y382" s="205">
        <v>0</v>
      </c>
      <c r="Z382" s="205">
        <v>0</v>
      </c>
      <c r="AA382" s="205">
        <v>0</v>
      </c>
      <c r="AB382" s="205">
        <v>0</v>
      </c>
      <c r="AC382" s="205">
        <v>0</v>
      </c>
      <c r="AD382" s="205">
        <v>0</v>
      </c>
      <c r="AE382" s="205">
        <v>0</v>
      </c>
      <c r="AF382" s="211">
        <v>0</v>
      </c>
      <c r="AG382" s="205">
        <v>678.3</v>
      </c>
      <c r="AH382" s="211">
        <f>8917.04*AG382/I382</f>
        <v>7905.4087465690754</v>
      </c>
      <c r="AI382" s="205">
        <v>0</v>
      </c>
      <c r="AJ382" s="205">
        <v>0</v>
      </c>
      <c r="AK382" s="205">
        <v>0</v>
      </c>
      <c r="AL382" s="211">
        <v>0</v>
      </c>
      <c r="AM382" s="205">
        <v>0</v>
      </c>
      <c r="AN382" s="205">
        <v>0</v>
      </c>
      <c r="AO382" s="211">
        <v>0</v>
      </c>
      <c r="AP382" s="205">
        <v>0</v>
      </c>
      <c r="AQ382" s="205">
        <v>0</v>
      </c>
      <c r="AR382" s="205">
        <v>0</v>
      </c>
    </row>
    <row r="383" spans="1:44" s="204" customFormat="1" ht="36" hidden="1" customHeight="1">
      <c r="A383" s="204">
        <v>1</v>
      </c>
      <c r="B383" s="207">
        <f>SUBTOTAL(103,$A$16:A383)</f>
        <v>0</v>
      </c>
      <c r="C383" s="197" t="s">
        <v>169</v>
      </c>
      <c r="D383" s="199">
        <v>1957</v>
      </c>
      <c r="E383" s="199"/>
      <c r="F383" s="208" t="s">
        <v>262</v>
      </c>
      <c r="G383" s="199">
        <v>2</v>
      </c>
      <c r="H383" s="199" t="s">
        <v>297</v>
      </c>
      <c r="I383" s="203">
        <v>415.7</v>
      </c>
      <c r="J383" s="203">
        <v>368.1</v>
      </c>
      <c r="K383" s="203">
        <v>368.1</v>
      </c>
      <c r="L383" s="209">
        <v>26</v>
      </c>
      <c r="M383" s="199" t="s">
        <v>260</v>
      </c>
      <c r="N383" s="199" t="s">
        <v>331</v>
      </c>
      <c r="O383" s="202" t="s">
        <v>777</v>
      </c>
      <c r="P383" s="203">
        <v>1808703.59</v>
      </c>
      <c r="Q383" s="203">
        <v>0</v>
      </c>
      <c r="R383" s="203">
        <v>0</v>
      </c>
      <c r="S383" s="203">
        <f>P383-Q383-R383</f>
        <v>1808703.59</v>
      </c>
      <c r="T383" s="203">
        <f t="shared" si="62"/>
        <v>4350.9828963194614</v>
      </c>
      <c r="U383" s="203">
        <v>9201.9695246572064</v>
      </c>
      <c r="V383" s="210">
        <v>9201.9695246572064</v>
      </c>
      <c r="W383" s="210">
        <v>4850.9866283377451</v>
      </c>
      <c r="X383" s="210">
        <f t="shared" si="77"/>
        <v>4850.9866283377451</v>
      </c>
      <c r="Y383" s="205">
        <v>0</v>
      </c>
      <c r="Z383" s="205">
        <v>0</v>
      </c>
      <c r="AA383" s="205">
        <v>0</v>
      </c>
      <c r="AB383" s="205">
        <v>0</v>
      </c>
      <c r="AC383" s="205">
        <v>0</v>
      </c>
      <c r="AD383" s="205">
        <v>0</v>
      </c>
      <c r="AE383" s="205">
        <v>0</v>
      </c>
      <c r="AF383" s="211">
        <v>0</v>
      </c>
      <c r="AG383" s="205">
        <v>0</v>
      </c>
      <c r="AH383" s="205">
        <v>0</v>
      </c>
      <c r="AI383" s="205">
        <v>0</v>
      </c>
      <c r="AJ383" s="205">
        <v>0</v>
      </c>
      <c r="AK383" s="205">
        <v>542.73</v>
      </c>
      <c r="AL383" s="211">
        <f>7048.18*AK383/I383</f>
        <v>9201.9695246572064</v>
      </c>
      <c r="AM383" s="205">
        <v>0</v>
      </c>
      <c r="AN383" s="205">
        <v>0</v>
      </c>
      <c r="AO383" s="211">
        <v>0</v>
      </c>
      <c r="AP383" s="205">
        <v>0</v>
      </c>
      <c r="AQ383" s="205">
        <v>0</v>
      </c>
      <c r="AR383" s="205">
        <v>0</v>
      </c>
    </row>
    <row r="384" spans="1:44" s="204" customFormat="1" ht="36" hidden="1" customHeight="1">
      <c r="A384" s="204">
        <v>1</v>
      </c>
      <c r="B384" s="207">
        <f>SUBTOTAL(103,$A$16:A384)</f>
        <v>0</v>
      </c>
      <c r="C384" s="197" t="s">
        <v>167</v>
      </c>
      <c r="D384" s="199">
        <v>1983</v>
      </c>
      <c r="E384" s="199"/>
      <c r="F384" s="208" t="s">
        <v>262</v>
      </c>
      <c r="G384" s="199">
        <v>2</v>
      </c>
      <c r="H384" s="199" t="s">
        <v>306</v>
      </c>
      <c r="I384" s="203">
        <v>1044.4000000000001</v>
      </c>
      <c r="J384" s="203">
        <v>943.9</v>
      </c>
      <c r="K384" s="203">
        <v>943.9</v>
      </c>
      <c r="L384" s="209">
        <v>47</v>
      </c>
      <c r="M384" s="199" t="s">
        <v>260</v>
      </c>
      <c r="N384" s="199" t="s">
        <v>331</v>
      </c>
      <c r="O384" s="202" t="s">
        <v>777</v>
      </c>
      <c r="P384" s="203">
        <v>104027.61</v>
      </c>
      <c r="Q384" s="203">
        <v>0</v>
      </c>
      <c r="R384" s="203">
        <v>0</v>
      </c>
      <c r="S384" s="203">
        <f>P384-Q384-R384</f>
        <v>104027.61</v>
      </c>
      <c r="T384" s="203">
        <f t="shared" si="62"/>
        <v>99.605141708157788</v>
      </c>
      <c r="U384" s="203">
        <v>99.605141708157788</v>
      </c>
      <c r="V384" s="210">
        <v>99.605141708157788</v>
      </c>
      <c r="W384" s="210">
        <v>0</v>
      </c>
      <c r="X384" s="210">
        <f t="shared" si="77"/>
        <v>0</v>
      </c>
      <c r="Y384" s="205">
        <v>0</v>
      </c>
      <c r="Z384" s="205">
        <v>0</v>
      </c>
      <c r="AA384" s="205">
        <v>0</v>
      </c>
      <c r="AB384" s="205">
        <v>0</v>
      </c>
      <c r="AC384" s="205">
        <v>0</v>
      </c>
      <c r="AD384" s="205">
        <v>0</v>
      </c>
      <c r="AE384" s="205">
        <v>0</v>
      </c>
      <c r="AF384" s="211">
        <v>0</v>
      </c>
      <c r="AG384" s="205">
        <v>0</v>
      </c>
      <c r="AH384" s="205">
        <v>0</v>
      </c>
      <c r="AI384" s="205">
        <v>0</v>
      </c>
      <c r="AJ384" s="205">
        <v>0</v>
      </c>
      <c r="AK384" s="205">
        <v>0</v>
      </c>
      <c r="AL384" s="211">
        <v>0</v>
      </c>
      <c r="AM384" s="205">
        <v>0</v>
      </c>
      <c r="AN384" s="205">
        <v>0</v>
      </c>
      <c r="AO384" s="211">
        <v>0</v>
      </c>
      <c r="AP384" s="205">
        <v>0</v>
      </c>
      <c r="AQ384" s="205">
        <v>0</v>
      </c>
      <c r="AR384" s="205">
        <v>0</v>
      </c>
    </row>
    <row r="385" spans="1:44" s="204" customFormat="1" ht="36" hidden="1" customHeight="1">
      <c r="A385" s="204">
        <v>1</v>
      </c>
      <c r="B385" s="207">
        <f>SUBTOTAL(103,$A$16:A385)</f>
        <v>0</v>
      </c>
      <c r="C385" s="197" t="s">
        <v>1525</v>
      </c>
      <c r="D385" s="199">
        <v>1967</v>
      </c>
      <c r="E385" s="199"/>
      <c r="F385" s="208" t="s">
        <v>1527</v>
      </c>
      <c r="G385" s="199">
        <v>2</v>
      </c>
      <c r="H385" s="199" t="s">
        <v>298</v>
      </c>
      <c r="I385" s="203">
        <v>399</v>
      </c>
      <c r="J385" s="203">
        <v>295</v>
      </c>
      <c r="K385" s="203">
        <v>295</v>
      </c>
      <c r="L385" s="209">
        <v>21</v>
      </c>
      <c r="M385" s="199" t="s">
        <v>260</v>
      </c>
      <c r="N385" s="199" t="s">
        <v>331</v>
      </c>
      <c r="O385" s="202" t="s">
        <v>777</v>
      </c>
      <c r="P385" s="203">
        <v>48639.519999999997</v>
      </c>
      <c r="Q385" s="203">
        <v>0</v>
      </c>
      <c r="R385" s="203">
        <v>0</v>
      </c>
      <c r="S385" s="203">
        <f>P385-R385-Q385</f>
        <v>48639.519999999997</v>
      </c>
      <c r="T385" s="203">
        <f t="shared" si="62"/>
        <v>121.9035588972431</v>
      </c>
      <c r="U385" s="203">
        <v>121.9035588972431</v>
      </c>
      <c r="V385" s="210">
        <v>121.9035588972431</v>
      </c>
      <c r="W385" s="210">
        <v>0</v>
      </c>
      <c r="X385" s="210">
        <f t="shared" si="77"/>
        <v>0</v>
      </c>
      <c r="Y385" s="205">
        <v>0</v>
      </c>
      <c r="Z385" s="205">
        <v>0</v>
      </c>
      <c r="AA385" s="205">
        <v>0</v>
      </c>
      <c r="AB385" s="205">
        <v>0</v>
      </c>
      <c r="AC385" s="205">
        <v>0</v>
      </c>
      <c r="AD385" s="205">
        <v>0</v>
      </c>
      <c r="AE385" s="205">
        <v>0</v>
      </c>
      <c r="AF385" s="211">
        <v>0</v>
      </c>
      <c r="AG385" s="205">
        <v>0</v>
      </c>
      <c r="AH385" s="205">
        <v>0</v>
      </c>
      <c r="AI385" s="205">
        <v>0</v>
      </c>
      <c r="AJ385" s="205">
        <v>0</v>
      </c>
      <c r="AK385" s="205">
        <v>0</v>
      </c>
      <c r="AL385" s="211">
        <v>0</v>
      </c>
      <c r="AM385" s="205">
        <v>0</v>
      </c>
      <c r="AN385" s="205">
        <v>0</v>
      </c>
      <c r="AO385" s="211">
        <v>0</v>
      </c>
      <c r="AP385" s="205">
        <v>0</v>
      </c>
      <c r="AQ385" s="205">
        <v>0</v>
      </c>
      <c r="AR385" s="205">
        <v>0</v>
      </c>
    </row>
    <row r="386" spans="1:44" s="204" customFormat="1" ht="36" hidden="1" customHeight="1">
      <c r="B386" s="197" t="s">
        <v>802</v>
      </c>
      <c r="C386" s="197"/>
      <c r="D386" s="199" t="s">
        <v>857</v>
      </c>
      <c r="E386" s="199" t="s">
        <v>857</v>
      </c>
      <c r="F386" s="199" t="s">
        <v>857</v>
      </c>
      <c r="G386" s="199" t="s">
        <v>857</v>
      </c>
      <c r="H386" s="199" t="s">
        <v>857</v>
      </c>
      <c r="I386" s="200">
        <f>SUM(I387:I388)</f>
        <v>1157</v>
      </c>
      <c r="J386" s="200">
        <f>SUM(J387:J388)</f>
        <v>1036</v>
      </c>
      <c r="K386" s="200">
        <f>SUM(K387:K388)</f>
        <v>1036</v>
      </c>
      <c r="L386" s="201">
        <f>SUM(L387:L388)</f>
        <v>40</v>
      </c>
      <c r="M386" s="199" t="s">
        <v>857</v>
      </c>
      <c r="N386" s="199" t="s">
        <v>857</v>
      </c>
      <c r="O386" s="202" t="s">
        <v>857</v>
      </c>
      <c r="P386" s="203">
        <v>3114731.1799999997</v>
      </c>
      <c r="Q386" s="203">
        <f>SUM(Q387:Q388)</f>
        <v>0</v>
      </c>
      <c r="R386" s="203">
        <f>SUM(R387:R388)</f>
        <v>0</v>
      </c>
      <c r="S386" s="203">
        <f>SUM(S387:S388)</f>
        <v>3114731.1799999997</v>
      </c>
      <c r="T386" s="203">
        <f t="shared" si="62"/>
        <v>2692.0753500432152</v>
      </c>
      <c r="U386" s="203">
        <f>MAX(U387:U388)</f>
        <v>7850.1239859649131</v>
      </c>
      <c r="Y386" s="205"/>
      <c r="Z386" s="205"/>
      <c r="AA386" s="205"/>
      <c r="AB386" s="205"/>
      <c r="AC386" s="205"/>
      <c r="AD386" s="205"/>
      <c r="AE386" s="205"/>
      <c r="AF386" s="205"/>
      <c r="AG386" s="205"/>
      <c r="AH386" s="205"/>
      <c r="AI386" s="205"/>
      <c r="AJ386" s="205"/>
      <c r="AK386" s="205"/>
      <c r="AL386" s="205"/>
      <c r="AM386" s="205"/>
      <c r="AN386" s="205"/>
      <c r="AO386" s="205"/>
      <c r="AP386" s="205"/>
      <c r="AQ386" s="205"/>
      <c r="AR386" s="205"/>
    </row>
    <row r="387" spans="1:44" s="204" customFormat="1" ht="36" hidden="1" customHeight="1">
      <c r="A387" s="204">
        <v>1</v>
      </c>
      <c r="B387" s="207">
        <f>SUBTOTAL(103,$A$16:A387)</f>
        <v>0</v>
      </c>
      <c r="C387" s="197" t="s">
        <v>166</v>
      </c>
      <c r="D387" s="199">
        <v>1956</v>
      </c>
      <c r="E387" s="199"/>
      <c r="F387" s="208" t="s">
        <v>262</v>
      </c>
      <c r="G387" s="199">
        <v>2</v>
      </c>
      <c r="H387" s="199" t="s">
        <v>297</v>
      </c>
      <c r="I387" s="203">
        <v>456</v>
      </c>
      <c r="J387" s="203">
        <v>399</v>
      </c>
      <c r="K387" s="203">
        <v>399</v>
      </c>
      <c r="L387" s="209">
        <v>14</v>
      </c>
      <c r="M387" s="199" t="s">
        <v>260</v>
      </c>
      <c r="N387" s="199" t="s">
        <v>331</v>
      </c>
      <c r="O387" s="202" t="s">
        <v>966</v>
      </c>
      <c r="P387" s="203">
        <v>1327902.99</v>
      </c>
      <c r="Q387" s="203">
        <v>0</v>
      </c>
      <c r="R387" s="203">
        <v>0</v>
      </c>
      <c r="S387" s="203">
        <f>P387-Q387-R387</f>
        <v>1327902.99</v>
      </c>
      <c r="T387" s="203">
        <f t="shared" si="62"/>
        <v>2912.0679605263158</v>
      </c>
      <c r="U387" s="203">
        <v>7850.1239859649131</v>
      </c>
      <c r="V387" s="210">
        <v>7850.1239859649131</v>
      </c>
      <c r="W387" s="210">
        <v>4938.0560254385973</v>
      </c>
      <c r="X387" s="210">
        <f t="shared" ref="X387:X388" si="78">U387-T387</f>
        <v>4938.0560254385973</v>
      </c>
      <c r="Y387" s="205">
        <v>0</v>
      </c>
      <c r="Z387" s="205">
        <v>0</v>
      </c>
      <c r="AA387" s="205">
        <v>0</v>
      </c>
      <c r="AB387" s="205">
        <v>0</v>
      </c>
      <c r="AC387" s="205">
        <v>0</v>
      </c>
      <c r="AD387" s="205">
        <v>0</v>
      </c>
      <c r="AE387" s="205">
        <v>0</v>
      </c>
      <c r="AF387" s="211">
        <v>0</v>
      </c>
      <c r="AG387" s="205">
        <v>401.44</v>
      </c>
      <c r="AH387" s="211">
        <f>8917.04*AG387/I387</f>
        <v>7850.1239859649131</v>
      </c>
      <c r="AI387" s="205">
        <v>0</v>
      </c>
      <c r="AJ387" s="205">
        <v>0</v>
      </c>
      <c r="AK387" s="205">
        <v>0</v>
      </c>
      <c r="AL387" s="211">
        <v>0</v>
      </c>
      <c r="AM387" s="205">
        <v>0</v>
      </c>
      <c r="AN387" s="205">
        <v>0</v>
      </c>
      <c r="AO387" s="211">
        <v>0</v>
      </c>
      <c r="AP387" s="205">
        <v>0</v>
      </c>
      <c r="AQ387" s="205">
        <v>0</v>
      </c>
      <c r="AR387" s="205">
        <v>0</v>
      </c>
    </row>
    <row r="388" spans="1:44" s="204" customFormat="1" ht="36" hidden="1" customHeight="1">
      <c r="A388" s="204">
        <v>1</v>
      </c>
      <c r="B388" s="207">
        <f>SUBTOTAL(103,$A$16:A388)</f>
        <v>0</v>
      </c>
      <c r="C388" s="197" t="s">
        <v>1187</v>
      </c>
      <c r="D388" s="199">
        <v>1960</v>
      </c>
      <c r="E388" s="199"/>
      <c r="F388" s="208" t="s">
        <v>262</v>
      </c>
      <c r="G388" s="199">
        <v>2</v>
      </c>
      <c r="H388" s="199" t="s">
        <v>297</v>
      </c>
      <c r="I388" s="203">
        <v>701</v>
      </c>
      <c r="J388" s="203">
        <v>637</v>
      </c>
      <c r="K388" s="203">
        <v>637</v>
      </c>
      <c r="L388" s="209">
        <v>26</v>
      </c>
      <c r="M388" s="199" t="s">
        <v>260</v>
      </c>
      <c r="N388" s="199" t="s">
        <v>264</v>
      </c>
      <c r="O388" s="202" t="s">
        <v>966</v>
      </c>
      <c r="P388" s="203">
        <v>1786828.19</v>
      </c>
      <c r="Q388" s="203">
        <v>0</v>
      </c>
      <c r="R388" s="203">
        <v>0</v>
      </c>
      <c r="S388" s="203">
        <f>P388-Q388-R388</f>
        <v>1786828.19</v>
      </c>
      <c r="T388" s="203">
        <f t="shared" si="62"/>
        <v>2548.9703138373752</v>
      </c>
      <c r="U388" s="203">
        <v>4183.21</v>
      </c>
      <c r="V388" s="210">
        <v>4183.21</v>
      </c>
      <c r="W388" s="210">
        <v>1634.2396861626248</v>
      </c>
      <c r="X388" s="210">
        <f t="shared" si="78"/>
        <v>1634.2396861626248</v>
      </c>
      <c r="Y388" s="205">
        <v>113.09</v>
      </c>
      <c r="Z388" s="205">
        <v>0</v>
      </c>
      <c r="AA388" s="205">
        <v>3259.66</v>
      </c>
      <c r="AB388" s="205">
        <v>0</v>
      </c>
      <c r="AC388" s="205">
        <v>810.46</v>
      </c>
      <c r="AD388" s="205">
        <v>0</v>
      </c>
      <c r="AE388" s="205">
        <v>0</v>
      </c>
      <c r="AF388" s="211">
        <v>0</v>
      </c>
      <c r="AG388" s="205">
        <v>0</v>
      </c>
      <c r="AH388" s="205">
        <v>0</v>
      </c>
      <c r="AI388" s="205">
        <v>0</v>
      </c>
      <c r="AJ388" s="205">
        <v>0</v>
      </c>
      <c r="AK388" s="205">
        <v>0</v>
      </c>
      <c r="AL388" s="211">
        <v>0</v>
      </c>
      <c r="AM388" s="205">
        <v>0</v>
      </c>
      <c r="AN388" s="205">
        <v>0</v>
      </c>
      <c r="AO388" s="211">
        <v>0</v>
      </c>
      <c r="AP388" s="205">
        <v>0</v>
      </c>
      <c r="AQ388" s="205">
        <v>0</v>
      </c>
      <c r="AR388" s="205">
        <v>0</v>
      </c>
    </row>
    <row r="389" spans="1:44" s="204" customFormat="1" ht="36" hidden="1" customHeight="1">
      <c r="B389" s="197" t="s">
        <v>804</v>
      </c>
      <c r="C389" s="197"/>
      <c r="D389" s="199" t="s">
        <v>857</v>
      </c>
      <c r="E389" s="199" t="s">
        <v>857</v>
      </c>
      <c r="F389" s="199" t="s">
        <v>857</v>
      </c>
      <c r="G389" s="199" t="s">
        <v>857</v>
      </c>
      <c r="H389" s="199" t="s">
        <v>857</v>
      </c>
      <c r="I389" s="200">
        <f>I390</f>
        <v>407.9</v>
      </c>
      <c r="J389" s="200">
        <f>J390</f>
        <v>352.3</v>
      </c>
      <c r="K389" s="200">
        <f>K390</f>
        <v>352.3</v>
      </c>
      <c r="L389" s="201">
        <f>L390</f>
        <v>21</v>
      </c>
      <c r="M389" s="199" t="s">
        <v>857</v>
      </c>
      <c r="N389" s="199" t="s">
        <v>857</v>
      </c>
      <c r="O389" s="202" t="s">
        <v>857</v>
      </c>
      <c r="P389" s="203">
        <v>43566.44</v>
      </c>
      <c r="Q389" s="203">
        <f>Q390</f>
        <v>0</v>
      </c>
      <c r="R389" s="203">
        <f>R390</f>
        <v>0</v>
      </c>
      <c r="S389" s="203">
        <f>S390</f>
        <v>43566.44</v>
      </c>
      <c r="T389" s="203">
        <f t="shared" si="62"/>
        <v>106.80666830105419</v>
      </c>
      <c r="U389" s="203">
        <f>MAX(U390)</f>
        <v>106.80666830105419</v>
      </c>
      <c r="Y389" s="205"/>
      <c r="Z389" s="205"/>
      <c r="AA389" s="205"/>
      <c r="AB389" s="205"/>
      <c r="AC389" s="205"/>
      <c r="AD389" s="205"/>
      <c r="AE389" s="205"/>
      <c r="AF389" s="205"/>
      <c r="AG389" s="205"/>
      <c r="AH389" s="205"/>
      <c r="AI389" s="205"/>
      <c r="AJ389" s="205"/>
      <c r="AK389" s="205"/>
      <c r="AL389" s="205"/>
      <c r="AM389" s="205"/>
      <c r="AN389" s="205"/>
      <c r="AO389" s="205"/>
      <c r="AP389" s="205"/>
      <c r="AQ389" s="205"/>
      <c r="AR389" s="205"/>
    </row>
    <row r="390" spans="1:44" s="204" customFormat="1" ht="36" hidden="1" customHeight="1">
      <c r="A390" s="204">
        <v>1</v>
      </c>
      <c r="B390" s="207">
        <f>SUBTOTAL(103,$A$16:A390)</f>
        <v>0</v>
      </c>
      <c r="C390" s="197" t="s">
        <v>165</v>
      </c>
      <c r="D390" s="199">
        <v>1954</v>
      </c>
      <c r="E390" s="199"/>
      <c r="F390" s="208" t="s">
        <v>262</v>
      </c>
      <c r="G390" s="199">
        <v>2</v>
      </c>
      <c r="H390" s="199" t="s">
        <v>298</v>
      </c>
      <c r="I390" s="203">
        <v>407.9</v>
      </c>
      <c r="J390" s="203">
        <v>352.3</v>
      </c>
      <c r="K390" s="203">
        <v>352.3</v>
      </c>
      <c r="L390" s="209">
        <v>21</v>
      </c>
      <c r="M390" s="199" t="s">
        <v>260</v>
      </c>
      <c r="N390" s="199" t="s">
        <v>261</v>
      </c>
      <c r="O390" s="202" t="s">
        <v>263</v>
      </c>
      <c r="P390" s="203">
        <v>43566.44</v>
      </c>
      <c r="Q390" s="203">
        <v>0</v>
      </c>
      <c r="R390" s="203">
        <v>0</v>
      </c>
      <c r="S390" s="203">
        <f>P390-Q390-R390</f>
        <v>43566.44</v>
      </c>
      <c r="T390" s="203">
        <f t="shared" si="62"/>
        <v>106.80666830105419</v>
      </c>
      <c r="U390" s="203">
        <v>106.80666830105419</v>
      </c>
      <c r="V390" s="210">
        <v>106.80666830105419</v>
      </c>
      <c r="W390" s="210">
        <v>0</v>
      </c>
      <c r="X390" s="210">
        <f>U390-T390</f>
        <v>0</v>
      </c>
      <c r="Y390" s="205">
        <v>0</v>
      </c>
      <c r="Z390" s="205">
        <v>0</v>
      </c>
      <c r="AA390" s="205">
        <v>0</v>
      </c>
      <c r="AB390" s="205">
        <v>0</v>
      </c>
      <c r="AC390" s="205">
        <v>0</v>
      </c>
      <c r="AD390" s="205">
        <v>0</v>
      </c>
      <c r="AE390" s="205">
        <v>0</v>
      </c>
      <c r="AF390" s="211">
        <v>0</v>
      </c>
      <c r="AG390" s="205">
        <v>0</v>
      </c>
      <c r="AH390" s="205">
        <v>0</v>
      </c>
      <c r="AI390" s="205">
        <v>0</v>
      </c>
      <c r="AJ390" s="205">
        <v>0</v>
      </c>
      <c r="AK390" s="205">
        <v>0</v>
      </c>
      <c r="AL390" s="211">
        <v>0</v>
      </c>
      <c r="AM390" s="205">
        <v>0</v>
      </c>
      <c r="AN390" s="205">
        <v>0</v>
      </c>
      <c r="AO390" s="211">
        <v>0</v>
      </c>
      <c r="AP390" s="205">
        <v>0</v>
      </c>
      <c r="AQ390" s="205">
        <v>0</v>
      </c>
      <c r="AR390" s="205">
        <v>0</v>
      </c>
    </row>
    <row r="391" spans="1:44" s="204" customFormat="1" ht="36" hidden="1" customHeight="1">
      <c r="B391" s="197" t="s">
        <v>803</v>
      </c>
      <c r="C391" s="197"/>
      <c r="D391" s="199" t="s">
        <v>857</v>
      </c>
      <c r="E391" s="199" t="s">
        <v>857</v>
      </c>
      <c r="F391" s="199" t="s">
        <v>857</v>
      </c>
      <c r="G391" s="199" t="s">
        <v>857</v>
      </c>
      <c r="H391" s="199" t="s">
        <v>857</v>
      </c>
      <c r="I391" s="200">
        <f>SUM(I392:I395)</f>
        <v>2253.2999999999997</v>
      </c>
      <c r="J391" s="200">
        <f>SUM(J392:J395)</f>
        <v>1874.1</v>
      </c>
      <c r="K391" s="200">
        <f>SUM(K392:K395)</f>
        <v>1874.1</v>
      </c>
      <c r="L391" s="201">
        <f>SUM(L392:L395)</f>
        <v>108</v>
      </c>
      <c r="M391" s="199" t="s">
        <v>857</v>
      </c>
      <c r="N391" s="199" t="s">
        <v>857</v>
      </c>
      <c r="O391" s="202" t="s">
        <v>857</v>
      </c>
      <c r="P391" s="200">
        <v>4166442.5</v>
      </c>
      <c r="Q391" s="200">
        <f>SUM(Q392:Q395)</f>
        <v>0</v>
      </c>
      <c r="R391" s="200">
        <f>SUM(R392:R395)</f>
        <v>0</v>
      </c>
      <c r="S391" s="200">
        <f>SUM(S392:S395)</f>
        <v>4166442.5</v>
      </c>
      <c r="T391" s="203">
        <f t="shared" si="62"/>
        <v>1849.0402964540897</v>
      </c>
      <c r="U391" s="203">
        <f>MAX(U392:U395)</f>
        <v>7297.422600512743</v>
      </c>
      <c r="Y391" s="205"/>
      <c r="Z391" s="205"/>
      <c r="AA391" s="205"/>
      <c r="AB391" s="205"/>
      <c r="AC391" s="205"/>
      <c r="AD391" s="205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</row>
    <row r="392" spans="1:44" s="204" customFormat="1" ht="36" hidden="1" customHeight="1">
      <c r="A392" s="204">
        <v>1</v>
      </c>
      <c r="B392" s="207">
        <f>SUBTOTAL(103,$A$16:A392)</f>
        <v>0</v>
      </c>
      <c r="C392" s="197" t="s">
        <v>179</v>
      </c>
      <c r="D392" s="199">
        <v>1955</v>
      </c>
      <c r="E392" s="199"/>
      <c r="F392" s="208" t="s">
        <v>262</v>
      </c>
      <c r="G392" s="199">
        <v>2</v>
      </c>
      <c r="H392" s="199" t="s">
        <v>298</v>
      </c>
      <c r="I392" s="203">
        <v>545.6</v>
      </c>
      <c r="J392" s="203">
        <v>501.6</v>
      </c>
      <c r="K392" s="203">
        <v>501.6</v>
      </c>
      <c r="L392" s="209">
        <v>27</v>
      </c>
      <c r="M392" s="199" t="s">
        <v>260</v>
      </c>
      <c r="N392" s="199" t="s">
        <v>261</v>
      </c>
      <c r="O392" s="202" t="s">
        <v>263</v>
      </c>
      <c r="P392" s="203">
        <v>71741.72</v>
      </c>
      <c r="Q392" s="203">
        <v>0</v>
      </c>
      <c r="R392" s="203">
        <v>0</v>
      </c>
      <c r="S392" s="203">
        <f>P392-Q392-R392</f>
        <v>71741.72</v>
      </c>
      <c r="T392" s="203">
        <f t="shared" si="62"/>
        <v>131.49142228739004</v>
      </c>
      <c r="U392" s="203">
        <v>131.49142228739004</v>
      </c>
      <c r="V392" s="210">
        <v>131.49142228739004</v>
      </c>
      <c r="W392" s="210">
        <v>0</v>
      </c>
      <c r="X392" s="210">
        <f t="shared" ref="X392:X395" si="79">U392-T392</f>
        <v>0</v>
      </c>
      <c r="Y392" s="205">
        <v>0</v>
      </c>
      <c r="Z392" s="205">
        <v>0</v>
      </c>
      <c r="AA392" s="205">
        <v>0</v>
      </c>
      <c r="AB392" s="205">
        <v>0</v>
      </c>
      <c r="AC392" s="205">
        <v>0</v>
      </c>
      <c r="AD392" s="205">
        <v>0</v>
      </c>
      <c r="AE392" s="205">
        <v>0</v>
      </c>
      <c r="AF392" s="211">
        <v>0</v>
      </c>
      <c r="AG392" s="205">
        <v>0</v>
      </c>
      <c r="AH392" s="205">
        <v>0</v>
      </c>
      <c r="AI392" s="205">
        <v>0</v>
      </c>
      <c r="AJ392" s="205">
        <v>0</v>
      </c>
      <c r="AK392" s="205">
        <v>0</v>
      </c>
      <c r="AL392" s="211">
        <v>0</v>
      </c>
      <c r="AM392" s="205">
        <v>0</v>
      </c>
      <c r="AN392" s="205">
        <v>0</v>
      </c>
      <c r="AO392" s="211">
        <v>0</v>
      </c>
      <c r="AP392" s="205">
        <v>0</v>
      </c>
      <c r="AQ392" s="205">
        <v>0</v>
      </c>
      <c r="AR392" s="205">
        <v>0</v>
      </c>
    </row>
    <row r="393" spans="1:44" s="204" customFormat="1" ht="36" hidden="1" customHeight="1">
      <c r="A393" s="204">
        <v>1</v>
      </c>
      <c r="B393" s="207">
        <f>SUBTOTAL(103,$A$16:A393)</f>
        <v>0</v>
      </c>
      <c r="C393" s="197" t="s">
        <v>1185</v>
      </c>
      <c r="D393" s="199">
        <v>1965</v>
      </c>
      <c r="E393" s="199"/>
      <c r="F393" s="208" t="s">
        <v>262</v>
      </c>
      <c r="G393" s="199">
        <v>2</v>
      </c>
      <c r="H393" s="199" t="s">
        <v>297</v>
      </c>
      <c r="I393" s="203">
        <v>527.5</v>
      </c>
      <c r="J393" s="203">
        <v>390.5</v>
      </c>
      <c r="K393" s="203">
        <v>390.5</v>
      </c>
      <c r="L393" s="209">
        <v>21</v>
      </c>
      <c r="M393" s="199" t="s">
        <v>260</v>
      </c>
      <c r="N393" s="199" t="s">
        <v>264</v>
      </c>
      <c r="O393" s="202" t="s">
        <v>1289</v>
      </c>
      <c r="P393" s="203">
        <v>1831950.75</v>
      </c>
      <c r="Q393" s="203">
        <v>0</v>
      </c>
      <c r="R393" s="203">
        <v>0</v>
      </c>
      <c r="S393" s="203">
        <f>P393-Q393-R393</f>
        <v>1831950.75</v>
      </c>
      <c r="T393" s="203">
        <f t="shared" si="62"/>
        <v>3472.8924170616115</v>
      </c>
      <c r="U393" s="203">
        <v>5845.6469194312795</v>
      </c>
      <c r="V393" s="210">
        <v>5845.6469194312795</v>
      </c>
      <c r="W393" s="210">
        <v>2372.754502369668</v>
      </c>
      <c r="X393" s="210">
        <f t="shared" si="79"/>
        <v>2372.754502369668</v>
      </c>
      <c r="Y393" s="205">
        <v>0</v>
      </c>
      <c r="Z393" s="205">
        <v>0</v>
      </c>
      <c r="AA393" s="205">
        <v>0</v>
      </c>
      <c r="AB393" s="205">
        <v>0</v>
      </c>
      <c r="AC393" s="205">
        <v>0</v>
      </c>
      <c r="AD393" s="205">
        <v>0</v>
      </c>
      <c r="AE393" s="205">
        <v>0</v>
      </c>
      <c r="AF393" s="211">
        <v>0</v>
      </c>
      <c r="AG393" s="205">
        <v>0</v>
      </c>
      <c r="AH393" s="205">
        <v>0</v>
      </c>
      <c r="AI393" s="205">
        <v>0</v>
      </c>
      <c r="AJ393" s="205">
        <v>0</v>
      </c>
      <c r="AK393" s="205">
        <v>437.5</v>
      </c>
      <c r="AL393" s="211">
        <f>7048.18*AK393/I393</f>
        <v>5845.6469194312795</v>
      </c>
      <c r="AM393" s="205">
        <v>0</v>
      </c>
      <c r="AN393" s="205">
        <v>0</v>
      </c>
      <c r="AO393" s="211">
        <v>0</v>
      </c>
      <c r="AP393" s="205">
        <v>0</v>
      </c>
      <c r="AQ393" s="205">
        <v>0</v>
      </c>
      <c r="AR393" s="205">
        <v>0</v>
      </c>
    </row>
    <row r="394" spans="1:44" s="204" customFormat="1" ht="36" hidden="1" customHeight="1">
      <c r="A394" s="204">
        <v>1</v>
      </c>
      <c r="B394" s="207">
        <f>SUBTOTAL(103,$A$16:A394)</f>
        <v>0</v>
      </c>
      <c r="C394" s="197" t="s">
        <v>1186</v>
      </c>
      <c r="D394" s="199">
        <v>1963</v>
      </c>
      <c r="E394" s="199"/>
      <c r="F394" s="208" t="s">
        <v>262</v>
      </c>
      <c r="G394" s="199">
        <v>2</v>
      </c>
      <c r="H394" s="199" t="s">
        <v>297</v>
      </c>
      <c r="I394" s="203">
        <v>663.1</v>
      </c>
      <c r="J394" s="203">
        <v>609.9</v>
      </c>
      <c r="K394" s="203">
        <v>609.9</v>
      </c>
      <c r="L394" s="209">
        <v>42</v>
      </c>
      <c r="M394" s="199" t="s">
        <v>260</v>
      </c>
      <c r="N394" s="199" t="s">
        <v>264</v>
      </c>
      <c r="O394" s="202" t="s">
        <v>1289</v>
      </c>
      <c r="P394" s="203">
        <v>2207932.36</v>
      </c>
      <c r="Q394" s="203">
        <v>0</v>
      </c>
      <c r="R394" s="203">
        <v>0</v>
      </c>
      <c r="S394" s="203">
        <f>P394-Q394-R394</f>
        <v>2207932.36</v>
      </c>
      <c r="T394" s="203">
        <f t="shared" si="62"/>
        <v>3329.7125018850847</v>
      </c>
      <c r="U394" s="203">
        <v>7297.422600512743</v>
      </c>
      <c r="V394" s="210">
        <v>7297.422600512743</v>
      </c>
      <c r="W394" s="210">
        <v>3967.7100986276582</v>
      </c>
      <c r="X394" s="210">
        <f t="shared" si="79"/>
        <v>3967.7100986276582</v>
      </c>
      <c r="Y394" s="205">
        <v>0</v>
      </c>
      <c r="Z394" s="205">
        <v>0</v>
      </c>
      <c r="AA394" s="205">
        <v>0</v>
      </c>
      <c r="AB394" s="205">
        <v>0</v>
      </c>
      <c r="AC394" s="205">
        <v>0</v>
      </c>
      <c r="AD394" s="205">
        <v>0</v>
      </c>
      <c r="AE394" s="205">
        <v>0</v>
      </c>
      <c r="AF394" s="211">
        <v>0</v>
      </c>
      <c r="AG394" s="205">
        <v>542.66</v>
      </c>
      <c r="AH394" s="211">
        <f>8917.04*AG394/I394</f>
        <v>7297.422600512743</v>
      </c>
      <c r="AI394" s="205">
        <v>0</v>
      </c>
      <c r="AJ394" s="205">
        <v>0</v>
      </c>
      <c r="AK394" s="205">
        <v>0</v>
      </c>
      <c r="AL394" s="211">
        <v>0</v>
      </c>
      <c r="AM394" s="205">
        <v>0</v>
      </c>
      <c r="AN394" s="205">
        <v>0</v>
      </c>
      <c r="AO394" s="211">
        <v>0</v>
      </c>
      <c r="AP394" s="205">
        <v>0</v>
      </c>
      <c r="AQ394" s="205">
        <v>0</v>
      </c>
      <c r="AR394" s="205">
        <v>0</v>
      </c>
    </row>
    <row r="395" spans="1:44" s="204" customFormat="1" ht="36" hidden="1" customHeight="1">
      <c r="A395" s="204">
        <v>1</v>
      </c>
      <c r="B395" s="207">
        <f>SUBTOTAL(103,$A$16:A395)</f>
        <v>0</v>
      </c>
      <c r="C395" s="197" t="s">
        <v>1524</v>
      </c>
      <c r="D395" s="199">
        <v>1976</v>
      </c>
      <c r="E395" s="199"/>
      <c r="F395" s="208" t="s">
        <v>1527</v>
      </c>
      <c r="G395" s="199">
        <v>2</v>
      </c>
      <c r="H395" s="199" t="s">
        <v>298</v>
      </c>
      <c r="I395" s="203">
        <v>517.1</v>
      </c>
      <c r="J395" s="203">
        <v>372.1</v>
      </c>
      <c r="K395" s="203">
        <v>372.1</v>
      </c>
      <c r="L395" s="209">
        <v>18</v>
      </c>
      <c r="M395" s="199" t="s">
        <v>260</v>
      </c>
      <c r="N395" s="199" t="s">
        <v>261</v>
      </c>
      <c r="O395" s="202" t="s">
        <v>263</v>
      </c>
      <c r="P395" s="203">
        <v>54817.67</v>
      </c>
      <c r="Q395" s="203">
        <v>0</v>
      </c>
      <c r="R395" s="203">
        <v>0</v>
      </c>
      <c r="S395" s="203">
        <f>P395-R395-Q395</f>
        <v>54817.67</v>
      </c>
      <c r="T395" s="203">
        <f t="shared" si="62"/>
        <v>106.00980467994584</v>
      </c>
      <c r="U395" s="203">
        <v>106.00980467994584</v>
      </c>
      <c r="V395" s="210">
        <v>106.00980467994584</v>
      </c>
      <c r="W395" s="210">
        <v>0</v>
      </c>
      <c r="X395" s="210">
        <f t="shared" si="79"/>
        <v>0</v>
      </c>
      <c r="Y395" s="205">
        <v>0</v>
      </c>
      <c r="Z395" s="205">
        <v>0</v>
      </c>
      <c r="AA395" s="205">
        <v>0</v>
      </c>
      <c r="AB395" s="205">
        <v>0</v>
      </c>
      <c r="AC395" s="205">
        <v>0</v>
      </c>
      <c r="AD395" s="205">
        <v>0</v>
      </c>
      <c r="AE395" s="205">
        <v>0</v>
      </c>
      <c r="AF395" s="211">
        <v>0</v>
      </c>
      <c r="AG395" s="205">
        <v>0</v>
      </c>
      <c r="AH395" s="205">
        <v>0</v>
      </c>
      <c r="AI395" s="205">
        <v>0</v>
      </c>
      <c r="AJ395" s="205">
        <v>0</v>
      </c>
      <c r="AK395" s="205">
        <v>0</v>
      </c>
      <c r="AL395" s="211">
        <v>0</v>
      </c>
      <c r="AM395" s="205">
        <v>0</v>
      </c>
      <c r="AN395" s="205">
        <v>0</v>
      </c>
      <c r="AO395" s="211">
        <v>0</v>
      </c>
      <c r="AP395" s="205">
        <v>0</v>
      </c>
      <c r="AQ395" s="205">
        <v>0</v>
      </c>
      <c r="AR395" s="205">
        <v>0</v>
      </c>
    </row>
    <row r="396" spans="1:44" s="204" customFormat="1" ht="36" hidden="1" customHeight="1">
      <c r="B396" s="197" t="s">
        <v>838</v>
      </c>
      <c r="C396" s="197"/>
      <c r="D396" s="199" t="s">
        <v>857</v>
      </c>
      <c r="E396" s="199" t="s">
        <v>857</v>
      </c>
      <c r="F396" s="199" t="s">
        <v>857</v>
      </c>
      <c r="G396" s="199" t="s">
        <v>857</v>
      </c>
      <c r="H396" s="199" t="s">
        <v>857</v>
      </c>
      <c r="I396" s="200">
        <f>I397</f>
        <v>829.4</v>
      </c>
      <c r="J396" s="200">
        <f>J397</f>
        <v>758.4</v>
      </c>
      <c r="K396" s="200">
        <f>K397</f>
        <v>758.4</v>
      </c>
      <c r="L396" s="201">
        <f>L397</f>
        <v>42</v>
      </c>
      <c r="M396" s="199" t="s">
        <v>857</v>
      </c>
      <c r="N396" s="199" t="s">
        <v>857</v>
      </c>
      <c r="O396" s="202" t="s">
        <v>857</v>
      </c>
      <c r="P396" s="203">
        <v>2786770.47</v>
      </c>
      <c r="Q396" s="203">
        <f>Q397</f>
        <v>0</v>
      </c>
      <c r="R396" s="203">
        <f>R397</f>
        <v>0</v>
      </c>
      <c r="S396" s="203">
        <f>S397</f>
        <v>2786770.47</v>
      </c>
      <c r="T396" s="203">
        <f t="shared" si="62"/>
        <v>3359.9836870026529</v>
      </c>
      <c r="U396" s="203">
        <f>MAX(U397)</f>
        <v>6954.7877909332055</v>
      </c>
      <c r="Y396" s="205"/>
      <c r="Z396" s="205"/>
      <c r="AA396" s="205"/>
      <c r="AB396" s="205"/>
      <c r="AC396" s="205"/>
      <c r="AD396" s="205"/>
      <c r="AE396" s="205"/>
      <c r="AF396" s="205"/>
      <c r="AG396" s="205"/>
      <c r="AH396" s="205"/>
      <c r="AI396" s="205"/>
      <c r="AJ396" s="205"/>
      <c r="AK396" s="205"/>
      <c r="AL396" s="205"/>
      <c r="AM396" s="205"/>
      <c r="AN396" s="205"/>
      <c r="AO396" s="205"/>
      <c r="AP396" s="205"/>
      <c r="AQ396" s="205"/>
      <c r="AR396" s="205"/>
    </row>
    <row r="397" spans="1:44" s="204" customFormat="1" ht="36" hidden="1" customHeight="1">
      <c r="A397" s="204">
        <v>1</v>
      </c>
      <c r="B397" s="207">
        <f>SUBTOTAL(103,$A$16:A397)</f>
        <v>0</v>
      </c>
      <c r="C397" s="197" t="s">
        <v>1188</v>
      </c>
      <c r="D397" s="199">
        <v>1972</v>
      </c>
      <c r="E397" s="199">
        <v>2010</v>
      </c>
      <c r="F397" s="208" t="s">
        <v>262</v>
      </c>
      <c r="G397" s="199">
        <v>2</v>
      </c>
      <c r="H397" s="199" t="s">
        <v>297</v>
      </c>
      <c r="I397" s="203">
        <v>829.4</v>
      </c>
      <c r="J397" s="203">
        <v>758.4</v>
      </c>
      <c r="K397" s="203">
        <v>758.4</v>
      </c>
      <c r="L397" s="209">
        <v>42</v>
      </c>
      <c r="M397" s="199" t="s">
        <v>260</v>
      </c>
      <c r="N397" s="199" t="s">
        <v>264</v>
      </c>
      <c r="O397" s="202" t="s">
        <v>777</v>
      </c>
      <c r="P397" s="203">
        <v>2786770.47</v>
      </c>
      <c r="Q397" s="203">
        <v>0</v>
      </c>
      <c r="R397" s="203">
        <v>0</v>
      </c>
      <c r="S397" s="203">
        <f>P397-Q397-R397</f>
        <v>2786770.47</v>
      </c>
      <c r="T397" s="203">
        <f t="shared" ref="T397:T460" si="80">P397/I397</f>
        <v>3359.9836870026529</v>
      </c>
      <c r="U397" s="203">
        <v>6954.7877909332055</v>
      </c>
      <c r="V397" s="210">
        <v>6954.7877909332055</v>
      </c>
      <c r="W397" s="210">
        <v>3594.8041039305526</v>
      </c>
      <c r="X397" s="210">
        <f>U397-T397</f>
        <v>3594.8041039305526</v>
      </c>
      <c r="Y397" s="205">
        <v>0</v>
      </c>
      <c r="Z397" s="205">
        <v>0</v>
      </c>
      <c r="AA397" s="205">
        <v>0</v>
      </c>
      <c r="AB397" s="205">
        <v>0</v>
      </c>
      <c r="AC397" s="205">
        <v>0</v>
      </c>
      <c r="AD397" s="205">
        <v>0</v>
      </c>
      <c r="AE397" s="205">
        <v>0</v>
      </c>
      <c r="AF397" s="211">
        <v>0</v>
      </c>
      <c r="AG397" s="205">
        <v>0</v>
      </c>
      <c r="AH397" s="205">
        <v>0</v>
      </c>
      <c r="AI397" s="205">
        <v>0</v>
      </c>
      <c r="AJ397" s="205">
        <v>0</v>
      </c>
      <c r="AK397" s="205">
        <v>818.41</v>
      </c>
      <c r="AL397" s="211">
        <f>7048.18*AK397/I397</f>
        <v>6954.7877909332055</v>
      </c>
      <c r="AM397" s="205">
        <v>0</v>
      </c>
      <c r="AN397" s="205">
        <v>0</v>
      </c>
      <c r="AO397" s="211">
        <v>0</v>
      </c>
      <c r="AP397" s="205">
        <v>0</v>
      </c>
      <c r="AQ397" s="205">
        <v>0</v>
      </c>
      <c r="AR397" s="205">
        <v>0</v>
      </c>
    </row>
    <row r="398" spans="1:44" s="204" customFormat="1" ht="36" hidden="1" customHeight="1">
      <c r="B398" s="197" t="s">
        <v>805</v>
      </c>
      <c r="C398" s="212"/>
      <c r="D398" s="199" t="s">
        <v>857</v>
      </c>
      <c r="E398" s="199" t="s">
        <v>857</v>
      </c>
      <c r="F398" s="199" t="s">
        <v>857</v>
      </c>
      <c r="G398" s="199" t="s">
        <v>857</v>
      </c>
      <c r="H398" s="199" t="s">
        <v>857</v>
      </c>
      <c r="I398" s="200">
        <f>SUM(I399:I405)</f>
        <v>10312.24</v>
      </c>
      <c r="J398" s="200">
        <f>SUM(J399:J405)</f>
        <v>9429.44</v>
      </c>
      <c r="K398" s="200">
        <f>SUM(K399:K405)</f>
        <v>8532.14</v>
      </c>
      <c r="L398" s="201">
        <f>SUM(L399:L405)</f>
        <v>425</v>
      </c>
      <c r="M398" s="199" t="s">
        <v>857</v>
      </c>
      <c r="N398" s="199" t="s">
        <v>857</v>
      </c>
      <c r="O398" s="202" t="s">
        <v>857</v>
      </c>
      <c r="P398" s="203">
        <v>8480737.0799999982</v>
      </c>
      <c r="Q398" s="203">
        <f>SUM(Q399:Q405)</f>
        <v>0</v>
      </c>
      <c r="R398" s="203">
        <f>SUM(R399:R405)</f>
        <v>0</v>
      </c>
      <c r="S398" s="203">
        <f>SUM(S399:S405)</f>
        <v>8480737.0799999982</v>
      </c>
      <c r="T398" s="203">
        <f t="shared" si="80"/>
        <v>822.39523905572389</v>
      </c>
      <c r="U398" s="203">
        <f>MAX(U399:U405)</f>
        <v>6573.6612408586943</v>
      </c>
      <c r="Y398" s="205"/>
      <c r="Z398" s="205"/>
      <c r="AA398" s="205"/>
      <c r="AB398" s="205"/>
      <c r="AC398" s="205"/>
      <c r="AD398" s="205"/>
      <c r="AE398" s="205"/>
      <c r="AF398" s="205"/>
      <c r="AG398" s="205"/>
      <c r="AH398" s="205"/>
      <c r="AI398" s="205"/>
      <c r="AJ398" s="205"/>
      <c r="AK398" s="205"/>
      <c r="AL398" s="205"/>
      <c r="AM398" s="205"/>
      <c r="AN398" s="205"/>
      <c r="AO398" s="205"/>
      <c r="AP398" s="205"/>
      <c r="AQ398" s="205"/>
      <c r="AR398" s="205"/>
    </row>
    <row r="399" spans="1:44" s="204" customFormat="1" ht="36" hidden="1" customHeight="1">
      <c r="A399" s="204">
        <v>1</v>
      </c>
      <c r="B399" s="207">
        <f>SUBTOTAL(103,$A$16:A399)</f>
        <v>0</v>
      </c>
      <c r="C399" s="197" t="s">
        <v>75</v>
      </c>
      <c r="D399" s="199">
        <v>1950</v>
      </c>
      <c r="E399" s="199"/>
      <c r="F399" s="208" t="s">
        <v>262</v>
      </c>
      <c r="G399" s="199">
        <v>3</v>
      </c>
      <c r="H399" s="199" t="s">
        <v>297</v>
      </c>
      <c r="I399" s="203">
        <v>847.8</v>
      </c>
      <c r="J399" s="203">
        <v>766.9</v>
      </c>
      <c r="K399" s="203">
        <v>663.2</v>
      </c>
      <c r="L399" s="209">
        <v>20</v>
      </c>
      <c r="M399" s="199" t="s">
        <v>260</v>
      </c>
      <c r="N399" s="199" t="s">
        <v>264</v>
      </c>
      <c r="O399" s="202" t="s">
        <v>270</v>
      </c>
      <c r="P399" s="203">
        <v>2519278.3999999994</v>
      </c>
      <c r="Q399" s="203">
        <v>0</v>
      </c>
      <c r="R399" s="203">
        <v>0</v>
      </c>
      <c r="S399" s="203">
        <f t="shared" ref="S399:S405" si="81">P399-Q399-R399</f>
        <v>2519278.3999999994</v>
      </c>
      <c r="T399" s="203">
        <f t="shared" si="80"/>
        <v>2971.548006605331</v>
      </c>
      <c r="U399" s="203">
        <v>6573.6612408586943</v>
      </c>
      <c r="V399" s="210">
        <v>6573.6612408586943</v>
      </c>
      <c r="W399" s="210">
        <v>3602.1132342533633</v>
      </c>
      <c r="X399" s="210">
        <f t="shared" ref="X399:X405" si="82">U399-T399</f>
        <v>3602.1132342533633</v>
      </c>
      <c r="Y399" s="205">
        <v>0</v>
      </c>
      <c r="Z399" s="205">
        <v>0</v>
      </c>
      <c r="AA399" s="205">
        <v>0</v>
      </c>
      <c r="AB399" s="205">
        <v>0</v>
      </c>
      <c r="AC399" s="205">
        <v>0</v>
      </c>
      <c r="AD399" s="205">
        <v>0</v>
      </c>
      <c r="AE399" s="205">
        <v>0</v>
      </c>
      <c r="AF399" s="211">
        <v>0</v>
      </c>
      <c r="AG399" s="205">
        <v>625</v>
      </c>
      <c r="AH399" s="211">
        <f t="shared" ref="AH399:AH400" si="83">8917.04*AG399/I399</f>
        <v>6573.6612408586943</v>
      </c>
      <c r="AI399" s="205">
        <v>0</v>
      </c>
      <c r="AJ399" s="205">
        <v>0</v>
      </c>
      <c r="AK399" s="205">
        <v>0</v>
      </c>
      <c r="AL399" s="211">
        <v>0</v>
      </c>
      <c r="AM399" s="205">
        <v>0</v>
      </c>
      <c r="AN399" s="205">
        <v>0</v>
      </c>
      <c r="AO399" s="211">
        <v>0</v>
      </c>
      <c r="AP399" s="205">
        <v>0</v>
      </c>
      <c r="AQ399" s="205">
        <v>0</v>
      </c>
      <c r="AR399" s="205">
        <v>0</v>
      </c>
    </row>
    <row r="400" spans="1:44" s="204" customFormat="1" ht="36" hidden="1" customHeight="1">
      <c r="A400" s="204">
        <v>1</v>
      </c>
      <c r="B400" s="207">
        <f>SUBTOTAL(103,$A$16:A400)</f>
        <v>0</v>
      </c>
      <c r="C400" s="197" t="s">
        <v>74</v>
      </c>
      <c r="D400" s="199">
        <v>1963</v>
      </c>
      <c r="E400" s="199"/>
      <c r="F400" s="208" t="s">
        <v>262</v>
      </c>
      <c r="G400" s="199">
        <v>4</v>
      </c>
      <c r="H400" s="199" t="s">
        <v>297</v>
      </c>
      <c r="I400" s="203">
        <v>1600.4</v>
      </c>
      <c r="J400" s="203">
        <v>1253</v>
      </c>
      <c r="K400" s="203">
        <v>1210.5999999999999</v>
      </c>
      <c r="L400" s="209">
        <v>54</v>
      </c>
      <c r="M400" s="199" t="s">
        <v>260</v>
      </c>
      <c r="N400" s="199" t="s">
        <v>264</v>
      </c>
      <c r="O400" s="202" t="s">
        <v>271</v>
      </c>
      <c r="P400" s="203">
        <v>2316768.9099999997</v>
      </c>
      <c r="Q400" s="203">
        <v>0</v>
      </c>
      <c r="R400" s="203">
        <v>0</v>
      </c>
      <c r="S400" s="203">
        <f t="shared" si="81"/>
        <v>2316768.9099999997</v>
      </c>
      <c r="T400" s="203">
        <f t="shared" si="80"/>
        <v>1447.6186640839787</v>
      </c>
      <c r="U400" s="203">
        <v>2742.9760009997503</v>
      </c>
      <c r="V400" s="210">
        <v>2742.9760009997503</v>
      </c>
      <c r="W400" s="210">
        <v>1295.3573369157716</v>
      </c>
      <c r="X400" s="210">
        <f t="shared" si="82"/>
        <v>1295.3573369157716</v>
      </c>
      <c r="Y400" s="205">
        <v>0</v>
      </c>
      <c r="Z400" s="205">
        <v>0</v>
      </c>
      <c r="AA400" s="205">
        <v>0</v>
      </c>
      <c r="AB400" s="205">
        <v>0</v>
      </c>
      <c r="AC400" s="205">
        <v>0</v>
      </c>
      <c r="AD400" s="205">
        <v>0</v>
      </c>
      <c r="AE400" s="205">
        <v>0</v>
      </c>
      <c r="AF400" s="211">
        <v>0</v>
      </c>
      <c r="AG400" s="205">
        <v>492.3</v>
      </c>
      <c r="AH400" s="211">
        <f t="shared" si="83"/>
        <v>2742.9760009997503</v>
      </c>
      <c r="AI400" s="205">
        <v>0</v>
      </c>
      <c r="AJ400" s="205">
        <v>0</v>
      </c>
      <c r="AK400" s="205">
        <v>0</v>
      </c>
      <c r="AL400" s="211">
        <v>0</v>
      </c>
      <c r="AM400" s="205">
        <v>0</v>
      </c>
      <c r="AN400" s="205">
        <v>0</v>
      </c>
      <c r="AO400" s="211">
        <v>0</v>
      </c>
      <c r="AP400" s="205">
        <v>0</v>
      </c>
      <c r="AQ400" s="205">
        <v>0</v>
      </c>
      <c r="AR400" s="205">
        <v>0</v>
      </c>
    </row>
    <row r="401" spans="1:44" s="204" customFormat="1" ht="36" hidden="1" customHeight="1">
      <c r="A401" s="204">
        <v>1</v>
      </c>
      <c r="B401" s="207">
        <f>SUBTOTAL(103,$A$16:A401)</f>
        <v>0</v>
      </c>
      <c r="C401" s="197" t="s">
        <v>76</v>
      </c>
      <c r="D401" s="199">
        <v>1948</v>
      </c>
      <c r="E401" s="199"/>
      <c r="F401" s="208" t="s">
        <v>262</v>
      </c>
      <c r="G401" s="199">
        <v>4</v>
      </c>
      <c r="H401" s="199" t="s">
        <v>306</v>
      </c>
      <c r="I401" s="203">
        <v>1954.5</v>
      </c>
      <c r="J401" s="203">
        <v>1781</v>
      </c>
      <c r="K401" s="203">
        <v>1514.3</v>
      </c>
      <c r="L401" s="209">
        <v>58</v>
      </c>
      <c r="M401" s="199" t="s">
        <v>260</v>
      </c>
      <c r="N401" s="199" t="s">
        <v>264</v>
      </c>
      <c r="O401" s="202" t="s">
        <v>272</v>
      </c>
      <c r="P401" s="203">
        <v>132502.74</v>
      </c>
      <c r="Q401" s="203">
        <v>0</v>
      </c>
      <c r="R401" s="203">
        <v>0</v>
      </c>
      <c r="S401" s="203">
        <f t="shared" si="81"/>
        <v>132502.74</v>
      </c>
      <c r="T401" s="203">
        <f t="shared" si="80"/>
        <v>67.793676132003071</v>
      </c>
      <c r="U401" s="203">
        <v>67.793676132003071</v>
      </c>
      <c r="V401" s="210">
        <v>67.793676132003071</v>
      </c>
      <c r="W401" s="210">
        <v>0</v>
      </c>
      <c r="X401" s="210">
        <f t="shared" si="82"/>
        <v>0</v>
      </c>
      <c r="Y401" s="205">
        <v>0</v>
      </c>
      <c r="Z401" s="205">
        <v>0</v>
      </c>
      <c r="AA401" s="205">
        <v>0</v>
      </c>
      <c r="AB401" s="205">
        <v>0</v>
      </c>
      <c r="AC401" s="205">
        <v>0</v>
      </c>
      <c r="AD401" s="205">
        <v>0</v>
      </c>
      <c r="AE401" s="205">
        <v>0</v>
      </c>
      <c r="AF401" s="211">
        <v>0</v>
      </c>
      <c r="AG401" s="205">
        <v>0</v>
      </c>
      <c r="AH401" s="205">
        <v>0</v>
      </c>
      <c r="AI401" s="205">
        <v>0</v>
      </c>
      <c r="AJ401" s="205">
        <v>0</v>
      </c>
      <c r="AK401" s="205">
        <v>0</v>
      </c>
      <c r="AL401" s="211">
        <v>0</v>
      </c>
      <c r="AM401" s="205">
        <v>0</v>
      </c>
      <c r="AN401" s="205">
        <v>0</v>
      </c>
      <c r="AO401" s="211">
        <v>0</v>
      </c>
      <c r="AP401" s="205">
        <v>0</v>
      </c>
      <c r="AQ401" s="205">
        <v>0</v>
      </c>
      <c r="AR401" s="205">
        <v>0</v>
      </c>
    </row>
    <row r="402" spans="1:44" s="204" customFormat="1" ht="36" hidden="1" customHeight="1">
      <c r="A402" s="204">
        <v>1</v>
      </c>
      <c r="B402" s="207">
        <f>SUBTOTAL(103,$A$16:A402)</f>
        <v>0</v>
      </c>
      <c r="C402" s="197" t="s">
        <v>1189</v>
      </c>
      <c r="D402" s="199">
        <v>1974</v>
      </c>
      <c r="E402" s="199"/>
      <c r="F402" s="208" t="s">
        <v>262</v>
      </c>
      <c r="G402" s="199">
        <v>5</v>
      </c>
      <c r="H402" s="199" t="s">
        <v>297</v>
      </c>
      <c r="I402" s="203">
        <v>3906.04</v>
      </c>
      <c r="J402" s="203">
        <v>3790.94</v>
      </c>
      <c r="K402" s="203">
        <v>3406.44</v>
      </c>
      <c r="L402" s="209">
        <v>200</v>
      </c>
      <c r="M402" s="199" t="s">
        <v>260</v>
      </c>
      <c r="N402" s="199" t="s">
        <v>264</v>
      </c>
      <c r="O402" s="202" t="s">
        <v>1288</v>
      </c>
      <c r="P402" s="203">
        <v>3299628.9099999997</v>
      </c>
      <c r="Q402" s="203">
        <v>0</v>
      </c>
      <c r="R402" s="203">
        <v>0</v>
      </c>
      <c r="S402" s="203">
        <f t="shared" si="81"/>
        <v>3299628.9099999997</v>
      </c>
      <c r="T402" s="203">
        <f t="shared" si="80"/>
        <v>844.75041474229647</v>
      </c>
      <c r="U402" s="203">
        <v>2226.1781052933406</v>
      </c>
      <c r="V402" s="210">
        <v>2226.1781052933406</v>
      </c>
      <c r="W402" s="210">
        <v>1381.4276905510442</v>
      </c>
      <c r="X402" s="210">
        <f t="shared" si="82"/>
        <v>1381.4276905510442</v>
      </c>
      <c r="Y402" s="205">
        <v>0</v>
      </c>
      <c r="Z402" s="205">
        <v>0</v>
      </c>
      <c r="AA402" s="205">
        <v>0</v>
      </c>
      <c r="AB402" s="205">
        <v>0</v>
      </c>
      <c r="AC402" s="205">
        <v>0</v>
      </c>
      <c r="AD402" s="205">
        <v>0</v>
      </c>
      <c r="AE402" s="205">
        <v>0</v>
      </c>
      <c r="AF402" s="211">
        <v>0</v>
      </c>
      <c r="AG402" s="205">
        <v>975.16</v>
      </c>
      <c r="AH402" s="211">
        <f>8917.04*AG402/I402</f>
        <v>2226.1781052933406</v>
      </c>
      <c r="AI402" s="205">
        <v>0</v>
      </c>
      <c r="AJ402" s="205">
        <v>0</v>
      </c>
      <c r="AK402" s="205">
        <v>0</v>
      </c>
      <c r="AL402" s="211">
        <v>0</v>
      </c>
      <c r="AM402" s="205">
        <v>0</v>
      </c>
      <c r="AN402" s="205">
        <v>0</v>
      </c>
      <c r="AO402" s="211">
        <v>0</v>
      </c>
      <c r="AP402" s="205">
        <v>0</v>
      </c>
      <c r="AQ402" s="205">
        <v>0</v>
      </c>
      <c r="AR402" s="205">
        <v>0</v>
      </c>
    </row>
    <row r="403" spans="1:44" s="204" customFormat="1" ht="36" hidden="1" customHeight="1">
      <c r="A403" s="204">
        <v>1</v>
      </c>
      <c r="B403" s="207">
        <f>SUBTOTAL(103,$A$16:A403)</f>
        <v>0</v>
      </c>
      <c r="C403" s="197" t="s">
        <v>79</v>
      </c>
      <c r="D403" s="199">
        <v>1962</v>
      </c>
      <c r="E403" s="199"/>
      <c r="F403" s="208" t="s">
        <v>262</v>
      </c>
      <c r="G403" s="199">
        <v>2</v>
      </c>
      <c r="H403" s="199" t="s">
        <v>297</v>
      </c>
      <c r="I403" s="203">
        <v>355.8</v>
      </c>
      <c r="J403" s="203">
        <v>326.10000000000002</v>
      </c>
      <c r="K403" s="203">
        <v>326.10000000000002</v>
      </c>
      <c r="L403" s="209">
        <v>21</v>
      </c>
      <c r="M403" s="199" t="s">
        <v>260</v>
      </c>
      <c r="N403" s="199" t="s">
        <v>261</v>
      </c>
      <c r="O403" s="202" t="s">
        <v>263</v>
      </c>
      <c r="P403" s="203">
        <v>60672.79</v>
      </c>
      <c r="Q403" s="203">
        <v>0</v>
      </c>
      <c r="R403" s="203">
        <v>0</v>
      </c>
      <c r="S403" s="203">
        <f t="shared" si="81"/>
        <v>60672.79</v>
      </c>
      <c r="T403" s="203">
        <f t="shared" si="80"/>
        <v>170.52498594716133</v>
      </c>
      <c r="U403" s="203">
        <v>170.52498594716133</v>
      </c>
      <c r="V403" s="210">
        <v>170.52498594716133</v>
      </c>
      <c r="W403" s="210">
        <v>0</v>
      </c>
      <c r="X403" s="210">
        <f t="shared" si="82"/>
        <v>0</v>
      </c>
      <c r="Y403" s="205">
        <v>0</v>
      </c>
      <c r="Z403" s="205">
        <v>0</v>
      </c>
      <c r="AA403" s="205">
        <v>0</v>
      </c>
      <c r="AB403" s="205">
        <v>0</v>
      </c>
      <c r="AC403" s="205">
        <v>0</v>
      </c>
      <c r="AD403" s="205">
        <v>0</v>
      </c>
      <c r="AE403" s="205">
        <v>0</v>
      </c>
      <c r="AF403" s="211">
        <v>0</v>
      </c>
      <c r="AG403" s="205">
        <v>0</v>
      </c>
      <c r="AH403" s="205">
        <v>0</v>
      </c>
      <c r="AI403" s="205">
        <v>0</v>
      </c>
      <c r="AJ403" s="205">
        <v>0</v>
      </c>
      <c r="AK403" s="205">
        <v>0</v>
      </c>
      <c r="AL403" s="211">
        <v>0</v>
      </c>
      <c r="AM403" s="205">
        <v>0</v>
      </c>
      <c r="AN403" s="205">
        <v>0</v>
      </c>
      <c r="AO403" s="211">
        <v>0</v>
      </c>
      <c r="AP403" s="205">
        <v>0</v>
      </c>
      <c r="AQ403" s="205">
        <v>0</v>
      </c>
      <c r="AR403" s="205">
        <v>0</v>
      </c>
    </row>
    <row r="404" spans="1:44" s="204" customFormat="1" ht="36" hidden="1" customHeight="1">
      <c r="A404" s="204">
        <v>1</v>
      </c>
      <c r="B404" s="207">
        <f>SUBTOTAL(103,$A$16:A404)</f>
        <v>0</v>
      </c>
      <c r="C404" s="197" t="s">
        <v>80</v>
      </c>
      <c r="D404" s="199">
        <v>1964</v>
      </c>
      <c r="E404" s="199"/>
      <c r="F404" s="208" t="s">
        <v>262</v>
      </c>
      <c r="G404" s="199">
        <v>2</v>
      </c>
      <c r="H404" s="199" t="s">
        <v>297</v>
      </c>
      <c r="I404" s="203">
        <v>651.6</v>
      </c>
      <c r="J404" s="203">
        <v>628.9</v>
      </c>
      <c r="K404" s="203">
        <v>628.9</v>
      </c>
      <c r="L404" s="209">
        <v>42</v>
      </c>
      <c r="M404" s="199" t="s">
        <v>260</v>
      </c>
      <c r="N404" s="199" t="s">
        <v>261</v>
      </c>
      <c r="O404" s="202" t="s">
        <v>263</v>
      </c>
      <c r="P404" s="203">
        <v>60672.79</v>
      </c>
      <c r="Q404" s="203">
        <v>0</v>
      </c>
      <c r="R404" s="203">
        <v>0</v>
      </c>
      <c r="S404" s="203">
        <f t="shared" si="81"/>
        <v>60672.79</v>
      </c>
      <c r="T404" s="203">
        <f t="shared" si="80"/>
        <v>93.113551258440765</v>
      </c>
      <c r="U404" s="203">
        <v>93.113551258440765</v>
      </c>
      <c r="V404" s="210">
        <v>93.113551258440765</v>
      </c>
      <c r="W404" s="210">
        <v>0</v>
      </c>
      <c r="X404" s="210">
        <f t="shared" si="82"/>
        <v>0</v>
      </c>
      <c r="Y404" s="205">
        <v>0</v>
      </c>
      <c r="Z404" s="205">
        <v>0</v>
      </c>
      <c r="AA404" s="205">
        <v>0</v>
      </c>
      <c r="AB404" s="205">
        <v>0</v>
      </c>
      <c r="AC404" s="205">
        <v>0</v>
      </c>
      <c r="AD404" s="205">
        <v>0</v>
      </c>
      <c r="AE404" s="205">
        <v>0</v>
      </c>
      <c r="AF404" s="211">
        <v>0</v>
      </c>
      <c r="AG404" s="205">
        <v>0</v>
      </c>
      <c r="AH404" s="205">
        <v>0</v>
      </c>
      <c r="AI404" s="205">
        <v>0</v>
      </c>
      <c r="AJ404" s="205">
        <v>0</v>
      </c>
      <c r="AK404" s="205">
        <v>0</v>
      </c>
      <c r="AL404" s="211">
        <v>0</v>
      </c>
      <c r="AM404" s="205">
        <v>0</v>
      </c>
      <c r="AN404" s="205">
        <v>0</v>
      </c>
      <c r="AO404" s="211">
        <v>0</v>
      </c>
      <c r="AP404" s="205">
        <v>0</v>
      </c>
      <c r="AQ404" s="205">
        <v>0</v>
      </c>
      <c r="AR404" s="205">
        <v>0</v>
      </c>
    </row>
    <row r="405" spans="1:44" s="204" customFormat="1" ht="36" hidden="1" customHeight="1">
      <c r="A405" s="204">
        <v>1</v>
      </c>
      <c r="B405" s="207">
        <f>SUBTOTAL(103,$A$16:A405)</f>
        <v>0</v>
      </c>
      <c r="C405" s="197" t="s">
        <v>1619</v>
      </c>
      <c r="D405" s="199">
        <v>1953</v>
      </c>
      <c r="E405" s="199"/>
      <c r="F405" s="208" t="s">
        <v>262</v>
      </c>
      <c r="G405" s="199">
        <v>2</v>
      </c>
      <c r="H405" s="199" t="s">
        <v>306</v>
      </c>
      <c r="I405" s="203">
        <v>996.1</v>
      </c>
      <c r="J405" s="203">
        <v>882.6</v>
      </c>
      <c r="K405" s="203">
        <v>782.6</v>
      </c>
      <c r="L405" s="209">
        <v>30</v>
      </c>
      <c r="M405" s="199" t="s">
        <v>260</v>
      </c>
      <c r="N405" s="199" t="s">
        <v>261</v>
      </c>
      <c r="O405" s="202" t="s">
        <v>263</v>
      </c>
      <c r="P405" s="203">
        <v>91212.54</v>
      </c>
      <c r="Q405" s="203">
        <v>0</v>
      </c>
      <c r="R405" s="203">
        <v>0</v>
      </c>
      <c r="S405" s="203">
        <f t="shared" si="81"/>
        <v>91212.54</v>
      </c>
      <c r="T405" s="203">
        <f t="shared" si="80"/>
        <v>91.569661680554148</v>
      </c>
      <c r="U405" s="203">
        <v>91.569661680554148</v>
      </c>
      <c r="V405" s="210">
        <v>91.569661680554148</v>
      </c>
      <c r="W405" s="210">
        <v>0</v>
      </c>
      <c r="X405" s="210">
        <f t="shared" si="82"/>
        <v>0</v>
      </c>
      <c r="Y405" s="205">
        <v>0</v>
      </c>
      <c r="Z405" s="205">
        <v>0</v>
      </c>
      <c r="AA405" s="205">
        <v>0</v>
      </c>
      <c r="AB405" s="205">
        <v>0</v>
      </c>
      <c r="AC405" s="205">
        <v>0</v>
      </c>
      <c r="AD405" s="205">
        <v>0</v>
      </c>
      <c r="AE405" s="205">
        <v>0</v>
      </c>
      <c r="AF405" s="211">
        <v>0</v>
      </c>
      <c r="AG405" s="205">
        <v>0</v>
      </c>
      <c r="AH405" s="205">
        <v>0</v>
      </c>
      <c r="AI405" s="205">
        <v>0</v>
      </c>
      <c r="AJ405" s="205">
        <v>0</v>
      </c>
      <c r="AK405" s="205">
        <v>0</v>
      </c>
      <c r="AL405" s="211">
        <v>0</v>
      </c>
      <c r="AM405" s="205">
        <v>0</v>
      </c>
      <c r="AN405" s="205">
        <v>0</v>
      </c>
      <c r="AO405" s="211">
        <v>0</v>
      </c>
      <c r="AP405" s="205">
        <v>0</v>
      </c>
      <c r="AQ405" s="205">
        <v>0</v>
      </c>
      <c r="AR405" s="205">
        <v>0</v>
      </c>
    </row>
    <row r="406" spans="1:44" s="204" customFormat="1" ht="36" hidden="1" customHeight="1">
      <c r="B406" s="197" t="s">
        <v>806</v>
      </c>
      <c r="C406" s="197"/>
      <c r="D406" s="199" t="s">
        <v>857</v>
      </c>
      <c r="E406" s="199" t="s">
        <v>857</v>
      </c>
      <c r="F406" s="199" t="s">
        <v>857</v>
      </c>
      <c r="G406" s="199" t="s">
        <v>857</v>
      </c>
      <c r="H406" s="199" t="s">
        <v>857</v>
      </c>
      <c r="I406" s="200">
        <f>I407</f>
        <v>613</v>
      </c>
      <c r="J406" s="200">
        <f>J407</f>
        <v>386</v>
      </c>
      <c r="K406" s="200">
        <f>K407</f>
        <v>386</v>
      </c>
      <c r="L406" s="201">
        <f>L407</f>
        <v>32</v>
      </c>
      <c r="M406" s="199" t="s">
        <v>857</v>
      </c>
      <c r="N406" s="199" t="s">
        <v>857</v>
      </c>
      <c r="O406" s="202" t="s">
        <v>857</v>
      </c>
      <c r="P406" s="203">
        <v>2358530.46</v>
      </c>
      <c r="Q406" s="203">
        <f>Q407</f>
        <v>0</v>
      </c>
      <c r="R406" s="203">
        <f>R407</f>
        <v>0</v>
      </c>
      <c r="S406" s="203">
        <f>S407</f>
        <v>2358530.46</v>
      </c>
      <c r="T406" s="203">
        <f t="shared" si="80"/>
        <v>3847.521141924959</v>
      </c>
      <c r="U406" s="203">
        <f>MAX(U407)</f>
        <v>7858.7779119086463</v>
      </c>
      <c r="Y406" s="205"/>
      <c r="Z406" s="205"/>
      <c r="AA406" s="205"/>
      <c r="AB406" s="205"/>
      <c r="AC406" s="205"/>
      <c r="AD406" s="205"/>
      <c r="AE406" s="205"/>
      <c r="AF406" s="205"/>
      <c r="AG406" s="205"/>
      <c r="AH406" s="205"/>
      <c r="AI406" s="205"/>
      <c r="AJ406" s="205"/>
      <c r="AK406" s="205"/>
      <c r="AL406" s="205"/>
      <c r="AM406" s="205"/>
      <c r="AN406" s="205"/>
      <c r="AO406" s="205"/>
      <c r="AP406" s="205"/>
      <c r="AQ406" s="205"/>
      <c r="AR406" s="205"/>
    </row>
    <row r="407" spans="1:44" s="204" customFormat="1" ht="36" hidden="1" customHeight="1">
      <c r="A407" s="204">
        <v>1</v>
      </c>
      <c r="B407" s="207">
        <f>SUBTOTAL(103,$A$16:A407)</f>
        <v>0</v>
      </c>
      <c r="C407" s="197" t="s">
        <v>77</v>
      </c>
      <c r="D407" s="199">
        <v>1966</v>
      </c>
      <c r="E407" s="199"/>
      <c r="F407" s="208" t="s">
        <v>262</v>
      </c>
      <c r="G407" s="199">
        <v>2</v>
      </c>
      <c r="H407" s="199" t="s">
        <v>297</v>
      </c>
      <c r="I407" s="203">
        <v>613</v>
      </c>
      <c r="J407" s="203">
        <v>386</v>
      </c>
      <c r="K407" s="203">
        <v>386</v>
      </c>
      <c r="L407" s="209">
        <v>32</v>
      </c>
      <c r="M407" s="199" t="s">
        <v>260</v>
      </c>
      <c r="N407" s="199" t="s">
        <v>261</v>
      </c>
      <c r="O407" s="202" t="s">
        <v>263</v>
      </c>
      <c r="P407" s="203">
        <v>2358530.46</v>
      </c>
      <c r="Q407" s="203">
        <v>0</v>
      </c>
      <c r="R407" s="203">
        <v>0</v>
      </c>
      <c r="S407" s="203">
        <f>P407-Q407-R407</f>
        <v>2358530.46</v>
      </c>
      <c r="T407" s="203">
        <f t="shared" si="80"/>
        <v>3847.521141924959</v>
      </c>
      <c r="U407" s="203">
        <v>7858.7779119086463</v>
      </c>
      <c r="V407" s="210">
        <v>7858.7779119086463</v>
      </c>
      <c r="W407" s="210">
        <v>4011.2567699836873</v>
      </c>
      <c r="X407" s="210">
        <f>U407-T407</f>
        <v>4011.2567699836873</v>
      </c>
      <c r="Y407" s="205">
        <v>0</v>
      </c>
      <c r="Z407" s="205">
        <v>0</v>
      </c>
      <c r="AA407" s="205">
        <v>0</v>
      </c>
      <c r="AB407" s="205">
        <v>0</v>
      </c>
      <c r="AC407" s="205">
        <v>0</v>
      </c>
      <c r="AD407" s="205">
        <v>0</v>
      </c>
      <c r="AE407" s="205">
        <v>0</v>
      </c>
      <c r="AF407" s="211">
        <v>0</v>
      </c>
      <c r="AG407" s="205">
        <v>540.25</v>
      </c>
      <c r="AH407" s="211">
        <f>8917.04*AG407/I407</f>
        <v>7858.7779119086463</v>
      </c>
      <c r="AI407" s="205">
        <v>0</v>
      </c>
      <c r="AJ407" s="205">
        <v>0</v>
      </c>
      <c r="AK407" s="205">
        <v>0</v>
      </c>
      <c r="AL407" s="211">
        <v>0</v>
      </c>
      <c r="AM407" s="205">
        <v>0</v>
      </c>
      <c r="AN407" s="205">
        <v>0</v>
      </c>
      <c r="AO407" s="211">
        <v>0</v>
      </c>
      <c r="AP407" s="205">
        <v>0</v>
      </c>
      <c r="AQ407" s="205">
        <v>0</v>
      </c>
      <c r="AR407" s="205">
        <v>0</v>
      </c>
    </row>
    <row r="408" spans="1:44" s="204" customFormat="1" ht="36" hidden="1" customHeight="1">
      <c r="B408" s="197" t="s">
        <v>839</v>
      </c>
      <c r="C408" s="197"/>
      <c r="D408" s="199" t="s">
        <v>857</v>
      </c>
      <c r="E408" s="199" t="s">
        <v>857</v>
      </c>
      <c r="F408" s="199" t="s">
        <v>857</v>
      </c>
      <c r="G408" s="199" t="s">
        <v>857</v>
      </c>
      <c r="H408" s="199" t="s">
        <v>857</v>
      </c>
      <c r="I408" s="200">
        <f>SUM(I409:I411)</f>
        <v>866.6</v>
      </c>
      <c r="J408" s="200">
        <f>SUM(J409:J411)</f>
        <v>817.90000000000009</v>
      </c>
      <c r="K408" s="200">
        <f>SUM(K409:K411)</f>
        <v>794.40000000000009</v>
      </c>
      <c r="L408" s="201">
        <f>SUM(L409:L411)</f>
        <v>34</v>
      </c>
      <c r="M408" s="199" t="s">
        <v>857</v>
      </c>
      <c r="N408" s="199" t="s">
        <v>857</v>
      </c>
      <c r="O408" s="202" t="s">
        <v>857</v>
      </c>
      <c r="P408" s="203">
        <v>178408.21000000002</v>
      </c>
      <c r="Q408" s="203">
        <f>SUM(Q409:Q411)</f>
        <v>0</v>
      </c>
      <c r="R408" s="203">
        <f>SUM(R409:R411)</f>
        <v>0</v>
      </c>
      <c r="S408" s="203">
        <f>SUM(S409:S411)</f>
        <v>178408.21000000002</v>
      </c>
      <c r="T408" s="203">
        <f t="shared" si="80"/>
        <v>205.87146318947615</v>
      </c>
      <c r="U408" s="203">
        <f>MAX(U409:U411)</f>
        <v>282.33215434083604</v>
      </c>
      <c r="Y408" s="205"/>
      <c r="Z408" s="205"/>
      <c r="AA408" s="205"/>
      <c r="AB408" s="205"/>
      <c r="AC408" s="205"/>
      <c r="AD408" s="205"/>
      <c r="AE408" s="205"/>
      <c r="AF408" s="205"/>
      <c r="AG408" s="205"/>
      <c r="AH408" s="205"/>
      <c r="AI408" s="205"/>
      <c r="AJ408" s="205"/>
      <c r="AK408" s="205"/>
      <c r="AL408" s="205"/>
      <c r="AM408" s="205"/>
      <c r="AN408" s="205"/>
      <c r="AO408" s="205"/>
      <c r="AP408" s="205"/>
      <c r="AQ408" s="205"/>
      <c r="AR408" s="205"/>
    </row>
    <row r="409" spans="1:44" s="204" customFormat="1" ht="36" hidden="1" customHeight="1">
      <c r="A409" s="204">
        <v>1</v>
      </c>
      <c r="B409" s="207">
        <f>SUBTOTAL(103,$A$16:A409)</f>
        <v>0</v>
      </c>
      <c r="C409" s="197" t="s">
        <v>1191</v>
      </c>
      <c r="D409" s="199">
        <v>1962</v>
      </c>
      <c r="E409" s="199"/>
      <c r="F409" s="208" t="s">
        <v>262</v>
      </c>
      <c r="G409" s="199">
        <v>2</v>
      </c>
      <c r="H409" s="199" t="s">
        <v>298</v>
      </c>
      <c r="I409" s="203">
        <v>311</v>
      </c>
      <c r="J409" s="203">
        <v>311</v>
      </c>
      <c r="K409" s="203">
        <v>287.5</v>
      </c>
      <c r="L409" s="209">
        <v>10</v>
      </c>
      <c r="M409" s="199" t="s">
        <v>260</v>
      </c>
      <c r="N409" s="199" t="s">
        <v>264</v>
      </c>
      <c r="O409" s="202" t="s">
        <v>1262</v>
      </c>
      <c r="P409" s="203">
        <v>87805.3</v>
      </c>
      <c r="Q409" s="203">
        <v>0</v>
      </c>
      <c r="R409" s="203">
        <v>0</v>
      </c>
      <c r="S409" s="203">
        <f>P409-Q409-R409</f>
        <v>87805.3</v>
      </c>
      <c r="T409" s="203">
        <f t="shared" si="80"/>
        <v>282.33215434083604</v>
      </c>
      <c r="U409" s="203">
        <v>282.33215434083604</v>
      </c>
      <c r="V409" s="210">
        <v>282.33215434083604</v>
      </c>
      <c r="W409" s="210">
        <v>0</v>
      </c>
      <c r="X409" s="210">
        <f t="shared" ref="X409:X411" si="84">U409-T409</f>
        <v>0</v>
      </c>
      <c r="Y409" s="205">
        <v>0</v>
      </c>
      <c r="Z409" s="205">
        <v>0</v>
      </c>
      <c r="AA409" s="205">
        <v>0</v>
      </c>
      <c r="AB409" s="205">
        <v>184.98</v>
      </c>
      <c r="AC409" s="205">
        <v>0</v>
      </c>
      <c r="AD409" s="205">
        <v>0</v>
      </c>
      <c r="AE409" s="205">
        <v>0</v>
      </c>
      <c r="AF409" s="211">
        <v>0</v>
      </c>
      <c r="AG409" s="205">
        <v>0</v>
      </c>
      <c r="AH409" s="205">
        <v>0</v>
      </c>
      <c r="AI409" s="205">
        <v>0</v>
      </c>
      <c r="AJ409" s="205">
        <v>0</v>
      </c>
      <c r="AK409" s="205">
        <v>0</v>
      </c>
      <c r="AL409" s="211">
        <v>0</v>
      </c>
      <c r="AM409" s="205">
        <v>0</v>
      </c>
      <c r="AN409" s="205">
        <v>0</v>
      </c>
      <c r="AO409" s="211">
        <v>0</v>
      </c>
      <c r="AP409" s="205">
        <v>0</v>
      </c>
      <c r="AQ409" s="205">
        <v>0</v>
      </c>
      <c r="AR409" s="205">
        <v>0</v>
      </c>
    </row>
    <row r="410" spans="1:44" s="204" customFormat="1" ht="36" hidden="1" customHeight="1">
      <c r="A410" s="204">
        <v>1</v>
      </c>
      <c r="B410" s="207">
        <f>SUBTOTAL(103,$A$16:A410)</f>
        <v>0</v>
      </c>
      <c r="C410" s="197" t="s">
        <v>81</v>
      </c>
      <c r="D410" s="199">
        <v>1931</v>
      </c>
      <c r="E410" s="199"/>
      <c r="F410" s="208" t="s">
        <v>262</v>
      </c>
      <c r="G410" s="199">
        <v>2</v>
      </c>
      <c r="H410" s="199" t="s">
        <v>298</v>
      </c>
      <c r="I410" s="203">
        <v>345.1</v>
      </c>
      <c r="J410" s="203">
        <v>319.60000000000002</v>
      </c>
      <c r="K410" s="203">
        <v>319.60000000000002</v>
      </c>
      <c r="L410" s="209">
        <v>9</v>
      </c>
      <c r="M410" s="199" t="s">
        <v>260</v>
      </c>
      <c r="N410" s="199" t="s">
        <v>261</v>
      </c>
      <c r="O410" s="202" t="s">
        <v>263</v>
      </c>
      <c r="P410" s="203">
        <v>50003.71</v>
      </c>
      <c r="Q410" s="203">
        <v>0</v>
      </c>
      <c r="R410" s="203">
        <v>0</v>
      </c>
      <c r="S410" s="203">
        <f>P410-Q410-R410</f>
        <v>50003.71</v>
      </c>
      <c r="T410" s="203">
        <f t="shared" si="80"/>
        <v>144.89629093016515</v>
      </c>
      <c r="U410" s="203">
        <v>144.89629093016515</v>
      </c>
      <c r="V410" s="210">
        <v>144.89629093016515</v>
      </c>
      <c r="W410" s="210">
        <v>0</v>
      </c>
      <c r="X410" s="210">
        <f t="shared" si="84"/>
        <v>0</v>
      </c>
      <c r="Y410" s="205">
        <v>0</v>
      </c>
      <c r="Z410" s="205">
        <v>0</v>
      </c>
      <c r="AA410" s="205">
        <v>0</v>
      </c>
      <c r="AB410" s="205">
        <v>0</v>
      </c>
      <c r="AC410" s="205">
        <v>0</v>
      </c>
      <c r="AD410" s="205">
        <v>0</v>
      </c>
      <c r="AE410" s="205">
        <v>0</v>
      </c>
      <c r="AF410" s="211">
        <v>0</v>
      </c>
      <c r="AG410" s="205">
        <v>0</v>
      </c>
      <c r="AH410" s="205">
        <v>0</v>
      </c>
      <c r="AI410" s="205">
        <v>0</v>
      </c>
      <c r="AJ410" s="205">
        <v>0</v>
      </c>
      <c r="AK410" s="205">
        <v>0</v>
      </c>
      <c r="AL410" s="211">
        <v>0</v>
      </c>
      <c r="AM410" s="205">
        <v>0</v>
      </c>
      <c r="AN410" s="205">
        <v>0</v>
      </c>
      <c r="AO410" s="211">
        <v>0</v>
      </c>
      <c r="AP410" s="205">
        <v>0</v>
      </c>
      <c r="AQ410" s="205">
        <v>0</v>
      </c>
      <c r="AR410" s="205">
        <v>0</v>
      </c>
    </row>
    <row r="411" spans="1:44" s="204" customFormat="1" ht="36" hidden="1" customHeight="1">
      <c r="A411" s="204">
        <v>1</v>
      </c>
      <c r="B411" s="207">
        <f>SUBTOTAL(103,$A$16:A411)</f>
        <v>0</v>
      </c>
      <c r="C411" s="197" t="s">
        <v>82</v>
      </c>
      <c r="D411" s="199">
        <v>1965</v>
      </c>
      <c r="E411" s="199"/>
      <c r="F411" s="208" t="s">
        <v>262</v>
      </c>
      <c r="G411" s="199">
        <v>2</v>
      </c>
      <c r="H411" s="199" t="s">
        <v>298</v>
      </c>
      <c r="I411" s="203">
        <v>210.5</v>
      </c>
      <c r="J411" s="203">
        <v>187.3</v>
      </c>
      <c r="K411" s="203">
        <v>187.3</v>
      </c>
      <c r="L411" s="209">
        <v>15</v>
      </c>
      <c r="M411" s="199" t="s">
        <v>260</v>
      </c>
      <c r="N411" s="199" t="s">
        <v>264</v>
      </c>
      <c r="O411" s="202" t="s">
        <v>273</v>
      </c>
      <c r="P411" s="203">
        <v>40599.199999999997</v>
      </c>
      <c r="Q411" s="203">
        <v>0</v>
      </c>
      <c r="R411" s="203">
        <v>0</v>
      </c>
      <c r="S411" s="203">
        <f>P411-Q411-R411</f>
        <v>40599.199999999997</v>
      </c>
      <c r="T411" s="203">
        <f t="shared" si="80"/>
        <v>192.87030878859855</v>
      </c>
      <c r="U411" s="203">
        <v>192.87030878859855</v>
      </c>
      <c r="V411" s="210">
        <v>192.87030878859855</v>
      </c>
      <c r="W411" s="210">
        <v>0</v>
      </c>
      <c r="X411" s="210">
        <f t="shared" si="84"/>
        <v>0</v>
      </c>
      <c r="Y411" s="205">
        <v>0</v>
      </c>
      <c r="Z411" s="205">
        <v>0</v>
      </c>
      <c r="AA411" s="205">
        <v>0</v>
      </c>
      <c r="AB411" s="205">
        <v>0</v>
      </c>
      <c r="AC411" s="205">
        <v>0</v>
      </c>
      <c r="AD411" s="205">
        <v>0</v>
      </c>
      <c r="AE411" s="205">
        <v>0</v>
      </c>
      <c r="AF411" s="211">
        <v>0</v>
      </c>
      <c r="AG411" s="205">
        <v>0</v>
      </c>
      <c r="AH411" s="205">
        <v>0</v>
      </c>
      <c r="AI411" s="205">
        <v>0</v>
      </c>
      <c r="AJ411" s="205">
        <v>0</v>
      </c>
      <c r="AK411" s="205">
        <v>0</v>
      </c>
      <c r="AL411" s="211">
        <v>0</v>
      </c>
      <c r="AM411" s="205">
        <v>0</v>
      </c>
      <c r="AN411" s="205">
        <v>0</v>
      </c>
      <c r="AO411" s="211">
        <v>0</v>
      </c>
      <c r="AP411" s="205">
        <v>0</v>
      </c>
      <c r="AQ411" s="205">
        <v>0</v>
      </c>
      <c r="AR411" s="205">
        <v>0</v>
      </c>
    </row>
    <row r="412" spans="1:44" s="204" customFormat="1" ht="36" hidden="1" customHeight="1">
      <c r="B412" s="197" t="s">
        <v>807</v>
      </c>
      <c r="C412" s="212"/>
      <c r="D412" s="199" t="s">
        <v>857</v>
      </c>
      <c r="E412" s="199" t="s">
        <v>857</v>
      </c>
      <c r="F412" s="199" t="s">
        <v>857</v>
      </c>
      <c r="G412" s="199" t="s">
        <v>857</v>
      </c>
      <c r="H412" s="199" t="s">
        <v>857</v>
      </c>
      <c r="I412" s="200">
        <f>SUM(I413:I415)</f>
        <v>3663.2799999999997</v>
      </c>
      <c r="J412" s="200">
        <f>SUM(J413:J415)</f>
        <v>2787.65</v>
      </c>
      <c r="K412" s="200">
        <f>SUM(K413:K415)</f>
        <v>2473.65</v>
      </c>
      <c r="L412" s="201">
        <f>SUM(L413:L415)</f>
        <v>115</v>
      </c>
      <c r="M412" s="199" t="s">
        <v>857</v>
      </c>
      <c r="N412" s="199" t="s">
        <v>857</v>
      </c>
      <c r="O412" s="202" t="s">
        <v>857</v>
      </c>
      <c r="P412" s="200">
        <v>8700170.3300000001</v>
      </c>
      <c r="Q412" s="200">
        <f>SUM(Q413:Q415)</f>
        <v>0</v>
      </c>
      <c r="R412" s="200">
        <f>SUM(R413:R415)</f>
        <v>0</v>
      </c>
      <c r="S412" s="200">
        <f>SUM(S413:S415)</f>
        <v>8700170.3300000001</v>
      </c>
      <c r="T412" s="203">
        <f t="shared" si="80"/>
        <v>2374.9673325544322</v>
      </c>
      <c r="U412" s="203">
        <f>MAX(U413:U415)</f>
        <v>7881.986010341262</v>
      </c>
      <c r="Y412" s="205"/>
      <c r="Z412" s="205"/>
      <c r="AA412" s="205"/>
      <c r="AB412" s="205"/>
      <c r="AC412" s="205"/>
      <c r="AD412" s="205"/>
      <c r="AE412" s="205"/>
      <c r="AF412" s="205"/>
      <c r="AG412" s="205"/>
      <c r="AH412" s="205"/>
      <c r="AI412" s="205"/>
      <c r="AJ412" s="205"/>
      <c r="AK412" s="205"/>
      <c r="AL412" s="205"/>
      <c r="AM412" s="205"/>
      <c r="AN412" s="205"/>
      <c r="AO412" s="205"/>
      <c r="AP412" s="205"/>
      <c r="AQ412" s="205"/>
      <c r="AR412" s="205"/>
    </row>
    <row r="413" spans="1:44" s="204" customFormat="1" ht="36" hidden="1" customHeight="1">
      <c r="A413" s="204">
        <v>1</v>
      </c>
      <c r="B413" s="207">
        <f>SUBTOTAL(103,$A$16:A413)</f>
        <v>0</v>
      </c>
      <c r="C413" s="197" t="s">
        <v>107</v>
      </c>
      <c r="D413" s="199">
        <v>1961</v>
      </c>
      <c r="E413" s="199"/>
      <c r="F413" s="208" t="s">
        <v>262</v>
      </c>
      <c r="G413" s="199">
        <v>3</v>
      </c>
      <c r="H413" s="199" t="s">
        <v>297</v>
      </c>
      <c r="I413" s="203">
        <v>1048.3800000000001</v>
      </c>
      <c r="J413" s="203">
        <v>975.35</v>
      </c>
      <c r="K413" s="203">
        <v>975.35</v>
      </c>
      <c r="L413" s="209">
        <v>49</v>
      </c>
      <c r="M413" s="199" t="s">
        <v>260</v>
      </c>
      <c r="N413" s="199" t="s">
        <v>264</v>
      </c>
      <c r="O413" s="202" t="s">
        <v>1045</v>
      </c>
      <c r="P413" s="203">
        <v>1877560.0999999999</v>
      </c>
      <c r="Q413" s="203">
        <v>0</v>
      </c>
      <c r="R413" s="203">
        <v>0</v>
      </c>
      <c r="S413" s="203">
        <f>P413-Q413-R413</f>
        <v>1877560.0999999999</v>
      </c>
      <c r="T413" s="203">
        <f t="shared" si="80"/>
        <v>1790.9156031210055</v>
      </c>
      <c r="U413" s="203">
        <v>4672.3493229554178</v>
      </c>
      <c r="V413" s="210">
        <v>4672.3493229554178</v>
      </c>
      <c r="W413" s="210">
        <v>2881.4337198344124</v>
      </c>
      <c r="X413" s="210">
        <f t="shared" ref="X413:X415" si="85">U413-T413</f>
        <v>2881.4337198344124</v>
      </c>
      <c r="Y413" s="205">
        <v>0</v>
      </c>
      <c r="Z413" s="205">
        <v>0</v>
      </c>
      <c r="AA413" s="205">
        <v>0</v>
      </c>
      <c r="AB413" s="205">
        <v>0</v>
      </c>
      <c r="AC413" s="205">
        <v>0</v>
      </c>
      <c r="AD413" s="205">
        <v>0</v>
      </c>
      <c r="AE413" s="205">
        <v>0</v>
      </c>
      <c r="AF413" s="211">
        <v>0</v>
      </c>
      <c r="AG413" s="205">
        <v>549.33000000000004</v>
      </c>
      <c r="AH413" s="211">
        <f t="shared" ref="AH413:AH415" si="86">8917.04*AG413/I413</f>
        <v>4672.3493229554178</v>
      </c>
      <c r="AI413" s="205">
        <v>0</v>
      </c>
      <c r="AJ413" s="205">
        <v>0</v>
      </c>
      <c r="AK413" s="205">
        <v>0</v>
      </c>
      <c r="AL413" s="211">
        <v>0</v>
      </c>
      <c r="AM413" s="205">
        <v>0</v>
      </c>
      <c r="AN413" s="205">
        <v>0</v>
      </c>
      <c r="AO413" s="211">
        <v>0</v>
      </c>
      <c r="AP413" s="205">
        <v>0</v>
      </c>
      <c r="AQ413" s="205">
        <v>0</v>
      </c>
      <c r="AR413" s="205">
        <v>0</v>
      </c>
    </row>
    <row r="414" spans="1:44" s="204" customFormat="1" ht="36" hidden="1" customHeight="1">
      <c r="A414" s="204">
        <v>1</v>
      </c>
      <c r="B414" s="207">
        <f>SUBTOTAL(103,$A$16:A414)</f>
        <v>0</v>
      </c>
      <c r="C414" s="197" t="s">
        <v>109</v>
      </c>
      <c r="D414" s="199">
        <v>1977</v>
      </c>
      <c r="E414" s="199"/>
      <c r="F414" s="208" t="s">
        <v>262</v>
      </c>
      <c r="G414" s="199">
        <v>2</v>
      </c>
      <c r="H414" s="199" t="s">
        <v>306</v>
      </c>
      <c r="I414" s="203">
        <v>1063.7</v>
      </c>
      <c r="J414" s="203">
        <v>938.3</v>
      </c>
      <c r="K414" s="203">
        <v>938.3</v>
      </c>
      <c r="L414" s="209">
        <v>34</v>
      </c>
      <c r="M414" s="199" t="s">
        <v>260</v>
      </c>
      <c r="N414" s="199" t="s">
        <v>261</v>
      </c>
      <c r="O414" s="202" t="s">
        <v>263</v>
      </c>
      <c r="P414" s="203">
        <v>3555061.2899999996</v>
      </c>
      <c r="Q414" s="203">
        <v>0</v>
      </c>
      <c r="R414" s="203">
        <v>0</v>
      </c>
      <c r="S414" s="203">
        <f>P414-Q414-R414</f>
        <v>3555061.2899999996</v>
      </c>
      <c r="T414" s="203">
        <f t="shared" si="80"/>
        <v>3342.1653567735257</v>
      </c>
      <c r="U414" s="203">
        <v>7881.986010341262</v>
      </c>
      <c r="V414" s="210">
        <v>7881.986010341262</v>
      </c>
      <c r="W414" s="210">
        <v>4539.8206535677364</v>
      </c>
      <c r="X414" s="210">
        <f t="shared" si="85"/>
        <v>4539.8206535677364</v>
      </c>
      <c r="Y414" s="205">
        <v>0</v>
      </c>
      <c r="Z414" s="205">
        <v>0</v>
      </c>
      <c r="AA414" s="205">
        <v>0</v>
      </c>
      <c r="AB414" s="205">
        <v>0</v>
      </c>
      <c r="AC414" s="205">
        <v>0</v>
      </c>
      <c r="AD414" s="205">
        <v>0</v>
      </c>
      <c r="AE414" s="205">
        <v>0</v>
      </c>
      <c r="AF414" s="211">
        <v>0</v>
      </c>
      <c r="AG414" s="205">
        <v>940.23</v>
      </c>
      <c r="AH414" s="211">
        <f t="shared" si="86"/>
        <v>7881.986010341262</v>
      </c>
      <c r="AI414" s="205">
        <v>0</v>
      </c>
      <c r="AJ414" s="205">
        <v>0</v>
      </c>
      <c r="AK414" s="205">
        <v>0</v>
      </c>
      <c r="AL414" s="211">
        <v>0</v>
      </c>
      <c r="AM414" s="205">
        <v>0</v>
      </c>
      <c r="AN414" s="205">
        <v>0</v>
      </c>
      <c r="AO414" s="211">
        <v>0</v>
      </c>
      <c r="AP414" s="205">
        <v>0</v>
      </c>
      <c r="AQ414" s="205">
        <v>0</v>
      </c>
      <c r="AR414" s="205">
        <v>0</v>
      </c>
    </row>
    <row r="415" spans="1:44" s="204" customFormat="1" ht="36" hidden="1" customHeight="1">
      <c r="A415" s="204">
        <v>1</v>
      </c>
      <c r="B415" s="207">
        <f>SUBTOTAL(103,$A$16:A415)</f>
        <v>0</v>
      </c>
      <c r="C415" s="197" t="s">
        <v>1192</v>
      </c>
      <c r="D415" s="199">
        <v>1934</v>
      </c>
      <c r="E415" s="199"/>
      <c r="F415" s="208" t="s">
        <v>262</v>
      </c>
      <c r="G415" s="199">
        <v>2</v>
      </c>
      <c r="H415" s="199" t="s">
        <v>306</v>
      </c>
      <c r="I415" s="203">
        <v>1551.2</v>
      </c>
      <c r="J415" s="203">
        <v>874</v>
      </c>
      <c r="K415" s="203">
        <v>560</v>
      </c>
      <c r="L415" s="209">
        <v>32</v>
      </c>
      <c r="M415" s="199" t="s">
        <v>260</v>
      </c>
      <c r="N415" s="199" t="s">
        <v>261</v>
      </c>
      <c r="O415" s="202" t="s">
        <v>263</v>
      </c>
      <c r="P415" s="203">
        <v>3267548.94</v>
      </c>
      <c r="Q415" s="203">
        <v>0</v>
      </c>
      <c r="R415" s="203">
        <v>0</v>
      </c>
      <c r="S415" s="203">
        <f>P415-Q415-R415</f>
        <v>3267548.94</v>
      </c>
      <c r="T415" s="203">
        <f t="shared" si="80"/>
        <v>2106.465278494069</v>
      </c>
      <c r="U415" s="203">
        <v>4641.3216193914395</v>
      </c>
      <c r="V415" s="210">
        <v>4641.3216193914395</v>
      </c>
      <c r="W415" s="210">
        <v>2534.8563408973705</v>
      </c>
      <c r="X415" s="210">
        <f t="shared" si="85"/>
        <v>2534.8563408973705</v>
      </c>
      <c r="Y415" s="205">
        <v>0</v>
      </c>
      <c r="Z415" s="205">
        <v>0</v>
      </c>
      <c r="AA415" s="205">
        <v>0</v>
      </c>
      <c r="AB415" s="205">
        <v>0</v>
      </c>
      <c r="AC415" s="205">
        <v>0</v>
      </c>
      <c r="AD415" s="205">
        <v>0</v>
      </c>
      <c r="AE415" s="205">
        <v>0</v>
      </c>
      <c r="AF415" s="211">
        <v>0</v>
      </c>
      <c r="AG415" s="205">
        <v>807.4</v>
      </c>
      <c r="AH415" s="211">
        <f t="shared" si="86"/>
        <v>4641.3216193914395</v>
      </c>
      <c r="AI415" s="205">
        <v>0</v>
      </c>
      <c r="AJ415" s="205">
        <v>0</v>
      </c>
      <c r="AK415" s="205">
        <v>0</v>
      </c>
      <c r="AL415" s="211">
        <v>0</v>
      </c>
      <c r="AM415" s="205">
        <v>0</v>
      </c>
      <c r="AN415" s="205">
        <v>0</v>
      </c>
      <c r="AO415" s="211">
        <v>0</v>
      </c>
      <c r="AP415" s="205">
        <v>0</v>
      </c>
      <c r="AQ415" s="205">
        <v>0</v>
      </c>
      <c r="AR415" s="205">
        <v>0</v>
      </c>
    </row>
    <row r="416" spans="1:44" s="204" customFormat="1" ht="36" hidden="1" customHeight="1">
      <c r="B416" s="197" t="s">
        <v>808</v>
      </c>
      <c r="C416" s="212"/>
      <c r="D416" s="199" t="s">
        <v>857</v>
      </c>
      <c r="E416" s="199" t="s">
        <v>857</v>
      </c>
      <c r="F416" s="199" t="s">
        <v>857</v>
      </c>
      <c r="G416" s="199" t="s">
        <v>857</v>
      </c>
      <c r="H416" s="199" t="s">
        <v>857</v>
      </c>
      <c r="I416" s="200">
        <f>I417</f>
        <v>2767.4</v>
      </c>
      <c r="J416" s="200">
        <f>J417</f>
        <v>2688.9</v>
      </c>
      <c r="K416" s="200">
        <f>K417</f>
        <v>2688.9</v>
      </c>
      <c r="L416" s="201">
        <f>L417</f>
        <v>31</v>
      </c>
      <c r="M416" s="199" t="s">
        <v>857</v>
      </c>
      <c r="N416" s="199" t="s">
        <v>857</v>
      </c>
      <c r="O416" s="202" t="s">
        <v>857</v>
      </c>
      <c r="P416" s="203">
        <v>4281723.32</v>
      </c>
      <c r="Q416" s="203">
        <f>Q417</f>
        <v>0</v>
      </c>
      <c r="R416" s="203">
        <f>R417</f>
        <v>2908349.77</v>
      </c>
      <c r="S416" s="203">
        <f>S417</f>
        <v>1373373.5500000003</v>
      </c>
      <c r="T416" s="203">
        <f t="shared" si="80"/>
        <v>1547.2007371540074</v>
      </c>
      <c r="U416" s="203">
        <f>MAX(U417)</f>
        <v>3111.8130302811305</v>
      </c>
      <c r="Y416" s="205"/>
      <c r="Z416" s="205"/>
      <c r="AA416" s="205"/>
      <c r="AB416" s="205"/>
      <c r="AC416" s="205"/>
      <c r="AD416" s="205"/>
      <c r="AE416" s="205"/>
      <c r="AF416" s="205"/>
      <c r="AG416" s="205"/>
      <c r="AH416" s="205"/>
      <c r="AI416" s="205"/>
      <c r="AJ416" s="205"/>
      <c r="AK416" s="205"/>
      <c r="AL416" s="205"/>
      <c r="AM416" s="205"/>
      <c r="AN416" s="205"/>
      <c r="AO416" s="205"/>
      <c r="AP416" s="205"/>
      <c r="AQ416" s="205"/>
      <c r="AR416" s="205"/>
    </row>
    <row r="417" spans="1:44" s="204" customFormat="1" ht="36" hidden="1" customHeight="1">
      <c r="A417" s="204">
        <v>1</v>
      </c>
      <c r="B417" s="207">
        <f>SUBTOTAL(103,$A$16:A417)</f>
        <v>0</v>
      </c>
      <c r="C417" s="197" t="s">
        <v>40</v>
      </c>
      <c r="D417" s="199">
        <v>1979</v>
      </c>
      <c r="E417" s="199"/>
      <c r="F417" s="208" t="s">
        <v>262</v>
      </c>
      <c r="G417" s="199">
        <v>5</v>
      </c>
      <c r="H417" s="199" t="s">
        <v>302</v>
      </c>
      <c r="I417" s="203">
        <v>2767.4</v>
      </c>
      <c r="J417" s="203">
        <v>2688.9</v>
      </c>
      <c r="K417" s="203">
        <v>2688.9</v>
      </c>
      <c r="L417" s="209">
        <v>31</v>
      </c>
      <c r="M417" s="199" t="s">
        <v>260</v>
      </c>
      <c r="N417" s="199" t="s">
        <v>261</v>
      </c>
      <c r="O417" s="202" t="s">
        <v>263</v>
      </c>
      <c r="P417" s="203">
        <v>4281723.32</v>
      </c>
      <c r="Q417" s="203">
        <v>0</v>
      </c>
      <c r="R417" s="203">
        <v>2908349.77</v>
      </c>
      <c r="S417" s="203">
        <f>P417-R417</f>
        <v>1373373.5500000003</v>
      </c>
      <c r="T417" s="203">
        <f t="shared" si="80"/>
        <v>1547.2007371540074</v>
      </c>
      <c r="U417" s="203">
        <v>3111.8130302811305</v>
      </c>
      <c r="V417" s="210">
        <v>3111.8130302811305</v>
      </c>
      <c r="W417" s="210">
        <v>1564.6122931271232</v>
      </c>
      <c r="X417" s="210">
        <f>U417-T417</f>
        <v>1564.6122931271232</v>
      </c>
      <c r="Y417" s="205">
        <v>0</v>
      </c>
      <c r="Z417" s="205">
        <v>0</v>
      </c>
      <c r="AA417" s="205">
        <v>0</v>
      </c>
      <c r="AB417" s="205">
        <v>0</v>
      </c>
      <c r="AC417" s="205">
        <v>0</v>
      </c>
      <c r="AD417" s="205">
        <v>0</v>
      </c>
      <c r="AE417" s="205">
        <v>0</v>
      </c>
      <c r="AF417" s="211">
        <v>0</v>
      </c>
      <c r="AG417" s="205">
        <v>965.75</v>
      </c>
      <c r="AH417" s="211">
        <f>8917.04*AG417/I417</f>
        <v>3111.8130302811305</v>
      </c>
      <c r="AI417" s="205">
        <v>0</v>
      </c>
      <c r="AJ417" s="205">
        <v>0</v>
      </c>
      <c r="AK417" s="205">
        <v>0</v>
      </c>
      <c r="AL417" s="211">
        <v>0</v>
      </c>
      <c r="AM417" s="205">
        <v>0</v>
      </c>
      <c r="AN417" s="205">
        <v>0</v>
      </c>
      <c r="AO417" s="211">
        <v>0</v>
      </c>
      <c r="AP417" s="205">
        <v>0</v>
      </c>
      <c r="AQ417" s="205">
        <v>0</v>
      </c>
      <c r="AR417" s="205">
        <v>0</v>
      </c>
    </row>
    <row r="418" spans="1:44" s="204" customFormat="1" ht="36" hidden="1" customHeight="1">
      <c r="B418" s="197" t="s">
        <v>809</v>
      </c>
      <c r="C418" s="197"/>
      <c r="D418" s="199" t="s">
        <v>857</v>
      </c>
      <c r="E418" s="199" t="s">
        <v>857</v>
      </c>
      <c r="F418" s="199" t="s">
        <v>857</v>
      </c>
      <c r="G418" s="199" t="s">
        <v>857</v>
      </c>
      <c r="H418" s="199" t="s">
        <v>857</v>
      </c>
      <c r="I418" s="200">
        <f>SUM(I419:I421)</f>
        <v>15666.63</v>
      </c>
      <c r="J418" s="200">
        <f>SUM(J419:J421)</f>
        <v>12577.22</v>
      </c>
      <c r="K418" s="200">
        <f>SUM(K419:K421)</f>
        <v>12577.22</v>
      </c>
      <c r="L418" s="201">
        <f>SUM(L419:L421)</f>
        <v>545</v>
      </c>
      <c r="M418" s="199" t="s">
        <v>857</v>
      </c>
      <c r="N418" s="199" t="s">
        <v>857</v>
      </c>
      <c r="O418" s="202" t="s">
        <v>857</v>
      </c>
      <c r="P418" s="200">
        <v>2434186.5899999994</v>
      </c>
      <c r="Q418" s="200">
        <f>SUM(Q419:Q421)</f>
        <v>0</v>
      </c>
      <c r="R418" s="200">
        <f>SUM(R419:R421)</f>
        <v>0</v>
      </c>
      <c r="S418" s="200">
        <f>SUM(S419:S421)</f>
        <v>2434186.5899999994</v>
      </c>
      <c r="T418" s="203">
        <f t="shared" si="80"/>
        <v>155.37397576887943</v>
      </c>
      <c r="U418" s="203">
        <f>MAX(U419:U421)</f>
        <v>3820.48</v>
      </c>
      <c r="Y418" s="205"/>
      <c r="Z418" s="205"/>
      <c r="AA418" s="205"/>
      <c r="AB418" s="205"/>
      <c r="AC418" s="205"/>
      <c r="AD418" s="205"/>
      <c r="AE418" s="205"/>
      <c r="AF418" s="205"/>
      <c r="AG418" s="205"/>
      <c r="AH418" s="205"/>
      <c r="AI418" s="205"/>
      <c r="AJ418" s="205"/>
      <c r="AK418" s="205"/>
      <c r="AL418" s="205"/>
      <c r="AM418" s="205"/>
      <c r="AN418" s="205"/>
      <c r="AO418" s="205"/>
      <c r="AP418" s="205"/>
      <c r="AQ418" s="205"/>
      <c r="AR418" s="205"/>
    </row>
    <row r="419" spans="1:44" s="204" customFormat="1" ht="36" hidden="1" customHeight="1">
      <c r="A419" s="204">
        <v>1</v>
      </c>
      <c r="B419" s="207">
        <f>SUBTOTAL(103,$A$16:A419)</f>
        <v>0</v>
      </c>
      <c r="C419" s="197" t="s">
        <v>63</v>
      </c>
      <c r="D419" s="199">
        <v>1976</v>
      </c>
      <c r="E419" s="199"/>
      <c r="F419" s="208" t="s">
        <v>262</v>
      </c>
      <c r="G419" s="199">
        <v>5</v>
      </c>
      <c r="H419" s="199" t="s">
        <v>364</v>
      </c>
      <c r="I419" s="203">
        <v>4783.1499999999996</v>
      </c>
      <c r="J419" s="203">
        <v>4417.7</v>
      </c>
      <c r="K419" s="203">
        <v>4417.7</v>
      </c>
      <c r="L419" s="209">
        <v>190</v>
      </c>
      <c r="M419" s="199" t="s">
        <v>260</v>
      </c>
      <c r="N419" s="199" t="s">
        <v>264</v>
      </c>
      <c r="O419" s="202" t="s">
        <v>265</v>
      </c>
      <c r="P419" s="203">
        <v>158769.03</v>
      </c>
      <c r="Q419" s="203">
        <v>0</v>
      </c>
      <c r="R419" s="203">
        <v>0</v>
      </c>
      <c r="S419" s="203">
        <f>P419-Q419-R419</f>
        <v>158769.03</v>
      </c>
      <c r="T419" s="203">
        <f t="shared" si="80"/>
        <v>33.193403928373563</v>
      </c>
      <c r="U419" s="203">
        <v>33.193403928373563</v>
      </c>
      <c r="V419" s="210">
        <v>33.193403928373563</v>
      </c>
      <c r="W419" s="210">
        <v>0</v>
      </c>
      <c r="X419" s="210">
        <f t="shared" ref="X419:X421" si="87">U419-T419</f>
        <v>0</v>
      </c>
      <c r="Y419" s="205">
        <v>0</v>
      </c>
      <c r="Z419" s="205">
        <v>0</v>
      </c>
      <c r="AA419" s="205">
        <v>0</v>
      </c>
      <c r="AB419" s="205">
        <v>0</v>
      </c>
      <c r="AC419" s="205">
        <v>0</v>
      </c>
      <c r="AD419" s="205">
        <v>0</v>
      </c>
      <c r="AE419" s="205">
        <v>0</v>
      </c>
      <c r="AF419" s="211">
        <v>0</v>
      </c>
      <c r="AG419" s="205">
        <v>0</v>
      </c>
      <c r="AH419" s="205">
        <v>0</v>
      </c>
      <c r="AI419" s="205">
        <v>0</v>
      </c>
      <c r="AJ419" s="205">
        <v>0</v>
      </c>
      <c r="AK419" s="205">
        <v>0</v>
      </c>
      <c r="AL419" s="211">
        <v>0</v>
      </c>
      <c r="AM419" s="205">
        <v>0</v>
      </c>
      <c r="AN419" s="205">
        <v>0</v>
      </c>
      <c r="AO419" s="211">
        <v>0</v>
      </c>
      <c r="AP419" s="205">
        <v>0</v>
      </c>
      <c r="AQ419" s="205">
        <v>0</v>
      </c>
      <c r="AR419" s="205">
        <v>0</v>
      </c>
    </row>
    <row r="420" spans="1:44" s="204" customFormat="1" ht="36" hidden="1" customHeight="1">
      <c r="A420" s="204">
        <v>1</v>
      </c>
      <c r="B420" s="207">
        <f>SUBTOTAL(103,$A$16:A420)</f>
        <v>0</v>
      </c>
      <c r="C420" s="197" t="s">
        <v>1207</v>
      </c>
      <c r="D420" s="199">
        <v>1969</v>
      </c>
      <c r="E420" s="199"/>
      <c r="F420" s="208" t="s">
        <v>262</v>
      </c>
      <c r="G420" s="199">
        <v>5</v>
      </c>
      <c r="H420" s="199" t="s">
        <v>297</v>
      </c>
      <c r="I420" s="203">
        <v>3712.73</v>
      </c>
      <c r="J420" s="203">
        <v>3066.62</v>
      </c>
      <c r="K420" s="203">
        <v>3066.62</v>
      </c>
      <c r="L420" s="209">
        <v>137</v>
      </c>
      <c r="M420" s="199" t="s">
        <v>260</v>
      </c>
      <c r="N420" s="199" t="s">
        <v>264</v>
      </c>
      <c r="O420" s="202" t="s">
        <v>1258</v>
      </c>
      <c r="P420" s="203">
        <v>2151195.7399999998</v>
      </c>
      <c r="Q420" s="203">
        <v>0</v>
      </c>
      <c r="R420" s="203">
        <v>0</v>
      </c>
      <c r="S420" s="203">
        <f>P420-Q420-R420</f>
        <v>2151195.7399999998</v>
      </c>
      <c r="T420" s="203">
        <f t="shared" si="80"/>
        <v>579.41076781775132</v>
      </c>
      <c r="U420" s="203">
        <v>3820.48</v>
      </c>
      <c r="V420" s="210">
        <v>3820.48</v>
      </c>
      <c r="W420" s="210">
        <v>3241.0692321822489</v>
      </c>
      <c r="X420" s="210">
        <f t="shared" si="87"/>
        <v>3241.0692321822489</v>
      </c>
      <c r="Y420" s="205">
        <v>113.09</v>
      </c>
      <c r="Z420" s="205">
        <v>262.75</v>
      </c>
      <c r="AA420" s="205">
        <v>3259.66</v>
      </c>
      <c r="AB420" s="205">
        <v>184.98</v>
      </c>
      <c r="AC420" s="205">
        <v>0</v>
      </c>
      <c r="AD420" s="205">
        <v>0</v>
      </c>
      <c r="AE420" s="205">
        <v>0</v>
      </c>
      <c r="AF420" s="211">
        <v>0</v>
      </c>
      <c r="AG420" s="205">
        <v>0</v>
      </c>
      <c r="AH420" s="205">
        <v>0</v>
      </c>
      <c r="AI420" s="205">
        <v>0</v>
      </c>
      <c r="AJ420" s="205">
        <v>0</v>
      </c>
      <c r="AK420" s="205">
        <v>0</v>
      </c>
      <c r="AL420" s="211">
        <v>0</v>
      </c>
      <c r="AM420" s="205">
        <v>0</v>
      </c>
      <c r="AN420" s="205">
        <v>0</v>
      </c>
      <c r="AO420" s="211">
        <v>0</v>
      </c>
      <c r="AP420" s="205">
        <v>0</v>
      </c>
      <c r="AQ420" s="205">
        <v>0</v>
      </c>
      <c r="AR420" s="205">
        <v>0</v>
      </c>
    </row>
    <row r="421" spans="1:44" s="204" customFormat="1" ht="36" hidden="1" customHeight="1">
      <c r="A421" s="204">
        <v>1</v>
      </c>
      <c r="B421" s="207">
        <f>SUBTOTAL(103,$A$16:A421)</f>
        <v>0</v>
      </c>
      <c r="C421" s="197" t="s">
        <v>52</v>
      </c>
      <c r="D421" s="199">
        <v>1981</v>
      </c>
      <c r="E421" s="199"/>
      <c r="F421" s="208" t="s">
        <v>262</v>
      </c>
      <c r="G421" s="199">
        <v>5</v>
      </c>
      <c r="H421" s="199" t="s">
        <v>2188</v>
      </c>
      <c r="I421" s="203">
        <v>7170.75</v>
      </c>
      <c r="J421" s="203">
        <v>5092.8999999999996</v>
      </c>
      <c r="K421" s="203">
        <v>5092.8999999999996</v>
      </c>
      <c r="L421" s="209">
        <v>218</v>
      </c>
      <c r="M421" s="199" t="s">
        <v>260</v>
      </c>
      <c r="N421" s="199" t="s">
        <v>264</v>
      </c>
      <c r="O421" s="202" t="s">
        <v>265</v>
      </c>
      <c r="P421" s="203">
        <v>124221.82</v>
      </c>
      <c r="Q421" s="203">
        <v>0</v>
      </c>
      <c r="R421" s="203">
        <v>0</v>
      </c>
      <c r="S421" s="203">
        <f>P421-R421-Q421</f>
        <v>124221.82</v>
      </c>
      <c r="T421" s="203">
        <f t="shared" si="80"/>
        <v>17.323406896070843</v>
      </c>
      <c r="U421" s="203">
        <v>17.323406896070843</v>
      </c>
      <c r="V421" s="210">
        <v>17.323406896070843</v>
      </c>
      <c r="W421" s="210">
        <v>0</v>
      </c>
      <c r="X421" s="210">
        <f t="shared" si="87"/>
        <v>0</v>
      </c>
      <c r="Y421" s="205">
        <v>0</v>
      </c>
      <c r="Z421" s="205">
        <v>0</v>
      </c>
      <c r="AA421" s="205">
        <v>0</v>
      </c>
      <c r="AB421" s="205">
        <v>0</v>
      </c>
      <c r="AC421" s="205">
        <v>0</v>
      </c>
      <c r="AD421" s="205">
        <v>0</v>
      </c>
      <c r="AE421" s="205">
        <v>0</v>
      </c>
      <c r="AF421" s="211">
        <v>0</v>
      </c>
      <c r="AG421" s="205">
        <v>0</v>
      </c>
      <c r="AH421" s="205">
        <v>0</v>
      </c>
      <c r="AI421" s="205">
        <v>0</v>
      </c>
      <c r="AJ421" s="205">
        <v>0</v>
      </c>
      <c r="AK421" s="205">
        <v>0</v>
      </c>
      <c r="AL421" s="211">
        <v>0</v>
      </c>
      <c r="AM421" s="205">
        <v>0</v>
      </c>
      <c r="AN421" s="205">
        <v>0</v>
      </c>
      <c r="AO421" s="211">
        <v>0</v>
      </c>
      <c r="AP421" s="205">
        <v>0</v>
      </c>
      <c r="AQ421" s="205">
        <v>0</v>
      </c>
      <c r="AR421" s="205">
        <v>0</v>
      </c>
    </row>
    <row r="422" spans="1:44" s="204" customFormat="1" ht="36" hidden="1" customHeight="1">
      <c r="B422" s="197" t="s">
        <v>810</v>
      </c>
      <c r="C422" s="197"/>
      <c r="D422" s="199" t="s">
        <v>857</v>
      </c>
      <c r="E422" s="199" t="s">
        <v>857</v>
      </c>
      <c r="F422" s="199" t="s">
        <v>857</v>
      </c>
      <c r="G422" s="199" t="s">
        <v>857</v>
      </c>
      <c r="H422" s="199" t="s">
        <v>857</v>
      </c>
      <c r="I422" s="200">
        <f>SUM(I423:I428)</f>
        <v>14224.350000000002</v>
      </c>
      <c r="J422" s="200">
        <f>SUM(J423:J428)</f>
        <v>11894.25</v>
      </c>
      <c r="K422" s="200">
        <f>SUM(K423:K428)</f>
        <v>11435.45</v>
      </c>
      <c r="L422" s="201">
        <f>SUM(L423:L428)</f>
        <v>742</v>
      </c>
      <c r="M422" s="199" t="s">
        <v>857</v>
      </c>
      <c r="N422" s="199" t="s">
        <v>857</v>
      </c>
      <c r="O422" s="202" t="s">
        <v>857</v>
      </c>
      <c r="P422" s="200">
        <v>19736488.859999999</v>
      </c>
      <c r="Q422" s="200">
        <f>SUM(Q423:Q428)</f>
        <v>0</v>
      </c>
      <c r="R422" s="200">
        <f>SUM(R423:R428)</f>
        <v>0</v>
      </c>
      <c r="S422" s="200">
        <f>SUM(S423:S428)</f>
        <v>19736488.859999999</v>
      </c>
      <c r="T422" s="203">
        <f t="shared" si="80"/>
        <v>1387.5142878233448</v>
      </c>
      <c r="U422" s="203">
        <f>MAX(U423:U428)</f>
        <v>5801.3086013798402</v>
      </c>
      <c r="Y422" s="205"/>
      <c r="Z422" s="205"/>
      <c r="AA422" s="205"/>
      <c r="AB422" s="205"/>
      <c r="AC422" s="205"/>
      <c r="AD422" s="205"/>
      <c r="AE422" s="205"/>
      <c r="AF422" s="205"/>
      <c r="AG422" s="205"/>
      <c r="AH422" s="205"/>
      <c r="AI422" s="205"/>
      <c r="AJ422" s="205"/>
      <c r="AK422" s="205"/>
      <c r="AL422" s="205"/>
      <c r="AM422" s="205"/>
      <c r="AN422" s="205"/>
      <c r="AO422" s="205"/>
      <c r="AP422" s="205"/>
      <c r="AQ422" s="205"/>
      <c r="AR422" s="205"/>
    </row>
    <row r="423" spans="1:44" s="204" customFormat="1" ht="36" hidden="1" customHeight="1">
      <c r="A423" s="204">
        <v>1</v>
      </c>
      <c r="B423" s="207">
        <f>SUBTOTAL(103,$A$16:A423)</f>
        <v>0</v>
      </c>
      <c r="C423" s="197" t="s">
        <v>47</v>
      </c>
      <c r="D423" s="199">
        <v>1964</v>
      </c>
      <c r="E423" s="199"/>
      <c r="F423" s="208" t="s">
        <v>262</v>
      </c>
      <c r="G423" s="199">
        <v>3</v>
      </c>
      <c r="H423" s="199" t="s">
        <v>297</v>
      </c>
      <c r="I423" s="203">
        <v>961.6</v>
      </c>
      <c r="J423" s="203">
        <v>723.4</v>
      </c>
      <c r="K423" s="203">
        <v>723.4</v>
      </c>
      <c r="L423" s="209">
        <v>25</v>
      </c>
      <c r="M423" s="199" t="s">
        <v>260</v>
      </c>
      <c r="N423" s="199" t="s">
        <v>264</v>
      </c>
      <c r="O423" s="202" t="s">
        <v>266</v>
      </c>
      <c r="P423" s="203">
        <v>106790.64</v>
      </c>
      <c r="Q423" s="203">
        <v>0</v>
      </c>
      <c r="R423" s="203">
        <v>0</v>
      </c>
      <c r="S423" s="203">
        <f t="shared" ref="S423:S428" si="88">P423-Q423-R423</f>
        <v>106790.64</v>
      </c>
      <c r="T423" s="203">
        <f t="shared" si="80"/>
        <v>111.05515806988352</v>
      </c>
      <c r="U423" s="203">
        <v>111.05515806988352</v>
      </c>
      <c r="V423" s="210">
        <v>111.05515806988352</v>
      </c>
      <c r="W423" s="210">
        <v>0</v>
      </c>
      <c r="X423" s="210">
        <f t="shared" ref="X423:X428" si="89">U423-T423</f>
        <v>0</v>
      </c>
      <c r="Y423" s="205">
        <v>0</v>
      </c>
      <c r="Z423" s="205">
        <v>0</v>
      </c>
      <c r="AA423" s="205">
        <v>0</v>
      </c>
      <c r="AB423" s="205">
        <v>0</v>
      </c>
      <c r="AC423" s="205">
        <v>0</v>
      </c>
      <c r="AD423" s="205">
        <v>0</v>
      </c>
      <c r="AE423" s="205">
        <v>0</v>
      </c>
      <c r="AF423" s="211">
        <v>0</v>
      </c>
      <c r="AG423" s="205">
        <v>0</v>
      </c>
      <c r="AH423" s="205">
        <v>0</v>
      </c>
      <c r="AI423" s="205">
        <v>0</v>
      </c>
      <c r="AJ423" s="205">
        <v>0</v>
      </c>
      <c r="AK423" s="205">
        <v>0</v>
      </c>
      <c r="AL423" s="211">
        <v>0</v>
      </c>
      <c r="AM423" s="205">
        <v>0</v>
      </c>
      <c r="AN423" s="205">
        <v>0</v>
      </c>
      <c r="AO423" s="211">
        <v>0</v>
      </c>
      <c r="AP423" s="205">
        <v>0</v>
      </c>
      <c r="AQ423" s="205">
        <v>0</v>
      </c>
      <c r="AR423" s="205">
        <v>0</v>
      </c>
    </row>
    <row r="424" spans="1:44" s="204" customFormat="1" ht="36" hidden="1" customHeight="1">
      <c r="A424" s="204">
        <v>1</v>
      </c>
      <c r="B424" s="207">
        <f>SUBTOTAL(103,$A$16:A424)</f>
        <v>0</v>
      </c>
      <c r="C424" s="197" t="s">
        <v>763</v>
      </c>
      <c r="D424" s="199">
        <v>1989</v>
      </c>
      <c r="E424" s="199"/>
      <c r="F424" s="208" t="s">
        <v>262</v>
      </c>
      <c r="G424" s="199">
        <v>4</v>
      </c>
      <c r="H424" s="199" t="s">
        <v>298</v>
      </c>
      <c r="I424" s="203">
        <v>1871.3</v>
      </c>
      <c r="J424" s="203">
        <v>779.1</v>
      </c>
      <c r="K424" s="203">
        <v>779.1</v>
      </c>
      <c r="L424" s="209">
        <v>88</v>
      </c>
      <c r="M424" s="199" t="s">
        <v>260</v>
      </c>
      <c r="N424" s="199" t="s">
        <v>261</v>
      </c>
      <c r="O424" s="202" t="s">
        <v>263</v>
      </c>
      <c r="P424" s="203">
        <v>2606495.48</v>
      </c>
      <c r="Q424" s="203">
        <v>0</v>
      </c>
      <c r="R424" s="203">
        <v>0</v>
      </c>
      <c r="S424" s="203">
        <f t="shared" si="88"/>
        <v>2606495.48</v>
      </c>
      <c r="T424" s="203">
        <f t="shared" si="80"/>
        <v>1392.87953828889</v>
      </c>
      <c r="U424" s="203">
        <v>2949.6327472879821</v>
      </c>
      <c r="V424" s="210">
        <v>2949.6327472879821</v>
      </c>
      <c r="W424" s="210">
        <v>1556.7532089990921</v>
      </c>
      <c r="X424" s="210">
        <f t="shared" si="89"/>
        <v>1556.7532089990921</v>
      </c>
      <c r="Y424" s="205">
        <v>0</v>
      </c>
      <c r="Z424" s="205">
        <v>0</v>
      </c>
      <c r="AA424" s="205">
        <v>0</v>
      </c>
      <c r="AB424" s="205">
        <v>0</v>
      </c>
      <c r="AC424" s="205">
        <v>0</v>
      </c>
      <c r="AD424" s="205">
        <v>0</v>
      </c>
      <c r="AE424" s="205">
        <v>0</v>
      </c>
      <c r="AF424" s="211">
        <v>0</v>
      </c>
      <c r="AG424" s="205">
        <v>619</v>
      </c>
      <c r="AH424" s="211">
        <f>8917.04*AG424/I424</f>
        <v>2949.6327472879821</v>
      </c>
      <c r="AI424" s="205">
        <v>0</v>
      </c>
      <c r="AJ424" s="205">
        <v>0</v>
      </c>
      <c r="AK424" s="205">
        <v>0</v>
      </c>
      <c r="AL424" s="211">
        <v>0</v>
      </c>
      <c r="AM424" s="205">
        <v>0</v>
      </c>
      <c r="AN424" s="205">
        <v>0</v>
      </c>
      <c r="AO424" s="211">
        <v>0</v>
      </c>
      <c r="AP424" s="205">
        <v>0</v>
      </c>
      <c r="AQ424" s="205">
        <v>0</v>
      </c>
      <c r="AR424" s="205">
        <v>0</v>
      </c>
    </row>
    <row r="425" spans="1:44" s="204" customFormat="1" ht="36" hidden="1" customHeight="1">
      <c r="A425" s="204">
        <v>1</v>
      </c>
      <c r="B425" s="207">
        <f>SUBTOTAL(103,$A$16:A425)</f>
        <v>0</v>
      </c>
      <c r="C425" s="197" t="s">
        <v>1195</v>
      </c>
      <c r="D425" s="199">
        <v>1977</v>
      </c>
      <c r="E425" s="199"/>
      <c r="F425" s="208" t="s">
        <v>262</v>
      </c>
      <c r="G425" s="199">
        <v>5</v>
      </c>
      <c r="H425" s="199" t="s">
        <v>302</v>
      </c>
      <c r="I425" s="203">
        <v>3134.05</v>
      </c>
      <c r="J425" s="203">
        <v>3134.05</v>
      </c>
      <c r="K425" s="203">
        <v>3134.05</v>
      </c>
      <c r="L425" s="209">
        <v>182</v>
      </c>
      <c r="M425" s="199" t="s">
        <v>260</v>
      </c>
      <c r="N425" s="199" t="s">
        <v>264</v>
      </c>
      <c r="O425" s="202" t="s">
        <v>1260</v>
      </c>
      <c r="P425" s="203">
        <v>5055398.58</v>
      </c>
      <c r="Q425" s="203">
        <v>0</v>
      </c>
      <c r="R425" s="203">
        <v>0</v>
      </c>
      <c r="S425" s="203">
        <f t="shared" si="88"/>
        <v>5055398.58</v>
      </c>
      <c r="T425" s="203">
        <f t="shared" si="80"/>
        <v>1613.0561350329444</v>
      </c>
      <c r="U425" s="203">
        <v>3820.48</v>
      </c>
      <c r="V425" s="210">
        <v>3820.48</v>
      </c>
      <c r="W425" s="210">
        <v>2207.4238649670556</v>
      </c>
      <c r="X425" s="210">
        <f t="shared" si="89"/>
        <v>2207.4238649670556</v>
      </c>
      <c r="Y425" s="205">
        <v>113.09</v>
      </c>
      <c r="Z425" s="205">
        <v>262.75</v>
      </c>
      <c r="AA425" s="205">
        <v>3259.66</v>
      </c>
      <c r="AB425" s="205">
        <v>184.98</v>
      </c>
      <c r="AC425" s="205">
        <v>0</v>
      </c>
      <c r="AD425" s="205">
        <v>0</v>
      </c>
      <c r="AE425" s="205">
        <v>0</v>
      </c>
      <c r="AF425" s="211">
        <v>0</v>
      </c>
      <c r="AG425" s="205">
        <v>0</v>
      </c>
      <c r="AH425" s="205">
        <v>0</v>
      </c>
      <c r="AI425" s="205">
        <v>0</v>
      </c>
      <c r="AJ425" s="205">
        <v>0</v>
      </c>
      <c r="AK425" s="205">
        <v>0</v>
      </c>
      <c r="AL425" s="211">
        <v>0</v>
      </c>
      <c r="AM425" s="205">
        <v>0</v>
      </c>
      <c r="AN425" s="205">
        <v>0</v>
      </c>
      <c r="AO425" s="211">
        <v>0</v>
      </c>
      <c r="AP425" s="205">
        <v>0</v>
      </c>
      <c r="AQ425" s="205">
        <v>0</v>
      </c>
      <c r="AR425" s="205">
        <v>0</v>
      </c>
    </row>
    <row r="426" spans="1:44" s="204" customFormat="1" ht="36" hidden="1" customHeight="1">
      <c r="A426" s="204">
        <v>1</v>
      </c>
      <c r="B426" s="207">
        <f>SUBTOTAL(103,$A$16:A426)</f>
        <v>0</v>
      </c>
      <c r="C426" s="197" t="s">
        <v>1196</v>
      </c>
      <c r="D426" s="199">
        <v>1992</v>
      </c>
      <c r="E426" s="199"/>
      <c r="F426" s="208" t="s">
        <v>262</v>
      </c>
      <c r="G426" s="199">
        <v>5</v>
      </c>
      <c r="H426" s="199" t="s">
        <v>345</v>
      </c>
      <c r="I426" s="203">
        <v>3322.7</v>
      </c>
      <c r="J426" s="203">
        <v>3322.7</v>
      </c>
      <c r="K426" s="203">
        <v>3322.7</v>
      </c>
      <c r="L426" s="209">
        <v>157</v>
      </c>
      <c r="M426" s="199" t="s">
        <v>260</v>
      </c>
      <c r="N426" s="199" t="s">
        <v>264</v>
      </c>
      <c r="O426" s="202" t="s">
        <v>1260</v>
      </c>
      <c r="P426" s="203">
        <v>5685725.29</v>
      </c>
      <c r="Q426" s="203">
        <v>0</v>
      </c>
      <c r="R426" s="203">
        <v>0</v>
      </c>
      <c r="S426" s="203">
        <f t="shared" si="88"/>
        <v>5685725.29</v>
      </c>
      <c r="T426" s="203">
        <f t="shared" si="80"/>
        <v>1711.1762392030578</v>
      </c>
      <c r="U426" s="203">
        <v>3820.48</v>
      </c>
      <c r="V426" s="210">
        <v>3820.48</v>
      </c>
      <c r="W426" s="210">
        <v>2109.3037607969422</v>
      </c>
      <c r="X426" s="210">
        <f t="shared" si="89"/>
        <v>2109.3037607969422</v>
      </c>
      <c r="Y426" s="205">
        <v>113.09</v>
      </c>
      <c r="Z426" s="205">
        <v>262.75</v>
      </c>
      <c r="AA426" s="205">
        <v>3259.66</v>
      </c>
      <c r="AB426" s="205">
        <v>184.98</v>
      </c>
      <c r="AC426" s="205">
        <v>0</v>
      </c>
      <c r="AD426" s="205">
        <v>0</v>
      </c>
      <c r="AE426" s="205">
        <v>0</v>
      </c>
      <c r="AF426" s="211">
        <v>0</v>
      </c>
      <c r="AG426" s="205">
        <v>0</v>
      </c>
      <c r="AH426" s="205">
        <v>0</v>
      </c>
      <c r="AI426" s="205">
        <v>0</v>
      </c>
      <c r="AJ426" s="205">
        <v>0</v>
      </c>
      <c r="AK426" s="205">
        <v>0</v>
      </c>
      <c r="AL426" s="211">
        <v>0</v>
      </c>
      <c r="AM426" s="205">
        <v>0</v>
      </c>
      <c r="AN426" s="205">
        <v>0</v>
      </c>
      <c r="AO426" s="211">
        <v>0</v>
      </c>
      <c r="AP426" s="205">
        <v>0</v>
      </c>
      <c r="AQ426" s="205">
        <v>0</v>
      </c>
      <c r="AR426" s="205">
        <v>0</v>
      </c>
    </row>
    <row r="427" spans="1:44" s="204" customFormat="1" ht="36" hidden="1" customHeight="1">
      <c r="A427" s="204">
        <v>1</v>
      </c>
      <c r="B427" s="207">
        <f>SUBTOTAL(103,$A$16:A427)</f>
        <v>0</v>
      </c>
      <c r="C427" s="197" t="s">
        <v>1197</v>
      </c>
      <c r="D427" s="199">
        <v>1970</v>
      </c>
      <c r="E427" s="199"/>
      <c r="F427" s="208" t="s">
        <v>262</v>
      </c>
      <c r="G427" s="199">
        <v>5</v>
      </c>
      <c r="H427" s="199" t="s">
        <v>306</v>
      </c>
      <c r="I427" s="203">
        <v>3891.1</v>
      </c>
      <c r="J427" s="203">
        <v>2891.4</v>
      </c>
      <c r="K427" s="203">
        <v>2505.5</v>
      </c>
      <c r="L427" s="209">
        <v>253</v>
      </c>
      <c r="M427" s="199" t="s">
        <v>260</v>
      </c>
      <c r="N427" s="199" t="s">
        <v>264</v>
      </c>
      <c r="O427" s="202" t="s">
        <v>1260</v>
      </c>
      <c r="P427" s="203">
        <v>2648193.62</v>
      </c>
      <c r="Q427" s="203">
        <v>0</v>
      </c>
      <c r="R427" s="203">
        <v>0</v>
      </c>
      <c r="S427" s="203">
        <f t="shared" si="88"/>
        <v>2648193.62</v>
      </c>
      <c r="T427" s="203">
        <f t="shared" si="80"/>
        <v>680.57711701061396</v>
      </c>
      <c r="U427" s="203">
        <v>3259.66</v>
      </c>
      <c r="V427" s="210">
        <v>3259.66</v>
      </c>
      <c r="W427" s="210">
        <v>2579.0828829893858</v>
      </c>
      <c r="X427" s="210">
        <f t="shared" si="89"/>
        <v>2579.0828829893858</v>
      </c>
      <c r="Y427" s="205">
        <v>0</v>
      </c>
      <c r="Z427" s="205">
        <v>0</v>
      </c>
      <c r="AA427" s="205">
        <v>3259.66</v>
      </c>
      <c r="AB427" s="205">
        <v>0</v>
      </c>
      <c r="AC427" s="205">
        <v>0</v>
      </c>
      <c r="AD427" s="205">
        <v>0</v>
      </c>
      <c r="AE427" s="205">
        <v>0</v>
      </c>
      <c r="AF427" s="211">
        <v>0</v>
      </c>
      <c r="AG427" s="205">
        <v>0</v>
      </c>
      <c r="AH427" s="205">
        <v>0</v>
      </c>
      <c r="AI427" s="205">
        <v>0</v>
      </c>
      <c r="AJ427" s="205">
        <v>0</v>
      </c>
      <c r="AK427" s="205">
        <v>0</v>
      </c>
      <c r="AL427" s="211">
        <v>0</v>
      </c>
      <c r="AM427" s="205">
        <v>0</v>
      </c>
      <c r="AN427" s="205">
        <v>0</v>
      </c>
      <c r="AO427" s="211">
        <v>0</v>
      </c>
      <c r="AP427" s="205">
        <v>0</v>
      </c>
      <c r="AQ427" s="205">
        <v>0</v>
      </c>
      <c r="AR427" s="205">
        <v>0</v>
      </c>
    </row>
    <row r="428" spans="1:44" s="204" customFormat="1" ht="36" hidden="1" customHeight="1">
      <c r="A428" s="204">
        <v>1</v>
      </c>
      <c r="B428" s="207">
        <f>SUBTOTAL(103,$A$16:A428)</f>
        <v>0</v>
      </c>
      <c r="C428" s="197" t="s">
        <v>1199</v>
      </c>
      <c r="D428" s="199">
        <v>1964</v>
      </c>
      <c r="E428" s="199"/>
      <c r="F428" s="208" t="s">
        <v>262</v>
      </c>
      <c r="G428" s="199">
        <v>3</v>
      </c>
      <c r="H428" s="199" t="s">
        <v>297</v>
      </c>
      <c r="I428" s="203">
        <v>1043.5999999999999</v>
      </c>
      <c r="J428" s="203">
        <v>1043.5999999999999</v>
      </c>
      <c r="K428" s="203">
        <v>970.7</v>
      </c>
      <c r="L428" s="209">
        <v>37</v>
      </c>
      <c r="M428" s="199" t="s">
        <v>260</v>
      </c>
      <c r="N428" s="199" t="s">
        <v>264</v>
      </c>
      <c r="O428" s="202" t="s">
        <v>266</v>
      </c>
      <c r="P428" s="203">
        <v>3633885.25</v>
      </c>
      <c r="Q428" s="203">
        <v>0</v>
      </c>
      <c r="R428" s="203">
        <v>0</v>
      </c>
      <c r="S428" s="203">
        <f t="shared" si="88"/>
        <v>3633885.25</v>
      </c>
      <c r="T428" s="203">
        <f t="shared" si="80"/>
        <v>3482.0671234189349</v>
      </c>
      <c r="U428" s="203">
        <v>5801.3086013798402</v>
      </c>
      <c r="V428" s="210">
        <v>5801.3086013798402</v>
      </c>
      <c r="W428" s="210">
        <v>2319.2414779609053</v>
      </c>
      <c r="X428" s="210">
        <f t="shared" si="89"/>
        <v>2319.2414779609053</v>
      </c>
      <c r="Y428" s="205">
        <v>0</v>
      </c>
      <c r="Z428" s="205">
        <v>0</v>
      </c>
      <c r="AA428" s="205">
        <v>0</v>
      </c>
      <c r="AB428" s="205">
        <v>0</v>
      </c>
      <c r="AC428" s="205">
        <v>0</v>
      </c>
      <c r="AD428" s="205">
        <v>0</v>
      </c>
      <c r="AE428" s="205">
        <v>0</v>
      </c>
      <c r="AF428" s="211">
        <v>0</v>
      </c>
      <c r="AG428" s="205">
        <v>0</v>
      </c>
      <c r="AH428" s="205">
        <v>0</v>
      </c>
      <c r="AI428" s="205">
        <v>0</v>
      </c>
      <c r="AJ428" s="205">
        <v>0</v>
      </c>
      <c r="AK428" s="205">
        <v>858.98</v>
      </c>
      <c r="AL428" s="211">
        <f>7048.18*AK428/I428</f>
        <v>5801.3086013798402</v>
      </c>
      <c r="AM428" s="205">
        <v>0</v>
      </c>
      <c r="AN428" s="205">
        <v>0</v>
      </c>
      <c r="AO428" s="211">
        <v>0</v>
      </c>
      <c r="AP428" s="205">
        <v>0</v>
      </c>
      <c r="AQ428" s="205">
        <v>0</v>
      </c>
      <c r="AR428" s="205">
        <v>0</v>
      </c>
    </row>
    <row r="429" spans="1:44" s="204" customFormat="1" ht="36" hidden="1" customHeight="1">
      <c r="B429" s="197" t="s">
        <v>811</v>
      </c>
      <c r="C429" s="197"/>
      <c r="D429" s="199" t="s">
        <v>857</v>
      </c>
      <c r="E429" s="199" t="s">
        <v>857</v>
      </c>
      <c r="F429" s="199" t="s">
        <v>857</v>
      </c>
      <c r="G429" s="199" t="s">
        <v>857</v>
      </c>
      <c r="H429" s="199" t="s">
        <v>857</v>
      </c>
      <c r="I429" s="200">
        <f>SUM(I430:I434)</f>
        <v>4806.5999999999995</v>
      </c>
      <c r="J429" s="200">
        <f>SUM(J430:J434)</f>
        <v>4646.83</v>
      </c>
      <c r="K429" s="200">
        <f>SUM(K430:K434)</f>
        <v>4528.83</v>
      </c>
      <c r="L429" s="201">
        <f>SUM(L430:L434)</f>
        <v>165</v>
      </c>
      <c r="M429" s="199" t="s">
        <v>857</v>
      </c>
      <c r="N429" s="199" t="s">
        <v>857</v>
      </c>
      <c r="O429" s="202" t="s">
        <v>857</v>
      </c>
      <c r="P429" s="203">
        <v>9389545.5499999989</v>
      </c>
      <c r="Q429" s="203">
        <f>SUM(Q430:Q434)</f>
        <v>0</v>
      </c>
      <c r="R429" s="203">
        <f>SUM(R430:R434)</f>
        <v>0</v>
      </c>
      <c r="S429" s="203">
        <f>SUM(S430:S434)</f>
        <v>9389545.5499999989</v>
      </c>
      <c r="T429" s="203">
        <f t="shared" si="80"/>
        <v>1953.4693026255566</v>
      </c>
      <c r="U429" s="203">
        <f>MAX(U430:U434)</f>
        <v>7645.5312117835692</v>
      </c>
      <c r="Y429" s="205"/>
      <c r="Z429" s="205"/>
      <c r="AA429" s="205"/>
      <c r="AB429" s="205"/>
      <c r="AC429" s="205"/>
      <c r="AD429" s="205"/>
      <c r="AE429" s="205"/>
      <c r="AF429" s="205"/>
      <c r="AG429" s="205"/>
      <c r="AH429" s="205"/>
      <c r="AI429" s="205"/>
      <c r="AJ429" s="205"/>
      <c r="AK429" s="205"/>
      <c r="AL429" s="205"/>
      <c r="AM429" s="205"/>
      <c r="AN429" s="205"/>
      <c r="AO429" s="205"/>
      <c r="AP429" s="205"/>
      <c r="AQ429" s="205"/>
      <c r="AR429" s="205"/>
    </row>
    <row r="430" spans="1:44" s="204" customFormat="1" ht="36" hidden="1" customHeight="1">
      <c r="A430" s="204">
        <v>1</v>
      </c>
      <c r="B430" s="207">
        <f>SUBTOTAL(103,$A$16:A430)</f>
        <v>0</v>
      </c>
      <c r="C430" s="197" t="s">
        <v>44</v>
      </c>
      <c r="D430" s="199">
        <v>1956</v>
      </c>
      <c r="E430" s="199"/>
      <c r="F430" s="208" t="s">
        <v>262</v>
      </c>
      <c r="G430" s="199">
        <v>2</v>
      </c>
      <c r="H430" s="199" t="s">
        <v>297</v>
      </c>
      <c r="I430" s="203">
        <v>735.94</v>
      </c>
      <c r="J430" s="203">
        <v>672.45</v>
      </c>
      <c r="K430" s="203">
        <v>672.45</v>
      </c>
      <c r="L430" s="209">
        <v>32</v>
      </c>
      <c r="M430" s="199" t="s">
        <v>260</v>
      </c>
      <c r="N430" s="199" t="s">
        <v>264</v>
      </c>
      <c r="O430" s="202" t="s">
        <v>267</v>
      </c>
      <c r="P430" s="203">
        <v>2250143.48</v>
      </c>
      <c r="Q430" s="203">
        <v>0</v>
      </c>
      <c r="R430" s="203">
        <v>0</v>
      </c>
      <c r="S430" s="203">
        <f>P430-Q430-R430</f>
        <v>2250143.48</v>
      </c>
      <c r="T430" s="203">
        <f t="shared" si="80"/>
        <v>3057.5094165285209</v>
      </c>
      <c r="U430" s="203">
        <v>7645.5312117835692</v>
      </c>
      <c r="V430" s="210">
        <v>7645.5312117835692</v>
      </c>
      <c r="W430" s="210">
        <v>4588.0217952550483</v>
      </c>
      <c r="X430" s="210">
        <f t="shared" ref="X430:X434" si="90">U430-T430</f>
        <v>4588.0217952550483</v>
      </c>
      <c r="Y430" s="205">
        <v>0</v>
      </c>
      <c r="Z430" s="205">
        <v>0</v>
      </c>
      <c r="AA430" s="205">
        <v>0</v>
      </c>
      <c r="AB430" s="205">
        <v>0</v>
      </c>
      <c r="AC430" s="205">
        <v>0</v>
      </c>
      <c r="AD430" s="205">
        <v>0</v>
      </c>
      <c r="AE430" s="205">
        <v>0</v>
      </c>
      <c r="AF430" s="211">
        <v>0</v>
      </c>
      <c r="AG430" s="205">
        <v>631</v>
      </c>
      <c r="AH430" s="211">
        <f t="shared" ref="AH430:AH432" si="91">8917.04*AG430/I430</f>
        <v>7645.5312117835692</v>
      </c>
      <c r="AI430" s="205">
        <v>0</v>
      </c>
      <c r="AJ430" s="205">
        <v>0</v>
      </c>
      <c r="AK430" s="205">
        <v>0</v>
      </c>
      <c r="AL430" s="211">
        <v>0</v>
      </c>
      <c r="AM430" s="205">
        <v>0</v>
      </c>
      <c r="AN430" s="205">
        <v>0</v>
      </c>
      <c r="AO430" s="211">
        <v>0</v>
      </c>
      <c r="AP430" s="205">
        <v>0</v>
      </c>
      <c r="AQ430" s="205">
        <v>0</v>
      </c>
      <c r="AR430" s="205">
        <v>0</v>
      </c>
    </row>
    <row r="431" spans="1:44" s="204" customFormat="1" ht="36" hidden="1" customHeight="1">
      <c r="A431" s="204">
        <v>1</v>
      </c>
      <c r="B431" s="207">
        <f>SUBTOTAL(103,$A$16:A431)</f>
        <v>0</v>
      </c>
      <c r="C431" s="197" t="s">
        <v>43</v>
      </c>
      <c r="D431" s="199">
        <v>1963</v>
      </c>
      <c r="E431" s="199"/>
      <c r="F431" s="208" t="s">
        <v>262</v>
      </c>
      <c r="G431" s="199">
        <v>2</v>
      </c>
      <c r="H431" s="199" t="s">
        <v>297</v>
      </c>
      <c r="I431" s="203">
        <v>687.5</v>
      </c>
      <c r="J431" s="203">
        <v>639.5</v>
      </c>
      <c r="K431" s="203">
        <v>521.5</v>
      </c>
      <c r="L431" s="209">
        <v>16</v>
      </c>
      <c r="M431" s="199" t="s">
        <v>260</v>
      </c>
      <c r="N431" s="199" t="s">
        <v>264</v>
      </c>
      <c r="O431" s="202" t="s">
        <v>267</v>
      </c>
      <c r="P431" s="203">
        <v>2167263.7000000002</v>
      </c>
      <c r="Q431" s="203">
        <v>0</v>
      </c>
      <c r="R431" s="203">
        <v>0</v>
      </c>
      <c r="S431" s="203">
        <f>P431-Q431-R431</f>
        <v>2167263.7000000002</v>
      </c>
      <c r="T431" s="203">
        <f t="shared" si="80"/>
        <v>3152.3835636363638</v>
      </c>
      <c r="U431" s="203">
        <v>7197.1861760000002</v>
      </c>
      <c r="V431" s="210">
        <v>7197.1861760000002</v>
      </c>
      <c r="W431" s="210">
        <v>4044.8026123636364</v>
      </c>
      <c r="X431" s="210">
        <f t="shared" si="90"/>
        <v>4044.8026123636364</v>
      </c>
      <c r="Y431" s="205">
        <v>0</v>
      </c>
      <c r="Z431" s="205">
        <v>0</v>
      </c>
      <c r="AA431" s="205">
        <v>0</v>
      </c>
      <c r="AB431" s="205">
        <v>0</v>
      </c>
      <c r="AC431" s="205">
        <v>0</v>
      </c>
      <c r="AD431" s="205">
        <v>0</v>
      </c>
      <c r="AE431" s="205">
        <v>0</v>
      </c>
      <c r="AF431" s="211">
        <v>0</v>
      </c>
      <c r="AG431" s="205">
        <v>554.9</v>
      </c>
      <c r="AH431" s="211">
        <f t="shared" si="91"/>
        <v>7197.1861760000002</v>
      </c>
      <c r="AI431" s="205">
        <v>0</v>
      </c>
      <c r="AJ431" s="205">
        <v>0</v>
      </c>
      <c r="AK431" s="205">
        <v>0</v>
      </c>
      <c r="AL431" s="211">
        <v>0</v>
      </c>
      <c r="AM431" s="205">
        <v>0</v>
      </c>
      <c r="AN431" s="205">
        <v>0</v>
      </c>
      <c r="AO431" s="211">
        <v>0</v>
      </c>
      <c r="AP431" s="205">
        <v>0</v>
      </c>
      <c r="AQ431" s="205">
        <v>0</v>
      </c>
      <c r="AR431" s="205">
        <v>0</v>
      </c>
    </row>
    <row r="432" spans="1:44" s="204" customFormat="1" ht="36" hidden="1" customHeight="1">
      <c r="A432" s="204">
        <v>1</v>
      </c>
      <c r="B432" s="207">
        <f>SUBTOTAL(103,$A$16:A432)</f>
        <v>0</v>
      </c>
      <c r="C432" s="197" t="s">
        <v>45</v>
      </c>
      <c r="D432" s="199">
        <v>1964</v>
      </c>
      <c r="E432" s="199"/>
      <c r="F432" s="208" t="s">
        <v>262</v>
      </c>
      <c r="G432" s="199">
        <v>2</v>
      </c>
      <c r="H432" s="199" t="s">
        <v>297</v>
      </c>
      <c r="I432" s="203">
        <v>691.68</v>
      </c>
      <c r="J432" s="203">
        <v>643.4</v>
      </c>
      <c r="K432" s="203">
        <v>643.4</v>
      </c>
      <c r="L432" s="209">
        <v>10</v>
      </c>
      <c r="M432" s="199" t="s">
        <v>260</v>
      </c>
      <c r="N432" s="199" t="s">
        <v>264</v>
      </c>
      <c r="O432" s="202" t="s">
        <v>267</v>
      </c>
      <c r="P432" s="203">
        <v>2202329.54</v>
      </c>
      <c r="Q432" s="203">
        <v>0</v>
      </c>
      <c r="R432" s="203">
        <v>0</v>
      </c>
      <c r="S432" s="203">
        <f>P432-Q432-R432</f>
        <v>2202329.54</v>
      </c>
      <c r="T432" s="203">
        <f t="shared" si="80"/>
        <v>3184.0295223224616</v>
      </c>
      <c r="U432" s="203">
        <v>7245.223918575065</v>
      </c>
      <c r="V432" s="210">
        <v>7245.223918575065</v>
      </c>
      <c r="W432" s="210">
        <v>4061.1943962526034</v>
      </c>
      <c r="X432" s="210">
        <f t="shared" si="90"/>
        <v>4061.1943962526034</v>
      </c>
      <c r="Y432" s="205">
        <v>0</v>
      </c>
      <c r="Z432" s="205">
        <v>0</v>
      </c>
      <c r="AA432" s="205">
        <v>0</v>
      </c>
      <c r="AB432" s="205">
        <v>0</v>
      </c>
      <c r="AC432" s="205">
        <v>0</v>
      </c>
      <c r="AD432" s="205">
        <v>0</v>
      </c>
      <c r="AE432" s="205">
        <v>0</v>
      </c>
      <c r="AF432" s="211">
        <v>0</v>
      </c>
      <c r="AG432" s="205">
        <v>562</v>
      </c>
      <c r="AH432" s="211">
        <f t="shared" si="91"/>
        <v>7245.223918575065</v>
      </c>
      <c r="AI432" s="205">
        <v>0</v>
      </c>
      <c r="AJ432" s="205">
        <v>0</v>
      </c>
      <c r="AK432" s="205">
        <v>0</v>
      </c>
      <c r="AL432" s="211">
        <v>0</v>
      </c>
      <c r="AM432" s="205">
        <v>0</v>
      </c>
      <c r="AN432" s="205">
        <v>0</v>
      </c>
      <c r="AO432" s="211">
        <v>0</v>
      </c>
      <c r="AP432" s="205">
        <v>0</v>
      </c>
      <c r="AQ432" s="205">
        <v>0</v>
      </c>
      <c r="AR432" s="205">
        <v>0</v>
      </c>
    </row>
    <row r="433" spans="1:44" s="204" customFormat="1" ht="36" hidden="1" customHeight="1">
      <c r="A433" s="204">
        <v>1</v>
      </c>
      <c r="B433" s="207">
        <f>SUBTOTAL(103,$A$16:A433)</f>
        <v>0</v>
      </c>
      <c r="C433" s="197" t="s">
        <v>1205</v>
      </c>
      <c r="D433" s="199">
        <v>1974</v>
      </c>
      <c r="E433" s="199"/>
      <c r="F433" s="208" t="s">
        <v>262</v>
      </c>
      <c r="G433" s="199">
        <v>5</v>
      </c>
      <c r="H433" s="199" t="s">
        <v>297</v>
      </c>
      <c r="I433" s="203">
        <v>2146.1799999999998</v>
      </c>
      <c r="J433" s="203">
        <v>2146.1799999999998</v>
      </c>
      <c r="K433" s="203">
        <v>2146.1799999999998</v>
      </c>
      <c r="L433" s="209">
        <v>78</v>
      </c>
      <c r="M433" s="199" t="s">
        <v>260</v>
      </c>
      <c r="N433" s="199" t="s">
        <v>264</v>
      </c>
      <c r="O433" s="202" t="s">
        <v>267</v>
      </c>
      <c r="P433" s="203">
        <v>1467154.4200000002</v>
      </c>
      <c r="Q433" s="203">
        <v>0</v>
      </c>
      <c r="R433" s="203">
        <v>0</v>
      </c>
      <c r="S433" s="203">
        <f>P433-Q433-R433</f>
        <v>1467154.4200000002</v>
      </c>
      <c r="T433" s="203">
        <f t="shared" si="80"/>
        <v>683.61200831244366</v>
      </c>
      <c r="U433" s="203">
        <v>4183.21</v>
      </c>
      <c r="V433" s="210">
        <v>4183.21</v>
      </c>
      <c r="W433" s="210">
        <v>3499.5979916875563</v>
      </c>
      <c r="X433" s="210">
        <f t="shared" si="90"/>
        <v>3499.5979916875563</v>
      </c>
      <c r="Y433" s="205">
        <v>113.09</v>
      </c>
      <c r="Z433" s="205">
        <v>0</v>
      </c>
      <c r="AA433" s="205">
        <v>3259.66</v>
      </c>
      <c r="AB433" s="205">
        <v>0</v>
      </c>
      <c r="AC433" s="205">
        <v>810.46</v>
      </c>
      <c r="AD433" s="205">
        <v>0</v>
      </c>
      <c r="AE433" s="205">
        <v>0</v>
      </c>
      <c r="AF433" s="211">
        <v>0</v>
      </c>
      <c r="AG433" s="205">
        <v>0</v>
      </c>
      <c r="AH433" s="205">
        <v>0</v>
      </c>
      <c r="AI433" s="205">
        <v>0</v>
      </c>
      <c r="AJ433" s="205">
        <v>0</v>
      </c>
      <c r="AK433" s="205">
        <v>0</v>
      </c>
      <c r="AL433" s="211">
        <v>0</v>
      </c>
      <c r="AM433" s="205">
        <v>0</v>
      </c>
      <c r="AN433" s="205">
        <v>0</v>
      </c>
      <c r="AO433" s="211">
        <v>0</v>
      </c>
      <c r="AP433" s="205">
        <v>0</v>
      </c>
      <c r="AQ433" s="205">
        <v>0</v>
      </c>
      <c r="AR433" s="205">
        <v>0</v>
      </c>
    </row>
    <row r="434" spans="1:44" s="204" customFormat="1" ht="36" hidden="1" customHeight="1">
      <c r="A434" s="204">
        <v>1</v>
      </c>
      <c r="B434" s="207">
        <f>SUBTOTAL(103,$A$16:A434)</f>
        <v>0</v>
      </c>
      <c r="C434" s="197" t="s">
        <v>1206</v>
      </c>
      <c r="D434" s="199">
        <v>1936</v>
      </c>
      <c r="E434" s="199"/>
      <c r="F434" s="208" t="s">
        <v>324</v>
      </c>
      <c r="G434" s="199">
        <v>2</v>
      </c>
      <c r="H434" s="199" t="s">
        <v>297</v>
      </c>
      <c r="I434" s="203">
        <v>545.29999999999995</v>
      </c>
      <c r="J434" s="203">
        <v>545.29999999999995</v>
      </c>
      <c r="K434" s="203">
        <v>545.29999999999995</v>
      </c>
      <c r="L434" s="209">
        <v>29</v>
      </c>
      <c r="M434" s="199" t="s">
        <v>260</v>
      </c>
      <c r="N434" s="199" t="s">
        <v>264</v>
      </c>
      <c r="O434" s="202" t="s">
        <v>267</v>
      </c>
      <c r="P434" s="203">
        <v>1302654.4099999999</v>
      </c>
      <c r="Q434" s="203">
        <v>0</v>
      </c>
      <c r="R434" s="203">
        <v>0</v>
      </c>
      <c r="S434" s="203">
        <f>P434-Q434-R434</f>
        <v>1302654.4099999999</v>
      </c>
      <c r="T434" s="203">
        <f t="shared" si="80"/>
        <v>2388.8766000366772</v>
      </c>
      <c r="U434" s="203">
        <v>7183.9978228498085</v>
      </c>
      <c r="V434" s="210">
        <v>7183.9978228498085</v>
      </c>
      <c r="W434" s="210">
        <v>4795.1212228131317</v>
      </c>
      <c r="X434" s="210">
        <f t="shared" si="90"/>
        <v>4795.1212228131317</v>
      </c>
      <c r="Y434" s="205">
        <v>0</v>
      </c>
      <c r="Z434" s="205">
        <v>0</v>
      </c>
      <c r="AA434" s="205">
        <v>0</v>
      </c>
      <c r="AB434" s="205">
        <v>0</v>
      </c>
      <c r="AC434" s="205">
        <v>0</v>
      </c>
      <c r="AD434" s="205">
        <v>0</v>
      </c>
      <c r="AE434" s="205">
        <v>0</v>
      </c>
      <c r="AF434" s="211">
        <v>0</v>
      </c>
      <c r="AG434" s="205">
        <v>439.32</v>
      </c>
      <c r="AH434" s="211">
        <f>8917.04*AG434/I434</f>
        <v>7183.9978228498085</v>
      </c>
      <c r="AI434" s="205">
        <v>0</v>
      </c>
      <c r="AJ434" s="205">
        <v>0</v>
      </c>
      <c r="AK434" s="205">
        <v>0</v>
      </c>
      <c r="AL434" s="211">
        <v>0</v>
      </c>
      <c r="AM434" s="205">
        <v>0</v>
      </c>
      <c r="AN434" s="205">
        <v>0</v>
      </c>
      <c r="AO434" s="211">
        <v>0</v>
      </c>
      <c r="AP434" s="205">
        <v>0</v>
      </c>
      <c r="AQ434" s="205">
        <v>0</v>
      </c>
      <c r="AR434" s="205">
        <v>0</v>
      </c>
    </row>
    <row r="435" spans="1:44" s="204" customFormat="1" ht="36" hidden="1" customHeight="1">
      <c r="B435" s="197" t="s">
        <v>812</v>
      </c>
      <c r="C435" s="197"/>
      <c r="D435" s="199" t="s">
        <v>857</v>
      </c>
      <c r="E435" s="199" t="s">
        <v>857</v>
      </c>
      <c r="F435" s="199" t="s">
        <v>857</v>
      </c>
      <c r="G435" s="199" t="s">
        <v>857</v>
      </c>
      <c r="H435" s="199" t="s">
        <v>857</v>
      </c>
      <c r="I435" s="200">
        <f>SUM(I436:I437)</f>
        <v>1322.5</v>
      </c>
      <c r="J435" s="200">
        <f>SUM(J436:J437)</f>
        <v>1216.4000000000001</v>
      </c>
      <c r="K435" s="200">
        <f>SUM(K436:K437)</f>
        <v>1216.4000000000001</v>
      </c>
      <c r="L435" s="201">
        <f>SUM(L436:L437)</f>
        <v>60</v>
      </c>
      <c r="M435" s="199" t="s">
        <v>857</v>
      </c>
      <c r="N435" s="199" t="s">
        <v>857</v>
      </c>
      <c r="O435" s="202" t="s">
        <v>857</v>
      </c>
      <c r="P435" s="200">
        <v>5138784.57</v>
      </c>
      <c r="Q435" s="200">
        <f>SUM(Q436:Q437)</f>
        <v>0</v>
      </c>
      <c r="R435" s="200">
        <f>SUM(R436:R437)</f>
        <v>0</v>
      </c>
      <c r="S435" s="200">
        <f>SUM(S436:S437)</f>
        <v>5138784.57</v>
      </c>
      <c r="T435" s="203">
        <f t="shared" si="80"/>
        <v>3885.6594102079398</v>
      </c>
      <c r="U435" s="203">
        <f>MAX(U436:U437)</f>
        <v>10715.217710216719</v>
      </c>
      <c r="Y435" s="205"/>
      <c r="Z435" s="205"/>
      <c r="AA435" s="205"/>
      <c r="AB435" s="205"/>
      <c r="AC435" s="205"/>
      <c r="AD435" s="205"/>
      <c r="AE435" s="205"/>
      <c r="AF435" s="205"/>
      <c r="AG435" s="205"/>
      <c r="AH435" s="205"/>
      <c r="AI435" s="205"/>
      <c r="AJ435" s="205"/>
      <c r="AK435" s="205"/>
      <c r="AL435" s="205"/>
      <c r="AM435" s="205"/>
      <c r="AN435" s="205"/>
      <c r="AO435" s="205"/>
      <c r="AP435" s="205"/>
      <c r="AQ435" s="205"/>
      <c r="AR435" s="205"/>
    </row>
    <row r="436" spans="1:44" s="204" customFormat="1" ht="36" hidden="1" customHeight="1">
      <c r="A436" s="204">
        <v>1</v>
      </c>
      <c r="B436" s="207">
        <f>SUBTOTAL(103,$A$16:A436)</f>
        <v>0</v>
      </c>
      <c r="C436" s="197" t="s">
        <v>42</v>
      </c>
      <c r="D436" s="199">
        <v>1960</v>
      </c>
      <c r="E436" s="199"/>
      <c r="F436" s="208" t="s">
        <v>262</v>
      </c>
      <c r="G436" s="199">
        <v>2</v>
      </c>
      <c r="H436" s="199" t="s">
        <v>297</v>
      </c>
      <c r="I436" s="203">
        <v>676.5</v>
      </c>
      <c r="J436" s="203">
        <v>628.1</v>
      </c>
      <c r="K436" s="203">
        <v>628.1</v>
      </c>
      <c r="L436" s="209">
        <v>25</v>
      </c>
      <c r="M436" s="199" t="s">
        <v>260</v>
      </c>
      <c r="N436" s="199" t="s">
        <v>264</v>
      </c>
      <c r="O436" s="202" t="s">
        <v>268</v>
      </c>
      <c r="P436" s="203">
        <v>2210436.8400000003</v>
      </c>
      <c r="Q436" s="203">
        <v>0</v>
      </c>
      <c r="R436" s="203">
        <v>0</v>
      </c>
      <c r="S436" s="203">
        <f>P436-Q436-R436</f>
        <v>2210436.8400000003</v>
      </c>
      <c r="T436" s="203">
        <f t="shared" si="80"/>
        <v>3267.4602217294905</v>
      </c>
      <c r="U436" s="203">
        <v>7843.9635382113829</v>
      </c>
      <c r="V436" s="210">
        <v>7843.9635382113829</v>
      </c>
      <c r="W436" s="210">
        <v>4576.5033164818924</v>
      </c>
      <c r="X436" s="210">
        <f t="shared" ref="X436:X437" si="92">U436-T436</f>
        <v>4576.5033164818924</v>
      </c>
      <c r="Y436" s="205">
        <v>0</v>
      </c>
      <c r="Z436" s="205">
        <v>0</v>
      </c>
      <c r="AA436" s="205">
        <v>0</v>
      </c>
      <c r="AB436" s="205">
        <v>0</v>
      </c>
      <c r="AC436" s="205">
        <v>0</v>
      </c>
      <c r="AD436" s="205">
        <v>0</v>
      </c>
      <c r="AE436" s="205">
        <v>0</v>
      </c>
      <c r="AF436" s="211">
        <v>0</v>
      </c>
      <c r="AG436" s="205">
        <v>595.09</v>
      </c>
      <c r="AH436" s="211">
        <f t="shared" ref="AH436:AH437" si="93">8917.04*AG436/I436</f>
        <v>7843.9635382113829</v>
      </c>
      <c r="AI436" s="205">
        <v>0</v>
      </c>
      <c r="AJ436" s="205">
        <v>0</v>
      </c>
      <c r="AK436" s="205">
        <v>0</v>
      </c>
      <c r="AL436" s="211">
        <v>0</v>
      </c>
      <c r="AM436" s="205">
        <v>0</v>
      </c>
      <c r="AN436" s="205">
        <v>0</v>
      </c>
      <c r="AO436" s="211">
        <v>0</v>
      </c>
      <c r="AP436" s="205">
        <v>0</v>
      </c>
      <c r="AQ436" s="205">
        <v>0</v>
      </c>
      <c r="AR436" s="205">
        <v>0</v>
      </c>
    </row>
    <row r="437" spans="1:44" s="204" customFormat="1" ht="36" hidden="1" customHeight="1">
      <c r="A437" s="204">
        <v>1</v>
      </c>
      <c r="B437" s="207">
        <f>SUBTOTAL(103,$A$16:A437)</f>
        <v>0</v>
      </c>
      <c r="C437" s="197" t="s">
        <v>1505</v>
      </c>
      <c r="D437" s="199">
        <v>1957</v>
      </c>
      <c r="E437" s="199"/>
      <c r="F437" s="208" t="s">
        <v>262</v>
      </c>
      <c r="G437" s="199">
        <v>2</v>
      </c>
      <c r="H437" s="199" t="s">
        <v>297</v>
      </c>
      <c r="I437" s="203">
        <v>646</v>
      </c>
      <c r="J437" s="203">
        <v>588.29999999999995</v>
      </c>
      <c r="K437" s="203">
        <v>588.29999999999995</v>
      </c>
      <c r="L437" s="209">
        <v>35</v>
      </c>
      <c r="M437" s="199" t="s">
        <v>260</v>
      </c>
      <c r="N437" s="199" t="s">
        <v>264</v>
      </c>
      <c r="O437" s="202" t="s">
        <v>268</v>
      </c>
      <c r="P437" s="203">
        <v>2928347.73</v>
      </c>
      <c r="Q437" s="203">
        <v>0</v>
      </c>
      <c r="R437" s="203">
        <v>0</v>
      </c>
      <c r="S437" s="203">
        <f>P437-R437-Q437</f>
        <v>2928347.73</v>
      </c>
      <c r="T437" s="203">
        <f t="shared" si="80"/>
        <v>4533.0460216718266</v>
      </c>
      <c r="U437" s="203">
        <v>10715.217710216719</v>
      </c>
      <c r="V437" s="210">
        <v>10715.217710216719</v>
      </c>
      <c r="W437" s="210">
        <v>6182.1716885448923</v>
      </c>
      <c r="X437" s="210">
        <f t="shared" si="92"/>
        <v>6182.1716885448923</v>
      </c>
      <c r="Y437" s="205">
        <v>0</v>
      </c>
      <c r="Z437" s="205">
        <v>0</v>
      </c>
      <c r="AA437" s="205">
        <v>0</v>
      </c>
      <c r="AB437" s="205">
        <v>0</v>
      </c>
      <c r="AC437" s="205">
        <v>0</v>
      </c>
      <c r="AD437" s="205">
        <v>0</v>
      </c>
      <c r="AE437" s="205">
        <v>0</v>
      </c>
      <c r="AF437" s="211">
        <v>0</v>
      </c>
      <c r="AG437" s="205">
        <v>776.27</v>
      </c>
      <c r="AH437" s="211">
        <f t="shared" si="93"/>
        <v>10715.217710216719</v>
      </c>
      <c r="AI437" s="205">
        <v>0</v>
      </c>
      <c r="AJ437" s="205">
        <v>0</v>
      </c>
      <c r="AK437" s="205">
        <v>0</v>
      </c>
      <c r="AL437" s="211">
        <v>0</v>
      </c>
      <c r="AM437" s="205">
        <v>0</v>
      </c>
      <c r="AN437" s="205">
        <v>0</v>
      </c>
      <c r="AO437" s="211">
        <v>0</v>
      </c>
      <c r="AP437" s="205">
        <v>0</v>
      </c>
      <c r="AQ437" s="205">
        <v>0</v>
      </c>
      <c r="AR437" s="205">
        <v>0</v>
      </c>
    </row>
    <row r="438" spans="1:44" s="204" customFormat="1" ht="36" hidden="1" customHeight="1">
      <c r="B438" s="197" t="s">
        <v>813</v>
      </c>
      <c r="C438" s="197"/>
      <c r="D438" s="199" t="s">
        <v>857</v>
      </c>
      <c r="E438" s="199" t="s">
        <v>857</v>
      </c>
      <c r="F438" s="199" t="s">
        <v>857</v>
      </c>
      <c r="G438" s="199" t="s">
        <v>857</v>
      </c>
      <c r="H438" s="199" t="s">
        <v>857</v>
      </c>
      <c r="I438" s="200">
        <f>SUM(I439:I448)</f>
        <v>13058.16</v>
      </c>
      <c r="J438" s="200">
        <f>SUM(J439:J448)</f>
        <v>11210.9</v>
      </c>
      <c r="K438" s="200">
        <f>SUM(K439:K448)</f>
        <v>11135.9</v>
      </c>
      <c r="L438" s="201">
        <f>SUM(L439:L448)</f>
        <v>529</v>
      </c>
      <c r="M438" s="199" t="s">
        <v>857</v>
      </c>
      <c r="N438" s="199" t="s">
        <v>857</v>
      </c>
      <c r="O438" s="202" t="s">
        <v>857</v>
      </c>
      <c r="P438" s="203">
        <v>17752085.210000001</v>
      </c>
      <c r="Q438" s="203">
        <f>SUM(Q439:Q448)</f>
        <v>0</v>
      </c>
      <c r="R438" s="203">
        <f>SUM(R439:R448)</f>
        <v>0</v>
      </c>
      <c r="S438" s="203">
        <f>SUM(S439:S448)</f>
        <v>17752085.210000001</v>
      </c>
      <c r="T438" s="203">
        <f t="shared" si="80"/>
        <v>1359.4629878941598</v>
      </c>
      <c r="U438" s="203">
        <f>MAX(U439:U448)</f>
        <v>11205.478185895117</v>
      </c>
      <c r="Y438" s="205"/>
      <c r="Z438" s="205"/>
      <c r="AA438" s="205"/>
      <c r="AB438" s="205"/>
      <c r="AC438" s="205"/>
      <c r="AD438" s="205"/>
      <c r="AE438" s="205"/>
      <c r="AF438" s="205"/>
      <c r="AG438" s="205"/>
      <c r="AH438" s="205"/>
      <c r="AI438" s="205"/>
      <c r="AJ438" s="205"/>
      <c r="AK438" s="205"/>
      <c r="AL438" s="205"/>
      <c r="AM438" s="205"/>
      <c r="AN438" s="205"/>
      <c r="AO438" s="205"/>
      <c r="AP438" s="205"/>
      <c r="AQ438" s="205"/>
      <c r="AR438" s="205"/>
    </row>
    <row r="439" spans="1:44" s="204" customFormat="1" ht="36" hidden="1" customHeight="1">
      <c r="A439" s="204">
        <v>1</v>
      </c>
      <c r="B439" s="207">
        <f>SUBTOTAL(103,$A$16:A439)</f>
        <v>0</v>
      </c>
      <c r="C439" s="197" t="s">
        <v>50</v>
      </c>
      <c r="D439" s="199">
        <v>1941</v>
      </c>
      <c r="E439" s="199"/>
      <c r="F439" s="208" t="s">
        <v>262</v>
      </c>
      <c r="G439" s="199">
        <v>3</v>
      </c>
      <c r="H439" s="199" t="s">
        <v>306</v>
      </c>
      <c r="I439" s="203">
        <v>1207.5</v>
      </c>
      <c r="J439" s="203">
        <v>1191.18</v>
      </c>
      <c r="K439" s="203">
        <v>1191.18</v>
      </c>
      <c r="L439" s="209">
        <v>51</v>
      </c>
      <c r="M439" s="199" t="s">
        <v>260</v>
      </c>
      <c r="N439" s="199" t="s">
        <v>261</v>
      </c>
      <c r="O439" s="202" t="s">
        <v>263</v>
      </c>
      <c r="P439" s="203">
        <v>4771616.71</v>
      </c>
      <c r="Q439" s="203">
        <v>0</v>
      </c>
      <c r="R439" s="203">
        <v>0</v>
      </c>
      <c r="S439" s="203">
        <f t="shared" ref="S439:S448" si="94">P439-Q439-R439</f>
        <v>4771616.71</v>
      </c>
      <c r="T439" s="203">
        <f t="shared" si="80"/>
        <v>3951.6494492753623</v>
      </c>
      <c r="U439" s="203">
        <v>5662.5234795859215</v>
      </c>
      <c r="V439" s="210">
        <v>5662.5234795859215</v>
      </c>
      <c r="W439" s="210">
        <v>1710.8740303105592</v>
      </c>
      <c r="X439" s="210">
        <f t="shared" ref="X439:X448" si="95">U439-T439</f>
        <v>1710.8740303105592</v>
      </c>
      <c r="Y439" s="205">
        <v>0</v>
      </c>
      <c r="Z439" s="205">
        <v>0</v>
      </c>
      <c r="AA439" s="205">
        <v>0</v>
      </c>
      <c r="AB439" s="205">
        <v>0</v>
      </c>
      <c r="AC439" s="205">
        <v>0</v>
      </c>
      <c r="AD439" s="205">
        <v>0</v>
      </c>
      <c r="AE439" s="205">
        <v>0</v>
      </c>
      <c r="AF439" s="211">
        <v>0</v>
      </c>
      <c r="AG439" s="205">
        <v>766.79</v>
      </c>
      <c r="AH439" s="211">
        <f t="shared" ref="AH439:AH440" si="96">8917.04*AG439/I439</f>
        <v>5662.5234795859215</v>
      </c>
      <c r="AI439" s="205">
        <v>0</v>
      </c>
      <c r="AJ439" s="205">
        <v>0</v>
      </c>
      <c r="AK439" s="205">
        <v>0</v>
      </c>
      <c r="AL439" s="211">
        <v>0</v>
      </c>
      <c r="AM439" s="205">
        <v>0</v>
      </c>
      <c r="AN439" s="205">
        <v>0</v>
      </c>
      <c r="AO439" s="211">
        <v>0</v>
      </c>
      <c r="AP439" s="205">
        <v>0</v>
      </c>
      <c r="AQ439" s="205">
        <v>0</v>
      </c>
      <c r="AR439" s="205">
        <v>0</v>
      </c>
    </row>
    <row r="440" spans="1:44" s="204" customFormat="1" ht="36" hidden="1" customHeight="1">
      <c r="A440" s="204">
        <v>1</v>
      </c>
      <c r="B440" s="207">
        <f>SUBTOTAL(103,$A$16:A440)</f>
        <v>0</v>
      </c>
      <c r="C440" s="197" t="s">
        <v>48</v>
      </c>
      <c r="D440" s="199">
        <v>1972</v>
      </c>
      <c r="E440" s="199"/>
      <c r="F440" s="208" t="s">
        <v>262</v>
      </c>
      <c r="G440" s="199">
        <v>2</v>
      </c>
      <c r="H440" s="199" t="s">
        <v>297</v>
      </c>
      <c r="I440" s="203">
        <v>729.8</v>
      </c>
      <c r="J440" s="203">
        <v>482.52</v>
      </c>
      <c r="K440" s="203">
        <v>482.52</v>
      </c>
      <c r="L440" s="209">
        <v>30</v>
      </c>
      <c r="M440" s="199" t="s">
        <v>260</v>
      </c>
      <c r="N440" s="199" t="s">
        <v>261</v>
      </c>
      <c r="O440" s="202" t="s">
        <v>263</v>
      </c>
      <c r="P440" s="203">
        <v>2810575.6300000004</v>
      </c>
      <c r="Q440" s="203">
        <v>0</v>
      </c>
      <c r="R440" s="203">
        <v>0</v>
      </c>
      <c r="S440" s="203">
        <f t="shared" si="94"/>
        <v>2810575.6300000004</v>
      </c>
      <c r="T440" s="203">
        <f t="shared" si="80"/>
        <v>3851.1587147163614</v>
      </c>
      <c r="U440" s="203">
        <v>7978.6614414908199</v>
      </c>
      <c r="V440" s="210">
        <v>7978.6614414908199</v>
      </c>
      <c r="W440" s="210">
        <v>4127.502726774459</v>
      </c>
      <c r="X440" s="210">
        <f t="shared" si="95"/>
        <v>4127.502726774459</v>
      </c>
      <c r="Y440" s="205">
        <v>0</v>
      </c>
      <c r="Z440" s="205">
        <v>0</v>
      </c>
      <c r="AA440" s="205">
        <v>0</v>
      </c>
      <c r="AB440" s="205">
        <v>0</v>
      </c>
      <c r="AC440" s="205">
        <v>0</v>
      </c>
      <c r="AD440" s="205">
        <v>0</v>
      </c>
      <c r="AE440" s="205">
        <v>0</v>
      </c>
      <c r="AF440" s="211">
        <v>0</v>
      </c>
      <c r="AG440" s="205">
        <v>653</v>
      </c>
      <c r="AH440" s="211">
        <f t="shared" si="96"/>
        <v>7978.6614414908199</v>
      </c>
      <c r="AI440" s="205">
        <v>0</v>
      </c>
      <c r="AJ440" s="205">
        <v>0</v>
      </c>
      <c r="AK440" s="205">
        <v>0</v>
      </c>
      <c r="AL440" s="211">
        <v>0</v>
      </c>
      <c r="AM440" s="205">
        <v>0</v>
      </c>
      <c r="AN440" s="205">
        <v>0</v>
      </c>
      <c r="AO440" s="211">
        <v>0</v>
      </c>
      <c r="AP440" s="205">
        <v>0</v>
      </c>
      <c r="AQ440" s="205">
        <v>0</v>
      </c>
      <c r="AR440" s="205">
        <v>0</v>
      </c>
    </row>
    <row r="441" spans="1:44" s="204" customFormat="1" ht="36" hidden="1" customHeight="1">
      <c r="A441" s="204">
        <v>1</v>
      </c>
      <c r="B441" s="207">
        <f>SUBTOTAL(103,$A$16:A441)</f>
        <v>0</v>
      </c>
      <c r="C441" s="197" t="s">
        <v>49</v>
      </c>
      <c r="D441" s="199">
        <v>1962</v>
      </c>
      <c r="E441" s="199"/>
      <c r="F441" s="208" t="s">
        <v>262</v>
      </c>
      <c r="G441" s="199">
        <v>4</v>
      </c>
      <c r="H441" s="199" t="s">
        <v>306</v>
      </c>
      <c r="I441" s="203">
        <v>1905.34</v>
      </c>
      <c r="J441" s="203">
        <v>1905.34</v>
      </c>
      <c r="K441" s="203">
        <v>1830.34</v>
      </c>
      <c r="L441" s="209">
        <v>101</v>
      </c>
      <c r="M441" s="199" t="s">
        <v>260</v>
      </c>
      <c r="N441" s="199" t="s">
        <v>261</v>
      </c>
      <c r="O441" s="202" t="s">
        <v>263</v>
      </c>
      <c r="P441" s="203">
        <v>131037.61</v>
      </c>
      <c r="Q441" s="203">
        <v>0</v>
      </c>
      <c r="R441" s="203">
        <v>0</v>
      </c>
      <c r="S441" s="203">
        <f t="shared" si="94"/>
        <v>131037.61</v>
      </c>
      <c r="T441" s="203">
        <f t="shared" si="80"/>
        <v>68.773872379732751</v>
      </c>
      <c r="U441" s="203">
        <v>68.773872379732751</v>
      </c>
      <c r="V441" s="210">
        <v>68.773872379732751</v>
      </c>
      <c r="W441" s="210">
        <v>0</v>
      </c>
      <c r="X441" s="210">
        <f t="shared" si="95"/>
        <v>0</v>
      </c>
      <c r="Y441" s="205">
        <v>0</v>
      </c>
      <c r="Z441" s="205">
        <v>0</v>
      </c>
      <c r="AA441" s="205">
        <v>0</v>
      </c>
      <c r="AB441" s="205">
        <v>0</v>
      </c>
      <c r="AC441" s="205">
        <v>0</v>
      </c>
      <c r="AD441" s="205">
        <v>0</v>
      </c>
      <c r="AE441" s="205">
        <v>0</v>
      </c>
      <c r="AF441" s="211">
        <v>0</v>
      </c>
      <c r="AG441" s="205">
        <v>0</v>
      </c>
      <c r="AH441" s="205">
        <v>0</v>
      </c>
      <c r="AI441" s="205">
        <v>0</v>
      </c>
      <c r="AJ441" s="205">
        <v>0</v>
      </c>
      <c r="AK441" s="205">
        <v>0</v>
      </c>
      <c r="AL441" s="211">
        <v>0</v>
      </c>
      <c r="AM441" s="205">
        <v>0</v>
      </c>
      <c r="AN441" s="205">
        <v>0</v>
      </c>
      <c r="AO441" s="211">
        <v>0</v>
      </c>
      <c r="AP441" s="205">
        <v>0</v>
      </c>
      <c r="AQ441" s="205">
        <v>0</v>
      </c>
      <c r="AR441" s="205">
        <v>0</v>
      </c>
    </row>
    <row r="442" spans="1:44" s="204" customFormat="1" ht="36" hidden="1" customHeight="1">
      <c r="A442" s="204">
        <v>1</v>
      </c>
      <c r="B442" s="207">
        <f>SUBTOTAL(103,$A$16:A442)</f>
        <v>0</v>
      </c>
      <c r="C442" s="197" t="s">
        <v>51</v>
      </c>
      <c r="D442" s="199">
        <v>1971</v>
      </c>
      <c r="E442" s="199"/>
      <c r="F442" s="208" t="s">
        <v>262</v>
      </c>
      <c r="G442" s="199">
        <v>2</v>
      </c>
      <c r="H442" s="199" t="s">
        <v>297</v>
      </c>
      <c r="I442" s="203">
        <v>754.85</v>
      </c>
      <c r="J442" s="203">
        <v>754.85</v>
      </c>
      <c r="K442" s="203">
        <v>754.85</v>
      </c>
      <c r="L442" s="209">
        <v>42</v>
      </c>
      <c r="M442" s="199" t="s">
        <v>260</v>
      </c>
      <c r="N442" s="199" t="s">
        <v>261</v>
      </c>
      <c r="O442" s="202" t="s">
        <v>263</v>
      </c>
      <c r="P442" s="203">
        <v>2938871.62</v>
      </c>
      <c r="Q442" s="203">
        <v>0</v>
      </c>
      <c r="R442" s="203">
        <v>0</v>
      </c>
      <c r="S442" s="203">
        <f t="shared" si="94"/>
        <v>2938871.62</v>
      </c>
      <c r="T442" s="203">
        <f t="shared" si="80"/>
        <v>3893.3186990792874</v>
      </c>
      <c r="U442" s="203">
        <v>8032.8372524342585</v>
      </c>
      <c r="V442" s="210">
        <v>8032.8372524342585</v>
      </c>
      <c r="W442" s="210">
        <v>4139.5185533549711</v>
      </c>
      <c r="X442" s="210">
        <f t="shared" si="95"/>
        <v>4139.5185533549711</v>
      </c>
      <c r="Y442" s="205">
        <v>0</v>
      </c>
      <c r="Z442" s="205">
        <v>0</v>
      </c>
      <c r="AA442" s="205">
        <v>0</v>
      </c>
      <c r="AB442" s="205">
        <v>0</v>
      </c>
      <c r="AC442" s="205">
        <v>0</v>
      </c>
      <c r="AD442" s="205">
        <v>0</v>
      </c>
      <c r="AE442" s="205">
        <v>0</v>
      </c>
      <c r="AF442" s="211">
        <v>0</v>
      </c>
      <c r="AG442" s="205">
        <v>680</v>
      </c>
      <c r="AH442" s="211">
        <f t="shared" ref="AH442:AH446" si="97">8917.04*AG442/I442</f>
        <v>8032.8372524342585</v>
      </c>
      <c r="AI442" s="205">
        <v>0</v>
      </c>
      <c r="AJ442" s="205">
        <v>0</v>
      </c>
      <c r="AK442" s="205">
        <v>0</v>
      </c>
      <c r="AL442" s="211">
        <v>0</v>
      </c>
      <c r="AM442" s="205">
        <v>0</v>
      </c>
      <c r="AN442" s="205">
        <v>0</v>
      </c>
      <c r="AO442" s="211">
        <v>0</v>
      </c>
      <c r="AP442" s="205">
        <v>0</v>
      </c>
      <c r="AQ442" s="205">
        <v>0</v>
      </c>
      <c r="AR442" s="205">
        <v>0</v>
      </c>
    </row>
    <row r="443" spans="1:44" s="204" customFormat="1" ht="36" hidden="1" customHeight="1">
      <c r="A443" s="204">
        <v>1</v>
      </c>
      <c r="B443" s="207">
        <f>SUBTOTAL(103,$A$16:A443)</f>
        <v>0</v>
      </c>
      <c r="C443" s="197" t="s">
        <v>1200</v>
      </c>
      <c r="D443" s="199">
        <v>1978</v>
      </c>
      <c r="E443" s="199"/>
      <c r="F443" s="208" t="s">
        <v>262</v>
      </c>
      <c r="G443" s="199">
        <v>3</v>
      </c>
      <c r="H443" s="199" t="s">
        <v>306</v>
      </c>
      <c r="I443" s="203">
        <v>1326.37</v>
      </c>
      <c r="J443" s="203">
        <v>1326.37</v>
      </c>
      <c r="K443" s="203">
        <v>1326.37</v>
      </c>
      <c r="L443" s="209">
        <v>61</v>
      </c>
      <c r="M443" s="199" t="s">
        <v>260</v>
      </c>
      <c r="N443" s="199" t="s">
        <v>261</v>
      </c>
      <c r="O443" s="202" t="s">
        <v>263</v>
      </c>
      <c r="P443" s="203">
        <v>2250237.6300000004</v>
      </c>
      <c r="Q443" s="203">
        <v>0</v>
      </c>
      <c r="R443" s="203">
        <v>0</v>
      </c>
      <c r="S443" s="203">
        <f t="shared" si="94"/>
        <v>2250237.6300000004</v>
      </c>
      <c r="T443" s="203">
        <f t="shared" si="80"/>
        <v>1696.5383942640444</v>
      </c>
      <c r="U443" s="203">
        <v>4561.4810648612383</v>
      </c>
      <c r="V443" s="210">
        <v>4561.4810648612383</v>
      </c>
      <c r="W443" s="210">
        <v>2864.9426705971937</v>
      </c>
      <c r="X443" s="210">
        <f t="shared" si="95"/>
        <v>2864.9426705971937</v>
      </c>
      <c r="Y443" s="205">
        <v>0</v>
      </c>
      <c r="Z443" s="205">
        <v>0</v>
      </c>
      <c r="AA443" s="205">
        <v>0</v>
      </c>
      <c r="AB443" s="205">
        <v>0</v>
      </c>
      <c r="AC443" s="205">
        <v>0</v>
      </c>
      <c r="AD443" s="205">
        <v>0</v>
      </c>
      <c r="AE443" s="205">
        <v>0</v>
      </c>
      <c r="AF443" s="211">
        <v>0</v>
      </c>
      <c r="AG443" s="205">
        <v>678.5</v>
      </c>
      <c r="AH443" s="211">
        <f t="shared" si="97"/>
        <v>4561.4810648612383</v>
      </c>
      <c r="AI443" s="205">
        <v>0</v>
      </c>
      <c r="AJ443" s="205">
        <v>0</v>
      </c>
      <c r="AK443" s="205">
        <v>0</v>
      </c>
      <c r="AL443" s="211">
        <v>0</v>
      </c>
      <c r="AM443" s="205">
        <v>0</v>
      </c>
      <c r="AN443" s="205">
        <v>0</v>
      </c>
      <c r="AO443" s="211">
        <v>0</v>
      </c>
      <c r="AP443" s="205">
        <v>0</v>
      </c>
      <c r="AQ443" s="205">
        <v>0</v>
      </c>
      <c r="AR443" s="205">
        <v>0</v>
      </c>
    </row>
    <row r="444" spans="1:44" s="204" customFormat="1" ht="36" hidden="1" customHeight="1">
      <c r="A444" s="204">
        <v>1</v>
      </c>
      <c r="B444" s="207">
        <f>SUBTOTAL(103,$A$16:A444)</f>
        <v>0</v>
      </c>
      <c r="C444" s="197" t="s">
        <v>1201</v>
      </c>
      <c r="D444" s="199">
        <v>1983</v>
      </c>
      <c r="E444" s="199"/>
      <c r="F444" s="208" t="s">
        <v>262</v>
      </c>
      <c r="G444" s="199">
        <v>5</v>
      </c>
      <c r="H444" s="199" t="s">
        <v>364</v>
      </c>
      <c r="I444" s="203">
        <v>5165.2</v>
      </c>
      <c r="J444" s="203">
        <v>4087.35</v>
      </c>
      <c r="K444" s="203">
        <v>4087.35</v>
      </c>
      <c r="L444" s="209">
        <v>153</v>
      </c>
      <c r="M444" s="199" t="s">
        <v>260</v>
      </c>
      <c r="N444" s="199" t="s">
        <v>264</v>
      </c>
      <c r="O444" s="202" t="s">
        <v>1259</v>
      </c>
      <c r="P444" s="203">
        <v>2695769.57</v>
      </c>
      <c r="Q444" s="203">
        <v>0</v>
      </c>
      <c r="R444" s="203">
        <v>0</v>
      </c>
      <c r="S444" s="203">
        <f t="shared" si="94"/>
        <v>2695769.57</v>
      </c>
      <c r="T444" s="203">
        <f t="shared" si="80"/>
        <v>521.91000735692717</v>
      </c>
      <c r="U444" s="203">
        <v>2199.3765564934565</v>
      </c>
      <c r="V444" s="210">
        <v>2199.3765564934565</v>
      </c>
      <c r="W444" s="210">
        <v>1677.4665491365295</v>
      </c>
      <c r="X444" s="210">
        <f t="shared" si="95"/>
        <v>1677.4665491365295</v>
      </c>
      <c r="Y444" s="205">
        <v>0</v>
      </c>
      <c r="Z444" s="205">
        <v>0</v>
      </c>
      <c r="AA444" s="205">
        <v>0</v>
      </c>
      <c r="AB444" s="205">
        <v>0</v>
      </c>
      <c r="AC444" s="205">
        <v>0</v>
      </c>
      <c r="AD444" s="205">
        <v>0</v>
      </c>
      <c r="AE444" s="205">
        <v>0</v>
      </c>
      <c r="AF444" s="211">
        <v>0</v>
      </c>
      <c r="AG444" s="205">
        <v>1273.99</v>
      </c>
      <c r="AH444" s="211">
        <f t="shared" si="97"/>
        <v>2199.3765564934565</v>
      </c>
      <c r="AI444" s="205">
        <v>0</v>
      </c>
      <c r="AJ444" s="205">
        <v>0</v>
      </c>
      <c r="AK444" s="205">
        <v>0</v>
      </c>
      <c r="AL444" s="211">
        <v>0</v>
      </c>
      <c r="AM444" s="205">
        <v>0</v>
      </c>
      <c r="AN444" s="205">
        <v>0</v>
      </c>
      <c r="AO444" s="211">
        <v>0</v>
      </c>
      <c r="AP444" s="205">
        <v>0</v>
      </c>
      <c r="AQ444" s="205">
        <v>0</v>
      </c>
      <c r="AR444" s="205">
        <v>0</v>
      </c>
    </row>
    <row r="445" spans="1:44" s="204" customFormat="1" ht="36" hidden="1" customHeight="1">
      <c r="A445" s="204">
        <v>1</v>
      </c>
      <c r="B445" s="207">
        <f>SUBTOTAL(103,$A$16:A445)</f>
        <v>0</v>
      </c>
      <c r="C445" s="197" t="s">
        <v>1203</v>
      </c>
      <c r="D445" s="199">
        <v>1959</v>
      </c>
      <c r="E445" s="199"/>
      <c r="F445" s="208" t="s">
        <v>262</v>
      </c>
      <c r="G445" s="199" t="s">
        <v>297</v>
      </c>
      <c r="H445" s="199" t="s">
        <v>298</v>
      </c>
      <c r="I445" s="203">
        <v>264.3</v>
      </c>
      <c r="J445" s="203">
        <v>264.3</v>
      </c>
      <c r="K445" s="203">
        <v>264.3</v>
      </c>
      <c r="L445" s="209">
        <v>15</v>
      </c>
      <c r="M445" s="199" t="s">
        <v>260</v>
      </c>
      <c r="N445" s="199" t="s">
        <v>261</v>
      </c>
      <c r="O445" s="202" t="s">
        <v>263</v>
      </c>
      <c r="P445" s="203">
        <v>791834.9</v>
      </c>
      <c r="Q445" s="203">
        <v>0</v>
      </c>
      <c r="R445" s="203">
        <v>0</v>
      </c>
      <c r="S445" s="203">
        <f t="shared" si="94"/>
        <v>791834.9</v>
      </c>
      <c r="T445" s="203">
        <f t="shared" si="80"/>
        <v>2995.9701097237985</v>
      </c>
      <c r="U445" s="203">
        <v>7894.7686719636777</v>
      </c>
      <c r="V445" s="210">
        <v>7894.7686719636777</v>
      </c>
      <c r="W445" s="210">
        <v>4898.7985622398792</v>
      </c>
      <c r="X445" s="210">
        <f t="shared" si="95"/>
        <v>4898.7985622398792</v>
      </c>
      <c r="Y445" s="205">
        <v>0</v>
      </c>
      <c r="Z445" s="205">
        <v>0</v>
      </c>
      <c r="AA445" s="205">
        <v>0</v>
      </c>
      <c r="AB445" s="205">
        <v>0</v>
      </c>
      <c r="AC445" s="205">
        <v>0</v>
      </c>
      <c r="AD445" s="205">
        <v>0</v>
      </c>
      <c r="AE445" s="205">
        <v>0</v>
      </c>
      <c r="AF445" s="211">
        <v>0</v>
      </c>
      <c r="AG445" s="205">
        <v>234</v>
      </c>
      <c r="AH445" s="211">
        <f t="shared" si="97"/>
        <v>7894.7686719636777</v>
      </c>
      <c r="AI445" s="205">
        <v>0</v>
      </c>
      <c r="AJ445" s="205">
        <v>0</v>
      </c>
      <c r="AK445" s="205">
        <v>0</v>
      </c>
      <c r="AL445" s="211">
        <v>0</v>
      </c>
      <c r="AM445" s="205">
        <v>0</v>
      </c>
      <c r="AN445" s="205">
        <v>0</v>
      </c>
      <c r="AO445" s="211">
        <v>0</v>
      </c>
      <c r="AP445" s="205">
        <v>0</v>
      </c>
      <c r="AQ445" s="205">
        <v>0</v>
      </c>
      <c r="AR445" s="205">
        <v>0</v>
      </c>
    </row>
    <row r="446" spans="1:44" s="204" customFormat="1" ht="36" hidden="1" customHeight="1">
      <c r="A446" s="204">
        <v>1</v>
      </c>
      <c r="B446" s="207">
        <f>SUBTOTAL(103,$A$16:A446)</f>
        <v>0</v>
      </c>
      <c r="C446" s="197" t="s">
        <v>1204</v>
      </c>
      <c r="D446" s="199">
        <v>1957</v>
      </c>
      <c r="E446" s="199"/>
      <c r="F446" s="208" t="s">
        <v>324</v>
      </c>
      <c r="G446" s="199">
        <v>2</v>
      </c>
      <c r="H446" s="199" t="s">
        <v>297</v>
      </c>
      <c r="I446" s="203">
        <v>276.5</v>
      </c>
      <c r="J446" s="203">
        <v>234.3</v>
      </c>
      <c r="K446" s="203">
        <v>234.3</v>
      </c>
      <c r="L446" s="209">
        <v>12</v>
      </c>
      <c r="M446" s="199" t="s">
        <v>260</v>
      </c>
      <c r="N446" s="199" t="s">
        <v>261</v>
      </c>
      <c r="O446" s="202" t="s">
        <v>263</v>
      </c>
      <c r="P446" s="203">
        <v>1207929.18</v>
      </c>
      <c r="Q446" s="203">
        <v>0</v>
      </c>
      <c r="R446" s="203">
        <v>0</v>
      </c>
      <c r="S446" s="203">
        <f>P446-Q446-R446</f>
        <v>1207929.18</v>
      </c>
      <c r="T446" s="203">
        <f t="shared" si="80"/>
        <v>4368.640795660036</v>
      </c>
      <c r="U446" s="203">
        <v>11205.478185895117</v>
      </c>
      <c r="V446" s="210">
        <v>11205.478185895117</v>
      </c>
      <c r="W446" s="210">
        <v>6836.8373902350813</v>
      </c>
      <c r="X446" s="210">
        <f t="shared" si="95"/>
        <v>6836.8373902350813</v>
      </c>
      <c r="Y446" s="205">
        <v>0</v>
      </c>
      <c r="Z446" s="205">
        <v>0</v>
      </c>
      <c r="AA446" s="205">
        <v>0</v>
      </c>
      <c r="AB446" s="205">
        <v>0</v>
      </c>
      <c r="AC446" s="205">
        <v>0</v>
      </c>
      <c r="AD446" s="205">
        <v>0</v>
      </c>
      <c r="AE446" s="205">
        <v>0</v>
      </c>
      <c r="AF446" s="211">
        <v>0</v>
      </c>
      <c r="AG446" s="205">
        <v>347.46</v>
      </c>
      <c r="AH446" s="211">
        <f t="shared" si="97"/>
        <v>11205.478185895117</v>
      </c>
      <c r="AI446" s="205">
        <v>0</v>
      </c>
      <c r="AJ446" s="205">
        <v>0</v>
      </c>
      <c r="AK446" s="205">
        <v>0</v>
      </c>
      <c r="AL446" s="211">
        <v>0</v>
      </c>
      <c r="AM446" s="205">
        <v>0</v>
      </c>
      <c r="AN446" s="205">
        <v>0</v>
      </c>
      <c r="AO446" s="211">
        <v>0</v>
      </c>
      <c r="AP446" s="205">
        <v>0</v>
      </c>
      <c r="AQ446" s="205">
        <v>0</v>
      </c>
      <c r="AR446" s="205">
        <v>0</v>
      </c>
    </row>
    <row r="447" spans="1:44" s="204" customFormat="1" ht="36" hidden="1" customHeight="1">
      <c r="A447" s="204">
        <v>1</v>
      </c>
      <c r="B447" s="207">
        <f>SUBTOTAL(103,$A$16:A447)</f>
        <v>0</v>
      </c>
      <c r="C447" s="197" t="s">
        <v>58</v>
      </c>
      <c r="D447" s="199">
        <v>1970</v>
      </c>
      <c r="E447" s="199"/>
      <c r="F447" s="208" t="s">
        <v>262</v>
      </c>
      <c r="G447" s="199">
        <v>2</v>
      </c>
      <c r="H447" s="199" t="s">
        <v>297</v>
      </c>
      <c r="I447" s="203">
        <v>726.6</v>
      </c>
      <c r="J447" s="203">
        <v>482.19</v>
      </c>
      <c r="K447" s="203">
        <v>482.19</v>
      </c>
      <c r="L447" s="209">
        <v>33</v>
      </c>
      <c r="M447" s="199" t="s">
        <v>260</v>
      </c>
      <c r="N447" s="199" t="s">
        <v>261</v>
      </c>
      <c r="O447" s="202" t="s">
        <v>263</v>
      </c>
      <c r="P447" s="203">
        <v>77311.89</v>
      </c>
      <c r="Q447" s="203">
        <v>0</v>
      </c>
      <c r="R447" s="203">
        <v>0</v>
      </c>
      <c r="S447" s="203">
        <f t="shared" si="94"/>
        <v>77311.89</v>
      </c>
      <c r="T447" s="203">
        <f t="shared" si="80"/>
        <v>106.40227085053674</v>
      </c>
      <c r="U447" s="203">
        <v>106.40227085053674</v>
      </c>
      <c r="V447" s="210">
        <v>106.40227085053674</v>
      </c>
      <c r="W447" s="210">
        <v>0</v>
      </c>
      <c r="X447" s="210">
        <f t="shared" si="95"/>
        <v>0</v>
      </c>
      <c r="Y447" s="205">
        <v>0</v>
      </c>
      <c r="Z447" s="205">
        <v>0</v>
      </c>
      <c r="AA447" s="205">
        <v>0</v>
      </c>
      <c r="AB447" s="205">
        <v>0</v>
      </c>
      <c r="AC447" s="205">
        <v>0</v>
      </c>
      <c r="AD447" s="205">
        <v>0</v>
      </c>
      <c r="AE447" s="205">
        <v>0</v>
      </c>
      <c r="AF447" s="211">
        <v>0</v>
      </c>
      <c r="AG447" s="205">
        <v>0</v>
      </c>
      <c r="AH447" s="205">
        <v>0</v>
      </c>
      <c r="AI447" s="205">
        <v>0</v>
      </c>
      <c r="AJ447" s="205">
        <v>0</v>
      </c>
      <c r="AK447" s="205">
        <v>0</v>
      </c>
      <c r="AL447" s="211">
        <v>0</v>
      </c>
      <c r="AM447" s="205">
        <v>0</v>
      </c>
      <c r="AN447" s="205">
        <v>0</v>
      </c>
      <c r="AO447" s="211">
        <v>0</v>
      </c>
      <c r="AP447" s="205">
        <v>0</v>
      </c>
      <c r="AQ447" s="205">
        <v>0</v>
      </c>
      <c r="AR447" s="205">
        <v>0</v>
      </c>
    </row>
    <row r="448" spans="1:44" s="204" customFormat="1" ht="36" hidden="1" customHeight="1">
      <c r="A448" s="204">
        <v>1</v>
      </c>
      <c r="B448" s="207">
        <f>SUBTOTAL(103,$A$16:A448)</f>
        <v>0</v>
      </c>
      <c r="C448" s="197" t="s">
        <v>59</v>
      </c>
      <c r="D448" s="199">
        <v>1973</v>
      </c>
      <c r="E448" s="199"/>
      <c r="F448" s="208" t="s">
        <v>262</v>
      </c>
      <c r="G448" s="199">
        <v>2</v>
      </c>
      <c r="H448" s="199" t="s">
        <v>297</v>
      </c>
      <c r="I448" s="203">
        <v>701.7</v>
      </c>
      <c r="J448" s="203">
        <v>482.5</v>
      </c>
      <c r="K448" s="203">
        <v>482.5</v>
      </c>
      <c r="L448" s="209">
        <v>31</v>
      </c>
      <c r="M448" s="199" t="s">
        <v>260</v>
      </c>
      <c r="N448" s="199" t="s">
        <v>261</v>
      </c>
      <c r="O448" s="202" t="s">
        <v>263</v>
      </c>
      <c r="P448" s="203">
        <v>76900.47</v>
      </c>
      <c r="Q448" s="203">
        <v>0</v>
      </c>
      <c r="R448" s="203">
        <v>0</v>
      </c>
      <c r="S448" s="203">
        <f t="shared" si="94"/>
        <v>76900.47</v>
      </c>
      <c r="T448" s="203">
        <f t="shared" si="80"/>
        <v>109.59166310389054</v>
      </c>
      <c r="U448" s="203">
        <v>109.59166310389054</v>
      </c>
      <c r="V448" s="210">
        <v>109.59166310389054</v>
      </c>
      <c r="W448" s="210">
        <v>0</v>
      </c>
      <c r="X448" s="210">
        <f t="shared" si="95"/>
        <v>0</v>
      </c>
      <c r="Y448" s="205">
        <v>0</v>
      </c>
      <c r="Z448" s="205">
        <v>0</v>
      </c>
      <c r="AA448" s="205">
        <v>0</v>
      </c>
      <c r="AB448" s="205">
        <v>0</v>
      </c>
      <c r="AC448" s="205">
        <v>0</v>
      </c>
      <c r="AD448" s="205">
        <v>0</v>
      </c>
      <c r="AE448" s="205">
        <v>0</v>
      </c>
      <c r="AF448" s="211">
        <v>0</v>
      </c>
      <c r="AG448" s="205">
        <v>0</v>
      </c>
      <c r="AH448" s="205">
        <v>0</v>
      </c>
      <c r="AI448" s="205">
        <v>0</v>
      </c>
      <c r="AJ448" s="205">
        <v>0</v>
      </c>
      <c r="AK448" s="205">
        <v>0</v>
      </c>
      <c r="AL448" s="211">
        <v>0</v>
      </c>
      <c r="AM448" s="205">
        <v>0</v>
      </c>
      <c r="AN448" s="205">
        <v>0</v>
      </c>
      <c r="AO448" s="211">
        <v>0</v>
      </c>
      <c r="AP448" s="205">
        <v>0</v>
      </c>
      <c r="AQ448" s="205">
        <v>0</v>
      </c>
      <c r="AR448" s="205">
        <v>0</v>
      </c>
    </row>
    <row r="449" spans="1:44" s="204" customFormat="1" ht="36" hidden="1" customHeight="1">
      <c r="B449" s="197" t="s">
        <v>850</v>
      </c>
      <c r="C449" s="197"/>
      <c r="D449" s="199" t="s">
        <v>857</v>
      </c>
      <c r="E449" s="199" t="s">
        <v>857</v>
      </c>
      <c r="F449" s="199" t="s">
        <v>857</v>
      </c>
      <c r="G449" s="199" t="s">
        <v>857</v>
      </c>
      <c r="H449" s="199" t="s">
        <v>857</v>
      </c>
      <c r="I449" s="203">
        <f>I450</f>
        <v>878.6</v>
      </c>
      <c r="J449" s="203">
        <f>J450</f>
        <v>878.6</v>
      </c>
      <c r="K449" s="203">
        <f>K450</f>
        <v>878.6</v>
      </c>
      <c r="L449" s="216">
        <f>L450</f>
        <v>55</v>
      </c>
      <c r="M449" s="199" t="s">
        <v>857</v>
      </c>
      <c r="N449" s="199" t="s">
        <v>857</v>
      </c>
      <c r="O449" s="202" t="s">
        <v>857</v>
      </c>
      <c r="P449" s="203">
        <v>3622790.6399999997</v>
      </c>
      <c r="Q449" s="203">
        <f>Q450</f>
        <v>0</v>
      </c>
      <c r="R449" s="203">
        <f>R450</f>
        <v>0</v>
      </c>
      <c r="S449" s="203">
        <f>S450</f>
        <v>3622790.6399999997</v>
      </c>
      <c r="T449" s="203">
        <f t="shared" si="80"/>
        <v>4123.3674482130655</v>
      </c>
      <c r="U449" s="203">
        <f>U450</f>
        <v>8497.8802549510583</v>
      </c>
      <c r="Y449" s="205"/>
      <c r="Z449" s="205"/>
      <c r="AA449" s="205"/>
      <c r="AB449" s="205"/>
      <c r="AC449" s="205"/>
      <c r="AD449" s="205"/>
      <c r="AE449" s="205"/>
      <c r="AF449" s="205"/>
      <c r="AG449" s="205"/>
      <c r="AH449" s="205"/>
      <c r="AI449" s="205"/>
      <c r="AJ449" s="205"/>
      <c r="AK449" s="205"/>
      <c r="AL449" s="205"/>
      <c r="AM449" s="205"/>
      <c r="AN449" s="205"/>
      <c r="AO449" s="205"/>
      <c r="AP449" s="205"/>
      <c r="AQ449" s="205"/>
      <c r="AR449" s="205"/>
    </row>
    <row r="450" spans="1:44" s="204" customFormat="1" ht="36" hidden="1" customHeight="1">
      <c r="A450" s="204">
        <v>1</v>
      </c>
      <c r="B450" s="207">
        <f>SUBTOTAL(103,$A$16:A450)</f>
        <v>0</v>
      </c>
      <c r="C450" s="197" t="s">
        <v>1504</v>
      </c>
      <c r="D450" s="199">
        <v>1979</v>
      </c>
      <c r="E450" s="199"/>
      <c r="F450" s="208" t="s">
        <v>262</v>
      </c>
      <c r="G450" s="199">
        <v>2</v>
      </c>
      <c r="H450" s="199" t="s">
        <v>306</v>
      </c>
      <c r="I450" s="203">
        <v>878.6</v>
      </c>
      <c r="J450" s="203">
        <v>878.6</v>
      </c>
      <c r="K450" s="203">
        <v>878.6</v>
      </c>
      <c r="L450" s="209">
        <v>55</v>
      </c>
      <c r="M450" s="199" t="s">
        <v>260</v>
      </c>
      <c r="N450" s="199" t="s">
        <v>261</v>
      </c>
      <c r="O450" s="202" t="s">
        <v>263</v>
      </c>
      <c r="P450" s="203">
        <v>3622790.6399999997</v>
      </c>
      <c r="Q450" s="203">
        <v>0</v>
      </c>
      <c r="R450" s="203">
        <v>0</v>
      </c>
      <c r="S450" s="203">
        <f>P450-R450-Q450</f>
        <v>3622790.6399999997</v>
      </c>
      <c r="T450" s="203">
        <f t="shared" si="80"/>
        <v>4123.3674482130655</v>
      </c>
      <c r="U450" s="203">
        <v>8497.8802549510583</v>
      </c>
      <c r="V450" s="210">
        <v>8497.8802549510583</v>
      </c>
      <c r="W450" s="210">
        <v>4374.5128067379928</v>
      </c>
      <c r="X450" s="210">
        <f>U450-T450</f>
        <v>4374.5128067379928</v>
      </c>
      <c r="Y450" s="205">
        <v>0</v>
      </c>
      <c r="Z450" s="205">
        <v>0</v>
      </c>
      <c r="AA450" s="205">
        <v>0</v>
      </c>
      <c r="AB450" s="205">
        <v>0</v>
      </c>
      <c r="AC450" s="205">
        <v>0</v>
      </c>
      <c r="AD450" s="205">
        <v>0</v>
      </c>
      <c r="AE450" s="205">
        <v>0</v>
      </c>
      <c r="AF450" s="211">
        <v>0</v>
      </c>
      <c r="AG450" s="205">
        <v>837.3</v>
      </c>
      <c r="AH450" s="211">
        <f>8917.04*AG450/I450</f>
        <v>8497.8802549510583</v>
      </c>
      <c r="AI450" s="205">
        <v>0</v>
      </c>
      <c r="AJ450" s="205">
        <v>0</v>
      </c>
      <c r="AK450" s="205">
        <v>0</v>
      </c>
      <c r="AL450" s="211">
        <v>0</v>
      </c>
      <c r="AM450" s="205">
        <v>0</v>
      </c>
      <c r="AN450" s="205">
        <v>0</v>
      </c>
      <c r="AO450" s="211">
        <v>0</v>
      </c>
      <c r="AP450" s="205">
        <v>0</v>
      </c>
      <c r="AQ450" s="205">
        <v>0</v>
      </c>
      <c r="AR450" s="205">
        <v>0</v>
      </c>
    </row>
    <row r="451" spans="1:44" s="204" customFormat="1" ht="36" hidden="1" customHeight="1">
      <c r="B451" s="197" t="s">
        <v>814</v>
      </c>
      <c r="C451" s="212"/>
      <c r="D451" s="199" t="s">
        <v>720</v>
      </c>
      <c r="E451" s="199" t="s">
        <v>720</v>
      </c>
      <c r="F451" s="199" t="s">
        <v>720</v>
      </c>
      <c r="G451" s="199" t="s">
        <v>720</v>
      </c>
      <c r="H451" s="199" t="s">
        <v>720</v>
      </c>
      <c r="I451" s="203">
        <f>I452</f>
        <v>940.6</v>
      </c>
      <c r="J451" s="203">
        <f>J452</f>
        <v>853.9</v>
      </c>
      <c r="K451" s="203">
        <f>K452</f>
        <v>853.9</v>
      </c>
      <c r="L451" s="216">
        <f>L452</f>
        <v>33</v>
      </c>
      <c r="M451" s="199" t="s">
        <v>720</v>
      </c>
      <c r="N451" s="199" t="s">
        <v>720</v>
      </c>
      <c r="O451" s="202" t="s">
        <v>720</v>
      </c>
      <c r="P451" s="203">
        <v>3515825.94</v>
      </c>
      <c r="Q451" s="203">
        <f>Q452</f>
        <v>0</v>
      </c>
      <c r="R451" s="203">
        <f>R452</f>
        <v>0</v>
      </c>
      <c r="S451" s="203">
        <f>S452</f>
        <v>3515825.94</v>
      </c>
      <c r="T451" s="203">
        <f t="shared" si="80"/>
        <v>3737.8544971294918</v>
      </c>
      <c r="U451" s="203">
        <f>U452</f>
        <v>7644.9919166489472</v>
      </c>
      <c r="Y451" s="205"/>
      <c r="Z451" s="205"/>
      <c r="AA451" s="205"/>
      <c r="AB451" s="205"/>
      <c r="AC451" s="205"/>
      <c r="AD451" s="205"/>
      <c r="AE451" s="205"/>
      <c r="AF451" s="205"/>
      <c r="AG451" s="205"/>
      <c r="AH451" s="205"/>
      <c r="AI451" s="205"/>
      <c r="AJ451" s="205"/>
      <c r="AK451" s="205"/>
      <c r="AL451" s="205"/>
      <c r="AM451" s="205"/>
      <c r="AN451" s="205"/>
      <c r="AO451" s="205"/>
      <c r="AP451" s="205"/>
      <c r="AQ451" s="205"/>
      <c r="AR451" s="205"/>
    </row>
    <row r="452" spans="1:44" s="204" customFormat="1" ht="36" hidden="1" customHeight="1">
      <c r="A452" s="204">
        <v>1</v>
      </c>
      <c r="B452" s="207">
        <f>SUBTOTAL(103,$A$16:A452)</f>
        <v>0</v>
      </c>
      <c r="C452" s="197" t="s">
        <v>222</v>
      </c>
      <c r="D452" s="199">
        <v>1995</v>
      </c>
      <c r="E452" s="199"/>
      <c r="F452" s="208" t="s">
        <v>262</v>
      </c>
      <c r="G452" s="199">
        <v>2</v>
      </c>
      <c r="H452" s="199" t="s">
        <v>306</v>
      </c>
      <c r="I452" s="203">
        <v>940.6</v>
      </c>
      <c r="J452" s="203">
        <v>853.9</v>
      </c>
      <c r="K452" s="203">
        <v>853.9</v>
      </c>
      <c r="L452" s="209">
        <v>33</v>
      </c>
      <c r="M452" s="199" t="s">
        <v>260</v>
      </c>
      <c r="N452" s="199" t="s">
        <v>264</v>
      </c>
      <c r="O452" s="202" t="s">
        <v>672</v>
      </c>
      <c r="P452" s="203">
        <v>3515825.94</v>
      </c>
      <c r="Q452" s="203">
        <v>0</v>
      </c>
      <c r="R452" s="203">
        <v>0</v>
      </c>
      <c r="S452" s="203">
        <f>P452-Q452-R452</f>
        <v>3515825.94</v>
      </c>
      <c r="T452" s="203">
        <f t="shared" si="80"/>
        <v>3737.8544971294918</v>
      </c>
      <c r="U452" s="203">
        <v>7644.9919166489472</v>
      </c>
      <c r="V452" s="210">
        <v>7644.9919166489472</v>
      </c>
      <c r="W452" s="210">
        <v>3907.1374195194553</v>
      </c>
      <c r="X452" s="210">
        <f>U452-T452</f>
        <v>3907.1374195194553</v>
      </c>
      <c r="Y452" s="205">
        <v>0</v>
      </c>
      <c r="Z452" s="205">
        <v>0</v>
      </c>
      <c r="AA452" s="205">
        <v>0</v>
      </c>
      <c r="AB452" s="205">
        <v>0</v>
      </c>
      <c r="AC452" s="205">
        <v>0</v>
      </c>
      <c r="AD452" s="205">
        <v>0</v>
      </c>
      <c r="AE452" s="205">
        <v>0</v>
      </c>
      <c r="AF452" s="211">
        <v>0</v>
      </c>
      <c r="AG452" s="205">
        <v>806.42</v>
      </c>
      <c r="AH452" s="211">
        <f>8917.04*AG452/I452</f>
        <v>7644.9919166489472</v>
      </c>
      <c r="AI452" s="205">
        <v>0</v>
      </c>
      <c r="AJ452" s="205">
        <v>0</v>
      </c>
      <c r="AK452" s="205">
        <v>0</v>
      </c>
      <c r="AL452" s="211">
        <v>0</v>
      </c>
      <c r="AM452" s="205">
        <v>0</v>
      </c>
      <c r="AN452" s="205">
        <v>0</v>
      </c>
      <c r="AO452" s="211">
        <v>0</v>
      </c>
      <c r="AP452" s="205">
        <v>0</v>
      </c>
      <c r="AQ452" s="205">
        <v>0</v>
      </c>
      <c r="AR452" s="205">
        <v>0</v>
      </c>
    </row>
    <row r="453" spans="1:44" s="204" customFormat="1" ht="36" hidden="1" customHeight="1">
      <c r="B453" s="197" t="s">
        <v>815</v>
      </c>
      <c r="C453" s="197"/>
      <c r="D453" s="199" t="s">
        <v>720</v>
      </c>
      <c r="E453" s="199" t="s">
        <v>720</v>
      </c>
      <c r="F453" s="199" t="s">
        <v>720</v>
      </c>
      <c r="G453" s="199" t="s">
        <v>720</v>
      </c>
      <c r="H453" s="199" t="s">
        <v>720</v>
      </c>
      <c r="I453" s="203">
        <f>I454</f>
        <v>340.3</v>
      </c>
      <c r="J453" s="203">
        <f>J454</f>
        <v>309.10000000000002</v>
      </c>
      <c r="K453" s="203">
        <f>K454</f>
        <v>309.10000000000002</v>
      </c>
      <c r="L453" s="216">
        <f>L454</f>
        <v>19</v>
      </c>
      <c r="M453" s="199" t="s">
        <v>720</v>
      </c>
      <c r="N453" s="199" t="s">
        <v>720</v>
      </c>
      <c r="O453" s="202" t="s">
        <v>720</v>
      </c>
      <c r="P453" s="203">
        <v>1371104.41</v>
      </c>
      <c r="Q453" s="203">
        <f>Q454</f>
        <v>0</v>
      </c>
      <c r="R453" s="203">
        <f>R454</f>
        <v>0</v>
      </c>
      <c r="S453" s="203">
        <f>S454</f>
        <v>1371104.41</v>
      </c>
      <c r="T453" s="203">
        <f t="shared" si="80"/>
        <v>4029.1049368204522</v>
      </c>
      <c r="U453" s="203">
        <f>U454</f>
        <v>7913.4471936526597</v>
      </c>
      <c r="Y453" s="205"/>
      <c r="Z453" s="205"/>
      <c r="AA453" s="205"/>
      <c r="AB453" s="205"/>
      <c r="AC453" s="205"/>
      <c r="AD453" s="205"/>
      <c r="AE453" s="205"/>
      <c r="AF453" s="205"/>
      <c r="AG453" s="205"/>
      <c r="AH453" s="205"/>
      <c r="AI453" s="205"/>
      <c r="AJ453" s="205"/>
      <c r="AK453" s="205"/>
      <c r="AL453" s="205"/>
      <c r="AM453" s="205"/>
      <c r="AN453" s="205"/>
      <c r="AO453" s="205"/>
      <c r="AP453" s="205"/>
      <c r="AQ453" s="205"/>
      <c r="AR453" s="205"/>
    </row>
    <row r="454" spans="1:44" s="204" customFormat="1" ht="36" hidden="1" customHeight="1">
      <c r="A454" s="204">
        <v>1</v>
      </c>
      <c r="B454" s="207">
        <f>SUBTOTAL(103,$A$16:A454)</f>
        <v>0</v>
      </c>
      <c r="C454" s="197" t="s">
        <v>225</v>
      </c>
      <c r="D454" s="199">
        <v>1981</v>
      </c>
      <c r="E454" s="199"/>
      <c r="F454" s="208" t="s">
        <v>262</v>
      </c>
      <c r="G454" s="199">
        <v>2</v>
      </c>
      <c r="H454" s="199" t="s">
        <v>298</v>
      </c>
      <c r="I454" s="203">
        <v>340.3</v>
      </c>
      <c r="J454" s="203">
        <v>309.10000000000002</v>
      </c>
      <c r="K454" s="203">
        <v>309.10000000000002</v>
      </c>
      <c r="L454" s="209">
        <v>19</v>
      </c>
      <c r="M454" s="199" t="s">
        <v>260</v>
      </c>
      <c r="N454" s="199" t="s">
        <v>264</v>
      </c>
      <c r="O454" s="202" t="s">
        <v>672</v>
      </c>
      <c r="P454" s="203">
        <v>1371104.41</v>
      </c>
      <c r="Q454" s="203">
        <v>0</v>
      </c>
      <c r="R454" s="203">
        <v>0</v>
      </c>
      <c r="S454" s="203">
        <f>P454-Q454-R454</f>
        <v>1371104.41</v>
      </c>
      <c r="T454" s="203">
        <f t="shared" si="80"/>
        <v>4029.1049368204522</v>
      </c>
      <c r="U454" s="203">
        <v>7913.4471936526597</v>
      </c>
      <c r="V454" s="210">
        <v>7913.4471936526597</v>
      </c>
      <c r="W454" s="210">
        <v>3884.3422568322076</v>
      </c>
      <c r="X454" s="210">
        <f>U454-T454</f>
        <v>3884.3422568322076</v>
      </c>
      <c r="Y454" s="205">
        <v>0</v>
      </c>
      <c r="Z454" s="205">
        <v>0</v>
      </c>
      <c r="AA454" s="205">
        <v>0</v>
      </c>
      <c r="AB454" s="205">
        <v>0</v>
      </c>
      <c r="AC454" s="205">
        <v>0</v>
      </c>
      <c r="AD454" s="205">
        <v>0</v>
      </c>
      <c r="AE454" s="205">
        <v>0</v>
      </c>
      <c r="AF454" s="211">
        <v>0</v>
      </c>
      <c r="AG454" s="205">
        <v>302</v>
      </c>
      <c r="AH454" s="211">
        <f>8917.04*AG454/I454</f>
        <v>7913.4471936526597</v>
      </c>
      <c r="AI454" s="205">
        <v>0</v>
      </c>
      <c r="AJ454" s="205">
        <v>0</v>
      </c>
      <c r="AK454" s="205">
        <v>0</v>
      </c>
      <c r="AL454" s="211">
        <v>0</v>
      </c>
      <c r="AM454" s="205">
        <v>0</v>
      </c>
      <c r="AN454" s="205">
        <v>0</v>
      </c>
      <c r="AO454" s="211">
        <v>0</v>
      </c>
      <c r="AP454" s="205">
        <v>0</v>
      </c>
      <c r="AQ454" s="205">
        <v>0</v>
      </c>
      <c r="AR454" s="205">
        <v>0</v>
      </c>
    </row>
    <row r="455" spans="1:44" s="204" customFormat="1" ht="36" hidden="1" customHeight="1">
      <c r="B455" s="197" t="s">
        <v>1246</v>
      </c>
      <c r="C455" s="197"/>
      <c r="D455" s="199" t="s">
        <v>720</v>
      </c>
      <c r="E455" s="199" t="s">
        <v>720</v>
      </c>
      <c r="F455" s="199" t="s">
        <v>720</v>
      </c>
      <c r="G455" s="199" t="s">
        <v>720</v>
      </c>
      <c r="H455" s="199" t="s">
        <v>720</v>
      </c>
      <c r="I455" s="203">
        <f>I456</f>
        <v>953.9</v>
      </c>
      <c r="J455" s="203">
        <f>J456</f>
        <v>865.7</v>
      </c>
      <c r="K455" s="203">
        <f>K456</f>
        <v>865.7</v>
      </c>
      <c r="L455" s="216">
        <f>L456</f>
        <v>28</v>
      </c>
      <c r="M455" s="199" t="s">
        <v>720</v>
      </c>
      <c r="N455" s="199" t="s">
        <v>720</v>
      </c>
      <c r="O455" s="202" t="s">
        <v>720</v>
      </c>
      <c r="P455" s="203">
        <v>40161.910000000003</v>
      </c>
      <c r="Q455" s="203">
        <f>Q456</f>
        <v>0</v>
      </c>
      <c r="R455" s="203">
        <f>R456</f>
        <v>0</v>
      </c>
      <c r="S455" s="203">
        <f>S456</f>
        <v>40161.910000000003</v>
      </c>
      <c r="T455" s="203">
        <f t="shared" si="80"/>
        <v>42.102851451934171</v>
      </c>
      <c r="U455" s="203">
        <f>U456</f>
        <v>42.102851451934171</v>
      </c>
      <c r="Y455" s="205"/>
      <c r="Z455" s="205"/>
      <c r="AA455" s="205"/>
      <c r="AB455" s="205"/>
      <c r="AC455" s="205"/>
      <c r="AD455" s="205"/>
      <c r="AE455" s="205"/>
      <c r="AF455" s="205"/>
      <c r="AG455" s="205"/>
      <c r="AH455" s="205"/>
      <c r="AI455" s="205"/>
      <c r="AJ455" s="205"/>
      <c r="AK455" s="205"/>
      <c r="AL455" s="205"/>
      <c r="AM455" s="205"/>
      <c r="AN455" s="205"/>
      <c r="AO455" s="205"/>
      <c r="AP455" s="205"/>
      <c r="AQ455" s="205"/>
      <c r="AR455" s="205"/>
    </row>
    <row r="456" spans="1:44" s="204" customFormat="1" ht="36" hidden="1" customHeight="1">
      <c r="A456" s="204">
        <v>1</v>
      </c>
      <c r="B456" s="207">
        <f>SUBTOTAL(103,$A$16:A456)</f>
        <v>0</v>
      </c>
      <c r="C456" s="197" t="s">
        <v>1247</v>
      </c>
      <c r="D456" s="199">
        <v>1984</v>
      </c>
      <c r="E456" s="199"/>
      <c r="F456" s="208" t="s">
        <v>262</v>
      </c>
      <c r="G456" s="199">
        <v>2</v>
      </c>
      <c r="H456" s="199" t="s">
        <v>306</v>
      </c>
      <c r="I456" s="203">
        <v>953.9</v>
      </c>
      <c r="J456" s="203">
        <v>865.7</v>
      </c>
      <c r="K456" s="203">
        <v>865.7</v>
      </c>
      <c r="L456" s="209">
        <v>28</v>
      </c>
      <c r="M456" s="199" t="s">
        <v>260</v>
      </c>
      <c r="N456" s="199" t="s">
        <v>261</v>
      </c>
      <c r="O456" s="202" t="s">
        <v>263</v>
      </c>
      <c r="P456" s="203">
        <v>40161.910000000003</v>
      </c>
      <c r="Q456" s="203">
        <v>0</v>
      </c>
      <c r="R456" s="203">
        <v>0</v>
      </c>
      <c r="S456" s="203">
        <f>P456-Q456-R456</f>
        <v>40161.910000000003</v>
      </c>
      <c r="T456" s="203">
        <f t="shared" si="80"/>
        <v>42.102851451934171</v>
      </c>
      <c r="U456" s="203">
        <v>42.102851451934171</v>
      </c>
      <c r="V456" s="210">
        <v>42.102851451934171</v>
      </c>
      <c r="W456" s="210">
        <v>0</v>
      </c>
      <c r="X456" s="210">
        <f>U456-T456</f>
        <v>0</v>
      </c>
      <c r="Y456" s="205">
        <v>0</v>
      </c>
      <c r="Z456" s="205">
        <v>0</v>
      </c>
      <c r="AA456" s="205">
        <v>0</v>
      </c>
      <c r="AB456" s="205">
        <v>0</v>
      </c>
      <c r="AC456" s="205">
        <v>0</v>
      </c>
      <c r="AD456" s="205">
        <v>0</v>
      </c>
      <c r="AE456" s="205">
        <v>0</v>
      </c>
      <c r="AF456" s="211">
        <v>0</v>
      </c>
      <c r="AG456" s="205">
        <v>0</v>
      </c>
      <c r="AH456" s="205">
        <v>0</v>
      </c>
      <c r="AI456" s="205">
        <v>0</v>
      </c>
      <c r="AJ456" s="205">
        <v>0</v>
      </c>
      <c r="AK456" s="205">
        <v>0</v>
      </c>
      <c r="AL456" s="211">
        <v>0</v>
      </c>
      <c r="AM456" s="205">
        <v>0</v>
      </c>
      <c r="AN456" s="205">
        <v>0</v>
      </c>
      <c r="AO456" s="211">
        <v>0</v>
      </c>
      <c r="AP456" s="205">
        <v>0</v>
      </c>
      <c r="AQ456" s="205">
        <v>0</v>
      </c>
      <c r="AR456" s="205">
        <v>0</v>
      </c>
    </row>
    <row r="457" spans="1:44" s="204" customFormat="1" ht="36" hidden="1" customHeight="1">
      <c r="B457" s="197" t="s">
        <v>816</v>
      </c>
      <c r="C457" s="212"/>
      <c r="D457" s="199" t="s">
        <v>720</v>
      </c>
      <c r="E457" s="199" t="s">
        <v>720</v>
      </c>
      <c r="F457" s="199" t="s">
        <v>720</v>
      </c>
      <c r="G457" s="199" t="s">
        <v>720</v>
      </c>
      <c r="H457" s="199" t="s">
        <v>720</v>
      </c>
      <c r="I457" s="203">
        <f>I458</f>
        <v>1446.38</v>
      </c>
      <c r="J457" s="203">
        <f>J458</f>
        <v>996.18</v>
      </c>
      <c r="K457" s="203">
        <f>K458</f>
        <v>996.18</v>
      </c>
      <c r="L457" s="216">
        <f>L458</f>
        <v>78</v>
      </c>
      <c r="M457" s="199" t="s">
        <v>720</v>
      </c>
      <c r="N457" s="199" t="s">
        <v>720</v>
      </c>
      <c r="O457" s="202" t="s">
        <v>720</v>
      </c>
      <c r="P457" s="203">
        <v>127877.6</v>
      </c>
      <c r="Q457" s="203">
        <f>Q458</f>
        <v>0</v>
      </c>
      <c r="R457" s="203">
        <f>R458</f>
        <v>0</v>
      </c>
      <c r="S457" s="203">
        <f>S458</f>
        <v>127877.6</v>
      </c>
      <c r="T457" s="203">
        <f t="shared" si="80"/>
        <v>88.412173840899342</v>
      </c>
      <c r="U457" s="203">
        <f>MAX(U458)</f>
        <v>88.412173840899342</v>
      </c>
      <c r="Y457" s="205"/>
      <c r="Z457" s="205"/>
      <c r="AA457" s="205"/>
      <c r="AB457" s="205"/>
      <c r="AC457" s="205"/>
      <c r="AD457" s="205"/>
      <c r="AE457" s="205"/>
      <c r="AF457" s="205"/>
      <c r="AG457" s="205"/>
      <c r="AH457" s="205"/>
      <c r="AI457" s="205"/>
      <c r="AJ457" s="205"/>
      <c r="AK457" s="205"/>
      <c r="AL457" s="205"/>
      <c r="AM457" s="205"/>
      <c r="AN457" s="205"/>
      <c r="AO457" s="205"/>
      <c r="AP457" s="205"/>
      <c r="AQ457" s="205"/>
      <c r="AR457" s="205"/>
    </row>
    <row r="458" spans="1:44" s="204" customFormat="1" ht="36" hidden="1" customHeight="1">
      <c r="A458" s="204">
        <v>1</v>
      </c>
      <c r="B458" s="207">
        <f>SUBTOTAL(103,$A$16:A458)</f>
        <v>0</v>
      </c>
      <c r="C458" s="197" t="s">
        <v>138</v>
      </c>
      <c r="D458" s="199">
        <v>1969</v>
      </c>
      <c r="E458" s="199"/>
      <c r="F458" s="208" t="s">
        <v>262</v>
      </c>
      <c r="G458" s="199">
        <v>2</v>
      </c>
      <c r="H458" s="199" t="s">
        <v>298</v>
      </c>
      <c r="I458" s="203">
        <v>1446.38</v>
      </c>
      <c r="J458" s="203">
        <v>996.18</v>
      </c>
      <c r="K458" s="203">
        <v>996.18</v>
      </c>
      <c r="L458" s="209">
        <v>78</v>
      </c>
      <c r="M458" s="199" t="s">
        <v>260</v>
      </c>
      <c r="N458" s="199" t="s">
        <v>264</v>
      </c>
      <c r="O458" s="202" t="s">
        <v>959</v>
      </c>
      <c r="P458" s="203">
        <v>127877.6</v>
      </c>
      <c r="Q458" s="203">
        <v>0</v>
      </c>
      <c r="R458" s="203">
        <v>0</v>
      </c>
      <c r="S458" s="203">
        <f>P458-Q458-R458</f>
        <v>127877.6</v>
      </c>
      <c r="T458" s="203">
        <f t="shared" si="80"/>
        <v>88.412173840899342</v>
      </c>
      <c r="U458" s="203">
        <v>88.412173840899342</v>
      </c>
      <c r="V458" s="210">
        <v>88.412173840899342</v>
      </c>
      <c r="W458" s="210">
        <v>0</v>
      </c>
      <c r="X458" s="210">
        <f>U458-T458</f>
        <v>0</v>
      </c>
      <c r="Y458" s="205">
        <v>0</v>
      </c>
      <c r="Z458" s="205">
        <v>0</v>
      </c>
      <c r="AA458" s="205">
        <v>0</v>
      </c>
      <c r="AB458" s="205">
        <v>0</v>
      </c>
      <c r="AC458" s="205">
        <v>0</v>
      </c>
      <c r="AD458" s="205">
        <v>0</v>
      </c>
      <c r="AE458" s="205">
        <v>0</v>
      </c>
      <c r="AF458" s="211">
        <v>0</v>
      </c>
      <c r="AG458" s="205">
        <v>0</v>
      </c>
      <c r="AH458" s="205">
        <v>0</v>
      </c>
      <c r="AI458" s="205">
        <v>0</v>
      </c>
      <c r="AJ458" s="205">
        <v>0</v>
      </c>
      <c r="AK458" s="205">
        <v>0</v>
      </c>
      <c r="AL458" s="211">
        <v>0</v>
      </c>
      <c r="AM458" s="205">
        <v>0</v>
      </c>
      <c r="AN458" s="205">
        <v>0</v>
      </c>
      <c r="AO458" s="211">
        <v>0</v>
      </c>
      <c r="AP458" s="205">
        <v>0</v>
      </c>
      <c r="AQ458" s="205">
        <v>0</v>
      </c>
      <c r="AR458" s="205">
        <v>0</v>
      </c>
    </row>
    <row r="459" spans="1:44" s="204" customFormat="1" ht="36" hidden="1" customHeight="1">
      <c r="B459" s="197" t="s">
        <v>817</v>
      </c>
      <c r="C459" s="197"/>
      <c r="D459" s="199" t="s">
        <v>720</v>
      </c>
      <c r="E459" s="199" t="s">
        <v>720</v>
      </c>
      <c r="F459" s="199" t="s">
        <v>720</v>
      </c>
      <c r="G459" s="199" t="s">
        <v>720</v>
      </c>
      <c r="H459" s="199" t="s">
        <v>720</v>
      </c>
      <c r="I459" s="203">
        <f>I460</f>
        <v>676.3</v>
      </c>
      <c r="J459" s="203">
        <f>J460</f>
        <v>633.29999999999995</v>
      </c>
      <c r="K459" s="203">
        <f>K460</f>
        <v>633.29999999999995</v>
      </c>
      <c r="L459" s="216">
        <f>L460</f>
        <v>32</v>
      </c>
      <c r="M459" s="199" t="s">
        <v>720</v>
      </c>
      <c r="N459" s="199" t="s">
        <v>720</v>
      </c>
      <c r="O459" s="202" t="s">
        <v>720</v>
      </c>
      <c r="P459" s="203">
        <v>87573.72</v>
      </c>
      <c r="Q459" s="203">
        <f>Q460</f>
        <v>0</v>
      </c>
      <c r="R459" s="203">
        <f>R460</f>
        <v>0</v>
      </c>
      <c r="S459" s="203">
        <f>S460</f>
        <v>87573.72</v>
      </c>
      <c r="T459" s="203">
        <f t="shared" si="80"/>
        <v>129.48945734141654</v>
      </c>
      <c r="U459" s="203">
        <f>MAX(U460)</f>
        <v>129.48945734141654</v>
      </c>
      <c r="Y459" s="205"/>
      <c r="Z459" s="205"/>
      <c r="AA459" s="205"/>
      <c r="AB459" s="205"/>
      <c r="AC459" s="205"/>
      <c r="AD459" s="205"/>
      <c r="AE459" s="205"/>
      <c r="AF459" s="205"/>
      <c r="AG459" s="205"/>
      <c r="AH459" s="205"/>
      <c r="AI459" s="205"/>
      <c r="AJ459" s="205"/>
      <c r="AK459" s="205"/>
      <c r="AL459" s="205"/>
      <c r="AM459" s="205"/>
      <c r="AN459" s="205"/>
      <c r="AO459" s="205"/>
      <c r="AP459" s="205"/>
      <c r="AQ459" s="205"/>
      <c r="AR459" s="205"/>
    </row>
    <row r="460" spans="1:44" s="204" customFormat="1" ht="36" hidden="1" customHeight="1">
      <c r="A460" s="204">
        <v>1</v>
      </c>
      <c r="B460" s="207">
        <f>SUBTOTAL(103,$A$16:A460)</f>
        <v>0</v>
      </c>
      <c r="C460" s="197" t="s">
        <v>143</v>
      </c>
      <c r="D460" s="199">
        <v>1965</v>
      </c>
      <c r="E460" s="199"/>
      <c r="F460" s="208" t="s">
        <v>262</v>
      </c>
      <c r="G460" s="199">
        <v>2</v>
      </c>
      <c r="H460" s="199" t="s">
        <v>297</v>
      </c>
      <c r="I460" s="203">
        <v>676.3</v>
      </c>
      <c r="J460" s="203">
        <v>633.29999999999995</v>
      </c>
      <c r="K460" s="203">
        <v>633.29999999999995</v>
      </c>
      <c r="L460" s="209">
        <v>32</v>
      </c>
      <c r="M460" s="199" t="s">
        <v>260</v>
      </c>
      <c r="N460" s="199" t="s">
        <v>264</v>
      </c>
      <c r="O460" s="202" t="s">
        <v>282</v>
      </c>
      <c r="P460" s="203">
        <v>87573.72</v>
      </c>
      <c r="Q460" s="203">
        <v>0</v>
      </c>
      <c r="R460" s="203">
        <v>0</v>
      </c>
      <c r="S460" s="203">
        <f>P460-Q460-R460</f>
        <v>87573.72</v>
      </c>
      <c r="T460" s="203">
        <f t="shared" si="80"/>
        <v>129.48945734141654</v>
      </c>
      <c r="U460" s="203">
        <v>129.48945734141654</v>
      </c>
      <c r="V460" s="210">
        <v>129.48945734141654</v>
      </c>
      <c r="W460" s="210">
        <v>0</v>
      </c>
      <c r="X460" s="210">
        <f>U460-T460</f>
        <v>0</v>
      </c>
      <c r="Y460" s="205">
        <v>0</v>
      </c>
      <c r="Z460" s="205">
        <v>0</v>
      </c>
      <c r="AA460" s="205">
        <v>0</v>
      </c>
      <c r="AB460" s="205">
        <v>0</v>
      </c>
      <c r="AC460" s="205">
        <v>0</v>
      </c>
      <c r="AD460" s="205">
        <v>0</v>
      </c>
      <c r="AE460" s="205">
        <v>0</v>
      </c>
      <c r="AF460" s="211">
        <v>0</v>
      </c>
      <c r="AG460" s="205">
        <v>0</v>
      </c>
      <c r="AH460" s="205">
        <v>0</v>
      </c>
      <c r="AI460" s="205">
        <v>0</v>
      </c>
      <c r="AJ460" s="205">
        <v>0</v>
      </c>
      <c r="AK460" s="205">
        <v>0</v>
      </c>
      <c r="AL460" s="211">
        <v>0</v>
      </c>
      <c r="AM460" s="205">
        <v>0</v>
      </c>
      <c r="AN460" s="205">
        <v>0</v>
      </c>
      <c r="AO460" s="211">
        <v>0</v>
      </c>
      <c r="AP460" s="205">
        <v>0</v>
      </c>
      <c r="AQ460" s="205">
        <v>0</v>
      </c>
      <c r="AR460" s="205">
        <v>0</v>
      </c>
    </row>
    <row r="461" spans="1:44" s="204" customFormat="1" ht="36" hidden="1" customHeight="1">
      <c r="B461" s="197" t="s">
        <v>818</v>
      </c>
      <c r="C461" s="197"/>
      <c r="D461" s="199" t="s">
        <v>857</v>
      </c>
      <c r="E461" s="199" t="s">
        <v>857</v>
      </c>
      <c r="F461" s="199" t="s">
        <v>857</v>
      </c>
      <c r="G461" s="199" t="s">
        <v>857</v>
      </c>
      <c r="H461" s="199" t="s">
        <v>857</v>
      </c>
      <c r="I461" s="200">
        <f>SUM(I462:I466)</f>
        <v>3130</v>
      </c>
      <c r="J461" s="200">
        <f>SUM(J462:J466)</f>
        <v>2960</v>
      </c>
      <c r="K461" s="200">
        <f>SUM(K462:K466)</f>
        <v>2960</v>
      </c>
      <c r="L461" s="201">
        <f>SUM(L462:L466)</f>
        <v>140</v>
      </c>
      <c r="M461" s="199" t="s">
        <v>857</v>
      </c>
      <c r="N461" s="199" t="s">
        <v>857</v>
      </c>
      <c r="O461" s="202" t="s">
        <v>857</v>
      </c>
      <c r="P461" s="203">
        <v>3911488.5799999996</v>
      </c>
      <c r="Q461" s="203">
        <f>SUM(Q462:Q466)</f>
        <v>0</v>
      </c>
      <c r="R461" s="203">
        <f>SUM(R462:R466)</f>
        <v>0</v>
      </c>
      <c r="S461" s="203">
        <f>SUM(S462:S466)</f>
        <v>3911488.5799999996</v>
      </c>
      <c r="T461" s="203">
        <f t="shared" ref="T461:T524" si="98">P461/I461</f>
        <v>1249.6768626198082</v>
      </c>
      <c r="U461" s="203">
        <f>MAX(U462:U466)</f>
        <v>9024.9934101259041</v>
      </c>
      <c r="Y461" s="205"/>
      <c r="Z461" s="205"/>
      <c r="AA461" s="205"/>
      <c r="AB461" s="205"/>
      <c r="AC461" s="205"/>
      <c r="AD461" s="205"/>
      <c r="AE461" s="205"/>
      <c r="AF461" s="205"/>
      <c r="AG461" s="205"/>
      <c r="AH461" s="205"/>
      <c r="AI461" s="205"/>
      <c r="AJ461" s="205"/>
      <c r="AK461" s="205"/>
      <c r="AL461" s="205"/>
      <c r="AM461" s="205"/>
      <c r="AN461" s="205"/>
      <c r="AO461" s="205"/>
      <c r="AP461" s="205"/>
      <c r="AQ461" s="205"/>
      <c r="AR461" s="205"/>
    </row>
    <row r="462" spans="1:44" s="204" customFormat="1" ht="36" hidden="1" customHeight="1">
      <c r="A462" s="204">
        <v>1</v>
      </c>
      <c r="B462" s="207">
        <f>SUBTOTAL(103,$A$16:A462)</f>
        <v>0</v>
      </c>
      <c r="C462" s="197" t="s">
        <v>141</v>
      </c>
      <c r="D462" s="199">
        <v>1983</v>
      </c>
      <c r="E462" s="199"/>
      <c r="F462" s="208" t="s">
        <v>262</v>
      </c>
      <c r="G462" s="199">
        <v>3</v>
      </c>
      <c r="H462" s="199" t="s">
        <v>297</v>
      </c>
      <c r="I462" s="203">
        <v>1387.1</v>
      </c>
      <c r="J462" s="203">
        <v>1285.0999999999999</v>
      </c>
      <c r="K462" s="203">
        <v>1285.0999999999999</v>
      </c>
      <c r="L462" s="209">
        <v>58</v>
      </c>
      <c r="M462" s="199" t="s">
        <v>260</v>
      </c>
      <c r="N462" s="199" t="s">
        <v>264</v>
      </c>
      <c r="O462" s="202" t="s">
        <v>283</v>
      </c>
      <c r="P462" s="203">
        <v>141265.9</v>
      </c>
      <c r="Q462" s="203">
        <v>0</v>
      </c>
      <c r="R462" s="203">
        <v>0</v>
      </c>
      <c r="S462" s="203">
        <f>P462-Q462-R462</f>
        <v>141265.9</v>
      </c>
      <c r="T462" s="203">
        <f t="shared" si="98"/>
        <v>101.84262129622955</v>
      </c>
      <c r="U462" s="203">
        <v>101.84262129622955</v>
      </c>
      <c r="V462" s="210">
        <v>101.84262129622955</v>
      </c>
      <c r="W462" s="210">
        <v>0</v>
      </c>
      <c r="X462" s="210">
        <f t="shared" ref="X462:X466" si="99">U462-T462</f>
        <v>0</v>
      </c>
      <c r="Y462" s="205">
        <v>0</v>
      </c>
      <c r="Z462" s="205">
        <v>0</v>
      </c>
      <c r="AA462" s="205">
        <v>0</v>
      </c>
      <c r="AB462" s="205">
        <v>0</v>
      </c>
      <c r="AC462" s="205">
        <v>0</v>
      </c>
      <c r="AD462" s="205">
        <v>0</v>
      </c>
      <c r="AE462" s="205">
        <v>0</v>
      </c>
      <c r="AF462" s="211">
        <v>0</v>
      </c>
      <c r="AG462" s="205">
        <v>0</v>
      </c>
      <c r="AH462" s="205">
        <v>0</v>
      </c>
      <c r="AI462" s="205">
        <v>0</v>
      </c>
      <c r="AJ462" s="205">
        <v>0</v>
      </c>
      <c r="AK462" s="205">
        <v>0</v>
      </c>
      <c r="AL462" s="211">
        <v>0</v>
      </c>
      <c r="AM462" s="205">
        <v>0</v>
      </c>
      <c r="AN462" s="205">
        <v>0</v>
      </c>
      <c r="AO462" s="211">
        <v>0</v>
      </c>
      <c r="AP462" s="205">
        <v>0</v>
      </c>
      <c r="AQ462" s="205">
        <v>0</v>
      </c>
      <c r="AR462" s="205">
        <v>0</v>
      </c>
    </row>
    <row r="463" spans="1:44" s="204" customFormat="1" ht="36" hidden="1" customHeight="1">
      <c r="A463" s="204">
        <v>1</v>
      </c>
      <c r="B463" s="207">
        <f>SUBTOTAL(103,$A$16:A463)</f>
        <v>0</v>
      </c>
      <c r="C463" s="197" t="s">
        <v>142</v>
      </c>
      <c r="D463" s="199">
        <v>1964</v>
      </c>
      <c r="E463" s="199"/>
      <c r="F463" s="208" t="s">
        <v>262</v>
      </c>
      <c r="G463" s="199">
        <v>2</v>
      </c>
      <c r="H463" s="199" t="s">
        <v>298</v>
      </c>
      <c r="I463" s="203">
        <v>337.2</v>
      </c>
      <c r="J463" s="203">
        <v>337.2</v>
      </c>
      <c r="K463" s="203">
        <v>337.2</v>
      </c>
      <c r="L463" s="209">
        <v>18</v>
      </c>
      <c r="M463" s="199" t="s">
        <v>260</v>
      </c>
      <c r="N463" s="199" t="s">
        <v>264</v>
      </c>
      <c r="O463" s="202" t="s">
        <v>283</v>
      </c>
      <c r="P463" s="203">
        <v>1216558.3500000001</v>
      </c>
      <c r="Q463" s="203">
        <v>0</v>
      </c>
      <c r="R463" s="203">
        <v>0</v>
      </c>
      <c r="S463" s="203">
        <f>P463-Q463-R463</f>
        <v>1216558.3500000001</v>
      </c>
      <c r="T463" s="203">
        <f t="shared" si="98"/>
        <v>3607.8242882562281</v>
      </c>
      <c r="U463" s="203">
        <v>8404.019311981021</v>
      </c>
      <c r="V463" s="210">
        <v>8404.019311981021</v>
      </c>
      <c r="W463" s="210">
        <v>4796.1950237247929</v>
      </c>
      <c r="X463" s="210">
        <f t="shared" si="99"/>
        <v>4796.1950237247929</v>
      </c>
      <c r="Y463" s="205">
        <v>0</v>
      </c>
      <c r="Z463" s="205">
        <v>0</v>
      </c>
      <c r="AA463" s="205">
        <v>0</v>
      </c>
      <c r="AB463" s="205">
        <v>0</v>
      </c>
      <c r="AC463" s="205">
        <v>0</v>
      </c>
      <c r="AD463" s="205">
        <v>0</v>
      </c>
      <c r="AE463" s="205">
        <v>0</v>
      </c>
      <c r="AF463" s="211">
        <v>0</v>
      </c>
      <c r="AG463" s="205">
        <v>317.8</v>
      </c>
      <c r="AH463" s="211">
        <f>8917.04*AG463/I463</f>
        <v>8404.019311981021</v>
      </c>
      <c r="AI463" s="205">
        <v>0</v>
      </c>
      <c r="AJ463" s="205">
        <v>0</v>
      </c>
      <c r="AK463" s="205">
        <v>0</v>
      </c>
      <c r="AL463" s="211">
        <v>0</v>
      </c>
      <c r="AM463" s="205">
        <v>0</v>
      </c>
      <c r="AN463" s="205">
        <v>0</v>
      </c>
      <c r="AO463" s="211">
        <v>0</v>
      </c>
      <c r="AP463" s="205">
        <v>0</v>
      </c>
      <c r="AQ463" s="205">
        <v>0</v>
      </c>
      <c r="AR463" s="205">
        <v>0</v>
      </c>
    </row>
    <row r="464" spans="1:44" s="204" customFormat="1" ht="36" hidden="1" customHeight="1">
      <c r="A464" s="204">
        <v>1</v>
      </c>
      <c r="B464" s="207">
        <f>SUBTOTAL(103,$A$16:A464)</f>
        <v>0</v>
      </c>
      <c r="C464" s="197" t="s">
        <v>1217</v>
      </c>
      <c r="D464" s="199">
        <v>1962</v>
      </c>
      <c r="E464" s="199"/>
      <c r="F464" s="208" t="s">
        <v>262</v>
      </c>
      <c r="G464" s="199">
        <v>2</v>
      </c>
      <c r="H464" s="199" t="s">
        <v>298</v>
      </c>
      <c r="I464" s="203">
        <v>373.3</v>
      </c>
      <c r="J464" s="203">
        <v>373.3</v>
      </c>
      <c r="K464" s="203">
        <v>373.3</v>
      </c>
      <c r="L464" s="209">
        <v>21</v>
      </c>
      <c r="M464" s="199" t="s">
        <v>260</v>
      </c>
      <c r="N464" s="199" t="s">
        <v>261</v>
      </c>
      <c r="O464" s="202" t="s">
        <v>263</v>
      </c>
      <c r="P464" s="203">
        <v>1576619.73</v>
      </c>
      <c r="Q464" s="203">
        <v>0</v>
      </c>
      <c r="R464" s="203">
        <v>0</v>
      </c>
      <c r="S464" s="203">
        <f>P464-Q464-R464</f>
        <v>1576619.73</v>
      </c>
      <c r="T464" s="203">
        <f t="shared" si="98"/>
        <v>4223.4656576480038</v>
      </c>
      <c r="U464" s="203">
        <v>9024.9934101259041</v>
      </c>
      <c r="V464" s="210">
        <v>9024.9934101259041</v>
      </c>
      <c r="W464" s="210">
        <v>4801.5277524779003</v>
      </c>
      <c r="X464" s="210">
        <f t="shared" si="99"/>
        <v>4801.5277524779003</v>
      </c>
      <c r="Y464" s="205">
        <v>0</v>
      </c>
      <c r="Z464" s="205">
        <v>0</v>
      </c>
      <c r="AA464" s="205">
        <v>0</v>
      </c>
      <c r="AB464" s="205">
        <v>0</v>
      </c>
      <c r="AC464" s="205">
        <v>0</v>
      </c>
      <c r="AD464" s="205">
        <v>0</v>
      </c>
      <c r="AE464" s="205">
        <v>0</v>
      </c>
      <c r="AF464" s="211">
        <v>0</v>
      </c>
      <c r="AG464" s="205">
        <v>0</v>
      </c>
      <c r="AH464" s="205">
        <v>0</v>
      </c>
      <c r="AI464" s="205">
        <v>0</v>
      </c>
      <c r="AJ464" s="205">
        <v>0</v>
      </c>
      <c r="AK464" s="205">
        <v>478</v>
      </c>
      <c r="AL464" s="211">
        <f>7048.18*AK464/I464</f>
        <v>9024.9934101259041</v>
      </c>
      <c r="AM464" s="205">
        <v>0</v>
      </c>
      <c r="AN464" s="205">
        <v>0</v>
      </c>
      <c r="AO464" s="211">
        <v>0</v>
      </c>
      <c r="AP464" s="205">
        <v>0</v>
      </c>
      <c r="AQ464" s="205">
        <v>0</v>
      </c>
      <c r="AR464" s="205">
        <v>0</v>
      </c>
    </row>
    <row r="465" spans="1:44" s="204" customFormat="1" ht="36" hidden="1" customHeight="1">
      <c r="A465" s="204">
        <v>1</v>
      </c>
      <c r="B465" s="207">
        <f>SUBTOTAL(103,$A$16:A465)</f>
        <v>0</v>
      </c>
      <c r="C465" s="197" t="s">
        <v>1218</v>
      </c>
      <c r="D465" s="199">
        <v>1961</v>
      </c>
      <c r="E465" s="199"/>
      <c r="F465" s="208" t="s">
        <v>262</v>
      </c>
      <c r="G465" s="199">
        <v>2</v>
      </c>
      <c r="H465" s="199" t="s">
        <v>298</v>
      </c>
      <c r="I465" s="203">
        <v>230.2</v>
      </c>
      <c r="J465" s="203">
        <v>230.2</v>
      </c>
      <c r="K465" s="203">
        <v>230.2</v>
      </c>
      <c r="L465" s="209">
        <v>7</v>
      </c>
      <c r="M465" s="199" t="s">
        <v>260</v>
      </c>
      <c r="N465" s="199" t="s">
        <v>264</v>
      </c>
      <c r="O465" s="202" t="s">
        <v>283</v>
      </c>
      <c r="P465" s="203">
        <v>890333.29999999993</v>
      </c>
      <c r="Q465" s="203">
        <v>0</v>
      </c>
      <c r="R465" s="203">
        <v>0</v>
      </c>
      <c r="S465" s="203">
        <f>P465-Q465-R465</f>
        <v>890333.29999999993</v>
      </c>
      <c r="T465" s="203">
        <f t="shared" si="98"/>
        <v>3867.6511728931364</v>
      </c>
      <c r="U465" s="203">
        <v>7328.8617202432679</v>
      </c>
      <c r="V465" s="210">
        <v>7328.8617202432679</v>
      </c>
      <c r="W465" s="210">
        <v>3461.2105473501315</v>
      </c>
      <c r="X465" s="210">
        <f t="shared" si="99"/>
        <v>3461.2105473501315</v>
      </c>
      <c r="Y465" s="205">
        <v>0</v>
      </c>
      <c r="Z465" s="205">
        <v>0</v>
      </c>
      <c r="AA465" s="205">
        <v>0</v>
      </c>
      <c r="AB465" s="205">
        <v>0</v>
      </c>
      <c r="AC465" s="205">
        <v>0</v>
      </c>
      <c r="AD465" s="205">
        <v>0</v>
      </c>
      <c r="AE465" s="205">
        <v>0</v>
      </c>
      <c r="AF465" s="211">
        <v>0</v>
      </c>
      <c r="AG465" s="205">
        <v>189.2</v>
      </c>
      <c r="AH465" s="211">
        <f>8917.04*AG465/I465</f>
        <v>7328.8617202432679</v>
      </c>
      <c r="AI465" s="205">
        <v>0</v>
      </c>
      <c r="AJ465" s="205">
        <v>0</v>
      </c>
      <c r="AK465" s="205">
        <v>0</v>
      </c>
      <c r="AL465" s="211">
        <v>0</v>
      </c>
      <c r="AM465" s="205">
        <v>0</v>
      </c>
      <c r="AN465" s="205">
        <v>0</v>
      </c>
      <c r="AO465" s="211">
        <v>0</v>
      </c>
      <c r="AP465" s="205">
        <v>0</v>
      </c>
      <c r="AQ465" s="205">
        <v>0</v>
      </c>
      <c r="AR465" s="205">
        <v>0</v>
      </c>
    </row>
    <row r="466" spans="1:44" s="204" customFormat="1" ht="36" hidden="1" customHeight="1">
      <c r="A466" s="204">
        <v>1</v>
      </c>
      <c r="B466" s="207">
        <f>SUBTOTAL(103,$A$16:A466)</f>
        <v>0</v>
      </c>
      <c r="C466" s="197" t="s">
        <v>1253</v>
      </c>
      <c r="D466" s="199">
        <v>1974</v>
      </c>
      <c r="E466" s="199"/>
      <c r="F466" s="208" t="s">
        <v>262</v>
      </c>
      <c r="G466" s="199">
        <v>2</v>
      </c>
      <c r="H466" s="199" t="s">
        <v>297</v>
      </c>
      <c r="I466" s="203">
        <v>802.2</v>
      </c>
      <c r="J466" s="203">
        <v>734.2</v>
      </c>
      <c r="K466" s="203">
        <v>734.2</v>
      </c>
      <c r="L466" s="209">
        <v>36</v>
      </c>
      <c r="M466" s="199" t="s">
        <v>260</v>
      </c>
      <c r="N466" s="199" t="s">
        <v>261</v>
      </c>
      <c r="O466" s="202" t="s">
        <v>263</v>
      </c>
      <c r="P466" s="203">
        <v>86711.3</v>
      </c>
      <c r="Q466" s="203">
        <v>0</v>
      </c>
      <c r="R466" s="203">
        <v>0</v>
      </c>
      <c r="S466" s="203">
        <f>P466-Q466-R466</f>
        <v>86711.3</v>
      </c>
      <c r="T466" s="203">
        <f t="shared" si="98"/>
        <v>108.09187235103465</v>
      </c>
      <c r="U466" s="203">
        <v>108.09187235103465</v>
      </c>
      <c r="V466" s="210">
        <v>108.09187235103465</v>
      </c>
      <c r="W466" s="210">
        <v>0</v>
      </c>
      <c r="X466" s="210">
        <f t="shared" si="99"/>
        <v>0</v>
      </c>
      <c r="Y466" s="205">
        <v>0</v>
      </c>
      <c r="Z466" s="205">
        <v>0</v>
      </c>
      <c r="AA466" s="205">
        <v>0</v>
      </c>
      <c r="AB466" s="205">
        <v>0</v>
      </c>
      <c r="AC466" s="205">
        <v>0</v>
      </c>
      <c r="AD466" s="205">
        <v>0</v>
      </c>
      <c r="AE466" s="205">
        <v>0</v>
      </c>
      <c r="AF466" s="211">
        <v>0</v>
      </c>
      <c r="AG466" s="205">
        <v>0</v>
      </c>
      <c r="AH466" s="205">
        <v>0</v>
      </c>
      <c r="AI466" s="205">
        <v>0</v>
      </c>
      <c r="AJ466" s="205">
        <v>0</v>
      </c>
      <c r="AK466" s="205">
        <v>0</v>
      </c>
      <c r="AL466" s="211">
        <v>0</v>
      </c>
      <c r="AM466" s="205">
        <v>0</v>
      </c>
      <c r="AN466" s="205">
        <v>0</v>
      </c>
      <c r="AO466" s="211">
        <v>0</v>
      </c>
      <c r="AP466" s="205">
        <v>0</v>
      </c>
      <c r="AQ466" s="205">
        <v>0</v>
      </c>
      <c r="AR466" s="205">
        <v>0</v>
      </c>
    </row>
    <row r="467" spans="1:44" s="204" customFormat="1" ht="36" hidden="1" customHeight="1">
      <c r="B467" s="197" t="s">
        <v>819</v>
      </c>
      <c r="C467" s="197"/>
      <c r="D467" s="199" t="s">
        <v>857</v>
      </c>
      <c r="E467" s="199" t="s">
        <v>857</v>
      </c>
      <c r="F467" s="199" t="s">
        <v>857</v>
      </c>
      <c r="G467" s="199" t="s">
        <v>857</v>
      </c>
      <c r="H467" s="199" t="s">
        <v>857</v>
      </c>
      <c r="I467" s="200">
        <f>SUM(I468:I478)</f>
        <v>36117.07</v>
      </c>
      <c r="J467" s="200">
        <f>SUM(J468:J478)</f>
        <v>29322.149999999998</v>
      </c>
      <c r="K467" s="200">
        <f>SUM(K468:K478)</f>
        <v>29294.05</v>
      </c>
      <c r="L467" s="201">
        <f>SUM(L468:L478)</f>
        <v>1569</v>
      </c>
      <c r="M467" s="199" t="s">
        <v>857</v>
      </c>
      <c r="N467" s="199" t="s">
        <v>857</v>
      </c>
      <c r="O467" s="202" t="s">
        <v>857</v>
      </c>
      <c r="P467" s="200">
        <v>23897111.18</v>
      </c>
      <c r="Q467" s="200">
        <f>SUM(Q468:Q478)</f>
        <v>0</v>
      </c>
      <c r="R467" s="200">
        <f>SUM(R468:R478)</f>
        <v>0</v>
      </c>
      <c r="S467" s="200">
        <f>SUM(S468:S478)</f>
        <v>23897111.18</v>
      </c>
      <c r="T467" s="203">
        <f t="shared" si="98"/>
        <v>661.65697217409934</v>
      </c>
      <c r="U467" s="203">
        <f>MAX(U468:U478)</f>
        <v>4716.9170323670605</v>
      </c>
      <c r="Y467" s="205"/>
      <c r="Z467" s="205"/>
      <c r="AA467" s="205"/>
      <c r="AB467" s="205"/>
      <c r="AC467" s="205"/>
      <c r="AD467" s="205"/>
      <c r="AE467" s="205"/>
      <c r="AF467" s="205"/>
      <c r="AG467" s="205"/>
      <c r="AH467" s="205"/>
      <c r="AI467" s="205"/>
      <c r="AJ467" s="205"/>
      <c r="AK467" s="205"/>
      <c r="AL467" s="205"/>
      <c r="AM467" s="205"/>
      <c r="AN467" s="205"/>
      <c r="AO467" s="205"/>
      <c r="AP467" s="205"/>
      <c r="AQ467" s="205"/>
      <c r="AR467" s="205"/>
    </row>
    <row r="468" spans="1:44" s="204" customFormat="1" ht="36" hidden="1" customHeight="1">
      <c r="A468" s="204">
        <v>1</v>
      </c>
      <c r="B468" s="207">
        <f>SUBTOTAL(103,$A$16:A468)</f>
        <v>0</v>
      </c>
      <c r="C468" s="197" t="s">
        <v>144</v>
      </c>
      <c r="D468" s="199">
        <v>1976</v>
      </c>
      <c r="E468" s="199"/>
      <c r="F468" s="208" t="s">
        <v>281</v>
      </c>
      <c r="G468" s="199">
        <v>5</v>
      </c>
      <c r="H468" s="199" t="s">
        <v>2188</v>
      </c>
      <c r="I468" s="203">
        <v>6622.77</v>
      </c>
      <c r="J468" s="203">
        <v>6062.77</v>
      </c>
      <c r="K468" s="203">
        <v>6062.77</v>
      </c>
      <c r="L468" s="209">
        <v>252</v>
      </c>
      <c r="M468" s="199" t="s">
        <v>260</v>
      </c>
      <c r="N468" s="199" t="s">
        <v>264</v>
      </c>
      <c r="O468" s="202" t="s">
        <v>284</v>
      </c>
      <c r="P468" s="203">
        <v>4629120.46</v>
      </c>
      <c r="Q468" s="203">
        <v>0</v>
      </c>
      <c r="R468" s="203">
        <v>0</v>
      </c>
      <c r="S468" s="203">
        <f t="shared" ref="S468:S475" si="100">P468-Q468-R468</f>
        <v>4629120.46</v>
      </c>
      <c r="T468" s="203">
        <f t="shared" si="98"/>
        <v>698.97043986126641</v>
      </c>
      <c r="U468" s="203">
        <v>2071.927280216586</v>
      </c>
      <c r="V468" s="210">
        <v>2071.927280216586</v>
      </c>
      <c r="W468" s="210">
        <v>1372.9568403553196</v>
      </c>
      <c r="X468" s="210">
        <f t="shared" ref="X468:X478" si="101">U468-T468</f>
        <v>1372.9568403553196</v>
      </c>
      <c r="Y468" s="205">
        <v>0</v>
      </c>
      <c r="Z468" s="205">
        <v>0</v>
      </c>
      <c r="AA468" s="205">
        <v>0</v>
      </c>
      <c r="AB468" s="205">
        <v>0</v>
      </c>
      <c r="AC468" s="205">
        <v>0</v>
      </c>
      <c r="AD468" s="205">
        <v>0</v>
      </c>
      <c r="AE468" s="205">
        <v>0</v>
      </c>
      <c r="AF468" s="211">
        <v>0</v>
      </c>
      <c r="AG468" s="205">
        <v>1538.84</v>
      </c>
      <c r="AH468" s="211">
        <f t="shared" ref="AH468:AH470" si="102">8917.04*AG468/I468</f>
        <v>2071.927280216586</v>
      </c>
      <c r="AI468" s="205">
        <v>0</v>
      </c>
      <c r="AJ468" s="205">
        <v>0</v>
      </c>
      <c r="AK468" s="205">
        <v>0</v>
      </c>
      <c r="AL468" s="211">
        <v>0</v>
      </c>
      <c r="AM468" s="205">
        <v>0</v>
      </c>
      <c r="AN468" s="205">
        <v>0</v>
      </c>
      <c r="AO468" s="211">
        <v>0</v>
      </c>
      <c r="AP468" s="205">
        <v>0</v>
      </c>
      <c r="AQ468" s="205">
        <v>0</v>
      </c>
      <c r="AR468" s="205">
        <v>0</v>
      </c>
    </row>
    <row r="469" spans="1:44" s="204" customFormat="1" ht="36" hidden="1" customHeight="1">
      <c r="A469" s="204">
        <v>1</v>
      </c>
      <c r="B469" s="207">
        <f>SUBTOTAL(103,$A$16:A469)</f>
        <v>0</v>
      </c>
      <c r="C469" s="197" t="s">
        <v>139</v>
      </c>
      <c r="D469" s="199">
        <v>1969</v>
      </c>
      <c r="E469" s="199"/>
      <c r="F469" s="208" t="s">
        <v>281</v>
      </c>
      <c r="G469" s="199">
        <v>5</v>
      </c>
      <c r="H469" s="199" t="s">
        <v>345</v>
      </c>
      <c r="I469" s="203">
        <v>4894</v>
      </c>
      <c r="J469" s="203">
        <v>4495.3</v>
      </c>
      <c r="K469" s="203">
        <v>4495.3</v>
      </c>
      <c r="L469" s="209">
        <v>218</v>
      </c>
      <c r="M469" s="199" t="s">
        <v>260</v>
      </c>
      <c r="N469" s="199" t="s">
        <v>264</v>
      </c>
      <c r="O469" s="202" t="s">
        <v>284</v>
      </c>
      <c r="P469" s="203">
        <v>3488886.51</v>
      </c>
      <c r="Q469" s="203">
        <v>0</v>
      </c>
      <c r="R469" s="203">
        <v>0</v>
      </c>
      <c r="S469" s="203">
        <f t="shared" si="100"/>
        <v>3488886.51</v>
      </c>
      <c r="T469" s="203">
        <f t="shared" si="98"/>
        <v>712.8905823457294</v>
      </c>
      <c r="U469" s="203">
        <v>1830.4165067429508</v>
      </c>
      <c r="V469" s="210">
        <v>1830.4165067429508</v>
      </c>
      <c r="W469" s="210">
        <v>1117.5259243972214</v>
      </c>
      <c r="X469" s="210">
        <f t="shared" si="101"/>
        <v>1117.5259243972214</v>
      </c>
      <c r="Y469" s="205">
        <v>0</v>
      </c>
      <c r="Z469" s="205">
        <v>0</v>
      </c>
      <c r="AA469" s="205">
        <v>0</v>
      </c>
      <c r="AB469" s="205">
        <v>0</v>
      </c>
      <c r="AC469" s="205">
        <v>0</v>
      </c>
      <c r="AD469" s="205">
        <v>0</v>
      </c>
      <c r="AE469" s="205">
        <v>0</v>
      </c>
      <c r="AF469" s="211">
        <v>0</v>
      </c>
      <c r="AG469" s="205">
        <v>1004.6</v>
      </c>
      <c r="AH469" s="211">
        <f t="shared" si="102"/>
        <v>1830.4165067429508</v>
      </c>
      <c r="AI469" s="205">
        <v>0</v>
      </c>
      <c r="AJ469" s="205">
        <v>0</v>
      </c>
      <c r="AK469" s="205">
        <v>0</v>
      </c>
      <c r="AL469" s="211">
        <v>0</v>
      </c>
      <c r="AM469" s="205">
        <v>0</v>
      </c>
      <c r="AN469" s="205">
        <v>0</v>
      </c>
      <c r="AO469" s="211">
        <v>0</v>
      </c>
      <c r="AP469" s="205">
        <v>0</v>
      </c>
      <c r="AQ469" s="205">
        <v>0</v>
      </c>
      <c r="AR469" s="205">
        <v>0</v>
      </c>
    </row>
    <row r="470" spans="1:44" s="204" customFormat="1" ht="36" hidden="1" customHeight="1">
      <c r="A470" s="204">
        <v>1</v>
      </c>
      <c r="B470" s="207">
        <f>SUBTOTAL(103,$A$16:A470)</f>
        <v>0</v>
      </c>
      <c r="C470" s="197" t="s">
        <v>140</v>
      </c>
      <c r="D470" s="199">
        <v>1987</v>
      </c>
      <c r="E470" s="199"/>
      <c r="F470" s="208" t="s">
        <v>281</v>
      </c>
      <c r="G470" s="199">
        <v>5</v>
      </c>
      <c r="H470" s="199" t="s">
        <v>2189</v>
      </c>
      <c r="I470" s="203">
        <v>7649.2</v>
      </c>
      <c r="J470" s="203">
        <v>5430.3</v>
      </c>
      <c r="K470" s="203">
        <v>5430.3</v>
      </c>
      <c r="L470" s="209">
        <v>315</v>
      </c>
      <c r="M470" s="199" t="s">
        <v>260</v>
      </c>
      <c r="N470" s="199" t="s">
        <v>264</v>
      </c>
      <c r="O470" s="202" t="s">
        <v>284</v>
      </c>
      <c r="P470" s="203">
        <v>4309479.43</v>
      </c>
      <c r="Q470" s="203">
        <v>0</v>
      </c>
      <c r="R470" s="203">
        <v>0</v>
      </c>
      <c r="S470" s="203">
        <f t="shared" si="100"/>
        <v>4309479.43</v>
      </c>
      <c r="T470" s="203">
        <f t="shared" si="98"/>
        <v>563.38956099984307</v>
      </c>
      <c r="U470" s="203">
        <v>1557.7891219996864</v>
      </c>
      <c r="V470" s="210">
        <v>1557.7891219996864</v>
      </c>
      <c r="W470" s="210">
        <v>994.39956099984329</v>
      </c>
      <c r="X470" s="210">
        <f t="shared" si="101"/>
        <v>994.39956099984329</v>
      </c>
      <c r="Y470" s="205">
        <v>0</v>
      </c>
      <c r="Z470" s="205">
        <v>0</v>
      </c>
      <c r="AA470" s="205">
        <v>0</v>
      </c>
      <c r="AB470" s="205">
        <v>0</v>
      </c>
      <c r="AC470" s="205">
        <v>0</v>
      </c>
      <c r="AD470" s="205">
        <v>0</v>
      </c>
      <c r="AE470" s="205">
        <v>0</v>
      </c>
      <c r="AF470" s="211">
        <v>0</v>
      </c>
      <c r="AG470" s="205">
        <v>1336.3</v>
      </c>
      <c r="AH470" s="211">
        <f t="shared" si="102"/>
        <v>1557.7891219996864</v>
      </c>
      <c r="AI470" s="205">
        <v>0</v>
      </c>
      <c r="AJ470" s="205">
        <v>0</v>
      </c>
      <c r="AK470" s="205">
        <v>0</v>
      </c>
      <c r="AL470" s="211">
        <v>0</v>
      </c>
      <c r="AM470" s="205">
        <v>0</v>
      </c>
      <c r="AN470" s="205">
        <v>0</v>
      </c>
      <c r="AO470" s="211">
        <v>0</v>
      </c>
      <c r="AP470" s="205">
        <v>0</v>
      </c>
      <c r="AQ470" s="205">
        <v>0</v>
      </c>
      <c r="AR470" s="205">
        <v>0</v>
      </c>
    </row>
    <row r="471" spans="1:44" s="204" customFormat="1" ht="36" hidden="1" customHeight="1">
      <c r="A471" s="204">
        <v>1</v>
      </c>
      <c r="B471" s="207">
        <f>SUBTOTAL(103,$A$16:A471)</f>
        <v>0</v>
      </c>
      <c r="C471" s="197" t="s">
        <v>1209</v>
      </c>
      <c r="D471" s="199">
        <v>1963</v>
      </c>
      <c r="E471" s="199"/>
      <c r="F471" s="208" t="s">
        <v>262</v>
      </c>
      <c r="G471" s="199">
        <v>2</v>
      </c>
      <c r="H471" s="199" t="s">
        <v>297</v>
      </c>
      <c r="I471" s="203">
        <v>683.63</v>
      </c>
      <c r="J471" s="203">
        <v>683.63</v>
      </c>
      <c r="K471" s="203">
        <v>683.63</v>
      </c>
      <c r="L471" s="209">
        <v>42</v>
      </c>
      <c r="M471" s="199" t="s">
        <v>260</v>
      </c>
      <c r="N471" s="199" t="s">
        <v>264</v>
      </c>
      <c r="O471" s="202" t="s">
        <v>284</v>
      </c>
      <c r="P471" s="203">
        <v>1167976.3099999998</v>
      </c>
      <c r="Q471" s="203">
        <v>0</v>
      </c>
      <c r="R471" s="203">
        <v>0</v>
      </c>
      <c r="S471" s="203">
        <f t="shared" si="100"/>
        <v>1167976.3099999998</v>
      </c>
      <c r="T471" s="203">
        <f t="shared" si="98"/>
        <v>1708.4918888872633</v>
      </c>
      <c r="U471" s="203">
        <v>4368.1900000000005</v>
      </c>
      <c r="V471" s="210">
        <v>4368.1900000000005</v>
      </c>
      <c r="W471" s="210">
        <v>2659.698111112737</v>
      </c>
      <c r="X471" s="210">
        <f t="shared" si="101"/>
        <v>2659.698111112737</v>
      </c>
      <c r="Y471" s="205">
        <v>113.09</v>
      </c>
      <c r="Z471" s="205">
        <v>0</v>
      </c>
      <c r="AA471" s="205">
        <v>3259.66</v>
      </c>
      <c r="AB471" s="205">
        <v>184.98</v>
      </c>
      <c r="AC471" s="205">
        <v>810.46</v>
      </c>
      <c r="AD471" s="205">
        <v>0</v>
      </c>
      <c r="AE471" s="205">
        <v>0</v>
      </c>
      <c r="AF471" s="211">
        <v>0</v>
      </c>
      <c r="AG471" s="205">
        <v>0</v>
      </c>
      <c r="AH471" s="205">
        <v>0</v>
      </c>
      <c r="AI471" s="205">
        <v>0</v>
      </c>
      <c r="AJ471" s="205">
        <v>0</v>
      </c>
      <c r="AK471" s="205">
        <v>0</v>
      </c>
      <c r="AL471" s="211">
        <v>0</v>
      </c>
      <c r="AM471" s="205">
        <v>0</v>
      </c>
      <c r="AN471" s="205">
        <v>0</v>
      </c>
      <c r="AO471" s="211">
        <v>0</v>
      </c>
      <c r="AP471" s="205">
        <v>0</v>
      </c>
      <c r="AQ471" s="205">
        <v>0</v>
      </c>
      <c r="AR471" s="205">
        <v>0</v>
      </c>
    </row>
    <row r="472" spans="1:44" s="204" customFormat="1" ht="36" hidden="1" customHeight="1">
      <c r="A472" s="204">
        <v>1</v>
      </c>
      <c r="B472" s="207">
        <f>SUBTOTAL(103,$A$16:A472)</f>
        <v>0</v>
      </c>
      <c r="C472" s="197" t="s">
        <v>1210</v>
      </c>
      <c r="D472" s="199" t="s">
        <v>300</v>
      </c>
      <c r="E472" s="199"/>
      <c r="F472" s="208" t="s">
        <v>262</v>
      </c>
      <c r="G472" s="199" t="s">
        <v>297</v>
      </c>
      <c r="H472" s="199" t="s">
        <v>297</v>
      </c>
      <c r="I472" s="203">
        <v>1132.77</v>
      </c>
      <c r="J472" s="203">
        <v>1132.77</v>
      </c>
      <c r="K472" s="203">
        <v>1132.77</v>
      </c>
      <c r="L472" s="209">
        <v>25</v>
      </c>
      <c r="M472" s="199" t="s">
        <v>260</v>
      </c>
      <c r="N472" s="199" t="s">
        <v>264</v>
      </c>
      <c r="O472" s="202" t="s">
        <v>284</v>
      </c>
      <c r="P472" s="203">
        <v>1211378.6299999999</v>
      </c>
      <c r="Q472" s="203">
        <v>0</v>
      </c>
      <c r="R472" s="203">
        <v>0</v>
      </c>
      <c r="S472" s="203">
        <f t="shared" si="100"/>
        <v>1211378.6299999999</v>
      </c>
      <c r="T472" s="203">
        <f t="shared" si="98"/>
        <v>1069.3950493039185</v>
      </c>
      <c r="U472" s="203">
        <v>4368.1900000000005</v>
      </c>
      <c r="V472" s="210">
        <v>4368.1900000000005</v>
      </c>
      <c r="W472" s="210">
        <v>3298.7949506960822</v>
      </c>
      <c r="X472" s="210">
        <f t="shared" si="101"/>
        <v>3298.7949506960822</v>
      </c>
      <c r="Y472" s="205">
        <v>113.09</v>
      </c>
      <c r="Z472" s="205">
        <v>0</v>
      </c>
      <c r="AA472" s="205">
        <v>3259.66</v>
      </c>
      <c r="AB472" s="205">
        <v>184.98</v>
      </c>
      <c r="AC472" s="205">
        <v>810.46</v>
      </c>
      <c r="AD472" s="205">
        <v>0</v>
      </c>
      <c r="AE472" s="205">
        <v>0</v>
      </c>
      <c r="AF472" s="211">
        <v>0</v>
      </c>
      <c r="AG472" s="205">
        <v>0</v>
      </c>
      <c r="AH472" s="205">
        <v>0</v>
      </c>
      <c r="AI472" s="205">
        <v>0</v>
      </c>
      <c r="AJ472" s="205">
        <v>0</v>
      </c>
      <c r="AK472" s="205">
        <v>0</v>
      </c>
      <c r="AL472" s="211">
        <v>0</v>
      </c>
      <c r="AM472" s="205">
        <v>0</v>
      </c>
      <c r="AN472" s="205">
        <v>0</v>
      </c>
      <c r="AO472" s="211">
        <v>0</v>
      </c>
      <c r="AP472" s="205">
        <v>0</v>
      </c>
      <c r="AQ472" s="205">
        <v>0</v>
      </c>
      <c r="AR472" s="205">
        <v>0</v>
      </c>
    </row>
    <row r="473" spans="1:44" s="204" customFormat="1" ht="36" hidden="1" customHeight="1">
      <c r="A473" s="204">
        <v>1</v>
      </c>
      <c r="B473" s="207">
        <f>SUBTOTAL(103,$A$16:A473)</f>
        <v>0</v>
      </c>
      <c r="C473" s="197" t="s">
        <v>1211</v>
      </c>
      <c r="D473" s="199">
        <v>1964</v>
      </c>
      <c r="E473" s="199"/>
      <c r="F473" s="208" t="s">
        <v>262</v>
      </c>
      <c r="G473" s="199">
        <v>2</v>
      </c>
      <c r="H473" s="199" t="s">
        <v>302</v>
      </c>
      <c r="I473" s="203">
        <v>768.3</v>
      </c>
      <c r="J473" s="203">
        <v>297</v>
      </c>
      <c r="K473" s="203">
        <v>268.89999999999998</v>
      </c>
      <c r="L473" s="209">
        <v>80</v>
      </c>
      <c r="M473" s="199" t="s">
        <v>260</v>
      </c>
      <c r="N473" s="199" t="s">
        <v>264</v>
      </c>
      <c r="O473" s="202" t="s">
        <v>282</v>
      </c>
      <c r="P473" s="203">
        <v>908111.25</v>
      </c>
      <c r="Q473" s="203">
        <v>0</v>
      </c>
      <c r="R473" s="203">
        <v>0</v>
      </c>
      <c r="S473" s="203">
        <f t="shared" si="100"/>
        <v>908111.25</v>
      </c>
      <c r="T473" s="203">
        <f t="shared" si="98"/>
        <v>1181.974814525576</v>
      </c>
      <c r="U473" s="203">
        <v>3259.66</v>
      </c>
      <c r="V473" s="210">
        <v>3259.66</v>
      </c>
      <c r="W473" s="210">
        <v>2077.6851854744236</v>
      </c>
      <c r="X473" s="210">
        <f t="shared" si="101"/>
        <v>2077.6851854744236</v>
      </c>
      <c r="Y473" s="205">
        <v>0</v>
      </c>
      <c r="Z473" s="205">
        <v>0</v>
      </c>
      <c r="AA473" s="205">
        <v>3259.66</v>
      </c>
      <c r="AB473" s="205">
        <v>0</v>
      </c>
      <c r="AC473" s="205">
        <v>0</v>
      </c>
      <c r="AD473" s="205">
        <v>0</v>
      </c>
      <c r="AE473" s="205">
        <v>0</v>
      </c>
      <c r="AF473" s="211">
        <v>0</v>
      </c>
      <c r="AG473" s="205">
        <v>0</v>
      </c>
      <c r="AH473" s="205">
        <v>0</v>
      </c>
      <c r="AI473" s="205">
        <v>0</v>
      </c>
      <c r="AJ473" s="205">
        <v>0</v>
      </c>
      <c r="AK473" s="205">
        <v>0</v>
      </c>
      <c r="AL473" s="211">
        <v>0</v>
      </c>
      <c r="AM473" s="205">
        <v>0</v>
      </c>
      <c r="AN473" s="205">
        <v>0</v>
      </c>
      <c r="AO473" s="211">
        <v>0</v>
      </c>
      <c r="AP473" s="205">
        <v>0</v>
      </c>
      <c r="AQ473" s="205">
        <v>0</v>
      </c>
      <c r="AR473" s="205">
        <v>0</v>
      </c>
    </row>
    <row r="474" spans="1:44" s="204" customFormat="1" ht="36" hidden="1" customHeight="1">
      <c r="A474" s="204">
        <v>1</v>
      </c>
      <c r="B474" s="207">
        <f>SUBTOTAL(103,$A$16:A474)</f>
        <v>0</v>
      </c>
      <c r="C474" s="197" t="s">
        <v>1239</v>
      </c>
      <c r="D474" s="199">
        <v>1958</v>
      </c>
      <c r="E474" s="199"/>
      <c r="F474" s="208" t="s">
        <v>262</v>
      </c>
      <c r="G474" s="199">
        <v>2</v>
      </c>
      <c r="H474" s="199" t="s">
        <v>297</v>
      </c>
      <c r="I474" s="203">
        <v>554</v>
      </c>
      <c r="J474" s="203">
        <v>554</v>
      </c>
      <c r="K474" s="203">
        <v>554</v>
      </c>
      <c r="L474" s="209">
        <v>30</v>
      </c>
      <c r="M474" s="199" t="s">
        <v>260</v>
      </c>
      <c r="N474" s="199" t="s">
        <v>264</v>
      </c>
      <c r="O474" s="202" t="s">
        <v>282</v>
      </c>
      <c r="P474" s="203">
        <v>55068.52</v>
      </c>
      <c r="Q474" s="203">
        <v>0</v>
      </c>
      <c r="R474" s="203">
        <v>0</v>
      </c>
      <c r="S474" s="203">
        <f t="shared" si="100"/>
        <v>55068.52</v>
      </c>
      <c r="T474" s="203">
        <f t="shared" si="98"/>
        <v>99.40166064981949</v>
      </c>
      <c r="U474" s="203">
        <v>99.40166064981949</v>
      </c>
      <c r="V474" s="210">
        <v>99.40166064981949</v>
      </c>
      <c r="W474" s="210">
        <v>0</v>
      </c>
      <c r="X474" s="210">
        <f t="shared" si="101"/>
        <v>0</v>
      </c>
      <c r="Y474" s="205">
        <v>0</v>
      </c>
      <c r="Z474" s="205">
        <v>0</v>
      </c>
      <c r="AA474" s="205">
        <v>0</v>
      </c>
      <c r="AB474" s="205">
        <v>0</v>
      </c>
      <c r="AC474" s="205">
        <v>0</v>
      </c>
      <c r="AD474" s="205">
        <v>0</v>
      </c>
      <c r="AE474" s="205">
        <v>0</v>
      </c>
      <c r="AF474" s="211">
        <v>0</v>
      </c>
      <c r="AG474" s="205">
        <v>0</v>
      </c>
      <c r="AH474" s="205">
        <v>0</v>
      </c>
      <c r="AI474" s="205">
        <v>0</v>
      </c>
      <c r="AJ474" s="205">
        <v>0</v>
      </c>
      <c r="AK474" s="205">
        <v>0</v>
      </c>
      <c r="AL474" s="211">
        <v>0</v>
      </c>
      <c r="AM474" s="205">
        <v>0</v>
      </c>
      <c r="AN474" s="205">
        <v>0</v>
      </c>
      <c r="AO474" s="211">
        <v>0</v>
      </c>
      <c r="AP474" s="205">
        <v>0</v>
      </c>
      <c r="AQ474" s="205">
        <v>0</v>
      </c>
      <c r="AR474" s="205">
        <v>0</v>
      </c>
    </row>
    <row r="475" spans="1:44" s="204" customFormat="1" ht="36" hidden="1" customHeight="1">
      <c r="A475" s="204">
        <v>1</v>
      </c>
      <c r="B475" s="207">
        <f>SUBTOTAL(103,$A$16:A475)</f>
        <v>0</v>
      </c>
      <c r="C475" s="197" t="s">
        <v>1240</v>
      </c>
      <c r="D475" s="199">
        <v>1973</v>
      </c>
      <c r="E475" s="199"/>
      <c r="F475" s="208" t="s">
        <v>262</v>
      </c>
      <c r="G475" s="199">
        <v>5</v>
      </c>
      <c r="H475" s="199" t="s">
        <v>306</v>
      </c>
      <c r="I475" s="203">
        <v>3131.46</v>
      </c>
      <c r="J475" s="203">
        <v>3131.28</v>
      </c>
      <c r="K475" s="203">
        <v>3131.28</v>
      </c>
      <c r="L475" s="209">
        <v>208</v>
      </c>
      <c r="M475" s="199" t="s">
        <v>260</v>
      </c>
      <c r="N475" s="199" t="s">
        <v>264</v>
      </c>
      <c r="O475" s="202" t="s">
        <v>1312</v>
      </c>
      <c r="P475" s="203">
        <v>98964.25</v>
      </c>
      <c r="Q475" s="203">
        <v>0</v>
      </c>
      <c r="R475" s="203">
        <v>0</v>
      </c>
      <c r="S475" s="203">
        <f t="shared" si="100"/>
        <v>98964.25</v>
      </c>
      <c r="T475" s="203">
        <f t="shared" si="98"/>
        <v>31.603229803350512</v>
      </c>
      <c r="U475" s="203">
        <v>31.603229803350512</v>
      </c>
      <c r="V475" s="210">
        <v>31.603229803350512</v>
      </c>
      <c r="W475" s="210">
        <v>0</v>
      </c>
      <c r="X475" s="210">
        <f t="shared" si="101"/>
        <v>0</v>
      </c>
      <c r="Y475" s="205">
        <v>0</v>
      </c>
      <c r="Z475" s="205">
        <v>0</v>
      </c>
      <c r="AA475" s="205">
        <v>0</v>
      </c>
      <c r="AB475" s="205">
        <v>0</v>
      </c>
      <c r="AC475" s="205">
        <v>0</v>
      </c>
      <c r="AD475" s="205">
        <v>0</v>
      </c>
      <c r="AE475" s="205">
        <v>0</v>
      </c>
      <c r="AF475" s="211">
        <v>0</v>
      </c>
      <c r="AG475" s="205">
        <v>0</v>
      </c>
      <c r="AH475" s="205">
        <v>0</v>
      </c>
      <c r="AI475" s="205">
        <v>0</v>
      </c>
      <c r="AJ475" s="205">
        <v>0</v>
      </c>
      <c r="AK475" s="205">
        <v>0</v>
      </c>
      <c r="AL475" s="211">
        <v>0</v>
      </c>
      <c r="AM475" s="205">
        <v>0</v>
      </c>
      <c r="AN475" s="205">
        <v>0</v>
      </c>
      <c r="AO475" s="211">
        <v>0</v>
      </c>
      <c r="AP475" s="205">
        <v>0</v>
      </c>
      <c r="AQ475" s="205">
        <v>0</v>
      </c>
      <c r="AR475" s="205">
        <v>0</v>
      </c>
    </row>
    <row r="476" spans="1:44" s="204" customFormat="1" ht="36" hidden="1" customHeight="1">
      <c r="A476" s="204">
        <v>1</v>
      </c>
      <c r="B476" s="207">
        <f>SUBTOTAL(103,$A$16:A476)</f>
        <v>0</v>
      </c>
      <c r="C476" s="197" t="s">
        <v>1511</v>
      </c>
      <c r="D476" s="199">
        <v>1961</v>
      </c>
      <c r="E476" s="199"/>
      <c r="F476" s="208" t="s">
        <v>1527</v>
      </c>
      <c r="G476" s="199">
        <v>2</v>
      </c>
      <c r="H476" s="199" t="s">
        <v>297</v>
      </c>
      <c r="I476" s="203">
        <v>970.74</v>
      </c>
      <c r="J476" s="203">
        <v>543.79999999999995</v>
      </c>
      <c r="K476" s="203">
        <v>543.79999999999995</v>
      </c>
      <c r="L476" s="209">
        <v>42</v>
      </c>
      <c r="M476" s="199" t="s">
        <v>260</v>
      </c>
      <c r="N476" s="199" t="s">
        <v>261</v>
      </c>
      <c r="O476" s="202" t="s">
        <v>263</v>
      </c>
      <c r="P476" s="203">
        <v>2347663.2300000004</v>
      </c>
      <c r="Q476" s="203">
        <v>0</v>
      </c>
      <c r="R476" s="203">
        <v>0</v>
      </c>
      <c r="S476" s="203">
        <f>P476-R476-Q476</f>
        <v>2347663.2300000004</v>
      </c>
      <c r="T476" s="203">
        <f t="shared" si="98"/>
        <v>2418.426386055999</v>
      </c>
      <c r="U476" s="203">
        <v>4716.9170323670605</v>
      </c>
      <c r="V476" s="210">
        <v>4716.9170323670605</v>
      </c>
      <c r="W476" s="210">
        <v>2298.4906463110615</v>
      </c>
      <c r="X476" s="210">
        <f t="shared" si="101"/>
        <v>2298.4906463110615</v>
      </c>
      <c r="Y476" s="205">
        <v>0</v>
      </c>
      <c r="Z476" s="205">
        <v>0</v>
      </c>
      <c r="AA476" s="205">
        <v>0</v>
      </c>
      <c r="AB476" s="205">
        <v>0</v>
      </c>
      <c r="AC476" s="205">
        <v>0</v>
      </c>
      <c r="AD476" s="205">
        <v>0</v>
      </c>
      <c r="AE476" s="205">
        <v>0</v>
      </c>
      <c r="AF476" s="211">
        <v>0</v>
      </c>
      <c r="AG476" s="205">
        <v>513.5</v>
      </c>
      <c r="AH476" s="211">
        <f t="shared" ref="AH476:AH478" si="103">8917.04*AG476/I476</f>
        <v>4716.9170323670605</v>
      </c>
      <c r="AI476" s="205">
        <v>0</v>
      </c>
      <c r="AJ476" s="205">
        <v>0</v>
      </c>
      <c r="AK476" s="205">
        <v>0</v>
      </c>
      <c r="AL476" s="211">
        <v>0</v>
      </c>
      <c r="AM476" s="205">
        <v>0</v>
      </c>
      <c r="AN476" s="205">
        <v>0</v>
      </c>
      <c r="AO476" s="211">
        <v>0</v>
      </c>
      <c r="AP476" s="205">
        <v>0</v>
      </c>
      <c r="AQ476" s="205">
        <v>0</v>
      </c>
      <c r="AR476" s="205">
        <v>0</v>
      </c>
    </row>
    <row r="477" spans="1:44" s="204" customFormat="1" ht="36" hidden="1" customHeight="1">
      <c r="A477" s="204">
        <v>1</v>
      </c>
      <c r="B477" s="207">
        <f>SUBTOTAL(103,$A$16:A477)</f>
        <v>0</v>
      </c>
      <c r="C477" s="197" t="s">
        <v>150</v>
      </c>
      <c r="D477" s="199">
        <v>1983</v>
      </c>
      <c r="E477" s="199"/>
      <c r="F477" s="208" t="s">
        <v>281</v>
      </c>
      <c r="G477" s="199">
        <v>5</v>
      </c>
      <c r="H477" s="199" t="s">
        <v>302</v>
      </c>
      <c r="I477" s="200">
        <v>4333.8</v>
      </c>
      <c r="J477" s="200">
        <v>3128.2</v>
      </c>
      <c r="K477" s="200">
        <v>3128.2</v>
      </c>
      <c r="L477" s="209">
        <v>151</v>
      </c>
      <c r="M477" s="199" t="s">
        <v>260</v>
      </c>
      <c r="N477" s="199" t="s">
        <v>264</v>
      </c>
      <c r="O477" s="202" t="s">
        <v>287</v>
      </c>
      <c r="P477" s="203">
        <v>2512797.5499999998</v>
      </c>
      <c r="Q477" s="203">
        <v>0</v>
      </c>
      <c r="R477" s="203">
        <v>0</v>
      </c>
      <c r="S477" s="203">
        <f>P477-Q477-R477</f>
        <v>2512797.5499999998</v>
      </c>
      <c r="T477" s="203">
        <f t="shared" si="98"/>
        <v>579.81391619364058</v>
      </c>
      <c r="U477" s="203">
        <v>1627.7743977110158</v>
      </c>
      <c r="V477" s="210">
        <v>1627.7743977110158</v>
      </c>
      <c r="W477" s="210">
        <v>1047.9604815173752</v>
      </c>
      <c r="X477" s="210">
        <f t="shared" si="101"/>
        <v>1047.9604815173752</v>
      </c>
      <c r="Y477" s="205">
        <v>0</v>
      </c>
      <c r="Z477" s="205">
        <v>0</v>
      </c>
      <c r="AA477" s="205">
        <v>0</v>
      </c>
      <c r="AB477" s="205">
        <v>0</v>
      </c>
      <c r="AC477" s="205">
        <v>0</v>
      </c>
      <c r="AD477" s="205">
        <v>0</v>
      </c>
      <c r="AE477" s="205">
        <v>0</v>
      </c>
      <c r="AF477" s="211">
        <v>0</v>
      </c>
      <c r="AG477" s="205">
        <v>791.12</v>
      </c>
      <c r="AH477" s="211">
        <f t="shared" si="103"/>
        <v>1627.7743977110158</v>
      </c>
      <c r="AI477" s="205">
        <v>0</v>
      </c>
      <c r="AJ477" s="205">
        <v>0</v>
      </c>
      <c r="AK477" s="205">
        <v>0</v>
      </c>
      <c r="AL477" s="211">
        <v>0</v>
      </c>
      <c r="AM477" s="205">
        <v>0</v>
      </c>
      <c r="AN477" s="205">
        <v>0</v>
      </c>
      <c r="AO477" s="211">
        <v>0</v>
      </c>
      <c r="AP477" s="205">
        <v>0</v>
      </c>
      <c r="AQ477" s="205">
        <v>0</v>
      </c>
      <c r="AR477" s="205">
        <v>0</v>
      </c>
    </row>
    <row r="478" spans="1:44" s="204" customFormat="1" ht="36" hidden="1" customHeight="1">
      <c r="A478" s="204">
        <v>1</v>
      </c>
      <c r="B478" s="207">
        <f>SUBTOTAL(103,$A$16:A478)</f>
        <v>0</v>
      </c>
      <c r="C478" s="197" t="s">
        <v>151</v>
      </c>
      <c r="D478" s="199">
        <v>1985</v>
      </c>
      <c r="E478" s="199"/>
      <c r="F478" s="208" t="s">
        <v>281</v>
      </c>
      <c r="G478" s="199">
        <v>5</v>
      </c>
      <c r="H478" s="199" t="s">
        <v>345</v>
      </c>
      <c r="I478" s="200">
        <v>5376.4</v>
      </c>
      <c r="J478" s="200">
        <v>3863.1</v>
      </c>
      <c r="K478" s="200">
        <v>3863.1</v>
      </c>
      <c r="L478" s="209">
        <v>206</v>
      </c>
      <c r="M478" s="199" t="s">
        <v>260</v>
      </c>
      <c r="N478" s="199" t="s">
        <v>264</v>
      </c>
      <c r="O478" s="202" t="s">
        <v>287</v>
      </c>
      <c r="P478" s="203">
        <v>3167665.04</v>
      </c>
      <c r="Q478" s="203">
        <v>0</v>
      </c>
      <c r="R478" s="203">
        <v>0</v>
      </c>
      <c r="S478" s="203">
        <f>P478-Q478-R478</f>
        <v>3167665.04</v>
      </c>
      <c r="T478" s="203">
        <f t="shared" si="98"/>
        <v>589.17956997247234</v>
      </c>
      <c r="U478" s="203">
        <v>1644.2554711703003</v>
      </c>
      <c r="V478" s="210">
        <v>1644.2554711703003</v>
      </c>
      <c r="W478" s="210">
        <v>1055.075901197828</v>
      </c>
      <c r="X478" s="210">
        <f t="shared" si="101"/>
        <v>1055.075901197828</v>
      </c>
      <c r="Y478" s="205">
        <v>0</v>
      </c>
      <c r="Z478" s="205">
        <v>0</v>
      </c>
      <c r="AA478" s="205">
        <v>0</v>
      </c>
      <c r="AB478" s="205">
        <v>0</v>
      </c>
      <c r="AC478" s="205">
        <v>0</v>
      </c>
      <c r="AD478" s="205">
        <v>0</v>
      </c>
      <c r="AE478" s="205">
        <v>0</v>
      </c>
      <c r="AF478" s="211">
        <v>0</v>
      </c>
      <c r="AG478" s="205">
        <v>991.38</v>
      </c>
      <c r="AH478" s="211">
        <f t="shared" si="103"/>
        <v>1644.2554711703003</v>
      </c>
      <c r="AI478" s="205">
        <v>0</v>
      </c>
      <c r="AJ478" s="205">
        <v>0</v>
      </c>
      <c r="AK478" s="205">
        <v>0</v>
      </c>
      <c r="AL478" s="211">
        <v>0</v>
      </c>
      <c r="AM478" s="205">
        <v>0</v>
      </c>
      <c r="AN478" s="205">
        <v>0</v>
      </c>
      <c r="AO478" s="211">
        <v>0</v>
      </c>
      <c r="AP478" s="205">
        <v>0</v>
      </c>
      <c r="AQ478" s="205">
        <v>0</v>
      </c>
      <c r="AR478" s="205">
        <v>0</v>
      </c>
    </row>
    <row r="479" spans="1:44" s="204" customFormat="1" ht="36" hidden="1" customHeight="1">
      <c r="B479" s="197" t="s">
        <v>820</v>
      </c>
      <c r="C479" s="197"/>
      <c r="D479" s="199" t="s">
        <v>857</v>
      </c>
      <c r="E479" s="199" t="s">
        <v>857</v>
      </c>
      <c r="F479" s="199" t="s">
        <v>857</v>
      </c>
      <c r="G479" s="199" t="s">
        <v>857</v>
      </c>
      <c r="H479" s="199" t="s">
        <v>857</v>
      </c>
      <c r="I479" s="200">
        <f>SUM(I480:I487)</f>
        <v>32478.429999999997</v>
      </c>
      <c r="J479" s="200">
        <f>SUM(J480:J487)</f>
        <v>21805.200000000001</v>
      </c>
      <c r="K479" s="200">
        <f>SUM(K480:K487)</f>
        <v>20949.2</v>
      </c>
      <c r="L479" s="201">
        <f>SUM(L480:L487)</f>
        <v>1444</v>
      </c>
      <c r="M479" s="199" t="s">
        <v>857</v>
      </c>
      <c r="N479" s="199" t="s">
        <v>857</v>
      </c>
      <c r="O479" s="202" t="s">
        <v>857</v>
      </c>
      <c r="P479" s="203">
        <v>24440368.16</v>
      </c>
      <c r="Q479" s="203">
        <f>SUM(Q480:Q487)</f>
        <v>0</v>
      </c>
      <c r="R479" s="203">
        <f>SUM(R480:R487)</f>
        <v>0</v>
      </c>
      <c r="S479" s="203">
        <f>SUM(S480:S487)</f>
        <v>24440368.16</v>
      </c>
      <c r="T479" s="203">
        <f t="shared" si="98"/>
        <v>752.51076360526054</v>
      </c>
      <c r="U479" s="203">
        <f>MAX(U480:U487)</f>
        <v>5460.4525044658822</v>
      </c>
      <c r="Y479" s="205"/>
      <c r="Z479" s="205"/>
      <c r="AA479" s="205"/>
      <c r="AB479" s="205"/>
      <c r="AC479" s="205"/>
      <c r="AD479" s="205"/>
      <c r="AE479" s="205"/>
      <c r="AF479" s="205"/>
      <c r="AG479" s="205"/>
      <c r="AH479" s="205"/>
      <c r="AI479" s="205"/>
      <c r="AJ479" s="205"/>
      <c r="AK479" s="205"/>
      <c r="AL479" s="205"/>
      <c r="AM479" s="205"/>
      <c r="AN479" s="205"/>
      <c r="AO479" s="205"/>
      <c r="AP479" s="205"/>
      <c r="AQ479" s="205"/>
      <c r="AR479" s="205"/>
    </row>
    <row r="480" spans="1:44" s="204" customFormat="1" ht="36" hidden="1" customHeight="1">
      <c r="A480" s="204">
        <v>1</v>
      </c>
      <c r="B480" s="207">
        <f>SUBTOTAL(103,$A$16:A480)</f>
        <v>0</v>
      </c>
      <c r="C480" s="197" t="s">
        <v>136</v>
      </c>
      <c r="D480" s="199">
        <v>1982</v>
      </c>
      <c r="E480" s="199"/>
      <c r="F480" s="208" t="s">
        <v>262</v>
      </c>
      <c r="G480" s="199">
        <v>5</v>
      </c>
      <c r="H480" s="199" t="s">
        <v>364</v>
      </c>
      <c r="I480" s="203">
        <v>3868.3</v>
      </c>
      <c r="J480" s="203">
        <v>2289.6</v>
      </c>
      <c r="K480" s="203">
        <v>2289.6</v>
      </c>
      <c r="L480" s="209">
        <v>192</v>
      </c>
      <c r="M480" s="199" t="s">
        <v>260</v>
      </c>
      <c r="N480" s="199" t="s">
        <v>285</v>
      </c>
      <c r="O480" s="202" t="s">
        <v>295</v>
      </c>
      <c r="P480" s="203">
        <v>2050029.61</v>
      </c>
      <c r="Q480" s="203">
        <v>0</v>
      </c>
      <c r="R480" s="203">
        <v>0</v>
      </c>
      <c r="S480" s="203">
        <f t="shared" ref="S480:S487" si="104">P480-Q480-R480</f>
        <v>2050029.61</v>
      </c>
      <c r="T480" s="203">
        <f t="shared" si="98"/>
        <v>529.95621073856728</v>
      </c>
      <c r="U480" s="203">
        <v>2374.0354044929304</v>
      </c>
      <c r="V480" s="210">
        <v>2374.0354044929304</v>
      </c>
      <c r="W480" s="210">
        <v>1844.0791937543631</v>
      </c>
      <c r="X480" s="210">
        <f t="shared" ref="X480:X487" si="105">U480-T480</f>
        <v>1844.0791937543631</v>
      </c>
      <c r="Y480" s="205">
        <v>0</v>
      </c>
      <c r="Z480" s="205">
        <v>0</v>
      </c>
      <c r="AA480" s="205">
        <v>0</v>
      </c>
      <c r="AB480" s="205">
        <v>0</v>
      </c>
      <c r="AC480" s="205">
        <v>0</v>
      </c>
      <c r="AD480" s="205">
        <v>0</v>
      </c>
      <c r="AE480" s="205">
        <v>0</v>
      </c>
      <c r="AF480" s="211">
        <v>0</v>
      </c>
      <c r="AG480" s="205">
        <v>1029.8800000000001</v>
      </c>
      <c r="AH480" s="211">
        <f t="shared" ref="AH480:AH482" si="106">8917.04*AG480/I480</f>
        <v>2374.0354044929304</v>
      </c>
      <c r="AI480" s="205">
        <v>0</v>
      </c>
      <c r="AJ480" s="205">
        <v>0</v>
      </c>
      <c r="AK480" s="205">
        <v>0</v>
      </c>
      <c r="AL480" s="211">
        <v>0</v>
      </c>
      <c r="AM480" s="205">
        <v>0</v>
      </c>
      <c r="AN480" s="205">
        <v>0</v>
      </c>
      <c r="AO480" s="211">
        <v>0</v>
      </c>
      <c r="AP480" s="205">
        <v>0</v>
      </c>
      <c r="AQ480" s="205">
        <v>0</v>
      </c>
      <c r="AR480" s="205">
        <v>0</v>
      </c>
    </row>
    <row r="481" spans="1:44" s="204" customFormat="1" ht="36" hidden="1" customHeight="1">
      <c r="A481" s="204">
        <v>1</v>
      </c>
      <c r="B481" s="207">
        <f>SUBTOTAL(103,$A$16:A481)</f>
        <v>0</v>
      </c>
      <c r="C481" s="197" t="s">
        <v>137</v>
      </c>
      <c r="D481" s="199">
        <v>1964</v>
      </c>
      <c r="E481" s="199"/>
      <c r="F481" s="208" t="s">
        <v>262</v>
      </c>
      <c r="G481" s="199">
        <v>4</v>
      </c>
      <c r="H481" s="199" t="s">
        <v>297</v>
      </c>
      <c r="I481" s="203">
        <v>839.7</v>
      </c>
      <c r="J481" s="203">
        <v>839.7</v>
      </c>
      <c r="K481" s="203">
        <v>839.7</v>
      </c>
      <c r="L481" s="209">
        <v>75</v>
      </c>
      <c r="M481" s="199" t="s">
        <v>260</v>
      </c>
      <c r="N481" s="199" t="s">
        <v>285</v>
      </c>
      <c r="O481" s="202" t="s">
        <v>286</v>
      </c>
      <c r="P481" s="203">
        <v>1928448.7800000003</v>
      </c>
      <c r="Q481" s="203">
        <v>0</v>
      </c>
      <c r="R481" s="203">
        <v>0</v>
      </c>
      <c r="S481" s="203">
        <f t="shared" si="104"/>
        <v>1928448.7800000003</v>
      </c>
      <c r="T481" s="203">
        <f t="shared" si="98"/>
        <v>2296.5925687745626</v>
      </c>
      <c r="U481" s="203">
        <v>5460.4525044658822</v>
      </c>
      <c r="V481" s="210">
        <v>5460.4525044658822</v>
      </c>
      <c r="W481" s="210">
        <v>3163.8599356913196</v>
      </c>
      <c r="X481" s="210">
        <f t="shared" si="105"/>
        <v>3163.8599356913196</v>
      </c>
      <c r="Y481" s="205">
        <v>0</v>
      </c>
      <c r="Z481" s="205">
        <v>0</v>
      </c>
      <c r="AA481" s="205">
        <v>0</v>
      </c>
      <c r="AB481" s="205">
        <v>0</v>
      </c>
      <c r="AC481" s="205">
        <v>0</v>
      </c>
      <c r="AD481" s="205">
        <v>0</v>
      </c>
      <c r="AE481" s="205">
        <v>0</v>
      </c>
      <c r="AF481" s="211">
        <v>0</v>
      </c>
      <c r="AG481" s="205">
        <v>514.20000000000005</v>
      </c>
      <c r="AH481" s="211">
        <f t="shared" si="106"/>
        <v>5460.4525044658822</v>
      </c>
      <c r="AI481" s="205">
        <v>0</v>
      </c>
      <c r="AJ481" s="205">
        <v>0</v>
      </c>
      <c r="AK481" s="205">
        <v>0</v>
      </c>
      <c r="AL481" s="211">
        <v>0</v>
      </c>
      <c r="AM481" s="205">
        <v>0</v>
      </c>
      <c r="AN481" s="205">
        <v>0</v>
      </c>
      <c r="AO481" s="211">
        <v>0</v>
      </c>
      <c r="AP481" s="205">
        <v>0</v>
      </c>
      <c r="AQ481" s="205">
        <v>0</v>
      </c>
      <c r="AR481" s="205">
        <v>0</v>
      </c>
    </row>
    <row r="482" spans="1:44" s="204" customFormat="1" ht="36" hidden="1" customHeight="1">
      <c r="A482" s="204">
        <v>1</v>
      </c>
      <c r="B482" s="207">
        <f>SUBTOTAL(103,$A$16:A482)</f>
        <v>0</v>
      </c>
      <c r="C482" s="197" t="s">
        <v>146</v>
      </c>
      <c r="D482" s="199">
        <v>1972</v>
      </c>
      <c r="E482" s="199"/>
      <c r="F482" s="208" t="s">
        <v>262</v>
      </c>
      <c r="G482" s="199">
        <v>5</v>
      </c>
      <c r="H482" s="199" t="s">
        <v>2188</v>
      </c>
      <c r="I482" s="203">
        <v>8090.9</v>
      </c>
      <c r="J482" s="203">
        <v>6096.3</v>
      </c>
      <c r="K482" s="203">
        <v>6096.3</v>
      </c>
      <c r="L482" s="209">
        <v>307</v>
      </c>
      <c r="M482" s="199" t="s">
        <v>260</v>
      </c>
      <c r="N482" s="199" t="s">
        <v>264</v>
      </c>
      <c r="O482" s="202" t="s">
        <v>288</v>
      </c>
      <c r="P482" s="203">
        <v>9931926.4399999995</v>
      </c>
      <c r="Q482" s="203">
        <v>0</v>
      </c>
      <c r="R482" s="203">
        <v>0</v>
      </c>
      <c r="S482" s="203">
        <f t="shared" si="104"/>
        <v>9931926.4399999995</v>
      </c>
      <c r="T482" s="203">
        <f t="shared" si="98"/>
        <v>1227.542849373988</v>
      </c>
      <c r="U482" s="203">
        <v>2153.8923918970695</v>
      </c>
      <c r="V482" s="210">
        <v>2153.8923918970695</v>
      </c>
      <c r="W482" s="210">
        <v>926.34954252308148</v>
      </c>
      <c r="X482" s="210">
        <f t="shared" si="105"/>
        <v>926.34954252308148</v>
      </c>
      <c r="Y482" s="205">
        <v>0</v>
      </c>
      <c r="Z482" s="205">
        <v>0</v>
      </c>
      <c r="AA482" s="205">
        <v>0</v>
      </c>
      <c r="AB482" s="205">
        <v>0</v>
      </c>
      <c r="AC482" s="205">
        <v>0</v>
      </c>
      <c r="AD482" s="205">
        <v>0</v>
      </c>
      <c r="AE482" s="205">
        <v>0</v>
      </c>
      <c r="AF482" s="211">
        <v>0</v>
      </c>
      <c r="AG482" s="205">
        <v>1954.34</v>
      </c>
      <c r="AH482" s="211">
        <f t="shared" si="106"/>
        <v>2153.8923918970695</v>
      </c>
      <c r="AI482" s="205">
        <v>0</v>
      </c>
      <c r="AJ482" s="205">
        <v>0</v>
      </c>
      <c r="AK482" s="205">
        <v>0</v>
      </c>
      <c r="AL482" s="211">
        <v>0</v>
      </c>
      <c r="AM482" s="205">
        <v>0</v>
      </c>
      <c r="AN482" s="205">
        <v>0</v>
      </c>
      <c r="AO482" s="211">
        <v>0</v>
      </c>
      <c r="AP482" s="205">
        <v>0</v>
      </c>
      <c r="AQ482" s="205">
        <v>0</v>
      </c>
      <c r="AR482" s="205">
        <v>0</v>
      </c>
    </row>
    <row r="483" spans="1:44" s="204" customFormat="1" ht="36" hidden="1" customHeight="1">
      <c r="A483" s="204">
        <v>1</v>
      </c>
      <c r="B483" s="207">
        <f>SUBTOTAL(103,$A$16:A483)</f>
        <v>0</v>
      </c>
      <c r="C483" s="197" t="s">
        <v>1214</v>
      </c>
      <c r="D483" s="199">
        <v>1928</v>
      </c>
      <c r="E483" s="199"/>
      <c r="F483" s="208" t="s">
        <v>262</v>
      </c>
      <c r="G483" s="199">
        <v>3</v>
      </c>
      <c r="H483" s="199" t="s">
        <v>306</v>
      </c>
      <c r="I483" s="203">
        <v>1739</v>
      </c>
      <c r="J483" s="203">
        <v>1665.2</v>
      </c>
      <c r="K483" s="203">
        <v>998.7</v>
      </c>
      <c r="L483" s="209">
        <v>235</v>
      </c>
      <c r="M483" s="199" t="s">
        <v>260</v>
      </c>
      <c r="N483" s="199" t="s">
        <v>264</v>
      </c>
      <c r="O483" s="202" t="s">
        <v>282</v>
      </c>
      <c r="P483" s="203">
        <v>29614.32</v>
      </c>
      <c r="Q483" s="203">
        <v>0</v>
      </c>
      <c r="R483" s="203">
        <v>0</v>
      </c>
      <c r="S483" s="203">
        <f t="shared" si="104"/>
        <v>29614.32</v>
      </c>
      <c r="T483" s="203">
        <f t="shared" si="98"/>
        <v>17.029511213340999</v>
      </c>
      <c r="U483" s="203">
        <v>17.029511213340999</v>
      </c>
      <c r="V483" s="210">
        <v>17.029511213340999</v>
      </c>
      <c r="W483" s="210">
        <v>0</v>
      </c>
      <c r="X483" s="210">
        <f t="shared" si="105"/>
        <v>0</v>
      </c>
      <c r="Y483" s="205">
        <v>0</v>
      </c>
      <c r="Z483" s="205">
        <v>0</v>
      </c>
      <c r="AA483" s="205">
        <v>0</v>
      </c>
      <c r="AB483" s="205">
        <v>0</v>
      </c>
      <c r="AC483" s="205">
        <v>0</v>
      </c>
      <c r="AD483" s="205">
        <v>0</v>
      </c>
      <c r="AE483" s="205">
        <v>0</v>
      </c>
      <c r="AF483" s="211">
        <v>0</v>
      </c>
      <c r="AG483" s="205">
        <v>0</v>
      </c>
      <c r="AH483" s="205">
        <v>0</v>
      </c>
      <c r="AI483" s="205">
        <v>0</v>
      </c>
      <c r="AJ483" s="205">
        <v>0</v>
      </c>
      <c r="AK483" s="205">
        <v>0</v>
      </c>
      <c r="AL483" s="211">
        <v>0</v>
      </c>
      <c r="AM483" s="205">
        <v>0</v>
      </c>
      <c r="AN483" s="205">
        <v>0</v>
      </c>
      <c r="AO483" s="211">
        <v>0</v>
      </c>
      <c r="AP483" s="205">
        <v>0</v>
      </c>
      <c r="AQ483" s="205">
        <v>0</v>
      </c>
      <c r="AR483" s="205">
        <v>0</v>
      </c>
    </row>
    <row r="484" spans="1:44" s="204" customFormat="1" ht="36" hidden="1" customHeight="1">
      <c r="A484" s="204">
        <v>1</v>
      </c>
      <c r="B484" s="207">
        <f>SUBTOTAL(103,$A$16:A484)</f>
        <v>0</v>
      </c>
      <c r="C484" s="197" t="s">
        <v>1215</v>
      </c>
      <c r="D484" s="199">
        <v>1962</v>
      </c>
      <c r="E484" s="199"/>
      <c r="F484" s="208" t="s">
        <v>262</v>
      </c>
      <c r="G484" s="199">
        <v>3</v>
      </c>
      <c r="H484" s="199" t="s">
        <v>306</v>
      </c>
      <c r="I484" s="203">
        <v>1520.4</v>
      </c>
      <c r="J484" s="203">
        <v>1093.04</v>
      </c>
      <c r="K484" s="203">
        <v>903.54</v>
      </c>
      <c r="L484" s="209">
        <v>135</v>
      </c>
      <c r="M484" s="199" t="s">
        <v>260</v>
      </c>
      <c r="N484" s="199" t="s">
        <v>264</v>
      </c>
      <c r="O484" s="202" t="s">
        <v>1293</v>
      </c>
      <c r="P484" s="203">
        <v>3373126.15</v>
      </c>
      <c r="Q484" s="203">
        <v>0</v>
      </c>
      <c r="R484" s="203">
        <v>0</v>
      </c>
      <c r="S484" s="203">
        <f t="shared" si="104"/>
        <v>3373126.15</v>
      </c>
      <c r="T484" s="203">
        <f t="shared" si="98"/>
        <v>2218.5781044461983</v>
      </c>
      <c r="U484" s="203">
        <v>4899.7387050776115</v>
      </c>
      <c r="V484" s="210">
        <v>4899.7387050776115</v>
      </c>
      <c r="W484" s="210">
        <v>2681.1606006314132</v>
      </c>
      <c r="X484" s="210">
        <f t="shared" si="105"/>
        <v>2681.1606006314132</v>
      </c>
      <c r="Y484" s="205">
        <v>0</v>
      </c>
      <c r="Z484" s="205">
        <v>0</v>
      </c>
      <c r="AA484" s="205">
        <v>0</v>
      </c>
      <c r="AB484" s="205">
        <v>0</v>
      </c>
      <c r="AC484" s="205">
        <v>0</v>
      </c>
      <c r="AD484" s="205">
        <v>0</v>
      </c>
      <c r="AE484" s="205">
        <v>0</v>
      </c>
      <c r="AF484" s="211">
        <v>0</v>
      </c>
      <c r="AG484" s="205">
        <v>835.43</v>
      </c>
      <c r="AH484" s="211">
        <f t="shared" ref="AH484:AH485" si="107">8917.04*AG484/I484</f>
        <v>4899.7387050776115</v>
      </c>
      <c r="AI484" s="205">
        <v>0</v>
      </c>
      <c r="AJ484" s="205">
        <v>0</v>
      </c>
      <c r="AK484" s="205">
        <v>0</v>
      </c>
      <c r="AL484" s="211">
        <v>0</v>
      </c>
      <c r="AM484" s="205">
        <v>0</v>
      </c>
      <c r="AN484" s="205">
        <v>0</v>
      </c>
      <c r="AO484" s="211">
        <v>0</v>
      </c>
      <c r="AP484" s="205">
        <v>0</v>
      </c>
      <c r="AQ484" s="205">
        <v>0</v>
      </c>
      <c r="AR484" s="205">
        <v>0</v>
      </c>
    </row>
    <row r="485" spans="1:44" s="204" customFormat="1" ht="36" hidden="1" customHeight="1">
      <c r="A485" s="204">
        <v>1</v>
      </c>
      <c r="B485" s="207">
        <f>SUBTOTAL(103,$A$16:A485)</f>
        <v>0</v>
      </c>
      <c r="C485" s="197" t="s">
        <v>1216</v>
      </c>
      <c r="D485" s="199">
        <v>1970</v>
      </c>
      <c r="E485" s="199"/>
      <c r="F485" s="208" t="s">
        <v>262</v>
      </c>
      <c r="G485" s="199">
        <v>5</v>
      </c>
      <c r="H485" s="199" t="s">
        <v>364</v>
      </c>
      <c r="I485" s="203">
        <v>7885.15</v>
      </c>
      <c r="J485" s="203">
        <v>4459.3599999999997</v>
      </c>
      <c r="K485" s="203">
        <v>4459.3599999999997</v>
      </c>
      <c r="L485" s="209">
        <v>224</v>
      </c>
      <c r="M485" s="199" t="s">
        <v>260</v>
      </c>
      <c r="N485" s="199" t="s">
        <v>264</v>
      </c>
      <c r="O485" s="202" t="s">
        <v>1294</v>
      </c>
      <c r="P485" s="203">
        <v>5805618.4400000004</v>
      </c>
      <c r="Q485" s="203">
        <v>0</v>
      </c>
      <c r="R485" s="203">
        <v>0</v>
      </c>
      <c r="S485" s="203">
        <f t="shared" si="104"/>
        <v>5805618.4400000004</v>
      </c>
      <c r="T485" s="203">
        <f t="shared" si="98"/>
        <v>736.27241587033859</v>
      </c>
      <c r="U485" s="203">
        <v>1598.1383902652456</v>
      </c>
      <c r="V485" s="210">
        <v>1598.1383902652456</v>
      </c>
      <c r="W485" s="210">
        <v>861.86597439490697</v>
      </c>
      <c r="X485" s="210">
        <f t="shared" si="105"/>
        <v>861.86597439490697</v>
      </c>
      <c r="Y485" s="205">
        <v>0</v>
      </c>
      <c r="Z485" s="205">
        <v>0</v>
      </c>
      <c r="AA485" s="205">
        <v>0</v>
      </c>
      <c r="AB485" s="205">
        <v>0</v>
      </c>
      <c r="AC485" s="205">
        <v>0</v>
      </c>
      <c r="AD485" s="205">
        <v>0</v>
      </c>
      <c r="AE485" s="205">
        <v>0</v>
      </c>
      <c r="AF485" s="211">
        <v>0</v>
      </c>
      <c r="AG485" s="205">
        <v>1413.2</v>
      </c>
      <c r="AH485" s="211">
        <f t="shared" si="107"/>
        <v>1598.1383902652456</v>
      </c>
      <c r="AI485" s="205">
        <v>0</v>
      </c>
      <c r="AJ485" s="205">
        <v>0</v>
      </c>
      <c r="AK485" s="205">
        <v>0</v>
      </c>
      <c r="AL485" s="211">
        <v>0</v>
      </c>
      <c r="AM485" s="205">
        <v>0</v>
      </c>
      <c r="AN485" s="205">
        <v>0</v>
      </c>
      <c r="AO485" s="211">
        <v>0</v>
      </c>
      <c r="AP485" s="205">
        <v>0</v>
      </c>
      <c r="AQ485" s="205">
        <v>0</v>
      </c>
      <c r="AR485" s="205">
        <v>0</v>
      </c>
    </row>
    <row r="486" spans="1:44" s="204" customFormat="1" ht="36" hidden="1" customHeight="1">
      <c r="A486" s="204">
        <v>1</v>
      </c>
      <c r="B486" s="207">
        <f>SUBTOTAL(103,$A$16:A486)</f>
        <v>0</v>
      </c>
      <c r="C486" s="197" t="s">
        <v>164</v>
      </c>
      <c r="D486" s="199">
        <v>1966</v>
      </c>
      <c r="E486" s="199"/>
      <c r="F486" s="208" t="s">
        <v>262</v>
      </c>
      <c r="G486" s="199">
        <v>4</v>
      </c>
      <c r="H486" s="199" t="s">
        <v>297</v>
      </c>
      <c r="I486" s="203">
        <v>1285.3</v>
      </c>
      <c r="J486" s="203">
        <v>836.8</v>
      </c>
      <c r="K486" s="203">
        <v>836.8</v>
      </c>
      <c r="L486" s="209">
        <v>76</v>
      </c>
      <c r="M486" s="199" t="s">
        <v>260</v>
      </c>
      <c r="N486" s="199" t="s">
        <v>285</v>
      </c>
      <c r="O486" s="202" t="s">
        <v>294</v>
      </c>
      <c r="P486" s="203">
        <v>303399.58999999997</v>
      </c>
      <c r="Q486" s="203">
        <v>0</v>
      </c>
      <c r="R486" s="203">
        <v>0</v>
      </c>
      <c r="S486" s="203">
        <f t="shared" si="104"/>
        <v>303399.58999999997</v>
      </c>
      <c r="T486" s="203">
        <f t="shared" si="98"/>
        <v>236.05352057885318</v>
      </c>
      <c r="U486" s="203">
        <v>3168.0843056095855</v>
      </c>
      <c r="V486" s="210">
        <v>3168.0843056095855</v>
      </c>
      <c r="W486" s="210">
        <v>2932.0307850307322</v>
      </c>
      <c r="X486" s="210">
        <f t="shared" si="105"/>
        <v>2932.0307850307322</v>
      </c>
      <c r="Y486" s="205">
        <v>0</v>
      </c>
      <c r="Z486" s="205">
        <v>0</v>
      </c>
      <c r="AA486" s="205">
        <v>0</v>
      </c>
      <c r="AB486" s="205">
        <v>0</v>
      </c>
      <c r="AC486" s="205">
        <v>0</v>
      </c>
      <c r="AD486" s="205">
        <v>0</v>
      </c>
      <c r="AE486" s="205">
        <v>0</v>
      </c>
      <c r="AF486" s="211">
        <v>0</v>
      </c>
      <c r="AG486" s="205">
        <v>0</v>
      </c>
      <c r="AH486" s="205">
        <v>0</v>
      </c>
      <c r="AI486" s="205">
        <v>459.05</v>
      </c>
      <c r="AJ486" s="211">
        <f>8870.36*AI486/I486</f>
        <v>3168.0843056095855</v>
      </c>
      <c r="AK486" s="205">
        <v>0</v>
      </c>
      <c r="AL486" s="211">
        <v>0</v>
      </c>
      <c r="AM486" s="205">
        <v>0</v>
      </c>
      <c r="AN486" s="205">
        <v>0</v>
      </c>
      <c r="AO486" s="211">
        <v>0</v>
      </c>
      <c r="AP486" s="205">
        <v>0</v>
      </c>
      <c r="AQ486" s="205">
        <v>0</v>
      </c>
      <c r="AR486" s="205">
        <v>0</v>
      </c>
    </row>
    <row r="487" spans="1:44" s="204" customFormat="1" ht="36" hidden="1" customHeight="1">
      <c r="A487" s="204">
        <v>1</v>
      </c>
      <c r="B487" s="207">
        <f>SUBTOTAL(103,$A$16:A487)</f>
        <v>0</v>
      </c>
      <c r="C487" s="197" t="s">
        <v>1238</v>
      </c>
      <c r="D487" s="199">
        <v>1983</v>
      </c>
      <c r="E487" s="199"/>
      <c r="F487" s="208" t="s">
        <v>262</v>
      </c>
      <c r="G487" s="199">
        <v>5</v>
      </c>
      <c r="H487" s="199" t="s">
        <v>364</v>
      </c>
      <c r="I487" s="203">
        <v>7249.68</v>
      </c>
      <c r="J487" s="203">
        <v>4525.2</v>
      </c>
      <c r="K487" s="203">
        <v>4525.2</v>
      </c>
      <c r="L487" s="209">
        <v>200</v>
      </c>
      <c r="M487" s="199" t="s">
        <v>260</v>
      </c>
      <c r="N487" s="199" t="s">
        <v>335</v>
      </c>
      <c r="O487" s="202" t="s">
        <v>1313</v>
      </c>
      <c r="P487" s="203">
        <v>1018204.83</v>
      </c>
      <c r="Q487" s="203">
        <v>0</v>
      </c>
      <c r="R487" s="203">
        <v>0</v>
      </c>
      <c r="S487" s="203">
        <f t="shared" si="104"/>
        <v>1018204.83</v>
      </c>
      <c r="T487" s="203">
        <f t="shared" si="98"/>
        <v>140.44824461217598</v>
      </c>
      <c r="U487" s="203">
        <v>3259.66</v>
      </c>
      <c r="V487" s="210">
        <v>3259.66</v>
      </c>
      <c r="W487" s="210">
        <v>3119.2117553878238</v>
      </c>
      <c r="X487" s="210">
        <f t="shared" si="105"/>
        <v>3119.2117553878238</v>
      </c>
      <c r="Y487" s="205">
        <v>0</v>
      </c>
      <c r="Z487" s="205">
        <v>0</v>
      </c>
      <c r="AA487" s="205">
        <v>3259.66</v>
      </c>
      <c r="AB487" s="205">
        <v>0</v>
      </c>
      <c r="AC487" s="205">
        <v>0</v>
      </c>
      <c r="AD487" s="205">
        <v>0</v>
      </c>
      <c r="AE487" s="205">
        <v>0</v>
      </c>
      <c r="AF487" s="211">
        <v>0</v>
      </c>
      <c r="AG487" s="205">
        <v>0</v>
      </c>
      <c r="AH487" s="205">
        <v>0</v>
      </c>
      <c r="AI487" s="205">
        <v>0</v>
      </c>
      <c r="AJ487" s="205">
        <v>0</v>
      </c>
      <c r="AK487" s="205">
        <v>0</v>
      </c>
      <c r="AL487" s="211">
        <v>0</v>
      </c>
      <c r="AM487" s="205">
        <v>0</v>
      </c>
      <c r="AN487" s="205">
        <v>0</v>
      </c>
      <c r="AO487" s="211">
        <v>0</v>
      </c>
      <c r="AP487" s="205">
        <v>0</v>
      </c>
      <c r="AQ487" s="205">
        <v>0</v>
      </c>
      <c r="AR487" s="205">
        <v>0</v>
      </c>
    </row>
    <row r="488" spans="1:44" s="204" customFormat="1" ht="36" hidden="1" customHeight="1">
      <c r="B488" s="197" t="s">
        <v>1212</v>
      </c>
      <c r="C488" s="197"/>
      <c r="D488" s="199" t="s">
        <v>857</v>
      </c>
      <c r="E488" s="199" t="s">
        <v>857</v>
      </c>
      <c r="F488" s="199" t="s">
        <v>857</v>
      </c>
      <c r="G488" s="199" t="s">
        <v>857</v>
      </c>
      <c r="H488" s="199" t="s">
        <v>857</v>
      </c>
      <c r="I488" s="200">
        <f>SUM(I489:I489)</f>
        <v>546.02</v>
      </c>
      <c r="J488" s="200">
        <f>SUM(J489:J489)</f>
        <v>546.02</v>
      </c>
      <c r="K488" s="200">
        <f>SUM(K489:K489)</f>
        <v>546.02</v>
      </c>
      <c r="L488" s="201">
        <f>SUM(L489:L489)</f>
        <v>20</v>
      </c>
      <c r="M488" s="199" t="s">
        <v>857</v>
      </c>
      <c r="N488" s="199" t="s">
        <v>857</v>
      </c>
      <c r="O488" s="202" t="s">
        <v>857</v>
      </c>
      <c r="P488" s="203">
        <v>1483737.75</v>
      </c>
      <c r="Q488" s="203">
        <f>Q489</f>
        <v>0</v>
      </c>
      <c r="R488" s="203">
        <f>R489</f>
        <v>0</v>
      </c>
      <c r="S488" s="203">
        <f>S489</f>
        <v>1483737.75</v>
      </c>
      <c r="T488" s="203">
        <f t="shared" si="98"/>
        <v>2717.368869272188</v>
      </c>
      <c r="U488" s="203">
        <f>MAX(U489)</f>
        <v>7912.1949921248324</v>
      </c>
      <c r="Y488" s="205"/>
      <c r="Z488" s="205"/>
      <c r="AA488" s="205"/>
      <c r="AB488" s="205"/>
      <c r="AC488" s="205"/>
      <c r="AD488" s="205"/>
      <c r="AE488" s="205"/>
      <c r="AF488" s="205"/>
      <c r="AG488" s="205"/>
      <c r="AH488" s="205"/>
      <c r="AI488" s="205"/>
      <c r="AJ488" s="205"/>
      <c r="AK488" s="205"/>
      <c r="AL488" s="205"/>
      <c r="AM488" s="205"/>
      <c r="AN488" s="205"/>
      <c r="AO488" s="205"/>
      <c r="AP488" s="205"/>
      <c r="AQ488" s="205"/>
      <c r="AR488" s="205"/>
    </row>
    <row r="489" spans="1:44" s="204" customFormat="1" ht="36" hidden="1" customHeight="1">
      <c r="A489" s="204">
        <v>1</v>
      </c>
      <c r="B489" s="207">
        <f>SUBTOTAL(103,$A$16:A489)</f>
        <v>0</v>
      </c>
      <c r="C489" s="197" t="s">
        <v>1213</v>
      </c>
      <c r="D489" s="199">
        <v>1976</v>
      </c>
      <c r="E489" s="199"/>
      <c r="F489" s="208" t="s">
        <v>262</v>
      </c>
      <c r="G489" s="199">
        <v>2</v>
      </c>
      <c r="H489" s="199" t="s">
        <v>297</v>
      </c>
      <c r="I489" s="203">
        <v>546.02</v>
      </c>
      <c r="J489" s="203">
        <v>546.02</v>
      </c>
      <c r="K489" s="203">
        <v>546.02</v>
      </c>
      <c r="L489" s="209">
        <v>20</v>
      </c>
      <c r="M489" s="199" t="s">
        <v>260</v>
      </c>
      <c r="N489" s="199" t="s">
        <v>264</v>
      </c>
      <c r="O489" s="202" t="s">
        <v>282</v>
      </c>
      <c r="P489" s="203">
        <v>1483737.75</v>
      </c>
      <c r="Q489" s="203">
        <v>0</v>
      </c>
      <c r="R489" s="203">
        <v>0</v>
      </c>
      <c r="S489" s="203">
        <f>P489-Q489-R489</f>
        <v>1483737.75</v>
      </c>
      <c r="T489" s="203">
        <f t="shared" si="98"/>
        <v>2717.368869272188</v>
      </c>
      <c r="U489" s="203">
        <v>7912.1949921248324</v>
      </c>
      <c r="V489" s="210">
        <v>7912.1949921248324</v>
      </c>
      <c r="W489" s="210">
        <v>5194.8261228526444</v>
      </c>
      <c r="X489" s="210">
        <f>U489-T489</f>
        <v>5194.8261228526444</v>
      </c>
      <c r="Y489" s="205">
        <v>0</v>
      </c>
      <c r="Z489" s="205">
        <v>0</v>
      </c>
      <c r="AA489" s="205">
        <v>0</v>
      </c>
      <c r="AB489" s="205">
        <v>0</v>
      </c>
      <c r="AC489" s="205">
        <v>0</v>
      </c>
      <c r="AD489" s="205">
        <v>0</v>
      </c>
      <c r="AE489" s="205">
        <v>0</v>
      </c>
      <c r="AF489" s="211">
        <v>0</v>
      </c>
      <c r="AG489" s="205">
        <v>484.49</v>
      </c>
      <c r="AH489" s="211">
        <f>8917.04*AG489/I489</f>
        <v>7912.1949921248324</v>
      </c>
      <c r="AI489" s="205">
        <v>0</v>
      </c>
      <c r="AJ489" s="205">
        <v>0</v>
      </c>
      <c r="AK489" s="205">
        <v>0</v>
      </c>
      <c r="AL489" s="211">
        <v>0</v>
      </c>
      <c r="AM489" s="205">
        <v>0</v>
      </c>
      <c r="AN489" s="205">
        <v>0</v>
      </c>
      <c r="AO489" s="211">
        <v>0</v>
      </c>
      <c r="AP489" s="205">
        <v>0</v>
      </c>
      <c r="AQ489" s="205">
        <v>0</v>
      </c>
      <c r="AR489" s="205">
        <v>0</v>
      </c>
    </row>
    <row r="490" spans="1:44" s="204" customFormat="1" ht="36" hidden="1" customHeight="1">
      <c r="B490" s="197" t="s">
        <v>1013</v>
      </c>
      <c r="C490" s="197"/>
      <c r="D490" s="199" t="s">
        <v>857</v>
      </c>
      <c r="E490" s="199" t="s">
        <v>857</v>
      </c>
      <c r="F490" s="199" t="s">
        <v>857</v>
      </c>
      <c r="G490" s="199" t="s">
        <v>857</v>
      </c>
      <c r="H490" s="199" t="s">
        <v>857</v>
      </c>
      <c r="I490" s="200">
        <f>I491</f>
        <v>1598.9</v>
      </c>
      <c r="J490" s="200">
        <f>J491</f>
        <v>874</v>
      </c>
      <c r="K490" s="200">
        <f>K491</f>
        <v>874</v>
      </c>
      <c r="L490" s="201">
        <f>L491</f>
        <v>38</v>
      </c>
      <c r="M490" s="199" t="s">
        <v>857</v>
      </c>
      <c r="N490" s="199" t="s">
        <v>857</v>
      </c>
      <c r="O490" s="202" t="s">
        <v>857</v>
      </c>
      <c r="P490" s="203">
        <v>446142.85</v>
      </c>
      <c r="Q490" s="203">
        <f>Q491</f>
        <v>0</v>
      </c>
      <c r="R490" s="203">
        <f>R491</f>
        <v>0</v>
      </c>
      <c r="S490" s="203">
        <f>S491</f>
        <v>446142.85</v>
      </c>
      <c r="T490" s="203">
        <f t="shared" si="98"/>
        <v>279.03111514165988</v>
      </c>
      <c r="U490" s="203">
        <f>MAX(U491)</f>
        <v>279.03111514165988</v>
      </c>
      <c r="Y490" s="205"/>
      <c r="Z490" s="205"/>
      <c r="AA490" s="205"/>
      <c r="AB490" s="205"/>
      <c r="AC490" s="205"/>
      <c r="AD490" s="205"/>
      <c r="AE490" s="205"/>
      <c r="AF490" s="205"/>
      <c r="AG490" s="205"/>
      <c r="AH490" s="205"/>
      <c r="AI490" s="205"/>
      <c r="AJ490" s="205"/>
      <c r="AK490" s="205"/>
      <c r="AL490" s="205"/>
      <c r="AM490" s="205"/>
      <c r="AN490" s="205"/>
      <c r="AO490" s="205"/>
      <c r="AP490" s="205"/>
      <c r="AQ490" s="205"/>
      <c r="AR490" s="205"/>
    </row>
    <row r="491" spans="1:44" s="204" customFormat="1" ht="36" hidden="1" customHeight="1">
      <c r="A491" s="204">
        <v>1</v>
      </c>
      <c r="B491" s="207">
        <f>SUBTOTAL(103,$A$16:A491)</f>
        <v>0</v>
      </c>
      <c r="C491" s="197" t="s">
        <v>1001</v>
      </c>
      <c r="D491" s="199">
        <v>1974</v>
      </c>
      <c r="E491" s="199"/>
      <c r="F491" s="208" t="s">
        <v>262</v>
      </c>
      <c r="G491" s="199">
        <v>2</v>
      </c>
      <c r="H491" s="199" t="s">
        <v>306</v>
      </c>
      <c r="I491" s="203">
        <v>1598.9</v>
      </c>
      <c r="J491" s="203">
        <v>874</v>
      </c>
      <c r="K491" s="203">
        <v>874</v>
      </c>
      <c r="L491" s="209">
        <v>38</v>
      </c>
      <c r="M491" s="199" t="s">
        <v>260</v>
      </c>
      <c r="N491" s="199" t="s">
        <v>264</v>
      </c>
      <c r="O491" s="202" t="s">
        <v>288</v>
      </c>
      <c r="P491" s="203">
        <v>446142.85</v>
      </c>
      <c r="Q491" s="203">
        <v>0</v>
      </c>
      <c r="R491" s="203">
        <v>0</v>
      </c>
      <c r="S491" s="203">
        <f>P491-Q491-R491</f>
        <v>446142.85</v>
      </c>
      <c r="T491" s="203">
        <f t="shared" si="98"/>
        <v>279.03111514165988</v>
      </c>
      <c r="U491" s="203">
        <v>279.03111514165988</v>
      </c>
      <c r="V491" s="210">
        <v>279.03111514165988</v>
      </c>
      <c r="W491" s="210">
        <v>0</v>
      </c>
      <c r="X491" s="210">
        <f>U491-T491</f>
        <v>0</v>
      </c>
      <c r="Y491" s="205">
        <v>0</v>
      </c>
      <c r="Z491" s="205">
        <v>0</v>
      </c>
      <c r="AA491" s="205">
        <v>0</v>
      </c>
      <c r="AB491" s="205">
        <v>0</v>
      </c>
      <c r="AC491" s="205">
        <v>0</v>
      </c>
      <c r="AD491" s="205">
        <v>0</v>
      </c>
      <c r="AE491" s="205">
        <v>0</v>
      </c>
      <c r="AF491" s="211">
        <v>0</v>
      </c>
      <c r="AG491" s="205">
        <v>0</v>
      </c>
      <c r="AH491" s="205">
        <v>0</v>
      </c>
      <c r="AI491" s="205">
        <v>0</v>
      </c>
      <c r="AJ491" s="205">
        <v>0</v>
      </c>
      <c r="AK491" s="205">
        <v>53.53</v>
      </c>
      <c r="AL491" s="211">
        <f>7048.18*AK491/I491</f>
        <v>235.9679000562887</v>
      </c>
      <c r="AM491" s="205">
        <v>0</v>
      </c>
      <c r="AN491" s="205">
        <v>0</v>
      </c>
      <c r="AO491" s="211">
        <v>0</v>
      </c>
      <c r="AP491" s="205">
        <v>0</v>
      </c>
      <c r="AQ491" s="205">
        <v>0</v>
      </c>
      <c r="AR491" s="205">
        <v>0</v>
      </c>
    </row>
    <row r="492" spans="1:44" s="204" customFormat="1" ht="36" hidden="1" customHeight="1">
      <c r="B492" s="197" t="s">
        <v>849</v>
      </c>
      <c r="C492" s="212"/>
      <c r="D492" s="199" t="s">
        <v>857</v>
      </c>
      <c r="E492" s="199" t="s">
        <v>857</v>
      </c>
      <c r="F492" s="199" t="s">
        <v>857</v>
      </c>
      <c r="G492" s="199" t="s">
        <v>857</v>
      </c>
      <c r="H492" s="199" t="s">
        <v>857</v>
      </c>
      <c r="I492" s="200">
        <f>SUM(I493:I496)</f>
        <v>9103.2800000000007</v>
      </c>
      <c r="J492" s="200">
        <f>SUM(J493:J496)</f>
        <v>6597.92</v>
      </c>
      <c r="K492" s="200">
        <f>SUM(K493:K496)</f>
        <v>6581.6</v>
      </c>
      <c r="L492" s="201">
        <f>SUM(L493:L496)</f>
        <v>365</v>
      </c>
      <c r="M492" s="199" t="s">
        <v>857</v>
      </c>
      <c r="N492" s="199" t="s">
        <v>857</v>
      </c>
      <c r="O492" s="202" t="s">
        <v>857</v>
      </c>
      <c r="P492" s="203">
        <v>3380450.98</v>
      </c>
      <c r="Q492" s="203">
        <f>SUM(Q493:Q496)</f>
        <v>0</v>
      </c>
      <c r="R492" s="203">
        <f>SUM(R493:R496)</f>
        <v>0</v>
      </c>
      <c r="S492" s="203">
        <f>SUM(S493:S496)</f>
        <v>3380450.98</v>
      </c>
      <c r="T492" s="203">
        <f t="shared" si="98"/>
        <v>371.34428250037348</v>
      </c>
      <c r="U492" s="203">
        <f>MAX(U493:U496)</f>
        <v>1204.9885049088359</v>
      </c>
      <c r="Y492" s="205"/>
      <c r="Z492" s="205"/>
      <c r="AA492" s="205"/>
      <c r="AB492" s="205"/>
      <c r="AC492" s="205"/>
      <c r="AD492" s="205"/>
      <c r="AE492" s="205"/>
      <c r="AF492" s="205"/>
      <c r="AG492" s="205"/>
      <c r="AH492" s="205"/>
      <c r="AI492" s="205"/>
      <c r="AJ492" s="205"/>
      <c r="AK492" s="205"/>
      <c r="AL492" s="205"/>
      <c r="AM492" s="205"/>
      <c r="AN492" s="205"/>
      <c r="AO492" s="205"/>
      <c r="AP492" s="205"/>
      <c r="AQ492" s="205"/>
      <c r="AR492" s="205"/>
    </row>
    <row r="493" spans="1:44" s="204" customFormat="1" ht="36" hidden="1" customHeight="1">
      <c r="A493" s="204">
        <v>1</v>
      </c>
      <c r="B493" s="207">
        <f>SUBTOTAL(103,$A$16:A493)</f>
        <v>0</v>
      </c>
      <c r="C493" s="197" t="s">
        <v>1622</v>
      </c>
      <c r="D493" s="199">
        <v>1978</v>
      </c>
      <c r="E493" s="199"/>
      <c r="F493" s="208" t="s">
        <v>312</v>
      </c>
      <c r="G493" s="199">
        <v>3</v>
      </c>
      <c r="H493" s="199" t="s">
        <v>2189</v>
      </c>
      <c r="I493" s="200">
        <v>3214.48</v>
      </c>
      <c r="J493" s="200">
        <v>1869.92</v>
      </c>
      <c r="K493" s="200">
        <v>1853.6</v>
      </c>
      <c r="L493" s="209">
        <v>124</v>
      </c>
      <c r="M493" s="199" t="s">
        <v>260</v>
      </c>
      <c r="N493" s="199" t="s">
        <v>261</v>
      </c>
      <c r="O493" s="202" t="s">
        <v>263</v>
      </c>
      <c r="P493" s="203">
        <v>824971.76</v>
      </c>
      <c r="Q493" s="203">
        <v>0</v>
      </c>
      <c r="R493" s="203">
        <v>0</v>
      </c>
      <c r="S493" s="203">
        <f>P493-Q493-R493</f>
        <v>824971.76</v>
      </c>
      <c r="T493" s="203">
        <f t="shared" si="98"/>
        <v>256.6423682835171</v>
      </c>
      <c r="U493" s="203">
        <v>568.67462233393894</v>
      </c>
      <c r="V493" s="210">
        <v>568.67462233393894</v>
      </c>
      <c r="W493" s="210">
        <v>312.03225405042184</v>
      </c>
      <c r="X493" s="210">
        <f t="shared" ref="X493:X496" si="108">U493-T493</f>
        <v>312.03225405042184</v>
      </c>
      <c r="Y493" s="205">
        <v>0</v>
      </c>
      <c r="Z493" s="205">
        <v>0</v>
      </c>
      <c r="AA493" s="205">
        <v>0</v>
      </c>
      <c r="AB493" s="205">
        <v>0</v>
      </c>
      <c r="AC493" s="205">
        <v>0</v>
      </c>
      <c r="AD493" s="205">
        <v>0</v>
      </c>
      <c r="AE493" s="205">
        <v>0</v>
      </c>
      <c r="AF493" s="211">
        <v>0</v>
      </c>
      <c r="AG493" s="205">
        <v>205</v>
      </c>
      <c r="AH493" s="211">
        <f t="shared" ref="AH493:AH496" si="109">8917.04*AG493/I493</f>
        <v>568.67462233393894</v>
      </c>
      <c r="AI493" s="205">
        <v>0</v>
      </c>
      <c r="AJ493" s="205">
        <v>0</v>
      </c>
      <c r="AK493" s="205">
        <v>0</v>
      </c>
      <c r="AL493" s="211">
        <v>0</v>
      </c>
      <c r="AM493" s="205">
        <v>0</v>
      </c>
      <c r="AN493" s="205">
        <v>0</v>
      </c>
      <c r="AO493" s="211">
        <v>0</v>
      </c>
      <c r="AP493" s="205">
        <v>0</v>
      </c>
      <c r="AQ493" s="205">
        <v>0</v>
      </c>
      <c r="AR493" s="205">
        <v>0</v>
      </c>
    </row>
    <row r="494" spans="1:44" s="204" customFormat="1" ht="36" hidden="1" customHeight="1">
      <c r="A494" s="204">
        <v>1</v>
      </c>
      <c r="B494" s="207">
        <f>SUBTOTAL(103,$A$16:A494)</f>
        <v>0</v>
      </c>
      <c r="C494" s="197" t="s">
        <v>1623</v>
      </c>
      <c r="D494" s="199">
        <v>1980</v>
      </c>
      <c r="E494" s="199"/>
      <c r="F494" s="208" t="s">
        <v>312</v>
      </c>
      <c r="G494" s="199">
        <v>5</v>
      </c>
      <c r="H494" s="199" t="s">
        <v>297</v>
      </c>
      <c r="I494" s="200">
        <v>2143.8000000000002</v>
      </c>
      <c r="J494" s="200">
        <v>2143.8000000000002</v>
      </c>
      <c r="K494" s="200">
        <v>2143.8000000000002</v>
      </c>
      <c r="L494" s="209">
        <v>95</v>
      </c>
      <c r="M494" s="199" t="s">
        <v>260</v>
      </c>
      <c r="N494" s="199" t="s">
        <v>261</v>
      </c>
      <c r="O494" s="202" t="s">
        <v>263</v>
      </c>
      <c r="P494" s="203">
        <v>848636.41</v>
      </c>
      <c r="Q494" s="203">
        <v>0</v>
      </c>
      <c r="R494" s="203">
        <v>0</v>
      </c>
      <c r="S494" s="203">
        <f>P494-Q494-R494</f>
        <v>848636.41</v>
      </c>
      <c r="T494" s="203">
        <f t="shared" si="98"/>
        <v>395.85614796156358</v>
      </c>
      <c r="U494" s="203">
        <v>807.35024909040021</v>
      </c>
      <c r="V494" s="210">
        <v>807.35024909040021</v>
      </c>
      <c r="W494" s="210">
        <v>411.49410112883663</v>
      </c>
      <c r="X494" s="210">
        <f t="shared" si="108"/>
        <v>411.49410112883663</v>
      </c>
      <c r="Y494" s="205">
        <v>0</v>
      </c>
      <c r="Z494" s="205">
        <v>0</v>
      </c>
      <c r="AA494" s="205">
        <v>0</v>
      </c>
      <c r="AB494" s="205">
        <v>0</v>
      </c>
      <c r="AC494" s="205">
        <v>0</v>
      </c>
      <c r="AD494" s="205">
        <v>0</v>
      </c>
      <c r="AE494" s="205">
        <v>0</v>
      </c>
      <c r="AF494" s="211">
        <v>0</v>
      </c>
      <c r="AG494" s="205">
        <v>194.1</v>
      </c>
      <c r="AH494" s="211">
        <f t="shared" si="109"/>
        <v>807.35024909040021</v>
      </c>
      <c r="AI494" s="205">
        <v>0</v>
      </c>
      <c r="AJ494" s="205">
        <v>0</v>
      </c>
      <c r="AK494" s="205">
        <v>0</v>
      </c>
      <c r="AL494" s="211">
        <v>0</v>
      </c>
      <c r="AM494" s="205">
        <v>0</v>
      </c>
      <c r="AN494" s="205">
        <v>0</v>
      </c>
      <c r="AO494" s="211">
        <v>0</v>
      </c>
      <c r="AP494" s="205">
        <v>0</v>
      </c>
      <c r="AQ494" s="205">
        <v>0</v>
      </c>
      <c r="AR494" s="205">
        <v>0</v>
      </c>
    </row>
    <row r="495" spans="1:44" s="204" customFormat="1" ht="36" hidden="1" customHeight="1">
      <c r="A495" s="204">
        <v>1</v>
      </c>
      <c r="B495" s="207">
        <f>SUBTOTAL(103,$A$16:A495)</f>
        <v>0</v>
      </c>
      <c r="C495" s="197" t="s">
        <v>1624</v>
      </c>
      <c r="D495" s="199">
        <v>1982</v>
      </c>
      <c r="E495" s="199"/>
      <c r="F495" s="208" t="s">
        <v>312</v>
      </c>
      <c r="G495" s="199">
        <v>5</v>
      </c>
      <c r="H495" s="199" t="s">
        <v>306</v>
      </c>
      <c r="I495" s="200">
        <v>2319</v>
      </c>
      <c r="J495" s="200">
        <v>1158.2</v>
      </c>
      <c r="K495" s="200">
        <v>1158.2</v>
      </c>
      <c r="L495" s="209">
        <v>93</v>
      </c>
      <c r="M495" s="199" t="s">
        <v>260</v>
      </c>
      <c r="N495" s="199" t="s">
        <v>261</v>
      </c>
      <c r="O495" s="202" t="s">
        <v>263</v>
      </c>
      <c r="P495" s="203">
        <v>854226.54</v>
      </c>
      <c r="Q495" s="203">
        <v>0</v>
      </c>
      <c r="R495" s="203">
        <v>0</v>
      </c>
      <c r="S495" s="203">
        <f>P495-Q495-R495</f>
        <v>854226.54</v>
      </c>
      <c r="T495" s="203">
        <f t="shared" si="98"/>
        <v>368.35987063389393</v>
      </c>
      <c r="U495" s="203">
        <v>742.89440620957305</v>
      </c>
      <c r="V495" s="210">
        <v>742.89440620957305</v>
      </c>
      <c r="W495" s="210">
        <v>374.53453557567912</v>
      </c>
      <c r="X495" s="210">
        <f t="shared" si="108"/>
        <v>374.53453557567912</v>
      </c>
      <c r="Y495" s="205">
        <v>0</v>
      </c>
      <c r="Z495" s="205">
        <v>0</v>
      </c>
      <c r="AA495" s="205">
        <v>0</v>
      </c>
      <c r="AB495" s="205">
        <v>0</v>
      </c>
      <c r="AC495" s="205">
        <v>0</v>
      </c>
      <c r="AD495" s="205">
        <v>0</v>
      </c>
      <c r="AE495" s="205">
        <v>0</v>
      </c>
      <c r="AF495" s="211">
        <v>0</v>
      </c>
      <c r="AG495" s="205">
        <v>193.2</v>
      </c>
      <c r="AH495" s="211">
        <f t="shared" si="109"/>
        <v>742.89440620957305</v>
      </c>
      <c r="AI495" s="205">
        <v>0</v>
      </c>
      <c r="AJ495" s="205">
        <v>0</v>
      </c>
      <c r="AK495" s="205">
        <v>0</v>
      </c>
      <c r="AL495" s="211">
        <v>0</v>
      </c>
      <c r="AM495" s="205">
        <v>0</v>
      </c>
      <c r="AN495" s="205">
        <v>0</v>
      </c>
      <c r="AO495" s="211">
        <v>0</v>
      </c>
      <c r="AP495" s="205">
        <v>0</v>
      </c>
      <c r="AQ495" s="205">
        <v>0</v>
      </c>
      <c r="AR495" s="205">
        <v>0</v>
      </c>
    </row>
    <row r="496" spans="1:44" s="204" customFormat="1" ht="36" hidden="1" customHeight="1">
      <c r="A496" s="204">
        <v>1</v>
      </c>
      <c r="B496" s="207">
        <f>SUBTOTAL(103,$A$16:A496)</f>
        <v>0</v>
      </c>
      <c r="C496" s="197" t="s">
        <v>1621</v>
      </c>
      <c r="D496" s="199">
        <v>1983</v>
      </c>
      <c r="E496" s="199"/>
      <c r="F496" s="208" t="s">
        <v>312</v>
      </c>
      <c r="G496" s="199">
        <v>5</v>
      </c>
      <c r="H496" s="199" t="s">
        <v>297</v>
      </c>
      <c r="I496" s="200">
        <v>1426</v>
      </c>
      <c r="J496" s="200">
        <v>1426</v>
      </c>
      <c r="K496" s="200">
        <v>1426</v>
      </c>
      <c r="L496" s="209">
        <v>53</v>
      </c>
      <c r="M496" s="199" t="s">
        <v>260</v>
      </c>
      <c r="N496" s="199" t="s">
        <v>261</v>
      </c>
      <c r="O496" s="202" t="s">
        <v>263</v>
      </c>
      <c r="P496" s="203">
        <v>852616.27</v>
      </c>
      <c r="Q496" s="203">
        <v>0</v>
      </c>
      <c r="R496" s="203">
        <v>0</v>
      </c>
      <c r="S496" s="203">
        <f>P496-Q496-R496</f>
        <v>852616.27</v>
      </c>
      <c r="T496" s="203">
        <f t="shared" si="98"/>
        <v>597.90762272089762</v>
      </c>
      <c r="U496" s="203">
        <v>1204.9885049088359</v>
      </c>
      <c r="V496" s="210">
        <v>1204.9885049088359</v>
      </c>
      <c r="W496" s="210">
        <v>607.0808821879383</v>
      </c>
      <c r="X496" s="210">
        <f t="shared" si="108"/>
        <v>607.0808821879383</v>
      </c>
      <c r="Y496" s="205">
        <v>0</v>
      </c>
      <c r="Z496" s="205">
        <v>0</v>
      </c>
      <c r="AA496" s="205">
        <v>0</v>
      </c>
      <c r="AB496" s="205">
        <v>0</v>
      </c>
      <c r="AC496" s="205">
        <v>0</v>
      </c>
      <c r="AD496" s="205">
        <v>0</v>
      </c>
      <c r="AE496" s="205">
        <v>0</v>
      </c>
      <c r="AF496" s="211">
        <v>0</v>
      </c>
      <c r="AG496" s="205">
        <v>192.7</v>
      </c>
      <c r="AH496" s="211">
        <f t="shared" si="109"/>
        <v>1204.9885049088359</v>
      </c>
      <c r="AI496" s="205">
        <v>0</v>
      </c>
      <c r="AJ496" s="205">
        <v>0</v>
      </c>
      <c r="AK496" s="205">
        <v>0</v>
      </c>
      <c r="AL496" s="211">
        <v>0</v>
      </c>
      <c r="AM496" s="205">
        <v>0</v>
      </c>
      <c r="AN496" s="205">
        <v>0</v>
      </c>
      <c r="AO496" s="211">
        <v>0</v>
      </c>
      <c r="AP496" s="205">
        <v>0</v>
      </c>
      <c r="AQ496" s="205">
        <v>0</v>
      </c>
      <c r="AR496" s="205">
        <v>0</v>
      </c>
    </row>
    <row r="497" spans="1:44" s="204" customFormat="1" ht="36" hidden="1" customHeight="1">
      <c r="B497" s="197" t="s">
        <v>821</v>
      </c>
      <c r="C497" s="212"/>
      <c r="D497" s="199" t="s">
        <v>857</v>
      </c>
      <c r="E497" s="199" t="s">
        <v>857</v>
      </c>
      <c r="F497" s="199" t="s">
        <v>857</v>
      </c>
      <c r="G497" s="199" t="s">
        <v>857</v>
      </c>
      <c r="H497" s="199" t="s">
        <v>857</v>
      </c>
      <c r="I497" s="200">
        <f>SUM(I498:I502)</f>
        <v>2977.1</v>
      </c>
      <c r="J497" s="200">
        <f>SUM(J498:J502)</f>
        <v>2780.3</v>
      </c>
      <c r="K497" s="200">
        <f>SUM(K498:K502)</f>
        <v>2727.3</v>
      </c>
      <c r="L497" s="201">
        <f>SUM(L498:L502)</f>
        <v>125</v>
      </c>
      <c r="M497" s="199" t="s">
        <v>857</v>
      </c>
      <c r="N497" s="199" t="s">
        <v>857</v>
      </c>
      <c r="O497" s="202" t="s">
        <v>857</v>
      </c>
      <c r="P497" s="203">
        <v>7738017.7799999993</v>
      </c>
      <c r="Q497" s="203">
        <f>SUM(Q498:Q502)</f>
        <v>0</v>
      </c>
      <c r="R497" s="203">
        <f>SUM(R498:R502)</f>
        <v>0</v>
      </c>
      <c r="S497" s="203">
        <f>SUM(S498:S502)</f>
        <v>7738017.7799999993</v>
      </c>
      <c r="T497" s="203">
        <f t="shared" si="98"/>
        <v>2599.179664774445</v>
      </c>
      <c r="U497" s="203">
        <f>MAX(U498:U502)</f>
        <v>8968.0806274201987</v>
      </c>
      <c r="Y497" s="205"/>
      <c r="Z497" s="205"/>
      <c r="AA497" s="205"/>
      <c r="AB497" s="205"/>
      <c r="AC497" s="205"/>
      <c r="AD497" s="205"/>
      <c r="AE497" s="205"/>
      <c r="AF497" s="205"/>
      <c r="AG497" s="205"/>
      <c r="AH497" s="205"/>
      <c r="AI497" s="205"/>
      <c r="AJ497" s="205"/>
      <c r="AK497" s="205"/>
      <c r="AL497" s="205"/>
      <c r="AM497" s="205"/>
      <c r="AN497" s="205"/>
      <c r="AO497" s="205"/>
      <c r="AP497" s="205"/>
      <c r="AQ497" s="205"/>
      <c r="AR497" s="205"/>
    </row>
    <row r="498" spans="1:44" s="204" customFormat="1" ht="36" hidden="1" customHeight="1">
      <c r="A498" s="204">
        <v>1</v>
      </c>
      <c r="B498" s="207">
        <f>SUBTOTAL(103,$A$16:A498)</f>
        <v>0</v>
      </c>
      <c r="C498" s="197" t="s">
        <v>89</v>
      </c>
      <c r="D498" s="199">
        <v>1969</v>
      </c>
      <c r="E498" s="199"/>
      <c r="F498" s="208" t="s">
        <v>262</v>
      </c>
      <c r="G498" s="199">
        <v>2</v>
      </c>
      <c r="H498" s="199" t="s">
        <v>297</v>
      </c>
      <c r="I498" s="203">
        <v>773.4</v>
      </c>
      <c r="J498" s="203">
        <v>714.5</v>
      </c>
      <c r="K498" s="203">
        <v>714.5</v>
      </c>
      <c r="L498" s="209">
        <v>41</v>
      </c>
      <c r="M498" s="199" t="s">
        <v>260</v>
      </c>
      <c r="N498" s="199" t="s">
        <v>264</v>
      </c>
      <c r="O498" s="202" t="s">
        <v>274</v>
      </c>
      <c r="P498" s="203">
        <v>2421334.88</v>
      </c>
      <c r="Q498" s="203">
        <v>0</v>
      </c>
      <c r="R498" s="203">
        <v>0</v>
      </c>
      <c r="S498" s="203">
        <f>P498-Q498-R498</f>
        <v>2421334.88</v>
      </c>
      <c r="T498" s="203">
        <f t="shared" si="98"/>
        <v>3130.7665890871476</v>
      </c>
      <c r="U498" s="203">
        <v>7252.1569175071118</v>
      </c>
      <c r="V498" s="210">
        <v>7252.1569175071118</v>
      </c>
      <c r="W498" s="210">
        <v>4121.3903284199641</v>
      </c>
      <c r="X498" s="210">
        <f t="shared" ref="X498:X502" si="110">U498-T498</f>
        <v>4121.3903284199641</v>
      </c>
      <c r="Y498" s="205">
        <v>0</v>
      </c>
      <c r="Z498" s="205">
        <v>0</v>
      </c>
      <c r="AA498" s="205">
        <v>0</v>
      </c>
      <c r="AB498" s="205">
        <v>0</v>
      </c>
      <c r="AC498" s="205">
        <v>0</v>
      </c>
      <c r="AD498" s="205">
        <v>0</v>
      </c>
      <c r="AE498" s="205">
        <v>0</v>
      </c>
      <c r="AF498" s="211">
        <v>0</v>
      </c>
      <c r="AG498" s="205">
        <v>629</v>
      </c>
      <c r="AH498" s="211">
        <f>8917.04*AG498/I498</f>
        <v>7252.1569175071118</v>
      </c>
      <c r="AI498" s="205">
        <v>0</v>
      </c>
      <c r="AJ498" s="205">
        <v>0</v>
      </c>
      <c r="AK498" s="205">
        <v>0</v>
      </c>
      <c r="AL498" s="211">
        <v>0</v>
      </c>
      <c r="AM498" s="205">
        <v>0</v>
      </c>
      <c r="AN498" s="205">
        <v>0</v>
      </c>
      <c r="AO498" s="211">
        <v>0</v>
      </c>
      <c r="AP498" s="205">
        <v>0</v>
      </c>
      <c r="AQ498" s="205">
        <v>0</v>
      </c>
      <c r="AR498" s="205">
        <v>0</v>
      </c>
    </row>
    <row r="499" spans="1:44" s="204" customFormat="1" ht="36" hidden="1" customHeight="1">
      <c r="A499" s="204">
        <v>1</v>
      </c>
      <c r="B499" s="207">
        <f>SUBTOTAL(103,$A$16:A499)</f>
        <v>0</v>
      </c>
      <c r="C499" s="197" t="s">
        <v>90</v>
      </c>
      <c r="D499" s="199">
        <v>1960</v>
      </c>
      <c r="E499" s="199"/>
      <c r="F499" s="208" t="s">
        <v>262</v>
      </c>
      <c r="G499" s="199">
        <v>2</v>
      </c>
      <c r="H499" s="199" t="s">
        <v>298</v>
      </c>
      <c r="I499" s="203">
        <v>382.2</v>
      </c>
      <c r="J499" s="203">
        <v>358.4</v>
      </c>
      <c r="K499" s="203">
        <v>358.4</v>
      </c>
      <c r="L499" s="209">
        <v>21</v>
      </c>
      <c r="M499" s="199" t="s">
        <v>260</v>
      </c>
      <c r="N499" s="199" t="s">
        <v>264</v>
      </c>
      <c r="O499" s="202" t="s">
        <v>274</v>
      </c>
      <c r="P499" s="203">
        <v>1656413.77</v>
      </c>
      <c r="Q499" s="203">
        <v>0</v>
      </c>
      <c r="R499" s="203">
        <v>0</v>
      </c>
      <c r="S499" s="203">
        <f>P499-Q499-R499</f>
        <v>1656413.77</v>
      </c>
      <c r="T499" s="203">
        <f t="shared" si="98"/>
        <v>4333.892647828362</v>
      </c>
      <c r="U499" s="203">
        <v>8968.0806274201987</v>
      </c>
      <c r="V499" s="210">
        <v>8968.0806274201987</v>
      </c>
      <c r="W499" s="210">
        <v>4634.1879795918367</v>
      </c>
      <c r="X499" s="210">
        <f t="shared" si="110"/>
        <v>4634.1879795918367</v>
      </c>
      <c r="Y499" s="205">
        <v>0</v>
      </c>
      <c r="Z499" s="205">
        <v>0</v>
      </c>
      <c r="AA499" s="205">
        <v>0</v>
      </c>
      <c r="AB499" s="205">
        <v>0</v>
      </c>
      <c r="AC499" s="205">
        <v>0</v>
      </c>
      <c r="AD499" s="205">
        <v>0</v>
      </c>
      <c r="AE499" s="205">
        <v>0</v>
      </c>
      <c r="AF499" s="211">
        <v>0</v>
      </c>
      <c r="AG499" s="205">
        <v>0</v>
      </c>
      <c r="AH499" s="205">
        <v>0</v>
      </c>
      <c r="AI499" s="205">
        <v>0</v>
      </c>
      <c r="AJ499" s="205">
        <v>0</v>
      </c>
      <c r="AK499" s="205">
        <v>486.31</v>
      </c>
      <c r="AL499" s="211">
        <f>7048.18*AK499/I499</f>
        <v>8968.0806274201987</v>
      </c>
      <c r="AM499" s="205">
        <v>0</v>
      </c>
      <c r="AN499" s="205">
        <v>0</v>
      </c>
      <c r="AO499" s="211">
        <v>0</v>
      </c>
      <c r="AP499" s="205">
        <v>0</v>
      </c>
      <c r="AQ499" s="205">
        <v>0</v>
      </c>
      <c r="AR499" s="205">
        <v>0</v>
      </c>
    </row>
    <row r="500" spans="1:44" s="204" customFormat="1" ht="36" hidden="1" customHeight="1">
      <c r="A500" s="204">
        <v>1</v>
      </c>
      <c r="B500" s="207">
        <f>SUBTOTAL(103,$A$16:A500)</f>
        <v>0</v>
      </c>
      <c r="C500" s="197" t="s">
        <v>1219</v>
      </c>
      <c r="D500" s="199">
        <v>1965</v>
      </c>
      <c r="E500" s="199"/>
      <c r="F500" s="208" t="s">
        <v>324</v>
      </c>
      <c r="G500" s="199">
        <v>2</v>
      </c>
      <c r="H500" s="199" t="s">
        <v>298</v>
      </c>
      <c r="I500" s="203">
        <v>377</v>
      </c>
      <c r="J500" s="203">
        <v>377</v>
      </c>
      <c r="K500" s="203">
        <v>377</v>
      </c>
      <c r="L500" s="209">
        <v>23</v>
      </c>
      <c r="M500" s="199" t="s">
        <v>260</v>
      </c>
      <c r="N500" s="199" t="s">
        <v>264</v>
      </c>
      <c r="O500" s="202" t="s">
        <v>274</v>
      </c>
      <c r="P500" s="203">
        <v>507522.62999999995</v>
      </c>
      <c r="Q500" s="203">
        <v>0</v>
      </c>
      <c r="R500" s="203">
        <v>0</v>
      </c>
      <c r="S500" s="203">
        <f>P500-Q500-R500</f>
        <v>507522.62999999995</v>
      </c>
      <c r="T500" s="203">
        <f t="shared" si="98"/>
        <v>1346.2138726790449</v>
      </c>
      <c r="U500" s="203">
        <v>3684.2896551724143</v>
      </c>
      <c r="V500" s="210">
        <v>3684.2896551724143</v>
      </c>
      <c r="W500" s="210">
        <v>2338.0757824933694</v>
      </c>
      <c r="X500" s="210">
        <f t="shared" si="110"/>
        <v>2338.0757824933694</v>
      </c>
      <c r="Y500" s="205">
        <v>0</v>
      </c>
      <c r="Z500" s="205">
        <v>0</v>
      </c>
      <c r="AA500" s="205">
        <v>0</v>
      </c>
      <c r="AB500" s="205">
        <v>0</v>
      </c>
      <c r="AC500" s="205">
        <v>0</v>
      </c>
      <c r="AD500" s="205">
        <v>0</v>
      </c>
      <c r="AE500" s="205">
        <v>0</v>
      </c>
      <c r="AF500" s="211">
        <v>0</v>
      </c>
      <c r="AG500" s="205">
        <v>0</v>
      </c>
      <c r="AH500" s="205">
        <v>0</v>
      </c>
      <c r="AI500" s="205">
        <v>0</v>
      </c>
      <c r="AJ500" s="205">
        <v>0</v>
      </c>
      <c r="AK500" s="205">
        <v>438.75</v>
      </c>
      <c r="AL500" s="211">
        <f>3165.76*AK500/I500</f>
        <v>3684.2896551724143</v>
      </c>
      <c r="AM500" s="205">
        <v>0</v>
      </c>
      <c r="AN500" s="205">
        <v>0</v>
      </c>
      <c r="AO500" s="211">
        <v>0</v>
      </c>
      <c r="AP500" s="205">
        <v>0</v>
      </c>
      <c r="AQ500" s="205">
        <v>0</v>
      </c>
      <c r="AR500" s="205">
        <v>0</v>
      </c>
    </row>
    <row r="501" spans="1:44" s="204" customFormat="1" ht="36" hidden="1" customHeight="1">
      <c r="A501" s="204">
        <v>1</v>
      </c>
      <c r="B501" s="207">
        <f>SUBTOTAL(103,$A$16:A501)</f>
        <v>0</v>
      </c>
      <c r="C501" s="197" t="s">
        <v>1220</v>
      </c>
      <c r="D501" s="199">
        <v>1917</v>
      </c>
      <c r="E501" s="199"/>
      <c r="F501" s="208" t="s">
        <v>262</v>
      </c>
      <c r="G501" s="199">
        <v>2</v>
      </c>
      <c r="H501" s="199" t="s">
        <v>298</v>
      </c>
      <c r="I501" s="203">
        <v>319.3</v>
      </c>
      <c r="J501" s="203">
        <v>205.2</v>
      </c>
      <c r="K501" s="203">
        <v>152.19999999999999</v>
      </c>
      <c r="L501" s="209">
        <v>14</v>
      </c>
      <c r="M501" s="199" t="s">
        <v>260</v>
      </c>
      <c r="N501" s="199" t="s">
        <v>261</v>
      </c>
      <c r="O501" s="202" t="s">
        <v>263</v>
      </c>
      <c r="P501" s="203">
        <v>81322.009999999995</v>
      </c>
      <c r="Q501" s="203">
        <v>0</v>
      </c>
      <c r="R501" s="203">
        <v>0</v>
      </c>
      <c r="S501" s="203">
        <f>P501-Q501-R501</f>
        <v>81322.009999999995</v>
      </c>
      <c r="T501" s="203">
        <f t="shared" si="98"/>
        <v>254.68841215158156</v>
      </c>
      <c r="U501" s="203">
        <v>254.68841215158156</v>
      </c>
      <c r="V501" s="210">
        <v>254.68841215158156</v>
      </c>
      <c r="W501" s="210">
        <v>0</v>
      </c>
      <c r="X501" s="210">
        <f t="shared" si="110"/>
        <v>0</v>
      </c>
      <c r="Y501" s="205">
        <v>0</v>
      </c>
      <c r="Z501" s="205">
        <v>0</v>
      </c>
      <c r="AA501" s="205">
        <v>0</v>
      </c>
      <c r="AB501" s="205">
        <v>0</v>
      </c>
      <c r="AC501" s="205">
        <v>0</v>
      </c>
      <c r="AD501" s="205">
        <v>0</v>
      </c>
      <c r="AE501" s="205">
        <v>0</v>
      </c>
      <c r="AF501" s="211">
        <v>0</v>
      </c>
      <c r="AG501" s="205">
        <v>0</v>
      </c>
      <c r="AH501" s="205">
        <v>0</v>
      </c>
      <c r="AI501" s="205">
        <v>0</v>
      </c>
      <c r="AJ501" s="205">
        <v>0</v>
      </c>
      <c r="AK501" s="205">
        <v>0</v>
      </c>
      <c r="AL501" s="211">
        <v>0</v>
      </c>
      <c r="AM501" s="205">
        <v>0</v>
      </c>
      <c r="AN501" s="205">
        <v>0</v>
      </c>
      <c r="AO501" s="211">
        <v>0</v>
      </c>
      <c r="AP501" s="205">
        <v>0</v>
      </c>
      <c r="AQ501" s="205">
        <v>0</v>
      </c>
      <c r="AR501" s="205">
        <v>0</v>
      </c>
    </row>
    <row r="502" spans="1:44" s="204" customFormat="1" ht="36" hidden="1" customHeight="1">
      <c r="A502" s="204">
        <v>1</v>
      </c>
      <c r="B502" s="207">
        <f>SUBTOTAL(103,$A$16:A502)</f>
        <v>0</v>
      </c>
      <c r="C502" s="197" t="s">
        <v>1221</v>
      </c>
      <c r="D502" s="199">
        <v>1978</v>
      </c>
      <c r="E502" s="199"/>
      <c r="F502" s="208" t="s">
        <v>1299</v>
      </c>
      <c r="G502" s="199">
        <v>2</v>
      </c>
      <c r="H502" s="199" t="s">
        <v>302</v>
      </c>
      <c r="I502" s="203">
        <v>1125.2</v>
      </c>
      <c r="J502" s="203">
        <v>1125.2</v>
      </c>
      <c r="K502" s="203">
        <v>1125.2</v>
      </c>
      <c r="L502" s="209">
        <v>26</v>
      </c>
      <c r="M502" s="199" t="s">
        <v>260</v>
      </c>
      <c r="N502" s="199" t="s">
        <v>264</v>
      </c>
      <c r="O502" s="202" t="s">
        <v>1300</v>
      </c>
      <c r="P502" s="203">
        <v>3071424.4899999998</v>
      </c>
      <c r="Q502" s="203">
        <v>0</v>
      </c>
      <c r="R502" s="203">
        <v>0</v>
      </c>
      <c r="S502" s="203">
        <f>P502-Q502-R502</f>
        <v>3071424.4899999998</v>
      </c>
      <c r="T502" s="203">
        <f t="shared" si="98"/>
        <v>2729.6698275862068</v>
      </c>
      <c r="U502" s="203">
        <v>7324.1453679345905</v>
      </c>
      <c r="V502" s="210">
        <v>7324.1453679345905</v>
      </c>
      <c r="W502" s="210">
        <v>4594.4755403483832</v>
      </c>
      <c r="X502" s="210">
        <f t="shared" si="110"/>
        <v>4594.4755403483832</v>
      </c>
      <c r="Y502" s="205">
        <v>0</v>
      </c>
      <c r="Z502" s="205">
        <v>0</v>
      </c>
      <c r="AA502" s="205">
        <v>0</v>
      </c>
      <c r="AB502" s="205">
        <v>0</v>
      </c>
      <c r="AC502" s="205">
        <v>0</v>
      </c>
      <c r="AD502" s="205">
        <v>0</v>
      </c>
      <c r="AE502" s="205">
        <v>0</v>
      </c>
      <c r="AF502" s="211">
        <v>0</v>
      </c>
      <c r="AG502" s="205">
        <v>924.2</v>
      </c>
      <c r="AH502" s="211">
        <f>8917.04*AG502/I502</f>
        <v>7324.1453679345905</v>
      </c>
      <c r="AI502" s="205">
        <v>0</v>
      </c>
      <c r="AJ502" s="205">
        <v>0</v>
      </c>
      <c r="AK502" s="205">
        <v>0</v>
      </c>
      <c r="AL502" s="211">
        <v>0</v>
      </c>
      <c r="AM502" s="205">
        <v>0</v>
      </c>
      <c r="AN502" s="205">
        <v>0</v>
      </c>
      <c r="AO502" s="211">
        <v>0</v>
      </c>
      <c r="AP502" s="205">
        <v>0</v>
      </c>
      <c r="AQ502" s="205">
        <v>0</v>
      </c>
      <c r="AR502" s="205">
        <v>0</v>
      </c>
    </row>
    <row r="503" spans="1:44" s="204" customFormat="1" ht="36" hidden="1" customHeight="1">
      <c r="B503" s="197" t="s">
        <v>848</v>
      </c>
      <c r="C503" s="197"/>
      <c r="D503" s="199" t="s">
        <v>857</v>
      </c>
      <c r="E503" s="199" t="s">
        <v>857</v>
      </c>
      <c r="F503" s="199" t="s">
        <v>857</v>
      </c>
      <c r="G503" s="199" t="s">
        <v>857</v>
      </c>
      <c r="H503" s="199" t="s">
        <v>857</v>
      </c>
      <c r="I503" s="200">
        <f>I504</f>
        <v>1191.0999999999999</v>
      </c>
      <c r="J503" s="200">
        <f>J504</f>
        <v>714.7</v>
      </c>
      <c r="K503" s="200">
        <f>K504</f>
        <v>714.7</v>
      </c>
      <c r="L503" s="201">
        <f>L504</f>
        <v>26</v>
      </c>
      <c r="M503" s="199" t="s">
        <v>857</v>
      </c>
      <c r="N503" s="199" t="s">
        <v>857</v>
      </c>
      <c r="O503" s="202" t="s">
        <v>857</v>
      </c>
      <c r="P503" s="203">
        <v>2846268.34</v>
      </c>
      <c r="Q503" s="203">
        <f>Q504</f>
        <v>0</v>
      </c>
      <c r="R503" s="203">
        <f>R504</f>
        <v>0</v>
      </c>
      <c r="S503" s="203">
        <f>S504</f>
        <v>2846268.34</v>
      </c>
      <c r="T503" s="203">
        <f t="shared" si="98"/>
        <v>2389.6132482579128</v>
      </c>
      <c r="U503" s="203">
        <f>MAX(U504)</f>
        <v>4590.654796406684</v>
      </c>
      <c r="Y503" s="205"/>
      <c r="Z503" s="205"/>
      <c r="AA503" s="205"/>
      <c r="AB503" s="205"/>
      <c r="AC503" s="205"/>
      <c r="AD503" s="205"/>
      <c r="AE503" s="205"/>
      <c r="AF503" s="205"/>
      <c r="AG503" s="205"/>
      <c r="AH503" s="205"/>
      <c r="AI503" s="205"/>
      <c r="AJ503" s="205"/>
      <c r="AK503" s="205"/>
      <c r="AL503" s="205"/>
      <c r="AM503" s="205"/>
      <c r="AN503" s="205"/>
      <c r="AO503" s="205"/>
      <c r="AP503" s="205"/>
      <c r="AQ503" s="205"/>
      <c r="AR503" s="205"/>
    </row>
    <row r="504" spans="1:44" s="204" customFormat="1" ht="36" hidden="1" customHeight="1">
      <c r="A504" s="204">
        <v>1</v>
      </c>
      <c r="B504" s="207">
        <f>SUBTOTAL(103,$A$16:A504)</f>
        <v>0</v>
      </c>
      <c r="C504" s="197" t="s">
        <v>91</v>
      </c>
      <c r="D504" s="199">
        <v>1967</v>
      </c>
      <c r="E504" s="199"/>
      <c r="F504" s="208" t="s">
        <v>262</v>
      </c>
      <c r="G504" s="199">
        <v>2</v>
      </c>
      <c r="H504" s="199" t="s">
        <v>297</v>
      </c>
      <c r="I504" s="203">
        <v>1191.0999999999999</v>
      </c>
      <c r="J504" s="203">
        <v>714.7</v>
      </c>
      <c r="K504" s="203">
        <v>714.7</v>
      </c>
      <c r="L504" s="209">
        <v>26</v>
      </c>
      <c r="M504" s="199" t="s">
        <v>260</v>
      </c>
      <c r="N504" s="199" t="s">
        <v>264</v>
      </c>
      <c r="O504" s="202" t="s">
        <v>275</v>
      </c>
      <c r="P504" s="203">
        <v>2846268.34</v>
      </c>
      <c r="Q504" s="203">
        <v>0</v>
      </c>
      <c r="R504" s="203">
        <v>0</v>
      </c>
      <c r="S504" s="203">
        <f>P504-Q504-R504</f>
        <v>2846268.34</v>
      </c>
      <c r="T504" s="203">
        <f t="shared" si="98"/>
        <v>2389.6132482579128</v>
      </c>
      <c r="U504" s="203">
        <v>4590.654796406684</v>
      </c>
      <c r="V504" s="210">
        <v>4590.654796406684</v>
      </c>
      <c r="W504" s="210">
        <v>2201.0415481487712</v>
      </c>
      <c r="X504" s="210">
        <f>U504-T504</f>
        <v>2201.0415481487712</v>
      </c>
      <c r="Y504" s="205">
        <v>0</v>
      </c>
      <c r="Z504" s="205">
        <v>0</v>
      </c>
      <c r="AA504" s="205">
        <v>0</v>
      </c>
      <c r="AB504" s="205">
        <v>0</v>
      </c>
      <c r="AC504" s="205">
        <v>0</v>
      </c>
      <c r="AD504" s="205">
        <v>0</v>
      </c>
      <c r="AE504" s="205">
        <v>0</v>
      </c>
      <c r="AF504" s="211">
        <v>0</v>
      </c>
      <c r="AG504" s="205">
        <v>613.20000000000005</v>
      </c>
      <c r="AH504" s="211">
        <f>8917.04*AG504/I504</f>
        <v>4590.654796406684</v>
      </c>
      <c r="AI504" s="205">
        <v>0</v>
      </c>
      <c r="AJ504" s="205">
        <v>0</v>
      </c>
      <c r="AK504" s="205">
        <v>0</v>
      </c>
      <c r="AL504" s="211">
        <v>0</v>
      </c>
      <c r="AM504" s="205">
        <v>0</v>
      </c>
      <c r="AN504" s="205">
        <v>0</v>
      </c>
      <c r="AO504" s="211">
        <v>0</v>
      </c>
      <c r="AP504" s="205">
        <v>0</v>
      </c>
      <c r="AQ504" s="205">
        <v>0</v>
      </c>
      <c r="AR504" s="205">
        <v>0</v>
      </c>
    </row>
    <row r="505" spans="1:44" s="204" customFormat="1" ht="36" hidden="1" customHeight="1">
      <c r="B505" s="197" t="s">
        <v>822</v>
      </c>
      <c r="C505" s="197"/>
      <c r="D505" s="199" t="s">
        <v>857</v>
      </c>
      <c r="E505" s="199" t="s">
        <v>857</v>
      </c>
      <c r="F505" s="199" t="s">
        <v>857</v>
      </c>
      <c r="G505" s="199" t="s">
        <v>857</v>
      </c>
      <c r="H505" s="199" t="s">
        <v>857</v>
      </c>
      <c r="I505" s="200">
        <f>SUM(I506:I507)</f>
        <v>1414.1</v>
      </c>
      <c r="J505" s="200">
        <f>SUM(J506:J507)</f>
        <v>1414.1</v>
      </c>
      <c r="K505" s="200">
        <f>SUM(K506:K507)</f>
        <v>1414.1</v>
      </c>
      <c r="L505" s="201">
        <f>SUM(L506:L507)</f>
        <v>84</v>
      </c>
      <c r="M505" s="199" t="s">
        <v>857</v>
      </c>
      <c r="N505" s="199" t="s">
        <v>857</v>
      </c>
      <c r="O505" s="202" t="s">
        <v>857</v>
      </c>
      <c r="P505" s="203">
        <v>2794020.73</v>
      </c>
      <c r="Q505" s="200">
        <f>SUM(Q506:Q507)</f>
        <v>0</v>
      </c>
      <c r="R505" s="200">
        <f>SUM(R506:R507)</f>
        <v>0</v>
      </c>
      <c r="S505" s="200">
        <f>SUM(S506:S507)</f>
        <v>2794020.73</v>
      </c>
      <c r="T505" s="203">
        <f t="shared" si="98"/>
        <v>1975.829665511633</v>
      </c>
      <c r="U505" s="203">
        <f>MAX(U506:U507)</f>
        <v>7695.4307807365449</v>
      </c>
      <c r="Y505" s="205"/>
      <c r="Z505" s="205"/>
      <c r="AA505" s="205"/>
      <c r="AB505" s="205"/>
      <c r="AC505" s="205"/>
      <c r="AD505" s="205"/>
      <c r="AE505" s="205"/>
      <c r="AF505" s="205"/>
      <c r="AG505" s="205"/>
      <c r="AH505" s="205"/>
      <c r="AI505" s="205"/>
      <c r="AJ505" s="205"/>
      <c r="AK505" s="205"/>
      <c r="AL505" s="205"/>
      <c r="AM505" s="205"/>
      <c r="AN505" s="205"/>
      <c r="AO505" s="205"/>
      <c r="AP505" s="205"/>
      <c r="AQ505" s="205"/>
      <c r="AR505" s="205"/>
    </row>
    <row r="506" spans="1:44" s="204" customFormat="1" ht="36" hidden="1" customHeight="1">
      <c r="A506" s="204">
        <v>1</v>
      </c>
      <c r="B506" s="207">
        <f>SUBTOTAL(103,$A$16:A506)</f>
        <v>0</v>
      </c>
      <c r="C506" s="197" t="s">
        <v>92</v>
      </c>
      <c r="D506" s="199">
        <v>1979</v>
      </c>
      <c r="E506" s="199"/>
      <c r="F506" s="208" t="s">
        <v>262</v>
      </c>
      <c r="G506" s="199">
        <v>2</v>
      </c>
      <c r="H506" s="199" t="s">
        <v>297</v>
      </c>
      <c r="I506" s="203">
        <v>706</v>
      </c>
      <c r="J506" s="203">
        <v>706</v>
      </c>
      <c r="K506" s="203">
        <v>706</v>
      </c>
      <c r="L506" s="209">
        <v>42</v>
      </c>
      <c r="M506" s="199" t="s">
        <v>260</v>
      </c>
      <c r="N506" s="199" t="s">
        <v>264</v>
      </c>
      <c r="O506" s="202" t="s">
        <v>960</v>
      </c>
      <c r="P506" s="203">
        <v>2718963.56</v>
      </c>
      <c r="Q506" s="203">
        <v>0</v>
      </c>
      <c r="R506" s="203">
        <v>0</v>
      </c>
      <c r="S506" s="203">
        <f>P506-Q506-R506</f>
        <v>2718963.56</v>
      </c>
      <c r="T506" s="203">
        <f t="shared" si="98"/>
        <v>3851.2231728045326</v>
      </c>
      <c r="U506" s="203">
        <v>7695.4307807365449</v>
      </c>
      <c r="V506" s="210">
        <v>7695.4307807365449</v>
      </c>
      <c r="W506" s="210">
        <v>3844.2076079320123</v>
      </c>
      <c r="X506" s="210">
        <f t="shared" ref="X506:X507" si="111">U506-T506</f>
        <v>3844.2076079320123</v>
      </c>
      <c r="Y506" s="205">
        <v>0</v>
      </c>
      <c r="Z506" s="205">
        <v>0</v>
      </c>
      <c r="AA506" s="205">
        <v>0</v>
      </c>
      <c r="AB506" s="205">
        <v>0</v>
      </c>
      <c r="AC506" s="205">
        <v>0</v>
      </c>
      <c r="AD506" s="205">
        <v>0</v>
      </c>
      <c r="AE506" s="205">
        <v>0</v>
      </c>
      <c r="AF506" s="211">
        <v>0</v>
      </c>
      <c r="AG506" s="205">
        <v>609.28</v>
      </c>
      <c r="AH506" s="211">
        <f>8917.04*AG506/I506</f>
        <v>7695.4307807365449</v>
      </c>
      <c r="AI506" s="205">
        <v>0</v>
      </c>
      <c r="AJ506" s="205">
        <v>0</v>
      </c>
      <c r="AK506" s="205">
        <v>0</v>
      </c>
      <c r="AL506" s="211">
        <v>0</v>
      </c>
      <c r="AM506" s="205">
        <v>0</v>
      </c>
      <c r="AN506" s="205">
        <v>0</v>
      </c>
      <c r="AO506" s="211">
        <v>0</v>
      </c>
      <c r="AP506" s="205">
        <v>0</v>
      </c>
      <c r="AQ506" s="205">
        <v>0</v>
      </c>
      <c r="AR506" s="205">
        <v>0</v>
      </c>
    </row>
    <row r="507" spans="1:44" s="204" customFormat="1" ht="36" hidden="1" customHeight="1">
      <c r="A507" s="204">
        <v>1</v>
      </c>
      <c r="B507" s="207">
        <f>SUBTOTAL(103,$A$16:A507)</f>
        <v>0</v>
      </c>
      <c r="C507" s="197" t="s">
        <v>97</v>
      </c>
      <c r="D507" s="199">
        <v>1969</v>
      </c>
      <c r="E507" s="199"/>
      <c r="F507" s="208" t="s">
        <v>262</v>
      </c>
      <c r="G507" s="199">
        <v>2</v>
      </c>
      <c r="H507" s="199" t="s">
        <v>297</v>
      </c>
      <c r="I507" s="203">
        <v>708.1</v>
      </c>
      <c r="J507" s="203">
        <v>708.1</v>
      </c>
      <c r="K507" s="203">
        <v>708.1</v>
      </c>
      <c r="L507" s="209">
        <v>42</v>
      </c>
      <c r="M507" s="199" t="s">
        <v>260</v>
      </c>
      <c r="N507" s="199" t="s">
        <v>264</v>
      </c>
      <c r="O507" s="202" t="s">
        <v>960</v>
      </c>
      <c r="P507" s="203">
        <v>75057.17</v>
      </c>
      <c r="Q507" s="203">
        <v>0</v>
      </c>
      <c r="R507" s="203">
        <v>0</v>
      </c>
      <c r="S507" s="203">
        <f>P507-Q507-R507</f>
        <v>75057.17</v>
      </c>
      <c r="T507" s="203">
        <f t="shared" si="98"/>
        <v>105.99798051122723</v>
      </c>
      <c r="U507" s="203">
        <v>105.99798051122723</v>
      </c>
      <c r="V507" s="210">
        <v>105.99798051122723</v>
      </c>
      <c r="W507" s="210">
        <v>0</v>
      </c>
      <c r="X507" s="210">
        <f t="shared" si="111"/>
        <v>0</v>
      </c>
      <c r="Y507" s="205">
        <v>0</v>
      </c>
      <c r="Z507" s="205">
        <v>0</v>
      </c>
      <c r="AA507" s="205">
        <v>0</v>
      </c>
      <c r="AB507" s="205">
        <v>0</v>
      </c>
      <c r="AC507" s="205">
        <v>0</v>
      </c>
      <c r="AD507" s="205">
        <v>0</v>
      </c>
      <c r="AE507" s="205">
        <v>0</v>
      </c>
      <c r="AF507" s="211">
        <v>0</v>
      </c>
      <c r="AG507" s="205">
        <v>0</v>
      </c>
      <c r="AH507" s="205">
        <v>0</v>
      </c>
      <c r="AI507" s="205">
        <v>0</v>
      </c>
      <c r="AJ507" s="205">
        <v>0</v>
      </c>
      <c r="AK507" s="205">
        <v>0</v>
      </c>
      <c r="AL507" s="211">
        <v>0</v>
      </c>
      <c r="AM507" s="205">
        <v>0</v>
      </c>
      <c r="AN507" s="205">
        <v>0</v>
      </c>
      <c r="AO507" s="211">
        <v>0</v>
      </c>
      <c r="AP507" s="205">
        <v>0</v>
      </c>
      <c r="AQ507" s="205">
        <v>0</v>
      </c>
      <c r="AR507" s="205">
        <v>0</v>
      </c>
    </row>
    <row r="508" spans="1:44" s="204" customFormat="1" ht="36" hidden="1" customHeight="1">
      <c r="B508" s="197" t="s">
        <v>823</v>
      </c>
      <c r="C508" s="197"/>
      <c r="D508" s="199" t="s">
        <v>857</v>
      </c>
      <c r="E508" s="199" t="s">
        <v>857</v>
      </c>
      <c r="F508" s="199" t="s">
        <v>857</v>
      </c>
      <c r="G508" s="199" t="s">
        <v>857</v>
      </c>
      <c r="H508" s="199" t="s">
        <v>857</v>
      </c>
      <c r="I508" s="200">
        <f>SUM(I509:I510)</f>
        <v>2762.9</v>
      </c>
      <c r="J508" s="200">
        <f>SUM(J509:J510)</f>
        <v>2645</v>
      </c>
      <c r="K508" s="200">
        <f>SUM(K509:K510)</f>
        <v>2645</v>
      </c>
      <c r="L508" s="201">
        <f>SUM(L509:L510)</f>
        <v>125</v>
      </c>
      <c r="M508" s="199" t="s">
        <v>857</v>
      </c>
      <c r="N508" s="199" t="s">
        <v>857</v>
      </c>
      <c r="O508" s="202" t="s">
        <v>857</v>
      </c>
      <c r="P508" s="200">
        <v>4868704.13</v>
      </c>
      <c r="Q508" s="200">
        <f>SUM(Q509:Q510)</f>
        <v>0</v>
      </c>
      <c r="R508" s="200">
        <f>SUM(R509:R510)</f>
        <v>0</v>
      </c>
      <c r="S508" s="200">
        <f>SUM(S509:S510)</f>
        <v>4868704.13</v>
      </c>
      <c r="T508" s="203">
        <f t="shared" si="98"/>
        <v>1762.171678309023</v>
      </c>
      <c r="U508" s="203">
        <f>MAX(U509:U510)</f>
        <v>4830.4340610656554</v>
      </c>
      <c r="Y508" s="205"/>
      <c r="Z508" s="205"/>
      <c r="AA508" s="205"/>
      <c r="AB508" s="205"/>
      <c r="AC508" s="205"/>
      <c r="AD508" s="205"/>
      <c r="AE508" s="205"/>
      <c r="AF508" s="205"/>
      <c r="AG508" s="205"/>
      <c r="AH508" s="205"/>
      <c r="AI508" s="205"/>
      <c r="AJ508" s="205"/>
      <c r="AK508" s="205"/>
      <c r="AL508" s="205"/>
      <c r="AM508" s="205"/>
      <c r="AN508" s="205"/>
      <c r="AO508" s="205"/>
      <c r="AP508" s="205"/>
      <c r="AQ508" s="205"/>
      <c r="AR508" s="205"/>
    </row>
    <row r="509" spans="1:44" s="204" customFormat="1" ht="36" hidden="1" customHeight="1">
      <c r="A509" s="204">
        <v>1</v>
      </c>
      <c r="B509" s="207">
        <f>SUBTOTAL(103,$A$16:A509)</f>
        <v>0</v>
      </c>
      <c r="C509" s="197" t="s">
        <v>93</v>
      </c>
      <c r="D509" s="199">
        <v>1980</v>
      </c>
      <c r="E509" s="199"/>
      <c r="F509" s="208" t="s">
        <v>262</v>
      </c>
      <c r="G509" s="199" t="s">
        <v>306</v>
      </c>
      <c r="H509" s="199" t="s">
        <v>306</v>
      </c>
      <c r="I509" s="203">
        <v>2004.4</v>
      </c>
      <c r="J509" s="203">
        <v>1886.5</v>
      </c>
      <c r="K509" s="203">
        <v>1886.5</v>
      </c>
      <c r="L509" s="209">
        <v>94</v>
      </c>
      <c r="M509" s="199" t="s">
        <v>260</v>
      </c>
      <c r="N509" s="199" t="s">
        <v>264</v>
      </c>
      <c r="O509" s="202" t="s">
        <v>274</v>
      </c>
      <c r="P509" s="203">
        <v>4831403.93</v>
      </c>
      <c r="Q509" s="203">
        <v>0</v>
      </c>
      <c r="R509" s="203">
        <v>0</v>
      </c>
      <c r="S509" s="203">
        <f>P509-Q509-R509</f>
        <v>4831403.93</v>
      </c>
      <c r="T509" s="203">
        <f t="shared" si="98"/>
        <v>2410.3990870085809</v>
      </c>
      <c r="U509" s="203">
        <v>4830.4340610656554</v>
      </c>
      <c r="V509" s="210">
        <v>4830.4340610656554</v>
      </c>
      <c r="W509" s="210">
        <v>2420.0349740570746</v>
      </c>
      <c r="X509" s="210">
        <f t="shared" ref="X509:X510" si="112">U509-T509</f>
        <v>2420.0349740570746</v>
      </c>
      <c r="Y509" s="205">
        <v>0</v>
      </c>
      <c r="Z509" s="205">
        <v>0</v>
      </c>
      <c r="AA509" s="205">
        <v>0</v>
      </c>
      <c r="AB509" s="205">
        <v>0</v>
      </c>
      <c r="AC509" s="205">
        <v>0</v>
      </c>
      <c r="AD509" s="205">
        <v>0</v>
      </c>
      <c r="AE509" s="205">
        <v>0</v>
      </c>
      <c r="AF509" s="211">
        <v>0</v>
      </c>
      <c r="AG509" s="205">
        <v>1085.8</v>
      </c>
      <c r="AH509" s="211">
        <f>8917.04*AG509/I509</f>
        <v>4830.4340610656554</v>
      </c>
      <c r="AI509" s="205">
        <v>0</v>
      </c>
      <c r="AJ509" s="205">
        <v>0</v>
      </c>
      <c r="AK509" s="205">
        <v>0</v>
      </c>
      <c r="AL509" s="211">
        <v>0</v>
      </c>
      <c r="AM509" s="205">
        <v>0</v>
      </c>
      <c r="AN509" s="205">
        <v>0</v>
      </c>
      <c r="AO509" s="211">
        <v>0</v>
      </c>
      <c r="AP509" s="205">
        <v>0</v>
      </c>
      <c r="AQ509" s="205">
        <v>0</v>
      </c>
      <c r="AR509" s="205">
        <v>0</v>
      </c>
    </row>
    <row r="510" spans="1:44" s="204" customFormat="1" ht="36" hidden="1" customHeight="1">
      <c r="A510" s="204">
        <v>1</v>
      </c>
      <c r="B510" s="207">
        <f>SUBTOTAL(103,$A$16:A510)</f>
        <v>0</v>
      </c>
      <c r="C510" s="197" t="s">
        <v>1560</v>
      </c>
      <c r="D510" s="199">
        <v>1974</v>
      </c>
      <c r="E510" s="199"/>
      <c r="F510" s="208" t="s">
        <v>1299</v>
      </c>
      <c r="G510" s="199">
        <v>2</v>
      </c>
      <c r="H510" s="199" t="s">
        <v>306</v>
      </c>
      <c r="I510" s="200">
        <v>758.5</v>
      </c>
      <c r="J510" s="200">
        <v>758.5</v>
      </c>
      <c r="K510" s="200">
        <v>758.5</v>
      </c>
      <c r="L510" s="209">
        <v>31</v>
      </c>
      <c r="M510" s="199" t="s">
        <v>260</v>
      </c>
      <c r="N510" s="199" t="s">
        <v>261</v>
      </c>
      <c r="O510" s="202" t="s">
        <v>263</v>
      </c>
      <c r="P510" s="203">
        <v>37300.199999999997</v>
      </c>
      <c r="Q510" s="203">
        <v>0</v>
      </c>
      <c r="R510" s="203">
        <v>0</v>
      </c>
      <c r="S510" s="203">
        <f>P510-Q510-R510</f>
        <v>37300.199999999997</v>
      </c>
      <c r="T510" s="203">
        <f t="shared" si="98"/>
        <v>49.176268951878704</v>
      </c>
      <c r="U510" s="203">
        <v>49.176268951878704</v>
      </c>
      <c r="V510" s="210">
        <v>49.176268951878704</v>
      </c>
      <c r="W510" s="210">
        <v>0</v>
      </c>
      <c r="X510" s="210">
        <f t="shared" si="112"/>
        <v>0</v>
      </c>
      <c r="Y510" s="205">
        <v>0</v>
      </c>
      <c r="Z510" s="205">
        <v>0</v>
      </c>
      <c r="AA510" s="205">
        <v>0</v>
      </c>
      <c r="AB510" s="205">
        <v>0</v>
      </c>
      <c r="AC510" s="205">
        <v>0</v>
      </c>
      <c r="AD510" s="205">
        <v>0</v>
      </c>
      <c r="AE510" s="205">
        <v>0</v>
      </c>
      <c r="AF510" s="211">
        <v>0</v>
      </c>
      <c r="AG510" s="205">
        <v>0</v>
      </c>
      <c r="AH510" s="205">
        <v>0</v>
      </c>
      <c r="AI510" s="205">
        <v>0</v>
      </c>
      <c r="AJ510" s="205">
        <v>0</v>
      </c>
      <c r="AK510" s="205">
        <v>0</v>
      </c>
      <c r="AL510" s="211">
        <v>0</v>
      </c>
      <c r="AM510" s="205">
        <v>0</v>
      </c>
      <c r="AN510" s="205">
        <v>0</v>
      </c>
      <c r="AO510" s="211">
        <v>0</v>
      </c>
      <c r="AP510" s="205">
        <v>0</v>
      </c>
      <c r="AQ510" s="205">
        <v>0</v>
      </c>
      <c r="AR510" s="205">
        <v>0</v>
      </c>
    </row>
    <row r="511" spans="1:44" s="204" customFormat="1" ht="36" hidden="1" customHeight="1">
      <c r="B511" s="197" t="s">
        <v>824</v>
      </c>
      <c r="C511" s="197"/>
      <c r="D511" s="199" t="s">
        <v>857</v>
      </c>
      <c r="E511" s="199" t="s">
        <v>857</v>
      </c>
      <c r="F511" s="199" t="s">
        <v>857</v>
      </c>
      <c r="G511" s="199" t="s">
        <v>857</v>
      </c>
      <c r="H511" s="199" t="s">
        <v>857</v>
      </c>
      <c r="I511" s="200">
        <f>I512</f>
        <v>702.7</v>
      </c>
      <c r="J511" s="200">
        <f>J512</f>
        <v>702.7</v>
      </c>
      <c r="K511" s="200">
        <f>K512</f>
        <v>702.7</v>
      </c>
      <c r="L511" s="201">
        <f>L512</f>
        <v>16</v>
      </c>
      <c r="M511" s="199" t="s">
        <v>857</v>
      </c>
      <c r="N511" s="199" t="s">
        <v>857</v>
      </c>
      <c r="O511" s="202" t="s">
        <v>857</v>
      </c>
      <c r="P511" s="203">
        <v>2570556.2200000002</v>
      </c>
      <c r="Q511" s="203">
        <f>Q512</f>
        <v>0</v>
      </c>
      <c r="R511" s="203">
        <f>R512</f>
        <v>0</v>
      </c>
      <c r="S511" s="203">
        <f>S512</f>
        <v>2570556.2200000002</v>
      </c>
      <c r="T511" s="203">
        <f t="shared" si="98"/>
        <v>3658.1133058204073</v>
      </c>
      <c r="U511" s="203">
        <f>MAX(U512)</f>
        <v>8815.522538778996</v>
      </c>
      <c r="Y511" s="205"/>
      <c r="Z511" s="205"/>
      <c r="AA511" s="205"/>
      <c r="AB511" s="205"/>
      <c r="AC511" s="205"/>
      <c r="AD511" s="205"/>
      <c r="AE511" s="205"/>
      <c r="AF511" s="205"/>
      <c r="AG511" s="205"/>
      <c r="AH511" s="205"/>
      <c r="AI511" s="205"/>
      <c r="AJ511" s="205"/>
      <c r="AK511" s="205"/>
      <c r="AL511" s="205"/>
      <c r="AM511" s="205"/>
      <c r="AN511" s="205"/>
      <c r="AO511" s="205"/>
      <c r="AP511" s="205"/>
      <c r="AQ511" s="205"/>
      <c r="AR511" s="205"/>
    </row>
    <row r="512" spans="1:44" s="204" customFormat="1" ht="36" hidden="1" customHeight="1">
      <c r="A512" s="204">
        <v>1</v>
      </c>
      <c r="B512" s="207">
        <f>SUBTOTAL(103,$A$16:A512)</f>
        <v>0</v>
      </c>
      <c r="C512" s="197" t="s">
        <v>94</v>
      </c>
      <c r="D512" s="199">
        <v>1969</v>
      </c>
      <c r="E512" s="199"/>
      <c r="F512" s="208" t="s">
        <v>262</v>
      </c>
      <c r="G512" s="199">
        <v>2</v>
      </c>
      <c r="H512" s="199" t="s">
        <v>297</v>
      </c>
      <c r="I512" s="203">
        <v>702.7</v>
      </c>
      <c r="J512" s="203">
        <v>702.7</v>
      </c>
      <c r="K512" s="203">
        <v>702.7</v>
      </c>
      <c r="L512" s="209">
        <v>16</v>
      </c>
      <c r="M512" s="199" t="s">
        <v>260</v>
      </c>
      <c r="N512" s="199" t="s">
        <v>264</v>
      </c>
      <c r="O512" s="202" t="s">
        <v>276</v>
      </c>
      <c r="P512" s="203">
        <v>2570556.2200000002</v>
      </c>
      <c r="Q512" s="203">
        <v>0</v>
      </c>
      <c r="R512" s="203">
        <v>0</v>
      </c>
      <c r="S512" s="203">
        <f>P512-Q512-R512</f>
        <v>2570556.2200000002</v>
      </c>
      <c r="T512" s="203">
        <f t="shared" si="98"/>
        <v>3658.1133058204073</v>
      </c>
      <c r="U512" s="203">
        <v>8815.522538778996</v>
      </c>
      <c r="V512" s="210">
        <v>8815.522538778996</v>
      </c>
      <c r="W512" s="210">
        <v>5157.4092329585892</v>
      </c>
      <c r="X512" s="210">
        <f>U512-T512</f>
        <v>5157.4092329585892</v>
      </c>
      <c r="Y512" s="205">
        <v>0</v>
      </c>
      <c r="Z512" s="205">
        <v>0</v>
      </c>
      <c r="AA512" s="205">
        <v>0</v>
      </c>
      <c r="AB512" s="205">
        <v>0</v>
      </c>
      <c r="AC512" s="205">
        <v>0</v>
      </c>
      <c r="AD512" s="205">
        <v>0</v>
      </c>
      <c r="AE512" s="205">
        <v>0</v>
      </c>
      <c r="AF512" s="211">
        <v>0</v>
      </c>
      <c r="AG512" s="205">
        <v>694.7</v>
      </c>
      <c r="AH512" s="211">
        <f>8917.04*AG512/I512</f>
        <v>8815.522538778996</v>
      </c>
      <c r="AI512" s="205">
        <v>0</v>
      </c>
      <c r="AJ512" s="205">
        <v>0</v>
      </c>
      <c r="AK512" s="205">
        <v>0</v>
      </c>
      <c r="AL512" s="211">
        <v>0</v>
      </c>
      <c r="AM512" s="205">
        <v>0</v>
      </c>
      <c r="AN512" s="205">
        <v>0</v>
      </c>
      <c r="AO512" s="211">
        <v>0</v>
      </c>
      <c r="AP512" s="205">
        <v>0</v>
      </c>
      <c r="AQ512" s="205">
        <v>0</v>
      </c>
      <c r="AR512" s="205">
        <v>0</v>
      </c>
    </row>
    <row r="513" spans="1:44" s="204" customFormat="1" ht="36" hidden="1" customHeight="1">
      <c r="B513" s="197" t="s">
        <v>1222</v>
      </c>
      <c r="C513" s="197"/>
      <c r="D513" s="199" t="s">
        <v>857</v>
      </c>
      <c r="E513" s="199" t="s">
        <v>857</v>
      </c>
      <c r="F513" s="199" t="s">
        <v>857</v>
      </c>
      <c r="G513" s="199" t="s">
        <v>857</v>
      </c>
      <c r="H513" s="199" t="s">
        <v>857</v>
      </c>
      <c r="I513" s="200">
        <f>SUM(I514:I515)</f>
        <v>1625.9</v>
      </c>
      <c r="J513" s="200">
        <f>SUM(J514:J515)</f>
        <v>1564.5</v>
      </c>
      <c r="K513" s="200">
        <f>SUM(K514:K515)</f>
        <v>1564.5</v>
      </c>
      <c r="L513" s="201">
        <f>SUM(L514:L515)</f>
        <v>63</v>
      </c>
      <c r="M513" s="199" t="s">
        <v>857</v>
      </c>
      <c r="N513" s="199" t="s">
        <v>857</v>
      </c>
      <c r="O513" s="202" t="s">
        <v>857</v>
      </c>
      <c r="P513" s="203">
        <v>1181101.6800000002</v>
      </c>
      <c r="Q513" s="200">
        <f>SUM(Q514:Q515)</f>
        <v>0</v>
      </c>
      <c r="R513" s="200">
        <f>SUM(R514:R515)</f>
        <v>0</v>
      </c>
      <c r="S513" s="200">
        <f>SUM(S514:S515)</f>
        <v>1181101.6800000002</v>
      </c>
      <c r="T513" s="203">
        <f t="shared" si="98"/>
        <v>726.42947290731297</v>
      </c>
      <c r="U513" s="203">
        <f>MAX(U514:U515)</f>
        <v>4255.1000000000004</v>
      </c>
      <c r="Y513" s="205"/>
      <c r="Z513" s="205"/>
      <c r="AA513" s="205"/>
      <c r="AB513" s="205"/>
      <c r="AC513" s="205"/>
      <c r="AD513" s="205"/>
      <c r="AE513" s="205"/>
      <c r="AF513" s="205"/>
      <c r="AG513" s="205"/>
      <c r="AH513" s="205"/>
      <c r="AI513" s="205"/>
      <c r="AJ513" s="205"/>
      <c r="AK513" s="205"/>
      <c r="AL513" s="205"/>
      <c r="AM513" s="205"/>
      <c r="AN513" s="205"/>
      <c r="AO513" s="205"/>
      <c r="AP513" s="205"/>
      <c r="AQ513" s="205"/>
      <c r="AR513" s="205"/>
    </row>
    <row r="514" spans="1:44" s="204" customFormat="1" ht="36" hidden="1" customHeight="1">
      <c r="A514" s="204">
        <v>1</v>
      </c>
      <c r="B514" s="207">
        <f>SUBTOTAL(103,$A$16:A514)</f>
        <v>0</v>
      </c>
      <c r="C514" s="197" t="s">
        <v>1223</v>
      </c>
      <c r="D514" s="199">
        <v>1981</v>
      </c>
      <c r="E514" s="199"/>
      <c r="F514" s="208" t="s">
        <v>330</v>
      </c>
      <c r="G514" s="199">
        <v>2</v>
      </c>
      <c r="H514" s="199" t="s">
        <v>306</v>
      </c>
      <c r="I514" s="203">
        <v>837.6</v>
      </c>
      <c r="J514" s="203">
        <v>837.6</v>
      </c>
      <c r="K514" s="203">
        <v>837.6</v>
      </c>
      <c r="L514" s="209">
        <v>47</v>
      </c>
      <c r="M514" s="199" t="s">
        <v>260</v>
      </c>
      <c r="N514" s="199" t="s">
        <v>264</v>
      </c>
      <c r="O514" s="202" t="s">
        <v>1254</v>
      </c>
      <c r="P514" s="203">
        <v>1104118.9700000002</v>
      </c>
      <c r="Q514" s="203">
        <v>0</v>
      </c>
      <c r="R514" s="203">
        <v>0</v>
      </c>
      <c r="S514" s="203">
        <f>P514-Q514-R514</f>
        <v>1104118.9700000002</v>
      </c>
      <c r="T514" s="203">
        <f t="shared" si="98"/>
        <v>1318.193612702961</v>
      </c>
      <c r="U514" s="203">
        <v>4255.1000000000004</v>
      </c>
      <c r="V514" s="210">
        <v>4255.1000000000004</v>
      </c>
      <c r="W514" s="210">
        <v>2936.9063872970391</v>
      </c>
      <c r="X514" s="210">
        <f t="shared" ref="X514:X515" si="113">U514-T514</f>
        <v>2936.9063872970391</v>
      </c>
      <c r="Y514" s="205">
        <v>0</v>
      </c>
      <c r="Z514" s="205">
        <v>0</v>
      </c>
      <c r="AA514" s="205">
        <v>3259.66</v>
      </c>
      <c r="AB514" s="205">
        <v>184.98</v>
      </c>
      <c r="AC514" s="205">
        <v>810.46</v>
      </c>
      <c r="AD514" s="205">
        <v>0</v>
      </c>
      <c r="AE514" s="205">
        <v>0</v>
      </c>
      <c r="AF514" s="211">
        <v>0</v>
      </c>
      <c r="AG514" s="205">
        <v>0</v>
      </c>
      <c r="AH514" s="205">
        <v>0</v>
      </c>
      <c r="AI514" s="205">
        <v>0</v>
      </c>
      <c r="AJ514" s="205">
        <v>0</v>
      </c>
      <c r="AK514" s="205">
        <v>0</v>
      </c>
      <c r="AL514" s="211">
        <v>0</v>
      </c>
      <c r="AM514" s="205">
        <v>0</v>
      </c>
      <c r="AN514" s="205">
        <v>0</v>
      </c>
      <c r="AO514" s="211">
        <v>0</v>
      </c>
      <c r="AP514" s="205">
        <v>0</v>
      </c>
      <c r="AQ514" s="205">
        <v>0</v>
      </c>
      <c r="AR514" s="205">
        <v>0</v>
      </c>
    </row>
    <row r="515" spans="1:44" s="204" customFormat="1" ht="36" hidden="1" customHeight="1">
      <c r="A515" s="204">
        <v>1</v>
      </c>
      <c r="B515" s="207">
        <f>SUBTOTAL(103,$A$16:A515)</f>
        <v>0</v>
      </c>
      <c r="C515" s="197" t="s">
        <v>98</v>
      </c>
      <c r="D515" s="199">
        <v>1972</v>
      </c>
      <c r="E515" s="199"/>
      <c r="F515" s="208" t="s">
        <v>262</v>
      </c>
      <c r="G515" s="199">
        <v>2</v>
      </c>
      <c r="H515" s="199" t="s">
        <v>297</v>
      </c>
      <c r="I515" s="203">
        <v>788.3</v>
      </c>
      <c r="J515" s="203">
        <v>726.9</v>
      </c>
      <c r="K515" s="203">
        <v>726.9</v>
      </c>
      <c r="L515" s="209">
        <v>16</v>
      </c>
      <c r="M515" s="199" t="s">
        <v>260</v>
      </c>
      <c r="N515" s="199" t="s">
        <v>277</v>
      </c>
      <c r="O515" s="202" t="s">
        <v>263</v>
      </c>
      <c r="P515" s="203">
        <v>76982.710000000006</v>
      </c>
      <c r="Q515" s="203">
        <v>0</v>
      </c>
      <c r="R515" s="203">
        <v>0</v>
      </c>
      <c r="S515" s="203">
        <f>P515-Q515-R515</f>
        <v>76982.710000000006</v>
      </c>
      <c r="T515" s="203">
        <f t="shared" si="98"/>
        <v>97.656615501712565</v>
      </c>
      <c r="U515" s="203">
        <v>97.656615501712565</v>
      </c>
      <c r="V515" s="210">
        <v>97.656615501712565</v>
      </c>
      <c r="W515" s="210">
        <v>0</v>
      </c>
      <c r="X515" s="210">
        <f t="shared" si="113"/>
        <v>0</v>
      </c>
      <c r="Y515" s="205">
        <v>0</v>
      </c>
      <c r="Z515" s="205">
        <v>0</v>
      </c>
      <c r="AA515" s="205">
        <v>0</v>
      </c>
      <c r="AB515" s="205">
        <v>0</v>
      </c>
      <c r="AC515" s="205">
        <v>0</v>
      </c>
      <c r="AD515" s="205">
        <v>0</v>
      </c>
      <c r="AE515" s="205">
        <v>0</v>
      </c>
      <c r="AF515" s="211">
        <v>0</v>
      </c>
      <c r="AG515" s="205">
        <v>0</v>
      </c>
      <c r="AH515" s="205">
        <v>0</v>
      </c>
      <c r="AI515" s="205">
        <v>0</v>
      </c>
      <c r="AJ515" s="205">
        <v>0</v>
      </c>
      <c r="AK515" s="205">
        <v>0</v>
      </c>
      <c r="AL515" s="211">
        <v>0</v>
      </c>
      <c r="AM515" s="205">
        <v>0</v>
      </c>
      <c r="AN515" s="205">
        <v>0</v>
      </c>
      <c r="AO515" s="211">
        <v>0</v>
      </c>
      <c r="AP515" s="205">
        <v>0</v>
      </c>
      <c r="AQ515" s="205">
        <v>0</v>
      </c>
      <c r="AR515" s="205">
        <v>0</v>
      </c>
    </row>
    <row r="516" spans="1:44" s="204" customFormat="1" ht="36" hidden="1" customHeight="1">
      <c r="B516" s="197" t="s">
        <v>825</v>
      </c>
      <c r="C516" s="212"/>
      <c r="D516" s="199" t="s">
        <v>857</v>
      </c>
      <c r="E516" s="199" t="s">
        <v>857</v>
      </c>
      <c r="F516" s="199" t="s">
        <v>857</v>
      </c>
      <c r="G516" s="199" t="s">
        <v>857</v>
      </c>
      <c r="H516" s="199" t="s">
        <v>857</v>
      </c>
      <c r="I516" s="200">
        <f>SUM(I517:I521)</f>
        <v>2462.8000000000002</v>
      </c>
      <c r="J516" s="200">
        <f>SUM(J517:J521)</f>
        <v>2411.3999999999996</v>
      </c>
      <c r="K516" s="200">
        <f>SUM(K517:K521)</f>
        <v>2411.3999999999996</v>
      </c>
      <c r="L516" s="201">
        <f>SUM(L517:L521)</f>
        <v>120</v>
      </c>
      <c r="M516" s="199" t="s">
        <v>857</v>
      </c>
      <c r="N516" s="199" t="s">
        <v>857</v>
      </c>
      <c r="O516" s="202" t="s">
        <v>857</v>
      </c>
      <c r="P516" s="203">
        <v>5058199.54</v>
      </c>
      <c r="Q516" s="203">
        <f>SUM(Q517:Q521)</f>
        <v>0</v>
      </c>
      <c r="R516" s="203">
        <f>SUM(R517:R521)</f>
        <v>0</v>
      </c>
      <c r="S516" s="203">
        <f>SUM(S517:S521)</f>
        <v>5058199.54</v>
      </c>
      <c r="T516" s="203">
        <f t="shared" si="98"/>
        <v>2053.8409696280655</v>
      </c>
      <c r="U516" s="203">
        <f>MAX(U517:U521)</f>
        <v>8993.6293266147513</v>
      </c>
      <c r="Y516" s="205"/>
      <c r="Z516" s="205"/>
      <c r="AA516" s="205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</row>
    <row r="517" spans="1:44" s="204" customFormat="1" ht="36" hidden="1" customHeight="1">
      <c r="A517" s="204">
        <v>1</v>
      </c>
      <c r="B517" s="207">
        <f>SUBTOTAL(103,$A$16:A517)</f>
        <v>0</v>
      </c>
      <c r="C517" s="197" t="s">
        <v>182</v>
      </c>
      <c r="D517" s="199" t="s">
        <v>296</v>
      </c>
      <c r="E517" s="199"/>
      <c r="F517" s="208" t="s">
        <v>262</v>
      </c>
      <c r="G517" s="199" t="s">
        <v>297</v>
      </c>
      <c r="H517" s="199" t="s">
        <v>298</v>
      </c>
      <c r="I517" s="203">
        <v>259.5</v>
      </c>
      <c r="J517" s="203">
        <v>250.8</v>
      </c>
      <c r="K517" s="203">
        <v>250.8</v>
      </c>
      <c r="L517" s="209">
        <v>16</v>
      </c>
      <c r="M517" s="199" t="s">
        <v>260</v>
      </c>
      <c r="N517" s="199" t="s">
        <v>264</v>
      </c>
      <c r="O517" s="202" t="s">
        <v>961</v>
      </c>
      <c r="P517" s="203">
        <v>1255071.44</v>
      </c>
      <c r="Q517" s="203">
        <v>0</v>
      </c>
      <c r="R517" s="203">
        <v>0</v>
      </c>
      <c r="S517" s="203">
        <f>P517-Q517-R517</f>
        <v>1255071.44</v>
      </c>
      <c r="T517" s="203">
        <f t="shared" si="98"/>
        <v>4836.4988053949901</v>
      </c>
      <c r="U517" s="203">
        <v>5927.5121387283243</v>
      </c>
      <c r="V517" s="210">
        <v>5927.5121387283243</v>
      </c>
      <c r="W517" s="210">
        <v>1091.0133333333342</v>
      </c>
      <c r="X517" s="210">
        <f t="shared" ref="X517:X521" si="114">U517-T517</f>
        <v>1091.0133333333342</v>
      </c>
      <c r="Y517" s="205">
        <v>0</v>
      </c>
      <c r="Z517" s="205">
        <v>0</v>
      </c>
      <c r="AA517" s="205">
        <v>0</v>
      </c>
      <c r="AB517" s="205">
        <v>0</v>
      </c>
      <c r="AC517" s="205">
        <v>0</v>
      </c>
      <c r="AD517" s="205">
        <v>0</v>
      </c>
      <c r="AE517" s="205">
        <v>0</v>
      </c>
      <c r="AF517" s="211">
        <v>0</v>
      </c>
      <c r="AG517" s="205">
        <v>172.5</v>
      </c>
      <c r="AH517" s="211">
        <f>8917.04*AG517/I517</f>
        <v>5927.5121387283243</v>
      </c>
      <c r="AI517" s="205">
        <v>0</v>
      </c>
      <c r="AJ517" s="205">
        <v>0</v>
      </c>
      <c r="AK517" s="205">
        <v>0</v>
      </c>
      <c r="AL517" s="211">
        <v>0</v>
      </c>
      <c r="AM517" s="205">
        <v>0</v>
      </c>
      <c r="AN517" s="205">
        <v>0</v>
      </c>
      <c r="AO517" s="211">
        <v>0</v>
      </c>
      <c r="AP517" s="205">
        <v>0</v>
      </c>
      <c r="AQ517" s="205">
        <v>0</v>
      </c>
      <c r="AR517" s="205">
        <v>0</v>
      </c>
    </row>
    <row r="518" spans="1:44" s="204" customFormat="1" ht="36" hidden="1" customHeight="1">
      <c r="A518" s="204">
        <v>1</v>
      </c>
      <c r="B518" s="207">
        <f>SUBTOTAL(103,$A$16:A518)</f>
        <v>0</v>
      </c>
      <c r="C518" s="197" t="s">
        <v>181</v>
      </c>
      <c r="D518" s="199" t="s">
        <v>296</v>
      </c>
      <c r="E518" s="199"/>
      <c r="F518" s="208" t="s">
        <v>262</v>
      </c>
      <c r="G518" s="199" t="s">
        <v>297</v>
      </c>
      <c r="H518" s="199" t="s">
        <v>298</v>
      </c>
      <c r="I518" s="203">
        <v>365</v>
      </c>
      <c r="J518" s="203">
        <v>328</v>
      </c>
      <c r="K518" s="203">
        <v>328</v>
      </c>
      <c r="L518" s="209">
        <v>21</v>
      </c>
      <c r="M518" s="199" t="s">
        <v>260</v>
      </c>
      <c r="N518" s="199" t="s">
        <v>261</v>
      </c>
      <c r="O518" s="202" t="s">
        <v>263</v>
      </c>
      <c r="P518" s="203">
        <v>68497.22</v>
      </c>
      <c r="Q518" s="203">
        <v>0</v>
      </c>
      <c r="R518" s="203">
        <v>0</v>
      </c>
      <c r="S518" s="203">
        <f>P518-Q518-R518</f>
        <v>68497.22</v>
      </c>
      <c r="T518" s="203">
        <f t="shared" si="98"/>
        <v>187.66361643835617</v>
      </c>
      <c r="U518" s="203">
        <v>187.66361643835617</v>
      </c>
      <c r="V518" s="210">
        <v>187.66361643835617</v>
      </c>
      <c r="W518" s="210">
        <v>0</v>
      </c>
      <c r="X518" s="210">
        <f t="shared" si="114"/>
        <v>0</v>
      </c>
      <c r="Y518" s="205">
        <v>0</v>
      </c>
      <c r="Z518" s="205">
        <v>0</v>
      </c>
      <c r="AA518" s="205">
        <v>0</v>
      </c>
      <c r="AB518" s="205">
        <v>0</v>
      </c>
      <c r="AC518" s="205">
        <v>0</v>
      </c>
      <c r="AD518" s="205">
        <v>0</v>
      </c>
      <c r="AE518" s="205">
        <v>0</v>
      </c>
      <c r="AF518" s="211">
        <v>0</v>
      </c>
      <c r="AG518" s="205">
        <v>0</v>
      </c>
      <c r="AH518" s="205">
        <v>0</v>
      </c>
      <c r="AI518" s="205">
        <v>0</v>
      </c>
      <c r="AJ518" s="205">
        <v>0</v>
      </c>
      <c r="AK518" s="205">
        <v>0</v>
      </c>
      <c r="AL518" s="211">
        <v>0</v>
      </c>
      <c r="AM518" s="205">
        <v>0</v>
      </c>
      <c r="AN518" s="205">
        <v>0</v>
      </c>
      <c r="AO518" s="211">
        <v>0</v>
      </c>
      <c r="AP518" s="205">
        <v>0</v>
      </c>
      <c r="AQ518" s="205">
        <v>0</v>
      </c>
      <c r="AR518" s="205">
        <v>0</v>
      </c>
    </row>
    <row r="519" spans="1:44" s="204" customFormat="1" ht="36" hidden="1" customHeight="1">
      <c r="A519" s="204">
        <v>1</v>
      </c>
      <c r="B519" s="207">
        <f>SUBTOTAL(103,$A$16:A519)</f>
        <v>0</v>
      </c>
      <c r="C519" s="197" t="s">
        <v>1224</v>
      </c>
      <c r="D519" s="199">
        <v>1917</v>
      </c>
      <c r="E519" s="199"/>
      <c r="F519" s="208" t="s">
        <v>262</v>
      </c>
      <c r="G519" s="199">
        <v>2</v>
      </c>
      <c r="H519" s="199" t="s">
        <v>298</v>
      </c>
      <c r="I519" s="203">
        <v>436.6</v>
      </c>
      <c r="J519" s="203">
        <v>436.6</v>
      </c>
      <c r="K519" s="203">
        <v>436.6</v>
      </c>
      <c r="L519" s="209">
        <v>21</v>
      </c>
      <c r="M519" s="199" t="s">
        <v>260</v>
      </c>
      <c r="N519" s="199" t="s">
        <v>264</v>
      </c>
      <c r="O519" s="202" t="s">
        <v>1266</v>
      </c>
      <c r="P519" s="203">
        <v>1767372.2100000002</v>
      </c>
      <c r="Q519" s="203">
        <v>0</v>
      </c>
      <c r="R519" s="203">
        <v>0</v>
      </c>
      <c r="S519" s="203">
        <f>P519-Q519-R519</f>
        <v>1767372.2100000002</v>
      </c>
      <c r="T519" s="203">
        <f t="shared" si="98"/>
        <v>4048.0352954649566</v>
      </c>
      <c r="U519" s="203">
        <v>8993.6293266147513</v>
      </c>
      <c r="V519" s="210">
        <v>8993.6293266147513</v>
      </c>
      <c r="W519" s="210">
        <v>4945.5940311497943</v>
      </c>
      <c r="X519" s="210">
        <f t="shared" si="114"/>
        <v>4945.5940311497943</v>
      </c>
      <c r="Y519" s="205">
        <v>0</v>
      </c>
      <c r="Z519" s="205">
        <v>0</v>
      </c>
      <c r="AA519" s="205">
        <v>0</v>
      </c>
      <c r="AB519" s="205">
        <v>0</v>
      </c>
      <c r="AC519" s="205">
        <v>0</v>
      </c>
      <c r="AD519" s="205">
        <v>0</v>
      </c>
      <c r="AE519" s="205">
        <v>0</v>
      </c>
      <c r="AF519" s="211">
        <v>0</v>
      </c>
      <c r="AG519" s="205">
        <v>440.35</v>
      </c>
      <c r="AH519" s="211">
        <f t="shared" ref="AH519:AH520" si="115">8917.04*AG519/I519</f>
        <v>8993.6293266147513</v>
      </c>
      <c r="AI519" s="205">
        <v>0</v>
      </c>
      <c r="AJ519" s="205">
        <v>0</v>
      </c>
      <c r="AK519" s="205">
        <v>0</v>
      </c>
      <c r="AL519" s="211">
        <v>0</v>
      </c>
      <c r="AM519" s="205">
        <v>0</v>
      </c>
      <c r="AN519" s="205">
        <v>0</v>
      </c>
      <c r="AO519" s="211">
        <v>0</v>
      </c>
      <c r="AP519" s="205">
        <v>0</v>
      </c>
      <c r="AQ519" s="205">
        <v>0</v>
      </c>
      <c r="AR519" s="205">
        <v>0</v>
      </c>
    </row>
    <row r="520" spans="1:44" s="204" customFormat="1" ht="36" hidden="1" customHeight="1">
      <c r="A520" s="204">
        <v>1</v>
      </c>
      <c r="B520" s="207">
        <f>SUBTOTAL(103,$A$16:A520)</f>
        <v>0</v>
      </c>
      <c r="C520" s="197" t="s">
        <v>1225</v>
      </c>
      <c r="D520" s="199">
        <v>1917</v>
      </c>
      <c r="E520" s="199"/>
      <c r="F520" s="208" t="s">
        <v>262</v>
      </c>
      <c r="G520" s="199">
        <v>2</v>
      </c>
      <c r="H520" s="199" t="s">
        <v>298</v>
      </c>
      <c r="I520" s="203">
        <v>476.7</v>
      </c>
      <c r="J520" s="203">
        <v>476.7</v>
      </c>
      <c r="K520" s="203">
        <v>476.7</v>
      </c>
      <c r="L520" s="209">
        <v>28</v>
      </c>
      <c r="M520" s="199" t="s">
        <v>260</v>
      </c>
      <c r="N520" s="199" t="s">
        <v>264</v>
      </c>
      <c r="O520" s="202" t="s">
        <v>1304</v>
      </c>
      <c r="P520" s="203">
        <v>1327119.4200000002</v>
      </c>
      <c r="Q520" s="203">
        <v>0</v>
      </c>
      <c r="R520" s="203">
        <v>0</v>
      </c>
      <c r="S520" s="203">
        <f>P520-Q520-R520</f>
        <v>1327119.4200000002</v>
      </c>
      <c r="T520" s="203">
        <f t="shared" si="98"/>
        <v>2783.9719320327254</v>
      </c>
      <c r="U520" s="203">
        <v>7631.9536815607307</v>
      </c>
      <c r="V520" s="210">
        <v>7631.9536815607307</v>
      </c>
      <c r="W520" s="210">
        <v>4847.9817495280058</v>
      </c>
      <c r="X520" s="210">
        <f t="shared" si="114"/>
        <v>4847.9817495280058</v>
      </c>
      <c r="Y520" s="205">
        <v>0</v>
      </c>
      <c r="Z520" s="205">
        <v>0</v>
      </c>
      <c r="AA520" s="205">
        <v>0</v>
      </c>
      <c r="AB520" s="205">
        <v>0</v>
      </c>
      <c r="AC520" s="205">
        <v>0</v>
      </c>
      <c r="AD520" s="205">
        <v>0</v>
      </c>
      <c r="AE520" s="205">
        <v>0</v>
      </c>
      <c r="AF520" s="211">
        <v>0</v>
      </c>
      <c r="AG520" s="205">
        <v>408</v>
      </c>
      <c r="AH520" s="211">
        <f t="shared" si="115"/>
        <v>7631.9536815607307</v>
      </c>
      <c r="AI520" s="205">
        <v>0</v>
      </c>
      <c r="AJ520" s="205">
        <v>0</v>
      </c>
      <c r="AK520" s="205">
        <v>0</v>
      </c>
      <c r="AL520" s="211">
        <v>0</v>
      </c>
      <c r="AM520" s="205">
        <v>0</v>
      </c>
      <c r="AN520" s="205">
        <v>0</v>
      </c>
      <c r="AO520" s="211">
        <v>0</v>
      </c>
      <c r="AP520" s="205">
        <v>0</v>
      </c>
      <c r="AQ520" s="205">
        <v>0</v>
      </c>
      <c r="AR520" s="205">
        <v>0</v>
      </c>
    </row>
    <row r="521" spans="1:44" s="204" customFormat="1" ht="36" hidden="1" customHeight="1">
      <c r="A521" s="204">
        <v>1</v>
      </c>
      <c r="B521" s="207">
        <f>SUBTOTAL(103,$A$16:A521)</f>
        <v>0</v>
      </c>
      <c r="C521" s="197" t="s">
        <v>1226</v>
      </c>
      <c r="D521" s="199">
        <v>1967</v>
      </c>
      <c r="E521" s="199">
        <v>2014</v>
      </c>
      <c r="F521" s="208" t="s">
        <v>262</v>
      </c>
      <c r="G521" s="199">
        <v>2</v>
      </c>
      <c r="H521" s="199" t="s">
        <v>302</v>
      </c>
      <c r="I521" s="203">
        <v>925</v>
      </c>
      <c r="J521" s="203">
        <v>919.3</v>
      </c>
      <c r="K521" s="203">
        <v>919.3</v>
      </c>
      <c r="L521" s="209">
        <v>34</v>
      </c>
      <c r="M521" s="199" t="s">
        <v>260</v>
      </c>
      <c r="N521" s="199" t="s">
        <v>264</v>
      </c>
      <c r="O521" s="202" t="s">
        <v>1305</v>
      </c>
      <c r="P521" s="203">
        <v>640139.25</v>
      </c>
      <c r="Q521" s="203">
        <v>0</v>
      </c>
      <c r="R521" s="203">
        <v>0</v>
      </c>
      <c r="S521" s="203">
        <f>P521-Q521-R521</f>
        <v>640139.25</v>
      </c>
      <c r="T521" s="203">
        <f t="shared" si="98"/>
        <v>692.04243243243241</v>
      </c>
      <c r="U521" s="203">
        <v>810.46</v>
      </c>
      <c r="V521" s="210">
        <v>810.46</v>
      </c>
      <c r="W521" s="210">
        <v>118.41756756756763</v>
      </c>
      <c r="X521" s="210">
        <f t="shared" si="114"/>
        <v>118.41756756756763</v>
      </c>
      <c r="Y521" s="205">
        <v>0</v>
      </c>
      <c r="Z521" s="205">
        <v>0</v>
      </c>
      <c r="AA521" s="205">
        <v>0</v>
      </c>
      <c r="AB521" s="205">
        <v>0</v>
      </c>
      <c r="AC521" s="205">
        <v>810.46</v>
      </c>
      <c r="AD521" s="205">
        <v>0</v>
      </c>
      <c r="AE521" s="205">
        <v>0</v>
      </c>
      <c r="AF521" s="211">
        <v>0</v>
      </c>
      <c r="AG521" s="205">
        <v>0</v>
      </c>
      <c r="AH521" s="205">
        <v>0</v>
      </c>
      <c r="AI521" s="205">
        <v>0</v>
      </c>
      <c r="AJ521" s="205">
        <v>0</v>
      </c>
      <c r="AK521" s="205">
        <v>0</v>
      </c>
      <c r="AL521" s="211">
        <v>0</v>
      </c>
      <c r="AM521" s="205">
        <v>0</v>
      </c>
      <c r="AN521" s="205">
        <v>0</v>
      </c>
      <c r="AO521" s="211">
        <v>0</v>
      </c>
      <c r="AP521" s="205">
        <v>0</v>
      </c>
      <c r="AQ521" s="205">
        <v>0</v>
      </c>
      <c r="AR521" s="205">
        <v>0</v>
      </c>
    </row>
    <row r="522" spans="1:44" s="204" customFormat="1" ht="36" hidden="1" customHeight="1">
      <c r="B522" s="197" t="s">
        <v>826</v>
      </c>
      <c r="C522" s="197"/>
      <c r="D522" s="199" t="s">
        <v>857</v>
      </c>
      <c r="E522" s="199" t="s">
        <v>857</v>
      </c>
      <c r="F522" s="199" t="s">
        <v>857</v>
      </c>
      <c r="G522" s="199" t="s">
        <v>857</v>
      </c>
      <c r="H522" s="199" t="s">
        <v>857</v>
      </c>
      <c r="I522" s="200">
        <f>I523</f>
        <v>1755.2</v>
      </c>
      <c r="J522" s="200">
        <f>J523</f>
        <v>1537.2</v>
      </c>
      <c r="K522" s="200">
        <f>K523</f>
        <v>1537.2</v>
      </c>
      <c r="L522" s="201">
        <f>L523</f>
        <v>62</v>
      </c>
      <c r="M522" s="199" t="s">
        <v>857</v>
      </c>
      <c r="N522" s="199" t="s">
        <v>857</v>
      </c>
      <c r="O522" s="202" t="s">
        <v>857</v>
      </c>
      <c r="P522" s="203">
        <v>3982171.62</v>
      </c>
      <c r="Q522" s="203">
        <f>Q523</f>
        <v>0</v>
      </c>
      <c r="R522" s="203">
        <f>R523</f>
        <v>0</v>
      </c>
      <c r="S522" s="203">
        <f>S523</f>
        <v>3982171.62</v>
      </c>
      <c r="T522" s="203">
        <f t="shared" si="98"/>
        <v>2268.7851071103009</v>
      </c>
      <c r="U522" s="203">
        <f>MAX(U523)</f>
        <v>5205.9419033728354</v>
      </c>
      <c r="Y522" s="205"/>
      <c r="Z522" s="205"/>
      <c r="AA522" s="205"/>
      <c r="AB522" s="205"/>
      <c r="AC522" s="205"/>
      <c r="AD522" s="205"/>
      <c r="AE522" s="205"/>
      <c r="AF522" s="205"/>
      <c r="AG522" s="205"/>
      <c r="AH522" s="205"/>
      <c r="AI522" s="205"/>
      <c r="AJ522" s="205"/>
      <c r="AK522" s="205"/>
      <c r="AL522" s="205"/>
      <c r="AM522" s="205"/>
      <c r="AN522" s="205"/>
      <c r="AO522" s="205"/>
      <c r="AP522" s="205"/>
      <c r="AQ522" s="205"/>
      <c r="AR522" s="205"/>
    </row>
    <row r="523" spans="1:44" s="204" customFormat="1" ht="36" hidden="1" customHeight="1">
      <c r="A523" s="204">
        <v>1</v>
      </c>
      <c r="B523" s="207">
        <f>SUBTOTAL(103,$A$16:A523)</f>
        <v>0</v>
      </c>
      <c r="C523" s="197" t="s">
        <v>185</v>
      </c>
      <c r="D523" s="199">
        <v>1959</v>
      </c>
      <c r="E523" s="199"/>
      <c r="F523" s="208" t="s">
        <v>262</v>
      </c>
      <c r="G523" s="199">
        <v>3</v>
      </c>
      <c r="H523" s="199" t="s">
        <v>302</v>
      </c>
      <c r="I523" s="203">
        <v>1755.2</v>
      </c>
      <c r="J523" s="203">
        <v>1537.2</v>
      </c>
      <c r="K523" s="203">
        <v>1537.2</v>
      </c>
      <c r="L523" s="209">
        <v>62</v>
      </c>
      <c r="M523" s="199" t="s">
        <v>260</v>
      </c>
      <c r="N523" s="199" t="s">
        <v>261</v>
      </c>
      <c r="O523" s="202" t="s">
        <v>263</v>
      </c>
      <c r="P523" s="203">
        <v>3982171.62</v>
      </c>
      <c r="Q523" s="203">
        <v>0</v>
      </c>
      <c r="R523" s="203">
        <v>0</v>
      </c>
      <c r="S523" s="203">
        <f>P523-Q523-R523</f>
        <v>3982171.62</v>
      </c>
      <c r="T523" s="203">
        <f t="shared" si="98"/>
        <v>2268.7851071103009</v>
      </c>
      <c r="U523" s="203">
        <v>5205.9419033728354</v>
      </c>
      <c r="V523" s="210">
        <v>5205.9419033728354</v>
      </c>
      <c r="W523" s="210">
        <v>2937.1567962625345</v>
      </c>
      <c r="X523" s="210">
        <f>U523-T523</f>
        <v>2937.1567962625345</v>
      </c>
      <c r="Y523" s="205">
        <v>0</v>
      </c>
      <c r="Z523" s="205">
        <v>0</v>
      </c>
      <c r="AA523" s="205">
        <v>0</v>
      </c>
      <c r="AB523" s="205">
        <v>0</v>
      </c>
      <c r="AC523" s="205">
        <v>0</v>
      </c>
      <c r="AD523" s="205">
        <v>0</v>
      </c>
      <c r="AE523" s="205">
        <v>0</v>
      </c>
      <c r="AF523" s="211">
        <v>0</v>
      </c>
      <c r="AG523" s="205">
        <v>1024.72</v>
      </c>
      <c r="AH523" s="211">
        <f>8917.04*AG523/I523</f>
        <v>5205.9419033728354</v>
      </c>
      <c r="AI523" s="205">
        <v>0</v>
      </c>
      <c r="AJ523" s="205">
        <v>0</v>
      </c>
      <c r="AK523" s="205">
        <v>0</v>
      </c>
      <c r="AL523" s="211">
        <v>0</v>
      </c>
      <c r="AM523" s="205">
        <v>0</v>
      </c>
      <c r="AN523" s="205">
        <v>0</v>
      </c>
      <c r="AO523" s="211">
        <v>0</v>
      </c>
      <c r="AP523" s="205">
        <v>0</v>
      </c>
      <c r="AQ523" s="205">
        <v>0</v>
      </c>
      <c r="AR523" s="205">
        <v>0</v>
      </c>
    </row>
    <row r="524" spans="1:44" s="204" customFormat="1" ht="36" hidden="1" customHeight="1">
      <c r="B524" s="197" t="s">
        <v>827</v>
      </c>
      <c r="C524" s="197"/>
      <c r="D524" s="199" t="s">
        <v>857</v>
      </c>
      <c r="E524" s="199" t="s">
        <v>857</v>
      </c>
      <c r="F524" s="199" t="s">
        <v>857</v>
      </c>
      <c r="G524" s="199" t="s">
        <v>857</v>
      </c>
      <c r="H524" s="199" t="s">
        <v>857</v>
      </c>
      <c r="I524" s="200">
        <f>SUM(I525:I526)</f>
        <v>4921.7999999999993</v>
      </c>
      <c r="J524" s="200">
        <f>SUM(J525:J526)</f>
        <v>4712.7999999999993</v>
      </c>
      <c r="K524" s="200">
        <f>SUM(K525:K526)</f>
        <v>3049.1</v>
      </c>
      <c r="L524" s="201">
        <f>SUM(L525:L526)</f>
        <v>126</v>
      </c>
      <c r="M524" s="199" t="s">
        <v>857</v>
      </c>
      <c r="N524" s="199" t="s">
        <v>857</v>
      </c>
      <c r="O524" s="202" t="s">
        <v>857</v>
      </c>
      <c r="P524" s="200">
        <v>8046011.1599999992</v>
      </c>
      <c r="Q524" s="200">
        <f>SUM(Q525:Q526)</f>
        <v>0</v>
      </c>
      <c r="R524" s="200">
        <f>SUM(R525:R526)</f>
        <v>0</v>
      </c>
      <c r="S524" s="200">
        <f>SUM(S525:S526)</f>
        <v>8046011.1599999992</v>
      </c>
      <c r="T524" s="203">
        <f t="shared" si="98"/>
        <v>1634.7700353529196</v>
      </c>
      <c r="U524" s="203">
        <f>MAX(U525:U526)</f>
        <v>7536.0532872996318</v>
      </c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</row>
    <row r="525" spans="1:44" s="204" customFormat="1" ht="36" hidden="1" customHeight="1">
      <c r="A525" s="204">
        <v>1</v>
      </c>
      <c r="B525" s="207">
        <f>SUBTOTAL(103,$A$16:A525)</f>
        <v>0</v>
      </c>
      <c r="C525" s="197" t="s">
        <v>184</v>
      </c>
      <c r="D525" s="199" t="s">
        <v>299</v>
      </c>
      <c r="E525" s="199"/>
      <c r="F525" s="208" t="s">
        <v>262</v>
      </c>
      <c r="G525" s="199" t="s">
        <v>297</v>
      </c>
      <c r="H525" s="199" t="s">
        <v>297</v>
      </c>
      <c r="I525" s="203">
        <v>729.9</v>
      </c>
      <c r="J525" s="203">
        <v>520.9</v>
      </c>
      <c r="K525" s="203">
        <v>520.9</v>
      </c>
      <c r="L525" s="209">
        <v>35</v>
      </c>
      <c r="M525" s="199" t="s">
        <v>260</v>
      </c>
      <c r="N525" s="199" t="s">
        <v>264</v>
      </c>
      <c r="O525" s="202" t="s">
        <v>962</v>
      </c>
      <c r="P525" s="203">
        <v>2614299.75</v>
      </c>
      <c r="Q525" s="203">
        <v>0</v>
      </c>
      <c r="R525" s="203">
        <v>0</v>
      </c>
      <c r="S525" s="203">
        <f>P525-Q525-R525</f>
        <v>2614299.75</v>
      </c>
      <c r="T525" s="203">
        <f t="shared" ref="T525:T588" si="116">P525/I525</f>
        <v>3581.7231812577065</v>
      </c>
      <c r="U525" s="203">
        <v>7536.0532872996318</v>
      </c>
      <c r="V525" s="210">
        <v>7536.0532872996318</v>
      </c>
      <c r="W525" s="210">
        <v>3954.3301060419253</v>
      </c>
      <c r="X525" s="210">
        <f t="shared" ref="X525:X526" si="117">U525-T525</f>
        <v>3954.3301060419253</v>
      </c>
      <c r="Y525" s="205">
        <v>0</v>
      </c>
      <c r="Z525" s="205">
        <v>0</v>
      </c>
      <c r="AA525" s="205">
        <v>0</v>
      </c>
      <c r="AB525" s="205">
        <v>0</v>
      </c>
      <c r="AC525" s="205">
        <v>0</v>
      </c>
      <c r="AD525" s="205">
        <v>0</v>
      </c>
      <c r="AE525" s="205">
        <v>0</v>
      </c>
      <c r="AF525" s="211">
        <v>0</v>
      </c>
      <c r="AG525" s="205">
        <v>616.86</v>
      </c>
      <c r="AH525" s="211">
        <f>8917.04*AG525/I525</f>
        <v>7536.0532872996318</v>
      </c>
      <c r="AI525" s="205">
        <v>0</v>
      </c>
      <c r="AJ525" s="205">
        <v>0</v>
      </c>
      <c r="AK525" s="205">
        <v>0</v>
      </c>
      <c r="AL525" s="211">
        <v>0</v>
      </c>
      <c r="AM525" s="205">
        <v>0</v>
      </c>
      <c r="AN525" s="205">
        <v>0</v>
      </c>
      <c r="AO525" s="211">
        <v>0</v>
      </c>
      <c r="AP525" s="205">
        <v>0</v>
      </c>
      <c r="AQ525" s="205">
        <v>0</v>
      </c>
      <c r="AR525" s="205">
        <v>0</v>
      </c>
    </row>
    <row r="526" spans="1:44" s="204" customFormat="1" ht="36" hidden="1" customHeight="1">
      <c r="A526" s="204">
        <v>1</v>
      </c>
      <c r="B526" s="207">
        <f>SUBTOTAL(103,$A$16:A526)</f>
        <v>0</v>
      </c>
      <c r="C526" s="197" t="s">
        <v>1498</v>
      </c>
      <c r="D526" s="199">
        <v>1977</v>
      </c>
      <c r="E526" s="199"/>
      <c r="F526" s="208" t="s">
        <v>262</v>
      </c>
      <c r="G526" s="199">
        <v>5</v>
      </c>
      <c r="H526" s="199" t="s">
        <v>298</v>
      </c>
      <c r="I526" s="203">
        <v>4191.8999999999996</v>
      </c>
      <c r="J526" s="203">
        <v>4191.8999999999996</v>
      </c>
      <c r="K526" s="203">
        <v>2528.1999999999998</v>
      </c>
      <c r="L526" s="209">
        <v>91</v>
      </c>
      <c r="M526" s="199" t="s">
        <v>260</v>
      </c>
      <c r="N526" s="199" t="s">
        <v>264</v>
      </c>
      <c r="O526" s="202" t="s">
        <v>1534</v>
      </c>
      <c r="P526" s="203">
        <v>5431711.4099999992</v>
      </c>
      <c r="Q526" s="203">
        <v>0</v>
      </c>
      <c r="R526" s="203">
        <v>0</v>
      </c>
      <c r="S526" s="203">
        <f>P526-R526-Q526</f>
        <v>5431711.4099999992</v>
      </c>
      <c r="T526" s="203">
        <f t="shared" si="116"/>
        <v>1295.7635940742859</v>
      </c>
      <c r="U526" s="203">
        <v>4823.8813950714484</v>
      </c>
      <c r="V526" s="210">
        <v>4823.8813950714484</v>
      </c>
      <c r="W526" s="210">
        <v>3528.1178009971627</v>
      </c>
      <c r="X526" s="210">
        <f t="shared" si="117"/>
        <v>3528.1178009971627</v>
      </c>
      <c r="Y526" s="205">
        <v>0</v>
      </c>
      <c r="Z526" s="205">
        <v>0</v>
      </c>
      <c r="AA526" s="205">
        <v>0</v>
      </c>
      <c r="AB526" s="205">
        <v>0</v>
      </c>
      <c r="AC526" s="205">
        <v>0</v>
      </c>
      <c r="AD526" s="205">
        <v>0</v>
      </c>
      <c r="AE526" s="205">
        <v>0</v>
      </c>
      <c r="AF526" s="211">
        <v>0</v>
      </c>
      <c r="AG526" s="205">
        <v>0</v>
      </c>
      <c r="AH526" s="205">
        <v>0</v>
      </c>
      <c r="AI526" s="205">
        <v>0</v>
      </c>
      <c r="AJ526" s="205">
        <v>0</v>
      </c>
      <c r="AK526" s="205">
        <v>2869</v>
      </c>
      <c r="AL526" s="211">
        <f>7048.18*AK526/I526</f>
        <v>4823.8813950714484</v>
      </c>
      <c r="AM526" s="205">
        <v>0</v>
      </c>
      <c r="AN526" s="205">
        <v>0</v>
      </c>
      <c r="AO526" s="211">
        <v>0</v>
      </c>
      <c r="AP526" s="205">
        <v>0</v>
      </c>
      <c r="AQ526" s="205">
        <v>0</v>
      </c>
      <c r="AR526" s="205">
        <v>0</v>
      </c>
    </row>
    <row r="527" spans="1:44" s="204" customFormat="1" ht="36" hidden="1" customHeight="1">
      <c r="B527" s="197" t="s">
        <v>828</v>
      </c>
      <c r="C527" s="197"/>
      <c r="D527" s="199" t="s">
        <v>857</v>
      </c>
      <c r="E527" s="199" t="s">
        <v>857</v>
      </c>
      <c r="F527" s="199" t="s">
        <v>857</v>
      </c>
      <c r="G527" s="199" t="s">
        <v>857</v>
      </c>
      <c r="H527" s="199" t="s">
        <v>857</v>
      </c>
      <c r="I527" s="200">
        <f>I528</f>
        <v>428.4</v>
      </c>
      <c r="J527" s="200">
        <f>J528</f>
        <v>385.4</v>
      </c>
      <c r="K527" s="200">
        <f>K528</f>
        <v>385.4</v>
      </c>
      <c r="L527" s="201">
        <f>L528</f>
        <v>20</v>
      </c>
      <c r="M527" s="199" t="s">
        <v>857</v>
      </c>
      <c r="N527" s="199" t="s">
        <v>857</v>
      </c>
      <c r="O527" s="202" t="s">
        <v>857</v>
      </c>
      <c r="P527" s="203">
        <v>1241065.97</v>
      </c>
      <c r="Q527" s="203">
        <f>Q528</f>
        <v>0</v>
      </c>
      <c r="R527" s="203">
        <f>R528</f>
        <v>0</v>
      </c>
      <c r="S527" s="203">
        <f>S528</f>
        <v>1241065.97</v>
      </c>
      <c r="T527" s="203">
        <f t="shared" si="116"/>
        <v>2896.9793884220358</v>
      </c>
      <c r="U527" s="203">
        <f>U528</f>
        <v>7534.9404295051372</v>
      </c>
      <c r="Y527" s="205"/>
      <c r="Z527" s="205"/>
      <c r="AA527" s="205"/>
      <c r="AB527" s="205"/>
      <c r="AC527" s="205"/>
      <c r="AD527" s="205"/>
      <c r="AE527" s="205"/>
      <c r="AF527" s="205"/>
      <c r="AG527" s="205"/>
      <c r="AH527" s="205"/>
      <c r="AI527" s="205"/>
      <c r="AJ527" s="205"/>
      <c r="AK527" s="205"/>
      <c r="AL527" s="205"/>
      <c r="AM527" s="205"/>
      <c r="AN527" s="205"/>
      <c r="AO527" s="205"/>
      <c r="AP527" s="205"/>
      <c r="AQ527" s="205"/>
      <c r="AR527" s="205"/>
    </row>
    <row r="528" spans="1:44" s="204" customFormat="1" ht="36" hidden="1" customHeight="1">
      <c r="A528" s="204">
        <v>1</v>
      </c>
      <c r="B528" s="207">
        <f>SUBTOTAL(103,$A$16:A528)</f>
        <v>0</v>
      </c>
      <c r="C528" s="197" t="s">
        <v>183</v>
      </c>
      <c r="D528" s="199" t="s">
        <v>300</v>
      </c>
      <c r="E528" s="199"/>
      <c r="F528" s="208" t="s">
        <v>262</v>
      </c>
      <c r="G528" s="199" t="s">
        <v>297</v>
      </c>
      <c r="H528" s="199" t="s">
        <v>297</v>
      </c>
      <c r="I528" s="203">
        <v>428.4</v>
      </c>
      <c r="J528" s="203">
        <v>385.4</v>
      </c>
      <c r="K528" s="203">
        <v>385.4</v>
      </c>
      <c r="L528" s="209">
        <v>20</v>
      </c>
      <c r="M528" s="199" t="s">
        <v>260</v>
      </c>
      <c r="N528" s="199" t="s">
        <v>261</v>
      </c>
      <c r="O528" s="202" t="s">
        <v>263</v>
      </c>
      <c r="P528" s="203">
        <v>1241065.97</v>
      </c>
      <c r="Q528" s="203">
        <v>0</v>
      </c>
      <c r="R528" s="203">
        <v>0</v>
      </c>
      <c r="S528" s="203">
        <f>P528-Q528-R528</f>
        <v>1241065.97</v>
      </c>
      <c r="T528" s="203">
        <f t="shared" si="116"/>
        <v>2896.9793884220358</v>
      </c>
      <c r="U528" s="203">
        <v>7534.9404295051372</v>
      </c>
      <c r="V528" s="210">
        <v>7534.9404295051372</v>
      </c>
      <c r="W528" s="210">
        <v>4637.961041083101</v>
      </c>
      <c r="X528" s="210">
        <f>U528-T528</f>
        <v>4637.961041083101</v>
      </c>
      <c r="Y528" s="205">
        <v>0</v>
      </c>
      <c r="Z528" s="205">
        <v>0</v>
      </c>
      <c r="AA528" s="205">
        <v>0</v>
      </c>
      <c r="AB528" s="205">
        <v>0</v>
      </c>
      <c r="AC528" s="205">
        <v>0</v>
      </c>
      <c r="AD528" s="205">
        <v>0</v>
      </c>
      <c r="AE528" s="205">
        <v>0</v>
      </c>
      <c r="AF528" s="211">
        <v>0</v>
      </c>
      <c r="AG528" s="205">
        <v>362</v>
      </c>
      <c r="AH528" s="211">
        <f>8917.04*AG528/I528</f>
        <v>7534.9404295051372</v>
      </c>
      <c r="AI528" s="205">
        <v>0</v>
      </c>
      <c r="AJ528" s="205">
        <v>0</v>
      </c>
      <c r="AK528" s="205">
        <v>0</v>
      </c>
      <c r="AL528" s="211">
        <v>0</v>
      </c>
      <c r="AM528" s="205">
        <v>0</v>
      </c>
      <c r="AN528" s="205">
        <v>0</v>
      </c>
      <c r="AO528" s="211">
        <v>0</v>
      </c>
      <c r="AP528" s="205">
        <v>0</v>
      </c>
      <c r="AQ528" s="205">
        <v>0</v>
      </c>
      <c r="AR528" s="205">
        <v>0</v>
      </c>
    </row>
    <row r="529" spans="1:44" s="204" customFormat="1" ht="36" hidden="1" customHeight="1">
      <c r="B529" s="197" t="s">
        <v>829</v>
      </c>
      <c r="C529" s="212"/>
      <c r="D529" s="199" t="s">
        <v>857</v>
      </c>
      <c r="E529" s="199" t="s">
        <v>857</v>
      </c>
      <c r="F529" s="199" t="s">
        <v>857</v>
      </c>
      <c r="G529" s="199" t="s">
        <v>857</v>
      </c>
      <c r="H529" s="199" t="s">
        <v>857</v>
      </c>
      <c r="I529" s="200">
        <f>SUM(I530:I538)</f>
        <v>12546.099999999999</v>
      </c>
      <c r="J529" s="200">
        <f>SUM(J530:J538)</f>
        <v>10792.6</v>
      </c>
      <c r="K529" s="200">
        <f>SUM(K530:K538)</f>
        <v>10596.7</v>
      </c>
      <c r="L529" s="201">
        <f>SUM(L530:L538)</f>
        <v>564</v>
      </c>
      <c r="M529" s="199" t="s">
        <v>857</v>
      </c>
      <c r="N529" s="199" t="s">
        <v>857</v>
      </c>
      <c r="O529" s="202" t="s">
        <v>857</v>
      </c>
      <c r="P529" s="200">
        <v>9190793.5899999999</v>
      </c>
      <c r="Q529" s="200">
        <f>SUM(Q530:Q538)</f>
        <v>0</v>
      </c>
      <c r="R529" s="200">
        <f>SUM(R530:R538)</f>
        <v>0</v>
      </c>
      <c r="S529" s="200">
        <f>SUM(S530:S538)</f>
        <v>9190793.5899999999</v>
      </c>
      <c r="T529" s="203">
        <f t="shared" si="116"/>
        <v>732.56179928423978</v>
      </c>
      <c r="U529" s="203">
        <f>MAX(U530:U538)</f>
        <v>3259.66</v>
      </c>
      <c r="Y529" s="205"/>
      <c r="Z529" s="205"/>
      <c r="AA529" s="205"/>
      <c r="AB529" s="205"/>
      <c r="AC529" s="205"/>
      <c r="AD529" s="205"/>
      <c r="AE529" s="205"/>
      <c r="AF529" s="205"/>
      <c r="AG529" s="205"/>
      <c r="AH529" s="205"/>
      <c r="AI529" s="205"/>
      <c r="AJ529" s="205"/>
      <c r="AK529" s="205"/>
      <c r="AL529" s="205"/>
      <c r="AM529" s="205"/>
      <c r="AN529" s="205"/>
      <c r="AO529" s="205"/>
      <c r="AP529" s="205"/>
      <c r="AQ529" s="205"/>
      <c r="AR529" s="205"/>
    </row>
    <row r="530" spans="1:44" s="204" customFormat="1" ht="36" hidden="1" customHeight="1">
      <c r="A530" s="204">
        <v>1</v>
      </c>
      <c r="B530" s="207">
        <f>SUBTOTAL(103,$A$16:A530)</f>
        <v>0</v>
      </c>
      <c r="C530" s="197" t="s">
        <v>211</v>
      </c>
      <c r="D530" s="199">
        <v>1974</v>
      </c>
      <c r="E530" s="199"/>
      <c r="F530" s="208" t="s">
        <v>262</v>
      </c>
      <c r="G530" s="199">
        <v>5</v>
      </c>
      <c r="H530" s="199" t="s">
        <v>302</v>
      </c>
      <c r="I530" s="203">
        <v>3601.7</v>
      </c>
      <c r="J530" s="203">
        <v>3307.8</v>
      </c>
      <c r="K530" s="203">
        <v>3307.8</v>
      </c>
      <c r="L530" s="209">
        <v>143</v>
      </c>
      <c r="M530" s="199" t="s">
        <v>260</v>
      </c>
      <c r="N530" s="199" t="s">
        <v>264</v>
      </c>
      <c r="O530" s="202" t="s">
        <v>326</v>
      </c>
      <c r="P530" s="203">
        <v>4272931.8100000005</v>
      </c>
      <c r="Q530" s="203">
        <v>0</v>
      </c>
      <c r="R530" s="203">
        <v>0</v>
      </c>
      <c r="S530" s="203">
        <f t="shared" ref="S530:S535" si="118">P530-Q530-R530</f>
        <v>4272931.8100000005</v>
      </c>
      <c r="T530" s="203">
        <f t="shared" si="116"/>
        <v>1186.365274731377</v>
      </c>
      <c r="U530" s="203">
        <v>2613.1183076880366</v>
      </c>
      <c r="V530" s="210">
        <v>2613.1183076880366</v>
      </c>
      <c r="W530" s="210">
        <v>1426.7530329566596</v>
      </c>
      <c r="X530" s="210">
        <f t="shared" ref="X530:X538" si="119">U530-T530</f>
        <v>1426.7530329566596</v>
      </c>
      <c r="Y530" s="205">
        <v>0</v>
      </c>
      <c r="Z530" s="205">
        <v>0</v>
      </c>
      <c r="AA530" s="205">
        <v>0</v>
      </c>
      <c r="AB530" s="205">
        <v>0</v>
      </c>
      <c r="AC530" s="205">
        <v>0</v>
      </c>
      <c r="AD530" s="205">
        <v>0</v>
      </c>
      <c r="AE530" s="205">
        <v>0</v>
      </c>
      <c r="AF530" s="211">
        <v>0</v>
      </c>
      <c r="AG530" s="205">
        <v>1055.47</v>
      </c>
      <c r="AH530" s="211">
        <f>8917.04*AG530/I530</f>
        <v>2613.1183076880366</v>
      </c>
      <c r="AI530" s="205">
        <v>0</v>
      </c>
      <c r="AJ530" s="205">
        <v>0</v>
      </c>
      <c r="AK530" s="205">
        <v>0</v>
      </c>
      <c r="AL530" s="211">
        <v>0</v>
      </c>
      <c r="AM530" s="205">
        <v>0</v>
      </c>
      <c r="AN530" s="205">
        <v>0</v>
      </c>
      <c r="AO530" s="211">
        <v>0</v>
      </c>
      <c r="AP530" s="205">
        <v>0</v>
      </c>
      <c r="AQ530" s="205">
        <v>0</v>
      </c>
      <c r="AR530" s="205">
        <v>0</v>
      </c>
    </row>
    <row r="531" spans="1:44" s="204" customFormat="1" ht="36" hidden="1" customHeight="1">
      <c r="A531" s="204">
        <v>1</v>
      </c>
      <c r="B531" s="207">
        <f>SUBTOTAL(103,$A$16:A531)</f>
        <v>0</v>
      </c>
      <c r="C531" s="197" t="s">
        <v>1228</v>
      </c>
      <c r="D531" s="199">
        <v>1967</v>
      </c>
      <c r="E531" s="199"/>
      <c r="F531" s="208" t="s">
        <v>262</v>
      </c>
      <c r="G531" s="199">
        <v>4</v>
      </c>
      <c r="H531" s="199" t="s">
        <v>298</v>
      </c>
      <c r="I531" s="203">
        <v>2162.6999999999998</v>
      </c>
      <c r="J531" s="203">
        <v>1343.3</v>
      </c>
      <c r="K531" s="203">
        <v>1343.3</v>
      </c>
      <c r="L531" s="209">
        <v>138</v>
      </c>
      <c r="M531" s="199" t="s">
        <v>260</v>
      </c>
      <c r="N531" s="199" t="s">
        <v>264</v>
      </c>
      <c r="O531" s="202" t="s">
        <v>1256</v>
      </c>
      <c r="P531" s="203">
        <v>2514865.17</v>
      </c>
      <c r="Q531" s="203">
        <v>0</v>
      </c>
      <c r="R531" s="203">
        <v>0</v>
      </c>
      <c r="S531" s="203">
        <f t="shared" si="118"/>
        <v>2514865.17</v>
      </c>
      <c r="T531" s="203">
        <f t="shared" si="116"/>
        <v>1162.8358856984325</v>
      </c>
      <c r="U531" s="203">
        <v>3259.66</v>
      </c>
      <c r="V531" s="210">
        <v>3259.66</v>
      </c>
      <c r="W531" s="210">
        <v>2096.8241143015675</v>
      </c>
      <c r="X531" s="210">
        <f t="shared" si="119"/>
        <v>2096.8241143015675</v>
      </c>
      <c r="Y531" s="205">
        <v>0</v>
      </c>
      <c r="Z531" s="205">
        <v>0</v>
      </c>
      <c r="AA531" s="205">
        <v>3259.66</v>
      </c>
      <c r="AB531" s="205">
        <v>0</v>
      </c>
      <c r="AC531" s="205">
        <v>0</v>
      </c>
      <c r="AD531" s="205">
        <v>0</v>
      </c>
      <c r="AE531" s="205">
        <v>0</v>
      </c>
      <c r="AF531" s="211">
        <v>0</v>
      </c>
      <c r="AG531" s="205">
        <v>0</v>
      </c>
      <c r="AH531" s="205">
        <v>0</v>
      </c>
      <c r="AI531" s="205">
        <v>0</v>
      </c>
      <c r="AJ531" s="205">
        <v>0</v>
      </c>
      <c r="AK531" s="205">
        <v>0</v>
      </c>
      <c r="AL531" s="211">
        <v>0</v>
      </c>
      <c r="AM531" s="205">
        <v>0</v>
      </c>
      <c r="AN531" s="205">
        <v>0</v>
      </c>
      <c r="AO531" s="211">
        <v>0</v>
      </c>
      <c r="AP531" s="205">
        <v>0</v>
      </c>
      <c r="AQ531" s="205">
        <v>0</v>
      </c>
      <c r="AR531" s="205">
        <v>0</v>
      </c>
    </row>
    <row r="532" spans="1:44" s="204" customFormat="1" ht="36" hidden="1" customHeight="1">
      <c r="A532" s="204">
        <v>1</v>
      </c>
      <c r="B532" s="207">
        <f>SUBTOTAL(103,$A$16:A532)</f>
        <v>0</v>
      </c>
      <c r="C532" s="197" t="s">
        <v>1229</v>
      </c>
      <c r="D532" s="199">
        <v>1980</v>
      </c>
      <c r="E532" s="199"/>
      <c r="F532" s="208" t="s">
        <v>262</v>
      </c>
      <c r="G532" s="199">
        <v>2</v>
      </c>
      <c r="H532" s="199" t="s">
        <v>306</v>
      </c>
      <c r="I532" s="203">
        <v>955</v>
      </c>
      <c r="J532" s="203">
        <v>869.8</v>
      </c>
      <c r="K532" s="203">
        <v>869.8</v>
      </c>
      <c r="L532" s="209">
        <v>47</v>
      </c>
      <c r="M532" s="199" t="s">
        <v>260</v>
      </c>
      <c r="N532" s="199" t="s">
        <v>264</v>
      </c>
      <c r="O532" s="202" t="s">
        <v>1256</v>
      </c>
      <c r="P532" s="203">
        <v>229212.26</v>
      </c>
      <c r="Q532" s="203">
        <v>0</v>
      </c>
      <c r="R532" s="203">
        <v>0</v>
      </c>
      <c r="S532" s="203">
        <f t="shared" si="118"/>
        <v>229212.26</v>
      </c>
      <c r="T532" s="203">
        <f t="shared" si="116"/>
        <v>240.01283769633508</v>
      </c>
      <c r="U532" s="203">
        <v>3259.66</v>
      </c>
      <c r="V532" s="210">
        <v>3259.66</v>
      </c>
      <c r="W532" s="210">
        <v>3019.6471623036646</v>
      </c>
      <c r="X532" s="210">
        <f t="shared" si="119"/>
        <v>3019.6471623036646</v>
      </c>
      <c r="Y532" s="205">
        <v>0</v>
      </c>
      <c r="Z532" s="205">
        <v>0</v>
      </c>
      <c r="AA532" s="205">
        <v>3259.66</v>
      </c>
      <c r="AB532" s="205">
        <v>0</v>
      </c>
      <c r="AC532" s="205">
        <v>0</v>
      </c>
      <c r="AD532" s="205">
        <v>0</v>
      </c>
      <c r="AE532" s="205">
        <v>0</v>
      </c>
      <c r="AF532" s="211">
        <v>0</v>
      </c>
      <c r="AG532" s="205">
        <v>0</v>
      </c>
      <c r="AH532" s="205">
        <v>0</v>
      </c>
      <c r="AI532" s="205">
        <v>0</v>
      </c>
      <c r="AJ532" s="205">
        <v>0</v>
      </c>
      <c r="AK532" s="205">
        <v>0</v>
      </c>
      <c r="AL532" s="211">
        <v>0</v>
      </c>
      <c r="AM532" s="205">
        <v>0</v>
      </c>
      <c r="AN532" s="205">
        <v>0</v>
      </c>
      <c r="AO532" s="211">
        <v>0</v>
      </c>
      <c r="AP532" s="205">
        <v>0</v>
      </c>
      <c r="AQ532" s="205">
        <v>0</v>
      </c>
      <c r="AR532" s="205">
        <v>0</v>
      </c>
    </row>
    <row r="533" spans="1:44" s="204" customFormat="1" ht="36" hidden="1" customHeight="1">
      <c r="A533" s="204">
        <v>1</v>
      </c>
      <c r="B533" s="207">
        <f>SUBTOTAL(103,$A$16:A533)</f>
        <v>0</v>
      </c>
      <c r="C533" s="197" t="s">
        <v>1230</v>
      </c>
      <c r="D533" s="199">
        <v>1967</v>
      </c>
      <c r="E533" s="199"/>
      <c r="F533" s="208" t="s">
        <v>262</v>
      </c>
      <c r="G533" s="199">
        <v>2</v>
      </c>
      <c r="H533" s="199" t="s">
        <v>297</v>
      </c>
      <c r="I533" s="203">
        <v>783.4</v>
      </c>
      <c r="J533" s="203">
        <v>725.6</v>
      </c>
      <c r="K533" s="203">
        <v>725.6</v>
      </c>
      <c r="L533" s="209">
        <v>35</v>
      </c>
      <c r="M533" s="199" t="s">
        <v>260</v>
      </c>
      <c r="N533" s="199" t="s">
        <v>264</v>
      </c>
      <c r="O533" s="202" t="s">
        <v>1256</v>
      </c>
      <c r="P533" s="203">
        <v>1879611.64</v>
      </c>
      <c r="Q533" s="203">
        <v>0</v>
      </c>
      <c r="R533" s="203">
        <v>0</v>
      </c>
      <c r="S533" s="203">
        <f t="shared" si="118"/>
        <v>1879611.64</v>
      </c>
      <c r="T533" s="203">
        <f t="shared" si="116"/>
        <v>2399.300025529742</v>
      </c>
      <c r="U533" s="203">
        <v>3259.66</v>
      </c>
      <c r="V533" s="210">
        <v>3259.66</v>
      </c>
      <c r="W533" s="210">
        <v>860.35997447025784</v>
      </c>
      <c r="X533" s="210">
        <f t="shared" si="119"/>
        <v>860.35997447025784</v>
      </c>
      <c r="Y533" s="205">
        <v>0</v>
      </c>
      <c r="Z533" s="205">
        <v>0</v>
      </c>
      <c r="AA533" s="205">
        <v>3259.66</v>
      </c>
      <c r="AB533" s="205">
        <v>0</v>
      </c>
      <c r="AC533" s="205">
        <v>0</v>
      </c>
      <c r="AD533" s="205">
        <v>0</v>
      </c>
      <c r="AE533" s="205">
        <v>0</v>
      </c>
      <c r="AF533" s="211">
        <v>0</v>
      </c>
      <c r="AG533" s="205">
        <v>0</v>
      </c>
      <c r="AH533" s="205">
        <v>0</v>
      </c>
      <c r="AI533" s="205">
        <v>0</v>
      </c>
      <c r="AJ533" s="205">
        <v>0</v>
      </c>
      <c r="AK533" s="205">
        <v>0</v>
      </c>
      <c r="AL533" s="211">
        <v>0</v>
      </c>
      <c r="AM533" s="205">
        <v>0</v>
      </c>
      <c r="AN533" s="205">
        <v>0</v>
      </c>
      <c r="AO533" s="211">
        <v>0</v>
      </c>
      <c r="AP533" s="205">
        <v>0</v>
      </c>
      <c r="AQ533" s="205">
        <v>0</v>
      </c>
      <c r="AR533" s="205">
        <v>0</v>
      </c>
    </row>
    <row r="534" spans="1:44" s="204" customFormat="1" ht="36" hidden="1" customHeight="1">
      <c r="A534" s="204">
        <v>1</v>
      </c>
      <c r="B534" s="207">
        <f>SUBTOTAL(103,$A$16:A534)</f>
        <v>0</v>
      </c>
      <c r="C534" s="197" t="s">
        <v>212</v>
      </c>
      <c r="D534" s="199">
        <v>1992</v>
      </c>
      <c r="E534" s="199"/>
      <c r="F534" s="208" t="s">
        <v>305</v>
      </c>
      <c r="G534" s="199">
        <v>2</v>
      </c>
      <c r="H534" s="199" t="s">
        <v>297</v>
      </c>
      <c r="I534" s="203">
        <v>690.3</v>
      </c>
      <c r="J534" s="203">
        <v>630.29999999999995</v>
      </c>
      <c r="K534" s="203">
        <v>564.4</v>
      </c>
      <c r="L534" s="209">
        <v>29</v>
      </c>
      <c r="M534" s="199" t="s">
        <v>260</v>
      </c>
      <c r="N534" s="199" t="s">
        <v>264</v>
      </c>
      <c r="O534" s="202" t="s">
        <v>326</v>
      </c>
      <c r="P534" s="203">
        <v>57236.97</v>
      </c>
      <c r="Q534" s="203">
        <v>0</v>
      </c>
      <c r="R534" s="203">
        <v>0</v>
      </c>
      <c r="S534" s="203">
        <f t="shared" si="118"/>
        <v>57236.97</v>
      </c>
      <c r="T534" s="203">
        <f t="shared" si="116"/>
        <v>82.916079965232512</v>
      </c>
      <c r="U534" s="203">
        <v>82.916079965232512</v>
      </c>
      <c r="V534" s="210">
        <v>82.916079965232512</v>
      </c>
      <c r="W534" s="210">
        <v>0</v>
      </c>
      <c r="X534" s="210">
        <f t="shared" si="119"/>
        <v>0</v>
      </c>
      <c r="Y534" s="205">
        <v>0</v>
      </c>
      <c r="Z534" s="205">
        <v>0</v>
      </c>
      <c r="AA534" s="205">
        <v>0</v>
      </c>
      <c r="AB534" s="205">
        <v>0</v>
      </c>
      <c r="AC534" s="205">
        <v>0</v>
      </c>
      <c r="AD534" s="205">
        <v>0</v>
      </c>
      <c r="AE534" s="205">
        <v>0</v>
      </c>
      <c r="AF534" s="211">
        <v>0</v>
      </c>
      <c r="AG534" s="205">
        <v>0</v>
      </c>
      <c r="AH534" s="205">
        <v>0</v>
      </c>
      <c r="AI534" s="205">
        <v>0</v>
      </c>
      <c r="AJ534" s="205">
        <v>0</v>
      </c>
      <c r="AK534" s="205">
        <v>0</v>
      </c>
      <c r="AL534" s="211">
        <v>0</v>
      </c>
      <c r="AM534" s="205">
        <v>0</v>
      </c>
      <c r="AN534" s="205">
        <v>0</v>
      </c>
      <c r="AO534" s="211">
        <v>0</v>
      </c>
      <c r="AP534" s="205">
        <v>0</v>
      </c>
      <c r="AQ534" s="205">
        <v>0</v>
      </c>
      <c r="AR534" s="205">
        <v>0</v>
      </c>
    </row>
    <row r="535" spans="1:44" s="204" customFormat="1" ht="36" hidden="1" customHeight="1">
      <c r="A535" s="204">
        <v>1</v>
      </c>
      <c r="B535" s="207">
        <f>SUBTOTAL(103,$A$16:A535)</f>
        <v>0</v>
      </c>
      <c r="C535" s="197" t="s">
        <v>1512</v>
      </c>
      <c r="D535" s="199">
        <v>1981</v>
      </c>
      <c r="E535" s="199"/>
      <c r="F535" s="208" t="s">
        <v>1527</v>
      </c>
      <c r="G535" s="199">
        <v>2</v>
      </c>
      <c r="H535" s="199" t="s">
        <v>306</v>
      </c>
      <c r="I535" s="203">
        <v>922.9</v>
      </c>
      <c r="J535" s="203">
        <v>838.7</v>
      </c>
      <c r="K535" s="203">
        <v>838.7</v>
      </c>
      <c r="L535" s="209">
        <v>43</v>
      </c>
      <c r="M535" s="199" t="s">
        <v>260</v>
      </c>
      <c r="N535" s="199" t="s">
        <v>261</v>
      </c>
      <c r="O535" s="202" t="s">
        <v>263</v>
      </c>
      <c r="P535" s="203">
        <v>60862.57</v>
      </c>
      <c r="Q535" s="203">
        <v>0</v>
      </c>
      <c r="R535" s="203">
        <v>0</v>
      </c>
      <c r="S535" s="203">
        <f t="shared" si="118"/>
        <v>60862.57</v>
      </c>
      <c r="T535" s="203">
        <f t="shared" si="116"/>
        <v>65.947090692382702</v>
      </c>
      <c r="U535" s="203">
        <v>65.947090692382702</v>
      </c>
      <c r="V535" s="210">
        <v>65.947090692382702</v>
      </c>
      <c r="W535" s="210">
        <v>0</v>
      </c>
      <c r="X535" s="210">
        <f t="shared" si="119"/>
        <v>0</v>
      </c>
      <c r="Y535" s="205">
        <v>0</v>
      </c>
      <c r="Z535" s="205">
        <v>0</v>
      </c>
      <c r="AA535" s="205">
        <v>0</v>
      </c>
      <c r="AB535" s="205">
        <v>0</v>
      </c>
      <c r="AC535" s="205">
        <v>0</v>
      </c>
      <c r="AD535" s="205">
        <v>0</v>
      </c>
      <c r="AE535" s="205">
        <v>0</v>
      </c>
      <c r="AF535" s="211">
        <v>0</v>
      </c>
      <c r="AG535" s="205">
        <v>0</v>
      </c>
      <c r="AH535" s="205">
        <v>0</v>
      </c>
      <c r="AI535" s="205">
        <v>0</v>
      </c>
      <c r="AJ535" s="205">
        <v>0</v>
      </c>
      <c r="AK535" s="205">
        <v>0</v>
      </c>
      <c r="AL535" s="211">
        <v>0</v>
      </c>
      <c r="AM535" s="205">
        <v>0</v>
      </c>
      <c r="AN535" s="205">
        <v>0</v>
      </c>
      <c r="AO535" s="211">
        <v>0</v>
      </c>
      <c r="AP535" s="205">
        <v>0</v>
      </c>
      <c r="AQ535" s="205">
        <v>0</v>
      </c>
      <c r="AR535" s="205">
        <v>0</v>
      </c>
    </row>
    <row r="536" spans="1:44" s="204" customFormat="1" ht="36" hidden="1" customHeight="1">
      <c r="A536" s="204">
        <v>1</v>
      </c>
      <c r="B536" s="207">
        <f>SUBTOTAL(103,$A$16:A536)</f>
        <v>0</v>
      </c>
      <c r="C536" s="197" t="s">
        <v>1513</v>
      </c>
      <c r="D536" s="199">
        <v>1980</v>
      </c>
      <c r="E536" s="199"/>
      <c r="F536" s="208" t="s">
        <v>1527</v>
      </c>
      <c r="G536" s="199">
        <v>2</v>
      </c>
      <c r="H536" s="199" t="s">
        <v>306</v>
      </c>
      <c r="I536" s="203">
        <v>1035.4000000000001</v>
      </c>
      <c r="J536" s="203">
        <v>947.5</v>
      </c>
      <c r="K536" s="203">
        <v>947.5</v>
      </c>
      <c r="L536" s="209">
        <v>35</v>
      </c>
      <c r="M536" s="199" t="s">
        <v>260</v>
      </c>
      <c r="N536" s="199" t="s">
        <v>261</v>
      </c>
      <c r="O536" s="202" t="s">
        <v>263</v>
      </c>
      <c r="P536" s="203">
        <v>64885.78</v>
      </c>
      <c r="Q536" s="203">
        <v>0</v>
      </c>
      <c r="R536" s="203">
        <v>0</v>
      </c>
      <c r="S536" s="203">
        <f>P536-R536-Q536</f>
        <v>64885.78</v>
      </c>
      <c r="T536" s="203">
        <f t="shared" si="116"/>
        <v>62.66735561135792</v>
      </c>
      <c r="U536" s="203">
        <v>62.66735561135792</v>
      </c>
      <c r="V536" s="210">
        <v>62.66735561135792</v>
      </c>
      <c r="W536" s="210">
        <v>0</v>
      </c>
      <c r="X536" s="210">
        <f t="shared" si="119"/>
        <v>0</v>
      </c>
      <c r="Y536" s="205">
        <v>0</v>
      </c>
      <c r="Z536" s="205">
        <v>0</v>
      </c>
      <c r="AA536" s="205">
        <v>0</v>
      </c>
      <c r="AB536" s="205">
        <v>0</v>
      </c>
      <c r="AC536" s="205">
        <v>0</v>
      </c>
      <c r="AD536" s="205">
        <v>0</v>
      </c>
      <c r="AE536" s="205">
        <v>0</v>
      </c>
      <c r="AF536" s="211">
        <v>0</v>
      </c>
      <c r="AG536" s="205">
        <v>0</v>
      </c>
      <c r="AH536" s="205">
        <v>0</v>
      </c>
      <c r="AI536" s="205">
        <v>0</v>
      </c>
      <c r="AJ536" s="205">
        <v>0</v>
      </c>
      <c r="AK536" s="205">
        <v>0</v>
      </c>
      <c r="AL536" s="211">
        <v>0</v>
      </c>
      <c r="AM536" s="205">
        <v>0</v>
      </c>
      <c r="AN536" s="205">
        <v>0</v>
      </c>
      <c r="AO536" s="211">
        <v>0</v>
      </c>
      <c r="AP536" s="205">
        <v>0</v>
      </c>
      <c r="AQ536" s="205">
        <v>0</v>
      </c>
      <c r="AR536" s="205">
        <v>0</v>
      </c>
    </row>
    <row r="537" spans="1:44" s="204" customFormat="1" ht="36" hidden="1" customHeight="1">
      <c r="A537" s="204">
        <v>1</v>
      </c>
      <c r="B537" s="207">
        <f>SUBTOTAL(103,$A$16:A537)</f>
        <v>0</v>
      </c>
      <c r="C537" s="197" t="s">
        <v>206</v>
      </c>
      <c r="D537" s="199">
        <v>1938</v>
      </c>
      <c r="E537" s="199"/>
      <c r="F537" s="208" t="s">
        <v>262</v>
      </c>
      <c r="G537" s="199">
        <v>3</v>
      </c>
      <c r="H537" s="199" t="s">
        <v>302</v>
      </c>
      <c r="I537" s="203">
        <v>1645.1</v>
      </c>
      <c r="J537" s="203">
        <v>1444.2</v>
      </c>
      <c r="K537" s="203">
        <v>1314.2</v>
      </c>
      <c r="L537" s="209">
        <v>58</v>
      </c>
      <c r="M537" s="199" t="s">
        <v>260</v>
      </c>
      <c r="N537" s="199" t="s">
        <v>261</v>
      </c>
      <c r="O537" s="202" t="s">
        <v>263</v>
      </c>
      <c r="P537" s="203">
        <v>77010.039999999994</v>
      </c>
      <c r="Q537" s="203">
        <v>0</v>
      </c>
      <c r="R537" s="203">
        <v>0</v>
      </c>
      <c r="S537" s="203">
        <f>P537-R537-Q537</f>
        <v>77010.039999999994</v>
      </c>
      <c r="T537" s="203">
        <f t="shared" si="116"/>
        <v>46.811768281563431</v>
      </c>
      <c r="U537" s="203">
        <v>46.811768281563431</v>
      </c>
      <c r="V537" s="210">
        <v>46.811768281563431</v>
      </c>
      <c r="W537" s="210">
        <v>0</v>
      </c>
      <c r="X537" s="210">
        <f t="shared" si="119"/>
        <v>0</v>
      </c>
      <c r="Y537" s="205">
        <v>0</v>
      </c>
      <c r="Z537" s="205">
        <v>0</v>
      </c>
      <c r="AA537" s="205">
        <v>0</v>
      </c>
      <c r="AB537" s="205">
        <v>0</v>
      </c>
      <c r="AC537" s="205">
        <v>0</v>
      </c>
      <c r="AD537" s="205">
        <v>0</v>
      </c>
      <c r="AE537" s="205">
        <v>0</v>
      </c>
      <c r="AF537" s="211">
        <v>0</v>
      </c>
      <c r="AG537" s="205">
        <v>0</v>
      </c>
      <c r="AH537" s="205">
        <v>0</v>
      </c>
      <c r="AI537" s="205">
        <v>0</v>
      </c>
      <c r="AJ537" s="205">
        <v>0</v>
      </c>
      <c r="AK537" s="205">
        <v>0</v>
      </c>
      <c r="AL537" s="211">
        <v>0</v>
      </c>
      <c r="AM537" s="205">
        <v>0</v>
      </c>
      <c r="AN537" s="205">
        <v>0</v>
      </c>
      <c r="AO537" s="211">
        <v>0</v>
      </c>
      <c r="AP537" s="205">
        <v>0</v>
      </c>
      <c r="AQ537" s="205">
        <v>0</v>
      </c>
      <c r="AR537" s="205">
        <v>0</v>
      </c>
    </row>
    <row r="538" spans="1:44" s="204" customFormat="1" ht="36" hidden="1" customHeight="1">
      <c r="A538" s="204">
        <v>1</v>
      </c>
      <c r="B538" s="207">
        <f>SUBTOTAL(103,$A$16:A538)</f>
        <v>0</v>
      </c>
      <c r="C538" s="197" t="s">
        <v>207</v>
      </c>
      <c r="D538" s="199">
        <v>1974</v>
      </c>
      <c r="E538" s="199"/>
      <c r="F538" s="208" t="s">
        <v>262</v>
      </c>
      <c r="G538" s="199">
        <v>2</v>
      </c>
      <c r="H538" s="199" t="s">
        <v>297</v>
      </c>
      <c r="I538" s="203">
        <v>749.6</v>
      </c>
      <c r="J538" s="203">
        <v>685.4</v>
      </c>
      <c r="K538" s="203">
        <v>685.4</v>
      </c>
      <c r="L538" s="209">
        <v>36</v>
      </c>
      <c r="M538" s="199" t="s">
        <v>260</v>
      </c>
      <c r="N538" s="199" t="s">
        <v>264</v>
      </c>
      <c r="O538" s="202" t="s">
        <v>326</v>
      </c>
      <c r="P538" s="203">
        <v>34177.35</v>
      </c>
      <c r="Q538" s="203">
        <v>0</v>
      </c>
      <c r="R538" s="203">
        <v>0</v>
      </c>
      <c r="S538" s="203">
        <f>P538-R538-Q538</f>
        <v>34177.35</v>
      </c>
      <c r="T538" s="203">
        <f t="shared" si="116"/>
        <v>45.594116862326572</v>
      </c>
      <c r="U538" s="203">
        <v>45.594116862326572</v>
      </c>
      <c r="V538" s="210">
        <v>45.594116862326572</v>
      </c>
      <c r="W538" s="210">
        <v>0</v>
      </c>
      <c r="X538" s="210">
        <f t="shared" si="119"/>
        <v>0</v>
      </c>
      <c r="Y538" s="205">
        <v>0</v>
      </c>
      <c r="Z538" s="205">
        <v>0</v>
      </c>
      <c r="AA538" s="205">
        <v>0</v>
      </c>
      <c r="AB538" s="205">
        <v>0</v>
      </c>
      <c r="AC538" s="205">
        <v>0</v>
      </c>
      <c r="AD538" s="205">
        <v>0</v>
      </c>
      <c r="AE538" s="205">
        <v>0</v>
      </c>
      <c r="AF538" s="211">
        <v>0</v>
      </c>
      <c r="AG538" s="205">
        <v>0</v>
      </c>
      <c r="AH538" s="205">
        <v>0</v>
      </c>
      <c r="AI538" s="205">
        <v>0</v>
      </c>
      <c r="AJ538" s="205">
        <v>0</v>
      </c>
      <c r="AK538" s="205">
        <v>0</v>
      </c>
      <c r="AL538" s="211">
        <v>0</v>
      </c>
      <c r="AM538" s="205">
        <v>0</v>
      </c>
      <c r="AN538" s="205">
        <v>0</v>
      </c>
      <c r="AO538" s="211">
        <v>0</v>
      </c>
      <c r="AP538" s="205">
        <v>0</v>
      </c>
      <c r="AQ538" s="205">
        <v>0</v>
      </c>
      <c r="AR538" s="205">
        <v>0</v>
      </c>
    </row>
    <row r="539" spans="1:44" s="204" customFormat="1" ht="36" hidden="1" customHeight="1">
      <c r="B539" s="197" t="s">
        <v>830</v>
      </c>
      <c r="C539" s="197"/>
      <c r="D539" s="199" t="s">
        <v>857</v>
      </c>
      <c r="E539" s="199" t="s">
        <v>857</v>
      </c>
      <c r="F539" s="199" t="s">
        <v>857</v>
      </c>
      <c r="G539" s="199" t="s">
        <v>857</v>
      </c>
      <c r="H539" s="199" t="s">
        <v>857</v>
      </c>
      <c r="I539" s="200">
        <f>SUM(I540:I543)</f>
        <v>2975.2</v>
      </c>
      <c r="J539" s="200">
        <f>SUM(J540:J543)</f>
        <v>2622.3</v>
      </c>
      <c r="K539" s="200">
        <f>SUM(K540:K543)</f>
        <v>2622.3</v>
      </c>
      <c r="L539" s="201">
        <f>SUM(L540:L543)</f>
        <v>130</v>
      </c>
      <c r="M539" s="199" t="s">
        <v>857</v>
      </c>
      <c r="N539" s="199" t="s">
        <v>857</v>
      </c>
      <c r="O539" s="202" t="s">
        <v>857</v>
      </c>
      <c r="P539" s="203">
        <v>3506290.42</v>
      </c>
      <c r="Q539" s="203">
        <f>SUM(Q540:Q543)</f>
        <v>0</v>
      </c>
      <c r="R539" s="203">
        <f>SUM(R540:R543)</f>
        <v>0</v>
      </c>
      <c r="S539" s="203">
        <f>SUM(S540:S543)</f>
        <v>3506290.42</v>
      </c>
      <c r="T539" s="203">
        <f t="shared" si="116"/>
        <v>1178.5057878461953</v>
      </c>
      <c r="U539" s="203">
        <f>MAX(U540:U543)</f>
        <v>7099.2077045425294</v>
      </c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</row>
    <row r="540" spans="1:44" s="204" customFormat="1" ht="36" hidden="1" customHeight="1">
      <c r="A540" s="204">
        <v>1</v>
      </c>
      <c r="B540" s="207">
        <f>SUBTOTAL(103,$A$16:A540)</f>
        <v>0</v>
      </c>
      <c r="C540" s="197" t="s">
        <v>215</v>
      </c>
      <c r="D540" s="199">
        <v>1971</v>
      </c>
      <c r="E540" s="199"/>
      <c r="F540" s="208" t="s">
        <v>262</v>
      </c>
      <c r="G540" s="199">
        <v>2</v>
      </c>
      <c r="H540" s="199" t="s">
        <v>297</v>
      </c>
      <c r="I540" s="203">
        <v>777.1</v>
      </c>
      <c r="J540" s="203">
        <v>718.2</v>
      </c>
      <c r="K540" s="203">
        <v>718.2</v>
      </c>
      <c r="L540" s="209">
        <v>38</v>
      </c>
      <c r="M540" s="199" t="s">
        <v>260</v>
      </c>
      <c r="N540" s="199" t="s">
        <v>264</v>
      </c>
      <c r="O540" s="202" t="s">
        <v>326</v>
      </c>
      <c r="P540" s="203">
        <v>2426341.25</v>
      </c>
      <c r="Q540" s="203">
        <v>0</v>
      </c>
      <c r="R540" s="203">
        <v>0</v>
      </c>
      <c r="S540" s="203">
        <f>P540-Q540-R540</f>
        <v>2426341.25</v>
      </c>
      <c r="T540" s="203">
        <f t="shared" si="116"/>
        <v>3122.3024707244886</v>
      </c>
      <c r="U540" s="203">
        <v>7099.2077045425294</v>
      </c>
      <c r="V540" s="210">
        <v>7099.2077045425294</v>
      </c>
      <c r="W540" s="210">
        <v>3976.9052338180409</v>
      </c>
      <c r="X540" s="210">
        <f t="shared" ref="X540:X543" si="120">U540-T540</f>
        <v>3976.9052338180409</v>
      </c>
      <c r="Y540" s="205">
        <v>0</v>
      </c>
      <c r="Z540" s="205">
        <v>0</v>
      </c>
      <c r="AA540" s="205">
        <v>0</v>
      </c>
      <c r="AB540" s="205">
        <v>0</v>
      </c>
      <c r="AC540" s="205">
        <v>0</v>
      </c>
      <c r="AD540" s="205">
        <v>0</v>
      </c>
      <c r="AE540" s="205">
        <v>0</v>
      </c>
      <c r="AF540" s="211">
        <v>0</v>
      </c>
      <c r="AG540" s="205">
        <v>618.67999999999995</v>
      </c>
      <c r="AH540" s="211">
        <f>8917.04*AG540/I540</f>
        <v>7099.2077045425294</v>
      </c>
      <c r="AI540" s="205">
        <v>0</v>
      </c>
      <c r="AJ540" s="205">
        <v>0</v>
      </c>
      <c r="AK540" s="205">
        <v>0</v>
      </c>
      <c r="AL540" s="211">
        <v>0</v>
      </c>
      <c r="AM540" s="205">
        <v>0</v>
      </c>
      <c r="AN540" s="205">
        <v>0</v>
      </c>
      <c r="AO540" s="211">
        <v>0</v>
      </c>
      <c r="AP540" s="205">
        <v>0</v>
      </c>
      <c r="AQ540" s="205">
        <v>0</v>
      </c>
      <c r="AR540" s="205">
        <v>0</v>
      </c>
    </row>
    <row r="541" spans="1:44" s="204" customFormat="1" ht="36" hidden="1" customHeight="1">
      <c r="A541" s="204">
        <v>1</v>
      </c>
      <c r="B541" s="207">
        <f>SUBTOTAL(103,$A$16:A541)</f>
        <v>0</v>
      </c>
      <c r="C541" s="197" t="s">
        <v>220</v>
      </c>
      <c r="D541" s="199">
        <v>1978</v>
      </c>
      <c r="E541" s="199"/>
      <c r="F541" s="208" t="s">
        <v>305</v>
      </c>
      <c r="G541" s="199">
        <v>3</v>
      </c>
      <c r="H541" s="199" t="s">
        <v>297</v>
      </c>
      <c r="I541" s="203">
        <v>1015.3</v>
      </c>
      <c r="J541" s="203">
        <v>929.3</v>
      </c>
      <c r="K541" s="203">
        <v>929.3</v>
      </c>
      <c r="L541" s="209">
        <v>37</v>
      </c>
      <c r="M541" s="199" t="s">
        <v>260</v>
      </c>
      <c r="N541" s="199" t="s">
        <v>264</v>
      </c>
      <c r="O541" s="202" t="s">
        <v>326</v>
      </c>
      <c r="P541" s="203">
        <v>112884.08</v>
      </c>
      <c r="Q541" s="203">
        <v>0</v>
      </c>
      <c r="R541" s="203">
        <v>0</v>
      </c>
      <c r="S541" s="203">
        <f>P541-Q541-R541</f>
        <v>112884.08</v>
      </c>
      <c r="T541" s="203">
        <f t="shared" si="116"/>
        <v>111.18298039988181</v>
      </c>
      <c r="U541" s="203">
        <v>111.18298039988181</v>
      </c>
      <c r="V541" s="210">
        <v>111.18298039988181</v>
      </c>
      <c r="W541" s="210">
        <v>0</v>
      </c>
      <c r="X541" s="210">
        <f t="shared" si="120"/>
        <v>0</v>
      </c>
      <c r="Y541" s="205">
        <v>0</v>
      </c>
      <c r="Z541" s="205">
        <v>0</v>
      </c>
      <c r="AA541" s="205">
        <v>0</v>
      </c>
      <c r="AB541" s="205">
        <v>0</v>
      </c>
      <c r="AC541" s="205">
        <v>0</v>
      </c>
      <c r="AD541" s="205">
        <v>0</v>
      </c>
      <c r="AE541" s="205">
        <v>0</v>
      </c>
      <c r="AF541" s="211">
        <v>0</v>
      </c>
      <c r="AG541" s="205">
        <v>0</v>
      </c>
      <c r="AH541" s="205">
        <v>0</v>
      </c>
      <c r="AI541" s="205">
        <v>0</v>
      </c>
      <c r="AJ541" s="205">
        <v>0</v>
      </c>
      <c r="AK541" s="205">
        <v>0</v>
      </c>
      <c r="AL541" s="211">
        <v>0</v>
      </c>
      <c r="AM541" s="205">
        <v>0</v>
      </c>
      <c r="AN541" s="205">
        <v>0</v>
      </c>
      <c r="AO541" s="211">
        <v>0</v>
      </c>
      <c r="AP541" s="205">
        <v>0</v>
      </c>
      <c r="AQ541" s="205">
        <v>0</v>
      </c>
      <c r="AR541" s="205">
        <v>0</v>
      </c>
    </row>
    <row r="542" spans="1:44" s="204" customFormat="1" ht="36" hidden="1" customHeight="1">
      <c r="A542" s="204">
        <v>1</v>
      </c>
      <c r="B542" s="207">
        <f>SUBTOTAL(103,$A$16:A542)</f>
        <v>0</v>
      </c>
      <c r="C542" s="197" t="s">
        <v>1053</v>
      </c>
      <c r="D542" s="199">
        <v>1938</v>
      </c>
      <c r="E542" s="199"/>
      <c r="F542" s="208" t="s">
        <v>324</v>
      </c>
      <c r="G542" s="199">
        <v>2</v>
      </c>
      <c r="H542" s="199" t="s">
        <v>298</v>
      </c>
      <c r="I542" s="203">
        <v>369.2</v>
      </c>
      <c r="J542" s="203">
        <v>222.5</v>
      </c>
      <c r="K542" s="203">
        <v>222.5</v>
      </c>
      <c r="L542" s="209">
        <v>16</v>
      </c>
      <c r="M542" s="199" t="s">
        <v>260</v>
      </c>
      <c r="N542" s="199" t="s">
        <v>261</v>
      </c>
      <c r="O542" s="202" t="s">
        <v>263</v>
      </c>
      <c r="P542" s="203">
        <v>930608.30999999994</v>
      </c>
      <c r="Q542" s="203">
        <v>0</v>
      </c>
      <c r="R542" s="203">
        <v>0</v>
      </c>
      <c r="S542" s="203">
        <f>P542-Q542-R542</f>
        <v>930608.30999999994</v>
      </c>
      <c r="T542" s="203">
        <f t="shared" si="116"/>
        <v>2520.6075568797401</v>
      </c>
      <c r="U542" s="203">
        <v>4622.755839653305</v>
      </c>
      <c r="V542" s="210">
        <v>4622.755839653305</v>
      </c>
      <c r="W542" s="210">
        <v>2102.1482827735649</v>
      </c>
      <c r="X542" s="210">
        <f t="shared" si="120"/>
        <v>2102.1482827735649</v>
      </c>
      <c r="Y542" s="205">
        <v>0</v>
      </c>
      <c r="Z542" s="205">
        <v>0</v>
      </c>
      <c r="AA542" s="205">
        <v>0</v>
      </c>
      <c r="AB542" s="205">
        <v>0</v>
      </c>
      <c r="AC542" s="205">
        <v>0</v>
      </c>
      <c r="AD542" s="205">
        <v>0</v>
      </c>
      <c r="AE542" s="205">
        <v>0</v>
      </c>
      <c r="AF542" s="211">
        <v>0</v>
      </c>
      <c r="AG542" s="205">
        <v>191.4</v>
      </c>
      <c r="AH542" s="211">
        <f>8917.04*AG542/I542</f>
        <v>4622.755839653305</v>
      </c>
      <c r="AI542" s="205">
        <v>0</v>
      </c>
      <c r="AJ542" s="205">
        <v>0</v>
      </c>
      <c r="AK542" s="205">
        <v>0</v>
      </c>
      <c r="AL542" s="211">
        <v>0</v>
      </c>
      <c r="AM542" s="205">
        <v>0</v>
      </c>
      <c r="AN542" s="205">
        <v>0</v>
      </c>
      <c r="AO542" s="211">
        <v>0</v>
      </c>
      <c r="AP542" s="205">
        <v>0</v>
      </c>
      <c r="AQ542" s="205">
        <v>0</v>
      </c>
      <c r="AR542" s="205">
        <v>0</v>
      </c>
    </row>
    <row r="543" spans="1:44" s="204" customFormat="1" ht="36" hidden="1" customHeight="1">
      <c r="A543" s="204">
        <v>1</v>
      </c>
      <c r="B543" s="207">
        <f>SUBTOTAL(103,$A$16:A543)</f>
        <v>0</v>
      </c>
      <c r="C543" s="197" t="s">
        <v>219</v>
      </c>
      <c r="D543" s="199">
        <v>1973</v>
      </c>
      <c r="E543" s="199"/>
      <c r="F543" s="208" t="s">
        <v>262</v>
      </c>
      <c r="G543" s="199">
        <v>2</v>
      </c>
      <c r="H543" s="199" t="s">
        <v>297</v>
      </c>
      <c r="I543" s="203">
        <v>813.6</v>
      </c>
      <c r="J543" s="203">
        <v>752.3</v>
      </c>
      <c r="K543" s="203">
        <v>752.3</v>
      </c>
      <c r="L543" s="209">
        <v>39</v>
      </c>
      <c r="M543" s="199" t="s">
        <v>260</v>
      </c>
      <c r="N543" s="199" t="s">
        <v>261</v>
      </c>
      <c r="O543" s="202" t="s">
        <v>263</v>
      </c>
      <c r="P543" s="203">
        <v>36456.78</v>
      </c>
      <c r="Q543" s="203">
        <v>0</v>
      </c>
      <c r="R543" s="203">
        <v>0</v>
      </c>
      <c r="S543" s="203">
        <f>P543-Q543-R543</f>
        <v>36456.78</v>
      </c>
      <c r="T543" s="203">
        <f t="shared" si="116"/>
        <v>44.809218289085543</v>
      </c>
      <c r="U543" s="203">
        <v>44.809218289085543</v>
      </c>
      <c r="V543" s="210">
        <v>44.809218289085543</v>
      </c>
      <c r="W543" s="210">
        <v>0</v>
      </c>
      <c r="X543" s="210">
        <f t="shared" si="120"/>
        <v>0</v>
      </c>
      <c r="Y543" s="205">
        <v>0</v>
      </c>
      <c r="Z543" s="205">
        <v>0</v>
      </c>
      <c r="AA543" s="205">
        <v>0</v>
      </c>
      <c r="AB543" s="205">
        <v>0</v>
      </c>
      <c r="AC543" s="205">
        <v>0</v>
      </c>
      <c r="AD543" s="205">
        <v>0</v>
      </c>
      <c r="AE543" s="205">
        <v>0</v>
      </c>
      <c r="AF543" s="211">
        <v>0</v>
      </c>
      <c r="AG543" s="205">
        <v>0</v>
      </c>
      <c r="AH543" s="205">
        <v>0</v>
      </c>
      <c r="AI543" s="205">
        <v>0</v>
      </c>
      <c r="AJ543" s="205">
        <v>0</v>
      </c>
      <c r="AK543" s="205">
        <v>0</v>
      </c>
      <c r="AL543" s="211">
        <v>0</v>
      </c>
      <c r="AM543" s="205">
        <v>0</v>
      </c>
      <c r="AN543" s="205">
        <v>0</v>
      </c>
      <c r="AO543" s="211">
        <v>0</v>
      </c>
      <c r="AP543" s="205">
        <v>0</v>
      </c>
      <c r="AQ543" s="205">
        <v>0</v>
      </c>
      <c r="AR543" s="205">
        <v>0</v>
      </c>
    </row>
    <row r="544" spans="1:44" s="204" customFormat="1" ht="36" hidden="1" customHeight="1">
      <c r="B544" s="197" t="s">
        <v>831</v>
      </c>
      <c r="C544" s="197"/>
      <c r="D544" s="199" t="s">
        <v>857</v>
      </c>
      <c r="E544" s="199" t="s">
        <v>857</v>
      </c>
      <c r="F544" s="199" t="s">
        <v>857</v>
      </c>
      <c r="G544" s="199" t="s">
        <v>857</v>
      </c>
      <c r="H544" s="199" t="s">
        <v>857</v>
      </c>
      <c r="I544" s="200">
        <f>SUM(I545:I546)</f>
        <v>1422.8</v>
      </c>
      <c r="J544" s="200">
        <f>SUM(J545:J546)</f>
        <v>1303.8000000000002</v>
      </c>
      <c r="K544" s="200">
        <f>SUM(K545:K546)</f>
        <v>1303.8000000000002</v>
      </c>
      <c r="L544" s="201">
        <f>SUM(L545:L546)</f>
        <v>64</v>
      </c>
      <c r="M544" s="199" t="s">
        <v>857</v>
      </c>
      <c r="N544" s="199" t="s">
        <v>857</v>
      </c>
      <c r="O544" s="202" t="s">
        <v>857</v>
      </c>
      <c r="P544" s="203">
        <v>735510.79</v>
      </c>
      <c r="Q544" s="203">
        <f>SUM(Q545:Q546)</f>
        <v>0</v>
      </c>
      <c r="R544" s="203">
        <f>SUM(R545:R546)</f>
        <v>0</v>
      </c>
      <c r="S544" s="203">
        <f>SUM(S545:S546)</f>
        <v>735510.79</v>
      </c>
      <c r="T544" s="203">
        <f t="shared" si="116"/>
        <v>516.94601490019681</v>
      </c>
      <c r="U544" s="203">
        <f>MAX(U545:U546)</f>
        <v>5142.0017938118508</v>
      </c>
      <c r="Y544" s="205"/>
      <c r="Z544" s="205"/>
      <c r="AA544" s="205"/>
      <c r="AB544" s="205"/>
      <c r="AC544" s="205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</row>
    <row r="545" spans="1:44" s="204" customFormat="1" ht="36" hidden="1" customHeight="1">
      <c r="A545" s="204">
        <v>1</v>
      </c>
      <c r="B545" s="207">
        <f>SUBTOTAL(103,$A$16:A545)</f>
        <v>0</v>
      </c>
      <c r="C545" s="197" t="s">
        <v>1244</v>
      </c>
      <c r="D545" s="199">
        <v>1976</v>
      </c>
      <c r="E545" s="199"/>
      <c r="F545" s="208" t="s">
        <v>262</v>
      </c>
      <c r="G545" s="199">
        <v>2</v>
      </c>
      <c r="H545" s="199" t="s">
        <v>297</v>
      </c>
      <c r="I545" s="203">
        <v>798.3</v>
      </c>
      <c r="J545" s="203">
        <v>736.7</v>
      </c>
      <c r="K545" s="203">
        <v>736.7</v>
      </c>
      <c r="L545" s="209">
        <v>32</v>
      </c>
      <c r="M545" s="199" t="s">
        <v>260</v>
      </c>
      <c r="N545" s="199" t="s">
        <v>261</v>
      </c>
      <c r="O545" s="202" t="s">
        <v>263</v>
      </c>
      <c r="P545" s="203">
        <v>306059.67</v>
      </c>
      <c r="Q545" s="203">
        <v>0</v>
      </c>
      <c r="R545" s="203">
        <v>0</v>
      </c>
      <c r="S545" s="203">
        <f>P545-Q545-R545</f>
        <v>306059.67</v>
      </c>
      <c r="T545" s="203">
        <f t="shared" si="116"/>
        <v>383.38928974069898</v>
      </c>
      <c r="U545" s="203">
        <v>5142.0017938118508</v>
      </c>
      <c r="V545" s="210">
        <v>5142.0017938118508</v>
      </c>
      <c r="W545" s="210">
        <v>4758.6125040711522</v>
      </c>
      <c r="X545" s="210">
        <f t="shared" ref="X545:X546" si="121">U545-T545</f>
        <v>4758.6125040711522</v>
      </c>
      <c r="Y545" s="205">
        <v>0</v>
      </c>
      <c r="Z545" s="205">
        <v>0</v>
      </c>
      <c r="AA545" s="205">
        <v>0</v>
      </c>
      <c r="AB545" s="205">
        <v>0</v>
      </c>
      <c r="AC545" s="205">
        <v>0</v>
      </c>
      <c r="AD545" s="205">
        <v>0</v>
      </c>
      <c r="AE545" s="205">
        <v>0</v>
      </c>
      <c r="AF545" s="211">
        <v>0</v>
      </c>
      <c r="AG545" s="205">
        <v>0</v>
      </c>
      <c r="AH545" s="205">
        <v>0</v>
      </c>
      <c r="AI545" s="205">
        <v>0</v>
      </c>
      <c r="AJ545" s="205">
        <v>0</v>
      </c>
      <c r="AK545" s="205">
        <v>582.4</v>
      </c>
      <c r="AL545" s="211">
        <f>7048.18*AK545/I545</f>
        <v>5142.0017938118508</v>
      </c>
      <c r="AM545" s="205">
        <v>0</v>
      </c>
      <c r="AN545" s="205">
        <v>0</v>
      </c>
      <c r="AO545" s="211">
        <v>0</v>
      </c>
      <c r="AP545" s="205">
        <v>0</v>
      </c>
      <c r="AQ545" s="205">
        <v>0</v>
      </c>
      <c r="AR545" s="205">
        <v>0</v>
      </c>
    </row>
    <row r="546" spans="1:44" s="204" customFormat="1" ht="36" hidden="1" customHeight="1">
      <c r="A546" s="204">
        <v>1</v>
      </c>
      <c r="B546" s="207">
        <f>SUBTOTAL(103,$A$16:A546)</f>
        <v>0</v>
      </c>
      <c r="C546" s="197" t="s">
        <v>1245</v>
      </c>
      <c r="D546" s="199">
        <v>1986</v>
      </c>
      <c r="E546" s="199"/>
      <c r="F546" s="208" t="s">
        <v>312</v>
      </c>
      <c r="G546" s="199">
        <v>2</v>
      </c>
      <c r="H546" s="199" t="s">
        <v>297</v>
      </c>
      <c r="I546" s="203">
        <v>624.5</v>
      </c>
      <c r="J546" s="203">
        <v>567.1</v>
      </c>
      <c r="K546" s="203">
        <v>567.1</v>
      </c>
      <c r="L546" s="209">
        <v>32</v>
      </c>
      <c r="M546" s="199" t="s">
        <v>260</v>
      </c>
      <c r="N546" s="199" t="s">
        <v>261</v>
      </c>
      <c r="O546" s="202" t="s">
        <v>263</v>
      </c>
      <c r="P546" s="203">
        <v>429451.12</v>
      </c>
      <c r="Q546" s="203">
        <v>0</v>
      </c>
      <c r="R546" s="203">
        <v>0</v>
      </c>
      <c r="S546" s="203">
        <f>P546-Q546-R546</f>
        <v>429451.12</v>
      </c>
      <c r="T546" s="203">
        <f t="shared" si="116"/>
        <v>687.67192954363486</v>
      </c>
      <c r="U546" s="203">
        <v>3738.4767846277018</v>
      </c>
      <c r="V546" s="210">
        <v>3738.4767846277018</v>
      </c>
      <c r="W546" s="210">
        <v>3050.8048550840667</v>
      </c>
      <c r="X546" s="210">
        <f t="shared" si="121"/>
        <v>3050.8048550840667</v>
      </c>
      <c r="Y546" s="205">
        <v>0</v>
      </c>
      <c r="Z546" s="205">
        <v>0</v>
      </c>
      <c r="AA546" s="205">
        <v>0</v>
      </c>
      <c r="AB546" s="205">
        <v>0</v>
      </c>
      <c r="AC546" s="205">
        <v>0</v>
      </c>
      <c r="AD546" s="205">
        <v>0</v>
      </c>
      <c r="AE546" s="205">
        <v>0</v>
      </c>
      <c r="AF546" s="211">
        <v>0</v>
      </c>
      <c r="AG546" s="205">
        <v>0</v>
      </c>
      <c r="AH546" s="205">
        <v>0</v>
      </c>
      <c r="AI546" s="205">
        <v>263.2</v>
      </c>
      <c r="AJ546" s="211">
        <f>8870.36*AI546/I546</f>
        <v>3738.4767846277018</v>
      </c>
      <c r="AK546" s="205">
        <v>0</v>
      </c>
      <c r="AL546" s="211">
        <v>0</v>
      </c>
      <c r="AM546" s="205">
        <v>0</v>
      </c>
      <c r="AN546" s="205">
        <v>0</v>
      </c>
      <c r="AO546" s="211">
        <v>0</v>
      </c>
      <c r="AP546" s="205">
        <v>0</v>
      </c>
      <c r="AQ546" s="205">
        <v>0</v>
      </c>
      <c r="AR546" s="205">
        <v>0</v>
      </c>
    </row>
    <row r="547" spans="1:44" s="204" customFormat="1" ht="36" hidden="1" customHeight="1">
      <c r="B547" s="197" t="s">
        <v>832</v>
      </c>
      <c r="C547" s="197"/>
      <c r="D547" s="199" t="s">
        <v>857</v>
      </c>
      <c r="E547" s="199" t="s">
        <v>857</v>
      </c>
      <c r="F547" s="199" t="s">
        <v>857</v>
      </c>
      <c r="G547" s="199" t="s">
        <v>857</v>
      </c>
      <c r="H547" s="199" t="s">
        <v>857</v>
      </c>
      <c r="I547" s="200">
        <f>SUM(I548:I549)</f>
        <v>1109.3</v>
      </c>
      <c r="J547" s="200">
        <f>SUM(J548:J549)</f>
        <v>1034.5999999999999</v>
      </c>
      <c r="K547" s="200">
        <f>SUM(K548:K549)</f>
        <v>1034.5999999999999</v>
      </c>
      <c r="L547" s="201">
        <f>SUM(L548:L549)</f>
        <v>49</v>
      </c>
      <c r="M547" s="199" t="s">
        <v>857</v>
      </c>
      <c r="N547" s="199" t="s">
        <v>857</v>
      </c>
      <c r="O547" s="202" t="s">
        <v>857</v>
      </c>
      <c r="P547" s="203">
        <v>1268994.68</v>
      </c>
      <c r="Q547" s="203">
        <f>SUM(Q548:Q549)</f>
        <v>0</v>
      </c>
      <c r="R547" s="203">
        <f>SUM(R548:R549)</f>
        <v>0</v>
      </c>
      <c r="S547" s="203">
        <f>SUM(S548:S549)</f>
        <v>1268994.68</v>
      </c>
      <c r="T547" s="203">
        <f t="shared" si="116"/>
        <v>1143.9598665825295</v>
      </c>
      <c r="U547" s="203">
        <f>MAX(U548:U549)</f>
        <v>8343.9221172022699</v>
      </c>
      <c r="Y547" s="205"/>
      <c r="Z547" s="205"/>
      <c r="AA547" s="205"/>
      <c r="AB547" s="205"/>
      <c r="AC547" s="205"/>
      <c r="AD547" s="205"/>
      <c r="AE547" s="205"/>
      <c r="AF547" s="205"/>
      <c r="AG547" s="205"/>
      <c r="AH547" s="205"/>
      <c r="AI547" s="205"/>
      <c r="AJ547" s="205"/>
      <c r="AK547" s="205"/>
      <c r="AL547" s="205"/>
      <c r="AM547" s="205"/>
      <c r="AN547" s="205"/>
      <c r="AO547" s="205"/>
      <c r="AP547" s="205"/>
      <c r="AQ547" s="205"/>
      <c r="AR547" s="205"/>
    </row>
    <row r="548" spans="1:44" s="204" customFormat="1" ht="36" hidden="1" customHeight="1">
      <c r="A548" s="204">
        <v>1</v>
      </c>
      <c r="B548" s="207">
        <f>SUBTOTAL(103,$A$16:A548)</f>
        <v>0</v>
      </c>
      <c r="C548" s="197" t="s">
        <v>217</v>
      </c>
      <c r="D548" s="199">
        <v>1966</v>
      </c>
      <c r="E548" s="199"/>
      <c r="F548" s="208" t="s">
        <v>262</v>
      </c>
      <c r="G548" s="199">
        <v>2</v>
      </c>
      <c r="H548" s="199" t="s">
        <v>298</v>
      </c>
      <c r="I548" s="203">
        <v>317.39999999999998</v>
      </c>
      <c r="J548" s="203">
        <v>297.7</v>
      </c>
      <c r="K548" s="203">
        <v>297.7</v>
      </c>
      <c r="L548" s="209">
        <v>22</v>
      </c>
      <c r="M548" s="199" t="s">
        <v>260</v>
      </c>
      <c r="N548" s="199" t="s">
        <v>261</v>
      </c>
      <c r="O548" s="202" t="s">
        <v>263</v>
      </c>
      <c r="P548" s="203">
        <v>1233277.05</v>
      </c>
      <c r="Q548" s="203">
        <v>0</v>
      </c>
      <c r="R548" s="203">
        <v>0</v>
      </c>
      <c r="S548" s="203">
        <f>P548-Q548-R548</f>
        <v>1233277.05</v>
      </c>
      <c r="T548" s="203">
        <f t="shared" si="116"/>
        <v>3885.5609640831763</v>
      </c>
      <c r="U548" s="203">
        <v>8343.9221172022699</v>
      </c>
      <c r="V548" s="210">
        <v>8343.9221172022699</v>
      </c>
      <c r="W548" s="210">
        <v>4458.3611531190936</v>
      </c>
      <c r="X548" s="210">
        <f t="shared" ref="X548:X549" si="122">U548-T548</f>
        <v>4458.3611531190936</v>
      </c>
      <c r="Y548" s="205">
        <v>0</v>
      </c>
      <c r="Z548" s="205">
        <v>0</v>
      </c>
      <c r="AA548" s="205">
        <v>0</v>
      </c>
      <c r="AB548" s="205">
        <v>0</v>
      </c>
      <c r="AC548" s="205">
        <v>0</v>
      </c>
      <c r="AD548" s="205">
        <v>0</v>
      </c>
      <c r="AE548" s="205">
        <v>0</v>
      </c>
      <c r="AF548" s="211">
        <v>0</v>
      </c>
      <c r="AG548" s="205">
        <v>297</v>
      </c>
      <c r="AH548" s="211">
        <f>8917.04*AG548/I548</f>
        <v>8343.9221172022699</v>
      </c>
      <c r="AI548" s="205">
        <v>0</v>
      </c>
      <c r="AJ548" s="205">
        <v>0</v>
      </c>
      <c r="AK548" s="205">
        <v>0</v>
      </c>
      <c r="AL548" s="211">
        <v>0</v>
      </c>
      <c r="AM548" s="205">
        <v>0</v>
      </c>
      <c r="AN548" s="205">
        <v>0</v>
      </c>
      <c r="AO548" s="211">
        <v>0</v>
      </c>
      <c r="AP548" s="205">
        <v>0</v>
      </c>
      <c r="AQ548" s="205">
        <v>0</v>
      </c>
      <c r="AR548" s="205">
        <v>0</v>
      </c>
    </row>
    <row r="549" spans="1:44" s="204" customFormat="1" ht="36" hidden="1" customHeight="1">
      <c r="A549" s="204">
        <v>1</v>
      </c>
      <c r="B549" s="207">
        <f>SUBTOTAL(103,$A$16:A549)</f>
        <v>0</v>
      </c>
      <c r="C549" s="197" t="s">
        <v>213</v>
      </c>
      <c r="D549" s="199">
        <v>1979</v>
      </c>
      <c r="E549" s="199"/>
      <c r="F549" s="208" t="s">
        <v>262</v>
      </c>
      <c r="G549" s="199">
        <v>2</v>
      </c>
      <c r="H549" s="199" t="s">
        <v>297</v>
      </c>
      <c r="I549" s="203">
        <v>791.9</v>
      </c>
      <c r="J549" s="203">
        <v>736.9</v>
      </c>
      <c r="K549" s="203">
        <v>736.9</v>
      </c>
      <c r="L549" s="209">
        <v>27</v>
      </c>
      <c r="M549" s="199" t="s">
        <v>260</v>
      </c>
      <c r="N549" s="199" t="s">
        <v>261</v>
      </c>
      <c r="O549" s="202" t="s">
        <v>263</v>
      </c>
      <c r="P549" s="203">
        <v>35717.629999999997</v>
      </c>
      <c r="Q549" s="203">
        <v>0</v>
      </c>
      <c r="R549" s="203">
        <v>0</v>
      </c>
      <c r="S549" s="203">
        <f>P549-Q549-R549</f>
        <v>35717.629999999997</v>
      </c>
      <c r="T549" s="203">
        <f t="shared" si="116"/>
        <v>45.103712589973476</v>
      </c>
      <c r="U549" s="203">
        <v>45.103712589973476</v>
      </c>
      <c r="V549" s="210">
        <v>45.103712589973476</v>
      </c>
      <c r="W549" s="210">
        <v>0</v>
      </c>
      <c r="X549" s="210">
        <f t="shared" si="122"/>
        <v>0</v>
      </c>
      <c r="Y549" s="205">
        <v>0</v>
      </c>
      <c r="Z549" s="205">
        <v>0</v>
      </c>
      <c r="AA549" s="205">
        <v>0</v>
      </c>
      <c r="AB549" s="205">
        <v>0</v>
      </c>
      <c r="AC549" s="205">
        <v>0</v>
      </c>
      <c r="AD549" s="205">
        <v>0</v>
      </c>
      <c r="AE549" s="205">
        <v>0</v>
      </c>
      <c r="AF549" s="211">
        <v>0</v>
      </c>
      <c r="AG549" s="205">
        <v>0</v>
      </c>
      <c r="AH549" s="205">
        <v>0</v>
      </c>
      <c r="AI549" s="205">
        <v>0</v>
      </c>
      <c r="AJ549" s="205">
        <v>0</v>
      </c>
      <c r="AK549" s="205">
        <v>0</v>
      </c>
      <c r="AL549" s="211">
        <v>0</v>
      </c>
      <c r="AM549" s="205">
        <v>0</v>
      </c>
      <c r="AN549" s="205">
        <v>0</v>
      </c>
      <c r="AO549" s="211">
        <v>0</v>
      </c>
      <c r="AP549" s="205">
        <v>0</v>
      </c>
      <c r="AQ549" s="205">
        <v>0</v>
      </c>
      <c r="AR549" s="205">
        <v>0</v>
      </c>
    </row>
    <row r="550" spans="1:44" s="204" customFormat="1" ht="36" hidden="1" customHeight="1">
      <c r="B550" s="197" t="s">
        <v>723</v>
      </c>
      <c r="C550" s="197"/>
      <c r="D550" s="199" t="s">
        <v>857</v>
      </c>
      <c r="E550" s="199" t="s">
        <v>857</v>
      </c>
      <c r="F550" s="199" t="s">
        <v>857</v>
      </c>
      <c r="G550" s="199" t="s">
        <v>857</v>
      </c>
      <c r="H550" s="199" t="s">
        <v>857</v>
      </c>
      <c r="I550" s="200">
        <f>I551+I639+I666+I710+I765+I781+I803+I811+I817+I822+I824+I827+I829+I831+I845+I852+I857+I859+I861+I865+I867+I869+I872+I887+I891+I893+I896+I899+I908+I912+I914+I920+I922+I924+I928+I938+I934+I940+I952+I958+I962+I964+I969+I973+I978+I986+I990+I992+I996+I998+I1006+I1010+I1017+I1023+I1008+I855+I884+I956+I967+I994+I918+I863+I947+I960+I1021+I1004+I950</f>
        <v>1269428.5</v>
      </c>
      <c r="J550" s="200">
        <f t="shared" ref="J550:L550" si="123">J551+J639+J666+J710+J765+J781+J803+J811+J817+J822+J824+J827+J829+J831+J845+J852+J857+J859+J861+J865+J867+J869+J872+J887+J891+J893+J896+J899+J908+J912+J914+J920+J922+J924+J928+J938+J934+J940+J952+J958+J962+J964+J969+J973+J978+J986+J990+J992+J996+J998+J1006+J1010+J1017+J1023+J1008+J855+J884+J956+J967+J994+J918+J863+J947+J960+J1021+J1004+J950</f>
        <v>1095587.1199999999</v>
      </c>
      <c r="K550" s="200">
        <f t="shared" si="123"/>
        <v>964207.48000000021</v>
      </c>
      <c r="L550" s="201">
        <f t="shared" si="123"/>
        <v>35869</v>
      </c>
      <c r="M550" s="199" t="s">
        <v>857</v>
      </c>
      <c r="N550" s="199" t="s">
        <v>857</v>
      </c>
      <c r="O550" s="202" t="s">
        <v>857</v>
      </c>
      <c r="P550" s="200">
        <f t="shared" ref="P550:S550" si="124">P551+P639+P666+P710+P765+P781+P803+P811+P817+P822+P824+P827+P829+P831+P845+P852+P857+P859+P861+P865+P867+P869+P872+P887+P891+P893+P896+P899+P908+P912+P914+P920+P922+P924+P928+P938+P934+P940+P952+P958+P962+P964+P969+P973+P978+P986+P990+P992+P996+P998+P1006+P1010+P1017+P1023+P1008+P855+P884+P956+P967+P994+P918+P863+P947+P960+P1021+P1004+P950</f>
        <v>1153746737.6600003</v>
      </c>
      <c r="Q550" s="200">
        <f t="shared" si="124"/>
        <v>162877744</v>
      </c>
      <c r="R550" s="200">
        <f t="shared" si="124"/>
        <v>0</v>
      </c>
      <c r="S550" s="200">
        <f t="shared" si="124"/>
        <v>990868993.65999961</v>
      </c>
      <c r="T550" s="203">
        <f t="shared" si="116"/>
        <v>908.87099010302688</v>
      </c>
      <c r="U550" s="203">
        <f>MAX(U551:U1024)</f>
        <v>11639.948362085677</v>
      </c>
      <c r="Y550" s="205"/>
      <c r="Z550" s="205"/>
      <c r="AA550" s="205"/>
      <c r="AB550" s="205"/>
      <c r="AC550" s="205"/>
      <c r="AD550" s="205"/>
      <c r="AE550" s="205"/>
      <c r="AF550" s="205"/>
      <c r="AG550" s="205"/>
      <c r="AH550" s="205"/>
      <c r="AI550" s="205"/>
      <c r="AJ550" s="205"/>
      <c r="AK550" s="205"/>
      <c r="AL550" s="205"/>
      <c r="AM550" s="205"/>
      <c r="AN550" s="205"/>
      <c r="AO550" s="205"/>
      <c r="AP550" s="205"/>
      <c r="AQ550" s="205"/>
      <c r="AR550" s="205"/>
    </row>
    <row r="551" spans="1:44" s="204" customFormat="1" ht="36" hidden="1" customHeight="1">
      <c r="B551" s="197" t="s">
        <v>1052</v>
      </c>
      <c r="C551" s="212"/>
      <c r="D551" s="199" t="s">
        <v>857</v>
      </c>
      <c r="E551" s="199" t="s">
        <v>857</v>
      </c>
      <c r="F551" s="199" t="s">
        <v>857</v>
      </c>
      <c r="G551" s="199" t="s">
        <v>857</v>
      </c>
      <c r="H551" s="199" t="s">
        <v>857</v>
      </c>
      <c r="I551" s="200">
        <f>SUM(I552:I638)</f>
        <v>267858.17999999993</v>
      </c>
      <c r="J551" s="200">
        <f>SUM(J552:J638)</f>
        <v>215408.36000000002</v>
      </c>
      <c r="K551" s="200">
        <f>SUM(K552:K638)</f>
        <v>198786.26</v>
      </c>
      <c r="L551" s="201">
        <f>SUM(L552:L638)</f>
        <v>10017</v>
      </c>
      <c r="M551" s="199" t="s">
        <v>857</v>
      </c>
      <c r="N551" s="199" t="s">
        <v>857</v>
      </c>
      <c r="O551" s="202" t="s">
        <v>857</v>
      </c>
      <c r="P551" s="200">
        <v>168438010.03999993</v>
      </c>
      <c r="Q551" s="200">
        <f>SUM(Q552:Q638)</f>
        <v>8711392</v>
      </c>
      <c r="R551" s="200">
        <f>SUM(R552:R638)</f>
        <v>0</v>
      </c>
      <c r="S551" s="200">
        <f>SUM(S552:S638)</f>
        <v>159726618.03999996</v>
      </c>
      <c r="T551" s="203">
        <f t="shared" si="116"/>
        <v>628.83280264205473</v>
      </c>
      <c r="U551" s="203">
        <f>MAX(U552:U638)</f>
        <v>11639.948362085677</v>
      </c>
      <c r="W551" s="217"/>
      <c r="Y551" s="205"/>
      <c r="Z551" s="205"/>
      <c r="AA551" s="205"/>
      <c r="AB551" s="205"/>
      <c r="AC551" s="205"/>
      <c r="AD551" s="205"/>
      <c r="AE551" s="205"/>
      <c r="AF551" s="205"/>
      <c r="AG551" s="205"/>
      <c r="AH551" s="205"/>
      <c r="AI551" s="205"/>
      <c r="AJ551" s="205"/>
      <c r="AK551" s="205"/>
      <c r="AL551" s="205"/>
      <c r="AM551" s="205"/>
      <c r="AN551" s="205"/>
      <c r="AO551" s="205"/>
      <c r="AP551" s="205"/>
      <c r="AQ551" s="205"/>
      <c r="AR551" s="205"/>
    </row>
    <row r="552" spans="1:44" s="204" customFormat="1" ht="36" hidden="1" customHeight="1">
      <c r="A552" s="204">
        <v>1</v>
      </c>
      <c r="B552" s="207">
        <f>SUBTOTAL(103,$A$552:A552)</f>
        <v>0</v>
      </c>
      <c r="C552" s="197" t="s">
        <v>516</v>
      </c>
      <c r="D552" s="199" t="s">
        <v>346</v>
      </c>
      <c r="E552" s="199"/>
      <c r="F552" s="208" t="s">
        <v>305</v>
      </c>
      <c r="G552" s="199" t="s">
        <v>345</v>
      </c>
      <c r="H552" s="199" t="s">
        <v>302</v>
      </c>
      <c r="I552" s="200">
        <v>3788.4</v>
      </c>
      <c r="J552" s="200">
        <v>3520.9</v>
      </c>
      <c r="K552" s="200">
        <v>3520.9</v>
      </c>
      <c r="L552" s="209">
        <v>100</v>
      </c>
      <c r="M552" s="199" t="s">
        <v>260</v>
      </c>
      <c r="N552" s="199" t="s">
        <v>264</v>
      </c>
      <c r="O552" s="202" t="s">
        <v>1036</v>
      </c>
      <c r="P552" s="203">
        <v>4291672.24</v>
      </c>
      <c r="Q552" s="203">
        <v>0</v>
      </c>
      <c r="R552" s="203">
        <v>0</v>
      </c>
      <c r="S552" s="203">
        <f t="shared" ref="S552:S596" si="125">P552-Q552-R552</f>
        <v>4291672.24</v>
      </c>
      <c r="T552" s="203">
        <f t="shared" si="116"/>
        <v>1132.8455918065674</v>
      </c>
      <c r="U552" s="203">
        <f>W552</f>
        <v>2273.0402090592338</v>
      </c>
      <c r="V552" s="210">
        <f>W552</f>
        <v>2273.0402090592338</v>
      </c>
      <c r="W552" s="210">
        <f>Y552+Z552+AA552+AB552+AC552+AF552+AH552+AJ552+AL552+AN552+AO552+AP552+AQ552+AR552</f>
        <v>2273.0402090592338</v>
      </c>
      <c r="X552" s="210">
        <f t="shared" ref="X552:X615" si="126">U552-T552</f>
        <v>1140.1946172526664</v>
      </c>
      <c r="Y552" s="205">
        <v>0</v>
      </c>
      <c r="Z552" s="205">
        <v>0</v>
      </c>
      <c r="AA552" s="205">
        <v>0</v>
      </c>
      <c r="AB552" s="205">
        <v>0</v>
      </c>
      <c r="AC552" s="205">
        <v>0</v>
      </c>
      <c r="AD552" s="205">
        <v>0</v>
      </c>
      <c r="AE552" s="205">
        <v>0</v>
      </c>
      <c r="AF552" s="211">
        <v>0</v>
      </c>
      <c r="AG552" s="205">
        <v>965.7</v>
      </c>
      <c r="AH552" s="211">
        <f t="shared" ref="AH552:AH555" si="127">8917.04*AG552/I552</f>
        <v>2273.0402090592338</v>
      </c>
      <c r="AI552" s="205">
        <v>0</v>
      </c>
      <c r="AJ552" s="205">
        <v>0</v>
      </c>
      <c r="AK552" s="205">
        <v>0</v>
      </c>
      <c r="AL552" s="211">
        <v>0</v>
      </c>
      <c r="AM552" s="205">
        <v>0</v>
      </c>
      <c r="AN552" s="205">
        <v>0</v>
      </c>
      <c r="AO552" s="211">
        <v>0</v>
      </c>
      <c r="AP552" s="205">
        <v>0</v>
      </c>
      <c r="AQ552" s="204">
        <v>0</v>
      </c>
      <c r="AR552" s="204">
        <v>0</v>
      </c>
    </row>
    <row r="553" spans="1:44" s="204" customFormat="1" ht="36" hidden="1" customHeight="1">
      <c r="A553" s="204">
        <v>1</v>
      </c>
      <c r="B553" s="207">
        <f>SUBTOTAL(103,$A$552:A553)</f>
        <v>0</v>
      </c>
      <c r="C553" s="197" t="s">
        <v>517</v>
      </c>
      <c r="D553" s="199" t="s">
        <v>308</v>
      </c>
      <c r="E553" s="199"/>
      <c r="F553" s="208" t="s">
        <v>305</v>
      </c>
      <c r="G553" s="199" t="s">
        <v>345</v>
      </c>
      <c r="H553" s="199" t="s">
        <v>302</v>
      </c>
      <c r="I553" s="200">
        <v>3837.6</v>
      </c>
      <c r="J553" s="200">
        <v>3516.3</v>
      </c>
      <c r="K553" s="200">
        <v>3516.3</v>
      </c>
      <c r="L553" s="209">
        <v>162</v>
      </c>
      <c r="M553" s="199" t="s">
        <v>260</v>
      </c>
      <c r="N553" s="199" t="s">
        <v>264</v>
      </c>
      <c r="O553" s="202" t="s">
        <v>1036</v>
      </c>
      <c r="P553" s="203">
        <v>4307382.3800000008</v>
      </c>
      <c r="Q553" s="203">
        <v>0</v>
      </c>
      <c r="R553" s="203">
        <v>0</v>
      </c>
      <c r="S553" s="203">
        <f t="shared" si="125"/>
        <v>4307382.3800000008</v>
      </c>
      <c r="T553" s="203">
        <f t="shared" si="116"/>
        <v>1122.4156712528666</v>
      </c>
      <c r="U553" s="203">
        <f>W553</f>
        <v>2241.6680137585995</v>
      </c>
      <c r="V553" s="210">
        <f>W553</f>
        <v>2241.6680137585995</v>
      </c>
      <c r="W553" s="210">
        <f t="shared" ref="W553:W616" si="128">Y553+Z553+AA553+AB553+AC553+AF553+AH553+AJ553+AL553+AN553+AO553+AP553+AQ553+AR553</f>
        <v>2241.6680137585995</v>
      </c>
      <c r="X553" s="210">
        <f t="shared" si="126"/>
        <v>1119.2523425057329</v>
      </c>
      <c r="Y553" s="205">
        <v>0</v>
      </c>
      <c r="Z553" s="205">
        <v>0</v>
      </c>
      <c r="AA553" s="205">
        <v>0</v>
      </c>
      <c r="AB553" s="205">
        <v>0</v>
      </c>
      <c r="AC553" s="205">
        <v>0</v>
      </c>
      <c r="AD553" s="205">
        <v>0</v>
      </c>
      <c r="AE553" s="205">
        <v>0</v>
      </c>
      <c r="AF553" s="211">
        <v>0</v>
      </c>
      <c r="AG553" s="205">
        <v>964.74</v>
      </c>
      <c r="AH553" s="211">
        <f t="shared" si="127"/>
        <v>2241.6680137585995</v>
      </c>
      <c r="AI553" s="205">
        <v>0</v>
      </c>
      <c r="AJ553" s="205">
        <v>0</v>
      </c>
      <c r="AK553" s="205">
        <v>0</v>
      </c>
      <c r="AL553" s="211">
        <v>0</v>
      </c>
      <c r="AM553" s="205">
        <v>0</v>
      </c>
      <c r="AN553" s="205">
        <v>0</v>
      </c>
      <c r="AO553" s="211">
        <v>0</v>
      </c>
      <c r="AP553" s="205">
        <v>0</v>
      </c>
      <c r="AQ553" s="204">
        <v>0</v>
      </c>
      <c r="AR553" s="204">
        <v>0</v>
      </c>
    </row>
    <row r="554" spans="1:44" s="204" customFormat="1" ht="36" hidden="1" customHeight="1">
      <c r="A554" s="204">
        <v>1</v>
      </c>
      <c r="B554" s="207">
        <f>SUBTOTAL(103,$A$552:A554)</f>
        <v>0</v>
      </c>
      <c r="C554" s="197" t="s">
        <v>518</v>
      </c>
      <c r="D554" s="199" t="s">
        <v>304</v>
      </c>
      <c r="E554" s="199"/>
      <c r="F554" s="208" t="s">
        <v>305</v>
      </c>
      <c r="G554" s="199" t="s">
        <v>345</v>
      </c>
      <c r="H554" s="199" t="s">
        <v>306</v>
      </c>
      <c r="I554" s="200">
        <v>2494.5</v>
      </c>
      <c r="J554" s="200">
        <v>2290.6</v>
      </c>
      <c r="K554" s="200">
        <v>2290.6</v>
      </c>
      <c r="L554" s="209">
        <v>117</v>
      </c>
      <c r="M554" s="199" t="s">
        <v>260</v>
      </c>
      <c r="N554" s="199" t="s">
        <v>264</v>
      </c>
      <c r="O554" s="202" t="s">
        <v>1037</v>
      </c>
      <c r="P554" s="203">
        <v>1630479.8800000001</v>
      </c>
      <c r="Q554" s="203">
        <v>0</v>
      </c>
      <c r="R554" s="203">
        <v>0</v>
      </c>
      <c r="S554" s="203">
        <f t="shared" si="125"/>
        <v>1630479.8800000001</v>
      </c>
      <c r="T554" s="203">
        <f t="shared" si="116"/>
        <v>653.62993786329935</v>
      </c>
      <c r="U554" s="203">
        <v>1976.7982040489076</v>
      </c>
      <c r="V554" s="210">
        <v>1976.7982040489076</v>
      </c>
      <c r="W554" s="210">
        <f t="shared" si="128"/>
        <v>1976.7982040489076</v>
      </c>
      <c r="X554" s="210">
        <f t="shared" si="126"/>
        <v>1323.1682661856082</v>
      </c>
      <c r="Y554" s="205">
        <v>0</v>
      </c>
      <c r="Z554" s="205">
        <v>0</v>
      </c>
      <c r="AA554" s="205">
        <v>0</v>
      </c>
      <c r="AB554" s="205">
        <v>0</v>
      </c>
      <c r="AC554" s="205">
        <v>0</v>
      </c>
      <c r="AD554" s="205">
        <v>0</v>
      </c>
      <c r="AE554" s="205">
        <v>0</v>
      </c>
      <c r="AF554" s="211">
        <v>0</v>
      </c>
      <c r="AG554" s="205">
        <v>553</v>
      </c>
      <c r="AH554" s="211">
        <f t="shared" si="127"/>
        <v>1976.7982040489076</v>
      </c>
      <c r="AI554" s="205">
        <v>0</v>
      </c>
      <c r="AJ554" s="205">
        <v>0</v>
      </c>
      <c r="AK554" s="205">
        <v>0</v>
      </c>
      <c r="AL554" s="211">
        <v>0</v>
      </c>
      <c r="AM554" s="205">
        <v>0</v>
      </c>
      <c r="AN554" s="205">
        <v>0</v>
      </c>
      <c r="AO554" s="211">
        <v>0</v>
      </c>
      <c r="AP554" s="205">
        <v>0</v>
      </c>
      <c r="AQ554" s="204">
        <v>0</v>
      </c>
      <c r="AR554" s="204">
        <v>0</v>
      </c>
    </row>
    <row r="555" spans="1:44" s="204" customFormat="1" ht="36" hidden="1" customHeight="1">
      <c r="A555" s="204">
        <v>1</v>
      </c>
      <c r="B555" s="207">
        <f>SUBTOTAL(103,$A$552:A555)</f>
        <v>0</v>
      </c>
      <c r="C555" s="197" t="s">
        <v>521</v>
      </c>
      <c r="D555" s="199" t="s">
        <v>347</v>
      </c>
      <c r="E555" s="199"/>
      <c r="F555" s="208" t="s">
        <v>262</v>
      </c>
      <c r="G555" s="199" t="s">
        <v>345</v>
      </c>
      <c r="H555" s="199" t="s">
        <v>297</v>
      </c>
      <c r="I555" s="200">
        <v>1965.7</v>
      </c>
      <c r="J555" s="200">
        <v>1789.7</v>
      </c>
      <c r="K555" s="200">
        <v>1702</v>
      </c>
      <c r="L555" s="209">
        <v>80</v>
      </c>
      <c r="M555" s="199" t="s">
        <v>260</v>
      </c>
      <c r="N555" s="199" t="s">
        <v>264</v>
      </c>
      <c r="O555" s="202" t="s">
        <v>1051</v>
      </c>
      <c r="P555" s="203">
        <v>2688942.55</v>
      </c>
      <c r="Q555" s="203">
        <v>0</v>
      </c>
      <c r="R555" s="203">
        <v>0</v>
      </c>
      <c r="S555" s="203">
        <f t="shared" si="125"/>
        <v>2688942.55</v>
      </c>
      <c r="T555" s="203">
        <f t="shared" si="116"/>
        <v>1367.9312967390749</v>
      </c>
      <c r="U555" s="203">
        <f>W555</f>
        <v>2717.2543928371579</v>
      </c>
      <c r="V555" s="210">
        <f>W555</f>
        <v>2717.2543928371579</v>
      </c>
      <c r="W555" s="210">
        <f t="shared" si="128"/>
        <v>2717.2543928371579</v>
      </c>
      <c r="X555" s="210">
        <f t="shared" si="126"/>
        <v>1349.3230960980829</v>
      </c>
      <c r="Y555" s="205">
        <v>0</v>
      </c>
      <c r="Z555" s="205">
        <v>0</v>
      </c>
      <c r="AA555" s="205">
        <v>0</v>
      </c>
      <c r="AB555" s="205">
        <v>0</v>
      </c>
      <c r="AC555" s="205">
        <v>0</v>
      </c>
      <c r="AD555" s="205">
        <v>0</v>
      </c>
      <c r="AE555" s="205">
        <v>0</v>
      </c>
      <c r="AF555" s="211">
        <v>0</v>
      </c>
      <c r="AG555" s="205">
        <v>599</v>
      </c>
      <c r="AH555" s="211">
        <f t="shared" si="127"/>
        <v>2717.2543928371579</v>
      </c>
      <c r="AI555" s="205">
        <v>0</v>
      </c>
      <c r="AJ555" s="205">
        <v>0</v>
      </c>
      <c r="AK555" s="205">
        <v>0</v>
      </c>
      <c r="AL555" s="211">
        <v>0</v>
      </c>
      <c r="AM555" s="205">
        <v>0</v>
      </c>
      <c r="AN555" s="205">
        <v>0</v>
      </c>
      <c r="AO555" s="211">
        <v>0</v>
      </c>
      <c r="AP555" s="205">
        <v>0</v>
      </c>
      <c r="AQ555" s="204">
        <v>0</v>
      </c>
      <c r="AR555" s="204">
        <v>0</v>
      </c>
    </row>
    <row r="556" spans="1:44" s="204" customFormat="1" ht="36" hidden="1" customHeight="1">
      <c r="A556" s="204">
        <v>1</v>
      </c>
      <c r="B556" s="207">
        <f>SUBTOTAL(103,$A$552:A556)</f>
        <v>0</v>
      </c>
      <c r="C556" s="197" t="s">
        <v>522</v>
      </c>
      <c r="D556" s="199" t="s">
        <v>348</v>
      </c>
      <c r="E556" s="199"/>
      <c r="F556" s="208" t="s">
        <v>262</v>
      </c>
      <c r="G556" s="199" t="s">
        <v>306</v>
      </c>
      <c r="H556" s="199" t="s">
        <v>297</v>
      </c>
      <c r="I556" s="200">
        <v>944.2</v>
      </c>
      <c r="J556" s="200">
        <v>863.6</v>
      </c>
      <c r="K556" s="200">
        <v>863.6</v>
      </c>
      <c r="L556" s="209">
        <v>47</v>
      </c>
      <c r="M556" s="199" t="s">
        <v>260</v>
      </c>
      <c r="N556" s="199" t="s">
        <v>264</v>
      </c>
      <c r="O556" s="202" t="s">
        <v>1352</v>
      </c>
      <c r="P556" s="203">
        <v>88158.53</v>
      </c>
      <c r="Q556" s="203">
        <v>0</v>
      </c>
      <c r="R556" s="203">
        <v>0</v>
      </c>
      <c r="S556" s="203">
        <f t="shared" si="125"/>
        <v>88158.53</v>
      </c>
      <c r="T556" s="203">
        <f t="shared" si="116"/>
        <v>93.368491844948096</v>
      </c>
      <c r="U556" s="218">
        <f>T556</f>
        <v>93.368491844948096</v>
      </c>
      <c r="V556" s="210">
        <v>93.368491844948096</v>
      </c>
      <c r="W556" s="210">
        <f t="shared" si="128"/>
        <v>0</v>
      </c>
      <c r="X556" s="210">
        <f t="shared" si="126"/>
        <v>0</v>
      </c>
      <c r="Y556" s="205">
        <v>0</v>
      </c>
      <c r="Z556" s="205">
        <v>0</v>
      </c>
      <c r="AA556" s="205">
        <v>0</v>
      </c>
      <c r="AB556" s="205">
        <v>0</v>
      </c>
      <c r="AC556" s="205">
        <v>0</v>
      </c>
      <c r="AD556" s="205">
        <v>0</v>
      </c>
      <c r="AE556" s="205">
        <v>0</v>
      </c>
      <c r="AF556" s="211">
        <v>0</v>
      </c>
      <c r="AG556" s="205">
        <v>0</v>
      </c>
      <c r="AH556" s="205">
        <v>0</v>
      </c>
      <c r="AI556" s="205">
        <v>0</v>
      </c>
      <c r="AJ556" s="205">
        <v>0</v>
      </c>
      <c r="AK556" s="205">
        <v>0</v>
      </c>
      <c r="AL556" s="211">
        <v>0</v>
      </c>
      <c r="AM556" s="205">
        <v>0</v>
      </c>
      <c r="AN556" s="205">
        <v>0</v>
      </c>
      <c r="AO556" s="211">
        <v>0</v>
      </c>
      <c r="AP556" s="205">
        <v>0</v>
      </c>
      <c r="AQ556" s="204">
        <v>0</v>
      </c>
      <c r="AR556" s="204">
        <v>0</v>
      </c>
    </row>
    <row r="557" spans="1:44" s="204" customFormat="1" ht="36" hidden="1" customHeight="1">
      <c r="A557" s="204">
        <v>1</v>
      </c>
      <c r="B557" s="207">
        <f>SUBTOTAL(103,$A$552:A557)</f>
        <v>0</v>
      </c>
      <c r="C557" s="197" t="s">
        <v>523</v>
      </c>
      <c r="D557" s="199" t="s">
        <v>349</v>
      </c>
      <c r="E557" s="199"/>
      <c r="F557" s="208" t="s">
        <v>262</v>
      </c>
      <c r="G557" s="199" t="s">
        <v>345</v>
      </c>
      <c r="H557" s="199" t="s">
        <v>298</v>
      </c>
      <c r="I557" s="200">
        <v>5616.2</v>
      </c>
      <c r="J557" s="200">
        <v>2949.2</v>
      </c>
      <c r="K557" s="200">
        <v>2949.2</v>
      </c>
      <c r="L557" s="209">
        <v>186</v>
      </c>
      <c r="M557" s="199" t="s">
        <v>260</v>
      </c>
      <c r="N557" s="199" t="s">
        <v>264</v>
      </c>
      <c r="O557" s="202" t="s">
        <v>1338</v>
      </c>
      <c r="P557" s="203">
        <v>2441027.59</v>
      </c>
      <c r="Q557" s="203">
        <v>0</v>
      </c>
      <c r="R557" s="203">
        <v>0</v>
      </c>
      <c r="S557" s="203">
        <f t="shared" si="125"/>
        <v>2441027.59</v>
      </c>
      <c r="T557" s="203">
        <f t="shared" si="116"/>
        <v>434.64043125244825</v>
      </c>
      <c r="U557" s="203">
        <v>1535.3402086820274</v>
      </c>
      <c r="V557" s="210">
        <v>1535.3402086820274</v>
      </c>
      <c r="W557" s="210">
        <f t="shared" si="128"/>
        <v>1535.3402086820274</v>
      </c>
      <c r="X557" s="210">
        <f t="shared" si="126"/>
        <v>1100.6997774295792</v>
      </c>
      <c r="Y557" s="205">
        <v>0</v>
      </c>
      <c r="Z557" s="205">
        <v>0</v>
      </c>
      <c r="AA557" s="205">
        <v>0</v>
      </c>
      <c r="AB557" s="205">
        <v>0</v>
      </c>
      <c r="AC557" s="205">
        <v>0</v>
      </c>
      <c r="AD557" s="205">
        <v>0</v>
      </c>
      <c r="AE557" s="205">
        <v>0</v>
      </c>
      <c r="AF557" s="211">
        <v>0</v>
      </c>
      <c r="AG557" s="205">
        <v>967</v>
      </c>
      <c r="AH557" s="211">
        <f t="shared" ref="AH557:AH562" si="129">8917.04*AG557/I557</f>
        <v>1535.3402086820274</v>
      </c>
      <c r="AI557" s="205">
        <v>0</v>
      </c>
      <c r="AJ557" s="205">
        <v>0</v>
      </c>
      <c r="AK557" s="205">
        <v>0</v>
      </c>
      <c r="AL557" s="211">
        <v>0</v>
      </c>
      <c r="AM557" s="205">
        <v>0</v>
      </c>
      <c r="AN557" s="205">
        <v>0</v>
      </c>
      <c r="AO557" s="211">
        <v>0</v>
      </c>
      <c r="AP557" s="205">
        <v>0</v>
      </c>
      <c r="AQ557" s="204">
        <v>0</v>
      </c>
      <c r="AR557" s="204">
        <v>0</v>
      </c>
    </row>
    <row r="558" spans="1:44" s="204" customFormat="1" ht="36" hidden="1" customHeight="1">
      <c r="A558" s="204">
        <v>1</v>
      </c>
      <c r="B558" s="207">
        <f>SUBTOTAL(103,$A$552:A558)</f>
        <v>0</v>
      </c>
      <c r="C558" s="197" t="s">
        <v>524</v>
      </c>
      <c r="D558" s="199">
        <v>1985</v>
      </c>
      <c r="E558" s="199"/>
      <c r="F558" s="208" t="s">
        <v>262</v>
      </c>
      <c r="G558" s="199" t="s">
        <v>345</v>
      </c>
      <c r="H558" s="199" t="s">
        <v>364</v>
      </c>
      <c r="I558" s="200">
        <v>5781</v>
      </c>
      <c r="J558" s="200">
        <v>5781</v>
      </c>
      <c r="K558" s="200">
        <v>5781</v>
      </c>
      <c r="L558" s="209">
        <v>208</v>
      </c>
      <c r="M558" s="199" t="s">
        <v>260</v>
      </c>
      <c r="N558" s="199" t="s">
        <v>264</v>
      </c>
      <c r="O558" s="202" t="s">
        <v>1036</v>
      </c>
      <c r="P558" s="203">
        <v>3218631.9200000004</v>
      </c>
      <c r="Q558" s="203">
        <v>0</v>
      </c>
      <c r="R558" s="203">
        <v>0</v>
      </c>
      <c r="S558" s="203">
        <f t="shared" si="125"/>
        <v>3218631.9200000004</v>
      </c>
      <c r="T558" s="203">
        <f t="shared" si="116"/>
        <v>556.76040823386961</v>
      </c>
      <c r="U558" s="203">
        <f>V558</f>
        <v>1918.837183878222</v>
      </c>
      <c r="V558" s="210">
        <v>1918.837183878222</v>
      </c>
      <c r="W558" s="210">
        <f t="shared" si="128"/>
        <v>1918.837183878222</v>
      </c>
      <c r="X558" s="210">
        <f t="shared" si="126"/>
        <v>1362.0767756443524</v>
      </c>
      <c r="Y558" s="205">
        <v>0</v>
      </c>
      <c r="Z558" s="205">
        <v>0</v>
      </c>
      <c r="AA558" s="205">
        <v>0</v>
      </c>
      <c r="AB558" s="205">
        <v>0</v>
      </c>
      <c r="AC558" s="205">
        <v>0</v>
      </c>
      <c r="AD558" s="205">
        <v>0</v>
      </c>
      <c r="AE558" s="205">
        <v>0</v>
      </c>
      <c r="AF558" s="211">
        <v>0</v>
      </c>
      <c r="AG558" s="205">
        <v>1244</v>
      </c>
      <c r="AH558" s="211">
        <f t="shared" si="129"/>
        <v>1918.837183878222</v>
      </c>
      <c r="AI558" s="205">
        <v>0</v>
      </c>
      <c r="AJ558" s="205">
        <v>0</v>
      </c>
      <c r="AK558" s="205">
        <v>0</v>
      </c>
      <c r="AL558" s="211">
        <v>0</v>
      </c>
      <c r="AM558" s="205">
        <v>0</v>
      </c>
      <c r="AN558" s="205">
        <v>0</v>
      </c>
      <c r="AO558" s="211">
        <v>0</v>
      </c>
      <c r="AP558" s="205">
        <v>0</v>
      </c>
      <c r="AQ558" s="204">
        <v>0</v>
      </c>
      <c r="AR558" s="204">
        <v>0</v>
      </c>
    </row>
    <row r="559" spans="1:44" s="204" customFormat="1" ht="36" hidden="1" customHeight="1">
      <c r="A559" s="204">
        <v>1</v>
      </c>
      <c r="B559" s="207">
        <f>SUBTOTAL(103,$A$552:A559)</f>
        <v>0</v>
      </c>
      <c r="C559" s="197" t="s">
        <v>525</v>
      </c>
      <c r="D559" s="199" t="s">
        <v>301</v>
      </c>
      <c r="E559" s="199"/>
      <c r="F559" s="208" t="s">
        <v>262</v>
      </c>
      <c r="G559" s="199" t="s">
        <v>306</v>
      </c>
      <c r="H559" s="199" t="s">
        <v>298</v>
      </c>
      <c r="I559" s="200">
        <v>761.1</v>
      </c>
      <c r="J559" s="200">
        <v>761.1</v>
      </c>
      <c r="K559" s="200">
        <v>625.20000000000005</v>
      </c>
      <c r="L559" s="209">
        <v>54</v>
      </c>
      <c r="M559" s="199" t="s">
        <v>260</v>
      </c>
      <c r="N559" s="199" t="s">
        <v>264</v>
      </c>
      <c r="O559" s="202" t="s">
        <v>1338</v>
      </c>
      <c r="P559" s="203">
        <v>3335778.24</v>
      </c>
      <c r="Q559" s="203">
        <v>0</v>
      </c>
      <c r="R559" s="203">
        <v>0</v>
      </c>
      <c r="S559" s="203">
        <f t="shared" si="125"/>
        <v>3335778.24</v>
      </c>
      <c r="T559" s="203">
        <f t="shared" si="116"/>
        <v>4382.8383129680724</v>
      </c>
      <c r="U559" s="203">
        <v>6139.1787675732503</v>
      </c>
      <c r="V559" s="210">
        <v>6139.1787675732503</v>
      </c>
      <c r="W559" s="210">
        <f t="shared" si="128"/>
        <v>6139.1787675732503</v>
      </c>
      <c r="X559" s="210">
        <f t="shared" si="126"/>
        <v>1756.3404546051779</v>
      </c>
      <c r="Y559" s="205">
        <v>0</v>
      </c>
      <c r="Z559" s="205">
        <v>0</v>
      </c>
      <c r="AA559" s="205">
        <v>0</v>
      </c>
      <c r="AB559" s="205">
        <v>0</v>
      </c>
      <c r="AC559" s="205">
        <v>0</v>
      </c>
      <c r="AD559" s="205">
        <v>0</v>
      </c>
      <c r="AE559" s="205">
        <v>0</v>
      </c>
      <c r="AF559" s="211">
        <v>0</v>
      </c>
      <c r="AG559" s="205">
        <v>524</v>
      </c>
      <c r="AH559" s="211">
        <f t="shared" si="129"/>
        <v>6139.1787675732503</v>
      </c>
      <c r="AI559" s="205">
        <v>0</v>
      </c>
      <c r="AJ559" s="205">
        <v>0</v>
      </c>
      <c r="AK559" s="205">
        <v>0</v>
      </c>
      <c r="AL559" s="211">
        <v>0</v>
      </c>
      <c r="AM559" s="205">
        <v>0</v>
      </c>
      <c r="AN559" s="205">
        <v>0</v>
      </c>
      <c r="AO559" s="211">
        <v>0</v>
      </c>
      <c r="AP559" s="205">
        <v>0</v>
      </c>
      <c r="AQ559" s="204">
        <v>0</v>
      </c>
      <c r="AR559" s="204">
        <v>0</v>
      </c>
    </row>
    <row r="560" spans="1:44" s="204" customFormat="1" ht="36" hidden="1" customHeight="1">
      <c r="A560" s="204">
        <v>1</v>
      </c>
      <c r="B560" s="207">
        <f>SUBTOTAL(103,$A$552:A560)</f>
        <v>0</v>
      </c>
      <c r="C560" s="197" t="s">
        <v>526</v>
      </c>
      <c r="D560" s="199" t="s">
        <v>350</v>
      </c>
      <c r="E560" s="199"/>
      <c r="F560" s="208" t="s">
        <v>262</v>
      </c>
      <c r="G560" s="199" t="s">
        <v>351</v>
      </c>
      <c r="H560" s="199" t="s">
        <v>298</v>
      </c>
      <c r="I560" s="200">
        <v>7585.7</v>
      </c>
      <c r="J560" s="200">
        <v>5261.8</v>
      </c>
      <c r="K560" s="200">
        <v>4715.1000000000004</v>
      </c>
      <c r="L560" s="209">
        <v>348</v>
      </c>
      <c r="M560" s="199" t="s">
        <v>260</v>
      </c>
      <c r="N560" s="199" t="s">
        <v>264</v>
      </c>
      <c r="O560" s="202" t="s">
        <v>1338</v>
      </c>
      <c r="P560" s="203">
        <v>2496866.9499999997</v>
      </c>
      <c r="Q560" s="203">
        <v>0</v>
      </c>
      <c r="R560" s="203">
        <v>0</v>
      </c>
      <c r="S560" s="203">
        <f t="shared" si="125"/>
        <v>2496866.9499999997</v>
      </c>
      <c r="T560" s="203">
        <f t="shared" si="116"/>
        <v>329.15445509313577</v>
      </c>
      <c r="U560" s="203">
        <f>V560</f>
        <v>1070.9334829481788</v>
      </c>
      <c r="V560" s="210">
        <v>1070.9334829481788</v>
      </c>
      <c r="W560" s="210">
        <f t="shared" si="128"/>
        <v>1070.9334829481788</v>
      </c>
      <c r="X560" s="210">
        <f t="shared" si="126"/>
        <v>741.77902785504307</v>
      </c>
      <c r="Y560" s="205">
        <v>0</v>
      </c>
      <c r="Z560" s="205">
        <v>0</v>
      </c>
      <c r="AA560" s="205">
        <v>0</v>
      </c>
      <c r="AB560" s="205">
        <v>0</v>
      </c>
      <c r="AC560" s="205">
        <v>0</v>
      </c>
      <c r="AD560" s="205">
        <v>0</v>
      </c>
      <c r="AE560" s="205">
        <v>0</v>
      </c>
      <c r="AF560" s="211">
        <v>0</v>
      </c>
      <c r="AG560" s="205">
        <v>911.04</v>
      </c>
      <c r="AH560" s="211">
        <f t="shared" si="129"/>
        <v>1070.9334829481788</v>
      </c>
      <c r="AI560" s="205">
        <v>0</v>
      </c>
      <c r="AJ560" s="205">
        <v>0</v>
      </c>
      <c r="AK560" s="205">
        <v>0</v>
      </c>
      <c r="AL560" s="211">
        <v>0</v>
      </c>
      <c r="AM560" s="205">
        <v>0</v>
      </c>
      <c r="AN560" s="205">
        <v>0</v>
      </c>
      <c r="AO560" s="211">
        <v>0</v>
      </c>
      <c r="AP560" s="205">
        <v>0</v>
      </c>
      <c r="AQ560" s="204">
        <v>0</v>
      </c>
      <c r="AR560" s="204">
        <v>0</v>
      </c>
    </row>
    <row r="561" spans="1:44" s="204" customFormat="1" ht="36" hidden="1" customHeight="1">
      <c r="A561" s="204">
        <v>1</v>
      </c>
      <c r="B561" s="207">
        <f>SUBTOTAL(103,$A$552:A561)</f>
        <v>0</v>
      </c>
      <c r="C561" s="197" t="s">
        <v>529</v>
      </c>
      <c r="D561" s="199">
        <v>1968</v>
      </c>
      <c r="E561" s="199"/>
      <c r="F561" s="208" t="s">
        <v>262</v>
      </c>
      <c r="G561" s="199" t="s">
        <v>345</v>
      </c>
      <c r="H561" s="199" t="s">
        <v>302</v>
      </c>
      <c r="I561" s="200">
        <v>3511.62</v>
      </c>
      <c r="J561" s="200">
        <v>3241.9</v>
      </c>
      <c r="K561" s="200">
        <v>2726.1</v>
      </c>
      <c r="L561" s="209">
        <v>238</v>
      </c>
      <c r="M561" s="199" t="s">
        <v>260</v>
      </c>
      <c r="N561" s="199" t="s">
        <v>264</v>
      </c>
      <c r="O561" s="202" t="s">
        <v>1340</v>
      </c>
      <c r="P561" s="203">
        <v>4292904.41</v>
      </c>
      <c r="Q561" s="203">
        <v>0</v>
      </c>
      <c r="R561" s="203">
        <v>0</v>
      </c>
      <c r="S561" s="203">
        <f t="shared" si="125"/>
        <v>4292904.41</v>
      </c>
      <c r="T561" s="203">
        <f t="shared" si="116"/>
        <v>1222.4854653977368</v>
      </c>
      <c r="U561" s="203">
        <f t="shared" ref="U561:U562" si="130">W561</f>
        <v>2761.1534803879695</v>
      </c>
      <c r="V561" s="210">
        <f t="shared" ref="V561:V562" si="131">W561</f>
        <v>2761.1534803879695</v>
      </c>
      <c r="W561" s="210">
        <f t="shared" si="128"/>
        <v>2761.1534803879695</v>
      </c>
      <c r="X561" s="210">
        <f t="shared" si="126"/>
        <v>1538.6680149902327</v>
      </c>
      <c r="Y561" s="205">
        <v>0</v>
      </c>
      <c r="Z561" s="205">
        <v>0</v>
      </c>
      <c r="AA561" s="205">
        <v>0</v>
      </c>
      <c r="AB561" s="205">
        <v>0</v>
      </c>
      <c r="AC561" s="205">
        <v>0</v>
      </c>
      <c r="AD561" s="205">
        <v>0</v>
      </c>
      <c r="AE561" s="205">
        <v>0</v>
      </c>
      <c r="AF561" s="211">
        <v>0</v>
      </c>
      <c r="AG561" s="205">
        <v>1087.3699999999999</v>
      </c>
      <c r="AH561" s="211">
        <f t="shared" si="129"/>
        <v>2761.1534803879695</v>
      </c>
      <c r="AI561" s="205">
        <v>0</v>
      </c>
      <c r="AJ561" s="205">
        <v>0</v>
      </c>
      <c r="AK561" s="205">
        <v>0</v>
      </c>
      <c r="AL561" s="211">
        <v>0</v>
      </c>
      <c r="AM561" s="205">
        <v>0</v>
      </c>
      <c r="AN561" s="205">
        <v>0</v>
      </c>
      <c r="AO561" s="211">
        <v>0</v>
      </c>
      <c r="AP561" s="205">
        <v>0</v>
      </c>
      <c r="AQ561" s="204">
        <v>0</v>
      </c>
      <c r="AR561" s="204">
        <v>0</v>
      </c>
    </row>
    <row r="562" spans="1:44" s="204" customFormat="1" ht="36" hidden="1" customHeight="1">
      <c r="A562" s="204">
        <v>1</v>
      </c>
      <c r="B562" s="207">
        <f>SUBTOTAL(103,$A$552:A562)</f>
        <v>0</v>
      </c>
      <c r="C562" s="197" t="s">
        <v>528</v>
      </c>
      <c r="D562" s="199">
        <v>1970</v>
      </c>
      <c r="E562" s="199"/>
      <c r="F562" s="208" t="s">
        <v>262</v>
      </c>
      <c r="G562" s="199">
        <v>5</v>
      </c>
      <c r="H562" s="199" t="s">
        <v>302</v>
      </c>
      <c r="I562" s="200">
        <v>4104.5</v>
      </c>
      <c r="J562" s="200">
        <v>3361</v>
      </c>
      <c r="K562" s="200">
        <v>2986.4</v>
      </c>
      <c r="L562" s="209">
        <v>141</v>
      </c>
      <c r="M562" s="199" t="s">
        <v>260</v>
      </c>
      <c r="N562" s="199" t="s">
        <v>264</v>
      </c>
      <c r="O562" s="202" t="s">
        <v>1592</v>
      </c>
      <c r="P562" s="203">
        <v>4299493.75</v>
      </c>
      <c r="Q562" s="203">
        <v>0</v>
      </c>
      <c r="R562" s="203">
        <v>0</v>
      </c>
      <c r="S562" s="203">
        <f t="shared" si="125"/>
        <v>4299493.75</v>
      </c>
      <c r="T562" s="203">
        <f t="shared" si="116"/>
        <v>1047.5073090510416</v>
      </c>
      <c r="U562" s="203">
        <f t="shared" si="130"/>
        <v>2239.850953831161</v>
      </c>
      <c r="V562" s="210">
        <f t="shared" si="131"/>
        <v>2239.850953831161</v>
      </c>
      <c r="W562" s="210">
        <f t="shared" si="128"/>
        <v>2239.850953831161</v>
      </c>
      <c r="X562" s="210">
        <f t="shared" si="126"/>
        <v>1192.3436447801193</v>
      </c>
      <c r="Y562" s="205">
        <v>0</v>
      </c>
      <c r="Z562" s="205">
        <v>0</v>
      </c>
      <c r="AA562" s="205">
        <v>0</v>
      </c>
      <c r="AB562" s="205">
        <v>0</v>
      </c>
      <c r="AC562" s="205">
        <v>0</v>
      </c>
      <c r="AD562" s="205">
        <v>0</v>
      </c>
      <c r="AE562" s="205">
        <v>0</v>
      </c>
      <c r="AF562" s="211">
        <v>0</v>
      </c>
      <c r="AG562" s="205">
        <v>1031</v>
      </c>
      <c r="AH562" s="211">
        <f t="shared" si="129"/>
        <v>2239.850953831161</v>
      </c>
      <c r="AI562" s="205">
        <v>0</v>
      </c>
      <c r="AJ562" s="205">
        <v>0</v>
      </c>
      <c r="AK562" s="205">
        <v>0</v>
      </c>
      <c r="AL562" s="211">
        <v>0</v>
      </c>
      <c r="AM562" s="205">
        <v>0</v>
      </c>
      <c r="AN562" s="205">
        <v>0</v>
      </c>
      <c r="AO562" s="211">
        <v>0</v>
      </c>
      <c r="AP562" s="205">
        <v>0</v>
      </c>
      <c r="AQ562" s="204">
        <v>0</v>
      </c>
      <c r="AR562" s="204">
        <v>0</v>
      </c>
    </row>
    <row r="563" spans="1:44" s="204" customFormat="1" ht="36" hidden="1" customHeight="1">
      <c r="A563" s="204">
        <v>1</v>
      </c>
      <c r="B563" s="207">
        <f>SUBTOTAL(103,$A$552:A563)</f>
        <v>0</v>
      </c>
      <c r="C563" s="197" t="s">
        <v>764</v>
      </c>
      <c r="D563" s="199">
        <v>1961</v>
      </c>
      <c r="E563" s="199"/>
      <c r="F563" s="208" t="s">
        <v>262</v>
      </c>
      <c r="G563" s="199">
        <v>4</v>
      </c>
      <c r="H563" s="199" t="s">
        <v>297</v>
      </c>
      <c r="I563" s="200">
        <v>1116.9000000000001</v>
      </c>
      <c r="J563" s="200">
        <v>860.4</v>
      </c>
      <c r="K563" s="200">
        <v>748.8</v>
      </c>
      <c r="L563" s="209">
        <v>36</v>
      </c>
      <c r="M563" s="199" t="s">
        <v>260</v>
      </c>
      <c r="N563" s="199" t="s">
        <v>264</v>
      </c>
      <c r="O563" s="202" t="s">
        <v>1542</v>
      </c>
      <c r="P563" s="203">
        <v>88074.58</v>
      </c>
      <c r="Q563" s="203">
        <v>0</v>
      </c>
      <c r="R563" s="203">
        <v>0</v>
      </c>
      <c r="S563" s="203">
        <f t="shared" si="125"/>
        <v>88074.58</v>
      </c>
      <c r="T563" s="203">
        <f t="shared" si="116"/>
        <v>78.856280777151042</v>
      </c>
      <c r="U563" s="218">
        <f>T563</f>
        <v>78.856280777151042</v>
      </c>
      <c r="V563" s="210">
        <v>78.856280777151042</v>
      </c>
      <c r="W563" s="210">
        <f t="shared" si="128"/>
        <v>0</v>
      </c>
      <c r="X563" s="210">
        <f t="shared" si="126"/>
        <v>0</v>
      </c>
      <c r="Y563" s="205">
        <v>0</v>
      </c>
      <c r="Z563" s="205">
        <v>0</v>
      </c>
      <c r="AA563" s="205">
        <v>0</v>
      </c>
      <c r="AB563" s="205">
        <v>0</v>
      </c>
      <c r="AC563" s="205">
        <v>0</v>
      </c>
      <c r="AD563" s="205">
        <v>0</v>
      </c>
      <c r="AE563" s="205">
        <v>0</v>
      </c>
      <c r="AF563" s="211">
        <v>0</v>
      </c>
      <c r="AG563" s="205">
        <v>0</v>
      </c>
      <c r="AH563" s="205">
        <v>0</v>
      </c>
      <c r="AI563" s="205">
        <v>0</v>
      </c>
      <c r="AJ563" s="205">
        <v>0</v>
      </c>
      <c r="AK563" s="205">
        <v>0</v>
      </c>
      <c r="AL563" s="211">
        <v>0</v>
      </c>
      <c r="AM563" s="205">
        <v>0</v>
      </c>
      <c r="AN563" s="205">
        <v>0</v>
      </c>
      <c r="AO563" s="211">
        <v>0</v>
      </c>
      <c r="AP563" s="205">
        <v>0</v>
      </c>
      <c r="AQ563" s="204">
        <v>0</v>
      </c>
      <c r="AR563" s="204">
        <v>0</v>
      </c>
    </row>
    <row r="564" spans="1:44" s="204" customFormat="1" ht="36" hidden="1" customHeight="1">
      <c r="A564" s="204">
        <v>1</v>
      </c>
      <c r="B564" s="207">
        <f>SUBTOTAL(103,$A$552:A564)</f>
        <v>0</v>
      </c>
      <c r="C564" s="197" t="s">
        <v>531</v>
      </c>
      <c r="D564" s="199" t="s">
        <v>301</v>
      </c>
      <c r="E564" s="199"/>
      <c r="F564" s="208" t="s">
        <v>305</v>
      </c>
      <c r="G564" s="199" t="s">
        <v>345</v>
      </c>
      <c r="H564" s="199" t="s">
        <v>302</v>
      </c>
      <c r="I564" s="200">
        <v>3904.9</v>
      </c>
      <c r="J564" s="200">
        <v>3572.7</v>
      </c>
      <c r="K564" s="200">
        <v>3572.7</v>
      </c>
      <c r="L564" s="209">
        <v>170</v>
      </c>
      <c r="M564" s="199" t="s">
        <v>260</v>
      </c>
      <c r="N564" s="199" t="s">
        <v>264</v>
      </c>
      <c r="O564" s="202" t="s">
        <v>1036</v>
      </c>
      <c r="P564" s="203">
        <v>4594145.79</v>
      </c>
      <c r="Q564" s="203">
        <v>0</v>
      </c>
      <c r="R564" s="203">
        <v>0</v>
      </c>
      <c r="S564" s="203">
        <f t="shared" si="125"/>
        <v>4594145.79</v>
      </c>
      <c r="T564" s="203">
        <f t="shared" si="116"/>
        <v>1176.5079233783194</v>
      </c>
      <c r="U564" s="203">
        <f>V564</f>
        <v>2198.374966836539</v>
      </c>
      <c r="V564" s="210">
        <v>2198.374966836539</v>
      </c>
      <c r="W564" s="210">
        <f t="shared" si="128"/>
        <v>2198.374966836539</v>
      </c>
      <c r="X564" s="210">
        <f t="shared" si="126"/>
        <v>1021.8670434582195</v>
      </c>
      <c r="Y564" s="205">
        <v>0</v>
      </c>
      <c r="Z564" s="205">
        <v>0</v>
      </c>
      <c r="AA564" s="205">
        <v>0</v>
      </c>
      <c r="AB564" s="205">
        <v>0</v>
      </c>
      <c r="AC564" s="205">
        <v>0</v>
      </c>
      <c r="AD564" s="205">
        <v>0</v>
      </c>
      <c r="AE564" s="205">
        <v>0</v>
      </c>
      <c r="AF564" s="211">
        <v>0</v>
      </c>
      <c r="AG564" s="205">
        <v>962.7</v>
      </c>
      <c r="AH564" s="211">
        <f t="shared" ref="AH564:AH567" si="132">8917.04*AG564/I564</f>
        <v>2198.374966836539</v>
      </c>
      <c r="AI564" s="205">
        <v>0</v>
      </c>
      <c r="AJ564" s="205">
        <v>0</v>
      </c>
      <c r="AK564" s="205">
        <v>0</v>
      </c>
      <c r="AL564" s="211">
        <v>0</v>
      </c>
      <c r="AM564" s="205">
        <v>0</v>
      </c>
      <c r="AN564" s="205">
        <v>0</v>
      </c>
      <c r="AO564" s="211">
        <v>0</v>
      </c>
      <c r="AP564" s="205">
        <v>0</v>
      </c>
      <c r="AQ564" s="204">
        <v>0</v>
      </c>
      <c r="AR564" s="204">
        <v>0</v>
      </c>
    </row>
    <row r="565" spans="1:44" s="204" customFormat="1" ht="36" hidden="1" customHeight="1">
      <c r="A565" s="204">
        <v>1</v>
      </c>
      <c r="B565" s="207">
        <f>SUBTOTAL(103,$A$552:A565)</f>
        <v>0</v>
      </c>
      <c r="C565" s="197" t="s">
        <v>532</v>
      </c>
      <c r="D565" s="199" t="s">
        <v>301</v>
      </c>
      <c r="E565" s="199"/>
      <c r="F565" s="208" t="s">
        <v>305</v>
      </c>
      <c r="G565" s="199" t="s">
        <v>345</v>
      </c>
      <c r="H565" s="199" t="s">
        <v>306</v>
      </c>
      <c r="I565" s="200">
        <v>3361</v>
      </c>
      <c r="J565" s="200">
        <v>2572.6</v>
      </c>
      <c r="K565" s="200">
        <v>2572.6</v>
      </c>
      <c r="L565" s="209">
        <v>133</v>
      </c>
      <c r="M565" s="199" t="s">
        <v>260</v>
      </c>
      <c r="N565" s="199" t="s">
        <v>264</v>
      </c>
      <c r="O565" s="202" t="s">
        <v>1036</v>
      </c>
      <c r="P565" s="203">
        <v>3671490.27</v>
      </c>
      <c r="Q565" s="203">
        <v>0</v>
      </c>
      <c r="R565" s="203">
        <v>0</v>
      </c>
      <c r="S565" s="203">
        <f t="shared" si="125"/>
        <v>3671490.27</v>
      </c>
      <c r="T565" s="203">
        <f t="shared" si="116"/>
        <v>1092.3803243082416</v>
      </c>
      <c r="U565" s="203">
        <f>V565</f>
        <v>1920.5728223742933</v>
      </c>
      <c r="V565" s="210">
        <v>1920.5728223742933</v>
      </c>
      <c r="W565" s="210">
        <f t="shared" si="128"/>
        <v>1920.5728223742933</v>
      </c>
      <c r="X565" s="210">
        <f t="shared" si="126"/>
        <v>828.19249806605171</v>
      </c>
      <c r="Y565" s="205">
        <v>0</v>
      </c>
      <c r="Z565" s="205">
        <v>0</v>
      </c>
      <c r="AA565" s="205">
        <v>0</v>
      </c>
      <c r="AB565" s="205">
        <v>0</v>
      </c>
      <c r="AC565" s="205">
        <v>0</v>
      </c>
      <c r="AD565" s="205">
        <v>0</v>
      </c>
      <c r="AE565" s="205">
        <v>0</v>
      </c>
      <c r="AF565" s="211">
        <v>0</v>
      </c>
      <c r="AG565" s="205">
        <v>723.9</v>
      </c>
      <c r="AH565" s="211">
        <f t="shared" si="132"/>
        <v>1920.5728223742933</v>
      </c>
      <c r="AI565" s="205">
        <v>0</v>
      </c>
      <c r="AJ565" s="205">
        <v>0</v>
      </c>
      <c r="AK565" s="205">
        <v>0</v>
      </c>
      <c r="AL565" s="211">
        <v>0</v>
      </c>
      <c r="AM565" s="205">
        <v>0</v>
      </c>
      <c r="AN565" s="205">
        <v>0</v>
      </c>
      <c r="AO565" s="211">
        <v>0</v>
      </c>
      <c r="AP565" s="205">
        <v>0</v>
      </c>
      <c r="AQ565" s="204">
        <v>0</v>
      </c>
      <c r="AR565" s="204">
        <v>0</v>
      </c>
    </row>
    <row r="566" spans="1:44" s="204" customFormat="1" ht="36" hidden="1" customHeight="1">
      <c r="A566" s="204">
        <v>1</v>
      </c>
      <c r="B566" s="207">
        <f>SUBTOTAL(103,$A$552:A566)</f>
        <v>0</v>
      </c>
      <c r="C566" s="197" t="s">
        <v>1356</v>
      </c>
      <c r="D566" s="199">
        <v>1965</v>
      </c>
      <c r="E566" s="199"/>
      <c r="F566" s="208" t="s">
        <v>262</v>
      </c>
      <c r="G566" s="199">
        <v>5</v>
      </c>
      <c r="H566" s="199" t="s">
        <v>302</v>
      </c>
      <c r="I566" s="200">
        <v>4215.8</v>
      </c>
      <c r="J566" s="200">
        <v>4102.3</v>
      </c>
      <c r="K566" s="200">
        <v>2512.3000000000002</v>
      </c>
      <c r="L566" s="209">
        <v>122</v>
      </c>
      <c r="M566" s="199" t="s">
        <v>260</v>
      </c>
      <c r="N566" s="199" t="s">
        <v>264</v>
      </c>
      <c r="O566" s="202" t="s">
        <v>1036</v>
      </c>
      <c r="P566" s="203">
        <v>4922134.1900000004</v>
      </c>
      <c r="Q566" s="203">
        <v>0</v>
      </c>
      <c r="R566" s="203">
        <v>0</v>
      </c>
      <c r="S566" s="203">
        <f t="shared" si="125"/>
        <v>4922134.1900000004</v>
      </c>
      <c r="T566" s="203">
        <f t="shared" si="116"/>
        <v>1167.5445206129323</v>
      </c>
      <c r="U566" s="203">
        <v>2288.5898951563167</v>
      </c>
      <c r="V566" s="210">
        <v>2288.5898951563167</v>
      </c>
      <c r="W566" s="210">
        <f t="shared" si="128"/>
        <v>2288.5898951563167</v>
      </c>
      <c r="X566" s="210">
        <f t="shared" si="126"/>
        <v>1121.0453745433845</v>
      </c>
      <c r="Y566" s="205">
        <v>0</v>
      </c>
      <c r="Z566" s="205">
        <v>0</v>
      </c>
      <c r="AA566" s="205">
        <v>0</v>
      </c>
      <c r="AB566" s="205">
        <v>0</v>
      </c>
      <c r="AC566" s="205">
        <v>0</v>
      </c>
      <c r="AD566" s="205">
        <v>0</v>
      </c>
      <c r="AE566" s="205">
        <v>0</v>
      </c>
      <c r="AF566" s="211">
        <v>0</v>
      </c>
      <c r="AG566" s="205">
        <v>1082</v>
      </c>
      <c r="AH566" s="211">
        <f t="shared" si="132"/>
        <v>2288.5898951563167</v>
      </c>
      <c r="AI566" s="205">
        <v>0</v>
      </c>
      <c r="AJ566" s="205">
        <v>0</v>
      </c>
      <c r="AK566" s="205">
        <v>0</v>
      </c>
      <c r="AL566" s="211">
        <v>0</v>
      </c>
      <c r="AM566" s="205">
        <v>0</v>
      </c>
      <c r="AN566" s="205">
        <v>0</v>
      </c>
      <c r="AO566" s="211">
        <v>0</v>
      </c>
      <c r="AP566" s="205">
        <v>0</v>
      </c>
      <c r="AQ566" s="204">
        <v>0</v>
      </c>
      <c r="AR566" s="204">
        <v>0</v>
      </c>
    </row>
    <row r="567" spans="1:44" s="204" customFormat="1" ht="36" hidden="1" customHeight="1">
      <c r="A567" s="204">
        <v>1</v>
      </c>
      <c r="B567" s="207">
        <f>SUBTOTAL(103,$A$552:A567)</f>
        <v>0</v>
      </c>
      <c r="C567" s="197" t="s">
        <v>534</v>
      </c>
      <c r="D567" s="199" t="s">
        <v>304</v>
      </c>
      <c r="E567" s="199"/>
      <c r="F567" s="208" t="s">
        <v>262</v>
      </c>
      <c r="G567" s="199" t="s">
        <v>345</v>
      </c>
      <c r="H567" s="199" t="s">
        <v>298</v>
      </c>
      <c r="I567" s="200">
        <v>667.4</v>
      </c>
      <c r="J567" s="200">
        <v>629.79999999999995</v>
      </c>
      <c r="K567" s="200">
        <v>629.79999999999995</v>
      </c>
      <c r="L567" s="209">
        <v>29</v>
      </c>
      <c r="M567" s="199" t="s">
        <v>260</v>
      </c>
      <c r="N567" s="199" t="s">
        <v>264</v>
      </c>
      <c r="O567" s="202" t="s">
        <v>1338</v>
      </c>
      <c r="P567" s="203">
        <v>954855.56</v>
      </c>
      <c r="Q567" s="203">
        <v>0</v>
      </c>
      <c r="R567" s="203">
        <v>0</v>
      </c>
      <c r="S567" s="203">
        <f t="shared" si="125"/>
        <v>954855.56</v>
      </c>
      <c r="T567" s="203">
        <f t="shared" si="116"/>
        <v>1430.7095594845671</v>
      </c>
      <c r="U567" s="203">
        <f>V567</f>
        <v>3594.0721606233146</v>
      </c>
      <c r="V567" s="210">
        <v>3594.0721606233146</v>
      </c>
      <c r="W567" s="210">
        <f t="shared" si="128"/>
        <v>3594.0721606233146</v>
      </c>
      <c r="X567" s="210">
        <f t="shared" si="126"/>
        <v>2163.3626011387478</v>
      </c>
      <c r="Y567" s="205">
        <v>0</v>
      </c>
      <c r="Z567" s="205">
        <v>0</v>
      </c>
      <c r="AA567" s="205">
        <v>0</v>
      </c>
      <c r="AB567" s="205">
        <v>0</v>
      </c>
      <c r="AC567" s="205">
        <v>0</v>
      </c>
      <c r="AD567" s="205">
        <v>0</v>
      </c>
      <c r="AE567" s="205">
        <v>0</v>
      </c>
      <c r="AF567" s="211">
        <v>0</v>
      </c>
      <c r="AG567" s="205">
        <v>269</v>
      </c>
      <c r="AH567" s="211">
        <f t="shared" si="132"/>
        <v>3594.0721606233146</v>
      </c>
      <c r="AI567" s="205">
        <v>0</v>
      </c>
      <c r="AJ567" s="205">
        <v>0</v>
      </c>
      <c r="AK567" s="205">
        <v>0</v>
      </c>
      <c r="AL567" s="211">
        <v>0</v>
      </c>
      <c r="AM567" s="205">
        <v>0</v>
      </c>
      <c r="AN567" s="205">
        <v>0</v>
      </c>
      <c r="AO567" s="211">
        <v>0</v>
      </c>
      <c r="AP567" s="205">
        <v>0</v>
      </c>
      <c r="AQ567" s="204">
        <v>0</v>
      </c>
      <c r="AR567" s="204">
        <v>0</v>
      </c>
    </row>
    <row r="568" spans="1:44" s="204" customFormat="1" ht="36" hidden="1" customHeight="1">
      <c r="A568" s="204">
        <v>1</v>
      </c>
      <c r="B568" s="207">
        <f>SUBTOTAL(103,$A$552:A568)</f>
        <v>0</v>
      </c>
      <c r="C568" s="197" t="s">
        <v>537</v>
      </c>
      <c r="D568" s="199" t="s">
        <v>300</v>
      </c>
      <c r="E568" s="199"/>
      <c r="F568" s="208" t="s">
        <v>262</v>
      </c>
      <c r="G568" s="199" t="s">
        <v>345</v>
      </c>
      <c r="H568" s="199" t="s">
        <v>302</v>
      </c>
      <c r="I568" s="200">
        <v>3951</v>
      </c>
      <c r="J568" s="200">
        <v>3662.3</v>
      </c>
      <c r="K568" s="200">
        <v>2494.3000000000002</v>
      </c>
      <c r="L568" s="209">
        <v>140</v>
      </c>
      <c r="M568" s="199" t="s">
        <v>260</v>
      </c>
      <c r="N568" s="199" t="s">
        <v>264</v>
      </c>
      <c r="O568" s="202" t="s">
        <v>1037</v>
      </c>
      <c r="P568" s="203">
        <v>99992.84</v>
      </c>
      <c r="Q568" s="203">
        <v>0</v>
      </c>
      <c r="R568" s="203">
        <v>0</v>
      </c>
      <c r="S568" s="203">
        <f t="shared" si="125"/>
        <v>99992.84</v>
      </c>
      <c r="T568" s="203">
        <f t="shared" si="116"/>
        <v>25.308235889648188</v>
      </c>
      <c r="U568" s="218">
        <f>T568</f>
        <v>25.308235889648188</v>
      </c>
      <c r="V568" s="210">
        <v>25.308235889648188</v>
      </c>
      <c r="W568" s="210">
        <f t="shared" si="128"/>
        <v>0</v>
      </c>
      <c r="X568" s="210">
        <f t="shared" si="126"/>
        <v>0</v>
      </c>
      <c r="Y568" s="205">
        <v>0</v>
      </c>
      <c r="Z568" s="205">
        <v>0</v>
      </c>
      <c r="AA568" s="205">
        <v>0</v>
      </c>
      <c r="AB568" s="205">
        <v>0</v>
      </c>
      <c r="AC568" s="205">
        <v>0</v>
      </c>
      <c r="AD568" s="205">
        <v>0</v>
      </c>
      <c r="AE568" s="205">
        <v>0</v>
      </c>
      <c r="AF568" s="211">
        <v>0</v>
      </c>
      <c r="AG568" s="205">
        <v>0</v>
      </c>
      <c r="AH568" s="205">
        <v>0</v>
      </c>
      <c r="AI568" s="205">
        <v>0</v>
      </c>
      <c r="AJ568" s="205">
        <v>0</v>
      </c>
      <c r="AK568" s="205">
        <v>0</v>
      </c>
      <c r="AL568" s="211">
        <v>0</v>
      </c>
      <c r="AM568" s="205">
        <v>0</v>
      </c>
      <c r="AN568" s="205">
        <v>0</v>
      </c>
      <c r="AO568" s="211">
        <v>0</v>
      </c>
      <c r="AP568" s="205">
        <v>0</v>
      </c>
      <c r="AQ568" s="204">
        <v>0</v>
      </c>
      <c r="AR568" s="204">
        <v>0</v>
      </c>
    </row>
    <row r="569" spans="1:44" s="204" customFormat="1" ht="36" hidden="1" customHeight="1">
      <c r="A569" s="204">
        <v>1</v>
      </c>
      <c r="B569" s="207">
        <f>SUBTOTAL(103,$A$552:A569)</f>
        <v>0</v>
      </c>
      <c r="C569" s="197" t="s">
        <v>1579</v>
      </c>
      <c r="D569" s="199" t="s">
        <v>356</v>
      </c>
      <c r="E569" s="199"/>
      <c r="F569" s="208" t="s">
        <v>262</v>
      </c>
      <c r="G569" s="199" t="s">
        <v>297</v>
      </c>
      <c r="H569" s="199" t="s">
        <v>306</v>
      </c>
      <c r="I569" s="200">
        <v>574.1</v>
      </c>
      <c r="J569" s="200">
        <v>444.8</v>
      </c>
      <c r="K569" s="200">
        <v>444.8</v>
      </c>
      <c r="L569" s="209">
        <v>19</v>
      </c>
      <c r="M569" s="199" t="s">
        <v>260</v>
      </c>
      <c r="N569" s="199" t="s">
        <v>264</v>
      </c>
      <c r="O569" s="202" t="s">
        <v>1594</v>
      </c>
      <c r="P569" s="203">
        <v>82274.37</v>
      </c>
      <c r="Q569" s="203">
        <v>0</v>
      </c>
      <c r="R569" s="203">
        <v>0</v>
      </c>
      <c r="S569" s="203">
        <f t="shared" si="125"/>
        <v>82274.37</v>
      </c>
      <c r="T569" s="203">
        <f t="shared" si="116"/>
        <v>143.31017244382511</v>
      </c>
      <c r="U569" s="203">
        <v>7533.1203623062183</v>
      </c>
      <c r="V569" s="210">
        <v>7533.1203623062183</v>
      </c>
      <c r="W569" s="210">
        <f t="shared" si="128"/>
        <v>0</v>
      </c>
      <c r="X569" s="210">
        <f t="shared" si="126"/>
        <v>7389.8101898623936</v>
      </c>
      <c r="Y569" s="205">
        <v>0</v>
      </c>
      <c r="Z569" s="205">
        <v>0</v>
      </c>
      <c r="AA569" s="205">
        <v>0</v>
      </c>
      <c r="AB569" s="205">
        <v>0</v>
      </c>
      <c r="AC569" s="205">
        <v>0</v>
      </c>
      <c r="AD569" s="205">
        <v>0</v>
      </c>
      <c r="AE569" s="205">
        <v>0</v>
      </c>
      <c r="AF569" s="211">
        <v>0</v>
      </c>
      <c r="AG569" s="205">
        <v>0</v>
      </c>
      <c r="AH569" s="211">
        <v>0</v>
      </c>
      <c r="AI569" s="205">
        <v>0</v>
      </c>
      <c r="AJ569" s="205">
        <v>0</v>
      </c>
      <c r="AK569" s="205">
        <v>0</v>
      </c>
      <c r="AL569" s="211">
        <v>0</v>
      </c>
      <c r="AM569" s="205">
        <v>0</v>
      </c>
      <c r="AN569" s="205">
        <v>0</v>
      </c>
      <c r="AO569" s="211">
        <v>0</v>
      </c>
      <c r="AP569" s="205">
        <v>0</v>
      </c>
      <c r="AQ569" s="204">
        <v>0</v>
      </c>
      <c r="AR569" s="204">
        <v>0</v>
      </c>
    </row>
    <row r="570" spans="1:44" s="204" customFormat="1" ht="36" hidden="1" customHeight="1">
      <c r="A570" s="204">
        <v>1</v>
      </c>
      <c r="B570" s="207">
        <f>SUBTOTAL(103,$A$552:A570)</f>
        <v>0</v>
      </c>
      <c r="C570" s="197" t="s">
        <v>543</v>
      </c>
      <c r="D570" s="199">
        <v>1977</v>
      </c>
      <c r="E570" s="199"/>
      <c r="F570" s="208" t="s">
        <v>262</v>
      </c>
      <c r="G570" s="199">
        <v>2</v>
      </c>
      <c r="H570" s="199" t="s">
        <v>297</v>
      </c>
      <c r="I570" s="200">
        <v>814.4</v>
      </c>
      <c r="J570" s="200">
        <v>814.4</v>
      </c>
      <c r="K570" s="200">
        <v>814.4</v>
      </c>
      <c r="L570" s="209">
        <v>45</v>
      </c>
      <c r="M570" s="199" t="s">
        <v>260</v>
      </c>
      <c r="N570" s="199" t="s">
        <v>264</v>
      </c>
      <c r="O570" s="202" t="s">
        <v>1585</v>
      </c>
      <c r="P570" s="203">
        <v>76248.11</v>
      </c>
      <c r="Q570" s="203">
        <v>0</v>
      </c>
      <c r="R570" s="203">
        <v>0</v>
      </c>
      <c r="S570" s="203">
        <f t="shared" si="125"/>
        <v>76248.11</v>
      </c>
      <c r="T570" s="203">
        <f t="shared" si="116"/>
        <v>93.624889489194501</v>
      </c>
      <c r="U570" s="218">
        <f>T570</f>
        <v>93.624889489194501</v>
      </c>
      <c r="V570" s="210">
        <v>93.624889489194501</v>
      </c>
      <c r="W570" s="210">
        <f t="shared" si="128"/>
        <v>0</v>
      </c>
      <c r="X570" s="210">
        <f t="shared" si="126"/>
        <v>0</v>
      </c>
      <c r="Y570" s="205">
        <v>0</v>
      </c>
      <c r="Z570" s="205">
        <v>0</v>
      </c>
      <c r="AA570" s="205">
        <v>0</v>
      </c>
      <c r="AB570" s="205">
        <v>0</v>
      </c>
      <c r="AC570" s="205">
        <v>0</v>
      </c>
      <c r="AD570" s="205">
        <v>0</v>
      </c>
      <c r="AE570" s="205">
        <v>0</v>
      </c>
      <c r="AF570" s="211">
        <v>0</v>
      </c>
      <c r="AG570" s="205">
        <v>0</v>
      </c>
      <c r="AH570" s="205">
        <v>0</v>
      </c>
      <c r="AI570" s="205">
        <v>0</v>
      </c>
      <c r="AJ570" s="205">
        <v>0</v>
      </c>
      <c r="AK570" s="205">
        <v>0</v>
      </c>
      <c r="AL570" s="211">
        <v>0</v>
      </c>
      <c r="AM570" s="205">
        <v>0</v>
      </c>
      <c r="AN570" s="205">
        <v>0</v>
      </c>
      <c r="AO570" s="211">
        <v>0</v>
      </c>
      <c r="AP570" s="205">
        <v>0</v>
      </c>
      <c r="AQ570" s="204">
        <v>0</v>
      </c>
      <c r="AR570" s="204">
        <v>0</v>
      </c>
    </row>
    <row r="571" spans="1:44" s="204" customFormat="1" ht="36" hidden="1" customHeight="1">
      <c r="A571" s="204">
        <v>1</v>
      </c>
      <c r="B571" s="207">
        <f>SUBTOTAL(103,$A$552:A571)</f>
        <v>0</v>
      </c>
      <c r="C571" s="197" t="s">
        <v>544</v>
      </c>
      <c r="D571" s="199" t="s">
        <v>359</v>
      </c>
      <c r="E571" s="199"/>
      <c r="F571" s="208" t="s">
        <v>262</v>
      </c>
      <c r="G571" s="199" t="s">
        <v>351</v>
      </c>
      <c r="H571" s="199" t="s">
        <v>306</v>
      </c>
      <c r="I571" s="200">
        <v>6810.7</v>
      </c>
      <c r="J571" s="200">
        <v>6388.4</v>
      </c>
      <c r="K571" s="200">
        <v>6388.4</v>
      </c>
      <c r="L571" s="209">
        <v>302</v>
      </c>
      <c r="M571" s="199" t="s">
        <v>260</v>
      </c>
      <c r="N571" s="199" t="s">
        <v>264</v>
      </c>
      <c r="O571" s="202" t="s">
        <v>1593</v>
      </c>
      <c r="P571" s="203">
        <v>2182292.5300000003</v>
      </c>
      <c r="Q571" s="203">
        <v>0</v>
      </c>
      <c r="R571" s="203">
        <v>0</v>
      </c>
      <c r="S571" s="203">
        <f t="shared" si="125"/>
        <v>2182292.5300000003</v>
      </c>
      <c r="T571" s="203">
        <f t="shared" si="116"/>
        <v>320.42117990808583</v>
      </c>
      <c r="U571" s="203">
        <v>1307.9599688725095</v>
      </c>
      <c r="V571" s="210">
        <v>1307.9599688725095</v>
      </c>
      <c r="W571" s="210">
        <f t="shared" si="128"/>
        <v>1307.9599688725095</v>
      </c>
      <c r="X571" s="210">
        <f t="shared" si="126"/>
        <v>987.5387889644237</v>
      </c>
      <c r="Y571" s="205">
        <v>0</v>
      </c>
      <c r="Z571" s="205">
        <v>0</v>
      </c>
      <c r="AA571" s="205">
        <v>0</v>
      </c>
      <c r="AB571" s="205">
        <v>0</v>
      </c>
      <c r="AC571" s="205">
        <v>0</v>
      </c>
      <c r="AD571" s="205">
        <v>0</v>
      </c>
      <c r="AE571" s="205">
        <v>0</v>
      </c>
      <c r="AF571" s="211">
        <v>0</v>
      </c>
      <c r="AG571" s="205">
        <v>999</v>
      </c>
      <c r="AH571" s="211">
        <f t="shared" ref="AH571:AH573" si="133">8917.04*AG571/I571</f>
        <v>1307.9599688725095</v>
      </c>
      <c r="AI571" s="205">
        <v>0</v>
      </c>
      <c r="AJ571" s="205">
        <v>0</v>
      </c>
      <c r="AK571" s="205">
        <v>0</v>
      </c>
      <c r="AL571" s="211">
        <v>0</v>
      </c>
      <c r="AM571" s="205">
        <v>0</v>
      </c>
      <c r="AN571" s="205">
        <v>0</v>
      </c>
      <c r="AO571" s="211">
        <v>0</v>
      </c>
      <c r="AP571" s="205">
        <v>0</v>
      </c>
      <c r="AQ571" s="204">
        <v>0</v>
      </c>
      <c r="AR571" s="204">
        <v>0</v>
      </c>
    </row>
    <row r="572" spans="1:44" s="204" customFormat="1" ht="36" hidden="1" customHeight="1">
      <c r="A572" s="204">
        <v>1</v>
      </c>
      <c r="B572" s="207">
        <f>SUBTOTAL(103,$A$552:A572)</f>
        <v>0</v>
      </c>
      <c r="C572" s="197" t="s">
        <v>546</v>
      </c>
      <c r="D572" s="199" t="s">
        <v>360</v>
      </c>
      <c r="E572" s="199"/>
      <c r="F572" s="208" t="s">
        <v>358</v>
      </c>
      <c r="G572" s="199" t="s">
        <v>297</v>
      </c>
      <c r="H572" s="199" t="s">
        <v>297</v>
      </c>
      <c r="I572" s="200">
        <v>485.3</v>
      </c>
      <c r="J572" s="200">
        <v>337.2</v>
      </c>
      <c r="K572" s="200">
        <v>337.2</v>
      </c>
      <c r="L572" s="209">
        <v>32</v>
      </c>
      <c r="M572" s="199" t="s">
        <v>260</v>
      </c>
      <c r="N572" s="199" t="s">
        <v>264</v>
      </c>
      <c r="O572" s="202" t="s">
        <v>1596</v>
      </c>
      <c r="P572" s="203">
        <v>1430141.31</v>
      </c>
      <c r="Q572" s="203">
        <v>0</v>
      </c>
      <c r="R572" s="203">
        <v>0</v>
      </c>
      <c r="S572" s="203">
        <f t="shared" si="125"/>
        <v>1430141.31</v>
      </c>
      <c r="T572" s="203">
        <f t="shared" si="116"/>
        <v>2946.9221306408408</v>
      </c>
      <c r="U572" s="203">
        <f>W572</f>
        <v>7900.9420976715437</v>
      </c>
      <c r="V572" s="210">
        <f>W572</f>
        <v>7900.9420976715437</v>
      </c>
      <c r="W572" s="210">
        <f t="shared" si="128"/>
        <v>7900.9420976715437</v>
      </c>
      <c r="X572" s="210">
        <f t="shared" si="126"/>
        <v>4954.0199670307029</v>
      </c>
      <c r="Y572" s="205">
        <v>0</v>
      </c>
      <c r="Z572" s="205">
        <v>0</v>
      </c>
      <c r="AA572" s="205">
        <v>0</v>
      </c>
      <c r="AB572" s="205">
        <v>0</v>
      </c>
      <c r="AC572" s="205">
        <v>0</v>
      </c>
      <c r="AD572" s="205">
        <v>0</v>
      </c>
      <c r="AE572" s="205">
        <v>0</v>
      </c>
      <c r="AF572" s="211">
        <v>0</v>
      </c>
      <c r="AG572" s="205">
        <v>430</v>
      </c>
      <c r="AH572" s="211">
        <f t="shared" si="133"/>
        <v>7900.9420976715437</v>
      </c>
      <c r="AI572" s="205">
        <v>0</v>
      </c>
      <c r="AJ572" s="205">
        <v>0</v>
      </c>
      <c r="AK572" s="205">
        <v>0</v>
      </c>
      <c r="AL572" s="211">
        <v>0</v>
      </c>
      <c r="AM572" s="205">
        <v>0</v>
      </c>
      <c r="AN572" s="205">
        <v>0</v>
      </c>
      <c r="AO572" s="211">
        <v>0</v>
      </c>
      <c r="AP572" s="205">
        <v>0</v>
      </c>
      <c r="AQ572" s="204">
        <v>0</v>
      </c>
      <c r="AR572" s="204">
        <v>0</v>
      </c>
    </row>
    <row r="573" spans="1:44" s="204" customFormat="1" ht="36" hidden="1" customHeight="1">
      <c r="A573" s="204">
        <v>1</v>
      </c>
      <c r="B573" s="207">
        <f>SUBTOTAL(103,$A$552:A573)</f>
        <v>0</v>
      </c>
      <c r="C573" s="197" t="s">
        <v>547</v>
      </c>
      <c r="D573" s="199" t="s">
        <v>361</v>
      </c>
      <c r="E573" s="199"/>
      <c r="F573" s="208" t="s">
        <v>305</v>
      </c>
      <c r="G573" s="199" t="s">
        <v>345</v>
      </c>
      <c r="H573" s="199" t="s">
        <v>302</v>
      </c>
      <c r="I573" s="200">
        <v>3872.2</v>
      </c>
      <c r="J573" s="200">
        <v>3548.7</v>
      </c>
      <c r="K573" s="200">
        <v>3548.7</v>
      </c>
      <c r="L573" s="209">
        <v>172</v>
      </c>
      <c r="M573" s="199" t="s">
        <v>260</v>
      </c>
      <c r="N573" s="199" t="s">
        <v>264</v>
      </c>
      <c r="O573" s="202" t="s">
        <v>1036</v>
      </c>
      <c r="P573" s="203">
        <v>3020366.74</v>
      </c>
      <c r="Q573" s="203">
        <v>0</v>
      </c>
      <c r="R573" s="203">
        <v>0</v>
      </c>
      <c r="S573" s="203">
        <f t="shared" si="125"/>
        <v>3020366.74</v>
      </c>
      <c r="T573" s="203">
        <f t="shared" si="116"/>
        <v>780.01310366200107</v>
      </c>
      <c r="U573" s="203">
        <v>2130.122927534735</v>
      </c>
      <c r="V573" s="210">
        <v>2130.122927534735</v>
      </c>
      <c r="W573" s="210">
        <f t="shared" si="128"/>
        <v>2130.122927534735</v>
      </c>
      <c r="X573" s="210">
        <f t="shared" si="126"/>
        <v>1350.1098238727341</v>
      </c>
      <c r="Y573" s="205">
        <v>0</v>
      </c>
      <c r="Z573" s="205">
        <v>0</v>
      </c>
      <c r="AA573" s="205">
        <v>0</v>
      </c>
      <c r="AB573" s="205">
        <v>0</v>
      </c>
      <c r="AC573" s="205">
        <v>0</v>
      </c>
      <c r="AD573" s="205">
        <v>0</v>
      </c>
      <c r="AE573" s="205">
        <v>0</v>
      </c>
      <c r="AF573" s="211">
        <v>0</v>
      </c>
      <c r="AG573" s="205">
        <v>925</v>
      </c>
      <c r="AH573" s="211">
        <f t="shared" si="133"/>
        <v>2130.122927534735</v>
      </c>
      <c r="AI573" s="205">
        <v>0</v>
      </c>
      <c r="AJ573" s="205">
        <v>0</v>
      </c>
      <c r="AK573" s="205">
        <v>0</v>
      </c>
      <c r="AL573" s="211">
        <v>0</v>
      </c>
      <c r="AM573" s="205">
        <v>0</v>
      </c>
      <c r="AN573" s="205">
        <v>0</v>
      </c>
      <c r="AO573" s="211">
        <v>0</v>
      </c>
      <c r="AP573" s="205">
        <v>0</v>
      </c>
      <c r="AQ573" s="204">
        <v>0</v>
      </c>
      <c r="AR573" s="204">
        <v>0</v>
      </c>
    </row>
    <row r="574" spans="1:44" s="204" customFormat="1" ht="36" hidden="1" customHeight="1">
      <c r="A574" s="204">
        <v>1</v>
      </c>
      <c r="B574" s="207">
        <f>SUBTOTAL(103,$A$552:A574)</f>
        <v>0</v>
      </c>
      <c r="C574" s="197" t="s">
        <v>548</v>
      </c>
      <c r="D574" s="199" t="s">
        <v>355</v>
      </c>
      <c r="E574" s="199"/>
      <c r="F574" s="208" t="s">
        <v>262</v>
      </c>
      <c r="G574" s="199" t="s">
        <v>302</v>
      </c>
      <c r="H574" s="199" t="s">
        <v>306</v>
      </c>
      <c r="I574" s="200">
        <v>2170</v>
      </c>
      <c r="J574" s="200">
        <v>2000.7</v>
      </c>
      <c r="K574" s="200">
        <v>2000.7</v>
      </c>
      <c r="L574" s="209">
        <v>125</v>
      </c>
      <c r="M574" s="199" t="s">
        <v>260</v>
      </c>
      <c r="N574" s="199" t="s">
        <v>264</v>
      </c>
      <c r="O574" s="202" t="s">
        <v>1037</v>
      </c>
      <c r="P574" s="203">
        <v>99987.66</v>
      </c>
      <c r="Q574" s="203">
        <v>0</v>
      </c>
      <c r="R574" s="203">
        <v>0</v>
      </c>
      <c r="S574" s="203">
        <f t="shared" si="125"/>
        <v>99987.66</v>
      </c>
      <c r="T574" s="203">
        <f t="shared" si="116"/>
        <v>46.077262672811059</v>
      </c>
      <c r="U574" s="218">
        <f>T574</f>
        <v>46.077262672811059</v>
      </c>
      <c r="V574" s="210">
        <v>46.077262672811059</v>
      </c>
      <c r="W574" s="210">
        <f t="shared" si="128"/>
        <v>0</v>
      </c>
      <c r="X574" s="210">
        <f t="shared" si="126"/>
        <v>0</v>
      </c>
      <c r="Y574" s="205">
        <v>0</v>
      </c>
      <c r="Z574" s="205">
        <v>0</v>
      </c>
      <c r="AA574" s="205">
        <v>0</v>
      </c>
      <c r="AB574" s="205">
        <v>0</v>
      </c>
      <c r="AC574" s="205">
        <v>0</v>
      </c>
      <c r="AD574" s="205">
        <v>0</v>
      </c>
      <c r="AE574" s="205">
        <v>0</v>
      </c>
      <c r="AF574" s="211">
        <v>0</v>
      </c>
      <c r="AG574" s="205">
        <v>0</v>
      </c>
      <c r="AH574" s="205">
        <v>0</v>
      </c>
      <c r="AI574" s="205">
        <v>0</v>
      </c>
      <c r="AJ574" s="205">
        <v>0</v>
      </c>
      <c r="AK574" s="205">
        <v>0</v>
      </c>
      <c r="AL574" s="211">
        <v>0</v>
      </c>
      <c r="AM574" s="205">
        <v>0</v>
      </c>
      <c r="AN574" s="205">
        <v>0</v>
      </c>
      <c r="AO574" s="211">
        <v>0</v>
      </c>
      <c r="AP574" s="205">
        <v>0</v>
      </c>
      <c r="AQ574" s="204">
        <v>0</v>
      </c>
      <c r="AR574" s="204">
        <v>0</v>
      </c>
    </row>
    <row r="575" spans="1:44" s="204" customFormat="1" ht="36" hidden="1" customHeight="1">
      <c r="A575" s="204">
        <v>1</v>
      </c>
      <c r="B575" s="207">
        <f>SUBTOTAL(103,$A$552:A575)</f>
        <v>0</v>
      </c>
      <c r="C575" s="197" t="s">
        <v>549</v>
      </c>
      <c r="D575" s="199">
        <v>1981</v>
      </c>
      <c r="E575" s="199"/>
      <c r="F575" s="208" t="s">
        <v>262</v>
      </c>
      <c r="G575" s="199" t="s">
        <v>364</v>
      </c>
      <c r="H575" s="199" t="s">
        <v>298</v>
      </c>
      <c r="I575" s="200">
        <v>1247.5999999999999</v>
      </c>
      <c r="J575" s="200">
        <v>982.4</v>
      </c>
      <c r="K575" s="200">
        <v>982.4</v>
      </c>
      <c r="L575" s="209">
        <v>40</v>
      </c>
      <c r="M575" s="199" t="s">
        <v>260</v>
      </c>
      <c r="N575" s="199" t="s">
        <v>264</v>
      </c>
      <c r="O575" s="202" t="s">
        <v>1354</v>
      </c>
      <c r="P575" s="203">
        <v>1141875</v>
      </c>
      <c r="Q575" s="203">
        <v>0</v>
      </c>
      <c r="R575" s="203">
        <v>0</v>
      </c>
      <c r="S575" s="203">
        <f t="shared" si="125"/>
        <v>1141875</v>
      </c>
      <c r="T575" s="203">
        <f t="shared" si="116"/>
        <v>915.2572940044887</v>
      </c>
      <c r="U575" s="203">
        <v>2051.2908624559159</v>
      </c>
      <c r="V575" s="210">
        <v>2051.2908624559159</v>
      </c>
      <c r="W575" s="210">
        <f t="shared" si="128"/>
        <v>2051.2908624559159</v>
      </c>
      <c r="X575" s="210">
        <f t="shared" si="126"/>
        <v>1136.0335684514271</v>
      </c>
      <c r="Y575" s="205">
        <v>0</v>
      </c>
      <c r="Z575" s="205">
        <v>0</v>
      </c>
      <c r="AA575" s="205">
        <v>0</v>
      </c>
      <c r="AB575" s="205">
        <v>0</v>
      </c>
      <c r="AC575" s="205">
        <v>0</v>
      </c>
      <c r="AD575" s="205">
        <v>0</v>
      </c>
      <c r="AE575" s="205">
        <v>0</v>
      </c>
      <c r="AF575" s="211">
        <v>0</v>
      </c>
      <c r="AG575" s="205">
        <v>287</v>
      </c>
      <c r="AH575" s="211">
        <f t="shared" ref="AH575:AH576" si="134">8917.04*AG575/I575</f>
        <v>2051.2908624559159</v>
      </c>
      <c r="AI575" s="205">
        <v>0</v>
      </c>
      <c r="AJ575" s="205">
        <v>0</v>
      </c>
      <c r="AK575" s="205">
        <v>0</v>
      </c>
      <c r="AL575" s="211">
        <v>0</v>
      </c>
      <c r="AM575" s="205">
        <v>0</v>
      </c>
      <c r="AN575" s="205">
        <v>0</v>
      </c>
      <c r="AO575" s="211">
        <v>0</v>
      </c>
      <c r="AP575" s="205">
        <v>0</v>
      </c>
      <c r="AQ575" s="204">
        <v>0</v>
      </c>
      <c r="AR575" s="204">
        <v>0</v>
      </c>
    </row>
    <row r="576" spans="1:44" s="204" customFormat="1" ht="36" hidden="1" customHeight="1">
      <c r="A576" s="204">
        <v>1</v>
      </c>
      <c r="B576" s="207">
        <f>SUBTOTAL(103,$A$552:A576)</f>
        <v>0</v>
      </c>
      <c r="C576" s="197" t="s">
        <v>550</v>
      </c>
      <c r="D576" s="199" t="s">
        <v>311</v>
      </c>
      <c r="E576" s="199"/>
      <c r="F576" s="208" t="s">
        <v>262</v>
      </c>
      <c r="G576" s="199" t="s">
        <v>345</v>
      </c>
      <c r="H576" s="199" t="s">
        <v>298</v>
      </c>
      <c r="I576" s="200">
        <v>2919</v>
      </c>
      <c r="J576" s="200">
        <v>1836.4</v>
      </c>
      <c r="K576" s="200">
        <v>1239.3</v>
      </c>
      <c r="L576" s="209">
        <v>128</v>
      </c>
      <c r="M576" s="199" t="s">
        <v>260</v>
      </c>
      <c r="N576" s="199" t="s">
        <v>264</v>
      </c>
      <c r="O576" s="202" t="s">
        <v>1338</v>
      </c>
      <c r="P576" s="203">
        <v>2145058.59</v>
      </c>
      <c r="Q576" s="203">
        <v>0</v>
      </c>
      <c r="R576" s="203">
        <v>0</v>
      </c>
      <c r="S576" s="203">
        <f t="shared" si="125"/>
        <v>2145058.59</v>
      </c>
      <c r="T576" s="203">
        <f t="shared" si="116"/>
        <v>734.86077081192184</v>
      </c>
      <c r="U576" s="203">
        <v>2172.5929592326142</v>
      </c>
      <c r="V576" s="210">
        <v>2172.5929592326142</v>
      </c>
      <c r="W576" s="210">
        <f t="shared" si="128"/>
        <v>2172.5929592326142</v>
      </c>
      <c r="X576" s="210">
        <f t="shared" si="126"/>
        <v>1437.7321884206924</v>
      </c>
      <c r="Y576" s="205">
        <v>0</v>
      </c>
      <c r="Z576" s="205">
        <v>0</v>
      </c>
      <c r="AA576" s="205">
        <v>0</v>
      </c>
      <c r="AB576" s="205">
        <v>0</v>
      </c>
      <c r="AC576" s="205">
        <v>0</v>
      </c>
      <c r="AD576" s="205">
        <v>0</v>
      </c>
      <c r="AE576" s="205">
        <v>0</v>
      </c>
      <c r="AF576" s="211">
        <v>0</v>
      </c>
      <c r="AG576" s="205">
        <v>711.2</v>
      </c>
      <c r="AH576" s="211">
        <f t="shared" si="134"/>
        <v>2172.5929592326142</v>
      </c>
      <c r="AI576" s="205">
        <v>0</v>
      </c>
      <c r="AJ576" s="205">
        <v>0</v>
      </c>
      <c r="AK576" s="205">
        <v>0</v>
      </c>
      <c r="AL576" s="211">
        <v>0</v>
      </c>
      <c r="AM576" s="205">
        <v>0</v>
      </c>
      <c r="AN576" s="205">
        <v>0</v>
      </c>
      <c r="AO576" s="211">
        <v>0</v>
      </c>
      <c r="AP576" s="205">
        <v>0</v>
      </c>
      <c r="AQ576" s="204">
        <v>0</v>
      </c>
      <c r="AR576" s="204">
        <v>0</v>
      </c>
    </row>
    <row r="577" spans="1:44" s="204" customFormat="1" ht="36" hidden="1" customHeight="1">
      <c r="A577" s="204">
        <v>1</v>
      </c>
      <c r="B577" s="207">
        <f>SUBTOTAL(103,$A$552:A577)</f>
        <v>0</v>
      </c>
      <c r="C577" s="197" t="s">
        <v>551</v>
      </c>
      <c r="D577" s="199" t="s">
        <v>301</v>
      </c>
      <c r="E577" s="199"/>
      <c r="F577" s="208" t="s">
        <v>305</v>
      </c>
      <c r="G577" s="199" t="s">
        <v>345</v>
      </c>
      <c r="H577" s="199" t="s">
        <v>2189</v>
      </c>
      <c r="I577" s="200">
        <v>8158.5</v>
      </c>
      <c r="J577" s="200">
        <v>6419.1</v>
      </c>
      <c r="K577" s="200">
        <v>6419.1</v>
      </c>
      <c r="L577" s="209">
        <v>324</v>
      </c>
      <c r="M577" s="199" t="s">
        <v>260</v>
      </c>
      <c r="N577" s="199" t="s">
        <v>264</v>
      </c>
      <c r="O577" s="202" t="s">
        <v>1338</v>
      </c>
      <c r="P577" s="203">
        <v>77179.509999999995</v>
      </c>
      <c r="Q577" s="203">
        <v>0</v>
      </c>
      <c r="R577" s="203">
        <v>0</v>
      </c>
      <c r="S577" s="203">
        <f t="shared" si="125"/>
        <v>77179.509999999995</v>
      </c>
      <c r="T577" s="203">
        <f t="shared" si="116"/>
        <v>9.460012257155114</v>
      </c>
      <c r="U577" s="218">
        <f>T577</f>
        <v>9.460012257155114</v>
      </c>
      <c r="V577" s="210">
        <v>9.460012257155114</v>
      </c>
      <c r="W577" s="210">
        <f t="shared" si="128"/>
        <v>0</v>
      </c>
      <c r="X577" s="210">
        <f t="shared" si="126"/>
        <v>0</v>
      </c>
      <c r="Y577" s="205">
        <v>0</v>
      </c>
      <c r="Z577" s="205">
        <v>0</v>
      </c>
      <c r="AA577" s="205">
        <v>0</v>
      </c>
      <c r="AB577" s="205">
        <v>0</v>
      </c>
      <c r="AC577" s="205">
        <v>0</v>
      </c>
      <c r="AD577" s="205">
        <v>0</v>
      </c>
      <c r="AE577" s="205">
        <v>0</v>
      </c>
      <c r="AF577" s="211">
        <v>0</v>
      </c>
      <c r="AG577" s="205">
        <v>0</v>
      </c>
      <c r="AH577" s="205">
        <v>0</v>
      </c>
      <c r="AI577" s="205">
        <v>0</v>
      </c>
      <c r="AJ577" s="205">
        <v>0</v>
      </c>
      <c r="AK577" s="205">
        <v>0</v>
      </c>
      <c r="AL577" s="211">
        <v>0</v>
      </c>
      <c r="AM577" s="205">
        <v>0</v>
      </c>
      <c r="AN577" s="205">
        <v>0</v>
      </c>
      <c r="AO577" s="211">
        <v>0</v>
      </c>
      <c r="AP577" s="205">
        <v>0</v>
      </c>
      <c r="AQ577" s="204">
        <v>0</v>
      </c>
      <c r="AR577" s="204">
        <v>0</v>
      </c>
    </row>
    <row r="578" spans="1:44" s="204" customFormat="1" ht="36" hidden="1" customHeight="1">
      <c r="A578" s="204">
        <v>1</v>
      </c>
      <c r="B578" s="207">
        <f>SUBTOTAL(103,$A$552:A578)</f>
        <v>0</v>
      </c>
      <c r="C578" s="197" t="s">
        <v>552</v>
      </c>
      <c r="D578" s="199" t="s">
        <v>300</v>
      </c>
      <c r="E578" s="199"/>
      <c r="F578" s="208" t="s">
        <v>262</v>
      </c>
      <c r="G578" s="199" t="s">
        <v>302</v>
      </c>
      <c r="H578" s="199" t="s">
        <v>306</v>
      </c>
      <c r="I578" s="200">
        <v>2920</v>
      </c>
      <c r="J578" s="200">
        <v>1821.8</v>
      </c>
      <c r="K578" s="200">
        <v>1606.7</v>
      </c>
      <c r="L578" s="209">
        <v>121</v>
      </c>
      <c r="M578" s="199" t="s">
        <v>260</v>
      </c>
      <c r="N578" s="199" t="s">
        <v>264</v>
      </c>
      <c r="O578" s="202" t="s">
        <v>1338</v>
      </c>
      <c r="P578" s="203">
        <v>4124936.92</v>
      </c>
      <c r="Q578" s="203">
        <v>0</v>
      </c>
      <c r="R578" s="203">
        <v>0</v>
      </c>
      <c r="S578" s="203">
        <f>P578-Q578-R578</f>
        <v>4124936.92</v>
      </c>
      <c r="T578" s="203">
        <f>P578/I578</f>
        <v>1412.6496301369864</v>
      </c>
      <c r="U578" s="203">
        <f>W578</f>
        <v>2823.9227394520549</v>
      </c>
      <c r="V578" s="210">
        <f>W578</f>
        <v>2823.9227394520549</v>
      </c>
      <c r="W578" s="210">
        <f t="shared" si="128"/>
        <v>2823.9227394520549</v>
      </c>
      <c r="X578" s="210">
        <f t="shared" si="126"/>
        <v>1411.2731093150685</v>
      </c>
      <c r="Y578" s="205">
        <v>0</v>
      </c>
      <c r="Z578" s="205">
        <v>0</v>
      </c>
      <c r="AA578" s="205">
        <v>0</v>
      </c>
      <c r="AB578" s="205">
        <v>0</v>
      </c>
      <c r="AC578" s="205">
        <v>0</v>
      </c>
      <c r="AD578" s="205">
        <v>0</v>
      </c>
      <c r="AE578" s="205">
        <v>0</v>
      </c>
      <c r="AF578" s="211">
        <v>0</v>
      </c>
      <c r="AG578" s="205">
        <v>924.73</v>
      </c>
      <c r="AH578" s="211">
        <f>8917.04*AG578/I578</f>
        <v>2823.9227394520549</v>
      </c>
      <c r="AI578" s="205">
        <v>0</v>
      </c>
      <c r="AJ578" s="205">
        <v>0</v>
      </c>
      <c r="AK578" s="205">
        <v>0</v>
      </c>
      <c r="AL578" s="211">
        <v>0</v>
      </c>
      <c r="AM578" s="205">
        <v>0</v>
      </c>
      <c r="AN578" s="205">
        <v>0</v>
      </c>
      <c r="AO578" s="211">
        <v>0</v>
      </c>
      <c r="AP578" s="205">
        <v>0</v>
      </c>
      <c r="AQ578" s="204">
        <v>0</v>
      </c>
      <c r="AR578" s="204">
        <v>0</v>
      </c>
    </row>
    <row r="579" spans="1:44" s="204" customFormat="1" ht="36" hidden="1" customHeight="1">
      <c r="A579" s="204">
        <v>1</v>
      </c>
      <c r="B579" s="207">
        <f>SUBTOTAL(103,$A$552:A579)</f>
        <v>0</v>
      </c>
      <c r="C579" s="197" t="s">
        <v>1332</v>
      </c>
      <c r="D579" s="199">
        <v>1961</v>
      </c>
      <c r="E579" s="199"/>
      <c r="F579" s="208" t="s">
        <v>262</v>
      </c>
      <c r="G579" s="199" t="s">
        <v>345</v>
      </c>
      <c r="H579" s="199" t="s">
        <v>306</v>
      </c>
      <c r="I579" s="200">
        <v>2946.9</v>
      </c>
      <c r="J579" s="200">
        <v>2565.1</v>
      </c>
      <c r="K579" s="200">
        <v>2131.1999999999998</v>
      </c>
      <c r="L579" s="209">
        <v>129</v>
      </c>
      <c r="M579" s="199" t="s">
        <v>260</v>
      </c>
      <c r="N579" s="199" t="s">
        <v>264</v>
      </c>
      <c r="O579" s="202" t="s">
        <v>1339</v>
      </c>
      <c r="P579" s="203">
        <v>99997.66</v>
      </c>
      <c r="Q579" s="203">
        <v>0</v>
      </c>
      <c r="R579" s="203">
        <v>0</v>
      </c>
      <c r="S579" s="203">
        <f t="shared" si="125"/>
        <v>99997.66</v>
      </c>
      <c r="T579" s="203">
        <f t="shared" si="116"/>
        <v>33.933170450303706</v>
      </c>
      <c r="U579" s="218">
        <f>T579</f>
        <v>33.933170450303706</v>
      </c>
      <c r="V579" s="210">
        <v>33.933170450303706</v>
      </c>
      <c r="W579" s="210">
        <f t="shared" si="128"/>
        <v>0</v>
      </c>
      <c r="X579" s="210">
        <f t="shared" si="126"/>
        <v>0</v>
      </c>
      <c r="Y579" s="205">
        <v>0</v>
      </c>
      <c r="Z579" s="205">
        <v>0</v>
      </c>
      <c r="AA579" s="205">
        <v>0</v>
      </c>
      <c r="AB579" s="205">
        <v>0</v>
      </c>
      <c r="AC579" s="205">
        <v>0</v>
      </c>
      <c r="AD579" s="205">
        <v>0</v>
      </c>
      <c r="AE579" s="205">
        <v>0</v>
      </c>
      <c r="AF579" s="211">
        <v>0</v>
      </c>
      <c r="AG579" s="205">
        <v>0</v>
      </c>
      <c r="AH579" s="205">
        <v>0</v>
      </c>
      <c r="AI579" s="205">
        <v>0</v>
      </c>
      <c r="AJ579" s="205">
        <v>0</v>
      </c>
      <c r="AK579" s="205">
        <v>0</v>
      </c>
      <c r="AL579" s="211">
        <v>0</v>
      </c>
      <c r="AM579" s="205">
        <v>0</v>
      </c>
      <c r="AN579" s="205">
        <v>0</v>
      </c>
      <c r="AO579" s="211">
        <v>0</v>
      </c>
      <c r="AP579" s="205">
        <v>0</v>
      </c>
      <c r="AQ579" s="204">
        <v>0</v>
      </c>
      <c r="AR579" s="204">
        <v>0</v>
      </c>
    </row>
    <row r="580" spans="1:44" s="204" customFormat="1" ht="36" hidden="1" customHeight="1">
      <c r="A580" s="204">
        <v>1</v>
      </c>
      <c r="B580" s="207">
        <f>SUBTOTAL(103,$A$552:A580)</f>
        <v>0</v>
      </c>
      <c r="C580" s="197" t="s">
        <v>1333</v>
      </c>
      <c r="D580" s="199">
        <v>1994</v>
      </c>
      <c r="E580" s="199"/>
      <c r="F580" s="208" t="s">
        <v>262</v>
      </c>
      <c r="G580" s="199">
        <v>4</v>
      </c>
      <c r="H580" s="199" t="s">
        <v>306</v>
      </c>
      <c r="I580" s="200">
        <v>1861.8</v>
      </c>
      <c r="J580" s="200">
        <v>1644.3</v>
      </c>
      <c r="K580" s="200">
        <v>1644.3</v>
      </c>
      <c r="L580" s="209">
        <v>71</v>
      </c>
      <c r="M580" s="199" t="s">
        <v>260</v>
      </c>
      <c r="N580" s="199" t="s">
        <v>264</v>
      </c>
      <c r="O580" s="202" t="s">
        <v>1351</v>
      </c>
      <c r="P580" s="203">
        <v>99991.79</v>
      </c>
      <c r="Q580" s="203">
        <v>0</v>
      </c>
      <c r="R580" s="203">
        <v>0</v>
      </c>
      <c r="S580" s="203">
        <f t="shared" si="125"/>
        <v>99991.79</v>
      </c>
      <c r="T580" s="203">
        <f t="shared" si="116"/>
        <v>53.70705231496401</v>
      </c>
      <c r="U580" s="218">
        <f>T580</f>
        <v>53.70705231496401</v>
      </c>
      <c r="V580" s="210">
        <v>53.70705231496401</v>
      </c>
      <c r="W580" s="210">
        <f t="shared" si="128"/>
        <v>0</v>
      </c>
      <c r="X580" s="210">
        <f t="shared" si="126"/>
        <v>0</v>
      </c>
      <c r="Y580" s="205">
        <v>0</v>
      </c>
      <c r="Z580" s="205">
        <v>0</v>
      </c>
      <c r="AA580" s="205">
        <v>0</v>
      </c>
      <c r="AB580" s="205">
        <v>0</v>
      </c>
      <c r="AC580" s="205">
        <v>0</v>
      </c>
      <c r="AD580" s="205">
        <v>0</v>
      </c>
      <c r="AE580" s="205">
        <v>0</v>
      </c>
      <c r="AF580" s="211">
        <v>0</v>
      </c>
      <c r="AG580" s="205">
        <v>0</v>
      </c>
      <c r="AH580" s="205">
        <v>0</v>
      </c>
      <c r="AI580" s="205">
        <v>0</v>
      </c>
      <c r="AJ580" s="205">
        <v>0</v>
      </c>
      <c r="AK580" s="205">
        <v>0</v>
      </c>
      <c r="AL580" s="211">
        <v>0</v>
      </c>
      <c r="AM580" s="205">
        <v>0</v>
      </c>
      <c r="AN580" s="205">
        <v>0</v>
      </c>
      <c r="AO580" s="211">
        <v>0</v>
      </c>
      <c r="AP580" s="205">
        <v>0</v>
      </c>
      <c r="AQ580" s="204">
        <v>0</v>
      </c>
      <c r="AR580" s="204">
        <v>0</v>
      </c>
    </row>
    <row r="581" spans="1:44" s="204" customFormat="1" ht="36" hidden="1" customHeight="1">
      <c r="A581" s="204">
        <v>1</v>
      </c>
      <c r="B581" s="207">
        <f>SUBTOTAL(103,$A$552:A581)</f>
        <v>0</v>
      </c>
      <c r="C581" s="197" t="s">
        <v>1335</v>
      </c>
      <c r="D581" s="199">
        <v>1917</v>
      </c>
      <c r="E581" s="199"/>
      <c r="F581" s="208" t="s">
        <v>262</v>
      </c>
      <c r="G581" s="199">
        <v>3</v>
      </c>
      <c r="H581" s="199" t="s">
        <v>297</v>
      </c>
      <c r="I581" s="200">
        <v>1376.9</v>
      </c>
      <c r="J581" s="200">
        <v>1164.9000000000001</v>
      </c>
      <c r="K581" s="200">
        <v>779.2</v>
      </c>
      <c r="L581" s="209">
        <v>40</v>
      </c>
      <c r="M581" s="199" t="s">
        <v>260</v>
      </c>
      <c r="N581" s="199" t="s">
        <v>264</v>
      </c>
      <c r="O581" s="202" t="s">
        <v>1338</v>
      </c>
      <c r="P581" s="203">
        <v>3222650.19</v>
      </c>
      <c r="Q581" s="203">
        <v>0</v>
      </c>
      <c r="R581" s="203">
        <v>0</v>
      </c>
      <c r="S581" s="203">
        <f t="shared" si="125"/>
        <v>3222650.19</v>
      </c>
      <c r="T581" s="203">
        <f t="shared" si="116"/>
        <v>2340.5114314765051</v>
      </c>
      <c r="U581" s="203">
        <f>W581</f>
        <v>4688.7478829254123</v>
      </c>
      <c r="V581" s="210">
        <f>W581</f>
        <v>4688.7478829254123</v>
      </c>
      <c r="W581" s="210">
        <f t="shared" si="128"/>
        <v>4688.7478829254123</v>
      </c>
      <c r="X581" s="210">
        <f t="shared" si="126"/>
        <v>2348.2364514489072</v>
      </c>
      <c r="Y581" s="205">
        <v>0</v>
      </c>
      <c r="Z581" s="205">
        <v>0</v>
      </c>
      <c r="AA581" s="205">
        <v>0</v>
      </c>
      <c r="AB581" s="205">
        <v>0</v>
      </c>
      <c r="AC581" s="205">
        <v>0</v>
      </c>
      <c r="AD581" s="205">
        <v>0</v>
      </c>
      <c r="AE581" s="205">
        <v>0</v>
      </c>
      <c r="AF581" s="211">
        <v>0</v>
      </c>
      <c r="AG581" s="205">
        <v>724</v>
      </c>
      <c r="AH581" s="211">
        <f>8917.04*AG581/I581</f>
        <v>4688.7478829254123</v>
      </c>
      <c r="AI581" s="205">
        <v>0</v>
      </c>
      <c r="AJ581" s="205">
        <v>0</v>
      </c>
      <c r="AK581" s="205">
        <v>0</v>
      </c>
      <c r="AL581" s="211">
        <v>0</v>
      </c>
      <c r="AM581" s="205">
        <v>0</v>
      </c>
      <c r="AN581" s="205">
        <v>0</v>
      </c>
      <c r="AO581" s="211">
        <v>0</v>
      </c>
      <c r="AP581" s="205">
        <v>0</v>
      </c>
      <c r="AQ581" s="204">
        <v>0</v>
      </c>
      <c r="AR581" s="204">
        <v>0</v>
      </c>
    </row>
    <row r="582" spans="1:44" s="204" customFormat="1" ht="36" hidden="1" customHeight="1">
      <c r="A582" s="204">
        <v>1</v>
      </c>
      <c r="B582" s="207">
        <f>SUBTOTAL(103,$A$552:A582)</f>
        <v>0</v>
      </c>
      <c r="C582" s="197" t="s">
        <v>1336</v>
      </c>
      <c r="D582" s="199">
        <v>1961</v>
      </c>
      <c r="E582" s="199"/>
      <c r="F582" s="208" t="s">
        <v>262</v>
      </c>
      <c r="G582" s="199" t="s">
        <v>302</v>
      </c>
      <c r="H582" s="199" t="s">
        <v>297</v>
      </c>
      <c r="I582" s="200">
        <v>1478.4</v>
      </c>
      <c r="J582" s="200">
        <v>1363.8</v>
      </c>
      <c r="K582" s="200">
        <v>1044.5999999999999</v>
      </c>
      <c r="L582" s="209">
        <v>50</v>
      </c>
      <c r="M582" s="199" t="s">
        <v>260</v>
      </c>
      <c r="N582" s="199" t="s">
        <v>264</v>
      </c>
      <c r="O582" s="202" t="s">
        <v>1353</v>
      </c>
      <c r="P582" s="203">
        <v>99990.04</v>
      </c>
      <c r="Q582" s="203">
        <v>0</v>
      </c>
      <c r="R582" s="203">
        <v>0</v>
      </c>
      <c r="S582" s="203">
        <f t="shared" si="125"/>
        <v>99990.04</v>
      </c>
      <c r="T582" s="203">
        <f t="shared" si="116"/>
        <v>67.633955627705618</v>
      </c>
      <c r="U582" s="218">
        <f>T582</f>
        <v>67.633955627705618</v>
      </c>
      <c r="V582" s="210">
        <v>67.633955627705618</v>
      </c>
      <c r="W582" s="210">
        <f t="shared" si="128"/>
        <v>0</v>
      </c>
      <c r="X582" s="210">
        <f t="shared" si="126"/>
        <v>0</v>
      </c>
      <c r="Y582" s="205">
        <v>0</v>
      </c>
      <c r="Z582" s="205">
        <v>0</v>
      </c>
      <c r="AA582" s="205">
        <v>0</v>
      </c>
      <c r="AB582" s="205">
        <v>0</v>
      </c>
      <c r="AC582" s="205">
        <v>0</v>
      </c>
      <c r="AD582" s="205">
        <v>0</v>
      </c>
      <c r="AE582" s="205">
        <v>0</v>
      </c>
      <c r="AF582" s="211">
        <v>0</v>
      </c>
      <c r="AG582" s="205">
        <v>0</v>
      </c>
      <c r="AH582" s="205">
        <v>0</v>
      </c>
      <c r="AI582" s="205">
        <v>0</v>
      </c>
      <c r="AJ582" s="205">
        <v>0</v>
      </c>
      <c r="AK582" s="205">
        <v>0</v>
      </c>
      <c r="AL582" s="211">
        <v>0</v>
      </c>
      <c r="AM582" s="205">
        <v>0</v>
      </c>
      <c r="AN582" s="205">
        <v>0</v>
      </c>
      <c r="AO582" s="211">
        <v>0</v>
      </c>
      <c r="AP582" s="205">
        <v>0</v>
      </c>
      <c r="AQ582" s="204">
        <v>0</v>
      </c>
      <c r="AR582" s="204">
        <v>0</v>
      </c>
    </row>
    <row r="583" spans="1:44" s="204" customFormat="1" ht="36" hidden="1" customHeight="1">
      <c r="A583" s="204">
        <v>1</v>
      </c>
      <c r="B583" s="207">
        <f>SUBTOTAL(103,$A$552:A583)</f>
        <v>0</v>
      </c>
      <c r="C583" s="197" t="s">
        <v>1029</v>
      </c>
      <c r="D583" s="199">
        <v>1941</v>
      </c>
      <c r="E583" s="199"/>
      <c r="F583" s="208" t="s">
        <v>262</v>
      </c>
      <c r="G583" s="199">
        <v>3</v>
      </c>
      <c r="H583" s="199" t="s">
        <v>297</v>
      </c>
      <c r="I583" s="200">
        <v>1265</v>
      </c>
      <c r="J583" s="200">
        <v>1152.5999999999999</v>
      </c>
      <c r="K583" s="200">
        <v>1105.5</v>
      </c>
      <c r="L583" s="209">
        <v>60</v>
      </c>
      <c r="M583" s="199" t="s">
        <v>260</v>
      </c>
      <c r="N583" s="199" t="s">
        <v>264</v>
      </c>
      <c r="O583" s="202" t="s">
        <v>1037</v>
      </c>
      <c r="P583" s="203">
        <v>2198934.85</v>
      </c>
      <c r="Q583" s="203">
        <v>0</v>
      </c>
      <c r="R583" s="203">
        <v>0</v>
      </c>
      <c r="S583" s="203">
        <f t="shared" si="125"/>
        <v>2198934.85</v>
      </c>
      <c r="T583" s="203">
        <f t="shared" si="116"/>
        <v>1738.288418972332</v>
      </c>
      <c r="U583" s="203">
        <v>6539.7081369169964</v>
      </c>
      <c r="V583" s="210">
        <v>6539.7081369169964</v>
      </c>
      <c r="W583" s="210">
        <f t="shared" si="128"/>
        <v>6539.7081369169964</v>
      </c>
      <c r="X583" s="210">
        <f t="shared" si="126"/>
        <v>4801.4197179446646</v>
      </c>
      <c r="Y583" s="205">
        <v>0</v>
      </c>
      <c r="Z583" s="205">
        <v>0</v>
      </c>
      <c r="AA583" s="205">
        <v>0</v>
      </c>
      <c r="AB583" s="205">
        <v>0</v>
      </c>
      <c r="AC583" s="205">
        <v>0</v>
      </c>
      <c r="AD583" s="205">
        <v>0</v>
      </c>
      <c r="AE583" s="205">
        <v>0</v>
      </c>
      <c r="AF583" s="211">
        <v>0</v>
      </c>
      <c r="AG583" s="205">
        <v>0</v>
      </c>
      <c r="AH583" s="205">
        <v>0</v>
      </c>
      <c r="AI583" s="205">
        <v>0</v>
      </c>
      <c r="AJ583" s="205">
        <v>0</v>
      </c>
      <c r="AK583" s="205">
        <v>1173.74</v>
      </c>
      <c r="AL583" s="211">
        <f>7048.18*AK583/I583</f>
        <v>6539.7081369169964</v>
      </c>
      <c r="AM583" s="205">
        <v>0</v>
      </c>
      <c r="AN583" s="205">
        <v>0</v>
      </c>
      <c r="AO583" s="211">
        <v>0</v>
      </c>
      <c r="AP583" s="205">
        <v>0</v>
      </c>
      <c r="AQ583" s="204">
        <v>0</v>
      </c>
      <c r="AR583" s="204">
        <v>0</v>
      </c>
    </row>
    <row r="584" spans="1:44" s="204" customFormat="1" ht="36" hidden="1" customHeight="1">
      <c r="A584" s="204">
        <v>1</v>
      </c>
      <c r="B584" s="207">
        <f>SUBTOTAL(103,$A$552:A584)</f>
        <v>0</v>
      </c>
      <c r="C584" s="197" t="s">
        <v>1355</v>
      </c>
      <c r="D584" s="199">
        <v>1961</v>
      </c>
      <c r="E584" s="199"/>
      <c r="F584" s="208" t="s">
        <v>262</v>
      </c>
      <c r="G584" s="199" t="s">
        <v>364</v>
      </c>
      <c r="H584" s="199" t="s">
        <v>306</v>
      </c>
      <c r="I584" s="200">
        <v>2941.6</v>
      </c>
      <c r="J584" s="200">
        <v>2564.1</v>
      </c>
      <c r="K584" s="200">
        <v>2365.9</v>
      </c>
      <c r="L584" s="209">
        <v>130</v>
      </c>
      <c r="M584" s="199" t="s">
        <v>260</v>
      </c>
      <c r="N584" s="199" t="s">
        <v>264</v>
      </c>
      <c r="O584" s="202" t="s">
        <v>1339</v>
      </c>
      <c r="P584" s="203">
        <v>3448054.6999999997</v>
      </c>
      <c r="Q584" s="203">
        <v>0</v>
      </c>
      <c r="R584" s="203">
        <v>0</v>
      </c>
      <c r="S584" s="203">
        <f t="shared" si="125"/>
        <v>3448054.6999999997</v>
      </c>
      <c r="T584" s="203">
        <f t="shared" si="116"/>
        <v>1172.169805548001</v>
      </c>
      <c r="U584" s="203">
        <f t="shared" ref="U584:U585" si="135">W584</f>
        <v>2742.1656187109061</v>
      </c>
      <c r="V584" s="210">
        <f t="shared" ref="V584:V585" si="136">W584</f>
        <v>2742.1656187109061</v>
      </c>
      <c r="W584" s="210">
        <f t="shared" si="128"/>
        <v>2742.1656187109061</v>
      </c>
      <c r="X584" s="210">
        <f t="shared" si="126"/>
        <v>1569.9958131629051</v>
      </c>
      <c r="Y584" s="205">
        <v>0</v>
      </c>
      <c r="Z584" s="205">
        <v>0</v>
      </c>
      <c r="AA584" s="205">
        <v>0</v>
      </c>
      <c r="AB584" s="205">
        <v>0</v>
      </c>
      <c r="AC584" s="205">
        <v>0</v>
      </c>
      <c r="AD584" s="205">
        <v>0</v>
      </c>
      <c r="AE584" s="205">
        <v>0</v>
      </c>
      <c r="AF584" s="211">
        <v>0</v>
      </c>
      <c r="AG584" s="205">
        <v>904.6</v>
      </c>
      <c r="AH584" s="211">
        <f t="shared" ref="AH584:AH586" si="137">8917.04*AG584/I584</f>
        <v>2742.1656187109061</v>
      </c>
      <c r="AI584" s="205">
        <v>0</v>
      </c>
      <c r="AJ584" s="205">
        <v>0</v>
      </c>
      <c r="AK584" s="205">
        <v>0</v>
      </c>
      <c r="AL584" s="211">
        <v>0</v>
      </c>
      <c r="AM584" s="205">
        <v>0</v>
      </c>
      <c r="AN584" s="205">
        <v>0</v>
      </c>
      <c r="AO584" s="211">
        <v>0</v>
      </c>
      <c r="AP584" s="205">
        <v>0</v>
      </c>
      <c r="AQ584" s="204">
        <v>0</v>
      </c>
      <c r="AR584" s="204">
        <v>0</v>
      </c>
    </row>
    <row r="585" spans="1:44" s="204" customFormat="1" ht="36" hidden="1" customHeight="1">
      <c r="A585" s="204">
        <v>1</v>
      </c>
      <c r="B585" s="207">
        <f>SUBTOTAL(103,$A$552:A585)</f>
        <v>0</v>
      </c>
      <c r="C585" s="197" t="s">
        <v>1079</v>
      </c>
      <c r="D585" s="199" t="s">
        <v>361</v>
      </c>
      <c r="E585" s="199"/>
      <c r="F585" s="208" t="s">
        <v>262</v>
      </c>
      <c r="G585" s="199" t="s">
        <v>302</v>
      </c>
      <c r="H585" s="199" t="s">
        <v>297</v>
      </c>
      <c r="I585" s="200">
        <v>1341.9</v>
      </c>
      <c r="J585" s="200">
        <v>1245.7</v>
      </c>
      <c r="K585" s="200">
        <v>1245.7</v>
      </c>
      <c r="L585" s="209">
        <v>62</v>
      </c>
      <c r="M585" s="199" t="s">
        <v>260</v>
      </c>
      <c r="N585" s="199" t="s">
        <v>264</v>
      </c>
      <c r="O585" s="202" t="s">
        <v>1591</v>
      </c>
      <c r="P585" s="203">
        <v>2598185.58</v>
      </c>
      <c r="Q585" s="203">
        <v>0</v>
      </c>
      <c r="R585" s="203">
        <v>0</v>
      </c>
      <c r="S585" s="203">
        <f t="shared" si="125"/>
        <v>2598185.58</v>
      </c>
      <c r="T585" s="203">
        <f t="shared" si="116"/>
        <v>1936.1991057455846</v>
      </c>
      <c r="U585" s="203">
        <f t="shared" si="135"/>
        <v>3060.0617929801028</v>
      </c>
      <c r="V585" s="210">
        <f t="shared" si="136"/>
        <v>3060.0617929801028</v>
      </c>
      <c r="W585" s="210">
        <f t="shared" si="128"/>
        <v>3060.0617929801028</v>
      </c>
      <c r="X585" s="210">
        <f t="shared" si="126"/>
        <v>1123.8626872345183</v>
      </c>
      <c r="Y585" s="205">
        <v>0</v>
      </c>
      <c r="Z585" s="205">
        <v>0</v>
      </c>
      <c r="AA585" s="205">
        <v>0</v>
      </c>
      <c r="AB585" s="205">
        <v>0</v>
      </c>
      <c r="AC585" s="205">
        <v>0</v>
      </c>
      <c r="AD585" s="205">
        <v>0</v>
      </c>
      <c r="AE585" s="205">
        <v>0</v>
      </c>
      <c r="AF585" s="211">
        <v>0</v>
      </c>
      <c r="AG585" s="205">
        <v>460.5</v>
      </c>
      <c r="AH585" s="211">
        <f t="shared" si="137"/>
        <v>3060.0617929801028</v>
      </c>
      <c r="AI585" s="205">
        <v>0</v>
      </c>
      <c r="AJ585" s="205">
        <v>0</v>
      </c>
      <c r="AK585" s="205">
        <v>0</v>
      </c>
      <c r="AL585" s="211">
        <v>0</v>
      </c>
      <c r="AM585" s="205">
        <v>0</v>
      </c>
      <c r="AN585" s="205">
        <v>0</v>
      </c>
      <c r="AO585" s="211">
        <v>0</v>
      </c>
      <c r="AP585" s="205">
        <v>0</v>
      </c>
      <c r="AQ585" s="204">
        <v>0</v>
      </c>
      <c r="AR585" s="204">
        <v>0</v>
      </c>
    </row>
    <row r="586" spans="1:44" s="204" customFormat="1" ht="36" hidden="1" customHeight="1">
      <c r="A586" s="204">
        <v>1</v>
      </c>
      <c r="B586" s="207">
        <f>SUBTOTAL(103,$A$552:A586)</f>
        <v>0</v>
      </c>
      <c r="C586" s="197" t="s">
        <v>1565</v>
      </c>
      <c r="D586" s="199">
        <v>1966</v>
      </c>
      <c r="E586" s="199"/>
      <c r="F586" s="208" t="s">
        <v>305</v>
      </c>
      <c r="G586" s="199">
        <v>5</v>
      </c>
      <c r="H586" s="199" t="s">
        <v>302</v>
      </c>
      <c r="I586" s="200">
        <v>3858.2</v>
      </c>
      <c r="J586" s="200">
        <v>3557.3</v>
      </c>
      <c r="K586" s="200">
        <v>3557.3</v>
      </c>
      <c r="L586" s="209">
        <v>184</v>
      </c>
      <c r="M586" s="199" t="s">
        <v>260</v>
      </c>
      <c r="N586" s="199" t="s">
        <v>264</v>
      </c>
      <c r="O586" s="202" t="s">
        <v>1036</v>
      </c>
      <c r="P586" s="203">
        <v>3146857.02</v>
      </c>
      <c r="Q586" s="203">
        <v>0</v>
      </c>
      <c r="R586" s="203">
        <v>0</v>
      </c>
      <c r="S586" s="203">
        <f t="shared" si="125"/>
        <v>3146857.02</v>
      </c>
      <c r="T586" s="203">
        <f t="shared" si="116"/>
        <v>815.62827743507341</v>
      </c>
      <c r="U586" s="203">
        <f>V586</f>
        <v>2298.3877451661397</v>
      </c>
      <c r="V586" s="210">
        <v>2298.3877451661397</v>
      </c>
      <c r="W586" s="210">
        <f t="shared" si="128"/>
        <v>2298.3877451661397</v>
      </c>
      <c r="X586" s="210">
        <f t="shared" si="126"/>
        <v>1482.7594677310663</v>
      </c>
      <c r="Y586" s="205">
        <v>0</v>
      </c>
      <c r="Z586" s="205">
        <v>0</v>
      </c>
      <c r="AA586" s="205">
        <v>0</v>
      </c>
      <c r="AB586" s="205">
        <v>0</v>
      </c>
      <c r="AC586" s="205">
        <v>0</v>
      </c>
      <c r="AD586" s="205">
        <v>0</v>
      </c>
      <c r="AE586" s="205">
        <v>0</v>
      </c>
      <c r="AF586" s="211">
        <v>0</v>
      </c>
      <c r="AG586" s="205">
        <v>994.46</v>
      </c>
      <c r="AH586" s="211">
        <f t="shared" si="137"/>
        <v>2298.3877451661397</v>
      </c>
      <c r="AI586" s="205">
        <v>0</v>
      </c>
      <c r="AJ586" s="205">
        <v>0</v>
      </c>
      <c r="AK586" s="205">
        <v>0</v>
      </c>
      <c r="AL586" s="211">
        <v>0</v>
      </c>
      <c r="AM586" s="205">
        <v>0</v>
      </c>
      <c r="AN586" s="205">
        <v>0</v>
      </c>
      <c r="AO586" s="211">
        <v>0</v>
      </c>
      <c r="AP586" s="205">
        <v>0</v>
      </c>
      <c r="AQ586" s="204">
        <v>0</v>
      </c>
      <c r="AR586" s="204">
        <v>0</v>
      </c>
    </row>
    <row r="587" spans="1:44" s="204" customFormat="1" ht="36" hidden="1" customHeight="1">
      <c r="A587" s="204">
        <v>1</v>
      </c>
      <c r="B587" s="207">
        <f>SUBTOTAL(103,$A$552:A587)</f>
        <v>0</v>
      </c>
      <c r="C587" s="197" t="s">
        <v>1628</v>
      </c>
      <c r="D587" s="199">
        <v>1989</v>
      </c>
      <c r="E587" s="199"/>
      <c r="F587" s="208" t="s">
        <v>312</v>
      </c>
      <c r="G587" s="199">
        <v>7</v>
      </c>
      <c r="H587" s="199" t="s">
        <v>297</v>
      </c>
      <c r="I587" s="200">
        <v>4121.3999999999996</v>
      </c>
      <c r="J587" s="200">
        <v>3057</v>
      </c>
      <c r="K587" s="200">
        <v>3057</v>
      </c>
      <c r="L587" s="209">
        <v>163</v>
      </c>
      <c r="M587" s="199" t="s">
        <v>260</v>
      </c>
      <c r="N587" s="199" t="s">
        <v>264</v>
      </c>
      <c r="O587" s="202" t="s">
        <v>1631</v>
      </c>
      <c r="P587" s="203">
        <v>2873967.7</v>
      </c>
      <c r="Q587" s="203">
        <v>1982592</v>
      </c>
      <c r="R587" s="203">
        <v>0</v>
      </c>
      <c r="S587" s="203">
        <f t="shared" si="125"/>
        <v>891375.70000000019</v>
      </c>
      <c r="T587" s="203">
        <f t="shared" si="116"/>
        <v>697.32801960498875</v>
      </c>
      <c r="U587" s="203">
        <f>W587</f>
        <v>1320.5732059542324</v>
      </c>
      <c r="V587" s="210">
        <f>W587</f>
        <v>1320.5732059542324</v>
      </c>
      <c r="W587" s="210">
        <f t="shared" si="128"/>
        <v>1320.5732059542324</v>
      </c>
      <c r="X587" s="210">
        <f t="shared" si="126"/>
        <v>623.24518634924368</v>
      </c>
      <c r="Y587" s="205">
        <v>0</v>
      </c>
      <c r="Z587" s="205">
        <v>0</v>
      </c>
      <c r="AA587" s="205">
        <v>0</v>
      </c>
      <c r="AB587" s="205">
        <v>0</v>
      </c>
      <c r="AC587" s="205">
        <v>0</v>
      </c>
      <c r="AD587" s="205">
        <v>0</v>
      </c>
      <c r="AE587" s="205">
        <v>2</v>
      </c>
      <c r="AF587" s="211">
        <f>2377560*AE618/I618</f>
        <v>1320.5732059542324</v>
      </c>
      <c r="AG587" s="205">
        <v>0</v>
      </c>
      <c r="AH587" s="205">
        <v>0</v>
      </c>
      <c r="AI587" s="205">
        <v>0</v>
      </c>
      <c r="AJ587" s="205">
        <v>0</v>
      </c>
      <c r="AK587" s="205">
        <v>0</v>
      </c>
      <c r="AL587" s="211">
        <v>0</v>
      </c>
      <c r="AM587" s="205">
        <v>0</v>
      </c>
      <c r="AN587" s="205">
        <v>0</v>
      </c>
      <c r="AO587" s="211">
        <v>0</v>
      </c>
      <c r="AP587" s="205">
        <v>0</v>
      </c>
      <c r="AQ587" s="204">
        <v>0</v>
      </c>
      <c r="AR587" s="204">
        <v>0</v>
      </c>
    </row>
    <row r="588" spans="1:44" s="204" customFormat="1" ht="36" hidden="1" customHeight="1">
      <c r="A588" s="204">
        <v>1</v>
      </c>
      <c r="B588" s="207">
        <f>SUBTOTAL(103,$A$552:A588)</f>
        <v>0</v>
      </c>
      <c r="C588" s="197" t="s">
        <v>478</v>
      </c>
      <c r="D588" s="199">
        <v>1957</v>
      </c>
      <c r="E588" s="199"/>
      <c r="F588" s="208" t="s">
        <v>262</v>
      </c>
      <c r="G588" s="199">
        <v>2</v>
      </c>
      <c r="H588" s="199" t="s">
        <v>298</v>
      </c>
      <c r="I588" s="200">
        <v>718.26</v>
      </c>
      <c r="J588" s="200">
        <v>408.26</v>
      </c>
      <c r="K588" s="200">
        <v>408.26</v>
      </c>
      <c r="L588" s="209">
        <v>22</v>
      </c>
      <c r="M588" s="199" t="s">
        <v>260</v>
      </c>
      <c r="N588" s="199" t="s">
        <v>264</v>
      </c>
      <c r="O588" s="202" t="s">
        <v>1277</v>
      </c>
      <c r="P588" s="203">
        <v>1511938.35</v>
      </c>
      <c r="Q588" s="203">
        <v>0</v>
      </c>
      <c r="R588" s="203">
        <v>0</v>
      </c>
      <c r="S588" s="203">
        <f t="shared" si="125"/>
        <v>1511938.35</v>
      </c>
      <c r="T588" s="203">
        <f t="shared" si="116"/>
        <v>2105.0014618661767</v>
      </c>
      <c r="U588" s="203">
        <v>5289.1279202517198</v>
      </c>
      <c r="V588" s="210">
        <v>5289.1279202517198</v>
      </c>
      <c r="W588" s="210">
        <f t="shared" si="128"/>
        <v>5289.1279202517198</v>
      </c>
      <c r="X588" s="210">
        <f t="shared" si="126"/>
        <v>3184.1264583855432</v>
      </c>
      <c r="Y588" s="205">
        <v>0</v>
      </c>
      <c r="Z588" s="205">
        <v>0</v>
      </c>
      <c r="AA588" s="205">
        <v>0</v>
      </c>
      <c r="AB588" s="205">
        <v>0</v>
      </c>
      <c r="AC588" s="205">
        <v>0</v>
      </c>
      <c r="AD588" s="205">
        <v>0</v>
      </c>
      <c r="AE588" s="205">
        <v>0</v>
      </c>
      <c r="AF588" s="211">
        <v>0</v>
      </c>
      <c r="AG588" s="205">
        <v>0</v>
      </c>
      <c r="AH588" s="205">
        <v>0</v>
      </c>
      <c r="AI588" s="205">
        <v>0</v>
      </c>
      <c r="AJ588" s="205">
        <v>0</v>
      </c>
      <c r="AK588" s="205">
        <v>539</v>
      </c>
      <c r="AL588" s="211">
        <f>7048.18*AK588/I588</f>
        <v>5289.1279202517198</v>
      </c>
      <c r="AM588" s="205">
        <v>0</v>
      </c>
      <c r="AN588" s="205">
        <v>0</v>
      </c>
      <c r="AO588" s="211">
        <v>0</v>
      </c>
      <c r="AP588" s="205">
        <v>0</v>
      </c>
      <c r="AQ588" s="204">
        <v>0</v>
      </c>
      <c r="AR588" s="204">
        <v>0</v>
      </c>
    </row>
    <row r="589" spans="1:44" s="204" customFormat="1" ht="36" hidden="1" customHeight="1">
      <c r="A589" s="204">
        <v>1</v>
      </c>
      <c r="B589" s="207">
        <f>SUBTOTAL(103,$A$552:A589)</f>
        <v>0</v>
      </c>
      <c r="C589" s="197" t="s">
        <v>483</v>
      </c>
      <c r="D589" s="199">
        <v>1995</v>
      </c>
      <c r="E589" s="199"/>
      <c r="F589" s="208" t="s">
        <v>262</v>
      </c>
      <c r="G589" s="199">
        <v>9</v>
      </c>
      <c r="H589" s="199" t="s">
        <v>298</v>
      </c>
      <c r="I589" s="200">
        <v>6176.6</v>
      </c>
      <c r="J589" s="200">
        <v>5017.5</v>
      </c>
      <c r="K589" s="200">
        <v>4212.5</v>
      </c>
      <c r="L589" s="209">
        <v>299</v>
      </c>
      <c r="M589" s="199" t="s">
        <v>260</v>
      </c>
      <c r="N589" s="199" t="s">
        <v>264</v>
      </c>
      <c r="O589" s="202" t="s">
        <v>1036</v>
      </c>
      <c r="P589" s="203">
        <v>2040405.4</v>
      </c>
      <c r="Q589" s="203">
        <v>0</v>
      </c>
      <c r="R589" s="203">
        <v>0</v>
      </c>
      <c r="S589" s="203">
        <f t="shared" si="125"/>
        <v>2040405.4</v>
      </c>
      <c r="T589" s="203">
        <f t="shared" ref="T589:T658" si="138">P589/I589</f>
        <v>330.34442897386907</v>
      </c>
      <c r="U589" s="203">
        <f>V589</f>
        <v>397.92118641323702</v>
      </c>
      <c r="V589" s="210">
        <v>397.92118641323702</v>
      </c>
      <c r="W589" s="210">
        <f t="shared" si="128"/>
        <v>397.92118641323702</v>
      </c>
      <c r="X589" s="210">
        <f t="shared" si="126"/>
        <v>67.576757439367952</v>
      </c>
      <c r="Y589" s="205">
        <v>0</v>
      </c>
      <c r="Z589" s="205">
        <v>0</v>
      </c>
      <c r="AA589" s="205">
        <v>0</v>
      </c>
      <c r="AB589" s="205">
        <v>0</v>
      </c>
      <c r="AC589" s="205">
        <v>0</v>
      </c>
      <c r="AD589" s="205">
        <v>0</v>
      </c>
      <c r="AE589" s="205">
        <v>1</v>
      </c>
      <c r="AF589" s="211">
        <f>2457800*AE589/I589</f>
        <v>397.92118641323702</v>
      </c>
      <c r="AG589" s="205">
        <v>0</v>
      </c>
      <c r="AH589" s="205">
        <v>0</v>
      </c>
      <c r="AI589" s="205">
        <v>0</v>
      </c>
      <c r="AJ589" s="205">
        <v>0</v>
      </c>
      <c r="AK589" s="205">
        <v>0</v>
      </c>
      <c r="AL589" s="211">
        <v>0</v>
      </c>
      <c r="AM589" s="205">
        <v>0</v>
      </c>
      <c r="AN589" s="205">
        <v>0</v>
      </c>
      <c r="AO589" s="211">
        <v>0</v>
      </c>
      <c r="AP589" s="205">
        <v>0</v>
      </c>
      <c r="AQ589" s="204">
        <v>0</v>
      </c>
      <c r="AR589" s="204">
        <v>0</v>
      </c>
    </row>
    <row r="590" spans="1:44" s="204" customFormat="1" ht="36" hidden="1" customHeight="1">
      <c r="A590" s="204">
        <v>1</v>
      </c>
      <c r="B590" s="207">
        <f>SUBTOTAL(103,$A$552:A590)</f>
        <v>0</v>
      </c>
      <c r="C590" s="197" t="s">
        <v>490</v>
      </c>
      <c r="D590" s="199">
        <v>1985</v>
      </c>
      <c r="E590" s="199"/>
      <c r="F590" s="208" t="s">
        <v>305</v>
      </c>
      <c r="G590" s="199">
        <v>2</v>
      </c>
      <c r="H590" s="199" t="s">
        <v>297</v>
      </c>
      <c r="I590" s="200">
        <v>617.79999999999995</v>
      </c>
      <c r="J590" s="200">
        <v>560.5</v>
      </c>
      <c r="K590" s="200">
        <v>560.5</v>
      </c>
      <c r="L590" s="209">
        <v>38</v>
      </c>
      <c r="M590" s="199" t="s">
        <v>260</v>
      </c>
      <c r="N590" s="199" t="s">
        <v>264</v>
      </c>
      <c r="O590" s="202" t="s">
        <v>1338</v>
      </c>
      <c r="P590" s="203">
        <v>1994020.5499999998</v>
      </c>
      <c r="Q590" s="203">
        <v>0</v>
      </c>
      <c r="R590" s="203">
        <v>0</v>
      </c>
      <c r="S590" s="203">
        <f t="shared" si="125"/>
        <v>1994020.5499999998</v>
      </c>
      <c r="T590" s="203">
        <f t="shared" si="138"/>
        <v>3227.6150048559402</v>
      </c>
      <c r="U590" s="203">
        <v>6913.6648753641966</v>
      </c>
      <c r="V590" s="210">
        <v>6913.6648753641966</v>
      </c>
      <c r="W590" s="210">
        <f t="shared" si="128"/>
        <v>6913.6648753641966</v>
      </c>
      <c r="X590" s="210">
        <f t="shared" si="126"/>
        <v>3686.0498705082564</v>
      </c>
      <c r="Y590" s="205">
        <v>0</v>
      </c>
      <c r="Z590" s="205">
        <v>0</v>
      </c>
      <c r="AA590" s="205">
        <v>0</v>
      </c>
      <c r="AB590" s="205">
        <v>0</v>
      </c>
      <c r="AC590" s="205">
        <v>0</v>
      </c>
      <c r="AD590" s="205">
        <v>0</v>
      </c>
      <c r="AE590" s="205">
        <v>0</v>
      </c>
      <c r="AF590" s="211">
        <v>0</v>
      </c>
      <c r="AG590" s="205">
        <v>479</v>
      </c>
      <c r="AH590" s="211">
        <f t="shared" ref="AH590:AH591" si="139">8917.04*AG590/I590</f>
        <v>6913.6648753641966</v>
      </c>
      <c r="AI590" s="205">
        <v>0</v>
      </c>
      <c r="AJ590" s="205">
        <v>0</v>
      </c>
      <c r="AK590" s="205">
        <v>0</v>
      </c>
      <c r="AL590" s="211">
        <v>0</v>
      </c>
      <c r="AM590" s="205">
        <v>0</v>
      </c>
      <c r="AN590" s="205">
        <v>0</v>
      </c>
      <c r="AO590" s="211">
        <v>0</v>
      </c>
      <c r="AP590" s="205">
        <v>0</v>
      </c>
      <c r="AQ590" s="204">
        <v>0</v>
      </c>
      <c r="AR590" s="204">
        <v>0</v>
      </c>
    </row>
    <row r="591" spans="1:44" s="204" customFormat="1" ht="36" hidden="1" customHeight="1">
      <c r="A591" s="204">
        <v>1</v>
      </c>
      <c r="B591" s="207">
        <f>SUBTOTAL(103,$A$552:A591)</f>
        <v>0</v>
      </c>
      <c r="C591" s="197" t="s">
        <v>1563</v>
      </c>
      <c r="D591" s="199">
        <v>1962</v>
      </c>
      <c r="E591" s="199"/>
      <c r="F591" s="208" t="s">
        <v>262</v>
      </c>
      <c r="G591" s="199">
        <v>2</v>
      </c>
      <c r="H591" s="199" t="s">
        <v>297</v>
      </c>
      <c r="I591" s="200">
        <v>682.9</v>
      </c>
      <c r="J591" s="200">
        <v>653.4</v>
      </c>
      <c r="K591" s="200">
        <v>653.4</v>
      </c>
      <c r="L591" s="209">
        <v>36</v>
      </c>
      <c r="M591" s="199" t="s">
        <v>260</v>
      </c>
      <c r="N591" s="199" t="s">
        <v>264</v>
      </c>
      <c r="O591" s="202" t="s">
        <v>1341</v>
      </c>
      <c r="P591" s="203">
        <v>2018639.07</v>
      </c>
      <c r="Q591" s="203">
        <v>0</v>
      </c>
      <c r="R591" s="203">
        <v>0</v>
      </c>
      <c r="S591" s="203">
        <f t="shared" si="125"/>
        <v>2018639.07</v>
      </c>
      <c r="T591" s="203">
        <f t="shared" si="138"/>
        <v>2955.9804803045836</v>
      </c>
      <c r="U591" s="203">
        <v>7482.0089617806425</v>
      </c>
      <c r="V591" s="210">
        <v>7482.0089617806425</v>
      </c>
      <c r="W591" s="210">
        <f t="shared" si="128"/>
        <v>7482.0089617806425</v>
      </c>
      <c r="X591" s="210">
        <f t="shared" si="126"/>
        <v>4526.0284814760589</v>
      </c>
      <c r="Y591" s="205">
        <v>0</v>
      </c>
      <c r="Z591" s="205">
        <v>0</v>
      </c>
      <c r="AA591" s="205">
        <v>0</v>
      </c>
      <c r="AB591" s="205">
        <v>0</v>
      </c>
      <c r="AC591" s="205">
        <v>0</v>
      </c>
      <c r="AD591" s="205">
        <v>0</v>
      </c>
      <c r="AE591" s="205">
        <v>0</v>
      </c>
      <c r="AF591" s="211">
        <v>0</v>
      </c>
      <c r="AG591" s="205">
        <v>573</v>
      </c>
      <c r="AH591" s="211">
        <f t="shared" si="139"/>
        <v>7482.0089617806425</v>
      </c>
      <c r="AI591" s="205">
        <v>0</v>
      </c>
      <c r="AJ591" s="205">
        <v>0</v>
      </c>
      <c r="AK591" s="205">
        <v>0</v>
      </c>
      <c r="AL591" s="211">
        <v>0</v>
      </c>
      <c r="AM591" s="205">
        <v>0</v>
      </c>
      <c r="AN591" s="205">
        <v>0</v>
      </c>
      <c r="AO591" s="211">
        <v>0</v>
      </c>
      <c r="AP591" s="205">
        <v>0</v>
      </c>
      <c r="AQ591" s="204">
        <v>0</v>
      </c>
      <c r="AR591" s="204">
        <v>0</v>
      </c>
    </row>
    <row r="592" spans="1:44" s="204" customFormat="1" ht="36" hidden="1" customHeight="1">
      <c r="A592" s="204">
        <v>1</v>
      </c>
      <c r="B592" s="207">
        <f>SUBTOTAL(103,$A$552:A592)</f>
        <v>0</v>
      </c>
      <c r="C592" s="197" t="s">
        <v>1640</v>
      </c>
      <c r="D592" s="199">
        <v>1991</v>
      </c>
      <c r="E592" s="199"/>
      <c r="F592" s="208" t="s">
        <v>305</v>
      </c>
      <c r="G592" s="199">
        <v>9</v>
      </c>
      <c r="H592" s="199" t="s">
        <v>302</v>
      </c>
      <c r="I592" s="200">
        <v>8855.2999999999993</v>
      </c>
      <c r="J592" s="200">
        <v>8855.2999999999993</v>
      </c>
      <c r="K592" s="200">
        <v>8855.2999999999993</v>
      </c>
      <c r="L592" s="209">
        <v>382</v>
      </c>
      <c r="M592" s="199" t="s">
        <v>260</v>
      </c>
      <c r="N592" s="199" t="s">
        <v>264</v>
      </c>
      <c r="O592" s="202" t="s">
        <v>342</v>
      </c>
      <c r="P592" s="203">
        <v>6556437.4000000004</v>
      </c>
      <c r="Q592" s="203">
        <v>4598400</v>
      </c>
      <c r="R592" s="203">
        <v>0</v>
      </c>
      <c r="S592" s="203">
        <f t="shared" si="125"/>
        <v>1958037.4000000004</v>
      </c>
      <c r="T592" s="203">
        <f t="shared" si="138"/>
        <v>740.39698259799229</v>
      </c>
      <c r="U592" s="203">
        <v>1110.205187853602</v>
      </c>
      <c r="V592" s="210">
        <v>1110.205187853602</v>
      </c>
      <c r="W592" s="210">
        <f t="shared" si="128"/>
        <v>1110.205187853602</v>
      </c>
      <c r="X592" s="210">
        <f t="shared" si="126"/>
        <v>369.80820525560966</v>
      </c>
      <c r="Y592" s="205">
        <v>0</v>
      </c>
      <c r="Z592" s="205">
        <v>0</v>
      </c>
      <c r="AA592" s="205">
        <v>0</v>
      </c>
      <c r="AB592" s="205">
        <v>0</v>
      </c>
      <c r="AC592" s="205">
        <v>0</v>
      </c>
      <c r="AD592" s="205">
        <v>0</v>
      </c>
      <c r="AE592" s="205">
        <v>4</v>
      </c>
      <c r="AF592" s="211">
        <f>2457800*AE592/I592</f>
        <v>1110.205187853602</v>
      </c>
      <c r="AG592" s="205">
        <v>0</v>
      </c>
      <c r="AH592" s="205">
        <v>0</v>
      </c>
      <c r="AI592" s="205">
        <v>0</v>
      </c>
      <c r="AJ592" s="205">
        <v>0</v>
      </c>
      <c r="AK592" s="205">
        <v>0</v>
      </c>
      <c r="AL592" s="211">
        <v>0</v>
      </c>
      <c r="AM592" s="205">
        <v>0</v>
      </c>
      <c r="AN592" s="205">
        <v>0</v>
      </c>
      <c r="AO592" s="211">
        <v>0</v>
      </c>
      <c r="AP592" s="205">
        <v>0</v>
      </c>
      <c r="AQ592" s="204">
        <v>0</v>
      </c>
      <c r="AR592" s="204">
        <v>0</v>
      </c>
    </row>
    <row r="593" spans="1:44" s="204" customFormat="1" ht="36" hidden="1" customHeight="1">
      <c r="A593" s="204">
        <v>1</v>
      </c>
      <c r="B593" s="207">
        <f>SUBTOTAL(103,$A$552:A593)</f>
        <v>0</v>
      </c>
      <c r="C593" s="197" t="s">
        <v>1641</v>
      </c>
      <c r="D593" s="213">
        <v>1998</v>
      </c>
      <c r="E593" s="199"/>
      <c r="F593" s="208" t="s">
        <v>262</v>
      </c>
      <c r="G593" s="199">
        <v>10</v>
      </c>
      <c r="H593" s="199" t="s">
        <v>297</v>
      </c>
      <c r="I593" s="200">
        <v>5111.5</v>
      </c>
      <c r="J593" s="200">
        <v>5111.5</v>
      </c>
      <c r="K593" s="200">
        <v>5111.5</v>
      </c>
      <c r="L593" s="209">
        <v>194</v>
      </c>
      <c r="M593" s="199" t="s">
        <v>260</v>
      </c>
      <c r="N593" s="199" t="s">
        <v>264</v>
      </c>
      <c r="O593" s="202" t="s">
        <v>1339</v>
      </c>
      <c r="P593" s="203">
        <v>2860657.33</v>
      </c>
      <c r="Q593" s="203">
        <v>0</v>
      </c>
      <c r="R593" s="203">
        <v>0</v>
      </c>
      <c r="S593" s="203">
        <f t="shared" si="125"/>
        <v>2860657.33</v>
      </c>
      <c r="T593" s="203">
        <f t="shared" si="138"/>
        <v>559.65124327496824</v>
      </c>
      <c r="U593" s="203">
        <f>W593</f>
        <v>1418.9110152401449</v>
      </c>
      <c r="V593" s="210">
        <f>W593</f>
        <v>1418.9110152401449</v>
      </c>
      <c r="W593" s="210">
        <f t="shared" si="128"/>
        <v>1418.9110152401449</v>
      </c>
      <c r="X593" s="210">
        <f t="shared" si="126"/>
        <v>859.2597719651767</v>
      </c>
      <c r="Y593" s="205">
        <v>0</v>
      </c>
      <c r="Z593" s="205">
        <v>0</v>
      </c>
      <c r="AA593" s="205">
        <v>0</v>
      </c>
      <c r="AB593" s="205">
        <v>0</v>
      </c>
      <c r="AC593" s="205">
        <v>0</v>
      </c>
      <c r="AD593" s="205">
        <v>0</v>
      </c>
      <c r="AE593" s="205">
        <v>0</v>
      </c>
      <c r="AF593" s="211">
        <v>0</v>
      </c>
      <c r="AG593" s="205">
        <v>813.36</v>
      </c>
      <c r="AH593" s="211">
        <f>8917.04*AG593/I593</f>
        <v>1418.9110152401449</v>
      </c>
      <c r="AI593" s="205">
        <v>0</v>
      </c>
      <c r="AJ593" s="205">
        <v>0</v>
      </c>
      <c r="AK593" s="205">
        <v>0</v>
      </c>
      <c r="AL593" s="211">
        <v>0</v>
      </c>
      <c r="AM593" s="205">
        <v>0</v>
      </c>
      <c r="AN593" s="205">
        <v>0</v>
      </c>
      <c r="AO593" s="211">
        <v>0</v>
      </c>
      <c r="AP593" s="205">
        <v>0</v>
      </c>
      <c r="AQ593" s="204">
        <v>0</v>
      </c>
      <c r="AR593" s="204">
        <v>0</v>
      </c>
    </row>
    <row r="594" spans="1:44" s="204" customFormat="1" ht="36" hidden="1" customHeight="1">
      <c r="A594" s="204">
        <v>1</v>
      </c>
      <c r="B594" s="207">
        <f>SUBTOTAL(103,$A$552:A594)</f>
        <v>0</v>
      </c>
      <c r="C594" s="197" t="s">
        <v>1812</v>
      </c>
      <c r="D594" s="199">
        <v>1970</v>
      </c>
      <c r="E594" s="199"/>
      <c r="F594" s="208" t="s">
        <v>262</v>
      </c>
      <c r="G594" s="199">
        <v>5</v>
      </c>
      <c r="H594" s="199" t="s">
        <v>297</v>
      </c>
      <c r="I594" s="203">
        <v>2303.6999999999998</v>
      </c>
      <c r="J594" s="203">
        <v>1759</v>
      </c>
      <c r="K594" s="203">
        <v>1399.2</v>
      </c>
      <c r="L594" s="209">
        <v>77</v>
      </c>
      <c r="M594" s="199" t="s">
        <v>260</v>
      </c>
      <c r="N594" s="199" t="s">
        <v>264</v>
      </c>
      <c r="O594" s="202" t="s">
        <v>1338</v>
      </c>
      <c r="P594" s="203">
        <v>99980.24</v>
      </c>
      <c r="Q594" s="203">
        <v>0</v>
      </c>
      <c r="R594" s="203">
        <v>0</v>
      </c>
      <c r="S594" s="203">
        <f t="shared" si="125"/>
        <v>99980.24</v>
      </c>
      <c r="T594" s="203">
        <f t="shared" si="138"/>
        <v>43.399852411338287</v>
      </c>
      <c r="U594" s="218">
        <f>T594</f>
        <v>43.399852411338287</v>
      </c>
      <c r="V594" s="210">
        <v>43.399852411338287</v>
      </c>
      <c r="W594" s="210">
        <f t="shared" si="128"/>
        <v>0</v>
      </c>
      <c r="X594" s="210">
        <f t="shared" si="126"/>
        <v>0</v>
      </c>
      <c r="Y594" s="205">
        <v>0</v>
      </c>
      <c r="Z594" s="205">
        <v>0</v>
      </c>
      <c r="AA594" s="205">
        <v>0</v>
      </c>
      <c r="AB594" s="205">
        <v>0</v>
      </c>
      <c r="AC594" s="205">
        <v>0</v>
      </c>
      <c r="AD594" s="205">
        <v>0</v>
      </c>
      <c r="AE594" s="205">
        <v>0</v>
      </c>
      <c r="AF594" s="211">
        <v>0</v>
      </c>
      <c r="AG594" s="205">
        <v>0</v>
      </c>
      <c r="AH594" s="205">
        <v>0</v>
      </c>
      <c r="AI594" s="205">
        <v>0</v>
      </c>
      <c r="AJ594" s="205">
        <v>0</v>
      </c>
      <c r="AK594" s="205">
        <v>0</v>
      </c>
      <c r="AL594" s="211">
        <v>0</v>
      </c>
      <c r="AM594" s="205">
        <v>0</v>
      </c>
      <c r="AN594" s="205">
        <v>0</v>
      </c>
      <c r="AO594" s="211">
        <v>0</v>
      </c>
      <c r="AP594" s="205">
        <v>0</v>
      </c>
      <c r="AQ594" s="204">
        <v>0</v>
      </c>
      <c r="AR594" s="204">
        <v>0</v>
      </c>
    </row>
    <row r="595" spans="1:44" s="204" customFormat="1" ht="36" hidden="1" customHeight="1">
      <c r="A595" s="204">
        <v>1</v>
      </c>
      <c r="B595" s="207">
        <f>SUBTOTAL(103,$A$552:A595)</f>
        <v>0</v>
      </c>
      <c r="C595" s="197" t="s">
        <v>1855</v>
      </c>
      <c r="D595" s="199">
        <v>1984</v>
      </c>
      <c r="E595" s="199"/>
      <c r="F595" s="208" t="s">
        <v>1527</v>
      </c>
      <c r="G595" s="199" t="s">
        <v>351</v>
      </c>
      <c r="H595" s="199" t="s">
        <v>298</v>
      </c>
      <c r="I595" s="203">
        <v>6288</v>
      </c>
      <c r="J595" s="203">
        <v>5117.7</v>
      </c>
      <c r="K595" s="203">
        <v>5074.5</v>
      </c>
      <c r="L595" s="209">
        <v>320</v>
      </c>
      <c r="M595" s="199" t="s">
        <v>260</v>
      </c>
      <c r="N595" s="199" t="s">
        <v>264</v>
      </c>
      <c r="O595" s="202" t="s">
        <v>1275</v>
      </c>
      <c r="P595" s="203">
        <v>4338606.8099999996</v>
      </c>
      <c r="Q595" s="203">
        <v>0</v>
      </c>
      <c r="R595" s="203">
        <v>0</v>
      </c>
      <c r="S595" s="203">
        <f t="shared" si="125"/>
        <v>4338606.8099999996</v>
      </c>
      <c r="T595" s="203">
        <f t="shared" si="138"/>
        <v>689.98199904580144</v>
      </c>
      <c r="U595" s="203">
        <f>V595</f>
        <v>1212.4791984732826</v>
      </c>
      <c r="V595" s="210">
        <v>1212.4791984732826</v>
      </c>
      <c r="W595" s="210">
        <f t="shared" si="128"/>
        <v>1212.4791984732826</v>
      </c>
      <c r="X595" s="210">
        <f t="shared" si="126"/>
        <v>522.49719942748118</v>
      </c>
      <c r="Y595" s="205">
        <v>0</v>
      </c>
      <c r="Z595" s="205">
        <v>0</v>
      </c>
      <c r="AA595" s="205">
        <v>0</v>
      </c>
      <c r="AB595" s="205">
        <v>0</v>
      </c>
      <c r="AC595" s="205">
        <v>0</v>
      </c>
      <c r="AD595" s="205">
        <v>0</v>
      </c>
      <c r="AE595" s="205">
        <v>0</v>
      </c>
      <c r="AF595" s="211">
        <v>0</v>
      </c>
      <c r="AG595" s="205">
        <v>855</v>
      </c>
      <c r="AH595" s="211">
        <f t="shared" ref="AH595:AH602" si="140">8917.04*AG595/I595</f>
        <v>1212.4791984732826</v>
      </c>
      <c r="AI595" s="205">
        <v>0</v>
      </c>
      <c r="AJ595" s="205">
        <v>0</v>
      </c>
      <c r="AK595" s="205">
        <v>0</v>
      </c>
      <c r="AL595" s="211">
        <v>0</v>
      </c>
      <c r="AM595" s="205">
        <v>0</v>
      </c>
      <c r="AN595" s="205">
        <v>0</v>
      </c>
      <c r="AO595" s="211">
        <v>0</v>
      </c>
      <c r="AP595" s="205">
        <v>0</v>
      </c>
      <c r="AQ595" s="204">
        <v>0</v>
      </c>
      <c r="AR595" s="204">
        <v>0</v>
      </c>
    </row>
    <row r="596" spans="1:44" s="204" customFormat="1" ht="36" hidden="1" customHeight="1">
      <c r="A596" s="204">
        <v>1</v>
      </c>
      <c r="B596" s="207">
        <f>SUBTOTAL(103,$A$552:A596)</f>
        <v>0</v>
      </c>
      <c r="C596" s="197" t="s">
        <v>1856</v>
      </c>
      <c r="D596" s="199">
        <v>1988</v>
      </c>
      <c r="E596" s="199"/>
      <c r="F596" s="208" t="s">
        <v>1527</v>
      </c>
      <c r="G596" s="199" t="s">
        <v>351</v>
      </c>
      <c r="H596" s="199" t="s">
        <v>298</v>
      </c>
      <c r="I596" s="203">
        <v>7446.7</v>
      </c>
      <c r="J596" s="203">
        <v>6148.5</v>
      </c>
      <c r="K596" s="203">
        <v>5708.1</v>
      </c>
      <c r="L596" s="209">
        <v>289</v>
      </c>
      <c r="M596" s="199" t="s">
        <v>260</v>
      </c>
      <c r="N596" s="199" t="s">
        <v>264</v>
      </c>
      <c r="O596" s="202" t="s">
        <v>1275</v>
      </c>
      <c r="P596" s="203">
        <v>4162113.5</v>
      </c>
      <c r="Q596" s="203">
        <v>0</v>
      </c>
      <c r="R596" s="203">
        <v>0</v>
      </c>
      <c r="S596" s="203">
        <f t="shared" si="125"/>
        <v>4162113.5</v>
      </c>
      <c r="T596" s="203">
        <f t="shared" si="138"/>
        <v>558.92052855627321</v>
      </c>
      <c r="U596" s="203">
        <f>W596</f>
        <v>1033.1705698363032</v>
      </c>
      <c r="V596" s="210">
        <f>W596</f>
        <v>1033.1705698363032</v>
      </c>
      <c r="W596" s="210">
        <f t="shared" si="128"/>
        <v>1033.1705698363032</v>
      </c>
      <c r="X596" s="210">
        <f t="shared" si="126"/>
        <v>474.25004128003002</v>
      </c>
      <c r="Y596" s="205">
        <v>0</v>
      </c>
      <c r="Z596" s="205">
        <v>0</v>
      </c>
      <c r="AA596" s="205">
        <v>0</v>
      </c>
      <c r="AB596" s="205">
        <v>0</v>
      </c>
      <c r="AC596" s="205">
        <v>0</v>
      </c>
      <c r="AD596" s="205">
        <v>0</v>
      </c>
      <c r="AE596" s="205">
        <v>0</v>
      </c>
      <c r="AF596" s="211">
        <v>0</v>
      </c>
      <c r="AG596" s="205">
        <v>862.81</v>
      </c>
      <c r="AH596" s="211">
        <f t="shared" si="140"/>
        <v>1033.1705698363032</v>
      </c>
      <c r="AI596" s="205">
        <v>0</v>
      </c>
      <c r="AJ596" s="205">
        <v>0</v>
      </c>
      <c r="AK596" s="205">
        <v>0</v>
      </c>
      <c r="AL596" s="211">
        <v>0</v>
      </c>
      <c r="AM596" s="205">
        <v>0</v>
      </c>
      <c r="AN596" s="205">
        <v>0</v>
      </c>
      <c r="AO596" s="211">
        <v>0</v>
      </c>
      <c r="AP596" s="205">
        <v>0</v>
      </c>
      <c r="AQ596" s="204">
        <v>0</v>
      </c>
      <c r="AR596" s="204">
        <v>0</v>
      </c>
    </row>
    <row r="597" spans="1:44" s="204" customFormat="1" ht="36" hidden="1" customHeight="1">
      <c r="A597" s="204">
        <v>1</v>
      </c>
      <c r="B597" s="207">
        <f>SUBTOTAL(103,$A$552:A597)</f>
        <v>0</v>
      </c>
      <c r="C597" s="197" t="s">
        <v>1857</v>
      </c>
      <c r="D597" s="199">
        <v>1972</v>
      </c>
      <c r="E597" s="199"/>
      <c r="F597" s="208" t="s">
        <v>1527</v>
      </c>
      <c r="G597" s="199" t="s">
        <v>345</v>
      </c>
      <c r="H597" s="199" t="s">
        <v>297</v>
      </c>
      <c r="I597" s="203">
        <v>4729.3</v>
      </c>
      <c r="J597" s="203">
        <v>2860.4</v>
      </c>
      <c r="K597" s="203">
        <v>2738.6</v>
      </c>
      <c r="L597" s="209">
        <v>204</v>
      </c>
      <c r="M597" s="199" t="s">
        <v>260</v>
      </c>
      <c r="N597" s="199" t="s">
        <v>264</v>
      </c>
      <c r="O597" s="202" t="s">
        <v>1275</v>
      </c>
      <c r="P597" s="203">
        <v>5174988.24</v>
      </c>
      <c r="Q597" s="203">
        <v>0</v>
      </c>
      <c r="R597" s="203">
        <v>0</v>
      </c>
      <c r="S597" s="203">
        <f>P597-Q597-R597</f>
        <v>5174988.24</v>
      </c>
      <c r="T597" s="203">
        <f t="shared" si="138"/>
        <v>1094.2397902437992</v>
      </c>
      <c r="U597" s="203">
        <v>1953.3659188463412</v>
      </c>
      <c r="V597" s="210">
        <v>1953.3659188463412</v>
      </c>
      <c r="W597" s="210">
        <f t="shared" si="128"/>
        <v>1953.3659188463412</v>
      </c>
      <c r="X597" s="210">
        <f t="shared" si="126"/>
        <v>859.12612860254194</v>
      </c>
      <c r="Y597" s="205">
        <v>0</v>
      </c>
      <c r="Z597" s="205">
        <v>0</v>
      </c>
      <c r="AA597" s="205">
        <v>0</v>
      </c>
      <c r="AB597" s="205">
        <v>0</v>
      </c>
      <c r="AC597" s="205">
        <v>0</v>
      </c>
      <c r="AD597" s="205">
        <v>0</v>
      </c>
      <c r="AE597" s="205">
        <v>0</v>
      </c>
      <c r="AF597" s="211">
        <v>0</v>
      </c>
      <c r="AG597" s="205">
        <v>1036</v>
      </c>
      <c r="AH597" s="211">
        <f t="shared" si="140"/>
        <v>1953.3659188463412</v>
      </c>
      <c r="AI597" s="205">
        <v>0</v>
      </c>
      <c r="AJ597" s="205">
        <v>0</v>
      </c>
      <c r="AK597" s="205">
        <v>0</v>
      </c>
      <c r="AL597" s="211">
        <v>0</v>
      </c>
      <c r="AM597" s="205">
        <v>0</v>
      </c>
      <c r="AN597" s="205">
        <v>0</v>
      </c>
      <c r="AO597" s="211">
        <v>0</v>
      </c>
      <c r="AP597" s="205">
        <v>0</v>
      </c>
      <c r="AQ597" s="204">
        <v>0</v>
      </c>
      <c r="AR597" s="204">
        <v>0</v>
      </c>
    </row>
    <row r="598" spans="1:44" s="204" customFormat="1" ht="36" hidden="1" customHeight="1">
      <c r="A598" s="204">
        <v>1</v>
      </c>
      <c r="B598" s="207">
        <f>SUBTOTAL(103,$A$552:A598)</f>
        <v>0</v>
      </c>
      <c r="C598" s="197" t="s">
        <v>1028</v>
      </c>
      <c r="D598" s="199">
        <v>1959</v>
      </c>
      <c r="E598" s="199"/>
      <c r="F598" s="208" t="s">
        <v>262</v>
      </c>
      <c r="G598" s="199">
        <v>2</v>
      </c>
      <c r="H598" s="199" t="s">
        <v>297</v>
      </c>
      <c r="I598" s="203">
        <v>918.1</v>
      </c>
      <c r="J598" s="203">
        <v>907</v>
      </c>
      <c r="K598" s="203">
        <v>907</v>
      </c>
      <c r="L598" s="209">
        <v>40</v>
      </c>
      <c r="M598" s="199" t="s">
        <v>260</v>
      </c>
      <c r="N598" s="199" t="s">
        <v>264</v>
      </c>
      <c r="O598" s="202" t="s">
        <v>1036</v>
      </c>
      <c r="P598" s="203">
        <v>1768613.96</v>
      </c>
      <c r="Q598" s="203">
        <v>0</v>
      </c>
      <c r="R598" s="203">
        <v>0</v>
      </c>
      <c r="S598" s="203">
        <f>P598-R598-Q598</f>
        <v>1768613.96</v>
      </c>
      <c r="T598" s="203">
        <f t="shared" si="138"/>
        <v>1926.3848818211522</v>
      </c>
      <c r="U598" s="203">
        <f>V598</f>
        <v>4895.0965690011981</v>
      </c>
      <c r="V598" s="210">
        <v>4895.0965690011981</v>
      </c>
      <c r="W598" s="210">
        <f t="shared" si="128"/>
        <v>4895.0965690011981</v>
      </c>
      <c r="X598" s="210">
        <f t="shared" si="126"/>
        <v>2968.7116871800458</v>
      </c>
      <c r="Y598" s="205">
        <v>0</v>
      </c>
      <c r="Z598" s="205">
        <v>0</v>
      </c>
      <c r="AA598" s="205">
        <v>0</v>
      </c>
      <c r="AB598" s="205">
        <v>0</v>
      </c>
      <c r="AC598" s="205">
        <v>0</v>
      </c>
      <c r="AD598" s="205">
        <v>0</v>
      </c>
      <c r="AE598" s="205">
        <v>0</v>
      </c>
      <c r="AF598" s="211">
        <v>0</v>
      </c>
      <c r="AG598" s="205">
        <v>504</v>
      </c>
      <c r="AH598" s="211">
        <f t="shared" si="140"/>
        <v>4895.0965690011981</v>
      </c>
      <c r="AI598" s="205">
        <v>0</v>
      </c>
      <c r="AJ598" s="205">
        <v>0</v>
      </c>
      <c r="AK598" s="205">
        <v>0</v>
      </c>
      <c r="AL598" s="211">
        <v>0</v>
      </c>
      <c r="AM598" s="205">
        <v>0</v>
      </c>
      <c r="AN598" s="205">
        <v>0</v>
      </c>
      <c r="AO598" s="211">
        <v>0</v>
      </c>
      <c r="AP598" s="205">
        <v>0</v>
      </c>
      <c r="AQ598" s="204">
        <v>0</v>
      </c>
      <c r="AR598" s="204">
        <v>0</v>
      </c>
    </row>
    <row r="599" spans="1:44" s="204" customFormat="1" ht="36" hidden="1" customHeight="1">
      <c r="A599" s="204">
        <v>1</v>
      </c>
      <c r="B599" s="207">
        <f>SUBTOTAL(103,$A$552:A599)</f>
        <v>0</v>
      </c>
      <c r="C599" s="197" t="s">
        <v>475</v>
      </c>
      <c r="D599" s="213">
        <v>1989</v>
      </c>
      <c r="E599" s="199"/>
      <c r="F599" s="208" t="s">
        <v>262</v>
      </c>
      <c r="G599" s="199">
        <v>5</v>
      </c>
      <c r="H599" s="199" t="s">
        <v>306</v>
      </c>
      <c r="I599" s="200">
        <v>2454.8000000000002</v>
      </c>
      <c r="J599" s="200">
        <v>1816.2</v>
      </c>
      <c r="K599" s="200">
        <v>1749.1</v>
      </c>
      <c r="L599" s="209">
        <v>71</v>
      </c>
      <c r="M599" s="199" t="s">
        <v>260</v>
      </c>
      <c r="N599" s="199" t="s">
        <v>264</v>
      </c>
      <c r="O599" s="202" t="s">
        <v>1338</v>
      </c>
      <c r="P599" s="203">
        <v>2481174.12</v>
      </c>
      <c r="Q599" s="203">
        <v>0</v>
      </c>
      <c r="R599" s="203">
        <v>0</v>
      </c>
      <c r="S599" s="203">
        <f t="shared" ref="S599:S618" si="141">P599-Q599-R599</f>
        <v>2481174.12</v>
      </c>
      <c r="T599" s="203">
        <f t="shared" si="138"/>
        <v>1010.7438976698712</v>
      </c>
      <c r="U599" s="203">
        <v>2433.5149939709954</v>
      </c>
      <c r="V599" s="210">
        <v>2433.5149939709954</v>
      </c>
      <c r="W599" s="210">
        <f t="shared" si="128"/>
        <v>2433.5149939709954</v>
      </c>
      <c r="X599" s="210">
        <f t="shared" si="126"/>
        <v>1422.7710963011241</v>
      </c>
      <c r="Y599" s="205">
        <v>0</v>
      </c>
      <c r="Z599" s="205">
        <v>0</v>
      </c>
      <c r="AA599" s="205">
        <v>0</v>
      </c>
      <c r="AB599" s="205">
        <v>0</v>
      </c>
      <c r="AC599" s="205">
        <v>0</v>
      </c>
      <c r="AD599" s="205">
        <v>0</v>
      </c>
      <c r="AE599" s="205">
        <v>0</v>
      </c>
      <c r="AF599" s="211">
        <v>0</v>
      </c>
      <c r="AG599" s="205">
        <v>669.93</v>
      </c>
      <c r="AH599" s="211">
        <f t="shared" si="140"/>
        <v>2433.5149939709954</v>
      </c>
      <c r="AI599" s="205">
        <v>0</v>
      </c>
      <c r="AJ599" s="205">
        <v>0</v>
      </c>
      <c r="AK599" s="205">
        <v>0</v>
      </c>
      <c r="AL599" s="211">
        <v>0</v>
      </c>
      <c r="AM599" s="205">
        <v>0</v>
      </c>
      <c r="AN599" s="205">
        <v>0</v>
      </c>
      <c r="AO599" s="211">
        <v>0</v>
      </c>
      <c r="AP599" s="205">
        <v>0</v>
      </c>
      <c r="AQ599" s="204">
        <v>0</v>
      </c>
      <c r="AR599" s="204">
        <v>0</v>
      </c>
    </row>
    <row r="600" spans="1:44" s="204" customFormat="1" ht="36" hidden="1" customHeight="1">
      <c r="A600" s="204">
        <v>1</v>
      </c>
      <c r="B600" s="207">
        <f>SUBTOTAL(103,$A$552:A600)</f>
        <v>0</v>
      </c>
      <c r="C600" s="197" t="s">
        <v>1058</v>
      </c>
      <c r="D600" s="213">
        <v>1974</v>
      </c>
      <c r="E600" s="199"/>
      <c r="F600" s="208" t="s">
        <v>1527</v>
      </c>
      <c r="G600" s="199" t="s">
        <v>345</v>
      </c>
      <c r="H600" s="199" t="s">
        <v>302</v>
      </c>
      <c r="I600" s="200">
        <v>4916.8</v>
      </c>
      <c r="J600" s="200">
        <v>4565.5</v>
      </c>
      <c r="K600" s="200">
        <v>4565.5</v>
      </c>
      <c r="L600" s="209">
        <v>114</v>
      </c>
      <c r="M600" s="199" t="s">
        <v>260</v>
      </c>
      <c r="N600" s="199" t="s">
        <v>264</v>
      </c>
      <c r="O600" s="202" t="s">
        <v>1633</v>
      </c>
      <c r="P600" s="203">
        <v>2086713.73</v>
      </c>
      <c r="Q600" s="203">
        <v>0</v>
      </c>
      <c r="R600" s="203">
        <v>0</v>
      </c>
      <c r="S600" s="203">
        <f t="shared" si="141"/>
        <v>2086713.73</v>
      </c>
      <c r="T600" s="203">
        <f t="shared" si="138"/>
        <v>424.40484258054016</v>
      </c>
      <c r="U600" s="203">
        <v>2149.4622128213477</v>
      </c>
      <c r="V600" s="210">
        <v>2149.4622128213477</v>
      </c>
      <c r="W600" s="210">
        <f t="shared" si="128"/>
        <v>2149.4622128213477</v>
      </c>
      <c r="X600" s="210">
        <f t="shared" si="126"/>
        <v>1725.0573702408076</v>
      </c>
      <c r="Y600" s="205">
        <v>0</v>
      </c>
      <c r="Z600" s="205">
        <v>0</v>
      </c>
      <c r="AA600" s="205">
        <v>0</v>
      </c>
      <c r="AB600" s="205">
        <v>0</v>
      </c>
      <c r="AC600" s="205">
        <v>0</v>
      </c>
      <c r="AD600" s="205">
        <v>0</v>
      </c>
      <c r="AE600" s="205">
        <v>0</v>
      </c>
      <c r="AF600" s="211">
        <v>0</v>
      </c>
      <c r="AG600" s="205">
        <v>1185.2</v>
      </c>
      <c r="AH600" s="211">
        <f t="shared" si="140"/>
        <v>2149.4622128213477</v>
      </c>
      <c r="AI600" s="205">
        <v>0</v>
      </c>
      <c r="AJ600" s="205">
        <v>0</v>
      </c>
      <c r="AK600" s="205">
        <v>0</v>
      </c>
      <c r="AL600" s="211">
        <v>0</v>
      </c>
      <c r="AM600" s="205">
        <v>0</v>
      </c>
      <c r="AN600" s="205">
        <v>0</v>
      </c>
      <c r="AO600" s="211">
        <v>0</v>
      </c>
      <c r="AP600" s="205">
        <v>0</v>
      </c>
      <c r="AQ600" s="204">
        <v>0</v>
      </c>
      <c r="AR600" s="204">
        <v>0</v>
      </c>
    </row>
    <row r="601" spans="1:44" s="204" customFormat="1" ht="36" hidden="1" customHeight="1">
      <c r="A601" s="204">
        <v>1</v>
      </c>
      <c r="B601" s="207">
        <f>SUBTOTAL(103,$A$552:A601)</f>
        <v>0</v>
      </c>
      <c r="C601" s="197" t="s">
        <v>1537</v>
      </c>
      <c r="D601" s="213">
        <v>1970</v>
      </c>
      <c r="E601" s="199"/>
      <c r="F601" s="208" t="s">
        <v>262</v>
      </c>
      <c r="G601" s="199">
        <v>5</v>
      </c>
      <c r="H601" s="199" t="s">
        <v>302</v>
      </c>
      <c r="I601" s="200">
        <v>12297.5</v>
      </c>
      <c r="J601" s="200">
        <v>3386.1</v>
      </c>
      <c r="K601" s="200">
        <v>3386.1</v>
      </c>
      <c r="L601" s="209">
        <v>153</v>
      </c>
      <c r="M601" s="199" t="s">
        <v>260</v>
      </c>
      <c r="N601" s="199" t="s">
        <v>264</v>
      </c>
      <c r="O601" s="202" t="s">
        <v>1541</v>
      </c>
      <c r="P601" s="203">
        <v>7374001.2199999997</v>
      </c>
      <c r="Q601" s="203">
        <v>0</v>
      </c>
      <c r="R601" s="203">
        <v>0</v>
      </c>
      <c r="S601" s="203">
        <f t="shared" si="141"/>
        <v>7374001.2199999997</v>
      </c>
      <c r="T601" s="203">
        <f t="shared" si="138"/>
        <v>599.63417117300264</v>
      </c>
      <c r="U601" s="203">
        <f>V601</f>
        <v>822.20220825371018</v>
      </c>
      <c r="V601" s="210">
        <v>822.20220825371018</v>
      </c>
      <c r="W601" s="210">
        <f t="shared" si="128"/>
        <v>822.20220825371018</v>
      </c>
      <c r="X601" s="210">
        <f t="shared" si="126"/>
        <v>222.56803708070754</v>
      </c>
      <c r="Y601" s="205">
        <v>0</v>
      </c>
      <c r="Z601" s="205">
        <v>0</v>
      </c>
      <c r="AA601" s="205">
        <v>0</v>
      </c>
      <c r="AB601" s="205">
        <v>0</v>
      </c>
      <c r="AC601" s="205">
        <v>0</v>
      </c>
      <c r="AD601" s="205">
        <v>0</v>
      </c>
      <c r="AE601" s="205">
        <v>0</v>
      </c>
      <c r="AF601" s="211">
        <v>0</v>
      </c>
      <c r="AG601" s="205">
        <v>1133.9000000000001</v>
      </c>
      <c r="AH601" s="211">
        <f t="shared" si="140"/>
        <v>822.20220825371018</v>
      </c>
      <c r="AI601" s="205">
        <v>0</v>
      </c>
      <c r="AJ601" s="205">
        <v>0</v>
      </c>
      <c r="AK601" s="205">
        <v>0</v>
      </c>
      <c r="AL601" s="211">
        <v>0</v>
      </c>
      <c r="AM601" s="205">
        <v>0</v>
      </c>
      <c r="AN601" s="205">
        <v>0</v>
      </c>
      <c r="AO601" s="211">
        <v>0</v>
      </c>
      <c r="AP601" s="205">
        <v>0</v>
      </c>
      <c r="AQ601" s="204">
        <v>0</v>
      </c>
      <c r="AR601" s="204">
        <v>0</v>
      </c>
    </row>
    <row r="602" spans="1:44" s="204" customFormat="1" ht="36" hidden="1" customHeight="1">
      <c r="A602" s="204">
        <v>1</v>
      </c>
      <c r="B602" s="207">
        <f>SUBTOTAL(103,$A$552:A602)</f>
        <v>0</v>
      </c>
      <c r="C602" s="197" t="s">
        <v>561</v>
      </c>
      <c r="D602" s="213">
        <v>1987</v>
      </c>
      <c r="E602" s="199"/>
      <c r="F602" s="208" t="s">
        <v>312</v>
      </c>
      <c r="G602" s="199" t="s">
        <v>345</v>
      </c>
      <c r="H602" s="199" t="s">
        <v>302</v>
      </c>
      <c r="I602" s="200">
        <v>3579.9</v>
      </c>
      <c r="J602" s="200">
        <v>3187.3</v>
      </c>
      <c r="K602" s="200">
        <v>3187.3</v>
      </c>
      <c r="L602" s="209">
        <v>157</v>
      </c>
      <c r="M602" s="199" t="s">
        <v>260</v>
      </c>
      <c r="N602" s="199" t="s">
        <v>264</v>
      </c>
      <c r="O602" s="202" t="s">
        <v>2193</v>
      </c>
      <c r="P602" s="203">
        <v>1962577.5599999998</v>
      </c>
      <c r="Q602" s="203">
        <v>0</v>
      </c>
      <c r="R602" s="203">
        <v>0</v>
      </c>
      <c r="S602" s="203">
        <f t="shared" si="141"/>
        <v>1962577.5599999998</v>
      </c>
      <c r="T602" s="203">
        <f t="shared" si="138"/>
        <v>548.2213357915025</v>
      </c>
      <c r="U602" s="203">
        <v>1911.4881689432666</v>
      </c>
      <c r="V602" s="210">
        <v>1911.4881689432666</v>
      </c>
      <c r="W602" s="210">
        <f t="shared" si="128"/>
        <v>1911.4881689432666</v>
      </c>
      <c r="X602" s="210">
        <f t="shared" si="126"/>
        <v>1363.2668331517641</v>
      </c>
      <c r="Y602" s="205">
        <v>0</v>
      </c>
      <c r="Z602" s="205">
        <v>0</v>
      </c>
      <c r="AA602" s="205">
        <v>0</v>
      </c>
      <c r="AB602" s="205">
        <v>0</v>
      </c>
      <c r="AC602" s="205">
        <v>0</v>
      </c>
      <c r="AD602" s="205">
        <v>0</v>
      </c>
      <c r="AE602" s="205">
        <v>0</v>
      </c>
      <c r="AF602" s="211">
        <v>0</v>
      </c>
      <c r="AG602" s="205">
        <v>767.4</v>
      </c>
      <c r="AH602" s="211">
        <f t="shared" si="140"/>
        <v>1911.4881689432666</v>
      </c>
      <c r="AI602" s="205">
        <v>0</v>
      </c>
      <c r="AJ602" s="205">
        <v>0</v>
      </c>
      <c r="AK602" s="205">
        <v>0</v>
      </c>
      <c r="AL602" s="211">
        <v>0</v>
      </c>
      <c r="AM602" s="205">
        <v>0</v>
      </c>
      <c r="AN602" s="205">
        <v>0</v>
      </c>
      <c r="AO602" s="211">
        <v>0</v>
      </c>
      <c r="AP602" s="205">
        <v>0</v>
      </c>
      <c r="AQ602" s="204">
        <v>0</v>
      </c>
      <c r="AR602" s="204">
        <v>0</v>
      </c>
    </row>
    <row r="603" spans="1:44" s="204" customFormat="1" ht="36" hidden="1" customHeight="1">
      <c r="A603" s="204">
        <v>1</v>
      </c>
      <c r="B603" s="207">
        <f>SUBTOTAL(103,$A$552:A603)</f>
        <v>0</v>
      </c>
      <c r="C603" s="197" t="s">
        <v>1538</v>
      </c>
      <c r="D603" s="213">
        <v>1960</v>
      </c>
      <c r="E603" s="199"/>
      <c r="F603" s="208" t="s">
        <v>1527</v>
      </c>
      <c r="G603" s="199" t="s">
        <v>302</v>
      </c>
      <c r="H603" s="199" t="s">
        <v>297</v>
      </c>
      <c r="I603" s="200">
        <v>1706.1</v>
      </c>
      <c r="J603" s="200">
        <v>1266.5999999999999</v>
      </c>
      <c r="K603" s="200">
        <v>1266.5999999999999</v>
      </c>
      <c r="L603" s="209">
        <v>56</v>
      </c>
      <c r="M603" s="199" t="s">
        <v>260</v>
      </c>
      <c r="N603" s="199" t="s">
        <v>264</v>
      </c>
      <c r="O603" s="202" t="s">
        <v>1275</v>
      </c>
      <c r="P603" s="203">
        <v>2362146.4899999998</v>
      </c>
      <c r="Q603" s="203">
        <v>0</v>
      </c>
      <c r="R603" s="203">
        <v>0</v>
      </c>
      <c r="S603" s="203">
        <f t="shared" si="141"/>
        <v>2362146.4899999998</v>
      </c>
      <c r="T603" s="203">
        <f t="shared" si="138"/>
        <v>1384.5299161831076</v>
      </c>
      <c r="U603" s="203">
        <v>4845.8561280112544</v>
      </c>
      <c r="V603" s="210">
        <v>4845.8561280112544</v>
      </c>
      <c r="W603" s="210">
        <f t="shared" si="128"/>
        <v>4845.8561280112544</v>
      </c>
      <c r="X603" s="210">
        <f t="shared" si="126"/>
        <v>3461.3262118281468</v>
      </c>
      <c r="Y603" s="205">
        <v>0</v>
      </c>
      <c r="Z603" s="205">
        <v>0</v>
      </c>
      <c r="AA603" s="205">
        <v>0</v>
      </c>
      <c r="AB603" s="205">
        <v>0</v>
      </c>
      <c r="AC603" s="205">
        <v>0</v>
      </c>
      <c r="AD603" s="205">
        <v>0</v>
      </c>
      <c r="AE603" s="205">
        <v>0</v>
      </c>
      <c r="AF603" s="211">
        <v>0</v>
      </c>
      <c r="AG603" s="205">
        <v>0</v>
      </c>
      <c r="AH603" s="205">
        <v>0</v>
      </c>
      <c r="AI603" s="205">
        <v>0</v>
      </c>
      <c r="AJ603" s="205">
        <v>0</v>
      </c>
      <c r="AK603" s="205">
        <v>1173</v>
      </c>
      <c r="AL603" s="211">
        <f>7048.18*AK603/I603</f>
        <v>4845.8561280112544</v>
      </c>
      <c r="AM603" s="205">
        <v>0</v>
      </c>
      <c r="AN603" s="205">
        <v>0</v>
      </c>
      <c r="AO603" s="211">
        <v>0</v>
      </c>
      <c r="AP603" s="205">
        <v>0</v>
      </c>
      <c r="AQ603" s="204">
        <v>0</v>
      </c>
      <c r="AR603" s="204">
        <v>0</v>
      </c>
    </row>
    <row r="604" spans="1:44" s="204" customFormat="1" ht="36" hidden="1" customHeight="1">
      <c r="A604" s="204">
        <v>1</v>
      </c>
      <c r="B604" s="207">
        <f>SUBTOTAL(103,$A$552:A604)</f>
        <v>0</v>
      </c>
      <c r="C604" s="197" t="s">
        <v>485</v>
      </c>
      <c r="D604" s="199">
        <v>1980</v>
      </c>
      <c r="E604" s="199"/>
      <c r="F604" s="208" t="s">
        <v>312</v>
      </c>
      <c r="G604" s="199" t="s">
        <v>345</v>
      </c>
      <c r="H604" s="199" t="s">
        <v>302</v>
      </c>
      <c r="I604" s="200">
        <v>3319.7</v>
      </c>
      <c r="J604" s="200">
        <v>3048.7</v>
      </c>
      <c r="K604" s="200">
        <v>3048.7</v>
      </c>
      <c r="L604" s="209">
        <v>147</v>
      </c>
      <c r="M604" s="199" t="s">
        <v>260</v>
      </c>
      <c r="N604" s="199" t="s">
        <v>264</v>
      </c>
      <c r="O604" s="202" t="s">
        <v>1633</v>
      </c>
      <c r="P604" s="203">
        <v>3603174.9400000004</v>
      </c>
      <c r="Q604" s="203">
        <v>0</v>
      </c>
      <c r="R604" s="203">
        <v>0</v>
      </c>
      <c r="S604" s="203">
        <f t="shared" si="141"/>
        <v>3603174.9400000004</v>
      </c>
      <c r="T604" s="203">
        <f t="shared" si="138"/>
        <v>1085.3917341928488</v>
      </c>
      <c r="U604" s="203">
        <f>V604</f>
        <v>2079.0399614422995</v>
      </c>
      <c r="V604" s="210">
        <v>2079.0399614422995</v>
      </c>
      <c r="W604" s="210">
        <f t="shared" si="128"/>
        <v>2079.0399614422995</v>
      </c>
      <c r="X604" s="210">
        <f t="shared" si="126"/>
        <v>993.64822724945066</v>
      </c>
      <c r="Y604" s="205">
        <v>0</v>
      </c>
      <c r="Z604" s="205">
        <v>0</v>
      </c>
      <c r="AA604" s="205">
        <v>0</v>
      </c>
      <c r="AB604" s="205">
        <v>0</v>
      </c>
      <c r="AC604" s="205">
        <v>0</v>
      </c>
      <c r="AD604" s="205">
        <v>0</v>
      </c>
      <c r="AE604" s="205">
        <v>0</v>
      </c>
      <c r="AF604" s="211">
        <v>0</v>
      </c>
      <c r="AG604" s="205">
        <v>774</v>
      </c>
      <c r="AH604" s="211">
        <f t="shared" ref="AH604:AH605" si="142">8917.04*AG604/I604</f>
        <v>2079.0399614422995</v>
      </c>
      <c r="AI604" s="205">
        <v>0</v>
      </c>
      <c r="AJ604" s="205">
        <v>0</v>
      </c>
      <c r="AK604" s="205">
        <v>0</v>
      </c>
      <c r="AL604" s="211">
        <v>0</v>
      </c>
      <c r="AM604" s="205">
        <v>0</v>
      </c>
      <c r="AN604" s="205">
        <v>0</v>
      </c>
      <c r="AO604" s="211">
        <v>0</v>
      </c>
      <c r="AP604" s="205">
        <v>0</v>
      </c>
      <c r="AQ604" s="204">
        <v>0</v>
      </c>
      <c r="AR604" s="204">
        <v>0</v>
      </c>
    </row>
    <row r="605" spans="1:44" s="204" customFormat="1" ht="36" hidden="1" customHeight="1">
      <c r="A605" s="204">
        <v>1</v>
      </c>
      <c r="B605" s="207">
        <f>SUBTOTAL(103,$A$552:A605)</f>
        <v>0</v>
      </c>
      <c r="C605" s="197" t="s">
        <v>1539</v>
      </c>
      <c r="D605" s="199">
        <v>1961</v>
      </c>
      <c r="E605" s="199"/>
      <c r="F605" s="208" t="s">
        <v>262</v>
      </c>
      <c r="G605" s="199">
        <v>4</v>
      </c>
      <c r="H605" s="199" t="s">
        <v>297</v>
      </c>
      <c r="I605" s="200">
        <v>1732.3</v>
      </c>
      <c r="J605" s="200">
        <v>1276.7</v>
      </c>
      <c r="K605" s="200">
        <v>1276.7</v>
      </c>
      <c r="L605" s="209">
        <v>59</v>
      </c>
      <c r="M605" s="199" t="s">
        <v>260</v>
      </c>
      <c r="N605" s="199" t="s">
        <v>264</v>
      </c>
      <c r="O605" s="202" t="s">
        <v>1542</v>
      </c>
      <c r="P605" s="203">
        <v>2347629.29</v>
      </c>
      <c r="Q605" s="203">
        <v>0</v>
      </c>
      <c r="R605" s="203">
        <v>0</v>
      </c>
      <c r="S605" s="203">
        <f t="shared" si="141"/>
        <v>2347629.29</v>
      </c>
      <c r="T605" s="203">
        <f t="shared" si="138"/>
        <v>1355.2094267736536</v>
      </c>
      <c r="U605" s="203">
        <v>2763.4948302257121</v>
      </c>
      <c r="V605" s="210">
        <v>2763.4948302257121</v>
      </c>
      <c r="W605" s="210">
        <f t="shared" si="128"/>
        <v>2763.4948302257121</v>
      </c>
      <c r="X605" s="210">
        <f t="shared" si="126"/>
        <v>1408.2854034520585</v>
      </c>
      <c r="Y605" s="205">
        <v>0</v>
      </c>
      <c r="Z605" s="205">
        <v>0</v>
      </c>
      <c r="AA605" s="205">
        <v>0</v>
      </c>
      <c r="AB605" s="205">
        <v>0</v>
      </c>
      <c r="AC605" s="205">
        <v>0</v>
      </c>
      <c r="AD605" s="205">
        <v>0</v>
      </c>
      <c r="AE605" s="205">
        <v>0</v>
      </c>
      <c r="AF605" s="211">
        <v>0</v>
      </c>
      <c r="AG605" s="205">
        <v>536.86</v>
      </c>
      <c r="AH605" s="211">
        <f t="shared" si="142"/>
        <v>2763.4948302257121</v>
      </c>
      <c r="AI605" s="205">
        <v>0</v>
      </c>
      <c r="AJ605" s="205">
        <v>0</v>
      </c>
      <c r="AK605" s="205">
        <v>0</v>
      </c>
      <c r="AL605" s="211">
        <v>0</v>
      </c>
      <c r="AM605" s="205">
        <v>0</v>
      </c>
      <c r="AN605" s="205">
        <v>0</v>
      </c>
      <c r="AO605" s="211">
        <v>0</v>
      </c>
      <c r="AP605" s="205">
        <v>0</v>
      </c>
      <c r="AQ605" s="204">
        <v>0</v>
      </c>
      <c r="AR605" s="204">
        <v>0</v>
      </c>
    </row>
    <row r="606" spans="1:44" s="204" customFormat="1" ht="36" hidden="1" customHeight="1">
      <c r="A606" s="204">
        <v>1</v>
      </c>
      <c r="B606" s="207">
        <f>SUBTOTAL(103,$A$552:A606)</f>
        <v>0</v>
      </c>
      <c r="C606" s="197" t="s">
        <v>489</v>
      </c>
      <c r="D606" s="199">
        <v>1981</v>
      </c>
      <c r="E606" s="199"/>
      <c r="F606" s="208" t="s">
        <v>1527</v>
      </c>
      <c r="G606" s="199" t="s">
        <v>345</v>
      </c>
      <c r="H606" s="199" t="s">
        <v>298</v>
      </c>
      <c r="I606" s="200">
        <v>855.3</v>
      </c>
      <c r="J606" s="200">
        <v>794.8</v>
      </c>
      <c r="K606" s="200">
        <v>583.6</v>
      </c>
      <c r="L606" s="209">
        <v>24</v>
      </c>
      <c r="M606" s="199" t="s">
        <v>260</v>
      </c>
      <c r="N606" s="199" t="s">
        <v>264</v>
      </c>
      <c r="O606" s="202" t="s">
        <v>342</v>
      </c>
      <c r="P606" s="203">
        <v>675883.04</v>
      </c>
      <c r="Q606" s="203">
        <v>0</v>
      </c>
      <c r="R606" s="203">
        <v>0</v>
      </c>
      <c r="S606" s="203">
        <f t="shared" si="141"/>
        <v>675883.04</v>
      </c>
      <c r="T606" s="203">
        <f t="shared" si="138"/>
        <v>790.22920612650546</v>
      </c>
      <c r="U606" s="203">
        <v>3259.66</v>
      </c>
      <c r="V606" s="210">
        <v>3259.66</v>
      </c>
      <c r="W606" s="210">
        <f t="shared" si="128"/>
        <v>3259.66</v>
      </c>
      <c r="X606" s="210">
        <f t="shared" si="126"/>
        <v>2469.4307938734946</v>
      </c>
      <c r="Y606" s="205">
        <v>0</v>
      </c>
      <c r="Z606" s="205">
        <v>0</v>
      </c>
      <c r="AA606" s="205">
        <v>3259.66</v>
      </c>
      <c r="AB606" s="205">
        <v>0</v>
      </c>
      <c r="AC606" s="205">
        <v>0</v>
      </c>
      <c r="AD606" s="205">
        <v>0</v>
      </c>
      <c r="AE606" s="205">
        <v>0</v>
      </c>
      <c r="AF606" s="211">
        <v>0</v>
      </c>
      <c r="AG606" s="205">
        <v>0</v>
      </c>
      <c r="AH606" s="205">
        <v>0</v>
      </c>
      <c r="AI606" s="205">
        <v>0</v>
      </c>
      <c r="AJ606" s="205">
        <v>0</v>
      </c>
      <c r="AK606" s="205">
        <v>0</v>
      </c>
      <c r="AL606" s="211">
        <v>0</v>
      </c>
      <c r="AM606" s="205">
        <v>0</v>
      </c>
      <c r="AN606" s="205">
        <v>0</v>
      </c>
      <c r="AO606" s="211">
        <v>0</v>
      </c>
      <c r="AP606" s="205">
        <v>0</v>
      </c>
      <c r="AQ606" s="204">
        <v>0</v>
      </c>
      <c r="AR606" s="204">
        <v>0</v>
      </c>
    </row>
    <row r="607" spans="1:44" s="204" customFormat="1" ht="36" hidden="1" customHeight="1">
      <c r="A607" s="204">
        <v>1</v>
      </c>
      <c r="B607" s="207">
        <f>SUBTOTAL(103,$A$552:A607)</f>
        <v>0</v>
      </c>
      <c r="C607" s="197" t="s">
        <v>491</v>
      </c>
      <c r="D607" s="199">
        <v>1967</v>
      </c>
      <c r="E607" s="199"/>
      <c r="F607" s="208" t="s">
        <v>262</v>
      </c>
      <c r="G607" s="199">
        <v>2</v>
      </c>
      <c r="H607" s="199" t="s">
        <v>297</v>
      </c>
      <c r="I607" s="200">
        <v>709.3</v>
      </c>
      <c r="J607" s="200">
        <v>653.29999999999995</v>
      </c>
      <c r="K607" s="200">
        <v>653.29999999999995</v>
      </c>
      <c r="L607" s="209">
        <v>36</v>
      </c>
      <c r="M607" s="199" t="s">
        <v>260</v>
      </c>
      <c r="N607" s="199" t="s">
        <v>264</v>
      </c>
      <c r="O607" s="202" t="s">
        <v>1338</v>
      </c>
      <c r="P607" s="203">
        <v>2521995.15</v>
      </c>
      <c r="Q607" s="203">
        <v>0</v>
      </c>
      <c r="R607" s="203">
        <v>0</v>
      </c>
      <c r="S607" s="203">
        <f t="shared" si="141"/>
        <v>2521995.15</v>
      </c>
      <c r="T607" s="203">
        <f t="shared" si="138"/>
        <v>3555.6113774143523</v>
      </c>
      <c r="U607" s="203">
        <f>V607</f>
        <v>7480.8597524319757</v>
      </c>
      <c r="V607" s="210">
        <v>7480.8597524319757</v>
      </c>
      <c r="W607" s="210">
        <f t="shared" si="128"/>
        <v>7480.8597524319757</v>
      </c>
      <c r="X607" s="210">
        <f t="shared" si="126"/>
        <v>3925.2483750176234</v>
      </c>
      <c r="Y607" s="205">
        <v>0</v>
      </c>
      <c r="Z607" s="205">
        <v>0</v>
      </c>
      <c r="AA607" s="205">
        <v>0</v>
      </c>
      <c r="AB607" s="205">
        <v>0</v>
      </c>
      <c r="AC607" s="205">
        <v>0</v>
      </c>
      <c r="AD607" s="205">
        <v>0</v>
      </c>
      <c r="AE607" s="205">
        <v>0</v>
      </c>
      <c r="AF607" s="211">
        <v>0</v>
      </c>
      <c r="AG607" s="205">
        <v>595.05999999999995</v>
      </c>
      <c r="AH607" s="211">
        <f t="shared" ref="AH607:AH608" si="143">8917.04*AG607/I607</f>
        <v>7480.8597524319757</v>
      </c>
      <c r="AI607" s="205">
        <v>0</v>
      </c>
      <c r="AJ607" s="205">
        <v>0</v>
      </c>
      <c r="AK607" s="205">
        <v>0</v>
      </c>
      <c r="AL607" s="211">
        <v>0</v>
      </c>
      <c r="AM607" s="205">
        <v>0</v>
      </c>
      <c r="AN607" s="205">
        <v>0</v>
      </c>
      <c r="AO607" s="211">
        <v>0</v>
      </c>
      <c r="AP607" s="205">
        <v>0</v>
      </c>
      <c r="AQ607" s="204">
        <v>0</v>
      </c>
      <c r="AR607" s="204">
        <v>0</v>
      </c>
    </row>
    <row r="608" spans="1:44" s="204" customFormat="1" ht="36" hidden="1" customHeight="1">
      <c r="A608" s="204">
        <v>1</v>
      </c>
      <c r="B608" s="207">
        <f>SUBTOTAL(103,$A$552:A608)</f>
        <v>0</v>
      </c>
      <c r="C608" s="197" t="s">
        <v>514</v>
      </c>
      <c r="D608" s="199">
        <v>1988</v>
      </c>
      <c r="E608" s="199"/>
      <c r="F608" s="208" t="s">
        <v>262</v>
      </c>
      <c r="G608" s="199">
        <v>2</v>
      </c>
      <c r="H608" s="199" t="s">
        <v>297</v>
      </c>
      <c r="I608" s="200">
        <v>1063.8</v>
      </c>
      <c r="J608" s="200">
        <v>565.6</v>
      </c>
      <c r="K608" s="200">
        <v>565.6</v>
      </c>
      <c r="L608" s="209">
        <v>36</v>
      </c>
      <c r="M608" s="199" t="s">
        <v>260</v>
      </c>
      <c r="N608" s="199" t="s">
        <v>264</v>
      </c>
      <c r="O608" s="202" t="s">
        <v>1354</v>
      </c>
      <c r="P608" s="203">
        <v>1957983.6400000001</v>
      </c>
      <c r="Q608" s="203">
        <v>0</v>
      </c>
      <c r="R608" s="203">
        <v>0</v>
      </c>
      <c r="S608" s="203">
        <f t="shared" si="141"/>
        <v>1957983.6400000001</v>
      </c>
      <c r="T608" s="203">
        <f t="shared" si="138"/>
        <v>1840.5561571724011</v>
      </c>
      <c r="U608" s="203">
        <v>4601.8565143824035</v>
      </c>
      <c r="V608" s="210">
        <v>4601.8565143824035</v>
      </c>
      <c r="W608" s="210">
        <f t="shared" si="128"/>
        <v>4601.8565143824035</v>
      </c>
      <c r="X608" s="210">
        <f t="shared" si="126"/>
        <v>2761.3003572100024</v>
      </c>
      <c r="Y608" s="205">
        <v>0</v>
      </c>
      <c r="Z608" s="205">
        <v>0</v>
      </c>
      <c r="AA608" s="205">
        <v>0</v>
      </c>
      <c r="AB608" s="205">
        <v>0</v>
      </c>
      <c r="AC608" s="205">
        <v>0</v>
      </c>
      <c r="AD608" s="205">
        <v>0</v>
      </c>
      <c r="AE608" s="205">
        <v>0</v>
      </c>
      <c r="AF608" s="211">
        <v>0</v>
      </c>
      <c r="AG608" s="205">
        <v>549</v>
      </c>
      <c r="AH608" s="211">
        <f t="shared" si="143"/>
        <v>4601.8565143824035</v>
      </c>
      <c r="AI608" s="205">
        <v>0</v>
      </c>
      <c r="AJ608" s="205">
        <v>0</v>
      </c>
      <c r="AK608" s="205">
        <v>0</v>
      </c>
      <c r="AL608" s="211">
        <v>0</v>
      </c>
      <c r="AM608" s="205">
        <v>0</v>
      </c>
      <c r="AN608" s="205">
        <v>0</v>
      </c>
      <c r="AO608" s="211">
        <v>0</v>
      </c>
      <c r="AP608" s="205">
        <v>0</v>
      </c>
      <c r="AQ608" s="204">
        <v>0</v>
      </c>
      <c r="AR608" s="204">
        <v>0</v>
      </c>
    </row>
    <row r="609" spans="1:44" s="204" customFormat="1" ht="36" hidden="1" customHeight="1">
      <c r="A609" s="204">
        <v>1</v>
      </c>
      <c r="B609" s="207">
        <f>SUBTOTAL(103,$A$552:A609)</f>
        <v>0</v>
      </c>
      <c r="C609" s="197" t="s">
        <v>1330</v>
      </c>
      <c r="D609" s="199">
        <v>1960</v>
      </c>
      <c r="E609" s="199"/>
      <c r="F609" s="208" t="s">
        <v>1527</v>
      </c>
      <c r="G609" s="199" t="s">
        <v>297</v>
      </c>
      <c r="H609" s="199" t="s">
        <v>297</v>
      </c>
      <c r="I609" s="200">
        <v>678.4</v>
      </c>
      <c r="J609" s="200">
        <v>622.9</v>
      </c>
      <c r="K609" s="200">
        <v>622.9</v>
      </c>
      <c r="L609" s="209">
        <v>21</v>
      </c>
      <c r="M609" s="199" t="s">
        <v>260</v>
      </c>
      <c r="N609" s="199" t="s">
        <v>264</v>
      </c>
      <c r="O609" s="202" t="s">
        <v>343</v>
      </c>
      <c r="P609" s="203">
        <v>1597151.74</v>
      </c>
      <c r="Q609" s="203">
        <v>0</v>
      </c>
      <c r="R609" s="203">
        <v>0</v>
      </c>
      <c r="S609" s="203">
        <f t="shared" si="141"/>
        <v>1597151.74</v>
      </c>
      <c r="T609" s="203">
        <f t="shared" si="138"/>
        <v>2354.2920695754719</v>
      </c>
      <c r="U609" s="203">
        <v>7646.6103773584919</v>
      </c>
      <c r="V609" s="210">
        <v>7646.6103773584919</v>
      </c>
      <c r="W609" s="210">
        <f t="shared" si="128"/>
        <v>7646.6103773584919</v>
      </c>
      <c r="X609" s="210">
        <f t="shared" si="126"/>
        <v>5292.3183077830199</v>
      </c>
      <c r="Y609" s="205">
        <v>0</v>
      </c>
      <c r="Z609" s="205">
        <v>0</v>
      </c>
      <c r="AA609" s="205">
        <v>0</v>
      </c>
      <c r="AB609" s="205">
        <v>0</v>
      </c>
      <c r="AC609" s="205">
        <v>0</v>
      </c>
      <c r="AD609" s="205">
        <v>0</v>
      </c>
      <c r="AE609" s="205">
        <v>0</v>
      </c>
      <c r="AF609" s="211">
        <v>0</v>
      </c>
      <c r="AG609" s="205">
        <v>0</v>
      </c>
      <c r="AH609" s="205">
        <v>0</v>
      </c>
      <c r="AI609" s="205">
        <v>0</v>
      </c>
      <c r="AJ609" s="205">
        <v>0</v>
      </c>
      <c r="AK609" s="205">
        <v>736</v>
      </c>
      <c r="AL609" s="211">
        <f>7048.18*AK609/I609</f>
        <v>7646.6103773584919</v>
      </c>
      <c r="AM609" s="205">
        <v>0</v>
      </c>
      <c r="AN609" s="205">
        <v>0</v>
      </c>
      <c r="AO609" s="211">
        <v>0</v>
      </c>
      <c r="AP609" s="205">
        <v>0</v>
      </c>
      <c r="AQ609" s="204">
        <v>0</v>
      </c>
      <c r="AR609" s="204">
        <v>0</v>
      </c>
    </row>
    <row r="610" spans="1:44" s="204" customFormat="1" ht="36" hidden="1" customHeight="1">
      <c r="A610" s="204">
        <v>1</v>
      </c>
      <c r="B610" s="207">
        <f>SUBTOTAL(103,$A$552:A610)</f>
        <v>0</v>
      </c>
      <c r="C610" s="197" t="s">
        <v>1566</v>
      </c>
      <c r="D610" s="199">
        <v>1961</v>
      </c>
      <c r="E610" s="199"/>
      <c r="F610" s="208" t="s">
        <v>1527</v>
      </c>
      <c r="G610" s="199" t="s">
        <v>306</v>
      </c>
      <c r="H610" s="199" t="s">
        <v>306</v>
      </c>
      <c r="I610" s="200">
        <v>1516.8</v>
      </c>
      <c r="J610" s="200">
        <v>1516.8</v>
      </c>
      <c r="K610" s="200">
        <v>1516.8</v>
      </c>
      <c r="L610" s="209">
        <v>76</v>
      </c>
      <c r="M610" s="199" t="s">
        <v>260</v>
      </c>
      <c r="N610" s="199" t="s">
        <v>264</v>
      </c>
      <c r="O610" s="202" t="s">
        <v>2191</v>
      </c>
      <c r="P610" s="203">
        <v>3504472.23</v>
      </c>
      <c r="Q610" s="203">
        <v>0</v>
      </c>
      <c r="R610" s="203">
        <v>0</v>
      </c>
      <c r="S610" s="203">
        <f t="shared" si="141"/>
        <v>3504472.23</v>
      </c>
      <c r="T610" s="203">
        <f t="shared" si="138"/>
        <v>2310.4379153481013</v>
      </c>
      <c r="U610" s="203">
        <v>4815.7189388185661</v>
      </c>
      <c r="V610" s="210">
        <v>4815.7189388185661</v>
      </c>
      <c r="W610" s="210">
        <f t="shared" si="128"/>
        <v>4815.7189388185661</v>
      </c>
      <c r="X610" s="210">
        <f t="shared" si="126"/>
        <v>2505.2810234704648</v>
      </c>
      <c r="Y610" s="205">
        <v>0</v>
      </c>
      <c r="Z610" s="205">
        <v>0</v>
      </c>
      <c r="AA610" s="205">
        <v>0</v>
      </c>
      <c r="AB610" s="205">
        <v>0</v>
      </c>
      <c r="AC610" s="205">
        <v>0</v>
      </c>
      <c r="AD610" s="205">
        <v>0</v>
      </c>
      <c r="AE610" s="205">
        <v>0</v>
      </c>
      <c r="AF610" s="211">
        <v>0</v>
      </c>
      <c r="AG610" s="205">
        <v>819.16</v>
      </c>
      <c r="AH610" s="211">
        <f t="shared" ref="AH610:AH612" si="144">8917.04*AG610/I610</f>
        <v>4815.7189388185661</v>
      </c>
      <c r="AI610" s="205">
        <v>0</v>
      </c>
      <c r="AJ610" s="205">
        <v>0</v>
      </c>
      <c r="AK610" s="205">
        <v>0</v>
      </c>
      <c r="AL610" s="211">
        <v>0</v>
      </c>
      <c r="AM610" s="205">
        <v>0</v>
      </c>
      <c r="AN610" s="205">
        <v>0</v>
      </c>
      <c r="AO610" s="211">
        <v>0</v>
      </c>
      <c r="AP610" s="205">
        <v>0</v>
      </c>
      <c r="AQ610" s="204">
        <v>0</v>
      </c>
      <c r="AR610" s="204">
        <v>0</v>
      </c>
    </row>
    <row r="611" spans="1:44" s="204" customFormat="1" ht="36" hidden="1" customHeight="1">
      <c r="A611" s="204">
        <v>1</v>
      </c>
      <c r="B611" s="207">
        <f>SUBTOTAL(103,$A$552:A611)</f>
        <v>0</v>
      </c>
      <c r="C611" s="197" t="s">
        <v>553</v>
      </c>
      <c r="D611" s="199" t="s">
        <v>303</v>
      </c>
      <c r="E611" s="199"/>
      <c r="F611" s="208" t="s">
        <v>262</v>
      </c>
      <c r="G611" s="199" t="s">
        <v>345</v>
      </c>
      <c r="H611" s="199" t="s">
        <v>298</v>
      </c>
      <c r="I611" s="200">
        <v>658.3</v>
      </c>
      <c r="J611" s="200">
        <v>606.6</v>
      </c>
      <c r="K611" s="200">
        <v>606.6</v>
      </c>
      <c r="L611" s="209">
        <v>17</v>
      </c>
      <c r="M611" s="199" t="s">
        <v>260</v>
      </c>
      <c r="N611" s="199" t="s">
        <v>264</v>
      </c>
      <c r="O611" s="202" t="s">
        <v>1598</v>
      </c>
      <c r="P611" s="203">
        <v>867626.01</v>
      </c>
      <c r="Q611" s="203">
        <v>0</v>
      </c>
      <c r="R611" s="203">
        <v>0</v>
      </c>
      <c r="S611" s="203">
        <f t="shared" si="141"/>
        <v>867626.01</v>
      </c>
      <c r="T611" s="203">
        <f t="shared" si="138"/>
        <v>1317.9796597296067</v>
      </c>
      <c r="U611" s="203">
        <v>2726.0432933313086</v>
      </c>
      <c r="V611" s="210">
        <v>2726.0432933313086</v>
      </c>
      <c r="W611" s="210">
        <f t="shared" si="128"/>
        <v>2726.0432933313086</v>
      </c>
      <c r="X611" s="210">
        <f t="shared" si="126"/>
        <v>1408.0636336017019</v>
      </c>
      <c r="Y611" s="205">
        <v>0</v>
      </c>
      <c r="Z611" s="205">
        <v>0</v>
      </c>
      <c r="AA611" s="205">
        <v>0</v>
      </c>
      <c r="AB611" s="205">
        <v>0</v>
      </c>
      <c r="AC611" s="205">
        <v>0</v>
      </c>
      <c r="AD611" s="205">
        <v>0</v>
      </c>
      <c r="AE611" s="205">
        <v>0</v>
      </c>
      <c r="AF611" s="211">
        <v>0</v>
      </c>
      <c r="AG611" s="205">
        <v>201.25</v>
      </c>
      <c r="AH611" s="211">
        <f t="shared" si="144"/>
        <v>2726.0432933313086</v>
      </c>
      <c r="AI611" s="205">
        <v>0</v>
      </c>
      <c r="AJ611" s="205">
        <v>0</v>
      </c>
      <c r="AK611" s="205">
        <v>0</v>
      </c>
      <c r="AL611" s="211">
        <v>0</v>
      </c>
      <c r="AM611" s="205">
        <v>0</v>
      </c>
      <c r="AN611" s="205">
        <v>0</v>
      </c>
      <c r="AO611" s="211">
        <v>0</v>
      </c>
      <c r="AP611" s="205">
        <v>0</v>
      </c>
      <c r="AQ611" s="204">
        <v>0</v>
      </c>
      <c r="AR611" s="204">
        <v>0</v>
      </c>
    </row>
    <row r="612" spans="1:44" s="204" customFormat="1" ht="36" hidden="1" customHeight="1">
      <c r="A612" s="204">
        <v>1</v>
      </c>
      <c r="B612" s="207">
        <f>SUBTOTAL(103,$A$552:A612)</f>
        <v>0</v>
      </c>
      <c r="C612" s="197" t="s">
        <v>477</v>
      </c>
      <c r="D612" s="199">
        <v>1962</v>
      </c>
      <c r="E612" s="199"/>
      <c r="F612" s="208" t="s">
        <v>262</v>
      </c>
      <c r="G612" s="199">
        <v>3</v>
      </c>
      <c r="H612" s="199" t="s">
        <v>306</v>
      </c>
      <c r="I612" s="200">
        <v>2721.6</v>
      </c>
      <c r="J612" s="200">
        <v>1752.6</v>
      </c>
      <c r="K612" s="200">
        <v>1752.6</v>
      </c>
      <c r="L612" s="209">
        <v>82</v>
      </c>
      <c r="M612" s="199" t="s">
        <v>260</v>
      </c>
      <c r="N612" s="199" t="s">
        <v>264</v>
      </c>
      <c r="O612" s="202" t="s">
        <v>1277</v>
      </c>
      <c r="P612" s="203">
        <v>3422878.75</v>
      </c>
      <c r="Q612" s="203">
        <v>0</v>
      </c>
      <c r="R612" s="203">
        <v>0</v>
      </c>
      <c r="S612" s="203">
        <f t="shared" si="141"/>
        <v>3422878.75</v>
      </c>
      <c r="T612" s="203">
        <f t="shared" si="138"/>
        <v>1257.671498383304</v>
      </c>
      <c r="U612" s="203">
        <v>2326.2413286302176</v>
      </c>
      <c r="V612" s="210">
        <v>2326.2413286302176</v>
      </c>
      <c r="W612" s="210">
        <f t="shared" si="128"/>
        <v>2326.2413286302176</v>
      </c>
      <c r="X612" s="210">
        <f t="shared" si="126"/>
        <v>1068.5698302469136</v>
      </c>
      <c r="Y612" s="205">
        <v>0</v>
      </c>
      <c r="Z612" s="205">
        <v>0</v>
      </c>
      <c r="AA612" s="205">
        <v>0</v>
      </c>
      <c r="AB612" s="205">
        <v>0</v>
      </c>
      <c r="AC612" s="205">
        <v>0</v>
      </c>
      <c r="AD612" s="205">
        <v>0</v>
      </c>
      <c r="AE612" s="205">
        <v>0</v>
      </c>
      <c r="AF612" s="211">
        <v>0</v>
      </c>
      <c r="AG612" s="205">
        <v>710</v>
      </c>
      <c r="AH612" s="211">
        <f t="shared" si="144"/>
        <v>2326.2413286302176</v>
      </c>
      <c r="AI612" s="205">
        <v>0</v>
      </c>
      <c r="AJ612" s="205">
        <v>0</v>
      </c>
      <c r="AK612" s="205">
        <v>0</v>
      </c>
      <c r="AL612" s="211">
        <v>0</v>
      </c>
      <c r="AM612" s="205">
        <v>0</v>
      </c>
      <c r="AN612" s="205">
        <v>0</v>
      </c>
      <c r="AO612" s="211">
        <v>0</v>
      </c>
      <c r="AP612" s="205">
        <v>0</v>
      </c>
      <c r="AQ612" s="204">
        <v>0</v>
      </c>
      <c r="AR612" s="204">
        <v>0</v>
      </c>
    </row>
    <row r="613" spans="1:44" s="204" customFormat="1" ht="36" hidden="1" customHeight="1">
      <c r="A613" s="204">
        <v>1</v>
      </c>
      <c r="B613" s="207">
        <f>SUBTOTAL(103,$A$552:A613)</f>
        <v>0</v>
      </c>
      <c r="C613" s="197" t="s">
        <v>1061</v>
      </c>
      <c r="D613" s="199">
        <v>1974</v>
      </c>
      <c r="E613" s="199"/>
      <c r="F613" s="208" t="s">
        <v>1527</v>
      </c>
      <c r="G613" s="199" t="s">
        <v>364</v>
      </c>
      <c r="H613" s="199" t="s">
        <v>298</v>
      </c>
      <c r="I613" s="200">
        <v>865.7</v>
      </c>
      <c r="J613" s="200">
        <v>865.7</v>
      </c>
      <c r="K613" s="200">
        <v>602.4</v>
      </c>
      <c r="L613" s="209">
        <v>22</v>
      </c>
      <c r="M613" s="199" t="s">
        <v>260</v>
      </c>
      <c r="N613" s="199" t="s">
        <v>264</v>
      </c>
      <c r="O613" s="202" t="s">
        <v>342</v>
      </c>
      <c r="P613" s="203">
        <v>4249442.9799999995</v>
      </c>
      <c r="Q613" s="203">
        <v>0</v>
      </c>
      <c r="R613" s="203">
        <v>0</v>
      </c>
      <c r="S613" s="203">
        <f t="shared" si="141"/>
        <v>4249442.9799999995</v>
      </c>
      <c r="T613" s="203">
        <f t="shared" si="138"/>
        <v>4908.6785029455923</v>
      </c>
      <c r="U613" s="203">
        <v>9211.4021624119214</v>
      </c>
      <c r="V613" s="210">
        <v>9211.4021624119214</v>
      </c>
      <c r="W613" s="210">
        <f t="shared" si="128"/>
        <v>9211.4021624119214</v>
      </c>
      <c r="X613" s="210">
        <f t="shared" si="126"/>
        <v>4302.7236594663291</v>
      </c>
      <c r="Y613" s="205">
        <v>0</v>
      </c>
      <c r="Z613" s="205">
        <v>0</v>
      </c>
      <c r="AA613" s="205">
        <v>0</v>
      </c>
      <c r="AB613" s="205">
        <v>0</v>
      </c>
      <c r="AC613" s="205">
        <v>0</v>
      </c>
      <c r="AD613" s="205">
        <v>0</v>
      </c>
      <c r="AE613" s="205">
        <v>0</v>
      </c>
      <c r="AF613" s="211">
        <v>0</v>
      </c>
      <c r="AG613" s="205">
        <v>0</v>
      </c>
      <c r="AH613" s="205">
        <v>0</v>
      </c>
      <c r="AI613" s="205">
        <v>0</v>
      </c>
      <c r="AJ613" s="205">
        <v>0</v>
      </c>
      <c r="AK613" s="205">
        <v>1131.4000000000001</v>
      </c>
      <c r="AL613" s="211">
        <f>7048.18*AK613/I613</f>
        <v>9211.4021624119214</v>
      </c>
      <c r="AM613" s="205">
        <v>0</v>
      </c>
      <c r="AN613" s="205">
        <v>0</v>
      </c>
      <c r="AO613" s="211">
        <v>0</v>
      </c>
      <c r="AP613" s="205">
        <v>0</v>
      </c>
      <c r="AQ613" s="204">
        <v>0</v>
      </c>
      <c r="AR613" s="204">
        <v>0</v>
      </c>
    </row>
    <row r="614" spans="1:44" s="204" customFormat="1" ht="36" hidden="1" customHeight="1">
      <c r="A614" s="204">
        <v>1</v>
      </c>
      <c r="B614" s="207">
        <f>SUBTOTAL(103,$A$552:A614)</f>
        <v>0</v>
      </c>
      <c r="C614" s="197" t="s">
        <v>563</v>
      </c>
      <c r="D614" s="199" t="s">
        <v>304</v>
      </c>
      <c r="E614" s="199"/>
      <c r="F614" s="208" t="s">
        <v>305</v>
      </c>
      <c r="G614" s="199" t="s">
        <v>345</v>
      </c>
      <c r="H614" s="199" t="s">
        <v>306</v>
      </c>
      <c r="I614" s="200">
        <v>2249.1</v>
      </c>
      <c r="J614" s="200">
        <v>2046.7</v>
      </c>
      <c r="K614" s="200">
        <v>2046.7</v>
      </c>
      <c r="L614" s="209">
        <v>100</v>
      </c>
      <c r="M614" s="199" t="s">
        <v>260</v>
      </c>
      <c r="N614" s="199" t="s">
        <v>264</v>
      </c>
      <c r="O614" s="202" t="s">
        <v>1339</v>
      </c>
      <c r="P614" s="203">
        <v>99979.94</v>
      </c>
      <c r="Q614" s="203">
        <v>0</v>
      </c>
      <c r="R614" s="203">
        <v>0</v>
      </c>
      <c r="S614" s="203">
        <f t="shared" si="141"/>
        <v>99979.94</v>
      </c>
      <c r="T614" s="203">
        <f t="shared" si="138"/>
        <v>44.453310212974081</v>
      </c>
      <c r="U614" s="218">
        <f>T614</f>
        <v>44.453310212974081</v>
      </c>
      <c r="V614" s="210">
        <v>44.453310212974081</v>
      </c>
      <c r="W614" s="210">
        <f t="shared" si="128"/>
        <v>0</v>
      </c>
      <c r="X614" s="210">
        <f t="shared" si="126"/>
        <v>0</v>
      </c>
      <c r="Y614" s="205">
        <v>0</v>
      </c>
      <c r="Z614" s="205">
        <v>0</v>
      </c>
      <c r="AA614" s="205">
        <v>0</v>
      </c>
      <c r="AB614" s="205">
        <v>0</v>
      </c>
      <c r="AC614" s="205">
        <v>0</v>
      </c>
      <c r="AD614" s="205">
        <v>0</v>
      </c>
      <c r="AE614" s="205">
        <v>0</v>
      </c>
      <c r="AF614" s="211">
        <v>0</v>
      </c>
      <c r="AG614" s="205">
        <v>0</v>
      </c>
      <c r="AH614" s="205">
        <v>0</v>
      </c>
      <c r="AI614" s="205">
        <v>0</v>
      </c>
      <c r="AJ614" s="205">
        <v>0</v>
      </c>
      <c r="AK614" s="205">
        <v>0</v>
      </c>
      <c r="AL614" s="211">
        <v>0</v>
      </c>
      <c r="AM614" s="205">
        <v>0</v>
      </c>
      <c r="AN614" s="205">
        <v>0</v>
      </c>
      <c r="AO614" s="211">
        <v>0</v>
      </c>
      <c r="AP614" s="205">
        <v>0</v>
      </c>
      <c r="AQ614" s="204">
        <v>0</v>
      </c>
      <c r="AR614" s="204">
        <v>0</v>
      </c>
    </row>
    <row r="615" spans="1:44" s="204" customFormat="1" ht="36" hidden="1" customHeight="1">
      <c r="A615" s="204">
        <v>1</v>
      </c>
      <c r="B615" s="207">
        <f>SUBTOTAL(103,$A$552:A615)</f>
        <v>0</v>
      </c>
      <c r="C615" s="197" t="s">
        <v>571</v>
      </c>
      <c r="D615" s="199" t="s">
        <v>363</v>
      </c>
      <c r="E615" s="199"/>
      <c r="F615" s="208" t="s">
        <v>305</v>
      </c>
      <c r="G615" s="199" t="s">
        <v>345</v>
      </c>
      <c r="H615" s="199" t="s">
        <v>306</v>
      </c>
      <c r="I615" s="200">
        <v>2899.7</v>
      </c>
      <c r="J615" s="200">
        <v>2899.7</v>
      </c>
      <c r="K615" s="200">
        <v>2899.7</v>
      </c>
      <c r="L615" s="209">
        <v>83</v>
      </c>
      <c r="M615" s="199" t="s">
        <v>260</v>
      </c>
      <c r="N615" s="199" t="s">
        <v>264</v>
      </c>
      <c r="O615" s="202" t="s">
        <v>1036</v>
      </c>
      <c r="P615" s="203">
        <v>99986.69</v>
      </c>
      <c r="Q615" s="203">
        <v>0</v>
      </c>
      <c r="R615" s="203">
        <v>0</v>
      </c>
      <c r="S615" s="203">
        <f t="shared" si="141"/>
        <v>99986.69</v>
      </c>
      <c r="T615" s="203">
        <f t="shared" si="138"/>
        <v>34.481736041659488</v>
      </c>
      <c r="U615" s="218">
        <f>T615</f>
        <v>34.481736041659488</v>
      </c>
      <c r="V615" s="210">
        <v>34.481736041659488</v>
      </c>
      <c r="W615" s="210">
        <f t="shared" si="128"/>
        <v>0</v>
      </c>
      <c r="X615" s="210">
        <f t="shared" si="126"/>
        <v>0</v>
      </c>
      <c r="Y615" s="205">
        <v>0</v>
      </c>
      <c r="Z615" s="205">
        <v>0</v>
      </c>
      <c r="AA615" s="205">
        <v>0</v>
      </c>
      <c r="AB615" s="205">
        <v>0</v>
      </c>
      <c r="AC615" s="205">
        <v>0</v>
      </c>
      <c r="AD615" s="205">
        <v>0</v>
      </c>
      <c r="AE615" s="205">
        <v>0</v>
      </c>
      <c r="AF615" s="211">
        <v>0</v>
      </c>
      <c r="AG615" s="205">
        <v>0</v>
      </c>
      <c r="AH615" s="205">
        <v>0</v>
      </c>
      <c r="AI615" s="205">
        <v>0</v>
      </c>
      <c r="AJ615" s="205">
        <v>0</v>
      </c>
      <c r="AK615" s="205">
        <v>0</v>
      </c>
      <c r="AL615" s="211">
        <v>0</v>
      </c>
      <c r="AM615" s="205">
        <v>0</v>
      </c>
      <c r="AN615" s="205">
        <v>0</v>
      </c>
      <c r="AO615" s="211">
        <v>0</v>
      </c>
      <c r="AP615" s="205">
        <v>0</v>
      </c>
      <c r="AQ615" s="204">
        <v>0</v>
      </c>
      <c r="AR615" s="204">
        <v>0</v>
      </c>
    </row>
    <row r="616" spans="1:44" s="204" customFormat="1" ht="36" hidden="1" customHeight="1">
      <c r="A616" s="204">
        <v>1</v>
      </c>
      <c r="B616" s="207">
        <f>SUBTOTAL(103,$A$552:A616)</f>
        <v>0</v>
      </c>
      <c r="C616" s="197" t="s">
        <v>575</v>
      </c>
      <c r="D616" s="199" t="s">
        <v>369</v>
      </c>
      <c r="E616" s="199"/>
      <c r="F616" s="208" t="s">
        <v>305</v>
      </c>
      <c r="G616" s="199" t="s">
        <v>345</v>
      </c>
      <c r="H616" s="199" t="s">
        <v>306</v>
      </c>
      <c r="I616" s="200">
        <v>2812.6</v>
      </c>
      <c r="J616" s="200">
        <v>2039.4</v>
      </c>
      <c r="K616" s="200">
        <v>2039.4</v>
      </c>
      <c r="L616" s="209">
        <v>98</v>
      </c>
      <c r="M616" s="199" t="s">
        <v>260</v>
      </c>
      <c r="N616" s="199" t="s">
        <v>264</v>
      </c>
      <c r="O616" s="202" t="s">
        <v>1594</v>
      </c>
      <c r="P616" s="203">
        <v>99984.29</v>
      </c>
      <c r="Q616" s="203">
        <v>0</v>
      </c>
      <c r="R616" s="203">
        <v>0</v>
      </c>
      <c r="S616" s="203">
        <f t="shared" si="141"/>
        <v>99984.29</v>
      </c>
      <c r="T616" s="203">
        <f t="shared" si="138"/>
        <v>35.548705823792929</v>
      </c>
      <c r="U616" s="218">
        <f>T616</f>
        <v>35.548705823792929</v>
      </c>
      <c r="V616" s="210">
        <v>35.548705823792929</v>
      </c>
      <c r="W616" s="210">
        <f t="shared" si="128"/>
        <v>0</v>
      </c>
      <c r="X616" s="210">
        <f t="shared" ref="X616:X638" si="145">U616-T616</f>
        <v>0</v>
      </c>
      <c r="Y616" s="205">
        <v>0</v>
      </c>
      <c r="Z616" s="205">
        <v>0</v>
      </c>
      <c r="AA616" s="205">
        <v>0</v>
      </c>
      <c r="AB616" s="205">
        <v>0</v>
      </c>
      <c r="AC616" s="205">
        <v>0</v>
      </c>
      <c r="AD616" s="205">
        <v>0</v>
      </c>
      <c r="AE616" s="205">
        <v>0</v>
      </c>
      <c r="AF616" s="211">
        <v>0</v>
      </c>
      <c r="AG616" s="205">
        <v>0</v>
      </c>
      <c r="AH616" s="205">
        <v>0</v>
      </c>
      <c r="AI616" s="205">
        <v>0</v>
      </c>
      <c r="AJ616" s="205">
        <v>0</v>
      </c>
      <c r="AK616" s="205">
        <v>0</v>
      </c>
      <c r="AL616" s="211">
        <v>0</v>
      </c>
      <c r="AM616" s="205">
        <v>0</v>
      </c>
      <c r="AN616" s="205">
        <v>0</v>
      </c>
      <c r="AO616" s="211">
        <v>0</v>
      </c>
      <c r="AP616" s="205">
        <v>0</v>
      </c>
      <c r="AQ616" s="204">
        <v>0</v>
      </c>
      <c r="AR616" s="204">
        <v>0</v>
      </c>
    </row>
    <row r="617" spans="1:44" s="204" customFormat="1" ht="36" hidden="1" customHeight="1">
      <c r="A617" s="204">
        <v>1</v>
      </c>
      <c r="B617" s="207">
        <f>SUBTOTAL(103,$A$552:A617)</f>
        <v>0</v>
      </c>
      <c r="C617" s="197" t="s">
        <v>581</v>
      </c>
      <c r="D617" s="199" t="s">
        <v>317</v>
      </c>
      <c r="E617" s="199"/>
      <c r="F617" s="208" t="s">
        <v>305</v>
      </c>
      <c r="G617" s="199" t="s">
        <v>345</v>
      </c>
      <c r="H617" s="199" t="s">
        <v>302</v>
      </c>
      <c r="I617" s="200">
        <v>4424.1000000000004</v>
      </c>
      <c r="J617" s="200">
        <v>3136.3</v>
      </c>
      <c r="K617" s="200">
        <v>3136.3</v>
      </c>
      <c r="L617" s="209">
        <v>144</v>
      </c>
      <c r="M617" s="199" t="s">
        <v>260</v>
      </c>
      <c r="N617" s="199" t="s">
        <v>264</v>
      </c>
      <c r="O617" s="202" t="s">
        <v>1038</v>
      </c>
      <c r="P617" s="203">
        <v>3411032.71</v>
      </c>
      <c r="Q617" s="203">
        <v>0</v>
      </c>
      <c r="R617" s="203">
        <v>0</v>
      </c>
      <c r="S617" s="203">
        <f>P617-Q617-R617</f>
        <v>3411032.71</v>
      </c>
      <c r="T617" s="203">
        <f t="shared" si="138"/>
        <v>771.01166564951052</v>
      </c>
      <c r="U617" s="203">
        <f>V617</f>
        <v>1549.9658145159467</v>
      </c>
      <c r="V617" s="210">
        <v>1549.9658145159467</v>
      </c>
      <c r="W617" s="210">
        <f t="shared" ref="W617:W638" si="146">Y617+Z617+AA617+AB617+AC617+AF617+AH617+AJ617+AL617+AN617+AO617+AP617+AQ617+AR617</f>
        <v>1549.9658145159467</v>
      </c>
      <c r="X617" s="210">
        <f t="shared" si="145"/>
        <v>778.95414886643619</v>
      </c>
      <c r="Y617" s="205">
        <v>0</v>
      </c>
      <c r="Z617" s="205">
        <v>0</v>
      </c>
      <c r="AA617" s="205">
        <v>0</v>
      </c>
      <c r="AB617" s="205">
        <v>0</v>
      </c>
      <c r="AC617" s="205">
        <v>0</v>
      </c>
      <c r="AD617" s="205">
        <v>0</v>
      </c>
      <c r="AE617" s="205">
        <v>0</v>
      </c>
      <c r="AF617" s="211">
        <v>0</v>
      </c>
      <c r="AG617" s="205">
        <v>769</v>
      </c>
      <c r="AH617" s="211">
        <f>8917.04*AG617/I617</f>
        <v>1549.9658145159467</v>
      </c>
      <c r="AI617" s="205">
        <v>0</v>
      </c>
      <c r="AJ617" s="205">
        <v>0</v>
      </c>
      <c r="AK617" s="205">
        <v>0</v>
      </c>
      <c r="AL617" s="211">
        <v>0</v>
      </c>
      <c r="AM617" s="205">
        <v>0</v>
      </c>
      <c r="AN617" s="205">
        <v>0</v>
      </c>
      <c r="AO617" s="211">
        <v>0</v>
      </c>
      <c r="AP617" s="205">
        <v>0</v>
      </c>
      <c r="AQ617" s="204">
        <v>0</v>
      </c>
      <c r="AR617" s="204">
        <v>0</v>
      </c>
    </row>
    <row r="618" spans="1:44" s="204" customFormat="1" ht="36" hidden="1" customHeight="1">
      <c r="A618" s="204">
        <v>1</v>
      </c>
      <c r="B618" s="207">
        <f>SUBTOTAL(103,$A$552:A618)</f>
        <v>0</v>
      </c>
      <c r="C618" s="197" t="s">
        <v>568</v>
      </c>
      <c r="D618" s="199" t="s">
        <v>368</v>
      </c>
      <c r="E618" s="199"/>
      <c r="F618" s="208" t="s">
        <v>262</v>
      </c>
      <c r="G618" s="199" t="s">
        <v>2188</v>
      </c>
      <c r="H618" s="199" t="s">
        <v>298</v>
      </c>
      <c r="I618" s="200">
        <v>1800.4</v>
      </c>
      <c r="J618" s="200">
        <v>1058.3</v>
      </c>
      <c r="K618" s="200">
        <v>1043.0999999999999</v>
      </c>
      <c r="L618" s="209">
        <v>51</v>
      </c>
      <c r="M618" s="199" t="s">
        <v>260</v>
      </c>
      <c r="N618" s="199" t="s">
        <v>264</v>
      </c>
      <c r="O618" s="202" t="s">
        <v>1596</v>
      </c>
      <c r="P618" s="203">
        <v>1917933.12</v>
      </c>
      <c r="Q618" s="203">
        <v>0</v>
      </c>
      <c r="R618" s="203">
        <v>0</v>
      </c>
      <c r="S618" s="203">
        <f t="shared" si="141"/>
        <v>1917933.12</v>
      </c>
      <c r="T618" s="203">
        <f t="shared" si="138"/>
        <v>1065.2816707398356</v>
      </c>
      <c r="U618" s="203">
        <v>1320.5732059542324</v>
      </c>
      <c r="V618" s="210">
        <v>1320.5732059542324</v>
      </c>
      <c r="W618" s="210">
        <f t="shared" si="146"/>
        <v>1320.5732059542324</v>
      </c>
      <c r="X618" s="210">
        <f t="shared" si="145"/>
        <v>255.29153521439684</v>
      </c>
      <c r="Y618" s="205">
        <v>0</v>
      </c>
      <c r="Z618" s="205">
        <v>0</v>
      </c>
      <c r="AA618" s="205">
        <v>0</v>
      </c>
      <c r="AB618" s="205">
        <v>0</v>
      </c>
      <c r="AC618" s="205">
        <v>0</v>
      </c>
      <c r="AD618" s="205">
        <v>0</v>
      </c>
      <c r="AE618" s="205">
        <v>1</v>
      </c>
      <c r="AF618" s="211">
        <f>2377560*AE618/I618</f>
        <v>1320.5732059542324</v>
      </c>
      <c r="AG618" s="205">
        <v>0</v>
      </c>
      <c r="AH618" s="205">
        <v>0</v>
      </c>
      <c r="AI618" s="205">
        <v>0</v>
      </c>
      <c r="AJ618" s="205">
        <v>0</v>
      </c>
      <c r="AK618" s="205">
        <v>0</v>
      </c>
      <c r="AL618" s="211">
        <v>0</v>
      </c>
      <c r="AM618" s="205">
        <v>0</v>
      </c>
      <c r="AN618" s="205">
        <v>0</v>
      </c>
      <c r="AO618" s="211">
        <v>0</v>
      </c>
      <c r="AP618" s="205">
        <v>0</v>
      </c>
      <c r="AQ618" s="204">
        <v>0</v>
      </c>
      <c r="AR618" s="204">
        <v>0</v>
      </c>
    </row>
    <row r="619" spans="1:44" s="204" customFormat="1" ht="36" hidden="1" customHeight="1">
      <c r="A619" s="204">
        <v>1</v>
      </c>
      <c r="B619" s="207">
        <f>SUBTOTAL(103,$A$552:A619)</f>
        <v>0</v>
      </c>
      <c r="C619" s="197" t="s">
        <v>766</v>
      </c>
      <c r="D619" s="199">
        <v>1963</v>
      </c>
      <c r="E619" s="199"/>
      <c r="F619" s="208" t="s">
        <v>1527</v>
      </c>
      <c r="G619" s="199" t="s">
        <v>297</v>
      </c>
      <c r="H619" s="199" t="s">
        <v>298</v>
      </c>
      <c r="I619" s="200">
        <v>316.5</v>
      </c>
      <c r="J619" s="200">
        <v>207.1</v>
      </c>
      <c r="K619" s="200">
        <v>207.1</v>
      </c>
      <c r="L619" s="209">
        <v>24</v>
      </c>
      <c r="M619" s="199" t="s">
        <v>260</v>
      </c>
      <c r="N619" s="199" t="s">
        <v>264</v>
      </c>
      <c r="O619" s="202" t="s">
        <v>2191</v>
      </c>
      <c r="P619" s="203">
        <v>1125497.8499999999</v>
      </c>
      <c r="Q619" s="203">
        <v>0</v>
      </c>
      <c r="R619" s="203">
        <v>0</v>
      </c>
      <c r="S619" s="203">
        <f>P619-Q619-R619</f>
        <v>1125497.8499999999</v>
      </c>
      <c r="T619" s="203">
        <f t="shared" si="138"/>
        <v>3556.0753554502367</v>
      </c>
      <c r="U619" s="203">
        <v>8739.544417061612</v>
      </c>
      <c r="V619" s="210">
        <v>8739.544417061612</v>
      </c>
      <c r="W619" s="210">
        <f t="shared" si="146"/>
        <v>8739.544417061612</v>
      </c>
      <c r="X619" s="210">
        <f t="shared" si="145"/>
        <v>5183.4690616113749</v>
      </c>
      <c r="Y619" s="205">
        <v>0</v>
      </c>
      <c r="Z619" s="205">
        <v>0</v>
      </c>
      <c r="AA619" s="205">
        <v>0</v>
      </c>
      <c r="AB619" s="205">
        <v>0</v>
      </c>
      <c r="AC619" s="205">
        <v>0</v>
      </c>
      <c r="AD619" s="205">
        <v>0</v>
      </c>
      <c r="AE619" s="205">
        <v>0</v>
      </c>
      <c r="AF619" s="211">
        <v>0</v>
      </c>
      <c r="AG619" s="205">
        <v>310.2</v>
      </c>
      <c r="AH619" s="211">
        <f>8917.04*AG619/I619</f>
        <v>8739.544417061612</v>
      </c>
      <c r="AI619" s="205">
        <v>0</v>
      </c>
      <c r="AJ619" s="205">
        <v>0</v>
      </c>
      <c r="AK619" s="205">
        <v>0</v>
      </c>
      <c r="AL619" s="211">
        <v>0</v>
      </c>
      <c r="AM619" s="205">
        <v>0</v>
      </c>
      <c r="AN619" s="205">
        <v>0</v>
      </c>
      <c r="AO619" s="211">
        <v>0</v>
      </c>
      <c r="AP619" s="205">
        <v>0</v>
      </c>
      <c r="AQ619" s="204">
        <v>0</v>
      </c>
      <c r="AR619" s="204">
        <v>0</v>
      </c>
    </row>
    <row r="620" spans="1:44" s="204" customFormat="1" ht="36" hidden="1" customHeight="1">
      <c r="A620" s="204">
        <v>1</v>
      </c>
      <c r="B620" s="207">
        <f>SUBTOTAL(103,$A$552:A620)</f>
        <v>0</v>
      </c>
      <c r="C620" s="197" t="s">
        <v>557</v>
      </c>
      <c r="D620" s="199" t="s">
        <v>363</v>
      </c>
      <c r="E620" s="199"/>
      <c r="F620" s="208" t="s">
        <v>305</v>
      </c>
      <c r="G620" s="199" t="s">
        <v>345</v>
      </c>
      <c r="H620" s="199" t="s">
        <v>302</v>
      </c>
      <c r="I620" s="200">
        <v>4042.4</v>
      </c>
      <c r="J620" s="200">
        <v>3045.4</v>
      </c>
      <c r="K620" s="200">
        <v>2978.7</v>
      </c>
      <c r="L620" s="209">
        <v>118</v>
      </c>
      <c r="M620" s="199" t="s">
        <v>260</v>
      </c>
      <c r="N620" s="199" t="s">
        <v>264</v>
      </c>
      <c r="O620" s="202" t="s">
        <v>1277</v>
      </c>
      <c r="P620" s="203">
        <v>125774.21</v>
      </c>
      <c r="Q620" s="203">
        <v>0</v>
      </c>
      <c r="R620" s="203">
        <v>0</v>
      </c>
      <c r="S620" s="203">
        <f>P620-Q620-R620</f>
        <v>125774.21</v>
      </c>
      <c r="T620" s="203">
        <f t="shared" si="138"/>
        <v>31.113746784088661</v>
      </c>
      <c r="U620" s="218">
        <f>T620</f>
        <v>31.113746784088661</v>
      </c>
      <c r="V620" s="210">
        <v>31.113746784088661</v>
      </c>
      <c r="W620" s="210">
        <f t="shared" si="146"/>
        <v>0</v>
      </c>
      <c r="X620" s="210">
        <f t="shared" si="145"/>
        <v>0</v>
      </c>
      <c r="Y620" s="205">
        <v>0</v>
      </c>
      <c r="Z620" s="205">
        <v>0</v>
      </c>
      <c r="AA620" s="205">
        <v>0</v>
      </c>
      <c r="AB620" s="205">
        <v>0</v>
      </c>
      <c r="AC620" s="205">
        <v>0</v>
      </c>
      <c r="AD620" s="205">
        <v>0</v>
      </c>
      <c r="AE620" s="205">
        <v>0</v>
      </c>
      <c r="AF620" s="211">
        <v>0</v>
      </c>
      <c r="AG620" s="205">
        <v>0</v>
      </c>
      <c r="AH620" s="205">
        <v>0</v>
      </c>
      <c r="AI620" s="205">
        <v>0</v>
      </c>
      <c r="AJ620" s="205">
        <v>0</v>
      </c>
      <c r="AK620" s="205">
        <v>0</v>
      </c>
      <c r="AL620" s="211">
        <v>0</v>
      </c>
      <c r="AM620" s="205">
        <v>0</v>
      </c>
      <c r="AN620" s="205">
        <v>0</v>
      </c>
      <c r="AO620" s="211">
        <v>0</v>
      </c>
      <c r="AP620" s="205">
        <v>0</v>
      </c>
      <c r="AQ620" s="204">
        <v>0</v>
      </c>
      <c r="AR620" s="204">
        <v>0</v>
      </c>
    </row>
    <row r="621" spans="1:44" s="204" customFormat="1" ht="36" hidden="1" customHeight="1">
      <c r="A621" s="204">
        <v>1</v>
      </c>
      <c r="B621" s="207">
        <f>SUBTOTAL(103,$A$552:A621)</f>
        <v>0</v>
      </c>
      <c r="C621" s="197" t="s">
        <v>2391</v>
      </c>
      <c r="D621" s="199">
        <v>1975</v>
      </c>
      <c r="E621" s="199"/>
      <c r="F621" s="208" t="s">
        <v>312</v>
      </c>
      <c r="G621" s="199">
        <v>5</v>
      </c>
      <c r="H621" s="199">
        <v>4</v>
      </c>
      <c r="I621" s="200">
        <v>4051.1</v>
      </c>
      <c r="J621" s="200">
        <v>3064</v>
      </c>
      <c r="K621" s="200">
        <v>2752.8</v>
      </c>
      <c r="L621" s="209">
        <v>143</v>
      </c>
      <c r="M621" s="199" t="s">
        <v>260</v>
      </c>
      <c r="N621" s="199" t="s">
        <v>264</v>
      </c>
      <c r="O621" s="202" t="s">
        <v>1277</v>
      </c>
      <c r="P621" s="203">
        <v>125989.02</v>
      </c>
      <c r="Q621" s="203">
        <v>0</v>
      </c>
      <c r="R621" s="203">
        <v>0</v>
      </c>
      <c r="S621" s="203">
        <f t="shared" ref="S621:S638" si="147">P621-Q621-R621</f>
        <v>125989.02</v>
      </c>
      <c r="T621" s="203">
        <f t="shared" si="138"/>
        <v>31.099953099158256</v>
      </c>
      <c r="U621" s="218">
        <f>T621</f>
        <v>31.099953099158256</v>
      </c>
      <c r="V621" s="210">
        <v>31.099953099158256</v>
      </c>
      <c r="W621" s="210">
        <f t="shared" si="146"/>
        <v>0</v>
      </c>
      <c r="X621" s="210">
        <f t="shared" si="145"/>
        <v>0</v>
      </c>
      <c r="Y621" s="205">
        <v>0</v>
      </c>
      <c r="Z621" s="205">
        <v>0</v>
      </c>
      <c r="AA621" s="205">
        <v>0</v>
      </c>
      <c r="AB621" s="205">
        <v>0</v>
      </c>
      <c r="AC621" s="205">
        <v>0</v>
      </c>
      <c r="AD621" s="205">
        <v>0</v>
      </c>
      <c r="AE621" s="205">
        <v>0</v>
      </c>
      <c r="AF621" s="211">
        <v>0</v>
      </c>
      <c r="AG621" s="205">
        <v>0</v>
      </c>
      <c r="AH621" s="205">
        <v>0</v>
      </c>
      <c r="AI621" s="205">
        <v>0</v>
      </c>
      <c r="AJ621" s="205">
        <v>0</v>
      </c>
      <c r="AK621" s="205">
        <v>0</v>
      </c>
      <c r="AL621" s="211">
        <v>0</v>
      </c>
      <c r="AM621" s="205">
        <v>0</v>
      </c>
      <c r="AN621" s="205">
        <v>0</v>
      </c>
      <c r="AO621" s="211">
        <v>0</v>
      </c>
      <c r="AP621" s="205">
        <v>0</v>
      </c>
      <c r="AQ621" s="204">
        <v>0</v>
      </c>
      <c r="AR621" s="204">
        <v>0</v>
      </c>
    </row>
    <row r="622" spans="1:44" s="204" customFormat="1" ht="36" hidden="1" customHeight="1">
      <c r="A622" s="204">
        <v>1</v>
      </c>
      <c r="B622" s="207">
        <f>SUBTOTAL(103,$A$552:A622)</f>
        <v>0</v>
      </c>
      <c r="C622" s="197" t="s">
        <v>2381</v>
      </c>
      <c r="D622" s="199">
        <v>1956</v>
      </c>
      <c r="E622" s="199"/>
      <c r="F622" s="208" t="s">
        <v>262</v>
      </c>
      <c r="G622" s="199">
        <v>2</v>
      </c>
      <c r="H622" s="199">
        <v>1</v>
      </c>
      <c r="I622" s="200">
        <v>515.9</v>
      </c>
      <c r="J622" s="200">
        <v>418.9</v>
      </c>
      <c r="K622" s="200">
        <v>419.9</v>
      </c>
      <c r="L622" s="209">
        <v>57</v>
      </c>
      <c r="M622" s="199" t="s">
        <v>260</v>
      </c>
      <c r="N622" s="199" t="s">
        <v>264</v>
      </c>
      <c r="O622" s="202" t="s">
        <v>1338</v>
      </c>
      <c r="P622" s="203">
        <v>1692196.67</v>
      </c>
      <c r="Q622" s="203">
        <v>0</v>
      </c>
      <c r="R622" s="203">
        <v>0</v>
      </c>
      <c r="S622" s="203">
        <f t="shared" si="147"/>
        <v>1692196.67</v>
      </c>
      <c r="T622" s="203">
        <f t="shared" si="138"/>
        <v>3280.0865865477804</v>
      </c>
      <c r="U622" s="203">
        <f>W622</f>
        <v>11639.948362085677</v>
      </c>
      <c r="V622" s="210">
        <f>W622</f>
        <v>11639.948362085677</v>
      </c>
      <c r="W622" s="210">
        <f t="shared" si="146"/>
        <v>11639.948362085677</v>
      </c>
      <c r="X622" s="210">
        <f t="shared" si="145"/>
        <v>8359.8617755378964</v>
      </c>
      <c r="Y622" s="205">
        <v>0</v>
      </c>
      <c r="Z622" s="205">
        <v>0</v>
      </c>
      <c r="AA622" s="205">
        <v>0</v>
      </c>
      <c r="AB622" s="205">
        <v>0</v>
      </c>
      <c r="AC622" s="205">
        <v>0</v>
      </c>
      <c r="AD622" s="205">
        <v>0</v>
      </c>
      <c r="AE622" s="205">
        <v>0</v>
      </c>
      <c r="AF622" s="211">
        <v>0</v>
      </c>
      <c r="AG622" s="205">
        <v>0</v>
      </c>
      <c r="AH622" s="205">
        <v>0</v>
      </c>
      <c r="AI622" s="205">
        <v>0</v>
      </c>
      <c r="AJ622" s="205">
        <v>0</v>
      </c>
      <c r="AK622" s="205">
        <v>852</v>
      </c>
      <c r="AL622" s="211">
        <f>7048.18*AK622/I622</f>
        <v>11639.948362085677</v>
      </c>
      <c r="AM622" s="205">
        <v>0</v>
      </c>
      <c r="AN622" s="205">
        <v>0</v>
      </c>
      <c r="AO622" s="211">
        <v>0</v>
      </c>
      <c r="AP622" s="205">
        <v>0</v>
      </c>
      <c r="AQ622" s="204">
        <v>0</v>
      </c>
      <c r="AR622" s="204">
        <v>0</v>
      </c>
    </row>
    <row r="623" spans="1:44" s="204" customFormat="1" ht="36" hidden="1" customHeight="1">
      <c r="A623" s="204">
        <v>1</v>
      </c>
      <c r="B623" s="207">
        <f>SUBTOTAL(103,$A$552:A623)</f>
        <v>0</v>
      </c>
      <c r="C623" s="197" t="s">
        <v>567</v>
      </c>
      <c r="D623" s="199" t="s">
        <v>367</v>
      </c>
      <c r="E623" s="199"/>
      <c r="F623" s="208" t="s">
        <v>305</v>
      </c>
      <c r="G623" s="199" t="s">
        <v>345</v>
      </c>
      <c r="H623" s="199" t="s">
        <v>302</v>
      </c>
      <c r="I623" s="200">
        <v>3861</v>
      </c>
      <c r="J623" s="200">
        <v>3552.1</v>
      </c>
      <c r="K623" s="200">
        <v>3552.1</v>
      </c>
      <c r="L623" s="209">
        <v>165</v>
      </c>
      <c r="M623" s="199" t="s">
        <v>260</v>
      </c>
      <c r="N623" s="199" t="s">
        <v>264</v>
      </c>
      <c r="O623" s="202" t="s">
        <v>1036</v>
      </c>
      <c r="P623" s="203">
        <v>88243.199999999997</v>
      </c>
      <c r="Q623" s="203">
        <v>0</v>
      </c>
      <c r="R623" s="203">
        <v>0</v>
      </c>
      <c r="S623" s="203">
        <f t="shared" si="147"/>
        <v>88243.199999999997</v>
      </c>
      <c r="T623" s="203">
        <f t="shared" si="138"/>
        <v>22.855011655011655</v>
      </c>
      <c r="U623" s="203">
        <f>V623</f>
        <v>22.855011655011655</v>
      </c>
      <c r="V623" s="210">
        <v>22.855011655011655</v>
      </c>
      <c r="W623" s="210">
        <f t="shared" si="146"/>
        <v>0</v>
      </c>
      <c r="X623" s="210">
        <f t="shared" si="145"/>
        <v>0</v>
      </c>
      <c r="Y623" s="205">
        <v>0</v>
      </c>
      <c r="Z623" s="205">
        <v>0</v>
      </c>
      <c r="AA623" s="205">
        <v>0</v>
      </c>
      <c r="AB623" s="205">
        <v>0</v>
      </c>
      <c r="AC623" s="205">
        <v>0</v>
      </c>
      <c r="AD623" s="205">
        <v>0</v>
      </c>
      <c r="AE623" s="205">
        <v>0</v>
      </c>
      <c r="AF623" s="211">
        <v>0</v>
      </c>
      <c r="AG623" s="205">
        <v>0</v>
      </c>
      <c r="AH623" s="205">
        <v>0</v>
      </c>
      <c r="AI623" s="205">
        <v>0</v>
      </c>
      <c r="AJ623" s="205">
        <v>0</v>
      </c>
      <c r="AK623" s="205">
        <v>0</v>
      </c>
      <c r="AL623" s="211">
        <v>0</v>
      </c>
      <c r="AM623" s="205">
        <v>0</v>
      </c>
      <c r="AN623" s="205">
        <v>0</v>
      </c>
      <c r="AO623" s="211">
        <v>0</v>
      </c>
      <c r="AP623" s="205">
        <v>0</v>
      </c>
      <c r="AQ623" s="204">
        <v>0</v>
      </c>
      <c r="AR623" s="204">
        <v>0</v>
      </c>
    </row>
    <row r="624" spans="1:44" s="204" customFormat="1" ht="31.5" hidden="1" customHeight="1">
      <c r="A624" s="204">
        <v>1</v>
      </c>
      <c r="B624" s="207">
        <f>SUBTOTAL(103,$A$552:A624)</f>
        <v>0</v>
      </c>
      <c r="C624" s="197" t="s">
        <v>583</v>
      </c>
      <c r="D624" s="199" t="s">
        <v>363</v>
      </c>
      <c r="E624" s="199"/>
      <c r="F624" s="208" t="s">
        <v>305</v>
      </c>
      <c r="G624" s="199" t="s">
        <v>345</v>
      </c>
      <c r="H624" s="199" t="s">
        <v>345</v>
      </c>
      <c r="I624" s="200">
        <v>5067.1000000000004</v>
      </c>
      <c r="J624" s="200">
        <v>3815.6</v>
      </c>
      <c r="K624" s="200">
        <v>3768.9</v>
      </c>
      <c r="L624" s="209">
        <v>163</v>
      </c>
      <c r="M624" s="199" t="s">
        <v>260</v>
      </c>
      <c r="N624" s="199" t="s">
        <v>264</v>
      </c>
      <c r="O624" s="202" t="s">
        <v>1277</v>
      </c>
      <c r="P624" s="203">
        <v>88240.52</v>
      </c>
      <c r="Q624" s="203">
        <v>0</v>
      </c>
      <c r="R624" s="203">
        <v>0</v>
      </c>
      <c r="S624" s="203">
        <f t="shared" si="147"/>
        <v>88240.52</v>
      </c>
      <c r="T624" s="203">
        <f t="shared" si="138"/>
        <v>17.414402715557223</v>
      </c>
      <c r="U624" s="203">
        <f>V624</f>
        <v>17.414402715557223</v>
      </c>
      <c r="V624" s="210">
        <v>17.414402715557223</v>
      </c>
      <c r="W624" s="210">
        <f t="shared" si="146"/>
        <v>0</v>
      </c>
      <c r="X624" s="210">
        <f t="shared" si="145"/>
        <v>0</v>
      </c>
      <c r="Y624" s="205">
        <v>0</v>
      </c>
      <c r="Z624" s="205">
        <v>0</v>
      </c>
      <c r="AA624" s="205">
        <v>0</v>
      </c>
      <c r="AB624" s="205">
        <v>0</v>
      </c>
      <c r="AC624" s="205">
        <v>0</v>
      </c>
      <c r="AD624" s="205">
        <v>0</v>
      </c>
      <c r="AE624" s="205">
        <v>0</v>
      </c>
      <c r="AF624" s="211">
        <v>0</v>
      </c>
      <c r="AG624" s="205">
        <v>0</v>
      </c>
      <c r="AH624" s="205">
        <v>0</v>
      </c>
      <c r="AI624" s="205">
        <v>0</v>
      </c>
      <c r="AJ624" s="205">
        <v>0</v>
      </c>
      <c r="AK624" s="205">
        <v>0</v>
      </c>
      <c r="AL624" s="211">
        <v>0</v>
      </c>
      <c r="AM624" s="205">
        <v>0</v>
      </c>
      <c r="AN624" s="205">
        <v>0</v>
      </c>
      <c r="AO624" s="211">
        <v>0</v>
      </c>
      <c r="AP624" s="205">
        <v>0</v>
      </c>
      <c r="AQ624" s="204">
        <v>0</v>
      </c>
      <c r="AR624" s="204">
        <v>0</v>
      </c>
    </row>
    <row r="625" spans="1:44" s="204" customFormat="1" ht="36" hidden="1" customHeight="1">
      <c r="A625" s="204">
        <v>1</v>
      </c>
      <c r="B625" s="207">
        <f>SUBTOTAL(103,$A$552:A625)</f>
        <v>0</v>
      </c>
      <c r="C625" s="197" t="s">
        <v>1031</v>
      </c>
      <c r="D625" s="199">
        <v>1994</v>
      </c>
      <c r="E625" s="199"/>
      <c r="F625" s="208" t="s">
        <v>262</v>
      </c>
      <c r="G625" s="199">
        <v>9</v>
      </c>
      <c r="H625" s="199" t="s">
        <v>364</v>
      </c>
      <c r="I625" s="200">
        <v>11615.7</v>
      </c>
      <c r="J625" s="200">
        <v>9319.2999999999993</v>
      </c>
      <c r="K625" s="200">
        <v>5667.8</v>
      </c>
      <c r="L625" s="209">
        <v>441</v>
      </c>
      <c r="M625" s="199" t="s">
        <v>260</v>
      </c>
      <c r="N625" s="199" t="s">
        <v>264</v>
      </c>
      <c r="O625" s="202" t="s">
        <v>1038</v>
      </c>
      <c r="P625" s="203">
        <v>75248.2</v>
      </c>
      <c r="Q625" s="203">
        <v>0</v>
      </c>
      <c r="R625" s="203">
        <v>0</v>
      </c>
      <c r="S625" s="203">
        <f t="shared" si="147"/>
        <v>75248.2</v>
      </c>
      <c r="T625" s="203">
        <f t="shared" si="138"/>
        <v>6.4781459576263156</v>
      </c>
      <c r="U625" s="218">
        <f>T625</f>
        <v>6.4781459576263156</v>
      </c>
      <c r="V625" s="210">
        <v>6.4781459576263156</v>
      </c>
      <c r="W625" s="210">
        <f t="shared" si="146"/>
        <v>0</v>
      </c>
      <c r="X625" s="210">
        <f t="shared" si="145"/>
        <v>0</v>
      </c>
      <c r="Y625" s="205">
        <v>0</v>
      </c>
      <c r="Z625" s="205">
        <v>0</v>
      </c>
      <c r="AA625" s="205">
        <v>0</v>
      </c>
      <c r="AB625" s="205">
        <v>0</v>
      </c>
      <c r="AC625" s="205">
        <v>0</v>
      </c>
      <c r="AD625" s="205">
        <v>0</v>
      </c>
      <c r="AE625" s="205">
        <v>0</v>
      </c>
      <c r="AF625" s="211">
        <v>0</v>
      </c>
      <c r="AG625" s="205">
        <v>0</v>
      </c>
      <c r="AH625" s="205">
        <v>0</v>
      </c>
      <c r="AI625" s="205">
        <v>0</v>
      </c>
      <c r="AJ625" s="205">
        <v>0</v>
      </c>
      <c r="AK625" s="205">
        <v>0</v>
      </c>
      <c r="AL625" s="211">
        <v>0</v>
      </c>
      <c r="AM625" s="205">
        <v>0</v>
      </c>
      <c r="AN625" s="205">
        <v>0</v>
      </c>
      <c r="AO625" s="211">
        <v>0</v>
      </c>
      <c r="AP625" s="205">
        <v>0</v>
      </c>
      <c r="AQ625" s="204">
        <v>0</v>
      </c>
      <c r="AR625" s="204">
        <v>0</v>
      </c>
    </row>
    <row r="626" spans="1:44" s="204" customFormat="1" ht="36" hidden="1" customHeight="1">
      <c r="A626" s="204">
        <v>1</v>
      </c>
      <c r="B626" s="207">
        <f>SUBTOTAL(103,$A$552:A626)</f>
        <v>0</v>
      </c>
      <c r="C626" s="197" t="s">
        <v>573</v>
      </c>
      <c r="D626" s="199" t="s">
        <v>355</v>
      </c>
      <c r="E626" s="199"/>
      <c r="F626" s="208" t="s">
        <v>262</v>
      </c>
      <c r="G626" s="199" t="s">
        <v>345</v>
      </c>
      <c r="H626" s="199" t="s">
        <v>306</v>
      </c>
      <c r="I626" s="200">
        <v>2923.9</v>
      </c>
      <c r="J626" s="200">
        <v>2704.4</v>
      </c>
      <c r="K626" s="200">
        <v>1930.7</v>
      </c>
      <c r="L626" s="209">
        <v>125</v>
      </c>
      <c r="M626" s="199" t="s">
        <v>260</v>
      </c>
      <c r="N626" s="199" t="s">
        <v>264</v>
      </c>
      <c r="O626" s="202" t="s">
        <v>1599</v>
      </c>
      <c r="P626" s="203">
        <v>224046.97</v>
      </c>
      <c r="Q626" s="203">
        <v>0</v>
      </c>
      <c r="R626" s="203">
        <v>0</v>
      </c>
      <c r="S626" s="203">
        <f t="shared" si="147"/>
        <v>224046.97</v>
      </c>
      <c r="T626" s="203">
        <f t="shared" si="138"/>
        <v>76.626071343069185</v>
      </c>
      <c r="U626" s="218">
        <f>T626</f>
        <v>76.626071343069185</v>
      </c>
      <c r="V626" s="210">
        <v>76.626071343069185</v>
      </c>
      <c r="W626" s="210">
        <f t="shared" si="146"/>
        <v>0</v>
      </c>
      <c r="X626" s="210">
        <f t="shared" si="145"/>
        <v>0</v>
      </c>
      <c r="Y626" s="205">
        <v>0</v>
      </c>
      <c r="Z626" s="205">
        <v>0</v>
      </c>
      <c r="AA626" s="205">
        <v>0</v>
      </c>
      <c r="AB626" s="205">
        <v>0</v>
      </c>
      <c r="AC626" s="205">
        <v>0</v>
      </c>
      <c r="AD626" s="205">
        <v>0</v>
      </c>
      <c r="AE626" s="205">
        <v>0</v>
      </c>
      <c r="AF626" s="211">
        <v>0</v>
      </c>
      <c r="AG626" s="205">
        <v>0</v>
      </c>
      <c r="AH626" s="205">
        <v>0</v>
      </c>
      <c r="AI626" s="205">
        <v>0</v>
      </c>
      <c r="AJ626" s="205">
        <v>0</v>
      </c>
      <c r="AK626" s="205">
        <v>0</v>
      </c>
      <c r="AL626" s="211">
        <v>0</v>
      </c>
      <c r="AM626" s="205">
        <v>0</v>
      </c>
      <c r="AN626" s="205">
        <v>0</v>
      </c>
      <c r="AO626" s="211">
        <v>0</v>
      </c>
      <c r="AP626" s="205">
        <v>0</v>
      </c>
      <c r="AQ626" s="204">
        <v>0</v>
      </c>
      <c r="AR626" s="204">
        <v>0</v>
      </c>
    </row>
    <row r="627" spans="1:44" s="204" customFormat="1" ht="36" hidden="1" customHeight="1">
      <c r="A627" s="204">
        <v>1</v>
      </c>
      <c r="B627" s="207">
        <f>SUBTOTAL(103,$A$552:A627)</f>
        <v>0</v>
      </c>
      <c r="C627" s="197" t="s">
        <v>574</v>
      </c>
      <c r="D627" s="199">
        <v>1963</v>
      </c>
      <c r="E627" s="199"/>
      <c r="F627" s="208" t="s">
        <v>262</v>
      </c>
      <c r="G627" s="199">
        <v>5</v>
      </c>
      <c r="H627" s="199" t="s">
        <v>297</v>
      </c>
      <c r="I627" s="200">
        <v>1703.9</v>
      </c>
      <c r="J627" s="200">
        <v>1558.5</v>
      </c>
      <c r="K627" s="200">
        <v>1516.4</v>
      </c>
      <c r="L627" s="209">
        <v>68</v>
      </c>
      <c r="M627" s="199" t="s">
        <v>260</v>
      </c>
      <c r="N627" s="199" t="s">
        <v>264</v>
      </c>
      <c r="O627" s="202" t="s">
        <v>1352</v>
      </c>
      <c r="P627" s="203">
        <v>155484.94</v>
      </c>
      <c r="Q627" s="203">
        <v>0</v>
      </c>
      <c r="R627" s="203">
        <v>0</v>
      </c>
      <c r="S627" s="203">
        <f t="shared" si="147"/>
        <v>155484.94</v>
      </c>
      <c r="T627" s="203">
        <f t="shared" si="138"/>
        <v>91.252385703386352</v>
      </c>
      <c r="U627" s="218">
        <f>T627</f>
        <v>91.252385703386352</v>
      </c>
      <c r="V627" s="210">
        <v>91.252385703386352</v>
      </c>
      <c r="W627" s="210">
        <f t="shared" si="146"/>
        <v>0</v>
      </c>
      <c r="X627" s="210">
        <f t="shared" si="145"/>
        <v>0</v>
      </c>
      <c r="Y627" s="205">
        <v>0</v>
      </c>
      <c r="Z627" s="205">
        <v>0</v>
      </c>
      <c r="AA627" s="205">
        <v>0</v>
      </c>
      <c r="AB627" s="205">
        <v>0</v>
      </c>
      <c r="AC627" s="205">
        <v>0</v>
      </c>
      <c r="AD627" s="205">
        <v>0</v>
      </c>
      <c r="AE627" s="205">
        <v>0</v>
      </c>
      <c r="AF627" s="211">
        <v>0</v>
      </c>
      <c r="AG627" s="205">
        <v>0</v>
      </c>
      <c r="AH627" s="205">
        <v>0</v>
      </c>
      <c r="AI627" s="205">
        <v>0</v>
      </c>
      <c r="AJ627" s="205">
        <v>0</v>
      </c>
      <c r="AK627" s="205">
        <v>0</v>
      </c>
      <c r="AL627" s="211">
        <v>0</v>
      </c>
      <c r="AM627" s="205">
        <v>0</v>
      </c>
      <c r="AN627" s="205">
        <v>0</v>
      </c>
      <c r="AO627" s="211">
        <v>0</v>
      </c>
      <c r="AP627" s="205">
        <v>0</v>
      </c>
      <c r="AQ627" s="204">
        <v>0</v>
      </c>
      <c r="AR627" s="204">
        <v>0</v>
      </c>
    </row>
    <row r="628" spans="1:44" s="204" customFormat="1" ht="36" hidden="1" customHeight="1">
      <c r="A628" s="204">
        <v>1</v>
      </c>
      <c r="B628" s="207">
        <f>SUBTOTAL(103,$A$552:A628)</f>
        <v>0</v>
      </c>
      <c r="C628" s="197" t="s">
        <v>576</v>
      </c>
      <c r="D628" s="199">
        <v>1972</v>
      </c>
      <c r="E628" s="199"/>
      <c r="F628" s="208" t="s">
        <v>262</v>
      </c>
      <c r="G628" s="199">
        <v>9</v>
      </c>
      <c r="H628" s="199" t="s">
        <v>298</v>
      </c>
      <c r="I628" s="200">
        <v>1896.4</v>
      </c>
      <c r="J628" s="200">
        <v>1896.4</v>
      </c>
      <c r="K628" s="200">
        <v>1859.1</v>
      </c>
      <c r="L628" s="209">
        <v>90</v>
      </c>
      <c r="M628" s="199" t="s">
        <v>260</v>
      </c>
      <c r="N628" s="199" t="s">
        <v>264</v>
      </c>
      <c r="O628" s="202" t="s">
        <v>1340</v>
      </c>
      <c r="P628" s="203">
        <v>195419.03</v>
      </c>
      <c r="Q628" s="203">
        <v>0</v>
      </c>
      <c r="R628" s="203">
        <v>0</v>
      </c>
      <c r="S628" s="203">
        <f t="shared" si="147"/>
        <v>195419.03</v>
      </c>
      <c r="T628" s="203">
        <f t="shared" si="138"/>
        <v>103.04736869858679</v>
      </c>
      <c r="U628" s="218">
        <f t="shared" ref="U628:U633" si="148">T628</f>
        <v>103.04736869858679</v>
      </c>
      <c r="V628" s="210">
        <v>103.04736869858679</v>
      </c>
      <c r="W628" s="210">
        <f t="shared" si="146"/>
        <v>0</v>
      </c>
      <c r="X628" s="210">
        <f t="shared" si="145"/>
        <v>0</v>
      </c>
      <c r="Y628" s="205">
        <v>0</v>
      </c>
      <c r="Z628" s="205">
        <v>0</v>
      </c>
      <c r="AA628" s="205">
        <v>0</v>
      </c>
      <c r="AB628" s="205">
        <v>0</v>
      </c>
      <c r="AC628" s="205">
        <v>0</v>
      </c>
      <c r="AD628" s="205">
        <v>0</v>
      </c>
      <c r="AE628" s="205">
        <v>0</v>
      </c>
      <c r="AF628" s="211">
        <v>0</v>
      </c>
      <c r="AG628" s="205">
        <v>0</v>
      </c>
      <c r="AH628" s="205">
        <v>0</v>
      </c>
      <c r="AI628" s="205">
        <v>0</v>
      </c>
      <c r="AJ628" s="205">
        <v>0</v>
      </c>
      <c r="AK628" s="205">
        <v>0</v>
      </c>
      <c r="AL628" s="211">
        <v>0</v>
      </c>
      <c r="AM628" s="205">
        <v>0</v>
      </c>
      <c r="AN628" s="205">
        <v>0</v>
      </c>
      <c r="AO628" s="211">
        <v>0</v>
      </c>
      <c r="AP628" s="205">
        <v>0</v>
      </c>
      <c r="AQ628" s="204">
        <v>0</v>
      </c>
      <c r="AR628" s="204">
        <v>0</v>
      </c>
    </row>
    <row r="629" spans="1:44" s="204" customFormat="1" ht="36" hidden="1" customHeight="1">
      <c r="A629" s="204">
        <v>1</v>
      </c>
      <c r="B629" s="207">
        <f>SUBTOTAL(103,$A$552:A629)</f>
        <v>0</v>
      </c>
      <c r="C629" s="197" t="s">
        <v>578</v>
      </c>
      <c r="D629" s="199" t="s">
        <v>366</v>
      </c>
      <c r="E629" s="199"/>
      <c r="F629" s="208" t="s">
        <v>262</v>
      </c>
      <c r="G629" s="199" t="s">
        <v>345</v>
      </c>
      <c r="H629" s="199" t="s">
        <v>306</v>
      </c>
      <c r="I629" s="200">
        <v>2600.9</v>
      </c>
      <c r="J629" s="200">
        <v>2217.3000000000002</v>
      </c>
      <c r="K629" s="200">
        <v>2214.6</v>
      </c>
      <c r="L629" s="209">
        <v>77</v>
      </c>
      <c r="M629" s="199" t="s">
        <v>260</v>
      </c>
      <c r="N629" s="199" t="s">
        <v>264</v>
      </c>
      <c r="O629" s="202" t="s">
        <v>1338</v>
      </c>
      <c r="P629" s="203">
        <v>221881.5</v>
      </c>
      <c r="Q629" s="203">
        <v>0</v>
      </c>
      <c r="R629" s="203">
        <v>0</v>
      </c>
      <c r="S629" s="203">
        <f t="shared" si="147"/>
        <v>221881.5</v>
      </c>
      <c r="T629" s="203">
        <f t="shared" si="138"/>
        <v>85.309508247145217</v>
      </c>
      <c r="U629" s="218">
        <f t="shared" si="148"/>
        <v>85.309508247145217</v>
      </c>
      <c r="V629" s="210">
        <v>85.309508247145217</v>
      </c>
      <c r="W629" s="210">
        <f t="shared" si="146"/>
        <v>0</v>
      </c>
      <c r="X629" s="210">
        <f t="shared" si="145"/>
        <v>0</v>
      </c>
      <c r="Y629" s="205">
        <v>0</v>
      </c>
      <c r="Z629" s="205">
        <v>0</v>
      </c>
      <c r="AA629" s="205">
        <v>0</v>
      </c>
      <c r="AB629" s="205">
        <v>0</v>
      </c>
      <c r="AC629" s="205">
        <v>0</v>
      </c>
      <c r="AD629" s="205">
        <v>0</v>
      </c>
      <c r="AE629" s="205">
        <v>0</v>
      </c>
      <c r="AF629" s="211">
        <v>0</v>
      </c>
      <c r="AG629" s="205">
        <v>0</v>
      </c>
      <c r="AH629" s="205">
        <v>0</v>
      </c>
      <c r="AI629" s="205">
        <v>0</v>
      </c>
      <c r="AJ629" s="205">
        <v>0</v>
      </c>
      <c r="AK629" s="205">
        <v>0</v>
      </c>
      <c r="AL629" s="211">
        <v>0</v>
      </c>
      <c r="AM629" s="205">
        <v>0</v>
      </c>
      <c r="AN629" s="205">
        <v>0</v>
      </c>
      <c r="AO629" s="211">
        <v>0</v>
      </c>
      <c r="AP629" s="205">
        <v>0</v>
      </c>
      <c r="AQ629" s="204">
        <v>0</v>
      </c>
      <c r="AR629" s="204">
        <v>0</v>
      </c>
    </row>
    <row r="630" spans="1:44" s="204" customFormat="1" ht="36" hidden="1" customHeight="1">
      <c r="A630" s="204">
        <v>1</v>
      </c>
      <c r="B630" s="207">
        <f>SUBTOTAL(103,$A$552:A630)</f>
        <v>0</v>
      </c>
      <c r="C630" s="197" t="s">
        <v>535</v>
      </c>
      <c r="D630" s="199" t="s">
        <v>352</v>
      </c>
      <c r="E630" s="199"/>
      <c r="F630" s="208" t="s">
        <v>262</v>
      </c>
      <c r="G630" s="199" t="s">
        <v>302</v>
      </c>
      <c r="H630" s="199" t="s">
        <v>298</v>
      </c>
      <c r="I630" s="200">
        <v>946</v>
      </c>
      <c r="J630" s="200">
        <v>977.4</v>
      </c>
      <c r="K630" s="200">
        <v>688.5</v>
      </c>
      <c r="L630" s="209">
        <v>25</v>
      </c>
      <c r="M630" s="199" t="s">
        <v>260</v>
      </c>
      <c r="N630" s="199" t="s">
        <v>264</v>
      </c>
      <c r="O630" s="202" t="s">
        <v>1338</v>
      </c>
      <c r="P630" s="203">
        <v>116860.12</v>
      </c>
      <c r="Q630" s="203">
        <v>0</v>
      </c>
      <c r="R630" s="203">
        <v>0</v>
      </c>
      <c r="S630" s="203">
        <f t="shared" si="147"/>
        <v>116860.12</v>
      </c>
      <c r="T630" s="203">
        <f t="shared" si="138"/>
        <v>123.53078224101479</v>
      </c>
      <c r="U630" s="218">
        <f t="shared" si="148"/>
        <v>123.53078224101479</v>
      </c>
      <c r="V630" s="210">
        <v>123.53078224101479</v>
      </c>
      <c r="W630" s="210">
        <f t="shared" si="146"/>
        <v>0</v>
      </c>
      <c r="X630" s="210">
        <f t="shared" si="145"/>
        <v>0</v>
      </c>
      <c r="Y630" s="205">
        <v>0</v>
      </c>
      <c r="Z630" s="205">
        <v>0</v>
      </c>
      <c r="AA630" s="205">
        <v>0</v>
      </c>
      <c r="AB630" s="205">
        <v>0</v>
      </c>
      <c r="AC630" s="205">
        <v>0</v>
      </c>
      <c r="AD630" s="205">
        <v>0</v>
      </c>
      <c r="AE630" s="205">
        <v>0</v>
      </c>
      <c r="AF630" s="211">
        <v>0</v>
      </c>
      <c r="AG630" s="205">
        <v>0</v>
      </c>
      <c r="AH630" s="205">
        <v>0</v>
      </c>
      <c r="AI630" s="205">
        <v>0</v>
      </c>
      <c r="AJ630" s="205">
        <v>0</v>
      </c>
      <c r="AK630" s="205">
        <v>0</v>
      </c>
      <c r="AL630" s="211">
        <v>0</v>
      </c>
      <c r="AM630" s="205">
        <v>0</v>
      </c>
      <c r="AN630" s="205">
        <v>0</v>
      </c>
      <c r="AO630" s="211">
        <v>0</v>
      </c>
      <c r="AP630" s="205">
        <v>0</v>
      </c>
      <c r="AQ630" s="204">
        <v>0</v>
      </c>
      <c r="AR630" s="204">
        <v>0</v>
      </c>
    </row>
    <row r="631" spans="1:44" s="204" customFormat="1" ht="36" hidden="1" customHeight="1">
      <c r="A631" s="204">
        <v>1</v>
      </c>
      <c r="B631" s="207">
        <f>SUBTOTAL(103,$A$552:A631)</f>
        <v>0</v>
      </c>
      <c r="C631" s="197" t="s">
        <v>539</v>
      </c>
      <c r="D631" s="199" t="s">
        <v>300</v>
      </c>
      <c r="E631" s="199"/>
      <c r="F631" s="208" t="s">
        <v>262</v>
      </c>
      <c r="G631" s="199" t="s">
        <v>345</v>
      </c>
      <c r="H631" s="199" t="s">
        <v>297</v>
      </c>
      <c r="I631" s="200">
        <v>2023.4</v>
      </c>
      <c r="J631" s="200">
        <v>1578.1</v>
      </c>
      <c r="K631" s="200">
        <v>1536.2</v>
      </c>
      <c r="L631" s="209">
        <v>72</v>
      </c>
      <c r="M631" s="199" t="s">
        <v>260</v>
      </c>
      <c r="N631" s="199" t="s">
        <v>264</v>
      </c>
      <c r="O631" s="202" t="s">
        <v>1338</v>
      </c>
      <c r="P631" s="203">
        <v>168754.88</v>
      </c>
      <c r="Q631" s="203">
        <v>0</v>
      </c>
      <c r="R631" s="203">
        <v>0</v>
      </c>
      <c r="S631" s="203">
        <f t="shared" si="147"/>
        <v>168754.88</v>
      </c>
      <c r="T631" s="203">
        <f t="shared" si="138"/>
        <v>83.401640802609464</v>
      </c>
      <c r="U631" s="218">
        <f t="shared" si="148"/>
        <v>83.401640802609464</v>
      </c>
      <c r="V631" s="210">
        <v>83.401640802609464</v>
      </c>
      <c r="W631" s="210">
        <f t="shared" si="146"/>
        <v>0</v>
      </c>
      <c r="X631" s="210">
        <f t="shared" si="145"/>
        <v>0</v>
      </c>
      <c r="Y631" s="205">
        <v>0</v>
      </c>
      <c r="Z631" s="205">
        <v>0</v>
      </c>
      <c r="AA631" s="205">
        <v>0</v>
      </c>
      <c r="AB631" s="205">
        <v>0</v>
      </c>
      <c r="AC631" s="205">
        <v>0</v>
      </c>
      <c r="AD631" s="205">
        <v>0</v>
      </c>
      <c r="AE631" s="205">
        <v>0</v>
      </c>
      <c r="AF631" s="211">
        <v>0</v>
      </c>
      <c r="AG631" s="205">
        <v>0</v>
      </c>
      <c r="AH631" s="205">
        <v>0</v>
      </c>
      <c r="AI631" s="205">
        <v>0</v>
      </c>
      <c r="AJ631" s="205">
        <v>0</v>
      </c>
      <c r="AK631" s="205">
        <v>0</v>
      </c>
      <c r="AL631" s="211">
        <v>0</v>
      </c>
      <c r="AM631" s="205">
        <v>0</v>
      </c>
      <c r="AN631" s="205">
        <v>0</v>
      </c>
      <c r="AO631" s="211">
        <v>0</v>
      </c>
      <c r="AP631" s="205">
        <v>0</v>
      </c>
      <c r="AQ631" s="204">
        <v>0</v>
      </c>
      <c r="AR631" s="204">
        <v>0</v>
      </c>
    </row>
    <row r="632" spans="1:44" s="204" customFormat="1" ht="36" hidden="1" customHeight="1">
      <c r="A632" s="204">
        <v>1</v>
      </c>
      <c r="B632" s="207">
        <f>SUBTOTAL(103,$A$552:A632)</f>
        <v>0</v>
      </c>
      <c r="C632" s="197" t="s">
        <v>2211</v>
      </c>
      <c r="D632" s="199">
        <v>1976</v>
      </c>
      <c r="E632" s="199"/>
      <c r="F632" s="208" t="s">
        <v>262</v>
      </c>
      <c r="G632" s="199">
        <v>5</v>
      </c>
      <c r="H632" s="199">
        <v>1</v>
      </c>
      <c r="I632" s="200">
        <v>579.79999999999995</v>
      </c>
      <c r="J632" s="200">
        <v>348.4</v>
      </c>
      <c r="K632" s="200">
        <v>348.4</v>
      </c>
      <c r="L632" s="209">
        <v>37</v>
      </c>
      <c r="M632" s="199" t="s">
        <v>260</v>
      </c>
      <c r="N632" s="199" t="s">
        <v>264</v>
      </c>
      <c r="O632" s="202" t="s">
        <v>1596</v>
      </c>
      <c r="P632" s="203">
        <v>103957.24</v>
      </c>
      <c r="Q632" s="203">
        <v>0</v>
      </c>
      <c r="R632" s="203">
        <v>0</v>
      </c>
      <c r="S632" s="203">
        <f t="shared" si="147"/>
        <v>103957.24</v>
      </c>
      <c r="T632" s="203">
        <f t="shared" si="138"/>
        <v>179.29844774060024</v>
      </c>
      <c r="U632" s="218">
        <f t="shared" si="148"/>
        <v>179.29844774060024</v>
      </c>
      <c r="V632" s="210">
        <v>179.29844774060024</v>
      </c>
      <c r="W632" s="210">
        <f t="shared" si="146"/>
        <v>0</v>
      </c>
      <c r="X632" s="210">
        <f t="shared" si="145"/>
        <v>0</v>
      </c>
      <c r="Y632" s="205">
        <v>0</v>
      </c>
      <c r="Z632" s="205">
        <v>0</v>
      </c>
      <c r="AA632" s="205">
        <v>0</v>
      </c>
      <c r="AB632" s="205">
        <v>0</v>
      </c>
      <c r="AC632" s="205">
        <v>0</v>
      </c>
      <c r="AD632" s="205">
        <v>0</v>
      </c>
      <c r="AE632" s="205">
        <v>0</v>
      </c>
      <c r="AF632" s="211">
        <v>0</v>
      </c>
      <c r="AG632" s="205">
        <v>0</v>
      </c>
      <c r="AH632" s="205">
        <v>0</v>
      </c>
      <c r="AI632" s="205">
        <v>0</v>
      </c>
      <c r="AJ632" s="205">
        <v>0</v>
      </c>
      <c r="AK632" s="205">
        <v>0</v>
      </c>
      <c r="AL632" s="211">
        <v>0</v>
      </c>
      <c r="AM632" s="205">
        <v>0</v>
      </c>
      <c r="AN632" s="205">
        <v>0</v>
      </c>
      <c r="AO632" s="211">
        <v>0</v>
      </c>
      <c r="AP632" s="205">
        <v>0</v>
      </c>
      <c r="AQ632" s="204">
        <v>0</v>
      </c>
      <c r="AR632" s="204">
        <v>0</v>
      </c>
    </row>
    <row r="633" spans="1:44" s="204" customFormat="1" ht="36" hidden="1" customHeight="1">
      <c r="A633" s="204">
        <v>1</v>
      </c>
      <c r="B633" s="207">
        <f>SUBTOTAL(103,$A$552:A633)</f>
        <v>0</v>
      </c>
      <c r="C633" s="197" t="s">
        <v>2213</v>
      </c>
      <c r="D633" s="199">
        <v>1956</v>
      </c>
      <c r="E633" s="199"/>
      <c r="F633" s="208" t="s">
        <v>262</v>
      </c>
      <c r="G633" s="199">
        <v>3</v>
      </c>
      <c r="H633" s="199">
        <v>1</v>
      </c>
      <c r="I633" s="200">
        <v>1526.8</v>
      </c>
      <c r="J633" s="200">
        <v>781.9</v>
      </c>
      <c r="K633" s="200">
        <v>629.4</v>
      </c>
      <c r="L633" s="209">
        <v>107</v>
      </c>
      <c r="M633" s="199" t="s">
        <v>260</v>
      </c>
      <c r="N633" s="199" t="s">
        <v>264</v>
      </c>
      <c r="O633" s="202" t="s">
        <v>1338</v>
      </c>
      <c r="P633" s="203">
        <v>148118.72</v>
      </c>
      <c r="Q633" s="203">
        <v>0</v>
      </c>
      <c r="R633" s="203">
        <v>0</v>
      </c>
      <c r="S633" s="203">
        <f t="shared" si="147"/>
        <v>148118.72</v>
      </c>
      <c r="T633" s="203">
        <f t="shared" si="138"/>
        <v>97.01252292376212</v>
      </c>
      <c r="U633" s="218">
        <f t="shared" si="148"/>
        <v>97.01252292376212</v>
      </c>
      <c r="V633" s="210">
        <v>97.01252292376212</v>
      </c>
      <c r="W633" s="210">
        <f t="shared" si="146"/>
        <v>0</v>
      </c>
      <c r="X633" s="210">
        <f t="shared" si="145"/>
        <v>0</v>
      </c>
      <c r="Y633" s="205">
        <v>0</v>
      </c>
      <c r="Z633" s="205">
        <v>0</v>
      </c>
      <c r="AA633" s="205">
        <v>0</v>
      </c>
      <c r="AB633" s="205">
        <v>0</v>
      </c>
      <c r="AC633" s="205">
        <v>0</v>
      </c>
      <c r="AD633" s="205">
        <v>0</v>
      </c>
      <c r="AE633" s="205">
        <v>0</v>
      </c>
      <c r="AF633" s="211">
        <v>0</v>
      </c>
      <c r="AG633" s="205">
        <v>0</v>
      </c>
      <c r="AH633" s="205">
        <v>0</v>
      </c>
      <c r="AI633" s="205">
        <v>0</v>
      </c>
      <c r="AJ633" s="205">
        <v>0</v>
      </c>
      <c r="AK633" s="205">
        <v>0</v>
      </c>
      <c r="AL633" s="211">
        <v>0</v>
      </c>
      <c r="AM633" s="205">
        <v>0</v>
      </c>
      <c r="AN633" s="205">
        <v>0</v>
      </c>
      <c r="AO633" s="211">
        <v>0</v>
      </c>
      <c r="AP633" s="205">
        <v>0</v>
      </c>
      <c r="AQ633" s="204">
        <v>0</v>
      </c>
      <c r="AR633" s="204">
        <v>0</v>
      </c>
    </row>
    <row r="634" spans="1:44" s="204" customFormat="1" ht="36" hidden="1" customHeight="1">
      <c r="A634" s="204">
        <v>1</v>
      </c>
      <c r="B634" s="207">
        <f>SUBTOTAL(103,$A$552:A634)</f>
        <v>0</v>
      </c>
      <c r="C634" s="197" t="s">
        <v>2214</v>
      </c>
      <c r="D634" s="199">
        <v>1958</v>
      </c>
      <c r="E634" s="199"/>
      <c r="F634" s="208" t="s">
        <v>262</v>
      </c>
      <c r="G634" s="199">
        <v>3</v>
      </c>
      <c r="H634" s="199">
        <v>3</v>
      </c>
      <c r="I634" s="200">
        <v>1457.8</v>
      </c>
      <c r="J634" s="200">
        <v>1370.6</v>
      </c>
      <c r="K634" s="200">
        <v>1307.8</v>
      </c>
      <c r="L634" s="209">
        <v>67</v>
      </c>
      <c r="M634" s="199" t="s">
        <v>260</v>
      </c>
      <c r="N634" s="199" t="s">
        <v>264</v>
      </c>
      <c r="O634" s="202" t="s">
        <v>1338</v>
      </c>
      <c r="P634" s="203">
        <v>177763.37</v>
      </c>
      <c r="Q634" s="203">
        <v>0</v>
      </c>
      <c r="R634" s="203">
        <v>0</v>
      </c>
      <c r="S634" s="203">
        <f t="shared" si="147"/>
        <v>177763.37</v>
      </c>
      <c r="T634" s="203">
        <f t="shared" si="138"/>
        <v>121.93947729455344</v>
      </c>
      <c r="U634" s="218">
        <f>T634</f>
        <v>121.93947729455344</v>
      </c>
      <c r="V634" s="210">
        <v>121.93947729455344</v>
      </c>
      <c r="W634" s="210">
        <f t="shared" si="146"/>
        <v>0</v>
      </c>
      <c r="X634" s="210">
        <f t="shared" si="145"/>
        <v>0</v>
      </c>
      <c r="Y634" s="205">
        <v>0</v>
      </c>
      <c r="Z634" s="205">
        <v>0</v>
      </c>
      <c r="AA634" s="205">
        <v>0</v>
      </c>
      <c r="AB634" s="205">
        <v>0</v>
      </c>
      <c r="AC634" s="205">
        <v>0</v>
      </c>
      <c r="AD634" s="205">
        <v>0</v>
      </c>
      <c r="AE634" s="205">
        <v>0</v>
      </c>
      <c r="AF634" s="211">
        <v>0</v>
      </c>
      <c r="AG634" s="205">
        <v>0</v>
      </c>
      <c r="AH634" s="205">
        <v>0</v>
      </c>
      <c r="AI634" s="205">
        <v>0</v>
      </c>
      <c r="AJ634" s="205">
        <v>0</v>
      </c>
      <c r="AK634" s="205">
        <v>0</v>
      </c>
      <c r="AL634" s="211">
        <v>0</v>
      </c>
      <c r="AM634" s="205">
        <v>0</v>
      </c>
      <c r="AN634" s="205">
        <v>0</v>
      </c>
      <c r="AO634" s="211">
        <v>0</v>
      </c>
      <c r="AP634" s="205">
        <v>0</v>
      </c>
      <c r="AQ634" s="204">
        <v>0</v>
      </c>
      <c r="AR634" s="204">
        <v>0</v>
      </c>
    </row>
    <row r="635" spans="1:44" s="204" customFormat="1" ht="36" hidden="1" customHeight="1">
      <c r="A635" s="204">
        <v>1</v>
      </c>
      <c r="B635" s="207">
        <f>SUBTOTAL(103,$A$552:A635)</f>
        <v>0</v>
      </c>
      <c r="C635" s="197" t="s">
        <v>2215</v>
      </c>
      <c r="D635" s="199">
        <v>1959</v>
      </c>
      <c r="E635" s="199"/>
      <c r="F635" s="208" t="s">
        <v>262</v>
      </c>
      <c r="G635" s="199">
        <v>3</v>
      </c>
      <c r="H635" s="199">
        <v>3</v>
      </c>
      <c r="I635" s="200">
        <v>1142.4000000000001</v>
      </c>
      <c r="J635" s="200">
        <v>950.3</v>
      </c>
      <c r="K635" s="200">
        <v>950.3</v>
      </c>
      <c r="L635" s="209">
        <v>45</v>
      </c>
      <c r="M635" s="199" t="s">
        <v>260</v>
      </c>
      <c r="N635" s="199" t="s">
        <v>264</v>
      </c>
      <c r="O635" s="202" t="s">
        <v>1037</v>
      </c>
      <c r="P635" s="203">
        <v>139611.54999999999</v>
      </c>
      <c r="Q635" s="203">
        <v>0</v>
      </c>
      <c r="R635" s="203">
        <v>0</v>
      </c>
      <c r="S635" s="203">
        <f t="shared" si="147"/>
        <v>139611.54999999999</v>
      </c>
      <c r="T635" s="203">
        <f t="shared" si="138"/>
        <v>122.20898984593836</v>
      </c>
      <c r="U635" s="218">
        <f>T635</f>
        <v>122.20898984593836</v>
      </c>
      <c r="V635" s="210">
        <v>122.20898984593836</v>
      </c>
      <c r="W635" s="210">
        <f t="shared" si="146"/>
        <v>0</v>
      </c>
      <c r="X635" s="210">
        <f t="shared" si="145"/>
        <v>0</v>
      </c>
      <c r="Y635" s="205">
        <v>0</v>
      </c>
      <c r="Z635" s="205">
        <v>0</v>
      </c>
      <c r="AA635" s="205">
        <v>0</v>
      </c>
      <c r="AB635" s="205">
        <v>0</v>
      </c>
      <c r="AC635" s="205">
        <v>0</v>
      </c>
      <c r="AD635" s="205">
        <v>0</v>
      </c>
      <c r="AE635" s="205">
        <v>0</v>
      </c>
      <c r="AF635" s="211">
        <v>0</v>
      </c>
      <c r="AG635" s="205">
        <v>0</v>
      </c>
      <c r="AH635" s="205">
        <v>0</v>
      </c>
      <c r="AI635" s="205">
        <v>0</v>
      </c>
      <c r="AJ635" s="205">
        <v>0</v>
      </c>
      <c r="AK635" s="205">
        <v>0</v>
      </c>
      <c r="AL635" s="211">
        <v>0</v>
      </c>
      <c r="AM635" s="205">
        <v>0</v>
      </c>
      <c r="AN635" s="205">
        <v>0</v>
      </c>
      <c r="AO635" s="211">
        <v>0</v>
      </c>
      <c r="AP635" s="205">
        <v>0</v>
      </c>
      <c r="AQ635" s="204">
        <v>0</v>
      </c>
      <c r="AR635" s="204">
        <v>0</v>
      </c>
    </row>
    <row r="636" spans="1:44" s="204" customFormat="1" ht="36" hidden="1" customHeight="1">
      <c r="A636" s="204">
        <v>1</v>
      </c>
      <c r="B636" s="207">
        <f>SUBTOTAL(103,$A$552:A636)</f>
        <v>0</v>
      </c>
      <c r="C636" s="197" t="s">
        <v>569</v>
      </c>
      <c r="D636" s="199">
        <v>1962</v>
      </c>
      <c r="E636" s="199"/>
      <c r="F636" s="208" t="s">
        <v>262</v>
      </c>
      <c r="G636" s="199">
        <v>5</v>
      </c>
      <c r="H636" s="199" t="s">
        <v>302</v>
      </c>
      <c r="I636" s="200">
        <v>4073.9</v>
      </c>
      <c r="J636" s="200">
        <v>3163.1</v>
      </c>
      <c r="K636" s="200">
        <v>2004.3</v>
      </c>
      <c r="L636" s="209">
        <v>146</v>
      </c>
      <c r="M636" s="199" t="s">
        <v>260</v>
      </c>
      <c r="N636" s="199" t="s">
        <v>264</v>
      </c>
      <c r="O636" s="202" t="s">
        <v>1051</v>
      </c>
      <c r="P636" s="203">
        <v>79681.850000000006</v>
      </c>
      <c r="Q636" s="203">
        <v>0</v>
      </c>
      <c r="R636" s="203">
        <v>0</v>
      </c>
      <c r="S636" s="203">
        <f t="shared" si="147"/>
        <v>79681.850000000006</v>
      </c>
      <c r="T636" s="203">
        <f t="shared" si="138"/>
        <v>19.559107980068241</v>
      </c>
      <c r="U636" s="203">
        <f>V636</f>
        <v>19.559107980068241</v>
      </c>
      <c r="V636" s="210">
        <v>19.559107980068241</v>
      </c>
      <c r="W636" s="210">
        <f t="shared" si="146"/>
        <v>0</v>
      </c>
      <c r="X636" s="210">
        <f t="shared" si="145"/>
        <v>0</v>
      </c>
      <c r="Y636" s="205">
        <v>0</v>
      </c>
      <c r="Z636" s="205">
        <v>0</v>
      </c>
      <c r="AA636" s="205">
        <v>0</v>
      </c>
      <c r="AB636" s="205">
        <v>0</v>
      </c>
      <c r="AC636" s="205">
        <v>0</v>
      </c>
      <c r="AD636" s="205">
        <v>0</v>
      </c>
      <c r="AE636" s="205">
        <v>0</v>
      </c>
      <c r="AF636" s="211">
        <v>0</v>
      </c>
      <c r="AG636" s="205">
        <v>0</v>
      </c>
      <c r="AH636" s="205">
        <v>0</v>
      </c>
      <c r="AI636" s="205">
        <v>0</v>
      </c>
      <c r="AJ636" s="205">
        <v>0</v>
      </c>
      <c r="AK636" s="205">
        <v>0</v>
      </c>
      <c r="AL636" s="211">
        <v>0</v>
      </c>
      <c r="AM636" s="205">
        <v>0</v>
      </c>
      <c r="AN636" s="205">
        <v>0</v>
      </c>
      <c r="AO636" s="211">
        <v>0</v>
      </c>
      <c r="AP636" s="205">
        <v>0</v>
      </c>
      <c r="AQ636" s="204">
        <v>0</v>
      </c>
      <c r="AR636" s="204">
        <v>0</v>
      </c>
    </row>
    <row r="637" spans="1:44" s="204" customFormat="1" ht="36" hidden="1" customHeight="1">
      <c r="A637" s="204">
        <v>1</v>
      </c>
      <c r="B637" s="207">
        <f>SUBTOTAL(103,$A$552:A637)</f>
        <v>0</v>
      </c>
      <c r="C637" s="197" t="s">
        <v>1582</v>
      </c>
      <c r="D637" s="199">
        <v>1962</v>
      </c>
      <c r="E637" s="199"/>
      <c r="F637" s="208" t="s">
        <v>262</v>
      </c>
      <c r="G637" s="199">
        <v>4</v>
      </c>
      <c r="H637" s="199" t="s">
        <v>306</v>
      </c>
      <c r="I637" s="200">
        <v>2843.6</v>
      </c>
      <c r="J637" s="200">
        <v>2001.7</v>
      </c>
      <c r="K637" s="200">
        <v>1691.5</v>
      </c>
      <c r="L637" s="209">
        <v>91</v>
      </c>
      <c r="M637" s="199" t="s">
        <v>260</v>
      </c>
      <c r="N637" s="199" t="s">
        <v>264</v>
      </c>
      <c r="O637" s="202" t="s">
        <v>1051</v>
      </c>
      <c r="P637" s="203">
        <v>59634.07</v>
      </c>
      <c r="Q637" s="203">
        <v>0</v>
      </c>
      <c r="R637" s="203">
        <v>0</v>
      </c>
      <c r="S637" s="203">
        <f t="shared" si="147"/>
        <v>59634.07</v>
      </c>
      <c r="T637" s="203">
        <f t="shared" si="138"/>
        <v>20.9713285975524</v>
      </c>
      <c r="U637" s="203">
        <v>3010.3947109298074</v>
      </c>
      <c r="V637" s="210">
        <v>3010.3947109298074</v>
      </c>
      <c r="W637" s="210">
        <f t="shared" si="146"/>
        <v>0</v>
      </c>
      <c r="X637" s="210">
        <f t="shared" si="145"/>
        <v>2989.4233823322552</v>
      </c>
      <c r="Y637" s="205">
        <v>0</v>
      </c>
      <c r="Z637" s="205">
        <v>0</v>
      </c>
      <c r="AA637" s="205">
        <v>0</v>
      </c>
      <c r="AB637" s="205">
        <v>0</v>
      </c>
      <c r="AC637" s="205">
        <v>0</v>
      </c>
      <c r="AD637" s="205">
        <v>0</v>
      </c>
      <c r="AE637" s="205">
        <v>0</v>
      </c>
      <c r="AF637" s="211">
        <v>0</v>
      </c>
      <c r="AG637" s="205">
        <v>0</v>
      </c>
      <c r="AH637" s="211">
        <v>0</v>
      </c>
      <c r="AI637" s="205">
        <v>0</v>
      </c>
      <c r="AJ637" s="205">
        <v>0</v>
      </c>
      <c r="AK637" s="205">
        <v>0</v>
      </c>
      <c r="AL637" s="211">
        <v>0</v>
      </c>
      <c r="AM637" s="205">
        <v>0</v>
      </c>
      <c r="AN637" s="205">
        <v>0</v>
      </c>
      <c r="AO637" s="211">
        <v>0</v>
      </c>
      <c r="AP637" s="205">
        <v>0</v>
      </c>
      <c r="AQ637" s="204">
        <v>0</v>
      </c>
      <c r="AR637" s="204">
        <v>0</v>
      </c>
    </row>
    <row r="638" spans="1:44" s="204" customFormat="1" ht="36" hidden="1" customHeight="1">
      <c r="A638" s="204">
        <v>1</v>
      </c>
      <c r="B638" s="207">
        <f>SUBTOTAL(103,$A$552:A638)</f>
        <v>0</v>
      </c>
      <c r="C638" s="197" t="s">
        <v>513</v>
      </c>
      <c r="D638" s="199">
        <v>1996</v>
      </c>
      <c r="E638" s="199"/>
      <c r="F638" s="208" t="s">
        <v>312</v>
      </c>
      <c r="G638" s="199" t="s">
        <v>351</v>
      </c>
      <c r="H638" s="199" t="s">
        <v>302</v>
      </c>
      <c r="I638" s="200">
        <v>8787.9</v>
      </c>
      <c r="J638" s="200">
        <v>6287.1</v>
      </c>
      <c r="K638" s="200">
        <v>5664.6</v>
      </c>
      <c r="L638" s="209" t="s">
        <v>2631</v>
      </c>
      <c r="M638" s="199" t="s">
        <v>260</v>
      </c>
      <c r="N638" s="199" t="s">
        <v>264</v>
      </c>
      <c r="O638" s="202" t="s">
        <v>2632</v>
      </c>
      <c r="P638" s="203">
        <v>4564415.6999999993</v>
      </c>
      <c r="Q638" s="203">
        <v>2130400</v>
      </c>
      <c r="R638" s="203">
        <v>0</v>
      </c>
      <c r="S638" s="203">
        <f t="shared" si="147"/>
        <v>2434015.6999999993</v>
      </c>
      <c r="T638" s="203">
        <f t="shared" si="138"/>
        <v>519.39777421226904</v>
      </c>
      <c r="U638" s="203">
        <v>559.36002913096422</v>
      </c>
      <c r="V638" s="210">
        <v>559.36002913096422</v>
      </c>
      <c r="W638" s="210">
        <f t="shared" si="146"/>
        <v>559.36002913096422</v>
      </c>
      <c r="X638" s="210">
        <f t="shared" si="145"/>
        <v>39.96225491869518</v>
      </c>
      <c r="Y638" s="205">
        <v>0</v>
      </c>
      <c r="Z638" s="205">
        <v>0</v>
      </c>
      <c r="AA638" s="205">
        <v>0</v>
      </c>
      <c r="AB638" s="205">
        <v>0</v>
      </c>
      <c r="AC638" s="205">
        <v>0</v>
      </c>
      <c r="AD638" s="205">
        <v>0</v>
      </c>
      <c r="AE638" s="205">
        <v>2</v>
      </c>
      <c r="AF638" s="211">
        <f>2457800*AE638/I638</f>
        <v>559.36002913096422</v>
      </c>
      <c r="AG638" s="205">
        <v>0</v>
      </c>
      <c r="AH638" s="205">
        <v>0</v>
      </c>
      <c r="AI638" s="205">
        <v>0</v>
      </c>
      <c r="AJ638" s="205">
        <v>0</v>
      </c>
      <c r="AK638" s="205">
        <v>0</v>
      </c>
      <c r="AL638" s="211">
        <v>0</v>
      </c>
      <c r="AM638" s="205">
        <v>0</v>
      </c>
      <c r="AN638" s="205">
        <v>0</v>
      </c>
      <c r="AO638" s="211">
        <v>0</v>
      </c>
      <c r="AP638" s="205">
        <v>0</v>
      </c>
      <c r="AQ638" s="204">
        <v>0</v>
      </c>
      <c r="AR638" s="204">
        <v>0</v>
      </c>
    </row>
    <row r="639" spans="1:44" s="204" customFormat="1" ht="36" hidden="1" customHeight="1">
      <c r="B639" s="197" t="s">
        <v>725</v>
      </c>
      <c r="C639" s="212"/>
      <c r="D639" s="199" t="s">
        <v>857</v>
      </c>
      <c r="E639" s="199" t="s">
        <v>857</v>
      </c>
      <c r="F639" s="199" t="s">
        <v>857</v>
      </c>
      <c r="G639" s="199" t="s">
        <v>857</v>
      </c>
      <c r="H639" s="199" t="s">
        <v>857</v>
      </c>
      <c r="I639" s="200">
        <f>SUM(I640:I665)</f>
        <v>39765.410000000003</v>
      </c>
      <c r="J639" s="200">
        <f>SUM(J640:J665)</f>
        <v>37256.199999999997</v>
      </c>
      <c r="K639" s="200">
        <f>SUM(K640:K665)</f>
        <v>35440.700000000004</v>
      </c>
      <c r="L639" s="201">
        <f>SUM(L640:L665)</f>
        <v>1664</v>
      </c>
      <c r="M639" s="199" t="s">
        <v>857</v>
      </c>
      <c r="N639" s="199" t="s">
        <v>857</v>
      </c>
      <c r="O639" s="202" t="s">
        <v>857</v>
      </c>
      <c r="P639" s="200">
        <v>59163770.630000003</v>
      </c>
      <c r="Q639" s="200">
        <f>SUM(Q640:Q665)</f>
        <v>0</v>
      </c>
      <c r="R639" s="200">
        <f>SUM(R640:R665)</f>
        <v>0</v>
      </c>
      <c r="S639" s="200">
        <f>SUM(S640:S665)</f>
        <v>59163770.630000003</v>
      </c>
      <c r="T639" s="203">
        <f t="shared" si="138"/>
        <v>1487.8199578477877</v>
      </c>
      <c r="U639" s="203">
        <f>MAX(U640:U665)</f>
        <v>9690.842742343033</v>
      </c>
      <c r="W639" s="217"/>
      <c r="Y639" s="205">
        <v>160322</v>
      </c>
      <c r="Z639" s="205">
        <v>0</v>
      </c>
      <c r="AA639" s="205">
        <v>4427624</v>
      </c>
      <c r="AB639" s="205">
        <v>525966</v>
      </c>
      <c r="AC639" s="205">
        <v>2012492.6</v>
      </c>
      <c r="AD639" s="205">
        <v>0</v>
      </c>
      <c r="AE639" s="205">
        <v>0</v>
      </c>
      <c r="AF639" s="205">
        <v>0</v>
      </c>
      <c r="AG639" s="205">
        <v>9012.7999999999993</v>
      </c>
      <c r="AH639" s="205">
        <v>39360045.700000003</v>
      </c>
      <c r="AI639" s="205">
        <v>0</v>
      </c>
      <c r="AJ639" s="205">
        <v>0</v>
      </c>
      <c r="AK639" s="205">
        <v>3482.99</v>
      </c>
      <c r="AL639" s="205">
        <v>10663065.52</v>
      </c>
      <c r="AM639" s="205">
        <v>0</v>
      </c>
      <c r="AN639" s="205">
        <v>0</v>
      </c>
      <c r="AO639" s="205">
        <v>0</v>
      </c>
      <c r="AP639" s="205">
        <v>0</v>
      </c>
      <c r="AQ639" s="204">
        <v>0</v>
      </c>
      <c r="AR639" s="204">
        <v>0</v>
      </c>
    </row>
    <row r="640" spans="1:44" s="204" customFormat="1" ht="36" hidden="1" customHeight="1">
      <c r="A640" s="204">
        <v>1</v>
      </c>
      <c r="B640" s="207">
        <f>SUBTOTAL(103,$A$552:A640)</f>
        <v>0</v>
      </c>
      <c r="C640" s="197" t="s">
        <v>442</v>
      </c>
      <c r="D640" s="199">
        <v>1960</v>
      </c>
      <c r="E640" s="199"/>
      <c r="F640" s="208" t="s">
        <v>262</v>
      </c>
      <c r="G640" s="199">
        <v>2</v>
      </c>
      <c r="H640" s="199" t="s">
        <v>297</v>
      </c>
      <c r="I640" s="200">
        <v>634.6</v>
      </c>
      <c r="J640" s="200">
        <v>634.6</v>
      </c>
      <c r="K640" s="200">
        <v>634.6</v>
      </c>
      <c r="L640" s="209">
        <v>26</v>
      </c>
      <c r="M640" s="199" t="s">
        <v>260</v>
      </c>
      <c r="N640" s="199" t="s">
        <v>261</v>
      </c>
      <c r="O640" s="202" t="s">
        <v>263</v>
      </c>
      <c r="P640" s="203">
        <v>3153465.39</v>
      </c>
      <c r="Q640" s="203">
        <v>0</v>
      </c>
      <c r="R640" s="203">
        <v>0</v>
      </c>
      <c r="S640" s="203">
        <f t="shared" ref="S640:S665" si="149">P640-Q640-R640</f>
        <v>3153465.39</v>
      </c>
      <c r="T640" s="203">
        <f t="shared" si="138"/>
        <v>4969.2174440592498</v>
      </c>
      <c r="U640" s="203">
        <v>8877.1339275133942</v>
      </c>
      <c r="V640" s="210">
        <v>8877.1339275133942</v>
      </c>
      <c r="W640" s="210">
        <f t="shared" ref="W640:W665" si="150">Y640+Z640+AA640+AB640+AC640+AF640+AH640+AJ640+AL640+AN640+AO640+AP640+AQ640+AR640</f>
        <v>8877.1339275133942</v>
      </c>
      <c r="X640" s="210">
        <f t="shared" ref="X640:X665" si="151">U640-T640</f>
        <v>3907.9164834541443</v>
      </c>
      <c r="Y640" s="205">
        <v>0</v>
      </c>
      <c r="Z640" s="205">
        <v>0</v>
      </c>
      <c r="AA640" s="205">
        <v>0</v>
      </c>
      <c r="AB640" s="205">
        <v>0</v>
      </c>
      <c r="AC640" s="205">
        <v>0</v>
      </c>
      <c r="AD640" s="205">
        <v>0</v>
      </c>
      <c r="AE640" s="205">
        <v>0</v>
      </c>
      <c r="AF640" s="211">
        <v>0</v>
      </c>
      <c r="AG640" s="205">
        <v>631.76</v>
      </c>
      <c r="AH640" s="211">
        <f>8917.04*AG640/I640</f>
        <v>8877.1339275133942</v>
      </c>
      <c r="AI640" s="205">
        <v>0</v>
      </c>
      <c r="AJ640" s="205">
        <v>0</v>
      </c>
      <c r="AK640" s="205">
        <v>0</v>
      </c>
      <c r="AL640" s="211">
        <v>0</v>
      </c>
      <c r="AM640" s="205">
        <v>0</v>
      </c>
      <c r="AN640" s="205">
        <v>0</v>
      </c>
      <c r="AO640" s="211">
        <v>0</v>
      </c>
      <c r="AP640" s="205">
        <v>0</v>
      </c>
      <c r="AQ640" s="204">
        <v>0</v>
      </c>
      <c r="AR640" s="204">
        <v>0</v>
      </c>
    </row>
    <row r="641" spans="1:44" s="204" customFormat="1" ht="61.5" hidden="1">
      <c r="A641" s="204">
        <v>1</v>
      </c>
      <c r="B641" s="207">
        <f>SUBTOTAL(103,$A$552:A641)</f>
        <v>0</v>
      </c>
      <c r="C641" s="197" t="s">
        <v>443</v>
      </c>
      <c r="D641" s="199">
        <v>1952</v>
      </c>
      <c r="E641" s="199">
        <v>2008</v>
      </c>
      <c r="F641" s="208" t="s">
        <v>262</v>
      </c>
      <c r="G641" s="199">
        <v>2</v>
      </c>
      <c r="H641" s="199" t="s">
        <v>298</v>
      </c>
      <c r="I641" s="200">
        <v>427.8</v>
      </c>
      <c r="J641" s="200">
        <v>392.1</v>
      </c>
      <c r="K641" s="200">
        <v>392.1</v>
      </c>
      <c r="L641" s="209">
        <v>21</v>
      </c>
      <c r="M641" s="199" t="s">
        <v>260</v>
      </c>
      <c r="N641" s="199" t="s">
        <v>264</v>
      </c>
      <c r="O641" s="202" t="s">
        <v>334</v>
      </c>
      <c r="P641" s="203">
        <v>2143017.0299999998</v>
      </c>
      <c r="Q641" s="203">
        <v>0</v>
      </c>
      <c r="R641" s="203">
        <v>0</v>
      </c>
      <c r="S641" s="203">
        <f t="shared" si="149"/>
        <v>2143017.0299999998</v>
      </c>
      <c r="T641" s="203">
        <f t="shared" si="138"/>
        <v>5009.3899719495084</v>
      </c>
      <c r="U641" s="203">
        <v>6952.6226273959792</v>
      </c>
      <c r="V641" s="210">
        <v>6952.6226273959792</v>
      </c>
      <c r="W641" s="210">
        <f t="shared" si="150"/>
        <v>6952.6226273959792</v>
      </c>
      <c r="X641" s="210">
        <f t="shared" si="151"/>
        <v>1943.2326554464707</v>
      </c>
      <c r="Y641" s="205">
        <v>0</v>
      </c>
      <c r="Z641" s="205">
        <v>0</v>
      </c>
      <c r="AA641" s="205">
        <v>0</v>
      </c>
      <c r="AB641" s="205">
        <v>0</v>
      </c>
      <c r="AC641" s="205">
        <v>0</v>
      </c>
      <c r="AD641" s="205">
        <v>0</v>
      </c>
      <c r="AE641" s="205">
        <v>0</v>
      </c>
      <c r="AF641" s="211">
        <v>0</v>
      </c>
      <c r="AG641" s="205">
        <v>0</v>
      </c>
      <c r="AH641" s="205">
        <v>0</v>
      </c>
      <c r="AI641" s="205">
        <v>0</v>
      </c>
      <c r="AJ641" s="205">
        <v>0</v>
      </c>
      <c r="AK641" s="205">
        <v>422</v>
      </c>
      <c r="AL641" s="211">
        <f>7048.18*AK641/I641</f>
        <v>6952.6226273959792</v>
      </c>
      <c r="AM641" s="205">
        <v>0</v>
      </c>
      <c r="AN641" s="205">
        <v>0</v>
      </c>
      <c r="AO641" s="211">
        <v>0</v>
      </c>
      <c r="AP641" s="205">
        <v>0</v>
      </c>
      <c r="AQ641" s="204">
        <v>0</v>
      </c>
      <c r="AR641" s="204">
        <v>0</v>
      </c>
    </row>
    <row r="642" spans="1:44" s="204" customFormat="1" ht="36" hidden="1" customHeight="1">
      <c r="A642" s="204">
        <v>1</v>
      </c>
      <c r="B642" s="207">
        <f>SUBTOTAL(103,$A$552:A642)</f>
        <v>0</v>
      </c>
      <c r="C642" s="197" t="s">
        <v>444</v>
      </c>
      <c r="D642" s="199">
        <v>1963</v>
      </c>
      <c r="E642" s="199"/>
      <c r="F642" s="208" t="s">
        <v>262</v>
      </c>
      <c r="G642" s="199">
        <v>4</v>
      </c>
      <c r="H642" s="199" t="s">
        <v>306</v>
      </c>
      <c r="I642" s="200">
        <v>2171.1999999999998</v>
      </c>
      <c r="J642" s="200">
        <v>2025.5</v>
      </c>
      <c r="K642" s="200">
        <v>2025.5</v>
      </c>
      <c r="L642" s="209">
        <v>84</v>
      </c>
      <c r="M642" s="199" t="s">
        <v>260</v>
      </c>
      <c r="N642" s="199" t="s">
        <v>261</v>
      </c>
      <c r="O642" s="202" t="s">
        <v>263</v>
      </c>
      <c r="P642" s="203">
        <v>105815.67999999999</v>
      </c>
      <c r="Q642" s="203">
        <v>0</v>
      </c>
      <c r="R642" s="203">
        <v>0</v>
      </c>
      <c r="S642" s="203">
        <f t="shared" si="149"/>
        <v>105815.67999999999</v>
      </c>
      <c r="T642" s="203">
        <f t="shared" si="138"/>
        <v>48.736035372144435</v>
      </c>
      <c r="U642" s="218">
        <f>T642</f>
        <v>48.736035372144435</v>
      </c>
      <c r="V642" s="210">
        <v>48.736035372144435</v>
      </c>
      <c r="W642" s="210">
        <f t="shared" si="150"/>
        <v>0</v>
      </c>
      <c r="X642" s="210">
        <f t="shared" si="151"/>
        <v>0</v>
      </c>
      <c r="Y642" s="205">
        <v>0</v>
      </c>
      <c r="Z642" s="205">
        <v>0</v>
      </c>
      <c r="AA642" s="205">
        <v>0</v>
      </c>
      <c r="AB642" s="205">
        <v>0</v>
      </c>
      <c r="AC642" s="205">
        <v>0</v>
      </c>
      <c r="AD642" s="205">
        <v>0</v>
      </c>
      <c r="AE642" s="205">
        <v>0</v>
      </c>
      <c r="AF642" s="211">
        <v>0</v>
      </c>
      <c r="AG642" s="205">
        <v>0</v>
      </c>
      <c r="AH642" s="205">
        <v>0</v>
      </c>
      <c r="AI642" s="205">
        <v>0</v>
      </c>
      <c r="AJ642" s="205">
        <v>0</v>
      </c>
      <c r="AK642" s="205">
        <v>0</v>
      </c>
      <c r="AL642" s="211">
        <v>0</v>
      </c>
      <c r="AM642" s="205">
        <v>0</v>
      </c>
      <c r="AN642" s="205">
        <v>0</v>
      </c>
      <c r="AO642" s="211">
        <v>0</v>
      </c>
      <c r="AP642" s="205">
        <v>0</v>
      </c>
      <c r="AQ642" s="204">
        <v>0</v>
      </c>
      <c r="AR642" s="204">
        <v>0</v>
      </c>
    </row>
    <row r="643" spans="1:44" s="204" customFormat="1" ht="36" hidden="1" customHeight="1">
      <c r="A643" s="204">
        <v>1</v>
      </c>
      <c r="B643" s="207">
        <f>SUBTOTAL(103,$A$552:A643)</f>
        <v>0</v>
      </c>
      <c r="C643" s="197" t="s">
        <v>445</v>
      </c>
      <c r="D643" s="199">
        <v>1959</v>
      </c>
      <c r="E643" s="199"/>
      <c r="F643" s="208" t="s">
        <v>262</v>
      </c>
      <c r="G643" s="199">
        <v>2</v>
      </c>
      <c r="H643" s="199" t="s">
        <v>297</v>
      </c>
      <c r="I643" s="200">
        <v>679.1</v>
      </c>
      <c r="J643" s="200">
        <v>632.4</v>
      </c>
      <c r="K643" s="200">
        <v>632.4</v>
      </c>
      <c r="L643" s="209">
        <v>43</v>
      </c>
      <c r="M643" s="199" t="s">
        <v>260</v>
      </c>
      <c r="N643" s="199" t="s">
        <v>261</v>
      </c>
      <c r="O643" s="202" t="s">
        <v>263</v>
      </c>
      <c r="P643" s="203">
        <v>66740.47</v>
      </c>
      <c r="Q643" s="203">
        <v>0</v>
      </c>
      <c r="R643" s="203">
        <v>0</v>
      </c>
      <c r="S643" s="203">
        <f t="shared" si="149"/>
        <v>66740.47</v>
      </c>
      <c r="T643" s="203">
        <f t="shared" si="138"/>
        <v>98.277823590045642</v>
      </c>
      <c r="U643" s="203">
        <v>7930.9264614931526</v>
      </c>
      <c r="V643" s="210">
        <v>7930.9264614931526</v>
      </c>
      <c r="W643" s="210">
        <f t="shared" si="150"/>
        <v>0</v>
      </c>
      <c r="X643" s="210">
        <f t="shared" si="151"/>
        <v>7832.6486379031066</v>
      </c>
      <c r="Y643" s="205">
        <v>0</v>
      </c>
      <c r="Z643" s="205">
        <v>0</v>
      </c>
      <c r="AA643" s="205">
        <v>0</v>
      </c>
      <c r="AB643" s="205">
        <v>0</v>
      </c>
      <c r="AC643" s="205">
        <v>0</v>
      </c>
      <c r="AD643" s="205">
        <v>0</v>
      </c>
      <c r="AE643" s="205">
        <v>0</v>
      </c>
      <c r="AF643" s="211">
        <v>0</v>
      </c>
      <c r="AG643" s="205">
        <v>0</v>
      </c>
      <c r="AH643" s="211">
        <v>0</v>
      </c>
      <c r="AI643" s="205">
        <v>0</v>
      </c>
      <c r="AJ643" s="205">
        <v>0</v>
      </c>
      <c r="AK643" s="205">
        <v>0</v>
      </c>
      <c r="AL643" s="211">
        <v>0</v>
      </c>
      <c r="AM643" s="205">
        <v>0</v>
      </c>
      <c r="AN643" s="205">
        <v>0</v>
      </c>
      <c r="AO643" s="211">
        <v>0</v>
      </c>
      <c r="AP643" s="205">
        <v>0</v>
      </c>
      <c r="AQ643" s="204">
        <v>0</v>
      </c>
      <c r="AR643" s="204">
        <v>0</v>
      </c>
    </row>
    <row r="644" spans="1:44" s="204" customFormat="1" ht="36" hidden="1" customHeight="1">
      <c r="A644" s="204">
        <v>1</v>
      </c>
      <c r="B644" s="207">
        <f>SUBTOTAL(103,$A$552:A644)</f>
        <v>0</v>
      </c>
      <c r="C644" s="197" t="s">
        <v>446</v>
      </c>
      <c r="D644" s="199">
        <v>1959</v>
      </c>
      <c r="E644" s="199"/>
      <c r="F644" s="208" t="s">
        <v>262</v>
      </c>
      <c r="G644" s="199">
        <v>2</v>
      </c>
      <c r="H644" s="199" t="s">
        <v>297</v>
      </c>
      <c r="I644" s="200">
        <v>692.3</v>
      </c>
      <c r="J644" s="200">
        <v>645.9</v>
      </c>
      <c r="K644" s="200">
        <v>615.29999999999995</v>
      </c>
      <c r="L644" s="209">
        <v>28</v>
      </c>
      <c r="M644" s="199" t="s">
        <v>260</v>
      </c>
      <c r="N644" s="199" t="s">
        <v>261</v>
      </c>
      <c r="O644" s="202" t="s">
        <v>263</v>
      </c>
      <c r="P644" s="203">
        <v>68133</v>
      </c>
      <c r="Q644" s="203">
        <v>0</v>
      </c>
      <c r="R644" s="203">
        <v>0</v>
      </c>
      <c r="S644" s="203">
        <f t="shared" si="149"/>
        <v>68133</v>
      </c>
      <c r="T644" s="203">
        <f t="shared" si="138"/>
        <v>98.415426838075987</v>
      </c>
      <c r="U644" s="203">
        <v>7779.7084500938909</v>
      </c>
      <c r="V644" s="210">
        <v>7779.7084500938909</v>
      </c>
      <c r="W644" s="210">
        <f t="shared" si="150"/>
        <v>0</v>
      </c>
      <c r="X644" s="210">
        <f t="shared" si="151"/>
        <v>7681.2930232558147</v>
      </c>
      <c r="Y644" s="205">
        <v>0</v>
      </c>
      <c r="Z644" s="205">
        <v>0</v>
      </c>
      <c r="AA644" s="205">
        <v>0</v>
      </c>
      <c r="AB644" s="205">
        <v>0</v>
      </c>
      <c r="AC644" s="205">
        <v>0</v>
      </c>
      <c r="AD644" s="205">
        <v>0</v>
      </c>
      <c r="AE644" s="205">
        <v>0</v>
      </c>
      <c r="AF644" s="211">
        <v>0</v>
      </c>
      <c r="AG644" s="205">
        <v>0</v>
      </c>
      <c r="AH644" s="211">
        <v>0</v>
      </c>
      <c r="AI644" s="205">
        <v>0</v>
      </c>
      <c r="AJ644" s="205">
        <v>0</v>
      </c>
      <c r="AK644" s="205">
        <v>0</v>
      </c>
      <c r="AL644" s="211">
        <v>0</v>
      </c>
      <c r="AM644" s="205">
        <v>0</v>
      </c>
      <c r="AN644" s="205">
        <v>0</v>
      </c>
      <c r="AO644" s="211">
        <v>0</v>
      </c>
      <c r="AP644" s="205">
        <v>0</v>
      </c>
      <c r="AQ644" s="204">
        <v>0</v>
      </c>
      <c r="AR644" s="204">
        <v>0</v>
      </c>
    </row>
    <row r="645" spans="1:44" s="204" customFormat="1" ht="36" hidden="1" customHeight="1">
      <c r="A645" s="204">
        <v>1</v>
      </c>
      <c r="B645" s="207">
        <f>SUBTOTAL(103,$A$552:A645)</f>
        <v>0</v>
      </c>
      <c r="C645" s="197" t="s">
        <v>447</v>
      </c>
      <c r="D645" s="199">
        <v>1972</v>
      </c>
      <c r="E645" s="199"/>
      <c r="F645" s="208" t="s">
        <v>262</v>
      </c>
      <c r="G645" s="199">
        <v>2</v>
      </c>
      <c r="H645" s="199" t="s">
        <v>297</v>
      </c>
      <c r="I645" s="200">
        <v>800.8</v>
      </c>
      <c r="J645" s="200">
        <v>734.3</v>
      </c>
      <c r="K645" s="200">
        <v>734.3</v>
      </c>
      <c r="L645" s="209">
        <v>35</v>
      </c>
      <c r="M645" s="199" t="s">
        <v>260</v>
      </c>
      <c r="N645" s="199" t="s">
        <v>261</v>
      </c>
      <c r="O645" s="202" t="s">
        <v>263</v>
      </c>
      <c r="P645" s="203">
        <v>3132062.8899999997</v>
      </c>
      <c r="Q645" s="203">
        <v>0</v>
      </c>
      <c r="R645" s="203">
        <v>0</v>
      </c>
      <c r="S645" s="203">
        <f t="shared" si="149"/>
        <v>3132062.8899999997</v>
      </c>
      <c r="T645" s="203">
        <f t="shared" si="138"/>
        <v>3911.1674450549449</v>
      </c>
      <c r="U645" s="203">
        <v>7411.0089560439565</v>
      </c>
      <c r="V645" s="210">
        <v>7411.0089560439565</v>
      </c>
      <c r="W645" s="210">
        <f t="shared" si="150"/>
        <v>7411.0089560439565</v>
      </c>
      <c r="X645" s="210">
        <f t="shared" si="151"/>
        <v>3499.8415109890116</v>
      </c>
      <c r="Y645" s="205">
        <v>0</v>
      </c>
      <c r="Z645" s="205">
        <v>0</v>
      </c>
      <c r="AA645" s="205">
        <v>0</v>
      </c>
      <c r="AB645" s="205">
        <v>0</v>
      </c>
      <c r="AC645" s="205">
        <v>0</v>
      </c>
      <c r="AD645" s="205">
        <v>0</v>
      </c>
      <c r="AE645" s="205">
        <v>0</v>
      </c>
      <c r="AF645" s="211">
        <v>0</v>
      </c>
      <c r="AG645" s="205">
        <v>665.55</v>
      </c>
      <c r="AH645" s="211">
        <f>8917.04*AG645/I645</f>
        <v>7411.0089560439565</v>
      </c>
      <c r="AI645" s="205">
        <v>0</v>
      </c>
      <c r="AJ645" s="205">
        <v>0</v>
      </c>
      <c r="AK645" s="205">
        <v>0</v>
      </c>
      <c r="AL645" s="211">
        <v>0</v>
      </c>
      <c r="AM645" s="205">
        <v>0</v>
      </c>
      <c r="AN645" s="205">
        <v>0</v>
      </c>
      <c r="AO645" s="211">
        <v>0</v>
      </c>
      <c r="AP645" s="205">
        <v>0</v>
      </c>
      <c r="AQ645" s="204">
        <v>0</v>
      </c>
      <c r="AR645" s="204">
        <v>0</v>
      </c>
    </row>
    <row r="646" spans="1:44" s="204" customFormat="1" ht="36" hidden="1" customHeight="1">
      <c r="A646" s="204">
        <v>1</v>
      </c>
      <c r="B646" s="207">
        <f>SUBTOTAL(103,$A$552:A646)</f>
        <v>0</v>
      </c>
      <c r="C646" s="197" t="s">
        <v>448</v>
      </c>
      <c r="D646" s="199">
        <v>1954</v>
      </c>
      <c r="E646" s="199"/>
      <c r="F646" s="208" t="s">
        <v>318</v>
      </c>
      <c r="G646" s="199">
        <v>2</v>
      </c>
      <c r="H646" s="199" t="s">
        <v>297</v>
      </c>
      <c r="I646" s="200">
        <v>391.3</v>
      </c>
      <c r="J646" s="200">
        <v>360.5</v>
      </c>
      <c r="K646" s="200">
        <v>360.5</v>
      </c>
      <c r="L646" s="209">
        <v>15</v>
      </c>
      <c r="M646" s="199" t="s">
        <v>260</v>
      </c>
      <c r="N646" s="199" t="s">
        <v>261</v>
      </c>
      <c r="O646" s="202" t="s">
        <v>263</v>
      </c>
      <c r="P646" s="203">
        <v>975506.3</v>
      </c>
      <c r="Q646" s="203">
        <v>0</v>
      </c>
      <c r="R646" s="203">
        <v>0</v>
      </c>
      <c r="S646" s="203">
        <f t="shared" si="149"/>
        <v>975506.3</v>
      </c>
      <c r="T646" s="203">
        <f t="shared" si="138"/>
        <v>2492.9882443138258</v>
      </c>
      <c r="U646" s="203">
        <v>7247.4741390237659</v>
      </c>
      <c r="V646" s="210">
        <v>7247.4741390237659</v>
      </c>
      <c r="W646" s="210">
        <f t="shared" si="150"/>
        <v>7247.4741390237659</v>
      </c>
      <c r="X646" s="210">
        <f t="shared" si="151"/>
        <v>4754.4858947099401</v>
      </c>
      <c r="Y646" s="205">
        <v>0</v>
      </c>
      <c r="Z646" s="205">
        <v>0</v>
      </c>
      <c r="AA646" s="205">
        <v>0</v>
      </c>
      <c r="AB646" s="205">
        <v>0</v>
      </c>
      <c r="AC646" s="205">
        <v>0</v>
      </c>
      <c r="AD646" s="205">
        <v>0</v>
      </c>
      <c r="AE646" s="205">
        <v>0</v>
      </c>
      <c r="AF646" s="211">
        <v>0</v>
      </c>
      <c r="AG646" s="205">
        <v>0</v>
      </c>
      <c r="AH646" s="205">
        <v>0</v>
      </c>
      <c r="AI646" s="205">
        <v>0</v>
      </c>
      <c r="AJ646" s="205">
        <v>0</v>
      </c>
      <c r="AK646" s="205">
        <v>363.46</v>
      </c>
      <c r="AL646" s="211">
        <f>7802.61*AK646/I646</f>
        <v>7247.4741390237659</v>
      </c>
      <c r="AM646" s="205">
        <v>0</v>
      </c>
      <c r="AN646" s="205">
        <v>0</v>
      </c>
      <c r="AO646" s="211">
        <v>0</v>
      </c>
      <c r="AP646" s="205">
        <v>0</v>
      </c>
      <c r="AQ646" s="204">
        <v>0</v>
      </c>
      <c r="AR646" s="204">
        <v>0</v>
      </c>
    </row>
    <row r="647" spans="1:44" s="204" customFormat="1" ht="36" hidden="1" customHeight="1">
      <c r="A647" s="204">
        <v>1</v>
      </c>
      <c r="B647" s="207">
        <f>SUBTOTAL(103,$A$552:A647)</f>
        <v>0</v>
      </c>
      <c r="C647" s="197" t="s">
        <v>451</v>
      </c>
      <c r="D647" s="199">
        <v>1957</v>
      </c>
      <c r="E647" s="199">
        <v>2010</v>
      </c>
      <c r="F647" s="208" t="s">
        <v>262</v>
      </c>
      <c r="G647" s="199">
        <v>2</v>
      </c>
      <c r="H647" s="199" t="s">
        <v>297</v>
      </c>
      <c r="I647" s="200">
        <v>728.8</v>
      </c>
      <c r="J647" s="200">
        <v>720.3</v>
      </c>
      <c r="K647" s="200">
        <v>720.3</v>
      </c>
      <c r="L647" s="209">
        <v>14</v>
      </c>
      <c r="M647" s="199" t="s">
        <v>260</v>
      </c>
      <c r="N647" s="199" t="s">
        <v>335</v>
      </c>
      <c r="O647" s="202" t="s">
        <v>336</v>
      </c>
      <c r="P647" s="203">
        <v>2782784.7399999998</v>
      </c>
      <c r="Q647" s="203">
        <v>0</v>
      </c>
      <c r="R647" s="203">
        <v>0</v>
      </c>
      <c r="S647" s="203">
        <f t="shared" si="149"/>
        <v>2782784.7399999998</v>
      </c>
      <c r="T647" s="203">
        <f t="shared" si="138"/>
        <v>3818.3105653128428</v>
      </c>
      <c r="U647" s="203">
        <f>W647</f>
        <v>4630.9400000000005</v>
      </c>
      <c r="V647" s="210">
        <f>W647</f>
        <v>4630.9400000000005</v>
      </c>
      <c r="W647" s="210">
        <f t="shared" si="150"/>
        <v>4630.9400000000005</v>
      </c>
      <c r="X647" s="210">
        <f t="shared" si="151"/>
        <v>812.62943468715775</v>
      </c>
      <c r="Y647" s="205">
        <v>113.09</v>
      </c>
      <c r="Z647" s="205">
        <v>262.75</v>
      </c>
      <c r="AA647" s="205">
        <v>3259.66</v>
      </c>
      <c r="AB647" s="205">
        <v>184.98</v>
      </c>
      <c r="AC647" s="205">
        <v>810.46</v>
      </c>
      <c r="AD647" s="205">
        <v>0</v>
      </c>
      <c r="AE647" s="205">
        <v>0</v>
      </c>
      <c r="AF647" s="211">
        <v>0</v>
      </c>
      <c r="AG647" s="205">
        <v>0</v>
      </c>
      <c r="AH647" s="205">
        <v>0</v>
      </c>
      <c r="AI647" s="205">
        <v>0</v>
      </c>
      <c r="AJ647" s="205">
        <v>0</v>
      </c>
      <c r="AK647" s="205">
        <v>0</v>
      </c>
      <c r="AL647" s="211">
        <v>0</v>
      </c>
      <c r="AM647" s="205">
        <v>0</v>
      </c>
      <c r="AN647" s="205">
        <v>0</v>
      </c>
      <c r="AO647" s="211">
        <v>0</v>
      </c>
      <c r="AP647" s="205">
        <v>0</v>
      </c>
      <c r="AQ647" s="204">
        <v>0</v>
      </c>
      <c r="AR647" s="204">
        <v>0</v>
      </c>
    </row>
    <row r="648" spans="1:44" s="204" customFormat="1" ht="36" hidden="1" customHeight="1">
      <c r="A648" s="204">
        <v>1</v>
      </c>
      <c r="B648" s="207">
        <f>SUBTOTAL(103,$A$552:A648)</f>
        <v>0</v>
      </c>
      <c r="C648" s="197" t="s">
        <v>452</v>
      </c>
      <c r="D648" s="199">
        <v>1976</v>
      </c>
      <c r="E648" s="199">
        <v>2008</v>
      </c>
      <c r="F648" s="208" t="s">
        <v>305</v>
      </c>
      <c r="G648" s="199">
        <v>5</v>
      </c>
      <c r="H648" s="199" t="s">
        <v>2190</v>
      </c>
      <c r="I648" s="200">
        <v>7722.2</v>
      </c>
      <c r="J648" s="200">
        <v>7705.8</v>
      </c>
      <c r="K648" s="200">
        <v>7705.8</v>
      </c>
      <c r="L648" s="209">
        <v>351</v>
      </c>
      <c r="M648" s="199" t="s">
        <v>260</v>
      </c>
      <c r="N648" s="199" t="s">
        <v>264</v>
      </c>
      <c r="O648" s="202" t="s">
        <v>337</v>
      </c>
      <c r="P648" s="203">
        <v>7890296.8599999994</v>
      </c>
      <c r="Q648" s="203">
        <v>0</v>
      </c>
      <c r="R648" s="203">
        <v>0</v>
      </c>
      <c r="S648" s="203">
        <f t="shared" si="149"/>
        <v>7890296.8599999994</v>
      </c>
      <c r="T648" s="203">
        <f t="shared" si="138"/>
        <v>1021.7680013467664</v>
      </c>
      <c r="U648" s="203">
        <v>2207.0314873999641</v>
      </c>
      <c r="V648" s="210">
        <v>2207.0314873999641</v>
      </c>
      <c r="W648" s="210">
        <f t="shared" si="150"/>
        <v>2207.0314873999641</v>
      </c>
      <c r="X648" s="210">
        <f t="shared" si="151"/>
        <v>1185.2634860531978</v>
      </c>
      <c r="Y648" s="205">
        <v>0</v>
      </c>
      <c r="Z648" s="205">
        <v>0</v>
      </c>
      <c r="AA648" s="205">
        <v>0</v>
      </c>
      <c r="AB648" s="205">
        <v>0</v>
      </c>
      <c r="AC648" s="205">
        <v>0</v>
      </c>
      <c r="AD648" s="205">
        <v>0</v>
      </c>
      <c r="AE648" s="205">
        <v>0</v>
      </c>
      <c r="AF648" s="211">
        <v>0</v>
      </c>
      <c r="AG648" s="205">
        <v>1911.3</v>
      </c>
      <c r="AH648" s="211">
        <f t="shared" ref="AH648:AH656" si="152">8917.04*AG648/I648</f>
        <v>2207.0314873999641</v>
      </c>
      <c r="AI648" s="205">
        <v>0</v>
      </c>
      <c r="AJ648" s="205">
        <v>0</v>
      </c>
      <c r="AK648" s="205">
        <v>0</v>
      </c>
      <c r="AL648" s="211">
        <v>0</v>
      </c>
      <c r="AM648" s="205">
        <v>0</v>
      </c>
      <c r="AN648" s="205">
        <v>0</v>
      </c>
      <c r="AO648" s="211">
        <v>0</v>
      </c>
      <c r="AP648" s="205">
        <v>0</v>
      </c>
      <c r="AQ648" s="204">
        <v>0</v>
      </c>
      <c r="AR648" s="204">
        <v>0</v>
      </c>
    </row>
    <row r="649" spans="1:44" s="204" customFormat="1" ht="36" hidden="1" customHeight="1">
      <c r="A649" s="204">
        <v>1</v>
      </c>
      <c r="B649" s="207">
        <f>SUBTOTAL(103,$A$552:A649)</f>
        <v>0</v>
      </c>
      <c r="C649" s="197" t="s">
        <v>432</v>
      </c>
      <c r="D649" s="199">
        <v>1969</v>
      </c>
      <c r="E649" s="199"/>
      <c r="F649" s="208" t="s">
        <v>262</v>
      </c>
      <c r="G649" s="199">
        <v>2</v>
      </c>
      <c r="H649" s="199" t="s">
        <v>297</v>
      </c>
      <c r="I649" s="203">
        <v>725.2</v>
      </c>
      <c r="J649" s="203">
        <v>674.9</v>
      </c>
      <c r="K649" s="203">
        <v>674.9</v>
      </c>
      <c r="L649" s="209">
        <v>25</v>
      </c>
      <c r="M649" s="199" t="s">
        <v>260</v>
      </c>
      <c r="N649" s="199" t="s">
        <v>261</v>
      </c>
      <c r="O649" s="202" t="s">
        <v>263</v>
      </c>
      <c r="P649" s="203">
        <v>2276102.04</v>
      </c>
      <c r="Q649" s="203">
        <v>0</v>
      </c>
      <c r="R649" s="203">
        <v>0</v>
      </c>
      <c r="S649" s="203">
        <f t="shared" si="149"/>
        <v>2276102.04</v>
      </c>
      <c r="T649" s="203">
        <f t="shared" si="138"/>
        <v>3138.5852730281299</v>
      </c>
      <c r="U649" s="203">
        <v>7720.8876955322676</v>
      </c>
      <c r="V649" s="210">
        <v>7720.8876955322676</v>
      </c>
      <c r="W649" s="210">
        <f t="shared" si="150"/>
        <v>7720.8876955322676</v>
      </c>
      <c r="X649" s="210">
        <f t="shared" si="151"/>
        <v>4582.3024225041372</v>
      </c>
      <c r="Y649" s="205">
        <v>0</v>
      </c>
      <c r="Z649" s="205">
        <v>0</v>
      </c>
      <c r="AA649" s="205">
        <v>0</v>
      </c>
      <c r="AB649" s="205">
        <v>0</v>
      </c>
      <c r="AC649" s="205">
        <v>0</v>
      </c>
      <c r="AD649" s="205">
        <v>0</v>
      </c>
      <c r="AE649" s="205">
        <v>0</v>
      </c>
      <c r="AF649" s="211">
        <v>0</v>
      </c>
      <c r="AG649" s="205">
        <v>627.91999999999996</v>
      </c>
      <c r="AH649" s="211">
        <f t="shared" si="152"/>
        <v>7720.8876955322676</v>
      </c>
      <c r="AI649" s="205">
        <v>0</v>
      </c>
      <c r="AJ649" s="205">
        <v>0</v>
      </c>
      <c r="AK649" s="205">
        <v>0</v>
      </c>
      <c r="AL649" s="211">
        <v>0</v>
      </c>
      <c r="AM649" s="205">
        <v>0</v>
      </c>
      <c r="AN649" s="205">
        <v>0</v>
      </c>
      <c r="AO649" s="211">
        <v>0</v>
      </c>
      <c r="AP649" s="205">
        <v>0</v>
      </c>
      <c r="AQ649" s="204">
        <v>0</v>
      </c>
      <c r="AR649" s="204">
        <v>0</v>
      </c>
    </row>
    <row r="650" spans="1:44" s="204" customFormat="1" ht="36" hidden="1" customHeight="1">
      <c r="A650" s="204">
        <v>1</v>
      </c>
      <c r="B650" s="207">
        <f>SUBTOTAL(103,$A$552:A650)</f>
        <v>0</v>
      </c>
      <c r="C650" s="197" t="s">
        <v>1243</v>
      </c>
      <c r="D650" s="199">
        <v>1970</v>
      </c>
      <c r="E650" s="199"/>
      <c r="F650" s="208" t="s">
        <v>262</v>
      </c>
      <c r="G650" s="199">
        <v>2</v>
      </c>
      <c r="H650" s="199" t="s">
        <v>297</v>
      </c>
      <c r="I650" s="200">
        <v>781.5</v>
      </c>
      <c r="J650" s="200">
        <v>722.4</v>
      </c>
      <c r="K650" s="200">
        <v>722.4</v>
      </c>
      <c r="L650" s="209">
        <v>29</v>
      </c>
      <c r="M650" s="199" t="s">
        <v>260</v>
      </c>
      <c r="N650" s="199" t="s">
        <v>261</v>
      </c>
      <c r="O650" s="202" t="s">
        <v>263</v>
      </c>
      <c r="P650" s="203">
        <v>3075563.96</v>
      </c>
      <c r="Q650" s="203">
        <v>0</v>
      </c>
      <c r="R650" s="203">
        <v>0</v>
      </c>
      <c r="S650" s="203">
        <f t="shared" si="149"/>
        <v>3075563.96</v>
      </c>
      <c r="T650" s="203">
        <f t="shared" si="138"/>
        <v>3935.4625207933459</v>
      </c>
      <c r="U650" s="203">
        <v>7163.9830254638518</v>
      </c>
      <c r="V650" s="210">
        <v>7163.9830254638518</v>
      </c>
      <c r="W650" s="210">
        <f t="shared" si="150"/>
        <v>7163.9830254638518</v>
      </c>
      <c r="X650" s="210">
        <f t="shared" si="151"/>
        <v>3228.5205046705059</v>
      </c>
      <c r="Y650" s="205">
        <v>0</v>
      </c>
      <c r="Z650" s="205">
        <v>0</v>
      </c>
      <c r="AA650" s="205">
        <v>0</v>
      </c>
      <c r="AB650" s="205">
        <v>0</v>
      </c>
      <c r="AC650" s="205">
        <v>0</v>
      </c>
      <c r="AD650" s="205">
        <v>0</v>
      </c>
      <c r="AE650" s="205">
        <v>0</v>
      </c>
      <c r="AF650" s="211">
        <v>0</v>
      </c>
      <c r="AG650" s="205">
        <v>627.86</v>
      </c>
      <c r="AH650" s="211">
        <f t="shared" si="152"/>
        <v>7163.9830254638518</v>
      </c>
      <c r="AI650" s="205">
        <v>0</v>
      </c>
      <c r="AJ650" s="205">
        <v>0</v>
      </c>
      <c r="AK650" s="205">
        <v>0</v>
      </c>
      <c r="AL650" s="211">
        <v>0</v>
      </c>
      <c r="AM650" s="205">
        <v>0</v>
      </c>
      <c r="AN650" s="205">
        <v>0</v>
      </c>
      <c r="AO650" s="211">
        <v>0</v>
      </c>
      <c r="AP650" s="205">
        <v>0</v>
      </c>
      <c r="AQ650" s="204">
        <v>0</v>
      </c>
      <c r="AR650" s="204">
        <v>0</v>
      </c>
    </row>
    <row r="651" spans="1:44" s="204" customFormat="1" ht="36" hidden="1" customHeight="1">
      <c r="A651" s="204">
        <v>1</v>
      </c>
      <c r="B651" s="207">
        <f>SUBTOTAL(103,$A$552:A651)</f>
        <v>0</v>
      </c>
      <c r="C651" s="197" t="s">
        <v>450</v>
      </c>
      <c r="D651" s="199">
        <v>1971</v>
      </c>
      <c r="E651" s="199"/>
      <c r="F651" s="208" t="s">
        <v>262</v>
      </c>
      <c r="G651" s="199">
        <v>2</v>
      </c>
      <c r="H651" s="199" t="s">
        <v>297</v>
      </c>
      <c r="I651" s="200">
        <v>775.3</v>
      </c>
      <c r="J651" s="200">
        <v>716.1</v>
      </c>
      <c r="K651" s="200">
        <v>716.1</v>
      </c>
      <c r="L651" s="209">
        <v>35</v>
      </c>
      <c r="M651" s="199" t="s">
        <v>260</v>
      </c>
      <c r="N651" s="199" t="s">
        <v>261</v>
      </c>
      <c r="O651" s="202" t="s">
        <v>263</v>
      </c>
      <c r="P651" s="203">
        <v>4441479.53</v>
      </c>
      <c r="Q651" s="203">
        <v>0</v>
      </c>
      <c r="R651" s="203">
        <v>0</v>
      </c>
      <c r="S651" s="203">
        <f t="shared" si="149"/>
        <v>4441479.53</v>
      </c>
      <c r="T651" s="203">
        <f t="shared" si="138"/>
        <v>5728.7237585450803</v>
      </c>
      <c r="U651" s="203">
        <f>V651</f>
        <v>7624.281976009288</v>
      </c>
      <c r="V651" s="210">
        <v>7624.281976009288</v>
      </c>
      <c r="W651" s="210">
        <f t="shared" si="150"/>
        <v>7624.281976009288</v>
      </c>
      <c r="X651" s="210">
        <f t="shared" si="151"/>
        <v>1895.5582174642077</v>
      </c>
      <c r="Y651" s="205">
        <v>0</v>
      </c>
      <c r="Z651" s="205">
        <v>0</v>
      </c>
      <c r="AA651" s="205">
        <v>0</v>
      </c>
      <c r="AB651" s="205">
        <v>0</v>
      </c>
      <c r="AC651" s="205">
        <v>0</v>
      </c>
      <c r="AD651" s="205">
        <v>0</v>
      </c>
      <c r="AE651" s="205">
        <v>0</v>
      </c>
      <c r="AF651" s="211">
        <v>0</v>
      </c>
      <c r="AG651" s="205">
        <v>662.9</v>
      </c>
      <c r="AH651" s="211">
        <f t="shared" si="152"/>
        <v>7624.281976009288</v>
      </c>
      <c r="AI651" s="205">
        <v>0</v>
      </c>
      <c r="AJ651" s="205">
        <v>0</v>
      </c>
      <c r="AK651" s="205">
        <v>0</v>
      </c>
      <c r="AL651" s="211">
        <v>0</v>
      </c>
      <c r="AM651" s="205">
        <v>0</v>
      </c>
      <c r="AN651" s="205">
        <v>0</v>
      </c>
      <c r="AO651" s="211">
        <v>0</v>
      </c>
      <c r="AP651" s="205">
        <v>0</v>
      </c>
      <c r="AQ651" s="204">
        <v>0</v>
      </c>
      <c r="AR651" s="204">
        <v>0</v>
      </c>
    </row>
    <row r="652" spans="1:44" s="204" customFormat="1" ht="36" hidden="1" customHeight="1">
      <c r="A652" s="204">
        <v>1</v>
      </c>
      <c r="B652" s="207">
        <f>SUBTOTAL(103,$A$552:A652)</f>
        <v>0</v>
      </c>
      <c r="C652" s="197" t="s">
        <v>1574</v>
      </c>
      <c r="D652" s="199">
        <v>1959</v>
      </c>
      <c r="E652" s="199"/>
      <c r="F652" s="208" t="s">
        <v>1299</v>
      </c>
      <c r="G652" s="199">
        <v>2</v>
      </c>
      <c r="H652" s="199" t="s">
        <v>297</v>
      </c>
      <c r="I652" s="200">
        <v>693.8</v>
      </c>
      <c r="J652" s="200">
        <v>645.20000000000005</v>
      </c>
      <c r="K652" s="200">
        <v>573.4</v>
      </c>
      <c r="L652" s="209">
        <v>22</v>
      </c>
      <c r="M652" s="199" t="s">
        <v>260</v>
      </c>
      <c r="N652" s="199" t="s">
        <v>261</v>
      </c>
      <c r="O652" s="202" t="s">
        <v>263</v>
      </c>
      <c r="P652" s="203">
        <v>2975915.4</v>
      </c>
      <c r="Q652" s="203">
        <v>0</v>
      </c>
      <c r="R652" s="203">
        <v>0</v>
      </c>
      <c r="S652" s="203">
        <f t="shared" si="149"/>
        <v>2975915.4</v>
      </c>
      <c r="T652" s="203">
        <f t="shared" si="138"/>
        <v>4289.2986451426923</v>
      </c>
      <c r="U652" s="203">
        <f>W652</f>
        <v>7731.2716079561842</v>
      </c>
      <c r="V652" s="210">
        <f>W652</f>
        <v>7731.2716079561842</v>
      </c>
      <c r="W652" s="210">
        <f t="shared" si="150"/>
        <v>7731.2716079561842</v>
      </c>
      <c r="X652" s="210">
        <f t="shared" si="151"/>
        <v>3441.9729628134919</v>
      </c>
      <c r="Y652" s="205">
        <v>0</v>
      </c>
      <c r="Z652" s="205">
        <v>0</v>
      </c>
      <c r="AA652" s="205">
        <v>0</v>
      </c>
      <c r="AB652" s="205">
        <v>0</v>
      </c>
      <c r="AC652" s="205">
        <v>0</v>
      </c>
      <c r="AD652" s="205">
        <v>0</v>
      </c>
      <c r="AE652" s="205">
        <v>0</v>
      </c>
      <c r="AF652" s="211">
        <v>0</v>
      </c>
      <c r="AG652" s="205">
        <v>601.54</v>
      </c>
      <c r="AH652" s="211">
        <f t="shared" si="152"/>
        <v>7731.2716079561842</v>
      </c>
      <c r="AI652" s="205">
        <v>0</v>
      </c>
      <c r="AJ652" s="205">
        <v>0</v>
      </c>
      <c r="AK652" s="205">
        <v>0</v>
      </c>
      <c r="AL652" s="211">
        <v>0</v>
      </c>
      <c r="AM652" s="205">
        <v>0</v>
      </c>
      <c r="AN652" s="205">
        <v>0</v>
      </c>
      <c r="AO652" s="211">
        <v>0</v>
      </c>
      <c r="AP652" s="205">
        <v>0</v>
      </c>
      <c r="AQ652" s="204">
        <v>0</v>
      </c>
      <c r="AR652" s="204">
        <v>0</v>
      </c>
    </row>
    <row r="653" spans="1:44" s="204" customFormat="1" ht="36" hidden="1" customHeight="1">
      <c r="A653" s="204">
        <v>1</v>
      </c>
      <c r="B653" s="207">
        <f>SUBTOTAL(103,$A$552:A653)</f>
        <v>0</v>
      </c>
      <c r="C653" s="197" t="s">
        <v>1575</v>
      </c>
      <c r="D653" s="199">
        <v>1959</v>
      </c>
      <c r="E653" s="199"/>
      <c r="F653" s="208" t="s">
        <v>1299</v>
      </c>
      <c r="G653" s="199">
        <v>2</v>
      </c>
      <c r="H653" s="199" t="s">
        <v>298</v>
      </c>
      <c r="I653" s="200">
        <v>301.39999999999998</v>
      </c>
      <c r="J653" s="200">
        <v>280.39999999999998</v>
      </c>
      <c r="K653" s="200">
        <v>280.39999999999998</v>
      </c>
      <c r="L653" s="209">
        <v>17</v>
      </c>
      <c r="M653" s="199" t="s">
        <v>260</v>
      </c>
      <c r="N653" s="199" t="s">
        <v>261</v>
      </c>
      <c r="O653" s="202" t="s">
        <v>263</v>
      </c>
      <c r="P653" s="203">
        <v>1188949.76</v>
      </c>
      <c r="Q653" s="203">
        <v>0</v>
      </c>
      <c r="R653" s="203">
        <v>0</v>
      </c>
      <c r="S653" s="203">
        <f t="shared" si="149"/>
        <v>1188949.76</v>
      </c>
      <c r="T653" s="203">
        <f t="shared" si="138"/>
        <v>3944.7570006635701</v>
      </c>
      <c r="U653" s="203">
        <f>V653</f>
        <v>7254.9321459854018</v>
      </c>
      <c r="V653" s="210">
        <v>7254.9321459854018</v>
      </c>
      <c r="W653" s="210">
        <f t="shared" si="150"/>
        <v>7254.9321459854018</v>
      </c>
      <c r="X653" s="210">
        <f t="shared" si="151"/>
        <v>3310.1751453218317</v>
      </c>
      <c r="Y653" s="205">
        <v>0</v>
      </c>
      <c r="Z653" s="205">
        <v>0</v>
      </c>
      <c r="AA653" s="205">
        <v>0</v>
      </c>
      <c r="AB653" s="205">
        <v>0</v>
      </c>
      <c r="AC653" s="205">
        <v>0</v>
      </c>
      <c r="AD653" s="205">
        <v>0</v>
      </c>
      <c r="AE653" s="205">
        <v>0</v>
      </c>
      <c r="AF653" s="211">
        <v>0</v>
      </c>
      <c r="AG653" s="205">
        <v>245.22</v>
      </c>
      <c r="AH653" s="211">
        <f t="shared" si="152"/>
        <v>7254.9321459854018</v>
      </c>
      <c r="AI653" s="205">
        <v>0</v>
      </c>
      <c r="AJ653" s="205">
        <v>0</v>
      </c>
      <c r="AK653" s="205">
        <v>0</v>
      </c>
      <c r="AL653" s="211">
        <v>0</v>
      </c>
      <c r="AM653" s="205">
        <v>0</v>
      </c>
      <c r="AN653" s="205">
        <v>0</v>
      </c>
      <c r="AO653" s="211">
        <v>0</v>
      </c>
      <c r="AP653" s="205">
        <v>0</v>
      </c>
      <c r="AQ653" s="204">
        <v>0</v>
      </c>
      <c r="AR653" s="204">
        <v>0</v>
      </c>
    </row>
    <row r="654" spans="1:44" s="204" customFormat="1" ht="36" hidden="1" customHeight="1">
      <c r="A654" s="204">
        <v>1</v>
      </c>
      <c r="B654" s="207">
        <f>SUBTOTAL(103,$A$552:A654)</f>
        <v>0</v>
      </c>
      <c r="C654" s="197" t="s">
        <v>1576</v>
      </c>
      <c r="D654" s="199">
        <v>1962</v>
      </c>
      <c r="E654" s="199"/>
      <c r="F654" s="208" t="s">
        <v>1299</v>
      </c>
      <c r="G654" s="199">
        <v>2</v>
      </c>
      <c r="H654" s="199" t="s">
        <v>297</v>
      </c>
      <c r="I654" s="200">
        <v>585.91</v>
      </c>
      <c r="J654" s="200">
        <v>546.5</v>
      </c>
      <c r="K654" s="200">
        <v>546.5</v>
      </c>
      <c r="L654" s="209">
        <v>38</v>
      </c>
      <c r="M654" s="199" t="s">
        <v>260</v>
      </c>
      <c r="N654" s="199" t="s">
        <v>261</v>
      </c>
      <c r="O654" s="202" t="s">
        <v>263</v>
      </c>
      <c r="P654" s="203">
        <v>2192920.11</v>
      </c>
      <c r="Q654" s="203">
        <v>0</v>
      </c>
      <c r="R654" s="203">
        <v>0</v>
      </c>
      <c r="S654" s="203">
        <f t="shared" si="149"/>
        <v>2192920.11</v>
      </c>
      <c r="T654" s="203">
        <f t="shared" si="138"/>
        <v>3742.7593145704973</v>
      </c>
      <c r="U654" s="203">
        <f>V654</f>
        <v>7555.9932740523309</v>
      </c>
      <c r="V654" s="210">
        <v>7555.9932740523309</v>
      </c>
      <c r="W654" s="210">
        <f t="shared" si="150"/>
        <v>7555.9932740523309</v>
      </c>
      <c r="X654" s="210">
        <f t="shared" si="151"/>
        <v>3813.2339594818336</v>
      </c>
      <c r="Y654" s="205">
        <v>0</v>
      </c>
      <c r="Z654" s="205">
        <v>0</v>
      </c>
      <c r="AA654" s="205">
        <v>0</v>
      </c>
      <c r="AB654" s="205">
        <v>0</v>
      </c>
      <c r="AC654" s="205">
        <v>0</v>
      </c>
      <c r="AD654" s="205">
        <v>0</v>
      </c>
      <c r="AE654" s="205">
        <v>0</v>
      </c>
      <c r="AF654" s="211">
        <v>0</v>
      </c>
      <c r="AG654" s="205">
        <v>496.48</v>
      </c>
      <c r="AH654" s="211">
        <f t="shared" si="152"/>
        <v>7555.9932740523309</v>
      </c>
      <c r="AI654" s="205">
        <v>0</v>
      </c>
      <c r="AJ654" s="205">
        <v>0</v>
      </c>
      <c r="AK654" s="205">
        <v>0</v>
      </c>
      <c r="AL654" s="211">
        <v>0</v>
      </c>
      <c r="AM654" s="205">
        <v>0</v>
      </c>
      <c r="AN654" s="205">
        <v>0</v>
      </c>
      <c r="AO654" s="211">
        <v>0</v>
      </c>
      <c r="AP654" s="205">
        <v>0</v>
      </c>
      <c r="AQ654" s="204">
        <v>0</v>
      </c>
      <c r="AR654" s="204">
        <v>0</v>
      </c>
    </row>
    <row r="655" spans="1:44" s="204" customFormat="1" ht="36" hidden="1" customHeight="1">
      <c r="A655" s="204">
        <v>1</v>
      </c>
      <c r="B655" s="207">
        <f>SUBTOTAL(103,$A$552:A655)</f>
        <v>0</v>
      </c>
      <c r="C655" s="197" t="s">
        <v>1577</v>
      </c>
      <c r="D655" s="199">
        <v>1966</v>
      </c>
      <c r="E655" s="199"/>
      <c r="F655" s="208" t="s">
        <v>1299</v>
      </c>
      <c r="G655" s="199">
        <v>2</v>
      </c>
      <c r="H655" s="199" t="s">
        <v>297</v>
      </c>
      <c r="I655" s="200">
        <v>462.3</v>
      </c>
      <c r="J655" s="200">
        <v>462.3</v>
      </c>
      <c r="K655" s="200">
        <v>462.3</v>
      </c>
      <c r="L655" s="209">
        <v>32</v>
      </c>
      <c r="M655" s="199" t="s">
        <v>260</v>
      </c>
      <c r="N655" s="199" t="s">
        <v>261</v>
      </c>
      <c r="O655" s="202" t="s">
        <v>263</v>
      </c>
      <c r="P655" s="203">
        <v>1858562.25</v>
      </c>
      <c r="Q655" s="203">
        <v>0</v>
      </c>
      <c r="R655" s="203">
        <v>0</v>
      </c>
      <c r="S655" s="203">
        <f t="shared" si="149"/>
        <v>1858562.25</v>
      </c>
      <c r="T655" s="203">
        <f t="shared" si="138"/>
        <v>4020.2514600908498</v>
      </c>
      <c r="U655" s="203">
        <f>V655</f>
        <v>7979.6224269954582</v>
      </c>
      <c r="V655" s="210">
        <v>7979.6224269954582</v>
      </c>
      <c r="W655" s="210">
        <f t="shared" si="150"/>
        <v>7979.6224269954582</v>
      </c>
      <c r="X655" s="210">
        <f t="shared" si="151"/>
        <v>3959.3709669046084</v>
      </c>
      <c r="Y655" s="205">
        <v>0</v>
      </c>
      <c r="Z655" s="205">
        <v>0</v>
      </c>
      <c r="AA655" s="205">
        <v>0</v>
      </c>
      <c r="AB655" s="205">
        <v>0</v>
      </c>
      <c r="AC655" s="205">
        <v>0</v>
      </c>
      <c r="AD655" s="205">
        <v>0</v>
      </c>
      <c r="AE655" s="205">
        <v>0</v>
      </c>
      <c r="AF655" s="211">
        <v>0</v>
      </c>
      <c r="AG655" s="205">
        <v>413.7</v>
      </c>
      <c r="AH655" s="211">
        <f t="shared" si="152"/>
        <v>7979.6224269954582</v>
      </c>
      <c r="AI655" s="205">
        <v>0</v>
      </c>
      <c r="AJ655" s="205">
        <v>0</v>
      </c>
      <c r="AK655" s="205">
        <v>0</v>
      </c>
      <c r="AL655" s="211">
        <v>0</v>
      </c>
      <c r="AM655" s="205">
        <v>0</v>
      </c>
      <c r="AN655" s="205">
        <v>0</v>
      </c>
      <c r="AO655" s="211">
        <v>0</v>
      </c>
      <c r="AP655" s="205">
        <v>0</v>
      </c>
      <c r="AQ655" s="204">
        <v>0</v>
      </c>
      <c r="AR655" s="204">
        <v>0</v>
      </c>
    </row>
    <row r="656" spans="1:44" s="204" customFormat="1" ht="36" hidden="1" customHeight="1">
      <c r="A656" s="204">
        <v>1</v>
      </c>
      <c r="B656" s="207">
        <f>SUBTOTAL(103,$A$552:A656)</f>
        <v>0</v>
      </c>
      <c r="C656" s="197" t="s">
        <v>463</v>
      </c>
      <c r="D656" s="199">
        <v>1958</v>
      </c>
      <c r="E656" s="199"/>
      <c r="F656" s="208" t="s">
        <v>262</v>
      </c>
      <c r="G656" s="199">
        <v>2</v>
      </c>
      <c r="H656" s="199" t="s">
        <v>298</v>
      </c>
      <c r="I656" s="203">
        <v>660.3</v>
      </c>
      <c r="J656" s="203">
        <v>660.3</v>
      </c>
      <c r="K656" s="203">
        <v>660.3</v>
      </c>
      <c r="L656" s="209">
        <v>17</v>
      </c>
      <c r="M656" s="199" t="s">
        <v>260</v>
      </c>
      <c r="N656" s="199" t="s">
        <v>335</v>
      </c>
      <c r="O656" s="202" t="s">
        <v>336</v>
      </c>
      <c r="P656" s="203">
        <v>3247222.64</v>
      </c>
      <c r="Q656" s="203">
        <v>0</v>
      </c>
      <c r="R656" s="203">
        <v>0</v>
      </c>
      <c r="S656" s="203">
        <f t="shared" si="149"/>
        <v>3247222.64</v>
      </c>
      <c r="T656" s="203">
        <f t="shared" si="138"/>
        <v>4917.7989398758145</v>
      </c>
      <c r="U656" s="203">
        <f>V656</f>
        <v>8946.3448262910806</v>
      </c>
      <c r="V656" s="210">
        <v>8946.3448262910806</v>
      </c>
      <c r="W656" s="210">
        <f t="shared" si="150"/>
        <v>8946.3448262910806</v>
      </c>
      <c r="X656" s="210">
        <f t="shared" si="151"/>
        <v>4028.5458864152661</v>
      </c>
      <c r="Y656" s="205">
        <v>0</v>
      </c>
      <c r="Z656" s="205">
        <v>0</v>
      </c>
      <c r="AA656" s="205">
        <v>0</v>
      </c>
      <c r="AB656" s="205">
        <v>0</v>
      </c>
      <c r="AC656" s="205">
        <v>0</v>
      </c>
      <c r="AD656" s="205">
        <v>0</v>
      </c>
      <c r="AE656" s="205">
        <v>0</v>
      </c>
      <c r="AF656" s="211">
        <v>0</v>
      </c>
      <c r="AG656" s="205">
        <v>662.47</v>
      </c>
      <c r="AH656" s="211">
        <f t="shared" si="152"/>
        <v>8946.3448262910806</v>
      </c>
      <c r="AI656" s="205">
        <v>0</v>
      </c>
      <c r="AJ656" s="205">
        <v>0</v>
      </c>
      <c r="AK656" s="205">
        <v>0</v>
      </c>
      <c r="AL656" s="211">
        <v>0</v>
      </c>
      <c r="AM656" s="205">
        <v>0</v>
      </c>
      <c r="AN656" s="205">
        <v>0</v>
      </c>
      <c r="AO656" s="211">
        <v>0</v>
      </c>
      <c r="AP656" s="205">
        <v>0</v>
      </c>
      <c r="AQ656" s="204">
        <v>0</v>
      </c>
      <c r="AR656" s="204">
        <v>0</v>
      </c>
    </row>
    <row r="657" spans="1:44" s="204" customFormat="1" ht="36" hidden="1" customHeight="1">
      <c r="A657" s="204">
        <v>1</v>
      </c>
      <c r="B657" s="207">
        <f>SUBTOTAL(103,$A$552:A657)</f>
        <v>0</v>
      </c>
      <c r="C657" s="197" t="s">
        <v>1110</v>
      </c>
      <c r="D657" s="199">
        <v>1985</v>
      </c>
      <c r="E657" s="199">
        <v>2014</v>
      </c>
      <c r="F657" s="208" t="s">
        <v>262</v>
      </c>
      <c r="G657" s="199">
        <v>9</v>
      </c>
      <c r="H657" s="199" t="s">
        <v>306</v>
      </c>
      <c r="I657" s="203">
        <v>7073.4</v>
      </c>
      <c r="J657" s="203">
        <v>6236.1</v>
      </c>
      <c r="K657" s="203">
        <v>5330.6</v>
      </c>
      <c r="L657" s="209">
        <v>229</v>
      </c>
      <c r="M657" s="199" t="s">
        <v>260</v>
      </c>
      <c r="N657" s="199" t="s">
        <v>264</v>
      </c>
      <c r="O657" s="202" t="s">
        <v>1285</v>
      </c>
      <c r="P657" s="203">
        <v>3276957.95</v>
      </c>
      <c r="Q657" s="203">
        <v>0</v>
      </c>
      <c r="R657" s="203">
        <v>0</v>
      </c>
      <c r="S657" s="203">
        <f t="shared" si="149"/>
        <v>3276957.95</v>
      </c>
      <c r="T657" s="203">
        <f t="shared" si="138"/>
        <v>463.27903836910122</v>
      </c>
      <c r="U657" s="203">
        <v>4070.12</v>
      </c>
      <c r="V657" s="210">
        <v>4070.12</v>
      </c>
      <c r="W657" s="210">
        <f t="shared" si="150"/>
        <v>4070.12</v>
      </c>
      <c r="X657" s="210">
        <f t="shared" si="151"/>
        <v>3606.8409616308986</v>
      </c>
      <c r="Y657" s="205">
        <v>0</v>
      </c>
      <c r="Z657" s="205">
        <v>0</v>
      </c>
      <c r="AA657" s="205">
        <v>3259.66</v>
      </c>
      <c r="AB657" s="205">
        <v>0</v>
      </c>
      <c r="AC657" s="205">
        <v>810.46</v>
      </c>
      <c r="AD657" s="205">
        <v>0</v>
      </c>
      <c r="AE657" s="205">
        <v>0</v>
      </c>
      <c r="AF657" s="211">
        <v>0</v>
      </c>
      <c r="AG657" s="205">
        <v>0</v>
      </c>
      <c r="AH657" s="205">
        <v>0</v>
      </c>
      <c r="AI657" s="205">
        <v>0</v>
      </c>
      <c r="AJ657" s="205">
        <v>0</v>
      </c>
      <c r="AK657" s="205">
        <v>0</v>
      </c>
      <c r="AL657" s="211">
        <v>0</v>
      </c>
      <c r="AM657" s="205">
        <v>0</v>
      </c>
      <c r="AN657" s="205">
        <v>0</v>
      </c>
      <c r="AO657" s="211">
        <v>0</v>
      </c>
      <c r="AP657" s="205">
        <v>0</v>
      </c>
      <c r="AQ657" s="204">
        <v>0</v>
      </c>
      <c r="AR657" s="204">
        <v>0</v>
      </c>
    </row>
    <row r="658" spans="1:44" s="204" customFormat="1" ht="36" hidden="1" customHeight="1">
      <c r="A658" s="204">
        <v>1</v>
      </c>
      <c r="B658" s="207">
        <f>SUBTOTAL(103,$A$552:A658)</f>
        <v>0</v>
      </c>
      <c r="C658" s="197" t="s">
        <v>441</v>
      </c>
      <c r="D658" s="199">
        <v>1937</v>
      </c>
      <c r="E658" s="199">
        <v>2010</v>
      </c>
      <c r="F658" s="208" t="s">
        <v>324</v>
      </c>
      <c r="G658" s="199">
        <v>2</v>
      </c>
      <c r="H658" s="199" t="s">
        <v>297</v>
      </c>
      <c r="I658" s="200">
        <v>522</v>
      </c>
      <c r="J658" s="200">
        <v>471.4</v>
      </c>
      <c r="K658" s="200">
        <v>471.4</v>
      </c>
      <c r="L658" s="209">
        <v>22</v>
      </c>
      <c r="M658" s="199" t="s">
        <v>260</v>
      </c>
      <c r="N658" s="199" t="s">
        <v>261</v>
      </c>
      <c r="O658" s="202" t="s">
        <v>263</v>
      </c>
      <c r="P658" s="203">
        <v>1068937.46</v>
      </c>
      <c r="Q658" s="203">
        <v>0</v>
      </c>
      <c r="R658" s="203">
        <v>0</v>
      </c>
      <c r="S658" s="203">
        <f t="shared" si="149"/>
        <v>1068937.46</v>
      </c>
      <c r="T658" s="203">
        <f t="shared" si="138"/>
        <v>2047.7729118773946</v>
      </c>
      <c r="U658" s="203">
        <v>3266.4335938697322</v>
      </c>
      <c r="V658" s="210">
        <v>3266.4335938697322</v>
      </c>
      <c r="W658" s="210">
        <f t="shared" si="150"/>
        <v>3266.4335938697322</v>
      </c>
      <c r="X658" s="210">
        <f t="shared" si="151"/>
        <v>1218.6606819923377</v>
      </c>
      <c r="Y658" s="205">
        <v>0</v>
      </c>
      <c r="Z658" s="205">
        <v>0</v>
      </c>
      <c r="AA658" s="205">
        <v>0</v>
      </c>
      <c r="AB658" s="205">
        <v>0</v>
      </c>
      <c r="AC658" s="205">
        <v>0</v>
      </c>
      <c r="AD658" s="205">
        <v>0</v>
      </c>
      <c r="AE658" s="205">
        <v>0</v>
      </c>
      <c r="AF658" s="211">
        <v>0</v>
      </c>
      <c r="AG658" s="205">
        <v>0</v>
      </c>
      <c r="AH658" s="205">
        <v>0</v>
      </c>
      <c r="AI658" s="205">
        <v>0</v>
      </c>
      <c r="AJ658" s="205">
        <v>0</v>
      </c>
      <c r="AK658" s="205">
        <v>538.6</v>
      </c>
      <c r="AL658" s="211">
        <f>3165.76*AK658/I658</f>
        <v>3266.4335938697322</v>
      </c>
      <c r="AM658" s="205">
        <v>0</v>
      </c>
      <c r="AN658" s="205">
        <v>0</v>
      </c>
      <c r="AO658" s="211">
        <v>0</v>
      </c>
      <c r="AP658" s="205">
        <v>0</v>
      </c>
      <c r="AQ658" s="204">
        <v>0</v>
      </c>
      <c r="AR658" s="204">
        <v>0</v>
      </c>
    </row>
    <row r="659" spans="1:44" s="204" customFormat="1" ht="36" hidden="1" customHeight="1">
      <c r="A659" s="204">
        <v>1</v>
      </c>
      <c r="B659" s="207">
        <f>SUBTOTAL(103,$A$552:A659)</f>
        <v>0</v>
      </c>
      <c r="C659" s="197" t="s">
        <v>1099</v>
      </c>
      <c r="D659" s="199">
        <v>1928</v>
      </c>
      <c r="E659" s="199"/>
      <c r="F659" s="208" t="s">
        <v>1527</v>
      </c>
      <c r="G659" s="199" t="s">
        <v>297</v>
      </c>
      <c r="H659" s="199" t="s">
        <v>297</v>
      </c>
      <c r="I659" s="203">
        <v>550</v>
      </c>
      <c r="J659" s="203">
        <v>498.3</v>
      </c>
      <c r="K659" s="203">
        <v>498.3</v>
      </c>
      <c r="L659" s="209">
        <v>28</v>
      </c>
      <c r="M659" s="199" t="s">
        <v>260</v>
      </c>
      <c r="N659" s="199" t="s">
        <v>261</v>
      </c>
      <c r="O659" s="202" t="s">
        <v>263</v>
      </c>
      <c r="P659" s="203">
        <v>1315746.92</v>
      </c>
      <c r="Q659" s="203">
        <v>0</v>
      </c>
      <c r="R659" s="203">
        <v>0</v>
      </c>
      <c r="S659" s="203">
        <f t="shared" si="149"/>
        <v>1315746.92</v>
      </c>
      <c r="T659" s="203">
        <f t="shared" ref="T659:T700" si="153">P659/I659</f>
        <v>2392.2671272727271</v>
      </c>
      <c r="U659" s="203">
        <f>V659</f>
        <v>9542.4668276363645</v>
      </c>
      <c r="V659" s="210">
        <v>9542.4668276363645</v>
      </c>
      <c r="W659" s="210">
        <f t="shared" si="150"/>
        <v>9542.4668276363645</v>
      </c>
      <c r="X659" s="210">
        <f t="shared" si="151"/>
        <v>7150.199700363637</v>
      </c>
      <c r="Y659" s="205">
        <v>0</v>
      </c>
      <c r="Z659" s="205">
        <v>0</v>
      </c>
      <c r="AA659" s="205">
        <v>0</v>
      </c>
      <c r="AB659" s="205">
        <v>0</v>
      </c>
      <c r="AC659" s="205">
        <v>0</v>
      </c>
      <c r="AD659" s="205">
        <v>0</v>
      </c>
      <c r="AE659" s="205">
        <v>0</v>
      </c>
      <c r="AF659" s="211">
        <v>0</v>
      </c>
      <c r="AG659" s="205">
        <v>0</v>
      </c>
      <c r="AH659" s="205">
        <v>0</v>
      </c>
      <c r="AI659" s="205">
        <v>0</v>
      </c>
      <c r="AJ659" s="205">
        <v>0</v>
      </c>
      <c r="AK659" s="205">
        <v>744.64</v>
      </c>
      <c r="AL659" s="211">
        <f>7048.18*AK659/I659</f>
        <v>9542.4668276363645</v>
      </c>
      <c r="AM659" s="205">
        <v>0</v>
      </c>
      <c r="AN659" s="205">
        <v>0</v>
      </c>
      <c r="AO659" s="211">
        <v>0</v>
      </c>
      <c r="AP659" s="205">
        <v>0</v>
      </c>
      <c r="AQ659" s="204">
        <v>0</v>
      </c>
      <c r="AR659" s="204">
        <v>0</v>
      </c>
    </row>
    <row r="660" spans="1:44" s="204" customFormat="1" ht="36" hidden="1" customHeight="1">
      <c r="A660" s="204">
        <v>1</v>
      </c>
      <c r="B660" s="207">
        <f>SUBTOTAL(103,$A$552:A660)</f>
        <v>0</v>
      </c>
      <c r="C660" s="197" t="s">
        <v>1109</v>
      </c>
      <c r="D660" s="199">
        <v>1970</v>
      </c>
      <c r="E660" s="199"/>
      <c r="F660" s="208" t="s">
        <v>262</v>
      </c>
      <c r="G660" s="199">
        <v>5</v>
      </c>
      <c r="H660" s="199" t="s">
        <v>302</v>
      </c>
      <c r="I660" s="203">
        <v>3635.4</v>
      </c>
      <c r="J660" s="203">
        <v>3360</v>
      </c>
      <c r="K660" s="203">
        <v>3247.2</v>
      </c>
      <c r="L660" s="209">
        <v>167</v>
      </c>
      <c r="M660" s="199" t="s">
        <v>260</v>
      </c>
      <c r="N660" s="199" t="s">
        <v>264</v>
      </c>
      <c r="O660" s="202" t="s">
        <v>1285</v>
      </c>
      <c r="P660" s="203">
        <v>1314753.8600000001</v>
      </c>
      <c r="Q660" s="203">
        <v>0</v>
      </c>
      <c r="R660" s="203">
        <v>0</v>
      </c>
      <c r="S660" s="203">
        <f t="shared" si="149"/>
        <v>1314753.8600000001</v>
      </c>
      <c r="T660" s="203">
        <f t="shared" si="153"/>
        <v>361.65314958463995</v>
      </c>
      <c r="U660" s="203">
        <v>3259.66</v>
      </c>
      <c r="V660" s="210">
        <v>3259.66</v>
      </c>
      <c r="W660" s="210">
        <f t="shared" si="150"/>
        <v>3259.66</v>
      </c>
      <c r="X660" s="210">
        <f t="shared" si="151"/>
        <v>2898.0068504153601</v>
      </c>
      <c r="Y660" s="205">
        <v>0</v>
      </c>
      <c r="Z660" s="205">
        <v>0</v>
      </c>
      <c r="AA660" s="205">
        <v>3259.66</v>
      </c>
      <c r="AB660" s="205">
        <v>0</v>
      </c>
      <c r="AC660" s="205">
        <v>0</v>
      </c>
      <c r="AD660" s="205">
        <v>0</v>
      </c>
      <c r="AE660" s="205">
        <v>0</v>
      </c>
      <c r="AF660" s="211">
        <v>0</v>
      </c>
      <c r="AG660" s="205">
        <v>0</v>
      </c>
      <c r="AH660" s="205">
        <v>0</v>
      </c>
      <c r="AI660" s="205">
        <v>0</v>
      </c>
      <c r="AJ660" s="205">
        <v>0</v>
      </c>
      <c r="AK660" s="205">
        <v>0</v>
      </c>
      <c r="AL660" s="211">
        <v>0</v>
      </c>
      <c r="AM660" s="205">
        <v>0</v>
      </c>
      <c r="AN660" s="205">
        <v>0</v>
      </c>
      <c r="AO660" s="211">
        <v>0</v>
      </c>
      <c r="AP660" s="205">
        <v>0</v>
      </c>
      <c r="AQ660" s="204">
        <v>0</v>
      </c>
      <c r="AR660" s="204">
        <v>0</v>
      </c>
    </row>
    <row r="661" spans="1:44" s="204" customFormat="1" ht="36" hidden="1" customHeight="1">
      <c r="A661" s="204">
        <v>1</v>
      </c>
      <c r="B661" s="207">
        <f>SUBTOTAL(103,$A$552:A661)</f>
        <v>0</v>
      </c>
      <c r="C661" s="197" t="s">
        <v>449</v>
      </c>
      <c r="D661" s="199">
        <v>1970</v>
      </c>
      <c r="E661" s="199"/>
      <c r="F661" s="208" t="s">
        <v>262</v>
      </c>
      <c r="G661" s="199">
        <v>2</v>
      </c>
      <c r="H661" s="199" t="s">
        <v>297</v>
      </c>
      <c r="I661" s="203">
        <v>794.7</v>
      </c>
      <c r="J661" s="203">
        <v>737.8</v>
      </c>
      <c r="K661" s="203">
        <v>737.8</v>
      </c>
      <c r="L661" s="209">
        <v>38</v>
      </c>
      <c r="M661" s="199" t="s">
        <v>260</v>
      </c>
      <c r="N661" s="199" t="s">
        <v>261</v>
      </c>
      <c r="O661" s="202" t="s">
        <v>263</v>
      </c>
      <c r="P661" s="203">
        <v>2256753.77</v>
      </c>
      <c r="Q661" s="203">
        <v>0</v>
      </c>
      <c r="R661" s="203">
        <v>0</v>
      </c>
      <c r="S661" s="203">
        <f t="shared" si="149"/>
        <v>2256753.77</v>
      </c>
      <c r="T661" s="203">
        <f t="shared" si="153"/>
        <v>2839.7555933056497</v>
      </c>
      <c r="U661" s="203">
        <v>7014.0200125833653</v>
      </c>
      <c r="V661" s="210">
        <v>7014.0200125833653</v>
      </c>
      <c r="W661" s="210">
        <f t="shared" si="150"/>
        <v>7014.0200125833653</v>
      </c>
      <c r="X661" s="210">
        <f t="shared" si="151"/>
        <v>4174.2644192777152</v>
      </c>
      <c r="Y661" s="205">
        <v>0</v>
      </c>
      <c r="Z661" s="205">
        <v>0</v>
      </c>
      <c r="AA661" s="205">
        <v>0</v>
      </c>
      <c r="AB661" s="205">
        <v>0</v>
      </c>
      <c r="AC661" s="205">
        <v>0</v>
      </c>
      <c r="AD661" s="205">
        <v>0</v>
      </c>
      <c r="AE661" s="205">
        <v>0</v>
      </c>
      <c r="AF661" s="211">
        <v>0</v>
      </c>
      <c r="AG661" s="205">
        <v>625.1</v>
      </c>
      <c r="AH661" s="211">
        <f>8917.04*AG661/I661</f>
        <v>7014.0200125833653</v>
      </c>
      <c r="AI661" s="205">
        <v>0</v>
      </c>
      <c r="AJ661" s="205">
        <v>0</v>
      </c>
      <c r="AK661" s="205">
        <v>0</v>
      </c>
      <c r="AL661" s="211">
        <v>0</v>
      </c>
      <c r="AM661" s="205">
        <v>0</v>
      </c>
      <c r="AN661" s="205">
        <v>0</v>
      </c>
      <c r="AO661" s="211">
        <v>0</v>
      </c>
      <c r="AP661" s="205">
        <v>0</v>
      </c>
      <c r="AQ661" s="204">
        <v>0</v>
      </c>
      <c r="AR661" s="204">
        <v>0</v>
      </c>
    </row>
    <row r="662" spans="1:44" s="204" customFormat="1" ht="36" hidden="1" customHeight="1">
      <c r="A662" s="204">
        <v>1</v>
      </c>
      <c r="B662" s="207">
        <f>SUBTOTAL(103,$A$552:A662)</f>
        <v>0</v>
      </c>
      <c r="C662" s="197" t="s">
        <v>1242</v>
      </c>
      <c r="D662" s="199">
        <v>1978</v>
      </c>
      <c r="E662" s="199"/>
      <c r="F662" s="208" t="s">
        <v>324</v>
      </c>
      <c r="G662" s="199" t="s">
        <v>297</v>
      </c>
      <c r="H662" s="199" t="s">
        <v>306</v>
      </c>
      <c r="I662" s="203">
        <v>873.7</v>
      </c>
      <c r="J662" s="203">
        <v>873.7</v>
      </c>
      <c r="K662" s="203">
        <v>873.7</v>
      </c>
      <c r="L662" s="209">
        <v>31</v>
      </c>
      <c r="M662" s="199" t="s">
        <v>260</v>
      </c>
      <c r="N662" s="199" t="s">
        <v>261</v>
      </c>
      <c r="O662" s="202" t="s">
        <v>263</v>
      </c>
      <c r="P662" s="203">
        <v>2391061.65</v>
      </c>
      <c r="Q662" s="203">
        <v>0</v>
      </c>
      <c r="R662" s="203">
        <v>0</v>
      </c>
      <c r="S662" s="203">
        <f t="shared" si="149"/>
        <v>2391061.65</v>
      </c>
      <c r="T662" s="203">
        <f t="shared" si="153"/>
        <v>2736.707851665331</v>
      </c>
      <c r="U662" s="203">
        <v>2736.707851665331</v>
      </c>
      <c r="V662" s="210">
        <f>W662</f>
        <v>2521.9552194116973</v>
      </c>
      <c r="W662" s="210">
        <f t="shared" si="150"/>
        <v>2521.9552194116973</v>
      </c>
      <c r="X662" s="210">
        <f t="shared" si="151"/>
        <v>0</v>
      </c>
      <c r="Y662" s="205">
        <v>0</v>
      </c>
      <c r="Z662" s="205">
        <v>0</v>
      </c>
      <c r="AA662" s="205">
        <v>0</v>
      </c>
      <c r="AB662" s="205">
        <v>0</v>
      </c>
      <c r="AC662" s="205">
        <v>0</v>
      </c>
      <c r="AD662" s="205">
        <v>0</v>
      </c>
      <c r="AE662" s="205">
        <v>0</v>
      </c>
      <c r="AF662" s="211">
        <v>0</v>
      </c>
      <c r="AG662" s="205">
        <v>0</v>
      </c>
      <c r="AH662" s="205">
        <v>0</v>
      </c>
      <c r="AI662" s="205">
        <v>0</v>
      </c>
      <c r="AJ662" s="205">
        <v>0</v>
      </c>
      <c r="AK662" s="205">
        <v>696.02</v>
      </c>
      <c r="AL662" s="211">
        <f>3165.76*AK662/I662</f>
        <v>2521.9552194116973</v>
      </c>
      <c r="AM662" s="205">
        <v>0</v>
      </c>
      <c r="AN662" s="205">
        <v>0</v>
      </c>
      <c r="AO662" s="211">
        <v>0</v>
      </c>
      <c r="AP662" s="205">
        <v>0</v>
      </c>
      <c r="AQ662" s="204">
        <v>0</v>
      </c>
      <c r="AR662" s="204">
        <v>0</v>
      </c>
    </row>
    <row r="663" spans="1:44" s="204" customFormat="1" ht="61.5" hidden="1">
      <c r="A663" s="204">
        <v>1</v>
      </c>
      <c r="B663" s="207">
        <f>SUBTOTAL(103,$A$552:A663)</f>
        <v>0</v>
      </c>
      <c r="C663" s="197" t="s">
        <v>1509</v>
      </c>
      <c r="D663" s="199">
        <v>1927</v>
      </c>
      <c r="E663" s="199"/>
      <c r="F663" s="208" t="s">
        <v>1527</v>
      </c>
      <c r="G663" s="199">
        <v>2</v>
      </c>
      <c r="H663" s="199" t="s">
        <v>297</v>
      </c>
      <c r="I663" s="203">
        <v>522.4</v>
      </c>
      <c r="J663" s="203">
        <v>474.6</v>
      </c>
      <c r="K663" s="203">
        <v>239.9</v>
      </c>
      <c r="L663" s="209">
        <v>7</v>
      </c>
      <c r="M663" s="199" t="s">
        <v>260</v>
      </c>
      <c r="N663" s="199" t="s">
        <v>264</v>
      </c>
      <c r="O663" s="202" t="s">
        <v>1526</v>
      </c>
      <c r="P663" s="203">
        <v>3057599.6399999997</v>
      </c>
      <c r="Q663" s="203">
        <v>0</v>
      </c>
      <c r="R663" s="203">
        <v>0</v>
      </c>
      <c r="S663" s="203">
        <f t="shared" si="149"/>
        <v>3057599.6399999997</v>
      </c>
      <c r="T663" s="203">
        <f t="shared" si="153"/>
        <v>5852.9855283307807</v>
      </c>
      <c r="U663" s="203">
        <f>V663</f>
        <v>9690.842742343033</v>
      </c>
      <c r="V663" s="210">
        <v>9690.842742343033</v>
      </c>
      <c r="W663" s="210">
        <f t="shared" si="150"/>
        <v>9690.842742343033</v>
      </c>
      <c r="X663" s="210">
        <f t="shared" si="151"/>
        <v>3837.8572140122524</v>
      </c>
      <c r="Y663" s="205">
        <v>0</v>
      </c>
      <c r="Z663" s="205">
        <v>0</v>
      </c>
      <c r="AA663" s="205">
        <v>0</v>
      </c>
      <c r="AB663" s="205">
        <v>0</v>
      </c>
      <c r="AC663" s="205">
        <v>0</v>
      </c>
      <c r="AD663" s="205">
        <v>0</v>
      </c>
      <c r="AE663" s="205">
        <v>0</v>
      </c>
      <c r="AF663" s="211">
        <v>0</v>
      </c>
      <c r="AG663" s="205">
        <v>0</v>
      </c>
      <c r="AH663" s="205">
        <v>0</v>
      </c>
      <c r="AI663" s="205">
        <v>0</v>
      </c>
      <c r="AJ663" s="205">
        <v>0</v>
      </c>
      <c r="AK663" s="205">
        <v>718.27</v>
      </c>
      <c r="AL663" s="211">
        <f>7048.18*AK663/I663</f>
        <v>9690.842742343033</v>
      </c>
      <c r="AM663" s="205">
        <v>0</v>
      </c>
      <c r="AN663" s="205">
        <v>0</v>
      </c>
      <c r="AO663" s="211">
        <v>0</v>
      </c>
      <c r="AP663" s="205">
        <v>0</v>
      </c>
      <c r="AQ663" s="204">
        <v>0</v>
      </c>
      <c r="AR663" s="204">
        <v>0</v>
      </c>
    </row>
    <row r="664" spans="1:44" s="204" customFormat="1" ht="36" hidden="1" customHeight="1">
      <c r="A664" s="204">
        <v>1</v>
      </c>
      <c r="B664" s="207">
        <f>SUBTOTAL(103,$A$552:A664)</f>
        <v>0</v>
      </c>
      <c r="C664" s="197" t="s">
        <v>440</v>
      </c>
      <c r="D664" s="199">
        <v>1962</v>
      </c>
      <c r="E664" s="199"/>
      <c r="F664" s="208" t="s">
        <v>262</v>
      </c>
      <c r="G664" s="199" t="s">
        <v>306</v>
      </c>
      <c r="H664" s="199" t="s">
        <v>306</v>
      </c>
      <c r="I664" s="203">
        <v>1651.8</v>
      </c>
      <c r="J664" s="203">
        <v>1537.5</v>
      </c>
      <c r="K664" s="203">
        <v>1462.9</v>
      </c>
      <c r="L664" s="209">
        <v>58</v>
      </c>
      <c r="M664" s="199" t="s">
        <v>260</v>
      </c>
      <c r="N664" s="199" t="s">
        <v>335</v>
      </c>
      <c r="O664" s="202" t="s">
        <v>341</v>
      </c>
      <c r="P664" s="203">
        <v>2775034.26</v>
      </c>
      <c r="Q664" s="203">
        <v>0</v>
      </c>
      <c r="R664" s="203">
        <v>0</v>
      </c>
      <c r="S664" s="203">
        <f t="shared" si="149"/>
        <v>2775034.26</v>
      </c>
      <c r="T664" s="203">
        <f t="shared" si="153"/>
        <v>1680.0062114057391</v>
      </c>
      <c r="U664" s="203">
        <v>4540.0355006659411</v>
      </c>
      <c r="V664" s="210">
        <v>4540.0355006659411</v>
      </c>
      <c r="W664" s="210">
        <f t="shared" si="150"/>
        <v>4540.0355006659411</v>
      </c>
      <c r="X664" s="210">
        <f t="shared" si="151"/>
        <v>2860.0292892602019</v>
      </c>
      <c r="Y664" s="205">
        <v>0</v>
      </c>
      <c r="Z664" s="205">
        <v>0</v>
      </c>
      <c r="AA664" s="205">
        <v>0</v>
      </c>
      <c r="AB664" s="205">
        <v>0</v>
      </c>
      <c r="AC664" s="205">
        <v>0</v>
      </c>
      <c r="AD664" s="205">
        <v>0</v>
      </c>
      <c r="AE664" s="205">
        <v>0</v>
      </c>
      <c r="AF664" s="211">
        <v>0</v>
      </c>
      <c r="AG664" s="205">
        <v>841</v>
      </c>
      <c r="AH664" s="211">
        <f>8917.04*AG664/I664</f>
        <v>4540.0355006659411</v>
      </c>
      <c r="AI664" s="205">
        <v>0</v>
      </c>
      <c r="AJ664" s="205">
        <v>0</v>
      </c>
      <c r="AK664" s="205">
        <v>0</v>
      </c>
      <c r="AL664" s="211">
        <v>0</v>
      </c>
      <c r="AM664" s="205">
        <v>0</v>
      </c>
      <c r="AN664" s="205">
        <v>0</v>
      </c>
      <c r="AO664" s="211">
        <v>0</v>
      </c>
      <c r="AP664" s="205">
        <v>0</v>
      </c>
      <c r="AQ664" s="204">
        <v>0</v>
      </c>
      <c r="AR664" s="204">
        <v>0</v>
      </c>
    </row>
    <row r="665" spans="1:44" s="204" customFormat="1" ht="61.5" hidden="1">
      <c r="A665" s="204">
        <v>1</v>
      </c>
      <c r="B665" s="207">
        <f>SUBTOTAL(103,$A$552:A665)</f>
        <v>0</v>
      </c>
      <c r="C665" s="197" t="s">
        <v>1858</v>
      </c>
      <c r="D665" s="199">
        <v>1976</v>
      </c>
      <c r="E665" s="199"/>
      <c r="F665" s="208" t="s">
        <v>1527</v>
      </c>
      <c r="G665" s="199" t="s">
        <v>345</v>
      </c>
      <c r="H665" s="199" t="s">
        <v>364</v>
      </c>
      <c r="I665" s="203">
        <v>4908.2</v>
      </c>
      <c r="J665" s="203">
        <v>4507.3</v>
      </c>
      <c r="K665" s="203">
        <v>4121.8</v>
      </c>
      <c r="L665" s="209">
        <v>252</v>
      </c>
      <c r="M665" s="199" t="s">
        <v>260</v>
      </c>
      <c r="N665" s="199" t="s">
        <v>261</v>
      </c>
      <c r="O665" s="202" t="s">
        <v>263</v>
      </c>
      <c r="P665" s="203">
        <v>132387.07</v>
      </c>
      <c r="Q665" s="203">
        <v>0</v>
      </c>
      <c r="R665" s="203">
        <v>0</v>
      </c>
      <c r="S665" s="203">
        <f t="shared" si="149"/>
        <v>132387.07</v>
      </c>
      <c r="T665" s="203">
        <f t="shared" si="153"/>
        <v>26.97263151460821</v>
      </c>
      <c r="U665" s="218">
        <f>T665</f>
        <v>26.97263151460821</v>
      </c>
      <c r="V665" s="210">
        <v>26.97263151460821</v>
      </c>
      <c r="W665" s="210">
        <f t="shared" si="150"/>
        <v>0</v>
      </c>
      <c r="X665" s="210">
        <f t="shared" si="151"/>
        <v>0</v>
      </c>
      <c r="Y665" s="205">
        <v>0</v>
      </c>
      <c r="Z665" s="205">
        <v>0</v>
      </c>
      <c r="AA665" s="205">
        <v>0</v>
      </c>
      <c r="AB665" s="205">
        <v>0</v>
      </c>
      <c r="AC665" s="205">
        <v>0</v>
      </c>
      <c r="AD665" s="205">
        <v>0</v>
      </c>
      <c r="AE665" s="205">
        <v>0</v>
      </c>
      <c r="AF665" s="211">
        <v>0</v>
      </c>
      <c r="AG665" s="205">
        <v>0</v>
      </c>
      <c r="AH665" s="205">
        <v>0</v>
      </c>
      <c r="AI665" s="205">
        <v>0</v>
      </c>
      <c r="AJ665" s="205">
        <v>0</v>
      </c>
      <c r="AK665" s="205">
        <v>0</v>
      </c>
      <c r="AL665" s="211">
        <v>0</v>
      </c>
      <c r="AM665" s="205">
        <v>0</v>
      </c>
      <c r="AN665" s="205">
        <v>0</v>
      </c>
      <c r="AO665" s="211">
        <v>0</v>
      </c>
      <c r="AP665" s="205">
        <v>0</v>
      </c>
      <c r="AQ665" s="204">
        <v>0</v>
      </c>
      <c r="AR665" s="204">
        <v>0</v>
      </c>
    </row>
    <row r="666" spans="1:44" s="204" customFormat="1" ht="36" hidden="1" customHeight="1">
      <c r="B666" s="197" t="s">
        <v>726</v>
      </c>
      <c r="C666" s="212"/>
      <c r="D666" s="199" t="s">
        <v>857</v>
      </c>
      <c r="E666" s="199" t="s">
        <v>857</v>
      </c>
      <c r="F666" s="199" t="s">
        <v>857</v>
      </c>
      <c r="G666" s="199" t="s">
        <v>857</v>
      </c>
      <c r="H666" s="199" t="s">
        <v>857</v>
      </c>
      <c r="I666" s="200">
        <f>SUM(I667:I709)</f>
        <v>111279.86</v>
      </c>
      <c r="J666" s="200">
        <f>SUM(J667:J709)</f>
        <v>97352.73</v>
      </c>
      <c r="K666" s="200">
        <f>SUM(K667:K709)</f>
        <v>90571.73000000001</v>
      </c>
      <c r="L666" s="201">
        <f>SUM(L667:L709)</f>
        <v>4046</v>
      </c>
      <c r="M666" s="199" t="s">
        <v>857</v>
      </c>
      <c r="N666" s="199" t="s">
        <v>857</v>
      </c>
      <c r="O666" s="202" t="s">
        <v>857</v>
      </c>
      <c r="P666" s="200">
        <v>134685832.13000003</v>
      </c>
      <c r="Q666" s="200">
        <f>SUM(Q667:Q709)</f>
        <v>8435280</v>
      </c>
      <c r="R666" s="200">
        <f>SUM(R667:R709)</f>
        <v>0</v>
      </c>
      <c r="S666" s="200">
        <f>SUM(S667:S709)</f>
        <v>126250552.13000001</v>
      </c>
      <c r="T666" s="203">
        <f t="shared" si="153"/>
        <v>1210.3343060460359</v>
      </c>
      <c r="U666" s="203">
        <f>MAX(U667:U709)</f>
        <v>9598.5360602798737</v>
      </c>
      <c r="W666" s="217"/>
      <c r="Y666" s="205">
        <v>0</v>
      </c>
      <c r="Z666" s="205">
        <v>0</v>
      </c>
      <c r="AA666" s="205">
        <v>934135</v>
      </c>
      <c r="AB666" s="205">
        <v>195126</v>
      </c>
      <c r="AC666" s="205">
        <v>2622708.5699999998</v>
      </c>
      <c r="AD666" s="205">
        <v>0</v>
      </c>
      <c r="AE666" s="205">
        <v>15</v>
      </c>
      <c r="AF666" s="205">
        <v>28849688.18</v>
      </c>
      <c r="AG666" s="205">
        <v>15518.51</v>
      </c>
      <c r="AH666" s="205">
        <v>82949735.900000006</v>
      </c>
      <c r="AI666" s="205">
        <v>0</v>
      </c>
      <c r="AJ666" s="205">
        <v>0</v>
      </c>
      <c r="AK666" s="205">
        <v>2379</v>
      </c>
      <c r="AL666" s="205">
        <v>11573530</v>
      </c>
      <c r="AM666" s="205">
        <v>121.1</v>
      </c>
      <c r="AN666" s="205">
        <v>3011824.03</v>
      </c>
      <c r="AO666" s="205">
        <v>0</v>
      </c>
      <c r="AP666" s="205">
        <v>0</v>
      </c>
      <c r="AQ666" s="204">
        <v>0</v>
      </c>
      <c r="AR666" s="204">
        <v>0</v>
      </c>
    </row>
    <row r="667" spans="1:44" s="204" customFormat="1" ht="36" hidden="1" customHeight="1">
      <c r="A667" s="204">
        <v>1</v>
      </c>
      <c r="B667" s="207">
        <f>SUBTOTAL(103,$A$552:A667)</f>
        <v>0</v>
      </c>
      <c r="C667" s="197" t="s">
        <v>392</v>
      </c>
      <c r="D667" s="199">
        <v>1985</v>
      </c>
      <c r="E667" s="199"/>
      <c r="F667" s="208" t="s">
        <v>262</v>
      </c>
      <c r="G667" s="199">
        <v>5</v>
      </c>
      <c r="H667" s="199" t="s">
        <v>364</v>
      </c>
      <c r="I667" s="200">
        <v>4537.2</v>
      </c>
      <c r="J667" s="200">
        <v>4163</v>
      </c>
      <c r="K667" s="200">
        <v>4163</v>
      </c>
      <c r="L667" s="209">
        <v>198</v>
      </c>
      <c r="M667" s="199" t="s">
        <v>260</v>
      </c>
      <c r="N667" s="199" t="s">
        <v>264</v>
      </c>
      <c r="O667" s="202" t="s">
        <v>956</v>
      </c>
      <c r="P667" s="203">
        <v>4849430.93</v>
      </c>
      <c r="Q667" s="203">
        <v>0</v>
      </c>
      <c r="R667" s="203">
        <v>0</v>
      </c>
      <c r="S667" s="203">
        <f t="shared" ref="S667:S709" si="154">P667-Q667-R667</f>
        <v>4849430.93</v>
      </c>
      <c r="T667" s="203">
        <f t="shared" si="153"/>
        <v>1068.815774045667</v>
      </c>
      <c r="U667" s="203">
        <f>V667</f>
        <v>2323.8703997178882</v>
      </c>
      <c r="V667" s="210">
        <v>2323.8703997178882</v>
      </c>
      <c r="W667" s="210">
        <f t="shared" ref="W667:W709" si="155">Y667+Z667+AA667+AB667+AC667+AF667+AH667+AJ667+AL667+AN667+AO667+AP667+AQ667+AR667</f>
        <v>2323.8703997178882</v>
      </c>
      <c r="X667" s="210">
        <f t="shared" ref="X667:X709" si="156">U667-T667</f>
        <v>1255.0546256722212</v>
      </c>
      <c r="Y667" s="205">
        <v>0</v>
      </c>
      <c r="Z667" s="205">
        <v>0</v>
      </c>
      <c r="AA667" s="205">
        <v>0</v>
      </c>
      <c r="AB667" s="205">
        <v>0</v>
      </c>
      <c r="AC667" s="205">
        <v>0</v>
      </c>
      <c r="AD667" s="205">
        <v>0</v>
      </c>
      <c r="AE667" s="205">
        <v>0</v>
      </c>
      <c r="AF667" s="211">
        <v>0</v>
      </c>
      <c r="AG667" s="205">
        <v>1182.44</v>
      </c>
      <c r="AH667" s="211">
        <f t="shared" ref="AH667:AH671" si="157">8917.04*AG667/I667</f>
        <v>2323.8703997178882</v>
      </c>
      <c r="AI667" s="205">
        <v>0</v>
      </c>
      <c r="AJ667" s="205">
        <v>0</v>
      </c>
      <c r="AK667" s="205">
        <v>0</v>
      </c>
      <c r="AL667" s="211">
        <v>0</v>
      </c>
      <c r="AM667" s="205">
        <v>0</v>
      </c>
      <c r="AN667" s="205">
        <v>0</v>
      </c>
      <c r="AO667" s="211">
        <v>0</v>
      </c>
      <c r="AP667" s="205">
        <v>0</v>
      </c>
      <c r="AQ667" s="204">
        <v>0</v>
      </c>
      <c r="AR667" s="204">
        <v>0</v>
      </c>
    </row>
    <row r="668" spans="1:44" s="204" customFormat="1" ht="36" hidden="1" customHeight="1">
      <c r="A668" s="204">
        <v>1</v>
      </c>
      <c r="B668" s="207">
        <f>SUBTOTAL(103,$A$552:A668)</f>
        <v>0</v>
      </c>
      <c r="C668" s="197" t="s">
        <v>394</v>
      </c>
      <c r="D668" s="199">
        <v>1987</v>
      </c>
      <c r="E668" s="199"/>
      <c r="F668" s="208" t="s">
        <v>262</v>
      </c>
      <c r="G668" s="199">
        <v>9</v>
      </c>
      <c r="H668" s="199" t="s">
        <v>298</v>
      </c>
      <c r="I668" s="200">
        <v>6006.9</v>
      </c>
      <c r="J668" s="200">
        <v>4691.3999999999996</v>
      </c>
      <c r="K668" s="200">
        <v>3628.4</v>
      </c>
      <c r="L668" s="209">
        <v>297</v>
      </c>
      <c r="M668" s="199" t="s">
        <v>260</v>
      </c>
      <c r="N668" s="199" t="s">
        <v>264</v>
      </c>
      <c r="O668" s="202" t="s">
        <v>315</v>
      </c>
      <c r="P668" s="203">
        <v>3569146.2800000003</v>
      </c>
      <c r="Q668" s="203">
        <v>0</v>
      </c>
      <c r="R668" s="203">
        <v>0</v>
      </c>
      <c r="S668" s="203">
        <f t="shared" si="154"/>
        <v>3569146.2800000003</v>
      </c>
      <c r="T668" s="203">
        <f t="shared" si="153"/>
        <v>594.17441275866099</v>
      </c>
      <c r="U668" s="203">
        <v>1225.4268457940036</v>
      </c>
      <c r="V668" s="210">
        <v>1225.4268457940036</v>
      </c>
      <c r="W668" s="210">
        <f t="shared" si="155"/>
        <v>1225.4268457940036</v>
      </c>
      <c r="X668" s="210">
        <f t="shared" si="156"/>
        <v>631.25243303534262</v>
      </c>
      <c r="Y668" s="205">
        <v>0</v>
      </c>
      <c r="Z668" s="205">
        <v>0</v>
      </c>
      <c r="AA668" s="205">
        <v>0</v>
      </c>
      <c r="AB668" s="205">
        <v>0</v>
      </c>
      <c r="AC668" s="205">
        <v>0</v>
      </c>
      <c r="AD668" s="205">
        <v>0</v>
      </c>
      <c r="AE668" s="205">
        <v>0</v>
      </c>
      <c r="AF668" s="211">
        <v>0</v>
      </c>
      <c r="AG668" s="205">
        <v>825.5</v>
      </c>
      <c r="AH668" s="211">
        <f t="shared" si="157"/>
        <v>1225.4268457940036</v>
      </c>
      <c r="AI668" s="205">
        <v>0</v>
      </c>
      <c r="AJ668" s="205">
        <v>0</v>
      </c>
      <c r="AK668" s="205">
        <v>0</v>
      </c>
      <c r="AL668" s="211">
        <v>0</v>
      </c>
      <c r="AM668" s="205">
        <v>0</v>
      </c>
      <c r="AN668" s="205">
        <v>0</v>
      </c>
      <c r="AO668" s="211">
        <v>0</v>
      </c>
      <c r="AP668" s="205">
        <v>0</v>
      </c>
      <c r="AQ668" s="204">
        <v>0</v>
      </c>
      <c r="AR668" s="204">
        <v>0</v>
      </c>
    </row>
    <row r="669" spans="1:44" s="204" customFormat="1" ht="36" hidden="1" customHeight="1">
      <c r="A669" s="204">
        <v>1</v>
      </c>
      <c r="B669" s="207">
        <f>SUBTOTAL(103,$A$552:A669)</f>
        <v>0</v>
      </c>
      <c r="C669" s="197" t="s">
        <v>395</v>
      </c>
      <c r="D669" s="199">
        <v>1992</v>
      </c>
      <c r="E669" s="199"/>
      <c r="F669" s="208" t="s">
        <v>262</v>
      </c>
      <c r="G669" s="199">
        <v>4</v>
      </c>
      <c r="H669" s="199" t="s">
        <v>298</v>
      </c>
      <c r="I669" s="200">
        <v>1756.3</v>
      </c>
      <c r="J669" s="200">
        <v>1356.3</v>
      </c>
      <c r="K669" s="200">
        <v>1356.3</v>
      </c>
      <c r="L669" s="209">
        <v>65</v>
      </c>
      <c r="M669" s="199" t="s">
        <v>260</v>
      </c>
      <c r="N669" s="199" t="s">
        <v>261</v>
      </c>
      <c r="O669" s="202" t="s">
        <v>263</v>
      </c>
      <c r="P669" s="203">
        <v>3343354.1199999996</v>
      </c>
      <c r="Q669" s="203">
        <v>0</v>
      </c>
      <c r="R669" s="203">
        <v>0</v>
      </c>
      <c r="S669" s="203">
        <f t="shared" si="154"/>
        <v>3343354.1199999996</v>
      </c>
      <c r="T669" s="203">
        <f t="shared" si="153"/>
        <v>1903.6349826339463</v>
      </c>
      <c r="U669" s="203">
        <f>V669</f>
        <v>2939.6835164835165</v>
      </c>
      <c r="V669" s="210">
        <v>2939.6835164835165</v>
      </c>
      <c r="W669" s="210">
        <f t="shared" si="155"/>
        <v>2939.6835164835165</v>
      </c>
      <c r="X669" s="210">
        <f t="shared" si="156"/>
        <v>1036.0485338495703</v>
      </c>
      <c r="Y669" s="205">
        <v>0</v>
      </c>
      <c r="Z669" s="205">
        <v>0</v>
      </c>
      <c r="AA669" s="205">
        <v>0</v>
      </c>
      <c r="AB669" s="205">
        <v>0</v>
      </c>
      <c r="AC669" s="205">
        <v>0</v>
      </c>
      <c r="AD669" s="205">
        <v>0</v>
      </c>
      <c r="AE669" s="205">
        <v>0</v>
      </c>
      <c r="AF669" s="211">
        <v>0</v>
      </c>
      <c r="AG669" s="205">
        <v>579</v>
      </c>
      <c r="AH669" s="211">
        <f t="shared" si="157"/>
        <v>2939.6835164835165</v>
      </c>
      <c r="AI669" s="205">
        <v>0</v>
      </c>
      <c r="AJ669" s="205">
        <v>0</v>
      </c>
      <c r="AK669" s="205">
        <v>0</v>
      </c>
      <c r="AL669" s="211">
        <v>0</v>
      </c>
      <c r="AM669" s="205">
        <v>0</v>
      </c>
      <c r="AN669" s="205">
        <v>0</v>
      </c>
      <c r="AO669" s="211">
        <v>0</v>
      </c>
      <c r="AP669" s="205">
        <v>0</v>
      </c>
      <c r="AQ669" s="204">
        <v>0</v>
      </c>
      <c r="AR669" s="204">
        <v>0</v>
      </c>
    </row>
    <row r="670" spans="1:44" s="204" customFormat="1" ht="36" hidden="1" customHeight="1">
      <c r="A670" s="204">
        <v>1</v>
      </c>
      <c r="B670" s="207">
        <f>SUBTOTAL(103,$A$552:A670)</f>
        <v>0</v>
      </c>
      <c r="C670" s="197" t="s">
        <v>396</v>
      </c>
      <c r="D670" s="199">
        <v>1941</v>
      </c>
      <c r="E670" s="199"/>
      <c r="F670" s="208" t="s">
        <v>318</v>
      </c>
      <c r="G670" s="199">
        <v>2</v>
      </c>
      <c r="H670" s="199" t="s">
        <v>297</v>
      </c>
      <c r="I670" s="200">
        <v>743.7</v>
      </c>
      <c r="J670" s="200">
        <v>670.6</v>
      </c>
      <c r="K670" s="200">
        <v>553.1</v>
      </c>
      <c r="L670" s="209">
        <v>23</v>
      </c>
      <c r="M670" s="199" t="s">
        <v>260</v>
      </c>
      <c r="N670" s="199" t="s">
        <v>264</v>
      </c>
      <c r="O670" s="202" t="s">
        <v>319</v>
      </c>
      <c r="P670" s="203">
        <v>3389665.14</v>
      </c>
      <c r="Q670" s="203">
        <v>0</v>
      </c>
      <c r="R670" s="203">
        <v>0</v>
      </c>
      <c r="S670" s="203">
        <f t="shared" si="154"/>
        <v>3389665.14</v>
      </c>
      <c r="T670" s="203">
        <f t="shared" si="153"/>
        <v>4557.8393707139976</v>
      </c>
      <c r="U670" s="203">
        <v>6954.2600510958719</v>
      </c>
      <c r="V670" s="210">
        <v>6954.2600510958719</v>
      </c>
      <c r="W670" s="210">
        <f t="shared" si="155"/>
        <v>6954.2600510958719</v>
      </c>
      <c r="X670" s="210">
        <f t="shared" si="156"/>
        <v>2396.4206803818743</v>
      </c>
      <c r="Y670" s="205">
        <v>0</v>
      </c>
      <c r="Z670" s="205">
        <v>0</v>
      </c>
      <c r="AA670" s="205">
        <v>0</v>
      </c>
      <c r="AB670" s="205">
        <v>0</v>
      </c>
      <c r="AC670" s="205">
        <v>0</v>
      </c>
      <c r="AD670" s="205">
        <v>0</v>
      </c>
      <c r="AE670" s="205">
        <v>0</v>
      </c>
      <c r="AF670" s="211">
        <v>0</v>
      </c>
      <c r="AG670" s="205">
        <v>580</v>
      </c>
      <c r="AH670" s="211">
        <f t="shared" si="157"/>
        <v>6954.2600510958719</v>
      </c>
      <c r="AI670" s="205">
        <v>0</v>
      </c>
      <c r="AJ670" s="205">
        <v>0</v>
      </c>
      <c r="AK670" s="205">
        <v>0</v>
      </c>
      <c r="AL670" s="211">
        <v>0</v>
      </c>
      <c r="AM670" s="205">
        <v>0</v>
      </c>
      <c r="AN670" s="205">
        <v>0</v>
      </c>
      <c r="AO670" s="211">
        <v>0</v>
      </c>
      <c r="AP670" s="205">
        <v>0</v>
      </c>
      <c r="AQ670" s="204">
        <v>0</v>
      </c>
      <c r="AR670" s="204">
        <v>0</v>
      </c>
    </row>
    <row r="671" spans="1:44" s="204" customFormat="1" ht="36" hidden="1" customHeight="1">
      <c r="A671" s="204">
        <v>1</v>
      </c>
      <c r="B671" s="207">
        <f>SUBTOTAL(103,$A$552:A671)</f>
        <v>0</v>
      </c>
      <c r="C671" s="197" t="s">
        <v>397</v>
      </c>
      <c r="D671" s="199">
        <v>1957</v>
      </c>
      <c r="E671" s="199"/>
      <c r="F671" s="208" t="s">
        <v>262</v>
      </c>
      <c r="G671" s="199">
        <v>2</v>
      </c>
      <c r="H671" s="199" t="s">
        <v>297</v>
      </c>
      <c r="I671" s="200">
        <v>706.7</v>
      </c>
      <c r="J671" s="200">
        <v>646.1</v>
      </c>
      <c r="K671" s="200">
        <v>646.1</v>
      </c>
      <c r="L671" s="209">
        <v>18</v>
      </c>
      <c r="M671" s="199" t="s">
        <v>260</v>
      </c>
      <c r="N671" s="199" t="s">
        <v>264</v>
      </c>
      <c r="O671" s="202" t="s">
        <v>319</v>
      </c>
      <c r="P671" s="203">
        <v>2778209.21</v>
      </c>
      <c r="Q671" s="203">
        <v>0</v>
      </c>
      <c r="R671" s="203">
        <v>0</v>
      </c>
      <c r="S671" s="203">
        <f>P671-Q671-R671</f>
        <v>2778209.21</v>
      </c>
      <c r="T671" s="203">
        <f t="shared" si="153"/>
        <v>3931.2426913824816</v>
      </c>
      <c r="U671" s="203">
        <v>7002.9109947643974</v>
      </c>
      <c r="V671" s="210">
        <v>7002.9109947643974</v>
      </c>
      <c r="W671" s="210">
        <f t="shared" si="155"/>
        <v>7002.9109947643974</v>
      </c>
      <c r="X671" s="210">
        <f t="shared" si="156"/>
        <v>3071.6683033819158</v>
      </c>
      <c r="Y671" s="205">
        <v>0</v>
      </c>
      <c r="Z671" s="205">
        <v>0</v>
      </c>
      <c r="AA671" s="205">
        <v>0</v>
      </c>
      <c r="AB671" s="205">
        <v>0</v>
      </c>
      <c r="AC671" s="205">
        <v>0</v>
      </c>
      <c r="AD671" s="205">
        <v>0</v>
      </c>
      <c r="AE671" s="205">
        <v>0</v>
      </c>
      <c r="AF671" s="211">
        <v>0</v>
      </c>
      <c r="AG671" s="205">
        <v>555</v>
      </c>
      <c r="AH671" s="211">
        <f t="shared" si="157"/>
        <v>7002.9109947643974</v>
      </c>
      <c r="AI671" s="205">
        <v>0</v>
      </c>
      <c r="AJ671" s="205">
        <v>0</v>
      </c>
      <c r="AK671" s="205">
        <v>0</v>
      </c>
      <c r="AL671" s="211">
        <v>0</v>
      </c>
      <c r="AM671" s="205">
        <v>0</v>
      </c>
      <c r="AN671" s="205">
        <v>0</v>
      </c>
      <c r="AO671" s="211">
        <v>0</v>
      </c>
      <c r="AP671" s="205">
        <v>0</v>
      </c>
      <c r="AQ671" s="204">
        <v>0</v>
      </c>
      <c r="AR671" s="204">
        <v>0</v>
      </c>
    </row>
    <row r="672" spans="1:44" s="204" customFormat="1" ht="36" hidden="1" customHeight="1">
      <c r="A672" s="204">
        <v>1</v>
      </c>
      <c r="B672" s="207">
        <f>SUBTOTAL(103,$A$552:A672)</f>
        <v>0</v>
      </c>
      <c r="C672" s="197" t="s">
        <v>196</v>
      </c>
      <c r="D672" s="213">
        <v>1967</v>
      </c>
      <c r="E672" s="199"/>
      <c r="F672" s="208" t="s">
        <v>262</v>
      </c>
      <c r="G672" s="199">
        <v>2</v>
      </c>
      <c r="H672" s="199" t="s">
        <v>297</v>
      </c>
      <c r="I672" s="200">
        <v>1003.5</v>
      </c>
      <c r="J672" s="200">
        <v>634.5</v>
      </c>
      <c r="K672" s="200">
        <v>634.5</v>
      </c>
      <c r="L672" s="209">
        <v>28</v>
      </c>
      <c r="M672" s="199" t="s">
        <v>260</v>
      </c>
      <c r="N672" s="199" t="s">
        <v>264</v>
      </c>
      <c r="O672" s="202" t="s">
        <v>320</v>
      </c>
      <c r="P672" s="203">
        <v>1205549.0699999998</v>
      </c>
      <c r="Q672" s="203">
        <v>0</v>
      </c>
      <c r="R672" s="203">
        <v>0</v>
      </c>
      <c r="S672" s="203">
        <f t="shared" si="154"/>
        <v>1205549.0699999998</v>
      </c>
      <c r="T672" s="203">
        <f t="shared" si="153"/>
        <v>1201.3443647234676</v>
      </c>
      <c r="U672" s="203">
        <f>V672</f>
        <v>3444.64</v>
      </c>
      <c r="V672" s="210">
        <v>3444.64</v>
      </c>
      <c r="W672" s="210">
        <f t="shared" si="155"/>
        <v>3444.64</v>
      </c>
      <c r="X672" s="210">
        <f t="shared" si="156"/>
        <v>2243.2956352765323</v>
      </c>
      <c r="Y672" s="205">
        <v>0</v>
      </c>
      <c r="Z672" s="205">
        <v>0</v>
      </c>
      <c r="AA672" s="205">
        <v>3259.66</v>
      </c>
      <c r="AB672" s="205">
        <v>184.98</v>
      </c>
      <c r="AC672" s="205">
        <v>0</v>
      </c>
      <c r="AD672" s="205">
        <v>0</v>
      </c>
      <c r="AE672" s="205">
        <v>0</v>
      </c>
      <c r="AF672" s="211">
        <v>0</v>
      </c>
      <c r="AG672" s="205">
        <v>0</v>
      </c>
      <c r="AH672" s="205">
        <v>0</v>
      </c>
      <c r="AI672" s="205">
        <v>0</v>
      </c>
      <c r="AJ672" s="205">
        <v>0</v>
      </c>
      <c r="AK672" s="205">
        <v>0</v>
      </c>
      <c r="AL672" s="211">
        <v>0</v>
      </c>
      <c r="AM672" s="205">
        <v>0</v>
      </c>
      <c r="AN672" s="205">
        <v>0</v>
      </c>
      <c r="AO672" s="211">
        <v>0</v>
      </c>
      <c r="AP672" s="205">
        <v>0</v>
      </c>
      <c r="AQ672" s="204">
        <v>0</v>
      </c>
      <c r="AR672" s="204">
        <v>0</v>
      </c>
    </row>
    <row r="673" spans="1:44" s="204" customFormat="1" ht="36" hidden="1" customHeight="1">
      <c r="A673" s="204">
        <v>1</v>
      </c>
      <c r="B673" s="207">
        <f>SUBTOTAL(103,$A$552:A673)</f>
        <v>0</v>
      </c>
      <c r="C673" s="197" t="s">
        <v>197</v>
      </c>
      <c r="D673" s="199">
        <v>1973</v>
      </c>
      <c r="E673" s="199"/>
      <c r="F673" s="208" t="s">
        <v>262</v>
      </c>
      <c r="G673" s="199">
        <v>2</v>
      </c>
      <c r="H673" s="199" t="s">
        <v>297</v>
      </c>
      <c r="I673" s="200">
        <v>692.9</v>
      </c>
      <c r="J673" s="200">
        <v>692.9</v>
      </c>
      <c r="K673" s="200">
        <v>692.9</v>
      </c>
      <c r="L673" s="209">
        <v>47</v>
      </c>
      <c r="M673" s="199" t="s">
        <v>260</v>
      </c>
      <c r="N673" s="199" t="s">
        <v>264</v>
      </c>
      <c r="O673" s="202" t="s">
        <v>320</v>
      </c>
      <c r="P673" s="203">
        <v>753884.95</v>
      </c>
      <c r="Q673" s="203">
        <v>0</v>
      </c>
      <c r="R673" s="203">
        <v>0</v>
      </c>
      <c r="S673" s="203">
        <f t="shared" si="154"/>
        <v>753884.95</v>
      </c>
      <c r="T673" s="203">
        <f>P673/I673</f>
        <v>1088.014071294559</v>
      </c>
      <c r="U673" s="203">
        <v>1088.014071294559</v>
      </c>
      <c r="V673" s="210">
        <f>W673</f>
        <v>810.46</v>
      </c>
      <c r="W673" s="210">
        <f t="shared" si="155"/>
        <v>810.46</v>
      </c>
      <c r="X673" s="210">
        <f t="shared" si="156"/>
        <v>0</v>
      </c>
      <c r="Y673" s="205">
        <v>0</v>
      </c>
      <c r="Z673" s="205">
        <v>0</v>
      </c>
      <c r="AA673" s="205">
        <v>0</v>
      </c>
      <c r="AB673" s="205">
        <v>0</v>
      </c>
      <c r="AC673" s="205">
        <v>810.46</v>
      </c>
      <c r="AD673" s="205">
        <v>0</v>
      </c>
      <c r="AE673" s="205">
        <v>0</v>
      </c>
      <c r="AF673" s="211">
        <v>0</v>
      </c>
      <c r="AG673" s="205">
        <v>0</v>
      </c>
      <c r="AH673" s="205">
        <v>0</v>
      </c>
      <c r="AI673" s="205">
        <v>0</v>
      </c>
      <c r="AJ673" s="205">
        <v>0</v>
      </c>
      <c r="AK673" s="205">
        <v>0</v>
      </c>
      <c r="AL673" s="211">
        <v>0</v>
      </c>
      <c r="AM673" s="205">
        <v>0</v>
      </c>
      <c r="AN673" s="205">
        <v>0</v>
      </c>
      <c r="AO673" s="211">
        <v>0</v>
      </c>
      <c r="AP673" s="205">
        <v>0</v>
      </c>
      <c r="AQ673" s="204">
        <v>0</v>
      </c>
      <c r="AR673" s="204">
        <v>0</v>
      </c>
    </row>
    <row r="674" spans="1:44" s="204" customFormat="1" ht="36" hidden="1" customHeight="1">
      <c r="A674" s="204">
        <v>1</v>
      </c>
      <c r="B674" s="207">
        <f>SUBTOTAL(103,$A$552:A674)</f>
        <v>0</v>
      </c>
      <c r="C674" s="197" t="s">
        <v>398</v>
      </c>
      <c r="D674" s="199">
        <v>1960</v>
      </c>
      <c r="E674" s="199"/>
      <c r="F674" s="208" t="s">
        <v>262</v>
      </c>
      <c r="G674" s="199">
        <v>2</v>
      </c>
      <c r="H674" s="199" t="s">
        <v>297</v>
      </c>
      <c r="I674" s="200">
        <v>582.70000000000005</v>
      </c>
      <c r="J674" s="200">
        <v>576.70000000000005</v>
      </c>
      <c r="K674" s="200">
        <v>576.70000000000005</v>
      </c>
      <c r="L674" s="209">
        <v>31</v>
      </c>
      <c r="M674" s="199" t="s">
        <v>260</v>
      </c>
      <c r="N674" s="199" t="s">
        <v>264</v>
      </c>
      <c r="O674" s="202" t="s">
        <v>315</v>
      </c>
      <c r="P674" s="203">
        <v>2648939.79</v>
      </c>
      <c r="Q674" s="203">
        <v>0</v>
      </c>
      <c r="R674" s="203">
        <v>0</v>
      </c>
      <c r="S674" s="203">
        <f t="shared" si="154"/>
        <v>2648939.79</v>
      </c>
      <c r="T674" s="203">
        <f t="shared" si="153"/>
        <v>4545.9752702934611</v>
      </c>
      <c r="U674" s="203">
        <v>7766.4097655740516</v>
      </c>
      <c r="V674" s="210">
        <v>7766.4097655740516</v>
      </c>
      <c r="W674" s="210">
        <f t="shared" si="155"/>
        <v>7766.4097655740516</v>
      </c>
      <c r="X674" s="210">
        <f t="shared" si="156"/>
        <v>3220.4344952805905</v>
      </c>
      <c r="Y674" s="205">
        <v>0</v>
      </c>
      <c r="Z674" s="205">
        <v>0</v>
      </c>
      <c r="AA674" s="205">
        <v>0</v>
      </c>
      <c r="AB674" s="205">
        <v>0</v>
      </c>
      <c r="AC674" s="205">
        <v>0</v>
      </c>
      <c r="AD674" s="205">
        <v>0</v>
      </c>
      <c r="AE674" s="205">
        <v>0</v>
      </c>
      <c r="AF674" s="211">
        <v>0</v>
      </c>
      <c r="AG674" s="205">
        <v>507.51</v>
      </c>
      <c r="AH674" s="211">
        <f t="shared" ref="AH674:AH675" si="158">8917.04*AG674/I674</f>
        <v>7766.4097655740516</v>
      </c>
      <c r="AI674" s="205">
        <v>0</v>
      </c>
      <c r="AJ674" s="205">
        <v>0</v>
      </c>
      <c r="AK674" s="205">
        <v>0</v>
      </c>
      <c r="AL674" s="211">
        <v>0</v>
      </c>
      <c r="AM674" s="205">
        <v>0</v>
      </c>
      <c r="AN674" s="205">
        <v>0</v>
      </c>
      <c r="AO674" s="211">
        <v>0</v>
      </c>
      <c r="AP674" s="205">
        <v>0</v>
      </c>
      <c r="AQ674" s="204">
        <v>0</v>
      </c>
      <c r="AR674" s="204">
        <v>0</v>
      </c>
    </row>
    <row r="675" spans="1:44" s="204" customFormat="1" ht="36" hidden="1" customHeight="1">
      <c r="A675" s="204">
        <v>1</v>
      </c>
      <c r="B675" s="207">
        <f>SUBTOTAL(103,$A$552:A675)</f>
        <v>0</v>
      </c>
      <c r="C675" s="197" t="s">
        <v>399</v>
      </c>
      <c r="D675" s="199">
        <v>1960</v>
      </c>
      <c r="E675" s="199"/>
      <c r="F675" s="208" t="s">
        <v>262</v>
      </c>
      <c r="G675" s="199">
        <v>2</v>
      </c>
      <c r="H675" s="199" t="s">
        <v>297</v>
      </c>
      <c r="I675" s="200">
        <v>592.20000000000005</v>
      </c>
      <c r="J675" s="200">
        <v>550.70000000000005</v>
      </c>
      <c r="K675" s="200">
        <v>550.70000000000005</v>
      </c>
      <c r="L675" s="209">
        <v>37</v>
      </c>
      <c r="M675" s="199" t="s">
        <v>260</v>
      </c>
      <c r="N675" s="199" t="s">
        <v>264</v>
      </c>
      <c r="O675" s="202" t="s">
        <v>322</v>
      </c>
      <c r="P675" s="203">
        <v>2651701.0900000003</v>
      </c>
      <c r="Q675" s="203">
        <v>0</v>
      </c>
      <c r="R675" s="203">
        <v>0</v>
      </c>
      <c r="S675" s="203">
        <f t="shared" si="154"/>
        <v>2651701.0900000003</v>
      </c>
      <c r="T675" s="203">
        <f t="shared" si="153"/>
        <v>4477.7120736237757</v>
      </c>
      <c r="U675" s="203">
        <v>7408.2804457953398</v>
      </c>
      <c r="V675" s="210">
        <v>7408.2804457953398</v>
      </c>
      <c r="W675" s="210">
        <f t="shared" si="155"/>
        <v>7408.2804457953398</v>
      </c>
      <c r="X675" s="210">
        <f t="shared" si="156"/>
        <v>2930.5683721715641</v>
      </c>
      <c r="Y675" s="205">
        <v>0</v>
      </c>
      <c r="Z675" s="205">
        <v>0</v>
      </c>
      <c r="AA675" s="205">
        <v>0</v>
      </c>
      <c r="AB675" s="205">
        <v>0</v>
      </c>
      <c r="AC675" s="205">
        <v>0</v>
      </c>
      <c r="AD675" s="205">
        <v>0</v>
      </c>
      <c r="AE675" s="205">
        <v>0</v>
      </c>
      <c r="AF675" s="211">
        <v>0</v>
      </c>
      <c r="AG675" s="205">
        <v>492</v>
      </c>
      <c r="AH675" s="211">
        <f t="shared" si="158"/>
        <v>7408.2804457953398</v>
      </c>
      <c r="AI675" s="205">
        <v>0</v>
      </c>
      <c r="AJ675" s="205">
        <v>0</v>
      </c>
      <c r="AK675" s="205">
        <v>0</v>
      </c>
      <c r="AL675" s="211">
        <v>0</v>
      </c>
      <c r="AM675" s="205">
        <v>0</v>
      </c>
      <c r="AN675" s="205">
        <v>0</v>
      </c>
      <c r="AO675" s="211">
        <v>0</v>
      </c>
      <c r="AP675" s="205">
        <v>0</v>
      </c>
      <c r="AQ675" s="204">
        <v>0</v>
      </c>
      <c r="AR675" s="204">
        <v>0</v>
      </c>
    </row>
    <row r="676" spans="1:44" s="204" customFormat="1" ht="36" hidden="1" customHeight="1">
      <c r="A676" s="204">
        <v>1</v>
      </c>
      <c r="B676" s="207">
        <f>SUBTOTAL(103,$A$552:A676)</f>
        <v>0</v>
      </c>
      <c r="C676" s="197" t="s">
        <v>400</v>
      </c>
      <c r="D676" s="199">
        <v>1950</v>
      </c>
      <c r="E676" s="199"/>
      <c r="F676" s="208" t="s">
        <v>262</v>
      </c>
      <c r="G676" s="199">
        <v>3</v>
      </c>
      <c r="H676" s="199" t="s">
        <v>297</v>
      </c>
      <c r="I676" s="200">
        <v>786.1</v>
      </c>
      <c r="J676" s="200">
        <v>786.1</v>
      </c>
      <c r="K676" s="200">
        <v>527.79999999999995</v>
      </c>
      <c r="L676" s="209">
        <v>18</v>
      </c>
      <c r="M676" s="199" t="s">
        <v>260</v>
      </c>
      <c r="N676" s="199" t="s">
        <v>264</v>
      </c>
      <c r="O676" s="202" t="s">
        <v>320</v>
      </c>
      <c r="P676" s="203">
        <v>103384.42</v>
      </c>
      <c r="Q676" s="203">
        <v>0</v>
      </c>
      <c r="R676" s="203">
        <v>0</v>
      </c>
      <c r="S676" s="203">
        <f t="shared" si="154"/>
        <v>103384.42</v>
      </c>
      <c r="T676" s="203">
        <f t="shared" si="153"/>
        <v>131.51560870118306</v>
      </c>
      <c r="U676" s="218">
        <f>T676</f>
        <v>131.51560870118306</v>
      </c>
      <c r="V676" s="210">
        <v>131.51560870118306</v>
      </c>
      <c r="W676" s="210">
        <f t="shared" si="155"/>
        <v>0</v>
      </c>
      <c r="X676" s="210">
        <f t="shared" si="156"/>
        <v>0</v>
      </c>
      <c r="Y676" s="205">
        <v>0</v>
      </c>
      <c r="Z676" s="205">
        <v>0</v>
      </c>
      <c r="AA676" s="205">
        <v>0</v>
      </c>
      <c r="AB676" s="205">
        <v>0</v>
      </c>
      <c r="AC676" s="205">
        <v>0</v>
      </c>
      <c r="AD676" s="205">
        <v>0</v>
      </c>
      <c r="AE676" s="205">
        <v>0</v>
      </c>
      <c r="AF676" s="211">
        <v>0</v>
      </c>
      <c r="AG676" s="205">
        <v>0</v>
      </c>
      <c r="AH676" s="205">
        <v>0</v>
      </c>
      <c r="AI676" s="205">
        <v>0</v>
      </c>
      <c r="AJ676" s="205">
        <v>0</v>
      </c>
      <c r="AK676" s="205">
        <v>0</v>
      </c>
      <c r="AL676" s="211">
        <v>0</v>
      </c>
      <c r="AM676" s="205">
        <v>0</v>
      </c>
      <c r="AN676" s="205">
        <v>0</v>
      </c>
      <c r="AO676" s="211">
        <v>0</v>
      </c>
      <c r="AP676" s="205">
        <v>0</v>
      </c>
      <c r="AQ676" s="204">
        <v>0</v>
      </c>
      <c r="AR676" s="204">
        <v>0</v>
      </c>
    </row>
    <row r="677" spans="1:44" s="204" customFormat="1" ht="36" hidden="1" customHeight="1">
      <c r="A677" s="204">
        <v>1</v>
      </c>
      <c r="B677" s="207">
        <f>SUBTOTAL(103,$A$552:A677)</f>
        <v>0</v>
      </c>
      <c r="C677" s="197" t="s">
        <v>401</v>
      </c>
      <c r="D677" s="199">
        <v>1977</v>
      </c>
      <c r="E677" s="199"/>
      <c r="F677" s="208" t="s">
        <v>262</v>
      </c>
      <c r="G677" s="199">
        <v>9</v>
      </c>
      <c r="H677" s="199" t="s">
        <v>297</v>
      </c>
      <c r="I677" s="200">
        <v>4984</v>
      </c>
      <c r="J677" s="200">
        <v>3767.5</v>
      </c>
      <c r="K677" s="200">
        <v>3767.5</v>
      </c>
      <c r="L677" s="209">
        <v>163</v>
      </c>
      <c r="M677" s="199" t="s">
        <v>260</v>
      </c>
      <c r="N677" s="199" t="s">
        <v>264</v>
      </c>
      <c r="O677" s="202" t="s">
        <v>956</v>
      </c>
      <c r="P677" s="203">
        <v>2382043.14</v>
      </c>
      <c r="Q677" s="203">
        <v>0</v>
      </c>
      <c r="R677" s="203">
        <v>0</v>
      </c>
      <c r="S677" s="203">
        <f t="shared" si="154"/>
        <v>2382043.14</v>
      </c>
      <c r="T677" s="203">
        <f t="shared" si="153"/>
        <v>477.93802969502411</v>
      </c>
      <c r="U677" s="203">
        <v>1068.9355373996791</v>
      </c>
      <c r="V677" s="210">
        <v>1068.9355373996791</v>
      </c>
      <c r="W677" s="210">
        <f t="shared" si="155"/>
        <v>1068.9355373996791</v>
      </c>
      <c r="X677" s="210">
        <f t="shared" si="156"/>
        <v>590.99750770465494</v>
      </c>
      <c r="Y677" s="205">
        <v>0</v>
      </c>
      <c r="Z677" s="205">
        <v>0</v>
      </c>
      <c r="AA677" s="205">
        <v>0</v>
      </c>
      <c r="AB677" s="205">
        <v>0</v>
      </c>
      <c r="AC677" s="205">
        <v>0</v>
      </c>
      <c r="AD677" s="205">
        <v>0</v>
      </c>
      <c r="AE677" s="205">
        <v>0</v>
      </c>
      <c r="AF677" s="211">
        <v>0</v>
      </c>
      <c r="AG677" s="205">
        <v>597.46</v>
      </c>
      <c r="AH677" s="211">
        <f>8917.04*AG677/I677</f>
        <v>1068.9355373996791</v>
      </c>
      <c r="AI677" s="205">
        <v>0</v>
      </c>
      <c r="AJ677" s="205">
        <v>0</v>
      </c>
      <c r="AK677" s="205">
        <v>0</v>
      </c>
      <c r="AL677" s="211">
        <v>0</v>
      </c>
      <c r="AM677" s="205">
        <v>0</v>
      </c>
      <c r="AN677" s="205">
        <v>0</v>
      </c>
      <c r="AO677" s="211">
        <v>0</v>
      </c>
      <c r="AP677" s="205">
        <v>0</v>
      </c>
      <c r="AQ677" s="204">
        <v>0</v>
      </c>
      <c r="AR677" s="204">
        <v>0</v>
      </c>
    </row>
    <row r="678" spans="1:44" s="204" customFormat="1" ht="36" hidden="1" customHeight="1">
      <c r="A678" s="204">
        <v>1</v>
      </c>
      <c r="B678" s="207">
        <f>SUBTOTAL(103,$A$552:A678)</f>
        <v>0</v>
      </c>
      <c r="C678" s="197" t="s">
        <v>402</v>
      </c>
      <c r="D678" s="199">
        <v>1961</v>
      </c>
      <c r="E678" s="199"/>
      <c r="F678" s="208" t="s">
        <v>262</v>
      </c>
      <c r="G678" s="199">
        <v>4</v>
      </c>
      <c r="H678" s="199" t="s">
        <v>302</v>
      </c>
      <c r="I678" s="200">
        <v>2700.93</v>
      </c>
      <c r="J678" s="200">
        <v>2461.3000000000002</v>
      </c>
      <c r="K678" s="200">
        <v>2280.6999999999998</v>
      </c>
      <c r="L678" s="209">
        <v>87</v>
      </c>
      <c r="M678" s="199" t="s">
        <v>260</v>
      </c>
      <c r="N678" s="199" t="s">
        <v>264</v>
      </c>
      <c r="O678" s="202" t="s">
        <v>315</v>
      </c>
      <c r="P678" s="203">
        <v>105750.06</v>
      </c>
      <c r="Q678" s="203">
        <v>0</v>
      </c>
      <c r="R678" s="203">
        <v>0</v>
      </c>
      <c r="S678" s="203">
        <f t="shared" si="154"/>
        <v>105750.06</v>
      </c>
      <c r="T678" s="203">
        <f t="shared" si="153"/>
        <v>39.153202785707144</v>
      </c>
      <c r="U678" s="218">
        <f>T678</f>
        <v>39.153202785707144</v>
      </c>
      <c r="V678" s="210">
        <v>39.153202785707144</v>
      </c>
      <c r="W678" s="210">
        <f t="shared" si="155"/>
        <v>0</v>
      </c>
      <c r="X678" s="210">
        <f t="shared" si="156"/>
        <v>0</v>
      </c>
      <c r="Y678" s="205">
        <v>0</v>
      </c>
      <c r="Z678" s="205">
        <v>0</v>
      </c>
      <c r="AA678" s="205">
        <v>0</v>
      </c>
      <c r="AB678" s="205">
        <v>0</v>
      </c>
      <c r="AC678" s="205">
        <v>0</v>
      </c>
      <c r="AD678" s="205">
        <v>0</v>
      </c>
      <c r="AE678" s="205">
        <v>0</v>
      </c>
      <c r="AF678" s="211">
        <v>0</v>
      </c>
      <c r="AG678" s="205">
        <v>0</v>
      </c>
      <c r="AH678" s="205">
        <v>0</v>
      </c>
      <c r="AI678" s="205">
        <v>0</v>
      </c>
      <c r="AJ678" s="205">
        <v>0</v>
      </c>
      <c r="AK678" s="205">
        <v>0</v>
      </c>
      <c r="AL678" s="211">
        <v>0</v>
      </c>
      <c r="AM678" s="205">
        <v>0</v>
      </c>
      <c r="AN678" s="205">
        <v>0</v>
      </c>
      <c r="AO678" s="211">
        <v>0</v>
      </c>
      <c r="AP678" s="205">
        <v>0</v>
      </c>
      <c r="AQ678" s="204">
        <v>0</v>
      </c>
      <c r="AR678" s="204">
        <v>0</v>
      </c>
    </row>
    <row r="679" spans="1:44" s="204" customFormat="1" ht="36" hidden="1" customHeight="1">
      <c r="A679" s="204">
        <v>1</v>
      </c>
      <c r="B679" s="207">
        <f>SUBTOTAL(103,$A$552:A679)</f>
        <v>0</v>
      </c>
      <c r="C679" s="197" t="s">
        <v>404</v>
      </c>
      <c r="D679" s="199">
        <v>1958</v>
      </c>
      <c r="E679" s="199"/>
      <c r="F679" s="208" t="s">
        <v>262</v>
      </c>
      <c r="G679" s="199">
        <v>2</v>
      </c>
      <c r="H679" s="199" t="s">
        <v>297</v>
      </c>
      <c r="I679" s="200">
        <v>653.29999999999995</v>
      </c>
      <c r="J679" s="200">
        <v>605.6</v>
      </c>
      <c r="K679" s="200">
        <v>605.6</v>
      </c>
      <c r="L679" s="209">
        <v>30</v>
      </c>
      <c r="M679" s="199" t="s">
        <v>260</v>
      </c>
      <c r="N679" s="199" t="s">
        <v>264</v>
      </c>
      <c r="O679" s="202" t="s">
        <v>319</v>
      </c>
      <c r="P679" s="203">
        <v>2963667.8699999996</v>
      </c>
      <c r="Q679" s="203">
        <v>0</v>
      </c>
      <c r="R679" s="203">
        <v>0</v>
      </c>
      <c r="S679" s="203">
        <f t="shared" si="154"/>
        <v>2963667.8699999996</v>
      </c>
      <c r="T679" s="203">
        <f t="shared" si="153"/>
        <v>4536.4577835603859</v>
      </c>
      <c r="U679" s="203">
        <v>7693.3867993264967</v>
      </c>
      <c r="V679" s="210">
        <v>7693.3867993264967</v>
      </c>
      <c r="W679" s="210">
        <f t="shared" si="155"/>
        <v>7693.3867993264967</v>
      </c>
      <c r="X679" s="210">
        <f t="shared" si="156"/>
        <v>3156.9290157661108</v>
      </c>
      <c r="Y679" s="205">
        <v>0</v>
      </c>
      <c r="Z679" s="205">
        <v>0</v>
      </c>
      <c r="AA679" s="205">
        <v>0</v>
      </c>
      <c r="AB679" s="205">
        <v>0</v>
      </c>
      <c r="AC679" s="205">
        <v>0</v>
      </c>
      <c r="AD679" s="205">
        <v>0</v>
      </c>
      <c r="AE679" s="205">
        <v>0</v>
      </c>
      <c r="AF679" s="211">
        <v>0</v>
      </c>
      <c r="AG679" s="205">
        <v>563.65</v>
      </c>
      <c r="AH679" s="211">
        <f t="shared" ref="AH679:AH689" si="159">8917.04*AG679/I679</f>
        <v>7693.3867993264967</v>
      </c>
      <c r="AI679" s="205">
        <v>0</v>
      </c>
      <c r="AJ679" s="205">
        <v>0</v>
      </c>
      <c r="AK679" s="205">
        <v>0</v>
      </c>
      <c r="AL679" s="211">
        <v>0</v>
      </c>
      <c r="AM679" s="205">
        <v>0</v>
      </c>
      <c r="AN679" s="205">
        <v>0</v>
      </c>
      <c r="AO679" s="211">
        <v>0</v>
      </c>
      <c r="AP679" s="205">
        <v>0</v>
      </c>
      <c r="AQ679" s="204">
        <v>0</v>
      </c>
      <c r="AR679" s="204">
        <v>0</v>
      </c>
    </row>
    <row r="680" spans="1:44" s="204" customFormat="1" ht="36" hidden="1" customHeight="1">
      <c r="A680" s="204">
        <v>1</v>
      </c>
      <c r="B680" s="207">
        <f>SUBTOTAL(103,$A$552:A680)</f>
        <v>0</v>
      </c>
      <c r="C680" s="197" t="s">
        <v>405</v>
      </c>
      <c r="D680" s="199">
        <v>1961</v>
      </c>
      <c r="E680" s="199"/>
      <c r="F680" s="208" t="s">
        <v>262</v>
      </c>
      <c r="G680" s="199">
        <v>2</v>
      </c>
      <c r="H680" s="199" t="s">
        <v>298</v>
      </c>
      <c r="I680" s="200">
        <v>291.64999999999998</v>
      </c>
      <c r="J680" s="200">
        <v>275.13</v>
      </c>
      <c r="K680" s="200">
        <v>275.13</v>
      </c>
      <c r="L680" s="209">
        <v>17</v>
      </c>
      <c r="M680" s="199" t="s">
        <v>260</v>
      </c>
      <c r="N680" s="199" t="s">
        <v>261</v>
      </c>
      <c r="O680" s="202" t="s">
        <v>263</v>
      </c>
      <c r="P680" s="203">
        <v>1476366.8</v>
      </c>
      <c r="Q680" s="203">
        <v>0</v>
      </c>
      <c r="R680" s="203">
        <v>0</v>
      </c>
      <c r="S680" s="203">
        <f t="shared" si="154"/>
        <v>1476366.8</v>
      </c>
      <c r="T680" s="203">
        <f t="shared" si="153"/>
        <v>5062.1182924738559</v>
      </c>
      <c r="U680" s="203">
        <v>8103.4537342705316</v>
      </c>
      <c r="V680" s="210">
        <v>8103.4537342705316</v>
      </c>
      <c r="W680" s="210">
        <f t="shared" si="155"/>
        <v>8103.4537342705316</v>
      </c>
      <c r="X680" s="210">
        <f t="shared" si="156"/>
        <v>3041.3354417966757</v>
      </c>
      <c r="Y680" s="205">
        <v>0</v>
      </c>
      <c r="Z680" s="205">
        <v>0</v>
      </c>
      <c r="AA680" s="205">
        <v>0</v>
      </c>
      <c r="AB680" s="205">
        <v>0</v>
      </c>
      <c r="AC680" s="205">
        <v>0</v>
      </c>
      <c r="AD680" s="205">
        <v>0</v>
      </c>
      <c r="AE680" s="205">
        <v>0</v>
      </c>
      <c r="AF680" s="211">
        <v>0</v>
      </c>
      <c r="AG680" s="205">
        <v>265.04000000000002</v>
      </c>
      <c r="AH680" s="211">
        <f t="shared" si="159"/>
        <v>8103.4537342705316</v>
      </c>
      <c r="AI680" s="205">
        <v>0</v>
      </c>
      <c r="AJ680" s="205">
        <v>0</v>
      </c>
      <c r="AK680" s="205">
        <v>0</v>
      </c>
      <c r="AL680" s="211">
        <v>0</v>
      </c>
      <c r="AM680" s="205">
        <v>0</v>
      </c>
      <c r="AN680" s="205">
        <v>0</v>
      </c>
      <c r="AO680" s="211">
        <v>0</v>
      </c>
      <c r="AP680" s="205">
        <v>0</v>
      </c>
      <c r="AQ680" s="204">
        <v>0</v>
      </c>
      <c r="AR680" s="204">
        <v>0</v>
      </c>
    </row>
    <row r="681" spans="1:44" s="204" customFormat="1" ht="36" hidden="1" customHeight="1">
      <c r="A681" s="204">
        <v>1</v>
      </c>
      <c r="B681" s="207">
        <f>SUBTOTAL(103,$A$552:A681)</f>
        <v>0</v>
      </c>
      <c r="C681" s="197" t="s">
        <v>407</v>
      </c>
      <c r="D681" s="199">
        <v>1941</v>
      </c>
      <c r="E681" s="199"/>
      <c r="F681" s="208" t="s">
        <v>318</v>
      </c>
      <c r="G681" s="199">
        <v>2</v>
      </c>
      <c r="H681" s="199" t="s">
        <v>297</v>
      </c>
      <c r="I681" s="200">
        <v>613.70000000000005</v>
      </c>
      <c r="J681" s="200">
        <v>345.1</v>
      </c>
      <c r="K681" s="200">
        <v>345.1</v>
      </c>
      <c r="L681" s="209">
        <v>22</v>
      </c>
      <c r="M681" s="199" t="s">
        <v>260</v>
      </c>
      <c r="N681" s="199" t="s">
        <v>264</v>
      </c>
      <c r="O681" s="202" t="s">
        <v>319</v>
      </c>
      <c r="P681" s="203">
        <v>2629575.83</v>
      </c>
      <c r="Q681" s="203">
        <v>0</v>
      </c>
      <c r="R681" s="203">
        <v>0</v>
      </c>
      <c r="S681" s="203">
        <f t="shared" si="154"/>
        <v>2629575.83</v>
      </c>
      <c r="T681" s="203">
        <f t="shared" si="153"/>
        <v>4284.7903372983537</v>
      </c>
      <c r="U681" s="203">
        <v>6702.6732149258596</v>
      </c>
      <c r="V681" s="210">
        <v>6702.6732149258596</v>
      </c>
      <c r="W681" s="210">
        <f t="shared" si="155"/>
        <v>6702.6732149258596</v>
      </c>
      <c r="X681" s="210">
        <f t="shared" si="156"/>
        <v>2417.8828776275059</v>
      </c>
      <c r="Y681" s="205">
        <v>0</v>
      </c>
      <c r="Z681" s="205">
        <v>0</v>
      </c>
      <c r="AA681" s="205">
        <v>0</v>
      </c>
      <c r="AB681" s="205">
        <v>0</v>
      </c>
      <c r="AC681" s="205">
        <v>0</v>
      </c>
      <c r="AD681" s="205">
        <v>0</v>
      </c>
      <c r="AE681" s="205">
        <v>0</v>
      </c>
      <c r="AF681" s="211">
        <v>0</v>
      </c>
      <c r="AG681" s="205">
        <v>461.3</v>
      </c>
      <c r="AH681" s="211">
        <f t="shared" si="159"/>
        <v>6702.6732149258596</v>
      </c>
      <c r="AI681" s="205">
        <v>0</v>
      </c>
      <c r="AJ681" s="205">
        <v>0</v>
      </c>
      <c r="AK681" s="205">
        <v>0</v>
      </c>
      <c r="AL681" s="211">
        <v>0</v>
      </c>
      <c r="AM681" s="205">
        <v>0</v>
      </c>
      <c r="AN681" s="205">
        <v>0</v>
      </c>
      <c r="AO681" s="211">
        <v>0</v>
      </c>
      <c r="AP681" s="205">
        <v>0</v>
      </c>
      <c r="AQ681" s="204">
        <v>0</v>
      </c>
      <c r="AR681" s="204">
        <v>0</v>
      </c>
    </row>
    <row r="682" spans="1:44" s="204" customFormat="1" ht="36" hidden="1" customHeight="1">
      <c r="A682" s="204">
        <v>1</v>
      </c>
      <c r="B682" s="207">
        <f>SUBTOTAL(103,$A$552:A682)</f>
        <v>0</v>
      </c>
      <c r="C682" s="197" t="s">
        <v>408</v>
      </c>
      <c r="D682" s="199">
        <v>1954</v>
      </c>
      <c r="E682" s="199"/>
      <c r="F682" s="208" t="s">
        <v>318</v>
      </c>
      <c r="G682" s="199">
        <v>2</v>
      </c>
      <c r="H682" s="199" t="s">
        <v>297</v>
      </c>
      <c r="I682" s="200">
        <v>441</v>
      </c>
      <c r="J682" s="200">
        <v>399.8</v>
      </c>
      <c r="K682" s="200">
        <v>399.8</v>
      </c>
      <c r="L682" s="209">
        <v>27</v>
      </c>
      <c r="M682" s="199" t="s">
        <v>260</v>
      </c>
      <c r="N682" s="199" t="s">
        <v>264</v>
      </c>
      <c r="O682" s="202" t="s">
        <v>319</v>
      </c>
      <c r="P682" s="203">
        <v>2063308.78</v>
      </c>
      <c r="Q682" s="203">
        <v>0</v>
      </c>
      <c r="R682" s="203">
        <v>0</v>
      </c>
      <c r="S682" s="203">
        <f t="shared" si="154"/>
        <v>2063308.78</v>
      </c>
      <c r="T682" s="203">
        <f t="shared" si="153"/>
        <v>4678.7047165532877</v>
      </c>
      <c r="U682" s="203">
        <v>7676.338017233561</v>
      </c>
      <c r="V682" s="210">
        <v>7676.338017233561</v>
      </c>
      <c r="W682" s="210">
        <f t="shared" si="155"/>
        <v>7676.338017233561</v>
      </c>
      <c r="X682" s="210">
        <f t="shared" si="156"/>
        <v>2997.6333006802734</v>
      </c>
      <c r="Y682" s="205">
        <v>0</v>
      </c>
      <c r="Z682" s="205">
        <v>0</v>
      </c>
      <c r="AA682" s="205">
        <v>0</v>
      </c>
      <c r="AB682" s="205">
        <v>0</v>
      </c>
      <c r="AC682" s="205">
        <v>0</v>
      </c>
      <c r="AD682" s="205">
        <v>0</v>
      </c>
      <c r="AE682" s="205">
        <v>0</v>
      </c>
      <c r="AF682" s="211">
        <v>0</v>
      </c>
      <c r="AG682" s="205">
        <v>379.64</v>
      </c>
      <c r="AH682" s="211">
        <f t="shared" si="159"/>
        <v>7676.338017233561</v>
      </c>
      <c r="AI682" s="205">
        <v>0</v>
      </c>
      <c r="AJ682" s="205">
        <v>0</v>
      </c>
      <c r="AK682" s="205">
        <v>0</v>
      </c>
      <c r="AL682" s="211">
        <v>0</v>
      </c>
      <c r="AM682" s="205">
        <v>0</v>
      </c>
      <c r="AN682" s="205">
        <v>0</v>
      </c>
      <c r="AO682" s="211">
        <v>0</v>
      </c>
      <c r="AP682" s="205">
        <v>0</v>
      </c>
      <c r="AQ682" s="204">
        <v>0</v>
      </c>
      <c r="AR682" s="204">
        <v>0</v>
      </c>
    </row>
    <row r="683" spans="1:44" s="204" customFormat="1" ht="36" hidden="1" customHeight="1">
      <c r="A683" s="204">
        <v>1</v>
      </c>
      <c r="B683" s="207">
        <f>SUBTOTAL(103,$A$552:A683)</f>
        <v>0</v>
      </c>
      <c r="C683" s="197" t="s">
        <v>409</v>
      </c>
      <c r="D683" s="199">
        <v>1987</v>
      </c>
      <c r="E683" s="199"/>
      <c r="F683" s="208" t="s">
        <v>262</v>
      </c>
      <c r="G683" s="199">
        <v>5</v>
      </c>
      <c r="H683" s="199" t="s">
        <v>302</v>
      </c>
      <c r="I683" s="200">
        <v>4250.6000000000004</v>
      </c>
      <c r="J683" s="200">
        <v>2613.6</v>
      </c>
      <c r="K683" s="200">
        <v>2613.6</v>
      </c>
      <c r="L683" s="209">
        <v>107</v>
      </c>
      <c r="M683" s="199" t="s">
        <v>260</v>
      </c>
      <c r="N683" s="199" t="s">
        <v>264</v>
      </c>
      <c r="O683" s="202" t="s">
        <v>320</v>
      </c>
      <c r="P683" s="203">
        <v>2866181.7800000003</v>
      </c>
      <c r="Q683" s="203">
        <v>0</v>
      </c>
      <c r="R683" s="203">
        <v>0</v>
      </c>
      <c r="S683" s="203">
        <f t="shared" si="154"/>
        <v>2866181.7800000003</v>
      </c>
      <c r="T683" s="203">
        <f t="shared" si="153"/>
        <v>674.30051757398951</v>
      </c>
      <c r="U683" s="203">
        <v>1447.2096208535265</v>
      </c>
      <c r="V683" s="210">
        <v>1447.2096208535265</v>
      </c>
      <c r="W683" s="210">
        <f t="shared" si="155"/>
        <v>1447.2096208535265</v>
      </c>
      <c r="X683" s="210">
        <f t="shared" si="156"/>
        <v>772.90910327953702</v>
      </c>
      <c r="Y683" s="205">
        <v>0</v>
      </c>
      <c r="Z683" s="205">
        <v>0</v>
      </c>
      <c r="AA683" s="205">
        <v>0</v>
      </c>
      <c r="AB683" s="205">
        <v>0</v>
      </c>
      <c r="AC683" s="205">
        <v>0</v>
      </c>
      <c r="AD683" s="205">
        <v>0</v>
      </c>
      <c r="AE683" s="205">
        <v>0</v>
      </c>
      <c r="AF683" s="211">
        <v>0</v>
      </c>
      <c r="AG683" s="205">
        <v>689.86</v>
      </c>
      <c r="AH683" s="211">
        <f t="shared" si="159"/>
        <v>1447.2096208535265</v>
      </c>
      <c r="AI683" s="205">
        <v>0</v>
      </c>
      <c r="AJ683" s="205">
        <v>0</v>
      </c>
      <c r="AK683" s="205">
        <v>0</v>
      </c>
      <c r="AL683" s="211">
        <v>0</v>
      </c>
      <c r="AM683" s="205">
        <v>0</v>
      </c>
      <c r="AN683" s="205">
        <v>0</v>
      </c>
      <c r="AO683" s="211">
        <v>0</v>
      </c>
      <c r="AP683" s="205">
        <v>0</v>
      </c>
      <c r="AQ683" s="204">
        <v>0</v>
      </c>
      <c r="AR683" s="204">
        <v>0</v>
      </c>
    </row>
    <row r="684" spans="1:44" s="204" customFormat="1" ht="36" hidden="1" customHeight="1">
      <c r="A684" s="204">
        <v>1</v>
      </c>
      <c r="B684" s="207">
        <f>SUBTOTAL(103,$A$552:A684)</f>
        <v>0</v>
      </c>
      <c r="C684" s="197" t="s">
        <v>411</v>
      </c>
      <c r="D684" s="199">
        <v>1964</v>
      </c>
      <c r="E684" s="199"/>
      <c r="F684" s="208" t="s">
        <v>262</v>
      </c>
      <c r="G684" s="199">
        <v>3</v>
      </c>
      <c r="H684" s="199" t="s">
        <v>297</v>
      </c>
      <c r="I684" s="200">
        <v>1192.79</v>
      </c>
      <c r="J684" s="200">
        <v>1192.79</v>
      </c>
      <c r="K684" s="200">
        <v>1192.79</v>
      </c>
      <c r="L684" s="209">
        <v>56</v>
      </c>
      <c r="M684" s="199" t="s">
        <v>260</v>
      </c>
      <c r="N684" s="199" t="s">
        <v>264</v>
      </c>
      <c r="O684" s="202" t="s">
        <v>316</v>
      </c>
      <c r="P684" s="203">
        <v>2347074.0100000002</v>
      </c>
      <c r="Q684" s="203">
        <v>0</v>
      </c>
      <c r="R684" s="203">
        <v>0</v>
      </c>
      <c r="S684" s="203">
        <f t="shared" si="154"/>
        <v>2347074.0100000002</v>
      </c>
      <c r="T684" s="203">
        <f t="shared" si="153"/>
        <v>1967.7177122544624</v>
      </c>
      <c r="U684" s="203">
        <f>W684</f>
        <v>4095.8323554020412</v>
      </c>
      <c r="V684" s="210">
        <f>W684</f>
        <v>4095.8323554020412</v>
      </c>
      <c r="W684" s="210">
        <f t="shared" si="155"/>
        <v>4095.8323554020412</v>
      </c>
      <c r="X684" s="210">
        <f t="shared" si="156"/>
        <v>2128.114643147579</v>
      </c>
      <c r="Y684" s="205">
        <v>0</v>
      </c>
      <c r="Z684" s="205">
        <v>0</v>
      </c>
      <c r="AA684" s="205">
        <v>0</v>
      </c>
      <c r="AB684" s="205">
        <v>0</v>
      </c>
      <c r="AC684" s="205">
        <v>0</v>
      </c>
      <c r="AD684" s="205">
        <v>0</v>
      </c>
      <c r="AE684" s="205">
        <v>0</v>
      </c>
      <c r="AF684" s="211">
        <v>0</v>
      </c>
      <c r="AG684" s="205">
        <v>547.88</v>
      </c>
      <c r="AH684" s="211">
        <f t="shared" si="159"/>
        <v>4095.8323554020412</v>
      </c>
      <c r="AI684" s="205">
        <v>0</v>
      </c>
      <c r="AJ684" s="205">
        <v>0</v>
      </c>
      <c r="AK684" s="205">
        <v>0</v>
      </c>
      <c r="AL684" s="211">
        <v>0</v>
      </c>
      <c r="AM684" s="205">
        <v>0</v>
      </c>
      <c r="AN684" s="205">
        <v>0</v>
      </c>
      <c r="AO684" s="211">
        <v>0</v>
      </c>
      <c r="AP684" s="205">
        <v>0</v>
      </c>
      <c r="AQ684" s="204">
        <v>0</v>
      </c>
      <c r="AR684" s="204">
        <v>0</v>
      </c>
    </row>
    <row r="685" spans="1:44" s="204" customFormat="1" ht="36" hidden="1" customHeight="1">
      <c r="A685" s="204">
        <v>1</v>
      </c>
      <c r="B685" s="207">
        <f>SUBTOTAL(103,$A$552:A685)</f>
        <v>0</v>
      </c>
      <c r="C685" s="197" t="s">
        <v>412</v>
      </c>
      <c r="D685" s="199">
        <v>1941</v>
      </c>
      <c r="E685" s="199"/>
      <c r="F685" s="208" t="s">
        <v>262</v>
      </c>
      <c r="G685" s="199">
        <v>2</v>
      </c>
      <c r="H685" s="199" t="s">
        <v>297</v>
      </c>
      <c r="I685" s="200">
        <v>858.3</v>
      </c>
      <c r="J685" s="200">
        <v>655.4</v>
      </c>
      <c r="K685" s="200">
        <v>655.4</v>
      </c>
      <c r="L685" s="209">
        <v>31</v>
      </c>
      <c r="M685" s="199" t="s">
        <v>260</v>
      </c>
      <c r="N685" s="199" t="s">
        <v>264</v>
      </c>
      <c r="O685" s="202" t="s">
        <v>319</v>
      </c>
      <c r="P685" s="203">
        <v>3255890.12</v>
      </c>
      <c r="Q685" s="203">
        <v>0</v>
      </c>
      <c r="R685" s="203">
        <v>0</v>
      </c>
      <c r="S685" s="203">
        <f t="shared" si="154"/>
        <v>3255890.12</v>
      </c>
      <c r="T685" s="203">
        <f t="shared" si="153"/>
        <v>3793.4173598974721</v>
      </c>
      <c r="U685" s="203">
        <v>5869.8911802400107</v>
      </c>
      <c r="V685" s="210">
        <v>5869.8911802400107</v>
      </c>
      <c r="W685" s="210">
        <f t="shared" si="155"/>
        <v>5869.8911802400107</v>
      </c>
      <c r="X685" s="210">
        <f t="shared" si="156"/>
        <v>2076.4738203425386</v>
      </c>
      <c r="Y685" s="205">
        <v>0</v>
      </c>
      <c r="Z685" s="205">
        <v>0</v>
      </c>
      <c r="AA685" s="205">
        <v>0</v>
      </c>
      <c r="AB685" s="205">
        <v>0</v>
      </c>
      <c r="AC685" s="205">
        <v>0</v>
      </c>
      <c r="AD685" s="205">
        <v>0</v>
      </c>
      <c r="AE685" s="205">
        <v>0</v>
      </c>
      <c r="AF685" s="211">
        <v>0</v>
      </c>
      <c r="AG685" s="205">
        <v>565</v>
      </c>
      <c r="AH685" s="211">
        <f t="shared" si="159"/>
        <v>5869.8911802400107</v>
      </c>
      <c r="AI685" s="205">
        <v>0</v>
      </c>
      <c r="AJ685" s="205">
        <v>0</v>
      </c>
      <c r="AK685" s="205">
        <v>0</v>
      </c>
      <c r="AL685" s="211">
        <v>0</v>
      </c>
      <c r="AM685" s="205">
        <v>0</v>
      </c>
      <c r="AN685" s="205">
        <v>0</v>
      </c>
      <c r="AO685" s="211">
        <v>0</v>
      </c>
      <c r="AP685" s="205">
        <v>0</v>
      </c>
      <c r="AQ685" s="204">
        <v>0</v>
      </c>
      <c r="AR685" s="204">
        <v>0</v>
      </c>
    </row>
    <row r="686" spans="1:44" s="204" customFormat="1" ht="36" hidden="1" customHeight="1">
      <c r="A686" s="204">
        <v>1</v>
      </c>
      <c r="B686" s="207">
        <f>SUBTOTAL(103,$A$552:A686)</f>
        <v>0</v>
      </c>
      <c r="C686" s="197" t="s">
        <v>413</v>
      </c>
      <c r="D686" s="199">
        <v>1962</v>
      </c>
      <c r="E686" s="199"/>
      <c r="F686" s="208" t="s">
        <v>318</v>
      </c>
      <c r="G686" s="199">
        <v>2</v>
      </c>
      <c r="H686" s="199" t="s">
        <v>297</v>
      </c>
      <c r="I686" s="200">
        <v>590.99</v>
      </c>
      <c r="J686" s="200">
        <v>550.29</v>
      </c>
      <c r="K686" s="200">
        <v>550.29</v>
      </c>
      <c r="L686" s="209">
        <v>18</v>
      </c>
      <c r="M686" s="199" t="s">
        <v>260</v>
      </c>
      <c r="N686" s="199" t="s">
        <v>264</v>
      </c>
      <c r="O686" s="202" t="s">
        <v>322</v>
      </c>
      <c r="P686" s="203">
        <v>2533670.4300000002</v>
      </c>
      <c r="Q686" s="203">
        <v>0</v>
      </c>
      <c r="R686" s="203">
        <v>0</v>
      </c>
      <c r="S686" s="203">
        <f t="shared" si="154"/>
        <v>2533670.4300000002</v>
      </c>
      <c r="T686" s="203">
        <f t="shared" si="153"/>
        <v>4287.1629469195759</v>
      </c>
      <c r="U686" s="203">
        <v>7271.659854819879</v>
      </c>
      <c r="V686" s="210">
        <v>7271.659854819879</v>
      </c>
      <c r="W686" s="210">
        <f t="shared" si="155"/>
        <v>7271.659854819879</v>
      </c>
      <c r="X686" s="210">
        <f t="shared" si="156"/>
        <v>2984.4969079003031</v>
      </c>
      <c r="Y686" s="205">
        <v>0</v>
      </c>
      <c r="Z686" s="205">
        <v>0</v>
      </c>
      <c r="AA686" s="205">
        <v>0</v>
      </c>
      <c r="AB686" s="205">
        <v>0</v>
      </c>
      <c r="AC686" s="205">
        <v>0</v>
      </c>
      <c r="AD686" s="205">
        <v>0</v>
      </c>
      <c r="AE686" s="205">
        <v>0</v>
      </c>
      <c r="AF686" s="211">
        <v>0</v>
      </c>
      <c r="AG686" s="205">
        <v>481.94</v>
      </c>
      <c r="AH686" s="211">
        <f t="shared" si="159"/>
        <v>7271.659854819879</v>
      </c>
      <c r="AI686" s="205">
        <v>0</v>
      </c>
      <c r="AJ686" s="205">
        <v>0</v>
      </c>
      <c r="AK686" s="205">
        <v>0</v>
      </c>
      <c r="AL686" s="211">
        <v>0</v>
      </c>
      <c r="AM686" s="205">
        <v>0</v>
      </c>
      <c r="AN686" s="205">
        <v>0</v>
      </c>
      <c r="AO686" s="211">
        <v>0</v>
      </c>
      <c r="AP686" s="205">
        <v>0</v>
      </c>
      <c r="AQ686" s="204">
        <v>0</v>
      </c>
      <c r="AR686" s="204">
        <v>0</v>
      </c>
    </row>
    <row r="687" spans="1:44" s="204" customFormat="1" ht="36" hidden="1" customHeight="1">
      <c r="A687" s="204">
        <v>1</v>
      </c>
      <c r="B687" s="207">
        <f>SUBTOTAL(103,$A$552:A687)</f>
        <v>0</v>
      </c>
      <c r="C687" s="197" t="s">
        <v>1573</v>
      </c>
      <c r="D687" s="199">
        <v>1960</v>
      </c>
      <c r="E687" s="199"/>
      <c r="F687" s="208" t="s">
        <v>1299</v>
      </c>
      <c r="G687" s="199">
        <v>4</v>
      </c>
      <c r="H687" s="199" t="s">
        <v>302</v>
      </c>
      <c r="I687" s="200">
        <v>2241.9</v>
      </c>
      <c r="J687" s="200">
        <v>2091.3000000000002</v>
      </c>
      <c r="K687" s="200">
        <v>1908.9</v>
      </c>
      <c r="L687" s="209">
        <v>87</v>
      </c>
      <c r="M687" s="199" t="s">
        <v>260</v>
      </c>
      <c r="N687" s="199" t="s">
        <v>291</v>
      </c>
      <c r="O687" s="202" t="s">
        <v>2633</v>
      </c>
      <c r="P687" s="203">
        <v>7428184.7300000004</v>
      </c>
      <c r="Q687" s="203">
        <v>0</v>
      </c>
      <c r="R687" s="203">
        <v>0</v>
      </c>
      <c r="S687" s="203">
        <f t="shared" si="154"/>
        <v>7428184.7300000004</v>
      </c>
      <c r="T687" s="203">
        <f t="shared" si="153"/>
        <v>3313.3434720549535</v>
      </c>
      <c r="U687" s="203">
        <f>V687</f>
        <v>3508.1088719389809</v>
      </c>
      <c r="V687" s="210">
        <v>3508.1088719389809</v>
      </c>
      <c r="W687" s="210">
        <f t="shared" si="155"/>
        <v>3508.1088719389809</v>
      </c>
      <c r="X687" s="210">
        <f t="shared" si="156"/>
        <v>194.76539988402737</v>
      </c>
      <c r="Y687" s="205">
        <v>0</v>
      </c>
      <c r="Z687" s="205">
        <v>0</v>
      </c>
      <c r="AA687" s="205">
        <v>0</v>
      </c>
      <c r="AB687" s="205">
        <v>0</v>
      </c>
      <c r="AC687" s="205">
        <v>0</v>
      </c>
      <c r="AD687" s="205">
        <v>0</v>
      </c>
      <c r="AE687" s="205">
        <v>0</v>
      </c>
      <c r="AF687" s="211">
        <v>0</v>
      </c>
      <c r="AG687" s="205">
        <v>882</v>
      </c>
      <c r="AH687" s="211">
        <f t="shared" si="159"/>
        <v>3508.1088719389809</v>
      </c>
      <c r="AI687" s="205">
        <v>0</v>
      </c>
      <c r="AJ687" s="205">
        <v>0</v>
      </c>
      <c r="AK687" s="205">
        <v>0</v>
      </c>
      <c r="AL687" s="211">
        <v>0</v>
      </c>
      <c r="AM687" s="205">
        <v>0</v>
      </c>
      <c r="AN687" s="205">
        <v>0</v>
      </c>
      <c r="AO687" s="211">
        <v>0</v>
      </c>
      <c r="AP687" s="205">
        <v>0</v>
      </c>
      <c r="AQ687" s="204">
        <v>0</v>
      </c>
      <c r="AR687" s="204">
        <v>0</v>
      </c>
    </row>
    <row r="688" spans="1:44" s="204" customFormat="1" ht="36" hidden="1" customHeight="1">
      <c r="A688" s="204">
        <v>1</v>
      </c>
      <c r="B688" s="207">
        <f>SUBTOTAL(103,$A$552:A688)</f>
        <v>0</v>
      </c>
      <c r="C688" s="197" t="s">
        <v>1602</v>
      </c>
      <c r="D688" s="199">
        <v>1959</v>
      </c>
      <c r="E688" s="199"/>
      <c r="F688" s="208" t="s">
        <v>1299</v>
      </c>
      <c r="G688" s="199">
        <v>3</v>
      </c>
      <c r="H688" s="199" t="s">
        <v>297</v>
      </c>
      <c r="I688" s="200">
        <v>1638.8</v>
      </c>
      <c r="J688" s="200">
        <v>1086.7</v>
      </c>
      <c r="K688" s="200">
        <v>1052.4000000000001</v>
      </c>
      <c r="L688" s="209">
        <v>92</v>
      </c>
      <c r="M688" s="199" t="s">
        <v>260</v>
      </c>
      <c r="N688" s="199" t="s">
        <v>264</v>
      </c>
      <c r="O688" s="202" t="s">
        <v>320</v>
      </c>
      <c r="P688" s="203">
        <v>4904335.0599999996</v>
      </c>
      <c r="Q688" s="203">
        <v>0</v>
      </c>
      <c r="R688" s="203">
        <v>0</v>
      </c>
      <c r="S688" s="203">
        <f t="shared" si="154"/>
        <v>4904335.0599999996</v>
      </c>
      <c r="T688" s="203">
        <f t="shared" si="153"/>
        <v>2992.6379423968756</v>
      </c>
      <c r="U688" s="203">
        <f>W688</f>
        <v>4614.1383451305837</v>
      </c>
      <c r="V688" s="210">
        <f>W688</f>
        <v>4614.1383451305837</v>
      </c>
      <c r="W688" s="210">
        <f t="shared" si="155"/>
        <v>4614.1383451305837</v>
      </c>
      <c r="X688" s="210">
        <f t="shared" si="156"/>
        <v>1621.5004027337081</v>
      </c>
      <c r="Y688" s="205">
        <v>0</v>
      </c>
      <c r="Z688" s="205">
        <v>0</v>
      </c>
      <c r="AA688" s="205">
        <v>0</v>
      </c>
      <c r="AB688" s="205">
        <v>0</v>
      </c>
      <c r="AC688" s="205">
        <v>0</v>
      </c>
      <c r="AD688" s="205">
        <v>0</v>
      </c>
      <c r="AE688" s="205">
        <v>0</v>
      </c>
      <c r="AF688" s="211">
        <v>0</v>
      </c>
      <c r="AG688" s="205">
        <v>848</v>
      </c>
      <c r="AH688" s="211">
        <f t="shared" si="159"/>
        <v>4614.1383451305837</v>
      </c>
      <c r="AI688" s="205">
        <v>0</v>
      </c>
      <c r="AJ688" s="205">
        <v>0</v>
      </c>
      <c r="AK688" s="205">
        <v>0</v>
      </c>
      <c r="AL688" s="211">
        <v>0</v>
      </c>
      <c r="AM688" s="205">
        <v>0</v>
      </c>
      <c r="AN688" s="205">
        <v>0</v>
      </c>
      <c r="AO688" s="211">
        <v>0</v>
      </c>
      <c r="AP688" s="205">
        <v>0</v>
      </c>
      <c r="AQ688" s="204">
        <v>0</v>
      </c>
      <c r="AR688" s="204">
        <v>0</v>
      </c>
    </row>
    <row r="689" spans="1:44" s="204" customFormat="1" ht="36" hidden="1" customHeight="1">
      <c r="A689" s="204">
        <v>1</v>
      </c>
      <c r="B689" s="207">
        <f>SUBTOTAL(103,$A$552:A689)</f>
        <v>0</v>
      </c>
      <c r="C689" s="197" t="s">
        <v>1603</v>
      </c>
      <c r="D689" s="199">
        <v>1942</v>
      </c>
      <c r="E689" s="199"/>
      <c r="F689" s="208" t="s">
        <v>1299</v>
      </c>
      <c r="G689" s="199">
        <v>2</v>
      </c>
      <c r="H689" s="199" t="s">
        <v>297</v>
      </c>
      <c r="I689" s="200">
        <v>659.9</v>
      </c>
      <c r="J689" s="200">
        <v>659.9</v>
      </c>
      <c r="K689" s="200">
        <v>659.9</v>
      </c>
      <c r="L689" s="209">
        <v>25</v>
      </c>
      <c r="M689" s="199" t="s">
        <v>260</v>
      </c>
      <c r="N689" s="199" t="s">
        <v>264</v>
      </c>
      <c r="O689" s="202" t="s">
        <v>320</v>
      </c>
      <c r="P689" s="203">
        <v>3292242.61</v>
      </c>
      <c r="Q689" s="203">
        <v>0</v>
      </c>
      <c r="R689" s="203">
        <v>0</v>
      </c>
      <c r="S689" s="203">
        <f t="shared" si="154"/>
        <v>3292242.61</v>
      </c>
      <c r="T689" s="203">
        <f t="shared" si="153"/>
        <v>4989.0022882254889</v>
      </c>
      <c r="U689" s="203">
        <v>7634.6834368843774</v>
      </c>
      <c r="V689" s="210">
        <v>7634.6834368843774</v>
      </c>
      <c r="W689" s="210">
        <f t="shared" si="155"/>
        <v>7634.6834368843774</v>
      </c>
      <c r="X689" s="210">
        <f t="shared" si="156"/>
        <v>2645.6811486588886</v>
      </c>
      <c r="Y689" s="205">
        <v>0</v>
      </c>
      <c r="Z689" s="205">
        <v>0</v>
      </c>
      <c r="AA689" s="205">
        <v>0</v>
      </c>
      <c r="AB689" s="205">
        <v>0</v>
      </c>
      <c r="AC689" s="205">
        <v>0</v>
      </c>
      <c r="AD689" s="205">
        <v>0</v>
      </c>
      <c r="AE689" s="205">
        <v>0</v>
      </c>
      <c r="AF689" s="211">
        <v>0</v>
      </c>
      <c r="AG689" s="205">
        <v>565</v>
      </c>
      <c r="AH689" s="211">
        <f t="shared" si="159"/>
        <v>7634.6834368843774</v>
      </c>
      <c r="AI689" s="205">
        <v>0</v>
      </c>
      <c r="AJ689" s="205">
        <v>0</v>
      </c>
      <c r="AK689" s="205">
        <v>0</v>
      </c>
      <c r="AL689" s="211">
        <v>0</v>
      </c>
      <c r="AM689" s="205">
        <v>0</v>
      </c>
      <c r="AN689" s="205">
        <v>0</v>
      </c>
      <c r="AO689" s="211">
        <v>0</v>
      </c>
      <c r="AP689" s="205">
        <v>0</v>
      </c>
      <c r="AQ689" s="204">
        <v>0</v>
      </c>
      <c r="AR689" s="204">
        <v>0</v>
      </c>
    </row>
    <row r="690" spans="1:44" s="204" customFormat="1" ht="36" hidden="1" customHeight="1">
      <c r="A690" s="204">
        <v>1</v>
      </c>
      <c r="B690" s="207">
        <f>SUBTOTAL(103,$A$552:A690)</f>
        <v>0</v>
      </c>
      <c r="C690" s="197" t="s">
        <v>425</v>
      </c>
      <c r="D690" s="199">
        <v>1994</v>
      </c>
      <c r="E690" s="199"/>
      <c r="F690" s="208" t="s">
        <v>305</v>
      </c>
      <c r="G690" s="199">
        <v>9</v>
      </c>
      <c r="H690" s="199" t="s">
        <v>297</v>
      </c>
      <c r="I690" s="200">
        <v>4306.3</v>
      </c>
      <c r="J690" s="200">
        <v>3866</v>
      </c>
      <c r="K690" s="200">
        <v>3866</v>
      </c>
      <c r="L690" s="209">
        <v>182</v>
      </c>
      <c r="M690" s="199" t="s">
        <v>260</v>
      </c>
      <c r="N690" s="199" t="s">
        <v>264</v>
      </c>
      <c r="O690" s="202" t="s">
        <v>315</v>
      </c>
      <c r="P690" s="203">
        <v>2957619.0999999996</v>
      </c>
      <c r="Q690" s="203">
        <v>2030976</v>
      </c>
      <c r="R690" s="203">
        <v>0</v>
      </c>
      <c r="S690" s="203">
        <f t="shared" si="154"/>
        <v>926643.09999999963</v>
      </c>
      <c r="T690" s="203">
        <f t="shared" si="153"/>
        <v>686.81213570814839</v>
      </c>
      <c r="U690" s="203">
        <v>1141.4903745674942</v>
      </c>
      <c r="V690" s="210">
        <v>1141.4903745674942</v>
      </c>
      <c r="W690" s="210">
        <f t="shared" si="155"/>
        <v>1141.4903745674942</v>
      </c>
      <c r="X690" s="210">
        <f t="shared" si="156"/>
        <v>454.67823885934581</v>
      </c>
      <c r="Y690" s="205">
        <v>0</v>
      </c>
      <c r="Z690" s="205">
        <v>0</v>
      </c>
      <c r="AA690" s="205">
        <v>0</v>
      </c>
      <c r="AB690" s="205">
        <v>0</v>
      </c>
      <c r="AC690" s="205">
        <v>0</v>
      </c>
      <c r="AD690" s="205">
        <v>0</v>
      </c>
      <c r="AE690" s="205">
        <v>2</v>
      </c>
      <c r="AF690" s="211">
        <f>2457800*AE690/I690</f>
        <v>1141.4903745674942</v>
      </c>
      <c r="AG690" s="205">
        <v>0</v>
      </c>
      <c r="AH690" s="205">
        <v>0</v>
      </c>
      <c r="AI690" s="205">
        <v>0</v>
      </c>
      <c r="AJ690" s="205">
        <v>0</v>
      </c>
      <c r="AK690" s="205">
        <v>0</v>
      </c>
      <c r="AL690" s="211">
        <v>0</v>
      </c>
      <c r="AM690" s="205">
        <v>0</v>
      </c>
      <c r="AN690" s="205">
        <v>0</v>
      </c>
      <c r="AO690" s="211">
        <v>0</v>
      </c>
      <c r="AP690" s="205">
        <v>0</v>
      </c>
      <c r="AQ690" s="204">
        <v>0</v>
      </c>
      <c r="AR690" s="204">
        <v>0</v>
      </c>
    </row>
    <row r="691" spans="1:44" s="204" customFormat="1" ht="36" hidden="1" customHeight="1">
      <c r="A691" s="204">
        <v>1</v>
      </c>
      <c r="B691" s="207">
        <f>SUBTOTAL(103,$A$552:A691)</f>
        <v>0</v>
      </c>
      <c r="C691" s="197" t="s">
        <v>1615</v>
      </c>
      <c r="D691" s="199">
        <v>1952</v>
      </c>
      <c r="E691" s="199"/>
      <c r="F691" s="208" t="s">
        <v>1299</v>
      </c>
      <c r="G691" s="199">
        <v>2</v>
      </c>
      <c r="H691" s="199" t="s">
        <v>297</v>
      </c>
      <c r="I691" s="200">
        <v>557.4</v>
      </c>
      <c r="J691" s="200">
        <v>517.5</v>
      </c>
      <c r="K691" s="200">
        <v>517.5</v>
      </c>
      <c r="L691" s="209">
        <v>31</v>
      </c>
      <c r="M691" s="199" t="s">
        <v>260</v>
      </c>
      <c r="N691" s="199" t="s">
        <v>261</v>
      </c>
      <c r="O691" s="202" t="s">
        <v>263</v>
      </c>
      <c r="P691" s="203">
        <v>2930743.46</v>
      </c>
      <c r="Q691" s="203">
        <v>0</v>
      </c>
      <c r="R691" s="203">
        <v>0</v>
      </c>
      <c r="S691" s="203">
        <f t="shared" si="154"/>
        <v>2930743.46</v>
      </c>
      <c r="T691" s="203">
        <f t="shared" si="153"/>
        <v>5257.8820595622537</v>
      </c>
      <c r="U691" s="203">
        <v>9598.5360602798737</v>
      </c>
      <c r="V691" s="210">
        <v>9598.5360602798737</v>
      </c>
      <c r="W691" s="210">
        <f t="shared" si="155"/>
        <v>9598.5360602798737</v>
      </c>
      <c r="X691" s="210">
        <f t="shared" si="156"/>
        <v>4340.65400071762</v>
      </c>
      <c r="Y691" s="205">
        <v>0</v>
      </c>
      <c r="Z691" s="205">
        <v>0</v>
      </c>
      <c r="AA691" s="205">
        <v>0</v>
      </c>
      <c r="AB691" s="205">
        <v>0</v>
      </c>
      <c r="AC691" s="205">
        <v>0</v>
      </c>
      <c r="AD691" s="205">
        <v>0</v>
      </c>
      <c r="AE691" s="205">
        <v>0</v>
      </c>
      <c r="AF691" s="211">
        <v>0</v>
      </c>
      <c r="AG691" s="205">
        <v>600</v>
      </c>
      <c r="AH691" s="211">
        <f t="shared" ref="AH691:AH692" si="160">8917.04*AG691/I691</f>
        <v>9598.5360602798737</v>
      </c>
      <c r="AI691" s="205">
        <v>0</v>
      </c>
      <c r="AJ691" s="205">
        <v>0</v>
      </c>
      <c r="AK691" s="205">
        <v>0</v>
      </c>
      <c r="AL691" s="211">
        <v>0</v>
      </c>
      <c r="AM691" s="205">
        <v>0</v>
      </c>
      <c r="AN691" s="205">
        <v>0</v>
      </c>
      <c r="AO691" s="211">
        <v>0</v>
      </c>
      <c r="AP691" s="205">
        <v>0</v>
      </c>
      <c r="AQ691" s="204">
        <v>0</v>
      </c>
      <c r="AR691" s="204">
        <v>0</v>
      </c>
    </row>
    <row r="692" spans="1:44" s="204" customFormat="1" ht="36" hidden="1" customHeight="1">
      <c r="A692" s="204">
        <v>1</v>
      </c>
      <c r="B692" s="207">
        <f>SUBTOTAL(103,$A$552:A692)</f>
        <v>0</v>
      </c>
      <c r="C692" s="197" t="s">
        <v>1616</v>
      </c>
      <c r="D692" s="199">
        <v>1950</v>
      </c>
      <c r="E692" s="199"/>
      <c r="F692" s="208" t="s">
        <v>1299</v>
      </c>
      <c r="G692" s="199">
        <v>2</v>
      </c>
      <c r="H692" s="199" t="s">
        <v>298</v>
      </c>
      <c r="I692" s="200">
        <v>462.7</v>
      </c>
      <c r="J692" s="200">
        <v>460.2</v>
      </c>
      <c r="K692" s="200">
        <v>460.2</v>
      </c>
      <c r="L692" s="209">
        <v>17</v>
      </c>
      <c r="M692" s="199" t="s">
        <v>260</v>
      </c>
      <c r="N692" s="199" t="s">
        <v>264</v>
      </c>
      <c r="O692" s="202" t="s">
        <v>315</v>
      </c>
      <c r="P692" s="203">
        <v>2227389.04</v>
      </c>
      <c r="Q692" s="203">
        <v>0</v>
      </c>
      <c r="R692" s="203">
        <v>0</v>
      </c>
      <c r="S692" s="203">
        <f t="shared" si="154"/>
        <v>2227389.04</v>
      </c>
      <c r="T692" s="203">
        <f t="shared" si="153"/>
        <v>4813.8946185433324</v>
      </c>
      <c r="U692" s="203">
        <v>7901.4186297817168</v>
      </c>
      <c r="V692" s="210">
        <v>7901.4186297817168</v>
      </c>
      <c r="W692" s="210">
        <f t="shared" si="155"/>
        <v>7901.4186297817168</v>
      </c>
      <c r="X692" s="210">
        <f t="shared" si="156"/>
        <v>3087.5240112383844</v>
      </c>
      <c r="Y692" s="205">
        <v>0</v>
      </c>
      <c r="Z692" s="205">
        <v>0</v>
      </c>
      <c r="AA692" s="205">
        <v>0</v>
      </c>
      <c r="AB692" s="205">
        <v>0</v>
      </c>
      <c r="AC692" s="205">
        <v>0</v>
      </c>
      <c r="AD692" s="205">
        <v>0</v>
      </c>
      <c r="AE692" s="205">
        <v>0</v>
      </c>
      <c r="AF692" s="211">
        <v>0</v>
      </c>
      <c r="AG692" s="205">
        <v>410</v>
      </c>
      <c r="AH692" s="211">
        <f t="shared" si="160"/>
        <v>7901.4186297817168</v>
      </c>
      <c r="AI692" s="205">
        <v>0</v>
      </c>
      <c r="AJ692" s="205">
        <v>0</v>
      </c>
      <c r="AK692" s="205">
        <v>0</v>
      </c>
      <c r="AL692" s="211">
        <v>0</v>
      </c>
      <c r="AM692" s="205">
        <v>0</v>
      </c>
      <c r="AN692" s="205">
        <v>0</v>
      </c>
      <c r="AO692" s="211">
        <v>0</v>
      </c>
      <c r="AP692" s="205">
        <v>0</v>
      </c>
      <c r="AQ692" s="204">
        <v>0</v>
      </c>
      <c r="AR692" s="204">
        <v>0</v>
      </c>
    </row>
    <row r="693" spans="1:44" s="204" customFormat="1" ht="36" hidden="1" customHeight="1">
      <c r="A693" s="204">
        <v>1</v>
      </c>
      <c r="B693" s="207">
        <f>SUBTOTAL(103,$A$552:A693)</f>
        <v>0</v>
      </c>
      <c r="C693" s="197" t="s">
        <v>1248</v>
      </c>
      <c r="D693" s="199">
        <v>1958</v>
      </c>
      <c r="E693" s="199"/>
      <c r="F693" s="208" t="s">
        <v>262</v>
      </c>
      <c r="G693" s="199">
        <v>4</v>
      </c>
      <c r="H693" s="199" t="s">
        <v>302</v>
      </c>
      <c r="I693" s="203">
        <v>5856.4</v>
      </c>
      <c r="J693" s="203">
        <v>3235.1</v>
      </c>
      <c r="K693" s="203">
        <v>2625</v>
      </c>
      <c r="L693" s="209">
        <v>86</v>
      </c>
      <c r="M693" s="199" t="s">
        <v>260</v>
      </c>
      <c r="N693" s="199" t="s">
        <v>264</v>
      </c>
      <c r="O693" s="202" t="s">
        <v>315</v>
      </c>
      <c r="P693" s="203">
        <v>11628214.93</v>
      </c>
      <c r="Q693" s="203">
        <v>0</v>
      </c>
      <c r="R693" s="203">
        <v>0</v>
      </c>
      <c r="S693" s="203">
        <f t="shared" si="154"/>
        <v>11628214.93</v>
      </c>
      <c r="T693" s="203">
        <f t="shared" si="153"/>
        <v>1985.5568147667509</v>
      </c>
      <c r="U693" s="203">
        <f>W693</f>
        <v>2863.1275561778571</v>
      </c>
      <c r="V693" s="210">
        <f>W693</f>
        <v>2863.1275561778571</v>
      </c>
      <c r="W693" s="210">
        <f t="shared" si="155"/>
        <v>2863.1275561778571</v>
      </c>
      <c r="X693" s="210">
        <f t="shared" si="156"/>
        <v>877.57074141110616</v>
      </c>
      <c r="Y693" s="205">
        <v>0</v>
      </c>
      <c r="Z693" s="205">
        <v>0</v>
      </c>
      <c r="AA693" s="205">
        <v>0</v>
      </c>
      <c r="AB693" s="205">
        <v>0</v>
      </c>
      <c r="AC693" s="205">
        <v>0</v>
      </c>
      <c r="AD693" s="205">
        <v>0</v>
      </c>
      <c r="AE693" s="205">
        <v>0</v>
      </c>
      <c r="AF693" s="211">
        <v>0</v>
      </c>
      <c r="AG693" s="205">
        <v>0</v>
      </c>
      <c r="AH693" s="205">
        <v>0</v>
      </c>
      <c r="AI693" s="205">
        <v>0</v>
      </c>
      <c r="AJ693" s="205">
        <v>0</v>
      </c>
      <c r="AK693" s="205">
        <v>2379</v>
      </c>
      <c r="AL693" s="211">
        <f>7048.18*AK693/I693</f>
        <v>2863.1275561778571</v>
      </c>
      <c r="AM693" s="205">
        <v>0</v>
      </c>
      <c r="AN693" s="205">
        <v>0</v>
      </c>
      <c r="AO693" s="211">
        <v>0</v>
      </c>
      <c r="AP693" s="205">
        <v>0</v>
      </c>
      <c r="AQ693" s="204">
        <v>0</v>
      </c>
      <c r="AR693" s="204">
        <v>0</v>
      </c>
    </row>
    <row r="694" spans="1:44" s="204" customFormat="1" ht="36" hidden="1" customHeight="1">
      <c r="A694" s="204">
        <v>1</v>
      </c>
      <c r="B694" s="207">
        <f>SUBTOTAL(103,$A$552:A694)</f>
        <v>0</v>
      </c>
      <c r="C694" s="197" t="s">
        <v>1543</v>
      </c>
      <c r="D694" s="199">
        <v>1986</v>
      </c>
      <c r="E694" s="199"/>
      <c r="F694" s="208" t="s">
        <v>312</v>
      </c>
      <c r="G694" s="199">
        <v>5</v>
      </c>
      <c r="H694" s="199" t="s">
        <v>302</v>
      </c>
      <c r="I694" s="203">
        <v>3450.6</v>
      </c>
      <c r="J694" s="203">
        <v>3118.5</v>
      </c>
      <c r="K694" s="203">
        <v>3118.5</v>
      </c>
      <c r="L694" s="209">
        <v>32</v>
      </c>
      <c r="M694" s="199" t="s">
        <v>260</v>
      </c>
      <c r="N694" s="199" t="s">
        <v>264</v>
      </c>
      <c r="O694" s="202" t="s">
        <v>315</v>
      </c>
      <c r="P694" s="203">
        <v>3026054.9</v>
      </c>
      <c r="Q694" s="203">
        <v>0</v>
      </c>
      <c r="R694" s="203">
        <v>0</v>
      </c>
      <c r="S694" s="203">
        <f t="shared" si="154"/>
        <v>3026054.9</v>
      </c>
      <c r="T694" s="203">
        <f t="shared" si="153"/>
        <v>876.9648466933287</v>
      </c>
      <c r="U694" s="203">
        <f>V694</f>
        <v>1185.2786211093721</v>
      </c>
      <c r="V694" s="210">
        <v>1185.2786211093721</v>
      </c>
      <c r="W694" s="210">
        <f t="shared" si="155"/>
        <v>1185.2786211093721</v>
      </c>
      <c r="X694" s="210">
        <f t="shared" si="156"/>
        <v>308.31377441604343</v>
      </c>
      <c r="Y694" s="205">
        <v>0</v>
      </c>
      <c r="Z694" s="205">
        <v>0</v>
      </c>
      <c r="AA694" s="205">
        <v>0</v>
      </c>
      <c r="AB694" s="205">
        <v>0</v>
      </c>
      <c r="AC694" s="205">
        <v>0</v>
      </c>
      <c r="AD694" s="205">
        <v>0</v>
      </c>
      <c r="AE694" s="205">
        <v>0</v>
      </c>
      <c r="AF694" s="211">
        <v>0</v>
      </c>
      <c r="AG694" s="205">
        <v>0</v>
      </c>
      <c r="AH694" s="205">
        <v>0</v>
      </c>
      <c r="AI694" s="205">
        <v>0</v>
      </c>
      <c r="AJ694" s="205">
        <v>0</v>
      </c>
      <c r="AK694" s="205">
        <v>0</v>
      </c>
      <c r="AL694" s="211">
        <v>0</v>
      </c>
      <c r="AM694" s="205">
        <v>121.1</v>
      </c>
      <c r="AN694" s="205">
        <f>33773.1*AM694/I694</f>
        <v>1185.2786211093721</v>
      </c>
      <c r="AO694" s="211">
        <v>0</v>
      </c>
      <c r="AP694" s="205">
        <v>0</v>
      </c>
      <c r="AQ694" s="204">
        <v>0</v>
      </c>
      <c r="AR694" s="204">
        <v>0</v>
      </c>
    </row>
    <row r="695" spans="1:44" s="204" customFormat="1" ht="36" hidden="1" customHeight="1">
      <c r="A695" s="204">
        <v>1</v>
      </c>
      <c r="B695" s="207">
        <f>SUBTOTAL(103,$A$552:A695)</f>
        <v>0</v>
      </c>
      <c r="C695" s="197" t="s">
        <v>1811</v>
      </c>
      <c r="D695" s="199">
        <v>1974</v>
      </c>
      <c r="E695" s="199"/>
      <c r="F695" s="208" t="s">
        <v>262</v>
      </c>
      <c r="G695" s="199">
        <v>5</v>
      </c>
      <c r="H695" s="199" t="s">
        <v>364</v>
      </c>
      <c r="I695" s="203">
        <v>4544.2</v>
      </c>
      <c r="J695" s="203">
        <v>4544.2</v>
      </c>
      <c r="K695" s="203">
        <v>3002.6</v>
      </c>
      <c r="L695" s="209">
        <v>207</v>
      </c>
      <c r="M695" s="199" t="s">
        <v>260</v>
      </c>
      <c r="N695" s="199" t="s">
        <v>264</v>
      </c>
      <c r="O695" s="202" t="s">
        <v>315</v>
      </c>
      <c r="P695" s="203">
        <v>1498304.0199999998</v>
      </c>
      <c r="Q695" s="203">
        <v>0</v>
      </c>
      <c r="R695" s="203">
        <v>0</v>
      </c>
      <c r="S695" s="203">
        <f t="shared" si="154"/>
        <v>1498304.0199999998</v>
      </c>
      <c r="T695" s="203">
        <f t="shared" si="153"/>
        <v>329.71788653668409</v>
      </c>
      <c r="U695" s="203">
        <v>810.46</v>
      </c>
      <c r="V695" s="210">
        <v>810.46</v>
      </c>
      <c r="W695" s="210">
        <f t="shared" si="155"/>
        <v>810.46</v>
      </c>
      <c r="X695" s="210">
        <f t="shared" si="156"/>
        <v>480.74211346331595</v>
      </c>
      <c r="Y695" s="205">
        <v>0</v>
      </c>
      <c r="Z695" s="205">
        <v>0</v>
      </c>
      <c r="AA695" s="205">
        <v>0</v>
      </c>
      <c r="AB695" s="205">
        <v>0</v>
      </c>
      <c r="AC695" s="205">
        <v>810.46</v>
      </c>
      <c r="AD695" s="205">
        <v>0</v>
      </c>
      <c r="AE695" s="205">
        <v>0</v>
      </c>
      <c r="AF695" s="211">
        <v>0</v>
      </c>
      <c r="AG695" s="205">
        <v>0</v>
      </c>
      <c r="AH695" s="205">
        <v>0</v>
      </c>
      <c r="AI695" s="205">
        <v>0</v>
      </c>
      <c r="AJ695" s="205">
        <v>0</v>
      </c>
      <c r="AK695" s="205">
        <v>0</v>
      </c>
      <c r="AL695" s="211">
        <v>0</v>
      </c>
      <c r="AM695" s="205">
        <v>0</v>
      </c>
      <c r="AN695" s="205">
        <v>0</v>
      </c>
      <c r="AO695" s="211">
        <v>0</v>
      </c>
      <c r="AP695" s="205">
        <v>0</v>
      </c>
      <c r="AQ695" s="204">
        <v>0</v>
      </c>
      <c r="AR695" s="204">
        <v>0</v>
      </c>
    </row>
    <row r="696" spans="1:44" s="204" customFormat="1" ht="36" hidden="1" customHeight="1">
      <c r="A696" s="204">
        <v>1</v>
      </c>
      <c r="B696" s="207">
        <f>SUBTOTAL(103,$A$552:A696)</f>
        <v>0</v>
      </c>
      <c r="C696" s="197" t="s">
        <v>1120</v>
      </c>
      <c r="D696" s="199">
        <v>1959</v>
      </c>
      <c r="E696" s="199"/>
      <c r="F696" s="208" t="s">
        <v>1527</v>
      </c>
      <c r="G696" s="199" t="s">
        <v>302</v>
      </c>
      <c r="H696" s="199" t="s">
        <v>297</v>
      </c>
      <c r="I696" s="200">
        <v>1378.1</v>
      </c>
      <c r="J696" s="200">
        <v>1378.1</v>
      </c>
      <c r="K696" s="200">
        <v>1378.1</v>
      </c>
      <c r="L696" s="209">
        <v>83</v>
      </c>
      <c r="M696" s="199" t="s">
        <v>260</v>
      </c>
      <c r="N696" s="199" t="s">
        <v>264</v>
      </c>
      <c r="O696" s="202" t="s">
        <v>322</v>
      </c>
      <c r="P696" s="203">
        <v>375226.5</v>
      </c>
      <c r="Q696" s="203">
        <v>0</v>
      </c>
      <c r="R696" s="203">
        <v>0</v>
      </c>
      <c r="S696" s="203">
        <f t="shared" si="154"/>
        <v>375226.5</v>
      </c>
      <c r="T696" s="203">
        <f t="shared" si="153"/>
        <v>272.27813656483568</v>
      </c>
      <c r="U696" s="203">
        <v>810.46</v>
      </c>
      <c r="V696" s="210">
        <v>810.46</v>
      </c>
      <c r="W696" s="210">
        <f t="shared" si="155"/>
        <v>810.46</v>
      </c>
      <c r="X696" s="210">
        <f t="shared" si="156"/>
        <v>538.18186343516436</v>
      </c>
      <c r="Y696" s="205">
        <v>0</v>
      </c>
      <c r="Z696" s="205">
        <v>0</v>
      </c>
      <c r="AA696" s="205">
        <v>0</v>
      </c>
      <c r="AB696" s="205">
        <v>0</v>
      </c>
      <c r="AC696" s="205">
        <v>810.46</v>
      </c>
      <c r="AD696" s="205">
        <v>0</v>
      </c>
      <c r="AE696" s="205">
        <v>0</v>
      </c>
      <c r="AF696" s="211">
        <v>0</v>
      </c>
      <c r="AG696" s="205">
        <v>0</v>
      </c>
      <c r="AH696" s="205">
        <v>0</v>
      </c>
      <c r="AI696" s="205">
        <v>0</v>
      </c>
      <c r="AJ696" s="205">
        <v>0</v>
      </c>
      <c r="AK696" s="205">
        <v>0</v>
      </c>
      <c r="AL696" s="211">
        <v>0</v>
      </c>
      <c r="AM696" s="205">
        <v>0</v>
      </c>
      <c r="AN696" s="205">
        <v>0</v>
      </c>
      <c r="AO696" s="211">
        <v>0</v>
      </c>
      <c r="AP696" s="205">
        <v>0</v>
      </c>
      <c r="AQ696" s="204">
        <v>0</v>
      </c>
      <c r="AR696" s="204">
        <v>0</v>
      </c>
    </row>
    <row r="697" spans="1:44" s="204" customFormat="1" ht="36" hidden="1" customHeight="1">
      <c r="A697" s="204">
        <v>1</v>
      </c>
      <c r="B697" s="207">
        <f>SUBTOTAL(103,$A$552:A697)</f>
        <v>0</v>
      </c>
      <c r="C697" s="197" t="s">
        <v>1121</v>
      </c>
      <c r="D697" s="199">
        <v>1963</v>
      </c>
      <c r="E697" s="199"/>
      <c r="F697" s="208" t="s">
        <v>1527</v>
      </c>
      <c r="G697" s="199" t="s">
        <v>297</v>
      </c>
      <c r="H697" s="199" t="s">
        <v>297</v>
      </c>
      <c r="I697" s="200">
        <v>623.29999999999995</v>
      </c>
      <c r="J697" s="200">
        <v>623.29999999999995</v>
      </c>
      <c r="K697" s="200">
        <v>623.29999999999995</v>
      </c>
      <c r="L697" s="209">
        <v>32</v>
      </c>
      <c r="M697" s="199" t="s">
        <v>260</v>
      </c>
      <c r="N697" s="199" t="s">
        <v>264</v>
      </c>
      <c r="O697" s="202" t="s">
        <v>320</v>
      </c>
      <c r="P697" s="203">
        <v>160103.5</v>
      </c>
      <c r="Q697" s="203">
        <v>0</v>
      </c>
      <c r="R697" s="203">
        <v>0</v>
      </c>
      <c r="S697" s="203">
        <f t="shared" si="154"/>
        <v>160103.5</v>
      </c>
      <c r="T697" s="203">
        <f t="shared" si="153"/>
        <v>256.86427081662123</v>
      </c>
      <c r="U697" s="203">
        <v>810.46</v>
      </c>
      <c r="V697" s="210">
        <v>810.46</v>
      </c>
      <c r="W697" s="210">
        <f t="shared" si="155"/>
        <v>810.46</v>
      </c>
      <c r="X697" s="210">
        <f t="shared" si="156"/>
        <v>553.59572918337881</v>
      </c>
      <c r="Y697" s="205">
        <v>0</v>
      </c>
      <c r="Z697" s="205">
        <v>0</v>
      </c>
      <c r="AA697" s="205">
        <v>0</v>
      </c>
      <c r="AB697" s="205">
        <v>0</v>
      </c>
      <c r="AC697" s="205">
        <v>810.46</v>
      </c>
      <c r="AD697" s="205">
        <v>0</v>
      </c>
      <c r="AE697" s="205">
        <v>0</v>
      </c>
      <c r="AF697" s="211">
        <v>0</v>
      </c>
      <c r="AG697" s="205">
        <v>0</v>
      </c>
      <c r="AH697" s="205">
        <v>0</v>
      </c>
      <c r="AI697" s="205">
        <v>0</v>
      </c>
      <c r="AJ697" s="205">
        <v>0</v>
      </c>
      <c r="AK697" s="205">
        <v>0</v>
      </c>
      <c r="AL697" s="211">
        <v>0</v>
      </c>
      <c r="AM697" s="205">
        <v>0</v>
      </c>
      <c r="AN697" s="205">
        <v>0</v>
      </c>
      <c r="AO697" s="211">
        <v>0</v>
      </c>
      <c r="AP697" s="205">
        <v>0</v>
      </c>
      <c r="AQ697" s="204">
        <v>0</v>
      </c>
      <c r="AR697" s="204">
        <v>0</v>
      </c>
    </row>
    <row r="698" spans="1:44" s="204" customFormat="1" ht="36" hidden="1" customHeight="1">
      <c r="A698" s="204">
        <v>1</v>
      </c>
      <c r="B698" s="207">
        <f>SUBTOTAL(103,$A$552:A698)</f>
        <v>0</v>
      </c>
      <c r="C698" s="197" t="s">
        <v>2227</v>
      </c>
      <c r="D698" s="199">
        <v>1956</v>
      </c>
      <c r="E698" s="199"/>
      <c r="F698" s="208" t="s">
        <v>262</v>
      </c>
      <c r="G698" s="199">
        <v>2</v>
      </c>
      <c r="H698" s="199">
        <v>2</v>
      </c>
      <c r="I698" s="200">
        <v>783.5</v>
      </c>
      <c r="J698" s="200">
        <v>466.8</v>
      </c>
      <c r="K698" s="200">
        <v>466.8</v>
      </c>
      <c r="L698" s="209">
        <v>31</v>
      </c>
      <c r="M698" s="199" t="s">
        <v>260</v>
      </c>
      <c r="N698" s="199" t="s">
        <v>261</v>
      </c>
      <c r="O698" s="202" t="s">
        <v>263</v>
      </c>
      <c r="P698" s="203">
        <v>5163065.4399999995</v>
      </c>
      <c r="Q698" s="203">
        <v>0</v>
      </c>
      <c r="R698" s="203">
        <v>0</v>
      </c>
      <c r="S698" s="203">
        <f t="shared" si="154"/>
        <v>5163065.4399999995</v>
      </c>
      <c r="T698" s="203">
        <f t="shared" si="153"/>
        <v>6589.7452967453728</v>
      </c>
      <c r="U698" s="203">
        <f>V698</f>
        <v>7734.5505858328024</v>
      </c>
      <c r="V698" s="210">
        <v>7734.5505858328024</v>
      </c>
      <c r="W698" s="210">
        <f t="shared" si="155"/>
        <v>7734.5505858328024</v>
      </c>
      <c r="X698" s="210">
        <f t="shared" si="156"/>
        <v>1144.8052890874296</v>
      </c>
      <c r="Y698" s="205">
        <v>0</v>
      </c>
      <c r="Z698" s="205">
        <v>0</v>
      </c>
      <c r="AA698" s="205">
        <v>0</v>
      </c>
      <c r="AB698" s="205">
        <v>0</v>
      </c>
      <c r="AC698" s="205">
        <v>0</v>
      </c>
      <c r="AD698" s="205">
        <v>0</v>
      </c>
      <c r="AE698" s="205">
        <v>0</v>
      </c>
      <c r="AF698" s="211">
        <v>0</v>
      </c>
      <c r="AG698" s="205">
        <v>679.6</v>
      </c>
      <c r="AH698" s="211">
        <f t="shared" ref="AH698:AH699" si="161">8917.04*AG698/I698</f>
        <v>7734.5505858328024</v>
      </c>
      <c r="AI698" s="205">
        <v>0</v>
      </c>
      <c r="AJ698" s="205">
        <v>0</v>
      </c>
      <c r="AK698" s="205">
        <v>0</v>
      </c>
      <c r="AL698" s="211">
        <v>0</v>
      </c>
      <c r="AM698" s="205">
        <v>0</v>
      </c>
      <c r="AN698" s="205">
        <v>0</v>
      </c>
      <c r="AO698" s="211">
        <v>0</v>
      </c>
      <c r="AP698" s="205">
        <v>0</v>
      </c>
      <c r="AQ698" s="204">
        <v>0</v>
      </c>
      <c r="AR698" s="204">
        <v>0</v>
      </c>
    </row>
    <row r="699" spans="1:44" s="204" customFormat="1" ht="36" hidden="1" customHeight="1">
      <c r="A699" s="204">
        <v>1</v>
      </c>
      <c r="B699" s="207">
        <f>SUBTOTAL(103,$A$552:A699)</f>
        <v>0</v>
      </c>
      <c r="C699" s="197" t="s">
        <v>2226</v>
      </c>
      <c r="D699" s="199">
        <v>1954</v>
      </c>
      <c r="E699" s="199"/>
      <c r="F699" s="208" t="s">
        <v>262</v>
      </c>
      <c r="G699" s="199">
        <v>2</v>
      </c>
      <c r="H699" s="199">
        <v>2</v>
      </c>
      <c r="I699" s="200">
        <v>972.5</v>
      </c>
      <c r="J699" s="200">
        <v>972.5</v>
      </c>
      <c r="K699" s="200">
        <v>514.9</v>
      </c>
      <c r="L699" s="209">
        <v>43</v>
      </c>
      <c r="M699" s="199" t="s">
        <v>260</v>
      </c>
      <c r="N699" s="199" t="s">
        <v>261</v>
      </c>
      <c r="O699" s="202" t="s">
        <v>263</v>
      </c>
      <c r="P699" s="203">
        <v>6139793.3400000008</v>
      </c>
      <c r="Q699" s="203">
        <v>0</v>
      </c>
      <c r="R699" s="203">
        <v>0</v>
      </c>
      <c r="S699" s="203">
        <f t="shared" si="154"/>
        <v>6139793.3400000008</v>
      </c>
      <c r="T699" s="203">
        <f t="shared" si="153"/>
        <v>6313.4121748071984</v>
      </c>
      <c r="U699" s="203">
        <f>W699</f>
        <v>6895.2329871465308</v>
      </c>
      <c r="V699" s="210">
        <f>W699</f>
        <v>6895.2329871465308</v>
      </c>
      <c r="W699" s="210">
        <f t="shared" si="155"/>
        <v>6895.2329871465308</v>
      </c>
      <c r="X699" s="210">
        <f t="shared" si="156"/>
        <v>581.82081233933241</v>
      </c>
      <c r="Y699" s="205">
        <v>0</v>
      </c>
      <c r="Z699" s="205">
        <v>0</v>
      </c>
      <c r="AA699" s="205">
        <v>0</v>
      </c>
      <c r="AB699" s="205">
        <v>0</v>
      </c>
      <c r="AC699" s="205">
        <v>0</v>
      </c>
      <c r="AD699" s="205">
        <v>0</v>
      </c>
      <c r="AE699" s="205">
        <v>0</v>
      </c>
      <c r="AF699" s="211">
        <v>0</v>
      </c>
      <c r="AG699" s="205">
        <v>752</v>
      </c>
      <c r="AH699" s="211">
        <f t="shared" si="161"/>
        <v>6895.2329871465308</v>
      </c>
      <c r="AI699" s="205">
        <v>0</v>
      </c>
      <c r="AJ699" s="205">
        <v>0</v>
      </c>
      <c r="AK699" s="205">
        <v>0</v>
      </c>
      <c r="AL699" s="211">
        <v>0</v>
      </c>
      <c r="AM699" s="205">
        <v>0</v>
      </c>
      <c r="AN699" s="205">
        <v>0</v>
      </c>
      <c r="AO699" s="211">
        <v>0</v>
      </c>
      <c r="AP699" s="205">
        <v>0</v>
      </c>
      <c r="AQ699" s="204">
        <v>0</v>
      </c>
      <c r="AR699" s="204">
        <v>0</v>
      </c>
    </row>
    <row r="700" spans="1:44" s="204" customFormat="1" ht="36" hidden="1" customHeight="1">
      <c r="A700" s="204">
        <v>1</v>
      </c>
      <c r="B700" s="207">
        <f>SUBTOTAL(103,$A$552:A700)</f>
        <v>0</v>
      </c>
      <c r="C700" s="197" t="s">
        <v>2245</v>
      </c>
      <c r="D700" s="199">
        <v>1994</v>
      </c>
      <c r="E700" s="199"/>
      <c r="F700" s="208" t="s">
        <v>262</v>
      </c>
      <c r="G700" s="199">
        <v>9</v>
      </c>
      <c r="H700" s="199">
        <v>1</v>
      </c>
      <c r="I700" s="200">
        <v>2822.7</v>
      </c>
      <c r="J700" s="200">
        <v>2542.4</v>
      </c>
      <c r="K700" s="200">
        <v>2542.4</v>
      </c>
      <c r="L700" s="209">
        <v>110</v>
      </c>
      <c r="M700" s="199" t="s">
        <v>260</v>
      </c>
      <c r="N700" s="199" t="s">
        <v>264</v>
      </c>
      <c r="O700" s="202" t="s">
        <v>316</v>
      </c>
      <c r="P700" s="203">
        <v>2027086.04</v>
      </c>
      <c r="Q700" s="203">
        <v>0</v>
      </c>
      <c r="R700" s="203">
        <v>0</v>
      </c>
      <c r="S700" s="203">
        <f t="shared" si="154"/>
        <v>2027086.04</v>
      </c>
      <c r="T700" s="203">
        <f t="shared" si="153"/>
        <v>718.13725865306276</v>
      </c>
      <c r="U700" s="203">
        <v>870.72660927480786</v>
      </c>
      <c r="V700" s="210">
        <v>870.72660927480786</v>
      </c>
      <c r="W700" s="210">
        <f t="shared" si="155"/>
        <v>870.72660927480786</v>
      </c>
      <c r="X700" s="210">
        <f t="shared" si="156"/>
        <v>152.5893506217451</v>
      </c>
      <c r="Y700" s="205">
        <v>0</v>
      </c>
      <c r="Z700" s="205">
        <v>0</v>
      </c>
      <c r="AA700" s="205">
        <v>0</v>
      </c>
      <c r="AB700" s="205">
        <v>0</v>
      </c>
      <c r="AC700" s="205">
        <v>0</v>
      </c>
      <c r="AD700" s="205">
        <v>0</v>
      </c>
      <c r="AE700" s="205">
        <v>1</v>
      </c>
      <c r="AF700" s="211">
        <f t="shared" ref="AF700:AF701" si="162">2457800*AE700/I700</f>
        <v>870.72660927480786</v>
      </c>
      <c r="AG700" s="205">
        <v>0</v>
      </c>
      <c r="AH700" s="205">
        <v>0</v>
      </c>
      <c r="AI700" s="205">
        <v>0</v>
      </c>
      <c r="AJ700" s="205">
        <v>0</v>
      </c>
      <c r="AK700" s="205">
        <v>0</v>
      </c>
      <c r="AL700" s="211">
        <v>0</v>
      </c>
      <c r="AM700" s="205">
        <v>0</v>
      </c>
      <c r="AN700" s="205">
        <v>0</v>
      </c>
      <c r="AO700" s="211">
        <v>0</v>
      </c>
      <c r="AP700" s="205">
        <v>0</v>
      </c>
      <c r="AQ700" s="204">
        <v>0</v>
      </c>
      <c r="AR700" s="204">
        <v>0</v>
      </c>
    </row>
    <row r="701" spans="1:44" s="204" customFormat="1" ht="36" hidden="1" customHeight="1">
      <c r="A701" s="204">
        <v>1</v>
      </c>
      <c r="B701" s="207">
        <f>SUBTOTAL(103,$A$552:A701)</f>
        <v>0</v>
      </c>
      <c r="C701" s="197" t="s">
        <v>2246</v>
      </c>
      <c r="D701" s="199">
        <v>1988</v>
      </c>
      <c r="E701" s="199"/>
      <c r="F701" s="208" t="s">
        <v>312</v>
      </c>
      <c r="G701" s="199">
        <v>9</v>
      </c>
      <c r="H701" s="199">
        <v>6</v>
      </c>
      <c r="I701" s="200">
        <v>12966</v>
      </c>
      <c r="J701" s="200">
        <v>11544.4</v>
      </c>
      <c r="K701" s="200">
        <v>11529</v>
      </c>
      <c r="L701" s="209">
        <v>510</v>
      </c>
      <c r="M701" s="199" t="s">
        <v>260</v>
      </c>
      <c r="N701" s="199" t="s">
        <v>264</v>
      </c>
      <c r="O701" s="202" t="s">
        <v>315</v>
      </c>
      <c r="P701" s="203">
        <v>13834864.17</v>
      </c>
      <c r="Q701" s="203">
        <v>0</v>
      </c>
      <c r="R701" s="203">
        <v>0</v>
      </c>
      <c r="S701" s="203">
        <f t="shared" si="154"/>
        <v>13834864.17</v>
      </c>
      <c r="T701" s="203">
        <f>P701/I701</f>
        <v>1067.0109648310968</v>
      </c>
      <c r="U701" s="203">
        <v>1137.3438223044886</v>
      </c>
      <c r="V701" s="210">
        <v>1137.3438223044886</v>
      </c>
      <c r="W701" s="210">
        <f t="shared" si="155"/>
        <v>1137.3438223044886</v>
      </c>
      <c r="X701" s="210">
        <f t="shared" si="156"/>
        <v>70.332857473391869</v>
      </c>
      <c r="Y701" s="205">
        <v>0</v>
      </c>
      <c r="Z701" s="205">
        <v>0</v>
      </c>
      <c r="AA701" s="205">
        <v>0</v>
      </c>
      <c r="AB701" s="205">
        <v>0</v>
      </c>
      <c r="AC701" s="205">
        <v>0</v>
      </c>
      <c r="AD701" s="205">
        <v>0</v>
      </c>
      <c r="AE701" s="205">
        <v>6</v>
      </c>
      <c r="AF701" s="211">
        <f t="shared" si="162"/>
        <v>1137.3438223044886</v>
      </c>
      <c r="AG701" s="205">
        <v>0</v>
      </c>
      <c r="AH701" s="205">
        <v>0</v>
      </c>
      <c r="AI701" s="205">
        <v>0</v>
      </c>
      <c r="AJ701" s="205">
        <v>0</v>
      </c>
      <c r="AK701" s="205">
        <v>0</v>
      </c>
      <c r="AL701" s="211">
        <v>0</v>
      </c>
      <c r="AM701" s="205">
        <v>0</v>
      </c>
      <c r="AN701" s="205">
        <v>0</v>
      </c>
      <c r="AO701" s="211">
        <v>0</v>
      </c>
      <c r="AP701" s="205">
        <v>0</v>
      </c>
      <c r="AQ701" s="204">
        <v>0</v>
      </c>
      <c r="AR701" s="204">
        <v>0</v>
      </c>
    </row>
    <row r="702" spans="1:44" s="204" customFormat="1" ht="36" hidden="1" customHeight="1">
      <c r="A702" s="204">
        <v>1</v>
      </c>
      <c r="B702" s="207">
        <f>SUBTOTAL(103,$A$552:A702)</f>
        <v>0</v>
      </c>
      <c r="C702" s="197" t="s">
        <v>781</v>
      </c>
      <c r="D702" s="199">
        <v>1988</v>
      </c>
      <c r="E702" s="199"/>
      <c r="F702" s="208" t="s">
        <v>262</v>
      </c>
      <c r="G702" s="199">
        <v>9</v>
      </c>
      <c r="H702" s="199" t="s">
        <v>306</v>
      </c>
      <c r="I702" s="200">
        <v>5795.4</v>
      </c>
      <c r="J702" s="200">
        <v>5795.4</v>
      </c>
      <c r="K702" s="200">
        <v>5264.2</v>
      </c>
      <c r="L702" s="209">
        <v>304</v>
      </c>
      <c r="M702" s="199" t="s">
        <v>260</v>
      </c>
      <c r="N702" s="199" t="s">
        <v>264</v>
      </c>
      <c r="O702" s="202" t="s">
        <v>956</v>
      </c>
      <c r="P702" s="203">
        <v>90029.61</v>
      </c>
      <c r="Q702" s="203">
        <v>0</v>
      </c>
      <c r="R702" s="203">
        <v>0</v>
      </c>
      <c r="S702" s="203">
        <f t="shared" si="154"/>
        <v>90029.61</v>
      </c>
      <c r="T702" s="203">
        <v>1104.3241191289644</v>
      </c>
      <c r="U702" s="203">
        <f>V702</f>
        <v>1104.3241191289644</v>
      </c>
      <c r="V702" s="210">
        <v>1104.3241191289644</v>
      </c>
      <c r="W702" s="210">
        <f t="shared" si="155"/>
        <v>0</v>
      </c>
      <c r="X702" s="210">
        <f t="shared" si="156"/>
        <v>0</v>
      </c>
      <c r="Y702" s="205">
        <v>0</v>
      </c>
      <c r="Z702" s="205">
        <v>0</v>
      </c>
      <c r="AA702" s="205">
        <v>0</v>
      </c>
      <c r="AB702" s="205">
        <v>0</v>
      </c>
      <c r="AC702" s="205">
        <v>0</v>
      </c>
      <c r="AD702" s="205">
        <v>0</v>
      </c>
      <c r="AE702" s="205">
        <v>0</v>
      </c>
      <c r="AF702" s="211">
        <v>0</v>
      </c>
      <c r="AG702" s="205">
        <v>0</v>
      </c>
      <c r="AH702" s="205">
        <v>0</v>
      </c>
      <c r="AI702" s="205">
        <v>0</v>
      </c>
      <c r="AJ702" s="205">
        <v>0</v>
      </c>
      <c r="AK702" s="205">
        <v>0</v>
      </c>
      <c r="AL702" s="211">
        <v>0</v>
      </c>
      <c r="AM702" s="205">
        <v>0</v>
      </c>
      <c r="AN702" s="205">
        <v>0</v>
      </c>
      <c r="AO702" s="211">
        <v>0</v>
      </c>
      <c r="AP702" s="205">
        <v>0</v>
      </c>
      <c r="AQ702" s="204">
        <v>0</v>
      </c>
      <c r="AR702" s="204">
        <v>0</v>
      </c>
    </row>
    <row r="703" spans="1:44" s="204" customFormat="1" ht="36" hidden="1" customHeight="1">
      <c r="A703" s="204">
        <v>1</v>
      </c>
      <c r="B703" s="207">
        <f>SUBTOTAL(103,$A$552:A703)</f>
        <v>0</v>
      </c>
      <c r="C703" s="197" t="s">
        <v>419</v>
      </c>
      <c r="D703" s="199">
        <v>1974</v>
      </c>
      <c r="E703" s="199"/>
      <c r="F703" s="208" t="s">
        <v>262</v>
      </c>
      <c r="G703" s="199">
        <v>9</v>
      </c>
      <c r="H703" s="199" t="s">
        <v>297</v>
      </c>
      <c r="I703" s="200">
        <v>5409.4</v>
      </c>
      <c r="J703" s="200">
        <v>5101.5</v>
      </c>
      <c r="K703" s="200">
        <v>4227.7</v>
      </c>
      <c r="L703" s="209">
        <v>198</v>
      </c>
      <c r="M703" s="199" t="s">
        <v>260</v>
      </c>
      <c r="N703" s="199" t="s">
        <v>264</v>
      </c>
      <c r="O703" s="202" t="s">
        <v>956</v>
      </c>
      <c r="P703" s="203">
        <v>91994.559999999998</v>
      </c>
      <c r="Q703" s="203">
        <v>0</v>
      </c>
      <c r="R703" s="203">
        <v>0</v>
      </c>
      <c r="S703" s="203">
        <f t="shared" si="154"/>
        <v>91994.559999999998</v>
      </c>
      <c r="T703" s="203">
        <v>819.2464099530448</v>
      </c>
      <c r="U703" s="203">
        <f>V703</f>
        <v>819.2464099530448</v>
      </c>
      <c r="V703" s="210">
        <v>819.2464099530448</v>
      </c>
      <c r="W703" s="210">
        <f t="shared" si="155"/>
        <v>0</v>
      </c>
      <c r="X703" s="210">
        <f t="shared" si="156"/>
        <v>0</v>
      </c>
      <c r="Y703" s="205">
        <v>0</v>
      </c>
      <c r="Z703" s="205">
        <v>0</v>
      </c>
      <c r="AA703" s="205">
        <v>0</v>
      </c>
      <c r="AB703" s="205">
        <v>0</v>
      </c>
      <c r="AC703" s="205">
        <v>0</v>
      </c>
      <c r="AD703" s="205">
        <v>0</v>
      </c>
      <c r="AE703" s="205">
        <v>0</v>
      </c>
      <c r="AF703" s="211">
        <v>0</v>
      </c>
      <c r="AG703" s="205">
        <v>0</v>
      </c>
      <c r="AH703" s="205">
        <v>0</v>
      </c>
      <c r="AI703" s="205">
        <v>0</v>
      </c>
      <c r="AJ703" s="205">
        <v>0</v>
      </c>
      <c r="AK703" s="205">
        <v>0</v>
      </c>
      <c r="AL703" s="211">
        <v>0</v>
      </c>
      <c r="AM703" s="205">
        <v>0</v>
      </c>
      <c r="AN703" s="205">
        <v>0</v>
      </c>
      <c r="AO703" s="211">
        <v>0</v>
      </c>
      <c r="AP703" s="205">
        <v>0</v>
      </c>
      <c r="AQ703" s="204">
        <v>0</v>
      </c>
      <c r="AR703" s="204">
        <v>0</v>
      </c>
    </row>
    <row r="704" spans="1:44" s="204" customFormat="1" ht="36" hidden="1" customHeight="1">
      <c r="A704" s="204">
        <v>1</v>
      </c>
      <c r="B704" s="207">
        <f>SUBTOTAL(103,$A$552:A704)</f>
        <v>0</v>
      </c>
      <c r="C704" s="197" t="s">
        <v>2576</v>
      </c>
      <c r="D704" s="199">
        <v>1996</v>
      </c>
      <c r="E704" s="199"/>
      <c r="F704" s="208" t="s">
        <v>2591</v>
      </c>
      <c r="G704" s="199" t="s">
        <v>351</v>
      </c>
      <c r="H704" s="199">
        <v>1</v>
      </c>
      <c r="I704" s="200">
        <v>3077.8</v>
      </c>
      <c r="J704" s="200">
        <v>2755.2</v>
      </c>
      <c r="K704" s="200">
        <v>2755.2</v>
      </c>
      <c r="L704" s="209">
        <v>140</v>
      </c>
      <c r="M704" s="199" t="s">
        <v>260</v>
      </c>
      <c r="N704" s="199" t="s">
        <v>264</v>
      </c>
      <c r="O704" s="202" t="s">
        <v>316</v>
      </c>
      <c r="P704" s="203">
        <v>1866585.09</v>
      </c>
      <c r="Q704" s="203">
        <v>1054000</v>
      </c>
      <c r="R704" s="203">
        <v>0</v>
      </c>
      <c r="S704" s="203">
        <f t="shared" si="154"/>
        <v>812585.09000000008</v>
      </c>
      <c r="T704" s="203">
        <f t="shared" ref="T704:T766" si="163">P704/I704</f>
        <v>606.46731106634604</v>
      </c>
      <c r="U704" s="203">
        <v>798.55741113782562</v>
      </c>
      <c r="V704" s="210">
        <v>798.55741113782562</v>
      </c>
      <c r="W704" s="210">
        <f t="shared" si="155"/>
        <v>798.55741113782562</v>
      </c>
      <c r="X704" s="210">
        <f t="shared" si="156"/>
        <v>192.09010007147958</v>
      </c>
      <c r="Y704" s="205">
        <v>0</v>
      </c>
      <c r="Z704" s="205">
        <v>0</v>
      </c>
      <c r="AA704" s="205">
        <v>0</v>
      </c>
      <c r="AB704" s="205">
        <v>0</v>
      </c>
      <c r="AC704" s="205">
        <v>0</v>
      </c>
      <c r="AD704" s="205">
        <v>0</v>
      </c>
      <c r="AE704" s="205">
        <v>1</v>
      </c>
      <c r="AF704" s="211">
        <f t="shared" ref="AF704:AF706" si="164">2457800*AE704/I704</f>
        <v>798.55741113782562</v>
      </c>
      <c r="AG704" s="205">
        <v>0</v>
      </c>
      <c r="AH704" s="205">
        <v>0</v>
      </c>
      <c r="AI704" s="205">
        <v>0</v>
      </c>
      <c r="AJ704" s="205">
        <v>0</v>
      </c>
      <c r="AK704" s="205">
        <v>0</v>
      </c>
      <c r="AL704" s="211">
        <v>0</v>
      </c>
      <c r="AM704" s="205">
        <v>0</v>
      </c>
      <c r="AN704" s="205">
        <v>0</v>
      </c>
      <c r="AO704" s="211">
        <v>0</v>
      </c>
      <c r="AP704" s="205">
        <v>0</v>
      </c>
      <c r="AQ704" s="204">
        <v>0</v>
      </c>
      <c r="AR704" s="204">
        <v>0</v>
      </c>
    </row>
    <row r="705" spans="1:44" s="204" customFormat="1" ht="36" hidden="1" customHeight="1">
      <c r="A705" s="204">
        <v>1</v>
      </c>
      <c r="B705" s="207">
        <f>SUBTOTAL(103,$A$552:A705)</f>
        <v>0</v>
      </c>
      <c r="C705" s="197" t="s">
        <v>2577</v>
      </c>
      <c r="D705" s="199">
        <v>1996</v>
      </c>
      <c r="E705" s="199"/>
      <c r="F705" s="208" t="s">
        <v>2591</v>
      </c>
      <c r="G705" s="199" t="s">
        <v>351</v>
      </c>
      <c r="H705" s="199">
        <v>2</v>
      </c>
      <c r="I705" s="200">
        <v>5535.7</v>
      </c>
      <c r="J705" s="200">
        <v>5530.52</v>
      </c>
      <c r="K705" s="200">
        <v>5530.52</v>
      </c>
      <c r="L705" s="209">
        <v>278</v>
      </c>
      <c r="M705" s="199" t="s">
        <v>260</v>
      </c>
      <c r="N705" s="199" t="s">
        <v>264</v>
      </c>
      <c r="O705" s="202" t="s">
        <v>316</v>
      </c>
      <c r="P705" s="203">
        <v>3646248.4499999997</v>
      </c>
      <c r="Q705" s="203">
        <v>2108000</v>
      </c>
      <c r="R705" s="203">
        <v>0</v>
      </c>
      <c r="S705" s="203">
        <f t="shared" si="154"/>
        <v>1538248.4499999997</v>
      </c>
      <c r="T705" s="203">
        <f t="shared" si="163"/>
        <v>658.67883917119786</v>
      </c>
      <c r="U705" s="203">
        <v>887.98164640424886</v>
      </c>
      <c r="V705" s="210">
        <v>887.98164640424886</v>
      </c>
      <c r="W705" s="210">
        <f t="shared" si="155"/>
        <v>887.98164640424886</v>
      </c>
      <c r="X705" s="210">
        <f t="shared" si="156"/>
        <v>229.302807233051</v>
      </c>
      <c r="Y705" s="205">
        <v>0</v>
      </c>
      <c r="Z705" s="205">
        <v>0</v>
      </c>
      <c r="AA705" s="205">
        <v>0</v>
      </c>
      <c r="AB705" s="205">
        <v>0</v>
      </c>
      <c r="AC705" s="205">
        <v>0</v>
      </c>
      <c r="AD705" s="205">
        <v>0</v>
      </c>
      <c r="AE705" s="205">
        <v>2</v>
      </c>
      <c r="AF705" s="211">
        <f t="shared" si="164"/>
        <v>887.98164640424886</v>
      </c>
      <c r="AG705" s="205">
        <v>0</v>
      </c>
      <c r="AH705" s="205">
        <v>0</v>
      </c>
      <c r="AI705" s="205">
        <v>0</v>
      </c>
      <c r="AJ705" s="205">
        <v>0</v>
      </c>
      <c r="AK705" s="205">
        <v>0</v>
      </c>
      <c r="AL705" s="211">
        <v>0</v>
      </c>
      <c r="AM705" s="205">
        <v>0</v>
      </c>
      <c r="AN705" s="205">
        <v>0</v>
      </c>
      <c r="AO705" s="211">
        <v>0</v>
      </c>
      <c r="AP705" s="205">
        <v>0</v>
      </c>
      <c r="AQ705" s="204">
        <v>0</v>
      </c>
      <c r="AR705" s="204">
        <v>0</v>
      </c>
    </row>
    <row r="706" spans="1:44" s="204" customFormat="1" ht="36" hidden="1" customHeight="1">
      <c r="A706" s="204">
        <v>1</v>
      </c>
      <c r="B706" s="207">
        <f>SUBTOTAL(103,$A$552:A706)</f>
        <v>0</v>
      </c>
      <c r="C706" s="197" t="s">
        <v>2578</v>
      </c>
      <c r="D706" s="199">
        <v>1996</v>
      </c>
      <c r="E706" s="199"/>
      <c r="F706" s="208" t="s">
        <v>312</v>
      </c>
      <c r="G706" s="199" t="s">
        <v>351</v>
      </c>
      <c r="H706" s="199" t="s">
        <v>302</v>
      </c>
      <c r="I706" s="200">
        <v>8578.7000000000007</v>
      </c>
      <c r="J706" s="200">
        <v>8578</v>
      </c>
      <c r="K706" s="200">
        <v>7723</v>
      </c>
      <c r="L706" s="209" t="s">
        <v>2592</v>
      </c>
      <c r="M706" s="199" t="s">
        <v>260</v>
      </c>
      <c r="N706" s="199" t="s">
        <v>264</v>
      </c>
      <c r="O706" s="202" t="s">
        <v>1310</v>
      </c>
      <c r="P706" s="203">
        <v>5410266.4400000004</v>
      </c>
      <c r="Q706" s="203">
        <v>3242304</v>
      </c>
      <c r="R706" s="203">
        <v>0</v>
      </c>
      <c r="S706" s="203">
        <f t="shared" si="154"/>
        <v>2167962.4400000004</v>
      </c>
      <c r="T706" s="203">
        <f>P706/I706</f>
        <v>630.66273910965526</v>
      </c>
      <c r="U706" s="203">
        <v>859.50085677317065</v>
      </c>
      <c r="V706" s="210">
        <v>859.50085677317065</v>
      </c>
      <c r="W706" s="210">
        <f t="shared" si="155"/>
        <v>859.50085677317065</v>
      </c>
      <c r="X706" s="210">
        <f t="shared" si="156"/>
        <v>228.83811766351539</v>
      </c>
      <c r="Y706" s="205">
        <v>0</v>
      </c>
      <c r="Z706" s="205">
        <v>0</v>
      </c>
      <c r="AA706" s="205">
        <v>0</v>
      </c>
      <c r="AB706" s="205">
        <v>0</v>
      </c>
      <c r="AC706" s="205">
        <v>0</v>
      </c>
      <c r="AD706" s="205">
        <v>0</v>
      </c>
      <c r="AE706" s="205">
        <v>3</v>
      </c>
      <c r="AF706" s="211">
        <f t="shared" si="164"/>
        <v>859.50085677317065</v>
      </c>
      <c r="AG706" s="205">
        <v>0</v>
      </c>
      <c r="AH706" s="205">
        <v>0</v>
      </c>
      <c r="AI706" s="205">
        <v>0</v>
      </c>
      <c r="AJ706" s="205">
        <v>0</v>
      </c>
      <c r="AK706" s="205">
        <v>0</v>
      </c>
      <c r="AL706" s="211">
        <v>0</v>
      </c>
      <c r="AM706" s="205">
        <v>0</v>
      </c>
      <c r="AN706" s="205">
        <v>0</v>
      </c>
      <c r="AO706" s="211">
        <v>0</v>
      </c>
      <c r="AP706" s="205">
        <v>0</v>
      </c>
      <c r="AQ706" s="204">
        <v>0</v>
      </c>
      <c r="AR706" s="204">
        <v>0</v>
      </c>
    </row>
    <row r="707" spans="1:44" s="204" customFormat="1" ht="36" hidden="1" customHeight="1">
      <c r="A707" s="204">
        <v>1</v>
      </c>
      <c r="B707" s="207">
        <f>SUBTOTAL(103,$A$552:A707)</f>
        <v>0</v>
      </c>
      <c r="C707" s="197" t="s">
        <v>198</v>
      </c>
      <c r="D707" s="199">
        <v>1981</v>
      </c>
      <c r="E707" s="199"/>
      <c r="F707" s="208" t="s">
        <v>262</v>
      </c>
      <c r="G707" s="199">
        <v>2</v>
      </c>
      <c r="H707" s="199" t="s">
        <v>297</v>
      </c>
      <c r="I707" s="200">
        <v>946.6</v>
      </c>
      <c r="J707" s="200">
        <v>861.8</v>
      </c>
      <c r="K707" s="200">
        <v>861.8</v>
      </c>
      <c r="L707" s="209">
        <v>44</v>
      </c>
      <c r="M707" s="199" t="s">
        <v>260</v>
      </c>
      <c r="N707" s="199" t="s">
        <v>261</v>
      </c>
      <c r="O707" s="202" t="s">
        <v>263</v>
      </c>
      <c r="P707" s="203">
        <v>4659028.43</v>
      </c>
      <c r="Q707" s="203">
        <v>0</v>
      </c>
      <c r="R707" s="203">
        <v>0</v>
      </c>
      <c r="S707" s="203">
        <f t="shared" si="154"/>
        <v>4659028.43</v>
      </c>
      <c r="T707" s="203">
        <f>P707/I707</f>
        <v>4921.8555144728498</v>
      </c>
      <c r="U707" s="203">
        <f>W707</f>
        <v>7042.351503908727</v>
      </c>
      <c r="V707" s="210">
        <f>W707</f>
        <v>7042.351503908727</v>
      </c>
      <c r="W707" s="210">
        <f t="shared" si="155"/>
        <v>7042.351503908727</v>
      </c>
      <c r="X707" s="210">
        <f t="shared" si="156"/>
        <v>2120.4959894358772</v>
      </c>
      <c r="Y707" s="205">
        <v>0</v>
      </c>
      <c r="Z707" s="205">
        <v>0</v>
      </c>
      <c r="AA707" s="205">
        <v>0</v>
      </c>
      <c r="AB707" s="205">
        <v>0</v>
      </c>
      <c r="AC707" s="205">
        <v>0</v>
      </c>
      <c r="AD707" s="205">
        <v>0</v>
      </c>
      <c r="AE707" s="205">
        <v>0</v>
      </c>
      <c r="AF707" s="211">
        <v>0</v>
      </c>
      <c r="AG707" s="205">
        <v>747.59</v>
      </c>
      <c r="AH707" s="211">
        <f>8917.04*AG707/I707</f>
        <v>7042.351503908727</v>
      </c>
      <c r="AI707" s="205">
        <v>0</v>
      </c>
      <c r="AJ707" s="205">
        <v>0</v>
      </c>
      <c r="AK707" s="205">
        <v>0</v>
      </c>
      <c r="AL707" s="211">
        <v>0</v>
      </c>
      <c r="AM707" s="205">
        <v>0</v>
      </c>
      <c r="AN707" s="205">
        <v>0</v>
      </c>
      <c r="AO707" s="211">
        <v>0</v>
      </c>
      <c r="AP707" s="205">
        <v>0</v>
      </c>
      <c r="AQ707" s="204">
        <v>0</v>
      </c>
      <c r="AR707" s="204">
        <v>0</v>
      </c>
    </row>
    <row r="708" spans="1:44" s="204" customFormat="1" ht="36" hidden="1" customHeight="1">
      <c r="A708" s="204">
        <v>1</v>
      </c>
      <c r="B708" s="207">
        <f>SUBTOTAL(103,$A$552:A708)</f>
        <v>0</v>
      </c>
      <c r="C708" s="197" t="s">
        <v>1639</v>
      </c>
      <c r="D708" s="199">
        <v>1980</v>
      </c>
      <c r="E708" s="199"/>
      <c r="F708" s="208" t="s">
        <v>262</v>
      </c>
      <c r="G708" s="199">
        <v>5</v>
      </c>
      <c r="H708" s="199" t="s">
        <v>297</v>
      </c>
      <c r="I708" s="200">
        <v>1589.4</v>
      </c>
      <c r="J708" s="200">
        <v>1176.4000000000001</v>
      </c>
      <c r="K708" s="200">
        <v>1117.8000000000002</v>
      </c>
      <c r="L708" s="209">
        <v>61</v>
      </c>
      <c r="M708" s="199" t="s">
        <v>260</v>
      </c>
      <c r="N708" s="199" t="s">
        <v>264</v>
      </c>
      <c r="O708" s="202" t="s">
        <v>319</v>
      </c>
      <c r="P708" s="203">
        <v>106040.56</v>
      </c>
      <c r="Q708" s="203">
        <v>0</v>
      </c>
      <c r="R708" s="203">
        <v>0</v>
      </c>
      <c r="S708" s="203">
        <f t="shared" si="154"/>
        <v>106040.56</v>
      </c>
      <c r="T708" s="203">
        <f t="shared" si="163"/>
        <v>66.717352460047806</v>
      </c>
      <c r="U708" s="218">
        <f>T708</f>
        <v>66.717352460047806</v>
      </c>
      <c r="V708" s="210">
        <v>66.717352460047806</v>
      </c>
      <c r="W708" s="210">
        <f t="shared" si="155"/>
        <v>0</v>
      </c>
      <c r="X708" s="210">
        <f t="shared" si="156"/>
        <v>0</v>
      </c>
      <c r="Y708" s="205">
        <v>0</v>
      </c>
      <c r="Z708" s="205">
        <v>0</v>
      </c>
      <c r="AA708" s="205">
        <v>0</v>
      </c>
      <c r="AB708" s="205">
        <v>0</v>
      </c>
      <c r="AC708" s="205">
        <v>0</v>
      </c>
      <c r="AD708" s="205">
        <v>0</v>
      </c>
      <c r="AE708" s="205">
        <v>0</v>
      </c>
      <c r="AF708" s="211">
        <v>0</v>
      </c>
      <c r="AG708" s="205">
        <v>0</v>
      </c>
      <c r="AH708" s="205">
        <v>0</v>
      </c>
      <c r="AI708" s="205">
        <v>0</v>
      </c>
      <c r="AJ708" s="205">
        <v>0</v>
      </c>
      <c r="AK708" s="205">
        <v>0</v>
      </c>
      <c r="AL708" s="211">
        <v>0</v>
      </c>
      <c r="AM708" s="205">
        <v>0</v>
      </c>
      <c r="AN708" s="205">
        <v>0</v>
      </c>
      <c r="AO708" s="211">
        <v>0</v>
      </c>
      <c r="AP708" s="205">
        <v>0</v>
      </c>
      <c r="AQ708" s="204">
        <v>0</v>
      </c>
      <c r="AR708" s="204">
        <v>0</v>
      </c>
    </row>
    <row r="709" spans="1:44" s="204" customFormat="1" ht="36" hidden="1" customHeight="1">
      <c r="A709" s="204">
        <v>1</v>
      </c>
      <c r="B709" s="207">
        <f>SUBTOTAL(103,$A$552:A709)</f>
        <v>0</v>
      </c>
      <c r="C709" s="197" t="s">
        <v>200</v>
      </c>
      <c r="D709" s="199">
        <v>1983</v>
      </c>
      <c r="E709" s="199"/>
      <c r="F709" s="208" t="s">
        <v>262</v>
      </c>
      <c r="G709" s="199">
        <v>5</v>
      </c>
      <c r="H709" s="199" t="s">
        <v>302</v>
      </c>
      <c r="I709" s="200">
        <v>3097.1</v>
      </c>
      <c r="J709" s="200">
        <v>2812.2</v>
      </c>
      <c r="K709" s="200">
        <v>2810.6</v>
      </c>
      <c r="L709" s="209">
        <v>133</v>
      </c>
      <c r="M709" s="199" t="s">
        <v>260</v>
      </c>
      <c r="N709" s="199" t="s">
        <v>264</v>
      </c>
      <c r="O709" s="202" t="s">
        <v>956</v>
      </c>
      <c r="P709" s="203">
        <v>3305618.33</v>
      </c>
      <c r="Q709" s="203">
        <v>0</v>
      </c>
      <c r="R709" s="203">
        <v>0</v>
      </c>
      <c r="S709" s="203">
        <f t="shared" si="154"/>
        <v>3305618.33</v>
      </c>
      <c r="T709" s="203">
        <f t="shared" si="163"/>
        <v>1067.3269607051759</v>
      </c>
      <c r="U709" s="203">
        <f>W709</f>
        <v>2191.3270943786129</v>
      </c>
      <c r="V709" s="210">
        <f>W709</f>
        <v>2191.3270943786129</v>
      </c>
      <c r="W709" s="210">
        <f t="shared" si="155"/>
        <v>2191.3270943786129</v>
      </c>
      <c r="X709" s="210">
        <f t="shared" si="156"/>
        <v>1124.0001336734369</v>
      </c>
      <c r="Y709" s="205">
        <v>0</v>
      </c>
      <c r="Z709" s="205">
        <v>0</v>
      </c>
      <c r="AA709" s="205">
        <v>0</v>
      </c>
      <c r="AB709" s="205">
        <v>0</v>
      </c>
      <c r="AC709" s="205">
        <v>0</v>
      </c>
      <c r="AD709" s="205">
        <v>0</v>
      </c>
      <c r="AE709" s="205">
        <v>0</v>
      </c>
      <c r="AF709" s="211">
        <v>0</v>
      </c>
      <c r="AG709" s="205">
        <v>761.1</v>
      </c>
      <c r="AH709" s="211">
        <f>8917.04*AG709/I709</f>
        <v>2191.3270943786129</v>
      </c>
      <c r="AI709" s="205">
        <v>0</v>
      </c>
      <c r="AJ709" s="205">
        <v>0</v>
      </c>
      <c r="AK709" s="205">
        <v>0</v>
      </c>
      <c r="AL709" s="211">
        <v>0</v>
      </c>
      <c r="AM709" s="205">
        <v>0</v>
      </c>
      <c r="AN709" s="205">
        <v>0</v>
      </c>
      <c r="AO709" s="211">
        <v>0</v>
      </c>
      <c r="AP709" s="205">
        <v>0</v>
      </c>
      <c r="AQ709" s="204">
        <v>0</v>
      </c>
      <c r="AR709" s="204">
        <v>0</v>
      </c>
    </row>
    <row r="710" spans="1:44" s="204" customFormat="1" ht="36" hidden="1" customHeight="1">
      <c r="B710" s="197" t="s">
        <v>729</v>
      </c>
      <c r="C710" s="197"/>
      <c r="D710" s="199" t="s">
        <v>857</v>
      </c>
      <c r="E710" s="199" t="s">
        <v>857</v>
      </c>
      <c r="F710" s="199" t="s">
        <v>857</v>
      </c>
      <c r="G710" s="199" t="s">
        <v>857</v>
      </c>
      <c r="H710" s="199" t="s">
        <v>857</v>
      </c>
      <c r="I710" s="200">
        <f>SUM(I711:I764)</f>
        <v>401854.45999999996</v>
      </c>
      <c r="J710" s="200">
        <f>SUM(J711:J764)</f>
        <v>377670.7099999999</v>
      </c>
      <c r="K710" s="200">
        <f>SUM(K711:K764)</f>
        <v>307870.2</v>
      </c>
      <c r="L710" s="201">
        <f>SUM(L711:L764)</f>
        <v>4103</v>
      </c>
      <c r="M710" s="199" t="s">
        <v>857</v>
      </c>
      <c r="N710" s="199" t="s">
        <v>857</v>
      </c>
      <c r="O710" s="202" t="s">
        <v>857</v>
      </c>
      <c r="P710" s="200">
        <v>295080227.5</v>
      </c>
      <c r="Q710" s="200">
        <f>SUM(Q711:Q764)</f>
        <v>119296640</v>
      </c>
      <c r="R710" s="200">
        <f>SUM(R711:R764)</f>
        <v>0</v>
      </c>
      <c r="S710" s="200">
        <f>SUM(S711:S764)</f>
        <v>175783587.49999997</v>
      </c>
      <c r="T710" s="203">
        <f t="shared" si="163"/>
        <v>734.29626113892084</v>
      </c>
      <c r="U710" s="203">
        <f>MAX(U711:U764)</f>
        <v>6784.135496243799</v>
      </c>
      <c r="W710" s="217"/>
      <c r="Y710" s="205">
        <v>0</v>
      </c>
      <c r="Z710" s="205">
        <v>0</v>
      </c>
      <c r="AA710" s="205">
        <v>3100093.77</v>
      </c>
      <c r="AB710" s="205">
        <v>0</v>
      </c>
      <c r="AC710" s="205">
        <v>434298.01</v>
      </c>
      <c r="AD710" s="205">
        <v>0</v>
      </c>
      <c r="AE710" s="205">
        <v>143</v>
      </c>
      <c r="AF710" s="205">
        <v>263181215.33000001</v>
      </c>
      <c r="AG710" s="205">
        <v>1879.77</v>
      </c>
      <c r="AH710" s="205">
        <v>8671166.4499999993</v>
      </c>
      <c r="AI710" s="205">
        <v>0</v>
      </c>
      <c r="AJ710" s="205">
        <v>0</v>
      </c>
      <c r="AK710" s="205">
        <v>2037.21</v>
      </c>
      <c r="AL710" s="205">
        <v>10182045</v>
      </c>
      <c r="AM710" s="205">
        <v>0</v>
      </c>
      <c r="AN710" s="205">
        <v>0</v>
      </c>
      <c r="AO710" s="205">
        <v>0</v>
      </c>
      <c r="AP710" s="205">
        <v>0</v>
      </c>
      <c r="AQ710" s="204">
        <v>0</v>
      </c>
      <c r="AR710" s="204">
        <v>0</v>
      </c>
    </row>
    <row r="711" spans="1:44" s="204" customFormat="1" ht="36" hidden="1" customHeight="1">
      <c r="A711" s="204">
        <v>1</v>
      </c>
      <c r="B711" s="207">
        <f>SUBTOTAL(103,$A$552:A711)</f>
        <v>0</v>
      </c>
      <c r="C711" s="197" t="s">
        <v>741</v>
      </c>
      <c r="D711" s="199">
        <v>1959</v>
      </c>
      <c r="E711" s="199"/>
      <c r="F711" s="208" t="s">
        <v>330</v>
      </c>
      <c r="G711" s="199">
        <v>3</v>
      </c>
      <c r="H711" s="199" t="s">
        <v>297</v>
      </c>
      <c r="I711" s="200">
        <v>1267.5</v>
      </c>
      <c r="J711" s="200">
        <v>1160</v>
      </c>
      <c r="K711" s="200">
        <v>785.9</v>
      </c>
      <c r="L711" s="209">
        <v>31</v>
      </c>
      <c r="M711" s="199" t="s">
        <v>260</v>
      </c>
      <c r="N711" s="199" t="s">
        <v>261</v>
      </c>
      <c r="O711" s="202" t="s">
        <v>263</v>
      </c>
      <c r="P711" s="203">
        <v>96616</v>
      </c>
      <c r="Q711" s="203">
        <v>0</v>
      </c>
      <c r="R711" s="203">
        <v>0</v>
      </c>
      <c r="S711" s="203">
        <f t="shared" ref="S711:S764" si="165">P711-Q711-R711</f>
        <v>96616</v>
      </c>
      <c r="T711" s="203">
        <f t="shared" si="163"/>
        <v>76.225641025641025</v>
      </c>
      <c r="U711" s="203">
        <f>V711</f>
        <v>76.225641025641025</v>
      </c>
      <c r="V711" s="210">
        <v>76.225641025641025</v>
      </c>
      <c r="W711" s="210">
        <f t="shared" ref="W711:W764" si="166">Y711+Z711+AA711+AB711+AC711+AF711+AH711+AJ711+AL711+AN711+AO711+AP711+AQ711+AR711</f>
        <v>0</v>
      </c>
      <c r="X711" s="210">
        <f t="shared" ref="X711:X764" si="167">U711-T711</f>
        <v>0</v>
      </c>
      <c r="Y711" s="205">
        <v>0</v>
      </c>
      <c r="Z711" s="205">
        <v>0</v>
      </c>
      <c r="AA711" s="205">
        <v>0</v>
      </c>
      <c r="AB711" s="205">
        <v>0</v>
      </c>
      <c r="AC711" s="205">
        <v>0</v>
      </c>
      <c r="AD711" s="205">
        <v>0</v>
      </c>
      <c r="AE711" s="205">
        <v>0</v>
      </c>
      <c r="AF711" s="211">
        <v>0</v>
      </c>
      <c r="AG711" s="205">
        <v>0</v>
      </c>
      <c r="AH711" s="205">
        <v>0</v>
      </c>
      <c r="AI711" s="205">
        <v>0</v>
      </c>
      <c r="AJ711" s="205">
        <v>0</v>
      </c>
      <c r="AK711" s="205">
        <v>0</v>
      </c>
      <c r="AL711" s="211">
        <v>0</v>
      </c>
      <c r="AM711" s="205">
        <v>0</v>
      </c>
      <c r="AN711" s="205">
        <v>0</v>
      </c>
      <c r="AO711" s="211">
        <v>0</v>
      </c>
      <c r="AP711" s="205">
        <v>0</v>
      </c>
      <c r="AQ711" s="204">
        <v>0</v>
      </c>
      <c r="AR711" s="204">
        <v>0</v>
      </c>
    </row>
    <row r="712" spans="1:44" s="204" customFormat="1" ht="36" hidden="1" customHeight="1">
      <c r="A712" s="204">
        <v>1</v>
      </c>
      <c r="B712" s="207">
        <f>SUBTOTAL(103,$A$552:A712)</f>
        <v>0</v>
      </c>
      <c r="C712" s="197" t="s">
        <v>743</v>
      </c>
      <c r="D712" s="199">
        <v>1993</v>
      </c>
      <c r="E712" s="199"/>
      <c r="F712" s="208" t="s">
        <v>312</v>
      </c>
      <c r="G712" s="199">
        <v>9</v>
      </c>
      <c r="H712" s="199" t="s">
        <v>302</v>
      </c>
      <c r="I712" s="200">
        <v>11047.1</v>
      </c>
      <c r="J712" s="200">
        <v>7851.2</v>
      </c>
      <c r="K712" s="200">
        <v>7851.2</v>
      </c>
      <c r="L712" s="209">
        <v>267</v>
      </c>
      <c r="M712" s="199" t="s">
        <v>260</v>
      </c>
      <c r="N712" s="199" t="s">
        <v>264</v>
      </c>
      <c r="O712" s="202" t="s">
        <v>774</v>
      </c>
      <c r="P712" s="203">
        <v>6290060.6799999997</v>
      </c>
      <c r="Q712" s="203">
        <v>0</v>
      </c>
      <c r="R712" s="203">
        <v>0</v>
      </c>
      <c r="S712" s="203">
        <f t="shared" si="165"/>
        <v>6290060.6799999997</v>
      </c>
      <c r="T712" s="203">
        <f t="shared" si="163"/>
        <v>569.38569217260635</v>
      </c>
      <c r="U712" s="203">
        <v>889.93491504557755</v>
      </c>
      <c r="V712" s="210">
        <v>889.93491504557755</v>
      </c>
      <c r="W712" s="210">
        <f t="shared" si="166"/>
        <v>889.93491504557755</v>
      </c>
      <c r="X712" s="210">
        <f t="shared" si="167"/>
        <v>320.5492228729712</v>
      </c>
      <c r="Y712" s="205">
        <v>0</v>
      </c>
      <c r="Z712" s="205">
        <v>0</v>
      </c>
      <c r="AA712" s="205">
        <v>0</v>
      </c>
      <c r="AB712" s="205">
        <v>0</v>
      </c>
      <c r="AC712" s="205">
        <v>0</v>
      </c>
      <c r="AD712" s="205">
        <v>0</v>
      </c>
      <c r="AE712" s="205">
        <v>4</v>
      </c>
      <c r="AF712" s="211">
        <f t="shared" ref="AF712:AF713" si="168">2457800*AE712/I712</f>
        <v>889.93491504557755</v>
      </c>
      <c r="AG712" s="205">
        <v>0</v>
      </c>
      <c r="AH712" s="205">
        <v>0</v>
      </c>
      <c r="AI712" s="205">
        <v>0</v>
      </c>
      <c r="AJ712" s="205">
        <v>0</v>
      </c>
      <c r="AK712" s="205">
        <v>0</v>
      </c>
      <c r="AL712" s="211">
        <v>0</v>
      </c>
      <c r="AM712" s="205">
        <v>0</v>
      </c>
      <c r="AN712" s="205">
        <v>0</v>
      </c>
      <c r="AO712" s="211">
        <v>0</v>
      </c>
      <c r="AP712" s="205">
        <v>0</v>
      </c>
      <c r="AQ712" s="204">
        <v>0</v>
      </c>
      <c r="AR712" s="204">
        <v>0</v>
      </c>
    </row>
    <row r="713" spans="1:44" s="204" customFormat="1" ht="36" hidden="1" customHeight="1">
      <c r="A713" s="204">
        <v>1</v>
      </c>
      <c r="B713" s="207">
        <f>SUBTOTAL(103,$A$552:A713)</f>
        <v>0</v>
      </c>
      <c r="C713" s="197" t="s">
        <v>753</v>
      </c>
      <c r="D713" s="199">
        <v>1991</v>
      </c>
      <c r="E713" s="199"/>
      <c r="F713" s="208" t="s">
        <v>312</v>
      </c>
      <c r="G713" s="199">
        <v>9</v>
      </c>
      <c r="H713" s="199" t="s">
        <v>302</v>
      </c>
      <c r="I713" s="200">
        <v>10990.1</v>
      </c>
      <c r="J713" s="200">
        <v>7793.3</v>
      </c>
      <c r="K713" s="200">
        <v>7793.3</v>
      </c>
      <c r="L713" s="209">
        <v>318</v>
      </c>
      <c r="M713" s="199" t="s">
        <v>260</v>
      </c>
      <c r="N713" s="199" t="s">
        <v>264</v>
      </c>
      <c r="O713" s="202" t="s">
        <v>774</v>
      </c>
      <c r="P713" s="203">
        <v>7867636.5599999996</v>
      </c>
      <c r="Q713" s="203">
        <v>4320320</v>
      </c>
      <c r="R713" s="203">
        <v>0</v>
      </c>
      <c r="S713" s="203">
        <f t="shared" si="165"/>
        <v>3547316.5599999996</v>
      </c>
      <c r="T713" s="203">
        <f t="shared" si="163"/>
        <v>715.88398285729875</v>
      </c>
      <c r="U713" s="203">
        <v>894.55055004049098</v>
      </c>
      <c r="V713" s="210">
        <v>894.55055004049098</v>
      </c>
      <c r="W713" s="210">
        <f t="shared" si="166"/>
        <v>894.55055004049098</v>
      </c>
      <c r="X713" s="210">
        <f t="shared" si="167"/>
        <v>178.66656718319223</v>
      </c>
      <c r="Y713" s="205">
        <v>0</v>
      </c>
      <c r="Z713" s="205">
        <v>0</v>
      </c>
      <c r="AA713" s="205">
        <v>0</v>
      </c>
      <c r="AB713" s="205">
        <v>0</v>
      </c>
      <c r="AC713" s="205">
        <v>0</v>
      </c>
      <c r="AD713" s="205">
        <v>0</v>
      </c>
      <c r="AE713" s="205">
        <v>4</v>
      </c>
      <c r="AF713" s="211">
        <f t="shared" si="168"/>
        <v>894.55055004049098</v>
      </c>
      <c r="AG713" s="205">
        <v>0</v>
      </c>
      <c r="AH713" s="205">
        <v>0</v>
      </c>
      <c r="AI713" s="205">
        <v>0</v>
      </c>
      <c r="AJ713" s="205">
        <v>0</v>
      </c>
      <c r="AK713" s="205">
        <v>0</v>
      </c>
      <c r="AL713" s="211">
        <v>0</v>
      </c>
      <c r="AM713" s="205">
        <v>0</v>
      </c>
      <c r="AN713" s="205">
        <v>0</v>
      </c>
      <c r="AO713" s="211">
        <v>0</v>
      </c>
      <c r="AP713" s="205">
        <v>0</v>
      </c>
      <c r="AQ713" s="204">
        <v>0</v>
      </c>
      <c r="AR713" s="204">
        <v>0</v>
      </c>
    </row>
    <row r="714" spans="1:44" s="204" customFormat="1" ht="36" hidden="1" customHeight="1">
      <c r="A714" s="204">
        <v>1</v>
      </c>
      <c r="B714" s="207">
        <f>SUBTOTAL(103,$A$552:A714)</f>
        <v>0</v>
      </c>
      <c r="C714" s="197" t="s">
        <v>1039</v>
      </c>
      <c r="D714" s="199">
        <v>1960</v>
      </c>
      <c r="E714" s="199"/>
      <c r="F714" s="208" t="s">
        <v>262</v>
      </c>
      <c r="G714" s="199">
        <v>3</v>
      </c>
      <c r="H714" s="199" t="s">
        <v>297</v>
      </c>
      <c r="I714" s="200">
        <v>1377.9</v>
      </c>
      <c r="J714" s="200">
        <v>966.6</v>
      </c>
      <c r="K714" s="200">
        <v>764.1</v>
      </c>
      <c r="L714" s="209">
        <v>28</v>
      </c>
      <c r="M714" s="199" t="s">
        <v>260</v>
      </c>
      <c r="N714" s="199" t="s">
        <v>261</v>
      </c>
      <c r="O714" s="202" t="s">
        <v>263</v>
      </c>
      <c r="P714" s="203">
        <v>88143.9</v>
      </c>
      <c r="Q714" s="203">
        <v>0</v>
      </c>
      <c r="R714" s="203">
        <v>0</v>
      </c>
      <c r="S714" s="203">
        <f t="shared" si="165"/>
        <v>88143.9</v>
      </c>
      <c r="T714" s="203">
        <f t="shared" si="163"/>
        <v>63.969736555628124</v>
      </c>
      <c r="U714" s="218">
        <f>T714</f>
        <v>63.969736555628124</v>
      </c>
      <c r="V714" s="210">
        <v>63.969736555628124</v>
      </c>
      <c r="W714" s="210">
        <f t="shared" si="166"/>
        <v>0</v>
      </c>
      <c r="X714" s="210">
        <f t="shared" si="167"/>
        <v>0</v>
      </c>
      <c r="Y714" s="205">
        <v>0</v>
      </c>
      <c r="Z714" s="205">
        <v>0</v>
      </c>
      <c r="AA714" s="205">
        <v>0</v>
      </c>
      <c r="AB714" s="205">
        <v>0</v>
      </c>
      <c r="AC714" s="205">
        <v>0</v>
      </c>
      <c r="AD714" s="205">
        <v>0</v>
      </c>
      <c r="AE714" s="205">
        <v>0</v>
      </c>
      <c r="AF714" s="211">
        <v>0</v>
      </c>
      <c r="AG714" s="205">
        <v>0</v>
      </c>
      <c r="AH714" s="205">
        <v>0</v>
      </c>
      <c r="AI714" s="205">
        <v>0</v>
      </c>
      <c r="AJ714" s="205">
        <v>0</v>
      </c>
      <c r="AK714" s="205">
        <v>0</v>
      </c>
      <c r="AL714" s="211">
        <v>0</v>
      </c>
      <c r="AM714" s="205">
        <v>0</v>
      </c>
      <c r="AN714" s="205">
        <v>0</v>
      </c>
      <c r="AO714" s="211">
        <v>0</v>
      </c>
      <c r="AP714" s="205">
        <v>0</v>
      </c>
      <c r="AQ714" s="204">
        <v>0</v>
      </c>
      <c r="AR714" s="204">
        <v>0</v>
      </c>
    </row>
    <row r="715" spans="1:44" s="204" customFormat="1" ht="36" hidden="1" customHeight="1">
      <c r="A715" s="204">
        <v>1</v>
      </c>
      <c r="B715" s="207">
        <f>SUBTOTAL(103,$A$552:A715)</f>
        <v>0</v>
      </c>
      <c r="C715" s="197" t="s">
        <v>746</v>
      </c>
      <c r="D715" s="199">
        <v>1966</v>
      </c>
      <c r="E715" s="199"/>
      <c r="F715" s="208" t="s">
        <v>262</v>
      </c>
      <c r="G715" s="199">
        <v>4</v>
      </c>
      <c r="H715" s="199" t="s">
        <v>302</v>
      </c>
      <c r="I715" s="200">
        <v>3436.5</v>
      </c>
      <c r="J715" s="200">
        <v>2673</v>
      </c>
      <c r="K715" s="200">
        <v>2483.9</v>
      </c>
      <c r="L715" s="209">
        <v>109</v>
      </c>
      <c r="M715" s="199" t="s">
        <v>260</v>
      </c>
      <c r="N715" s="199" t="s">
        <v>264</v>
      </c>
      <c r="O715" s="202" t="s">
        <v>770</v>
      </c>
      <c r="P715" s="203">
        <v>122961.97</v>
      </c>
      <c r="Q715" s="203">
        <v>0</v>
      </c>
      <c r="R715" s="203">
        <v>0</v>
      </c>
      <c r="S715" s="203">
        <f t="shared" si="165"/>
        <v>122961.97</v>
      </c>
      <c r="T715" s="203">
        <f t="shared" si="163"/>
        <v>35.78116397497454</v>
      </c>
      <c r="U715" s="203">
        <f>V715</f>
        <v>35.78116397497454</v>
      </c>
      <c r="V715" s="210">
        <v>35.78116397497454</v>
      </c>
      <c r="W715" s="210">
        <f t="shared" si="166"/>
        <v>0</v>
      </c>
      <c r="X715" s="210">
        <f t="shared" si="167"/>
        <v>0</v>
      </c>
      <c r="Y715" s="205">
        <v>0</v>
      </c>
      <c r="Z715" s="205">
        <v>0</v>
      </c>
      <c r="AA715" s="205">
        <v>0</v>
      </c>
      <c r="AB715" s="205">
        <v>0</v>
      </c>
      <c r="AC715" s="205">
        <v>0</v>
      </c>
      <c r="AD715" s="205">
        <v>0</v>
      </c>
      <c r="AE715" s="205">
        <v>0</v>
      </c>
      <c r="AF715" s="211">
        <v>0</v>
      </c>
      <c r="AG715" s="205">
        <v>0</v>
      </c>
      <c r="AH715" s="205">
        <v>0</v>
      </c>
      <c r="AI715" s="205">
        <v>0</v>
      </c>
      <c r="AJ715" s="205">
        <v>0</v>
      </c>
      <c r="AK715" s="205">
        <v>0</v>
      </c>
      <c r="AL715" s="211">
        <v>0</v>
      </c>
      <c r="AM715" s="205">
        <v>0</v>
      </c>
      <c r="AN715" s="205">
        <v>0</v>
      </c>
      <c r="AO715" s="211">
        <v>0</v>
      </c>
      <c r="AP715" s="205">
        <v>0</v>
      </c>
      <c r="AQ715" s="204">
        <v>0</v>
      </c>
      <c r="AR715" s="204">
        <v>0</v>
      </c>
    </row>
    <row r="716" spans="1:44" s="204" customFormat="1" ht="36" hidden="1" customHeight="1">
      <c r="A716" s="204">
        <v>1</v>
      </c>
      <c r="B716" s="207">
        <f>SUBTOTAL(103,$A$552:A716)</f>
        <v>0</v>
      </c>
      <c r="C716" s="197" t="s">
        <v>1553</v>
      </c>
      <c r="D716" s="199">
        <v>1980</v>
      </c>
      <c r="E716" s="199"/>
      <c r="F716" s="208" t="s">
        <v>262</v>
      </c>
      <c r="G716" s="199">
        <v>5</v>
      </c>
      <c r="H716" s="199" t="s">
        <v>298</v>
      </c>
      <c r="I716" s="200">
        <v>2427.5</v>
      </c>
      <c r="J716" s="200">
        <v>2065.6999999999998</v>
      </c>
      <c r="K716" s="200">
        <v>2065.6999999999998</v>
      </c>
      <c r="L716" s="209">
        <v>58</v>
      </c>
      <c r="M716" s="199" t="s">
        <v>260</v>
      </c>
      <c r="N716" s="199" t="s">
        <v>261</v>
      </c>
      <c r="O716" s="202" t="s">
        <v>263</v>
      </c>
      <c r="P716" s="203">
        <v>2915751.56</v>
      </c>
      <c r="Q716" s="203">
        <v>0</v>
      </c>
      <c r="R716" s="203">
        <v>0</v>
      </c>
      <c r="S716" s="203">
        <f t="shared" si="165"/>
        <v>2915751.56</v>
      </c>
      <c r="T716" s="203">
        <f t="shared" si="163"/>
        <v>1201.1334953656026</v>
      </c>
      <c r="U716" s="203">
        <f>V716</f>
        <v>2225.2009560453143</v>
      </c>
      <c r="V716" s="210">
        <v>2225.2009560453143</v>
      </c>
      <c r="W716" s="210">
        <f t="shared" si="166"/>
        <v>2225.2009560453143</v>
      </c>
      <c r="X716" s="210">
        <f t="shared" si="167"/>
        <v>1024.0674606797118</v>
      </c>
      <c r="Y716" s="205">
        <v>0</v>
      </c>
      <c r="Z716" s="205">
        <v>0</v>
      </c>
      <c r="AA716" s="205">
        <v>0</v>
      </c>
      <c r="AB716" s="205">
        <v>0</v>
      </c>
      <c r="AC716" s="205">
        <v>0</v>
      </c>
      <c r="AD716" s="205">
        <v>0</v>
      </c>
      <c r="AE716" s="205">
        <v>0</v>
      </c>
      <c r="AF716" s="211">
        <v>0</v>
      </c>
      <c r="AG716" s="205">
        <v>605.77</v>
      </c>
      <c r="AH716" s="211">
        <f t="shared" ref="AH716:AH717" si="169">8917.04*AG716/I716</f>
        <v>2225.2009560453143</v>
      </c>
      <c r="AI716" s="205">
        <v>0</v>
      </c>
      <c r="AJ716" s="205">
        <v>0</v>
      </c>
      <c r="AK716" s="205">
        <v>0</v>
      </c>
      <c r="AL716" s="211">
        <v>0</v>
      </c>
      <c r="AM716" s="205">
        <v>0</v>
      </c>
      <c r="AN716" s="205">
        <v>0</v>
      </c>
      <c r="AO716" s="211">
        <v>0</v>
      </c>
      <c r="AP716" s="205">
        <v>0</v>
      </c>
      <c r="AQ716" s="204">
        <v>0</v>
      </c>
      <c r="AR716" s="204">
        <v>0</v>
      </c>
    </row>
    <row r="717" spans="1:44" s="204" customFormat="1" ht="36" hidden="1" customHeight="1">
      <c r="A717" s="204">
        <v>1</v>
      </c>
      <c r="B717" s="207">
        <f>SUBTOTAL(103,$A$552:A717)</f>
        <v>0</v>
      </c>
      <c r="C717" s="197" t="s">
        <v>739</v>
      </c>
      <c r="D717" s="199">
        <v>1962</v>
      </c>
      <c r="E717" s="199"/>
      <c r="F717" s="208" t="s">
        <v>262</v>
      </c>
      <c r="G717" s="199">
        <v>6</v>
      </c>
      <c r="H717" s="199" t="s">
        <v>345</v>
      </c>
      <c r="I717" s="203">
        <v>5489.1</v>
      </c>
      <c r="J717" s="203">
        <v>4500.5</v>
      </c>
      <c r="K717" s="203">
        <v>4154.3</v>
      </c>
      <c r="L717" s="209">
        <v>130</v>
      </c>
      <c r="M717" s="199" t="s">
        <v>260</v>
      </c>
      <c r="N717" s="199" t="s">
        <v>264</v>
      </c>
      <c r="O717" s="202" t="s">
        <v>773</v>
      </c>
      <c r="P717" s="203">
        <v>5973712.9199999999</v>
      </c>
      <c r="Q717" s="203">
        <v>0</v>
      </c>
      <c r="R717" s="203">
        <v>0</v>
      </c>
      <c r="S717" s="203">
        <f t="shared" si="165"/>
        <v>5973712.9199999999</v>
      </c>
      <c r="T717" s="203">
        <f t="shared" si="163"/>
        <v>1088.2864076078044</v>
      </c>
      <c r="U717" s="203">
        <v>2069.6123153158078</v>
      </c>
      <c r="V717" s="210">
        <v>2069.6123153158078</v>
      </c>
      <c r="W717" s="210">
        <f t="shared" si="166"/>
        <v>2069.6123153158078</v>
      </c>
      <c r="X717" s="210">
        <f t="shared" si="167"/>
        <v>981.32590770800334</v>
      </c>
      <c r="Y717" s="205">
        <v>0</v>
      </c>
      <c r="Z717" s="205">
        <v>0</v>
      </c>
      <c r="AA717" s="205">
        <v>0</v>
      </c>
      <c r="AB717" s="205">
        <v>0</v>
      </c>
      <c r="AC717" s="205">
        <v>0</v>
      </c>
      <c r="AD717" s="205">
        <v>0</v>
      </c>
      <c r="AE717" s="205">
        <v>0</v>
      </c>
      <c r="AF717" s="211">
        <v>0</v>
      </c>
      <c r="AG717" s="205">
        <v>1274</v>
      </c>
      <c r="AH717" s="211">
        <f t="shared" si="169"/>
        <v>2069.6123153158078</v>
      </c>
      <c r="AI717" s="205">
        <v>0</v>
      </c>
      <c r="AJ717" s="205">
        <v>0</v>
      </c>
      <c r="AK717" s="205">
        <v>0</v>
      </c>
      <c r="AL717" s="211">
        <v>0</v>
      </c>
      <c r="AM717" s="205">
        <v>0</v>
      </c>
      <c r="AN717" s="205">
        <v>0</v>
      </c>
      <c r="AO717" s="211">
        <v>0</v>
      </c>
      <c r="AP717" s="205">
        <v>0</v>
      </c>
      <c r="AQ717" s="204">
        <v>0</v>
      </c>
      <c r="AR717" s="204">
        <v>0</v>
      </c>
    </row>
    <row r="718" spans="1:44" s="204" customFormat="1" ht="36" hidden="1" customHeight="1">
      <c r="A718" s="204">
        <v>1</v>
      </c>
      <c r="B718" s="207">
        <f>SUBTOTAL(103,$A$552:A718)</f>
        <v>0</v>
      </c>
      <c r="C718" s="197" t="s">
        <v>730</v>
      </c>
      <c r="D718" s="199">
        <v>1960</v>
      </c>
      <c r="E718" s="199"/>
      <c r="F718" s="208" t="s">
        <v>262</v>
      </c>
      <c r="G718" s="199">
        <v>4</v>
      </c>
      <c r="H718" s="199" t="s">
        <v>306</v>
      </c>
      <c r="I718" s="200">
        <v>2116.5</v>
      </c>
      <c r="J718" s="200">
        <v>1931.2</v>
      </c>
      <c r="K718" s="200">
        <v>1680.5</v>
      </c>
      <c r="L718" s="209">
        <v>73</v>
      </c>
      <c r="M718" s="199" t="s">
        <v>260</v>
      </c>
      <c r="N718" s="199" t="s">
        <v>264</v>
      </c>
      <c r="O718" s="202" t="s">
        <v>768</v>
      </c>
      <c r="P718" s="203">
        <v>10313393.380000001</v>
      </c>
      <c r="Q718" s="203">
        <v>0</v>
      </c>
      <c r="R718" s="203">
        <v>0</v>
      </c>
      <c r="S718" s="203">
        <f>P718-Q718-R718</f>
        <v>10313393.380000001</v>
      </c>
      <c r="T718" s="203">
        <f t="shared" si="163"/>
        <v>4872.8530025986302</v>
      </c>
      <c r="U718" s="203">
        <f>V718</f>
        <v>6784.135496243799</v>
      </c>
      <c r="V718" s="210">
        <v>6784.135496243799</v>
      </c>
      <c r="W718" s="210">
        <f t="shared" si="166"/>
        <v>6784.135496243799</v>
      </c>
      <c r="X718" s="210">
        <f t="shared" si="167"/>
        <v>1911.2824936451689</v>
      </c>
      <c r="Y718" s="205">
        <v>0</v>
      </c>
      <c r="Z718" s="205">
        <v>0</v>
      </c>
      <c r="AA718" s="205">
        <v>0</v>
      </c>
      <c r="AB718" s="205">
        <v>0</v>
      </c>
      <c r="AC718" s="205">
        <v>0</v>
      </c>
      <c r="AD718" s="205">
        <v>0</v>
      </c>
      <c r="AE718" s="205">
        <v>0</v>
      </c>
      <c r="AF718" s="211">
        <v>0</v>
      </c>
      <c r="AG718" s="205">
        <v>0</v>
      </c>
      <c r="AH718" s="205">
        <v>0</v>
      </c>
      <c r="AI718" s="205">
        <v>0</v>
      </c>
      <c r="AJ718" s="205">
        <v>0</v>
      </c>
      <c r="AK718" s="205">
        <v>2037.21</v>
      </c>
      <c r="AL718" s="211">
        <f>7048.18*AK718/I718</f>
        <v>6784.135496243799</v>
      </c>
      <c r="AM718" s="205">
        <v>0</v>
      </c>
      <c r="AN718" s="205">
        <v>0</v>
      </c>
      <c r="AO718" s="211">
        <v>0</v>
      </c>
      <c r="AP718" s="205">
        <v>0</v>
      </c>
      <c r="AQ718" s="204">
        <v>0</v>
      </c>
      <c r="AR718" s="204">
        <v>0</v>
      </c>
    </row>
    <row r="719" spans="1:44" s="204" customFormat="1" ht="36" hidden="1" customHeight="1">
      <c r="A719" s="204">
        <v>1</v>
      </c>
      <c r="B719" s="207">
        <f>SUBTOTAL(103,$A$552:A719)</f>
        <v>0</v>
      </c>
      <c r="C719" s="197" t="s">
        <v>737</v>
      </c>
      <c r="D719" s="199">
        <v>1937</v>
      </c>
      <c r="E719" s="199"/>
      <c r="F719" s="208" t="s">
        <v>262</v>
      </c>
      <c r="G719" s="199">
        <v>3</v>
      </c>
      <c r="H719" s="199" t="s">
        <v>302</v>
      </c>
      <c r="I719" s="200">
        <v>2718</v>
      </c>
      <c r="J719" s="200">
        <v>2039</v>
      </c>
      <c r="K719" s="200">
        <v>2039</v>
      </c>
      <c r="L719" s="209">
        <v>62</v>
      </c>
      <c r="M719" s="199" t="s">
        <v>260</v>
      </c>
      <c r="N719" s="199" t="s">
        <v>264</v>
      </c>
      <c r="O719" s="202" t="s">
        <v>772</v>
      </c>
      <c r="P719" s="203">
        <v>3360171.32</v>
      </c>
      <c r="Q719" s="203">
        <v>0</v>
      </c>
      <c r="R719" s="203">
        <v>0</v>
      </c>
      <c r="S719" s="203">
        <f t="shared" si="165"/>
        <v>3360171.32</v>
      </c>
      <c r="T719" s="203">
        <f t="shared" si="163"/>
        <v>1236.2661221486387</v>
      </c>
      <c r="U719" s="203">
        <f>V719</f>
        <v>3259.66</v>
      </c>
      <c r="V719" s="210">
        <v>3259.66</v>
      </c>
      <c r="W719" s="210">
        <f t="shared" si="166"/>
        <v>3259.66</v>
      </c>
      <c r="X719" s="210">
        <f t="shared" si="167"/>
        <v>2023.3938778513611</v>
      </c>
      <c r="Y719" s="205">
        <v>0</v>
      </c>
      <c r="Z719" s="205">
        <v>0</v>
      </c>
      <c r="AA719" s="205">
        <v>3259.66</v>
      </c>
      <c r="AB719" s="205">
        <v>0</v>
      </c>
      <c r="AC719" s="205">
        <v>0</v>
      </c>
      <c r="AD719" s="205">
        <v>0</v>
      </c>
      <c r="AE719" s="205">
        <v>0</v>
      </c>
      <c r="AF719" s="211">
        <v>0</v>
      </c>
      <c r="AG719" s="205">
        <v>0</v>
      </c>
      <c r="AH719" s="205">
        <v>0</v>
      </c>
      <c r="AI719" s="205">
        <v>0</v>
      </c>
      <c r="AJ719" s="205">
        <v>0</v>
      </c>
      <c r="AK719" s="205">
        <v>0</v>
      </c>
      <c r="AL719" s="211">
        <v>0</v>
      </c>
      <c r="AM719" s="205">
        <v>0</v>
      </c>
      <c r="AN719" s="205">
        <v>0</v>
      </c>
      <c r="AO719" s="211">
        <v>0</v>
      </c>
      <c r="AP719" s="205">
        <v>0</v>
      </c>
      <c r="AQ719" s="204">
        <v>0</v>
      </c>
      <c r="AR719" s="204">
        <v>0</v>
      </c>
    </row>
    <row r="720" spans="1:44" s="204" customFormat="1" ht="36" hidden="1" customHeight="1">
      <c r="A720" s="204">
        <v>1</v>
      </c>
      <c r="B720" s="207">
        <f>SUBTOTAL(103,$A$552:A720)</f>
        <v>0</v>
      </c>
      <c r="C720" s="197" t="s">
        <v>1128</v>
      </c>
      <c r="D720" s="199">
        <v>1965</v>
      </c>
      <c r="E720" s="199"/>
      <c r="F720" s="208" t="s">
        <v>262</v>
      </c>
      <c r="G720" s="199">
        <v>4</v>
      </c>
      <c r="H720" s="199" t="s">
        <v>297</v>
      </c>
      <c r="I720" s="200">
        <v>819</v>
      </c>
      <c r="J720" s="200">
        <v>819</v>
      </c>
      <c r="K720" s="200">
        <v>819</v>
      </c>
      <c r="L720" s="209">
        <v>55</v>
      </c>
      <c r="M720" s="199" t="s">
        <v>260</v>
      </c>
      <c r="N720" s="199" t="s">
        <v>264</v>
      </c>
      <c r="O720" s="202" t="s">
        <v>772</v>
      </c>
      <c r="P720" s="203">
        <v>438597.56</v>
      </c>
      <c r="Q720" s="203">
        <v>0</v>
      </c>
      <c r="R720" s="203">
        <v>0</v>
      </c>
      <c r="S720" s="203">
        <f t="shared" si="165"/>
        <v>438597.56</v>
      </c>
      <c r="T720" s="203">
        <f t="shared" si="163"/>
        <v>535.52815628815631</v>
      </c>
      <c r="U720" s="203">
        <v>810.46</v>
      </c>
      <c r="V720" s="210">
        <v>810.46</v>
      </c>
      <c r="W720" s="210">
        <f t="shared" si="166"/>
        <v>810.46</v>
      </c>
      <c r="X720" s="210">
        <f t="shared" si="167"/>
        <v>274.93184371184373</v>
      </c>
      <c r="Y720" s="205">
        <v>0</v>
      </c>
      <c r="Z720" s="205">
        <v>0</v>
      </c>
      <c r="AA720" s="205">
        <v>0</v>
      </c>
      <c r="AB720" s="205">
        <v>0</v>
      </c>
      <c r="AC720" s="205">
        <v>810.46</v>
      </c>
      <c r="AD720" s="205">
        <v>0</v>
      </c>
      <c r="AE720" s="205">
        <v>0</v>
      </c>
      <c r="AF720" s="211">
        <v>0</v>
      </c>
      <c r="AG720" s="205">
        <v>0</v>
      </c>
      <c r="AH720" s="205">
        <v>0</v>
      </c>
      <c r="AI720" s="205">
        <v>0</v>
      </c>
      <c r="AJ720" s="205">
        <v>0</v>
      </c>
      <c r="AK720" s="205">
        <v>0</v>
      </c>
      <c r="AL720" s="211">
        <v>0</v>
      </c>
      <c r="AM720" s="205">
        <v>0</v>
      </c>
      <c r="AN720" s="205">
        <v>0</v>
      </c>
      <c r="AO720" s="211">
        <v>0</v>
      </c>
      <c r="AP720" s="205">
        <v>0</v>
      </c>
      <c r="AQ720" s="204">
        <v>0</v>
      </c>
      <c r="AR720" s="204">
        <v>0</v>
      </c>
    </row>
    <row r="721" spans="1:44" s="204" customFormat="1" ht="36" hidden="1" customHeight="1">
      <c r="A721" s="204">
        <v>1</v>
      </c>
      <c r="B721" s="207">
        <f>SUBTOTAL(103,$A$552:A721)</f>
        <v>0</v>
      </c>
      <c r="C721" s="197" t="s">
        <v>780</v>
      </c>
      <c r="D721" s="199">
        <v>1959</v>
      </c>
      <c r="E721" s="199"/>
      <c r="F721" s="208" t="s">
        <v>262</v>
      </c>
      <c r="G721" s="199">
        <v>2</v>
      </c>
      <c r="H721" s="199" t="s">
        <v>298</v>
      </c>
      <c r="I721" s="200">
        <v>309.2</v>
      </c>
      <c r="J721" s="200">
        <v>287.5</v>
      </c>
      <c r="K721" s="200">
        <v>287.5</v>
      </c>
      <c r="L721" s="209">
        <v>14</v>
      </c>
      <c r="M721" s="199" t="s">
        <v>260</v>
      </c>
      <c r="N721" s="199" t="s">
        <v>264</v>
      </c>
      <c r="O721" s="202" t="s">
        <v>953</v>
      </c>
      <c r="P721" s="203">
        <v>46416.4</v>
      </c>
      <c r="Q721" s="203">
        <v>0</v>
      </c>
      <c r="R721" s="203">
        <v>0</v>
      </c>
      <c r="S721" s="203">
        <f>P721-Q721-R721</f>
        <v>46416.4</v>
      </c>
      <c r="T721" s="203">
        <f>P721/I721</f>
        <v>150.117723156533</v>
      </c>
      <c r="U721" s="218">
        <f>T721</f>
        <v>150.117723156533</v>
      </c>
      <c r="V721" s="210">
        <v>150.117723156533</v>
      </c>
      <c r="W721" s="210">
        <f t="shared" si="166"/>
        <v>0</v>
      </c>
      <c r="X721" s="210">
        <f t="shared" si="167"/>
        <v>0</v>
      </c>
      <c r="Y721" s="205">
        <v>0</v>
      </c>
      <c r="Z721" s="205">
        <v>0</v>
      </c>
      <c r="AA721" s="205">
        <v>0</v>
      </c>
      <c r="AB721" s="205">
        <v>0</v>
      </c>
      <c r="AC721" s="205">
        <v>0</v>
      </c>
      <c r="AD721" s="205">
        <v>0</v>
      </c>
      <c r="AE721" s="205">
        <v>0</v>
      </c>
      <c r="AF721" s="211">
        <v>0</v>
      </c>
      <c r="AG721" s="205">
        <v>0</v>
      </c>
      <c r="AH721" s="205">
        <v>0</v>
      </c>
      <c r="AI721" s="205">
        <v>0</v>
      </c>
      <c r="AJ721" s="205">
        <v>0</v>
      </c>
      <c r="AK721" s="205">
        <v>0</v>
      </c>
      <c r="AL721" s="211">
        <v>0</v>
      </c>
      <c r="AM721" s="205">
        <v>0</v>
      </c>
      <c r="AN721" s="205">
        <v>0</v>
      </c>
      <c r="AO721" s="211">
        <v>0</v>
      </c>
      <c r="AP721" s="205">
        <v>0</v>
      </c>
      <c r="AQ721" s="204">
        <v>0</v>
      </c>
      <c r="AR721" s="204">
        <v>0</v>
      </c>
    </row>
    <row r="722" spans="1:44" s="204" customFormat="1" ht="36" hidden="1" customHeight="1">
      <c r="A722" s="204">
        <v>1</v>
      </c>
      <c r="B722" s="207">
        <f>SUBTOTAL(103,$A$552:A722)</f>
        <v>0</v>
      </c>
      <c r="C722" s="197" t="s">
        <v>1860</v>
      </c>
      <c r="D722" s="199">
        <v>1989</v>
      </c>
      <c r="E722" s="199"/>
      <c r="F722" s="208" t="s">
        <v>312</v>
      </c>
      <c r="G722" s="199">
        <v>9</v>
      </c>
      <c r="H722" s="199" t="s">
        <v>297</v>
      </c>
      <c r="I722" s="200">
        <v>4406.3999999999996</v>
      </c>
      <c r="J722" s="200">
        <v>3895.4</v>
      </c>
      <c r="K722" s="200">
        <v>3895.4</v>
      </c>
      <c r="L722" s="209">
        <v>125</v>
      </c>
      <c r="M722" s="199" t="s">
        <v>260</v>
      </c>
      <c r="N722" s="199" t="s">
        <v>264</v>
      </c>
      <c r="O722" s="202" t="s">
        <v>768</v>
      </c>
      <c r="P722" s="203">
        <v>3516226.8</v>
      </c>
      <c r="Q722" s="203">
        <v>2358400</v>
      </c>
      <c r="R722" s="203">
        <v>0</v>
      </c>
      <c r="S722" s="203">
        <f t="shared" si="165"/>
        <v>1157826.7999999998</v>
      </c>
      <c r="T722" s="203">
        <f t="shared" si="163"/>
        <v>797.98175381263616</v>
      </c>
      <c r="U722" s="203">
        <v>1115.559186637618</v>
      </c>
      <c r="V722" s="210">
        <v>1115.559186637618</v>
      </c>
      <c r="W722" s="210">
        <f t="shared" si="166"/>
        <v>1115.559186637618</v>
      </c>
      <c r="X722" s="210">
        <f t="shared" si="167"/>
        <v>317.57743282498188</v>
      </c>
      <c r="Y722" s="205">
        <v>0</v>
      </c>
      <c r="Z722" s="205">
        <v>0</v>
      </c>
      <c r="AA722" s="205">
        <v>0</v>
      </c>
      <c r="AB722" s="205">
        <v>0</v>
      </c>
      <c r="AC722" s="205">
        <v>0</v>
      </c>
      <c r="AD722" s="205">
        <v>0</v>
      </c>
      <c r="AE722" s="205">
        <v>2</v>
      </c>
      <c r="AF722" s="211">
        <f t="shared" ref="AF722:AF749" si="170">2457800*AE722/I722</f>
        <v>1115.559186637618</v>
      </c>
      <c r="AG722" s="205">
        <v>0</v>
      </c>
      <c r="AH722" s="205">
        <v>0</v>
      </c>
      <c r="AI722" s="205">
        <v>0</v>
      </c>
      <c r="AJ722" s="205">
        <v>0</v>
      </c>
      <c r="AK722" s="205">
        <v>0</v>
      </c>
      <c r="AL722" s="211">
        <v>0</v>
      </c>
      <c r="AM722" s="205">
        <v>0</v>
      </c>
      <c r="AN722" s="205">
        <v>0</v>
      </c>
      <c r="AO722" s="211">
        <v>0</v>
      </c>
      <c r="AP722" s="205">
        <v>0</v>
      </c>
      <c r="AQ722" s="204">
        <v>0</v>
      </c>
      <c r="AR722" s="204">
        <v>0</v>
      </c>
    </row>
    <row r="723" spans="1:44" s="204" customFormat="1" ht="36" hidden="1" customHeight="1">
      <c r="A723" s="204">
        <v>1</v>
      </c>
      <c r="B723" s="207">
        <f>SUBTOTAL(103,$A$552:A723)</f>
        <v>0</v>
      </c>
      <c r="C723" s="197" t="s">
        <v>1859</v>
      </c>
      <c r="D723" s="199">
        <v>1995</v>
      </c>
      <c r="E723" s="199"/>
      <c r="F723" s="208" t="s">
        <v>312</v>
      </c>
      <c r="G723" s="199">
        <v>9</v>
      </c>
      <c r="H723" s="199" t="s">
        <v>297</v>
      </c>
      <c r="I723" s="200">
        <v>5022.6000000000004</v>
      </c>
      <c r="J723" s="200">
        <v>3902.5</v>
      </c>
      <c r="K723" s="200">
        <v>3902.5</v>
      </c>
      <c r="L723" s="209">
        <v>111</v>
      </c>
      <c r="M723" s="199" t="s">
        <v>260</v>
      </c>
      <c r="N723" s="199" t="s">
        <v>264</v>
      </c>
      <c r="O723" s="202" t="s">
        <v>1618</v>
      </c>
      <c r="P723" s="203">
        <v>3518178.26</v>
      </c>
      <c r="Q723" s="203">
        <v>2358400</v>
      </c>
      <c r="R723" s="203">
        <v>0</v>
      </c>
      <c r="S723" s="203">
        <f t="shared" si="165"/>
        <v>1159778.2599999998</v>
      </c>
      <c r="T723" s="203">
        <f t="shared" si="163"/>
        <v>700.46952972563997</v>
      </c>
      <c r="U723" s="203">
        <v>978.69629275673947</v>
      </c>
      <c r="V723" s="210">
        <v>978.69629275673947</v>
      </c>
      <c r="W723" s="210">
        <f t="shared" si="166"/>
        <v>978.69629275673947</v>
      </c>
      <c r="X723" s="210">
        <f t="shared" si="167"/>
        <v>278.22676303109949</v>
      </c>
      <c r="Y723" s="205">
        <v>0</v>
      </c>
      <c r="Z723" s="205">
        <v>0</v>
      </c>
      <c r="AA723" s="205">
        <v>0</v>
      </c>
      <c r="AB723" s="205">
        <v>0</v>
      </c>
      <c r="AC723" s="205">
        <v>0</v>
      </c>
      <c r="AD723" s="205">
        <v>0</v>
      </c>
      <c r="AE723" s="205">
        <v>2</v>
      </c>
      <c r="AF723" s="211">
        <f t="shared" si="170"/>
        <v>978.69629275673947</v>
      </c>
      <c r="AG723" s="205">
        <v>0</v>
      </c>
      <c r="AH723" s="205">
        <v>0</v>
      </c>
      <c r="AI723" s="205">
        <v>0</v>
      </c>
      <c r="AJ723" s="205">
        <v>0</v>
      </c>
      <c r="AK723" s="205">
        <v>0</v>
      </c>
      <c r="AL723" s="211">
        <v>0</v>
      </c>
      <c r="AM723" s="205">
        <v>0</v>
      </c>
      <c r="AN723" s="205">
        <v>0</v>
      </c>
      <c r="AO723" s="211">
        <v>0</v>
      </c>
      <c r="AP723" s="205">
        <v>0</v>
      </c>
      <c r="AQ723" s="204">
        <v>0</v>
      </c>
      <c r="AR723" s="204">
        <v>0</v>
      </c>
    </row>
    <row r="724" spans="1:44" s="204" customFormat="1" ht="36" hidden="1" customHeight="1">
      <c r="A724" s="204">
        <v>1</v>
      </c>
      <c r="B724" s="207">
        <f>SUBTOTAL(103,$A$552:A724)</f>
        <v>0</v>
      </c>
      <c r="C724" s="197" t="s">
        <v>2222</v>
      </c>
      <c r="D724" s="199">
        <v>1980</v>
      </c>
      <c r="E724" s="199"/>
      <c r="F724" s="208" t="s">
        <v>312</v>
      </c>
      <c r="G724" s="199">
        <v>9</v>
      </c>
      <c r="H724" s="199">
        <v>2</v>
      </c>
      <c r="I724" s="200">
        <v>3931.7</v>
      </c>
      <c r="J724" s="200">
        <v>3931.7</v>
      </c>
      <c r="K724" s="200">
        <v>2282.6999999999998</v>
      </c>
      <c r="L724" s="209">
        <v>141</v>
      </c>
      <c r="M724" s="199" t="s">
        <v>260</v>
      </c>
      <c r="N724" s="199" t="s">
        <v>264</v>
      </c>
      <c r="O724" s="202" t="s">
        <v>2352</v>
      </c>
      <c r="P724" s="203">
        <v>4676752.8099999996</v>
      </c>
      <c r="Q724" s="203">
        <v>0</v>
      </c>
      <c r="R724" s="203">
        <v>0</v>
      </c>
      <c r="S724" s="203">
        <f t="shared" si="165"/>
        <v>4676752.8099999996</v>
      </c>
      <c r="T724" s="203">
        <f t="shared" si="163"/>
        <v>1189.4988961517918</v>
      </c>
      <c r="U724" s="203">
        <v>1250.247984332477</v>
      </c>
      <c r="V724" s="210">
        <v>1250.247984332477</v>
      </c>
      <c r="W724" s="210">
        <f t="shared" si="166"/>
        <v>1250.247984332477</v>
      </c>
      <c r="X724" s="210">
        <f t="shared" si="167"/>
        <v>60.749088180685249</v>
      </c>
      <c r="Y724" s="205">
        <v>0</v>
      </c>
      <c r="Z724" s="205">
        <v>0</v>
      </c>
      <c r="AA724" s="205">
        <v>0</v>
      </c>
      <c r="AB724" s="205">
        <v>0</v>
      </c>
      <c r="AC724" s="205">
        <v>0</v>
      </c>
      <c r="AD724" s="205">
        <v>0</v>
      </c>
      <c r="AE724" s="205">
        <v>2</v>
      </c>
      <c r="AF724" s="211">
        <f t="shared" si="170"/>
        <v>1250.247984332477</v>
      </c>
      <c r="AG724" s="205">
        <v>0</v>
      </c>
      <c r="AH724" s="205">
        <v>0</v>
      </c>
      <c r="AI724" s="205">
        <v>0</v>
      </c>
      <c r="AJ724" s="205">
        <v>0</v>
      </c>
      <c r="AK724" s="205">
        <v>0</v>
      </c>
      <c r="AL724" s="211">
        <v>0</v>
      </c>
      <c r="AM724" s="205">
        <v>0</v>
      </c>
      <c r="AN724" s="205">
        <v>0</v>
      </c>
      <c r="AO724" s="211">
        <v>0</v>
      </c>
      <c r="AP724" s="205">
        <v>0</v>
      </c>
      <c r="AQ724" s="204">
        <v>0</v>
      </c>
      <c r="AR724" s="204">
        <v>0</v>
      </c>
    </row>
    <row r="725" spans="1:44" s="204" customFormat="1" ht="36" hidden="1" customHeight="1">
      <c r="A725" s="204">
        <v>1</v>
      </c>
      <c r="B725" s="207">
        <f>SUBTOTAL(103,$A$552:A725)</f>
        <v>0</v>
      </c>
      <c r="C725" s="197" t="s">
        <v>2238</v>
      </c>
      <c r="D725" s="199">
        <v>1988</v>
      </c>
      <c r="E725" s="199"/>
      <c r="F725" s="208" t="s">
        <v>312</v>
      </c>
      <c r="G725" s="199">
        <v>9</v>
      </c>
      <c r="H725" s="199" t="s">
        <v>306</v>
      </c>
      <c r="I725" s="200">
        <v>6638.3</v>
      </c>
      <c r="J725" s="200">
        <v>5898.1</v>
      </c>
      <c r="K725" s="200">
        <v>5898.1</v>
      </c>
      <c r="L725" s="209">
        <v>226</v>
      </c>
      <c r="M725" s="199" t="s">
        <v>260</v>
      </c>
      <c r="N725" s="199" t="s">
        <v>264</v>
      </c>
      <c r="O725" s="202" t="s">
        <v>2353</v>
      </c>
      <c r="P725" s="203">
        <v>6671927.7799999993</v>
      </c>
      <c r="Q725" s="203">
        <v>0</v>
      </c>
      <c r="R725" s="203">
        <v>0</v>
      </c>
      <c r="S725" s="203">
        <f t="shared" si="165"/>
        <v>6671927.7799999993</v>
      </c>
      <c r="T725" s="203">
        <f t="shared" si="163"/>
        <v>1005.0657216456019</v>
      </c>
      <c r="U725" s="203">
        <v>1110.7361824563518</v>
      </c>
      <c r="V725" s="210">
        <v>1110.7361824563518</v>
      </c>
      <c r="W725" s="210">
        <f t="shared" si="166"/>
        <v>1110.7361824563518</v>
      </c>
      <c r="X725" s="210">
        <f t="shared" si="167"/>
        <v>105.67046081074989</v>
      </c>
      <c r="Y725" s="205">
        <v>0</v>
      </c>
      <c r="Z725" s="205">
        <v>0</v>
      </c>
      <c r="AA725" s="205">
        <v>0</v>
      </c>
      <c r="AB725" s="205">
        <v>0</v>
      </c>
      <c r="AC725" s="205">
        <v>0</v>
      </c>
      <c r="AD725" s="205">
        <v>0</v>
      </c>
      <c r="AE725" s="205">
        <v>3</v>
      </c>
      <c r="AF725" s="211">
        <f t="shared" si="170"/>
        <v>1110.7361824563518</v>
      </c>
      <c r="AG725" s="205">
        <v>0</v>
      </c>
      <c r="AH725" s="205">
        <v>0</v>
      </c>
      <c r="AI725" s="205">
        <v>0</v>
      </c>
      <c r="AJ725" s="205">
        <v>0</v>
      </c>
      <c r="AK725" s="205">
        <v>0</v>
      </c>
      <c r="AL725" s="211">
        <v>0</v>
      </c>
      <c r="AM725" s="205">
        <v>0</v>
      </c>
      <c r="AN725" s="205">
        <v>0</v>
      </c>
      <c r="AO725" s="211">
        <v>0</v>
      </c>
      <c r="AP725" s="205">
        <v>0</v>
      </c>
      <c r="AQ725" s="204">
        <v>0</v>
      </c>
      <c r="AR725" s="204">
        <v>0</v>
      </c>
    </row>
    <row r="726" spans="1:44" s="204" customFormat="1" ht="36" hidden="1" customHeight="1">
      <c r="A726" s="204">
        <v>1</v>
      </c>
      <c r="B726" s="207">
        <f>SUBTOTAL(103,$A$552:A726)</f>
        <v>0</v>
      </c>
      <c r="C726" s="197" t="s">
        <v>2014</v>
      </c>
      <c r="D726" s="199">
        <v>1990</v>
      </c>
      <c r="E726" s="199"/>
      <c r="F726" s="208" t="s">
        <v>312</v>
      </c>
      <c r="G726" s="199">
        <v>9</v>
      </c>
      <c r="H726" s="199" t="s">
        <v>2354</v>
      </c>
      <c r="I726" s="200">
        <v>28464.2</v>
      </c>
      <c r="J726" s="200">
        <v>22228.1</v>
      </c>
      <c r="K726" s="200">
        <v>22102.2</v>
      </c>
      <c r="L726" s="209">
        <v>895</v>
      </c>
      <c r="M726" s="199" t="s">
        <v>260</v>
      </c>
      <c r="N726" s="199" t="s">
        <v>264</v>
      </c>
      <c r="O726" s="202" t="s">
        <v>1618</v>
      </c>
      <c r="P726" s="203">
        <v>22067813.52</v>
      </c>
      <c r="Q726" s="203">
        <v>0</v>
      </c>
      <c r="R726" s="203">
        <v>0</v>
      </c>
      <c r="S726" s="203">
        <f t="shared" si="165"/>
        <v>22067813.52</v>
      </c>
      <c r="T726" s="203">
        <f t="shared" si="163"/>
        <v>775.28311071451151</v>
      </c>
      <c r="U726" s="203">
        <v>863.47060518124522</v>
      </c>
      <c r="V726" s="210">
        <v>863.47060518124522</v>
      </c>
      <c r="W726" s="210">
        <f t="shared" si="166"/>
        <v>863.47060518124522</v>
      </c>
      <c r="X726" s="210">
        <f t="shared" si="167"/>
        <v>88.18749446673371</v>
      </c>
      <c r="Y726" s="205">
        <v>0</v>
      </c>
      <c r="Z726" s="205">
        <v>0</v>
      </c>
      <c r="AA726" s="205">
        <v>0</v>
      </c>
      <c r="AB726" s="205">
        <v>0</v>
      </c>
      <c r="AC726" s="205">
        <v>0</v>
      </c>
      <c r="AD726" s="205">
        <v>0</v>
      </c>
      <c r="AE726" s="205">
        <v>10</v>
      </c>
      <c r="AF726" s="211">
        <f t="shared" si="170"/>
        <v>863.47060518124522</v>
      </c>
      <c r="AG726" s="205">
        <v>0</v>
      </c>
      <c r="AH726" s="205">
        <v>0</v>
      </c>
      <c r="AI726" s="205">
        <v>0</v>
      </c>
      <c r="AJ726" s="205">
        <v>0</v>
      </c>
      <c r="AK726" s="205">
        <v>0</v>
      </c>
      <c r="AL726" s="211">
        <v>0</v>
      </c>
      <c r="AM726" s="205">
        <v>0</v>
      </c>
      <c r="AN726" s="205">
        <v>0</v>
      </c>
      <c r="AO726" s="211">
        <v>0</v>
      </c>
      <c r="AP726" s="205">
        <v>0</v>
      </c>
      <c r="AQ726" s="204">
        <v>0</v>
      </c>
      <c r="AR726" s="204">
        <v>0</v>
      </c>
    </row>
    <row r="727" spans="1:44" s="204" customFormat="1" ht="36" hidden="1" customHeight="1">
      <c r="A727" s="204">
        <v>1</v>
      </c>
      <c r="B727" s="207">
        <f>SUBTOTAL(103,$A$552:A727)</f>
        <v>0</v>
      </c>
      <c r="C727" s="197" t="s">
        <v>2239</v>
      </c>
      <c r="D727" s="199">
        <v>1990</v>
      </c>
      <c r="E727" s="199"/>
      <c r="F727" s="208" t="s">
        <v>312</v>
      </c>
      <c r="G727" s="199">
        <v>9</v>
      </c>
      <c r="H727" s="199" t="s">
        <v>297</v>
      </c>
      <c r="I727" s="200">
        <v>4344</v>
      </c>
      <c r="J727" s="200">
        <v>3864.2</v>
      </c>
      <c r="K727" s="200">
        <v>3864.2</v>
      </c>
      <c r="L727" s="209">
        <v>169</v>
      </c>
      <c r="M727" s="199" t="s">
        <v>260</v>
      </c>
      <c r="N727" s="199" t="s">
        <v>264</v>
      </c>
      <c r="O727" s="202" t="s">
        <v>2353</v>
      </c>
      <c r="P727" s="203">
        <v>4487769.63</v>
      </c>
      <c r="Q727" s="203">
        <v>0</v>
      </c>
      <c r="R727" s="203">
        <v>0</v>
      </c>
      <c r="S727" s="203">
        <f t="shared" si="165"/>
        <v>4487769.63</v>
      </c>
      <c r="T727" s="203">
        <f t="shared" si="163"/>
        <v>1033.0961395027623</v>
      </c>
      <c r="U727" s="203">
        <v>1131.5837937384899</v>
      </c>
      <c r="V727" s="210">
        <v>1131.5837937384899</v>
      </c>
      <c r="W727" s="210">
        <f t="shared" si="166"/>
        <v>1131.5837937384899</v>
      </c>
      <c r="X727" s="210">
        <f t="shared" si="167"/>
        <v>98.487654235727632</v>
      </c>
      <c r="Y727" s="205">
        <v>0</v>
      </c>
      <c r="Z727" s="205">
        <v>0</v>
      </c>
      <c r="AA727" s="205">
        <v>0</v>
      </c>
      <c r="AB727" s="205">
        <v>0</v>
      </c>
      <c r="AC727" s="205">
        <v>0</v>
      </c>
      <c r="AD727" s="205">
        <v>0</v>
      </c>
      <c r="AE727" s="205">
        <v>2</v>
      </c>
      <c r="AF727" s="211">
        <f t="shared" si="170"/>
        <v>1131.5837937384899</v>
      </c>
      <c r="AG727" s="205">
        <v>0</v>
      </c>
      <c r="AH727" s="205">
        <v>0</v>
      </c>
      <c r="AI727" s="205">
        <v>0</v>
      </c>
      <c r="AJ727" s="205">
        <v>0</v>
      </c>
      <c r="AK727" s="205">
        <v>0</v>
      </c>
      <c r="AL727" s="211">
        <v>0</v>
      </c>
      <c r="AM727" s="205">
        <v>0</v>
      </c>
      <c r="AN727" s="205">
        <v>0</v>
      </c>
      <c r="AO727" s="211">
        <v>0</v>
      </c>
      <c r="AP727" s="205">
        <v>0</v>
      </c>
      <c r="AQ727" s="204">
        <v>0</v>
      </c>
      <c r="AR727" s="204">
        <v>0</v>
      </c>
    </row>
    <row r="728" spans="1:44" s="204" customFormat="1" ht="36" hidden="1" customHeight="1">
      <c r="A728" s="204">
        <v>1</v>
      </c>
      <c r="B728" s="207">
        <f>SUBTOTAL(103,$A$552:A728)</f>
        <v>0</v>
      </c>
      <c r="C728" s="197" t="s">
        <v>2240</v>
      </c>
      <c r="D728" s="199">
        <v>1989</v>
      </c>
      <c r="E728" s="199"/>
      <c r="F728" s="208" t="s">
        <v>312</v>
      </c>
      <c r="G728" s="199">
        <v>9</v>
      </c>
      <c r="H728" s="199" t="s">
        <v>297</v>
      </c>
      <c r="I728" s="200">
        <v>4374.3</v>
      </c>
      <c r="J728" s="200">
        <v>3893.6</v>
      </c>
      <c r="K728" s="200">
        <v>3893.6</v>
      </c>
      <c r="L728" s="209">
        <v>153</v>
      </c>
      <c r="M728" s="199" t="s">
        <v>260</v>
      </c>
      <c r="N728" s="199" t="s">
        <v>264</v>
      </c>
      <c r="O728" s="202" t="s">
        <v>2353</v>
      </c>
      <c r="P728" s="203">
        <v>4474698.3500000006</v>
      </c>
      <c r="Q728" s="203">
        <v>0</v>
      </c>
      <c r="R728" s="203">
        <v>0</v>
      </c>
      <c r="S728" s="203">
        <f t="shared" si="165"/>
        <v>4474698.3500000006</v>
      </c>
      <c r="T728" s="203">
        <f t="shared" si="163"/>
        <v>1022.9518665843678</v>
      </c>
      <c r="U728" s="203">
        <v>1123.7455135678852</v>
      </c>
      <c r="V728" s="210">
        <v>1123.7455135678852</v>
      </c>
      <c r="W728" s="210">
        <f t="shared" si="166"/>
        <v>1123.7455135678852</v>
      </c>
      <c r="X728" s="210">
        <f t="shared" si="167"/>
        <v>100.79364698351731</v>
      </c>
      <c r="Y728" s="205">
        <v>0</v>
      </c>
      <c r="Z728" s="205">
        <v>0</v>
      </c>
      <c r="AA728" s="205">
        <v>0</v>
      </c>
      <c r="AB728" s="205">
        <v>0</v>
      </c>
      <c r="AC728" s="205">
        <v>0</v>
      </c>
      <c r="AD728" s="205">
        <v>0</v>
      </c>
      <c r="AE728" s="205">
        <v>2</v>
      </c>
      <c r="AF728" s="211">
        <f t="shared" si="170"/>
        <v>1123.7455135678852</v>
      </c>
      <c r="AG728" s="205">
        <v>0</v>
      </c>
      <c r="AH728" s="205">
        <v>0</v>
      </c>
      <c r="AI728" s="205">
        <v>0</v>
      </c>
      <c r="AJ728" s="205">
        <v>0</v>
      </c>
      <c r="AK728" s="205">
        <v>0</v>
      </c>
      <c r="AL728" s="211">
        <v>0</v>
      </c>
      <c r="AM728" s="205">
        <v>0</v>
      </c>
      <c r="AN728" s="205">
        <v>0</v>
      </c>
      <c r="AO728" s="211">
        <v>0</v>
      </c>
      <c r="AP728" s="205">
        <v>0</v>
      </c>
      <c r="AQ728" s="204">
        <v>0</v>
      </c>
      <c r="AR728" s="204">
        <v>0</v>
      </c>
    </row>
    <row r="729" spans="1:44" s="204" customFormat="1" ht="36" hidden="1" customHeight="1">
      <c r="A729" s="204">
        <v>1</v>
      </c>
      <c r="B729" s="207">
        <f>SUBTOTAL(103,$A$552:A729)</f>
        <v>0</v>
      </c>
      <c r="C729" s="197" t="s">
        <v>2241</v>
      </c>
      <c r="D729" s="199">
        <v>1988</v>
      </c>
      <c r="E729" s="199"/>
      <c r="F729" s="208" t="s">
        <v>312</v>
      </c>
      <c r="G729" s="199">
        <v>9</v>
      </c>
      <c r="H729" s="199" t="s">
        <v>297</v>
      </c>
      <c r="I729" s="200">
        <v>4376.2</v>
      </c>
      <c r="J729" s="200">
        <v>4376.2</v>
      </c>
      <c r="K729" s="200">
        <v>2308.1999999999998</v>
      </c>
      <c r="L729" s="209">
        <v>146</v>
      </c>
      <c r="M729" s="199" t="s">
        <v>260</v>
      </c>
      <c r="N729" s="199" t="s">
        <v>264</v>
      </c>
      <c r="O729" s="202" t="s">
        <v>2352</v>
      </c>
      <c r="P729" s="203">
        <v>4474879.3800000008</v>
      </c>
      <c r="Q729" s="203">
        <v>0</v>
      </c>
      <c r="R729" s="203">
        <v>0</v>
      </c>
      <c r="S729" s="203">
        <f t="shared" si="165"/>
        <v>4474879.3800000008</v>
      </c>
      <c r="T729" s="203">
        <f t="shared" si="163"/>
        <v>1022.5491019606053</v>
      </c>
      <c r="U729" s="203">
        <v>1123.2576207668753</v>
      </c>
      <c r="V729" s="210">
        <v>1123.2576207668753</v>
      </c>
      <c r="W729" s="210">
        <f t="shared" si="166"/>
        <v>1123.2576207668753</v>
      </c>
      <c r="X729" s="210">
        <f t="shared" si="167"/>
        <v>100.70851880627004</v>
      </c>
      <c r="Y729" s="205">
        <v>0</v>
      </c>
      <c r="Z729" s="205">
        <v>0</v>
      </c>
      <c r="AA729" s="205">
        <v>0</v>
      </c>
      <c r="AB729" s="205">
        <v>0</v>
      </c>
      <c r="AC729" s="205">
        <v>0</v>
      </c>
      <c r="AD729" s="205">
        <v>0</v>
      </c>
      <c r="AE729" s="205">
        <v>2</v>
      </c>
      <c r="AF729" s="211">
        <f t="shared" si="170"/>
        <v>1123.2576207668753</v>
      </c>
      <c r="AG729" s="205">
        <v>0</v>
      </c>
      <c r="AH729" s="205">
        <v>0</v>
      </c>
      <c r="AI729" s="205">
        <v>0</v>
      </c>
      <c r="AJ729" s="205">
        <v>0</v>
      </c>
      <c r="AK729" s="205">
        <v>0</v>
      </c>
      <c r="AL729" s="211">
        <v>0</v>
      </c>
      <c r="AM729" s="205">
        <v>0</v>
      </c>
      <c r="AN729" s="205">
        <v>0</v>
      </c>
      <c r="AO729" s="211">
        <v>0</v>
      </c>
      <c r="AP729" s="205">
        <v>0</v>
      </c>
      <c r="AQ729" s="204">
        <v>0</v>
      </c>
      <c r="AR729" s="204">
        <v>0</v>
      </c>
    </row>
    <row r="730" spans="1:44" s="204" customFormat="1" ht="36" hidden="1" customHeight="1">
      <c r="A730" s="204">
        <v>1</v>
      </c>
      <c r="B730" s="207">
        <f>SUBTOTAL(103,$A$552:A730)</f>
        <v>0</v>
      </c>
      <c r="C730" s="197" t="s">
        <v>2242</v>
      </c>
      <c r="D730" s="199">
        <v>1987</v>
      </c>
      <c r="E730" s="199"/>
      <c r="F730" s="208" t="s">
        <v>312</v>
      </c>
      <c r="G730" s="199">
        <v>9</v>
      </c>
      <c r="H730" s="199" t="s">
        <v>302</v>
      </c>
      <c r="I730" s="200">
        <v>7835.6</v>
      </c>
      <c r="J730" s="200">
        <v>7835.6</v>
      </c>
      <c r="K730" s="200">
        <v>4668.3</v>
      </c>
      <c r="L730" s="209">
        <v>336</v>
      </c>
      <c r="M730" s="199" t="s">
        <v>260</v>
      </c>
      <c r="N730" s="199" t="s">
        <v>264</v>
      </c>
      <c r="O730" s="202" t="s">
        <v>2352</v>
      </c>
      <c r="P730" s="203">
        <v>8858571.4600000009</v>
      </c>
      <c r="Q730" s="203">
        <v>0</v>
      </c>
      <c r="R730" s="203">
        <v>0</v>
      </c>
      <c r="S730" s="203">
        <f t="shared" si="165"/>
        <v>8858571.4600000009</v>
      </c>
      <c r="T730" s="203">
        <f t="shared" si="163"/>
        <v>1130.554323855225</v>
      </c>
      <c r="U730" s="203">
        <v>1254.6837510847924</v>
      </c>
      <c r="V730" s="210">
        <v>1254.6837510847924</v>
      </c>
      <c r="W730" s="210">
        <f t="shared" si="166"/>
        <v>1254.6837510847924</v>
      </c>
      <c r="X730" s="210">
        <f t="shared" si="167"/>
        <v>124.12942722956745</v>
      </c>
      <c r="Y730" s="205">
        <v>0</v>
      </c>
      <c r="Z730" s="205">
        <v>0</v>
      </c>
      <c r="AA730" s="205">
        <v>0</v>
      </c>
      <c r="AB730" s="205">
        <v>0</v>
      </c>
      <c r="AC730" s="205">
        <v>0</v>
      </c>
      <c r="AD730" s="205">
        <v>0</v>
      </c>
      <c r="AE730" s="205">
        <v>4</v>
      </c>
      <c r="AF730" s="211">
        <f t="shared" si="170"/>
        <v>1254.6837510847924</v>
      </c>
      <c r="AG730" s="205">
        <v>0</v>
      </c>
      <c r="AH730" s="205">
        <v>0</v>
      </c>
      <c r="AI730" s="205">
        <v>0</v>
      </c>
      <c r="AJ730" s="205">
        <v>0</v>
      </c>
      <c r="AK730" s="205">
        <v>0</v>
      </c>
      <c r="AL730" s="211">
        <v>0</v>
      </c>
      <c r="AM730" s="205">
        <v>0</v>
      </c>
      <c r="AN730" s="205">
        <v>0</v>
      </c>
      <c r="AO730" s="211">
        <v>0</v>
      </c>
      <c r="AP730" s="205">
        <v>0</v>
      </c>
      <c r="AQ730" s="204">
        <v>0</v>
      </c>
      <c r="AR730" s="204">
        <v>0</v>
      </c>
    </row>
    <row r="731" spans="1:44" s="204" customFormat="1" ht="36" hidden="1" customHeight="1">
      <c r="A731" s="204">
        <v>1</v>
      </c>
      <c r="B731" s="207">
        <f>SUBTOTAL(103,$A$552:A731)</f>
        <v>0</v>
      </c>
      <c r="C731" s="197" t="s">
        <v>2243</v>
      </c>
      <c r="D731" s="199">
        <v>1988</v>
      </c>
      <c r="E731" s="199"/>
      <c r="F731" s="208" t="s">
        <v>312</v>
      </c>
      <c r="G731" s="199">
        <v>9</v>
      </c>
      <c r="H731" s="199" t="s">
        <v>297</v>
      </c>
      <c r="I731" s="200">
        <v>3934.5</v>
      </c>
      <c r="J731" s="200">
        <v>3934.5</v>
      </c>
      <c r="K731" s="200">
        <v>2323.1</v>
      </c>
      <c r="L731" s="209">
        <v>164</v>
      </c>
      <c r="M731" s="199" t="s">
        <v>260</v>
      </c>
      <c r="N731" s="199" t="s">
        <v>264</v>
      </c>
      <c r="O731" s="202" t="s">
        <v>2352</v>
      </c>
      <c r="P731" s="203">
        <v>4475819.28</v>
      </c>
      <c r="Q731" s="203">
        <v>0</v>
      </c>
      <c r="R731" s="203">
        <v>0</v>
      </c>
      <c r="S731" s="203">
        <f t="shared" si="165"/>
        <v>4475819.28</v>
      </c>
      <c r="T731" s="203">
        <f t="shared" si="163"/>
        <v>1137.5827373236752</v>
      </c>
      <c r="U731" s="203">
        <v>1249.3582411996442</v>
      </c>
      <c r="V731" s="210">
        <v>1249.3582411996442</v>
      </c>
      <c r="W731" s="210">
        <f t="shared" si="166"/>
        <v>1249.3582411996442</v>
      </c>
      <c r="X731" s="210">
        <f t="shared" si="167"/>
        <v>111.77550387596898</v>
      </c>
      <c r="Y731" s="205">
        <v>0</v>
      </c>
      <c r="Z731" s="205">
        <v>0</v>
      </c>
      <c r="AA731" s="205">
        <v>0</v>
      </c>
      <c r="AB731" s="205">
        <v>0</v>
      </c>
      <c r="AC731" s="205">
        <v>0</v>
      </c>
      <c r="AD731" s="205">
        <v>0</v>
      </c>
      <c r="AE731" s="205">
        <v>2</v>
      </c>
      <c r="AF731" s="211">
        <f t="shared" si="170"/>
        <v>1249.3582411996442</v>
      </c>
      <c r="AG731" s="205">
        <v>0</v>
      </c>
      <c r="AH731" s="205">
        <v>0</v>
      </c>
      <c r="AI731" s="205">
        <v>0</v>
      </c>
      <c r="AJ731" s="205">
        <v>0</v>
      </c>
      <c r="AK731" s="205">
        <v>0</v>
      </c>
      <c r="AL731" s="211">
        <v>0</v>
      </c>
      <c r="AM731" s="205">
        <v>0</v>
      </c>
      <c r="AN731" s="205">
        <v>0</v>
      </c>
      <c r="AO731" s="211">
        <v>0</v>
      </c>
      <c r="AP731" s="205">
        <v>0</v>
      </c>
      <c r="AQ731" s="204">
        <v>0</v>
      </c>
      <c r="AR731" s="204">
        <v>0</v>
      </c>
    </row>
    <row r="732" spans="1:44" s="204" customFormat="1" ht="36" hidden="1" customHeight="1">
      <c r="A732" s="204">
        <v>1</v>
      </c>
      <c r="B732" s="207">
        <f>SUBTOTAL(103,$A$552:A732)</f>
        <v>0</v>
      </c>
      <c r="C732" s="197" t="s">
        <v>2551</v>
      </c>
      <c r="D732" s="199">
        <v>1994</v>
      </c>
      <c r="E732" s="199"/>
      <c r="F732" s="208" t="s">
        <v>312</v>
      </c>
      <c r="G732" s="199" t="s">
        <v>351</v>
      </c>
      <c r="H732" s="199" t="s">
        <v>306</v>
      </c>
      <c r="I732" s="200">
        <v>7509.8</v>
      </c>
      <c r="J732" s="200">
        <v>7509.8</v>
      </c>
      <c r="K732" s="200">
        <v>5873.7</v>
      </c>
      <c r="L732" s="209" t="s">
        <v>2593</v>
      </c>
      <c r="M732" s="199" t="s">
        <v>260</v>
      </c>
      <c r="N732" s="199" t="s">
        <v>264</v>
      </c>
      <c r="O732" s="202" t="s">
        <v>2359</v>
      </c>
      <c r="P732" s="203">
        <v>5413919.8899999997</v>
      </c>
      <c r="Q732" s="203">
        <v>3159120</v>
      </c>
      <c r="R732" s="203">
        <v>0</v>
      </c>
      <c r="S732" s="203">
        <f t="shared" si="165"/>
        <v>2254799.8899999997</v>
      </c>
      <c r="T732" s="203">
        <f t="shared" si="163"/>
        <v>720.91399105169239</v>
      </c>
      <c r="U732" s="203">
        <v>981.83706623345495</v>
      </c>
      <c r="V732" s="210">
        <v>981.83706623345495</v>
      </c>
      <c r="W732" s="210">
        <f t="shared" si="166"/>
        <v>981.83706623345495</v>
      </c>
      <c r="X732" s="210">
        <f t="shared" si="167"/>
        <v>260.92307518176256</v>
      </c>
      <c r="Y732" s="205">
        <v>0</v>
      </c>
      <c r="Z732" s="205">
        <v>0</v>
      </c>
      <c r="AA732" s="205">
        <v>0</v>
      </c>
      <c r="AB732" s="205">
        <v>0</v>
      </c>
      <c r="AC732" s="205">
        <v>0</v>
      </c>
      <c r="AD732" s="205">
        <v>0</v>
      </c>
      <c r="AE732" s="205">
        <v>3</v>
      </c>
      <c r="AF732" s="211">
        <f t="shared" si="170"/>
        <v>981.83706623345495</v>
      </c>
      <c r="AG732" s="205">
        <v>0</v>
      </c>
      <c r="AH732" s="205">
        <v>0</v>
      </c>
      <c r="AI732" s="205">
        <v>0</v>
      </c>
      <c r="AJ732" s="205">
        <v>0</v>
      </c>
      <c r="AK732" s="205">
        <v>0</v>
      </c>
      <c r="AL732" s="211">
        <v>0</v>
      </c>
      <c r="AM732" s="205">
        <v>0</v>
      </c>
      <c r="AN732" s="205">
        <v>0</v>
      </c>
      <c r="AO732" s="211">
        <v>0</v>
      </c>
      <c r="AP732" s="205">
        <v>0</v>
      </c>
      <c r="AQ732" s="204">
        <v>0</v>
      </c>
      <c r="AR732" s="204">
        <v>0</v>
      </c>
    </row>
    <row r="733" spans="1:44" s="204" customFormat="1" ht="36" hidden="1" customHeight="1">
      <c r="A733" s="204">
        <v>1</v>
      </c>
      <c r="B733" s="207">
        <f>SUBTOTAL(103,$A$552:A733)</f>
        <v>0</v>
      </c>
      <c r="C733" s="197" t="s">
        <v>2552</v>
      </c>
      <c r="D733" s="199">
        <v>1995</v>
      </c>
      <c r="E733" s="199"/>
      <c r="F733" s="208" t="s">
        <v>312</v>
      </c>
      <c r="G733" s="199" t="s">
        <v>351</v>
      </c>
      <c r="H733" s="199" t="s">
        <v>297</v>
      </c>
      <c r="I733" s="200">
        <v>4981.6000000000004</v>
      </c>
      <c r="J733" s="200">
        <v>4981.6000000000004</v>
      </c>
      <c r="K733" s="200">
        <v>3855.3</v>
      </c>
      <c r="L733" s="209" t="s">
        <v>2594</v>
      </c>
      <c r="M733" s="199" t="s">
        <v>260</v>
      </c>
      <c r="N733" s="199" t="s">
        <v>264</v>
      </c>
      <c r="O733" s="202" t="s">
        <v>2359</v>
      </c>
      <c r="P733" s="203">
        <v>3626008.28</v>
      </c>
      <c r="Q733" s="203">
        <v>2106080</v>
      </c>
      <c r="R733" s="203">
        <v>0</v>
      </c>
      <c r="S733" s="203">
        <f t="shared" si="165"/>
        <v>1519928.2799999998</v>
      </c>
      <c r="T733" s="203">
        <f t="shared" si="163"/>
        <v>727.88025533964981</v>
      </c>
      <c r="U733" s="203">
        <v>986.7512445800545</v>
      </c>
      <c r="V733" s="210">
        <v>986.7512445800545</v>
      </c>
      <c r="W733" s="210">
        <f t="shared" si="166"/>
        <v>986.7512445800545</v>
      </c>
      <c r="X733" s="210">
        <f t="shared" si="167"/>
        <v>258.8709892404047</v>
      </c>
      <c r="Y733" s="205">
        <v>0</v>
      </c>
      <c r="Z733" s="205">
        <v>0</v>
      </c>
      <c r="AA733" s="205">
        <v>0</v>
      </c>
      <c r="AB733" s="205">
        <v>0</v>
      </c>
      <c r="AC733" s="205">
        <v>0</v>
      </c>
      <c r="AD733" s="205">
        <v>0</v>
      </c>
      <c r="AE733" s="205">
        <v>2</v>
      </c>
      <c r="AF733" s="211">
        <f t="shared" si="170"/>
        <v>986.7512445800545</v>
      </c>
      <c r="AG733" s="205">
        <v>0</v>
      </c>
      <c r="AH733" s="205">
        <v>0</v>
      </c>
      <c r="AI733" s="205">
        <v>0</v>
      </c>
      <c r="AJ733" s="205">
        <v>0</v>
      </c>
      <c r="AK733" s="205">
        <v>0</v>
      </c>
      <c r="AL733" s="211">
        <v>0</v>
      </c>
      <c r="AM733" s="205">
        <v>0</v>
      </c>
      <c r="AN733" s="205">
        <v>0</v>
      </c>
      <c r="AO733" s="211">
        <v>0</v>
      </c>
      <c r="AP733" s="205">
        <v>0</v>
      </c>
      <c r="AQ733" s="204">
        <v>0</v>
      </c>
      <c r="AR733" s="204">
        <v>0</v>
      </c>
    </row>
    <row r="734" spans="1:44" s="204" customFormat="1" ht="36" hidden="1" customHeight="1">
      <c r="A734" s="204">
        <v>1</v>
      </c>
      <c r="B734" s="207">
        <f>SUBTOTAL(103,$A$552:A734)</f>
        <v>0</v>
      </c>
      <c r="C734" s="197" t="s">
        <v>2553</v>
      </c>
      <c r="D734" s="199">
        <v>1994</v>
      </c>
      <c r="E734" s="199"/>
      <c r="F734" s="208" t="s">
        <v>312</v>
      </c>
      <c r="G734" s="199" t="s">
        <v>351</v>
      </c>
      <c r="H734" s="199" t="s">
        <v>297</v>
      </c>
      <c r="I734" s="200">
        <v>4945.1000000000004</v>
      </c>
      <c r="J734" s="200">
        <v>4945.1000000000004</v>
      </c>
      <c r="K734" s="200">
        <v>3847</v>
      </c>
      <c r="L734" s="209" t="s">
        <v>2595</v>
      </c>
      <c r="M734" s="199" t="s">
        <v>260</v>
      </c>
      <c r="N734" s="199" t="s">
        <v>264</v>
      </c>
      <c r="O734" s="202" t="s">
        <v>2359</v>
      </c>
      <c r="P734" s="203">
        <v>3625784.3200000003</v>
      </c>
      <c r="Q734" s="203">
        <v>2106080</v>
      </c>
      <c r="R734" s="203">
        <v>0</v>
      </c>
      <c r="S734" s="203">
        <f t="shared" si="165"/>
        <v>1519704.3200000003</v>
      </c>
      <c r="T734" s="203">
        <f t="shared" si="163"/>
        <v>733.20748215405149</v>
      </c>
      <c r="U734" s="203">
        <v>994.03449879678863</v>
      </c>
      <c r="V734" s="210">
        <v>994.03449879678863</v>
      </c>
      <c r="W734" s="210">
        <f t="shared" si="166"/>
        <v>994.03449879678863</v>
      </c>
      <c r="X734" s="210">
        <f t="shared" si="167"/>
        <v>260.82701664273714</v>
      </c>
      <c r="Y734" s="205">
        <v>0</v>
      </c>
      <c r="Z734" s="205">
        <v>0</v>
      </c>
      <c r="AA734" s="205">
        <v>0</v>
      </c>
      <c r="AB734" s="205">
        <v>0</v>
      </c>
      <c r="AC734" s="205">
        <v>0</v>
      </c>
      <c r="AD734" s="205">
        <v>0</v>
      </c>
      <c r="AE734" s="205">
        <v>2</v>
      </c>
      <c r="AF734" s="211">
        <f t="shared" si="170"/>
        <v>994.03449879678863</v>
      </c>
      <c r="AG734" s="205">
        <v>0</v>
      </c>
      <c r="AH734" s="205">
        <v>0</v>
      </c>
      <c r="AI734" s="205">
        <v>0</v>
      </c>
      <c r="AJ734" s="205">
        <v>0</v>
      </c>
      <c r="AK734" s="205">
        <v>0</v>
      </c>
      <c r="AL734" s="211">
        <v>0</v>
      </c>
      <c r="AM734" s="205">
        <v>0</v>
      </c>
      <c r="AN734" s="205">
        <v>0</v>
      </c>
      <c r="AO734" s="211">
        <v>0</v>
      </c>
      <c r="AP734" s="205">
        <v>0</v>
      </c>
      <c r="AQ734" s="204">
        <v>0</v>
      </c>
      <c r="AR734" s="204">
        <v>0</v>
      </c>
    </row>
    <row r="735" spans="1:44" s="204" customFormat="1" ht="36" hidden="1" customHeight="1">
      <c r="A735" s="204">
        <v>1</v>
      </c>
      <c r="B735" s="207">
        <f>SUBTOTAL(103,$A$552:A735)</f>
        <v>0</v>
      </c>
      <c r="C735" s="197" t="s">
        <v>2554</v>
      </c>
      <c r="D735" s="199">
        <v>1989</v>
      </c>
      <c r="E735" s="199"/>
      <c r="F735" s="208" t="s">
        <v>312</v>
      </c>
      <c r="G735" s="199" t="s">
        <v>351</v>
      </c>
      <c r="H735" s="199">
        <v>12</v>
      </c>
      <c r="I735" s="200">
        <v>33058.300000000003</v>
      </c>
      <c r="J735" s="200">
        <v>32003.25</v>
      </c>
      <c r="K735" s="200">
        <v>22816.2</v>
      </c>
      <c r="L735" s="209" t="s">
        <v>2596</v>
      </c>
      <c r="M735" s="199" t="s">
        <v>260</v>
      </c>
      <c r="N735" s="199" t="s">
        <v>264</v>
      </c>
      <c r="O735" s="202" t="s">
        <v>2597</v>
      </c>
      <c r="P735" s="203">
        <v>16183000.74</v>
      </c>
      <c r="Q735" s="203">
        <v>9509680</v>
      </c>
      <c r="R735" s="203">
        <v>0</v>
      </c>
      <c r="S735" s="203">
        <f t="shared" si="165"/>
        <v>6673320.7400000002</v>
      </c>
      <c r="T735" s="203">
        <f t="shared" si="163"/>
        <v>489.52912702710057</v>
      </c>
      <c r="U735" s="203">
        <v>669.12696660142831</v>
      </c>
      <c r="V735" s="210">
        <v>669.12696660142831</v>
      </c>
      <c r="W735" s="210">
        <f t="shared" si="166"/>
        <v>669.12696660142831</v>
      </c>
      <c r="X735" s="210">
        <f t="shared" si="167"/>
        <v>179.59783957432774</v>
      </c>
      <c r="Y735" s="205">
        <v>0</v>
      </c>
      <c r="Z735" s="205">
        <v>0</v>
      </c>
      <c r="AA735" s="205">
        <v>0</v>
      </c>
      <c r="AB735" s="205">
        <v>0</v>
      </c>
      <c r="AC735" s="205">
        <v>0</v>
      </c>
      <c r="AD735" s="205">
        <v>0</v>
      </c>
      <c r="AE735" s="205">
        <v>9</v>
      </c>
      <c r="AF735" s="211">
        <f t="shared" si="170"/>
        <v>669.12696660142831</v>
      </c>
      <c r="AG735" s="205">
        <v>0</v>
      </c>
      <c r="AH735" s="205">
        <v>0</v>
      </c>
      <c r="AI735" s="205">
        <v>0</v>
      </c>
      <c r="AJ735" s="205">
        <v>0</v>
      </c>
      <c r="AK735" s="205">
        <v>0</v>
      </c>
      <c r="AL735" s="211">
        <v>0</v>
      </c>
      <c r="AM735" s="205">
        <v>0</v>
      </c>
      <c r="AN735" s="205">
        <v>0</v>
      </c>
      <c r="AO735" s="211">
        <v>0</v>
      </c>
      <c r="AP735" s="205">
        <v>0</v>
      </c>
      <c r="AQ735" s="204">
        <v>0</v>
      </c>
      <c r="AR735" s="204">
        <v>0</v>
      </c>
    </row>
    <row r="736" spans="1:44" s="204" customFormat="1" ht="36" hidden="1" customHeight="1">
      <c r="A736" s="204">
        <v>1</v>
      </c>
      <c r="B736" s="207">
        <f>SUBTOTAL(103,$A$552:A736)</f>
        <v>0</v>
      </c>
      <c r="C736" s="197" t="s">
        <v>2555</v>
      </c>
      <c r="D736" s="199">
        <v>1991</v>
      </c>
      <c r="E736" s="199"/>
      <c r="F736" s="208" t="s">
        <v>312</v>
      </c>
      <c r="G736" s="199" t="s">
        <v>351</v>
      </c>
      <c r="H736" s="199" t="s">
        <v>306</v>
      </c>
      <c r="I736" s="200">
        <v>7550.6</v>
      </c>
      <c r="J736" s="200">
        <v>7550.6</v>
      </c>
      <c r="K736" s="200">
        <v>5871.8</v>
      </c>
      <c r="L736" s="209" t="s">
        <v>2598</v>
      </c>
      <c r="M736" s="199" t="s">
        <v>260</v>
      </c>
      <c r="N736" s="199" t="s">
        <v>264</v>
      </c>
      <c r="O736" s="202" t="s">
        <v>2359</v>
      </c>
      <c r="P736" s="203">
        <v>5416504.8599999994</v>
      </c>
      <c r="Q736" s="203">
        <v>3159120</v>
      </c>
      <c r="R736" s="203">
        <v>0</v>
      </c>
      <c r="S736" s="203">
        <f t="shared" si="165"/>
        <v>2257384.8599999994</v>
      </c>
      <c r="T736" s="203">
        <f t="shared" si="163"/>
        <v>717.3608534421104</v>
      </c>
      <c r="U736" s="203">
        <v>976.53166635764046</v>
      </c>
      <c r="V736" s="210">
        <v>976.53166635764046</v>
      </c>
      <c r="W736" s="210">
        <f t="shared" si="166"/>
        <v>976.53166635764046</v>
      </c>
      <c r="X736" s="210">
        <f t="shared" si="167"/>
        <v>259.17081291553006</v>
      </c>
      <c r="Y736" s="205">
        <v>0</v>
      </c>
      <c r="Z736" s="205">
        <v>0</v>
      </c>
      <c r="AA736" s="205">
        <v>0</v>
      </c>
      <c r="AB736" s="205">
        <v>0</v>
      </c>
      <c r="AC736" s="205">
        <v>0</v>
      </c>
      <c r="AD736" s="205">
        <v>0</v>
      </c>
      <c r="AE736" s="205">
        <v>3</v>
      </c>
      <c r="AF736" s="211">
        <f t="shared" si="170"/>
        <v>976.53166635764046</v>
      </c>
      <c r="AG736" s="205">
        <v>0</v>
      </c>
      <c r="AH736" s="205">
        <v>0</v>
      </c>
      <c r="AI736" s="205">
        <v>0</v>
      </c>
      <c r="AJ736" s="205">
        <v>0</v>
      </c>
      <c r="AK736" s="205">
        <v>0</v>
      </c>
      <c r="AL736" s="211">
        <v>0</v>
      </c>
      <c r="AM736" s="205">
        <v>0</v>
      </c>
      <c r="AN736" s="205">
        <v>0</v>
      </c>
      <c r="AO736" s="211">
        <v>0</v>
      </c>
      <c r="AP736" s="205">
        <v>0</v>
      </c>
      <c r="AQ736" s="204">
        <v>0</v>
      </c>
      <c r="AR736" s="204">
        <v>0</v>
      </c>
    </row>
    <row r="737" spans="1:44" s="204" customFormat="1" ht="36" hidden="1" customHeight="1">
      <c r="A737" s="204">
        <v>1</v>
      </c>
      <c r="B737" s="207">
        <f>SUBTOTAL(103,$A$552:A737)</f>
        <v>0</v>
      </c>
      <c r="C737" s="197" t="s">
        <v>2556</v>
      </c>
      <c r="D737" s="199">
        <v>1984</v>
      </c>
      <c r="E737" s="199"/>
      <c r="F737" s="208" t="s">
        <v>312</v>
      </c>
      <c r="G737" s="199" t="s">
        <v>351</v>
      </c>
      <c r="H737" s="199" t="s">
        <v>306</v>
      </c>
      <c r="I737" s="200">
        <v>8008.7</v>
      </c>
      <c r="J737" s="200">
        <v>8008.3</v>
      </c>
      <c r="K737" s="200">
        <v>6267.8</v>
      </c>
      <c r="L737" s="209" t="s">
        <v>2599</v>
      </c>
      <c r="M737" s="199" t="s">
        <v>260</v>
      </c>
      <c r="N737" s="199" t="s">
        <v>264</v>
      </c>
      <c r="O737" s="202" t="s">
        <v>2359</v>
      </c>
      <c r="P737" s="203">
        <v>5554618.6500000004</v>
      </c>
      <c r="Q737" s="203">
        <v>3207600</v>
      </c>
      <c r="R737" s="203">
        <v>0</v>
      </c>
      <c r="S737" s="203">
        <f t="shared" si="165"/>
        <v>2347018.6500000004</v>
      </c>
      <c r="T737" s="203">
        <f t="shared" si="163"/>
        <v>693.57307053579234</v>
      </c>
      <c r="U737" s="203">
        <v>920.67376727808505</v>
      </c>
      <c r="V737" s="210">
        <v>920.67376727808505</v>
      </c>
      <c r="W737" s="210">
        <f t="shared" si="166"/>
        <v>920.67376727808505</v>
      </c>
      <c r="X737" s="210">
        <f t="shared" si="167"/>
        <v>227.10069674229271</v>
      </c>
      <c r="Y737" s="205">
        <v>0</v>
      </c>
      <c r="Z737" s="205">
        <v>0</v>
      </c>
      <c r="AA737" s="205">
        <v>0</v>
      </c>
      <c r="AB737" s="205">
        <v>0</v>
      </c>
      <c r="AC737" s="205">
        <v>0</v>
      </c>
      <c r="AD737" s="205">
        <v>0</v>
      </c>
      <c r="AE737" s="205">
        <v>3</v>
      </c>
      <c r="AF737" s="211">
        <f t="shared" si="170"/>
        <v>920.67376727808505</v>
      </c>
      <c r="AG737" s="205">
        <v>0</v>
      </c>
      <c r="AH737" s="205">
        <v>0</v>
      </c>
      <c r="AI737" s="205">
        <v>0</v>
      </c>
      <c r="AJ737" s="205">
        <v>0</v>
      </c>
      <c r="AK737" s="205">
        <v>0</v>
      </c>
      <c r="AL737" s="211">
        <v>0</v>
      </c>
      <c r="AM737" s="205">
        <v>0</v>
      </c>
      <c r="AN737" s="205">
        <v>0</v>
      </c>
      <c r="AO737" s="211">
        <v>0</v>
      </c>
      <c r="AP737" s="205">
        <v>0</v>
      </c>
      <c r="AQ737" s="204">
        <v>0</v>
      </c>
      <c r="AR737" s="204">
        <v>0</v>
      </c>
    </row>
    <row r="738" spans="1:44" s="204" customFormat="1" ht="36" hidden="1" customHeight="1">
      <c r="A738" s="204">
        <v>1</v>
      </c>
      <c r="B738" s="207">
        <f>SUBTOTAL(103,$A$552:A738)</f>
        <v>0</v>
      </c>
      <c r="C738" s="197" t="s">
        <v>2557</v>
      </c>
      <c r="D738" s="199">
        <v>1983</v>
      </c>
      <c r="E738" s="199"/>
      <c r="F738" s="208" t="s">
        <v>312</v>
      </c>
      <c r="G738" s="199" t="s">
        <v>351</v>
      </c>
      <c r="H738" s="199" t="s">
        <v>302</v>
      </c>
      <c r="I738" s="200">
        <v>9628.9</v>
      </c>
      <c r="J738" s="200">
        <v>9628.9</v>
      </c>
      <c r="K738" s="200">
        <v>7113.7</v>
      </c>
      <c r="L738" s="209" t="s">
        <v>2600</v>
      </c>
      <c r="M738" s="199" t="s">
        <v>260</v>
      </c>
      <c r="N738" s="199" t="s">
        <v>264</v>
      </c>
      <c r="O738" s="202" t="s">
        <v>2601</v>
      </c>
      <c r="P738" s="203">
        <v>5600604.120000001</v>
      </c>
      <c r="Q738" s="203">
        <v>3207600</v>
      </c>
      <c r="R738" s="203">
        <v>0</v>
      </c>
      <c r="S738" s="203">
        <f t="shared" si="165"/>
        <v>2393004.120000001</v>
      </c>
      <c r="T738" s="203">
        <f t="shared" si="163"/>
        <v>581.64526789145191</v>
      </c>
      <c r="U738" s="203">
        <v>765.75725160714103</v>
      </c>
      <c r="V738" s="210">
        <v>765.75725160714103</v>
      </c>
      <c r="W738" s="210">
        <f t="shared" si="166"/>
        <v>765.75725160714103</v>
      </c>
      <c r="X738" s="210">
        <f t="shared" si="167"/>
        <v>184.11198371568912</v>
      </c>
      <c r="Y738" s="205">
        <v>0</v>
      </c>
      <c r="Z738" s="205">
        <v>0</v>
      </c>
      <c r="AA738" s="205">
        <v>0</v>
      </c>
      <c r="AB738" s="205">
        <v>0</v>
      </c>
      <c r="AC738" s="205">
        <v>0</v>
      </c>
      <c r="AD738" s="205">
        <v>0</v>
      </c>
      <c r="AE738" s="205">
        <v>3</v>
      </c>
      <c r="AF738" s="211">
        <f t="shared" si="170"/>
        <v>765.75725160714103</v>
      </c>
      <c r="AG738" s="205">
        <v>0</v>
      </c>
      <c r="AH738" s="205">
        <v>0</v>
      </c>
      <c r="AI738" s="205">
        <v>0</v>
      </c>
      <c r="AJ738" s="205">
        <v>0</v>
      </c>
      <c r="AK738" s="205">
        <v>0</v>
      </c>
      <c r="AL738" s="211">
        <v>0</v>
      </c>
      <c r="AM738" s="205">
        <v>0</v>
      </c>
      <c r="AN738" s="205">
        <v>0</v>
      </c>
      <c r="AO738" s="211">
        <v>0</v>
      </c>
      <c r="AP738" s="205">
        <v>0</v>
      </c>
      <c r="AQ738" s="204">
        <v>0</v>
      </c>
      <c r="AR738" s="204">
        <v>0</v>
      </c>
    </row>
    <row r="739" spans="1:44" s="204" customFormat="1" ht="36" hidden="1" customHeight="1">
      <c r="A739" s="204">
        <v>1</v>
      </c>
      <c r="B739" s="207">
        <f>SUBTOTAL(103,$A$552:A739)</f>
        <v>0</v>
      </c>
      <c r="C739" s="197" t="s">
        <v>2558</v>
      </c>
      <c r="D739" s="199">
        <v>1982</v>
      </c>
      <c r="E739" s="199"/>
      <c r="F739" s="208" t="s">
        <v>312</v>
      </c>
      <c r="G739" s="199" t="s">
        <v>351</v>
      </c>
      <c r="H739" s="199" t="s">
        <v>302</v>
      </c>
      <c r="I739" s="200">
        <v>9581.2999999999993</v>
      </c>
      <c r="J739" s="200">
        <v>9581.2999999999993</v>
      </c>
      <c r="K739" s="200">
        <v>7107.6</v>
      </c>
      <c r="L739" s="209" t="s">
        <v>2602</v>
      </c>
      <c r="M739" s="199" t="s">
        <v>260</v>
      </c>
      <c r="N739" s="199" t="s">
        <v>264</v>
      </c>
      <c r="O739" s="202" t="s">
        <v>2603</v>
      </c>
      <c r="P739" s="203">
        <v>7436221.8700000001</v>
      </c>
      <c r="Q739" s="203">
        <v>4276800</v>
      </c>
      <c r="R739" s="203">
        <v>0</v>
      </c>
      <c r="S739" s="203">
        <f t="shared" si="165"/>
        <v>3159421.87</v>
      </c>
      <c r="T739" s="203">
        <f t="shared" si="163"/>
        <v>776.11825848266949</v>
      </c>
      <c r="U739" s="203">
        <v>1026.0820556709425</v>
      </c>
      <c r="V739" s="210">
        <v>1026.0820556709425</v>
      </c>
      <c r="W739" s="210">
        <f t="shared" si="166"/>
        <v>1026.0820556709425</v>
      </c>
      <c r="X739" s="210">
        <f t="shared" si="167"/>
        <v>249.96379718827302</v>
      </c>
      <c r="Y739" s="205">
        <v>0</v>
      </c>
      <c r="Z739" s="205">
        <v>0</v>
      </c>
      <c r="AA739" s="205">
        <v>0</v>
      </c>
      <c r="AB739" s="205">
        <v>0</v>
      </c>
      <c r="AC739" s="205">
        <v>0</v>
      </c>
      <c r="AD739" s="205">
        <v>0</v>
      </c>
      <c r="AE739" s="205">
        <v>4</v>
      </c>
      <c r="AF739" s="211">
        <f t="shared" si="170"/>
        <v>1026.0820556709425</v>
      </c>
      <c r="AG739" s="205">
        <v>0</v>
      </c>
      <c r="AH739" s="205">
        <v>0</v>
      </c>
      <c r="AI739" s="205">
        <v>0</v>
      </c>
      <c r="AJ739" s="205">
        <v>0</v>
      </c>
      <c r="AK739" s="205">
        <v>0</v>
      </c>
      <c r="AL739" s="211">
        <v>0</v>
      </c>
      <c r="AM739" s="205">
        <v>0</v>
      </c>
      <c r="AN739" s="205">
        <v>0</v>
      </c>
      <c r="AO739" s="211">
        <v>0</v>
      </c>
      <c r="AP739" s="205">
        <v>0</v>
      </c>
      <c r="AQ739" s="204">
        <v>0</v>
      </c>
      <c r="AR739" s="204">
        <v>0</v>
      </c>
    </row>
    <row r="740" spans="1:44" s="204" customFormat="1" ht="36" hidden="1" customHeight="1">
      <c r="A740" s="204">
        <v>1</v>
      </c>
      <c r="B740" s="207">
        <f>SUBTOTAL(103,$A$552:A740)</f>
        <v>0</v>
      </c>
      <c r="C740" s="197" t="s">
        <v>2559</v>
      </c>
      <c r="D740" s="199">
        <v>1983</v>
      </c>
      <c r="E740" s="199"/>
      <c r="F740" s="208" t="s">
        <v>312</v>
      </c>
      <c r="G740" s="199" t="s">
        <v>351</v>
      </c>
      <c r="H740" s="199" t="s">
        <v>297</v>
      </c>
      <c r="I740" s="200">
        <v>4949.49</v>
      </c>
      <c r="J740" s="200">
        <v>4949.49</v>
      </c>
      <c r="K740" s="200">
        <v>3860.1</v>
      </c>
      <c r="L740" s="209" t="s">
        <v>2604</v>
      </c>
      <c r="M740" s="199" t="s">
        <v>260</v>
      </c>
      <c r="N740" s="199" t="s">
        <v>264</v>
      </c>
      <c r="O740" s="202" t="s">
        <v>2601</v>
      </c>
      <c r="P740" s="203">
        <v>3720216.7399999998</v>
      </c>
      <c r="Q740" s="203">
        <v>2138400</v>
      </c>
      <c r="R740" s="203">
        <v>0</v>
      </c>
      <c r="S740" s="203">
        <f t="shared" si="165"/>
        <v>1581816.7399999998</v>
      </c>
      <c r="T740" s="203">
        <f t="shared" si="163"/>
        <v>751.63637869760316</v>
      </c>
      <c r="U740" s="203">
        <v>993.15282988752381</v>
      </c>
      <c r="V740" s="210">
        <v>993.15282988752381</v>
      </c>
      <c r="W740" s="210">
        <f t="shared" si="166"/>
        <v>993.15282988752381</v>
      </c>
      <c r="X740" s="210">
        <f t="shared" si="167"/>
        <v>241.51645118992064</v>
      </c>
      <c r="Y740" s="205">
        <v>0</v>
      </c>
      <c r="Z740" s="205">
        <v>0</v>
      </c>
      <c r="AA740" s="205">
        <v>0</v>
      </c>
      <c r="AB740" s="205">
        <v>0</v>
      </c>
      <c r="AC740" s="205">
        <v>0</v>
      </c>
      <c r="AD740" s="205">
        <v>0</v>
      </c>
      <c r="AE740" s="205">
        <v>2</v>
      </c>
      <c r="AF740" s="211">
        <f t="shared" si="170"/>
        <v>993.15282988752381</v>
      </c>
      <c r="AG740" s="205">
        <v>0</v>
      </c>
      <c r="AH740" s="205">
        <v>0</v>
      </c>
      <c r="AI740" s="205">
        <v>0</v>
      </c>
      <c r="AJ740" s="205">
        <v>0</v>
      </c>
      <c r="AK740" s="205">
        <v>0</v>
      </c>
      <c r="AL740" s="211">
        <v>0</v>
      </c>
      <c r="AM740" s="205">
        <v>0</v>
      </c>
      <c r="AN740" s="205">
        <v>0</v>
      </c>
      <c r="AO740" s="211">
        <v>0</v>
      </c>
      <c r="AP740" s="205">
        <v>0</v>
      </c>
      <c r="AQ740" s="204">
        <v>0</v>
      </c>
      <c r="AR740" s="204">
        <v>0</v>
      </c>
    </row>
    <row r="741" spans="1:44" s="204" customFormat="1" ht="36" hidden="1" customHeight="1">
      <c r="A741" s="204">
        <v>1</v>
      </c>
      <c r="B741" s="207">
        <f>SUBTOTAL(103,$A$552:A741)</f>
        <v>0</v>
      </c>
      <c r="C741" s="197" t="s">
        <v>2560</v>
      </c>
      <c r="D741" s="199">
        <v>1982</v>
      </c>
      <c r="E741" s="199"/>
      <c r="F741" s="208" t="s">
        <v>312</v>
      </c>
      <c r="G741" s="199" t="s">
        <v>351</v>
      </c>
      <c r="H741" s="199" t="s">
        <v>297</v>
      </c>
      <c r="I741" s="200">
        <v>4951.76</v>
      </c>
      <c r="J741" s="200">
        <v>4951.76</v>
      </c>
      <c r="K741" s="200">
        <v>3868.4</v>
      </c>
      <c r="L741" s="209" t="s">
        <v>2605</v>
      </c>
      <c r="M741" s="199" t="s">
        <v>260</v>
      </c>
      <c r="N741" s="199" t="s">
        <v>264</v>
      </c>
      <c r="O741" s="202" t="s">
        <v>2601</v>
      </c>
      <c r="P741" s="203">
        <v>3770109.31</v>
      </c>
      <c r="Q741" s="203">
        <v>2138400</v>
      </c>
      <c r="R741" s="203">
        <v>0</v>
      </c>
      <c r="S741" s="203">
        <f t="shared" si="165"/>
        <v>1631709.31</v>
      </c>
      <c r="T741" s="203">
        <f t="shared" si="163"/>
        <v>761.36753598720452</v>
      </c>
      <c r="U741" s="203">
        <v>992.69754592306572</v>
      </c>
      <c r="V741" s="210">
        <v>992.69754592306572</v>
      </c>
      <c r="W741" s="210">
        <f t="shared" si="166"/>
        <v>992.69754592306572</v>
      </c>
      <c r="X741" s="210">
        <f t="shared" si="167"/>
        <v>231.3300099358612</v>
      </c>
      <c r="Y741" s="205">
        <v>0</v>
      </c>
      <c r="Z741" s="205">
        <v>0</v>
      </c>
      <c r="AA741" s="205">
        <v>0</v>
      </c>
      <c r="AB741" s="205">
        <v>0</v>
      </c>
      <c r="AC741" s="205">
        <v>0</v>
      </c>
      <c r="AD741" s="205">
        <v>0</v>
      </c>
      <c r="AE741" s="205">
        <v>2</v>
      </c>
      <c r="AF741" s="211">
        <f t="shared" si="170"/>
        <v>992.69754592306572</v>
      </c>
      <c r="AG741" s="205">
        <v>0</v>
      </c>
      <c r="AH741" s="205">
        <v>0</v>
      </c>
      <c r="AI741" s="205">
        <v>0</v>
      </c>
      <c r="AJ741" s="205">
        <v>0</v>
      </c>
      <c r="AK741" s="205">
        <v>0</v>
      </c>
      <c r="AL741" s="211">
        <v>0</v>
      </c>
      <c r="AM741" s="205">
        <v>0</v>
      </c>
      <c r="AN741" s="205">
        <v>0</v>
      </c>
      <c r="AO741" s="211">
        <v>0</v>
      </c>
      <c r="AP741" s="205">
        <v>0</v>
      </c>
      <c r="AQ741" s="204">
        <v>0</v>
      </c>
      <c r="AR741" s="204">
        <v>0</v>
      </c>
    </row>
    <row r="742" spans="1:44" s="204" customFormat="1" ht="36" hidden="1" customHeight="1">
      <c r="A742" s="204">
        <v>1</v>
      </c>
      <c r="B742" s="207">
        <f>SUBTOTAL(103,$A$552:A742)</f>
        <v>0</v>
      </c>
      <c r="C742" s="197" t="s">
        <v>1749</v>
      </c>
      <c r="D742" s="199">
        <v>1984</v>
      </c>
      <c r="E742" s="199"/>
      <c r="F742" s="208" t="s">
        <v>312</v>
      </c>
      <c r="G742" s="199" t="s">
        <v>351</v>
      </c>
      <c r="H742" s="199" t="s">
        <v>302</v>
      </c>
      <c r="I742" s="200">
        <v>9011.44</v>
      </c>
      <c r="J742" s="200">
        <v>9011.44</v>
      </c>
      <c r="K742" s="200">
        <v>6852.4</v>
      </c>
      <c r="L742" s="209" t="s">
        <v>2606</v>
      </c>
      <c r="M742" s="199" t="s">
        <v>260</v>
      </c>
      <c r="N742" s="199" t="s">
        <v>264</v>
      </c>
      <c r="O742" s="202" t="s">
        <v>2601</v>
      </c>
      <c r="P742" s="203">
        <v>5614572.1300000008</v>
      </c>
      <c r="Q742" s="203">
        <v>3207600</v>
      </c>
      <c r="R742" s="203">
        <v>0</v>
      </c>
      <c r="S742" s="203">
        <f t="shared" si="165"/>
        <v>2406972.1300000008</v>
      </c>
      <c r="T742" s="203">
        <f t="shared" si="163"/>
        <v>623.04938278454949</v>
      </c>
      <c r="U742" s="203">
        <v>818.22660973162999</v>
      </c>
      <c r="V742" s="210">
        <v>818.22660973162999</v>
      </c>
      <c r="W742" s="210">
        <f t="shared" si="166"/>
        <v>818.22660973162999</v>
      </c>
      <c r="X742" s="210">
        <f t="shared" si="167"/>
        <v>195.1772269470805</v>
      </c>
      <c r="Y742" s="205">
        <v>0</v>
      </c>
      <c r="Z742" s="205">
        <v>0</v>
      </c>
      <c r="AA742" s="205">
        <v>0</v>
      </c>
      <c r="AB742" s="205">
        <v>0</v>
      </c>
      <c r="AC742" s="205">
        <v>0</v>
      </c>
      <c r="AD742" s="205">
        <v>0</v>
      </c>
      <c r="AE742" s="205">
        <v>3</v>
      </c>
      <c r="AF742" s="211">
        <f t="shared" si="170"/>
        <v>818.22660973162999</v>
      </c>
      <c r="AG742" s="205">
        <v>0</v>
      </c>
      <c r="AH742" s="205">
        <v>0</v>
      </c>
      <c r="AI742" s="205">
        <v>0</v>
      </c>
      <c r="AJ742" s="205">
        <v>0</v>
      </c>
      <c r="AK742" s="205">
        <v>0</v>
      </c>
      <c r="AL742" s="211">
        <v>0</v>
      </c>
      <c r="AM742" s="205">
        <v>0</v>
      </c>
      <c r="AN742" s="205">
        <v>0</v>
      </c>
      <c r="AO742" s="211">
        <v>0</v>
      </c>
      <c r="AP742" s="205">
        <v>0</v>
      </c>
      <c r="AQ742" s="204">
        <v>0</v>
      </c>
      <c r="AR742" s="204">
        <v>0</v>
      </c>
    </row>
    <row r="743" spans="1:44" s="204" customFormat="1" ht="36" hidden="1" customHeight="1">
      <c r="A743" s="204">
        <v>1</v>
      </c>
      <c r="B743" s="207">
        <f>SUBTOTAL(103,$A$552:A743)</f>
        <v>0</v>
      </c>
      <c r="C743" s="197" t="s">
        <v>2561</v>
      </c>
      <c r="D743" s="199">
        <v>1986</v>
      </c>
      <c r="E743" s="199"/>
      <c r="F743" s="208" t="s">
        <v>312</v>
      </c>
      <c r="G743" s="199" t="s">
        <v>351</v>
      </c>
      <c r="H743" s="199" t="s">
        <v>302</v>
      </c>
      <c r="I743" s="200">
        <v>8922.0400000000009</v>
      </c>
      <c r="J743" s="200">
        <v>8922.0400000000009</v>
      </c>
      <c r="K743" s="200">
        <v>6888</v>
      </c>
      <c r="L743" s="209" t="s">
        <v>2607</v>
      </c>
      <c r="M743" s="199" t="s">
        <v>260</v>
      </c>
      <c r="N743" s="199" t="s">
        <v>264</v>
      </c>
      <c r="O743" s="202" t="s">
        <v>2601</v>
      </c>
      <c r="P743" s="203">
        <v>7472348.9500000002</v>
      </c>
      <c r="Q743" s="203">
        <v>4276800</v>
      </c>
      <c r="R743" s="203">
        <v>0</v>
      </c>
      <c r="S743" s="203">
        <f t="shared" si="165"/>
        <v>3195548.95</v>
      </c>
      <c r="T743" s="203">
        <f t="shared" si="163"/>
        <v>837.51574191552595</v>
      </c>
      <c r="U743" s="203">
        <v>1101.9004622261275</v>
      </c>
      <c r="V743" s="210">
        <v>1101.9004622261275</v>
      </c>
      <c r="W743" s="210">
        <f t="shared" si="166"/>
        <v>1101.9004622261275</v>
      </c>
      <c r="X743" s="210">
        <f t="shared" si="167"/>
        <v>264.38472031060155</v>
      </c>
      <c r="Y743" s="205">
        <v>0</v>
      </c>
      <c r="Z743" s="205">
        <v>0</v>
      </c>
      <c r="AA743" s="205">
        <v>0</v>
      </c>
      <c r="AB743" s="205">
        <v>0</v>
      </c>
      <c r="AC743" s="205">
        <v>0</v>
      </c>
      <c r="AD743" s="205">
        <v>0</v>
      </c>
      <c r="AE743" s="205">
        <v>4</v>
      </c>
      <c r="AF743" s="211">
        <f t="shared" si="170"/>
        <v>1101.9004622261275</v>
      </c>
      <c r="AG743" s="205">
        <v>0</v>
      </c>
      <c r="AH743" s="205">
        <v>0</v>
      </c>
      <c r="AI743" s="205">
        <v>0</v>
      </c>
      <c r="AJ743" s="205">
        <v>0</v>
      </c>
      <c r="AK743" s="205">
        <v>0</v>
      </c>
      <c r="AL743" s="211">
        <v>0</v>
      </c>
      <c r="AM743" s="205">
        <v>0</v>
      </c>
      <c r="AN743" s="205">
        <v>0</v>
      </c>
      <c r="AO743" s="211">
        <v>0</v>
      </c>
      <c r="AP743" s="205">
        <v>0</v>
      </c>
      <c r="AQ743" s="204">
        <v>0</v>
      </c>
      <c r="AR743" s="204">
        <v>0</v>
      </c>
    </row>
    <row r="744" spans="1:44" s="204" customFormat="1" ht="36" hidden="1" customHeight="1">
      <c r="A744" s="204">
        <v>1</v>
      </c>
      <c r="B744" s="207">
        <f>SUBTOTAL(103,$A$552:A744)</f>
        <v>0</v>
      </c>
      <c r="C744" s="197" t="s">
        <v>2461</v>
      </c>
      <c r="D744" s="199">
        <v>1983</v>
      </c>
      <c r="E744" s="199"/>
      <c r="F744" s="208" t="s">
        <v>312</v>
      </c>
      <c r="G744" s="199" t="s">
        <v>351</v>
      </c>
      <c r="H744" s="199" t="s">
        <v>302</v>
      </c>
      <c r="I744" s="200">
        <v>8995.5400000000009</v>
      </c>
      <c r="J744" s="200">
        <v>8995.5400000000009</v>
      </c>
      <c r="K744" s="200">
        <v>6957.5</v>
      </c>
      <c r="L744" s="209" t="s">
        <v>2608</v>
      </c>
      <c r="M744" s="199" t="s">
        <v>260</v>
      </c>
      <c r="N744" s="199" t="s">
        <v>264</v>
      </c>
      <c r="O744" s="202" t="s">
        <v>2601</v>
      </c>
      <c r="P744" s="203">
        <v>5614849.1100000003</v>
      </c>
      <c r="Q744" s="203">
        <v>3207600</v>
      </c>
      <c r="R744" s="203">
        <v>0</v>
      </c>
      <c r="S744" s="203">
        <f t="shared" si="165"/>
        <v>2407249.1100000003</v>
      </c>
      <c r="T744" s="203">
        <f t="shared" si="163"/>
        <v>624.18143991355714</v>
      </c>
      <c r="U744" s="203">
        <v>819.67286010623036</v>
      </c>
      <c r="V744" s="210">
        <v>819.67286010623036</v>
      </c>
      <c r="W744" s="210">
        <f t="shared" si="166"/>
        <v>819.67286010623036</v>
      </c>
      <c r="X744" s="210">
        <f t="shared" si="167"/>
        <v>195.49142019267322</v>
      </c>
      <c r="Y744" s="205">
        <v>0</v>
      </c>
      <c r="Z744" s="205">
        <v>0</v>
      </c>
      <c r="AA744" s="205">
        <v>0</v>
      </c>
      <c r="AB744" s="205">
        <v>0</v>
      </c>
      <c r="AC744" s="205">
        <v>0</v>
      </c>
      <c r="AD744" s="205">
        <v>0</v>
      </c>
      <c r="AE744" s="205">
        <v>3</v>
      </c>
      <c r="AF744" s="211">
        <f t="shared" si="170"/>
        <v>819.67286010623036</v>
      </c>
      <c r="AG744" s="205">
        <v>0</v>
      </c>
      <c r="AH744" s="205">
        <v>0</v>
      </c>
      <c r="AI744" s="205">
        <v>0</v>
      </c>
      <c r="AJ744" s="205">
        <v>0</v>
      </c>
      <c r="AK744" s="205">
        <v>0</v>
      </c>
      <c r="AL744" s="211">
        <v>0</v>
      </c>
      <c r="AM744" s="205">
        <v>0</v>
      </c>
      <c r="AN744" s="205">
        <v>0</v>
      </c>
      <c r="AO744" s="211">
        <v>0</v>
      </c>
      <c r="AP744" s="205">
        <v>0</v>
      </c>
      <c r="AQ744" s="204">
        <v>0</v>
      </c>
      <c r="AR744" s="204">
        <v>0</v>
      </c>
    </row>
    <row r="745" spans="1:44" s="204" customFormat="1" ht="36" hidden="1" customHeight="1">
      <c r="A745" s="204">
        <v>1</v>
      </c>
      <c r="B745" s="207">
        <f>SUBTOTAL(103,$A$552:A745)</f>
        <v>0</v>
      </c>
      <c r="C745" s="197" t="s">
        <v>2562</v>
      </c>
      <c r="D745" s="199">
        <v>1990</v>
      </c>
      <c r="E745" s="199"/>
      <c r="F745" s="208" t="s">
        <v>312</v>
      </c>
      <c r="G745" s="199" t="s">
        <v>351</v>
      </c>
      <c r="H745" s="199" t="s">
        <v>345</v>
      </c>
      <c r="I745" s="200">
        <v>12418.1</v>
      </c>
      <c r="J745" s="200">
        <v>12414.2</v>
      </c>
      <c r="K745" s="200">
        <v>9746.7999999999993</v>
      </c>
      <c r="L745" s="209" t="s">
        <v>2609</v>
      </c>
      <c r="M745" s="199" t="s">
        <v>260</v>
      </c>
      <c r="N745" s="199" t="s">
        <v>264</v>
      </c>
      <c r="O745" s="202" t="s">
        <v>2359</v>
      </c>
      <c r="P745" s="203">
        <v>8976594.5099999998</v>
      </c>
      <c r="Q745" s="203">
        <v>5265200</v>
      </c>
      <c r="R745" s="203">
        <v>0</v>
      </c>
      <c r="S745" s="203">
        <f t="shared" si="165"/>
        <v>3711394.51</v>
      </c>
      <c r="T745" s="203">
        <f t="shared" si="163"/>
        <v>722.8637641829265</v>
      </c>
      <c r="U745" s="203">
        <v>989.6038846522415</v>
      </c>
      <c r="V745" s="210">
        <v>989.6038846522415</v>
      </c>
      <c r="W745" s="210">
        <f t="shared" si="166"/>
        <v>989.6038846522415</v>
      </c>
      <c r="X745" s="210">
        <f t="shared" si="167"/>
        <v>266.740120469315</v>
      </c>
      <c r="Y745" s="205">
        <v>0</v>
      </c>
      <c r="Z745" s="205">
        <v>0</v>
      </c>
      <c r="AA745" s="205">
        <v>0</v>
      </c>
      <c r="AB745" s="205">
        <v>0</v>
      </c>
      <c r="AC745" s="205">
        <v>0</v>
      </c>
      <c r="AD745" s="205">
        <v>0</v>
      </c>
      <c r="AE745" s="205">
        <v>5</v>
      </c>
      <c r="AF745" s="211">
        <f t="shared" si="170"/>
        <v>989.6038846522415</v>
      </c>
      <c r="AG745" s="205">
        <v>0</v>
      </c>
      <c r="AH745" s="205">
        <v>0</v>
      </c>
      <c r="AI745" s="205">
        <v>0</v>
      </c>
      <c r="AJ745" s="205">
        <v>0</v>
      </c>
      <c r="AK745" s="205">
        <v>0</v>
      </c>
      <c r="AL745" s="211">
        <v>0</v>
      </c>
      <c r="AM745" s="205">
        <v>0</v>
      </c>
      <c r="AN745" s="205">
        <v>0</v>
      </c>
      <c r="AO745" s="211">
        <v>0</v>
      </c>
      <c r="AP745" s="205">
        <v>0</v>
      </c>
      <c r="AQ745" s="204">
        <v>0</v>
      </c>
      <c r="AR745" s="204">
        <v>0</v>
      </c>
    </row>
    <row r="746" spans="1:44" s="204" customFormat="1" ht="36" hidden="1" customHeight="1">
      <c r="A746" s="204">
        <v>1</v>
      </c>
      <c r="B746" s="207">
        <f>SUBTOTAL(103,$A$552:A746)</f>
        <v>0</v>
      </c>
      <c r="C746" s="197" t="s">
        <v>2563</v>
      </c>
      <c r="D746" s="199">
        <v>1993</v>
      </c>
      <c r="E746" s="199"/>
      <c r="F746" s="208" t="s">
        <v>312</v>
      </c>
      <c r="G746" s="199" t="s">
        <v>351</v>
      </c>
      <c r="H746" s="199" t="s">
        <v>302</v>
      </c>
      <c r="I746" s="200">
        <v>10031.700000000001</v>
      </c>
      <c r="J746" s="200">
        <v>8599.4</v>
      </c>
      <c r="K746" s="200">
        <v>5931.8</v>
      </c>
      <c r="L746" s="209" t="s">
        <v>2610</v>
      </c>
      <c r="M746" s="199" t="s">
        <v>260</v>
      </c>
      <c r="N746" s="199" t="s">
        <v>264</v>
      </c>
      <c r="O746" s="202" t="s">
        <v>2359</v>
      </c>
      <c r="P746" s="203">
        <v>7197055.21</v>
      </c>
      <c r="Q746" s="203">
        <v>4212160</v>
      </c>
      <c r="R746" s="203">
        <v>0</v>
      </c>
      <c r="S746" s="203">
        <f t="shared" si="165"/>
        <v>2984895.21</v>
      </c>
      <c r="T746" s="203">
        <f t="shared" si="163"/>
        <v>717.43126389345764</v>
      </c>
      <c r="U746" s="203">
        <v>980.01335765622969</v>
      </c>
      <c r="V746" s="210">
        <v>980.01335765622969</v>
      </c>
      <c r="W746" s="210">
        <f t="shared" si="166"/>
        <v>980.01335765622969</v>
      </c>
      <c r="X746" s="210">
        <f t="shared" si="167"/>
        <v>262.58209376277205</v>
      </c>
      <c r="Y746" s="205">
        <v>0</v>
      </c>
      <c r="Z746" s="205">
        <v>0</v>
      </c>
      <c r="AA746" s="205">
        <v>0</v>
      </c>
      <c r="AB746" s="205">
        <v>0</v>
      </c>
      <c r="AC746" s="205">
        <v>0</v>
      </c>
      <c r="AD746" s="205">
        <v>0</v>
      </c>
      <c r="AE746" s="205">
        <v>4</v>
      </c>
      <c r="AF746" s="211">
        <f t="shared" si="170"/>
        <v>980.01335765622969</v>
      </c>
      <c r="AG746" s="205">
        <v>0</v>
      </c>
      <c r="AH746" s="205">
        <v>0</v>
      </c>
      <c r="AI746" s="205">
        <v>0</v>
      </c>
      <c r="AJ746" s="205">
        <v>0</v>
      </c>
      <c r="AK746" s="205">
        <v>0</v>
      </c>
      <c r="AL746" s="211">
        <v>0</v>
      </c>
      <c r="AM746" s="205">
        <v>0</v>
      </c>
      <c r="AN746" s="205">
        <v>0</v>
      </c>
      <c r="AO746" s="211">
        <v>0</v>
      </c>
      <c r="AP746" s="205">
        <v>0</v>
      </c>
      <c r="AQ746" s="204">
        <v>0</v>
      </c>
      <c r="AR746" s="204">
        <v>0</v>
      </c>
    </row>
    <row r="747" spans="1:44" s="204" customFormat="1" ht="36" hidden="1" customHeight="1">
      <c r="A747" s="204">
        <v>1</v>
      </c>
      <c r="B747" s="207">
        <f>SUBTOTAL(103,$A$552:A747)</f>
        <v>0</v>
      </c>
      <c r="C747" s="197" t="s">
        <v>2564</v>
      </c>
      <c r="D747" s="199">
        <v>1993</v>
      </c>
      <c r="E747" s="199"/>
      <c r="F747" s="208" t="s">
        <v>312</v>
      </c>
      <c r="G747" s="199" t="s">
        <v>351</v>
      </c>
      <c r="H747" s="199" t="s">
        <v>306</v>
      </c>
      <c r="I747" s="200">
        <v>8599.4</v>
      </c>
      <c r="J747" s="200">
        <v>8599.4</v>
      </c>
      <c r="K747" s="200">
        <v>5931.8</v>
      </c>
      <c r="L747" s="209" t="s">
        <v>2611</v>
      </c>
      <c r="M747" s="199" t="s">
        <v>260</v>
      </c>
      <c r="N747" s="199" t="s">
        <v>264</v>
      </c>
      <c r="O747" s="202" t="s">
        <v>2612</v>
      </c>
      <c r="P747" s="203">
        <v>5555205.5100000007</v>
      </c>
      <c r="Q747" s="203">
        <v>3207600</v>
      </c>
      <c r="R747" s="203">
        <v>0</v>
      </c>
      <c r="S747" s="203">
        <f t="shared" si="165"/>
        <v>2347605.5100000007</v>
      </c>
      <c r="T747" s="203">
        <f t="shared" si="163"/>
        <v>645.99919878131038</v>
      </c>
      <c r="U747" s="203">
        <f>V747</f>
        <v>857.43191385445505</v>
      </c>
      <c r="V747" s="210">
        <v>857.43191385445505</v>
      </c>
      <c r="W747" s="210">
        <f t="shared" si="166"/>
        <v>857.43191385445505</v>
      </c>
      <c r="X747" s="210">
        <f t="shared" si="167"/>
        <v>211.43271507314466</v>
      </c>
      <c r="Y747" s="205">
        <v>0</v>
      </c>
      <c r="Z747" s="205">
        <v>0</v>
      </c>
      <c r="AA747" s="205">
        <v>0</v>
      </c>
      <c r="AB747" s="205">
        <v>0</v>
      </c>
      <c r="AC747" s="205">
        <v>0</v>
      </c>
      <c r="AD747" s="205">
        <v>0</v>
      </c>
      <c r="AE747" s="205">
        <v>3</v>
      </c>
      <c r="AF747" s="211">
        <f t="shared" si="170"/>
        <v>857.43191385445505</v>
      </c>
      <c r="AG747" s="205">
        <v>0</v>
      </c>
      <c r="AH747" s="205">
        <v>0</v>
      </c>
      <c r="AI747" s="205">
        <v>0</v>
      </c>
      <c r="AJ747" s="205">
        <v>0</v>
      </c>
      <c r="AK747" s="205">
        <v>0</v>
      </c>
      <c r="AL747" s="211">
        <v>0</v>
      </c>
      <c r="AM747" s="205">
        <v>0</v>
      </c>
      <c r="AN747" s="205">
        <v>0</v>
      </c>
      <c r="AO747" s="211">
        <v>0</v>
      </c>
      <c r="AP747" s="205">
        <v>0</v>
      </c>
      <c r="AQ747" s="204">
        <v>0</v>
      </c>
      <c r="AR747" s="204">
        <v>0</v>
      </c>
    </row>
    <row r="748" spans="1:44" s="204" customFormat="1" ht="36" hidden="1" customHeight="1">
      <c r="A748" s="204">
        <v>1</v>
      </c>
      <c r="B748" s="207">
        <f>SUBTOTAL(103,$A$552:A748)</f>
        <v>0</v>
      </c>
      <c r="C748" s="197" t="s">
        <v>2565</v>
      </c>
      <c r="D748" s="199">
        <v>1983</v>
      </c>
      <c r="E748" s="199"/>
      <c r="F748" s="208" t="s">
        <v>2591</v>
      </c>
      <c r="G748" s="199" t="s">
        <v>351</v>
      </c>
      <c r="H748" s="199">
        <v>1</v>
      </c>
      <c r="I748" s="200">
        <v>4378.03</v>
      </c>
      <c r="J748" s="200">
        <v>4378.03</v>
      </c>
      <c r="K748" s="200">
        <v>3117.3</v>
      </c>
      <c r="L748" s="209" t="s">
        <v>2613</v>
      </c>
      <c r="M748" s="199" t="s">
        <v>260</v>
      </c>
      <c r="N748" s="199" t="s">
        <v>264</v>
      </c>
      <c r="O748" s="202" t="s">
        <v>2597</v>
      </c>
      <c r="P748" s="203">
        <v>1910982.3199999998</v>
      </c>
      <c r="Q748" s="203">
        <v>1069200</v>
      </c>
      <c r="R748" s="203">
        <v>0</v>
      </c>
      <c r="S748" s="203">
        <f t="shared" si="165"/>
        <v>841782.31999999983</v>
      </c>
      <c r="T748" s="203">
        <f t="shared" si="163"/>
        <v>436.4936558223676</v>
      </c>
      <c r="U748" s="203">
        <v>561.39405166250572</v>
      </c>
      <c r="V748" s="210">
        <v>561.39405166250572</v>
      </c>
      <c r="W748" s="210">
        <f t="shared" si="166"/>
        <v>561.39405166250572</v>
      </c>
      <c r="X748" s="210">
        <f t="shared" si="167"/>
        <v>124.90039584013812</v>
      </c>
      <c r="Y748" s="205">
        <v>0</v>
      </c>
      <c r="Z748" s="205">
        <v>0</v>
      </c>
      <c r="AA748" s="205">
        <v>0</v>
      </c>
      <c r="AB748" s="205">
        <v>0</v>
      </c>
      <c r="AC748" s="205">
        <v>0</v>
      </c>
      <c r="AD748" s="205">
        <v>0</v>
      </c>
      <c r="AE748" s="205">
        <v>1</v>
      </c>
      <c r="AF748" s="211">
        <f t="shared" si="170"/>
        <v>561.39405166250572</v>
      </c>
      <c r="AG748" s="205">
        <v>0</v>
      </c>
      <c r="AH748" s="205">
        <v>0</v>
      </c>
      <c r="AI748" s="205">
        <v>0</v>
      </c>
      <c r="AJ748" s="205">
        <v>0</v>
      </c>
      <c r="AK748" s="205">
        <v>0</v>
      </c>
      <c r="AL748" s="211">
        <v>0</v>
      </c>
      <c r="AM748" s="205">
        <v>0</v>
      </c>
      <c r="AN748" s="205">
        <v>0</v>
      </c>
      <c r="AO748" s="211">
        <v>0</v>
      </c>
      <c r="AP748" s="205">
        <v>0</v>
      </c>
      <c r="AQ748" s="204">
        <v>0</v>
      </c>
      <c r="AR748" s="204">
        <v>0</v>
      </c>
    </row>
    <row r="749" spans="1:44" s="204" customFormat="1" ht="36" hidden="1" customHeight="1">
      <c r="A749" s="204">
        <v>1</v>
      </c>
      <c r="B749" s="207">
        <f>SUBTOTAL(103,$A$552:A749)</f>
        <v>0</v>
      </c>
      <c r="C749" s="197" t="s">
        <v>2566</v>
      </c>
      <c r="D749" s="199">
        <v>1993</v>
      </c>
      <c r="E749" s="199"/>
      <c r="F749" s="208" t="s">
        <v>312</v>
      </c>
      <c r="G749" s="199" t="s">
        <v>351</v>
      </c>
      <c r="H749" s="199" t="s">
        <v>297</v>
      </c>
      <c r="I749" s="200">
        <v>4345.8</v>
      </c>
      <c r="J749" s="200">
        <v>4345.8</v>
      </c>
      <c r="K749" s="200">
        <v>3869.1</v>
      </c>
      <c r="L749" s="209" t="s">
        <v>2614</v>
      </c>
      <c r="M749" s="199" t="s">
        <v>260</v>
      </c>
      <c r="N749" s="199" t="s">
        <v>264</v>
      </c>
      <c r="O749" s="202" t="s">
        <v>2603</v>
      </c>
      <c r="P749" s="203">
        <v>3632287.71</v>
      </c>
      <c r="Q749" s="203">
        <v>2106080</v>
      </c>
      <c r="R749" s="203">
        <v>0</v>
      </c>
      <c r="S749" s="203">
        <f t="shared" si="165"/>
        <v>1526207.71</v>
      </c>
      <c r="T749" s="203">
        <f t="shared" si="163"/>
        <v>835.815663399144</v>
      </c>
      <c r="U749" s="203">
        <v>1131.1150996364306</v>
      </c>
      <c r="V749" s="210">
        <v>1131.1150996364306</v>
      </c>
      <c r="W749" s="210">
        <f t="shared" si="166"/>
        <v>1131.1150996364306</v>
      </c>
      <c r="X749" s="210">
        <f t="shared" si="167"/>
        <v>295.29943623728661</v>
      </c>
      <c r="Y749" s="205">
        <v>0</v>
      </c>
      <c r="Z749" s="205">
        <v>0</v>
      </c>
      <c r="AA749" s="205">
        <v>0</v>
      </c>
      <c r="AB749" s="205">
        <v>0</v>
      </c>
      <c r="AC749" s="205">
        <v>0</v>
      </c>
      <c r="AD749" s="205">
        <v>0</v>
      </c>
      <c r="AE749" s="205">
        <v>2</v>
      </c>
      <c r="AF749" s="211">
        <f t="shared" si="170"/>
        <v>1131.1150996364306</v>
      </c>
      <c r="AG749" s="205">
        <v>0</v>
      </c>
      <c r="AH749" s="205">
        <v>0</v>
      </c>
      <c r="AI749" s="205">
        <v>0</v>
      </c>
      <c r="AJ749" s="205">
        <v>0</v>
      </c>
      <c r="AK749" s="205">
        <v>0</v>
      </c>
      <c r="AL749" s="211">
        <v>0</v>
      </c>
      <c r="AM749" s="205">
        <v>0</v>
      </c>
      <c r="AN749" s="205">
        <v>0</v>
      </c>
      <c r="AO749" s="211">
        <v>0</v>
      </c>
      <c r="AP749" s="205">
        <v>0</v>
      </c>
      <c r="AQ749" s="204">
        <v>0</v>
      </c>
      <c r="AR749" s="204">
        <v>0</v>
      </c>
    </row>
    <row r="750" spans="1:44" s="219" customFormat="1" ht="36" hidden="1" customHeight="1">
      <c r="A750" s="219">
        <v>1</v>
      </c>
      <c r="B750" s="207">
        <f>SUBTOTAL(103,$A$552:A750)</f>
        <v>0</v>
      </c>
      <c r="C750" s="220" t="s">
        <v>2357</v>
      </c>
      <c r="D750" s="221">
        <v>1988</v>
      </c>
      <c r="E750" s="221"/>
      <c r="F750" s="208" t="s">
        <v>312</v>
      </c>
      <c r="G750" s="221">
        <v>9</v>
      </c>
      <c r="H750" s="221">
        <v>2</v>
      </c>
      <c r="I750" s="222">
        <v>4409.1000000000004</v>
      </c>
      <c r="J750" s="222">
        <v>3904.2</v>
      </c>
      <c r="K750" s="222">
        <v>3904.2</v>
      </c>
      <c r="L750" s="223">
        <v>164</v>
      </c>
      <c r="M750" s="221" t="s">
        <v>260</v>
      </c>
      <c r="N750" s="221" t="s">
        <v>264</v>
      </c>
      <c r="O750" s="224" t="s">
        <v>1839</v>
      </c>
      <c r="P750" s="225">
        <v>79337.539999999994</v>
      </c>
      <c r="Q750" s="225">
        <v>0</v>
      </c>
      <c r="R750" s="225">
        <v>0</v>
      </c>
      <c r="S750" s="225">
        <f t="shared" si="165"/>
        <v>79337.539999999994</v>
      </c>
      <c r="T750" s="225">
        <f t="shared" si="163"/>
        <v>17.994044135991469</v>
      </c>
      <c r="U750" s="218">
        <f>T750</f>
        <v>17.994044135991469</v>
      </c>
      <c r="V750" s="210">
        <v>17.994044135991469</v>
      </c>
      <c r="W750" s="210">
        <f t="shared" si="166"/>
        <v>0</v>
      </c>
      <c r="X750" s="210">
        <f t="shared" si="167"/>
        <v>0</v>
      </c>
      <c r="Y750" s="205">
        <v>0</v>
      </c>
      <c r="Z750" s="205">
        <v>0</v>
      </c>
      <c r="AA750" s="226">
        <v>0</v>
      </c>
      <c r="AB750" s="226">
        <v>0</v>
      </c>
      <c r="AC750" s="226">
        <v>0</v>
      </c>
      <c r="AD750" s="226">
        <v>0</v>
      </c>
      <c r="AE750" s="226">
        <v>0</v>
      </c>
      <c r="AF750" s="211">
        <v>0</v>
      </c>
      <c r="AG750" s="226">
        <v>0</v>
      </c>
      <c r="AH750" s="226">
        <v>0</v>
      </c>
      <c r="AI750" s="226">
        <v>0</v>
      </c>
      <c r="AJ750" s="226">
        <v>0</v>
      </c>
      <c r="AK750" s="226">
        <v>0</v>
      </c>
      <c r="AL750" s="227">
        <v>0</v>
      </c>
      <c r="AM750" s="226">
        <v>0</v>
      </c>
      <c r="AN750" s="226">
        <v>0</v>
      </c>
      <c r="AO750" s="227">
        <v>0</v>
      </c>
      <c r="AP750" s="226">
        <v>0</v>
      </c>
      <c r="AQ750" s="219">
        <v>0</v>
      </c>
      <c r="AR750" s="219">
        <v>0</v>
      </c>
    </row>
    <row r="751" spans="1:44" s="219" customFormat="1" ht="36" hidden="1" customHeight="1">
      <c r="A751" s="219">
        <v>1</v>
      </c>
      <c r="B751" s="207">
        <f>SUBTOTAL(103,$A$552:A751)</f>
        <v>0</v>
      </c>
      <c r="C751" s="220" t="s">
        <v>2358</v>
      </c>
      <c r="D751" s="221">
        <v>1989</v>
      </c>
      <c r="E751" s="221"/>
      <c r="F751" s="208" t="s">
        <v>262</v>
      </c>
      <c r="G751" s="221">
        <v>9</v>
      </c>
      <c r="H751" s="221">
        <v>2</v>
      </c>
      <c r="I751" s="222">
        <v>5092.8</v>
      </c>
      <c r="J751" s="222">
        <v>3984.1</v>
      </c>
      <c r="K751" s="222">
        <v>3984.1</v>
      </c>
      <c r="L751" s="223">
        <v>155</v>
      </c>
      <c r="M751" s="221" t="s">
        <v>260</v>
      </c>
      <c r="N751" s="221" t="s">
        <v>264</v>
      </c>
      <c r="O751" s="224" t="s">
        <v>2359</v>
      </c>
      <c r="P751" s="225">
        <v>80050.720000000001</v>
      </c>
      <c r="Q751" s="225">
        <v>0</v>
      </c>
      <c r="R751" s="225">
        <v>0</v>
      </c>
      <c r="S751" s="225">
        <f t="shared" si="165"/>
        <v>80050.720000000001</v>
      </c>
      <c r="T751" s="225">
        <f t="shared" si="163"/>
        <v>15.718410304743951</v>
      </c>
      <c r="U751" s="218">
        <f>T751</f>
        <v>15.718410304743951</v>
      </c>
      <c r="V751" s="210">
        <v>15.718410304743951</v>
      </c>
      <c r="W751" s="210">
        <f t="shared" si="166"/>
        <v>0</v>
      </c>
      <c r="X751" s="210">
        <f t="shared" si="167"/>
        <v>0</v>
      </c>
      <c r="Y751" s="205">
        <v>0</v>
      </c>
      <c r="Z751" s="205">
        <v>0</v>
      </c>
      <c r="AA751" s="226">
        <v>0</v>
      </c>
      <c r="AB751" s="226">
        <v>0</v>
      </c>
      <c r="AC751" s="226">
        <v>0</v>
      </c>
      <c r="AD751" s="226">
        <v>0</v>
      </c>
      <c r="AE751" s="226">
        <v>0</v>
      </c>
      <c r="AF751" s="211">
        <v>0</v>
      </c>
      <c r="AG751" s="226">
        <v>0</v>
      </c>
      <c r="AH751" s="226">
        <v>0</v>
      </c>
      <c r="AI751" s="226">
        <v>0</v>
      </c>
      <c r="AJ751" s="226">
        <v>0</v>
      </c>
      <c r="AK751" s="226">
        <v>0</v>
      </c>
      <c r="AL751" s="227">
        <v>0</v>
      </c>
      <c r="AM751" s="226">
        <v>0</v>
      </c>
      <c r="AN751" s="226">
        <v>0</v>
      </c>
      <c r="AO751" s="227">
        <v>0</v>
      </c>
      <c r="AP751" s="226">
        <v>0</v>
      </c>
      <c r="AQ751" s="219">
        <v>0</v>
      </c>
      <c r="AR751" s="219">
        <v>0</v>
      </c>
    </row>
    <row r="752" spans="1:44" s="204" customFormat="1" ht="36" hidden="1" customHeight="1">
      <c r="A752" s="204">
        <v>1</v>
      </c>
      <c r="B752" s="207">
        <f>SUBTOTAL(103,$A$552:A752)</f>
        <v>0</v>
      </c>
      <c r="C752" s="197" t="s">
        <v>2051</v>
      </c>
      <c r="D752" s="199">
        <v>1979</v>
      </c>
      <c r="E752" s="199" t="s">
        <v>1481</v>
      </c>
      <c r="F752" s="208" t="s">
        <v>312</v>
      </c>
      <c r="G752" s="199" t="s">
        <v>351</v>
      </c>
      <c r="H752" s="199">
        <v>4</v>
      </c>
      <c r="I752" s="200">
        <v>8810.4</v>
      </c>
      <c r="J752" s="200">
        <v>8733.6</v>
      </c>
      <c r="K752" s="200">
        <v>7873.9</v>
      </c>
      <c r="L752" s="209" t="s">
        <v>2615</v>
      </c>
      <c r="M752" s="199" t="s">
        <v>260</v>
      </c>
      <c r="N752" s="199" t="s">
        <v>335</v>
      </c>
      <c r="O752" s="202" t="s">
        <v>2616</v>
      </c>
      <c r="P752" s="203">
        <v>7476735.7000000002</v>
      </c>
      <c r="Q752" s="203">
        <v>4276800</v>
      </c>
      <c r="R752" s="203">
        <v>0</v>
      </c>
      <c r="S752" s="203">
        <f t="shared" si="165"/>
        <v>3199935.7</v>
      </c>
      <c r="T752" s="203">
        <f t="shared" si="163"/>
        <v>848.62613502224644</v>
      </c>
      <c r="U752" s="203">
        <v>1115.8630709161901</v>
      </c>
      <c r="V752" s="210">
        <v>1115.8630709161901</v>
      </c>
      <c r="W752" s="210">
        <f t="shared" si="166"/>
        <v>1115.8630709161901</v>
      </c>
      <c r="X752" s="210">
        <f t="shared" si="167"/>
        <v>267.23693589394361</v>
      </c>
      <c r="Y752" s="205">
        <v>0</v>
      </c>
      <c r="Z752" s="205">
        <v>0</v>
      </c>
      <c r="AA752" s="205">
        <v>0</v>
      </c>
      <c r="AB752" s="205">
        <v>0</v>
      </c>
      <c r="AC752" s="205">
        <v>0</v>
      </c>
      <c r="AD752" s="205">
        <v>0</v>
      </c>
      <c r="AE752" s="205">
        <v>4</v>
      </c>
      <c r="AF752" s="211">
        <f t="shared" ref="AF752:AF758" si="171">2457800*AE752/I752</f>
        <v>1115.8630709161901</v>
      </c>
      <c r="AG752" s="205">
        <v>0</v>
      </c>
      <c r="AH752" s="205">
        <v>0</v>
      </c>
      <c r="AI752" s="205">
        <v>0</v>
      </c>
      <c r="AJ752" s="205">
        <v>0</v>
      </c>
      <c r="AK752" s="205">
        <v>0</v>
      </c>
      <c r="AL752" s="211">
        <v>0</v>
      </c>
      <c r="AM752" s="205">
        <v>0</v>
      </c>
      <c r="AN752" s="205">
        <v>0</v>
      </c>
      <c r="AO752" s="211">
        <v>0</v>
      </c>
      <c r="AP752" s="205">
        <v>0</v>
      </c>
      <c r="AQ752" s="204">
        <v>0</v>
      </c>
      <c r="AR752" s="204">
        <v>0</v>
      </c>
    </row>
    <row r="753" spans="1:44" s="204" customFormat="1" ht="36" hidden="1" customHeight="1">
      <c r="A753" s="204">
        <v>1</v>
      </c>
      <c r="B753" s="207">
        <f>SUBTOTAL(103,$A$552:A753)</f>
        <v>0</v>
      </c>
      <c r="C753" s="197" t="s">
        <v>2467</v>
      </c>
      <c r="D753" s="199">
        <v>1981</v>
      </c>
      <c r="E753" s="199"/>
      <c r="F753" s="208" t="s">
        <v>312</v>
      </c>
      <c r="G753" s="199" t="s">
        <v>351</v>
      </c>
      <c r="H753" s="199" t="s">
        <v>302</v>
      </c>
      <c r="I753" s="200">
        <v>8841</v>
      </c>
      <c r="J753" s="200">
        <v>8841</v>
      </c>
      <c r="K753" s="200">
        <v>7877.4</v>
      </c>
      <c r="L753" s="209" t="s">
        <v>2617</v>
      </c>
      <c r="M753" s="199" t="s">
        <v>260</v>
      </c>
      <c r="N753" s="199" t="s">
        <v>335</v>
      </c>
      <c r="O753" s="202" t="s">
        <v>2618</v>
      </c>
      <c r="P753" s="203">
        <v>7476752.6800000006</v>
      </c>
      <c r="Q753" s="203">
        <v>4276800</v>
      </c>
      <c r="R753" s="203">
        <v>0</v>
      </c>
      <c r="S753" s="203">
        <f t="shared" si="165"/>
        <v>3199952.6800000006</v>
      </c>
      <c r="T753" s="203">
        <f t="shared" si="163"/>
        <v>845.69083587829437</v>
      </c>
      <c r="U753" s="203">
        <v>1112.0009048750142</v>
      </c>
      <c r="V753" s="210">
        <v>1112.0009048750142</v>
      </c>
      <c r="W753" s="210">
        <f t="shared" si="166"/>
        <v>1112.0009048750142</v>
      </c>
      <c r="X753" s="210">
        <f t="shared" si="167"/>
        <v>266.31006899671979</v>
      </c>
      <c r="Y753" s="205">
        <v>0</v>
      </c>
      <c r="Z753" s="205">
        <v>0</v>
      </c>
      <c r="AA753" s="205">
        <v>0</v>
      </c>
      <c r="AB753" s="205">
        <v>0</v>
      </c>
      <c r="AC753" s="205">
        <v>0</v>
      </c>
      <c r="AD753" s="205">
        <v>0</v>
      </c>
      <c r="AE753" s="205">
        <v>4</v>
      </c>
      <c r="AF753" s="211">
        <f t="shared" si="171"/>
        <v>1112.0009048750142</v>
      </c>
      <c r="AG753" s="205">
        <v>0</v>
      </c>
      <c r="AH753" s="205">
        <v>0</v>
      </c>
      <c r="AI753" s="205">
        <v>0</v>
      </c>
      <c r="AJ753" s="205">
        <v>0</v>
      </c>
      <c r="AK753" s="205">
        <v>0</v>
      </c>
      <c r="AL753" s="211">
        <v>0</v>
      </c>
      <c r="AM753" s="205">
        <v>0</v>
      </c>
      <c r="AN753" s="205">
        <v>0</v>
      </c>
      <c r="AO753" s="211">
        <v>0</v>
      </c>
      <c r="AP753" s="205">
        <v>0</v>
      </c>
      <c r="AQ753" s="204">
        <v>0</v>
      </c>
      <c r="AR753" s="204">
        <v>0</v>
      </c>
    </row>
    <row r="754" spans="1:44" s="204" customFormat="1" ht="36" hidden="1" customHeight="1">
      <c r="A754" s="204">
        <v>1</v>
      </c>
      <c r="B754" s="207">
        <f>SUBTOTAL(103,$A$552:A754)</f>
        <v>0</v>
      </c>
      <c r="C754" s="197" t="s">
        <v>1759</v>
      </c>
      <c r="D754" s="199">
        <v>1989</v>
      </c>
      <c r="E754" s="199"/>
      <c r="F754" s="208" t="s">
        <v>312</v>
      </c>
      <c r="G754" s="199" t="s">
        <v>351</v>
      </c>
      <c r="H754" s="199">
        <v>6</v>
      </c>
      <c r="I754" s="200">
        <v>13187.7</v>
      </c>
      <c r="J754" s="200">
        <v>13187.7</v>
      </c>
      <c r="K754" s="200">
        <v>10718.6</v>
      </c>
      <c r="L754" s="209" t="s">
        <v>2619</v>
      </c>
      <c r="M754" s="199" t="s">
        <v>260</v>
      </c>
      <c r="N754" s="199" t="s">
        <v>292</v>
      </c>
      <c r="O754" s="202" t="s">
        <v>2620</v>
      </c>
      <c r="P754" s="203">
        <v>10739070.040000001</v>
      </c>
      <c r="Q754" s="203">
        <v>6318240</v>
      </c>
      <c r="R754" s="203">
        <v>0</v>
      </c>
      <c r="S754" s="203">
        <f t="shared" si="165"/>
        <v>4420830.040000001</v>
      </c>
      <c r="T754" s="203">
        <f t="shared" si="163"/>
        <v>814.32471469627001</v>
      </c>
      <c r="U754" s="203">
        <v>1118.2237994494869</v>
      </c>
      <c r="V754" s="210">
        <v>1118.2237994494869</v>
      </c>
      <c r="W754" s="210">
        <f t="shared" si="166"/>
        <v>1118.2237994494869</v>
      </c>
      <c r="X754" s="210">
        <f t="shared" si="167"/>
        <v>303.89908475321693</v>
      </c>
      <c r="Y754" s="205">
        <v>0</v>
      </c>
      <c r="Z754" s="205">
        <v>0</v>
      </c>
      <c r="AA754" s="205">
        <v>0</v>
      </c>
      <c r="AB754" s="205">
        <v>0</v>
      </c>
      <c r="AC754" s="205">
        <v>0</v>
      </c>
      <c r="AD754" s="205">
        <v>0</v>
      </c>
      <c r="AE754" s="205">
        <v>6</v>
      </c>
      <c r="AF754" s="211">
        <f t="shared" si="171"/>
        <v>1118.2237994494869</v>
      </c>
      <c r="AG754" s="205">
        <v>0</v>
      </c>
      <c r="AH754" s="205">
        <v>0</v>
      </c>
      <c r="AI754" s="205">
        <v>0</v>
      </c>
      <c r="AJ754" s="205">
        <v>0</v>
      </c>
      <c r="AK754" s="205">
        <v>0</v>
      </c>
      <c r="AL754" s="211">
        <v>0</v>
      </c>
      <c r="AM754" s="205">
        <v>0</v>
      </c>
      <c r="AN754" s="205">
        <v>0</v>
      </c>
      <c r="AO754" s="211">
        <v>0</v>
      </c>
      <c r="AP754" s="205">
        <v>0</v>
      </c>
      <c r="AQ754" s="204">
        <v>0</v>
      </c>
      <c r="AR754" s="204">
        <v>0</v>
      </c>
    </row>
    <row r="755" spans="1:44" s="204" customFormat="1" ht="36" hidden="1" customHeight="1">
      <c r="A755" s="204">
        <v>1</v>
      </c>
      <c r="B755" s="207">
        <f>SUBTOTAL(103,$A$552:A755)</f>
        <v>0</v>
      </c>
      <c r="C755" s="197" t="s">
        <v>2567</v>
      </c>
      <c r="D755" s="199">
        <v>1995</v>
      </c>
      <c r="E755" s="199"/>
      <c r="F755" s="208" t="s">
        <v>312</v>
      </c>
      <c r="G755" s="199" t="s">
        <v>351</v>
      </c>
      <c r="H755" s="199">
        <v>2</v>
      </c>
      <c r="I755" s="200">
        <v>5399.54</v>
      </c>
      <c r="J755" s="200">
        <v>5399.54</v>
      </c>
      <c r="K755" s="200">
        <v>3926.7</v>
      </c>
      <c r="L755" s="209" t="s">
        <v>2621</v>
      </c>
      <c r="M755" s="199" t="s">
        <v>260</v>
      </c>
      <c r="N755" s="199" t="s">
        <v>264</v>
      </c>
      <c r="O755" s="202" t="s">
        <v>2597</v>
      </c>
      <c r="P755" s="203">
        <v>3633047.12</v>
      </c>
      <c r="Q755" s="203">
        <v>2106080</v>
      </c>
      <c r="R755" s="203">
        <v>0</v>
      </c>
      <c r="S755" s="203">
        <f t="shared" si="165"/>
        <v>1526967.12</v>
      </c>
      <c r="T755" s="203">
        <f t="shared" si="163"/>
        <v>672.84382002911366</v>
      </c>
      <c r="U755" s="203">
        <v>910.37384666101184</v>
      </c>
      <c r="V755" s="210">
        <v>910.37384666101184</v>
      </c>
      <c r="W755" s="210">
        <f t="shared" si="166"/>
        <v>910.37384666101184</v>
      </c>
      <c r="X755" s="210">
        <f t="shared" si="167"/>
        <v>237.53002663189818</v>
      </c>
      <c r="Y755" s="205">
        <v>0</v>
      </c>
      <c r="Z755" s="205">
        <v>0</v>
      </c>
      <c r="AA755" s="205">
        <v>0</v>
      </c>
      <c r="AB755" s="205">
        <v>0</v>
      </c>
      <c r="AC755" s="205">
        <v>0</v>
      </c>
      <c r="AD755" s="205">
        <v>0</v>
      </c>
      <c r="AE755" s="205">
        <v>2</v>
      </c>
      <c r="AF755" s="211">
        <f t="shared" si="171"/>
        <v>910.37384666101184</v>
      </c>
      <c r="AG755" s="205">
        <v>0</v>
      </c>
      <c r="AH755" s="205">
        <v>0</v>
      </c>
      <c r="AI755" s="205">
        <v>0</v>
      </c>
      <c r="AJ755" s="205">
        <v>0</v>
      </c>
      <c r="AK755" s="205">
        <v>0</v>
      </c>
      <c r="AL755" s="211">
        <v>0</v>
      </c>
      <c r="AM755" s="205">
        <v>0</v>
      </c>
      <c r="AN755" s="205">
        <v>0</v>
      </c>
      <c r="AO755" s="211">
        <v>0</v>
      </c>
      <c r="AP755" s="205">
        <v>0</v>
      </c>
      <c r="AQ755" s="204">
        <v>0</v>
      </c>
      <c r="AR755" s="204">
        <v>0</v>
      </c>
    </row>
    <row r="756" spans="1:44" s="204" customFormat="1" ht="36" hidden="1" customHeight="1">
      <c r="A756" s="204">
        <v>1</v>
      </c>
      <c r="B756" s="207">
        <f>SUBTOTAL(103,$A$552:A756)</f>
        <v>0</v>
      </c>
      <c r="C756" s="197" t="s">
        <v>2568</v>
      </c>
      <c r="D756" s="199">
        <v>1986</v>
      </c>
      <c r="E756" s="199" t="s">
        <v>2622</v>
      </c>
      <c r="F756" s="208" t="s">
        <v>312</v>
      </c>
      <c r="G756" s="199" t="s">
        <v>351</v>
      </c>
      <c r="H756" s="199" t="s">
        <v>302</v>
      </c>
      <c r="I756" s="200">
        <v>8758.7999999999993</v>
      </c>
      <c r="J756" s="200">
        <v>8758.8000000000011</v>
      </c>
      <c r="K756" s="200">
        <v>7796.6</v>
      </c>
      <c r="L756" s="209" t="s">
        <v>2623</v>
      </c>
      <c r="M756" s="199" t="s">
        <v>260</v>
      </c>
      <c r="N756" s="199" t="s">
        <v>264</v>
      </c>
      <c r="O756" s="202" t="s">
        <v>2624</v>
      </c>
      <c r="P756" s="203">
        <v>7477207.0199999996</v>
      </c>
      <c r="Q756" s="203">
        <v>4276800</v>
      </c>
      <c r="R756" s="203">
        <v>0</v>
      </c>
      <c r="S756" s="203">
        <f t="shared" si="165"/>
        <v>3200407.0199999996</v>
      </c>
      <c r="T756" s="203">
        <f t="shared" si="163"/>
        <v>853.67938758734078</v>
      </c>
      <c r="U756" s="203">
        <v>1122.4368634972827</v>
      </c>
      <c r="V756" s="210">
        <v>1122.4368634972827</v>
      </c>
      <c r="W756" s="210">
        <f t="shared" si="166"/>
        <v>1122.4368634972827</v>
      </c>
      <c r="X756" s="210">
        <f t="shared" si="167"/>
        <v>268.75747590994195</v>
      </c>
      <c r="Y756" s="205">
        <v>0</v>
      </c>
      <c r="Z756" s="205">
        <v>0</v>
      </c>
      <c r="AA756" s="205">
        <v>0</v>
      </c>
      <c r="AB756" s="205">
        <v>0</v>
      </c>
      <c r="AC756" s="205">
        <v>0</v>
      </c>
      <c r="AD756" s="205">
        <v>0</v>
      </c>
      <c r="AE756" s="205">
        <v>4</v>
      </c>
      <c r="AF756" s="211">
        <f t="shared" si="171"/>
        <v>1122.4368634972827</v>
      </c>
      <c r="AG756" s="205">
        <v>0</v>
      </c>
      <c r="AH756" s="205">
        <v>0</v>
      </c>
      <c r="AI756" s="205">
        <v>0</v>
      </c>
      <c r="AJ756" s="205">
        <v>0</v>
      </c>
      <c r="AK756" s="205">
        <v>0</v>
      </c>
      <c r="AL756" s="211">
        <v>0</v>
      </c>
      <c r="AM756" s="205">
        <v>0</v>
      </c>
      <c r="AN756" s="205">
        <v>0</v>
      </c>
      <c r="AO756" s="211">
        <v>0</v>
      </c>
      <c r="AP756" s="205">
        <v>0</v>
      </c>
      <c r="AQ756" s="204">
        <v>0</v>
      </c>
      <c r="AR756" s="204">
        <v>0</v>
      </c>
    </row>
    <row r="757" spans="1:44" s="204" customFormat="1" ht="36" hidden="1" customHeight="1">
      <c r="A757" s="204">
        <v>1</v>
      </c>
      <c r="B757" s="207">
        <f>SUBTOTAL(103,$A$552:A757)</f>
        <v>0</v>
      </c>
      <c r="C757" s="197" t="s">
        <v>2569</v>
      </c>
      <c r="D757" s="199">
        <v>1992</v>
      </c>
      <c r="E757" s="199"/>
      <c r="F757" s="208" t="s">
        <v>312</v>
      </c>
      <c r="G757" s="199" t="s">
        <v>351</v>
      </c>
      <c r="H757" s="199">
        <v>3</v>
      </c>
      <c r="I757" s="200">
        <v>7999.52</v>
      </c>
      <c r="J757" s="200">
        <v>7999.52</v>
      </c>
      <c r="K757" s="200">
        <v>5812.1</v>
      </c>
      <c r="L757" s="209" t="s">
        <v>2625</v>
      </c>
      <c r="M757" s="199" t="s">
        <v>260</v>
      </c>
      <c r="N757" s="199" t="s">
        <v>264</v>
      </c>
      <c r="O757" s="202" t="s">
        <v>2597</v>
      </c>
      <c r="P757" s="203">
        <v>3633880.13</v>
      </c>
      <c r="Q757" s="203">
        <v>2106080</v>
      </c>
      <c r="R757" s="203">
        <v>0</v>
      </c>
      <c r="S757" s="203">
        <f t="shared" si="165"/>
        <v>1527800.13</v>
      </c>
      <c r="T757" s="203">
        <f t="shared" si="163"/>
        <v>454.26227198631915</v>
      </c>
      <c r="U757" s="203">
        <v>614.48686921215267</v>
      </c>
      <c r="V757" s="210">
        <v>614.48686921215267</v>
      </c>
      <c r="W757" s="210">
        <f t="shared" si="166"/>
        <v>614.48686921215267</v>
      </c>
      <c r="X757" s="210">
        <f t="shared" si="167"/>
        <v>160.22459722583352</v>
      </c>
      <c r="Y757" s="205">
        <v>0</v>
      </c>
      <c r="Z757" s="205">
        <v>0</v>
      </c>
      <c r="AA757" s="205">
        <v>0</v>
      </c>
      <c r="AB757" s="205">
        <v>0</v>
      </c>
      <c r="AC757" s="205">
        <v>0</v>
      </c>
      <c r="AD757" s="205">
        <v>0</v>
      </c>
      <c r="AE757" s="205">
        <v>2</v>
      </c>
      <c r="AF757" s="211">
        <f t="shared" si="171"/>
        <v>614.48686921215267</v>
      </c>
      <c r="AG757" s="205">
        <v>0</v>
      </c>
      <c r="AH757" s="205">
        <v>0</v>
      </c>
      <c r="AI757" s="205">
        <v>0</v>
      </c>
      <c r="AJ757" s="205">
        <v>0</v>
      </c>
      <c r="AK757" s="205">
        <v>0</v>
      </c>
      <c r="AL757" s="211">
        <v>0</v>
      </c>
      <c r="AM757" s="205">
        <v>0</v>
      </c>
      <c r="AN757" s="205">
        <v>0</v>
      </c>
      <c r="AO757" s="211">
        <v>0</v>
      </c>
      <c r="AP757" s="205">
        <v>0</v>
      </c>
      <c r="AQ757" s="204">
        <v>0</v>
      </c>
      <c r="AR757" s="204">
        <v>0</v>
      </c>
    </row>
    <row r="758" spans="1:44" s="204" customFormat="1" ht="36" hidden="1" customHeight="1">
      <c r="A758" s="204">
        <v>1</v>
      </c>
      <c r="B758" s="207">
        <f>SUBTOTAL(103,$A$552:A758)</f>
        <v>0</v>
      </c>
      <c r="C758" s="197" t="s">
        <v>2570</v>
      </c>
      <c r="D758" s="199">
        <v>1983</v>
      </c>
      <c r="E758" s="199"/>
      <c r="F758" s="208" t="s">
        <v>2591</v>
      </c>
      <c r="G758" s="199" t="s">
        <v>351</v>
      </c>
      <c r="H758" s="199">
        <v>4</v>
      </c>
      <c r="I758" s="200">
        <v>8717.5</v>
      </c>
      <c r="J758" s="200">
        <v>8684.7999999999993</v>
      </c>
      <c r="K758" s="200">
        <v>7756.3</v>
      </c>
      <c r="L758" s="209" t="s">
        <v>2623</v>
      </c>
      <c r="M758" s="199" t="s">
        <v>260</v>
      </c>
      <c r="N758" s="199" t="s">
        <v>264</v>
      </c>
      <c r="O758" s="202" t="s">
        <v>2597</v>
      </c>
      <c r="P758" s="203">
        <v>7358227.5999999996</v>
      </c>
      <c r="Q758" s="203">
        <v>4276800</v>
      </c>
      <c r="R758" s="203">
        <v>0</v>
      </c>
      <c r="S758" s="203">
        <f t="shared" si="165"/>
        <v>3081427.5999999996</v>
      </c>
      <c r="T758" s="203">
        <f t="shared" si="163"/>
        <v>844.07543447089188</v>
      </c>
      <c r="U758" s="203">
        <v>1127.7545167765988</v>
      </c>
      <c r="V758" s="210">
        <v>1127.7545167765988</v>
      </c>
      <c r="W758" s="210">
        <f t="shared" si="166"/>
        <v>1127.7545167765988</v>
      </c>
      <c r="X758" s="210">
        <f t="shared" si="167"/>
        <v>283.67908230570697</v>
      </c>
      <c r="Y758" s="205">
        <v>0</v>
      </c>
      <c r="Z758" s="205">
        <v>0</v>
      </c>
      <c r="AA758" s="205">
        <v>0</v>
      </c>
      <c r="AB758" s="205">
        <v>0</v>
      </c>
      <c r="AC758" s="205">
        <v>0</v>
      </c>
      <c r="AD758" s="205">
        <v>0</v>
      </c>
      <c r="AE758" s="205">
        <v>4</v>
      </c>
      <c r="AF758" s="211">
        <f t="shared" si="171"/>
        <v>1127.7545167765988</v>
      </c>
      <c r="AG758" s="205">
        <v>0</v>
      </c>
      <c r="AH758" s="205">
        <v>0</v>
      </c>
      <c r="AI758" s="205">
        <v>0</v>
      </c>
      <c r="AJ758" s="205">
        <v>0</v>
      </c>
      <c r="AK758" s="205">
        <v>0</v>
      </c>
      <c r="AL758" s="211">
        <v>0</v>
      </c>
      <c r="AM758" s="205">
        <v>0</v>
      </c>
      <c r="AN758" s="205">
        <v>0</v>
      </c>
      <c r="AO758" s="211">
        <v>0</v>
      </c>
      <c r="AP758" s="205">
        <v>0</v>
      </c>
      <c r="AQ758" s="204">
        <v>0</v>
      </c>
      <c r="AR758" s="204">
        <v>0</v>
      </c>
    </row>
    <row r="759" spans="1:44" s="219" customFormat="1" ht="36" hidden="1" customHeight="1">
      <c r="A759" s="219">
        <v>1</v>
      </c>
      <c r="B759" s="207">
        <f>SUBTOTAL(103,$A$552:A759)</f>
        <v>0</v>
      </c>
      <c r="C759" s="220" t="s">
        <v>2077</v>
      </c>
      <c r="D759" s="221">
        <v>1989</v>
      </c>
      <c r="E759" s="221"/>
      <c r="F759" s="208" t="s">
        <v>312</v>
      </c>
      <c r="G759" s="221">
        <v>9</v>
      </c>
      <c r="H759" s="221">
        <v>2</v>
      </c>
      <c r="I759" s="222">
        <v>4433.1000000000004</v>
      </c>
      <c r="J759" s="222">
        <v>3943.6</v>
      </c>
      <c r="K759" s="222">
        <v>3943.6</v>
      </c>
      <c r="L759" s="223">
        <v>173</v>
      </c>
      <c r="M759" s="221" t="s">
        <v>260</v>
      </c>
      <c r="N759" s="221" t="s">
        <v>264</v>
      </c>
      <c r="O759" s="224" t="s">
        <v>2352</v>
      </c>
      <c r="P759" s="225">
        <v>79535.62</v>
      </c>
      <c r="Q759" s="225">
        <v>0</v>
      </c>
      <c r="R759" s="225">
        <v>0</v>
      </c>
      <c r="S759" s="225">
        <f t="shared" si="165"/>
        <v>79535.62</v>
      </c>
      <c r="T759" s="225">
        <f t="shared" si="163"/>
        <v>17.941309692991357</v>
      </c>
      <c r="U759" s="218">
        <f>T759</f>
        <v>17.941309692991357</v>
      </c>
      <c r="V759" s="210">
        <v>17.941309692991357</v>
      </c>
      <c r="W759" s="210">
        <f t="shared" si="166"/>
        <v>0</v>
      </c>
      <c r="X759" s="210">
        <f t="shared" si="167"/>
        <v>0</v>
      </c>
      <c r="Y759" s="205">
        <v>0</v>
      </c>
      <c r="Z759" s="205">
        <v>0</v>
      </c>
      <c r="AA759" s="226">
        <v>0</v>
      </c>
      <c r="AB759" s="226">
        <v>0</v>
      </c>
      <c r="AC759" s="226">
        <v>0</v>
      </c>
      <c r="AD759" s="226">
        <v>0</v>
      </c>
      <c r="AE759" s="226">
        <v>0</v>
      </c>
      <c r="AF759" s="211">
        <v>0</v>
      </c>
      <c r="AG759" s="226">
        <v>0</v>
      </c>
      <c r="AH759" s="226">
        <v>0</v>
      </c>
      <c r="AI759" s="226">
        <v>0</v>
      </c>
      <c r="AJ759" s="226">
        <v>0</v>
      </c>
      <c r="AK759" s="226">
        <v>0</v>
      </c>
      <c r="AL759" s="227">
        <v>0</v>
      </c>
      <c r="AM759" s="226">
        <v>0</v>
      </c>
      <c r="AN759" s="226">
        <v>0</v>
      </c>
      <c r="AO759" s="227">
        <v>0</v>
      </c>
      <c r="AP759" s="226">
        <v>0</v>
      </c>
      <c r="AQ759" s="219">
        <v>0</v>
      </c>
      <c r="AR759" s="219">
        <v>0</v>
      </c>
    </row>
    <row r="760" spans="1:44" s="204" customFormat="1" ht="36" hidden="1" customHeight="1">
      <c r="A760" s="204">
        <v>1</v>
      </c>
      <c r="B760" s="207">
        <f>SUBTOTAL(103,$A$552:A760)</f>
        <v>0</v>
      </c>
      <c r="C760" s="197" t="s">
        <v>2571</v>
      </c>
      <c r="D760" s="199">
        <v>1995</v>
      </c>
      <c r="E760" s="199"/>
      <c r="F760" s="208" t="s">
        <v>312</v>
      </c>
      <c r="G760" s="199" t="s">
        <v>351</v>
      </c>
      <c r="H760" s="199" t="s">
        <v>306</v>
      </c>
      <c r="I760" s="200">
        <v>6546.6</v>
      </c>
      <c r="J760" s="200">
        <v>6546.6</v>
      </c>
      <c r="K760" s="200">
        <v>5802.2</v>
      </c>
      <c r="L760" s="209" t="s">
        <v>2626</v>
      </c>
      <c r="M760" s="199" t="s">
        <v>260</v>
      </c>
      <c r="N760" s="199" t="s">
        <v>264</v>
      </c>
      <c r="O760" s="202" t="s">
        <v>2624</v>
      </c>
      <c r="P760" s="203">
        <v>5415361.9199999999</v>
      </c>
      <c r="Q760" s="203">
        <v>3159120</v>
      </c>
      <c r="R760" s="203">
        <v>0</v>
      </c>
      <c r="S760" s="203">
        <f t="shared" si="165"/>
        <v>2256241.92</v>
      </c>
      <c r="T760" s="203">
        <f t="shared" si="163"/>
        <v>827.20219961506734</v>
      </c>
      <c r="U760" s="203">
        <v>1126.2945651177711</v>
      </c>
      <c r="V760" s="210">
        <v>1126.2945651177711</v>
      </c>
      <c r="W760" s="210">
        <f t="shared" si="166"/>
        <v>1126.2945651177711</v>
      </c>
      <c r="X760" s="210">
        <f t="shared" si="167"/>
        <v>299.09236550270373</v>
      </c>
      <c r="Y760" s="205">
        <v>0</v>
      </c>
      <c r="Z760" s="205">
        <v>0</v>
      </c>
      <c r="AA760" s="205">
        <v>0</v>
      </c>
      <c r="AB760" s="205">
        <v>0</v>
      </c>
      <c r="AC760" s="205">
        <v>0</v>
      </c>
      <c r="AD760" s="205">
        <v>0</v>
      </c>
      <c r="AE760" s="205">
        <v>3</v>
      </c>
      <c r="AF760" s="211">
        <f t="shared" ref="AF760:AF764" si="172">2457800*AE760/I760</f>
        <v>1126.2945651177711</v>
      </c>
      <c r="AG760" s="205">
        <v>0</v>
      </c>
      <c r="AH760" s="205">
        <v>0</v>
      </c>
      <c r="AI760" s="205">
        <v>0</v>
      </c>
      <c r="AJ760" s="205">
        <v>0</v>
      </c>
      <c r="AK760" s="205">
        <v>0</v>
      </c>
      <c r="AL760" s="211">
        <v>0</v>
      </c>
      <c r="AM760" s="205">
        <v>0</v>
      </c>
      <c r="AN760" s="205">
        <v>0</v>
      </c>
      <c r="AO760" s="211">
        <v>0</v>
      </c>
      <c r="AP760" s="205">
        <v>0</v>
      </c>
      <c r="AQ760" s="204">
        <v>0</v>
      </c>
      <c r="AR760" s="204">
        <v>0</v>
      </c>
    </row>
    <row r="761" spans="1:44" s="204" customFormat="1" ht="36" hidden="1" customHeight="1">
      <c r="A761" s="204">
        <v>1</v>
      </c>
      <c r="B761" s="207">
        <f>SUBTOTAL(103,$A$552:A761)</f>
        <v>0</v>
      </c>
      <c r="C761" s="197" t="s">
        <v>2572</v>
      </c>
      <c r="D761" s="199">
        <v>1994</v>
      </c>
      <c r="E761" s="199"/>
      <c r="F761" s="208" t="s">
        <v>312</v>
      </c>
      <c r="G761" s="199" t="s">
        <v>351</v>
      </c>
      <c r="H761" s="199" t="s">
        <v>297</v>
      </c>
      <c r="I761" s="200">
        <v>4979.8999999999996</v>
      </c>
      <c r="J761" s="200">
        <v>4979.8999999999996</v>
      </c>
      <c r="K761" s="200">
        <v>3884.9</v>
      </c>
      <c r="L761" s="209" t="s">
        <v>2627</v>
      </c>
      <c r="M761" s="199" t="s">
        <v>260</v>
      </c>
      <c r="N761" s="199" t="s">
        <v>264</v>
      </c>
      <c r="O761" s="202" t="s">
        <v>2359</v>
      </c>
      <c r="P761" s="203">
        <v>3634118.16</v>
      </c>
      <c r="Q761" s="203">
        <v>2106080</v>
      </c>
      <c r="R761" s="203">
        <v>0</v>
      </c>
      <c r="S761" s="203">
        <f t="shared" si="165"/>
        <v>1528038.1600000001</v>
      </c>
      <c r="T761" s="203">
        <f t="shared" si="163"/>
        <v>729.75725616980264</v>
      </c>
      <c r="U761" s="203">
        <v>987.08809413843653</v>
      </c>
      <c r="V761" s="210">
        <v>987.08809413843653</v>
      </c>
      <c r="W761" s="210">
        <f t="shared" si="166"/>
        <v>987.08809413843653</v>
      </c>
      <c r="X761" s="210">
        <f t="shared" si="167"/>
        <v>257.33083796863389</v>
      </c>
      <c r="Y761" s="205">
        <v>0</v>
      </c>
      <c r="Z761" s="205">
        <v>0</v>
      </c>
      <c r="AA761" s="205">
        <v>0</v>
      </c>
      <c r="AB761" s="205">
        <v>0</v>
      </c>
      <c r="AC761" s="205">
        <v>0</v>
      </c>
      <c r="AD761" s="205">
        <v>0</v>
      </c>
      <c r="AE761" s="205">
        <v>2</v>
      </c>
      <c r="AF761" s="211">
        <f t="shared" si="172"/>
        <v>987.08809413843653</v>
      </c>
      <c r="AG761" s="205">
        <v>0</v>
      </c>
      <c r="AH761" s="205">
        <v>0</v>
      </c>
      <c r="AI761" s="205">
        <v>0</v>
      </c>
      <c r="AJ761" s="205">
        <v>0</v>
      </c>
      <c r="AK761" s="205">
        <v>0</v>
      </c>
      <c r="AL761" s="211">
        <v>0</v>
      </c>
      <c r="AM761" s="205">
        <v>0</v>
      </c>
      <c r="AN761" s="205">
        <v>0</v>
      </c>
      <c r="AO761" s="211">
        <v>0</v>
      </c>
      <c r="AP761" s="205">
        <v>0</v>
      </c>
      <c r="AQ761" s="204">
        <v>0</v>
      </c>
      <c r="AR761" s="204">
        <v>0</v>
      </c>
    </row>
    <row r="762" spans="1:44" s="204" customFormat="1" ht="36" hidden="1" customHeight="1">
      <c r="A762" s="204">
        <v>1</v>
      </c>
      <c r="B762" s="207">
        <f>SUBTOTAL(103,$A$552:A762)</f>
        <v>0</v>
      </c>
      <c r="C762" s="197" t="s">
        <v>2573</v>
      </c>
      <c r="D762" s="199">
        <v>1995</v>
      </c>
      <c r="E762" s="199"/>
      <c r="F762" s="208" t="s">
        <v>312</v>
      </c>
      <c r="G762" s="199" t="s">
        <v>351</v>
      </c>
      <c r="H762" s="199" t="s">
        <v>2189</v>
      </c>
      <c r="I762" s="200">
        <v>17475.599999999999</v>
      </c>
      <c r="J762" s="200">
        <v>17475.599999999999</v>
      </c>
      <c r="K762" s="200">
        <v>13470.3</v>
      </c>
      <c r="L762" s="209" t="s">
        <v>2628</v>
      </c>
      <c r="M762" s="199" t="s">
        <v>260</v>
      </c>
      <c r="N762" s="199" t="s">
        <v>264</v>
      </c>
      <c r="O762" s="202" t="s">
        <v>2359</v>
      </c>
      <c r="P762" s="203">
        <v>12543708.529999999</v>
      </c>
      <c r="Q762" s="203">
        <v>7371280</v>
      </c>
      <c r="R762" s="203">
        <v>0</v>
      </c>
      <c r="S762" s="203">
        <f t="shared" si="165"/>
        <v>5172428.5299999993</v>
      </c>
      <c r="T762" s="203">
        <f t="shared" si="163"/>
        <v>717.78414074480997</v>
      </c>
      <c r="U762" s="203">
        <v>984.4926640573143</v>
      </c>
      <c r="V762" s="210">
        <v>984.4926640573143</v>
      </c>
      <c r="W762" s="210">
        <f t="shared" si="166"/>
        <v>984.4926640573143</v>
      </c>
      <c r="X762" s="210">
        <f t="shared" si="167"/>
        <v>266.70852331250433</v>
      </c>
      <c r="Y762" s="205">
        <v>0</v>
      </c>
      <c r="Z762" s="205">
        <v>0</v>
      </c>
      <c r="AA762" s="205">
        <v>0</v>
      </c>
      <c r="AB762" s="205">
        <v>0</v>
      </c>
      <c r="AC762" s="205">
        <v>0</v>
      </c>
      <c r="AD762" s="205">
        <v>0</v>
      </c>
      <c r="AE762" s="205">
        <v>7</v>
      </c>
      <c r="AF762" s="211">
        <f t="shared" si="172"/>
        <v>984.4926640573143</v>
      </c>
      <c r="AG762" s="205">
        <v>0</v>
      </c>
      <c r="AH762" s="205">
        <v>0</v>
      </c>
      <c r="AI762" s="205">
        <v>0</v>
      </c>
      <c r="AJ762" s="205">
        <v>0</v>
      </c>
      <c r="AK762" s="205">
        <v>0</v>
      </c>
      <c r="AL762" s="211">
        <v>0</v>
      </c>
      <c r="AM762" s="205">
        <v>0</v>
      </c>
      <c r="AN762" s="205">
        <v>0</v>
      </c>
      <c r="AO762" s="211">
        <v>0</v>
      </c>
      <c r="AP762" s="205">
        <v>0</v>
      </c>
      <c r="AQ762" s="204">
        <v>0</v>
      </c>
      <c r="AR762" s="204">
        <v>0</v>
      </c>
    </row>
    <row r="763" spans="1:44" s="204" customFormat="1" ht="36" hidden="1" customHeight="1">
      <c r="A763" s="204">
        <v>1</v>
      </c>
      <c r="B763" s="207">
        <f>SUBTOTAL(103,$A$552:A763)</f>
        <v>0</v>
      </c>
      <c r="C763" s="197" t="s">
        <v>2574</v>
      </c>
      <c r="D763" s="199">
        <v>1995</v>
      </c>
      <c r="E763" s="199"/>
      <c r="F763" s="208" t="s">
        <v>312</v>
      </c>
      <c r="G763" s="199" t="s">
        <v>351</v>
      </c>
      <c r="H763" s="199" t="s">
        <v>306</v>
      </c>
      <c r="I763" s="200">
        <v>7478.1</v>
      </c>
      <c r="J763" s="200">
        <v>7478.1</v>
      </c>
      <c r="K763" s="200">
        <v>5774.8</v>
      </c>
      <c r="L763" s="209" t="s">
        <v>2629</v>
      </c>
      <c r="M763" s="199" t="s">
        <v>260</v>
      </c>
      <c r="N763" s="199" t="s">
        <v>264</v>
      </c>
      <c r="O763" s="202" t="s">
        <v>2359</v>
      </c>
      <c r="P763" s="203">
        <v>5421085.0499999998</v>
      </c>
      <c r="Q763" s="203">
        <v>3159120</v>
      </c>
      <c r="R763" s="203">
        <v>0</v>
      </c>
      <c r="S763" s="203">
        <f t="shared" si="165"/>
        <v>2261965.0499999998</v>
      </c>
      <c r="T763" s="203">
        <f t="shared" si="163"/>
        <v>724.92813014000876</v>
      </c>
      <c r="U763" s="203">
        <v>985.99911742287475</v>
      </c>
      <c r="V763" s="210">
        <v>985.99911742287475</v>
      </c>
      <c r="W763" s="210">
        <f t="shared" si="166"/>
        <v>985.99911742287475</v>
      </c>
      <c r="X763" s="210">
        <f t="shared" si="167"/>
        <v>261.07098728286599</v>
      </c>
      <c r="Y763" s="205">
        <v>0</v>
      </c>
      <c r="Z763" s="205">
        <v>0</v>
      </c>
      <c r="AA763" s="205">
        <v>0</v>
      </c>
      <c r="AB763" s="205">
        <v>0</v>
      </c>
      <c r="AC763" s="205">
        <v>0</v>
      </c>
      <c r="AD763" s="205">
        <v>0</v>
      </c>
      <c r="AE763" s="205">
        <v>3</v>
      </c>
      <c r="AF763" s="211">
        <f t="shared" si="172"/>
        <v>985.99911742287475</v>
      </c>
      <c r="AG763" s="205">
        <v>0</v>
      </c>
      <c r="AH763" s="205">
        <v>0</v>
      </c>
      <c r="AI763" s="205">
        <v>0</v>
      </c>
      <c r="AJ763" s="205">
        <v>0</v>
      </c>
      <c r="AK763" s="205">
        <v>0</v>
      </c>
      <c r="AL763" s="211">
        <v>0</v>
      </c>
      <c r="AM763" s="205">
        <v>0</v>
      </c>
      <c r="AN763" s="205">
        <v>0</v>
      </c>
      <c r="AO763" s="211">
        <v>0</v>
      </c>
      <c r="AP763" s="205">
        <v>0</v>
      </c>
      <c r="AQ763" s="204">
        <v>0</v>
      </c>
      <c r="AR763" s="204">
        <v>0</v>
      </c>
    </row>
    <row r="764" spans="1:44" s="204" customFormat="1" ht="36" hidden="1" customHeight="1">
      <c r="A764" s="204">
        <v>1</v>
      </c>
      <c r="B764" s="207">
        <f>SUBTOTAL(103,$A$552:A764)</f>
        <v>0</v>
      </c>
      <c r="C764" s="197" t="s">
        <v>2575</v>
      </c>
      <c r="D764" s="199">
        <v>1992</v>
      </c>
      <c r="E764" s="199"/>
      <c r="F764" s="208" t="s">
        <v>312</v>
      </c>
      <c r="G764" s="199" t="s">
        <v>351</v>
      </c>
      <c r="H764" s="199" t="s">
        <v>345</v>
      </c>
      <c r="I764" s="200">
        <v>12531</v>
      </c>
      <c r="J764" s="200">
        <v>12530.8</v>
      </c>
      <c r="K764" s="200">
        <v>9705.5</v>
      </c>
      <c r="L764" s="209" t="s">
        <v>2630</v>
      </c>
      <c r="M764" s="199" t="s">
        <v>260</v>
      </c>
      <c r="N764" s="199" t="s">
        <v>264</v>
      </c>
      <c r="O764" s="202" t="s">
        <v>2359</v>
      </c>
      <c r="P764" s="203">
        <v>8975125.9199999999</v>
      </c>
      <c r="Q764" s="203">
        <v>5265200</v>
      </c>
      <c r="R764" s="203">
        <v>0</v>
      </c>
      <c r="S764" s="203">
        <f t="shared" si="165"/>
        <v>3709925.92</v>
      </c>
      <c r="T764" s="203">
        <f t="shared" si="163"/>
        <v>716.23381374192002</v>
      </c>
      <c r="U764" s="203">
        <v>980.68789402282334</v>
      </c>
      <c r="V764" s="210">
        <v>980.68789402282334</v>
      </c>
      <c r="W764" s="210">
        <f t="shared" si="166"/>
        <v>980.68789402282334</v>
      </c>
      <c r="X764" s="210">
        <f t="shared" si="167"/>
        <v>264.45408028090333</v>
      </c>
      <c r="Y764" s="205">
        <v>0</v>
      </c>
      <c r="Z764" s="205">
        <v>0</v>
      </c>
      <c r="AA764" s="205">
        <v>0</v>
      </c>
      <c r="AB764" s="205">
        <v>0</v>
      </c>
      <c r="AC764" s="205">
        <v>0</v>
      </c>
      <c r="AD764" s="205">
        <v>0</v>
      </c>
      <c r="AE764" s="205">
        <v>5</v>
      </c>
      <c r="AF764" s="211">
        <f t="shared" si="172"/>
        <v>980.68789402282334</v>
      </c>
      <c r="AG764" s="205">
        <v>0</v>
      </c>
      <c r="AH764" s="205">
        <v>0</v>
      </c>
      <c r="AI764" s="205">
        <v>0</v>
      </c>
      <c r="AJ764" s="205">
        <v>0</v>
      </c>
      <c r="AK764" s="205">
        <v>0</v>
      </c>
      <c r="AL764" s="211">
        <v>0</v>
      </c>
      <c r="AM764" s="205">
        <v>0</v>
      </c>
      <c r="AN764" s="205">
        <v>0</v>
      </c>
      <c r="AO764" s="211">
        <v>0</v>
      </c>
      <c r="AP764" s="205">
        <v>0</v>
      </c>
      <c r="AQ764" s="204">
        <v>0</v>
      </c>
      <c r="AR764" s="204">
        <v>0</v>
      </c>
    </row>
    <row r="765" spans="1:44" s="204" customFormat="1" ht="36" hidden="1" customHeight="1">
      <c r="B765" s="197" t="s">
        <v>727</v>
      </c>
      <c r="C765" s="212"/>
      <c r="D765" s="199" t="s">
        <v>857</v>
      </c>
      <c r="E765" s="199" t="s">
        <v>857</v>
      </c>
      <c r="F765" s="199" t="s">
        <v>857</v>
      </c>
      <c r="G765" s="199" t="s">
        <v>857</v>
      </c>
      <c r="H765" s="199" t="s">
        <v>857</v>
      </c>
      <c r="I765" s="200">
        <f>SUM(I766:I780)</f>
        <v>117812.8</v>
      </c>
      <c r="J765" s="200">
        <f>SUM(J766:J780)</f>
        <v>102291.8</v>
      </c>
      <c r="K765" s="200">
        <f>SUM(K766:K780)</f>
        <v>96586</v>
      </c>
      <c r="L765" s="201">
        <f>SUM(L766:L780)</f>
        <v>2907</v>
      </c>
      <c r="M765" s="199" t="s">
        <v>857</v>
      </c>
      <c r="N765" s="199" t="s">
        <v>857</v>
      </c>
      <c r="O765" s="202" t="s">
        <v>857</v>
      </c>
      <c r="P765" s="200">
        <v>102854114.87</v>
      </c>
      <c r="Q765" s="200">
        <f>SUM(Q766:Q780)</f>
        <v>26434432</v>
      </c>
      <c r="R765" s="200">
        <f>SUM(R766:R780)</f>
        <v>0</v>
      </c>
      <c r="S765" s="200">
        <f>SUM(S766:S780)</f>
        <v>76419682.870000005</v>
      </c>
      <c r="T765" s="203">
        <f t="shared" si="163"/>
        <v>873.0300516582239</v>
      </c>
      <c r="U765" s="203">
        <f>MAX(U766:U780)</f>
        <v>4630.9400000000005</v>
      </c>
      <c r="W765" s="217"/>
      <c r="Y765" s="205">
        <v>988552.94</v>
      </c>
      <c r="Z765" s="205">
        <v>2392274.61</v>
      </c>
      <c r="AA765" s="205">
        <v>3100000</v>
      </c>
      <c r="AB765" s="205">
        <v>1290609.53</v>
      </c>
      <c r="AC765" s="205">
        <v>4151514.4</v>
      </c>
      <c r="AD765" s="205">
        <v>0</v>
      </c>
      <c r="AE765" s="205">
        <v>40</v>
      </c>
      <c r="AF765" s="205">
        <v>87928522.5</v>
      </c>
      <c r="AG765" s="205">
        <v>0</v>
      </c>
      <c r="AH765" s="205">
        <v>0</v>
      </c>
      <c r="AI765" s="205">
        <v>0</v>
      </c>
      <c r="AJ765" s="205">
        <v>0</v>
      </c>
      <c r="AK765" s="205">
        <v>0</v>
      </c>
      <c r="AL765" s="205">
        <v>0</v>
      </c>
      <c r="AM765" s="205">
        <v>0</v>
      </c>
      <c r="AN765" s="205">
        <v>0</v>
      </c>
      <c r="AO765" s="205">
        <v>0</v>
      </c>
      <c r="AP765" s="205">
        <v>0</v>
      </c>
      <c r="AQ765" s="204">
        <v>0</v>
      </c>
      <c r="AR765" s="204">
        <v>0</v>
      </c>
    </row>
    <row r="766" spans="1:44" s="204" customFormat="1" ht="36" hidden="1" customHeight="1">
      <c r="A766" s="204">
        <v>1</v>
      </c>
      <c r="B766" s="207">
        <f>SUBTOTAL(103,$A$552:A766)</f>
        <v>0</v>
      </c>
      <c r="C766" s="197" t="s">
        <v>373</v>
      </c>
      <c r="D766" s="199">
        <v>1982</v>
      </c>
      <c r="E766" s="199">
        <v>2015</v>
      </c>
      <c r="F766" s="208" t="s">
        <v>312</v>
      </c>
      <c r="G766" s="199">
        <v>9</v>
      </c>
      <c r="H766" s="199" t="s">
        <v>302</v>
      </c>
      <c r="I766" s="200">
        <v>8597.2000000000007</v>
      </c>
      <c r="J766" s="200">
        <v>7716.3</v>
      </c>
      <c r="K766" s="200">
        <v>7660.3</v>
      </c>
      <c r="L766" s="209">
        <v>370</v>
      </c>
      <c r="M766" s="199" t="s">
        <v>260</v>
      </c>
      <c r="N766" s="199" t="s">
        <v>264</v>
      </c>
      <c r="O766" s="202" t="s">
        <v>313</v>
      </c>
      <c r="P766" s="203">
        <v>6784672.5999999996</v>
      </c>
      <c r="Q766" s="203">
        <v>4146432</v>
      </c>
      <c r="R766" s="203">
        <v>0</v>
      </c>
      <c r="S766" s="203">
        <f t="shared" ref="S766:S780" si="173">P766-Q766-R766</f>
        <v>2638240.5999999996</v>
      </c>
      <c r="T766" s="203">
        <f t="shared" si="163"/>
        <v>789.17235844228344</v>
      </c>
      <c r="U766" s="203">
        <v>1143.5351044526124</v>
      </c>
      <c r="V766" s="210">
        <v>1143.5351044526124</v>
      </c>
      <c r="W766" s="210">
        <f t="shared" ref="W766:W780" si="174">Y766+Z766+AA766+AB766+AC766+AF766+AH766+AJ766+AL766+AN766+AO766+AP766+AQ766+AR766</f>
        <v>1143.5351044526124</v>
      </c>
      <c r="X766" s="210">
        <f t="shared" ref="X766:X780" si="175">U766-T766</f>
        <v>354.36274601032892</v>
      </c>
      <c r="Y766" s="205">
        <v>0</v>
      </c>
      <c r="Z766" s="205">
        <v>0</v>
      </c>
      <c r="AA766" s="205">
        <v>0</v>
      </c>
      <c r="AB766" s="205">
        <v>0</v>
      </c>
      <c r="AC766" s="205">
        <v>0</v>
      </c>
      <c r="AD766" s="205">
        <v>0</v>
      </c>
      <c r="AE766" s="205">
        <v>4</v>
      </c>
      <c r="AF766" s="211">
        <f>2457800*AE766/I766</f>
        <v>1143.5351044526124</v>
      </c>
      <c r="AG766" s="205">
        <v>0</v>
      </c>
      <c r="AH766" s="205">
        <v>0</v>
      </c>
      <c r="AI766" s="205">
        <v>0</v>
      </c>
      <c r="AJ766" s="205">
        <v>0</v>
      </c>
      <c r="AK766" s="205">
        <v>0</v>
      </c>
      <c r="AL766" s="211">
        <v>0</v>
      </c>
      <c r="AM766" s="205">
        <v>0</v>
      </c>
      <c r="AN766" s="205">
        <v>0</v>
      </c>
      <c r="AO766" s="211">
        <v>0</v>
      </c>
      <c r="AP766" s="205">
        <v>0</v>
      </c>
      <c r="AQ766" s="204">
        <v>0</v>
      </c>
      <c r="AR766" s="204">
        <v>0</v>
      </c>
    </row>
    <row r="767" spans="1:44" s="204" customFormat="1" ht="36" hidden="1" customHeight="1">
      <c r="A767" s="204">
        <v>1</v>
      </c>
      <c r="B767" s="207">
        <f>SUBTOTAL(103,$A$552:A767)</f>
        <v>0</v>
      </c>
      <c r="C767" s="197" t="s">
        <v>1604</v>
      </c>
      <c r="D767" s="199">
        <v>1981</v>
      </c>
      <c r="E767" s="199">
        <v>2015</v>
      </c>
      <c r="F767" s="208" t="s">
        <v>312</v>
      </c>
      <c r="G767" s="199">
        <v>5</v>
      </c>
      <c r="H767" s="199" t="s">
        <v>345</v>
      </c>
      <c r="I767" s="200">
        <v>3965.2</v>
      </c>
      <c r="J767" s="200">
        <v>3485.8</v>
      </c>
      <c r="K767" s="200">
        <v>3424</v>
      </c>
      <c r="L767" s="209">
        <v>178</v>
      </c>
      <c r="M767" s="199" t="s">
        <v>260</v>
      </c>
      <c r="N767" s="199" t="s">
        <v>264</v>
      </c>
      <c r="O767" s="202" t="s">
        <v>314</v>
      </c>
      <c r="P767" s="203">
        <v>209745.8</v>
      </c>
      <c r="Q767" s="203">
        <v>0</v>
      </c>
      <c r="R767" s="203">
        <v>0</v>
      </c>
      <c r="S767" s="203">
        <f t="shared" si="173"/>
        <v>209745.8</v>
      </c>
      <c r="T767" s="203">
        <f t="shared" ref="T767:T858" si="176">P767/I767</f>
        <v>52.896650862503783</v>
      </c>
      <c r="U767" s="218">
        <f>T767</f>
        <v>52.896650862503783</v>
      </c>
      <c r="V767" s="210">
        <v>52.896650862503783</v>
      </c>
      <c r="W767" s="210">
        <f t="shared" si="174"/>
        <v>0</v>
      </c>
      <c r="X767" s="210">
        <f t="shared" si="175"/>
        <v>0</v>
      </c>
      <c r="Y767" s="205">
        <v>0</v>
      </c>
      <c r="Z767" s="205">
        <v>0</v>
      </c>
      <c r="AA767" s="205">
        <v>0</v>
      </c>
      <c r="AB767" s="205">
        <v>0</v>
      </c>
      <c r="AC767" s="205">
        <v>0</v>
      </c>
      <c r="AD767" s="205">
        <v>0</v>
      </c>
      <c r="AE767" s="205">
        <v>0</v>
      </c>
      <c r="AF767" s="211">
        <v>0</v>
      </c>
      <c r="AG767" s="205">
        <v>0</v>
      </c>
      <c r="AH767" s="205">
        <v>0</v>
      </c>
      <c r="AI767" s="205">
        <v>0</v>
      </c>
      <c r="AJ767" s="205">
        <v>0</v>
      </c>
      <c r="AK767" s="205">
        <v>0</v>
      </c>
      <c r="AL767" s="211">
        <v>0</v>
      </c>
      <c r="AM767" s="205">
        <v>0</v>
      </c>
      <c r="AN767" s="205">
        <v>0</v>
      </c>
      <c r="AO767" s="211">
        <v>0</v>
      </c>
      <c r="AP767" s="205">
        <v>0</v>
      </c>
      <c r="AQ767" s="204">
        <v>0</v>
      </c>
      <c r="AR767" s="204">
        <v>0</v>
      </c>
    </row>
    <row r="768" spans="1:44" s="204" customFormat="1" ht="36" hidden="1" customHeight="1">
      <c r="A768" s="204">
        <v>1</v>
      </c>
      <c r="B768" s="207">
        <f>SUBTOTAL(103,$A$552:A768)</f>
        <v>0</v>
      </c>
      <c r="C768" s="197" t="s">
        <v>374</v>
      </c>
      <c r="D768" s="199">
        <v>1973</v>
      </c>
      <c r="E768" s="199">
        <v>2017</v>
      </c>
      <c r="F768" s="208" t="s">
        <v>312</v>
      </c>
      <c r="G768" s="199">
        <v>5</v>
      </c>
      <c r="H768" s="199" t="s">
        <v>345</v>
      </c>
      <c r="I768" s="200">
        <v>3822.6</v>
      </c>
      <c r="J768" s="200">
        <v>3360.4</v>
      </c>
      <c r="K768" s="200">
        <v>3360.4</v>
      </c>
      <c r="L768" s="209">
        <v>155</v>
      </c>
      <c r="M768" s="199" t="s">
        <v>260</v>
      </c>
      <c r="N768" s="199" t="s">
        <v>264</v>
      </c>
      <c r="O768" s="202" t="s">
        <v>314</v>
      </c>
      <c r="P768" s="203">
        <v>100016.58</v>
      </c>
      <c r="Q768" s="203">
        <v>0</v>
      </c>
      <c r="R768" s="203">
        <v>0</v>
      </c>
      <c r="S768" s="203">
        <f t="shared" si="173"/>
        <v>100016.58</v>
      </c>
      <c r="T768" s="203">
        <f t="shared" si="176"/>
        <v>26.164542458012871</v>
      </c>
      <c r="U768" s="218">
        <f>T768</f>
        <v>26.164542458012871</v>
      </c>
      <c r="V768" s="210">
        <v>26.164542458012871</v>
      </c>
      <c r="W768" s="210">
        <f t="shared" si="174"/>
        <v>0</v>
      </c>
      <c r="X768" s="210">
        <f t="shared" si="175"/>
        <v>0</v>
      </c>
      <c r="Y768" s="205">
        <v>0</v>
      </c>
      <c r="Z768" s="205">
        <v>0</v>
      </c>
      <c r="AA768" s="205">
        <v>0</v>
      </c>
      <c r="AB768" s="205">
        <v>0</v>
      </c>
      <c r="AC768" s="205">
        <v>0</v>
      </c>
      <c r="AD768" s="205">
        <v>0</v>
      </c>
      <c r="AE768" s="205">
        <v>0</v>
      </c>
      <c r="AF768" s="211">
        <v>0</v>
      </c>
      <c r="AG768" s="205">
        <v>0</v>
      </c>
      <c r="AH768" s="205">
        <v>0</v>
      </c>
      <c r="AI768" s="205">
        <v>0</v>
      </c>
      <c r="AJ768" s="205">
        <v>0</v>
      </c>
      <c r="AK768" s="205">
        <v>0</v>
      </c>
      <c r="AL768" s="211">
        <v>0</v>
      </c>
      <c r="AM768" s="205">
        <v>0</v>
      </c>
      <c r="AN768" s="205">
        <v>0</v>
      </c>
      <c r="AO768" s="211">
        <v>0</v>
      </c>
      <c r="AP768" s="205">
        <v>0</v>
      </c>
      <c r="AQ768" s="204">
        <v>0</v>
      </c>
      <c r="AR768" s="204">
        <v>0</v>
      </c>
    </row>
    <row r="769" spans="1:44" s="204" customFormat="1" ht="36" hidden="1" customHeight="1">
      <c r="A769" s="204">
        <v>1</v>
      </c>
      <c r="B769" s="207">
        <f>SUBTOTAL(103,$A$552:A769)</f>
        <v>0</v>
      </c>
      <c r="C769" s="197" t="s">
        <v>1136</v>
      </c>
      <c r="D769" s="199">
        <v>1979</v>
      </c>
      <c r="E769" s="199">
        <v>2016</v>
      </c>
      <c r="F769" s="208" t="s">
        <v>312</v>
      </c>
      <c r="G769" s="199">
        <v>9</v>
      </c>
      <c r="H769" s="199" t="s">
        <v>302</v>
      </c>
      <c r="I769" s="203">
        <v>7590.3</v>
      </c>
      <c r="J769" s="203">
        <v>7004.9</v>
      </c>
      <c r="K769" s="203">
        <v>6957</v>
      </c>
      <c r="L769" s="209">
        <v>363</v>
      </c>
      <c r="M769" s="199" t="s">
        <v>260</v>
      </c>
      <c r="N769" s="199" t="s">
        <v>264</v>
      </c>
      <c r="O769" s="202" t="s">
        <v>313</v>
      </c>
      <c r="P769" s="203">
        <v>12101795.75</v>
      </c>
      <c r="Q769" s="203">
        <v>0</v>
      </c>
      <c r="R769" s="203">
        <v>0</v>
      </c>
      <c r="S769" s="203">
        <f t="shared" si="173"/>
        <v>12101795.75</v>
      </c>
      <c r="T769" s="203">
        <f t="shared" si="176"/>
        <v>1594.376473920662</v>
      </c>
      <c r="U769" s="203">
        <v>4630.9400000000005</v>
      </c>
      <c r="V769" s="210">
        <v>4630.9400000000005</v>
      </c>
      <c r="W769" s="210">
        <f t="shared" si="174"/>
        <v>4630.9400000000005</v>
      </c>
      <c r="X769" s="210">
        <f t="shared" si="175"/>
        <v>3036.5635260793388</v>
      </c>
      <c r="Y769" s="205">
        <v>113.09</v>
      </c>
      <c r="Z769" s="205">
        <v>262.75</v>
      </c>
      <c r="AA769" s="205">
        <v>3259.66</v>
      </c>
      <c r="AB769" s="205">
        <v>184.98</v>
      </c>
      <c r="AC769" s="205">
        <v>810.46</v>
      </c>
      <c r="AD769" s="205">
        <v>0</v>
      </c>
      <c r="AE769" s="205">
        <v>0</v>
      </c>
      <c r="AF769" s="211">
        <v>0</v>
      </c>
      <c r="AG769" s="205">
        <v>0</v>
      </c>
      <c r="AH769" s="205">
        <v>0</v>
      </c>
      <c r="AI769" s="205">
        <v>0</v>
      </c>
      <c r="AJ769" s="205">
        <v>0</v>
      </c>
      <c r="AK769" s="205">
        <v>0</v>
      </c>
      <c r="AL769" s="211">
        <v>0</v>
      </c>
      <c r="AM769" s="205">
        <v>0</v>
      </c>
      <c r="AN769" s="205">
        <v>0</v>
      </c>
      <c r="AO769" s="211">
        <v>0</v>
      </c>
      <c r="AP769" s="205">
        <v>0</v>
      </c>
      <c r="AQ769" s="204">
        <v>0</v>
      </c>
      <c r="AR769" s="204">
        <v>0</v>
      </c>
    </row>
    <row r="770" spans="1:44" s="204" customFormat="1" ht="36" hidden="1" customHeight="1">
      <c r="A770" s="204">
        <v>1</v>
      </c>
      <c r="B770" s="207">
        <f>SUBTOTAL(103,$A$552:A770)</f>
        <v>0</v>
      </c>
      <c r="C770" s="197" t="s">
        <v>1137</v>
      </c>
      <c r="D770" s="199">
        <v>1985</v>
      </c>
      <c r="E770" s="199">
        <v>2018</v>
      </c>
      <c r="F770" s="208" t="s">
        <v>262</v>
      </c>
      <c r="G770" s="199">
        <v>9</v>
      </c>
      <c r="H770" s="199" t="s">
        <v>298</v>
      </c>
      <c r="I770" s="203">
        <v>5367.9</v>
      </c>
      <c r="J770" s="203">
        <v>4145.6000000000004</v>
      </c>
      <c r="K770" s="203">
        <v>3643.5</v>
      </c>
      <c r="L770" s="209">
        <v>300</v>
      </c>
      <c r="M770" s="199" t="s">
        <v>260</v>
      </c>
      <c r="N770" s="199" t="s">
        <v>264</v>
      </c>
      <c r="O770" s="202" t="s">
        <v>1303</v>
      </c>
      <c r="P770" s="203">
        <v>3601876.7</v>
      </c>
      <c r="Q770" s="203">
        <v>0</v>
      </c>
      <c r="R770" s="203">
        <v>0</v>
      </c>
      <c r="S770" s="203">
        <f t="shared" si="173"/>
        <v>3601876.7</v>
      </c>
      <c r="T770" s="203">
        <f t="shared" si="176"/>
        <v>671.00294342294012</v>
      </c>
      <c r="U770" s="203">
        <v>915.73986102572712</v>
      </c>
      <c r="V770" s="210">
        <v>915.73986102572712</v>
      </c>
      <c r="W770" s="210">
        <f t="shared" si="174"/>
        <v>915.73986102572712</v>
      </c>
      <c r="X770" s="210">
        <f t="shared" si="175"/>
        <v>244.736917602787</v>
      </c>
      <c r="Y770" s="205">
        <v>0</v>
      </c>
      <c r="Z770" s="205">
        <v>0</v>
      </c>
      <c r="AA770" s="205">
        <v>0</v>
      </c>
      <c r="AB770" s="205">
        <v>0</v>
      </c>
      <c r="AC770" s="205">
        <v>0</v>
      </c>
      <c r="AD770" s="205">
        <v>0</v>
      </c>
      <c r="AE770" s="205">
        <v>2</v>
      </c>
      <c r="AF770" s="211">
        <f>2457800*AE770/I770</f>
        <v>915.73986102572712</v>
      </c>
      <c r="AG770" s="205">
        <v>0</v>
      </c>
      <c r="AH770" s="205">
        <v>0</v>
      </c>
      <c r="AI770" s="205">
        <v>0</v>
      </c>
      <c r="AJ770" s="205">
        <v>0</v>
      </c>
      <c r="AK770" s="205">
        <v>0</v>
      </c>
      <c r="AL770" s="211">
        <v>0</v>
      </c>
      <c r="AM770" s="205">
        <v>0</v>
      </c>
      <c r="AN770" s="205">
        <v>0</v>
      </c>
      <c r="AO770" s="211">
        <v>0</v>
      </c>
      <c r="AP770" s="205">
        <v>0</v>
      </c>
      <c r="AQ770" s="204">
        <v>0</v>
      </c>
      <c r="AR770" s="204">
        <v>0</v>
      </c>
    </row>
    <row r="771" spans="1:44" s="204" customFormat="1" ht="36" hidden="1" customHeight="1">
      <c r="A771" s="204">
        <v>1</v>
      </c>
      <c r="B771" s="207">
        <f>SUBTOTAL(103,$A$552:A771)</f>
        <v>0</v>
      </c>
      <c r="C771" s="197" t="s">
        <v>1871</v>
      </c>
      <c r="D771" s="199">
        <v>1975</v>
      </c>
      <c r="E771" s="199"/>
      <c r="F771" s="208" t="s">
        <v>312</v>
      </c>
      <c r="G771" s="199" t="s">
        <v>345</v>
      </c>
      <c r="H771" s="199" t="s">
        <v>345</v>
      </c>
      <c r="I771" s="203">
        <v>5911.9</v>
      </c>
      <c r="J771" s="203">
        <v>3394.8</v>
      </c>
      <c r="K771" s="203">
        <v>3394.8</v>
      </c>
      <c r="L771" s="209">
        <v>170</v>
      </c>
      <c r="M771" s="199" t="s">
        <v>260</v>
      </c>
      <c r="N771" s="199" t="s">
        <v>264</v>
      </c>
      <c r="O771" s="202" t="s">
        <v>313</v>
      </c>
      <c r="P771" s="203">
        <v>199983.54</v>
      </c>
      <c r="Q771" s="203">
        <v>0</v>
      </c>
      <c r="R771" s="203">
        <v>0</v>
      </c>
      <c r="S771" s="203">
        <f t="shared" si="173"/>
        <v>199983.54</v>
      </c>
      <c r="T771" s="203">
        <f t="shared" si="176"/>
        <v>33.827287335712718</v>
      </c>
      <c r="U771" s="218">
        <f>T771</f>
        <v>33.827287335712718</v>
      </c>
      <c r="V771" s="210">
        <v>33.827287335712718</v>
      </c>
      <c r="W771" s="210">
        <f t="shared" si="174"/>
        <v>0</v>
      </c>
      <c r="X771" s="210">
        <f t="shared" si="175"/>
        <v>0</v>
      </c>
      <c r="Y771" s="205">
        <v>0</v>
      </c>
      <c r="Z771" s="205">
        <v>0</v>
      </c>
      <c r="AA771" s="205">
        <v>0</v>
      </c>
      <c r="AB771" s="205">
        <v>0</v>
      </c>
      <c r="AC771" s="205">
        <v>0</v>
      </c>
      <c r="AD771" s="205">
        <v>0</v>
      </c>
      <c r="AE771" s="205">
        <v>0</v>
      </c>
      <c r="AF771" s="211">
        <v>0</v>
      </c>
      <c r="AG771" s="205">
        <v>0</v>
      </c>
      <c r="AH771" s="205">
        <v>0</v>
      </c>
      <c r="AI771" s="205">
        <v>0</v>
      </c>
      <c r="AJ771" s="205">
        <v>0</v>
      </c>
      <c r="AK771" s="205">
        <v>0</v>
      </c>
      <c r="AL771" s="211">
        <v>0</v>
      </c>
      <c r="AM771" s="205">
        <v>0</v>
      </c>
      <c r="AN771" s="205">
        <v>0</v>
      </c>
      <c r="AO771" s="211">
        <v>0</v>
      </c>
      <c r="AP771" s="205">
        <v>0</v>
      </c>
      <c r="AQ771" s="204">
        <v>0</v>
      </c>
      <c r="AR771" s="204">
        <v>0</v>
      </c>
    </row>
    <row r="772" spans="1:44" s="204" customFormat="1" ht="36" hidden="1" customHeight="1">
      <c r="A772" s="204">
        <v>1</v>
      </c>
      <c r="B772" s="207">
        <f>SUBTOTAL(103,$A$552:A772)</f>
        <v>0</v>
      </c>
      <c r="C772" s="197" t="s">
        <v>1420</v>
      </c>
      <c r="D772" s="199">
        <v>1981</v>
      </c>
      <c r="E772" s="199"/>
      <c r="F772" s="208" t="s">
        <v>312</v>
      </c>
      <c r="G772" s="199">
        <v>9</v>
      </c>
      <c r="H772" s="199" t="s">
        <v>302</v>
      </c>
      <c r="I772" s="200">
        <v>8719.1</v>
      </c>
      <c r="J772" s="200">
        <v>7825</v>
      </c>
      <c r="K772" s="200">
        <v>7825</v>
      </c>
      <c r="L772" s="209">
        <v>380</v>
      </c>
      <c r="M772" s="199" t="s">
        <v>260</v>
      </c>
      <c r="N772" s="199" t="s">
        <v>264</v>
      </c>
      <c r="O772" s="202" t="s">
        <v>313</v>
      </c>
      <c r="P772" s="203">
        <v>8896983.8100000024</v>
      </c>
      <c r="Q772" s="203">
        <v>0</v>
      </c>
      <c r="R772" s="203">
        <v>0</v>
      </c>
      <c r="S772" s="203">
        <f t="shared" si="173"/>
        <v>8896983.8100000024</v>
      </c>
      <c r="T772" s="203">
        <f t="shared" si="176"/>
        <v>1020.4016251677355</v>
      </c>
      <c r="U772" s="203">
        <v>1127.547567982934</v>
      </c>
      <c r="V772" s="210">
        <v>1127.547567982934</v>
      </c>
      <c r="W772" s="210">
        <f t="shared" si="174"/>
        <v>1127.547567982934</v>
      </c>
      <c r="X772" s="210">
        <f t="shared" si="175"/>
        <v>107.14594281519851</v>
      </c>
      <c r="Y772" s="205">
        <v>0</v>
      </c>
      <c r="Z772" s="205">
        <v>0</v>
      </c>
      <c r="AA772" s="205">
        <v>0</v>
      </c>
      <c r="AB772" s="205">
        <v>0</v>
      </c>
      <c r="AC772" s="205">
        <v>0</v>
      </c>
      <c r="AD772" s="205">
        <v>0</v>
      </c>
      <c r="AE772" s="205">
        <v>4</v>
      </c>
      <c r="AF772" s="211">
        <f t="shared" ref="AF772:AF775" si="177">2457800*AE772/I772</f>
        <v>1127.547567982934</v>
      </c>
      <c r="AG772" s="205">
        <v>0</v>
      </c>
      <c r="AH772" s="205">
        <v>0</v>
      </c>
      <c r="AI772" s="205">
        <v>0</v>
      </c>
      <c r="AJ772" s="205">
        <v>0</v>
      </c>
      <c r="AK772" s="205">
        <v>0</v>
      </c>
      <c r="AL772" s="211">
        <v>0</v>
      </c>
      <c r="AM772" s="205">
        <v>0</v>
      </c>
      <c r="AN772" s="205">
        <v>0</v>
      </c>
      <c r="AO772" s="211">
        <v>0</v>
      </c>
      <c r="AP772" s="205">
        <v>0</v>
      </c>
      <c r="AQ772" s="204">
        <v>0</v>
      </c>
      <c r="AR772" s="204">
        <v>0</v>
      </c>
    </row>
    <row r="773" spans="1:44" s="204" customFormat="1" ht="36" hidden="1" customHeight="1">
      <c r="A773" s="204">
        <v>1</v>
      </c>
      <c r="B773" s="207">
        <f>SUBTOTAL(103,$A$552:A773)</f>
        <v>0</v>
      </c>
      <c r="C773" s="197" t="s">
        <v>1421</v>
      </c>
      <c r="D773" s="199">
        <v>1983</v>
      </c>
      <c r="E773" s="199"/>
      <c r="F773" s="208" t="s">
        <v>312</v>
      </c>
      <c r="G773" s="199">
        <v>9</v>
      </c>
      <c r="H773" s="199" t="s">
        <v>302</v>
      </c>
      <c r="I773" s="200">
        <v>8604</v>
      </c>
      <c r="J773" s="200">
        <v>7732.2</v>
      </c>
      <c r="K773" s="200">
        <v>7732.2</v>
      </c>
      <c r="L773" s="209">
        <v>380</v>
      </c>
      <c r="M773" s="199" t="s">
        <v>260</v>
      </c>
      <c r="N773" s="199" t="s">
        <v>264</v>
      </c>
      <c r="O773" s="202" t="s">
        <v>313</v>
      </c>
      <c r="P773" s="203">
        <v>8896957.6300000008</v>
      </c>
      <c r="Q773" s="203">
        <v>0</v>
      </c>
      <c r="R773" s="203">
        <v>0</v>
      </c>
      <c r="S773" s="203">
        <f t="shared" si="173"/>
        <v>8896957.6300000008</v>
      </c>
      <c r="T773" s="203">
        <f t="shared" si="176"/>
        <v>1034.0490039516505</v>
      </c>
      <c r="U773" s="203">
        <v>1142.6313342631333</v>
      </c>
      <c r="V773" s="210">
        <v>1142.6313342631333</v>
      </c>
      <c r="W773" s="210">
        <f t="shared" si="174"/>
        <v>1142.6313342631333</v>
      </c>
      <c r="X773" s="210">
        <f t="shared" si="175"/>
        <v>108.58233031148279</v>
      </c>
      <c r="Y773" s="205">
        <v>0</v>
      </c>
      <c r="Z773" s="205">
        <v>0</v>
      </c>
      <c r="AA773" s="205">
        <v>0</v>
      </c>
      <c r="AB773" s="205">
        <v>0</v>
      </c>
      <c r="AC773" s="205">
        <v>0</v>
      </c>
      <c r="AD773" s="205">
        <v>0</v>
      </c>
      <c r="AE773" s="205">
        <v>4</v>
      </c>
      <c r="AF773" s="211">
        <f t="shared" si="177"/>
        <v>1142.6313342631333</v>
      </c>
      <c r="AG773" s="205">
        <v>0</v>
      </c>
      <c r="AH773" s="205">
        <v>0</v>
      </c>
      <c r="AI773" s="205">
        <v>0</v>
      </c>
      <c r="AJ773" s="205">
        <v>0</v>
      </c>
      <c r="AK773" s="205">
        <v>0</v>
      </c>
      <c r="AL773" s="211">
        <v>0</v>
      </c>
      <c r="AM773" s="205">
        <v>0</v>
      </c>
      <c r="AN773" s="205">
        <v>0</v>
      </c>
      <c r="AO773" s="211">
        <v>0</v>
      </c>
      <c r="AP773" s="205">
        <v>0</v>
      </c>
      <c r="AQ773" s="204">
        <v>0</v>
      </c>
      <c r="AR773" s="204">
        <v>0</v>
      </c>
    </row>
    <row r="774" spans="1:44" s="204" customFormat="1" ht="36" hidden="1" customHeight="1">
      <c r="A774" s="204">
        <v>1</v>
      </c>
      <c r="B774" s="207">
        <f>SUBTOTAL(103,$A$552:A774)</f>
        <v>0</v>
      </c>
      <c r="C774" s="197" t="s">
        <v>2208</v>
      </c>
      <c r="D774" s="199">
        <v>1984</v>
      </c>
      <c r="E774" s="199"/>
      <c r="F774" s="208" t="s">
        <v>312</v>
      </c>
      <c r="G774" s="199">
        <v>9</v>
      </c>
      <c r="H774" s="199" t="s">
        <v>306</v>
      </c>
      <c r="I774" s="200">
        <v>9052.5</v>
      </c>
      <c r="J774" s="200">
        <v>5819.6</v>
      </c>
      <c r="K774" s="200">
        <v>5819.6</v>
      </c>
      <c r="L774" s="209">
        <v>262</v>
      </c>
      <c r="M774" s="199" t="s">
        <v>260</v>
      </c>
      <c r="N774" s="199" t="s">
        <v>264</v>
      </c>
      <c r="O774" s="202" t="s">
        <v>313</v>
      </c>
      <c r="P774" s="203">
        <v>6695766.4000000004</v>
      </c>
      <c r="Q774" s="203">
        <v>0</v>
      </c>
      <c r="R774" s="203">
        <v>0</v>
      </c>
      <c r="S774" s="203">
        <f t="shared" si="173"/>
        <v>6695766.4000000004</v>
      </c>
      <c r="T774" s="203">
        <f t="shared" si="176"/>
        <v>739.65936481634913</v>
      </c>
      <c r="U774" s="203">
        <v>814.51532725766367</v>
      </c>
      <c r="V774" s="210">
        <v>814.51532725766367</v>
      </c>
      <c r="W774" s="210">
        <f t="shared" si="174"/>
        <v>814.51532725766367</v>
      </c>
      <c r="X774" s="210">
        <f t="shared" si="175"/>
        <v>74.855962441314546</v>
      </c>
      <c r="Y774" s="205">
        <v>0</v>
      </c>
      <c r="Z774" s="205">
        <v>0</v>
      </c>
      <c r="AA774" s="205">
        <v>0</v>
      </c>
      <c r="AB774" s="205">
        <v>0</v>
      </c>
      <c r="AC774" s="205">
        <v>0</v>
      </c>
      <c r="AD774" s="205">
        <v>0</v>
      </c>
      <c r="AE774" s="205">
        <v>3</v>
      </c>
      <c r="AF774" s="211">
        <f t="shared" si="177"/>
        <v>814.51532725766367</v>
      </c>
      <c r="AG774" s="205">
        <v>0</v>
      </c>
      <c r="AH774" s="205">
        <v>0</v>
      </c>
      <c r="AI774" s="205">
        <v>0</v>
      </c>
      <c r="AJ774" s="205">
        <v>0</v>
      </c>
      <c r="AK774" s="205">
        <v>0</v>
      </c>
      <c r="AL774" s="211">
        <v>0</v>
      </c>
      <c r="AM774" s="205">
        <v>0</v>
      </c>
      <c r="AN774" s="205">
        <v>0</v>
      </c>
      <c r="AO774" s="211">
        <v>0</v>
      </c>
      <c r="AP774" s="205">
        <v>0</v>
      </c>
      <c r="AQ774" s="204">
        <v>0</v>
      </c>
      <c r="AR774" s="204">
        <v>0</v>
      </c>
    </row>
    <row r="775" spans="1:44" s="204" customFormat="1" ht="36" hidden="1" customHeight="1">
      <c r="A775" s="204">
        <v>1</v>
      </c>
      <c r="B775" s="207">
        <f>SUBTOTAL(103,$A$552:A775)</f>
        <v>0</v>
      </c>
      <c r="C775" s="197" t="s">
        <v>2244</v>
      </c>
      <c r="D775" s="199">
        <v>1986</v>
      </c>
      <c r="E775" s="199"/>
      <c r="F775" s="208" t="s">
        <v>312</v>
      </c>
      <c r="G775" s="199">
        <v>9</v>
      </c>
      <c r="H775" s="199" t="s">
        <v>302</v>
      </c>
      <c r="I775" s="200">
        <v>8634</v>
      </c>
      <c r="J775" s="200">
        <v>7746.5</v>
      </c>
      <c r="K775" s="200">
        <v>7730.1</v>
      </c>
      <c r="L775" s="209">
        <v>349</v>
      </c>
      <c r="M775" s="199" t="s">
        <v>260</v>
      </c>
      <c r="N775" s="199" t="s">
        <v>264</v>
      </c>
      <c r="O775" s="202" t="s">
        <v>313</v>
      </c>
      <c r="P775" s="203">
        <v>8897105.9300000016</v>
      </c>
      <c r="Q775" s="203">
        <v>0</v>
      </c>
      <c r="R775" s="203">
        <v>0</v>
      </c>
      <c r="S775" s="203">
        <f t="shared" si="173"/>
        <v>8897105.9300000016</v>
      </c>
      <c r="T775" s="203">
        <f t="shared" si="176"/>
        <v>1030.4732372017606</v>
      </c>
      <c r="U775" s="203">
        <v>1138.6611072504054</v>
      </c>
      <c r="V775" s="210">
        <v>1138.6611072504054</v>
      </c>
      <c r="W775" s="210">
        <f t="shared" si="174"/>
        <v>1138.6611072504054</v>
      </c>
      <c r="X775" s="210">
        <f t="shared" si="175"/>
        <v>108.18787004864475</v>
      </c>
      <c r="Y775" s="205">
        <v>0</v>
      </c>
      <c r="Z775" s="205">
        <v>0</v>
      </c>
      <c r="AA775" s="205">
        <v>0</v>
      </c>
      <c r="AB775" s="205">
        <v>0</v>
      </c>
      <c r="AC775" s="205">
        <v>0</v>
      </c>
      <c r="AD775" s="205">
        <v>0</v>
      </c>
      <c r="AE775" s="205">
        <v>4</v>
      </c>
      <c r="AF775" s="211">
        <f t="shared" si="177"/>
        <v>1138.6611072504054</v>
      </c>
      <c r="AG775" s="205">
        <v>0</v>
      </c>
      <c r="AH775" s="205">
        <v>0</v>
      </c>
      <c r="AI775" s="205">
        <v>0</v>
      </c>
      <c r="AJ775" s="205">
        <v>0</v>
      </c>
      <c r="AK775" s="205">
        <v>0</v>
      </c>
      <c r="AL775" s="211">
        <v>0</v>
      </c>
      <c r="AM775" s="205">
        <v>0</v>
      </c>
      <c r="AN775" s="205">
        <v>0</v>
      </c>
      <c r="AO775" s="211">
        <v>0</v>
      </c>
      <c r="AP775" s="205">
        <v>0</v>
      </c>
      <c r="AQ775" s="204">
        <v>0</v>
      </c>
      <c r="AR775" s="204">
        <v>0</v>
      </c>
    </row>
    <row r="776" spans="1:44" s="204" customFormat="1" ht="36" hidden="1" customHeight="1">
      <c r="A776" s="204">
        <v>1</v>
      </c>
      <c r="B776" s="207">
        <f>SUBTOTAL(103,$A$552:A776)</f>
        <v>0</v>
      </c>
      <c r="C776" s="197" t="s">
        <v>2579</v>
      </c>
      <c r="D776" s="199">
        <v>1983</v>
      </c>
      <c r="E776" s="199"/>
      <c r="F776" s="208" t="s">
        <v>312</v>
      </c>
      <c r="G776" s="199" t="s">
        <v>2192</v>
      </c>
      <c r="H776" s="199">
        <v>3</v>
      </c>
      <c r="I776" s="200">
        <v>9222.1</v>
      </c>
      <c r="J776" s="200">
        <v>9222.1</v>
      </c>
      <c r="K776" s="200">
        <v>8177.3</v>
      </c>
      <c r="L776" s="209" t="s">
        <v>2586</v>
      </c>
      <c r="M776" s="199" t="s">
        <v>260</v>
      </c>
      <c r="N776" s="199" t="s">
        <v>264</v>
      </c>
      <c r="O776" s="202" t="s">
        <v>313</v>
      </c>
      <c r="P776" s="203">
        <v>15913354.199999999</v>
      </c>
      <c r="Q776" s="203">
        <v>7800000</v>
      </c>
      <c r="R776" s="203">
        <v>0</v>
      </c>
      <c r="S776" s="203">
        <f t="shared" si="173"/>
        <v>8113354.1999999993</v>
      </c>
      <c r="T776" s="203">
        <f t="shared" si="176"/>
        <v>1725.5673002895217</v>
      </c>
      <c r="U776" s="203">
        <v>1853.8862081304692</v>
      </c>
      <c r="V776" s="210">
        <v>1853.8862081304692</v>
      </c>
      <c r="W776" s="210">
        <f t="shared" si="174"/>
        <v>1853.8862081304692</v>
      </c>
      <c r="X776" s="210">
        <f t="shared" si="175"/>
        <v>128.31890784094753</v>
      </c>
      <c r="Y776" s="205">
        <v>0</v>
      </c>
      <c r="Z776" s="205">
        <v>0</v>
      </c>
      <c r="AA776" s="205">
        <v>0</v>
      </c>
      <c r="AB776" s="205">
        <v>0</v>
      </c>
      <c r="AC776" s="205">
        <v>0</v>
      </c>
      <c r="AD776" s="205">
        <v>0</v>
      </c>
      <c r="AE776" s="205">
        <v>6</v>
      </c>
      <c r="AF776" s="211">
        <f>2849454*AE776/I776</f>
        <v>1853.8862081304692</v>
      </c>
      <c r="AG776" s="205">
        <v>0</v>
      </c>
      <c r="AH776" s="205">
        <v>0</v>
      </c>
      <c r="AI776" s="205">
        <v>0</v>
      </c>
      <c r="AJ776" s="205">
        <v>0</v>
      </c>
      <c r="AK776" s="205">
        <v>0</v>
      </c>
      <c r="AL776" s="211">
        <v>0</v>
      </c>
      <c r="AM776" s="205">
        <v>0</v>
      </c>
      <c r="AN776" s="205">
        <v>0</v>
      </c>
      <c r="AO776" s="211">
        <v>0</v>
      </c>
      <c r="AP776" s="205">
        <v>0</v>
      </c>
      <c r="AQ776" s="204">
        <v>0</v>
      </c>
      <c r="AR776" s="204">
        <v>0</v>
      </c>
    </row>
    <row r="777" spans="1:44" s="204" customFormat="1" ht="36" hidden="1" customHeight="1">
      <c r="A777" s="204">
        <v>1</v>
      </c>
      <c r="B777" s="207">
        <f>SUBTOTAL(103,$A$552:A777)</f>
        <v>0</v>
      </c>
      <c r="C777" s="197" t="s">
        <v>2580</v>
      </c>
      <c r="D777" s="199">
        <v>1996</v>
      </c>
      <c r="E777" s="199" t="s">
        <v>1481</v>
      </c>
      <c r="F777" s="208" t="s">
        <v>312</v>
      </c>
      <c r="G777" s="199" t="s">
        <v>351</v>
      </c>
      <c r="H777" s="199">
        <v>3</v>
      </c>
      <c r="I777" s="200">
        <v>10830</v>
      </c>
      <c r="J777" s="200">
        <v>7342.6</v>
      </c>
      <c r="K777" s="200">
        <v>6528.8</v>
      </c>
      <c r="L777" s="209" t="s">
        <v>2587</v>
      </c>
      <c r="M777" s="199" t="s">
        <v>260</v>
      </c>
      <c r="N777" s="199" t="s">
        <v>264</v>
      </c>
      <c r="O777" s="202" t="s">
        <v>313</v>
      </c>
      <c r="P777" s="203">
        <v>2348330.0499999998</v>
      </c>
      <c r="Q777" s="203">
        <v>1062400</v>
      </c>
      <c r="R777" s="203">
        <v>0</v>
      </c>
      <c r="S777" s="203">
        <f t="shared" si="173"/>
        <v>1285930.0499999998</v>
      </c>
      <c r="T777" s="203">
        <f t="shared" si="176"/>
        <v>216.8356463527239</v>
      </c>
      <c r="U777" s="203">
        <v>226.94367497691599</v>
      </c>
      <c r="V777" s="210">
        <v>226.94367497691599</v>
      </c>
      <c r="W777" s="210">
        <f t="shared" si="174"/>
        <v>226.94367497691599</v>
      </c>
      <c r="X777" s="210">
        <f t="shared" si="175"/>
        <v>10.108028624192087</v>
      </c>
      <c r="Y777" s="205">
        <v>0</v>
      </c>
      <c r="Z777" s="205">
        <v>0</v>
      </c>
      <c r="AA777" s="205">
        <v>0</v>
      </c>
      <c r="AB777" s="205">
        <v>0</v>
      </c>
      <c r="AC777" s="205">
        <v>0</v>
      </c>
      <c r="AD777" s="205">
        <v>0</v>
      </c>
      <c r="AE777" s="205">
        <v>1</v>
      </c>
      <c r="AF777" s="211">
        <f t="shared" ref="AF777:AF780" si="178">2457800*AE777/I777</f>
        <v>226.94367497691599</v>
      </c>
      <c r="AG777" s="205">
        <v>0</v>
      </c>
      <c r="AH777" s="205">
        <v>0</v>
      </c>
      <c r="AI777" s="205">
        <v>0</v>
      </c>
      <c r="AJ777" s="205">
        <v>0</v>
      </c>
      <c r="AK777" s="205">
        <v>0</v>
      </c>
      <c r="AL777" s="211">
        <v>0</v>
      </c>
      <c r="AM777" s="205">
        <v>0</v>
      </c>
      <c r="AN777" s="205">
        <v>0</v>
      </c>
      <c r="AO777" s="211">
        <v>0</v>
      </c>
      <c r="AP777" s="205">
        <v>0</v>
      </c>
      <c r="AQ777" s="204">
        <v>0</v>
      </c>
      <c r="AR777" s="204">
        <v>0</v>
      </c>
    </row>
    <row r="778" spans="1:44" s="204" customFormat="1" ht="36" hidden="1" customHeight="1">
      <c r="A778" s="204">
        <v>1</v>
      </c>
      <c r="B778" s="207">
        <f>SUBTOTAL(103,$A$552:A778)</f>
        <v>0</v>
      </c>
      <c r="C778" s="197" t="s">
        <v>2581</v>
      </c>
      <c r="D778" s="199">
        <v>1995</v>
      </c>
      <c r="E778" s="199" t="s">
        <v>1481</v>
      </c>
      <c r="F778" s="208" t="s">
        <v>312</v>
      </c>
      <c r="G778" s="199" t="s">
        <v>351</v>
      </c>
      <c r="H778" s="199">
        <v>5</v>
      </c>
      <c r="I778" s="200">
        <v>12058.8</v>
      </c>
      <c r="J778" s="200">
        <v>12058.800000000001</v>
      </c>
      <c r="K778" s="200">
        <v>10739.7</v>
      </c>
      <c r="L778" s="209" t="s">
        <v>2588</v>
      </c>
      <c r="M778" s="199" t="s">
        <v>260</v>
      </c>
      <c r="N778" s="199" t="s">
        <v>264</v>
      </c>
      <c r="O778" s="202" t="s">
        <v>313</v>
      </c>
      <c r="P778" s="203">
        <v>11753185.870000001</v>
      </c>
      <c r="Q778" s="203">
        <v>5608000</v>
      </c>
      <c r="R778" s="203">
        <v>0</v>
      </c>
      <c r="S778" s="203">
        <f t="shared" si="173"/>
        <v>6145185.870000001</v>
      </c>
      <c r="T778" s="203">
        <f t="shared" si="176"/>
        <v>974.656339768468</v>
      </c>
      <c r="U778" s="203">
        <v>1019.0897933459383</v>
      </c>
      <c r="V778" s="210">
        <v>1019.0897933459383</v>
      </c>
      <c r="W778" s="210">
        <f t="shared" si="174"/>
        <v>1019.0897933459383</v>
      </c>
      <c r="X778" s="210">
        <f t="shared" si="175"/>
        <v>44.433453577470345</v>
      </c>
      <c r="Y778" s="205">
        <v>0</v>
      </c>
      <c r="Z778" s="205">
        <v>0</v>
      </c>
      <c r="AA778" s="205">
        <v>0</v>
      </c>
      <c r="AB778" s="205">
        <v>0</v>
      </c>
      <c r="AC778" s="205">
        <v>0</v>
      </c>
      <c r="AD778" s="205">
        <v>0</v>
      </c>
      <c r="AE778" s="205">
        <v>5</v>
      </c>
      <c r="AF778" s="211">
        <f t="shared" si="178"/>
        <v>1019.0897933459383</v>
      </c>
      <c r="AG778" s="205">
        <v>0</v>
      </c>
      <c r="AH778" s="205">
        <v>0</v>
      </c>
      <c r="AI778" s="205">
        <v>0</v>
      </c>
      <c r="AJ778" s="205">
        <v>0</v>
      </c>
      <c r="AK778" s="205">
        <v>0</v>
      </c>
      <c r="AL778" s="211">
        <v>0</v>
      </c>
      <c r="AM778" s="205">
        <v>0</v>
      </c>
      <c r="AN778" s="205">
        <v>0</v>
      </c>
      <c r="AO778" s="211">
        <v>0</v>
      </c>
      <c r="AP778" s="205">
        <v>0</v>
      </c>
      <c r="AQ778" s="204">
        <v>0</v>
      </c>
      <c r="AR778" s="204">
        <v>0</v>
      </c>
    </row>
    <row r="779" spans="1:44" s="204" customFormat="1" ht="36" hidden="1" customHeight="1">
      <c r="A779" s="204">
        <v>1</v>
      </c>
      <c r="B779" s="207">
        <f>SUBTOTAL(103,$A$552:A779)</f>
        <v>0</v>
      </c>
      <c r="C779" s="197" t="s">
        <v>2582</v>
      </c>
      <c r="D779" s="199">
        <v>1987</v>
      </c>
      <c r="E779" s="199"/>
      <c r="F779" s="208" t="s">
        <v>312</v>
      </c>
      <c r="G779" s="199" t="s">
        <v>351</v>
      </c>
      <c r="H779" s="199">
        <v>4</v>
      </c>
      <c r="I779" s="200">
        <v>8661.7999999999993</v>
      </c>
      <c r="J779" s="200">
        <v>8661.7999999999993</v>
      </c>
      <c r="K779" s="200">
        <v>7775</v>
      </c>
      <c r="L779" s="209" t="s">
        <v>2589</v>
      </c>
      <c r="M779" s="199" t="s">
        <v>260</v>
      </c>
      <c r="N779" s="199" t="s">
        <v>264</v>
      </c>
      <c r="O779" s="202" t="s">
        <v>313</v>
      </c>
      <c r="P779" s="203">
        <v>9401945.0700000003</v>
      </c>
      <c r="Q779" s="203">
        <v>4438400</v>
      </c>
      <c r="R779" s="203">
        <v>0</v>
      </c>
      <c r="S779" s="203">
        <f t="shared" si="173"/>
        <v>4963545.07</v>
      </c>
      <c r="T779" s="203">
        <f t="shared" si="176"/>
        <v>1085.4493373201876</v>
      </c>
      <c r="U779" s="203">
        <v>1135.0065806183472</v>
      </c>
      <c r="V779" s="210">
        <v>1135.0065806183472</v>
      </c>
      <c r="W779" s="210">
        <f t="shared" si="174"/>
        <v>1135.0065806183472</v>
      </c>
      <c r="X779" s="210">
        <f t="shared" si="175"/>
        <v>49.557243298159619</v>
      </c>
      <c r="Y779" s="205">
        <v>0</v>
      </c>
      <c r="Z779" s="205">
        <v>0</v>
      </c>
      <c r="AA779" s="205">
        <v>0</v>
      </c>
      <c r="AB779" s="205">
        <v>0</v>
      </c>
      <c r="AC779" s="205">
        <v>0</v>
      </c>
      <c r="AD779" s="205">
        <v>0</v>
      </c>
      <c r="AE779" s="205">
        <v>4</v>
      </c>
      <c r="AF779" s="211">
        <f t="shared" si="178"/>
        <v>1135.0065806183472</v>
      </c>
      <c r="AG779" s="205">
        <v>0</v>
      </c>
      <c r="AH779" s="205">
        <v>0</v>
      </c>
      <c r="AI779" s="205">
        <v>0</v>
      </c>
      <c r="AJ779" s="205">
        <v>0</v>
      </c>
      <c r="AK779" s="205">
        <v>0</v>
      </c>
      <c r="AL779" s="211">
        <v>0</v>
      </c>
      <c r="AM779" s="205">
        <v>0</v>
      </c>
      <c r="AN779" s="205">
        <v>0</v>
      </c>
      <c r="AO779" s="211">
        <v>0</v>
      </c>
      <c r="AP779" s="205">
        <v>0</v>
      </c>
      <c r="AQ779" s="204">
        <v>0</v>
      </c>
      <c r="AR779" s="204">
        <v>0</v>
      </c>
    </row>
    <row r="780" spans="1:44" s="204" customFormat="1" ht="36" hidden="1" customHeight="1">
      <c r="A780" s="204">
        <v>1</v>
      </c>
      <c r="B780" s="207">
        <f>SUBTOTAL(103,$A$552:A780)</f>
        <v>0</v>
      </c>
      <c r="C780" s="197" t="s">
        <v>2583</v>
      </c>
      <c r="D780" s="199">
        <v>1993</v>
      </c>
      <c r="E780" s="199"/>
      <c r="F780" s="208" t="s">
        <v>312</v>
      </c>
      <c r="G780" s="199" t="s">
        <v>351</v>
      </c>
      <c r="H780" s="199">
        <v>3</v>
      </c>
      <c r="I780" s="200">
        <v>6775.4000000000005</v>
      </c>
      <c r="J780" s="200">
        <v>6775.4000000000005</v>
      </c>
      <c r="K780" s="200">
        <v>5818.3</v>
      </c>
      <c r="L780" s="209" t="s">
        <v>2590</v>
      </c>
      <c r="M780" s="199" t="s">
        <v>260</v>
      </c>
      <c r="N780" s="199" t="s">
        <v>264</v>
      </c>
      <c r="O780" s="202" t="s">
        <v>313</v>
      </c>
      <c r="P780" s="203">
        <v>7052394.9399999995</v>
      </c>
      <c r="Q780" s="203">
        <v>3379200</v>
      </c>
      <c r="R780" s="203">
        <v>0</v>
      </c>
      <c r="S780" s="203">
        <f t="shared" si="173"/>
        <v>3673194.9399999995</v>
      </c>
      <c r="T780" s="203">
        <f t="shared" si="176"/>
        <v>1040.8824482687367</v>
      </c>
      <c r="U780" s="203">
        <v>1088.2604717064673</v>
      </c>
      <c r="V780" s="210">
        <v>1088.2604717064673</v>
      </c>
      <c r="W780" s="210">
        <f t="shared" si="174"/>
        <v>1088.2604717064673</v>
      </c>
      <c r="X780" s="210">
        <f t="shared" si="175"/>
        <v>47.37802343773069</v>
      </c>
      <c r="Y780" s="205">
        <v>0</v>
      </c>
      <c r="Z780" s="205">
        <v>0</v>
      </c>
      <c r="AA780" s="205">
        <v>0</v>
      </c>
      <c r="AB780" s="205">
        <v>0</v>
      </c>
      <c r="AC780" s="205">
        <v>0</v>
      </c>
      <c r="AD780" s="205">
        <v>0</v>
      </c>
      <c r="AE780" s="205">
        <v>3</v>
      </c>
      <c r="AF780" s="211">
        <f t="shared" si="178"/>
        <v>1088.2604717064673</v>
      </c>
      <c r="AG780" s="205">
        <v>0</v>
      </c>
      <c r="AH780" s="205">
        <v>0</v>
      </c>
      <c r="AI780" s="205">
        <v>0</v>
      </c>
      <c r="AJ780" s="205">
        <v>0</v>
      </c>
      <c r="AK780" s="205">
        <v>0</v>
      </c>
      <c r="AL780" s="211">
        <v>0</v>
      </c>
      <c r="AM780" s="205">
        <v>0</v>
      </c>
      <c r="AN780" s="205">
        <v>0</v>
      </c>
      <c r="AO780" s="211">
        <v>0</v>
      </c>
      <c r="AP780" s="205">
        <v>0</v>
      </c>
      <c r="AQ780" s="204">
        <v>0</v>
      </c>
      <c r="AR780" s="204">
        <v>0</v>
      </c>
    </row>
    <row r="781" spans="1:44" s="204" customFormat="1" ht="36" hidden="1" customHeight="1">
      <c r="B781" s="197" t="s">
        <v>782</v>
      </c>
      <c r="C781" s="212"/>
      <c r="D781" s="199" t="s">
        <v>857</v>
      </c>
      <c r="E781" s="199" t="s">
        <v>857</v>
      </c>
      <c r="F781" s="199" t="s">
        <v>857</v>
      </c>
      <c r="G781" s="199" t="s">
        <v>857</v>
      </c>
      <c r="H781" s="199" t="s">
        <v>857</v>
      </c>
      <c r="I781" s="200">
        <f>SUM(I782:I802)</f>
        <v>40250.310000000005</v>
      </c>
      <c r="J781" s="200">
        <f t="shared" ref="J781:L781" si="179">SUM(J782:J802)</f>
        <v>32416.21</v>
      </c>
      <c r="K781" s="200">
        <f t="shared" si="179"/>
        <v>31511.319999999996</v>
      </c>
      <c r="L781" s="201">
        <f t="shared" si="179"/>
        <v>1696</v>
      </c>
      <c r="M781" s="199" t="s">
        <v>857</v>
      </c>
      <c r="N781" s="199" t="s">
        <v>857</v>
      </c>
      <c r="O781" s="202" t="s">
        <v>857</v>
      </c>
      <c r="P781" s="200">
        <v>68162260.449999988</v>
      </c>
      <c r="Q781" s="200">
        <f t="shared" ref="Q781:S781" si="180">SUM(Q782:Q802)</f>
        <v>0</v>
      </c>
      <c r="R781" s="200">
        <f t="shared" si="180"/>
        <v>0</v>
      </c>
      <c r="S781" s="200">
        <f t="shared" si="180"/>
        <v>68162260.449999988</v>
      </c>
      <c r="T781" s="203">
        <f t="shared" si="176"/>
        <v>1693.4592665249033</v>
      </c>
      <c r="U781" s="203">
        <f>MAX(U784:U802)</f>
        <v>8446.9489291598038</v>
      </c>
      <c r="W781" s="217"/>
      <c r="Y781" s="205">
        <v>0</v>
      </c>
      <c r="Z781" s="205">
        <v>0</v>
      </c>
      <c r="AA781" s="205">
        <v>0</v>
      </c>
      <c r="AB781" s="205">
        <v>0</v>
      </c>
      <c r="AC781" s="205">
        <v>0</v>
      </c>
      <c r="AD781" s="205">
        <v>0</v>
      </c>
      <c r="AE781" s="205">
        <v>1</v>
      </c>
      <c r="AF781" s="205">
        <v>1652600.62</v>
      </c>
      <c r="AG781" s="205">
        <v>10955.51</v>
      </c>
      <c r="AH781" s="205">
        <v>58678588.460000001</v>
      </c>
      <c r="AI781" s="205">
        <v>0</v>
      </c>
      <c r="AJ781" s="205">
        <v>0</v>
      </c>
      <c r="AK781" s="205">
        <v>0</v>
      </c>
      <c r="AL781" s="205">
        <v>0</v>
      </c>
      <c r="AM781" s="205">
        <v>0</v>
      </c>
      <c r="AN781" s="205">
        <v>0</v>
      </c>
      <c r="AO781" s="205">
        <v>5667586</v>
      </c>
      <c r="AP781" s="205">
        <v>0</v>
      </c>
      <c r="AQ781" s="204">
        <v>0</v>
      </c>
      <c r="AR781" s="204">
        <v>0</v>
      </c>
    </row>
    <row r="782" spans="1:44" s="204" customFormat="1" ht="36" hidden="1" customHeight="1">
      <c r="A782" s="204">
        <v>1</v>
      </c>
      <c r="B782" s="207">
        <f>SUBTOTAL(103,$A$552:A782)</f>
        <v>0</v>
      </c>
      <c r="C782" s="197" t="s">
        <v>1861</v>
      </c>
      <c r="D782" s="199">
        <v>1963</v>
      </c>
      <c r="E782" s="199"/>
      <c r="F782" s="208" t="s">
        <v>1527</v>
      </c>
      <c r="G782" s="199" t="s">
        <v>297</v>
      </c>
      <c r="H782" s="199" t="s">
        <v>297</v>
      </c>
      <c r="I782" s="200">
        <v>695.5</v>
      </c>
      <c r="J782" s="200">
        <v>647.5</v>
      </c>
      <c r="K782" s="200">
        <v>647.5</v>
      </c>
      <c r="L782" s="209">
        <v>31</v>
      </c>
      <c r="M782" s="199" t="s">
        <v>260</v>
      </c>
      <c r="N782" s="199" t="s">
        <v>261</v>
      </c>
      <c r="O782" s="202" t="s">
        <v>263</v>
      </c>
      <c r="P782" s="203">
        <v>75549.039999999994</v>
      </c>
      <c r="Q782" s="203">
        <v>0</v>
      </c>
      <c r="R782" s="203">
        <v>0</v>
      </c>
      <c r="S782" s="203">
        <f t="shared" ref="S782" si="181">P782-Q782-R782</f>
        <v>75549.039999999994</v>
      </c>
      <c r="T782" s="203">
        <f t="shared" si="176"/>
        <v>108.62550682961897</v>
      </c>
      <c r="U782" s="203">
        <f>V782</f>
        <v>7060.9366487419138</v>
      </c>
      <c r="V782" s="210">
        <v>7060.9366487419138</v>
      </c>
      <c r="W782" s="210">
        <f t="shared" ref="W782:W802" si="182">Y782+Z782+AA782+AB782+AC782+AF782+AH782+AJ782+AL782+AN782+AO782+AP782+AQ782+AR782</f>
        <v>0</v>
      </c>
      <c r="X782" s="210">
        <f t="shared" ref="X782:X802" si="183">U782-T782</f>
        <v>6952.3111419122952</v>
      </c>
      <c r="Y782" s="205">
        <v>0</v>
      </c>
      <c r="Z782" s="205">
        <v>0</v>
      </c>
      <c r="AA782" s="205">
        <v>0</v>
      </c>
      <c r="AB782" s="205">
        <v>0</v>
      </c>
      <c r="AC782" s="205">
        <v>0</v>
      </c>
      <c r="AD782" s="205">
        <v>0</v>
      </c>
      <c r="AE782" s="205">
        <v>0</v>
      </c>
      <c r="AF782" s="211">
        <v>0</v>
      </c>
      <c r="AG782" s="205">
        <v>0</v>
      </c>
      <c r="AH782" s="211">
        <v>0</v>
      </c>
      <c r="AI782" s="205">
        <v>0</v>
      </c>
      <c r="AJ782" s="205">
        <v>0</v>
      </c>
      <c r="AK782" s="205">
        <v>0</v>
      </c>
      <c r="AL782" s="211">
        <v>0</v>
      </c>
      <c r="AM782" s="205">
        <v>0</v>
      </c>
      <c r="AN782" s="205">
        <v>0</v>
      </c>
      <c r="AO782" s="211">
        <v>0</v>
      </c>
      <c r="AP782" s="205">
        <v>0</v>
      </c>
      <c r="AQ782" s="204">
        <v>0</v>
      </c>
      <c r="AR782" s="204">
        <v>0</v>
      </c>
    </row>
    <row r="783" spans="1:44" s="204" customFormat="1" ht="36" hidden="1" customHeight="1">
      <c r="A783" s="204">
        <v>1</v>
      </c>
      <c r="B783" s="207">
        <f>SUBTOTAL(103,$A$552:A783)</f>
        <v>0</v>
      </c>
      <c r="C783" s="197" t="s">
        <v>1862</v>
      </c>
      <c r="D783" s="199">
        <v>1955</v>
      </c>
      <c r="E783" s="199"/>
      <c r="F783" s="208" t="s">
        <v>1527</v>
      </c>
      <c r="G783" s="199" t="s">
        <v>297</v>
      </c>
      <c r="H783" s="199" t="s">
        <v>298</v>
      </c>
      <c r="I783" s="200">
        <v>349</v>
      </c>
      <c r="J783" s="200">
        <v>310.60000000000002</v>
      </c>
      <c r="K783" s="200">
        <v>310.60000000000002</v>
      </c>
      <c r="L783" s="209">
        <v>17</v>
      </c>
      <c r="M783" s="199" t="s">
        <v>260</v>
      </c>
      <c r="N783" s="199" t="s">
        <v>264</v>
      </c>
      <c r="O783" s="202" t="s">
        <v>1273</v>
      </c>
      <c r="P783" s="203">
        <v>55087.88</v>
      </c>
      <c r="Q783" s="203">
        <v>0</v>
      </c>
      <c r="R783" s="203">
        <v>0</v>
      </c>
      <c r="S783" s="203">
        <f>P783-Q783-R783</f>
        <v>55087.88</v>
      </c>
      <c r="T783" s="203">
        <f>P783/I783</f>
        <v>157.84492836676216</v>
      </c>
      <c r="U783" s="203">
        <f>V783</f>
        <v>8244.5572126074512</v>
      </c>
      <c r="V783" s="210">
        <v>8244.5572126074512</v>
      </c>
      <c r="W783" s="210">
        <f t="shared" si="182"/>
        <v>0</v>
      </c>
      <c r="X783" s="210">
        <f t="shared" si="183"/>
        <v>8086.7122842406889</v>
      </c>
      <c r="Y783" s="205">
        <v>0</v>
      </c>
      <c r="Z783" s="205">
        <v>0</v>
      </c>
      <c r="AA783" s="205">
        <v>0</v>
      </c>
      <c r="AB783" s="205">
        <v>0</v>
      </c>
      <c r="AC783" s="205">
        <v>0</v>
      </c>
      <c r="AD783" s="205">
        <v>0</v>
      </c>
      <c r="AE783" s="205">
        <v>0</v>
      </c>
      <c r="AF783" s="211">
        <v>0</v>
      </c>
      <c r="AG783" s="205">
        <v>0</v>
      </c>
      <c r="AH783" s="211">
        <v>0</v>
      </c>
      <c r="AI783" s="205">
        <v>0</v>
      </c>
      <c r="AJ783" s="205">
        <v>0</v>
      </c>
      <c r="AK783" s="205">
        <v>0</v>
      </c>
      <c r="AL783" s="211">
        <v>0</v>
      </c>
      <c r="AM783" s="205">
        <v>0</v>
      </c>
      <c r="AN783" s="205">
        <v>0</v>
      </c>
      <c r="AO783" s="211">
        <v>0</v>
      </c>
      <c r="AP783" s="205">
        <v>0</v>
      </c>
      <c r="AQ783" s="204">
        <v>0</v>
      </c>
      <c r="AR783" s="204">
        <v>0</v>
      </c>
    </row>
    <row r="784" spans="1:44" s="204" customFormat="1" ht="36" hidden="1" customHeight="1">
      <c r="A784" s="204">
        <v>1</v>
      </c>
      <c r="B784" s="207">
        <f>SUBTOTAL(103,$A$552:A784)</f>
        <v>0</v>
      </c>
      <c r="C784" s="197" t="s">
        <v>587</v>
      </c>
      <c r="D784" s="199">
        <v>1966</v>
      </c>
      <c r="E784" s="199"/>
      <c r="F784" s="208" t="s">
        <v>262</v>
      </c>
      <c r="G784" s="199">
        <v>5</v>
      </c>
      <c r="H784" s="199" t="s">
        <v>306</v>
      </c>
      <c r="I784" s="200">
        <v>4109.6000000000004</v>
      </c>
      <c r="J784" s="200">
        <v>2516.14</v>
      </c>
      <c r="K784" s="200">
        <v>2269.44</v>
      </c>
      <c r="L784" s="209">
        <v>105</v>
      </c>
      <c r="M784" s="199" t="s">
        <v>260</v>
      </c>
      <c r="N784" s="199" t="s">
        <v>264</v>
      </c>
      <c r="O784" s="202" t="s">
        <v>1043</v>
      </c>
      <c r="P784" s="203">
        <v>5078568.7700000005</v>
      </c>
      <c r="Q784" s="203">
        <v>0</v>
      </c>
      <c r="R784" s="203">
        <v>0</v>
      </c>
      <c r="S784" s="203">
        <f t="shared" ref="S784:S802" si="184">P784-Q784-R784</f>
        <v>5078568.7700000005</v>
      </c>
      <c r="T784" s="203">
        <f t="shared" si="176"/>
        <v>1235.7817719486081</v>
      </c>
      <c r="U784" s="203">
        <f>V784</f>
        <v>1756.8929550321202</v>
      </c>
      <c r="V784" s="210">
        <v>1756.8929550321202</v>
      </c>
      <c r="W784" s="210">
        <f t="shared" si="182"/>
        <v>1756.8929550321202</v>
      </c>
      <c r="X784" s="210">
        <f t="shared" si="183"/>
        <v>521.11118308351206</v>
      </c>
      <c r="Y784" s="205">
        <v>0</v>
      </c>
      <c r="Z784" s="205">
        <v>0</v>
      </c>
      <c r="AA784" s="205">
        <v>0</v>
      </c>
      <c r="AB784" s="205">
        <v>0</v>
      </c>
      <c r="AC784" s="205">
        <v>0</v>
      </c>
      <c r="AD784" s="205">
        <v>0</v>
      </c>
      <c r="AE784" s="205">
        <v>0</v>
      </c>
      <c r="AF784" s="211">
        <v>0</v>
      </c>
      <c r="AG784" s="205">
        <v>809.7</v>
      </c>
      <c r="AH784" s="211">
        <f t="shared" ref="AH784:AH791" si="185">8917.04*AG784/I784</f>
        <v>1756.8929550321202</v>
      </c>
      <c r="AI784" s="205">
        <v>0</v>
      </c>
      <c r="AJ784" s="205">
        <v>0</v>
      </c>
      <c r="AK784" s="205">
        <v>0</v>
      </c>
      <c r="AL784" s="211">
        <v>0</v>
      </c>
      <c r="AM784" s="205">
        <v>0</v>
      </c>
      <c r="AN784" s="205">
        <v>0</v>
      </c>
      <c r="AO784" s="211">
        <v>0</v>
      </c>
      <c r="AP784" s="205">
        <v>0</v>
      </c>
      <c r="AQ784" s="204">
        <v>0</v>
      </c>
      <c r="AR784" s="204">
        <v>0</v>
      </c>
    </row>
    <row r="785" spans="1:44" s="204" customFormat="1" ht="36" hidden="1" customHeight="1">
      <c r="A785" s="204">
        <v>1</v>
      </c>
      <c r="B785" s="207">
        <f>SUBTOTAL(103,$A$552:A785)</f>
        <v>0</v>
      </c>
      <c r="C785" s="197" t="s">
        <v>588</v>
      </c>
      <c r="D785" s="199">
        <v>1965</v>
      </c>
      <c r="E785" s="199"/>
      <c r="F785" s="208" t="s">
        <v>262</v>
      </c>
      <c r="G785" s="199" t="s">
        <v>345</v>
      </c>
      <c r="H785" s="199" t="s">
        <v>302</v>
      </c>
      <c r="I785" s="200">
        <v>4233.3599999999997</v>
      </c>
      <c r="J785" s="200">
        <v>3105.6</v>
      </c>
      <c r="K785" s="200">
        <v>3105.6</v>
      </c>
      <c r="L785" s="209">
        <v>208</v>
      </c>
      <c r="M785" s="199" t="s">
        <v>260</v>
      </c>
      <c r="N785" s="199" t="s">
        <v>264</v>
      </c>
      <c r="O785" s="202" t="s">
        <v>676</v>
      </c>
      <c r="P785" s="203">
        <v>6413646.6999999993</v>
      </c>
      <c r="Q785" s="203">
        <v>0</v>
      </c>
      <c r="R785" s="203">
        <v>0</v>
      </c>
      <c r="S785" s="203">
        <f t="shared" si="184"/>
        <v>6413646.6999999993</v>
      </c>
      <c r="T785" s="203">
        <f t="shared" si="176"/>
        <v>1515.0251100780467</v>
      </c>
      <c r="U785" s="203">
        <f>V785</f>
        <v>2208.5332785305295</v>
      </c>
      <c r="V785" s="210">
        <v>2208.5332785305295</v>
      </c>
      <c r="W785" s="210">
        <f t="shared" si="182"/>
        <v>2208.5332785305295</v>
      </c>
      <c r="X785" s="210">
        <f t="shared" si="183"/>
        <v>693.50816845248278</v>
      </c>
      <c r="Y785" s="205">
        <v>0</v>
      </c>
      <c r="Z785" s="205">
        <v>0</v>
      </c>
      <c r="AA785" s="205">
        <v>0</v>
      </c>
      <c r="AB785" s="205">
        <v>0</v>
      </c>
      <c r="AC785" s="205">
        <v>0</v>
      </c>
      <c r="AD785" s="205">
        <v>0</v>
      </c>
      <c r="AE785" s="205">
        <v>0</v>
      </c>
      <c r="AF785" s="211">
        <v>0</v>
      </c>
      <c r="AG785" s="205">
        <v>1048.5</v>
      </c>
      <c r="AH785" s="211">
        <f t="shared" si="185"/>
        <v>2208.5332785305295</v>
      </c>
      <c r="AI785" s="205">
        <v>0</v>
      </c>
      <c r="AJ785" s="205">
        <v>0</v>
      </c>
      <c r="AK785" s="205">
        <v>0</v>
      </c>
      <c r="AL785" s="211">
        <v>0</v>
      </c>
      <c r="AM785" s="205">
        <v>0</v>
      </c>
      <c r="AN785" s="205">
        <v>0</v>
      </c>
      <c r="AO785" s="211">
        <v>0</v>
      </c>
      <c r="AP785" s="205">
        <v>0</v>
      </c>
      <c r="AQ785" s="204">
        <v>0</v>
      </c>
      <c r="AR785" s="204">
        <v>0</v>
      </c>
    </row>
    <row r="786" spans="1:44" s="204" customFormat="1" ht="36" hidden="1" customHeight="1">
      <c r="A786" s="204">
        <v>1</v>
      </c>
      <c r="B786" s="207">
        <f>SUBTOTAL(103,$A$552:A786)</f>
        <v>0</v>
      </c>
      <c r="C786" s="197" t="s">
        <v>589</v>
      </c>
      <c r="D786" s="199">
        <v>1964</v>
      </c>
      <c r="E786" s="199"/>
      <c r="F786" s="208" t="s">
        <v>262</v>
      </c>
      <c r="G786" s="199" t="s">
        <v>302</v>
      </c>
      <c r="H786" s="199" t="s">
        <v>302</v>
      </c>
      <c r="I786" s="200">
        <v>3054.2</v>
      </c>
      <c r="J786" s="200">
        <v>2812.7</v>
      </c>
      <c r="K786" s="200">
        <v>2812.7</v>
      </c>
      <c r="L786" s="209">
        <v>156</v>
      </c>
      <c r="M786" s="199" t="s">
        <v>260</v>
      </c>
      <c r="N786" s="199" t="s">
        <v>264</v>
      </c>
      <c r="O786" s="202" t="s">
        <v>676</v>
      </c>
      <c r="P786" s="203">
        <v>5106188.7799999993</v>
      </c>
      <c r="Q786" s="203">
        <v>0</v>
      </c>
      <c r="R786" s="203">
        <v>0</v>
      </c>
      <c r="S786" s="203">
        <f t="shared" si="184"/>
        <v>5106188.7799999993</v>
      </c>
      <c r="T786" s="203">
        <f t="shared" si="176"/>
        <v>1671.8580250147336</v>
      </c>
      <c r="U786" s="203">
        <f>V786</f>
        <v>2899.8627495252445</v>
      </c>
      <c r="V786" s="210">
        <v>2899.8627495252445</v>
      </c>
      <c r="W786" s="210">
        <f t="shared" si="182"/>
        <v>2899.8627495252445</v>
      </c>
      <c r="X786" s="210">
        <f t="shared" si="183"/>
        <v>1228.0047245105109</v>
      </c>
      <c r="Y786" s="205">
        <v>0</v>
      </c>
      <c r="Z786" s="205">
        <v>0</v>
      </c>
      <c r="AA786" s="205">
        <v>0</v>
      </c>
      <c r="AB786" s="205">
        <v>0</v>
      </c>
      <c r="AC786" s="205">
        <v>0</v>
      </c>
      <c r="AD786" s="205">
        <v>0</v>
      </c>
      <c r="AE786" s="205">
        <v>0</v>
      </c>
      <c r="AF786" s="211">
        <v>0</v>
      </c>
      <c r="AG786" s="205">
        <v>993.24</v>
      </c>
      <c r="AH786" s="211">
        <f t="shared" si="185"/>
        <v>2899.8627495252445</v>
      </c>
      <c r="AI786" s="205">
        <v>0</v>
      </c>
      <c r="AJ786" s="205">
        <v>0</v>
      </c>
      <c r="AK786" s="205">
        <v>0</v>
      </c>
      <c r="AL786" s="211">
        <v>0</v>
      </c>
      <c r="AM786" s="205">
        <v>0</v>
      </c>
      <c r="AN786" s="205">
        <v>0</v>
      </c>
      <c r="AO786" s="211">
        <v>0</v>
      </c>
      <c r="AP786" s="205">
        <v>0</v>
      </c>
      <c r="AQ786" s="204">
        <v>0</v>
      </c>
      <c r="AR786" s="204">
        <v>0</v>
      </c>
    </row>
    <row r="787" spans="1:44" s="204" customFormat="1" ht="36" hidden="1" customHeight="1">
      <c r="A787" s="204">
        <v>1</v>
      </c>
      <c r="B787" s="207">
        <f>SUBTOTAL(103,$A$552:A787)</f>
        <v>0</v>
      </c>
      <c r="C787" s="197" t="s">
        <v>593</v>
      </c>
      <c r="D787" s="199">
        <v>1955</v>
      </c>
      <c r="E787" s="199"/>
      <c r="F787" s="208" t="s">
        <v>262</v>
      </c>
      <c r="G787" s="199">
        <v>2</v>
      </c>
      <c r="H787" s="199">
        <v>1</v>
      </c>
      <c r="I787" s="200">
        <v>424.9</v>
      </c>
      <c r="J787" s="200">
        <v>343.85</v>
      </c>
      <c r="K787" s="200">
        <v>248.25</v>
      </c>
      <c r="L787" s="209">
        <v>21</v>
      </c>
      <c r="M787" s="199" t="s">
        <v>260</v>
      </c>
      <c r="N787" s="199" t="s">
        <v>261</v>
      </c>
      <c r="O787" s="202" t="s">
        <v>263</v>
      </c>
      <c r="P787" s="203">
        <v>1761455.3699999999</v>
      </c>
      <c r="Q787" s="203">
        <v>0</v>
      </c>
      <c r="R787" s="203">
        <v>0</v>
      </c>
      <c r="S787" s="203">
        <f t="shared" si="184"/>
        <v>1761455.3699999999</v>
      </c>
      <c r="T787" s="203">
        <f t="shared" si="176"/>
        <v>4145.5763003059546</v>
      </c>
      <c r="U787" s="203">
        <v>8446.9489291598038</v>
      </c>
      <c r="V787" s="210">
        <v>8446.9489291598038</v>
      </c>
      <c r="W787" s="210">
        <f t="shared" si="182"/>
        <v>8446.9489291598038</v>
      </c>
      <c r="X787" s="210">
        <f t="shared" si="183"/>
        <v>4301.3726288538492</v>
      </c>
      <c r="Y787" s="205">
        <v>0</v>
      </c>
      <c r="Z787" s="205">
        <v>0</v>
      </c>
      <c r="AA787" s="205">
        <v>0</v>
      </c>
      <c r="AB787" s="205">
        <v>0</v>
      </c>
      <c r="AC787" s="205">
        <v>0</v>
      </c>
      <c r="AD787" s="205">
        <v>0</v>
      </c>
      <c r="AE787" s="205">
        <v>0</v>
      </c>
      <c r="AF787" s="211">
        <v>0</v>
      </c>
      <c r="AG787" s="205">
        <v>402.5</v>
      </c>
      <c r="AH787" s="211">
        <f t="shared" si="185"/>
        <v>8446.9489291598038</v>
      </c>
      <c r="AI787" s="205">
        <v>0</v>
      </c>
      <c r="AJ787" s="205">
        <v>0</v>
      </c>
      <c r="AK787" s="205">
        <v>0</v>
      </c>
      <c r="AL787" s="211">
        <v>0</v>
      </c>
      <c r="AM787" s="205">
        <v>0</v>
      </c>
      <c r="AN787" s="205">
        <v>0</v>
      </c>
      <c r="AO787" s="211">
        <v>0</v>
      </c>
      <c r="AP787" s="205">
        <v>0</v>
      </c>
      <c r="AQ787" s="204">
        <v>0</v>
      </c>
      <c r="AR787" s="204">
        <v>0</v>
      </c>
    </row>
    <row r="788" spans="1:44" s="204" customFormat="1" ht="36" hidden="1" customHeight="1">
      <c r="A788" s="204">
        <v>1</v>
      </c>
      <c r="B788" s="207">
        <f>SUBTOTAL(103,$A$552:A788)</f>
        <v>0</v>
      </c>
      <c r="C788" s="197" t="s">
        <v>594</v>
      </c>
      <c r="D788" s="199">
        <v>1977</v>
      </c>
      <c r="E788" s="199"/>
      <c r="F788" s="208" t="s">
        <v>262</v>
      </c>
      <c r="G788" s="199">
        <v>5</v>
      </c>
      <c r="H788" s="199" t="s">
        <v>364</v>
      </c>
      <c r="I788" s="200">
        <v>4398.3999999999996</v>
      </c>
      <c r="J788" s="200">
        <v>3962.5</v>
      </c>
      <c r="K788" s="200">
        <v>3962.5</v>
      </c>
      <c r="L788" s="209">
        <v>234</v>
      </c>
      <c r="M788" s="199" t="s">
        <v>260</v>
      </c>
      <c r="N788" s="199" t="s">
        <v>264</v>
      </c>
      <c r="O788" s="202" t="s">
        <v>1046</v>
      </c>
      <c r="P788" s="203">
        <v>5654807.2299999995</v>
      </c>
      <c r="Q788" s="203">
        <v>0</v>
      </c>
      <c r="R788" s="203">
        <v>0</v>
      </c>
      <c r="S788" s="203">
        <f t="shared" si="184"/>
        <v>5654807.2299999995</v>
      </c>
      <c r="T788" s="203">
        <f t="shared" si="176"/>
        <v>1285.6509708075664</v>
      </c>
      <c r="U788" s="203">
        <v>2170.0617533648606</v>
      </c>
      <c r="V788" s="210">
        <v>2170.0617533648606</v>
      </c>
      <c r="W788" s="210">
        <f t="shared" si="182"/>
        <v>2170.0617533648606</v>
      </c>
      <c r="X788" s="210">
        <f t="shared" si="183"/>
        <v>884.41078255729417</v>
      </c>
      <c r="Y788" s="205">
        <v>0</v>
      </c>
      <c r="Z788" s="205">
        <v>0</v>
      </c>
      <c r="AA788" s="205">
        <v>0</v>
      </c>
      <c r="AB788" s="205">
        <v>0</v>
      </c>
      <c r="AC788" s="205">
        <v>0</v>
      </c>
      <c r="AD788" s="205">
        <v>0</v>
      </c>
      <c r="AE788" s="205">
        <v>0</v>
      </c>
      <c r="AF788" s="211">
        <v>0</v>
      </c>
      <c r="AG788" s="205">
        <v>1070.4000000000001</v>
      </c>
      <c r="AH788" s="211">
        <f t="shared" si="185"/>
        <v>2170.0617533648606</v>
      </c>
      <c r="AI788" s="205">
        <v>0</v>
      </c>
      <c r="AJ788" s="205">
        <v>0</v>
      </c>
      <c r="AK788" s="205">
        <v>0</v>
      </c>
      <c r="AL788" s="211">
        <v>0</v>
      </c>
      <c r="AM788" s="205">
        <v>0</v>
      </c>
      <c r="AN788" s="205">
        <v>0</v>
      </c>
      <c r="AO788" s="211">
        <v>0</v>
      </c>
      <c r="AP788" s="205">
        <v>0</v>
      </c>
      <c r="AQ788" s="204">
        <v>0</v>
      </c>
      <c r="AR788" s="204">
        <v>0</v>
      </c>
    </row>
    <row r="789" spans="1:44" s="204" customFormat="1" ht="36" hidden="1" customHeight="1">
      <c r="A789" s="204">
        <v>1</v>
      </c>
      <c r="B789" s="207">
        <f>SUBTOTAL(103,$A$552:A789)</f>
        <v>0</v>
      </c>
      <c r="C789" s="197" t="s">
        <v>584</v>
      </c>
      <c r="D789" s="199">
        <v>1960</v>
      </c>
      <c r="E789" s="199"/>
      <c r="F789" s="208" t="s">
        <v>262</v>
      </c>
      <c r="G789" s="199">
        <v>2</v>
      </c>
      <c r="H789" s="199" t="s">
        <v>297</v>
      </c>
      <c r="I789" s="200">
        <v>676.9</v>
      </c>
      <c r="J789" s="200">
        <v>629.70000000000005</v>
      </c>
      <c r="K789" s="200">
        <v>629.70000000000005</v>
      </c>
      <c r="L789" s="209">
        <v>34</v>
      </c>
      <c r="M789" s="199" t="s">
        <v>260</v>
      </c>
      <c r="N789" s="199" t="s">
        <v>264</v>
      </c>
      <c r="O789" s="202" t="s">
        <v>674</v>
      </c>
      <c r="P789" s="203">
        <v>3419017.6999999997</v>
      </c>
      <c r="Q789" s="203">
        <v>0</v>
      </c>
      <c r="R789" s="203">
        <v>0</v>
      </c>
      <c r="S789" s="203">
        <f t="shared" si="184"/>
        <v>3419017.6999999997</v>
      </c>
      <c r="T789" s="203">
        <f t="shared" si="176"/>
        <v>5050.9937952430191</v>
      </c>
      <c r="U789" s="203">
        <v>7284.8620475698035</v>
      </c>
      <c r="V789" s="210">
        <v>7284.8620475698035</v>
      </c>
      <c r="W789" s="210">
        <f t="shared" si="182"/>
        <v>7284.8620475698035</v>
      </c>
      <c r="X789" s="210">
        <f t="shared" si="183"/>
        <v>2233.8682523267844</v>
      </c>
      <c r="Y789" s="205">
        <v>0</v>
      </c>
      <c r="Z789" s="205">
        <v>0</v>
      </c>
      <c r="AA789" s="205">
        <v>0</v>
      </c>
      <c r="AB789" s="205">
        <v>0</v>
      </c>
      <c r="AC789" s="205">
        <v>0</v>
      </c>
      <c r="AD789" s="205">
        <v>0</v>
      </c>
      <c r="AE789" s="205">
        <v>0</v>
      </c>
      <c r="AF789" s="211">
        <v>0</v>
      </c>
      <c r="AG789" s="205">
        <v>553</v>
      </c>
      <c r="AH789" s="211">
        <f t="shared" si="185"/>
        <v>7284.8620475698035</v>
      </c>
      <c r="AI789" s="205">
        <v>0</v>
      </c>
      <c r="AJ789" s="205">
        <v>0</v>
      </c>
      <c r="AK789" s="205">
        <v>0</v>
      </c>
      <c r="AL789" s="211">
        <v>0</v>
      </c>
      <c r="AM789" s="205">
        <v>0</v>
      </c>
      <c r="AN789" s="205">
        <v>0</v>
      </c>
      <c r="AO789" s="211">
        <v>0</v>
      </c>
      <c r="AP789" s="205">
        <v>0</v>
      </c>
      <c r="AQ789" s="204">
        <v>0</v>
      </c>
      <c r="AR789" s="204">
        <v>0</v>
      </c>
    </row>
    <row r="790" spans="1:44" s="204" customFormat="1" ht="36" hidden="1" customHeight="1">
      <c r="A790" s="204">
        <v>1</v>
      </c>
      <c r="B790" s="207">
        <f>SUBTOTAL(103,$A$552:A790)</f>
        <v>0</v>
      </c>
      <c r="C790" s="197" t="s">
        <v>598</v>
      </c>
      <c r="D790" s="199">
        <v>1959</v>
      </c>
      <c r="E790" s="199"/>
      <c r="F790" s="208" t="s">
        <v>262</v>
      </c>
      <c r="G790" s="199" t="s">
        <v>306</v>
      </c>
      <c r="H790" s="199" t="s">
        <v>298</v>
      </c>
      <c r="I790" s="200">
        <v>1671.6</v>
      </c>
      <c r="J790" s="200">
        <v>1327.3</v>
      </c>
      <c r="K790" s="200">
        <v>1327.3</v>
      </c>
      <c r="L790" s="209">
        <v>138</v>
      </c>
      <c r="M790" s="199" t="s">
        <v>260</v>
      </c>
      <c r="N790" s="199" t="s">
        <v>277</v>
      </c>
      <c r="O790" s="202" t="s">
        <v>263</v>
      </c>
      <c r="P790" s="203">
        <v>4894076.08</v>
      </c>
      <c r="Q790" s="203">
        <v>0</v>
      </c>
      <c r="R790" s="203">
        <v>0</v>
      </c>
      <c r="S790" s="203">
        <f t="shared" si="184"/>
        <v>4894076.08</v>
      </c>
      <c r="T790" s="203">
        <f t="shared" si="176"/>
        <v>2927.7794209140943</v>
      </c>
      <c r="U790" s="203">
        <v>4147.5224934194785</v>
      </c>
      <c r="V790" s="210">
        <v>4147.5224934194785</v>
      </c>
      <c r="W790" s="210">
        <f t="shared" si="182"/>
        <v>4147.5224934194785</v>
      </c>
      <c r="X790" s="210">
        <f t="shared" si="183"/>
        <v>1219.7430725053841</v>
      </c>
      <c r="Y790" s="205">
        <v>0</v>
      </c>
      <c r="Z790" s="205">
        <v>0</v>
      </c>
      <c r="AA790" s="205">
        <v>0</v>
      </c>
      <c r="AB790" s="205">
        <v>0</v>
      </c>
      <c r="AC790" s="205">
        <v>0</v>
      </c>
      <c r="AD790" s="205">
        <v>0</v>
      </c>
      <c r="AE790" s="205">
        <v>0</v>
      </c>
      <c r="AF790" s="211">
        <v>0</v>
      </c>
      <c r="AG790" s="205">
        <v>777.5</v>
      </c>
      <c r="AH790" s="211">
        <f t="shared" si="185"/>
        <v>4147.5224934194785</v>
      </c>
      <c r="AI790" s="205">
        <v>0</v>
      </c>
      <c r="AJ790" s="205">
        <v>0</v>
      </c>
      <c r="AK790" s="205">
        <v>0</v>
      </c>
      <c r="AL790" s="211">
        <v>0</v>
      </c>
      <c r="AM790" s="205">
        <v>0</v>
      </c>
      <c r="AN790" s="205">
        <v>0</v>
      </c>
      <c r="AO790" s="211">
        <v>0</v>
      </c>
      <c r="AP790" s="205">
        <v>0</v>
      </c>
      <c r="AQ790" s="204">
        <v>0</v>
      </c>
      <c r="AR790" s="204">
        <v>0</v>
      </c>
    </row>
    <row r="791" spans="1:44" s="204" customFormat="1" ht="36" hidden="1" customHeight="1">
      <c r="A791" s="204">
        <v>1</v>
      </c>
      <c r="B791" s="207">
        <f>SUBTOTAL(103,$A$552:A791)</f>
        <v>0</v>
      </c>
      <c r="C791" s="197" t="s">
        <v>597</v>
      </c>
      <c r="D791" s="199">
        <v>1956</v>
      </c>
      <c r="E791" s="199"/>
      <c r="F791" s="208" t="s">
        <v>262</v>
      </c>
      <c r="G791" s="199">
        <v>2</v>
      </c>
      <c r="H791" s="199">
        <v>1</v>
      </c>
      <c r="I791" s="200">
        <v>418.2</v>
      </c>
      <c r="J791" s="200">
        <v>378.1</v>
      </c>
      <c r="K791" s="200">
        <v>378.1</v>
      </c>
      <c r="L791" s="209">
        <v>21</v>
      </c>
      <c r="M791" s="199" t="s">
        <v>260</v>
      </c>
      <c r="N791" s="199" t="s">
        <v>261</v>
      </c>
      <c r="O791" s="202" t="s">
        <v>263</v>
      </c>
      <c r="P791" s="203">
        <v>1881436.15</v>
      </c>
      <c r="Q791" s="203">
        <v>0</v>
      </c>
      <c r="R791" s="203">
        <v>0</v>
      </c>
      <c r="S791" s="203">
        <f t="shared" si="184"/>
        <v>1881436.15</v>
      </c>
      <c r="T791" s="203">
        <f t="shared" si="176"/>
        <v>4498.890841702535</v>
      </c>
      <c r="U791" s="203">
        <v>8170.7549689143952</v>
      </c>
      <c r="V791" s="210">
        <v>8170.7549689143952</v>
      </c>
      <c r="W791" s="210">
        <f t="shared" si="182"/>
        <v>8170.7549689143952</v>
      </c>
      <c r="X791" s="210">
        <f t="shared" si="183"/>
        <v>3671.8641272118603</v>
      </c>
      <c r="Y791" s="205">
        <v>0</v>
      </c>
      <c r="Z791" s="205">
        <v>0</v>
      </c>
      <c r="AA791" s="205">
        <v>0</v>
      </c>
      <c r="AB791" s="205">
        <v>0</v>
      </c>
      <c r="AC791" s="205">
        <v>0</v>
      </c>
      <c r="AD791" s="205">
        <v>0</v>
      </c>
      <c r="AE791" s="205">
        <v>0</v>
      </c>
      <c r="AF791" s="211">
        <v>0</v>
      </c>
      <c r="AG791" s="205">
        <v>383.2</v>
      </c>
      <c r="AH791" s="211">
        <f t="shared" si="185"/>
        <v>8170.7549689143952</v>
      </c>
      <c r="AI791" s="205">
        <v>0</v>
      </c>
      <c r="AJ791" s="205">
        <v>0</v>
      </c>
      <c r="AK791" s="205">
        <v>0</v>
      </c>
      <c r="AL791" s="211">
        <v>0</v>
      </c>
      <c r="AM791" s="205">
        <v>0</v>
      </c>
      <c r="AN791" s="205">
        <v>0</v>
      </c>
      <c r="AO791" s="211">
        <v>0</v>
      </c>
      <c r="AP791" s="205">
        <v>0</v>
      </c>
      <c r="AQ791" s="204">
        <v>0</v>
      </c>
      <c r="AR791" s="204">
        <v>0</v>
      </c>
    </row>
    <row r="792" spans="1:44" s="204" customFormat="1" ht="36" hidden="1" customHeight="1">
      <c r="A792" s="204">
        <v>1</v>
      </c>
      <c r="B792" s="207">
        <f>SUBTOTAL(103,$A$552:A792)</f>
        <v>0</v>
      </c>
      <c r="C792" s="197" t="s">
        <v>602</v>
      </c>
      <c r="D792" s="199">
        <v>1994</v>
      </c>
      <c r="E792" s="199"/>
      <c r="F792" s="208" t="s">
        <v>262</v>
      </c>
      <c r="G792" s="199">
        <v>9</v>
      </c>
      <c r="H792" s="199" t="s">
        <v>298</v>
      </c>
      <c r="I792" s="200">
        <v>2814.2</v>
      </c>
      <c r="J792" s="200">
        <v>2472.3000000000002</v>
      </c>
      <c r="K792" s="200">
        <v>2197.6999999999998</v>
      </c>
      <c r="L792" s="209">
        <v>95</v>
      </c>
      <c r="M792" s="199" t="s">
        <v>260</v>
      </c>
      <c r="N792" s="199" t="s">
        <v>264</v>
      </c>
      <c r="O792" s="202" t="s">
        <v>674</v>
      </c>
      <c r="P792" s="203">
        <v>1652600.62</v>
      </c>
      <c r="Q792" s="203">
        <v>0</v>
      </c>
      <c r="R792" s="203">
        <v>0</v>
      </c>
      <c r="S792" s="203">
        <f t="shared" si="184"/>
        <v>1652600.62</v>
      </c>
      <c r="T792" s="203">
        <f t="shared" si="176"/>
        <v>587.23637978821694</v>
      </c>
      <c r="U792" s="203">
        <v>873.35654893042431</v>
      </c>
      <c r="V792" s="210">
        <v>873.35654893042431</v>
      </c>
      <c r="W792" s="210">
        <f t="shared" si="182"/>
        <v>873.35654893042431</v>
      </c>
      <c r="X792" s="210">
        <f t="shared" si="183"/>
        <v>286.12016914220737</v>
      </c>
      <c r="Y792" s="205">
        <v>0</v>
      </c>
      <c r="Z792" s="205">
        <v>0</v>
      </c>
      <c r="AA792" s="205">
        <v>0</v>
      </c>
      <c r="AB792" s="205">
        <v>0</v>
      </c>
      <c r="AC792" s="205">
        <v>0</v>
      </c>
      <c r="AD792" s="205">
        <v>0</v>
      </c>
      <c r="AE792" s="205">
        <v>1</v>
      </c>
      <c r="AF792" s="211">
        <f>2457800*AE792/I792</f>
        <v>873.35654893042431</v>
      </c>
      <c r="AG792" s="205">
        <v>0</v>
      </c>
      <c r="AH792" s="205">
        <v>0</v>
      </c>
      <c r="AI792" s="205">
        <v>0</v>
      </c>
      <c r="AJ792" s="205">
        <v>0</v>
      </c>
      <c r="AK792" s="205">
        <v>0</v>
      </c>
      <c r="AL792" s="211">
        <v>0</v>
      </c>
      <c r="AM792" s="205">
        <v>0</v>
      </c>
      <c r="AN792" s="205">
        <v>0</v>
      </c>
      <c r="AO792" s="211">
        <v>0</v>
      </c>
      <c r="AP792" s="205">
        <v>0</v>
      </c>
      <c r="AQ792" s="204">
        <v>0</v>
      </c>
      <c r="AR792" s="204">
        <v>0</v>
      </c>
    </row>
    <row r="793" spans="1:44" s="204" customFormat="1" ht="36" hidden="1" customHeight="1">
      <c r="A793" s="204">
        <v>1</v>
      </c>
      <c r="B793" s="207">
        <f>SUBTOTAL(103,$A$552:A793)</f>
        <v>0</v>
      </c>
      <c r="C793" s="197" t="s">
        <v>600</v>
      </c>
      <c r="D793" s="199">
        <v>1981</v>
      </c>
      <c r="E793" s="199"/>
      <c r="F793" s="208" t="s">
        <v>262</v>
      </c>
      <c r="G793" s="199" t="s">
        <v>302</v>
      </c>
      <c r="H793" s="199" t="s">
        <v>302</v>
      </c>
      <c r="I793" s="200">
        <v>2423.8000000000002</v>
      </c>
      <c r="J793" s="200">
        <v>2218.9</v>
      </c>
      <c r="K793" s="200">
        <v>2218.9</v>
      </c>
      <c r="L793" s="209">
        <v>110</v>
      </c>
      <c r="M793" s="199" t="s">
        <v>260</v>
      </c>
      <c r="N793" s="199" t="s">
        <v>264</v>
      </c>
      <c r="O793" s="202" t="s">
        <v>674</v>
      </c>
      <c r="P793" s="203">
        <v>2629684.4900000002</v>
      </c>
      <c r="Q793" s="203">
        <v>0</v>
      </c>
      <c r="R793" s="203">
        <v>0</v>
      </c>
      <c r="S793" s="203">
        <f t="shared" si="184"/>
        <v>2629684.4900000002</v>
      </c>
      <c r="T793" s="203">
        <f t="shared" si="176"/>
        <v>1084.9428541958907</v>
      </c>
      <c r="U793" s="203">
        <f>V793</f>
        <v>2894.1934968231708</v>
      </c>
      <c r="V793" s="210">
        <v>2894.1934968231708</v>
      </c>
      <c r="W793" s="210">
        <f t="shared" si="182"/>
        <v>2894.1934968231708</v>
      </c>
      <c r="X793" s="210">
        <f t="shared" si="183"/>
        <v>1809.2506426272801</v>
      </c>
      <c r="Y793" s="205">
        <v>0</v>
      </c>
      <c r="Z793" s="205">
        <v>0</v>
      </c>
      <c r="AA793" s="205">
        <v>0</v>
      </c>
      <c r="AB793" s="205">
        <v>0</v>
      </c>
      <c r="AC793" s="205">
        <v>0</v>
      </c>
      <c r="AD793" s="205">
        <v>0</v>
      </c>
      <c r="AE793" s="205">
        <v>0</v>
      </c>
      <c r="AF793" s="211">
        <v>0</v>
      </c>
      <c r="AG793" s="205">
        <v>786.69</v>
      </c>
      <c r="AH793" s="211">
        <f t="shared" ref="AH793:AH798" si="186">8917.04*AG793/I793</f>
        <v>2894.1934968231708</v>
      </c>
      <c r="AI793" s="205">
        <v>0</v>
      </c>
      <c r="AJ793" s="205">
        <v>0</v>
      </c>
      <c r="AK793" s="205">
        <v>0</v>
      </c>
      <c r="AL793" s="211">
        <v>0</v>
      </c>
      <c r="AM793" s="205">
        <v>0</v>
      </c>
      <c r="AN793" s="205">
        <v>0</v>
      </c>
      <c r="AO793" s="211">
        <v>0</v>
      </c>
      <c r="AP793" s="205">
        <v>0</v>
      </c>
      <c r="AQ793" s="204">
        <v>0</v>
      </c>
      <c r="AR793" s="204">
        <v>0</v>
      </c>
    </row>
    <row r="794" spans="1:44" s="204" customFormat="1" ht="36" hidden="1" customHeight="1">
      <c r="A794" s="204">
        <v>1</v>
      </c>
      <c r="B794" s="207">
        <f>SUBTOTAL(103,$A$552:A794)</f>
        <v>0</v>
      </c>
      <c r="C794" s="197" t="s">
        <v>1547</v>
      </c>
      <c r="D794" s="199">
        <v>1969</v>
      </c>
      <c r="E794" s="199"/>
      <c r="F794" s="208" t="s">
        <v>1548</v>
      </c>
      <c r="G794" s="199">
        <v>2</v>
      </c>
      <c r="H794" s="199" t="s">
        <v>297</v>
      </c>
      <c r="I794" s="203">
        <v>783.74</v>
      </c>
      <c r="J794" s="203">
        <v>722.64</v>
      </c>
      <c r="K794" s="203">
        <v>722.64</v>
      </c>
      <c r="L794" s="209">
        <v>28</v>
      </c>
      <c r="M794" s="199" t="s">
        <v>260</v>
      </c>
      <c r="N794" s="199" t="s">
        <v>264</v>
      </c>
      <c r="O794" s="202" t="s">
        <v>677</v>
      </c>
      <c r="P794" s="203">
        <v>3190209.33</v>
      </c>
      <c r="Q794" s="203">
        <v>0</v>
      </c>
      <c r="R794" s="203">
        <v>0</v>
      </c>
      <c r="S794" s="203">
        <f t="shared" si="184"/>
        <v>3190209.33</v>
      </c>
      <c r="T794" s="203">
        <f t="shared" si="176"/>
        <v>4070.4944624492819</v>
      </c>
      <c r="U794" s="203">
        <v>7013.3485553882674</v>
      </c>
      <c r="V794" s="210">
        <v>7013.3485553882674</v>
      </c>
      <c r="W794" s="210">
        <f t="shared" si="182"/>
        <v>7013.3485553882674</v>
      </c>
      <c r="X794" s="210">
        <f t="shared" si="183"/>
        <v>2942.8540929389856</v>
      </c>
      <c r="Y794" s="205">
        <v>0</v>
      </c>
      <c r="Z794" s="205">
        <v>0</v>
      </c>
      <c r="AA794" s="205">
        <v>0</v>
      </c>
      <c r="AB794" s="205">
        <v>0</v>
      </c>
      <c r="AC794" s="205">
        <v>0</v>
      </c>
      <c r="AD794" s="205">
        <v>0</v>
      </c>
      <c r="AE794" s="205">
        <v>0</v>
      </c>
      <c r="AF794" s="211">
        <v>0</v>
      </c>
      <c r="AG794" s="205">
        <v>616.41999999999996</v>
      </c>
      <c r="AH794" s="211">
        <f t="shared" si="186"/>
        <v>7013.3485553882674</v>
      </c>
      <c r="AI794" s="205">
        <v>0</v>
      </c>
      <c r="AJ794" s="205">
        <v>0</v>
      </c>
      <c r="AK794" s="205">
        <v>0</v>
      </c>
      <c r="AL794" s="211">
        <v>0</v>
      </c>
      <c r="AM794" s="205">
        <v>0</v>
      </c>
      <c r="AN794" s="205">
        <v>0</v>
      </c>
      <c r="AO794" s="211">
        <v>0</v>
      </c>
      <c r="AP794" s="205">
        <v>0</v>
      </c>
      <c r="AQ794" s="204">
        <v>0</v>
      </c>
      <c r="AR794" s="204">
        <v>0</v>
      </c>
    </row>
    <row r="795" spans="1:44" s="204" customFormat="1" ht="36" hidden="1" customHeight="1">
      <c r="A795" s="204">
        <v>1</v>
      </c>
      <c r="B795" s="207">
        <f>SUBTOTAL(103,$A$552:A795)</f>
        <v>0</v>
      </c>
      <c r="C795" s="197" t="s">
        <v>1569</v>
      </c>
      <c r="D795" s="199">
        <v>1978</v>
      </c>
      <c r="E795" s="199"/>
      <c r="F795" s="208" t="s">
        <v>312</v>
      </c>
      <c r="G795" s="199">
        <v>5</v>
      </c>
      <c r="H795" s="199" t="s">
        <v>302</v>
      </c>
      <c r="I795" s="200">
        <v>2991.2</v>
      </c>
      <c r="J795" s="200">
        <v>2708</v>
      </c>
      <c r="K795" s="200">
        <v>2708</v>
      </c>
      <c r="L795" s="209">
        <v>123</v>
      </c>
      <c r="M795" s="199" t="s">
        <v>260</v>
      </c>
      <c r="N795" s="199" t="s">
        <v>264</v>
      </c>
      <c r="O795" s="202" t="s">
        <v>1601</v>
      </c>
      <c r="P795" s="203">
        <v>4371255.17</v>
      </c>
      <c r="Q795" s="203">
        <v>0</v>
      </c>
      <c r="R795" s="203">
        <v>0</v>
      </c>
      <c r="S795" s="203">
        <f t="shared" si="184"/>
        <v>4371255.17</v>
      </c>
      <c r="T795" s="203">
        <f t="shared" si="176"/>
        <v>1461.3717471248997</v>
      </c>
      <c r="U795" s="203">
        <f>V795</f>
        <v>2036.9796175447982</v>
      </c>
      <c r="V795" s="210">
        <v>2036.9796175447982</v>
      </c>
      <c r="W795" s="210">
        <f t="shared" si="182"/>
        <v>2036.9796175447982</v>
      </c>
      <c r="X795" s="210">
        <f t="shared" si="183"/>
        <v>575.60787041989852</v>
      </c>
      <c r="Y795" s="205">
        <v>0</v>
      </c>
      <c r="Z795" s="205">
        <v>0</v>
      </c>
      <c r="AA795" s="205">
        <v>0</v>
      </c>
      <c r="AB795" s="205">
        <v>0</v>
      </c>
      <c r="AC795" s="205">
        <v>0</v>
      </c>
      <c r="AD795" s="205">
        <v>0</v>
      </c>
      <c r="AE795" s="205">
        <v>0</v>
      </c>
      <c r="AF795" s="211">
        <v>0</v>
      </c>
      <c r="AG795" s="205">
        <v>683.3</v>
      </c>
      <c r="AH795" s="211">
        <f t="shared" si="186"/>
        <v>2036.9796175447982</v>
      </c>
      <c r="AI795" s="205">
        <v>0</v>
      </c>
      <c r="AJ795" s="205">
        <v>0</v>
      </c>
      <c r="AK795" s="205">
        <v>0</v>
      </c>
      <c r="AL795" s="211">
        <v>0</v>
      </c>
      <c r="AM795" s="205">
        <v>0</v>
      </c>
      <c r="AN795" s="205">
        <v>0</v>
      </c>
      <c r="AO795" s="211">
        <v>0</v>
      </c>
      <c r="AP795" s="205">
        <v>0</v>
      </c>
      <c r="AQ795" s="204">
        <v>0</v>
      </c>
      <c r="AR795" s="204">
        <v>0</v>
      </c>
    </row>
    <row r="796" spans="1:44" s="204" customFormat="1" ht="36" hidden="1" customHeight="1">
      <c r="A796" s="204">
        <v>1</v>
      </c>
      <c r="B796" s="207">
        <f>SUBTOTAL(103,$A$552:A796)</f>
        <v>0</v>
      </c>
      <c r="C796" s="197" t="s">
        <v>1570</v>
      </c>
      <c r="D796" s="199">
        <v>1955</v>
      </c>
      <c r="E796" s="199"/>
      <c r="F796" s="208" t="s">
        <v>1299</v>
      </c>
      <c r="G796" s="199">
        <v>2</v>
      </c>
      <c r="H796" s="199" t="s">
        <v>298</v>
      </c>
      <c r="I796" s="200">
        <v>370.1</v>
      </c>
      <c r="J796" s="200">
        <v>335.1</v>
      </c>
      <c r="K796" s="200">
        <v>335.1</v>
      </c>
      <c r="L796" s="209">
        <v>28</v>
      </c>
      <c r="M796" s="199" t="s">
        <v>260</v>
      </c>
      <c r="N796" s="199" t="s">
        <v>264</v>
      </c>
      <c r="O796" s="202" t="s">
        <v>674</v>
      </c>
      <c r="P796" s="203">
        <v>1599599.44</v>
      </c>
      <c r="Q796" s="203">
        <v>0</v>
      </c>
      <c r="R796" s="203">
        <v>0</v>
      </c>
      <c r="S796" s="203">
        <f t="shared" si="184"/>
        <v>1599599.44</v>
      </c>
      <c r="T796" s="203">
        <f t="shared" si="176"/>
        <v>4322.073601729262</v>
      </c>
      <c r="U796" s="203">
        <v>8100.9898924614972</v>
      </c>
      <c r="V796" s="210">
        <v>8100.9898924614972</v>
      </c>
      <c r="W796" s="210">
        <f t="shared" si="182"/>
        <v>8100.9898924614972</v>
      </c>
      <c r="X796" s="210">
        <f t="shared" si="183"/>
        <v>3778.9162907322352</v>
      </c>
      <c r="Y796" s="205">
        <v>0</v>
      </c>
      <c r="Z796" s="205">
        <v>0</v>
      </c>
      <c r="AA796" s="205">
        <v>0</v>
      </c>
      <c r="AB796" s="205">
        <v>0</v>
      </c>
      <c r="AC796" s="205">
        <v>0</v>
      </c>
      <c r="AD796" s="205">
        <v>0</v>
      </c>
      <c r="AE796" s="205">
        <v>0</v>
      </c>
      <c r="AF796" s="211">
        <v>0</v>
      </c>
      <c r="AG796" s="205">
        <v>336.23</v>
      </c>
      <c r="AH796" s="211">
        <f t="shared" si="186"/>
        <v>8100.9898924614972</v>
      </c>
      <c r="AI796" s="205">
        <v>0</v>
      </c>
      <c r="AJ796" s="205">
        <v>0</v>
      </c>
      <c r="AK796" s="205">
        <v>0</v>
      </c>
      <c r="AL796" s="211">
        <v>0</v>
      </c>
      <c r="AM796" s="205">
        <v>0</v>
      </c>
      <c r="AN796" s="205">
        <v>0</v>
      </c>
      <c r="AO796" s="211">
        <v>0</v>
      </c>
      <c r="AP796" s="205">
        <v>0</v>
      </c>
      <c r="AQ796" s="204">
        <v>0</v>
      </c>
      <c r="AR796" s="204">
        <v>0</v>
      </c>
    </row>
    <row r="797" spans="1:44" s="204" customFormat="1" ht="36" hidden="1" customHeight="1">
      <c r="A797" s="204">
        <v>1</v>
      </c>
      <c r="B797" s="207">
        <f>SUBTOTAL(103,$A$552:A797)</f>
        <v>0</v>
      </c>
      <c r="C797" s="197" t="s">
        <v>1571</v>
      </c>
      <c r="D797" s="199">
        <v>1962</v>
      </c>
      <c r="E797" s="199"/>
      <c r="F797" s="208" t="s">
        <v>1299</v>
      </c>
      <c r="G797" s="199">
        <v>2</v>
      </c>
      <c r="H797" s="199" t="s">
        <v>302</v>
      </c>
      <c r="I797" s="200">
        <v>1305.4000000000001</v>
      </c>
      <c r="J797" s="200">
        <v>709.6</v>
      </c>
      <c r="K797" s="200">
        <v>709.6</v>
      </c>
      <c r="L797" s="209">
        <v>27</v>
      </c>
      <c r="M797" s="199" t="s">
        <v>260</v>
      </c>
      <c r="N797" s="199" t="s">
        <v>261</v>
      </c>
      <c r="O797" s="202" t="s">
        <v>263</v>
      </c>
      <c r="P797" s="203">
        <v>4130824.7</v>
      </c>
      <c r="Q797" s="203">
        <v>0</v>
      </c>
      <c r="R797" s="203">
        <v>0</v>
      </c>
      <c r="S797" s="203">
        <f t="shared" si="184"/>
        <v>4130824.7</v>
      </c>
      <c r="T797" s="203">
        <f t="shared" si="176"/>
        <v>3164.4129768653283</v>
      </c>
      <c r="U797" s="203">
        <f>V797</f>
        <v>4692.2729560288035</v>
      </c>
      <c r="V797" s="210">
        <v>4692.2729560288035</v>
      </c>
      <c r="W797" s="210">
        <f t="shared" si="182"/>
        <v>4692.2729560288035</v>
      </c>
      <c r="X797" s="210">
        <f t="shared" si="183"/>
        <v>1527.8599791634751</v>
      </c>
      <c r="Y797" s="205">
        <v>0</v>
      </c>
      <c r="Z797" s="205">
        <v>0</v>
      </c>
      <c r="AA797" s="205">
        <v>0</v>
      </c>
      <c r="AB797" s="205">
        <v>0</v>
      </c>
      <c r="AC797" s="205">
        <v>0</v>
      </c>
      <c r="AD797" s="205">
        <v>0</v>
      </c>
      <c r="AE797" s="205">
        <v>0</v>
      </c>
      <c r="AF797" s="211">
        <v>0</v>
      </c>
      <c r="AG797" s="205">
        <v>686.92</v>
      </c>
      <c r="AH797" s="211">
        <f t="shared" si="186"/>
        <v>4692.2729560288035</v>
      </c>
      <c r="AI797" s="205">
        <v>0</v>
      </c>
      <c r="AJ797" s="205">
        <v>0</v>
      </c>
      <c r="AK797" s="205">
        <v>0</v>
      </c>
      <c r="AL797" s="211">
        <v>0</v>
      </c>
      <c r="AM797" s="205">
        <v>0</v>
      </c>
      <c r="AN797" s="205">
        <v>0</v>
      </c>
      <c r="AO797" s="211">
        <v>0</v>
      </c>
      <c r="AP797" s="205">
        <v>0</v>
      </c>
      <c r="AQ797" s="204">
        <v>0</v>
      </c>
      <c r="AR797" s="204">
        <v>0</v>
      </c>
    </row>
    <row r="798" spans="1:44" s="204" customFormat="1" ht="36" hidden="1" customHeight="1">
      <c r="A798" s="204">
        <v>1</v>
      </c>
      <c r="B798" s="207">
        <f>SUBTOTAL(103,$A$552:A798)</f>
        <v>0</v>
      </c>
      <c r="C798" s="197" t="s">
        <v>1572</v>
      </c>
      <c r="D798" s="199">
        <v>1954</v>
      </c>
      <c r="E798" s="199"/>
      <c r="F798" s="208" t="s">
        <v>1299</v>
      </c>
      <c r="G798" s="199">
        <v>2</v>
      </c>
      <c r="H798" s="199" t="s">
        <v>297</v>
      </c>
      <c r="I798" s="200">
        <v>510.78</v>
      </c>
      <c r="J798" s="200">
        <v>472.98</v>
      </c>
      <c r="K798" s="200">
        <v>472.98</v>
      </c>
      <c r="L798" s="209">
        <v>19</v>
      </c>
      <c r="M798" s="199" t="s">
        <v>260</v>
      </c>
      <c r="N798" s="199" t="s">
        <v>264</v>
      </c>
      <c r="O798" s="202" t="s">
        <v>1273</v>
      </c>
      <c r="P798" s="203">
        <v>2555076.9</v>
      </c>
      <c r="Q798" s="203">
        <v>0</v>
      </c>
      <c r="R798" s="203">
        <v>0</v>
      </c>
      <c r="S798" s="203">
        <f t="shared" si="184"/>
        <v>2555076.9</v>
      </c>
      <c r="T798" s="203">
        <f t="shared" si="176"/>
        <v>5002.3041231058378</v>
      </c>
      <c r="U798" s="203">
        <f>V798</f>
        <v>8095.1318532440591</v>
      </c>
      <c r="V798" s="210">
        <v>8095.1318532440591</v>
      </c>
      <c r="W798" s="210">
        <f t="shared" si="182"/>
        <v>8095.1318532440591</v>
      </c>
      <c r="X798" s="210">
        <f t="shared" si="183"/>
        <v>3092.8277301382213</v>
      </c>
      <c r="Y798" s="205">
        <v>0</v>
      </c>
      <c r="Z798" s="205">
        <v>0</v>
      </c>
      <c r="AA798" s="205">
        <v>0</v>
      </c>
      <c r="AB798" s="205">
        <v>0</v>
      </c>
      <c r="AC798" s="205">
        <v>0</v>
      </c>
      <c r="AD798" s="205">
        <v>0</v>
      </c>
      <c r="AE798" s="205">
        <v>0</v>
      </c>
      <c r="AF798" s="211">
        <v>0</v>
      </c>
      <c r="AG798" s="205">
        <v>463.7</v>
      </c>
      <c r="AH798" s="211">
        <f t="shared" si="186"/>
        <v>8095.1318532440591</v>
      </c>
      <c r="AI798" s="205">
        <v>0</v>
      </c>
      <c r="AJ798" s="205">
        <v>0</v>
      </c>
      <c r="AK798" s="205">
        <v>0</v>
      </c>
      <c r="AL798" s="211">
        <v>0</v>
      </c>
      <c r="AM798" s="205">
        <v>0</v>
      </c>
      <c r="AN798" s="205">
        <v>0</v>
      </c>
      <c r="AO798" s="211">
        <v>0</v>
      </c>
      <c r="AP798" s="205">
        <v>0</v>
      </c>
      <c r="AQ798" s="204">
        <v>0</v>
      </c>
      <c r="AR798" s="204">
        <v>0</v>
      </c>
    </row>
    <row r="799" spans="1:44" s="204" customFormat="1" ht="36" hidden="1" customHeight="1">
      <c r="A799" s="204">
        <v>1</v>
      </c>
      <c r="B799" s="207">
        <f>SUBTOTAL(103,$A$552:A799)</f>
        <v>0</v>
      </c>
      <c r="C799" s="197" t="s">
        <v>595</v>
      </c>
      <c r="D799" s="199">
        <v>1967</v>
      </c>
      <c r="E799" s="199"/>
      <c r="F799" s="208" t="s">
        <v>262</v>
      </c>
      <c r="G799" s="199">
        <v>5</v>
      </c>
      <c r="H799" s="199" t="s">
        <v>302</v>
      </c>
      <c r="I799" s="203">
        <v>3578.24</v>
      </c>
      <c r="J799" s="203">
        <v>3300</v>
      </c>
      <c r="K799" s="203">
        <v>3012.01</v>
      </c>
      <c r="L799" s="209">
        <v>117</v>
      </c>
      <c r="M799" s="199" t="s">
        <v>260</v>
      </c>
      <c r="N799" s="199" t="s">
        <v>264</v>
      </c>
      <c r="O799" s="202" t="s">
        <v>674</v>
      </c>
      <c r="P799" s="203">
        <v>5701591.5199999996</v>
      </c>
      <c r="Q799" s="203">
        <v>0</v>
      </c>
      <c r="R799" s="203">
        <v>0</v>
      </c>
      <c r="S799" s="203">
        <f t="shared" si="184"/>
        <v>5701591.5199999996</v>
      </c>
      <c r="T799" s="203">
        <f t="shared" si="176"/>
        <v>1593.4066803791809</v>
      </c>
      <c r="U799" s="203">
        <v>1863.2628283178324</v>
      </c>
      <c r="V799" s="210">
        <v>1863.2628283178324</v>
      </c>
      <c r="W799" s="210">
        <f t="shared" si="182"/>
        <v>1863.2628283178324</v>
      </c>
      <c r="X799" s="210">
        <f t="shared" si="183"/>
        <v>269.85614793865147</v>
      </c>
      <c r="Y799" s="205">
        <v>0</v>
      </c>
      <c r="Z799" s="205">
        <v>0</v>
      </c>
      <c r="AA799" s="205">
        <v>0</v>
      </c>
      <c r="AB799" s="205">
        <v>0</v>
      </c>
      <c r="AC799" s="205">
        <v>0</v>
      </c>
      <c r="AD799" s="205">
        <v>0</v>
      </c>
      <c r="AE799" s="205">
        <v>0</v>
      </c>
      <c r="AF799" s="211">
        <v>0</v>
      </c>
      <c r="AG799" s="205">
        <v>0</v>
      </c>
      <c r="AH799" s="205">
        <v>0</v>
      </c>
      <c r="AI799" s="205">
        <v>0</v>
      </c>
      <c r="AJ799" s="205">
        <v>0</v>
      </c>
      <c r="AK799" s="205">
        <v>0</v>
      </c>
      <c r="AL799" s="211">
        <v>0</v>
      </c>
      <c r="AM799" s="205">
        <v>0</v>
      </c>
      <c r="AN799" s="205">
        <v>0</v>
      </c>
      <c r="AO799" s="211">
        <v>1863.2628283178324</v>
      </c>
      <c r="AP799" s="205">
        <v>0</v>
      </c>
      <c r="AQ799" s="204">
        <v>0</v>
      </c>
      <c r="AR799" s="204">
        <v>0</v>
      </c>
    </row>
    <row r="800" spans="1:44" s="204" customFormat="1" ht="36" hidden="1" customHeight="1">
      <c r="A800" s="204">
        <v>1</v>
      </c>
      <c r="B800" s="207">
        <f>SUBTOTAL(103,$A$552:A800)</f>
        <v>0</v>
      </c>
      <c r="C800" s="197" t="s">
        <v>1508</v>
      </c>
      <c r="D800" s="199">
        <v>1965</v>
      </c>
      <c r="E800" s="199"/>
      <c r="F800" s="208" t="s">
        <v>1527</v>
      </c>
      <c r="G800" s="199">
        <v>5</v>
      </c>
      <c r="H800" s="199" t="s">
        <v>306</v>
      </c>
      <c r="I800" s="200">
        <v>4032.79</v>
      </c>
      <c r="J800" s="200">
        <v>2461.4</v>
      </c>
      <c r="K800" s="200">
        <v>2461.4</v>
      </c>
      <c r="L800" s="209">
        <v>120</v>
      </c>
      <c r="M800" s="199" t="s">
        <v>260</v>
      </c>
      <c r="N800" s="199" t="s">
        <v>264</v>
      </c>
      <c r="O800" s="202" t="s">
        <v>676</v>
      </c>
      <c r="P800" s="203">
        <v>3900454.54</v>
      </c>
      <c r="Q800" s="203">
        <v>0</v>
      </c>
      <c r="R800" s="203">
        <v>0</v>
      </c>
      <c r="S800" s="203">
        <f t="shared" si="184"/>
        <v>3900454.54</v>
      </c>
      <c r="T800" s="203">
        <f t="shared" si="176"/>
        <v>967.18513485700964</v>
      </c>
      <c r="U800" s="203">
        <v>1833.6936145943628</v>
      </c>
      <c r="V800" s="210">
        <v>1833.6936145943628</v>
      </c>
      <c r="W800" s="210">
        <f t="shared" si="182"/>
        <v>1833.6936145943628</v>
      </c>
      <c r="X800" s="210">
        <f t="shared" si="183"/>
        <v>866.50847973735313</v>
      </c>
      <c r="Y800" s="205">
        <v>0</v>
      </c>
      <c r="Z800" s="205">
        <v>0</v>
      </c>
      <c r="AA800" s="205">
        <v>0</v>
      </c>
      <c r="AB800" s="205">
        <v>0</v>
      </c>
      <c r="AC800" s="205">
        <v>0</v>
      </c>
      <c r="AD800" s="205">
        <v>0</v>
      </c>
      <c r="AE800" s="205">
        <v>0</v>
      </c>
      <c r="AF800" s="211">
        <v>0</v>
      </c>
      <c r="AG800" s="205">
        <v>829.3</v>
      </c>
      <c r="AH800" s="211">
        <f>8917.04*AG800/I800</f>
        <v>1833.6936145943628</v>
      </c>
      <c r="AI800" s="205">
        <v>0</v>
      </c>
      <c r="AJ800" s="205">
        <v>0</v>
      </c>
      <c r="AK800" s="205">
        <v>0</v>
      </c>
      <c r="AL800" s="211">
        <v>0</v>
      </c>
      <c r="AM800" s="205">
        <v>0</v>
      </c>
      <c r="AN800" s="205">
        <v>0</v>
      </c>
      <c r="AO800" s="211">
        <v>0</v>
      </c>
      <c r="AP800" s="205">
        <v>0</v>
      </c>
      <c r="AQ800" s="204">
        <v>0</v>
      </c>
      <c r="AR800" s="204">
        <v>0</v>
      </c>
    </row>
    <row r="801" spans="1:44" s="204" customFormat="1" ht="36" hidden="1" customHeight="1">
      <c r="A801" s="204">
        <v>1</v>
      </c>
      <c r="B801" s="207">
        <f>SUBTOTAL(103,$A$552:A801)</f>
        <v>0</v>
      </c>
      <c r="C801" s="197" t="s">
        <v>1863</v>
      </c>
      <c r="D801" s="199">
        <v>1957</v>
      </c>
      <c r="E801" s="199"/>
      <c r="F801" s="208" t="s">
        <v>1527</v>
      </c>
      <c r="G801" s="199" t="s">
        <v>297</v>
      </c>
      <c r="H801" s="199" t="s">
        <v>297</v>
      </c>
      <c r="I801" s="203">
        <v>832.6</v>
      </c>
      <c r="J801" s="203">
        <v>448</v>
      </c>
      <c r="K801" s="203">
        <v>448</v>
      </c>
      <c r="L801" s="209">
        <v>22</v>
      </c>
      <c r="M801" s="199" t="s">
        <v>260</v>
      </c>
      <c r="N801" s="199" t="s">
        <v>264</v>
      </c>
      <c r="O801" s="202" t="s">
        <v>674</v>
      </c>
      <c r="P801" s="203">
        <v>77282.759999999995</v>
      </c>
      <c r="Q801" s="203">
        <v>0</v>
      </c>
      <c r="R801" s="203">
        <v>0</v>
      </c>
      <c r="S801" s="203">
        <f t="shared" si="184"/>
        <v>77282.759999999995</v>
      </c>
      <c r="T801" s="203">
        <f t="shared" si="176"/>
        <v>92.820994475138107</v>
      </c>
      <c r="U801" s="218">
        <f>T801</f>
        <v>92.820994475138107</v>
      </c>
      <c r="V801" s="210">
        <v>92.820994475138107</v>
      </c>
      <c r="W801" s="210">
        <f t="shared" si="182"/>
        <v>0</v>
      </c>
      <c r="X801" s="210">
        <f t="shared" si="183"/>
        <v>0</v>
      </c>
      <c r="Y801" s="205">
        <v>0</v>
      </c>
      <c r="Z801" s="205">
        <v>0</v>
      </c>
      <c r="AA801" s="205">
        <v>0</v>
      </c>
      <c r="AB801" s="205">
        <v>0</v>
      </c>
      <c r="AC801" s="205">
        <v>0</v>
      </c>
      <c r="AD801" s="205">
        <v>0</v>
      </c>
      <c r="AE801" s="205">
        <v>0</v>
      </c>
      <c r="AF801" s="211">
        <v>0</v>
      </c>
      <c r="AG801" s="205">
        <v>0</v>
      </c>
      <c r="AH801" s="205">
        <v>0</v>
      </c>
      <c r="AI801" s="205">
        <v>0</v>
      </c>
      <c r="AJ801" s="205">
        <v>0</v>
      </c>
      <c r="AK801" s="205">
        <v>0</v>
      </c>
      <c r="AL801" s="211">
        <v>0</v>
      </c>
      <c r="AM801" s="205">
        <v>0</v>
      </c>
      <c r="AN801" s="205">
        <v>0</v>
      </c>
      <c r="AO801" s="211">
        <v>0</v>
      </c>
      <c r="AP801" s="205">
        <v>0</v>
      </c>
      <c r="AQ801" s="204">
        <v>0</v>
      </c>
      <c r="AR801" s="204">
        <v>0</v>
      </c>
    </row>
    <row r="802" spans="1:44" s="204" customFormat="1" ht="36" hidden="1" customHeight="1">
      <c r="A802" s="204">
        <v>1</v>
      </c>
      <c r="B802" s="207">
        <f>SUBTOTAL(103,$A$552:A802)</f>
        <v>0</v>
      </c>
      <c r="C802" s="197" t="s">
        <v>2229</v>
      </c>
      <c r="D802" s="199">
        <v>1959</v>
      </c>
      <c r="E802" s="199"/>
      <c r="F802" s="208" t="s">
        <v>1527</v>
      </c>
      <c r="G802" s="199" t="s">
        <v>297</v>
      </c>
      <c r="H802" s="199" t="s">
        <v>297</v>
      </c>
      <c r="I802" s="203">
        <v>575.79999999999995</v>
      </c>
      <c r="J802" s="203">
        <v>533.29999999999995</v>
      </c>
      <c r="K802" s="203">
        <v>533.29999999999995</v>
      </c>
      <c r="L802" s="209">
        <v>42</v>
      </c>
      <c r="M802" s="199" t="s">
        <v>260</v>
      </c>
      <c r="N802" s="199" t="s">
        <v>264</v>
      </c>
      <c r="O802" s="202" t="s">
        <v>677</v>
      </c>
      <c r="P802" s="203">
        <v>4013847.28</v>
      </c>
      <c r="Q802" s="203">
        <v>0</v>
      </c>
      <c r="R802" s="203">
        <v>0</v>
      </c>
      <c r="S802" s="203">
        <f t="shared" si="184"/>
        <v>4013847.28</v>
      </c>
      <c r="T802" s="203">
        <f t="shared" si="176"/>
        <v>6970.9053143452593</v>
      </c>
      <c r="U802" s="203">
        <f>W802</f>
        <v>7974.0761833970137</v>
      </c>
      <c r="V802" s="210">
        <f>W802</f>
        <v>7974.0761833970137</v>
      </c>
      <c r="W802" s="210">
        <f t="shared" si="182"/>
        <v>7974.0761833970137</v>
      </c>
      <c r="X802" s="210">
        <f t="shared" si="183"/>
        <v>1003.1708690517544</v>
      </c>
      <c r="Y802" s="205">
        <v>0</v>
      </c>
      <c r="Z802" s="205">
        <v>0</v>
      </c>
      <c r="AA802" s="205">
        <v>0</v>
      </c>
      <c r="AB802" s="205">
        <v>0</v>
      </c>
      <c r="AC802" s="205">
        <v>0</v>
      </c>
      <c r="AD802" s="205">
        <v>0</v>
      </c>
      <c r="AE802" s="205">
        <v>0</v>
      </c>
      <c r="AF802" s="211">
        <v>0</v>
      </c>
      <c r="AG802" s="205">
        <v>514.91</v>
      </c>
      <c r="AH802" s="211">
        <f>8917.04*AG802/I802</f>
        <v>7974.0761833970137</v>
      </c>
      <c r="AI802" s="205">
        <v>0</v>
      </c>
      <c r="AJ802" s="205">
        <v>0</v>
      </c>
      <c r="AK802" s="205">
        <v>0</v>
      </c>
      <c r="AL802" s="211">
        <v>0</v>
      </c>
      <c r="AM802" s="205">
        <v>0</v>
      </c>
      <c r="AN802" s="205">
        <v>0</v>
      </c>
      <c r="AO802" s="211">
        <v>0</v>
      </c>
      <c r="AP802" s="205">
        <v>0</v>
      </c>
      <c r="AQ802" s="204">
        <v>0</v>
      </c>
      <c r="AR802" s="204">
        <v>0</v>
      </c>
    </row>
    <row r="803" spans="1:44" s="204" customFormat="1" ht="36" hidden="1" customHeight="1">
      <c r="B803" s="197" t="s">
        <v>783</v>
      </c>
      <c r="C803" s="197"/>
      <c r="D803" s="199" t="s">
        <v>857</v>
      </c>
      <c r="E803" s="199" t="s">
        <v>857</v>
      </c>
      <c r="F803" s="199" t="s">
        <v>857</v>
      </c>
      <c r="G803" s="199" t="s">
        <v>857</v>
      </c>
      <c r="H803" s="199" t="s">
        <v>857</v>
      </c>
      <c r="I803" s="200">
        <f>SUM(I804:I810)</f>
        <v>35250.9</v>
      </c>
      <c r="J803" s="200">
        <f>SUM(J804:J810)</f>
        <v>20149</v>
      </c>
      <c r="K803" s="200">
        <f>SUM(K804:K810)</f>
        <v>19981.8</v>
      </c>
      <c r="L803" s="201">
        <f>SUM(L804:L810)</f>
        <v>902</v>
      </c>
      <c r="M803" s="199" t="s">
        <v>857</v>
      </c>
      <c r="N803" s="199" t="s">
        <v>857</v>
      </c>
      <c r="O803" s="202" t="s">
        <v>857</v>
      </c>
      <c r="P803" s="200">
        <v>8413669.7699999996</v>
      </c>
      <c r="Q803" s="200">
        <f>SUM(Q804:Q810)</f>
        <v>0</v>
      </c>
      <c r="R803" s="200">
        <f>SUM(R804:R810)</f>
        <v>0</v>
      </c>
      <c r="S803" s="200">
        <f>SUM(S804:S810)</f>
        <v>8413669.7699999996</v>
      </c>
      <c r="T803" s="203">
        <f t="shared" si="176"/>
        <v>238.67957328749051</v>
      </c>
      <c r="U803" s="203">
        <f>MAX(U804:U810)</f>
        <v>3820.48</v>
      </c>
      <c r="W803" s="217"/>
      <c r="Y803" s="205">
        <v>105445.54</v>
      </c>
      <c r="Z803" s="205">
        <v>271674.86</v>
      </c>
      <c r="AA803" s="205">
        <v>565239.94999999995</v>
      </c>
      <c r="AB803" s="205">
        <v>133112.60999999999</v>
      </c>
      <c r="AC803" s="205">
        <v>0</v>
      </c>
      <c r="AD803" s="205">
        <v>0</v>
      </c>
      <c r="AE803" s="205">
        <v>0</v>
      </c>
      <c r="AF803" s="205">
        <v>0</v>
      </c>
      <c r="AG803" s="205">
        <v>2134.9</v>
      </c>
      <c r="AH803" s="205">
        <v>6695056.4500000002</v>
      </c>
      <c r="AI803" s="205">
        <v>0</v>
      </c>
      <c r="AJ803" s="205">
        <v>0</v>
      </c>
      <c r="AK803" s="205">
        <v>0</v>
      </c>
      <c r="AL803" s="205">
        <v>0</v>
      </c>
      <c r="AM803" s="205">
        <v>0</v>
      </c>
      <c r="AN803" s="205">
        <v>0</v>
      </c>
      <c r="AO803" s="205">
        <v>0</v>
      </c>
      <c r="AP803" s="205">
        <v>0</v>
      </c>
      <c r="AQ803" s="204">
        <v>0</v>
      </c>
      <c r="AR803" s="204">
        <v>0</v>
      </c>
    </row>
    <row r="804" spans="1:44" s="204" customFormat="1" ht="36" hidden="1" customHeight="1">
      <c r="A804" s="204">
        <v>1</v>
      </c>
      <c r="B804" s="207">
        <f>SUBTOTAL(103,$A$552:A804)</f>
        <v>0</v>
      </c>
      <c r="C804" s="197" t="s">
        <v>3010</v>
      </c>
      <c r="D804" s="199">
        <v>1986</v>
      </c>
      <c r="E804" s="199"/>
      <c r="F804" s="208" t="s">
        <v>305</v>
      </c>
      <c r="G804" s="199">
        <v>5</v>
      </c>
      <c r="H804" s="199" t="s">
        <v>364</v>
      </c>
      <c r="I804" s="200">
        <v>7160.5</v>
      </c>
      <c r="J804" s="200">
        <v>3872.4</v>
      </c>
      <c r="K804" s="200">
        <v>3872.4</v>
      </c>
      <c r="L804" s="209">
        <v>185</v>
      </c>
      <c r="M804" s="199" t="s">
        <v>260</v>
      </c>
      <c r="N804" s="199" t="s">
        <v>264</v>
      </c>
      <c r="O804" s="202" t="s">
        <v>679</v>
      </c>
      <c r="P804" s="203">
        <v>3924906.3200000003</v>
      </c>
      <c r="Q804" s="203">
        <v>0</v>
      </c>
      <c r="R804" s="203">
        <v>0</v>
      </c>
      <c r="S804" s="203">
        <f t="shared" ref="S804:S810" si="187">P804-Q804-R804</f>
        <v>3924906.3200000003</v>
      </c>
      <c r="T804" s="203">
        <f t="shared" si="176"/>
        <v>548.13299629914115</v>
      </c>
      <c r="U804" s="203">
        <f>V804</f>
        <v>1275.0725865512186</v>
      </c>
      <c r="V804" s="210">
        <v>1275.0725865512186</v>
      </c>
      <c r="W804" s="210">
        <f t="shared" ref="W804:W810" si="188">Y804+Z804+AA804+AB804+AC804+AF804+AH804+AJ804+AL804+AN804+AO804+AP804+AQ804+AR804</f>
        <v>1275.0725865512186</v>
      </c>
      <c r="X804" s="210">
        <f t="shared" ref="X804:X810" si="189">U804-T804</f>
        <v>726.93959025207744</v>
      </c>
      <c r="Y804" s="205">
        <v>0</v>
      </c>
      <c r="Z804" s="205">
        <v>0</v>
      </c>
      <c r="AA804" s="205">
        <v>0</v>
      </c>
      <c r="AB804" s="205">
        <v>0</v>
      </c>
      <c r="AC804" s="205">
        <v>0</v>
      </c>
      <c r="AD804" s="205">
        <v>0</v>
      </c>
      <c r="AE804" s="205">
        <v>0</v>
      </c>
      <c r="AF804" s="211">
        <v>0</v>
      </c>
      <c r="AG804" s="205">
        <v>1023.9</v>
      </c>
      <c r="AH804" s="211">
        <f>8917.04*AG804/I804</f>
        <v>1275.0725865512186</v>
      </c>
      <c r="AI804" s="205">
        <v>0</v>
      </c>
      <c r="AJ804" s="205">
        <v>0</v>
      </c>
      <c r="AK804" s="205">
        <v>0</v>
      </c>
      <c r="AL804" s="211">
        <v>0</v>
      </c>
      <c r="AM804" s="205">
        <v>0</v>
      </c>
      <c r="AN804" s="205">
        <v>0</v>
      </c>
      <c r="AO804" s="211">
        <v>0</v>
      </c>
      <c r="AP804" s="205">
        <v>0</v>
      </c>
      <c r="AQ804" s="204">
        <v>0</v>
      </c>
      <c r="AR804" s="204">
        <v>0</v>
      </c>
    </row>
    <row r="805" spans="1:44" s="204" customFormat="1" ht="36" hidden="1" customHeight="1">
      <c r="A805" s="204">
        <v>1</v>
      </c>
      <c r="B805" s="207">
        <f>SUBTOTAL(103,$A$552:A805)</f>
        <v>0</v>
      </c>
      <c r="C805" s="197" t="s">
        <v>3001</v>
      </c>
      <c r="D805" s="199">
        <v>2002</v>
      </c>
      <c r="E805" s="199"/>
      <c r="F805" s="208" t="s">
        <v>262</v>
      </c>
      <c r="G805" s="199">
        <v>5</v>
      </c>
      <c r="H805" s="199" t="s">
        <v>306</v>
      </c>
      <c r="I805" s="200">
        <v>5019</v>
      </c>
      <c r="J805" s="200">
        <v>2368</v>
      </c>
      <c r="K805" s="200">
        <v>2368</v>
      </c>
      <c r="L805" s="209">
        <v>93</v>
      </c>
      <c r="M805" s="199" t="s">
        <v>260</v>
      </c>
      <c r="N805" s="199" t="s">
        <v>264</v>
      </c>
      <c r="O805" s="202" t="s">
        <v>679</v>
      </c>
      <c r="P805" s="203">
        <v>105626.75</v>
      </c>
      <c r="Q805" s="203">
        <v>0</v>
      </c>
      <c r="R805" s="203">
        <v>0</v>
      </c>
      <c r="S805" s="203">
        <f t="shared" si="187"/>
        <v>105626.75</v>
      </c>
      <c r="T805" s="203">
        <f t="shared" si="176"/>
        <v>21.045377565252043</v>
      </c>
      <c r="U805" s="218">
        <f>T805</f>
        <v>21.045377565252043</v>
      </c>
      <c r="V805" s="210">
        <v>21.045377565252043</v>
      </c>
      <c r="W805" s="210">
        <f t="shared" si="188"/>
        <v>0</v>
      </c>
      <c r="X805" s="210">
        <f t="shared" si="189"/>
        <v>0</v>
      </c>
      <c r="Y805" s="205">
        <v>0</v>
      </c>
      <c r="Z805" s="205">
        <v>0</v>
      </c>
      <c r="AA805" s="205">
        <v>0</v>
      </c>
      <c r="AB805" s="205">
        <v>0</v>
      </c>
      <c r="AC805" s="205">
        <v>0</v>
      </c>
      <c r="AD805" s="205">
        <v>0</v>
      </c>
      <c r="AE805" s="205">
        <v>0</v>
      </c>
      <c r="AF805" s="211">
        <v>0</v>
      </c>
      <c r="AG805" s="205">
        <v>0</v>
      </c>
      <c r="AH805" s="205">
        <v>0</v>
      </c>
      <c r="AI805" s="205">
        <v>0</v>
      </c>
      <c r="AJ805" s="205">
        <v>0</v>
      </c>
      <c r="AK805" s="205">
        <v>0</v>
      </c>
      <c r="AL805" s="211">
        <v>0</v>
      </c>
      <c r="AM805" s="205">
        <v>0</v>
      </c>
      <c r="AN805" s="205">
        <v>0</v>
      </c>
      <c r="AO805" s="211">
        <v>0</v>
      </c>
      <c r="AP805" s="205">
        <v>0</v>
      </c>
      <c r="AQ805" s="204">
        <v>0</v>
      </c>
      <c r="AR805" s="204">
        <v>0</v>
      </c>
    </row>
    <row r="806" spans="1:44" s="204" customFormat="1" ht="36" hidden="1" customHeight="1">
      <c r="A806" s="204">
        <v>1</v>
      </c>
      <c r="B806" s="207">
        <f>SUBTOTAL(103,$A$552:A806)</f>
        <v>0</v>
      </c>
      <c r="C806" s="197" t="s">
        <v>3004</v>
      </c>
      <c r="D806" s="199">
        <v>1994</v>
      </c>
      <c r="E806" s="199"/>
      <c r="F806" s="208" t="s">
        <v>312</v>
      </c>
      <c r="G806" s="199" t="s">
        <v>345</v>
      </c>
      <c r="H806" s="199" t="s">
        <v>306</v>
      </c>
      <c r="I806" s="200">
        <v>5512.6</v>
      </c>
      <c r="J806" s="200">
        <v>3370.2</v>
      </c>
      <c r="K806" s="200">
        <v>3370.2</v>
      </c>
      <c r="L806" s="209">
        <v>137</v>
      </c>
      <c r="M806" s="199" t="s">
        <v>260</v>
      </c>
      <c r="N806" s="199" t="s">
        <v>264</v>
      </c>
      <c r="O806" s="202" t="s">
        <v>679</v>
      </c>
      <c r="P806" s="203">
        <v>176363.02</v>
      </c>
      <c r="Q806" s="203">
        <v>0</v>
      </c>
      <c r="R806" s="203">
        <v>0</v>
      </c>
      <c r="S806" s="203">
        <f t="shared" si="187"/>
        <v>176363.02</v>
      </c>
      <c r="T806" s="203">
        <f>P806/I806</f>
        <v>31.992711243333449</v>
      </c>
      <c r="U806" s="203">
        <f>V806</f>
        <v>1702.0440134963537</v>
      </c>
      <c r="V806" s="210">
        <v>1702.0440134963537</v>
      </c>
      <c r="W806" s="210">
        <f t="shared" si="188"/>
        <v>0</v>
      </c>
      <c r="X806" s="210">
        <f t="shared" si="189"/>
        <v>1670.0513022530204</v>
      </c>
      <c r="Y806" s="205">
        <v>0</v>
      </c>
      <c r="Z806" s="205">
        <v>0</v>
      </c>
      <c r="AA806" s="205">
        <v>0</v>
      </c>
      <c r="AB806" s="205">
        <v>0</v>
      </c>
      <c r="AC806" s="205">
        <v>0</v>
      </c>
      <c r="AD806" s="205">
        <v>0</v>
      </c>
      <c r="AE806" s="205">
        <v>0</v>
      </c>
      <c r="AF806" s="211">
        <v>0</v>
      </c>
      <c r="AG806" s="205">
        <v>0</v>
      </c>
      <c r="AH806" s="211">
        <v>0</v>
      </c>
      <c r="AI806" s="205">
        <v>0</v>
      </c>
      <c r="AJ806" s="205">
        <v>0</v>
      </c>
      <c r="AK806" s="205">
        <v>0</v>
      </c>
      <c r="AL806" s="211">
        <v>0</v>
      </c>
      <c r="AM806" s="205">
        <v>0</v>
      </c>
      <c r="AN806" s="205">
        <v>0</v>
      </c>
      <c r="AO806" s="211">
        <v>0</v>
      </c>
      <c r="AP806" s="205">
        <v>0</v>
      </c>
      <c r="AQ806" s="204">
        <v>0</v>
      </c>
      <c r="AR806" s="204">
        <v>0</v>
      </c>
    </row>
    <row r="807" spans="1:44" s="204" customFormat="1" ht="36" hidden="1" customHeight="1">
      <c r="A807" s="204">
        <v>1</v>
      </c>
      <c r="B807" s="207">
        <f>SUBTOTAL(103,$A$552:A807)</f>
        <v>0</v>
      </c>
      <c r="C807" s="197" t="s">
        <v>3011</v>
      </c>
      <c r="D807" s="199">
        <v>1989</v>
      </c>
      <c r="E807" s="199">
        <v>2015</v>
      </c>
      <c r="F807" s="208" t="s">
        <v>262</v>
      </c>
      <c r="G807" s="199">
        <v>9</v>
      </c>
      <c r="H807" s="199" t="s">
        <v>297</v>
      </c>
      <c r="I807" s="203">
        <v>6378.7</v>
      </c>
      <c r="J807" s="203">
        <v>3794.9</v>
      </c>
      <c r="K807" s="203">
        <v>3627.7</v>
      </c>
      <c r="L807" s="209">
        <v>187</v>
      </c>
      <c r="M807" s="199" t="s">
        <v>260</v>
      </c>
      <c r="N807" s="199" t="s">
        <v>264</v>
      </c>
      <c r="O807" s="202" t="s">
        <v>679</v>
      </c>
      <c r="P807" s="203">
        <v>1081603.1399999999</v>
      </c>
      <c r="Q807" s="203">
        <v>0</v>
      </c>
      <c r="R807" s="203">
        <v>0</v>
      </c>
      <c r="S807" s="203">
        <f t="shared" si="187"/>
        <v>1081603.1399999999</v>
      </c>
      <c r="T807" s="203">
        <f t="shared" si="176"/>
        <v>169.56482355338861</v>
      </c>
      <c r="U807" s="203">
        <f>V807</f>
        <v>3820.48</v>
      </c>
      <c r="V807" s="210">
        <v>3820.48</v>
      </c>
      <c r="W807" s="210">
        <f t="shared" si="188"/>
        <v>3820.48</v>
      </c>
      <c r="X807" s="210">
        <f t="shared" si="189"/>
        <v>3650.9151764466114</v>
      </c>
      <c r="Y807" s="205">
        <v>113.09</v>
      </c>
      <c r="Z807" s="205">
        <v>262.75</v>
      </c>
      <c r="AA807" s="205">
        <v>3259.66</v>
      </c>
      <c r="AB807" s="205">
        <v>184.98</v>
      </c>
      <c r="AC807" s="205">
        <v>0</v>
      </c>
      <c r="AD807" s="205">
        <v>0</v>
      </c>
      <c r="AE807" s="205">
        <v>0</v>
      </c>
      <c r="AF807" s="211">
        <v>0</v>
      </c>
      <c r="AG807" s="205">
        <v>0</v>
      </c>
      <c r="AH807" s="205">
        <v>0</v>
      </c>
      <c r="AI807" s="205">
        <v>0</v>
      </c>
      <c r="AJ807" s="205">
        <v>0</v>
      </c>
      <c r="AK807" s="205">
        <v>0</v>
      </c>
      <c r="AL807" s="211">
        <v>0</v>
      </c>
      <c r="AM807" s="205">
        <v>0</v>
      </c>
      <c r="AN807" s="205">
        <v>0</v>
      </c>
      <c r="AO807" s="211">
        <v>0</v>
      </c>
      <c r="AP807" s="205">
        <v>0</v>
      </c>
      <c r="AQ807" s="204">
        <v>0</v>
      </c>
      <c r="AR807" s="204">
        <v>0</v>
      </c>
    </row>
    <row r="808" spans="1:44" s="204" customFormat="1" ht="36" hidden="1" customHeight="1">
      <c r="A808" s="204">
        <v>1</v>
      </c>
      <c r="B808" s="207">
        <f>SUBTOTAL(103,$A$552:A808)</f>
        <v>0</v>
      </c>
      <c r="C808" s="197" t="s">
        <v>3002</v>
      </c>
      <c r="D808" s="199">
        <v>1964</v>
      </c>
      <c r="E808" s="199"/>
      <c r="F808" s="208" t="s">
        <v>262</v>
      </c>
      <c r="G808" s="199">
        <v>2</v>
      </c>
      <c r="H808" s="199" t="s">
        <v>297</v>
      </c>
      <c r="I808" s="200">
        <v>680.2</v>
      </c>
      <c r="J808" s="200">
        <v>356</v>
      </c>
      <c r="K808" s="200">
        <v>356</v>
      </c>
      <c r="L808" s="209">
        <v>22</v>
      </c>
      <c r="M808" s="199" t="s">
        <v>260</v>
      </c>
      <c r="N808" s="199" t="s">
        <v>264</v>
      </c>
      <c r="O808" s="202" t="s">
        <v>679</v>
      </c>
      <c r="P808" s="203">
        <v>84899.97</v>
      </c>
      <c r="Q808" s="203">
        <v>0</v>
      </c>
      <c r="R808" s="203">
        <v>0</v>
      </c>
      <c r="S808" s="203">
        <f t="shared" si="187"/>
        <v>84899.97</v>
      </c>
      <c r="T808" s="203">
        <f t="shared" si="176"/>
        <v>124.81618641576006</v>
      </c>
      <c r="U808" s="218">
        <f>T808</f>
        <v>124.81618641576006</v>
      </c>
      <c r="V808" s="210">
        <v>124.81618641576006</v>
      </c>
      <c r="W808" s="210">
        <f t="shared" si="188"/>
        <v>0</v>
      </c>
      <c r="X808" s="210">
        <f t="shared" si="189"/>
        <v>0</v>
      </c>
      <c r="Y808" s="205">
        <v>0</v>
      </c>
      <c r="Z808" s="205">
        <v>0</v>
      </c>
      <c r="AA808" s="205">
        <v>0</v>
      </c>
      <c r="AB808" s="205">
        <v>0</v>
      </c>
      <c r="AC808" s="205">
        <v>0</v>
      </c>
      <c r="AD808" s="205">
        <v>0</v>
      </c>
      <c r="AE808" s="205">
        <v>0</v>
      </c>
      <c r="AF808" s="211">
        <v>0</v>
      </c>
      <c r="AG808" s="205">
        <v>0</v>
      </c>
      <c r="AH808" s="205">
        <v>0</v>
      </c>
      <c r="AI808" s="205">
        <v>0</v>
      </c>
      <c r="AJ808" s="205">
        <v>0</v>
      </c>
      <c r="AK808" s="205">
        <v>0</v>
      </c>
      <c r="AL808" s="211">
        <v>0</v>
      </c>
      <c r="AM808" s="205">
        <v>0</v>
      </c>
      <c r="AN808" s="205">
        <v>0</v>
      </c>
      <c r="AO808" s="211">
        <v>0</v>
      </c>
      <c r="AP808" s="205">
        <v>0</v>
      </c>
      <c r="AQ808" s="204">
        <v>0</v>
      </c>
      <c r="AR808" s="204">
        <v>0</v>
      </c>
    </row>
    <row r="809" spans="1:44" s="204" customFormat="1" ht="36" hidden="1" customHeight="1">
      <c r="A809" s="204">
        <v>1</v>
      </c>
      <c r="B809" s="207">
        <f>SUBTOTAL(103,$A$552:A809)</f>
        <v>0</v>
      </c>
      <c r="C809" s="197" t="s">
        <v>3003</v>
      </c>
      <c r="D809" s="199">
        <v>1983</v>
      </c>
      <c r="E809" s="199"/>
      <c r="F809" s="208" t="s">
        <v>262</v>
      </c>
      <c r="G809" s="199">
        <v>5</v>
      </c>
      <c r="H809" s="199" t="s">
        <v>302</v>
      </c>
      <c r="I809" s="203">
        <v>4169.3</v>
      </c>
      <c r="J809" s="203">
        <v>2760.1</v>
      </c>
      <c r="K809" s="203">
        <v>2760.1</v>
      </c>
      <c r="L809" s="209">
        <v>121</v>
      </c>
      <c r="M809" s="199" t="s">
        <v>260</v>
      </c>
      <c r="N809" s="199" t="s">
        <v>264</v>
      </c>
      <c r="O809" s="202" t="s">
        <v>1314</v>
      </c>
      <c r="P809" s="203">
        <v>108323.22</v>
      </c>
      <c r="Q809" s="203">
        <v>0</v>
      </c>
      <c r="R809" s="203">
        <v>0</v>
      </c>
      <c r="S809" s="203">
        <f t="shared" si="187"/>
        <v>108323.22</v>
      </c>
      <c r="T809" s="203">
        <f t="shared" si="176"/>
        <v>25.981152711486338</v>
      </c>
      <c r="U809" s="218">
        <f>T809</f>
        <v>25.981152711486338</v>
      </c>
      <c r="V809" s="210">
        <v>25.981152711486338</v>
      </c>
      <c r="W809" s="210">
        <f t="shared" si="188"/>
        <v>0</v>
      </c>
      <c r="X809" s="210">
        <f t="shared" si="189"/>
        <v>0</v>
      </c>
      <c r="Y809" s="205">
        <v>0</v>
      </c>
      <c r="Z809" s="205">
        <v>0</v>
      </c>
      <c r="AA809" s="205">
        <v>0</v>
      </c>
      <c r="AB809" s="205">
        <v>0</v>
      </c>
      <c r="AC809" s="205">
        <v>0</v>
      </c>
      <c r="AD809" s="205">
        <v>0</v>
      </c>
      <c r="AE809" s="205">
        <v>0</v>
      </c>
      <c r="AF809" s="211">
        <v>0</v>
      </c>
      <c r="AG809" s="205">
        <v>0</v>
      </c>
      <c r="AH809" s="205">
        <v>0</v>
      </c>
      <c r="AI809" s="205">
        <v>0</v>
      </c>
      <c r="AJ809" s="205">
        <v>0</v>
      </c>
      <c r="AK809" s="205">
        <v>0</v>
      </c>
      <c r="AL809" s="211">
        <v>0</v>
      </c>
      <c r="AM809" s="205">
        <v>0</v>
      </c>
      <c r="AN809" s="205">
        <v>0</v>
      </c>
      <c r="AO809" s="211">
        <v>0</v>
      </c>
      <c r="AP809" s="205">
        <v>0</v>
      </c>
      <c r="AQ809" s="204">
        <v>0</v>
      </c>
      <c r="AR809" s="204">
        <v>0</v>
      </c>
    </row>
    <row r="810" spans="1:44" s="204" customFormat="1" ht="36" hidden="1" customHeight="1">
      <c r="A810" s="204">
        <v>1</v>
      </c>
      <c r="B810" s="207">
        <f>SUBTOTAL(103,$A$552:A810)</f>
        <v>0</v>
      </c>
      <c r="C810" s="197" t="s">
        <v>3012</v>
      </c>
      <c r="D810" s="199">
        <v>2001</v>
      </c>
      <c r="E810" s="199"/>
      <c r="F810" s="208" t="s">
        <v>262</v>
      </c>
      <c r="G810" s="199">
        <v>5</v>
      </c>
      <c r="H810" s="199" t="s">
        <v>345</v>
      </c>
      <c r="I810" s="200">
        <v>6330.6</v>
      </c>
      <c r="J810" s="200">
        <v>3627.4</v>
      </c>
      <c r="K810" s="200">
        <v>3627.4</v>
      </c>
      <c r="L810" s="209">
        <v>157</v>
      </c>
      <c r="M810" s="199" t="s">
        <v>260</v>
      </c>
      <c r="N810" s="199" t="s">
        <v>264</v>
      </c>
      <c r="O810" s="202" t="s">
        <v>679</v>
      </c>
      <c r="P810" s="203">
        <v>2931947.35</v>
      </c>
      <c r="Q810" s="203">
        <v>0</v>
      </c>
      <c r="R810" s="203">
        <v>0</v>
      </c>
      <c r="S810" s="203">
        <f t="shared" si="187"/>
        <v>2931947.35</v>
      </c>
      <c r="T810" s="203">
        <f t="shared" si="176"/>
        <v>463.13893627776196</v>
      </c>
      <c r="U810" s="203">
        <v>1564.9119261997284</v>
      </c>
      <c r="V810" s="210">
        <v>1564.9119261997284</v>
      </c>
      <c r="W810" s="210">
        <f t="shared" si="188"/>
        <v>1564.9119261997284</v>
      </c>
      <c r="X810" s="210">
        <f t="shared" si="189"/>
        <v>1101.7729899219664</v>
      </c>
      <c r="Y810" s="205">
        <v>0</v>
      </c>
      <c r="Z810" s="205">
        <v>0</v>
      </c>
      <c r="AA810" s="205">
        <v>0</v>
      </c>
      <c r="AB810" s="205">
        <v>0</v>
      </c>
      <c r="AC810" s="205">
        <v>0</v>
      </c>
      <c r="AD810" s="205">
        <v>0</v>
      </c>
      <c r="AE810" s="205">
        <v>0</v>
      </c>
      <c r="AF810" s="211">
        <v>0</v>
      </c>
      <c r="AG810" s="205">
        <v>1111</v>
      </c>
      <c r="AH810" s="211">
        <f>8917.04*AG810/I810</f>
        <v>1564.9119261997284</v>
      </c>
      <c r="AI810" s="205">
        <v>0</v>
      </c>
      <c r="AJ810" s="205">
        <v>0</v>
      </c>
      <c r="AK810" s="205">
        <v>0</v>
      </c>
      <c r="AL810" s="211">
        <v>0</v>
      </c>
      <c r="AM810" s="205">
        <v>0</v>
      </c>
      <c r="AN810" s="205">
        <v>0</v>
      </c>
      <c r="AO810" s="211">
        <v>0</v>
      </c>
      <c r="AP810" s="205">
        <v>0</v>
      </c>
      <c r="AQ810" s="204">
        <v>0</v>
      </c>
      <c r="AR810" s="204">
        <v>0</v>
      </c>
    </row>
    <row r="811" spans="1:44" s="204" customFormat="1" ht="36" hidden="1" customHeight="1">
      <c r="B811" s="197" t="s">
        <v>784</v>
      </c>
      <c r="C811" s="197"/>
      <c r="D811" s="199" t="s">
        <v>857</v>
      </c>
      <c r="E811" s="199" t="s">
        <v>857</v>
      </c>
      <c r="F811" s="199" t="s">
        <v>857</v>
      </c>
      <c r="G811" s="199" t="s">
        <v>857</v>
      </c>
      <c r="H811" s="199" t="s">
        <v>857</v>
      </c>
      <c r="I811" s="200">
        <f>SUM(I812:I816)</f>
        <v>5268.6</v>
      </c>
      <c r="J811" s="200">
        <f>SUM(J812:J816)</f>
        <v>4273.6000000000004</v>
      </c>
      <c r="K811" s="200">
        <f>SUM(K812:K816)</f>
        <v>4114.7000000000007</v>
      </c>
      <c r="L811" s="201">
        <f>SUM(L812:L816)</f>
        <v>209</v>
      </c>
      <c r="M811" s="199" t="s">
        <v>857</v>
      </c>
      <c r="N811" s="199" t="s">
        <v>857</v>
      </c>
      <c r="O811" s="202" t="s">
        <v>857</v>
      </c>
      <c r="P811" s="200">
        <v>7749775.5699999994</v>
      </c>
      <c r="Q811" s="200">
        <f>SUM(Q812:Q816)</f>
        <v>0</v>
      </c>
      <c r="R811" s="200">
        <f>SUM(R812:R816)</f>
        <v>0</v>
      </c>
      <c r="S811" s="200">
        <f>SUM(S812:S816)</f>
        <v>7749775.5699999994</v>
      </c>
      <c r="T811" s="203">
        <f t="shared" si="176"/>
        <v>1470.9364100520061</v>
      </c>
      <c r="U811" s="203">
        <f>MAX(U812:U816)</f>
        <v>7194.2590787595691</v>
      </c>
      <c r="W811" s="217"/>
      <c r="Y811" s="205">
        <v>0</v>
      </c>
      <c r="Z811" s="205">
        <v>0</v>
      </c>
      <c r="AA811" s="205">
        <v>0</v>
      </c>
      <c r="AB811" s="205">
        <v>0</v>
      </c>
      <c r="AC811" s="205">
        <v>0</v>
      </c>
      <c r="AD811" s="205">
        <v>0</v>
      </c>
      <c r="AE811" s="205">
        <v>0</v>
      </c>
      <c r="AF811" s="205">
        <v>0</v>
      </c>
      <c r="AG811" s="205">
        <v>1222.7</v>
      </c>
      <c r="AH811" s="205">
        <v>7210619</v>
      </c>
      <c r="AI811" s="205">
        <v>0</v>
      </c>
      <c r="AJ811" s="205">
        <v>0</v>
      </c>
      <c r="AK811" s="205">
        <v>0</v>
      </c>
      <c r="AL811" s="205">
        <v>0</v>
      </c>
      <c r="AM811" s="205">
        <v>0</v>
      </c>
      <c r="AN811" s="205">
        <v>0</v>
      </c>
      <c r="AO811" s="205">
        <v>0</v>
      </c>
      <c r="AP811" s="205">
        <v>0</v>
      </c>
      <c r="AQ811" s="204">
        <v>0</v>
      </c>
      <c r="AR811" s="204">
        <v>0</v>
      </c>
    </row>
    <row r="812" spans="1:44" s="204" customFormat="1" ht="36" hidden="1" customHeight="1">
      <c r="A812" s="204">
        <v>1</v>
      </c>
      <c r="B812" s="207">
        <f>SUBTOTAL(103,$A$552:A812)</f>
        <v>0</v>
      </c>
      <c r="C812" s="197" t="s">
        <v>616</v>
      </c>
      <c r="D812" s="199">
        <v>1937</v>
      </c>
      <c r="E812" s="199"/>
      <c r="F812" s="208" t="s">
        <v>324</v>
      </c>
      <c r="G812" s="199">
        <v>2</v>
      </c>
      <c r="H812" s="199" t="s">
        <v>297</v>
      </c>
      <c r="I812" s="200">
        <v>423.5</v>
      </c>
      <c r="J812" s="200">
        <v>301.89999999999998</v>
      </c>
      <c r="K812" s="200">
        <v>301.89999999999998</v>
      </c>
      <c r="L812" s="209">
        <v>26</v>
      </c>
      <c r="M812" s="199" t="s">
        <v>260</v>
      </c>
      <c r="N812" s="199" t="s">
        <v>277</v>
      </c>
      <c r="O812" s="202" t="s">
        <v>263</v>
      </c>
      <c r="P812" s="203">
        <v>55616.21</v>
      </c>
      <c r="Q812" s="203">
        <v>0</v>
      </c>
      <c r="R812" s="203">
        <v>0</v>
      </c>
      <c r="S812" s="203">
        <f>P812-Q812-R812</f>
        <v>55616.21</v>
      </c>
      <c r="T812" s="203">
        <f t="shared" si="176"/>
        <v>131.32517119244392</v>
      </c>
      <c r="U812" s="218">
        <f>T812</f>
        <v>131.32517119244392</v>
      </c>
      <c r="V812" s="210">
        <v>131.32517119244392</v>
      </c>
      <c r="W812" s="210">
        <f t="shared" ref="W812:W816" si="190">Y812+Z812+AA812+AB812+AC812+AF812+AH812+AJ812+AL812+AN812+AO812+AP812+AQ812+AR812</f>
        <v>0</v>
      </c>
      <c r="X812" s="210">
        <f t="shared" ref="X812:X816" si="191">U812-T812</f>
        <v>0</v>
      </c>
      <c r="Y812" s="205">
        <v>0</v>
      </c>
      <c r="Z812" s="205">
        <v>0</v>
      </c>
      <c r="AA812" s="205">
        <v>0</v>
      </c>
      <c r="AB812" s="205">
        <v>0</v>
      </c>
      <c r="AC812" s="205">
        <v>0</v>
      </c>
      <c r="AD812" s="205">
        <v>0</v>
      </c>
      <c r="AE812" s="205">
        <v>0</v>
      </c>
      <c r="AF812" s="211">
        <v>0</v>
      </c>
      <c r="AG812" s="205">
        <v>0</v>
      </c>
      <c r="AH812" s="205">
        <v>0</v>
      </c>
      <c r="AI812" s="205">
        <v>0</v>
      </c>
      <c r="AJ812" s="205">
        <v>0</v>
      </c>
      <c r="AK812" s="205">
        <v>0</v>
      </c>
      <c r="AL812" s="211">
        <v>0</v>
      </c>
      <c r="AM812" s="205">
        <v>0</v>
      </c>
      <c r="AN812" s="205">
        <v>0</v>
      </c>
      <c r="AO812" s="211">
        <v>0</v>
      </c>
      <c r="AP812" s="205">
        <v>0</v>
      </c>
      <c r="AQ812" s="204">
        <v>0</v>
      </c>
      <c r="AR812" s="204">
        <v>0</v>
      </c>
    </row>
    <row r="813" spans="1:44" s="204" customFormat="1" ht="36" hidden="1" customHeight="1">
      <c r="A813" s="204">
        <v>1</v>
      </c>
      <c r="B813" s="207">
        <f>SUBTOTAL(103,$A$552:A813)</f>
        <v>0</v>
      </c>
      <c r="C813" s="197" t="s">
        <v>1876</v>
      </c>
      <c r="D813" s="199">
        <v>1972</v>
      </c>
      <c r="E813" s="199"/>
      <c r="F813" s="208" t="s">
        <v>1527</v>
      </c>
      <c r="G813" s="199" t="s">
        <v>297</v>
      </c>
      <c r="H813" s="199" t="s">
        <v>297</v>
      </c>
      <c r="I813" s="200">
        <v>770.7</v>
      </c>
      <c r="J813" s="200">
        <v>710.1</v>
      </c>
      <c r="K813" s="200">
        <v>710.1</v>
      </c>
      <c r="L813" s="209">
        <v>29</v>
      </c>
      <c r="M813" s="199" t="s">
        <v>260</v>
      </c>
      <c r="N813" s="199" t="s">
        <v>264</v>
      </c>
      <c r="O813" s="202" t="s">
        <v>680</v>
      </c>
      <c r="P813" s="203">
        <v>84253.17</v>
      </c>
      <c r="Q813" s="203">
        <v>0</v>
      </c>
      <c r="R813" s="203">
        <v>0</v>
      </c>
      <c r="S813" s="203">
        <f t="shared" ref="S813" si="192">P813-Q813-R813</f>
        <v>84253.17</v>
      </c>
      <c r="T813" s="203">
        <v>5893.1311145711688</v>
      </c>
      <c r="U813" s="203">
        <f>V813</f>
        <v>7194.2590787595691</v>
      </c>
      <c r="V813" s="210">
        <v>7194.2590787595691</v>
      </c>
      <c r="W813" s="210">
        <f t="shared" si="190"/>
        <v>0</v>
      </c>
      <c r="X813" s="210">
        <f t="shared" si="191"/>
        <v>1301.1279641884003</v>
      </c>
      <c r="Y813" s="205">
        <v>0</v>
      </c>
      <c r="Z813" s="205">
        <v>0</v>
      </c>
      <c r="AA813" s="205">
        <v>0</v>
      </c>
      <c r="AB813" s="205">
        <v>0</v>
      </c>
      <c r="AC813" s="205">
        <v>0</v>
      </c>
      <c r="AD813" s="205">
        <v>0</v>
      </c>
      <c r="AE813" s="205">
        <v>0</v>
      </c>
      <c r="AF813" s="211">
        <v>0</v>
      </c>
      <c r="AG813" s="205">
        <v>0</v>
      </c>
      <c r="AH813" s="211">
        <v>0</v>
      </c>
      <c r="AI813" s="205">
        <v>0</v>
      </c>
      <c r="AJ813" s="205">
        <v>0</v>
      </c>
      <c r="AK813" s="205">
        <v>0</v>
      </c>
      <c r="AL813" s="211">
        <v>0</v>
      </c>
      <c r="AM813" s="205">
        <v>0</v>
      </c>
      <c r="AN813" s="205">
        <v>0</v>
      </c>
      <c r="AO813" s="211">
        <v>0</v>
      </c>
      <c r="AP813" s="205">
        <v>0</v>
      </c>
      <c r="AQ813" s="204">
        <v>0</v>
      </c>
      <c r="AR813" s="204">
        <v>0</v>
      </c>
    </row>
    <row r="814" spans="1:44" s="204" customFormat="1" ht="36" hidden="1" customHeight="1">
      <c r="A814" s="204">
        <v>1</v>
      </c>
      <c r="B814" s="207">
        <f>SUBTOTAL(103,$A$552:A814)</f>
        <v>0</v>
      </c>
      <c r="C814" s="197" t="s">
        <v>617</v>
      </c>
      <c r="D814" s="199">
        <v>1975</v>
      </c>
      <c r="E814" s="199"/>
      <c r="F814" s="208" t="s">
        <v>262</v>
      </c>
      <c r="G814" s="199">
        <v>3</v>
      </c>
      <c r="H814" s="199" t="s">
        <v>297</v>
      </c>
      <c r="I814" s="200">
        <v>1248.5999999999999</v>
      </c>
      <c r="J814" s="200">
        <v>1155.9000000000001</v>
      </c>
      <c r="K814" s="200">
        <v>1155.9000000000001</v>
      </c>
      <c r="L814" s="209">
        <v>53</v>
      </c>
      <c r="M814" s="199" t="s">
        <v>260</v>
      </c>
      <c r="N814" s="199" t="s">
        <v>264</v>
      </c>
      <c r="O814" s="202" t="s">
        <v>674</v>
      </c>
      <c r="P814" s="203">
        <v>3479820.42</v>
      </c>
      <c r="Q814" s="203">
        <v>0</v>
      </c>
      <c r="R814" s="203">
        <v>0</v>
      </c>
      <c r="S814" s="203">
        <f>P814-Q814-R814</f>
        <v>3479820.42</v>
      </c>
      <c r="T814" s="203">
        <f t="shared" si="176"/>
        <v>2786.977751081211</v>
      </c>
      <c r="U814" s="203">
        <f>V814</f>
        <v>4363.5363126701914</v>
      </c>
      <c r="V814" s="210">
        <v>4363.5363126701914</v>
      </c>
      <c r="W814" s="210">
        <f t="shared" si="190"/>
        <v>4363.5363126701914</v>
      </c>
      <c r="X814" s="210">
        <f t="shared" si="191"/>
        <v>1576.5585615889804</v>
      </c>
      <c r="Y814" s="205">
        <v>0</v>
      </c>
      <c r="Z814" s="205">
        <v>0</v>
      </c>
      <c r="AA814" s="205">
        <v>0</v>
      </c>
      <c r="AB814" s="205">
        <v>0</v>
      </c>
      <c r="AC814" s="205">
        <v>0</v>
      </c>
      <c r="AD814" s="205">
        <v>0</v>
      </c>
      <c r="AE814" s="205">
        <v>0</v>
      </c>
      <c r="AF814" s="211">
        <v>0</v>
      </c>
      <c r="AG814" s="205">
        <v>611</v>
      </c>
      <c r="AH814" s="211">
        <f t="shared" ref="AH814:AH815" si="193">8917.04*AG814/I814</f>
        <v>4363.5363126701914</v>
      </c>
      <c r="AI814" s="205">
        <v>0</v>
      </c>
      <c r="AJ814" s="205">
        <v>0</v>
      </c>
      <c r="AK814" s="205">
        <v>0</v>
      </c>
      <c r="AL814" s="211">
        <v>0</v>
      </c>
      <c r="AM814" s="205">
        <v>0</v>
      </c>
      <c r="AN814" s="205">
        <v>0</v>
      </c>
      <c r="AO814" s="211">
        <v>0</v>
      </c>
      <c r="AP814" s="205">
        <v>0</v>
      </c>
      <c r="AQ814" s="204">
        <v>0</v>
      </c>
      <c r="AR814" s="204">
        <v>0</v>
      </c>
    </row>
    <row r="815" spans="1:44" s="204" customFormat="1" ht="36" hidden="1" customHeight="1">
      <c r="A815" s="204">
        <v>1</v>
      </c>
      <c r="B815" s="207">
        <f>SUBTOTAL(103,$A$552:A815)</f>
        <v>0</v>
      </c>
      <c r="C815" s="197" t="s">
        <v>615</v>
      </c>
      <c r="D815" s="199">
        <v>1959</v>
      </c>
      <c r="E815" s="199"/>
      <c r="F815" s="208" t="s">
        <v>262</v>
      </c>
      <c r="G815" s="199">
        <v>3</v>
      </c>
      <c r="H815" s="199" t="s">
        <v>306</v>
      </c>
      <c r="I815" s="200">
        <v>1163.0999999999999</v>
      </c>
      <c r="J815" s="200">
        <v>1058.9000000000001</v>
      </c>
      <c r="K815" s="200">
        <v>996.7</v>
      </c>
      <c r="L815" s="209">
        <v>42</v>
      </c>
      <c r="M815" s="199" t="s">
        <v>260</v>
      </c>
      <c r="N815" s="199" t="s">
        <v>264</v>
      </c>
      <c r="O815" s="202" t="s">
        <v>680</v>
      </c>
      <c r="P815" s="203">
        <v>4016621.56</v>
      </c>
      <c r="Q815" s="203">
        <v>0</v>
      </c>
      <c r="R815" s="203">
        <v>0</v>
      </c>
      <c r="S815" s="203">
        <f>P815-Q815-R815</f>
        <v>4016621.56</v>
      </c>
      <c r="T815" s="203">
        <f t="shared" ref="T815" si="194">P815/I815</f>
        <v>3453.3759435990028</v>
      </c>
      <c r="U815" s="203">
        <f>W815</f>
        <v>4689.6684446737181</v>
      </c>
      <c r="V815" s="210">
        <f>W815</f>
        <v>4689.6684446737181</v>
      </c>
      <c r="W815" s="210">
        <f t="shared" si="190"/>
        <v>4689.6684446737181</v>
      </c>
      <c r="X815" s="210">
        <f t="shared" si="191"/>
        <v>1236.2925010747153</v>
      </c>
      <c r="Y815" s="205">
        <v>0</v>
      </c>
      <c r="Z815" s="205">
        <v>0</v>
      </c>
      <c r="AA815" s="205">
        <v>0</v>
      </c>
      <c r="AB815" s="205">
        <v>0</v>
      </c>
      <c r="AC815" s="205">
        <v>0</v>
      </c>
      <c r="AD815" s="205">
        <v>0</v>
      </c>
      <c r="AE815" s="205">
        <v>0</v>
      </c>
      <c r="AF815" s="211">
        <v>0</v>
      </c>
      <c r="AG815" s="205">
        <v>611.70000000000005</v>
      </c>
      <c r="AH815" s="211">
        <f t="shared" si="193"/>
        <v>4689.6684446737181</v>
      </c>
      <c r="AI815" s="205">
        <v>0</v>
      </c>
      <c r="AJ815" s="205">
        <v>0</v>
      </c>
      <c r="AK815" s="205">
        <v>0</v>
      </c>
      <c r="AL815" s="211">
        <v>0</v>
      </c>
      <c r="AM815" s="205">
        <v>0</v>
      </c>
      <c r="AN815" s="205">
        <v>0</v>
      </c>
      <c r="AO815" s="211">
        <v>0</v>
      </c>
      <c r="AP815" s="205">
        <v>0</v>
      </c>
      <c r="AQ815" s="204">
        <v>0</v>
      </c>
      <c r="AR815" s="204">
        <v>0</v>
      </c>
    </row>
    <row r="816" spans="1:44" s="204" customFormat="1" ht="36" hidden="1" customHeight="1">
      <c r="A816" s="204">
        <v>1</v>
      </c>
      <c r="B816" s="207">
        <f>SUBTOTAL(103,$A$552:A816)</f>
        <v>0</v>
      </c>
      <c r="C816" s="197" t="s">
        <v>1877</v>
      </c>
      <c r="D816" s="199">
        <v>1959</v>
      </c>
      <c r="E816" s="199"/>
      <c r="F816" s="208" t="s">
        <v>1527</v>
      </c>
      <c r="G816" s="199" t="s">
        <v>306</v>
      </c>
      <c r="H816" s="199" t="s">
        <v>306</v>
      </c>
      <c r="I816" s="200">
        <v>1662.7</v>
      </c>
      <c r="J816" s="200">
        <v>1046.8</v>
      </c>
      <c r="K816" s="200">
        <v>950.1</v>
      </c>
      <c r="L816" s="209">
        <v>59</v>
      </c>
      <c r="M816" s="199" t="s">
        <v>260</v>
      </c>
      <c r="N816" s="199" t="s">
        <v>264</v>
      </c>
      <c r="O816" s="202" t="s">
        <v>680</v>
      </c>
      <c r="P816" s="203">
        <v>113464.21</v>
      </c>
      <c r="Q816" s="203">
        <v>0</v>
      </c>
      <c r="R816" s="203">
        <v>0</v>
      </c>
      <c r="S816" s="203">
        <f t="shared" ref="S816" si="195">P816-Q816-R816</f>
        <v>113464.21</v>
      </c>
      <c r="T816" s="203">
        <v>2775.6839838816381</v>
      </c>
      <c r="U816" s="203">
        <f>V816</f>
        <v>3280.9151144523967</v>
      </c>
      <c r="V816" s="210">
        <v>3280.9151144523967</v>
      </c>
      <c r="W816" s="210">
        <f t="shared" si="190"/>
        <v>0</v>
      </c>
      <c r="X816" s="210">
        <f t="shared" si="191"/>
        <v>505.23113057075852</v>
      </c>
      <c r="Y816" s="205">
        <v>0</v>
      </c>
      <c r="Z816" s="205">
        <v>0</v>
      </c>
      <c r="AA816" s="205">
        <v>0</v>
      </c>
      <c r="AB816" s="205">
        <v>0</v>
      </c>
      <c r="AC816" s="205">
        <v>0</v>
      </c>
      <c r="AD816" s="205">
        <v>0</v>
      </c>
      <c r="AE816" s="205">
        <v>0</v>
      </c>
      <c r="AF816" s="211">
        <v>0</v>
      </c>
      <c r="AG816" s="205">
        <v>0</v>
      </c>
      <c r="AH816" s="211">
        <v>0</v>
      </c>
      <c r="AI816" s="205">
        <v>0</v>
      </c>
      <c r="AJ816" s="205">
        <v>0</v>
      </c>
      <c r="AK816" s="205">
        <v>0</v>
      </c>
      <c r="AL816" s="211">
        <v>0</v>
      </c>
      <c r="AM816" s="205">
        <v>0</v>
      </c>
      <c r="AN816" s="205">
        <v>0</v>
      </c>
      <c r="AO816" s="211">
        <v>0</v>
      </c>
      <c r="AP816" s="205">
        <v>0</v>
      </c>
      <c r="AQ816" s="204">
        <v>0</v>
      </c>
      <c r="AR816" s="204">
        <v>0</v>
      </c>
    </row>
    <row r="817" spans="1:125" s="204" customFormat="1" ht="36" hidden="1" customHeight="1">
      <c r="B817" s="197" t="s">
        <v>785</v>
      </c>
      <c r="C817" s="197"/>
      <c r="D817" s="199" t="s">
        <v>857</v>
      </c>
      <c r="E817" s="199" t="s">
        <v>857</v>
      </c>
      <c r="F817" s="199" t="s">
        <v>857</v>
      </c>
      <c r="G817" s="199" t="s">
        <v>857</v>
      </c>
      <c r="H817" s="199" t="s">
        <v>857</v>
      </c>
      <c r="I817" s="200">
        <f>SUM(I818:I821)</f>
        <v>11803.32</v>
      </c>
      <c r="J817" s="200">
        <f>SUM(J818:J821)</f>
        <v>8101.62</v>
      </c>
      <c r="K817" s="200">
        <f>SUM(K818:K821)</f>
        <v>8101.62</v>
      </c>
      <c r="L817" s="201">
        <f>SUM(L818:L821)</f>
        <v>483</v>
      </c>
      <c r="M817" s="199" t="s">
        <v>857</v>
      </c>
      <c r="N817" s="199" t="s">
        <v>857</v>
      </c>
      <c r="O817" s="202" t="s">
        <v>857</v>
      </c>
      <c r="P817" s="200">
        <v>8726102.5499999989</v>
      </c>
      <c r="Q817" s="200">
        <f>SUM(Q818:Q821)</f>
        <v>0</v>
      </c>
      <c r="R817" s="200">
        <f>SUM(R818:R821)</f>
        <v>0</v>
      </c>
      <c r="S817" s="200">
        <f>SUM(S818:S821)</f>
        <v>8726102.5499999989</v>
      </c>
      <c r="T817" s="203">
        <f t="shared" si="176"/>
        <v>739.29221185225845</v>
      </c>
      <c r="U817" s="203">
        <f>MAX(U818:U821)</f>
        <v>3505.7206376523254</v>
      </c>
      <c r="W817" s="217"/>
      <c r="Y817" s="205">
        <v>0</v>
      </c>
      <c r="Z817" s="205">
        <v>0</v>
      </c>
      <c r="AA817" s="205">
        <v>0</v>
      </c>
      <c r="AB817" s="205">
        <v>0</v>
      </c>
      <c r="AC817" s="205">
        <v>0</v>
      </c>
      <c r="AD817" s="205">
        <v>0</v>
      </c>
      <c r="AE817" s="205">
        <v>0</v>
      </c>
      <c r="AF817" s="205">
        <v>0</v>
      </c>
      <c r="AG817" s="205">
        <v>1697.63</v>
      </c>
      <c r="AH817" s="205">
        <v>8179016</v>
      </c>
      <c r="AI817" s="205">
        <v>0</v>
      </c>
      <c r="AJ817" s="205">
        <v>0</v>
      </c>
      <c r="AK817" s="205">
        <v>0</v>
      </c>
      <c r="AL817" s="205">
        <v>0</v>
      </c>
      <c r="AM817" s="205">
        <v>0</v>
      </c>
      <c r="AN817" s="205">
        <v>0</v>
      </c>
      <c r="AO817" s="205">
        <v>0</v>
      </c>
      <c r="AP817" s="205">
        <v>0</v>
      </c>
      <c r="AQ817" s="204">
        <v>0</v>
      </c>
      <c r="AR817" s="204">
        <v>0</v>
      </c>
    </row>
    <row r="818" spans="1:125" s="204" customFormat="1" ht="36" hidden="1" customHeight="1">
      <c r="A818" s="204">
        <v>1</v>
      </c>
      <c r="B818" s="207">
        <f>SUBTOTAL(103,$A$552:A818)</f>
        <v>0</v>
      </c>
      <c r="C818" s="197" t="s">
        <v>622</v>
      </c>
      <c r="D818" s="199">
        <v>1978</v>
      </c>
      <c r="E818" s="199"/>
      <c r="F818" s="208" t="s">
        <v>262</v>
      </c>
      <c r="G818" s="199">
        <v>3</v>
      </c>
      <c r="H818" s="199" t="s">
        <v>297</v>
      </c>
      <c r="I818" s="200">
        <v>1608.4</v>
      </c>
      <c r="J818" s="200">
        <v>1122.9000000000001</v>
      </c>
      <c r="K818" s="200">
        <v>1122.9000000000001</v>
      </c>
      <c r="L818" s="209">
        <v>53</v>
      </c>
      <c r="M818" s="199" t="s">
        <v>260</v>
      </c>
      <c r="N818" s="199" t="s">
        <v>264</v>
      </c>
      <c r="O818" s="202" t="s">
        <v>957</v>
      </c>
      <c r="P818" s="203">
        <v>4299502.72</v>
      </c>
      <c r="Q818" s="203">
        <v>0</v>
      </c>
      <c r="R818" s="203">
        <v>0</v>
      </c>
      <c r="S818" s="203">
        <f>P818-Q818-R818</f>
        <v>4299502.72</v>
      </c>
      <c r="T818" s="203">
        <f t="shared" si="176"/>
        <v>2673.1551355384231</v>
      </c>
      <c r="U818" s="203">
        <f t="shared" ref="U818:U819" si="196">W818</f>
        <v>3505.7206376523254</v>
      </c>
      <c r="V818" s="210">
        <f t="shared" ref="V818:V819" si="197">W818</f>
        <v>3505.7206376523254</v>
      </c>
      <c r="W818" s="210">
        <f t="shared" ref="W818:W821" si="198">Y818+Z818+AA818+AB818+AC818+AF818+AH818+AJ818+AL818+AN818+AO818+AP818+AQ818+AR818</f>
        <v>3505.7206376523254</v>
      </c>
      <c r="X818" s="210">
        <f t="shared" ref="X818:X821" si="199">U818-T818</f>
        <v>832.56550211390231</v>
      </c>
      <c r="Y818" s="205">
        <v>0</v>
      </c>
      <c r="Z818" s="205">
        <v>0</v>
      </c>
      <c r="AA818" s="205">
        <v>0</v>
      </c>
      <c r="AB818" s="205">
        <v>0</v>
      </c>
      <c r="AC818" s="205">
        <v>0</v>
      </c>
      <c r="AD818" s="205">
        <v>0</v>
      </c>
      <c r="AE818" s="205">
        <v>0</v>
      </c>
      <c r="AF818" s="211">
        <v>0</v>
      </c>
      <c r="AG818" s="205">
        <v>632.34</v>
      </c>
      <c r="AH818" s="211">
        <f t="shared" ref="AH818:AH819" si="200">8917.04*AG818/I818</f>
        <v>3505.7206376523254</v>
      </c>
      <c r="AI818" s="205">
        <v>0</v>
      </c>
      <c r="AJ818" s="205">
        <v>0</v>
      </c>
      <c r="AK818" s="205">
        <v>0</v>
      </c>
      <c r="AL818" s="211">
        <v>0</v>
      </c>
      <c r="AM818" s="205">
        <v>0</v>
      </c>
      <c r="AN818" s="205">
        <v>0</v>
      </c>
      <c r="AO818" s="211">
        <v>0</v>
      </c>
      <c r="AP818" s="205">
        <v>0</v>
      </c>
      <c r="AQ818" s="204">
        <v>0</v>
      </c>
      <c r="AR818" s="204">
        <v>0</v>
      </c>
    </row>
    <row r="819" spans="1:125" s="204" customFormat="1" ht="36" hidden="1" customHeight="1">
      <c r="A819" s="204">
        <v>1</v>
      </c>
      <c r="B819" s="207">
        <f>SUBTOTAL(103,$A$552:A819)</f>
        <v>0</v>
      </c>
      <c r="C819" s="197" t="s">
        <v>625</v>
      </c>
      <c r="D819" s="199">
        <v>1986</v>
      </c>
      <c r="E819" s="199"/>
      <c r="F819" s="208" t="s">
        <v>262</v>
      </c>
      <c r="G819" s="199">
        <v>5</v>
      </c>
      <c r="H819" s="199" t="s">
        <v>364</v>
      </c>
      <c r="I819" s="200">
        <v>5164.1000000000004</v>
      </c>
      <c r="J819" s="200">
        <v>3835.7</v>
      </c>
      <c r="K819" s="200">
        <v>3835.7</v>
      </c>
      <c r="L819" s="209">
        <v>196</v>
      </c>
      <c r="M819" s="199" t="s">
        <v>260</v>
      </c>
      <c r="N819" s="199" t="s">
        <v>264</v>
      </c>
      <c r="O819" s="202" t="s">
        <v>684</v>
      </c>
      <c r="P819" s="203">
        <v>4194843.93</v>
      </c>
      <c r="Q819" s="203">
        <v>0</v>
      </c>
      <c r="R819" s="203">
        <v>0</v>
      </c>
      <c r="S819" s="203">
        <f>P819-Q819-R819</f>
        <v>4194843.93</v>
      </c>
      <c r="T819" s="203">
        <f t="shared" si="176"/>
        <v>812.30881082860503</v>
      </c>
      <c r="U819" s="203">
        <f t="shared" si="196"/>
        <v>1839.4751344087063</v>
      </c>
      <c r="V819" s="210">
        <f t="shared" si="197"/>
        <v>1839.4751344087063</v>
      </c>
      <c r="W819" s="210">
        <f t="shared" si="198"/>
        <v>1839.4751344087063</v>
      </c>
      <c r="X819" s="210">
        <f t="shared" si="199"/>
        <v>1027.1663235801011</v>
      </c>
      <c r="Y819" s="205">
        <v>0</v>
      </c>
      <c r="Z819" s="205">
        <v>0</v>
      </c>
      <c r="AA819" s="205">
        <v>0</v>
      </c>
      <c r="AB819" s="205">
        <v>0</v>
      </c>
      <c r="AC819" s="205">
        <v>0</v>
      </c>
      <c r="AD819" s="205">
        <v>0</v>
      </c>
      <c r="AE819" s="205">
        <v>0</v>
      </c>
      <c r="AF819" s="211">
        <v>0</v>
      </c>
      <c r="AG819" s="205">
        <v>1065.29</v>
      </c>
      <c r="AH819" s="211">
        <f t="shared" si="200"/>
        <v>1839.4751344087063</v>
      </c>
      <c r="AI819" s="205">
        <v>0</v>
      </c>
      <c r="AJ819" s="205">
        <v>0</v>
      </c>
      <c r="AK819" s="205">
        <v>0</v>
      </c>
      <c r="AL819" s="211">
        <v>0</v>
      </c>
      <c r="AM819" s="205">
        <v>0</v>
      </c>
      <c r="AN819" s="205">
        <v>0</v>
      </c>
      <c r="AO819" s="211">
        <v>0</v>
      </c>
      <c r="AP819" s="205">
        <v>0</v>
      </c>
      <c r="AQ819" s="204">
        <v>0</v>
      </c>
      <c r="AR819" s="204">
        <v>0</v>
      </c>
    </row>
    <row r="820" spans="1:125" s="204" customFormat="1" ht="36" hidden="1" customHeight="1">
      <c r="A820" s="204">
        <v>1</v>
      </c>
      <c r="B820" s="207">
        <f>SUBTOTAL(103,$A$552:A820)</f>
        <v>0</v>
      </c>
      <c r="C820" s="197" t="s">
        <v>1848</v>
      </c>
      <c r="D820" s="199">
        <v>1965</v>
      </c>
      <c r="E820" s="199"/>
      <c r="F820" s="208" t="s">
        <v>262</v>
      </c>
      <c r="G820" s="199">
        <v>4</v>
      </c>
      <c r="H820" s="199" t="s">
        <v>306</v>
      </c>
      <c r="I820" s="200">
        <v>3674.31</v>
      </c>
      <c r="J820" s="200">
        <v>2209.41</v>
      </c>
      <c r="K820" s="200">
        <v>2209.41</v>
      </c>
      <c r="L820" s="209">
        <v>170</v>
      </c>
      <c r="M820" s="199" t="s">
        <v>260</v>
      </c>
      <c r="N820" s="199" t="s">
        <v>264</v>
      </c>
      <c r="O820" s="202" t="s">
        <v>1849</v>
      </c>
      <c r="P820" s="203">
        <v>175453.56</v>
      </c>
      <c r="Q820" s="203">
        <v>0</v>
      </c>
      <c r="R820" s="203">
        <v>0</v>
      </c>
      <c r="S820" s="203">
        <f>P820-Q820-R820</f>
        <v>175453.56</v>
      </c>
      <c r="T820" s="203">
        <f t="shared" si="176"/>
        <v>47.751430880900088</v>
      </c>
      <c r="U820" s="218">
        <f>T820</f>
        <v>47.751430880900088</v>
      </c>
      <c r="V820" s="210">
        <v>47.751430880900088</v>
      </c>
      <c r="W820" s="210">
        <f t="shared" si="198"/>
        <v>0</v>
      </c>
      <c r="X820" s="210">
        <f t="shared" si="199"/>
        <v>0</v>
      </c>
      <c r="Y820" s="205">
        <v>0</v>
      </c>
      <c r="Z820" s="205">
        <v>0</v>
      </c>
      <c r="AA820" s="205">
        <v>0</v>
      </c>
      <c r="AB820" s="205">
        <v>0</v>
      </c>
      <c r="AC820" s="205">
        <v>0</v>
      </c>
      <c r="AD820" s="205">
        <v>0</v>
      </c>
      <c r="AE820" s="205">
        <v>0</v>
      </c>
      <c r="AF820" s="211">
        <v>0</v>
      </c>
      <c r="AG820" s="205">
        <v>0</v>
      </c>
      <c r="AH820" s="205">
        <v>0</v>
      </c>
      <c r="AI820" s="205">
        <v>0</v>
      </c>
      <c r="AJ820" s="205">
        <v>0</v>
      </c>
      <c r="AK820" s="205">
        <v>0</v>
      </c>
      <c r="AL820" s="211">
        <v>0</v>
      </c>
      <c r="AM820" s="205">
        <v>0</v>
      </c>
      <c r="AN820" s="205">
        <v>0</v>
      </c>
      <c r="AO820" s="211">
        <v>0</v>
      </c>
      <c r="AP820" s="205">
        <v>0</v>
      </c>
      <c r="AQ820" s="204">
        <v>0</v>
      </c>
      <c r="AR820" s="204">
        <v>0</v>
      </c>
    </row>
    <row r="821" spans="1:125" s="204" customFormat="1" ht="36" hidden="1" customHeight="1">
      <c r="A821" s="204">
        <v>1</v>
      </c>
      <c r="B821" s="207">
        <f>SUBTOTAL(103,$A$552:A821)</f>
        <v>0</v>
      </c>
      <c r="C821" s="197" t="s">
        <v>1864</v>
      </c>
      <c r="D821" s="199">
        <v>1962</v>
      </c>
      <c r="E821" s="199"/>
      <c r="F821" s="208" t="s">
        <v>1527</v>
      </c>
      <c r="G821" s="199" t="s">
        <v>306</v>
      </c>
      <c r="H821" s="199" t="s">
        <v>297</v>
      </c>
      <c r="I821" s="200">
        <v>1356.51</v>
      </c>
      <c r="J821" s="200">
        <v>933.61</v>
      </c>
      <c r="K821" s="200">
        <v>933.61</v>
      </c>
      <c r="L821" s="209">
        <v>64</v>
      </c>
      <c r="M821" s="199" t="s">
        <v>260</v>
      </c>
      <c r="N821" s="199" t="s">
        <v>264</v>
      </c>
      <c r="O821" s="202" t="s">
        <v>1274</v>
      </c>
      <c r="P821" s="203">
        <v>56302.34</v>
      </c>
      <c r="Q821" s="203">
        <v>0</v>
      </c>
      <c r="R821" s="203">
        <v>0</v>
      </c>
      <c r="S821" s="203">
        <f>P821-Q821-R821</f>
        <v>56302.34</v>
      </c>
      <c r="T821" s="203">
        <f t="shared" si="176"/>
        <v>41.505289308593376</v>
      </c>
      <c r="U821" s="218">
        <f>T821</f>
        <v>41.505289308593376</v>
      </c>
      <c r="V821" s="210">
        <v>41.505289308593376</v>
      </c>
      <c r="W821" s="210">
        <f t="shared" si="198"/>
        <v>0</v>
      </c>
      <c r="X821" s="210">
        <f t="shared" si="199"/>
        <v>0</v>
      </c>
      <c r="Y821" s="205">
        <v>0</v>
      </c>
      <c r="Z821" s="205">
        <v>0</v>
      </c>
      <c r="AA821" s="205">
        <v>0</v>
      </c>
      <c r="AB821" s="205">
        <v>0</v>
      </c>
      <c r="AC821" s="205">
        <v>0</v>
      </c>
      <c r="AD821" s="205">
        <v>0</v>
      </c>
      <c r="AE821" s="205">
        <v>0</v>
      </c>
      <c r="AF821" s="211">
        <v>0</v>
      </c>
      <c r="AG821" s="205">
        <v>0</v>
      </c>
      <c r="AH821" s="205">
        <v>0</v>
      </c>
      <c r="AI821" s="205">
        <v>0</v>
      </c>
      <c r="AJ821" s="205">
        <v>0</v>
      </c>
      <c r="AK821" s="205">
        <v>0</v>
      </c>
      <c r="AL821" s="211">
        <v>0</v>
      </c>
      <c r="AM821" s="205">
        <v>0</v>
      </c>
      <c r="AN821" s="205">
        <v>0</v>
      </c>
      <c r="AO821" s="211">
        <v>0</v>
      </c>
      <c r="AP821" s="205">
        <v>0</v>
      </c>
      <c r="AQ821" s="204">
        <v>0</v>
      </c>
      <c r="AR821" s="204">
        <v>0</v>
      </c>
    </row>
    <row r="822" spans="1:125" s="204" customFormat="1" ht="36" hidden="1" customHeight="1">
      <c r="B822" s="197" t="s">
        <v>786</v>
      </c>
      <c r="C822" s="212"/>
      <c r="D822" s="199" t="s">
        <v>857</v>
      </c>
      <c r="E822" s="199" t="s">
        <v>857</v>
      </c>
      <c r="F822" s="199" t="s">
        <v>857</v>
      </c>
      <c r="G822" s="199" t="s">
        <v>857</v>
      </c>
      <c r="H822" s="199" t="s">
        <v>857</v>
      </c>
      <c r="I822" s="200">
        <f>SUM(I823:I823)</f>
        <v>2782.7</v>
      </c>
      <c r="J822" s="200">
        <f>SUM(J823:J823)</f>
        <v>2782.7</v>
      </c>
      <c r="K822" s="200">
        <f>SUM(K823:K823)</f>
        <v>2782.7</v>
      </c>
      <c r="L822" s="201">
        <f>SUM(L823:L823)</f>
        <v>103</v>
      </c>
      <c r="M822" s="199" t="s">
        <v>857</v>
      </c>
      <c r="N822" s="199" t="s">
        <v>857</v>
      </c>
      <c r="O822" s="202" t="s">
        <v>857</v>
      </c>
      <c r="P822" s="200">
        <v>3324897.97</v>
      </c>
      <c r="Q822" s="200">
        <f>SUM(Q823:Q823)</f>
        <v>0</v>
      </c>
      <c r="R822" s="200">
        <f>SUM(R823:R823)</f>
        <v>0</v>
      </c>
      <c r="S822" s="200">
        <f>SUM(S823:S823)</f>
        <v>3324897.97</v>
      </c>
      <c r="T822" s="203">
        <f t="shared" si="176"/>
        <v>1194.8460020843067</v>
      </c>
      <c r="U822" s="203">
        <f>MAX(U823:U823)</f>
        <v>2504.3465342293457</v>
      </c>
      <c r="W822" s="217"/>
      <c r="Y822" s="205">
        <v>0</v>
      </c>
      <c r="Z822" s="205">
        <v>0</v>
      </c>
      <c r="AA822" s="205">
        <v>0</v>
      </c>
      <c r="AB822" s="205">
        <v>0</v>
      </c>
      <c r="AC822" s="205">
        <v>0</v>
      </c>
      <c r="AD822" s="205">
        <v>0</v>
      </c>
      <c r="AE822" s="205">
        <v>0</v>
      </c>
      <c r="AF822" s="205">
        <v>0</v>
      </c>
      <c r="AG822" s="205">
        <v>781.52</v>
      </c>
      <c r="AH822" s="205">
        <v>3179095</v>
      </c>
      <c r="AI822" s="205">
        <v>0</v>
      </c>
      <c r="AJ822" s="205">
        <v>0</v>
      </c>
      <c r="AK822" s="205">
        <v>0</v>
      </c>
      <c r="AL822" s="205">
        <v>0</v>
      </c>
      <c r="AM822" s="205">
        <v>0</v>
      </c>
      <c r="AN822" s="205">
        <v>0</v>
      </c>
      <c r="AO822" s="205">
        <v>0</v>
      </c>
      <c r="AP822" s="205">
        <v>0</v>
      </c>
      <c r="AQ822" s="204">
        <v>0</v>
      </c>
      <c r="AR822" s="204">
        <v>0</v>
      </c>
    </row>
    <row r="823" spans="1:125" s="204" customFormat="1" ht="36" hidden="1" customHeight="1">
      <c r="A823" s="204">
        <v>1</v>
      </c>
      <c r="B823" s="207">
        <f>SUBTOTAL(103,$A$552:A823)</f>
        <v>0</v>
      </c>
      <c r="C823" s="197" t="s">
        <v>728</v>
      </c>
      <c r="D823" s="199">
        <v>1985</v>
      </c>
      <c r="E823" s="199"/>
      <c r="F823" s="208" t="s">
        <v>262</v>
      </c>
      <c r="G823" s="199">
        <v>5</v>
      </c>
      <c r="H823" s="199" t="s">
        <v>302</v>
      </c>
      <c r="I823" s="200">
        <v>2782.7</v>
      </c>
      <c r="J823" s="200">
        <v>2782.7</v>
      </c>
      <c r="K823" s="200">
        <v>2782.7</v>
      </c>
      <c r="L823" s="209">
        <v>103</v>
      </c>
      <c r="M823" s="199" t="s">
        <v>260</v>
      </c>
      <c r="N823" s="199" t="s">
        <v>335</v>
      </c>
      <c r="O823" s="202" t="s">
        <v>689</v>
      </c>
      <c r="P823" s="203">
        <v>3324897.97</v>
      </c>
      <c r="Q823" s="203">
        <v>0</v>
      </c>
      <c r="R823" s="203">
        <v>0</v>
      </c>
      <c r="S823" s="203">
        <f>P823-Q823-R823</f>
        <v>3324897.97</v>
      </c>
      <c r="T823" s="203">
        <f t="shared" si="176"/>
        <v>1194.8460020843067</v>
      </c>
      <c r="U823" s="203">
        <f>V823</f>
        <v>2504.3465342293457</v>
      </c>
      <c r="V823" s="210">
        <v>2504.3465342293457</v>
      </c>
      <c r="W823" s="210">
        <f>Y823+Z823+AA823+AB823+AC823+AF823+AH823+AJ823+AL823+AN823+AO823+AP823+AQ823+AR823</f>
        <v>2504.3465342293457</v>
      </c>
      <c r="X823" s="210">
        <f>U823-T823</f>
        <v>1309.500532145039</v>
      </c>
      <c r="Y823" s="205">
        <v>0</v>
      </c>
      <c r="Z823" s="205">
        <v>0</v>
      </c>
      <c r="AA823" s="205">
        <v>0</v>
      </c>
      <c r="AB823" s="205">
        <v>0</v>
      </c>
      <c r="AC823" s="205">
        <v>0</v>
      </c>
      <c r="AD823" s="205">
        <v>0</v>
      </c>
      <c r="AE823" s="205">
        <v>0</v>
      </c>
      <c r="AF823" s="211">
        <v>0</v>
      </c>
      <c r="AG823" s="205">
        <v>781.52</v>
      </c>
      <c r="AH823" s="211">
        <f>8917.04*AG823/I823</f>
        <v>2504.3465342293457</v>
      </c>
      <c r="AI823" s="205">
        <v>0</v>
      </c>
      <c r="AJ823" s="205">
        <v>0</v>
      </c>
      <c r="AK823" s="205">
        <v>0</v>
      </c>
      <c r="AL823" s="211">
        <v>0</v>
      </c>
      <c r="AM823" s="205">
        <v>0</v>
      </c>
      <c r="AN823" s="205">
        <v>0</v>
      </c>
      <c r="AO823" s="211">
        <v>0</v>
      </c>
      <c r="AP823" s="205">
        <v>0</v>
      </c>
      <c r="AQ823" s="204">
        <v>0</v>
      </c>
      <c r="AR823" s="204">
        <v>0</v>
      </c>
    </row>
    <row r="824" spans="1:125" s="204" customFormat="1" ht="36" hidden="1" customHeight="1">
      <c r="B824" s="197" t="s">
        <v>788</v>
      </c>
      <c r="C824" s="197"/>
      <c r="D824" s="199" t="s">
        <v>857</v>
      </c>
      <c r="E824" s="199" t="s">
        <v>857</v>
      </c>
      <c r="F824" s="199" t="s">
        <v>857</v>
      </c>
      <c r="G824" s="199" t="s">
        <v>857</v>
      </c>
      <c r="H824" s="199" t="s">
        <v>857</v>
      </c>
      <c r="I824" s="200">
        <f>SUM(I825:I826)</f>
        <v>1151.5</v>
      </c>
      <c r="J824" s="200">
        <f>SUM(J825:J826)</f>
        <v>984.9</v>
      </c>
      <c r="K824" s="200">
        <f>SUM(K825:K826)</f>
        <v>984.9</v>
      </c>
      <c r="L824" s="201">
        <f>SUM(L825:L826)</f>
        <v>39</v>
      </c>
      <c r="M824" s="199" t="s">
        <v>857</v>
      </c>
      <c r="N824" s="199" t="s">
        <v>857</v>
      </c>
      <c r="O824" s="202" t="s">
        <v>857</v>
      </c>
      <c r="P824" s="200">
        <v>221036.09999999998</v>
      </c>
      <c r="Q824" s="200">
        <f>SUM(Q825:Q826)</f>
        <v>0</v>
      </c>
      <c r="R824" s="200">
        <f>SUM(R825:R826)</f>
        <v>0</v>
      </c>
      <c r="S824" s="200">
        <f>SUM(S825:S826)</f>
        <v>221036.09999999998</v>
      </c>
      <c r="T824" s="203">
        <f t="shared" si="176"/>
        <v>191.95492835432043</v>
      </c>
      <c r="U824" s="203">
        <f>MAX(U825:U826)</f>
        <v>810.46</v>
      </c>
      <c r="W824" s="217"/>
      <c r="Y824" s="205">
        <v>0</v>
      </c>
      <c r="Z824" s="205">
        <v>0</v>
      </c>
      <c r="AA824" s="205">
        <v>0</v>
      </c>
      <c r="AB824" s="205">
        <v>0</v>
      </c>
      <c r="AC824" s="205">
        <v>115338.4</v>
      </c>
      <c r="AD824" s="205">
        <v>0</v>
      </c>
      <c r="AE824" s="205">
        <v>0</v>
      </c>
      <c r="AF824" s="205">
        <v>0</v>
      </c>
      <c r="AG824" s="205">
        <v>0</v>
      </c>
      <c r="AH824" s="205">
        <v>0</v>
      </c>
      <c r="AI824" s="205">
        <v>0</v>
      </c>
      <c r="AJ824" s="205">
        <v>0</v>
      </c>
      <c r="AK824" s="205">
        <v>0</v>
      </c>
      <c r="AL824" s="205">
        <v>0</v>
      </c>
      <c r="AM824" s="205">
        <v>0</v>
      </c>
      <c r="AN824" s="205">
        <v>0</v>
      </c>
      <c r="AO824" s="205">
        <v>0</v>
      </c>
      <c r="AP824" s="205">
        <v>0</v>
      </c>
      <c r="AQ824" s="204">
        <v>0</v>
      </c>
      <c r="AR824" s="204">
        <v>0</v>
      </c>
    </row>
    <row r="825" spans="1:125" s="204" customFormat="1" ht="36" hidden="1" customHeight="1">
      <c r="A825" s="204">
        <v>1</v>
      </c>
      <c r="B825" s="207">
        <f>SUBTOTAL(103,$A$552:A825)</f>
        <v>0</v>
      </c>
      <c r="C825" s="197" t="s">
        <v>656</v>
      </c>
      <c r="D825" s="199">
        <v>1975</v>
      </c>
      <c r="E825" s="199"/>
      <c r="F825" s="208" t="s">
        <v>262</v>
      </c>
      <c r="G825" s="199">
        <v>2</v>
      </c>
      <c r="H825" s="199" t="s">
        <v>297</v>
      </c>
      <c r="I825" s="200">
        <v>850.7</v>
      </c>
      <c r="J825" s="200">
        <v>705.9</v>
      </c>
      <c r="K825" s="200">
        <v>705.9</v>
      </c>
      <c r="L825" s="209">
        <v>22</v>
      </c>
      <c r="M825" s="199" t="s">
        <v>260</v>
      </c>
      <c r="N825" s="199" t="s">
        <v>261</v>
      </c>
      <c r="O825" s="202" t="s">
        <v>263</v>
      </c>
      <c r="P825" s="203">
        <v>77608.14</v>
      </c>
      <c r="Q825" s="203">
        <v>0</v>
      </c>
      <c r="R825" s="203">
        <v>0</v>
      </c>
      <c r="S825" s="203">
        <f>P825-Q825-R825</f>
        <v>77608.14</v>
      </c>
      <c r="T825" s="203">
        <f t="shared" si="176"/>
        <v>91.228564711414123</v>
      </c>
      <c r="U825" s="218">
        <f>T825</f>
        <v>91.228564711414123</v>
      </c>
      <c r="V825" s="210">
        <v>91.228564711414123</v>
      </c>
      <c r="W825" s="210">
        <f t="shared" ref="W825:W826" si="201">Y825+Z825+AA825+AB825+AC825+AF825+AH825+AJ825+AL825+AN825+AO825+AP825+AQ825+AR825</f>
        <v>0</v>
      </c>
      <c r="X825" s="210">
        <f t="shared" ref="X825:X826" si="202">U825-T825</f>
        <v>0</v>
      </c>
      <c r="Y825" s="205">
        <v>0</v>
      </c>
      <c r="Z825" s="205">
        <v>0</v>
      </c>
      <c r="AA825" s="205">
        <v>0</v>
      </c>
      <c r="AB825" s="205">
        <v>0</v>
      </c>
      <c r="AC825" s="205">
        <v>0</v>
      </c>
      <c r="AD825" s="205">
        <v>0</v>
      </c>
      <c r="AE825" s="205">
        <v>0</v>
      </c>
      <c r="AF825" s="211">
        <v>0</v>
      </c>
      <c r="AG825" s="205">
        <v>0</v>
      </c>
      <c r="AH825" s="205">
        <v>0</v>
      </c>
      <c r="AI825" s="205">
        <v>0</v>
      </c>
      <c r="AJ825" s="205">
        <v>0</v>
      </c>
      <c r="AK825" s="205">
        <v>0</v>
      </c>
      <c r="AL825" s="211">
        <v>0</v>
      </c>
      <c r="AM825" s="205">
        <v>0</v>
      </c>
      <c r="AN825" s="205">
        <v>0</v>
      </c>
      <c r="AO825" s="211">
        <v>0</v>
      </c>
      <c r="AP825" s="205">
        <v>0</v>
      </c>
      <c r="AQ825" s="204">
        <v>0</v>
      </c>
      <c r="AR825" s="204">
        <v>0</v>
      </c>
    </row>
    <row r="826" spans="1:125" s="204" customFormat="1" ht="36" hidden="1" customHeight="1">
      <c r="A826" s="204">
        <v>1</v>
      </c>
      <c r="B826" s="207">
        <f>SUBTOTAL(103,$A$552:A826)</f>
        <v>0</v>
      </c>
      <c r="C826" s="197" t="s">
        <v>648</v>
      </c>
      <c r="D826" s="199">
        <v>1961</v>
      </c>
      <c r="E826" s="199"/>
      <c r="F826" s="208" t="s">
        <v>262</v>
      </c>
      <c r="G826" s="199">
        <v>2</v>
      </c>
      <c r="H826" s="199" t="s">
        <v>298</v>
      </c>
      <c r="I826" s="200">
        <v>300.8</v>
      </c>
      <c r="J826" s="200">
        <v>279</v>
      </c>
      <c r="K826" s="200">
        <v>279</v>
      </c>
      <c r="L826" s="209">
        <v>17</v>
      </c>
      <c r="M826" s="199" t="s">
        <v>260</v>
      </c>
      <c r="N826" s="199" t="s">
        <v>261</v>
      </c>
      <c r="O826" s="202" t="s">
        <v>263</v>
      </c>
      <c r="P826" s="203">
        <v>143427.96</v>
      </c>
      <c r="Q826" s="203">
        <v>0</v>
      </c>
      <c r="R826" s="203">
        <v>0</v>
      </c>
      <c r="S826" s="203">
        <f>P826-Q826-R826</f>
        <v>143427.96</v>
      </c>
      <c r="T826" s="203">
        <f t="shared" si="176"/>
        <v>476.82167553191482</v>
      </c>
      <c r="U826" s="203">
        <f>V826</f>
        <v>810.46</v>
      </c>
      <c r="V826" s="210">
        <v>810.46</v>
      </c>
      <c r="W826" s="210">
        <f t="shared" si="201"/>
        <v>810.46</v>
      </c>
      <c r="X826" s="210">
        <f t="shared" si="202"/>
        <v>333.63832446808522</v>
      </c>
      <c r="Y826" s="205">
        <v>0</v>
      </c>
      <c r="Z826" s="205">
        <v>0</v>
      </c>
      <c r="AA826" s="205">
        <v>0</v>
      </c>
      <c r="AB826" s="205">
        <v>0</v>
      </c>
      <c r="AC826" s="205">
        <v>810.46</v>
      </c>
      <c r="AD826" s="205">
        <v>0</v>
      </c>
      <c r="AE826" s="205">
        <v>0</v>
      </c>
      <c r="AF826" s="211">
        <v>0</v>
      </c>
      <c r="AG826" s="205">
        <v>0</v>
      </c>
      <c r="AH826" s="205">
        <v>0</v>
      </c>
      <c r="AI826" s="205">
        <v>0</v>
      </c>
      <c r="AJ826" s="205">
        <v>0</v>
      </c>
      <c r="AK826" s="205">
        <v>0</v>
      </c>
      <c r="AL826" s="211">
        <v>0</v>
      </c>
      <c r="AM826" s="205">
        <v>0</v>
      </c>
      <c r="AN826" s="205">
        <v>0</v>
      </c>
      <c r="AO826" s="211">
        <v>0</v>
      </c>
      <c r="AP826" s="205">
        <v>0</v>
      </c>
      <c r="AQ826" s="204">
        <v>0</v>
      </c>
      <c r="AR826" s="204">
        <v>0</v>
      </c>
    </row>
    <row r="827" spans="1:125" s="204" customFormat="1" ht="36" hidden="1" customHeight="1">
      <c r="B827" s="197" t="s">
        <v>833</v>
      </c>
      <c r="C827" s="197"/>
      <c r="D827" s="199" t="s">
        <v>857</v>
      </c>
      <c r="E827" s="199" t="s">
        <v>857</v>
      </c>
      <c r="F827" s="199" t="s">
        <v>857</v>
      </c>
      <c r="G827" s="199" t="s">
        <v>857</v>
      </c>
      <c r="H827" s="199" t="s">
        <v>857</v>
      </c>
      <c r="I827" s="200">
        <f>I828</f>
        <v>618.29999999999995</v>
      </c>
      <c r="J827" s="200">
        <f>J828</f>
        <v>561.1</v>
      </c>
      <c r="K827" s="200">
        <f>K828</f>
        <v>561.1</v>
      </c>
      <c r="L827" s="201">
        <f>L828</f>
        <v>24</v>
      </c>
      <c r="M827" s="199" t="s">
        <v>857</v>
      </c>
      <c r="N827" s="199" t="s">
        <v>857</v>
      </c>
      <c r="O827" s="202" t="s">
        <v>857</v>
      </c>
      <c r="P827" s="200">
        <v>63207.3</v>
      </c>
      <c r="Q827" s="200">
        <f>Q828</f>
        <v>0</v>
      </c>
      <c r="R827" s="200">
        <f>R828</f>
        <v>0</v>
      </c>
      <c r="S827" s="200">
        <f>S828</f>
        <v>63207.3</v>
      </c>
      <c r="T827" s="203">
        <f t="shared" si="176"/>
        <v>102.22755943716643</v>
      </c>
      <c r="U827" s="203">
        <f>U828</f>
        <v>102.22755943716643</v>
      </c>
      <c r="W827" s="217"/>
      <c r="Y827" s="205">
        <v>0</v>
      </c>
      <c r="Z827" s="205">
        <v>0</v>
      </c>
      <c r="AA827" s="205">
        <v>0</v>
      </c>
      <c r="AB827" s="205">
        <v>0</v>
      </c>
      <c r="AC827" s="205">
        <v>0</v>
      </c>
      <c r="AD827" s="205">
        <v>0</v>
      </c>
      <c r="AE827" s="205">
        <v>0</v>
      </c>
      <c r="AF827" s="205">
        <v>0</v>
      </c>
      <c r="AG827" s="205">
        <v>0</v>
      </c>
      <c r="AH827" s="205">
        <v>0</v>
      </c>
      <c r="AI827" s="205">
        <v>0</v>
      </c>
      <c r="AJ827" s="205">
        <v>0</v>
      </c>
      <c r="AK827" s="205">
        <v>0</v>
      </c>
      <c r="AL827" s="205">
        <v>0</v>
      </c>
      <c r="AM827" s="205">
        <v>0</v>
      </c>
      <c r="AN827" s="205">
        <v>0</v>
      </c>
      <c r="AO827" s="205">
        <v>0</v>
      </c>
      <c r="AP827" s="205">
        <v>0</v>
      </c>
      <c r="AQ827" s="204">
        <v>0</v>
      </c>
      <c r="AR827" s="204">
        <v>0</v>
      </c>
    </row>
    <row r="828" spans="1:125" s="204" customFormat="1" ht="36" hidden="1" customHeight="1">
      <c r="A828" s="204">
        <v>1</v>
      </c>
      <c r="B828" s="207">
        <f>SUBTOTAL(103,$A$552:A828)</f>
        <v>0</v>
      </c>
      <c r="C828" s="197" t="s">
        <v>642</v>
      </c>
      <c r="D828" s="199">
        <v>1984</v>
      </c>
      <c r="E828" s="199"/>
      <c r="F828" s="208" t="s">
        <v>312</v>
      </c>
      <c r="G828" s="199">
        <v>2</v>
      </c>
      <c r="H828" s="199" t="s">
        <v>297</v>
      </c>
      <c r="I828" s="200">
        <v>618.29999999999995</v>
      </c>
      <c r="J828" s="200">
        <v>561.1</v>
      </c>
      <c r="K828" s="200">
        <v>561.1</v>
      </c>
      <c r="L828" s="209">
        <v>24</v>
      </c>
      <c r="M828" s="199" t="s">
        <v>260</v>
      </c>
      <c r="N828" s="199" t="s">
        <v>261</v>
      </c>
      <c r="O828" s="202" t="s">
        <v>263</v>
      </c>
      <c r="P828" s="203">
        <v>63207.3</v>
      </c>
      <c r="Q828" s="203">
        <v>0</v>
      </c>
      <c r="R828" s="203">
        <v>0</v>
      </c>
      <c r="S828" s="203">
        <f>P828-Q828-R828</f>
        <v>63207.3</v>
      </c>
      <c r="T828" s="203">
        <f t="shared" si="176"/>
        <v>102.22755943716643</v>
      </c>
      <c r="U828" s="218">
        <f>T828</f>
        <v>102.22755943716643</v>
      </c>
      <c r="V828" s="210">
        <v>102.22755943716643</v>
      </c>
      <c r="W828" s="210">
        <f>Y828+Z828+AA828+AB828+AC828+AF828+AH828+AJ828+AL828+AN828+AO828+AP828+AQ828+AR828</f>
        <v>0</v>
      </c>
      <c r="X828" s="210">
        <f>U828-T828</f>
        <v>0</v>
      </c>
      <c r="Y828" s="205">
        <v>0</v>
      </c>
      <c r="Z828" s="205">
        <v>0</v>
      </c>
      <c r="AA828" s="205">
        <v>0</v>
      </c>
      <c r="AB828" s="205">
        <v>0</v>
      </c>
      <c r="AC828" s="205">
        <v>0</v>
      </c>
      <c r="AD828" s="205">
        <v>0</v>
      </c>
      <c r="AE828" s="205">
        <v>0</v>
      </c>
      <c r="AF828" s="211">
        <v>0</v>
      </c>
      <c r="AG828" s="205">
        <v>0</v>
      </c>
      <c r="AH828" s="205">
        <v>0</v>
      </c>
      <c r="AI828" s="205">
        <v>0</v>
      </c>
      <c r="AJ828" s="205">
        <v>0</v>
      </c>
      <c r="AK828" s="205">
        <v>0</v>
      </c>
      <c r="AL828" s="211">
        <v>0</v>
      </c>
      <c r="AM828" s="205">
        <v>0</v>
      </c>
      <c r="AN828" s="205">
        <v>0</v>
      </c>
      <c r="AO828" s="211">
        <v>0</v>
      </c>
      <c r="AP828" s="205">
        <v>0</v>
      </c>
      <c r="AQ828" s="204">
        <v>0</v>
      </c>
      <c r="AR828" s="204">
        <v>0</v>
      </c>
    </row>
    <row r="829" spans="1:125" s="204" customFormat="1" ht="36" hidden="1" customHeight="1">
      <c r="B829" s="197" t="s">
        <v>789</v>
      </c>
      <c r="C829" s="197"/>
      <c r="D829" s="199" t="s">
        <v>857</v>
      </c>
      <c r="E829" s="199" t="s">
        <v>857</v>
      </c>
      <c r="F829" s="199" t="s">
        <v>857</v>
      </c>
      <c r="G829" s="199" t="s">
        <v>857</v>
      </c>
      <c r="H829" s="199" t="s">
        <v>857</v>
      </c>
      <c r="I829" s="200">
        <f>SUM(I830:I830)</f>
        <v>4097</v>
      </c>
      <c r="J829" s="200">
        <f>SUM(J830:J830)</f>
        <v>3097</v>
      </c>
      <c r="K829" s="200">
        <f>SUM(K830:K830)</f>
        <v>3097</v>
      </c>
      <c r="L829" s="201">
        <f>SUM(L830:L830)</f>
        <v>158</v>
      </c>
      <c r="M829" s="199" t="s">
        <v>857</v>
      </c>
      <c r="N829" s="199" t="s">
        <v>857</v>
      </c>
      <c r="O829" s="202" t="s">
        <v>857</v>
      </c>
      <c r="P829" s="200">
        <v>105310.57</v>
      </c>
      <c r="Q829" s="200">
        <f>SUM(Q830:Q830)</f>
        <v>0</v>
      </c>
      <c r="R829" s="200">
        <f>SUM(R830:R830)</f>
        <v>0</v>
      </c>
      <c r="S829" s="200">
        <f>SUM(S830:S830)</f>
        <v>105310.57</v>
      </c>
      <c r="T829" s="203">
        <f t="shared" si="176"/>
        <v>25.704312911886749</v>
      </c>
      <c r="U829" s="203">
        <f>U830</f>
        <v>25.704312911886749</v>
      </c>
      <c r="W829" s="217"/>
      <c r="Y829" s="205">
        <v>0</v>
      </c>
      <c r="Z829" s="205">
        <v>0</v>
      </c>
      <c r="AA829" s="205">
        <v>0</v>
      </c>
      <c r="AB829" s="205">
        <v>0</v>
      </c>
      <c r="AC829" s="205">
        <v>0</v>
      </c>
      <c r="AD829" s="205">
        <v>0</v>
      </c>
      <c r="AE829" s="205">
        <v>0</v>
      </c>
      <c r="AF829" s="205">
        <v>0</v>
      </c>
      <c r="AG829" s="205">
        <v>0</v>
      </c>
      <c r="AH829" s="205">
        <v>0</v>
      </c>
      <c r="AI829" s="205">
        <v>0</v>
      </c>
      <c r="AJ829" s="205">
        <v>0</v>
      </c>
      <c r="AK829" s="205">
        <v>0</v>
      </c>
      <c r="AL829" s="205">
        <v>0</v>
      </c>
      <c r="AM829" s="205">
        <v>0</v>
      </c>
      <c r="AN829" s="205">
        <v>0</v>
      </c>
      <c r="AO829" s="205">
        <v>0</v>
      </c>
      <c r="AP829" s="205">
        <v>0</v>
      </c>
      <c r="AQ829" s="204">
        <v>0</v>
      </c>
      <c r="AR829" s="204">
        <v>0</v>
      </c>
    </row>
    <row r="830" spans="1:125" s="123" customFormat="1" ht="36" hidden="1" customHeight="1">
      <c r="A830" s="204">
        <v>1</v>
      </c>
      <c r="B830" s="207">
        <f>SUBTOTAL(103,$A$552:A830)</f>
        <v>0</v>
      </c>
      <c r="C830" s="228" t="s">
        <v>649</v>
      </c>
      <c r="D830" s="199">
        <v>1979</v>
      </c>
      <c r="E830" s="199"/>
      <c r="F830" s="229" t="s">
        <v>693</v>
      </c>
      <c r="G830" s="199">
        <v>5</v>
      </c>
      <c r="H830" s="199" t="s">
        <v>302</v>
      </c>
      <c r="I830" s="200">
        <v>4097</v>
      </c>
      <c r="J830" s="200">
        <v>3097</v>
      </c>
      <c r="K830" s="200">
        <v>3097</v>
      </c>
      <c r="L830" s="230">
        <v>158</v>
      </c>
      <c r="M830" s="199" t="s">
        <v>260</v>
      </c>
      <c r="N830" s="199" t="s">
        <v>264</v>
      </c>
      <c r="O830" s="199" t="s">
        <v>690</v>
      </c>
      <c r="P830" s="200">
        <v>105310.57</v>
      </c>
      <c r="Q830" s="200">
        <v>0</v>
      </c>
      <c r="R830" s="200">
        <v>0</v>
      </c>
      <c r="S830" s="200">
        <f>P830-Q830-R830</f>
        <v>105310.57</v>
      </c>
      <c r="T830" s="203">
        <f t="shared" si="176"/>
        <v>25.704312911886749</v>
      </c>
      <c r="U830" s="218">
        <f>T830</f>
        <v>25.704312911886749</v>
      </c>
      <c r="V830" s="210">
        <v>25.704312911886749</v>
      </c>
      <c r="W830" s="210">
        <f>Y830+Z830+AA830+AB830+AC830+AF830+AH830+AJ830+AL830+AN830+AO830+AP830+AQ830+AR830</f>
        <v>0</v>
      </c>
      <c r="X830" s="210">
        <f>U830-T830</f>
        <v>0</v>
      </c>
      <c r="Y830" s="205">
        <v>0</v>
      </c>
      <c r="Z830" s="205">
        <v>0</v>
      </c>
      <c r="AA830" s="231">
        <v>0</v>
      </c>
      <c r="AB830" s="231">
        <v>0</v>
      </c>
      <c r="AC830" s="231">
        <v>0</v>
      </c>
      <c r="AD830" s="231">
        <v>0</v>
      </c>
      <c r="AE830" s="231">
        <v>0</v>
      </c>
      <c r="AF830" s="211">
        <v>0</v>
      </c>
      <c r="AG830" s="231">
        <v>0</v>
      </c>
      <c r="AH830" s="231">
        <v>0</v>
      </c>
      <c r="AI830" s="231">
        <v>0</v>
      </c>
      <c r="AJ830" s="231">
        <v>0</v>
      </c>
      <c r="AK830" s="231">
        <v>0</v>
      </c>
      <c r="AL830" s="232">
        <v>0</v>
      </c>
      <c r="AM830" s="231">
        <v>0</v>
      </c>
      <c r="AN830" s="231">
        <v>0</v>
      </c>
      <c r="AO830" s="232">
        <v>0</v>
      </c>
      <c r="AP830" s="231">
        <v>0</v>
      </c>
      <c r="AQ830" s="123">
        <v>0</v>
      </c>
      <c r="AR830" s="123">
        <v>0</v>
      </c>
      <c r="BC830" s="233"/>
      <c r="BD830" s="233"/>
      <c r="BE830" s="233"/>
      <c r="CB830" s="234"/>
      <c r="DE830" s="235"/>
      <c r="DU830" s="236"/>
    </row>
    <row r="831" spans="1:125" s="204" customFormat="1" ht="36" hidden="1" customHeight="1">
      <c r="B831" s="197" t="s">
        <v>790</v>
      </c>
      <c r="C831" s="197"/>
      <c r="D831" s="199" t="s">
        <v>857</v>
      </c>
      <c r="E831" s="199" t="s">
        <v>857</v>
      </c>
      <c r="F831" s="199" t="s">
        <v>857</v>
      </c>
      <c r="G831" s="199" t="s">
        <v>857</v>
      </c>
      <c r="H831" s="199" t="s">
        <v>857</v>
      </c>
      <c r="I831" s="200">
        <f>SUM(I832:I844)</f>
        <v>29874.799999999999</v>
      </c>
      <c r="J831" s="200">
        <f>SUM(J832:J844)</f>
        <v>28277.999999999996</v>
      </c>
      <c r="K831" s="200">
        <f>SUM(K832:K844)</f>
        <v>27026.5</v>
      </c>
      <c r="L831" s="201">
        <f>SUM(L832:L844)</f>
        <v>1418</v>
      </c>
      <c r="M831" s="199" t="s">
        <v>857</v>
      </c>
      <c r="N831" s="199" t="s">
        <v>857</v>
      </c>
      <c r="O831" s="202" t="s">
        <v>857</v>
      </c>
      <c r="P831" s="200">
        <v>29576718.629999999</v>
      </c>
      <c r="Q831" s="200">
        <f>SUM(Q832:Q844)</f>
        <v>0</v>
      </c>
      <c r="R831" s="200">
        <f>SUM(R832:R844)</f>
        <v>0</v>
      </c>
      <c r="S831" s="200">
        <f>SUM(S832:S844)</f>
        <v>29576718.629999999</v>
      </c>
      <c r="T831" s="203">
        <f t="shared" si="176"/>
        <v>990.02231412427864</v>
      </c>
      <c r="U831" s="203">
        <f>MAX(U832:U844)</f>
        <v>8318.4105800023735</v>
      </c>
      <c r="W831" s="217"/>
      <c r="Y831" s="205">
        <v>0</v>
      </c>
      <c r="Z831" s="205">
        <v>0</v>
      </c>
      <c r="AA831" s="205">
        <v>0</v>
      </c>
      <c r="AB831" s="205">
        <v>0</v>
      </c>
      <c r="AC831" s="205">
        <v>0</v>
      </c>
      <c r="AD831" s="205">
        <v>0</v>
      </c>
      <c r="AE831" s="205">
        <v>2</v>
      </c>
      <c r="AF831" s="205">
        <v>3925408.8</v>
      </c>
      <c r="AG831" s="205">
        <v>5475.4699999999993</v>
      </c>
      <c r="AH831" s="205">
        <v>24117943</v>
      </c>
      <c r="AI831" s="205">
        <v>0</v>
      </c>
      <c r="AJ831" s="205">
        <v>0</v>
      </c>
      <c r="AK831" s="205">
        <v>0</v>
      </c>
      <c r="AL831" s="205">
        <v>0</v>
      </c>
      <c r="AM831" s="205">
        <v>0</v>
      </c>
      <c r="AN831" s="205">
        <v>0</v>
      </c>
      <c r="AO831" s="205">
        <v>0</v>
      </c>
      <c r="AP831" s="205">
        <v>0</v>
      </c>
      <c r="AQ831" s="204">
        <v>0</v>
      </c>
      <c r="AR831" s="204">
        <v>0</v>
      </c>
    </row>
    <row r="832" spans="1:125" s="204" customFormat="1" ht="36" hidden="1" customHeight="1">
      <c r="A832" s="204">
        <v>1</v>
      </c>
      <c r="B832" s="207">
        <f>SUBTOTAL(103,$A$552:A832)</f>
        <v>0</v>
      </c>
      <c r="C832" s="197" t="s">
        <v>639</v>
      </c>
      <c r="D832" s="199">
        <v>1993</v>
      </c>
      <c r="E832" s="199"/>
      <c r="F832" s="208" t="s">
        <v>305</v>
      </c>
      <c r="G832" s="199">
        <v>5</v>
      </c>
      <c r="H832" s="199" t="s">
        <v>306</v>
      </c>
      <c r="I832" s="200">
        <v>3247.3</v>
      </c>
      <c r="J832" s="200">
        <v>3247.3</v>
      </c>
      <c r="K832" s="200">
        <v>3247.3</v>
      </c>
      <c r="L832" s="209">
        <v>133</v>
      </c>
      <c r="M832" s="199" t="s">
        <v>260</v>
      </c>
      <c r="N832" s="199" t="s">
        <v>335</v>
      </c>
      <c r="O832" s="202" t="s">
        <v>691</v>
      </c>
      <c r="P832" s="203">
        <v>132374.42000000001</v>
      </c>
      <c r="Q832" s="203">
        <v>0</v>
      </c>
      <c r="R832" s="203">
        <v>0</v>
      </c>
      <c r="S832" s="203">
        <f>P832-Q832-R832</f>
        <v>132374.42000000001</v>
      </c>
      <c r="T832" s="203">
        <f t="shared" si="176"/>
        <v>40.764456625504266</v>
      </c>
      <c r="U832" s="218">
        <f>T832</f>
        <v>40.764456625504266</v>
      </c>
      <c r="V832" s="210">
        <v>40.764456625504266</v>
      </c>
      <c r="W832" s="210">
        <f t="shared" ref="W832:W844" si="203">Y832+Z832+AA832+AB832+AC832+AF832+AH832+AJ832+AL832+AN832+AO832+AP832+AQ832+AR832</f>
        <v>0</v>
      </c>
      <c r="X832" s="210">
        <f t="shared" ref="X832:X844" si="204">U832-T832</f>
        <v>0</v>
      </c>
      <c r="Y832" s="205">
        <v>0</v>
      </c>
      <c r="Z832" s="205">
        <v>0</v>
      </c>
      <c r="AA832" s="205">
        <v>0</v>
      </c>
      <c r="AB832" s="205">
        <v>0</v>
      </c>
      <c r="AC832" s="205">
        <v>0</v>
      </c>
      <c r="AD832" s="205">
        <v>0</v>
      </c>
      <c r="AE832" s="205">
        <v>0</v>
      </c>
      <c r="AF832" s="211">
        <v>0</v>
      </c>
      <c r="AG832" s="205">
        <v>0</v>
      </c>
      <c r="AH832" s="205">
        <v>0</v>
      </c>
      <c r="AI832" s="205">
        <v>0</v>
      </c>
      <c r="AJ832" s="205">
        <v>0</v>
      </c>
      <c r="AK832" s="205">
        <v>0</v>
      </c>
      <c r="AL832" s="211">
        <v>0</v>
      </c>
      <c r="AM832" s="205">
        <v>0</v>
      </c>
      <c r="AN832" s="205">
        <v>0</v>
      </c>
      <c r="AO832" s="211">
        <v>0</v>
      </c>
      <c r="AP832" s="205">
        <v>0</v>
      </c>
      <c r="AQ832" s="204">
        <v>0</v>
      </c>
      <c r="AR832" s="204">
        <v>0</v>
      </c>
    </row>
    <row r="833" spans="1:125" s="204" customFormat="1" ht="36" hidden="1" customHeight="1">
      <c r="A833" s="204">
        <v>1</v>
      </c>
      <c r="B833" s="207">
        <f>SUBTOTAL(103,$A$552:A833)</f>
        <v>0</v>
      </c>
      <c r="C833" s="197" t="s">
        <v>627</v>
      </c>
      <c r="D833" s="199">
        <v>1972</v>
      </c>
      <c r="E833" s="199"/>
      <c r="F833" s="208" t="s">
        <v>262</v>
      </c>
      <c r="G833" s="199">
        <v>5</v>
      </c>
      <c r="H833" s="199" t="s">
        <v>364</v>
      </c>
      <c r="I833" s="200">
        <v>4860.8999999999996</v>
      </c>
      <c r="J833" s="200">
        <v>4466.5</v>
      </c>
      <c r="K833" s="200">
        <v>4344.3</v>
      </c>
      <c r="L833" s="209">
        <v>257</v>
      </c>
      <c r="M833" s="199" t="s">
        <v>260</v>
      </c>
      <c r="N833" s="199" t="s">
        <v>264</v>
      </c>
      <c r="O833" s="202" t="s">
        <v>1047</v>
      </c>
      <c r="P833" s="203">
        <v>5104924.47</v>
      </c>
      <c r="Q833" s="203">
        <v>0</v>
      </c>
      <c r="R833" s="203">
        <v>0</v>
      </c>
      <c r="S833" s="203">
        <f>P833-Q833-R833</f>
        <v>5104924.47</v>
      </c>
      <c r="T833" s="203">
        <f>P833/I833</f>
        <v>1050.2014997222736</v>
      </c>
      <c r="U833" s="203">
        <f>V833</f>
        <v>2338.271726634986</v>
      </c>
      <c r="V833" s="210">
        <v>2338.271726634986</v>
      </c>
      <c r="W833" s="210">
        <f t="shared" si="203"/>
        <v>2338.271726634986</v>
      </c>
      <c r="X833" s="210">
        <f t="shared" si="204"/>
        <v>1288.0702269127123</v>
      </c>
      <c r="Y833" s="205">
        <v>0</v>
      </c>
      <c r="Z833" s="205">
        <v>0</v>
      </c>
      <c r="AA833" s="205">
        <v>0</v>
      </c>
      <c r="AB833" s="205">
        <v>0</v>
      </c>
      <c r="AC833" s="205">
        <v>0</v>
      </c>
      <c r="AD833" s="205">
        <v>0</v>
      </c>
      <c r="AE833" s="205">
        <v>0</v>
      </c>
      <c r="AF833" s="211">
        <v>0</v>
      </c>
      <c r="AG833" s="205">
        <v>1274.6500000000001</v>
      </c>
      <c r="AH833" s="211">
        <f t="shared" ref="AH833:AH834" si="205">8917.04*AG833/I833</f>
        <v>2338.271726634986</v>
      </c>
      <c r="AI833" s="205">
        <v>0</v>
      </c>
      <c r="AJ833" s="205">
        <v>0</v>
      </c>
      <c r="AK833" s="205">
        <v>0</v>
      </c>
      <c r="AL833" s="211">
        <v>0</v>
      </c>
      <c r="AM833" s="205">
        <v>0</v>
      </c>
      <c r="AN833" s="205">
        <v>0</v>
      </c>
      <c r="AO833" s="211">
        <v>0</v>
      </c>
      <c r="AP833" s="205">
        <v>0</v>
      </c>
      <c r="AQ833" s="204">
        <v>0</v>
      </c>
      <c r="AR833" s="204">
        <v>0</v>
      </c>
    </row>
    <row r="834" spans="1:125" s="204" customFormat="1" ht="36" hidden="1" customHeight="1">
      <c r="A834" s="204">
        <v>1</v>
      </c>
      <c r="B834" s="207">
        <f>SUBTOTAL(103,$A$552:A834)</f>
        <v>0</v>
      </c>
      <c r="C834" s="197" t="s">
        <v>655</v>
      </c>
      <c r="D834" s="199">
        <v>1981</v>
      </c>
      <c r="E834" s="199"/>
      <c r="F834" s="208" t="s">
        <v>262</v>
      </c>
      <c r="G834" s="199">
        <v>2</v>
      </c>
      <c r="H834" s="199">
        <v>3</v>
      </c>
      <c r="I834" s="200">
        <v>843.1</v>
      </c>
      <c r="J834" s="200">
        <v>843.1</v>
      </c>
      <c r="K834" s="200">
        <v>843.1</v>
      </c>
      <c r="L834" s="209">
        <v>47</v>
      </c>
      <c r="M834" s="199" t="s">
        <v>260</v>
      </c>
      <c r="N834" s="199" t="s">
        <v>261</v>
      </c>
      <c r="O834" s="202" t="s">
        <v>263</v>
      </c>
      <c r="P834" s="203">
        <v>4285842.99</v>
      </c>
      <c r="Q834" s="203">
        <v>0</v>
      </c>
      <c r="R834" s="203">
        <v>0</v>
      </c>
      <c r="S834" s="203">
        <f t="shared" ref="S834:S844" si="206">P834-Q834-R834</f>
        <v>4285842.99</v>
      </c>
      <c r="T834" s="203">
        <f t="shared" si="176"/>
        <v>5083.4337445142928</v>
      </c>
      <c r="U834" s="203">
        <v>8318.4105800023735</v>
      </c>
      <c r="V834" s="210">
        <v>8318.4105800023735</v>
      </c>
      <c r="W834" s="210">
        <f t="shared" si="203"/>
        <v>8318.4105800023735</v>
      </c>
      <c r="X834" s="210">
        <f t="shared" si="204"/>
        <v>3234.9768354880807</v>
      </c>
      <c r="Y834" s="205">
        <v>0</v>
      </c>
      <c r="Z834" s="205">
        <v>0</v>
      </c>
      <c r="AA834" s="205">
        <v>0</v>
      </c>
      <c r="AB834" s="205">
        <v>0</v>
      </c>
      <c r="AC834" s="205">
        <v>0</v>
      </c>
      <c r="AD834" s="205">
        <v>0</v>
      </c>
      <c r="AE834" s="205">
        <v>0</v>
      </c>
      <c r="AF834" s="211">
        <v>0</v>
      </c>
      <c r="AG834" s="205">
        <v>786.5</v>
      </c>
      <c r="AH834" s="211">
        <f t="shared" si="205"/>
        <v>8318.4105800023735</v>
      </c>
      <c r="AI834" s="205">
        <v>0</v>
      </c>
      <c r="AJ834" s="205">
        <v>0</v>
      </c>
      <c r="AK834" s="205">
        <v>0</v>
      </c>
      <c r="AL834" s="211">
        <v>0</v>
      </c>
      <c r="AM834" s="205">
        <v>0</v>
      </c>
      <c r="AN834" s="205">
        <v>0</v>
      </c>
      <c r="AO834" s="211">
        <v>0</v>
      </c>
      <c r="AP834" s="205">
        <v>0</v>
      </c>
      <c r="AQ834" s="204">
        <v>0</v>
      </c>
      <c r="AR834" s="204">
        <v>0</v>
      </c>
    </row>
    <row r="835" spans="1:125" s="204" customFormat="1" ht="36" hidden="1" customHeight="1">
      <c r="A835" s="204">
        <v>1</v>
      </c>
      <c r="B835" s="207">
        <f>SUBTOTAL(103,$A$552:A835)</f>
        <v>0</v>
      </c>
      <c r="C835" s="197" t="s">
        <v>632</v>
      </c>
      <c r="D835" s="199">
        <v>1940</v>
      </c>
      <c r="E835" s="199"/>
      <c r="F835" s="208" t="s">
        <v>262</v>
      </c>
      <c r="G835" s="199" t="s">
        <v>302</v>
      </c>
      <c r="H835" s="199">
        <v>3</v>
      </c>
      <c r="I835" s="200">
        <v>2521.1999999999998</v>
      </c>
      <c r="J835" s="200">
        <v>2421.1999999999998</v>
      </c>
      <c r="K835" s="200">
        <v>2421.1999999999998</v>
      </c>
      <c r="L835" s="209">
        <v>94</v>
      </c>
      <c r="M835" s="199" t="s">
        <v>260</v>
      </c>
      <c r="N835" s="199" t="s">
        <v>335</v>
      </c>
      <c r="O835" s="202" t="s">
        <v>692</v>
      </c>
      <c r="P835" s="203">
        <v>182408.64</v>
      </c>
      <c r="Q835" s="203">
        <v>0</v>
      </c>
      <c r="R835" s="203">
        <v>0</v>
      </c>
      <c r="S835" s="203">
        <f t="shared" si="206"/>
        <v>182408.64</v>
      </c>
      <c r="T835" s="203">
        <f t="shared" si="176"/>
        <v>72.349928605426001</v>
      </c>
      <c r="U835" s="203">
        <f>V835</f>
        <v>72.349928605426001</v>
      </c>
      <c r="V835" s="210">
        <v>72.349928605426001</v>
      </c>
      <c r="W835" s="210">
        <f t="shared" si="203"/>
        <v>0</v>
      </c>
      <c r="X835" s="210">
        <f t="shared" si="204"/>
        <v>0</v>
      </c>
      <c r="Y835" s="205">
        <v>0</v>
      </c>
      <c r="Z835" s="205">
        <v>0</v>
      </c>
      <c r="AA835" s="205">
        <v>0</v>
      </c>
      <c r="AB835" s="205">
        <v>0</v>
      </c>
      <c r="AC835" s="205">
        <v>0</v>
      </c>
      <c r="AD835" s="205">
        <v>0</v>
      </c>
      <c r="AE835" s="205">
        <v>0</v>
      </c>
      <c r="AF835" s="211">
        <v>0</v>
      </c>
      <c r="AG835" s="205">
        <v>0</v>
      </c>
      <c r="AH835" s="205">
        <v>0</v>
      </c>
      <c r="AI835" s="205">
        <v>0</v>
      </c>
      <c r="AJ835" s="205">
        <v>0</v>
      </c>
      <c r="AK835" s="205">
        <v>0</v>
      </c>
      <c r="AL835" s="211">
        <v>0</v>
      </c>
      <c r="AM835" s="205">
        <v>0</v>
      </c>
      <c r="AN835" s="205">
        <v>0</v>
      </c>
      <c r="AO835" s="211">
        <v>0</v>
      </c>
      <c r="AP835" s="205">
        <v>0</v>
      </c>
      <c r="AQ835" s="204">
        <v>0</v>
      </c>
      <c r="AR835" s="204">
        <v>0</v>
      </c>
    </row>
    <row r="836" spans="1:125" s="204" customFormat="1" ht="36" hidden="1" customHeight="1">
      <c r="A836" s="204">
        <v>1</v>
      </c>
      <c r="B836" s="207">
        <f>SUBTOTAL(103,$A$552:A836)</f>
        <v>0</v>
      </c>
      <c r="C836" s="197" t="s">
        <v>637</v>
      </c>
      <c r="D836" s="199">
        <v>1979</v>
      </c>
      <c r="E836" s="199"/>
      <c r="F836" s="208" t="s">
        <v>262</v>
      </c>
      <c r="G836" s="199">
        <v>2</v>
      </c>
      <c r="H836" s="199" t="s">
        <v>306</v>
      </c>
      <c r="I836" s="200">
        <v>1052.4000000000001</v>
      </c>
      <c r="J836" s="200">
        <v>934.4</v>
      </c>
      <c r="K836" s="200">
        <v>934.4</v>
      </c>
      <c r="L836" s="209">
        <v>57</v>
      </c>
      <c r="M836" s="199" t="s">
        <v>260</v>
      </c>
      <c r="N836" s="199" t="s">
        <v>291</v>
      </c>
      <c r="O836" s="202" t="s">
        <v>1044</v>
      </c>
      <c r="P836" s="203">
        <v>100139.03</v>
      </c>
      <c r="Q836" s="203">
        <v>0</v>
      </c>
      <c r="R836" s="203">
        <v>0</v>
      </c>
      <c r="S836" s="203">
        <f t="shared" si="206"/>
        <v>100139.03</v>
      </c>
      <c r="T836" s="203">
        <f t="shared" si="176"/>
        <v>95.153012162675779</v>
      </c>
      <c r="U836" s="203">
        <f>V836</f>
        <v>95.153012162675779</v>
      </c>
      <c r="V836" s="210">
        <v>95.153012162675779</v>
      </c>
      <c r="W836" s="210">
        <f t="shared" si="203"/>
        <v>0</v>
      </c>
      <c r="X836" s="210">
        <f t="shared" si="204"/>
        <v>0</v>
      </c>
      <c r="Y836" s="205">
        <v>0</v>
      </c>
      <c r="Z836" s="205">
        <v>0</v>
      </c>
      <c r="AA836" s="205">
        <v>0</v>
      </c>
      <c r="AB836" s="205">
        <v>0</v>
      </c>
      <c r="AC836" s="205">
        <v>0</v>
      </c>
      <c r="AD836" s="205">
        <v>0</v>
      </c>
      <c r="AE836" s="205">
        <v>0</v>
      </c>
      <c r="AF836" s="211">
        <v>0</v>
      </c>
      <c r="AG836" s="205">
        <v>0</v>
      </c>
      <c r="AH836" s="205">
        <v>0</v>
      </c>
      <c r="AI836" s="205">
        <v>0</v>
      </c>
      <c r="AJ836" s="205">
        <v>0</v>
      </c>
      <c r="AK836" s="205">
        <v>0</v>
      </c>
      <c r="AL836" s="211">
        <v>0</v>
      </c>
      <c r="AM836" s="205">
        <v>0</v>
      </c>
      <c r="AN836" s="205">
        <v>0</v>
      </c>
      <c r="AO836" s="211">
        <v>0</v>
      </c>
      <c r="AP836" s="205">
        <v>0</v>
      </c>
      <c r="AQ836" s="204">
        <v>0</v>
      </c>
      <c r="AR836" s="204">
        <v>0</v>
      </c>
    </row>
    <row r="837" spans="1:125" s="204" customFormat="1" ht="36" hidden="1" customHeight="1">
      <c r="A837" s="204">
        <v>1</v>
      </c>
      <c r="B837" s="207">
        <f>SUBTOTAL(103,$A$552:A837)</f>
        <v>0</v>
      </c>
      <c r="C837" s="197" t="s">
        <v>636</v>
      </c>
      <c r="D837" s="199">
        <v>1977</v>
      </c>
      <c r="E837" s="199"/>
      <c r="F837" s="208" t="s">
        <v>262</v>
      </c>
      <c r="G837" s="199">
        <v>5</v>
      </c>
      <c r="H837" s="199" t="s">
        <v>302</v>
      </c>
      <c r="I837" s="200">
        <v>2827.6</v>
      </c>
      <c r="J837" s="200">
        <v>2827.6</v>
      </c>
      <c r="K837" s="200">
        <v>2827.6</v>
      </c>
      <c r="L837" s="209">
        <v>156</v>
      </c>
      <c r="M837" s="199" t="s">
        <v>260</v>
      </c>
      <c r="N837" s="199" t="s">
        <v>264</v>
      </c>
      <c r="O837" s="202" t="s">
        <v>688</v>
      </c>
      <c r="P837" s="203">
        <v>3276117.4600000004</v>
      </c>
      <c r="Q837" s="203">
        <v>0</v>
      </c>
      <c r="R837" s="203">
        <v>0</v>
      </c>
      <c r="S837" s="203">
        <f t="shared" si="206"/>
        <v>3276117.4600000004</v>
      </c>
      <c r="T837" s="203">
        <f t="shared" si="176"/>
        <v>1158.6212547743671</v>
      </c>
      <c r="U837" s="203">
        <f>V837</f>
        <v>2487.9159700099026</v>
      </c>
      <c r="V837" s="210">
        <v>2487.9159700099026</v>
      </c>
      <c r="W837" s="210">
        <f t="shared" si="203"/>
        <v>2487.9159700099026</v>
      </c>
      <c r="X837" s="210">
        <f t="shared" si="204"/>
        <v>1329.2947152355355</v>
      </c>
      <c r="Y837" s="205">
        <v>0</v>
      </c>
      <c r="Z837" s="205">
        <v>0</v>
      </c>
      <c r="AA837" s="205">
        <v>0</v>
      </c>
      <c r="AB837" s="205">
        <v>0</v>
      </c>
      <c r="AC837" s="205">
        <v>0</v>
      </c>
      <c r="AD837" s="205">
        <v>0</v>
      </c>
      <c r="AE837" s="205">
        <v>0</v>
      </c>
      <c r="AF837" s="211">
        <v>0</v>
      </c>
      <c r="AG837" s="205">
        <v>788.92</v>
      </c>
      <c r="AH837" s="211">
        <f t="shared" ref="AH837:AH840" si="207">8917.04*AG837/I837</f>
        <v>2487.9159700099026</v>
      </c>
      <c r="AI837" s="205">
        <v>0</v>
      </c>
      <c r="AJ837" s="205">
        <v>0</v>
      </c>
      <c r="AK837" s="205">
        <v>0</v>
      </c>
      <c r="AL837" s="211">
        <v>0</v>
      </c>
      <c r="AM837" s="205">
        <v>0</v>
      </c>
      <c r="AN837" s="205">
        <v>0</v>
      </c>
      <c r="AO837" s="211">
        <v>0</v>
      </c>
      <c r="AP837" s="205">
        <v>0</v>
      </c>
      <c r="AQ837" s="204">
        <v>0</v>
      </c>
      <c r="AR837" s="204">
        <v>0</v>
      </c>
    </row>
    <row r="838" spans="1:125" s="204" customFormat="1" ht="36" hidden="1" customHeight="1">
      <c r="A838" s="204">
        <v>1</v>
      </c>
      <c r="B838" s="207">
        <f>SUBTOTAL(103,$A$552:A838)</f>
        <v>0</v>
      </c>
      <c r="C838" s="197" t="s">
        <v>654</v>
      </c>
      <c r="D838" s="199">
        <v>1981</v>
      </c>
      <c r="E838" s="199"/>
      <c r="F838" s="208" t="s">
        <v>262</v>
      </c>
      <c r="G838" s="199">
        <v>2</v>
      </c>
      <c r="H838" s="199">
        <v>3</v>
      </c>
      <c r="I838" s="200">
        <v>975</v>
      </c>
      <c r="J838" s="200">
        <v>975</v>
      </c>
      <c r="K838" s="200">
        <v>975</v>
      </c>
      <c r="L838" s="209">
        <v>47</v>
      </c>
      <c r="M838" s="199" t="s">
        <v>260</v>
      </c>
      <c r="N838" s="199" t="s">
        <v>261</v>
      </c>
      <c r="O838" s="202" t="s">
        <v>263</v>
      </c>
      <c r="P838" s="203">
        <v>4306090.1500000004</v>
      </c>
      <c r="Q838" s="203">
        <v>0</v>
      </c>
      <c r="R838" s="203">
        <v>0</v>
      </c>
      <c r="S838" s="203">
        <f t="shared" si="206"/>
        <v>4306090.1500000004</v>
      </c>
      <c r="T838" s="203">
        <f t="shared" si="176"/>
        <v>4416.5027179487188</v>
      </c>
      <c r="U838" s="203">
        <v>7956.7433846153854</v>
      </c>
      <c r="V838" s="210">
        <v>7956.7433846153854</v>
      </c>
      <c r="W838" s="210">
        <f t="shared" si="203"/>
        <v>7956.7433846153854</v>
      </c>
      <c r="X838" s="210">
        <f t="shared" si="204"/>
        <v>3540.2406666666666</v>
      </c>
      <c r="Y838" s="205">
        <v>0</v>
      </c>
      <c r="Z838" s="205">
        <v>0</v>
      </c>
      <c r="AA838" s="205">
        <v>0</v>
      </c>
      <c r="AB838" s="205">
        <v>0</v>
      </c>
      <c r="AC838" s="205">
        <v>0</v>
      </c>
      <c r="AD838" s="205">
        <v>0</v>
      </c>
      <c r="AE838" s="205">
        <v>0</v>
      </c>
      <c r="AF838" s="211">
        <v>0</v>
      </c>
      <c r="AG838" s="205">
        <v>870</v>
      </c>
      <c r="AH838" s="211">
        <f t="shared" si="207"/>
        <v>7956.7433846153854</v>
      </c>
      <c r="AI838" s="205">
        <v>0</v>
      </c>
      <c r="AJ838" s="205">
        <v>0</v>
      </c>
      <c r="AK838" s="205">
        <v>0</v>
      </c>
      <c r="AL838" s="211">
        <v>0</v>
      </c>
      <c r="AM838" s="205">
        <v>0</v>
      </c>
      <c r="AN838" s="205">
        <v>0</v>
      </c>
      <c r="AO838" s="211">
        <v>0</v>
      </c>
      <c r="AP838" s="205">
        <v>0</v>
      </c>
      <c r="AQ838" s="204">
        <v>0</v>
      </c>
      <c r="AR838" s="204">
        <v>0</v>
      </c>
    </row>
    <row r="839" spans="1:125" s="204" customFormat="1" ht="36" hidden="1" customHeight="1">
      <c r="A839" s="204">
        <v>1</v>
      </c>
      <c r="B839" s="207">
        <f>SUBTOTAL(103,$A$552:A839)</f>
        <v>0</v>
      </c>
      <c r="C839" s="197" t="s">
        <v>629</v>
      </c>
      <c r="D839" s="199">
        <v>1963</v>
      </c>
      <c r="E839" s="199"/>
      <c r="F839" s="208" t="s">
        <v>262</v>
      </c>
      <c r="G839" s="199">
        <v>3</v>
      </c>
      <c r="H839" s="199" t="s">
        <v>297</v>
      </c>
      <c r="I839" s="200">
        <v>1703.8</v>
      </c>
      <c r="J839" s="200">
        <v>1339.8</v>
      </c>
      <c r="K839" s="200">
        <v>1339.8</v>
      </c>
      <c r="L839" s="209">
        <v>62</v>
      </c>
      <c r="M839" s="199" t="s">
        <v>260</v>
      </c>
      <c r="N839" s="199" t="s">
        <v>264</v>
      </c>
      <c r="O839" s="202" t="s">
        <v>688</v>
      </c>
      <c r="P839" s="203">
        <v>5118136.7</v>
      </c>
      <c r="Q839" s="203">
        <v>0</v>
      </c>
      <c r="R839" s="203">
        <v>0</v>
      </c>
      <c r="S839" s="203">
        <f t="shared" si="206"/>
        <v>5118136.7</v>
      </c>
      <c r="T839" s="203">
        <f t="shared" si="176"/>
        <v>3003.953926517197</v>
      </c>
      <c r="U839" s="203">
        <f>V839</f>
        <v>5319.9736823570847</v>
      </c>
      <c r="V839" s="210">
        <v>5319.9736823570847</v>
      </c>
      <c r="W839" s="210">
        <f t="shared" si="203"/>
        <v>5319.9736823570847</v>
      </c>
      <c r="X839" s="210">
        <f t="shared" si="204"/>
        <v>2316.0197558398877</v>
      </c>
      <c r="Y839" s="205">
        <v>0</v>
      </c>
      <c r="Z839" s="205">
        <v>0</v>
      </c>
      <c r="AA839" s="205">
        <v>0</v>
      </c>
      <c r="AB839" s="205">
        <v>0</v>
      </c>
      <c r="AC839" s="205">
        <v>0</v>
      </c>
      <c r="AD839" s="205">
        <v>0</v>
      </c>
      <c r="AE839" s="205">
        <v>0</v>
      </c>
      <c r="AF839" s="211">
        <v>0</v>
      </c>
      <c r="AG839" s="205">
        <v>1016.5</v>
      </c>
      <c r="AH839" s="211">
        <f t="shared" si="207"/>
        <v>5319.9736823570847</v>
      </c>
      <c r="AI839" s="205">
        <v>0</v>
      </c>
      <c r="AJ839" s="205">
        <v>0</v>
      </c>
      <c r="AK839" s="205">
        <v>0</v>
      </c>
      <c r="AL839" s="211">
        <v>0</v>
      </c>
      <c r="AM839" s="205">
        <v>0</v>
      </c>
      <c r="AN839" s="205">
        <v>0</v>
      </c>
      <c r="AO839" s="211">
        <v>0</v>
      </c>
      <c r="AP839" s="205">
        <v>0</v>
      </c>
      <c r="AQ839" s="204">
        <v>0</v>
      </c>
      <c r="AR839" s="204">
        <v>0</v>
      </c>
    </row>
    <row r="840" spans="1:125" s="204" customFormat="1" ht="36" hidden="1" customHeight="1">
      <c r="A840" s="204">
        <v>1</v>
      </c>
      <c r="B840" s="207">
        <f>SUBTOTAL(103,$A$552:A840)</f>
        <v>0</v>
      </c>
      <c r="C840" s="197" t="s">
        <v>1164</v>
      </c>
      <c r="D840" s="199">
        <v>1957</v>
      </c>
      <c r="E840" s="199"/>
      <c r="F840" s="208" t="s">
        <v>262</v>
      </c>
      <c r="G840" s="199" t="s">
        <v>306</v>
      </c>
      <c r="H840" s="199" t="s">
        <v>306</v>
      </c>
      <c r="I840" s="200">
        <v>988</v>
      </c>
      <c r="J840" s="200">
        <v>627.1</v>
      </c>
      <c r="K840" s="200">
        <v>627.1</v>
      </c>
      <c r="L840" s="209">
        <v>55</v>
      </c>
      <c r="M840" s="199" t="s">
        <v>260</v>
      </c>
      <c r="N840" s="199" t="s">
        <v>264</v>
      </c>
      <c r="O840" s="202" t="s">
        <v>1034</v>
      </c>
      <c r="P840" s="203">
        <v>2630502.91</v>
      </c>
      <c r="Q840" s="203">
        <v>0</v>
      </c>
      <c r="R840" s="203">
        <v>0</v>
      </c>
      <c r="S840" s="203">
        <f t="shared" si="206"/>
        <v>2630502.91</v>
      </c>
      <c r="T840" s="203">
        <f t="shared" si="176"/>
        <v>2662.4523380566802</v>
      </c>
      <c r="U840" s="203">
        <v>6668.8267773279358</v>
      </c>
      <c r="V840" s="210">
        <v>6668.8267773279358</v>
      </c>
      <c r="W840" s="210">
        <f t="shared" si="203"/>
        <v>6668.8267773279358</v>
      </c>
      <c r="X840" s="210">
        <f t="shared" si="204"/>
        <v>4006.3744392712556</v>
      </c>
      <c r="Y840" s="205">
        <v>0</v>
      </c>
      <c r="Z840" s="205">
        <v>0</v>
      </c>
      <c r="AA840" s="205">
        <v>0</v>
      </c>
      <c r="AB840" s="205">
        <v>0</v>
      </c>
      <c r="AC840" s="205">
        <v>0</v>
      </c>
      <c r="AD840" s="205">
        <v>0</v>
      </c>
      <c r="AE840" s="205">
        <v>0</v>
      </c>
      <c r="AF840" s="211">
        <v>0</v>
      </c>
      <c r="AG840" s="205">
        <v>738.9</v>
      </c>
      <c r="AH840" s="211">
        <f t="shared" si="207"/>
        <v>6668.8267773279358</v>
      </c>
      <c r="AI840" s="205">
        <v>0</v>
      </c>
      <c r="AJ840" s="205">
        <v>0</v>
      </c>
      <c r="AK840" s="205">
        <v>0</v>
      </c>
      <c r="AL840" s="211">
        <v>0</v>
      </c>
      <c r="AM840" s="205">
        <v>0</v>
      </c>
      <c r="AN840" s="205">
        <v>0</v>
      </c>
      <c r="AO840" s="211">
        <v>0</v>
      </c>
      <c r="AP840" s="205">
        <v>0</v>
      </c>
      <c r="AQ840" s="204">
        <v>0</v>
      </c>
      <c r="AR840" s="204">
        <v>0</v>
      </c>
    </row>
    <row r="841" spans="1:125" s="204" customFormat="1" ht="36" hidden="1" customHeight="1">
      <c r="A841" s="204">
        <v>1</v>
      </c>
      <c r="B841" s="207">
        <f>SUBTOTAL(103,$A$552:A841)</f>
        <v>0</v>
      </c>
      <c r="C841" s="197" t="s">
        <v>1872</v>
      </c>
      <c r="D841" s="199">
        <v>1947</v>
      </c>
      <c r="E841" s="199"/>
      <c r="F841" s="208" t="s">
        <v>262</v>
      </c>
      <c r="G841" s="199">
        <v>2</v>
      </c>
      <c r="H841" s="199" t="s">
        <v>298</v>
      </c>
      <c r="I841" s="200">
        <v>511.5</v>
      </c>
      <c r="J841" s="200">
        <v>511.5</v>
      </c>
      <c r="K841" s="200">
        <f>J841</f>
        <v>511.5</v>
      </c>
      <c r="L841" s="209">
        <v>31</v>
      </c>
      <c r="M841" s="199" t="s">
        <v>260</v>
      </c>
      <c r="N841" s="199" t="s">
        <v>261</v>
      </c>
      <c r="O841" s="202" t="s">
        <v>263</v>
      </c>
      <c r="P841" s="203">
        <v>81858.100000000006</v>
      </c>
      <c r="Q841" s="203">
        <v>0</v>
      </c>
      <c r="R841" s="203">
        <v>0</v>
      </c>
      <c r="S841" s="203">
        <f t="shared" si="206"/>
        <v>81858.100000000006</v>
      </c>
      <c r="T841" s="203">
        <f t="shared" si="176"/>
        <v>160.03538611925711</v>
      </c>
      <c r="U841" s="218">
        <f>T841</f>
        <v>160.03538611925711</v>
      </c>
      <c r="V841" s="210">
        <v>160.03538611925711</v>
      </c>
      <c r="W841" s="210">
        <f t="shared" si="203"/>
        <v>0</v>
      </c>
      <c r="X841" s="210">
        <f t="shared" si="204"/>
        <v>0</v>
      </c>
      <c r="Y841" s="205">
        <v>0</v>
      </c>
      <c r="Z841" s="205">
        <v>0</v>
      </c>
      <c r="AA841" s="205">
        <v>0</v>
      </c>
      <c r="AB841" s="205">
        <v>0</v>
      </c>
      <c r="AC841" s="205">
        <v>0</v>
      </c>
      <c r="AD841" s="205">
        <v>0</v>
      </c>
      <c r="AE841" s="205">
        <v>0</v>
      </c>
      <c r="AF841" s="211">
        <v>0</v>
      </c>
      <c r="AG841" s="205">
        <v>0</v>
      </c>
      <c r="AH841" s="205">
        <v>0</v>
      </c>
      <c r="AI841" s="205">
        <v>0</v>
      </c>
      <c r="AJ841" s="205">
        <v>0</v>
      </c>
      <c r="AK841" s="205">
        <v>0</v>
      </c>
      <c r="AL841" s="211">
        <v>0</v>
      </c>
      <c r="AM841" s="205">
        <v>0</v>
      </c>
      <c r="AN841" s="205">
        <v>0</v>
      </c>
      <c r="AO841" s="211">
        <v>0</v>
      </c>
      <c r="AP841" s="205">
        <v>0</v>
      </c>
      <c r="AQ841" s="204">
        <v>0</v>
      </c>
      <c r="AR841" s="204">
        <v>0</v>
      </c>
    </row>
    <row r="842" spans="1:125" s="204" customFormat="1" ht="36" hidden="1" customHeight="1">
      <c r="A842" s="204">
        <v>1</v>
      </c>
      <c r="B842" s="207">
        <f>SUBTOTAL(103,$A$552:A842)</f>
        <v>0</v>
      </c>
      <c r="C842" s="197" t="s">
        <v>626</v>
      </c>
      <c r="D842" s="199">
        <v>1983</v>
      </c>
      <c r="E842" s="199"/>
      <c r="F842" s="208" t="s">
        <v>312</v>
      </c>
      <c r="G842" s="199">
        <v>9</v>
      </c>
      <c r="H842" s="199" t="s">
        <v>297</v>
      </c>
      <c r="I842" s="203">
        <v>3834</v>
      </c>
      <c r="J842" s="203">
        <v>3834</v>
      </c>
      <c r="K842" s="203">
        <v>3802</v>
      </c>
      <c r="L842" s="209">
        <v>141</v>
      </c>
      <c r="M842" s="199" t="s">
        <v>260</v>
      </c>
      <c r="N842" s="199" t="s">
        <v>335</v>
      </c>
      <c r="O842" s="202" t="s">
        <v>2355</v>
      </c>
      <c r="P842" s="203">
        <v>4100553.42</v>
      </c>
      <c r="Q842" s="203">
        <v>0</v>
      </c>
      <c r="R842" s="203">
        <v>0</v>
      </c>
      <c r="S842" s="203">
        <f>P842-Q842-R842</f>
        <v>4100553.42</v>
      </c>
      <c r="T842" s="203">
        <f>P842/I842</f>
        <v>1069.5235837245696</v>
      </c>
      <c r="U842" s="203">
        <v>1282.1074595722482</v>
      </c>
      <c r="V842" s="210">
        <v>1282.1074595722482</v>
      </c>
      <c r="W842" s="210">
        <f t="shared" si="203"/>
        <v>1282.1074595722482</v>
      </c>
      <c r="X842" s="210">
        <f t="shared" si="204"/>
        <v>212.58387584767866</v>
      </c>
      <c r="Y842" s="205">
        <v>0</v>
      </c>
      <c r="Z842" s="205">
        <v>0</v>
      </c>
      <c r="AA842" s="205">
        <v>0</v>
      </c>
      <c r="AB842" s="205">
        <v>0</v>
      </c>
      <c r="AC842" s="205">
        <v>0</v>
      </c>
      <c r="AD842" s="205">
        <v>0</v>
      </c>
      <c r="AE842" s="205">
        <v>2</v>
      </c>
      <c r="AF842" s="211">
        <f>2457800*AE842/I842</f>
        <v>1282.1074595722482</v>
      </c>
      <c r="AG842" s="205">
        <v>0</v>
      </c>
      <c r="AH842" s="205">
        <v>0</v>
      </c>
      <c r="AI842" s="205">
        <v>0</v>
      </c>
      <c r="AJ842" s="205">
        <v>0</v>
      </c>
      <c r="AK842" s="205">
        <v>0</v>
      </c>
      <c r="AL842" s="211">
        <v>0</v>
      </c>
      <c r="AM842" s="205">
        <v>0</v>
      </c>
      <c r="AN842" s="205">
        <v>0</v>
      </c>
      <c r="AO842" s="211">
        <v>0</v>
      </c>
      <c r="AP842" s="205">
        <v>0</v>
      </c>
      <c r="AQ842" s="204">
        <v>0</v>
      </c>
      <c r="AR842" s="204">
        <v>0</v>
      </c>
    </row>
    <row r="843" spans="1:125" s="123" customFormat="1" ht="36" hidden="1" customHeight="1">
      <c r="A843" s="204">
        <v>1</v>
      </c>
      <c r="B843" s="207">
        <f>SUBTOTAL(103,$A$552:A843)</f>
        <v>0</v>
      </c>
      <c r="C843" s="228" t="s">
        <v>631</v>
      </c>
      <c r="D843" s="199">
        <v>1981</v>
      </c>
      <c r="E843" s="199"/>
      <c r="F843" s="229" t="s">
        <v>262</v>
      </c>
      <c r="G843" s="199">
        <v>5</v>
      </c>
      <c r="H843" s="199" t="s">
        <v>302</v>
      </c>
      <c r="I843" s="200">
        <v>2798</v>
      </c>
      <c r="J843" s="200">
        <v>2798</v>
      </c>
      <c r="K843" s="200">
        <v>1700.7</v>
      </c>
      <c r="L843" s="230">
        <v>156</v>
      </c>
      <c r="M843" s="199" t="s">
        <v>260</v>
      </c>
      <c r="N843" s="199" t="s">
        <v>264</v>
      </c>
      <c r="O843" s="199" t="s">
        <v>688</v>
      </c>
      <c r="P843" s="200">
        <v>126963.15</v>
      </c>
      <c r="Q843" s="200">
        <v>0</v>
      </c>
      <c r="R843" s="200">
        <v>0</v>
      </c>
      <c r="S843" s="200">
        <f>P843-Q843-R843</f>
        <v>126963.15</v>
      </c>
      <c r="T843" s="203">
        <f>P843/I843</f>
        <v>45.376393852751967</v>
      </c>
      <c r="U843" s="203">
        <f>V843</f>
        <v>45.376393852751967</v>
      </c>
      <c r="V843" s="210">
        <v>45.376393852751967</v>
      </c>
      <c r="W843" s="210">
        <f t="shared" si="203"/>
        <v>0</v>
      </c>
      <c r="X843" s="210">
        <f t="shared" si="204"/>
        <v>0</v>
      </c>
      <c r="Y843" s="205">
        <v>0</v>
      </c>
      <c r="Z843" s="205">
        <v>0</v>
      </c>
      <c r="AA843" s="231">
        <v>0</v>
      </c>
      <c r="AB843" s="231">
        <v>0</v>
      </c>
      <c r="AC843" s="231">
        <v>0</v>
      </c>
      <c r="AD843" s="231">
        <v>0</v>
      </c>
      <c r="AE843" s="231">
        <v>0</v>
      </c>
      <c r="AF843" s="211">
        <v>0</v>
      </c>
      <c r="AG843" s="231">
        <v>0</v>
      </c>
      <c r="AH843" s="231">
        <v>0</v>
      </c>
      <c r="AI843" s="231">
        <v>0</v>
      </c>
      <c r="AJ843" s="231">
        <v>0</v>
      </c>
      <c r="AK843" s="231">
        <v>0</v>
      </c>
      <c r="AL843" s="232">
        <v>0</v>
      </c>
      <c r="AM843" s="231">
        <v>0</v>
      </c>
      <c r="AN843" s="231">
        <v>0</v>
      </c>
      <c r="AO843" s="232">
        <v>0</v>
      </c>
      <c r="AP843" s="231">
        <v>0</v>
      </c>
      <c r="AQ843" s="123">
        <v>0</v>
      </c>
      <c r="AR843" s="123">
        <v>0</v>
      </c>
      <c r="BC843" s="233"/>
      <c r="BD843" s="233"/>
      <c r="BE843" s="233"/>
      <c r="CB843" s="234"/>
      <c r="DE843" s="235"/>
      <c r="DU843" s="236"/>
    </row>
    <row r="844" spans="1:125" s="123" customFormat="1" ht="36" hidden="1" customHeight="1">
      <c r="A844" s="204">
        <v>1</v>
      </c>
      <c r="B844" s="207">
        <f>SUBTOTAL(103,$A$552:A844)</f>
        <v>0</v>
      </c>
      <c r="C844" s="228" t="s">
        <v>2361</v>
      </c>
      <c r="D844" s="199">
        <v>1972</v>
      </c>
      <c r="E844" s="199"/>
      <c r="F844" s="229" t="s">
        <v>1527</v>
      </c>
      <c r="G844" s="199">
        <v>5</v>
      </c>
      <c r="H844" s="199">
        <v>4</v>
      </c>
      <c r="I844" s="200">
        <v>3712</v>
      </c>
      <c r="J844" s="200">
        <v>3452.5</v>
      </c>
      <c r="K844" s="200">
        <v>3452.5</v>
      </c>
      <c r="L844" s="230">
        <v>182</v>
      </c>
      <c r="M844" s="199" t="s">
        <v>260</v>
      </c>
      <c r="N844" s="199" t="s">
        <v>264</v>
      </c>
      <c r="O844" s="199" t="s">
        <v>1047</v>
      </c>
      <c r="P844" s="200">
        <v>130807.19</v>
      </c>
      <c r="Q844" s="200">
        <v>0</v>
      </c>
      <c r="R844" s="200">
        <v>0</v>
      </c>
      <c r="S844" s="200">
        <f t="shared" si="206"/>
        <v>130807.19</v>
      </c>
      <c r="T844" s="203">
        <f t="shared" si="176"/>
        <v>35.23900592672414</v>
      </c>
      <c r="U844" s="218">
        <f>T844</f>
        <v>35.23900592672414</v>
      </c>
      <c r="V844" s="210">
        <v>35.23900592672414</v>
      </c>
      <c r="W844" s="210">
        <f t="shared" si="203"/>
        <v>0</v>
      </c>
      <c r="X844" s="210">
        <f t="shared" si="204"/>
        <v>0</v>
      </c>
      <c r="Y844" s="205">
        <v>0</v>
      </c>
      <c r="Z844" s="205">
        <v>0</v>
      </c>
      <c r="AA844" s="231">
        <v>0</v>
      </c>
      <c r="AB844" s="231">
        <v>0</v>
      </c>
      <c r="AC844" s="231">
        <v>0</v>
      </c>
      <c r="AD844" s="231">
        <v>0</v>
      </c>
      <c r="AE844" s="231">
        <v>0</v>
      </c>
      <c r="AF844" s="211">
        <v>0</v>
      </c>
      <c r="AG844" s="231">
        <v>0</v>
      </c>
      <c r="AH844" s="231">
        <v>0</v>
      </c>
      <c r="AI844" s="231">
        <v>0</v>
      </c>
      <c r="AJ844" s="231">
        <v>0</v>
      </c>
      <c r="AK844" s="231">
        <v>0</v>
      </c>
      <c r="AL844" s="232">
        <v>0</v>
      </c>
      <c r="AM844" s="231">
        <v>0</v>
      </c>
      <c r="AN844" s="231">
        <v>0</v>
      </c>
      <c r="AO844" s="232">
        <v>0</v>
      </c>
      <c r="AP844" s="231">
        <v>0</v>
      </c>
      <c r="AQ844" s="123">
        <v>0</v>
      </c>
      <c r="AR844" s="123">
        <v>0</v>
      </c>
      <c r="BC844" s="233"/>
      <c r="BD844" s="233"/>
      <c r="BE844" s="233"/>
      <c r="CB844" s="234"/>
      <c r="DE844" s="235"/>
      <c r="DU844" s="236"/>
    </row>
    <row r="845" spans="1:125" s="204" customFormat="1" ht="36" hidden="1" customHeight="1">
      <c r="B845" s="197" t="s">
        <v>791</v>
      </c>
      <c r="C845" s="212"/>
      <c r="D845" s="199" t="s">
        <v>857</v>
      </c>
      <c r="E845" s="199" t="s">
        <v>857</v>
      </c>
      <c r="F845" s="199" t="s">
        <v>857</v>
      </c>
      <c r="G845" s="199" t="s">
        <v>857</v>
      </c>
      <c r="H845" s="199" t="s">
        <v>857</v>
      </c>
      <c r="I845" s="200">
        <f>SUM(I846:I851)</f>
        <v>10319.11</v>
      </c>
      <c r="J845" s="200">
        <f>SUM(J846:J851)</f>
        <v>9746.81</v>
      </c>
      <c r="K845" s="200">
        <f>SUM(K846:K851)</f>
        <v>7306.8099999999995</v>
      </c>
      <c r="L845" s="201">
        <f>SUM(L846:L851)</f>
        <v>712</v>
      </c>
      <c r="M845" s="199" t="s">
        <v>857</v>
      </c>
      <c r="N845" s="199" t="s">
        <v>857</v>
      </c>
      <c r="O845" s="202" t="s">
        <v>857</v>
      </c>
      <c r="P845" s="200">
        <v>19474666.420000002</v>
      </c>
      <c r="Q845" s="200">
        <f>SUM(Q846:Q851)</f>
        <v>0</v>
      </c>
      <c r="R845" s="200">
        <f>SUM(R846:R851)</f>
        <v>0</v>
      </c>
      <c r="S845" s="200">
        <f>SUM(S846:S851)</f>
        <v>19474666.420000002</v>
      </c>
      <c r="T845" s="203">
        <f t="shared" si="176"/>
        <v>1887.242835864721</v>
      </c>
      <c r="U845" s="203">
        <f>MAX(U846:U851)</f>
        <v>8385.320207407407</v>
      </c>
      <c r="W845" s="217"/>
      <c r="Y845" s="205">
        <v>297009.18</v>
      </c>
      <c r="Z845" s="205">
        <v>0</v>
      </c>
      <c r="AA845" s="205">
        <v>0</v>
      </c>
      <c r="AB845" s="205">
        <v>398267.64</v>
      </c>
      <c r="AC845" s="205">
        <v>0</v>
      </c>
      <c r="AD845" s="205">
        <v>0</v>
      </c>
      <c r="AE845" s="205">
        <v>0</v>
      </c>
      <c r="AF845" s="205">
        <v>0</v>
      </c>
      <c r="AG845" s="205">
        <v>2459.36</v>
      </c>
      <c r="AH845" s="205">
        <v>11744460.039999999</v>
      </c>
      <c r="AI845" s="205">
        <v>0</v>
      </c>
      <c r="AJ845" s="205">
        <v>0</v>
      </c>
      <c r="AK845" s="205">
        <v>0</v>
      </c>
      <c r="AL845" s="205">
        <v>0</v>
      </c>
      <c r="AM845" s="205">
        <v>84.3</v>
      </c>
      <c r="AN845" s="205">
        <v>1861520.48</v>
      </c>
      <c r="AO845" s="205">
        <v>4694646</v>
      </c>
      <c r="AP845" s="205">
        <v>0</v>
      </c>
      <c r="AQ845" s="204">
        <v>0</v>
      </c>
      <c r="AR845" s="204">
        <v>0</v>
      </c>
    </row>
    <row r="846" spans="1:125" s="204" customFormat="1" ht="36" hidden="1" customHeight="1">
      <c r="A846" s="204">
        <v>1</v>
      </c>
      <c r="B846" s="207">
        <f>SUBTOTAL(103,$A$552:A846)</f>
        <v>0</v>
      </c>
      <c r="C846" s="197" t="s">
        <v>230</v>
      </c>
      <c r="D846" s="199">
        <v>1973</v>
      </c>
      <c r="E846" s="199"/>
      <c r="F846" s="208" t="s">
        <v>262</v>
      </c>
      <c r="G846" s="199">
        <v>5</v>
      </c>
      <c r="H846" s="199" t="s">
        <v>364</v>
      </c>
      <c r="I846" s="200">
        <v>4741.1099999999997</v>
      </c>
      <c r="J846" s="200">
        <v>4403.51</v>
      </c>
      <c r="K846" s="200">
        <v>4403.51</v>
      </c>
      <c r="L846" s="209">
        <v>260</v>
      </c>
      <c r="M846" s="199" t="s">
        <v>260</v>
      </c>
      <c r="N846" s="199" t="s">
        <v>264</v>
      </c>
      <c r="O846" s="202" t="s">
        <v>328</v>
      </c>
      <c r="P846" s="203">
        <v>7716315.5500000007</v>
      </c>
      <c r="Q846" s="203">
        <v>0</v>
      </c>
      <c r="R846" s="203">
        <v>0</v>
      </c>
      <c r="S846" s="203">
        <f t="shared" ref="S846:S851" si="208">P846-Q846-R846</f>
        <v>7716315.5500000007</v>
      </c>
      <c r="T846" s="203">
        <f t="shared" si="176"/>
        <v>1627.5335417233521</v>
      </c>
      <c r="U846" s="203">
        <f>V846</f>
        <v>2699.2745300573079</v>
      </c>
      <c r="V846" s="210">
        <v>2699.2745300573079</v>
      </c>
      <c r="W846" s="210">
        <f t="shared" ref="W846:W851" si="209">Y846+Z846+AA846+AB846+AC846+AF846+AH846+AJ846+AL846+AN846+AO846+AP846+AQ846+AR846</f>
        <v>2699.2745300573079</v>
      </c>
      <c r="X846" s="210">
        <f t="shared" ref="X846:X851" si="210">U846-T846</f>
        <v>1071.7409883339558</v>
      </c>
      <c r="Y846" s="205">
        <v>0</v>
      </c>
      <c r="Z846" s="205">
        <v>0</v>
      </c>
      <c r="AA846" s="205">
        <v>0</v>
      </c>
      <c r="AB846" s="205">
        <v>0</v>
      </c>
      <c r="AC846" s="205">
        <v>0</v>
      </c>
      <c r="AD846" s="205">
        <v>0</v>
      </c>
      <c r="AE846" s="205">
        <v>0</v>
      </c>
      <c r="AF846" s="211">
        <v>0</v>
      </c>
      <c r="AG846" s="205">
        <v>1435.18</v>
      </c>
      <c r="AH846" s="211">
        <f>8917.04*AG846/I846</f>
        <v>2699.2745300573079</v>
      </c>
      <c r="AI846" s="205">
        <v>0</v>
      </c>
      <c r="AJ846" s="205">
        <v>0</v>
      </c>
      <c r="AK846" s="205">
        <v>0</v>
      </c>
      <c r="AL846" s="211">
        <v>0</v>
      </c>
      <c r="AM846" s="205">
        <v>0</v>
      </c>
      <c r="AN846" s="205">
        <v>0</v>
      </c>
      <c r="AO846" s="211">
        <v>0</v>
      </c>
      <c r="AP846" s="205">
        <v>0</v>
      </c>
      <c r="AQ846" s="204">
        <v>0</v>
      </c>
      <c r="AR846" s="204">
        <v>0</v>
      </c>
    </row>
    <row r="847" spans="1:125" s="204" customFormat="1" ht="36" hidden="1" customHeight="1">
      <c r="A847" s="204">
        <v>1</v>
      </c>
      <c r="B847" s="207">
        <f>SUBTOTAL(103,$A$552:A847)</f>
        <v>0</v>
      </c>
      <c r="C847" s="197" t="s">
        <v>235</v>
      </c>
      <c r="D847" s="199">
        <v>1989</v>
      </c>
      <c r="E847" s="199"/>
      <c r="F847" s="208" t="s">
        <v>262</v>
      </c>
      <c r="G847" s="199">
        <v>2</v>
      </c>
      <c r="H847" s="199" t="s">
        <v>306</v>
      </c>
      <c r="I847" s="200">
        <v>946.8</v>
      </c>
      <c r="J847" s="200">
        <v>859.3</v>
      </c>
      <c r="K847" s="200">
        <v>816</v>
      </c>
      <c r="L847" s="209">
        <v>40</v>
      </c>
      <c r="M847" s="199" t="s">
        <v>260</v>
      </c>
      <c r="N847" s="199" t="s">
        <v>264</v>
      </c>
      <c r="O847" s="202" t="s">
        <v>327</v>
      </c>
      <c r="P847" s="203">
        <v>4844326.3099999996</v>
      </c>
      <c r="Q847" s="203">
        <v>0</v>
      </c>
      <c r="R847" s="203">
        <v>0</v>
      </c>
      <c r="S847" s="203">
        <f t="shared" si="208"/>
        <v>4844326.3099999996</v>
      </c>
      <c r="T847" s="203">
        <f t="shared" si="176"/>
        <v>5116.5254647232787</v>
      </c>
      <c r="U847" s="203">
        <f>W847</f>
        <v>5229.2012779890156</v>
      </c>
      <c r="V847" s="210">
        <f>W847</f>
        <v>5229.2012779890156</v>
      </c>
      <c r="W847" s="210">
        <f t="shared" si="209"/>
        <v>5229.2012779890156</v>
      </c>
      <c r="X847" s="210">
        <f t="shared" si="210"/>
        <v>112.67581326573691</v>
      </c>
      <c r="Y847" s="205">
        <v>0</v>
      </c>
      <c r="Z847" s="205">
        <v>0</v>
      </c>
      <c r="AA847" s="205">
        <v>0</v>
      </c>
      <c r="AB847" s="205">
        <v>0</v>
      </c>
      <c r="AC847" s="205">
        <v>0</v>
      </c>
      <c r="AD847" s="205">
        <v>0</v>
      </c>
      <c r="AE847" s="205">
        <v>0</v>
      </c>
      <c r="AF847" s="211">
        <v>0</v>
      </c>
      <c r="AG847" s="205">
        <v>0</v>
      </c>
      <c r="AH847" s="205">
        <v>0</v>
      </c>
      <c r="AI847" s="205">
        <v>0</v>
      </c>
      <c r="AJ847" s="205">
        <v>0</v>
      </c>
      <c r="AK847" s="205">
        <v>0</v>
      </c>
      <c r="AL847" s="211">
        <v>0</v>
      </c>
      <c r="AM847" s="205">
        <v>0</v>
      </c>
      <c r="AN847" s="205">
        <v>0</v>
      </c>
      <c r="AO847" s="211">
        <v>5229.2012779890156</v>
      </c>
      <c r="AP847" s="205">
        <v>0</v>
      </c>
      <c r="AQ847" s="204">
        <v>0</v>
      </c>
      <c r="AR847" s="204">
        <v>0</v>
      </c>
    </row>
    <row r="848" spans="1:125" s="204" customFormat="1" ht="36" hidden="1" customHeight="1">
      <c r="A848" s="204">
        <v>1</v>
      </c>
      <c r="B848" s="207">
        <f>SUBTOTAL(103,$A$552:A848)</f>
        <v>0</v>
      </c>
      <c r="C848" s="197" t="s">
        <v>1558</v>
      </c>
      <c r="D848" s="199">
        <v>1940</v>
      </c>
      <c r="E848" s="199"/>
      <c r="F848" s="208" t="s">
        <v>324</v>
      </c>
      <c r="G848" s="199">
        <v>2</v>
      </c>
      <c r="H848" s="199" t="s">
        <v>298</v>
      </c>
      <c r="I848" s="200">
        <v>324</v>
      </c>
      <c r="J848" s="200">
        <v>303.10000000000002</v>
      </c>
      <c r="K848" s="200">
        <v>250.5</v>
      </c>
      <c r="L848" s="209">
        <v>15</v>
      </c>
      <c r="M848" s="199" t="s">
        <v>260</v>
      </c>
      <c r="N848" s="199" t="s">
        <v>264</v>
      </c>
      <c r="O848" s="202" t="s">
        <v>327</v>
      </c>
      <c r="P848" s="203">
        <v>1255062.24</v>
      </c>
      <c r="Q848" s="203">
        <v>0</v>
      </c>
      <c r="R848" s="203">
        <v>0</v>
      </c>
      <c r="S848" s="203">
        <f t="shared" si="208"/>
        <v>1255062.24</v>
      </c>
      <c r="T848" s="203">
        <f t="shared" si="176"/>
        <v>3873.6488888888889</v>
      </c>
      <c r="U848" s="203">
        <v>8385.320207407407</v>
      </c>
      <c r="V848" s="210">
        <v>8385.320207407407</v>
      </c>
      <c r="W848" s="210">
        <f t="shared" si="209"/>
        <v>8385.320207407407</v>
      </c>
      <c r="X848" s="210">
        <f t="shared" si="210"/>
        <v>4511.6713185185181</v>
      </c>
      <c r="Y848" s="205">
        <v>0</v>
      </c>
      <c r="Z848" s="205">
        <v>0</v>
      </c>
      <c r="AA848" s="205">
        <v>0</v>
      </c>
      <c r="AB848" s="205">
        <v>0</v>
      </c>
      <c r="AC848" s="205">
        <v>0</v>
      </c>
      <c r="AD848" s="205">
        <v>0</v>
      </c>
      <c r="AE848" s="205">
        <v>0</v>
      </c>
      <c r="AF848" s="211">
        <v>0</v>
      </c>
      <c r="AG848" s="205">
        <v>304.68</v>
      </c>
      <c r="AH848" s="211">
        <f t="shared" ref="AH848:AH849" si="211">8917.04*AG848/I848</f>
        <v>8385.320207407407</v>
      </c>
      <c r="AI848" s="205">
        <v>0</v>
      </c>
      <c r="AJ848" s="205">
        <v>0</v>
      </c>
      <c r="AK848" s="205">
        <v>0</v>
      </c>
      <c r="AL848" s="211">
        <v>0</v>
      </c>
      <c r="AM848" s="205">
        <v>0</v>
      </c>
      <c r="AN848" s="205">
        <v>0</v>
      </c>
      <c r="AO848" s="211">
        <v>0</v>
      </c>
      <c r="AP848" s="205">
        <v>0</v>
      </c>
      <c r="AQ848" s="204">
        <v>0</v>
      </c>
      <c r="AR848" s="204">
        <v>0</v>
      </c>
    </row>
    <row r="849" spans="1:125" s="204" customFormat="1" ht="36" hidden="1" customHeight="1">
      <c r="A849" s="204">
        <v>1</v>
      </c>
      <c r="B849" s="207">
        <f>SUBTOTAL(103,$A$552:A849)</f>
        <v>0</v>
      </c>
      <c r="C849" s="197" t="s">
        <v>1170</v>
      </c>
      <c r="D849" s="199">
        <v>1955</v>
      </c>
      <c r="E849" s="199"/>
      <c r="F849" s="208" t="s">
        <v>1268</v>
      </c>
      <c r="G849" s="199">
        <v>2</v>
      </c>
      <c r="H849" s="199" t="s">
        <v>297</v>
      </c>
      <c r="I849" s="200">
        <v>805.7</v>
      </c>
      <c r="J849" s="200">
        <v>731</v>
      </c>
      <c r="K849" s="200">
        <v>705.2</v>
      </c>
      <c r="L849" s="209">
        <v>37</v>
      </c>
      <c r="M849" s="199" t="s">
        <v>260</v>
      </c>
      <c r="N849" s="199" t="s">
        <v>264</v>
      </c>
      <c r="O849" s="202" t="s">
        <v>327</v>
      </c>
      <c r="P849" s="203">
        <v>3076469.21</v>
      </c>
      <c r="Q849" s="203">
        <v>0</v>
      </c>
      <c r="R849" s="203">
        <v>0</v>
      </c>
      <c r="S849" s="203">
        <f t="shared" si="208"/>
        <v>3076469.21</v>
      </c>
      <c r="T849" s="203">
        <f t="shared" si="176"/>
        <v>3818.3805510736001</v>
      </c>
      <c r="U849" s="203">
        <v>7963.026287700136</v>
      </c>
      <c r="V849" s="210">
        <v>7963.026287700136</v>
      </c>
      <c r="W849" s="210">
        <f t="shared" si="209"/>
        <v>7963.026287700136</v>
      </c>
      <c r="X849" s="210">
        <f t="shared" si="210"/>
        <v>4144.6457366265358</v>
      </c>
      <c r="Y849" s="205">
        <v>0</v>
      </c>
      <c r="Z849" s="205">
        <v>0</v>
      </c>
      <c r="AA849" s="205">
        <v>0</v>
      </c>
      <c r="AB849" s="205">
        <v>0</v>
      </c>
      <c r="AC849" s="205">
        <v>0</v>
      </c>
      <c r="AD849" s="205">
        <v>0</v>
      </c>
      <c r="AE849" s="205">
        <v>0</v>
      </c>
      <c r="AF849" s="211">
        <v>0</v>
      </c>
      <c r="AG849" s="205">
        <v>719.5</v>
      </c>
      <c r="AH849" s="211">
        <f t="shared" si="211"/>
        <v>7963.026287700136</v>
      </c>
      <c r="AI849" s="205">
        <v>0</v>
      </c>
      <c r="AJ849" s="205">
        <v>0</v>
      </c>
      <c r="AK849" s="205">
        <v>0</v>
      </c>
      <c r="AL849" s="211">
        <v>0</v>
      </c>
      <c r="AM849" s="205">
        <v>0</v>
      </c>
      <c r="AN849" s="205">
        <v>0</v>
      </c>
      <c r="AO849" s="211">
        <v>0</v>
      </c>
      <c r="AP849" s="205">
        <v>0</v>
      </c>
      <c r="AQ849" s="204">
        <v>0</v>
      </c>
      <c r="AR849" s="204">
        <v>0</v>
      </c>
    </row>
    <row r="850" spans="1:125" s="204" customFormat="1" ht="36" hidden="1" customHeight="1">
      <c r="A850" s="204">
        <v>1</v>
      </c>
      <c r="B850" s="207">
        <f>SUBTOTAL(103,$A$552:A850)</f>
        <v>0</v>
      </c>
      <c r="C850" s="197" t="s">
        <v>1168</v>
      </c>
      <c r="D850" s="199">
        <v>1977</v>
      </c>
      <c r="E850" s="199"/>
      <c r="F850" s="208" t="s">
        <v>262</v>
      </c>
      <c r="G850" s="199">
        <v>5</v>
      </c>
      <c r="H850" s="199" t="s">
        <v>298</v>
      </c>
      <c r="I850" s="200">
        <v>3019</v>
      </c>
      <c r="J850" s="200">
        <v>3019</v>
      </c>
      <c r="K850" s="200">
        <v>764.2</v>
      </c>
      <c r="L850" s="209">
        <v>333</v>
      </c>
      <c r="M850" s="199" t="s">
        <v>260</v>
      </c>
      <c r="N850" s="199" t="s">
        <v>264</v>
      </c>
      <c r="O850" s="202" t="s">
        <v>1267</v>
      </c>
      <c r="P850" s="203">
        <v>702264.35000000009</v>
      </c>
      <c r="Q850" s="203">
        <v>0</v>
      </c>
      <c r="R850" s="203">
        <v>0</v>
      </c>
      <c r="S850" s="203">
        <f t="shared" si="208"/>
        <v>702264.35000000009</v>
      </c>
      <c r="T850" s="203">
        <f t="shared" si="176"/>
        <v>232.6148890361047</v>
      </c>
      <c r="U850" s="203">
        <v>298.07</v>
      </c>
      <c r="V850" s="210">
        <v>298.07</v>
      </c>
      <c r="W850" s="210">
        <f t="shared" si="209"/>
        <v>298.07</v>
      </c>
      <c r="X850" s="210">
        <f t="shared" si="210"/>
        <v>65.455110963895294</v>
      </c>
      <c r="Y850" s="205">
        <v>113.09</v>
      </c>
      <c r="Z850" s="205">
        <v>0</v>
      </c>
      <c r="AA850" s="205">
        <v>0</v>
      </c>
      <c r="AB850" s="205">
        <v>184.98</v>
      </c>
      <c r="AC850" s="205">
        <v>0</v>
      </c>
      <c r="AD850" s="205">
        <v>0</v>
      </c>
      <c r="AE850" s="205">
        <v>0</v>
      </c>
      <c r="AF850" s="211">
        <v>0</v>
      </c>
      <c r="AG850" s="205">
        <v>0</v>
      </c>
      <c r="AH850" s="205">
        <v>0</v>
      </c>
      <c r="AI850" s="205">
        <v>0</v>
      </c>
      <c r="AJ850" s="205">
        <v>0</v>
      </c>
      <c r="AK850" s="205">
        <v>0</v>
      </c>
      <c r="AL850" s="211">
        <v>0</v>
      </c>
      <c r="AM850" s="205">
        <v>0</v>
      </c>
      <c r="AN850" s="205">
        <v>0</v>
      </c>
      <c r="AO850" s="211">
        <v>0</v>
      </c>
      <c r="AP850" s="205">
        <v>0</v>
      </c>
      <c r="AQ850" s="204">
        <v>0</v>
      </c>
      <c r="AR850" s="204">
        <v>0</v>
      </c>
    </row>
    <row r="851" spans="1:125" s="204" customFormat="1" ht="36" hidden="1" customHeight="1">
      <c r="A851" s="204">
        <v>1</v>
      </c>
      <c r="B851" s="207">
        <f>SUBTOTAL(103,$A$552:A851)</f>
        <v>0</v>
      </c>
      <c r="C851" s="197" t="s">
        <v>1171</v>
      </c>
      <c r="D851" s="199">
        <v>1958</v>
      </c>
      <c r="E851" s="199"/>
      <c r="F851" s="208" t="s">
        <v>262</v>
      </c>
      <c r="G851" s="199">
        <v>2</v>
      </c>
      <c r="H851" s="199" t="s">
        <v>297</v>
      </c>
      <c r="I851" s="200">
        <v>482.5</v>
      </c>
      <c r="J851" s="200">
        <v>430.9</v>
      </c>
      <c r="K851" s="200">
        <v>367.4</v>
      </c>
      <c r="L851" s="209">
        <v>27</v>
      </c>
      <c r="M851" s="199" t="s">
        <v>260</v>
      </c>
      <c r="N851" s="199" t="s">
        <v>264</v>
      </c>
      <c r="O851" s="202" t="s">
        <v>327</v>
      </c>
      <c r="P851" s="203">
        <v>1880228.76</v>
      </c>
      <c r="Q851" s="203">
        <v>0</v>
      </c>
      <c r="R851" s="203">
        <v>0</v>
      </c>
      <c r="S851" s="203">
        <f t="shared" si="208"/>
        <v>1880228.76</v>
      </c>
      <c r="T851" s="203">
        <f t="shared" si="176"/>
        <v>3896.8471709844562</v>
      </c>
      <c r="U851" s="203">
        <f>V851</f>
        <v>5900.6680414507764</v>
      </c>
      <c r="V851" s="210">
        <v>5900.6680414507764</v>
      </c>
      <c r="W851" s="210">
        <f t="shared" si="209"/>
        <v>5900.6680414507764</v>
      </c>
      <c r="X851" s="210">
        <f t="shared" si="210"/>
        <v>2003.8208704663202</v>
      </c>
      <c r="Y851" s="205">
        <v>0</v>
      </c>
      <c r="Z851" s="205">
        <v>0</v>
      </c>
      <c r="AA851" s="205">
        <v>0</v>
      </c>
      <c r="AB851" s="205">
        <v>0</v>
      </c>
      <c r="AC851" s="205">
        <v>0</v>
      </c>
      <c r="AD851" s="205">
        <v>0</v>
      </c>
      <c r="AE851" s="205">
        <v>0</v>
      </c>
      <c r="AF851" s="211">
        <v>0</v>
      </c>
      <c r="AG851" s="205">
        <v>0</v>
      </c>
      <c r="AH851" s="205">
        <v>0</v>
      </c>
      <c r="AI851" s="205">
        <v>0</v>
      </c>
      <c r="AJ851" s="205">
        <v>0</v>
      </c>
      <c r="AK851" s="205">
        <v>0</v>
      </c>
      <c r="AL851" s="211">
        <v>0</v>
      </c>
      <c r="AM851" s="205">
        <v>84.3</v>
      </c>
      <c r="AN851" s="205">
        <f>33773.1*AM851/I851</f>
        <v>5900.6680414507764</v>
      </c>
      <c r="AO851" s="211">
        <v>0</v>
      </c>
      <c r="AP851" s="205">
        <v>0</v>
      </c>
      <c r="AQ851" s="204">
        <v>0</v>
      </c>
      <c r="AR851" s="204">
        <v>0</v>
      </c>
    </row>
    <row r="852" spans="1:125" s="204" customFormat="1" ht="36" hidden="1" customHeight="1">
      <c r="B852" s="197" t="s">
        <v>1236</v>
      </c>
      <c r="C852" s="197"/>
      <c r="D852" s="199" t="s">
        <v>857</v>
      </c>
      <c r="E852" s="199" t="s">
        <v>857</v>
      </c>
      <c r="F852" s="199" t="s">
        <v>857</v>
      </c>
      <c r="G852" s="199" t="s">
        <v>857</v>
      </c>
      <c r="H852" s="199" t="s">
        <v>857</v>
      </c>
      <c r="I852" s="200">
        <f>SUM(I853:I854)</f>
        <v>2334.1999999999998</v>
      </c>
      <c r="J852" s="200">
        <f>SUM(J853:J854)</f>
        <v>2120.1999999999998</v>
      </c>
      <c r="K852" s="200">
        <f>SUM(K853:K854)</f>
        <v>1964.1000000000001</v>
      </c>
      <c r="L852" s="201">
        <f>SUM(L853:L854)</f>
        <v>72</v>
      </c>
      <c r="M852" s="199" t="s">
        <v>857</v>
      </c>
      <c r="N852" s="199" t="s">
        <v>857</v>
      </c>
      <c r="O852" s="202" t="s">
        <v>857</v>
      </c>
      <c r="P852" s="203">
        <v>189626.95</v>
      </c>
      <c r="Q852" s="203">
        <f>SUM(Q853:Q854)</f>
        <v>0</v>
      </c>
      <c r="R852" s="203">
        <f>SUM(R853:R854)</f>
        <v>0</v>
      </c>
      <c r="S852" s="203">
        <f>SUM(S853:S854)</f>
        <v>189626.95</v>
      </c>
      <c r="T852" s="203">
        <f t="shared" si="176"/>
        <v>81.238518550252778</v>
      </c>
      <c r="U852" s="203">
        <f>MAX(U853:U854)</f>
        <v>82.848389009685718</v>
      </c>
      <c r="W852" s="217"/>
      <c r="Y852" s="205">
        <v>0</v>
      </c>
      <c r="Z852" s="205">
        <v>0</v>
      </c>
      <c r="AA852" s="205">
        <v>0</v>
      </c>
      <c r="AB852" s="205">
        <v>0</v>
      </c>
      <c r="AC852" s="205">
        <v>0</v>
      </c>
      <c r="AD852" s="205">
        <v>0</v>
      </c>
      <c r="AE852" s="205">
        <v>0</v>
      </c>
      <c r="AF852" s="205">
        <v>0</v>
      </c>
      <c r="AG852" s="205">
        <v>0</v>
      </c>
      <c r="AH852" s="205">
        <v>0</v>
      </c>
      <c r="AI852" s="205">
        <v>0</v>
      </c>
      <c r="AJ852" s="205">
        <v>0</v>
      </c>
      <c r="AK852" s="205">
        <v>0</v>
      </c>
      <c r="AL852" s="205">
        <v>0</v>
      </c>
      <c r="AM852" s="205">
        <v>0</v>
      </c>
      <c r="AN852" s="205">
        <v>0</v>
      </c>
      <c r="AO852" s="205">
        <v>0</v>
      </c>
      <c r="AP852" s="205">
        <v>0</v>
      </c>
      <c r="AQ852" s="204">
        <v>0</v>
      </c>
      <c r="AR852" s="204">
        <v>0</v>
      </c>
    </row>
    <row r="853" spans="1:125" s="204" customFormat="1" ht="36" hidden="1" customHeight="1">
      <c r="A853" s="204">
        <v>1</v>
      </c>
      <c r="B853" s="207">
        <f>SUBTOTAL(103,$A$552:A853)</f>
        <v>0</v>
      </c>
      <c r="C853" s="197" t="s">
        <v>1237</v>
      </c>
      <c r="D853" s="199">
        <v>1981</v>
      </c>
      <c r="E853" s="199"/>
      <c r="F853" s="208" t="s">
        <v>312</v>
      </c>
      <c r="G853" s="199">
        <v>2</v>
      </c>
      <c r="H853" s="199" t="s">
        <v>302</v>
      </c>
      <c r="I853" s="200">
        <v>1322.4</v>
      </c>
      <c r="J853" s="200">
        <v>1191.4000000000001</v>
      </c>
      <c r="K853" s="200">
        <v>1136.8000000000002</v>
      </c>
      <c r="L853" s="209">
        <v>36</v>
      </c>
      <c r="M853" s="199" t="s">
        <v>260</v>
      </c>
      <c r="N853" s="199" t="s">
        <v>261</v>
      </c>
      <c r="O853" s="202" t="s">
        <v>263</v>
      </c>
      <c r="P853" s="203">
        <v>105800.95</v>
      </c>
      <c r="Q853" s="203">
        <v>0</v>
      </c>
      <c r="R853" s="203">
        <v>0</v>
      </c>
      <c r="S853" s="203">
        <f>P853-Q853-R853</f>
        <v>105800.95</v>
      </c>
      <c r="T853" s="203">
        <f t="shared" si="176"/>
        <v>80.006767997580155</v>
      </c>
      <c r="U853" s="218">
        <f>T853</f>
        <v>80.006767997580155</v>
      </c>
      <c r="V853" s="210">
        <v>80.006767997580155</v>
      </c>
      <c r="W853" s="210">
        <f t="shared" ref="W853:W854" si="212">Y853+Z853+AA853+AB853+AC853+AF853+AH853+AJ853+AL853+AN853+AO853+AP853+AQ853+AR853</f>
        <v>0</v>
      </c>
      <c r="X853" s="210">
        <f t="shared" ref="X853:X854" si="213">U853-T853</f>
        <v>0</v>
      </c>
      <c r="Y853" s="205">
        <v>0</v>
      </c>
      <c r="Z853" s="205">
        <v>0</v>
      </c>
      <c r="AA853" s="205">
        <v>0</v>
      </c>
      <c r="AB853" s="205">
        <v>0</v>
      </c>
      <c r="AC853" s="205">
        <v>0</v>
      </c>
      <c r="AD853" s="205">
        <v>0</v>
      </c>
      <c r="AE853" s="205">
        <v>0</v>
      </c>
      <c r="AF853" s="211">
        <v>0</v>
      </c>
      <c r="AG853" s="205">
        <v>0</v>
      </c>
      <c r="AH853" s="205">
        <v>0</v>
      </c>
      <c r="AI853" s="205">
        <v>0</v>
      </c>
      <c r="AJ853" s="205">
        <v>0</v>
      </c>
      <c r="AK853" s="205">
        <v>0</v>
      </c>
      <c r="AL853" s="211">
        <v>0</v>
      </c>
      <c r="AM853" s="205">
        <v>0</v>
      </c>
      <c r="AN853" s="205">
        <v>0</v>
      </c>
      <c r="AO853" s="211">
        <v>0</v>
      </c>
      <c r="AP853" s="205">
        <v>0</v>
      </c>
      <c r="AQ853" s="204">
        <v>0</v>
      </c>
      <c r="AR853" s="204">
        <v>0</v>
      </c>
    </row>
    <row r="854" spans="1:125" s="123" customFormat="1" ht="36" hidden="1" customHeight="1">
      <c r="A854" s="204">
        <v>1</v>
      </c>
      <c r="B854" s="207">
        <f>SUBTOTAL(103,$A$552:A854)</f>
        <v>0</v>
      </c>
      <c r="C854" s="228" t="s">
        <v>240</v>
      </c>
      <c r="D854" s="199">
        <v>1979</v>
      </c>
      <c r="E854" s="199"/>
      <c r="F854" s="229" t="s">
        <v>305</v>
      </c>
      <c r="G854" s="199">
        <v>3</v>
      </c>
      <c r="H854" s="199" t="s">
        <v>297</v>
      </c>
      <c r="I854" s="200">
        <v>1011.8</v>
      </c>
      <c r="J854" s="200">
        <v>928.8</v>
      </c>
      <c r="K854" s="200">
        <v>827.3</v>
      </c>
      <c r="L854" s="230">
        <v>36</v>
      </c>
      <c r="M854" s="199" t="s">
        <v>260</v>
      </c>
      <c r="N854" s="199" t="s">
        <v>261</v>
      </c>
      <c r="O854" s="199" t="s">
        <v>263</v>
      </c>
      <c r="P854" s="200">
        <v>83826</v>
      </c>
      <c r="Q854" s="200">
        <v>0</v>
      </c>
      <c r="R854" s="200">
        <v>0</v>
      </c>
      <c r="S854" s="200">
        <f>P854-Q854-R854</f>
        <v>83826</v>
      </c>
      <c r="T854" s="203">
        <f t="shared" si="176"/>
        <v>82.848389009685718</v>
      </c>
      <c r="U854" s="218">
        <f>T854</f>
        <v>82.848389009685718</v>
      </c>
      <c r="V854" s="210">
        <v>82.848389009685718</v>
      </c>
      <c r="W854" s="210">
        <f t="shared" si="212"/>
        <v>0</v>
      </c>
      <c r="X854" s="210">
        <f t="shared" si="213"/>
        <v>0</v>
      </c>
      <c r="Y854" s="205">
        <v>0</v>
      </c>
      <c r="Z854" s="205">
        <v>0</v>
      </c>
      <c r="AA854" s="231">
        <v>0</v>
      </c>
      <c r="AB854" s="231">
        <v>0</v>
      </c>
      <c r="AC854" s="231">
        <v>0</v>
      </c>
      <c r="AD854" s="231">
        <v>0</v>
      </c>
      <c r="AE854" s="231">
        <v>0</v>
      </c>
      <c r="AF854" s="211">
        <v>0</v>
      </c>
      <c r="AG854" s="231">
        <v>0</v>
      </c>
      <c r="AH854" s="231">
        <v>0</v>
      </c>
      <c r="AI854" s="231">
        <v>0</v>
      </c>
      <c r="AJ854" s="231">
        <v>0</v>
      </c>
      <c r="AK854" s="231">
        <v>0</v>
      </c>
      <c r="AL854" s="232">
        <v>0</v>
      </c>
      <c r="AM854" s="231">
        <v>0</v>
      </c>
      <c r="AN854" s="231">
        <v>0</v>
      </c>
      <c r="AO854" s="232">
        <v>0</v>
      </c>
      <c r="AP854" s="231">
        <v>0</v>
      </c>
      <c r="AQ854" s="123">
        <v>0</v>
      </c>
      <c r="AR854" s="123">
        <v>0</v>
      </c>
      <c r="BC854" s="233"/>
      <c r="BD854" s="233"/>
      <c r="BE854" s="233"/>
      <c r="CB854" s="234"/>
      <c r="DE854" s="235"/>
      <c r="DU854" s="236"/>
    </row>
    <row r="855" spans="1:125" s="204" customFormat="1" ht="36" hidden="1" customHeight="1">
      <c r="B855" s="197" t="s">
        <v>792</v>
      </c>
      <c r="C855" s="197"/>
      <c r="D855" s="199" t="s">
        <v>857</v>
      </c>
      <c r="E855" s="199" t="s">
        <v>857</v>
      </c>
      <c r="F855" s="199" t="s">
        <v>857</v>
      </c>
      <c r="G855" s="199" t="s">
        <v>857</v>
      </c>
      <c r="H855" s="199" t="s">
        <v>857</v>
      </c>
      <c r="I855" s="200">
        <f>SUM(I856:I856)</f>
        <v>383.8</v>
      </c>
      <c r="J855" s="200">
        <f>SUM(J856:J856)</f>
        <v>334.9</v>
      </c>
      <c r="K855" s="200">
        <f>SUM(K856:K856)</f>
        <v>302.2</v>
      </c>
      <c r="L855" s="201">
        <f>SUM(L856:L856)</f>
        <v>16</v>
      </c>
      <c r="M855" s="199" t="s">
        <v>857</v>
      </c>
      <c r="N855" s="199" t="s">
        <v>857</v>
      </c>
      <c r="O855" s="202" t="s">
        <v>857</v>
      </c>
      <c r="P855" s="203">
        <v>379110.22000000003</v>
      </c>
      <c r="Q855" s="203">
        <f>SUM(Q856:Q856)</f>
        <v>0</v>
      </c>
      <c r="R855" s="203">
        <f>SUM(R856:R856)</f>
        <v>0</v>
      </c>
      <c r="S855" s="203">
        <f>SUM(S856:S856)</f>
        <v>379110.22000000003</v>
      </c>
      <c r="T855" s="203">
        <f t="shared" si="176"/>
        <v>987.78066701406988</v>
      </c>
      <c r="U855" s="203">
        <f>MAX(U856:U856)</f>
        <v>3660.6590932777485</v>
      </c>
      <c r="W855" s="217"/>
      <c r="Y855" s="205">
        <v>0</v>
      </c>
      <c r="Z855" s="205">
        <v>0</v>
      </c>
      <c r="AA855" s="205">
        <v>0</v>
      </c>
      <c r="AB855" s="205">
        <v>0</v>
      </c>
      <c r="AC855" s="205">
        <v>0</v>
      </c>
      <c r="AD855" s="205">
        <v>0</v>
      </c>
      <c r="AE855" s="205">
        <v>0</v>
      </c>
      <c r="AF855" s="205">
        <v>0</v>
      </c>
      <c r="AG855" s="205">
        <v>0</v>
      </c>
      <c r="AH855" s="205">
        <v>0</v>
      </c>
      <c r="AI855" s="205">
        <v>0</v>
      </c>
      <c r="AJ855" s="205">
        <v>0</v>
      </c>
      <c r="AK855" s="205">
        <v>0</v>
      </c>
      <c r="AL855" s="205">
        <v>0</v>
      </c>
      <c r="AM855" s="205">
        <v>41.6</v>
      </c>
      <c r="AN855" s="205">
        <v>373535.21</v>
      </c>
      <c r="AO855" s="205">
        <v>0</v>
      </c>
      <c r="AP855" s="205">
        <v>0</v>
      </c>
      <c r="AQ855" s="204">
        <v>0</v>
      </c>
      <c r="AR855" s="204">
        <v>0</v>
      </c>
    </row>
    <row r="856" spans="1:125" s="204" customFormat="1" ht="36" hidden="1" customHeight="1">
      <c r="A856" s="204">
        <v>1</v>
      </c>
      <c r="B856" s="207">
        <f>SUBTOTAL(103,$A$552:A856)</f>
        <v>0</v>
      </c>
      <c r="C856" s="197" t="s">
        <v>1175</v>
      </c>
      <c r="D856" s="199">
        <v>1973</v>
      </c>
      <c r="E856" s="199"/>
      <c r="F856" s="208" t="s">
        <v>262</v>
      </c>
      <c r="G856" s="199">
        <v>2</v>
      </c>
      <c r="H856" s="199" t="s">
        <v>298</v>
      </c>
      <c r="I856" s="203">
        <v>383.8</v>
      </c>
      <c r="J856" s="203">
        <v>334.9</v>
      </c>
      <c r="K856" s="203">
        <v>302.2</v>
      </c>
      <c r="L856" s="209">
        <v>16</v>
      </c>
      <c r="M856" s="199" t="s">
        <v>260</v>
      </c>
      <c r="N856" s="199" t="s">
        <v>261</v>
      </c>
      <c r="O856" s="202" t="s">
        <v>263</v>
      </c>
      <c r="P856" s="203">
        <v>379110.22000000003</v>
      </c>
      <c r="Q856" s="203">
        <v>0</v>
      </c>
      <c r="R856" s="203">
        <v>0</v>
      </c>
      <c r="S856" s="203">
        <f>P856-Q856-R856</f>
        <v>379110.22000000003</v>
      </c>
      <c r="T856" s="203">
        <f t="shared" si="176"/>
        <v>987.78066701406988</v>
      </c>
      <c r="U856" s="203">
        <f>V856</f>
        <v>3660.6590932777485</v>
      </c>
      <c r="V856" s="210">
        <v>3660.6590932777485</v>
      </c>
      <c r="W856" s="210">
        <f>Y856+Z856+AA856+AB856+AC856+AF856+AH856+AJ856+AL856+AN856+AO856+AP856+AQ856+AR856</f>
        <v>3660.6590932777485</v>
      </c>
      <c r="X856" s="210">
        <f>U856-T856</f>
        <v>2672.8784262636786</v>
      </c>
      <c r="Y856" s="205">
        <v>0</v>
      </c>
      <c r="Z856" s="205">
        <v>0</v>
      </c>
      <c r="AA856" s="205">
        <v>0</v>
      </c>
      <c r="AB856" s="205">
        <v>0</v>
      </c>
      <c r="AC856" s="205">
        <v>0</v>
      </c>
      <c r="AD856" s="205">
        <v>0</v>
      </c>
      <c r="AE856" s="205">
        <v>0</v>
      </c>
      <c r="AF856" s="211">
        <v>0</v>
      </c>
      <c r="AG856" s="205">
        <v>0</v>
      </c>
      <c r="AH856" s="205">
        <v>0</v>
      </c>
      <c r="AI856" s="205">
        <v>0</v>
      </c>
      <c r="AJ856" s="205">
        <v>0</v>
      </c>
      <c r="AK856" s="205">
        <v>0</v>
      </c>
      <c r="AL856" s="211">
        <v>0</v>
      </c>
      <c r="AM856" s="205">
        <v>41.6</v>
      </c>
      <c r="AN856" s="205">
        <f>33773.1*AM856/I856</f>
        <v>3660.6590932777485</v>
      </c>
      <c r="AO856" s="211">
        <v>0</v>
      </c>
      <c r="AP856" s="205">
        <v>0</v>
      </c>
      <c r="AQ856" s="204">
        <v>0</v>
      </c>
      <c r="AR856" s="204">
        <v>0</v>
      </c>
    </row>
    <row r="857" spans="1:125" s="204" customFormat="1" ht="36" hidden="1" customHeight="1">
      <c r="B857" s="197" t="s">
        <v>834</v>
      </c>
      <c r="C857" s="197"/>
      <c r="D857" s="199" t="s">
        <v>857</v>
      </c>
      <c r="E857" s="199" t="s">
        <v>857</v>
      </c>
      <c r="F857" s="199" t="s">
        <v>857</v>
      </c>
      <c r="G857" s="199" t="s">
        <v>857</v>
      </c>
      <c r="H857" s="199" t="s">
        <v>857</v>
      </c>
      <c r="I857" s="200">
        <f>I858</f>
        <v>924.3</v>
      </c>
      <c r="J857" s="200">
        <f>J858</f>
        <v>558.9</v>
      </c>
      <c r="K857" s="200">
        <f>K858</f>
        <v>527.1</v>
      </c>
      <c r="L857" s="201">
        <f>L858</f>
        <v>22</v>
      </c>
      <c r="M857" s="199" t="s">
        <v>857</v>
      </c>
      <c r="N857" s="199" t="s">
        <v>857</v>
      </c>
      <c r="O857" s="202" t="s">
        <v>857</v>
      </c>
      <c r="P857" s="203">
        <v>62038.82</v>
      </c>
      <c r="Q857" s="203">
        <f>Q858</f>
        <v>0</v>
      </c>
      <c r="R857" s="203">
        <f>R858</f>
        <v>0</v>
      </c>
      <c r="S857" s="203">
        <f>S858</f>
        <v>62038.82</v>
      </c>
      <c r="T857" s="203">
        <f t="shared" si="176"/>
        <v>67.119787947636055</v>
      </c>
      <c r="U857" s="203">
        <f>U858</f>
        <v>67.119787947636055</v>
      </c>
      <c r="W857" s="217"/>
      <c r="Y857" s="205">
        <v>0</v>
      </c>
      <c r="Z857" s="205">
        <v>0</v>
      </c>
      <c r="AA857" s="205">
        <v>0</v>
      </c>
      <c r="AB857" s="205">
        <v>0</v>
      </c>
      <c r="AC857" s="205">
        <v>0</v>
      </c>
      <c r="AD857" s="205">
        <v>0</v>
      </c>
      <c r="AE857" s="205">
        <v>0</v>
      </c>
      <c r="AF857" s="205">
        <v>0</v>
      </c>
      <c r="AG857" s="205">
        <v>0</v>
      </c>
      <c r="AH857" s="205">
        <v>0</v>
      </c>
      <c r="AI857" s="205">
        <v>0</v>
      </c>
      <c r="AJ857" s="205">
        <v>0</v>
      </c>
      <c r="AK857" s="205">
        <v>0</v>
      </c>
      <c r="AL857" s="205">
        <v>0</v>
      </c>
      <c r="AM857" s="205">
        <v>0</v>
      </c>
      <c r="AN857" s="205">
        <v>0</v>
      </c>
      <c r="AO857" s="205">
        <v>0</v>
      </c>
      <c r="AP857" s="205">
        <v>0</v>
      </c>
      <c r="AQ857" s="204">
        <v>0</v>
      </c>
      <c r="AR857" s="204">
        <v>0</v>
      </c>
    </row>
    <row r="858" spans="1:125" s="204" customFormat="1" ht="36" hidden="1" customHeight="1">
      <c r="A858" s="204">
        <v>1</v>
      </c>
      <c r="B858" s="207">
        <f>SUBTOTAL(103,$A$552:A858)</f>
        <v>0</v>
      </c>
      <c r="C858" s="197" t="s">
        <v>237</v>
      </c>
      <c r="D858" s="199">
        <v>1986</v>
      </c>
      <c r="E858" s="199"/>
      <c r="F858" s="208" t="s">
        <v>305</v>
      </c>
      <c r="G858" s="199">
        <v>2</v>
      </c>
      <c r="H858" s="199" t="s">
        <v>297</v>
      </c>
      <c r="I858" s="200">
        <v>924.3</v>
      </c>
      <c r="J858" s="200">
        <v>558.9</v>
      </c>
      <c r="K858" s="200">
        <v>527.1</v>
      </c>
      <c r="L858" s="209">
        <v>22</v>
      </c>
      <c r="M858" s="199" t="s">
        <v>260</v>
      </c>
      <c r="N858" s="199" t="s">
        <v>261</v>
      </c>
      <c r="O858" s="202" t="s">
        <v>263</v>
      </c>
      <c r="P858" s="203">
        <v>62038.82</v>
      </c>
      <c r="Q858" s="203">
        <v>0</v>
      </c>
      <c r="R858" s="203">
        <v>0</v>
      </c>
      <c r="S858" s="203">
        <f>P858-Q858-R858</f>
        <v>62038.82</v>
      </c>
      <c r="T858" s="203">
        <f t="shared" si="176"/>
        <v>67.119787947636055</v>
      </c>
      <c r="U858" s="218">
        <f>T858</f>
        <v>67.119787947636055</v>
      </c>
      <c r="V858" s="210">
        <v>67.119787947636055</v>
      </c>
      <c r="W858" s="210">
        <f>Y858+Z858+AA858+AB858+AC858+AF858+AH858+AJ858+AL858+AN858+AO858+AP858+AQ858+AR858</f>
        <v>0</v>
      </c>
      <c r="X858" s="210">
        <f>U858-T858</f>
        <v>0</v>
      </c>
      <c r="Y858" s="205">
        <v>0</v>
      </c>
      <c r="Z858" s="205">
        <v>0</v>
      </c>
      <c r="AA858" s="205">
        <v>0</v>
      </c>
      <c r="AB858" s="205">
        <v>0</v>
      </c>
      <c r="AC858" s="205">
        <v>0</v>
      </c>
      <c r="AD858" s="205">
        <v>0</v>
      </c>
      <c r="AE858" s="205">
        <v>0</v>
      </c>
      <c r="AF858" s="211">
        <v>0</v>
      </c>
      <c r="AG858" s="205">
        <v>0</v>
      </c>
      <c r="AH858" s="205">
        <v>0</v>
      </c>
      <c r="AI858" s="205">
        <v>0</v>
      </c>
      <c r="AJ858" s="205">
        <v>0</v>
      </c>
      <c r="AK858" s="205">
        <v>0</v>
      </c>
      <c r="AL858" s="211">
        <v>0</v>
      </c>
      <c r="AM858" s="205">
        <v>0</v>
      </c>
      <c r="AN858" s="205">
        <v>0</v>
      </c>
      <c r="AO858" s="211">
        <v>0</v>
      </c>
      <c r="AP858" s="205">
        <v>0</v>
      </c>
      <c r="AQ858" s="204">
        <v>0</v>
      </c>
      <c r="AR858" s="204">
        <v>0</v>
      </c>
    </row>
    <row r="859" spans="1:125" s="204" customFormat="1" ht="36" hidden="1" customHeight="1">
      <c r="B859" s="197" t="s">
        <v>835</v>
      </c>
      <c r="C859" s="214"/>
      <c r="D859" s="199" t="s">
        <v>857</v>
      </c>
      <c r="E859" s="199" t="s">
        <v>857</v>
      </c>
      <c r="F859" s="199" t="s">
        <v>857</v>
      </c>
      <c r="G859" s="199" t="s">
        <v>857</v>
      </c>
      <c r="H859" s="199" t="s">
        <v>857</v>
      </c>
      <c r="I859" s="200">
        <f>I860</f>
        <v>672</v>
      </c>
      <c r="J859" s="200">
        <f>J860</f>
        <v>625.9</v>
      </c>
      <c r="K859" s="200">
        <f>K860</f>
        <v>453.4</v>
      </c>
      <c r="L859" s="201">
        <f>L860</f>
        <v>35</v>
      </c>
      <c r="M859" s="199" t="s">
        <v>857</v>
      </c>
      <c r="N859" s="199" t="s">
        <v>857</v>
      </c>
      <c r="O859" s="202" t="s">
        <v>857</v>
      </c>
      <c r="P859" s="203">
        <v>4234812.59</v>
      </c>
      <c r="Q859" s="203">
        <f>Q860</f>
        <v>0</v>
      </c>
      <c r="R859" s="203">
        <f>R860</f>
        <v>0</v>
      </c>
      <c r="S859" s="203">
        <f>S860</f>
        <v>4234812.59</v>
      </c>
      <c r="T859" s="203">
        <f t="shared" ref="T859:T919" si="214">P859/I859</f>
        <v>6301.8044494047617</v>
      </c>
      <c r="U859" s="203">
        <f>U860</f>
        <v>6634.7023809523807</v>
      </c>
      <c r="W859" s="217"/>
      <c r="Y859" s="205">
        <v>0</v>
      </c>
      <c r="Z859" s="205">
        <v>0</v>
      </c>
      <c r="AA859" s="205">
        <v>0</v>
      </c>
      <c r="AB859" s="205">
        <v>0</v>
      </c>
      <c r="AC859" s="205">
        <v>0</v>
      </c>
      <c r="AD859" s="205">
        <v>0</v>
      </c>
      <c r="AE859" s="205">
        <v>0</v>
      </c>
      <c r="AF859" s="205">
        <v>0</v>
      </c>
      <c r="AG859" s="205">
        <v>500</v>
      </c>
      <c r="AH859" s="205">
        <v>4100000</v>
      </c>
      <c r="AI859" s="205">
        <v>0</v>
      </c>
      <c r="AJ859" s="205">
        <v>0</v>
      </c>
      <c r="AK859" s="205">
        <v>0</v>
      </c>
      <c r="AL859" s="205">
        <v>0</v>
      </c>
      <c r="AM859" s="205">
        <v>0</v>
      </c>
      <c r="AN859" s="205">
        <v>0</v>
      </c>
      <c r="AO859" s="205">
        <v>0</v>
      </c>
      <c r="AP859" s="205">
        <v>0</v>
      </c>
      <c r="AQ859" s="204">
        <v>0</v>
      </c>
      <c r="AR859" s="204">
        <v>0</v>
      </c>
    </row>
    <row r="860" spans="1:125" s="204" customFormat="1" ht="36" hidden="1" customHeight="1">
      <c r="A860" s="204">
        <v>1</v>
      </c>
      <c r="B860" s="207">
        <f>SUBTOTAL(103,$A$552:A860)</f>
        <v>0</v>
      </c>
      <c r="C860" s="215" t="s">
        <v>2</v>
      </c>
      <c r="D860" s="199">
        <v>1963</v>
      </c>
      <c r="E860" s="199"/>
      <c r="F860" s="208" t="s">
        <v>262</v>
      </c>
      <c r="G860" s="199">
        <v>2</v>
      </c>
      <c r="H860" s="199" t="s">
        <v>297</v>
      </c>
      <c r="I860" s="200">
        <v>672</v>
      </c>
      <c r="J860" s="200">
        <v>625.9</v>
      </c>
      <c r="K860" s="200">
        <v>453.4</v>
      </c>
      <c r="L860" s="209">
        <v>35</v>
      </c>
      <c r="M860" s="199" t="s">
        <v>260</v>
      </c>
      <c r="N860" s="199" t="s">
        <v>261</v>
      </c>
      <c r="O860" s="202" t="s">
        <v>263</v>
      </c>
      <c r="P860" s="203">
        <v>4234812.59</v>
      </c>
      <c r="Q860" s="203">
        <v>0</v>
      </c>
      <c r="R860" s="203">
        <v>0</v>
      </c>
      <c r="S860" s="203">
        <f>P860-Q860-R860</f>
        <v>4234812.59</v>
      </c>
      <c r="T860" s="203">
        <f t="shared" si="214"/>
        <v>6301.8044494047617</v>
      </c>
      <c r="U860" s="203">
        <v>6634.7023809523807</v>
      </c>
      <c r="V860" s="210">
        <v>6634.7023809523807</v>
      </c>
      <c r="W860" s="210">
        <f>Y860+Z860+AA860+AB860+AC860+AF860+AH860+AJ860+AL860+AN860+AO860+AP860+AQ860+AR860</f>
        <v>6634.7023809523807</v>
      </c>
      <c r="X860" s="210">
        <f>U860-T860</f>
        <v>332.89793154761901</v>
      </c>
      <c r="Y860" s="205">
        <v>0</v>
      </c>
      <c r="Z860" s="205">
        <v>0</v>
      </c>
      <c r="AA860" s="205">
        <v>0</v>
      </c>
      <c r="AB860" s="205">
        <v>0</v>
      </c>
      <c r="AC860" s="205">
        <v>0</v>
      </c>
      <c r="AD860" s="205">
        <v>0</v>
      </c>
      <c r="AE860" s="205">
        <v>0</v>
      </c>
      <c r="AF860" s="211">
        <v>0</v>
      </c>
      <c r="AG860" s="205">
        <v>500</v>
      </c>
      <c r="AH860" s="211">
        <f>8917.04*AG860/I860</f>
        <v>6634.7023809523807</v>
      </c>
      <c r="AI860" s="205">
        <v>0</v>
      </c>
      <c r="AJ860" s="205">
        <v>0</v>
      </c>
      <c r="AK860" s="205">
        <v>0</v>
      </c>
      <c r="AL860" s="211">
        <v>0</v>
      </c>
      <c r="AM860" s="205">
        <v>0</v>
      </c>
      <c r="AN860" s="205">
        <v>0</v>
      </c>
      <c r="AO860" s="211">
        <v>0</v>
      </c>
      <c r="AP860" s="205">
        <v>0</v>
      </c>
      <c r="AQ860" s="204">
        <v>0</v>
      </c>
      <c r="AR860" s="204">
        <v>0</v>
      </c>
    </row>
    <row r="861" spans="1:125" s="204" customFormat="1" ht="36" hidden="1" customHeight="1">
      <c r="B861" s="197" t="s">
        <v>836</v>
      </c>
      <c r="C861" s="215"/>
      <c r="D861" s="199" t="s">
        <v>857</v>
      </c>
      <c r="E861" s="199" t="s">
        <v>857</v>
      </c>
      <c r="F861" s="199" t="s">
        <v>857</v>
      </c>
      <c r="G861" s="199" t="s">
        <v>857</v>
      </c>
      <c r="H861" s="199" t="s">
        <v>857</v>
      </c>
      <c r="I861" s="200">
        <f>I862</f>
        <v>531.9</v>
      </c>
      <c r="J861" s="200">
        <f>J862</f>
        <v>471.5</v>
      </c>
      <c r="K861" s="200">
        <f>K862</f>
        <v>438.4</v>
      </c>
      <c r="L861" s="201">
        <f>L862</f>
        <v>14</v>
      </c>
      <c r="M861" s="199" t="s">
        <v>857</v>
      </c>
      <c r="N861" s="199" t="s">
        <v>857</v>
      </c>
      <c r="O861" s="202" t="s">
        <v>857</v>
      </c>
      <c r="P861" s="203">
        <v>5053304.26</v>
      </c>
      <c r="Q861" s="203">
        <f>Q862</f>
        <v>0</v>
      </c>
      <c r="R861" s="203">
        <f>R862</f>
        <v>0</v>
      </c>
      <c r="S861" s="203">
        <f>S862</f>
        <v>5053304.26</v>
      </c>
      <c r="T861" s="203">
        <f t="shared" si="214"/>
        <v>9500.4780221846213</v>
      </c>
      <c r="U861" s="203">
        <f>U862</f>
        <v>10058.702763677386</v>
      </c>
      <c r="W861" s="217"/>
      <c r="Y861" s="205">
        <v>0</v>
      </c>
      <c r="Z861" s="205">
        <v>0</v>
      </c>
      <c r="AA861" s="205">
        <v>0</v>
      </c>
      <c r="AB861" s="205">
        <v>0</v>
      </c>
      <c r="AC861" s="205">
        <v>0</v>
      </c>
      <c r="AD861" s="205">
        <v>0</v>
      </c>
      <c r="AE861" s="205">
        <v>0</v>
      </c>
      <c r="AF861" s="205">
        <v>0</v>
      </c>
      <c r="AG861" s="205">
        <v>600</v>
      </c>
      <c r="AH861" s="205">
        <v>4920000</v>
      </c>
      <c r="AI861" s="205">
        <v>0</v>
      </c>
      <c r="AJ861" s="205">
        <v>0</v>
      </c>
      <c r="AK861" s="205">
        <v>0</v>
      </c>
      <c r="AL861" s="205">
        <v>0</v>
      </c>
      <c r="AM861" s="205">
        <v>0</v>
      </c>
      <c r="AN861" s="205">
        <v>0</v>
      </c>
      <c r="AO861" s="205">
        <v>0</v>
      </c>
      <c r="AP861" s="205">
        <v>0</v>
      </c>
      <c r="AQ861" s="204">
        <v>0</v>
      </c>
      <c r="AR861" s="204">
        <v>0</v>
      </c>
    </row>
    <row r="862" spans="1:125" s="204" customFormat="1" ht="36" hidden="1" customHeight="1">
      <c r="A862" s="204">
        <v>1</v>
      </c>
      <c r="B862" s="207">
        <f>SUBTOTAL(103,$A$552:A862)</f>
        <v>0</v>
      </c>
      <c r="C862" s="215" t="s">
        <v>1</v>
      </c>
      <c r="D862" s="199">
        <v>1962</v>
      </c>
      <c r="E862" s="199"/>
      <c r="F862" s="208" t="s">
        <v>262</v>
      </c>
      <c r="G862" s="199">
        <v>2</v>
      </c>
      <c r="H862" s="199" t="s">
        <v>297</v>
      </c>
      <c r="I862" s="200">
        <v>531.9</v>
      </c>
      <c r="J862" s="200">
        <v>471.5</v>
      </c>
      <c r="K862" s="200">
        <v>438.4</v>
      </c>
      <c r="L862" s="209">
        <v>14</v>
      </c>
      <c r="M862" s="199" t="s">
        <v>260</v>
      </c>
      <c r="N862" s="199" t="s">
        <v>261</v>
      </c>
      <c r="O862" s="202" t="s">
        <v>263</v>
      </c>
      <c r="P862" s="203">
        <v>5053304.26</v>
      </c>
      <c r="Q862" s="203">
        <v>0</v>
      </c>
      <c r="R862" s="203">
        <v>0</v>
      </c>
      <c r="S862" s="203">
        <f>P862-Q862-R862</f>
        <v>5053304.26</v>
      </c>
      <c r="T862" s="203">
        <f t="shared" si="214"/>
        <v>9500.4780221846213</v>
      </c>
      <c r="U862" s="203">
        <v>10058.702763677386</v>
      </c>
      <c r="V862" s="210">
        <v>10058.702763677386</v>
      </c>
      <c r="W862" s="210">
        <f>Y862+Z862+AA862+AB862+AC862+AF862+AH862+AJ862+AL862+AN862+AO862+AP862+AQ862+AR862</f>
        <v>10058.702763677386</v>
      </c>
      <c r="X862" s="210">
        <f>U862-T862</f>
        <v>558.22474149276422</v>
      </c>
      <c r="Y862" s="205">
        <v>0</v>
      </c>
      <c r="Z862" s="205">
        <v>0</v>
      </c>
      <c r="AA862" s="205">
        <v>0</v>
      </c>
      <c r="AB862" s="205">
        <v>0</v>
      </c>
      <c r="AC862" s="205">
        <v>0</v>
      </c>
      <c r="AD862" s="205">
        <v>0</v>
      </c>
      <c r="AE862" s="205">
        <v>0</v>
      </c>
      <c r="AF862" s="211">
        <v>0</v>
      </c>
      <c r="AG862" s="205">
        <v>600</v>
      </c>
      <c r="AH862" s="211">
        <f>8917.04*AG862/I862</f>
        <v>10058.702763677386</v>
      </c>
      <c r="AI862" s="205">
        <v>0</v>
      </c>
      <c r="AJ862" s="205">
        <v>0</v>
      </c>
      <c r="AK862" s="205">
        <v>0</v>
      </c>
      <c r="AL862" s="211">
        <v>0</v>
      </c>
      <c r="AM862" s="205">
        <v>0</v>
      </c>
      <c r="AN862" s="205">
        <v>0</v>
      </c>
      <c r="AO862" s="211">
        <v>0</v>
      </c>
      <c r="AP862" s="205">
        <v>0</v>
      </c>
      <c r="AQ862" s="204">
        <v>0</v>
      </c>
      <c r="AR862" s="204">
        <v>0</v>
      </c>
    </row>
    <row r="863" spans="1:125" s="204" customFormat="1" ht="36" hidden="1" customHeight="1">
      <c r="B863" s="197" t="s">
        <v>2372</v>
      </c>
      <c r="C863" s="215"/>
      <c r="D863" s="199" t="s">
        <v>857</v>
      </c>
      <c r="E863" s="199" t="s">
        <v>857</v>
      </c>
      <c r="F863" s="199" t="s">
        <v>857</v>
      </c>
      <c r="G863" s="199" t="s">
        <v>857</v>
      </c>
      <c r="H863" s="199" t="s">
        <v>857</v>
      </c>
      <c r="I863" s="200">
        <f>I864</f>
        <v>886.1</v>
      </c>
      <c r="J863" s="200">
        <f>J864</f>
        <v>802.4</v>
      </c>
      <c r="K863" s="200">
        <f>K864</f>
        <v>743.5</v>
      </c>
      <c r="L863" s="201">
        <f>L864</f>
        <v>26</v>
      </c>
      <c r="M863" s="199" t="s">
        <v>857</v>
      </c>
      <c r="N863" s="199" t="s">
        <v>857</v>
      </c>
      <c r="O863" s="202" t="s">
        <v>857</v>
      </c>
      <c r="P863" s="203">
        <v>64290.55</v>
      </c>
      <c r="Q863" s="203">
        <f>Q864</f>
        <v>0</v>
      </c>
      <c r="R863" s="203">
        <f>R864</f>
        <v>0</v>
      </c>
      <c r="S863" s="203">
        <f>S864</f>
        <v>64290.55</v>
      </c>
      <c r="T863" s="203">
        <f>P863/I863</f>
        <v>72.554508520483012</v>
      </c>
      <c r="U863" s="203">
        <f>U864</f>
        <v>72.554508520483012</v>
      </c>
      <c r="W863" s="217"/>
      <c r="Y863" s="205">
        <v>0</v>
      </c>
      <c r="Z863" s="205">
        <v>0</v>
      </c>
      <c r="AA863" s="205">
        <v>0</v>
      </c>
      <c r="AB863" s="205">
        <v>0</v>
      </c>
      <c r="AC863" s="205">
        <v>0</v>
      </c>
      <c r="AD863" s="205">
        <v>0</v>
      </c>
      <c r="AE863" s="205">
        <v>0</v>
      </c>
      <c r="AF863" s="205">
        <v>0</v>
      </c>
      <c r="AG863" s="205">
        <v>0</v>
      </c>
      <c r="AH863" s="205">
        <v>0</v>
      </c>
      <c r="AI863" s="205">
        <v>0</v>
      </c>
      <c r="AJ863" s="205">
        <v>0</v>
      </c>
      <c r="AK863" s="205">
        <v>0</v>
      </c>
      <c r="AL863" s="205">
        <v>0</v>
      </c>
      <c r="AM863" s="205">
        <v>0</v>
      </c>
      <c r="AN863" s="205">
        <v>0</v>
      </c>
      <c r="AO863" s="205">
        <v>0</v>
      </c>
      <c r="AP863" s="205">
        <v>0</v>
      </c>
      <c r="AQ863" s="204">
        <v>0</v>
      </c>
      <c r="AR863" s="204">
        <v>0</v>
      </c>
    </row>
    <row r="864" spans="1:125" s="204" customFormat="1" ht="36" hidden="1" customHeight="1">
      <c r="A864" s="204">
        <v>1</v>
      </c>
      <c r="B864" s="207">
        <f>SUBTOTAL(103,$A$552:A864)</f>
        <v>0</v>
      </c>
      <c r="C864" s="215" t="s">
        <v>2373</v>
      </c>
      <c r="D864" s="199">
        <v>1968</v>
      </c>
      <c r="E864" s="199"/>
      <c r="F864" s="208" t="s">
        <v>262</v>
      </c>
      <c r="G864" s="199">
        <v>2</v>
      </c>
      <c r="H864" s="199" t="s">
        <v>297</v>
      </c>
      <c r="I864" s="200">
        <v>886.1</v>
      </c>
      <c r="J864" s="200">
        <v>802.4</v>
      </c>
      <c r="K864" s="200">
        <f>J864-58.9</f>
        <v>743.5</v>
      </c>
      <c r="L864" s="209">
        <v>26</v>
      </c>
      <c r="M864" s="199" t="s">
        <v>260</v>
      </c>
      <c r="N864" s="199" t="s">
        <v>261</v>
      </c>
      <c r="O864" s="202" t="s">
        <v>263</v>
      </c>
      <c r="P864" s="203">
        <v>64290.55</v>
      </c>
      <c r="Q864" s="203">
        <v>0</v>
      </c>
      <c r="R864" s="203">
        <v>0</v>
      </c>
      <c r="S864" s="203">
        <f>P864-Q864-R864</f>
        <v>64290.55</v>
      </c>
      <c r="T864" s="203">
        <f>P864/I864</f>
        <v>72.554508520483012</v>
      </c>
      <c r="U864" s="218">
        <f>T864</f>
        <v>72.554508520483012</v>
      </c>
      <c r="V864" s="210">
        <v>72.554508520483012</v>
      </c>
      <c r="W864" s="210">
        <f>Y864+Z864+AA864+AB864+AC864+AF864+AH864+AJ864+AL864+AN864+AO864+AP864+AQ864+AR864</f>
        <v>0</v>
      </c>
      <c r="X864" s="210">
        <f>U864-T864</f>
        <v>0</v>
      </c>
      <c r="Y864" s="205">
        <v>0</v>
      </c>
      <c r="Z864" s="205">
        <v>0</v>
      </c>
      <c r="AA864" s="205">
        <v>0</v>
      </c>
      <c r="AB864" s="205">
        <v>0</v>
      </c>
      <c r="AC864" s="205">
        <v>0</v>
      </c>
      <c r="AD864" s="205">
        <v>0</v>
      </c>
      <c r="AE864" s="205">
        <v>0</v>
      </c>
      <c r="AF864" s="211">
        <v>0</v>
      </c>
      <c r="AG864" s="205">
        <v>0</v>
      </c>
      <c r="AH864" s="205">
        <v>0</v>
      </c>
      <c r="AI864" s="205">
        <v>0</v>
      </c>
      <c r="AJ864" s="205">
        <v>0</v>
      </c>
      <c r="AK864" s="205">
        <v>0</v>
      </c>
      <c r="AL864" s="211">
        <v>0</v>
      </c>
      <c r="AM864" s="205">
        <v>0</v>
      </c>
      <c r="AN864" s="205">
        <v>0</v>
      </c>
      <c r="AO864" s="211">
        <v>0</v>
      </c>
      <c r="AP864" s="205">
        <v>0</v>
      </c>
      <c r="AQ864" s="204">
        <v>0</v>
      </c>
      <c r="AR864" s="204">
        <v>0</v>
      </c>
    </row>
    <row r="865" spans="1:44" s="204" customFormat="1" ht="36" hidden="1" customHeight="1">
      <c r="B865" s="197" t="s">
        <v>795</v>
      </c>
      <c r="C865" s="212"/>
      <c r="D865" s="199" t="s">
        <v>857</v>
      </c>
      <c r="E865" s="199" t="s">
        <v>857</v>
      </c>
      <c r="F865" s="199" t="s">
        <v>857</v>
      </c>
      <c r="G865" s="199" t="s">
        <v>857</v>
      </c>
      <c r="H865" s="199" t="s">
        <v>857</v>
      </c>
      <c r="I865" s="200">
        <f>I866</f>
        <v>7845.75</v>
      </c>
      <c r="J865" s="200">
        <f>J866</f>
        <v>6103.15</v>
      </c>
      <c r="K865" s="200">
        <f>K866</f>
        <v>5920.85</v>
      </c>
      <c r="L865" s="201">
        <f>L866</f>
        <v>252</v>
      </c>
      <c r="M865" s="199" t="s">
        <v>857</v>
      </c>
      <c r="N865" s="199" t="s">
        <v>857</v>
      </c>
      <c r="O865" s="202" t="s">
        <v>857</v>
      </c>
      <c r="P865" s="203">
        <v>105976.66</v>
      </c>
      <c r="Q865" s="203">
        <f>Q866</f>
        <v>0</v>
      </c>
      <c r="R865" s="203">
        <f>R866</f>
        <v>0</v>
      </c>
      <c r="S865" s="203">
        <f>S866</f>
        <v>105976.66</v>
      </c>
      <c r="T865" s="203">
        <f t="shared" si="214"/>
        <v>13.507524455915624</v>
      </c>
      <c r="U865" s="203">
        <f>U866</f>
        <v>13.507524455915624</v>
      </c>
      <c r="W865" s="217"/>
      <c r="Y865" s="205">
        <v>0</v>
      </c>
      <c r="Z865" s="205">
        <v>0</v>
      </c>
      <c r="AA865" s="205">
        <v>0</v>
      </c>
      <c r="AB865" s="205">
        <v>0</v>
      </c>
      <c r="AC865" s="205">
        <v>0</v>
      </c>
      <c r="AD865" s="205">
        <v>0</v>
      </c>
      <c r="AE865" s="205">
        <v>0</v>
      </c>
      <c r="AF865" s="205">
        <v>0</v>
      </c>
      <c r="AG865" s="205">
        <v>0</v>
      </c>
      <c r="AH865" s="205">
        <v>0</v>
      </c>
      <c r="AI865" s="205">
        <v>0</v>
      </c>
      <c r="AJ865" s="205">
        <v>0</v>
      </c>
      <c r="AK865" s="205">
        <v>0</v>
      </c>
      <c r="AL865" s="205">
        <v>0</v>
      </c>
      <c r="AM865" s="205">
        <v>0</v>
      </c>
      <c r="AN865" s="205">
        <v>0</v>
      </c>
      <c r="AO865" s="205">
        <v>0</v>
      </c>
      <c r="AP865" s="205">
        <v>0</v>
      </c>
      <c r="AQ865" s="204">
        <v>0</v>
      </c>
      <c r="AR865" s="204">
        <v>0</v>
      </c>
    </row>
    <row r="866" spans="1:44" s="204" customFormat="1" ht="36" hidden="1" customHeight="1">
      <c r="A866" s="204">
        <v>1</v>
      </c>
      <c r="B866" s="207">
        <f>SUBTOTAL(103,$A$552:A866)</f>
        <v>0</v>
      </c>
      <c r="C866" s="197" t="s">
        <v>664</v>
      </c>
      <c r="D866" s="199">
        <v>1973</v>
      </c>
      <c r="E866" s="199">
        <v>1973</v>
      </c>
      <c r="F866" s="208" t="s">
        <v>312</v>
      </c>
      <c r="G866" s="199">
        <v>5</v>
      </c>
      <c r="H866" s="199" t="s">
        <v>2188</v>
      </c>
      <c r="I866" s="200">
        <v>7845.75</v>
      </c>
      <c r="J866" s="200">
        <v>6103.15</v>
      </c>
      <c r="K866" s="200">
        <v>5920.85</v>
      </c>
      <c r="L866" s="209">
        <v>252</v>
      </c>
      <c r="M866" s="199" t="s">
        <v>260</v>
      </c>
      <c r="N866" s="199" t="s">
        <v>264</v>
      </c>
      <c r="O866" s="202" t="s">
        <v>697</v>
      </c>
      <c r="P866" s="203">
        <v>105976.66</v>
      </c>
      <c r="Q866" s="203">
        <v>0</v>
      </c>
      <c r="R866" s="203">
        <v>0</v>
      </c>
      <c r="S866" s="203">
        <f>P866-Q866-R866</f>
        <v>105976.66</v>
      </c>
      <c r="T866" s="203">
        <f t="shared" si="214"/>
        <v>13.507524455915624</v>
      </c>
      <c r="U866" s="218">
        <f>T866</f>
        <v>13.507524455915624</v>
      </c>
      <c r="V866" s="210">
        <v>13.507524455915624</v>
      </c>
      <c r="W866" s="210">
        <f>Y866+Z866+AA866+AB866+AC866+AF866+AH866+AJ866+AL866+AN866+AO866+AP866+AQ866+AR866</f>
        <v>0</v>
      </c>
      <c r="X866" s="210">
        <f>U866-T866</f>
        <v>0</v>
      </c>
      <c r="Y866" s="205">
        <v>0</v>
      </c>
      <c r="Z866" s="205">
        <v>0</v>
      </c>
      <c r="AA866" s="205">
        <v>0</v>
      </c>
      <c r="AB866" s="205">
        <v>0</v>
      </c>
      <c r="AC866" s="205">
        <v>0</v>
      </c>
      <c r="AD866" s="205">
        <v>0</v>
      </c>
      <c r="AE866" s="205">
        <v>0</v>
      </c>
      <c r="AF866" s="211">
        <v>0</v>
      </c>
      <c r="AG866" s="205">
        <v>0</v>
      </c>
      <c r="AH866" s="205">
        <v>0</v>
      </c>
      <c r="AI866" s="205">
        <v>0</v>
      </c>
      <c r="AJ866" s="205">
        <v>0</v>
      </c>
      <c r="AK866" s="205">
        <v>0</v>
      </c>
      <c r="AL866" s="211">
        <v>0</v>
      </c>
      <c r="AM866" s="205">
        <v>0</v>
      </c>
      <c r="AN866" s="205">
        <v>0</v>
      </c>
      <c r="AO866" s="211">
        <v>0</v>
      </c>
      <c r="AP866" s="205">
        <v>0</v>
      </c>
      <c r="AQ866" s="204">
        <v>0</v>
      </c>
      <c r="AR866" s="204">
        <v>0</v>
      </c>
    </row>
    <row r="867" spans="1:44" s="204" customFormat="1" ht="36" hidden="1" customHeight="1">
      <c r="B867" s="197" t="s">
        <v>837</v>
      </c>
      <c r="C867" s="197"/>
      <c r="D867" s="199" t="s">
        <v>857</v>
      </c>
      <c r="E867" s="199" t="s">
        <v>857</v>
      </c>
      <c r="F867" s="199" t="s">
        <v>857</v>
      </c>
      <c r="G867" s="199" t="s">
        <v>857</v>
      </c>
      <c r="H867" s="199" t="s">
        <v>857</v>
      </c>
      <c r="I867" s="200">
        <f>I868</f>
        <v>550.20000000000005</v>
      </c>
      <c r="J867" s="200">
        <f>J868</f>
        <v>517.6</v>
      </c>
      <c r="K867" s="200">
        <f>K868</f>
        <v>517.6</v>
      </c>
      <c r="L867" s="201">
        <f>L868</f>
        <v>20</v>
      </c>
      <c r="M867" s="199" t="s">
        <v>857</v>
      </c>
      <c r="N867" s="199" t="s">
        <v>857</v>
      </c>
      <c r="O867" s="202" t="s">
        <v>857</v>
      </c>
      <c r="P867" s="203">
        <v>65297.52</v>
      </c>
      <c r="Q867" s="203">
        <f>Q868</f>
        <v>0</v>
      </c>
      <c r="R867" s="203">
        <f>R868</f>
        <v>0</v>
      </c>
      <c r="S867" s="203">
        <f>S868</f>
        <v>65297.52</v>
      </c>
      <c r="T867" s="203">
        <f t="shared" si="214"/>
        <v>118.67960741548526</v>
      </c>
      <c r="U867" s="203">
        <f>U868</f>
        <v>118.67960741548526</v>
      </c>
      <c r="W867" s="217"/>
      <c r="Y867" s="205">
        <v>0</v>
      </c>
      <c r="Z867" s="205">
        <v>0</v>
      </c>
      <c r="AA867" s="205">
        <v>0</v>
      </c>
      <c r="AB867" s="205">
        <v>0</v>
      </c>
      <c r="AC867" s="205">
        <v>0</v>
      </c>
      <c r="AD867" s="205">
        <v>0</v>
      </c>
      <c r="AE867" s="205">
        <v>0</v>
      </c>
      <c r="AF867" s="205">
        <v>0</v>
      </c>
      <c r="AG867" s="205">
        <v>0</v>
      </c>
      <c r="AH867" s="205">
        <v>0</v>
      </c>
      <c r="AI867" s="205">
        <v>0</v>
      </c>
      <c r="AJ867" s="205">
        <v>0</v>
      </c>
      <c r="AK867" s="205">
        <v>0</v>
      </c>
      <c r="AL867" s="205">
        <v>0</v>
      </c>
      <c r="AM867" s="205">
        <v>0</v>
      </c>
      <c r="AN867" s="205">
        <v>0</v>
      </c>
      <c r="AO867" s="205">
        <v>0</v>
      </c>
      <c r="AP867" s="205">
        <v>0</v>
      </c>
      <c r="AQ867" s="204">
        <v>0</v>
      </c>
      <c r="AR867" s="204">
        <v>0</v>
      </c>
    </row>
    <row r="868" spans="1:44" s="204" customFormat="1" ht="36" hidden="1" customHeight="1">
      <c r="A868" s="204">
        <v>1</v>
      </c>
      <c r="B868" s="207">
        <f>SUBTOTAL(103,$A$552:A868)</f>
        <v>0</v>
      </c>
      <c r="C868" s="197" t="s">
        <v>670</v>
      </c>
      <c r="D868" s="199">
        <v>1970</v>
      </c>
      <c r="E868" s="199"/>
      <c r="F868" s="208" t="s">
        <v>262</v>
      </c>
      <c r="G868" s="199">
        <v>2</v>
      </c>
      <c r="H868" s="199" t="s">
        <v>297</v>
      </c>
      <c r="I868" s="200">
        <v>550.20000000000005</v>
      </c>
      <c r="J868" s="200">
        <v>517.6</v>
      </c>
      <c r="K868" s="200">
        <v>517.6</v>
      </c>
      <c r="L868" s="209">
        <v>20</v>
      </c>
      <c r="M868" s="199" t="s">
        <v>260</v>
      </c>
      <c r="N868" s="199" t="s">
        <v>261</v>
      </c>
      <c r="O868" s="202" t="s">
        <v>263</v>
      </c>
      <c r="P868" s="203">
        <v>65297.52</v>
      </c>
      <c r="Q868" s="203">
        <v>0</v>
      </c>
      <c r="R868" s="203">
        <v>0</v>
      </c>
      <c r="S868" s="203">
        <f>P868-Q868-R868</f>
        <v>65297.52</v>
      </c>
      <c r="T868" s="203">
        <f t="shared" si="214"/>
        <v>118.67960741548526</v>
      </c>
      <c r="U868" s="218">
        <f>T868</f>
        <v>118.67960741548526</v>
      </c>
      <c r="V868" s="210">
        <v>118.67960741548526</v>
      </c>
      <c r="W868" s="210">
        <f>Y868+Z868+AA868+AB868+AC868+AF868+AH868+AJ868+AL868+AN868+AO868+AP868+AQ868+AR868</f>
        <v>0</v>
      </c>
      <c r="X868" s="210">
        <f>U868-T868</f>
        <v>0</v>
      </c>
      <c r="Y868" s="205">
        <v>0</v>
      </c>
      <c r="Z868" s="205">
        <v>0</v>
      </c>
      <c r="AA868" s="205">
        <v>0</v>
      </c>
      <c r="AB868" s="205">
        <v>0</v>
      </c>
      <c r="AC868" s="205">
        <v>0</v>
      </c>
      <c r="AD868" s="205">
        <v>0</v>
      </c>
      <c r="AE868" s="205">
        <v>0</v>
      </c>
      <c r="AF868" s="211">
        <v>0</v>
      </c>
      <c r="AG868" s="205">
        <v>0</v>
      </c>
      <c r="AH868" s="205">
        <v>0</v>
      </c>
      <c r="AI868" s="205">
        <v>0</v>
      </c>
      <c r="AJ868" s="205">
        <v>0</v>
      </c>
      <c r="AK868" s="205">
        <v>0</v>
      </c>
      <c r="AL868" s="211">
        <v>0</v>
      </c>
      <c r="AM868" s="205">
        <v>0</v>
      </c>
      <c r="AN868" s="205">
        <v>0</v>
      </c>
      <c r="AO868" s="211">
        <v>0</v>
      </c>
      <c r="AP868" s="205">
        <v>0</v>
      </c>
      <c r="AQ868" s="204">
        <v>0</v>
      </c>
      <c r="AR868" s="204">
        <v>0</v>
      </c>
    </row>
    <row r="869" spans="1:44" s="204" customFormat="1" ht="36" hidden="1" customHeight="1">
      <c r="B869" s="197" t="s">
        <v>796</v>
      </c>
      <c r="C869" s="197"/>
      <c r="D869" s="199" t="s">
        <v>857</v>
      </c>
      <c r="E869" s="199" t="s">
        <v>857</v>
      </c>
      <c r="F869" s="199" t="s">
        <v>857</v>
      </c>
      <c r="G869" s="199" t="s">
        <v>857</v>
      </c>
      <c r="H869" s="199" t="s">
        <v>857</v>
      </c>
      <c r="I869" s="200">
        <f>SUM(I870:I871)</f>
        <v>4299.2</v>
      </c>
      <c r="J869" s="200">
        <f>SUM(J870:J871)</f>
        <v>4200.2</v>
      </c>
      <c r="K869" s="200">
        <f>SUM(K870:K871)</f>
        <v>4200.2</v>
      </c>
      <c r="L869" s="201">
        <f>SUM(L870:L871)</f>
        <v>181</v>
      </c>
      <c r="M869" s="199" t="s">
        <v>857</v>
      </c>
      <c r="N869" s="199" t="s">
        <v>857</v>
      </c>
      <c r="O869" s="202" t="s">
        <v>857</v>
      </c>
      <c r="P869" s="203">
        <v>3106581.3099999996</v>
      </c>
      <c r="Q869" s="203">
        <f>SUM(Q870:Q871)</f>
        <v>0</v>
      </c>
      <c r="R869" s="203">
        <f>SUM(R870:R871)</f>
        <v>0</v>
      </c>
      <c r="S869" s="203">
        <f>SUM(S870:S871)</f>
        <v>3106581.3099999996</v>
      </c>
      <c r="T869" s="203">
        <f t="shared" si="214"/>
        <v>722.59520608485298</v>
      </c>
      <c r="U869" s="203">
        <f>MAX(U870:U871)</f>
        <v>2199.5596016039322</v>
      </c>
      <c r="W869" s="217"/>
      <c r="Y869" s="205">
        <v>0</v>
      </c>
      <c r="Z869" s="205">
        <v>0</v>
      </c>
      <c r="AA869" s="205">
        <v>0</v>
      </c>
      <c r="AB869" s="205">
        <v>0</v>
      </c>
      <c r="AC869" s="205">
        <v>0</v>
      </c>
      <c r="AD869" s="205">
        <v>0</v>
      </c>
      <c r="AE869" s="205">
        <v>0</v>
      </c>
      <c r="AF869" s="205">
        <v>0</v>
      </c>
      <c r="AG869" s="205">
        <v>762.8</v>
      </c>
      <c r="AH869" s="205">
        <v>3000784.51</v>
      </c>
      <c r="AI869" s="205">
        <v>0</v>
      </c>
      <c r="AJ869" s="205">
        <v>0</v>
      </c>
      <c r="AK869" s="205">
        <v>0</v>
      </c>
      <c r="AL869" s="205">
        <v>0</v>
      </c>
      <c r="AM869" s="205">
        <v>0</v>
      </c>
      <c r="AN869" s="205">
        <v>0</v>
      </c>
      <c r="AO869" s="205">
        <v>0</v>
      </c>
      <c r="AP869" s="205">
        <v>0</v>
      </c>
      <c r="AQ869" s="204">
        <v>0</v>
      </c>
      <c r="AR869" s="204">
        <v>0</v>
      </c>
    </row>
    <row r="870" spans="1:44" s="204" customFormat="1" ht="36" hidden="1" customHeight="1">
      <c r="A870" s="204">
        <v>1</v>
      </c>
      <c r="B870" s="207">
        <f>SUBTOTAL(103,$A$552:A870)</f>
        <v>0</v>
      </c>
      <c r="C870" s="197" t="s">
        <v>667</v>
      </c>
      <c r="D870" s="199">
        <v>1973</v>
      </c>
      <c r="E870" s="199">
        <v>2006</v>
      </c>
      <c r="F870" s="208" t="s">
        <v>262</v>
      </c>
      <c r="G870" s="199">
        <v>3</v>
      </c>
      <c r="H870" s="199" t="s">
        <v>297</v>
      </c>
      <c r="I870" s="200">
        <v>1206.8</v>
      </c>
      <c r="J870" s="200">
        <v>1107.8</v>
      </c>
      <c r="K870" s="200">
        <v>1107.8</v>
      </c>
      <c r="L870" s="209">
        <v>30</v>
      </c>
      <c r="M870" s="199" t="s">
        <v>260</v>
      </c>
      <c r="N870" s="199" t="s">
        <v>264</v>
      </c>
      <c r="O870" s="202" t="s">
        <v>698</v>
      </c>
      <c r="P870" s="203">
        <v>105796.8</v>
      </c>
      <c r="Q870" s="203">
        <v>0</v>
      </c>
      <c r="R870" s="203">
        <v>0</v>
      </c>
      <c r="S870" s="203">
        <f>P870-Q870-R870</f>
        <v>105796.8</v>
      </c>
      <c r="T870" s="203">
        <f t="shared" si="214"/>
        <v>87.667219091813067</v>
      </c>
      <c r="U870" s="218">
        <f>T870</f>
        <v>87.667219091813067</v>
      </c>
      <c r="V870" s="210">
        <v>87.667219091813067</v>
      </c>
      <c r="W870" s="210">
        <f t="shared" ref="W870:W871" si="215">Y870+Z870+AA870+AB870+AC870+AF870+AH870+AJ870+AL870+AN870+AO870+AP870+AQ870+AR870</f>
        <v>0</v>
      </c>
      <c r="X870" s="210">
        <f t="shared" ref="X870:X871" si="216">U870-T870</f>
        <v>0</v>
      </c>
      <c r="Y870" s="205">
        <v>0</v>
      </c>
      <c r="Z870" s="205">
        <v>0</v>
      </c>
      <c r="AA870" s="205">
        <v>0</v>
      </c>
      <c r="AB870" s="205">
        <v>0</v>
      </c>
      <c r="AC870" s="205">
        <v>0</v>
      </c>
      <c r="AD870" s="205">
        <v>0</v>
      </c>
      <c r="AE870" s="205">
        <v>0</v>
      </c>
      <c r="AF870" s="211">
        <v>0</v>
      </c>
      <c r="AG870" s="205">
        <v>0</v>
      </c>
      <c r="AH870" s="205">
        <v>0</v>
      </c>
      <c r="AI870" s="205">
        <v>0</v>
      </c>
      <c r="AJ870" s="205">
        <v>0</v>
      </c>
      <c r="AK870" s="205">
        <v>0</v>
      </c>
      <c r="AL870" s="211">
        <v>0</v>
      </c>
      <c r="AM870" s="205">
        <v>0</v>
      </c>
      <c r="AN870" s="205">
        <v>0</v>
      </c>
      <c r="AO870" s="211">
        <v>0</v>
      </c>
      <c r="AP870" s="205">
        <v>0</v>
      </c>
      <c r="AQ870" s="204">
        <v>0</v>
      </c>
      <c r="AR870" s="204">
        <v>0</v>
      </c>
    </row>
    <row r="871" spans="1:44" s="204" customFormat="1" ht="36" hidden="1" customHeight="1">
      <c r="A871" s="204">
        <v>1</v>
      </c>
      <c r="B871" s="207">
        <f>SUBTOTAL(103,$A$552:A871)</f>
        <v>0</v>
      </c>
      <c r="C871" s="197" t="s">
        <v>1506</v>
      </c>
      <c r="D871" s="199">
        <v>1978</v>
      </c>
      <c r="E871" s="199"/>
      <c r="F871" s="208" t="s">
        <v>312</v>
      </c>
      <c r="G871" s="199">
        <v>5</v>
      </c>
      <c r="H871" s="199" t="s">
        <v>302</v>
      </c>
      <c r="I871" s="200">
        <v>3092.4</v>
      </c>
      <c r="J871" s="200">
        <v>3092.4</v>
      </c>
      <c r="K871" s="200">
        <v>3092.4</v>
      </c>
      <c r="L871" s="209">
        <v>151</v>
      </c>
      <c r="M871" s="199" t="s">
        <v>260</v>
      </c>
      <c r="N871" s="199" t="s">
        <v>264</v>
      </c>
      <c r="O871" s="202" t="s">
        <v>1532</v>
      </c>
      <c r="P871" s="203">
        <v>3000784.51</v>
      </c>
      <c r="Q871" s="203">
        <v>0</v>
      </c>
      <c r="R871" s="203">
        <v>0</v>
      </c>
      <c r="S871" s="203">
        <f>P871-R871-Q871</f>
        <v>3000784.51</v>
      </c>
      <c r="T871" s="203">
        <f t="shared" si="214"/>
        <v>970.37398460742452</v>
      </c>
      <c r="U871" s="203">
        <v>2199.5596016039322</v>
      </c>
      <c r="V871" s="210">
        <v>2199.5596016039322</v>
      </c>
      <c r="W871" s="210">
        <f t="shared" si="215"/>
        <v>2199.5596016039322</v>
      </c>
      <c r="X871" s="210">
        <f t="shared" si="216"/>
        <v>1229.1856169965076</v>
      </c>
      <c r="Y871" s="205">
        <v>0</v>
      </c>
      <c r="Z871" s="205">
        <v>0</v>
      </c>
      <c r="AA871" s="205">
        <v>0</v>
      </c>
      <c r="AB871" s="205">
        <v>0</v>
      </c>
      <c r="AC871" s="205">
        <v>0</v>
      </c>
      <c r="AD871" s="205">
        <v>0</v>
      </c>
      <c r="AE871" s="205">
        <v>0</v>
      </c>
      <c r="AF871" s="211">
        <v>0</v>
      </c>
      <c r="AG871" s="205">
        <v>762.8</v>
      </c>
      <c r="AH871" s="211">
        <f>8917.04*AG871/I871</f>
        <v>2199.5596016039322</v>
      </c>
      <c r="AI871" s="205">
        <v>0</v>
      </c>
      <c r="AJ871" s="205">
        <v>0</v>
      </c>
      <c r="AK871" s="205">
        <v>0</v>
      </c>
      <c r="AL871" s="211">
        <v>0</v>
      </c>
      <c r="AM871" s="205">
        <v>0</v>
      </c>
      <c r="AN871" s="205">
        <v>0</v>
      </c>
      <c r="AO871" s="211">
        <v>0</v>
      </c>
      <c r="AP871" s="205">
        <v>0</v>
      </c>
      <c r="AQ871" s="204">
        <v>0</v>
      </c>
      <c r="AR871" s="204">
        <v>0</v>
      </c>
    </row>
    <row r="872" spans="1:44" s="449" customFormat="1" ht="36" customHeight="1">
      <c r="B872" s="450" t="s">
        <v>798</v>
      </c>
      <c r="C872" s="451"/>
      <c r="D872" s="452" t="s">
        <v>857</v>
      </c>
      <c r="E872" s="452" t="s">
        <v>857</v>
      </c>
      <c r="F872" s="452" t="s">
        <v>857</v>
      </c>
      <c r="G872" s="452" t="s">
        <v>857</v>
      </c>
      <c r="H872" s="452" t="s">
        <v>857</v>
      </c>
      <c r="I872" s="453">
        <f>SUM(I873:I883)</f>
        <v>16744.129999999997</v>
      </c>
      <c r="J872" s="453">
        <f>SUM(J873:J883)</f>
        <v>13873.08</v>
      </c>
      <c r="K872" s="453">
        <f>SUM(K873:K883)</f>
        <v>13602.8</v>
      </c>
      <c r="L872" s="454">
        <f>SUM(L873:L883)</f>
        <v>660</v>
      </c>
      <c r="M872" s="452" t="s">
        <v>857</v>
      </c>
      <c r="N872" s="452" t="s">
        <v>857</v>
      </c>
      <c r="O872" s="455" t="s">
        <v>857</v>
      </c>
      <c r="P872" s="456">
        <v>22328326.73</v>
      </c>
      <c r="Q872" s="456">
        <f>SUM(Q873:Q883)</f>
        <v>0</v>
      </c>
      <c r="R872" s="456">
        <f>SUM(R873:R883)</f>
        <v>0</v>
      </c>
      <c r="S872" s="456">
        <f>SUM(S873:S883)</f>
        <v>22328326.73</v>
      </c>
      <c r="T872" s="456">
        <f t="shared" si="214"/>
        <v>1333.5017543461502</v>
      </c>
      <c r="U872" s="456">
        <f>MAX(U873:U883)</f>
        <v>7603.5888839670815</v>
      </c>
      <c r="W872" s="457"/>
      <c r="Y872" s="458">
        <v>0</v>
      </c>
      <c r="Z872" s="458">
        <v>0</v>
      </c>
      <c r="AA872" s="458">
        <v>796456.11</v>
      </c>
      <c r="AB872" s="458">
        <v>94173.67</v>
      </c>
      <c r="AC872" s="458">
        <v>0</v>
      </c>
      <c r="AD872" s="458">
        <v>0</v>
      </c>
      <c r="AE872" s="458">
        <v>0</v>
      </c>
      <c r="AF872" s="458">
        <v>0</v>
      </c>
      <c r="AG872" s="458">
        <v>3100.2</v>
      </c>
      <c r="AH872" s="458">
        <v>15039683.699999999</v>
      </c>
      <c r="AI872" s="458">
        <v>0</v>
      </c>
      <c r="AJ872" s="458">
        <v>0</v>
      </c>
      <c r="AK872" s="458">
        <v>0</v>
      </c>
      <c r="AL872" s="458">
        <v>0</v>
      </c>
      <c r="AM872" s="458">
        <v>0</v>
      </c>
      <c r="AN872" s="458">
        <v>0</v>
      </c>
      <c r="AO872" s="458">
        <v>5487161</v>
      </c>
      <c r="AP872" s="458">
        <v>0</v>
      </c>
      <c r="AQ872" s="449">
        <v>0</v>
      </c>
      <c r="AR872" s="449">
        <v>0</v>
      </c>
    </row>
    <row r="873" spans="1:44" s="449" customFormat="1" ht="36" customHeight="1">
      <c r="A873" s="449">
        <v>1</v>
      </c>
      <c r="B873" s="459">
        <f>SUBTOTAL(103,$A$552:A873)</f>
        <v>1</v>
      </c>
      <c r="C873" s="450" t="s">
        <v>122</v>
      </c>
      <c r="D873" s="452">
        <v>1992</v>
      </c>
      <c r="E873" s="452"/>
      <c r="F873" s="460" t="s">
        <v>262</v>
      </c>
      <c r="G873" s="452">
        <v>3</v>
      </c>
      <c r="H873" s="452" t="s">
        <v>297</v>
      </c>
      <c r="I873" s="453">
        <v>1555.9</v>
      </c>
      <c r="J873" s="453">
        <v>1062.8</v>
      </c>
      <c r="K873" s="453">
        <v>1019.8</v>
      </c>
      <c r="L873" s="461">
        <v>50</v>
      </c>
      <c r="M873" s="452" t="s">
        <v>260</v>
      </c>
      <c r="N873" s="452" t="s">
        <v>264</v>
      </c>
      <c r="O873" s="455" t="s">
        <v>278</v>
      </c>
      <c r="P873" s="456">
        <v>119941.93</v>
      </c>
      <c r="Q873" s="456">
        <v>0</v>
      </c>
      <c r="R873" s="456">
        <v>0</v>
      </c>
      <c r="S873" s="456">
        <f t="shared" ref="S873:S883" si="217">P873-Q873-R873</f>
        <v>119941.93</v>
      </c>
      <c r="T873" s="456">
        <f t="shared" si="214"/>
        <v>77.088456841699326</v>
      </c>
      <c r="U873" s="462">
        <f>T873</f>
        <v>77.088456841699326</v>
      </c>
      <c r="V873" s="463">
        <v>77.088456841699326</v>
      </c>
      <c r="W873" s="463">
        <f t="shared" ref="W873:W883" si="218">Y873+Z873+AA873+AB873+AC873+AF873+AH873+AJ873+AL873+AN873+AO873+AP873+AQ873+AR873</f>
        <v>0</v>
      </c>
      <c r="X873" s="463">
        <f t="shared" ref="X873:X883" si="219">U873-T873</f>
        <v>0</v>
      </c>
      <c r="Y873" s="458">
        <v>0</v>
      </c>
      <c r="Z873" s="458">
        <v>0</v>
      </c>
      <c r="AA873" s="458">
        <v>0</v>
      </c>
      <c r="AB873" s="458">
        <v>0</v>
      </c>
      <c r="AC873" s="458">
        <v>0</v>
      </c>
      <c r="AD873" s="458">
        <v>0</v>
      </c>
      <c r="AE873" s="458">
        <v>0</v>
      </c>
      <c r="AF873" s="464">
        <v>0</v>
      </c>
      <c r="AG873" s="458">
        <v>0</v>
      </c>
      <c r="AH873" s="458">
        <v>0</v>
      </c>
      <c r="AI873" s="458">
        <v>0</v>
      </c>
      <c r="AJ873" s="458">
        <v>0</v>
      </c>
      <c r="AK873" s="458">
        <v>0</v>
      </c>
      <c r="AL873" s="464">
        <v>0</v>
      </c>
      <c r="AM873" s="458">
        <v>0</v>
      </c>
      <c r="AN873" s="458">
        <v>0</v>
      </c>
      <c r="AO873" s="464">
        <v>0</v>
      </c>
      <c r="AP873" s="458">
        <v>0</v>
      </c>
      <c r="AQ873" s="449">
        <v>0</v>
      </c>
      <c r="AR873" s="449">
        <v>0</v>
      </c>
    </row>
    <row r="874" spans="1:44" s="449" customFormat="1" ht="36" customHeight="1">
      <c r="A874" s="449">
        <v>1</v>
      </c>
      <c r="B874" s="459">
        <f>SUBTOTAL(103,$A$552:A874)</f>
        <v>2</v>
      </c>
      <c r="C874" s="450" t="s">
        <v>127</v>
      </c>
      <c r="D874" s="452">
        <v>1983</v>
      </c>
      <c r="E874" s="452"/>
      <c r="F874" s="460" t="s">
        <v>262</v>
      </c>
      <c r="G874" s="452">
        <v>2</v>
      </c>
      <c r="H874" s="452" t="s">
        <v>306</v>
      </c>
      <c r="I874" s="453">
        <v>1039.7</v>
      </c>
      <c r="J874" s="453">
        <v>968.1</v>
      </c>
      <c r="K874" s="453">
        <v>908.6</v>
      </c>
      <c r="L874" s="461">
        <v>39</v>
      </c>
      <c r="M874" s="452" t="s">
        <v>260</v>
      </c>
      <c r="N874" s="452" t="s">
        <v>264</v>
      </c>
      <c r="O874" s="455" t="s">
        <v>278</v>
      </c>
      <c r="P874" s="456">
        <v>5544364.6500000004</v>
      </c>
      <c r="Q874" s="456">
        <v>0</v>
      </c>
      <c r="R874" s="456">
        <v>0</v>
      </c>
      <c r="S874" s="456">
        <f t="shared" si="217"/>
        <v>5544364.6500000004</v>
      </c>
      <c r="T874" s="456">
        <f t="shared" si="214"/>
        <v>5332.6581225353466</v>
      </c>
      <c r="U874" s="462">
        <v>5332.6581225353466</v>
      </c>
      <c r="V874" s="463">
        <v>5332.6581225353466</v>
      </c>
      <c r="W874" s="463">
        <f t="shared" si="218"/>
        <v>5332.6581225353466</v>
      </c>
      <c r="X874" s="463">
        <f t="shared" si="219"/>
        <v>0</v>
      </c>
      <c r="Y874" s="458">
        <v>0</v>
      </c>
      <c r="Z874" s="458">
        <v>0</v>
      </c>
      <c r="AA874" s="458">
        <v>0</v>
      </c>
      <c r="AB874" s="458">
        <v>0</v>
      </c>
      <c r="AC874" s="458">
        <v>0</v>
      </c>
      <c r="AD874" s="458">
        <v>0</v>
      </c>
      <c r="AE874" s="458">
        <v>0</v>
      </c>
      <c r="AF874" s="464">
        <v>0</v>
      </c>
      <c r="AG874" s="458">
        <v>0</v>
      </c>
      <c r="AH874" s="458">
        <v>0</v>
      </c>
      <c r="AI874" s="458">
        <v>0</v>
      </c>
      <c r="AJ874" s="458">
        <v>0</v>
      </c>
      <c r="AK874" s="458">
        <v>0</v>
      </c>
      <c r="AL874" s="464">
        <v>0</v>
      </c>
      <c r="AM874" s="458">
        <v>0</v>
      </c>
      <c r="AN874" s="458">
        <v>0</v>
      </c>
      <c r="AO874" s="464">
        <v>5332.6581225353466</v>
      </c>
      <c r="AP874" s="458">
        <v>0</v>
      </c>
      <c r="AQ874" s="449">
        <v>0</v>
      </c>
      <c r="AR874" s="449">
        <v>0</v>
      </c>
    </row>
    <row r="875" spans="1:44" s="449" customFormat="1" ht="36" customHeight="1">
      <c r="A875" s="449">
        <v>1</v>
      </c>
      <c r="B875" s="459">
        <f>SUBTOTAL(103,$A$552:A875)</f>
        <v>3</v>
      </c>
      <c r="C875" s="450" t="s">
        <v>125</v>
      </c>
      <c r="D875" s="452">
        <v>1981</v>
      </c>
      <c r="E875" s="452"/>
      <c r="F875" s="460" t="s">
        <v>262</v>
      </c>
      <c r="G875" s="452">
        <v>2</v>
      </c>
      <c r="H875" s="452" t="s">
        <v>306</v>
      </c>
      <c r="I875" s="453">
        <v>1572.8</v>
      </c>
      <c r="J875" s="453">
        <v>986.3</v>
      </c>
      <c r="K875" s="453">
        <v>925.2</v>
      </c>
      <c r="L875" s="461">
        <v>49</v>
      </c>
      <c r="M875" s="452" t="s">
        <v>260</v>
      </c>
      <c r="N875" s="452" t="s">
        <v>264</v>
      </c>
      <c r="O875" s="455" t="s">
        <v>278</v>
      </c>
      <c r="P875" s="456">
        <v>4164322.15</v>
      </c>
      <c r="Q875" s="456">
        <v>0</v>
      </c>
      <c r="R875" s="456">
        <v>0</v>
      </c>
      <c r="S875" s="456">
        <f t="shared" si="217"/>
        <v>4164322.15</v>
      </c>
      <c r="T875" s="456">
        <f t="shared" si="214"/>
        <v>2647.7124554933876</v>
      </c>
      <c r="U875" s="456">
        <v>5088.8018774160746</v>
      </c>
      <c r="V875" s="463">
        <v>5088.8018774160746</v>
      </c>
      <c r="W875" s="463">
        <f t="shared" si="218"/>
        <v>5088.8018774160746</v>
      </c>
      <c r="X875" s="463">
        <f t="shared" si="219"/>
        <v>2441.0894219226871</v>
      </c>
      <c r="Y875" s="458">
        <v>0</v>
      </c>
      <c r="Z875" s="458">
        <v>0</v>
      </c>
      <c r="AA875" s="458">
        <v>0</v>
      </c>
      <c r="AB875" s="458">
        <v>0</v>
      </c>
      <c r="AC875" s="458">
        <v>0</v>
      </c>
      <c r="AD875" s="458">
        <v>0</v>
      </c>
      <c r="AE875" s="458">
        <v>0</v>
      </c>
      <c r="AF875" s="464">
        <v>0</v>
      </c>
      <c r="AG875" s="458">
        <v>897.57</v>
      </c>
      <c r="AH875" s="464">
        <f t="shared" ref="AH875:AH877" si="220">8917.04*AG875/I875</f>
        <v>5088.8018774160746</v>
      </c>
      <c r="AI875" s="458">
        <v>0</v>
      </c>
      <c r="AJ875" s="458">
        <v>0</v>
      </c>
      <c r="AK875" s="458">
        <v>0</v>
      </c>
      <c r="AL875" s="464">
        <v>0</v>
      </c>
      <c r="AM875" s="458">
        <v>0</v>
      </c>
      <c r="AN875" s="458">
        <v>0</v>
      </c>
      <c r="AO875" s="464">
        <v>0</v>
      </c>
      <c r="AP875" s="458">
        <v>0</v>
      </c>
      <c r="AQ875" s="449">
        <v>0</v>
      </c>
      <c r="AR875" s="449">
        <v>0</v>
      </c>
    </row>
    <row r="876" spans="1:44" s="449" customFormat="1" ht="36" customHeight="1">
      <c r="A876" s="449">
        <v>1</v>
      </c>
      <c r="B876" s="459">
        <f>SUBTOTAL(103,$A$552:A876)</f>
        <v>4</v>
      </c>
      <c r="C876" s="450" t="s">
        <v>128</v>
      </c>
      <c r="D876" s="452">
        <v>1975</v>
      </c>
      <c r="E876" s="452"/>
      <c r="F876" s="460" t="s">
        <v>262</v>
      </c>
      <c r="G876" s="452">
        <v>2</v>
      </c>
      <c r="H876" s="452" t="s">
        <v>306</v>
      </c>
      <c r="I876" s="453">
        <v>786.44</v>
      </c>
      <c r="J876" s="453">
        <v>726.3</v>
      </c>
      <c r="K876" s="453">
        <v>726.3</v>
      </c>
      <c r="L876" s="461">
        <v>32</v>
      </c>
      <c r="M876" s="452" t="s">
        <v>260</v>
      </c>
      <c r="N876" s="452" t="s">
        <v>264</v>
      </c>
      <c r="O876" s="455" t="s">
        <v>278</v>
      </c>
      <c r="P876" s="456">
        <v>3561345.98</v>
      </c>
      <c r="Q876" s="456">
        <v>0</v>
      </c>
      <c r="R876" s="456">
        <v>0</v>
      </c>
      <c r="S876" s="456">
        <f t="shared" si="217"/>
        <v>3561345.98</v>
      </c>
      <c r="T876" s="456">
        <f t="shared" si="214"/>
        <v>4528.4395249478657</v>
      </c>
      <c r="U876" s="456">
        <f>V876</f>
        <v>7291.78122170795</v>
      </c>
      <c r="V876" s="463">
        <v>7291.78122170795</v>
      </c>
      <c r="W876" s="463">
        <f t="shared" si="218"/>
        <v>7291.78122170795</v>
      </c>
      <c r="X876" s="463">
        <f t="shared" si="219"/>
        <v>2763.3416967600842</v>
      </c>
      <c r="Y876" s="458">
        <v>0</v>
      </c>
      <c r="Z876" s="458">
        <v>0</v>
      </c>
      <c r="AA876" s="458">
        <v>0</v>
      </c>
      <c r="AB876" s="458">
        <v>0</v>
      </c>
      <c r="AC876" s="458">
        <v>0</v>
      </c>
      <c r="AD876" s="458">
        <v>0</v>
      </c>
      <c r="AE876" s="458">
        <v>0</v>
      </c>
      <c r="AF876" s="464">
        <v>0</v>
      </c>
      <c r="AG876" s="458">
        <v>643.1</v>
      </c>
      <c r="AH876" s="464">
        <f t="shared" si="220"/>
        <v>7291.78122170795</v>
      </c>
      <c r="AI876" s="458">
        <v>0</v>
      </c>
      <c r="AJ876" s="458">
        <v>0</v>
      </c>
      <c r="AK876" s="458">
        <v>0</v>
      </c>
      <c r="AL876" s="464">
        <v>0</v>
      </c>
      <c r="AM876" s="458">
        <v>0</v>
      </c>
      <c r="AN876" s="458">
        <v>0</v>
      </c>
      <c r="AO876" s="464">
        <v>0</v>
      </c>
      <c r="AP876" s="458">
        <v>0</v>
      </c>
      <c r="AQ876" s="449">
        <v>0</v>
      </c>
      <c r="AR876" s="449">
        <v>0</v>
      </c>
    </row>
    <row r="877" spans="1:44" s="449" customFormat="1" ht="36" customHeight="1">
      <c r="A877" s="449">
        <v>1</v>
      </c>
      <c r="B877" s="459">
        <f>SUBTOTAL(103,$A$552:A877)</f>
        <v>5</v>
      </c>
      <c r="C877" s="450" t="s">
        <v>126</v>
      </c>
      <c r="D877" s="452">
        <v>1972</v>
      </c>
      <c r="E877" s="452"/>
      <c r="F877" s="460" t="s">
        <v>262</v>
      </c>
      <c r="G877" s="452">
        <v>2</v>
      </c>
      <c r="H877" s="452" t="s">
        <v>297</v>
      </c>
      <c r="I877" s="453">
        <v>669.61</v>
      </c>
      <c r="J877" s="453">
        <v>669.61</v>
      </c>
      <c r="K877" s="453">
        <v>621.29</v>
      </c>
      <c r="L877" s="461">
        <v>12</v>
      </c>
      <c r="M877" s="452" t="s">
        <v>260</v>
      </c>
      <c r="N877" s="452" t="s">
        <v>264</v>
      </c>
      <c r="O877" s="455" t="s">
        <v>279</v>
      </c>
      <c r="P877" s="456">
        <v>2858655.04</v>
      </c>
      <c r="Q877" s="456">
        <v>0</v>
      </c>
      <c r="R877" s="456">
        <v>0</v>
      </c>
      <c r="S877" s="456">
        <f t="shared" si="217"/>
        <v>2858655.04</v>
      </c>
      <c r="T877" s="456">
        <f t="shared" si="214"/>
        <v>4269.1343319245534</v>
      </c>
      <c r="U877" s="456">
        <v>7419.8359451023725</v>
      </c>
      <c r="V877" s="463">
        <v>7419.8359451023725</v>
      </c>
      <c r="W877" s="463">
        <f t="shared" si="218"/>
        <v>7419.8359451023725</v>
      </c>
      <c r="X877" s="463">
        <f t="shared" si="219"/>
        <v>3150.7016131778191</v>
      </c>
      <c r="Y877" s="458">
        <v>0</v>
      </c>
      <c r="Z877" s="458">
        <v>0</v>
      </c>
      <c r="AA877" s="458">
        <v>0</v>
      </c>
      <c r="AB877" s="458">
        <v>0</v>
      </c>
      <c r="AC877" s="458">
        <v>0</v>
      </c>
      <c r="AD877" s="458">
        <v>0</v>
      </c>
      <c r="AE877" s="458">
        <v>0</v>
      </c>
      <c r="AF877" s="464">
        <v>0</v>
      </c>
      <c r="AG877" s="458">
        <v>557.17999999999995</v>
      </c>
      <c r="AH877" s="464">
        <f t="shared" si="220"/>
        <v>7419.8359451023725</v>
      </c>
      <c r="AI877" s="458">
        <v>0</v>
      </c>
      <c r="AJ877" s="458">
        <v>0</v>
      </c>
      <c r="AK877" s="458">
        <v>0</v>
      </c>
      <c r="AL877" s="464">
        <v>0</v>
      </c>
      <c r="AM877" s="458">
        <v>0</v>
      </c>
      <c r="AN877" s="458">
        <v>0</v>
      </c>
      <c r="AO877" s="464">
        <v>0</v>
      </c>
      <c r="AP877" s="458">
        <v>0</v>
      </c>
      <c r="AQ877" s="449">
        <v>0</v>
      </c>
      <c r="AR877" s="449">
        <v>0</v>
      </c>
    </row>
    <row r="878" spans="1:44" s="449" customFormat="1" ht="36" customHeight="1">
      <c r="A878" s="449">
        <v>1</v>
      </c>
      <c r="B878" s="459">
        <f>SUBTOTAL(103,$A$552:A878)</f>
        <v>6</v>
      </c>
      <c r="C878" s="450" t="s">
        <v>123</v>
      </c>
      <c r="D878" s="452">
        <v>1978</v>
      </c>
      <c r="E878" s="452"/>
      <c r="F878" s="460" t="s">
        <v>281</v>
      </c>
      <c r="G878" s="452">
        <v>5</v>
      </c>
      <c r="H878" s="452" t="s">
        <v>302</v>
      </c>
      <c r="I878" s="453">
        <v>4027.2</v>
      </c>
      <c r="J878" s="453">
        <v>3079.4</v>
      </c>
      <c r="K878" s="453">
        <v>3079.4</v>
      </c>
      <c r="L878" s="461">
        <v>157</v>
      </c>
      <c r="M878" s="452" t="s">
        <v>260</v>
      </c>
      <c r="N878" s="452" t="s">
        <v>264</v>
      </c>
      <c r="O878" s="455" t="s">
        <v>279</v>
      </c>
      <c r="P878" s="456">
        <v>120068.08</v>
      </c>
      <c r="Q878" s="456">
        <v>0</v>
      </c>
      <c r="R878" s="456">
        <v>0</v>
      </c>
      <c r="S878" s="456">
        <f t="shared" si="217"/>
        <v>120068.08</v>
      </c>
      <c r="T878" s="456">
        <f t="shared" si="214"/>
        <v>29.81428287644021</v>
      </c>
      <c r="U878" s="462">
        <f>T878</f>
        <v>29.81428287644021</v>
      </c>
      <c r="V878" s="463">
        <v>29.81428287644021</v>
      </c>
      <c r="W878" s="463">
        <f t="shared" si="218"/>
        <v>0</v>
      </c>
      <c r="X878" s="463">
        <f t="shared" si="219"/>
        <v>0</v>
      </c>
      <c r="Y878" s="458">
        <v>0</v>
      </c>
      <c r="Z878" s="458">
        <v>0</v>
      </c>
      <c r="AA878" s="458">
        <v>0</v>
      </c>
      <c r="AB878" s="458">
        <v>0</v>
      </c>
      <c r="AC878" s="458">
        <v>0</v>
      </c>
      <c r="AD878" s="458">
        <v>0</v>
      </c>
      <c r="AE878" s="458">
        <v>0</v>
      </c>
      <c r="AF878" s="464">
        <v>0</v>
      </c>
      <c r="AG878" s="458">
        <v>0</v>
      </c>
      <c r="AH878" s="458">
        <v>0</v>
      </c>
      <c r="AI878" s="458">
        <v>0</v>
      </c>
      <c r="AJ878" s="458">
        <v>0</v>
      </c>
      <c r="AK878" s="458">
        <v>0</v>
      </c>
      <c r="AL878" s="464">
        <v>0</v>
      </c>
      <c r="AM878" s="458">
        <v>0</v>
      </c>
      <c r="AN878" s="458">
        <v>0</v>
      </c>
      <c r="AO878" s="464">
        <v>0</v>
      </c>
      <c r="AP878" s="458">
        <v>0</v>
      </c>
      <c r="AQ878" s="449">
        <v>0</v>
      </c>
      <c r="AR878" s="449">
        <v>0</v>
      </c>
    </row>
    <row r="879" spans="1:44" s="449" customFormat="1" ht="36" customHeight="1">
      <c r="A879" s="449">
        <v>1</v>
      </c>
      <c r="B879" s="459">
        <f>SUBTOTAL(103,$A$552:A879)</f>
        <v>7</v>
      </c>
      <c r="C879" s="450" t="s">
        <v>124</v>
      </c>
      <c r="D879" s="452">
        <v>1986</v>
      </c>
      <c r="E879" s="452"/>
      <c r="F879" s="460" t="s">
        <v>262</v>
      </c>
      <c r="G879" s="452">
        <v>5</v>
      </c>
      <c r="H879" s="452" t="s">
        <v>298</v>
      </c>
      <c r="I879" s="453">
        <v>2851.99</v>
      </c>
      <c r="J879" s="453">
        <v>2360.59</v>
      </c>
      <c r="K879" s="453">
        <v>2342</v>
      </c>
      <c r="L879" s="461">
        <v>145</v>
      </c>
      <c r="M879" s="452" t="s">
        <v>260</v>
      </c>
      <c r="N879" s="452" t="s">
        <v>264</v>
      </c>
      <c r="O879" s="455" t="s">
        <v>279</v>
      </c>
      <c r="P879" s="456">
        <v>119926.1</v>
      </c>
      <c r="Q879" s="456">
        <v>0</v>
      </c>
      <c r="R879" s="456">
        <v>0</v>
      </c>
      <c r="S879" s="456">
        <f>P879-Q879-R879</f>
        <v>119926.1</v>
      </c>
      <c r="T879" s="456">
        <f t="shared" si="214"/>
        <v>42.049972124726949</v>
      </c>
      <c r="U879" s="462">
        <f>T879</f>
        <v>42.049972124726949</v>
      </c>
      <c r="V879" s="463">
        <v>42.049972124726949</v>
      </c>
      <c r="W879" s="463">
        <f t="shared" si="218"/>
        <v>0</v>
      </c>
      <c r="X879" s="463">
        <f t="shared" si="219"/>
        <v>0</v>
      </c>
      <c r="Y879" s="458">
        <v>0</v>
      </c>
      <c r="Z879" s="458">
        <v>0</v>
      </c>
      <c r="AA879" s="458">
        <v>0</v>
      </c>
      <c r="AB879" s="458">
        <v>0</v>
      </c>
      <c r="AC879" s="458">
        <v>0</v>
      </c>
      <c r="AD879" s="458">
        <v>0</v>
      </c>
      <c r="AE879" s="458">
        <v>0</v>
      </c>
      <c r="AF879" s="464">
        <v>0</v>
      </c>
      <c r="AG879" s="458">
        <v>0</v>
      </c>
      <c r="AH879" s="458">
        <v>0</v>
      </c>
      <c r="AI879" s="458">
        <v>0</v>
      </c>
      <c r="AJ879" s="458">
        <v>0</v>
      </c>
      <c r="AK879" s="458">
        <v>0</v>
      </c>
      <c r="AL879" s="464">
        <v>0</v>
      </c>
      <c r="AM879" s="458">
        <v>0</v>
      </c>
      <c r="AN879" s="458">
        <v>0</v>
      </c>
      <c r="AO879" s="464">
        <v>0</v>
      </c>
      <c r="AP879" s="458">
        <v>0</v>
      </c>
      <c r="AQ879" s="449">
        <v>0</v>
      </c>
      <c r="AR879" s="449">
        <v>0</v>
      </c>
    </row>
    <row r="880" spans="1:44" s="449" customFormat="1" ht="36" customHeight="1">
      <c r="A880" s="449">
        <v>1</v>
      </c>
      <c r="B880" s="459">
        <f>SUBTOTAL(103,$A$552:A880)</f>
        <v>8</v>
      </c>
      <c r="C880" s="450" t="s">
        <v>129</v>
      </c>
      <c r="D880" s="452">
        <v>1978</v>
      </c>
      <c r="E880" s="452"/>
      <c r="F880" s="460" t="s">
        <v>262</v>
      </c>
      <c r="G880" s="452">
        <v>3</v>
      </c>
      <c r="H880" s="452" t="s">
        <v>306</v>
      </c>
      <c r="I880" s="453">
        <v>1582.3</v>
      </c>
      <c r="J880" s="453">
        <v>1471.8</v>
      </c>
      <c r="K880" s="453">
        <v>1471.8</v>
      </c>
      <c r="L880" s="461">
        <v>69</v>
      </c>
      <c r="M880" s="452" t="s">
        <v>260</v>
      </c>
      <c r="N880" s="452" t="s">
        <v>264</v>
      </c>
      <c r="O880" s="455" t="s">
        <v>279</v>
      </c>
      <c r="P880" s="456">
        <v>194982.26</v>
      </c>
      <c r="Q880" s="456">
        <v>0</v>
      </c>
      <c r="R880" s="456">
        <v>0</v>
      </c>
      <c r="S880" s="456">
        <f t="shared" si="217"/>
        <v>194982.26</v>
      </c>
      <c r="T880" s="456">
        <f t="shared" si="214"/>
        <v>123.22711243127094</v>
      </c>
      <c r="U880" s="462">
        <f>T880</f>
        <v>123.22711243127094</v>
      </c>
      <c r="V880" s="463">
        <v>123.22711243127094</v>
      </c>
      <c r="W880" s="463">
        <f t="shared" si="218"/>
        <v>0</v>
      </c>
      <c r="X880" s="463">
        <f t="shared" si="219"/>
        <v>0</v>
      </c>
      <c r="Y880" s="458">
        <v>0</v>
      </c>
      <c r="Z880" s="458">
        <v>0</v>
      </c>
      <c r="AA880" s="458">
        <v>0</v>
      </c>
      <c r="AB880" s="458">
        <v>0</v>
      </c>
      <c r="AC880" s="458">
        <v>0</v>
      </c>
      <c r="AD880" s="458">
        <v>0</v>
      </c>
      <c r="AE880" s="458">
        <v>0</v>
      </c>
      <c r="AF880" s="464">
        <v>0</v>
      </c>
      <c r="AG880" s="458">
        <v>0</v>
      </c>
      <c r="AH880" s="458">
        <v>0</v>
      </c>
      <c r="AI880" s="458">
        <v>0</v>
      </c>
      <c r="AJ880" s="458">
        <v>0</v>
      </c>
      <c r="AK880" s="458">
        <v>0</v>
      </c>
      <c r="AL880" s="464">
        <v>0</v>
      </c>
      <c r="AM880" s="458">
        <v>0</v>
      </c>
      <c r="AN880" s="458">
        <v>0</v>
      </c>
      <c r="AO880" s="464">
        <v>0</v>
      </c>
      <c r="AP880" s="458">
        <v>0</v>
      </c>
      <c r="AQ880" s="449">
        <v>0</v>
      </c>
      <c r="AR880" s="449">
        <v>0</v>
      </c>
    </row>
    <row r="881" spans="1:44" s="449" customFormat="1" ht="36" customHeight="1">
      <c r="A881" s="449">
        <v>1</v>
      </c>
      <c r="B881" s="459">
        <f>SUBTOTAL(103,$A$552:A881)</f>
        <v>9</v>
      </c>
      <c r="C881" s="450" t="s">
        <v>114</v>
      </c>
      <c r="D881" s="452">
        <v>1973</v>
      </c>
      <c r="E881" s="452"/>
      <c r="F881" s="460" t="s">
        <v>262</v>
      </c>
      <c r="G881" s="452">
        <v>2</v>
      </c>
      <c r="H881" s="452" t="s">
        <v>297</v>
      </c>
      <c r="I881" s="453">
        <v>781.06</v>
      </c>
      <c r="J881" s="453">
        <v>721</v>
      </c>
      <c r="K881" s="453">
        <v>681.23</v>
      </c>
      <c r="L881" s="461">
        <v>38</v>
      </c>
      <c r="M881" s="452" t="s">
        <v>260</v>
      </c>
      <c r="N881" s="452" t="s">
        <v>264</v>
      </c>
      <c r="O881" s="455" t="s">
        <v>278</v>
      </c>
      <c r="P881" s="456">
        <v>2512737.2000000002</v>
      </c>
      <c r="Q881" s="456">
        <v>0</v>
      </c>
      <c r="R881" s="456">
        <v>0</v>
      </c>
      <c r="S881" s="456">
        <f t="shared" si="217"/>
        <v>2512737.2000000002</v>
      </c>
      <c r="T881" s="456">
        <f t="shared" si="214"/>
        <v>3217.0860113179529</v>
      </c>
      <c r="U881" s="456">
        <v>7267.7997388164813</v>
      </c>
      <c r="V881" s="463">
        <v>7267.7997388164813</v>
      </c>
      <c r="W881" s="463">
        <f t="shared" si="218"/>
        <v>7267.7997388164813</v>
      </c>
      <c r="X881" s="463">
        <f t="shared" si="219"/>
        <v>4050.7137274985284</v>
      </c>
      <c r="Y881" s="458">
        <v>0</v>
      </c>
      <c r="Z881" s="458">
        <v>0</v>
      </c>
      <c r="AA881" s="458">
        <v>0</v>
      </c>
      <c r="AB881" s="458">
        <v>0</v>
      </c>
      <c r="AC881" s="458">
        <v>0</v>
      </c>
      <c r="AD881" s="458">
        <v>0</v>
      </c>
      <c r="AE881" s="458">
        <v>0</v>
      </c>
      <c r="AF881" s="464">
        <v>0</v>
      </c>
      <c r="AG881" s="458">
        <v>636.6</v>
      </c>
      <c r="AH881" s="464">
        <f>8917.04*AG881/I881</f>
        <v>7267.7997388164813</v>
      </c>
      <c r="AI881" s="458">
        <v>0</v>
      </c>
      <c r="AJ881" s="458">
        <v>0</v>
      </c>
      <c r="AK881" s="458">
        <v>0</v>
      </c>
      <c r="AL881" s="464">
        <v>0</v>
      </c>
      <c r="AM881" s="458">
        <v>0</v>
      </c>
      <c r="AN881" s="458">
        <v>0</v>
      </c>
      <c r="AO881" s="464">
        <v>0</v>
      </c>
      <c r="AP881" s="458">
        <v>0</v>
      </c>
      <c r="AQ881" s="449">
        <v>0</v>
      </c>
      <c r="AR881" s="449">
        <v>0</v>
      </c>
    </row>
    <row r="882" spans="1:44" s="449" customFormat="1" ht="36" customHeight="1">
      <c r="A882" s="449">
        <v>1</v>
      </c>
      <c r="B882" s="459">
        <f>SUBTOTAL(103,$A$552:A882)</f>
        <v>10</v>
      </c>
      <c r="C882" s="450" t="s">
        <v>1182</v>
      </c>
      <c r="D882" s="452">
        <v>1987</v>
      </c>
      <c r="E882" s="452"/>
      <c r="F882" s="460" t="s">
        <v>262</v>
      </c>
      <c r="G882" s="452">
        <v>2</v>
      </c>
      <c r="H882" s="452" t="s">
        <v>306</v>
      </c>
      <c r="I882" s="456">
        <v>1448.2</v>
      </c>
      <c r="J882" s="456">
        <v>1448.2</v>
      </c>
      <c r="K882" s="456">
        <v>1448.2</v>
      </c>
      <c r="L882" s="461">
        <v>53</v>
      </c>
      <c r="M882" s="452" t="s">
        <v>260</v>
      </c>
      <c r="N882" s="452" t="s">
        <v>264</v>
      </c>
      <c r="O882" s="455" t="s">
        <v>1287</v>
      </c>
      <c r="P882" s="456">
        <v>903922.43</v>
      </c>
      <c r="Q882" s="456">
        <v>0</v>
      </c>
      <c r="R882" s="456">
        <v>0</v>
      </c>
      <c r="S882" s="456">
        <f t="shared" si="217"/>
        <v>903922.43</v>
      </c>
      <c r="T882" s="456">
        <f t="shared" si="214"/>
        <v>624.16961055102888</v>
      </c>
      <c r="U882" s="456">
        <v>3444.64</v>
      </c>
      <c r="V882" s="463">
        <v>3444.64</v>
      </c>
      <c r="W882" s="463">
        <f t="shared" si="218"/>
        <v>3444.64</v>
      </c>
      <c r="X882" s="463">
        <f t="shared" si="219"/>
        <v>2820.4703894489712</v>
      </c>
      <c r="Y882" s="458">
        <v>0</v>
      </c>
      <c r="Z882" s="458">
        <v>0</v>
      </c>
      <c r="AA882" s="458">
        <v>3259.66</v>
      </c>
      <c r="AB882" s="458">
        <v>184.98</v>
      </c>
      <c r="AC882" s="458">
        <v>0</v>
      </c>
      <c r="AD882" s="458">
        <v>0</v>
      </c>
      <c r="AE882" s="458">
        <v>0</v>
      </c>
      <c r="AF882" s="464">
        <v>0</v>
      </c>
      <c r="AG882" s="458">
        <v>0</v>
      </c>
      <c r="AH882" s="458">
        <v>0</v>
      </c>
      <c r="AI882" s="458">
        <v>0</v>
      </c>
      <c r="AJ882" s="458">
        <v>0</v>
      </c>
      <c r="AK882" s="458">
        <v>0</v>
      </c>
      <c r="AL882" s="464">
        <v>0</v>
      </c>
      <c r="AM882" s="458">
        <v>0</v>
      </c>
      <c r="AN882" s="458">
        <v>0</v>
      </c>
      <c r="AO882" s="464">
        <v>0</v>
      </c>
      <c r="AP882" s="458">
        <v>0</v>
      </c>
      <c r="AQ882" s="449">
        <v>0</v>
      </c>
      <c r="AR882" s="449">
        <v>0</v>
      </c>
    </row>
    <row r="883" spans="1:44" s="449" customFormat="1" ht="36" customHeight="1">
      <c r="A883" s="449">
        <v>1</v>
      </c>
      <c r="B883" s="459">
        <f>SUBTOTAL(103,$A$552:A883)</f>
        <v>11</v>
      </c>
      <c r="C883" s="450" t="s">
        <v>2231</v>
      </c>
      <c r="D883" s="452">
        <v>1959</v>
      </c>
      <c r="E883" s="452"/>
      <c r="F883" s="460" t="s">
        <v>262</v>
      </c>
      <c r="G883" s="452">
        <v>2</v>
      </c>
      <c r="H883" s="452">
        <v>1</v>
      </c>
      <c r="I883" s="456">
        <v>428.93</v>
      </c>
      <c r="J883" s="456">
        <v>378.98</v>
      </c>
      <c r="K883" s="456">
        <v>378.98</v>
      </c>
      <c r="L883" s="461">
        <v>16</v>
      </c>
      <c r="M883" s="452" t="s">
        <v>260</v>
      </c>
      <c r="N883" s="452" t="s">
        <v>261</v>
      </c>
      <c r="O883" s="455" t="s">
        <v>263</v>
      </c>
      <c r="P883" s="456">
        <v>2228060.91</v>
      </c>
      <c r="Q883" s="456">
        <v>0</v>
      </c>
      <c r="R883" s="456">
        <v>0</v>
      </c>
      <c r="S883" s="456">
        <f t="shared" si="217"/>
        <v>2228060.91</v>
      </c>
      <c r="T883" s="456">
        <f t="shared" si="214"/>
        <v>5194.4627561606794</v>
      </c>
      <c r="U883" s="456">
        <f>V883</f>
        <v>7603.5888839670815</v>
      </c>
      <c r="V883" s="463">
        <v>7603.5888839670815</v>
      </c>
      <c r="W883" s="463">
        <f t="shared" si="218"/>
        <v>7603.5888839670815</v>
      </c>
      <c r="X883" s="463">
        <f t="shared" si="219"/>
        <v>2409.1261278064021</v>
      </c>
      <c r="Y883" s="458">
        <v>0</v>
      </c>
      <c r="Z883" s="458">
        <v>0</v>
      </c>
      <c r="AA883" s="458">
        <v>0</v>
      </c>
      <c r="AB883" s="458">
        <v>0</v>
      </c>
      <c r="AC883" s="458">
        <v>0</v>
      </c>
      <c r="AD883" s="458">
        <v>0</v>
      </c>
      <c r="AE883" s="458">
        <v>0</v>
      </c>
      <c r="AF883" s="464">
        <v>0</v>
      </c>
      <c r="AG883" s="458">
        <v>365.75</v>
      </c>
      <c r="AH883" s="464">
        <f>8917.04*AG883/I883</f>
        <v>7603.5888839670815</v>
      </c>
      <c r="AI883" s="458">
        <v>0</v>
      </c>
      <c r="AJ883" s="458">
        <v>0</v>
      </c>
      <c r="AK883" s="458">
        <v>0</v>
      </c>
      <c r="AL883" s="464">
        <v>0</v>
      </c>
      <c r="AM883" s="458">
        <v>0</v>
      </c>
      <c r="AN883" s="458">
        <v>0</v>
      </c>
      <c r="AO883" s="464">
        <v>0</v>
      </c>
      <c r="AP883" s="458">
        <v>0</v>
      </c>
      <c r="AQ883" s="449">
        <v>0</v>
      </c>
      <c r="AR883" s="449">
        <v>0</v>
      </c>
    </row>
    <row r="884" spans="1:44" s="204" customFormat="1" ht="36" customHeight="1">
      <c r="B884" s="197" t="s">
        <v>801</v>
      </c>
      <c r="C884" s="197"/>
      <c r="D884" s="199" t="s">
        <v>857</v>
      </c>
      <c r="E884" s="199" t="s">
        <v>857</v>
      </c>
      <c r="F884" s="199" t="s">
        <v>857</v>
      </c>
      <c r="G884" s="199" t="s">
        <v>857</v>
      </c>
      <c r="H884" s="199" t="s">
        <v>857</v>
      </c>
      <c r="I884" s="203">
        <f>SUM(I885:I886)</f>
        <v>1443.4</v>
      </c>
      <c r="J884" s="203">
        <f>SUM(J885:J886)</f>
        <v>1238.9000000000001</v>
      </c>
      <c r="K884" s="203">
        <f>SUM(K885:K886)</f>
        <v>1204.5999999999999</v>
      </c>
      <c r="L884" s="201">
        <f>SUM(L885:L886)</f>
        <v>68</v>
      </c>
      <c r="M884" s="199" t="s">
        <v>857</v>
      </c>
      <c r="N884" s="199" t="s">
        <v>857</v>
      </c>
      <c r="O884" s="202" t="s">
        <v>857</v>
      </c>
      <c r="P884" s="203">
        <v>5513180.9399999995</v>
      </c>
      <c r="Q884" s="203">
        <f>SUM(Q885:Q886)</f>
        <v>0</v>
      </c>
      <c r="R884" s="203">
        <f>SUM(R885:R886)</f>
        <v>0</v>
      </c>
      <c r="S884" s="203">
        <f>SUM(S885:S886)</f>
        <v>5513180.9399999995</v>
      </c>
      <c r="T884" s="203">
        <f t="shared" si="214"/>
        <v>3819.5794235832059</v>
      </c>
      <c r="U884" s="203">
        <f>MAX(U885:U886)</f>
        <v>6548.1020551378451</v>
      </c>
      <c r="W884" s="217"/>
      <c r="Y884" s="205">
        <v>0</v>
      </c>
      <c r="Z884" s="205">
        <v>0</v>
      </c>
      <c r="AA884" s="205">
        <v>0</v>
      </c>
      <c r="AB884" s="205">
        <v>0</v>
      </c>
      <c r="AC884" s="205">
        <v>0</v>
      </c>
      <c r="AD884" s="205">
        <v>0</v>
      </c>
      <c r="AE884" s="205">
        <v>0</v>
      </c>
      <c r="AF884" s="205">
        <v>0</v>
      </c>
      <c r="AG884" s="205">
        <v>293</v>
      </c>
      <c r="AH884" s="205">
        <v>1132822</v>
      </c>
      <c r="AI884" s="205">
        <v>0</v>
      </c>
      <c r="AJ884" s="205">
        <v>0</v>
      </c>
      <c r="AK884" s="205">
        <v>0</v>
      </c>
      <c r="AL884" s="205">
        <v>0</v>
      </c>
      <c r="AM884" s="205">
        <v>0</v>
      </c>
      <c r="AN884" s="205">
        <v>0</v>
      </c>
      <c r="AO884" s="205">
        <v>4310144.67</v>
      </c>
      <c r="AP884" s="205">
        <v>0</v>
      </c>
      <c r="AQ884" s="204">
        <v>0</v>
      </c>
      <c r="AR884" s="204">
        <v>0</v>
      </c>
    </row>
    <row r="885" spans="1:44" s="204" customFormat="1" ht="36" customHeight="1">
      <c r="A885" s="204">
        <v>1</v>
      </c>
      <c r="B885" s="207">
        <f>SUBTOTAL(103,$A$552:A885)</f>
        <v>12</v>
      </c>
      <c r="C885" s="197" t="s">
        <v>167</v>
      </c>
      <c r="D885" s="199">
        <v>1983</v>
      </c>
      <c r="E885" s="199"/>
      <c r="F885" s="208" t="s">
        <v>262</v>
      </c>
      <c r="G885" s="199">
        <v>2</v>
      </c>
      <c r="H885" s="199" t="s">
        <v>306</v>
      </c>
      <c r="I885" s="200">
        <v>1044.4000000000001</v>
      </c>
      <c r="J885" s="200">
        <v>943.9</v>
      </c>
      <c r="K885" s="200">
        <v>943.9</v>
      </c>
      <c r="L885" s="209">
        <v>47</v>
      </c>
      <c r="M885" s="199" t="s">
        <v>260</v>
      </c>
      <c r="N885" s="199" t="s">
        <v>331</v>
      </c>
      <c r="O885" s="202" t="s">
        <v>777</v>
      </c>
      <c r="P885" s="203">
        <v>4365745.54</v>
      </c>
      <c r="Q885" s="203">
        <v>0</v>
      </c>
      <c r="R885" s="203">
        <v>0</v>
      </c>
      <c r="S885" s="203">
        <f>P885-Q885-R885</f>
        <v>4365745.54</v>
      </c>
      <c r="T885" s="203">
        <f t="shared" si="214"/>
        <v>4180.1470126388358</v>
      </c>
      <c r="U885" s="203">
        <v>4564.9340291076214</v>
      </c>
      <c r="V885" s="210">
        <v>4564.9340291076214</v>
      </c>
      <c r="W885" s="210">
        <f t="shared" ref="W885:W886" si="221">Y885+Z885+AA885+AB885+AC885+AF885+AH885+AJ885+AL885+AN885+AO885+AP885+AQ885+AR885</f>
        <v>4564.9340291076214</v>
      </c>
      <c r="X885" s="210">
        <f t="shared" ref="X885:X886" si="222">U885-T885</f>
        <v>384.78701646878562</v>
      </c>
      <c r="Y885" s="205">
        <v>0</v>
      </c>
      <c r="Z885" s="205">
        <v>0</v>
      </c>
      <c r="AA885" s="205">
        <v>0</v>
      </c>
      <c r="AB885" s="205">
        <v>0</v>
      </c>
      <c r="AC885" s="205">
        <v>0</v>
      </c>
      <c r="AD885" s="205">
        <v>0</v>
      </c>
      <c r="AE885" s="205">
        <v>0</v>
      </c>
      <c r="AF885" s="211">
        <v>0</v>
      </c>
      <c r="AG885" s="205">
        <v>0</v>
      </c>
      <c r="AH885" s="205">
        <v>0</v>
      </c>
      <c r="AI885" s="205">
        <v>0</v>
      </c>
      <c r="AJ885" s="205">
        <v>0</v>
      </c>
      <c r="AK885" s="205">
        <v>0</v>
      </c>
      <c r="AL885" s="211">
        <v>0</v>
      </c>
      <c r="AM885" s="205">
        <v>0</v>
      </c>
      <c r="AN885" s="205">
        <v>0</v>
      </c>
      <c r="AO885" s="211">
        <v>4564.9340291076214</v>
      </c>
      <c r="AP885" s="205">
        <v>0</v>
      </c>
      <c r="AQ885" s="204">
        <v>0</v>
      </c>
      <c r="AR885" s="204">
        <v>0</v>
      </c>
    </row>
    <row r="886" spans="1:44" s="204" customFormat="1" ht="36" customHeight="1">
      <c r="A886" s="204">
        <v>1</v>
      </c>
      <c r="B886" s="207">
        <f>SUBTOTAL(103,$A$552:A886)</f>
        <v>13</v>
      </c>
      <c r="C886" s="197" t="s">
        <v>1525</v>
      </c>
      <c r="D886" s="199">
        <v>1967</v>
      </c>
      <c r="E886" s="199"/>
      <c r="F886" s="208" t="s">
        <v>1527</v>
      </c>
      <c r="G886" s="199">
        <v>2</v>
      </c>
      <c r="H886" s="199" t="s">
        <v>298</v>
      </c>
      <c r="I886" s="200">
        <v>399</v>
      </c>
      <c r="J886" s="200">
        <v>295</v>
      </c>
      <c r="K886" s="200">
        <v>260.7</v>
      </c>
      <c r="L886" s="209">
        <v>21</v>
      </c>
      <c r="M886" s="199" t="s">
        <v>260</v>
      </c>
      <c r="N886" s="199" t="s">
        <v>331</v>
      </c>
      <c r="O886" s="202" t="s">
        <v>777</v>
      </c>
      <c r="P886" s="203">
        <v>1147435.3999999999</v>
      </c>
      <c r="Q886" s="203">
        <v>0</v>
      </c>
      <c r="R886" s="203">
        <v>0</v>
      </c>
      <c r="S886" s="203">
        <f>P886-Q886-R886</f>
        <v>1147435.3999999999</v>
      </c>
      <c r="T886" s="203">
        <f t="shared" si="214"/>
        <v>2875.777944862155</v>
      </c>
      <c r="U886" s="203">
        <v>6548.1020551378451</v>
      </c>
      <c r="V886" s="210">
        <v>6548.1020551378451</v>
      </c>
      <c r="W886" s="210">
        <f t="shared" si="221"/>
        <v>6548.1020551378451</v>
      </c>
      <c r="X886" s="210">
        <f t="shared" si="222"/>
        <v>3672.3241102756901</v>
      </c>
      <c r="Y886" s="205">
        <v>0</v>
      </c>
      <c r="Z886" s="205">
        <v>0</v>
      </c>
      <c r="AA886" s="205">
        <v>0</v>
      </c>
      <c r="AB886" s="205">
        <v>0</v>
      </c>
      <c r="AC886" s="205">
        <v>0</v>
      </c>
      <c r="AD886" s="205">
        <v>0</v>
      </c>
      <c r="AE886" s="205">
        <v>0</v>
      </c>
      <c r="AF886" s="211">
        <v>0</v>
      </c>
      <c r="AG886" s="205">
        <v>293</v>
      </c>
      <c r="AH886" s="211">
        <f>8917.04*AG886/I886</f>
        <v>6548.1020551378451</v>
      </c>
      <c r="AI886" s="205">
        <v>0</v>
      </c>
      <c r="AJ886" s="205">
        <v>0</v>
      </c>
      <c r="AK886" s="205">
        <v>0</v>
      </c>
      <c r="AL886" s="211">
        <v>0</v>
      </c>
      <c r="AM886" s="205">
        <v>0</v>
      </c>
      <c r="AN886" s="205">
        <v>0</v>
      </c>
      <c r="AO886" s="211">
        <v>0</v>
      </c>
      <c r="AP886" s="205">
        <v>0</v>
      </c>
      <c r="AQ886" s="204">
        <v>0</v>
      </c>
      <c r="AR886" s="204">
        <v>0</v>
      </c>
    </row>
    <row r="887" spans="1:44" s="204" customFormat="1" ht="36" customHeight="1">
      <c r="B887" s="197" t="s">
        <v>803</v>
      </c>
      <c r="C887" s="212"/>
      <c r="D887" s="199" t="s">
        <v>857</v>
      </c>
      <c r="E887" s="199" t="s">
        <v>857</v>
      </c>
      <c r="F887" s="199" t="s">
        <v>857</v>
      </c>
      <c r="G887" s="199" t="s">
        <v>857</v>
      </c>
      <c r="H887" s="199" t="s">
        <v>857</v>
      </c>
      <c r="I887" s="200">
        <f>SUM(I888:I890)</f>
        <v>1854.1999999999998</v>
      </c>
      <c r="J887" s="200">
        <f>SUM(J888:J890)</f>
        <v>1598.8000000000002</v>
      </c>
      <c r="K887" s="200">
        <f>SUM(K888:K890)</f>
        <v>1394.4</v>
      </c>
      <c r="L887" s="201">
        <f>SUM(L888:L890)</f>
        <v>87</v>
      </c>
      <c r="M887" s="199" t="s">
        <v>857</v>
      </c>
      <c r="N887" s="199" t="s">
        <v>857</v>
      </c>
      <c r="O887" s="202" t="s">
        <v>857</v>
      </c>
      <c r="P887" s="203">
        <v>4300110.49</v>
      </c>
      <c r="Q887" s="203">
        <f>SUM(Q888:Q890)</f>
        <v>0</v>
      </c>
      <c r="R887" s="203">
        <f>SUM(R888:R890)</f>
        <v>0</v>
      </c>
      <c r="S887" s="203">
        <f>SUM(S888:S890)</f>
        <v>4300110.49</v>
      </c>
      <c r="T887" s="203">
        <f t="shared" si="214"/>
        <v>2319.1190216805094</v>
      </c>
      <c r="U887" s="203">
        <f>MAX(U888:U890)</f>
        <v>8468.2797569648083</v>
      </c>
      <c r="W887" s="217"/>
      <c r="Y887" s="205">
        <v>0</v>
      </c>
      <c r="Z887" s="205">
        <v>0</v>
      </c>
      <c r="AA887" s="205">
        <v>0</v>
      </c>
      <c r="AB887" s="205">
        <v>0</v>
      </c>
      <c r="AC887" s="205">
        <v>0</v>
      </c>
      <c r="AD887" s="205">
        <v>0</v>
      </c>
      <c r="AE887" s="205">
        <v>0</v>
      </c>
      <c r="AF887" s="205">
        <v>0</v>
      </c>
      <c r="AG887" s="205">
        <v>0</v>
      </c>
      <c r="AH887" s="205">
        <v>0</v>
      </c>
      <c r="AI887" s="205">
        <v>0</v>
      </c>
      <c r="AJ887" s="205">
        <v>0</v>
      </c>
      <c r="AK887" s="205">
        <v>655.53</v>
      </c>
      <c r="AL887" s="205">
        <v>2352267</v>
      </c>
      <c r="AM887" s="205">
        <v>0</v>
      </c>
      <c r="AN887" s="205">
        <v>0</v>
      </c>
      <c r="AO887" s="205">
        <v>1815231</v>
      </c>
      <c r="AP887" s="205">
        <v>0</v>
      </c>
      <c r="AQ887" s="204">
        <v>0</v>
      </c>
      <c r="AR887" s="204">
        <v>0</v>
      </c>
    </row>
    <row r="888" spans="1:44" s="204" customFormat="1" ht="36" customHeight="1">
      <c r="A888" s="204">
        <v>1</v>
      </c>
      <c r="B888" s="207">
        <f>SUBTOTAL(103,$A$552:A888)</f>
        <v>14</v>
      </c>
      <c r="C888" s="197" t="s">
        <v>174</v>
      </c>
      <c r="D888" s="199">
        <v>1968</v>
      </c>
      <c r="E888" s="199">
        <v>2009</v>
      </c>
      <c r="F888" s="208" t="s">
        <v>262</v>
      </c>
      <c r="G888" s="199">
        <v>2</v>
      </c>
      <c r="H888" s="199" t="s">
        <v>297</v>
      </c>
      <c r="I888" s="200">
        <v>791.5</v>
      </c>
      <c r="J888" s="200">
        <v>725.1</v>
      </c>
      <c r="K888" s="200">
        <v>725.1</v>
      </c>
      <c r="L888" s="209">
        <v>42</v>
      </c>
      <c r="M888" s="199" t="s">
        <v>260</v>
      </c>
      <c r="N888" s="199" t="s">
        <v>261</v>
      </c>
      <c r="O888" s="202" t="s">
        <v>263</v>
      </c>
      <c r="P888" s="203">
        <v>78851.77</v>
      </c>
      <c r="Q888" s="203">
        <v>0</v>
      </c>
      <c r="R888" s="203">
        <v>0</v>
      </c>
      <c r="S888" s="203">
        <f>P888-Q888-R888</f>
        <v>78851.77</v>
      </c>
      <c r="T888" s="203">
        <f t="shared" si="214"/>
        <v>99.623209096651934</v>
      </c>
      <c r="U888" s="218">
        <f>T888</f>
        <v>99.623209096651934</v>
      </c>
      <c r="V888" s="210">
        <v>99.623209096651934</v>
      </c>
      <c r="W888" s="210">
        <f t="shared" ref="W888:W890" si="223">Y888+Z888+AA888+AB888+AC888+AF888+AH888+AJ888+AL888+AN888+AO888+AP888+AQ888+AR888</f>
        <v>0</v>
      </c>
      <c r="X888" s="210">
        <f t="shared" ref="X888:X890" si="224">U888-T888</f>
        <v>0</v>
      </c>
      <c r="Y888" s="205">
        <v>0</v>
      </c>
      <c r="Z888" s="205">
        <v>0</v>
      </c>
      <c r="AA888" s="205">
        <v>0</v>
      </c>
      <c r="AB888" s="205">
        <v>0</v>
      </c>
      <c r="AC888" s="205">
        <v>0</v>
      </c>
      <c r="AD888" s="205">
        <v>0</v>
      </c>
      <c r="AE888" s="205">
        <v>0</v>
      </c>
      <c r="AF888" s="211">
        <v>0</v>
      </c>
      <c r="AG888" s="205">
        <v>0</v>
      </c>
      <c r="AH888" s="205">
        <v>0</v>
      </c>
      <c r="AI888" s="205">
        <v>0</v>
      </c>
      <c r="AJ888" s="205">
        <v>0</v>
      </c>
      <c r="AK888" s="205">
        <v>0</v>
      </c>
      <c r="AL888" s="211">
        <v>0</v>
      </c>
      <c r="AM888" s="205">
        <v>0</v>
      </c>
      <c r="AN888" s="205">
        <v>0</v>
      </c>
      <c r="AO888" s="211">
        <v>0</v>
      </c>
      <c r="AP888" s="205">
        <v>0</v>
      </c>
      <c r="AQ888" s="204">
        <v>0</v>
      </c>
      <c r="AR888" s="204">
        <v>0</v>
      </c>
    </row>
    <row r="889" spans="1:44" s="204" customFormat="1" ht="36" customHeight="1">
      <c r="A889" s="204">
        <v>1</v>
      </c>
      <c r="B889" s="207">
        <f>SUBTOTAL(103,$A$552:A889)</f>
        <v>15</v>
      </c>
      <c r="C889" s="197" t="s">
        <v>179</v>
      </c>
      <c r="D889" s="199">
        <v>1955</v>
      </c>
      <c r="E889" s="199"/>
      <c r="F889" s="208" t="s">
        <v>262</v>
      </c>
      <c r="G889" s="199">
        <v>2</v>
      </c>
      <c r="H889" s="199" t="s">
        <v>298</v>
      </c>
      <c r="I889" s="200">
        <v>545.6</v>
      </c>
      <c r="J889" s="200">
        <v>501.6</v>
      </c>
      <c r="K889" s="200">
        <v>384.3</v>
      </c>
      <c r="L889" s="209">
        <v>27</v>
      </c>
      <c r="M889" s="199" t="s">
        <v>260</v>
      </c>
      <c r="N889" s="199" t="s">
        <v>261</v>
      </c>
      <c r="O889" s="202" t="s">
        <v>263</v>
      </c>
      <c r="P889" s="203">
        <v>2382611.2400000002</v>
      </c>
      <c r="Q889" s="203">
        <v>0</v>
      </c>
      <c r="R889" s="203">
        <v>0</v>
      </c>
      <c r="S889" s="203">
        <f>P889-Q889-R889</f>
        <v>2382611.2400000002</v>
      </c>
      <c r="T889" s="203">
        <f t="shared" si="214"/>
        <v>4366.9560850439884</v>
      </c>
      <c r="U889" s="203">
        <v>8468.2797569648083</v>
      </c>
      <c r="V889" s="210">
        <v>8468.2797569648083</v>
      </c>
      <c r="W889" s="210">
        <f t="shared" si="223"/>
        <v>8468.2797569648083</v>
      </c>
      <c r="X889" s="210">
        <f t="shared" si="224"/>
        <v>4101.3236719208198</v>
      </c>
      <c r="Y889" s="205">
        <v>0</v>
      </c>
      <c r="Z889" s="205">
        <v>0</v>
      </c>
      <c r="AA889" s="205">
        <v>0</v>
      </c>
      <c r="AB889" s="205">
        <v>0</v>
      </c>
      <c r="AC889" s="205">
        <v>0</v>
      </c>
      <c r="AD889" s="205">
        <v>0</v>
      </c>
      <c r="AE889" s="205">
        <v>0</v>
      </c>
      <c r="AF889" s="211">
        <v>0</v>
      </c>
      <c r="AG889" s="205">
        <v>0</v>
      </c>
      <c r="AH889" s="205">
        <v>0</v>
      </c>
      <c r="AI889" s="205">
        <v>0</v>
      </c>
      <c r="AJ889" s="205">
        <v>0</v>
      </c>
      <c r="AK889" s="205">
        <v>655.53</v>
      </c>
      <c r="AL889" s="211">
        <f>7048.18*AK889/I889</f>
        <v>8468.2797569648083</v>
      </c>
      <c r="AM889" s="205">
        <v>0</v>
      </c>
      <c r="AN889" s="205">
        <v>0</v>
      </c>
      <c r="AO889" s="211">
        <v>0</v>
      </c>
      <c r="AP889" s="205">
        <v>0</v>
      </c>
      <c r="AQ889" s="204">
        <v>0</v>
      </c>
      <c r="AR889" s="204">
        <v>0</v>
      </c>
    </row>
    <row r="890" spans="1:44" s="204" customFormat="1" ht="36" customHeight="1">
      <c r="A890" s="204">
        <v>1</v>
      </c>
      <c r="B890" s="207">
        <f>SUBTOTAL(103,$A$552:A890)</f>
        <v>16</v>
      </c>
      <c r="C890" s="197" t="s">
        <v>1524</v>
      </c>
      <c r="D890" s="199">
        <v>1976</v>
      </c>
      <c r="E890" s="199"/>
      <c r="F890" s="208" t="s">
        <v>1527</v>
      </c>
      <c r="G890" s="199">
        <v>2</v>
      </c>
      <c r="H890" s="199" t="s">
        <v>298</v>
      </c>
      <c r="I890" s="200">
        <v>517.1</v>
      </c>
      <c r="J890" s="200">
        <v>372.1</v>
      </c>
      <c r="K890" s="200">
        <v>285</v>
      </c>
      <c r="L890" s="209">
        <v>18</v>
      </c>
      <c r="M890" s="199" t="s">
        <v>260</v>
      </c>
      <c r="N890" s="199" t="s">
        <v>261</v>
      </c>
      <c r="O890" s="202" t="s">
        <v>263</v>
      </c>
      <c r="P890" s="203">
        <v>1838647.48</v>
      </c>
      <c r="Q890" s="203">
        <v>0</v>
      </c>
      <c r="R890" s="203">
        <v>0</v>
      </c>
      <c r="S890" s="203">
        <f>P890-Q890-R890</f>
        <v>1838647.48</v>
      </c>
      <c r="T890" s="203">
        <f t="shared" si="214"/>
        <v>3555.6903500290077</v>
      </c>
      <c r="U890" s="203">
        <v>3555.6903500290077</v>
      </c>
      <c r="V890" s="210">
        <v>3555.6903500290077</v>
      </c>
      <c r="W890" s="210">
        <f t="shared" si="223"/>
        <v>3555.6903500290077</v>
      </c>
      <c r="X890" s="210">
        <f t="shared" si="224"/>
        <v>0</v>
      </c>
      <c r="Y890" s="205">
        <v>0</v>
      </c>
      <c r="Z890" s="205">
        <v>0</v>
      </c>
      <c r="AA890" s="205">
        <v>0</v>
      </c>
      <c r="AB890" s="205">
        <v>0</v>
      </c>
      <c r="AC890" s="205">
        <v>0</v>
      </c>
      <c r="AD890" s="205">
        <v>0</v>
      </c>
      <c r="AE890" s="205">
        <v>0</v>
      </c>
      <c r="AF890" s="211">
        <v>0</v>
      </c>
      <c r="AG890" s="205">
        <v>0</v>
      </c>
      <c r="AH890" s="205">
        <v>0</v>
      </c>
      <c r="AI890" s="205">
        <v>0</v>
      </c>
      <c r="AJ890" s="205">
        <v>0</v>
      </c>
      <c r="AK890" s="205">
        <v>0</v>
      </c>
      <c r="AL890" s="211">
        <v>0</v>
      </c>
      <c r="AM890" s="205">
        <v>0</v>
      </c>
      <c r="AN890" s="205">
        <v>0</v>
      </c>
      <c r="AO890" s="211">
        <v>3555.6903500290077</v>
      </c>
      <c r="AP890" s="205">
        <v>0</v>
      </c>
      <c r="AQ890" s="204">
        <v>0</v>
      </c>
      <c r="AR890" s="204">
        <v>0</v>
      </c>
    </row>
    <row r="891" spans="1:44" s="204" customFormat="1" ht="36" customHeight="1">
      <c r="B891" s="197" t="s">
        <v>802</v>
      </c>
      <c r="C891" s="197"/>
      <c r="D891" s="199" t="s">
        <v>857</v>
      </c>
      <c r="E891" s="199" t="s">
        <v>857</v>
      </c>
      <c r="F891" s="199" t="s">
        <v>857</v>
      </c>
      <c r="G891" s="199" t="s">
        <v>857</v>
      </c>
      <c r="H891" s="199" t="s">
        <v>857</v>
      </c>
      <c r="I891" s="203">
        <f>SUM(I892:I892)</f>
        <v>448.2</v>
      </c>
      <c r="J891" s="203">
        <f>SUM(J892:J892)</f>
        <v>401.4</v>
      </c>
      <c r="K891" s="203">
        <f>SUM(K892:K892)</f>
        <v>358.5</v>
      </c>
      <c r="L891" s="201">
        <f>SUM(L892:L892)</f>
        <v>21</v>
      </c>
      <c r="M891" s="199" t="s">
        <v>857</v>
      </c>
      <c r="N891" s="199" t="s">
        <v>857</v>
      </c>
      <c r="O891" s="202" t="s">
        <v>857</v>
      </c>
      <c r="P891" s="203">
        <v>63914.7</v>
      </c>
      <c r="Q891" s="203">
        <f>SUM(Q892:Q892)</f>
        <v>0</v>
      </c>
      <c r="R891" s="203">
        <f>SUM(R892:R892)</f>
        <v>0</v>
      </c>
      <c r="S891" s="203">
        <f>SUM(S892:S892)</f>
        <v>63914.7</v>
      </c>
      <c r="T891" s="203">
        <f t="shared" si="214"/>
        <v>142.60307898259705</v>
      </c>
      <c r="U891" s="203">
        <f>MAX(U892:U892)</f>
        <v>142.60307898259705</v>
      </c>
      <c r="W891" s="217"/>
      <c r="Y891" s="205">
        <v>0</v>
      </c>
      <c r="Z891" s="205">
        <v>0</v>
      </c>
      <c r="AA891" s="205">
        <v>0</v>
      </c>
      <c r="AB891" s="205">
        <v>0</v>
      </c>
      <c r="AC891" s="205">
        <v>0</v>
      </c>
      <c r="AD891" s="205">
        <v>0</v>
      </c>
      <c r="AE891" s="205">
        <v>0</v>
      </c>
      <c r="AF891" s="205">
        <v>0</v>
      </c>
      <c r="AG891" s="205">
        <v>0</v>
      </c>
      <c r="AH891" s="205">
        <v>0</v>
      </c>
      <c r="AI891" s="205">
        <v>0</v>
      </c>
      <c r="AJ891" s="205">
        <v>0</v>
      </c>
      <c r="AK891" s="205">
        <v>0</v>
      </c>
      <c r="AL891" s="205">
        <v>0</v>
      </c>
      <c r="AM891" s="205">
        <v>0</v>
      </c>
      <c r="AN891" s="205">
        <v>0</v>
      </c>
      <c r="AO891" s="205">
        <v>0</v>
      </c>
      <c r="AP891" s="205">
        <v>0</v>
      </c>
      <c r="AQ891" s="204">
        <v>0</v>
      </c>
      <c r="AR891" s="204">
        <v>0</v>
      </c>
    </row>
    <row r="892" spans="1:44" s="204" customFormat="1" ht="36" customHeight="1">
      <c r="A892" s="204">
        <v>1</v>
      </c>
      <c r="B892" s="207">
        <f>SUBTOTAL(103,$A$552:A892)</f>
        <v>17</v>
      </c>
      <c r="C892" s="197" t="s">
        <v>173</v>
      </c>
      <c r="D892" s="199">
        <v>1955</v>
      </c>
      <c r="E892" s="199">
        <v>2010</v>
      </c>
      <c r="F892" s="208" t="s">
        <v>262</v>
      </c>
      <c r="G892" s="199">
        <v>2</v>
      </c>
      <c r="H892" s="199" t="s">
        <v>297</v>
      </c>
      <c r="I892" s="200">
        <v>448.2</v>
      </c>
      <c r="J892" s="200">
        <v>401.4</v>
      </c>
      <c r="K892" s="200">
        <v>358.5</v>
      </c>
      <c r="L892" s="209">
        <v>21</v>
      </c>
      <c r="M892" s="199" t="s">
        <v>260</v>
      </c>
      <c r="N892" s="199" t="s">
        <v>331</v>
      </c>
      <c r="O892" s="202" t="s">
        <v>333</v>
      </c>
      <c r="P892" s="203">
        <v>63914.7</v>
      </c>
      <c r="Q892" s="203">
        <v>0</v>
      </c>
      <c r="R892" s="203">
        <v>0</v>
      </c>
      <c r="S892" s="203">
        <f>P892-Q892-R892</f>
        <v>63914.7</v>
      </c>
      <c r="T892" s="203">
        <f t="shared" si="214"/>
        <v>142.60307898259705</v>
      </c>
      <c r="U892" s="218">
        <f>T892</f>
        <v>142.60307898259705</v>
      </c>
      <c r="V892" s="210">
        <v>142.60307898259705</v>
      </c>
      <c r="W892" s="210">
        <f>Y892+Z892+AA892+AB892+AC892+AF892+AH892+AJ892+AL892+AN892+AO892+AP892+AQ892+AR892</f>
        <v>0</v>
      </c>
      <c r="X892" s="210">
        <f>U892-T892</f>
        <v>0</v>
      </c>
      <c r="Y892" s="205">
        <v>0</v>
      </c>
      <c r="Z892" s="205">
        <v>0</v>
      </c>
      <c r="AA892" s="205">
        <v>0</v>
      </c>
      <c r="AB892" s="205">
        <v>0</v>
      </c>
      <c r="AC892" s="205">
        <v>0</v>
      </c>
      <c r="AD892" s="205">
        <v>0</v>
      </c>
      <c r="AE892" s="205">
        <v>0</v>
      </c>
      <c r="AF892" s="211">
        <v>0</v>
      </c>
      <c r="AG892" s="205">
        <v>0</v>
      </c>
      <c r="AH892" s="205">
        <v>0</v>
      </c>
      <c r="AI892" s="205">
        <v>0</v>
      </c>
      <c r="AJ892" s="205">
        <v>0</v>
      </c>
      <c r="AK892" s="205">
        <v>0</v>
      </c>
      <c r="AL892" s="211">
        <v>0</v>
      </c>
      <c r="AM892" s="205">
        <v>0</v>
      </c>
      <c r="AN892" s="205">
        <v>0</v>
      </c>
      <c r="AO892" s="211">
        <v>0</v>
      </c>
      <c r="AP892" s="205">
        <v>0</v>
      </c>
      <c r="AQ892" s="204">
        <v>0</v>
      </c>
      <c r="AR892" s="204">
        <v>0</v>
      </c>
    </row>
    <row r="893" spans="1:44" s="204" customFormat="1" ht="36" customHeight="1">
      <c r="B893" s="197" t="s">
        <v>838</v>
      </c>
      <c r="C893" s="197"/>
      <c r="D893" s="199" t="s">
        <v>857</v>
      </c>
      <c r="E893" s="199" t="s">
        <v>857</v>
      </c>
      <c r="F893" s="199" t="s">
        <v>857</v>
      </c>
      <c r="G893" s="199" t="s">
        <v>857</v>
      </c>
      <c r="H893" s="199" t="s">
        <v>857</v>
      </c>
      <c r="I893" s="203">
        <f>SUM(I894:I895)</f>
        <v>1323.09</v>
      </c>
      <c r="J893" s="203">
        <f>SUM(J894:J895)</f>
        <v>1207.72</v>
      </c>
      <c r="K893" s="203">
        <f>SUM(K894:K895)</f>
        <v>1207.72</v>
      </c>
      <c r="L893" s="201">
        <f>SUM(L894:L895)</f>
        <v>68</v>
      </c>
      <c r="M893" s="199" t="s">
        <v>857</v>
      </c>
      <c r="N893" s="199" t="s">
        <v>857</v>
      </c>
      <c r="O893" s="202" t="s">
        <v>857</v>
      </c>
      <c r="P893" s="203">
        <v>5259306.75</v>
      </c>
      <c r="Q893" s="203">
        <f>SUM(Q894:Q895)</f>
        <v>0</v>
      </c>
      <c r="R893" s="203">
        <f>SUM(R894:R895)</f>
        <v>0</v>
      </c>
      <c r="S893" s="203">
        <f>SUM(S894:S895)</f>
        <v>5259306.75</v>
      </c>
      <c r="T893" s="203">
        <f t="shared" si="214"/>
        <v>3975.0181393555995</v>
      </c>
      <c r="U893" s="203">
        <f>MAX(U894:U895)</f>
        <v>7358.2130176282562</v>
      </c>
      <c r="W893" s="217"/>
      <c r="Y893" s="205">
        <v>0</v>
      </c>
      <c r="Z893" s="205">
        <v>0</v>
      </c>
      <c r="AA893" s="205">
        <v>0</v>
      </c>
      <c r="AB893" s="205">
        <v>0</v>
      </c>
      <c r="AC893" s="205">
        <v>0</v>
      </c>
      <c r="AD893" s="205">
        <v>0</v>
      </c>
      <c r="AE893" s="205">
        <v>0</v>
      </c>
      <c r="AF893" s="205">
        <v>0</v>
      </c>
      <c r="AG893" s="205">
        <v>792.5</v>
      </c>
      <c r="AH893" s="205">
        <v>5000000</v>
      </c>
      <c r="AI893" s="205">
        <v>0</v>
      </c>
      <c r="AJ893" s="205">
        <v>0</v>
      </c>
      <c r="AK893" s="205">
        <v>0</v>
      </c>
      <c r="AL893" s="205">
        <v>0</v>
      </c>
      <c r="AM893" s="205">
        <v>0</v>
      </c>
      <c r="AN893" s="205">
        <v>0</v>
      </c>
      <c r="AO893" s="205">
        <v>0</v>
      </c>
      <c r="AP893" s="205">
        <v>0</v>
      </c>
      <c r="AQ893" s="204">
        <v>0</v>
      </c>
      <c r="AR893" s="204">
        <v>0</v>
      </c>
    </row>
    <row r="894" spans="1:44" s="204" customFormat="1" ht="36" customHeight="1">
      <c r="A894" s="204">
        <v>1</v>
      </c>
      <c r="B894" s="207">
        <f>SUBTOTAL(103,$A$552:A894)</f>
        <v>18</v>
      </c>
      <c r="C894" s="197" t="s">
        <v>171</v>
      </c>
      <c r="D894" s="199">
        <v>1969</v>
      </c>
      <c r="E894" s="199"/>
      <c r="F894" s="208" t="s">
        <v>262</v>
      </c>
      <c r="G894" s="199">
        <v>2</v>
      </c>
      <c r="H894" s="199" t="s">
        <v>306</v>
      </c>
      <c r="I894" s="200">
        <v>960.39</v>
      </c>
      <c r="J894" s="200">
        <v>880.42</v>
      </c>
      <c r="K894" s="200">
        <v>880.42</v>
      </c>
      <c r="L894" s="209">
        <v>47</v>
      </c>
      <c r="M894" s="199" t="s">
        <v>260</v>
      </c>
      <c r="N894" s="199" t="s">
        <v>331</v>
      </c>
      <c r="O894" s="202" t="s">
        <v>332</v>
      </c>
      <c r="P894" s="203">
        <v>5162596.49</v>
      </c>
      <c r="Q894" s="203">
        <v>0</v>
      </c>
      <c r="R894" s="203">
        <v>0</v>
      </c>
      <c r="S894" s="203">
        <f>P894-Q894-R894</f>
        <v>5162596.49</v>
      </c>
      <c r="T894" s="203">
        <f t="shared" si="214"/>
        <v>5375.5208717291935</v>
      </c>
      <c r="U894" s="203">
        <f>W894</f>
        <v>7358.2130176282562</v>
      </c>
      <c r="V894" s="210">
        <f>W894</f>
        <v>7358.2130176282562</v>
      </c>
      <c r="W894" s="210">
        <f t="shared" ref="W894:W895" si="225">Y894+Z894+AA894+AB894+AC894+AF894+AH894+AJ894+AL894+AN894+AO894+AP894+AQ894+AR894</f>
        <v>7358.2130176282562</v>
      </c>
      <c r="X894" s="210">
        <f t="shared" ref="X894:X895" si="226">U894-T894</f>
        <v>1982.6921458990628</v>
      </c>
      <c r="Y894" s="205">
        <v>0</v>
      </c>
      <c r="Z894" s="205">
        <v>0</v>
      </c>
      <c r="AA894" s="205">
        <v>0</v>
      </c>
      <c r="AB894" s="205">
        <v>0</v>
      </c>
      <c r="AC894" s="205">
        <v>0</v>
      </c>
      <c r="AD894" s="205">
        <v>0</v>
      </c>
      <c r="AE894" s="205">
        <v>0</v>
      </c>
      <c r="AF894" s="211">
        <v>0</v>
      </c>
      <c r="AG894" s="205">
        <v>792.5</v>
      </c>
      <c r="AH894" s="211">
        <f>8917.04*AG894/I894</f>
        <v>7358.2130176282562</v>
      </c>
      <c r="AI894" s="205">
        <v>0</v>
      </c>
      <c r="AJ894" s="205">
        <v>0</v>
      </c>
      <c r="AK894" s="205">
        <v>0</v>
      </c>
      <c r="AL894" s="211">
        <v>0</v>
      </c>
      <c r="AM894" s="205">
        <v>0</v>
      </c>
      <c r="AN894" s="205">
        <v>0</v>
      </c>
      <c r="AO894" s="211">
        <v>0</v>
      </c>
      <c r="AP894" s="205">
        <v>0</v>
      </c>
      <c r="AQ894" s="204">
        <v>0</v>
      </c>
      <c r="AR894" s="204">
        <v>0</v>
      </c>
    </row>
    <row r="895" spans="1:44" s="204" customFormat="1" ht="36" customHeight="1">
      <c r="A895" s="204">
        <v>1</v>
      </c>
      <c r="B895" s="207">
        <f>SUBTOTAL(103,$A$552:A895)</f>
        <v>19</v>
      </c>
      <c r="C895" s="197" t="s">
        <v>1880</v>
      </c>
      <c r="D895" s="199">
        <v>1966</v>
      </c>
      <c r="E895" s="199"/>
      <c r="F895" s="208" t="s">
        <v>1527</v>
      </c>
      <c r="G895" s="199" t="s">
        <v>297</v>
      </c>
      <c r="H895" s="199" t="s">
        <v>298</v>
      </c>
      <c r="I895" s="200">
        <v>362.7</v>
      </c>
      <c r="J895" s="200">
        <v>327.3</v>
      </c>
      <c r="K895" s="200">
        <v>327.3</v>
      </c>
      <c r="L895" s="209">
        <v>21</v>
      </c>
      <c r="M895" s="199" t="s">
        <v>260</v>
      </c>
      <c r="N895" s="199" t="s">
        <v>264</v>
      </c>
      <c r="O895" s="202" t="s">
        <v>2195</v>
      </c>
      <c r="P895" s="203">
        <v>96710.26</v>
      </c>
      <c r="Q895" s="203">
        <v>0</v>
      </c>
      <c r="R895" s="203">
        <v>0</v>
      </c>
      <c r="S895" s="203">
        <f>P895-Q895-R895</f>
        <v>96710.26</v>
      </c>
      <c r="T895" s="203">
        <f t="shared" si="214"/>
        <v>266.63981251723186</v>
      </c>
      <c r="U895" s="218">
        <f>T895</f>
        <v>266.63981251723186</v>
      </c>
      <c r="V895" s="210">
        <v>266.63981251723186</v>
      </c>
      <c r="W895" s="210">
        <f t="shared" si="225"/>
        <v>0</v>
      </c>
      <c r="X895" s="210">
        <f t="shared" si="226"/>
        <v>0</v>
      </c>
      <c r="Y895" s="205">
        <v>0</v>
      </c>
      <c r="Z895" s="205">
        <v>0</v>
      </c>
      <c r="AA895" s="205">
        <v>0</v>
      </c>
      <c r="AB895" s="205">
        <v>0</v>
      </c>
      <c r="AC895" s="205">
        <v>0</v>
      </c>
      <c r="AD895" s="205">
        <v>0</v>
      </c>
      <c r="AE895" s="205">
        <v>0</v>
      </c>
      <c r="AF895" s="211">
        <v>0</v>
      </c>
      <c r="AG895" s="205">
        <v>0</v>
      </c>
      <c r="AH895" s="205">
        <v>0</v>
      </c>
      <c r="AI895" s="205">
        <v>0</v>
      </c>
      <c r="AJ895" s="205">
        <v>0</v>
      </c>
      <c r="AK895" s="205">
        <v>0</v>
      </c>
      <c r="AL895" s="211">
        <v>0</v>
      </c>
      <c r="AM895" s="205">
        <v>0</v>
      </c>
      <c r="AN895" s="205">
        <v>0</v>
      </c>
      <c r="AO895" s="211">
        <v>0</v>
      </c>
      <c r="AP895" s="205">
        <v>0</v>
      </c>
      <c r="AQ895" s="204">
        <v>0</v>
      </c>
      <c r="AR895" s="204">
        <v>0</v>
      </c>
    </row>
    <row r="896" spans="1:44" s="204" customFormat="1" ht="36" customHeight="1">
      <c r="B896" s="197" t="s">
        <v>804</v>
      </c>
      <c r="C896" s="197"/>
      <c r="D896" s="199" t="s">
        <v>857</v>
      </c>
      <c r="E896" s="199" t="s">
        <v>857</v>
      </c>
      <c r="F896" s="199" t="s">
        <v>857</v>
      </c>
      <c r="G896" s="199" t="s">
        <v>857</v>
      </c>
      <c r="H896" s="199" t="s">
        <v>857</v>
      </c>
      <c r="I896" s="203">
        <f>SUM(I897:I898)</f>
        <v>804.7</v>
      </c>
      <c r="J896" s="203">
        <f>SUM(J897:J898)</f>
        <v>706.5</v>
      </c>
      <c r="K896" s="203">
        <f>SUM(K897:K898)</f>
        <v>662.5</v>
      </c>
      <c r="L896" s="201">
        <f>SUM(L897:L898)</f>
        <v>36</v>
      </c>
      <c r="M896" s="199" t="s">
        <v>857</v>
      </c>
      <c r="N896" s="199" t="s">
        <v>857</v>
      </c>
      <c r="O896" s="202" t="s">
        <v>857</v>
      </c>
      <c r="P896" s="203">
        <v>1314396.72</v>
      </c>
      <c r="Q896" s="203">
        <f>SUM(Q897:Q898)</f>
        <v>0</v>
      </c>
      <c r="R896" s="203">
        <f>SUM(R897:R898)</f>
        <v>0</v>
      </c>
      <c r="S896" s="203">
        <f>SUM(S897:S898)</f>
        <v>1314396.72</v>
      </c>
      <c r="T896" s="203">
        <f t="shared" si="214"/>
        <v>1633.3996768982229</v>
      </c>
      <c r="U896" s="203">
        <f>MAX(U897:U898)</f>
        <v>7783.1178014219186</v>
      </c>
      <c r="W896" s="217"/>
      <c r="Y896" s="205">
        <v>0</v>
      </c>
      <c r="Z896" s="205">
        <v>0</v>
      </c>
      <c r="AA896" s="205">
        <v>0</v>
      </c>
      <c r="AB896" s="205">
        <v>0</v>
      </c>
      <c r="AC896" s="205">
        <v>0</v>
      </c>
      <c r="AD896" s="205">
        <v>0</v>
      </c>
      <c r="AE896" s="205">
        <v>0</v>
      </c>
      <c r="AF896" s="205">
        <v>0</v>
      </c>
      <c r="AG896" s="205">
        <v>356.03</v>
      </c>
      <c r="AH896" s="205">
        <v>1243080.82</v>
      </c>
      <c r="AI896" s="205">
        <v>0</v>
      </c>
      <c r="AJ896" s="205">
        <v>0</v>
      </c>
      <c r="AK896" s="205">
        <v>0</v>
      </c>
      <c r="AL896" s="205">
        <v>0</v>
      </c>
      <c r="AM896" s="205">
        <v>0</v>
      </c>
      <c r="AN896" s="205">
        <v>0</v>
      </c>
      <c r="AO896" s="205">
        <v>0</v>
      </c>
      <c r="AP896" s="205">
        <v>0</v>
      </c>
      <c r="AQ896" s="204">
        <v>0</v>
      </c>
      <c r="AR896" s="204">
        <v>0</v>
      </c>
    </row>
    <row r="897" spans="1:44" s="204" customFormat="1" ht="36" customHeight="1">
      <c r="A897" s="204">
        <v>1</v>
      </c>
      <c r="B897" s="207">
        <f>SUBTOTAL(103,$A$552:A897)</f>
        <v>20</v>
      </c>
      <c r="C897" s="197" t="s">
        <v>170</v>
      </c>
      <c r="D897" s="199">
        <v>1969</v>
      </c>
      <c r="E897" s="199"/>
      <c r="F897" s="208" t="s">
        <v>262</v>
      </c>
      <c r="G897" s="199">
        <v>2</v>
      </c>
      <c r="H897" s="199" t="s">
        <v>298</v>
      </c>
      <c r="I897" s="200">
        <v>396.8</v>
      </c>
      <c r="J897" s="200">
        <v>354.2</v>
      </c>
      <c r="K897" s="200">
        <v>354.2</v>
      </c>
      <c r="L897" s="209">
        <v>15</v>
      </c>
      <c r="M897" s="199" t="s">
        <v>260</v>
      </c>
      <c r="N897" s="199" t="s">
        <v>331</v>
      </c>
      <c r="O897" s="202" t="s">
        <v>332</v>
      </c>
      <c r="P897" s="203">
        <v>55280.160000000003</v>
      </c>
      <c r="Q897" s="203">
        <v>0</v>
      </c>
      <c r="R897" s="203">
        <v>0</v>
      </c>
      <c r="S897" s="203">
        <f>P897-Q897-R897</f>
        <v>55280.160000000003</v>
      </c>
      <c r="T897" s="203">
        <f t="shared" si="214"/>
        <v>139.31491935483871</v>
      </c>
      <c r="U897" s="218">
        <f>T897</f>
        <v>139.31491935483871</v>
      </c>
      <c r="V897" s="210">
        <v>139.31491935483871</v>
      </c>
      <c r="W897" s="210">
        <f t="shared" ref="W897:W898" si="227">Y897+Z897+AA897+AB897+AC897+AF897+AH897+AJ897+AL897+AN897+AO897+AP897+AQ897+AR897</f>
        <v>0</v>
      </c>
      <c r="X897" s="210">
        <f t="shared" ref="X897:X898" si="228">U897-T897</f>
        <v>0</v>
      </c>
      <c r="Y897" s="205">
        <v>0</v>
      </c>
      <c r="Z897" s="205">
        <v>0</v>
      </c>
      <c r="AA897" s="205">
        <v>0</v>
      </c>
      <c r="AB897" s="205">
        <v>0</v>
      </c>
      <c r="AC897" s="205">
        <v>0</v>
      </c>
      <c r="AD897" s="205">
        <v>0</v>
      </c>
      <c r="AE897" s="205">
        <v>0</v>
      </c>
      <c r="AF897" s="211">
        <v>0</v>
      </c>
      <c r="AG897" s="205">
        <v>0</v>
      </c>
      <c r="AH897" s="205">
        <v>0</v>
      </c>
      <c r="AI897" s="205">
        <v>0</v>
      </c>
      <c r="AJ897" s="205">
        <v>0</v>
      </c>
      <c r="AK897" s="205">
        <v>0</v>
      </c>
      <c r="AL897" s="211">
        <v>0</v>
      </c>
      <c r="AM897" s="205">
        <v>0</v>
      </c>
      <c r="AN897" s="205">
        <v>0</v>
      </c>
      <c r="AO897" s="211">
        <v>0</v>
      </c>
      <c r="AP897" s="205">
        <v>0</v>
      </c>
      <c r="AQ897" s="204">
        <v>0</v>
      </c>
      <c r="AR897" s="204">
        <v>0</v>
      </c>
    </row>
    <row r="898" spans="1:44" s="204" customFormat="1" ht="36" customHeight="1">
      <c r="A898" s="204">
        <v>1</v>
      </c>
      <c r="B898" s="207">
        <f>SUBTOTAL(103,$A$552:A898)</f>
        <v>21</v>
      </c>
      <c r="C898" s="197" t="s">
        <v>165</v>
      </c>
      <c r="D898" s="199">
        <v>1954</v>
      </c>
      <c r="E898" s="199"/>
      <c r="F898" s="208" t="s">
        <v>262</v>
      </c>
      <c r="G898" s="199">
        <v>2</v>
      </c>
      <c r="H898" s="199" t="s">
        <v>298</v>
      </c>
      <c r="I898" s="200">
        <v>407.9</v>
      </c>
      <c r="J898" s="200">
        <v>352.3</v>
      </c>
      <c r="K898" s="200">
        <v>308.3</v>
      </c>
      <c r="L898" s="209">
        <v>21</v>
      </c>
      <c r="M898" s="199" t="s">
        <v>260</v>
      </c>
      <c r="N898" s="199" t="s">
        <v>261</v>
      </c>
      <c r="O898" s="202" t="s">
        <v>263</v>
      </c>
      <c r="P898" s="203">
        <v>1259116.56</v>
      </c>
      <c r="Q898" s="203">
        <v>0</v>
      </c>
      <c r="R898" s="203">
        <v>0</v>
      </c>
      <c r="S898" s="203">
        <f>P898-Q898-R898</f>
        <v>1259116.56</v>
      </c>
      <c r="T898" s="203">
        <f t="shared" si="214"/>
        <v>3086.8265751409663</v>
      </c>
      <c r="U898" s="203">
        <v>7783.1178014219186</v>
      </c>
      <c r="V898" s="210">
        <v>7783.1178014219186</v>
      </c>
      <c r="W898" s="210">
        <f t="shared" si="227"/>
        <v>7783.1178014219186</v>
      </c>
      <c r="X898" s="210">
        <f t="shared" si="228"/>
        <v>4696.2912262809523</v>
      </c>
      <c r="Y898" s="205">
        <v>0</v>
      </c>
      <c r="Z898" s="205">
        <v>0</v>
      </c>
      <c r="AA898" s="205">
        <v>0</v>
      </c>
      <c r="AB898" s="205">
        <v>0</v>
      </c>
      <c r="AC898" s="205">
        <v>0</v>
      </c>
      <c r="AD898" s="205">
        <v>0</v>
      </c>
      <c r="AE898" s="205">
        <v>0</v>
      </c>
      <c r="AF898" s="211">
        <v>0</v>
      </c>
      <c r="AG898" s="205">
        <v>356.03</v>
      </c>
      <c r="AH898" s="211">
        <f>8917.04*AG898/I898</f>
        <v>7783.1178014219186</v>
      </c>
      <c r="AI898" s="205">
        <v>0</v>
      </c>
      <c r="AJ898" s="205">
        <v>0</v>
      </c>
      <c r="AK898" s="205">
        <v>0</v>
      </c>
      <c r="AL898" s="211">
        <v>0</v>
      </c>
      <c r="AM898" s="205">
        <v>0</v>
      </c>
      <c r="AN898" s="205">
        <v>0</v>
      </c>
      <c r="AO898" s="211">
        <v>0</v>
      </c>
      <c r="AP898" s="205">
        <v>0</v>
      </c>
      <c r="AQ898" s="204">
        <v>0</v>
      </c>
      <c r="AR898" s="204">
        <v>0</v>
      </c>
    </row>
    <row r="899" spans="1:44" s="204" customFormat="1" ht="36" customHeight="1">
      <c r="B899" s="197" t="s">
        <v>805</v>
      </c>
      <c r="C899" s="212"/>
      <c r="D899" s="199" t="s">
        <v>857</v>
      </c>
      <c r="E899" s="199" t="s">
        <v>857</v>
      </c>
      <c r="F899" s="199" t="s">
        <v>857</v>
      </c>
      <c r="G899" s="199" t="s">
        <v>857</v>
      </c>
      <c r="H899" s="199" t="s">
        <v>857</v>
      </c>
      <c r="I899" s="200">
        <f>SUM(I900:I907)</f>
        <v>6122.7</v>
      </c>
      <c r="J899" s="200">
        <f>SUM(J900:J907)</f>
        <v>5641.0999999999995</v>
      </c>
      <c r="K899" s="200">
        <f>SUM(K900:K907)</f>
        <v>4582.5999999999995</v>
      </c>
      <c r="L899" s="201">
        <f>SUM(L900:L907)</f>
        <v>226</v>
      </c>
      <c r="M899" s="199" t="s">
        <v>857</v>
      </c>
      <c r="N899" s="199" t="s">
        <v>857</v>
      </c>
      <c r="O899" s="202" t="s">
        <v>857</v>
      </c>
      <c r="P899" s="203">
        <v>21705858.420000002</v>
      </c>
      <c r="Q899" s="203">
        <f>SUM(Q900:Q907)</f>
        <v>0</v>
      </c>
      <c r="R899" s="203">
        <f>SUM(R900:R907)</f>
        <v>0</v>
      </c>
      <c r="S899" s="203">
        <f>SUM(S900:S907)</f>
        <v>21705858.420000002</v>
      </c>
      <c r="T899" s="203">
        <f t="shared" si="214"/>
        <v>3545.1448576608364</v>
      </c>
      <c r="U899" s="203">
        <f>MAX(U900:U907)</f>
        <v>8527.6300612388332</v>
      </c>
      <c r="W899" s="217"/>
      <c r="Y899" s="205">
        <v>0</v>
      </c>
      <c r="Z899" s="205">
        <v>0</v>
      </c>
      <c r="AA899" s="205">
        <v>0</v>
      </c>
      <c r="AB899" s="205">
        <v>0</v>
      </c>
      <c r="AC899" s="205">
        <v>0</v>
      </c>
      <c r="AD899" s="205">
        <v>0</v>
      </c>
      <c r="AE899" s="205">
        <v>0</v>
      </c>
      <c r="AF899" s="205">
        <v>0</v>
      </c>
      <c r="AG899" s="205">
        <v>4004.7999999999997</v>
      </c>
      <c r="AH899" s="205">
        <v>21279686.969999999</v>
      </c>
      <c r="AI899" s="205">
        <v>0</v>
      </c>
      <c r="AJ899" s="205">
        <v>0</v>
      </c>
      <c r="AK899" s="205">
        <v>0</v>
      </c>
      <c r="AL899" s="205">
        <v>0</v>
      </c>
      <c r="AM899" s="205">
        <v>0</v>
      </c>
      <c r="AN899" s="205">
        <v>0</v>
      </c>
      <c r="AO899" s="205">
        <v>0</v>
      </c>
      <c r="AP899" s="205">
        <v>0</v>
      </c>
      <c r="AQ899" s="204">
        <v>0</v>
      </c>
      <c r="AR899" s="204">
        <v>0</v>
      </c>
    </row>
    <row r="900" spans="1:44" s="204" customFormat="1" ht="36" customHeight="1">
      <c r="A900" s="204">
        <v>1</v>
      </c>
      <c r="B900" s="207">
        <f>SUBTOTAL(103,$A$552:A900)</f>
        <v>22</v>
      </c>
      <c r="C900" s="197" t="s">
        <v>1620</v>
      </c>
      <c r="D900" s="199">
        <v>1982</v>
      </c>
      <c r="E900" s="199"/>
      <c r="F900" s="208" t="s">
        <v>312</v>
      </c>
      <c r="G900" s="199">
        <v>2</v>
      </c>
      <c r="H900" s="199" t="s">
        <v>297</v>
      </c>
      <c r="I900" s="200">
        <v>626.1</v>
      </c>
      <c r="J900" s="200">
        <v>566.6</v>
      </c>
      <c r="K900" s="200">
        <v>566.6</v>
      </c>
      <c r="L900" s="209">
        <v>21</v>
      </c>
      <c r="M900" s="199" t="s">
        <v>260</v>
      </c>
      <c r="N900" s="199" t="s">
        <v>261</v>
      </c>
      <c r="O900" s="202" t="s">
        <v>263</v>
      </c>
      <c r="P900" s="203">
        <v>2926372.8400000003</v>
      </c>
      <c r="Q900" s="203">
        <v>0</v>
      </c>
      <c r="R900" s="203">
        <v>0</v>
      </c>
      <c r="S900" s="203">
        <f t="shared" ref="S900:S906" si="229">P900-Q900-R900</f>
        <v>2926372.8400000003</v>
      </c>
      <c r="T900" s="203">
        <f t="shared" si="214"/>
        <v>4673.9703561731358</v>
      </c>
      <c r="U900" s="203">
        <f>V900</f>
        <v>6209.5982111483791</v>
      </c>
      <c r="V900" s="210">
        <v>6209.5982111483791</v>
      </c>
      <c r="W900" s="210">
        <f t="shared" ref="W900:W907" si="230">Y900+Z900+AA900+AB900+AC900+AF900+AH900+AJ900+AL900+AN900+AO900+AP900+AQ900+AR900</f>
        <v>6209.5982111483791</v>
      </c>
      <c r="X900" s="210">
        <f t="shared" ref="X900:X907" si="231">U900-T900</f>
        <v>1535.6278549752433</v>
      </c>
      <c r="Y900" s="205">
        <v>0</v>
      </c>
      <c r="Z900" s="205">
        <v>0</v>
      </c>
      <c r="AA900" s="205">
        <v>0</v>
      </c>
      <c r="AB900" s="205">
        <v>0</v>
      </c>
      <c r="AC900" s="205">
        <v>0</v>
      </c>
      <c r="AD900" s="205">
        <v>0</v>
      </c>
      <c r="AE900" s="205">
        <v>0</v>
      </c>
      <c r="AF900" s="211">
        <v>0</v>
      </c>
      <c r="AG900" s="205">
        <v>436</v>
      </c>
      <c r="AH900" s="211">
        <f t="shared" ref="AH900:AH902" si="232">8917.04*AG900/I900</f>
        <v>6209.5982111483791</v>
      </c>
      <c r="AI900" s="205">
        <v>0</v>
      </c>
      <c r="AJ900" s="205">
        <v>0</v>
      </c>
      <c r="AK900" s="205">
        <v>0</v>
      </c>
      <c r="AL900" s="211">
        <v>0</v>
      </c>
      <c r="AM900" s="205">
        <v>0</v>
      </c>
      <c r="AN900" s="205">
        <v>0</v>
      </c>
      <c r="AO900" s="211">
        <v>0</v>
      </c>
      <c r="AP900" s="205">
        <v>0</v>
      </c>
      <c r="AQ900" s="204">
        <v>0</v>
      </c>
      <c r="AR900" s="204">
        <v>0</v>
      </c>
    </row>
    <row r="901" spans="1:44" s="204" customFormat="1" ht="36" customHeight="1">
      <c r="A901" s="204">
        <v>1</v>
      </c>
      <c r="B901" s="207">
        <f>SUBTOTAL(103,$A$552:A901)</f>
        <v>23</v>
      </c>
      <c r="C901" s="197" t="s">
        <v>79</v>
      </c>
      <c r="D901" s="199">
        <v>1962</v>
      </c>
      <c r="E901" s="199"/>
      <c r="F901" s="208" t="s">
        <v>262</v>
      </c>
      <c r="G901" s="199">
        <v>2</v>
      </c>
      <c r="H901" s="199" t="s">
        <v>297</v>
      </c>
      <c r="I901" s="200">
        <v>355.8</v>
      </c>
      <c r="J901" s="200">
        <v>326.10000000000002</v>
      </c>
      <c r="K901" s="200">
        <v>212</v>
      </c>
      <c r="L901" s="209">
        <v>21</v>
      </c>
      <c r="M901" s="199" t="s">
        <v>260</v>
      </c>
      <c r="N901" s="199" t="s">
        <v>261</v>
      </c>
      <c r="O901" s="202" t="s">
        <v>263</v>
      </c>
      <c r="P901" s="203">
        <v>1606349.41</v>
      </c>
      <c r="Q901" s="203">
        <v>0</v>
      </c>
      <c r="R901" s="203">
        <v>0</v>
      </c>
      <c r="S901" s="203">
        <f t="shared" si="229"/>
        <v>1606349.41</v>
      </c>
      <c r="T901" s="203">
        <f t="shared" si="214"/>
        <v>4514.7538223721185</v>
      </c>
      <c r="U901" s="203">
        <v>8195.2559865092753</v>
      </c>
      <c r="V901" s="210">
        <v>8195.2559865092753</v>
      </c>
      <c r="W901" s="210">
        <f t="shared" si="230"/>
        <v>8195.2559865092753</v>
      </c>
      <c r="X901" s="210">
        <f t="shared" si="231"/>
        <v>3680.5021641371568</v>
      </c>
      <c r="Y901" s="205">
        <v>0</v>
      </c>
      <c r="Z901" s="205">
        <v>0</v>
      </c>
      <c r="AA901" s="205">
        <v>0</v>
      </c>
      <c r="AB901" s="205">
        <v>0</v>
      </c>
      <c r="AC901" s="205">
        <v>0</v>
      </c>
      <c r="AD901" s="205">
        <v>0</v>
      </c>
      <c r="AE901" s="205">
        <v>0</v>
      </c>
      <c r="AF901" s="211">
        <v>0</v>
      </c>
      <c r="AG901" s="205">
        <v>327</v>
      </c>
      <c r="AH901" s="211">
        <f t="shared" si="232"/>
        <v>8195.2559865092753</v>
      </c>
      <c r="AI901" s="205">
        <v>0</v>
      </c>
      <c r="AJ901" s="205">
        <v>0</v>
      </c>
      <c r="AK901" s="205">
        <v>0</v>
      </c>
      <c r="AL901" s="211">
        <v>0</v>
      </c>
      <c r="AM901" s="205">
        <v>0</v>
      </c>
      <c r="AN901" s="205">
        <v>0</v>
      </c>
      <c r="AO901" s="211">
        <v>0</v>
      </c>
      <c r="AP901" s="205">
        <v>0</v>
      </c>
      <c r="AQ901" s="204">
        <v>0</v>
      </c>
      <c r="AR901" s="204">
        <v>0</v>
      </c>
    </row>
    <row r="902" spans="1:44" s="204" customFormat="1" ht="36" customHeight="1">
      <c r="A902" s="204">
        <v>1</v>
      </c>
      <c r="B902" s="207">
        <f>SUBTOTAL(103,$A$552:A902)</f>
        <v>24</v>
      </c>
      <c r="C902" s="197" t="s">
        <v>80</v>
      </c>
      <c r="D902" s="199">
        <v>1964</v>
      </c>
      <c r="E902" s="199"/>
      <c r="F902" s="208" t="s">
        <v>262</v>
      </c>
      <c r="G902" s="199">
        <v>2</v>
      </c>
      <c r="H902" s="199" t="s">
        <v>297</v>
      </c>
      <c r="I902" s="200">
        <v>651.6</v>
      </c>
      <c r="J902" s="200">
        <v>628.9</v>
      </c>
      <c r="K902" s="200">
        <v>385</v>
      </c>
      <c r="L902" s="209">
        <v>42</v>
      </c>
      <c r="M902" s="199" t="s">
        <v>260</v>
      </c>
      <c r="N902" s="199" t="s">
        <v>261</v>
      </c>
      <c r="O902" s="202" t="s">
        <v>263</v>
      </c>
      <c r="P902" s="203">
        <v>2453934.3199999998</v>
      </c>
      <c r="Q902" s="203">
        <v>0</v>
      </c>
      <c r="R902" s="203">
        <v>0</v>
      </c>
      <c r="S902" s="203">
        <f t="shared" si="229"/>
        <v>2453934.3199999998</v>
      </c>
      <c r="T902" s="203">
        <f t="shared" si="214"/>
        <v>3766.0133824432164</v>
      </c>
      <c r="U902" s="203">
        <v>7266.6486187845303</v>
      </c>
      <c r="V902" s="210">
        <v>7266.6486187845303</v>
      </c>
      <c r="W902" s="210">
        <f t="shared" si="230"/>
        <v>7266.6486187845303</v>
      </c>
      <c r="X902" s="210">
        <f t="shared" si="231"/>
        <v>3500.6352363413139</v>
      </c>
      <c r="Y902" s="205">
        <v>0</v>
      </c>
      <c r="Z902" s="205">
        <v>0</v>
      </c>
      <c r="AA902" s="205">
        <v>0</v>
      </c>
      <c r="AB902" s="205">
        <v>0</v>
      </c>
      <c r="AC902" s="205">
        <v>0</v>
      </c>
      <c r="AD902" s="205">
        <v>0</v>
      </c>
      <c r="AE902" s="205">
        <v>0</v>
      </c>
      <c r="AF902" s="211">
        <v>0</v>
      </c>
      <c r="AG902" s="205">
        <v>531</v>
      </c>
      <c r="AH902" s="211">
        <f t="shared" si="232"/>
        <v>7266.6486187845303</v>
      </c>
      <c r="AI902" s="205">
        <v>0</v>
      </c>
      <c r="AJ902" s="205">
        <v>0</v>
      </c>
      <c r="AK902" s="205">
        <v>0</v>
      </c>
      <c r="AL902" s="211">
        <v>0</v>
      </c>
      <c r="AM902" s="205">
        <v>0</v>
      </c>
      <c r="AN902" s="205">
        <v>0</v>
      </c>
      <c r="AO902" s="211">
        <v>0</v>
      </c>
      <c r="AP902" s="205">
        <v>0</v>
      </c>
      <c r="AQ902" s="204">
        <v>0</v>
      </c>
      <c r="AR902" s="204">
        <v>0</v>
      </c>
    </row>
    <row r="903" spans="1:44" s="204" customFormat="1" ht="36" customHeight="1">
      <c r="A903" s="204">
        <v>1</v>
      </c>
      <c r="B903" s="207">
        <f>SUBTOTAL(103,$A$552:A903)</f>
        <v>25</v>
      </c>
      <c r="C903" s="197" t="s">
        <v>78</v>
      </c>
      <c r="D903" s="199">
        <v>1929</v>
      </c>
      <c r="E903" s="199"/>
      <c r="F903" s="208" t="s">
        <v>262</v>
      </c>
      <c r="G903" s="199" t="s">
        <v>297</v>
      </c>
      <c r="H903" s="199" t="s">
        <v>298</v>
      </c>
      <c r="I903" s="200">
        <v>475.3</v>
      </c>
      <c r="J903" s="200">
        <v>435.5</v>
      </c>
      <c r="K903" s="200">
        <v>253</v>
      </c>
      <c r="L903" s="209">
        <v>5</v>
      </c>
      <c r="M903" s="199" t="s">
        <v>260</v>
      </c>
      <c r="N903" s="199" t="s">
        <v>261</v>
      </c>
      <c r="O903" s="202" t="s">
        <v>263</v>
      </c>
      <c r="P903" s="203">
        <v>85575.03</v>
      </c>
      <c r="Q903" s="203">
        <v>0</v>
      </c>
      <c r="R903" s="203">
        <v>0</v>
      </c>
      <c r="S903" s="203">
        <f t="shared" si="229"/>
        <v>85575.03</v>
      </c>
      <c r="T903" s="203">
        <f t="shared" si="214"/>
        <v>180.04424573953293</v>
      </c>
      <c r="U903" s="218">
        <f>T903</f>
        <v>180.04424573953293</v>
      </c>
      <c r="V903" s="210">
        <v>180.04424573953293</v>
      </c>
      <c r="W903" s="210">
        <f t="shared" si="230"/>
        <v>0</v>
      </c>
      <c r="X903" s="210">
        <f t="shared" si="231"/>
        <v>0</v>
      </c>
      <c r="Y903" s="205">
        <v>0</v>
      </c>
      <c r="Z903" s="205">
        <v>0</v>
      </c>
      <c r="AA903" s="205">
        <v>0</v>
      </c>
      <c r="AB903" s="205">
        <v>0</v>
      </c>
      <c r="AC903" s="205">
        <v>0</v>
      </c>
      <c r="AD903" s="205">
        <v>0</v>
      </c>
      <c r="AE903" s="205">
        <v>0</v>
      </c>
      <c r="AF903" s="211">
        <v>0</v>
      </c>
      <c r="AG903" s="205">
        <v>0</v>
      </c>
      <c r="AH903" s="205">
        <v>0</v>
      </c>
      <c r="AI903" s="205">
        <v>0</v>
      </c>
      <c r="AJ903" s="205">
        <v>0</v>
      </c>
      <c r="AK903" s="205">
        <v>0</v>
      </c>
      <c r="AL903" s="211">
        <v>0</v>
      </c>
      <c r="AM903" s="205">
        <v>0</v>
      </c>
      <c r="AN903" s="205">
        <v>0</v>
      </c>
      <c r="AO903" s="211">
        <v>0</v>
      </c>
      <c r="AP903" s="205">
        <v>0</v>
      </c>
      <c r="AQ903" s="204">
        <v>0</v>
      </c>
      <c r="AR903" s="204">
        <v>0</v>
      </c>
    </row>
    <row r="904" spans="1:44" s="204" customFormat="1" ht="36" customHeight="1">
      <c r="A904" s="204">
        <v>1</v>
      </c>
      <c r="B904" s="207">
        <f>SUBTOTAL(103,$A$552:A904)</f>
        <v>26</v>
      </c>
      <c r="C904" s="197" t="s">
        <v>1619</v>
      </c>
      <c r="D904" s="199">
        <v>1953</v>
      </c>
      <c r="E904" s="199"/>
      <c r="F904" s="208" t="s">
        <v>262</v>
      </c>
      <c r="G904" s="199">
        <v>2</v>
      </c>
      <c r="H904" s="199" t="s">
        <v>306</v>
      </c>
      <c r="I904" s="200">
        <v>996.1</v>
      </c>
      <c r="J904" s="200">
        <v>882.6</v>
      </c>
      <c r="K904" s="200">
        <v>782.6</v>
      </c>
      <c r="L904" s="209">
        <v>30</v>
      </c>
      <c r="M904" s="199" t="s">
        <v>260</v>
      </c>
      <c r="N904" s="199" t="s">
        <v>261</v>
      </c>
      <c r="O904" s="202" t="s">
        <v>263</v>
      </c>
      <c r="P904" s="203">
        <v>5741880.5099999998</v>
      </c>
      <c r="Q904" s="203">
        <v>0</v>
      </c>
      <c r="R904" s="203">
        <v>0</v>
      </c>
      <c r="S904" s="203">
        <f t="shared" si="229"/>
        <v>5741880.5099999998</v>
      </c>
      <c r="T904" s="203">
        <f t="shared" si="214"/>
        <v>5764.3615199277174</v>
      </c>
      <c r="U904" s="203">
        <v>8527.6300612388332</v>
      </c>
      <c r="V904" s="210">
        <v>8527.6300612388332</v>
      </c>
      <c r="W904" s="210">
        <f t="shared" si="230"/>
        <v>8527.6300612388332</v>
      </c>
      <c r="X904" s="210">
        <f t="shared" si="231"/>
        <v>2763.2685413111158</v>
      </c>
      <c r="Y904" s="205">
        <v>0</v>
      </c>
      <c r="Z904" s="205">
        <v>0</v>
      </c>
      <c r="AA904" s="205">
        <v>0</v>
      </c>
      <c r="AB904" s="205">
        <v>0</v>
      </c>
      <c r="AC904" s="205">
        <v>0</v>
      </c>
      <c r="AD904" s="205">
        <v>0</v>
      </c>
      <c r="AE904" s="205">
        <v>0</v>
      </c>
      <c r="AF904" s="211">
        <v>0</v>
      </c>
      <c r="AG904" s="205">
        <v>952.6</v>
      </c>
      <c r="AH904" s="211">
        <f t="shared" ref="AH904:AH907" si="233">8917.04*AG904/I904</f>
        <v>8527.6300612388332</v>
      </c>
      <c r="AI904" s="205">
        <v>0</v>
      </c>
      <c r="AJ904" s="205">
        <v>0</v>
      </c>
      <c r="AK904" s="205">
        <v>0</v>
      </c>
      <c r="AL904" s="211">
        <v>0</v>
      </c>
      <c r="AM904" s="205">
        <v>0</v>
      </c>
      <c r="AN904" s="205">
        <v>0</v>
      </c>
      <c r="AO904" s="211">
        <v>0</v>
      </c>
      <c r="AP904" s="205">
        <v>0</v>
      </c>
      <c r="AQ904" s="204">
        <v>0</v>
      </c>
      <c r="AR904" s="204">
        <v>0</v>
      </c>
    </row>
    <row r="905" spans="1:44" s="204" customFormat="1" ht="36" customHeight="1">
      <c r="A905" s="204">
        <v>1</v>
      </c>
      <c r="B905" s="207">
        <f>SUBTOTAL(103,$A$552:A905)</f>
        <v>27</v>
      </c>
      <c r="C905" s="197" t="s">
        <v>76</v>
      </c>
      <c r="D905" s="199">
        <v>1948</v>
      </c>
      <c r="E905" s="199"/>
      <c r="F905" s="208" t="s">
        <v>262</v>
      </c>
      <c r="G905" s="199">
        <v>4</v>
      </c>
      <c r="H905" s="199" t="s">
        <v>306</v>
      </c>
      <c r="I905" s="200">
        <v>1954.5</v>
      </c>
      <c r="J905" s="200">
        <v>1781</v>
      </c>
      <c r="K905" s="200">
        <v>1540</v>
      </c>
      <c r="L905" s="209">
        <v>58</v>
      </c>
      <c r="M905" s="199" t="s">
        <v>260</v>
      </c>
      <c r="N905" s="199" t="s">
        <v>264</v>
      </c>
      <c r="O905" s="202" t="s">
        <v>272</v>
      </c>
      <c r="P905" s="203">
        <v>4099254.73</v>
      </c>
      <c r="Q905" s="203">
        <v>0</v>
      </c>
      <c r="R905" s="203">
        <v>0</v>
      </c>
      <c r="S905" s="203">
        <f t="shared" si="229"/>
        <v>4099254.73</v>
      </c>
      <c r="T905" s="203">
        <f t="shared" si="214"/>
        <v>2097.3418930672806</v>
      </c>
      <c r="U905" s="203">
        <v>3554.041524686621</v>
      </c>
      <c r="V905" s="210">
        <v>3554.041524686621</v>
      </c>
      <c r="W905" s="210">
        <f t="shared" si="230"/>
        <v>3554.041524686621</v>
      </c>
      <c r="X905" s="210">
        <f t="shared" si="231"/>
        <v>1456.6996316193404</v>
      </c>
      <c r="Y905" s="205">
        <v>0</v>
      </c>
      <c r="Z905" s="205">
        <v>0</v>
      </c>
      <c r="AA905" s="205">
        <v>0</v>
      </c>
      <c r="AB905" s="205">
        <v>0</v>
      </c>
      <c r="AC905" s="205">
        <v>0</v>
      </c>
      <c r="AD905" s="205">
        <v>0</v>
      </c>
      <c r="AE905" s="205">
        <v>0</v>
      </c>
      <c r="AF905" s="211">
        <v>0</v>
      </c>
      <c r="AG905" s="205">
        <v>779</v>
      </c>
      <c r="AH905" s="211">
        <f t="shared" si="233"/>
        <v>3554.041524686621</v>
      </c>
      <c r="AI905" s="205">
        <v>0</v>
      </c>
      <c r="AJ905" s="205">
        <v>0</v>
      </c>
      <c r="AK905" s="205">
        <v>0</v>
      </c>
      <c r="AL905" s="211">
        <v>0</v>
      </c>
      <c r="AM905" s="205">
        <v>0</v>
      </c>
      <c r="AN905" s="205">
        <v>0</v>
      </c>
      <c r="AO905" s="211">
        <v>0</v>
      </c>
      <c r="AP905" s="205">
        <v>0</v>
      </c>
      <c r="AQ905" s="204">
        <v>0</v>
      </c>
      <c r="AR905" s="204">
        <v>0</v>
      </c>
    </row>
    <row r="906" spans="1:44" s="204" customFormat="1" ht="36" customHeight="1">
      <c r="A906" s="204">
        <v>1</v>
      </c>
      <c r="B906" s="207">
        <f>SUBTOTAL(103,$A$552:A906)</f>
        <v>28</v>
      </c>
      <c r="C906" s="197" t="s">
        <v>1190</v>
      </c>
      <c r="D906" s="199">
        <v>1955</v>
      </c>
      <c r="E906" s="199"/>
      <c r="F906" s="208" t="s">
        <v>262</v>
      </c>
      <c r="G906" s="199">
        <v>2</v>
      </c>
      <c r="H906" s="199" t="s">
        <v>297</v>
      </c>
      <c r="I906" s="200">
        <v>640</v>
      </c>
      <c r="J906" s="200">
        <v>629</v>
      </c>
      <c r="K906" s="200">
        <v>452</v>
      </c>
      <c r="L906" s="209">
        <v>27</v>
      </c>
      <c r="M906" s="199" t="s">
        <v>260</v>
      </c>
      <c r="N906" s="199" t="s">
        <v>264</v>
      </c>
      <c r="O906" s="202" t="s">
        <v>1261</v>
      </c>
      <c r="P906" s="203">
        <v>2057864.07</v>
      </c>
      <c r="Q906" s="203">
        <v>0</v>
      </c>
      <c r="R906" s="203">
        <v>0</v>
      </c>
      <c r="S906" s="203">
        <f t="shared" si="229"/>
        <v>2057864.07</v>
      </c>
      <c r="T906" s="203">
        <f t="shared" si="214"/>
        <v>3215.4126093750001</v>
      </c>
      <c r="U906" s="203">
        <v>8359.7250000000022</v>
      </c>
      <c r="V906" s="210">
        <v>8359.7250000000022</v>
      </c>
      <c r="W906" s="210">
        <f t="shared" si="230"/>
        <v>8359.7250000000022</v>
      </c>
      <c r="X906" s="210">
        <f t="shared" si="231"/>
        <v>5144.3123906250021</v>
      </c>
      <c r="Y906" s="205">
        <v>0</v>
      </c>
      <c r="Z906" s="205">
        <v>0</v>
      </c>
      <c r="AA906" s="205">
        <v>0</v>
      </c>
      <c r="AB906" s="205">
        <v>0</v>
      </c>
      <c r="AC906" s="205">
        <v>0</v>
      </c>
      <c r="AD906" s="205">
        <v>0</v>
      </c>
      <c r="AE906" s="205">
        <v>0</v>
      </c>
      <c r="AF906" s="211">
        <v>0</v>
      </c>
      <c r="AG906" s="205">
        <v>600</v>
      </c>
      <c r="AH906" s="211">
        <f t="shared" si="233"/>
        <v>8359.7250000000022</v>
      </c>
      <c r="AI906" s="205">
        <v>0</v>
      </c>
      <c r="AJ906" s="205">
        <v>0</v>
      </c>
      <c r="AK906" s="205">
        <v>0</v>
      </c>
      <c r="AL906" s="211">
        <v>0</v>
      </c>
      <c r="AM906" s="205">
        <v>0</v>
      </c>
      <c r="AN906" s="205">
        <v>0</v>
      </c>
      <c r="AO906" s="211">
        <v>0</v>
      </c>
      <c r="AP906" s="205">
        <v>0</v>
      </c>
      <c r="AQ906" s="204">
        <v>0</v>
      </c>
      <c r="AR906" s="204">
        <v>0</v>
      </c>
    </row>
    <row r="907" spans="1:44" s="204" customFormat="1" ht="36" customHeight="1">
      <c r="A907" s="204">
        <v>1</v>
      </c>
      <c r="B907" s="207">
        <f>SUBTOTAL(103,$A$552:A907)</f>
        <v>29</v>
      </c>
      <c r="C907" s="197" t="s">
        <v>2198</v>
      </c>
      <c r="D907" s="199">
        <v>1958</v>
      </c>
      <c r="E907" s="199"/>
      <c r="F907" s="208" t="s">
        <v>262</v>
      </c>
      <c r="G907" s="199">
        <v>2</v>
      </c>
      <c r="H907" s="199">
        <v>1</v>
      </c>
      <c r="I907" s="200">
        <v>423.3</v>
      </c>
      <c r="J907" s="200">
        <v>391.4</v>
      </c>
      <c r="K907" s="200">
        <f>J907</f>
        <v>391.4</v>
      </c>
      <c r="L907" s="209">
        <v>22</v>
      </c>
      <c r="M907" s="199" t="s">
        <v>260</v>
      </c>
      <c r="N907" s="199" t="s">
        <v>264</v>
      </c>
      <c r="O907" s="202" t="s">
        <v>2199</v>
      </c>
      <c r="P907" s="203">
        <v>2734627.5100000002</v>
      </c>
      <c r="Q907" s="203">
        <v>0</v>
      </c>
      <c r="R907" s="203">
        <v>0</v>
      </c>
      <c r="S907" s="203">
        <f>P907-Q907-R907</f>
        <v>2734627.5100000002</v>
      </c>
      <c r="T907" s="203">
        <f t="shared" si="214"/>
        <v>6460.2587054098749</v>
      </c>
      <c r="U907" s="203">
        <f>W907</f>
        <v>7988.0500070871731</v>
      </c>
      <c r="V907" s="210">
        <f>W907</f>
        <v>7988.0500070871731</v>
      </c>
      <c r="W907" s="210">
        <f t="shared" si="230"/>
        <v>7988.0500070871731</v>
      </c>
      <c r="X907" s="210">
        <f t="shared" si="231"/>
        <v>1527.7913016772982</v>
      </c>
      <c r="Y907" s="205">
        <v>0</v>
      </c>
      <c r="Z907" s="205">
        <v>0</v>
      </c>
      <c r="AA907" s="205">
        <v>0</v>
      </c>
      <c r="AB907" s="205">
        <v>0</v>
      </c>
      <c r="AC907" s="205">
        <v>0</v>
      </c>
      <c r="AD907" s="205">
        <v>0</v>
      </c>
      <c r="AE907" s="205">
        <v>0</v>
      </c>
      <c r="AF907" s="211">
        <v>0</v>
      </c>
      <c r="AG907" s="205">
        <v>379.2</v>
      </c>
      <c r="AH907" s="211">
        <f t="shared" si="233"/>
        <v>7988.0500070871731</v>
      </c>
      <c r="AI907" s="205">
        <v>0</v>
      </c>
      <c r="AJ907" s="205">
        <v>0</v>
      </c>
      <c r="AK907" s="205">
        <v>0</v>
      </c>
      <c r="AL907" s="211">
        <v>0</v>
      </c>
      <c r="AM907" s="205">
        <v>0</v>
      </c>
      <c r="AN907" s="205">
        <v>0</v>
      </c>
      <c r="AO907" s="211">
        <v>0</v>
      </c>
      <c r="AP907" s="205">
        <v>0</v>
      </c>
      <c r="AQ907" s="204">
        <v>0</v>
      </c>
      <c r="AR907" s="204">
        <v>0</v>
      </c>
    </row>
    <row r="908" spans="1:44" s="204" customFormat="1" ht="36" customHeight="1">
      <c r="B908" s="197" t="s">
        <v>839</v>
      </c>
      <c r="C908" s="197"/>
      <c r="D908" s="199" t="s">
        <v>857</v>
      </c>
      <c r="E908" s="199" t="s">
        <v>857</v>
      </c>
      <c r="F908" s="199" t="s">
        <v>857</v>
      </c>
      <c r="G908" s="199" t="s">
        <v>857</v>
      </c>
      <c r="H908" s="199" t="s">
        <v>857</v>
      </c>
      <c r="I908" s="203">
        <f>SUM(I909:I911)</f>
        <v>1222.5999999999999</v>
      </c>
      <c r="J908" s="203">
        <f>SUM(J909:J911)</f>
        <v>1134.8</v>
      </c>
      <c r="K908" s="203">
        <f>SUM(K909:K911)</f>
        <v>1109.2</v>
      </c>
      <c r="L908" s="201">
        <f>SUM(L909:L911)</f>
        <v>66</v>
      </c>
      <c r="M908" s="199" t="s">
        <v>857</v>
      </c>
      <c r="N908" s="199" t="s">
        <v>857</v>
      </c>
      <c r="O908" s="202" t="s">
        <v>857</v>
      </c>
      <c r="P908" s="203">
        <v>2242341.23</v>
      </c>
      <c r="Q908" s="203">
        <f>SUM(Q909:Q911)</f>
        <v>0</v>
      </c>
      <c r="R908" s="203">
        <f>SUM(R909:R911)</f>
        <v>0</v>
      </c>
      <c r="S908" s="203">
        <f>SUM(S909:S911)</f>
        <v>2242341.23</v>
      </c>
      <c r="T908" s="203">
        <f t="shared" si="214"/>
        <v>1834.0759283494194</v>
      </c>
      <c r="U908" s="203">
        <f>MAX(U909:U910)</f>
        <v>7811.1306635757755</v>
      </c>
      <c r="W908" s="217"/>
      <c r="Y908" s="205">
        <v>0</v>
      </c>
      <c r="Z908" s="205">
        <v>0</v>
      </c>
      <c r="AA908" s="205">
        <v>0</v>
      </c>
      <c r="AB908" s="205">
        <v>231448</v>
      </c>
      <c r="AC908" s="205">
        <v>0</v>
      </c>
      <c r="AD908" s="205">
        <v>0</v>
      </c>
      <c r="AE908" s="205">
        <v>0</v>
      </c>
      <c r="AF908" s="205">
        <v>0</v>
      </c>
      <c r="AG908" s="205">
        <v>482.9</v>
      </c>
      <c r="AH908" s="205">
        <v>1987758</v>
      </c>
      <c r="AI908" s="205">
        <v>0</v>
      </c>
      <c r="AJ908" s="205">
        <v>0</v>
      </c>
      <c r="AK908" s="205">
        <v>0</v>
      </c>
      <c r="AL908" s="205">
        <v>0</v>
      </c>
      <c r="AM908" s="205">
        <v>0</v>
      </c>
      <c r="AN908" s="205">
        <v>0</v>
      </c>
      <c r="AO908" s="205">
        <v>0</v>
      </c>
      <c r="AP908" s="205">
        <v>0</v>
      </c>
      <c r="AQ908" s="204">
        <v>0</v>
      </c>
      <c r="AR908" s="204">
        <v>0</v>
      </c>
    </row>
    <row r="909" spans="1:44" s="204" customFormat="1" ht="36" customHeight="1">
      <c r="A909" s="204">
        <v>1</v>
      </c>
      <c r="B909" s="207">
        <f>SUBTOTAL(103,$A$552:A909)</f>
        <v>30</v>
      </c>
      <c r="C909" s="197" t="s">
        <v>81</v>
      </c>
      <c r="D909" s="199">
        <v>1931</v>
      </c>
      <c r="E909" s="199"/>
      <c r="F909" s="208" t="s">
        <v>262</v>
      </c>
      <c r="G909" s="199">
        <v>2</v>
      </c>
      <c r="H909" s="199" t="s">
        <v>298</v>
      </c>
      <c r="I909" s="200">
        <v>345.1</v>
      </c>
      <c r="J909" s="200">
        <v>319.60000000000002</v>
      </c>
      <c r="K909" s="200">
        <v>297</v>
      </c>
      <c r="L909" s="209">
        <v>9</v>
      </c>
      <c r="M909" s="199" t="s">
        <v>260</v>
      </c>
      <c r="N909" s="199" t="s">
        <v>261</v>
      </c>
      <c r="O909" s="202" t="s">
        <v>263</v>
      </c>
      <c r="P909" s="203">
        <v>1196861.55</v>
      </c>
      <c r="Q909" s="203">
        <v>0</v>
      </c>
      <c r="R909" s="203">
        <v>0</v>
      </c>
      <c r="S909" s="203">
        <f>P909-Q909-R909</f>
        <v>1196861.55</v>
      </c>
      <c r="T909" s="203">
        <f t="shared" si="214"/>
        <v>3468.1586496667633</v>
      </c>
      <c r="U909" s="203">
        <v>7811.1306635757755</v>
      </c>
      <c r="V909" s="210">
        <v>7811.1306635757755</v>
      </c>
      <c r="W909" s="210">
        <f t="shared" ref="W909:W911" si="234">Y909+Z909+AA909+AB909+AC909+AF909+AH909+AJ909+AL909+AN909+AO909+AP909+AQ909+AR909</f>
        <v>7811.1306635757755</v>
      </c>
      <c r="X909" s="210">
        <f t="shared" ref="X909:X911" si="235">U909-T909</f>
        <v>4342.9720139090123</v>
      </c>
      <c r="Y909" s="205">
        <v>0</v>
      </c>
      <c r="Z909" s="205">
        <v>0</v>
      </c>
      <c r="AA909" s="205">
        <v>0</v>
      </c>
      <c r="AB909" s="205">
        <v>0</v>
      </c>
      <c r="AC909" s="205">
        <v>0</v>
      </c>
      <c r="AD909" s="205">
        <v>0</v>
      </c>
      <c r="AE909" s="205">
        <v>0</v>
      </c>
      <c r="AF909" s="211">
        <v>0</v>
      </c>
      <c r="AG909" s="205">
        <v>302.3</v>
      </c>
      <c r="AH909" s="211">
        <f t="shared" ref="AH909:AH910" si="236">8917.04*AG909/I909</f>
        <v>7811.1306635757755</v>
      </c>
      <c r="AI909" s="205">
        <v>0</v>
      </c>
      <c r="AJ909" s="205">
        <v>0</v>
      </c>
      <c r="AK909" s="205">
        <v>0</v>
      </c>
      <c r="AL909" s="211">
        <v>0</v>
      </c>
      <c r="AM909" s="205">
        <v>0</v>
      </c>
      <c r="AN909" s="205">
        <v>0</v>
      </c>
      <c r="AO909" s="211">
        <v>0</v>
      </c>
      <c r="AP909" s="205">
        <v>0</v>
      </c>
      <c r="AQ909" s="204">
        <v>0</v>
      </c>
      <c r="AR909" s="204">
        <v>0</v>
      </c>
    </row>
    <row r="910" spans="1:44" s="204" customFormat="1" ht="36" customHeight="1">
      <c r="A910" s="204">
        <v>1</v>
      </c>
      <c r="B910" s="207">
        <f>SUBTOTAL(103,$A$552:A910)</f>
        <v>31</v>
      </c>
      <c r="C910" s="197" t="s">
        <v>82</v>
      </c>
      <c r="D910" s="199">
        <v>1965</v>
      </c>
      <c r="E910" s="199"/>
      <c r="F910" s="208" t="s">
        <v>262</v>
      </c>
      <c r="G910" s="199">
        <v>2</v>
      </c>
      <c r="H910" s="199" t="s">
        <v>298</v>
      </c>
      <c r="I910" s="200">
        <v>210.5</v>
      </c>
      <c r="J910" s="200">
        <v>187.3</v>
      </c>
      <c r="K910" s="200">
        <v>184.3</v>
      </c>
      <c r="L910" s="209">
        <v>15</v>
      </c>
      <c r="M910" s="199" t="s">
        <v>260</v>
      </c>
      <c r="N910" s="199" t="s">
        <v>264</v>
      </c>
      <c r="O910" s="202" t="s">
        <v>273</v>
      </c>
      <c r="P910" s="203">
        <v>811618.83</v>
      </c>
      <c r="Q910" s="203">
        <v>0</v>
      </c>
      <c r="R910" s="203">
        <v>0</v>
      </c>
      <c r="S910" s="203">
        <f>P910-Q910-R910</f>
        <v>811618.83</v>
      </c>
      <c r="T910" s="203">
        <f t="shared" si="214"/>
        <v>3855.6714014251779</v>
      </c>
      <c r="U910" s="203">
        <v>7650.4390688836111</v>
      </c>
      <c r="V910" s="210">
        <v>7650.4390688836111</v>
      </c>
      <c r="W910" s="210">
        <f t="shared" si="234"/>
        <v>7650.4390688836111</v>
      </c>
      <c r="X910" s="210">
        <f t="shared" si="235"/>
        <v>3794.7676674584332</v>
      </c>
      <c r="Y910" s="205">
        <v>0</v>
      </c>
      <c r="Z910" s="205">
        <v>0</v>
      </c>
      <c r="AA910" s="205">
        <v>0</v>
      </c>
      <c r="AB910" s="205">
        <v>0</v>
      </c>
      <c r="AC910" s="205">
        <v>0</v>
      </c>
      <c r="AD910" s="205">
        <v>0</v>
      </c>
      <c r="AE910" s="205">
        <v>0</v>
      </c>
      <c r="AF910" s="211">
        <v>0</v>
      </c>
      <c r="AG910" s="205">
        <v>180.6</v>
      </c>
      <c r="AH910" s="211">
        <f t="shared" si="236"/>
        <v>7650.4390688836111</v>
      </c>
      <c r="AI910" s="205">
        <v>0</v>
      </c>
      <c r="AJ910" s="205">
        <v>0</v>
      </c>
      <c r="AK910" s="205">
        <v>0</v>
      </c>
      <c r="AL910" s="211">
        <v>0</v>
      </c>
      <c r="AM910" s="205">
        <v>0</v>
      </c>
      <c r="AN910" s="205">
        <v>0</v>
      </c>
      <c r="AO910" s="211">
        <v>0</v>
      </c>
      <c r="AP910" s="205">
        <v>0</v>
      </c>
      <c r="AQ910" s="204">
        <v>0</v>
      </c>
      <c r="AR910" s="204">
        <v>0</v>
      </c>
    </row>
    <row r="911" spans="1:44" s="204" customFormat="1" ht="36" customHeight="1">
      <c r="A911" s="204">
        <v>1</v>
      </c>
      <c r="B911" s="207">
        <f>SUBTOTAL(103,$A$552:A911)</f>
        <v>32</v>
      </c>
      <c r="C911" s="197" t="s">
        <v>2200</v>
      </c>
      <c r="D911" s="199">
        <v>1966</v>
      </c>
      <c r="E911" s="199"/>
      <c r="F911" s="208" t="s">
        <v>262</v>
      </c>
      <c r="G911" s="199">
        <v>2</v>
      </c>
      <c r="H911" s="199">
        <v>2</v>
      </c>
      <c r="I911" s="200">
        <v>667</v>
      </c>
      <c r="J911" s="200">
        <v>627.9</v>
      </c>
      <c r="K911" s="200">
        <f>J911</f>
        <v>627.9</v>
      </c>
      <c r="L911" s="209">
        <v>42</v>
      </c>
      <c r="M911" s="199" t="s">
        <v>260</v>
      </c>
      <c r="N911" s="199" t="s">
        <v>261</v>
      </c>
      <c r="O911" s="202" t="s">
        <v>263</v>
      </c>
      <c r="P911" s="203">
        <v>233860.85</v>
      </c>
      <c r="Q911" s="203">
        <v>0</v>
      </c>
      <c r="R911" s="203">
        <v>0</v>
      </c>
      <c r="S911" s="203">
        <f>P911-Q911-R911</f>
        <v>233860.85</v>
      </c>
      <c r="T911" s="203">
        <f t="shared" si="214"/>
        <v>350.61596701649177</v>
      </c>
      <c r="U911" s="203">
        <v>350.61596701649177</v>
      </c>
      <c r="V911" s="210">
        <f>W911</f>
        <v>184.98</v>
      </c>
      <c r="W911" s="210">
        <f t="shared" si="234"/>
        <v>184.98</v>
      </c>
      <c r="X911" s="210">
        <f t="shared" si="235"/>
        <v>0</v>
      </c>
      <c r="Y911" s="205">
        <v>0</v>
      </c>
      <c r="Z911" s="205">
        <v>0</v>
      </c>
      <c r="AA911" s="205">
        <v>0</v>
      </c>
      <c r="AB911" s="205">
        <v>184.98</v>
      </c>
      <c r="AC911" s="205">
        <v>0</v>
      </c>
      <c r="AD911" s="205">
        <v>0</v>
      </c>
      <c r="AE911" s="205">
        <v>0</v>
      </c>
      <c r="AF911" s="211">
        <v>0</v>
      </c>
      <c r="AG911" s="205">
        <v>0</v>
      </c>
      <c r="AH911" s="205">
        <v>0</v>
      </c>
      <c r="AI911" s="205">
        <v>0</v>
      </c>
      <c r="AJ911" s="205">
        <v>0</v>
      </c>
      <c r="AK911" s="205">
        <v>0</v>
      </c>
      <c r="AL911" s="211">
        <v>0</v>
      </c>
      <c r="AM911" s="205">
        <v>0</v>
      </c>
      <c r="AN911" s="205">
        <v>0</v>
      </c>
      <c r="AO911" s="211">
        <v>0</v>
      </c>
      <c r="AP911" s="205">
        <v>0</v>
      </c>
      <c r="AQ911" s="204">
        <v>0</v>
      </c>
      <c r="AR911" s="204">
        <v>0</v>
      </c>
    </row>
    <row r="912" spans="1:44" s="204" customFormat="1" ht="36" customHeight="1">
      <c r="B912" s="197" t="s">
        <v>840</v>
      </c>
      <c r="C912" s="197"/>
      <c r="D912" s="199" t="s">
        <v>857</v>
      </c>
      <c r="E912" s="199" t="s">
        <v>857</v>
      </c>
      <c r="F912" s="199" t="s">
        <v>857</v>
      </c>
      <c r="G912" s="199" t="s">
        <v>857</v>
      </c>
      <c r="H912" s="199" t="s">
        <v>857</v>
      </c>
      <c r="I912" s="200">
        <f>I913</f>
        <v>654.5</v>
      </c>
      <c r="J912" s="200">
        <f>J913</f>
        <v>614.5</v>
      </c>
      <c r="K912" s="200">
        <f>K913</f>
        <v>614.5</v>
      </c>
      <c r="L912" s="201">
        <f>L913</f>
        <v>32</v>
      </c>
      <c r="M912" s="199" t="s">
        <v>857</v>
      </c>
      <c r="N912" s="199" t="s">
        <v>857</v>
      </c>
      <c r="O912" s="202" t="s">
        <v>857</v>
      </c>
      <c r="P912" s="203">
        <v>3520710.77</v>
      </c>
      <c r="Q912" s="203">
        <f>Q913</f>
        <v>0</v>
      </c>
      <c r="R912" s="203">
        <f>R913</f>
        <v>0</v>
      </c>
      <c r="S912" s="203">
        <f>S913</f>
        <v>3520710.77</v>
      </c>
      <c r="T912" s="203">
        <f t="shared" si="214"/>
        <v>5379.2372345301756</v>
      </c>
      <c r="U912" s="203">
        <f>U913</f>
        <v>7503.2565915966397</v>
      </c>
      <c r="W912" s="217"/>
      <c r="Y912" s="205">
        <v>0</v>
      </c>
      <c r="Z912" s="205">
        <v>0</v>
      </c>
      <c r="AA912" s="205">
        <v>0</v>
      </c>
      <c r="AB912" s="205">
        <v>0</v>
      </c>
      <c r="AC912" s="205">
        <v>0</v>
      </c>
      <c r="AD912" s="205">
        <v>0</v>
      </c>
      <c r="AE912" s="205">
        <v>0</v>
      </c>
      <c r="AF912" s="205">
        <v>0</v>
      </c>
      <c r="AG912" s="205">
        <v>550.73</v>
      </c>
      <c r="AH912" s="205">
        <v>3401020</v>
      </c>
      <c r="AI912" s="205">
        <v>0</v>
      </c>
      <c r="AJ912" s="205">
        <v>0</v>
      </c>
      <c r="AK912" s="205">
        <v>0</v>
      </c>
      <c r="AL912" s="205">
        <v>0</v>
      </c>
      <c r="AM912" s="205">
        <v>0</v>
      </c>
      <c r="AN912" s="205">
        <v>0</v>
      </c>
      <c r="AO912" s="205">
        <v>0</v>
      </c>
      <c r="AP912" s="205">
        <v>0</v>
      </c>
      <c r="AQ912" s="204">
        <v>0</v>
      </c>
      <c r="AR912" s="204">
        <v>0</v>
      </c>
    </row>
    <row r="913" spans="1:44" s="204" customFormat="1" ht="36" customHeight="1">
      <c r="A913" s="204">
        <v>1</v>
      </c>
      <c r="B913" s="207">
        <f>SUBTOTAL(103,$A$552:A913)</f>
        <v>33</v>
      </c>
      <c r="C913" s="197" t="s">
        <v>83</v>
      </c>
      <c r="D913" s="199">
        <v>1964</v>
      </c>
      <c r="E913" s="199"/>
      <c r="F913" s="208" t="s">
        <v>262</v>
      </c>
      <c r="G913" s="199">
        <v>2</v>
      </c>
      <c r="H913" s="199" t="s">
        <v>297</v>
      </c>
      <c r="I913" s="200">
        <v>654.5</v>
      </c>
      <c r="J913" s="200">
        <v>614.5</v>
      </c>
      <c r="K913" s="200">
        <v>614.5</v>
      </c>
      <c r="L913" s="209">
        <v>32</v>
      </c>
      <c r="M913" s="199" t="s">
        <v>260</v>
      </c>
      <c r="N913" s="199" t="s">
        <v>261</v>
      </c>
      <c r="O913" s="202" t="s">
        <v>263</v>
      </c>
      <c r="P913" s="203">
        <v>3520710.77</v>
      </c>
      <c r="Q913" s="203">
        <v>0</v>
      </c>
      <c r="R913" s="203">
        <v>0</v>
      </c>
      <c r="S913" s="203">
        <f>P913-Q913-R913</f>
        <v>3520710.77</v>
      </c>
      <c r="T913" s="203">
        <f t="shared" si="214"/>
        <v>5379.2372345301756</v>
      </c>
      <c r="U913" s="203">
        <v>7503.2565915966397</v>
      </c>
      <c r="V913" s="210">
        <v>7503.2565915966397</v>
      </c>
      <c r="W913" s="210">
        <f>Y913+Z913+AA913+AB913+AC913+AF913+AH913+AJ913+AL913+AN913+AO913+AP913+AQ913+AR913</f>
        <v>7503.2565915966397</v>
      </c>
      <c r="X913" s="210">
        <f>U913-T913</f>
        <v>2124.0193570664642</v>
      </c>
      <c r="Y913" s="205">
        <v>0</v>
      </c>
      <c r="Z913" s="205">
        <v>0</v>
      </c>
      <c r="AA913" s="205">
        <v>0</v>
      </c>
      <c r="AB913" s="205">
        <v>0</v>
      </c>
      <c r="AC913" s="205">
        <v>0</v>
      </c>
      <c r="AD913" s="205">
        <v>0</v>
      </c>
      <c r="AE913" s="205">
        <v>0</v>
      </c>
      <c r="AF913" s="211">
        <v>0</v>
      </c>
      <c r="AG913" s="205">
        <v>550.73</v>
      </c>
      <c r="AH913" s="211">
        <f>8917.04*AG913/I913</f>
        <v>7503.2565915966397</v>
      </c>
      <c r="AI913" s="205">
        <v>0</v>
      </c>
      <c r="AJ913" s="205">
        <v>0</v>
      </c>
      <c r="AK913" s="205">
        <v>0</v>
      </c>
      <c r="AL913" s="211">
        <v>0</v>
      </c>
      <c r="AM913" s="205">
        <v>0</v>
      </c>
      <c r="AN913" s="205">
        <v>0</v>
      </c>
      <c r="AO913" s="211">
        <v>0</v>
      </c>
      <c r="AP913" s="205">
        <v>0</v>
      </c>
      <c r="AQ913" s="204">
        <v>0</v>
      </c>
      <c r="AR913" s="204">
        <v>0</v>
      </c>
    </row>
    <row r="914" spans="1:44" s="204" customFormat="1" ht="36" customHeight="1">
      <c r="B914" s="197" t="s">
        <v>807</v>
      </c>
      <c r="C914" s="212"/>
      <c r="D914" s="199" t="s">
        <v>857</v>
      </c>
      <c r="E914" s="199" t="s">
        <v>857</v>
      </c>
      <c r="F914" s="199" t="s">
        <v>857</v>
      </c>
      <c r="G914" s="199" t="s">
        <v>857</v>
      </c>
      <c r="H914" s="199" t="s">
        <v>857</v>
      </c>
      <c r="I914" s="200">
        <f>SUM(I915:I917)</f>
        <v>6768.3</v>
      </c>
      <c r="J914" s="200">
        <f>SUM(J915:J917)</f>
        <v>4169.8999999999996</v>
      </c>
      <c r="K914" s="200">
        <f>SUM(K915:K917)</f>
        <v>3718.0999999999995</v>
      </c>
      <c r="L914" s="201">
        <f>SUM(L915:L917)</f>
        <v>187</v>
      </c>
      <c r="M914" s="199" t="s">
        <v>857</v>
      </c>
      <c r="N914" s="199" t="s">
        <v>857</v>
      </c>
      <c r="O914" s="202" t="s">
        <v>857</v>
      </c>
      <c r="P914" s="203">
        <v>4927013.3100000005</v>
      </c>
      <c r="Q914" s="203">
        <f>SUM(Q915:Q917)</f>
        <v>0</v>
      </c>
      <c r="R914" s="203">
        <f>SUM(R915:R917)</f>
        <v>0</v>
      </c>
      <c r="S914" s="203">
        <f>SUM(S915:S917)</f>
        <v>4927013.3100000005</v>
      </c>
      <c r="T914" s="203">
        <f t="shared" si="214"/>
        <v>727.95433269801879</v>
      </c>
      <c r="U914" s="203">
        <f>MAX(U915:U917)</f>
        <v>1289.8216539016105</v>
      </c>
      <c r="W914" s="217"/>
      <c r="Y914" s="205">
        <v>0</v>
      </c>
      <c r="Z914" s="205">
        <v>0</v>
      </c>
      <c r="AA914" s="205">
        <v>0</v>
      </c>
      <c r="AB914" s="205">
        <v>0</v>
      </c>
      <c r="AC914" s="205">
        <v>0</v>
      </c>
      <c r="AD914" s="205">
        <v>0</v>
      </c>
      <c r="AE914" s="205">
        <v>0</v>
      </c>
      <c r="AF914" s="205">
        <v>0</v>
      </c>
      <c r="AG914" s="205">
        <v>0</v>
      </c>
      <c r="AH914" s="205">
        <v>0</v>
      </c>
      <c r="AI914" s="205">
        <v>0</v>
      </c>
      <c r="AJ914" s="205">
        <v>0</v>
      </c>
      <c r="AK914" s="205">
        <v>0</v>
      </c>
      <c r="AL914" s="205">
        <v>0</v>
      </c>
      <c r="AM914" s="205">
        <v>0</v>
      </c>
      <c r="AN914" s="205">
        <v>0</v>
      </c>
      <c r="AO914" s="205">
        <v>4730250.49</v>
      </c>
      <c r="AP914" s="205">
        <v>0</v>
      </c>
      <c r="AQ914" s="204">
        <v>0</v>
      </c>
      <c r="AR914" s="204">
        <v>0</v>
      </c>
    </row>
    <row r="915" spans="1:44" s="204" customFormat="1" ht="36" customHeight="1">
      <c r="A915" s="204">
        <v>1</v>
      </c>
      <c r="B915" s="207">
        <f>SUBTOTAL(103,$A$552:A915)</f>
        <v>34</v>
      </c>
      <c r="C915" s="197" t="s">
        <v>106</v>
      </c>
      <c r="D915" s="199">
        <v>1975</v>
      </c>
      <c r="E915" s="199"/>
      <c r="F915" s="208" t="s">
        <v>262</v>
      </c>
      <c r="G915" s="199">
        <v>2</v>
      </c>
      <c r="H915" s="199" t="s">
        <v>297</v>
      </c>
      <c r="I915" s="200">
        <v>1244.4000000000001</v>
      </c>
      <c r="J915" s="200">
        <v>727.8</v>
      </c>
      <c r="K915" s="200">
        <v>584.79999999999995</v>
      </c>
      <c r="L915" s="209">
        <v>34</v>
      </c>
      <c r="M915" s="199" t="s">
        <v>260</v>
      </c>
      <c r="N915" s="199" t="s">
        <v>261</v>
      </c>
      <c r="O915" s="202" t="s">
        <v>263</v>
      </c>
      <c r="P915" s="203">
        <v>79698.36</v>
      </c>
      <c r="Q915" s="203">
        <v>0</v>
      </c>
      <c r="R915" s="203">
        <v>0</v>
      </c>
      <c r="S915" s="203">
        <f>P915-Q915-R915</f>
        <v>79698.36</v>
      </c>
      <c r="T915" s="203">
        <f t="shared" si="214"/>
        <v>64.045612343297975</v>
      </c>
      <c r="U915" s="218">
        <f>T915</f>
        <v>64.045612343297975</v>
      </c>
      <c r="V915" s="210">
        <v>64.045612343297975</v>
      </c>
      <c r="W915" s="210">
        <f t="shared" ref="W915:W917" si="237">Y915+Z915+AA915+AB915+AC915+AF915+AH915+AJ915+AL915+AN915+AO915+AP915+AQ915+AR915</f>
        <v>0</v>
      </c>
      <c r="X915" s="210">
        <f t="shared" ref="X915:X917" si="238">U915-T915</f>
        <v>0</v>
      </c>
      <c r="Y915" s="205">
        <v>0</v>
      </c>
      <c r="Z915" s="205">
        <v>0</v>
      </c>
      <c r="AA915" s="205">
        <v>0</v>
      </c>
      <c r="AB915" s="205">
        <v>0</v>
      </c>
      <c r="AC915" s="205">
        <v>0</v>
      </c>
      <c r="AD915" s="205">
        <v>0</v>
      </c>
      <c r="AE915" s="205">
        <v>0</v>
      </c>
      <c r="AF915" s="211">
        <v>0</v>
      </c>
      <c r="AG915" s="205">
        <v>0</v>
      </c>
      <c r="AH915" s="205">
        <v>0</v>
      </c>
      <c r="AI915" s="205">
        <v>0</v>
      </c>
      <c r="AJ915" s="205">
        <v>0</v>
      </c>
      <c r="AK915" s="205">
        <v>0</v>
      </c>
      <c r="AL915" s="211">
        <v>0</v>
      </c>
      <c r="AM915" s="205">
        <v>0</v>
      </c>
      <c r="AN915" s="205">
        <v>0</v>
      </c>
      <c r="AO915" s="211">
        <v>0</v>
      </c>
      <c r="AP915" s="205">
        <v>0</v>
      </c>
      <c r="AQ915" s="204">
        <v>0</v>
      </c>
      <c r="AR915" s="204">
        <v>0</v>
      </c>
    </row>
    <row r="916" spans="1:44" s="204" customFormat="1" ht="36" customHeight="1">
      <c r="A916" s="204">
        <v>1</v>
      </c>
      <c r="B916" s="207">
        <f>SUBTOTAL(103,$A$552:A916)</f>
        <v>35</v>
      </c>
      <c r="C916" s="197" t="s">
        <v>1193</v>
      </c>
      <c r="D916" s="199">
        <v>1985</v>
      </c>
      <c r="E916" s="199"/>
      <c r="F916" s="208" t="s">
        <v>262</v>
      </c>
      <c r="G916" s="199">
        <v>5</v>
      </c>
      <c r="H916" s="199" t="s">
        <v>302</v>
      </c>
      <c r="I916" s="203">
        <v>4091.9</v>
      </c>
      <c r="J916" s="203">
        <v>2619.4</v>
      </c>
      <c r="K916" s="203">
        <v>2310.6</v>
      </c>
      <c r="L916" s="209">
        <v>119</v>
      </c>
      <c r="M916" s="199" t="s">
        <v>260</v>
      </c>
      <c r="N916" s="199" t="s">
        <v>264</v>
      </c>
      <c r="O916" s="202" t="s">
        <v>1295</v>
      </c>
      <c r="P916" s="203">
        <v>4756503.38</v>
      </c>
      <c r="Q916" s="203">
        <v>0</v>
      </c>
      <c r="R916" s="203">
        <v>0</v>
      </c>
      <c r="S916" s="203">
        <f>P916-Q916-R916</f>
        <v>4756503.38</v>
      </c>
      <c r="T916" s="203">
        <f t="shared" si="214"/>
        <v>1162.4192624453187</v>
      </c>
      <c r="U916" s="203">
        <v>1289.8216539016105</v>
      </c>
      <c r="V916" s="210">
        <v>1289.8216539016105</v>
      </c>
      <c r="W916" s="210">
        <f t="shared" si="237"/>
        <v>1289.8216539016105</v>
      </c>
      <c r="X916" s="210">
        <f t="shared" si="238"/>
        <v>127.40239145629175</v>
      </c>
      <c r="Y916" s="205">
        <v>0</v>
      </c>
      <c r="Z916" s="205">
        <v>0</v>
      </c>
      <c r="AA916" s="205">
        <v>0</v>
      </c>
      <c r="AB916" s="205">
        <v>0</v>
      </c>
      <c r="AC916" s="205">
        <v>0</v>
      </c>
      <c r="AD916" s="205">
        <v>0</v>
      </c>
      <c r="AE916" s="205">
        <v>0</v>
      </c>
      <c r="AF916" s="211">
        <v>0</v>
      </c>
      <c r="AG916" s="205">
        <v>0</v>
      </c>
      <c r="AH916" s="205">
        <v>0</v>
      </c>
      <c r="AI916" s="205">
        <v>0</v>
      </c>
      <c r="AJ916" s="205">
        <v>0</v>
      </c>
      <c r="AK916" s="205">
        <v>0</v>
      </c>
      <c r="AL916" s="211">
        <v>0</v>
      </c>
      <c r="AM916" s="205">
        <v>0</v>
      </c>
      <c r="AN916" s="205">
        <v>0</v>
      </c>
      <c r="AO916" s="211">
        <v>1289.8216539016105</v>
      </c>
      <c r="AP916" s="205">
        <v>0</v>
      </c>
      <c r="AQ916" s="204">
        <v>0</v>
      </c>
      <c r="AR916" s="204">
        <v>0</v>
      </c>
    </row>
    <row r="917" spans="1:44" s="204" customFormat="1" ht="36" customHeight="1">
      <c r="A917" s="204">
        <v>1</v>
      </c>
      <c r="B917" s="207">
        <f>SUBTOTAL(103,$A$552:A917)</f>
        <v>36</v>
      </c>
      <c r="C917" s="197" t="s">
        <v>2236</v>
      </c>
      <c r="D917" s="199">
        <v>1979</v>
      </c>
      <c r="E917" s="199"/>
      <c r="F917" s="208" t="s">
        <v>262</v>
      </c>
      <c r="G917" s="199">
        <v>2</v>
      </c>
      <c r="H917" s="199">
        <v>3</v>
      </c>
      <c r="I917" s="203">
        <v>1432</v>
      </c>
      <c r="J917" s="203">
        <v>822.7</v>
      </c>
      <c r="K917" s="203">
        <v>822.7</v>
      </c>
      <c r="L917" s="209">
        <v>34</v>
      </c>
      <c r="M917" s="199" t="s">
        <v>260</v>
      </c>
      <c r="N917" s="199" t="s">
        <v>261</v>
      </c>
      <c r="O917" s="202" t="s">
        <v>263</v>
      </c>
      <c r="P917" s="203">
        <v>90811.57</v>
      </c>
      <c r="Q917" s="203">
        <v>0</v>
      </c>
      <c r="R917" s="203">
        <v>0</v>
      </c>
      <c r="S917" s="203">
        <f>P917-Q917-R917</f>
        <v>90811.57</v>
      </c>
      <c r="T917" s="203">
        <f t="shared" si="214"/>
        <v>63.415900837988829</v>
      </c>
      <c r="U917" s="218">
        <f>T917</f>
        <v>63.415900837988829</v>
      </c>
      <c r="V917" s="210">
        <v>63.415900837988829</v>
      </c>
      <c r="W917" s="210">
        <f t="shared" si="237"/>
        <v>0</v>
      </c>
      <c r="X917" s="210">
        <f t="shared" si="238"/>
        <v>0</v>
      </c>
      <c r="Y917" s="205">
        <v>0</v>
      </c>
      <c r="Z917" s="205">
        <v>0</v>
      </c>
      <c r="AA917" s="205">
        <v>0</v>
      </c>
      <c r="AB917" s="205">
        <v>0</v>
      </c>
      <c r="AC917" s="205">
        <v>0</v>
      </c>
      <c r="AD917" s="205">
        <v>0</v>
      </c>
      <c r="AE917" s="205">
        <v>0</v>
      </c>
      <c r="AF917" s="211">
        <v>0</v>
      </c>
      <c r="AG917" s="205">
        <v>0</v>
      </c>
      <c r="AH917" s="205">
        <v>0</v>
      </c>
      <c r="AI917" s="205">
        <v>0</v>
      </c>
      <c r="AJ917" s="205">
        <v>0</v>
      </c>
      <c r="AK917" s="205">
        <v>0</v>
      </c>
      <c r="AL917" s="211">
        <v>0</v>
      </c>
      <c r="AM917" s="205">
        <v>0</v>
      </c>
      <c r="AN917" s="205">
        <v>0</v>
      </c>
      <c r="AO917" s="211">
        <v>0</v>
      </c>
      <c r="AP917" s="205">
        <v>0</v>
      </c>
      <c r="AQ917" s="204">
        <v>0</v>
      </c>
      <c r="AR917" s="204">
        <v>0</v>
      </c>
    </row>
    <row r="918" spans="1:44" s="204" customFormat="1" ht="36" customHeight="1">
      <c r="B918" s="197" t="s">
        <v>2233</v>
      </c>
      <c r="C918" s="197"/>
      <c r="D918" s="199" t="s">
        <v>857</v>
      </c>
      <c r="E918" s="199" t="s">
        <v>857</v>
      </c>
      <c r="F918" s="199" t="s">
        <v>857</v>
      </c>
      <c r="G918" s="199" t="s">
        <v>857</v>
      </c>
      <c r="H918" s="199" t="s">
        <v>857</v>
      </c>
      <c r="I918" s="200">
        <f>I919</f>
        <v>327.60000000000002</v>
      </c>
      <c r="J918" s="200">
        <f>J919</f>
        <v>295.2</v>
      </c>
      <c r="K918" s="200">
        <f>K919</f>
        <v>295.2</v>
      </c>
      <c r="L918" s="201">
        <f>L919</f>
        <v>21</v>
      </c>
      <c r="M918" s="199" t="s">
        <v>857</v>
      </c>
      <c r="N918" s="199" t="s">
        <v>857</v>
      </c>
      <c r="O918" s="202" t="s">
        <v>857</v>
      </c>
      <c r="P918" s="203">
        <v>52057.33</v>
      </c>
      <c r="Q918" s="203">
        <f>Q919</f>
        <v>0</v>
      </c>
      <c r="R918" s="203">
        <f>R919</f>
        <v>0</v>
      </c>
      <c r="S918" s="203">
        <f>S919</f>
        <v>52057.33</v>
      </c>
      <c r="T918" s="203">
        <f t="shared" si="214"/>
        <v>158.90515873015872</v>
      </c>
      <c r="U918" s="203">
        <f>U919</f>
        <v>158.90515873015872</v>
      </c>
      <c r="W918" s="217"/>
      <c r="Y918" s="205">
        <v>0</v>
      </c>
      <c r="Z918" s="205">
        <v>0</v>
      </c>
      <c r="AA918" s="205">
        <v>0</v>
      </c>
      <c r="AB918" s="205">
        <v>0</v>
      </c>
      <c r="AC918" s="205">
        <v>0</v>
      </c>
      <c r="AD918" s="205">
        <v>0</v>
      </c>
      <c r="AE918" s="205">
        <v>0</v>
      </c>
      <c r="AF918" s="205">
        <v>0</v>
      </c>
      <c r="AG918" s="205">
        <v>0</v>
      </c>
      <c r="AH918" s="205">
        <v>0</v>
      </c>
      <c r="AI918" s="205">
        <v>0</v>
      </c>
      <c r="AJ918" s="205">
        <v>0</v>
      </c>
      <c r="AK918" s="205">
        <v>0</v>
      </c>
      <c r="AL918" s="205">
        <v>0</v>
      </c>
      <c r="AM918" s="205">
        <v>0</v>
      </c>
      <c r="AN918" s="205">
        <v>0</v>
      </c>
      <c r="AO918" s="205">
        <v>0</v>
      </c>
      <c r="AP918" s="205">
        <v>0</v>
      </c>
      <c r="AQ918" s="204">
        <v>0</v>
      </c>
      <c r="AR918" s="204">
        <v>0</v>
      </c>
    </row>
    <row r="919" spans="1:44" s="204" customFormat="1" ht="36" customHeight="1">
      <c r="A919" s="204">
        <v>1</v>
      </c>
      <c r="B919" s="207">
        <f>SUBTOTAL(103,$A$552:A919)</f>
        <v>37</v>
      </c>
      <c r="C919" s="197" t="s">
        <v>2234</v>
      </c>
      <c r="D919" s="199">
        <v>1964</v>
      </c>
      <c r="E919" s="199"/>
      <c r="F919" s="208" t="s">
        <v>262</v>
      </c>
      <c r="G919" s="199">
        <v>2</v>
      </c>
      <c r="H919" s="199">
        <v>1</v>
      </c>
      <c r="I919" s="200">
        <v>327.60000000000002</v>
      </c>
      <c r="J919" s="200">
        <v>295.2</v>
      </c>
      <c r="K919" s="200">
        <v>295.2</v>
      </c>
      <c r="L919" s="209">
        <v>21</v>
      </c>
      <c r="M919" s="199" t="s">
        <v>260</v>
      </c>
      <c r="N919" s="199" t="s">
        <v>261</v>
      </c>
      <c r="O919" s="202" t="s">
        <v>263</v>
      </c>
      <c r="P919" s="203">
        <v>52057.33</v>
      </c>
      <c r="Q919" s="203">
        <v>0</v>
      </c>
      <c r="R919" s="203">
        <v>0</v>
      </c>
      <c r="S919" s="203">
        <f>P919-Q919-R919</f>
        <v>52057.33</v>
      </c>
      <c r="T919" s="203">
        <f t="shared" si="214"/>
        <v>158.90515873015872</v>
      </c>
      <c r="U919" s="218">
        <f>T919</f>
        <v>158.90515873015872</v>
      </c>
      <c r="V919" s="210">
        <v>158.90515873015872</v>
      </c>
      <c r="W919" s="210">
        <f>Y919+Z919+AA919+AB919+AC919+AF919+AH919+AJ919+AL919+AN919+AO919+AP919+AQ919+AR919</f>
        <v>0</v>
      </c>
      <c r="X919" s="210">
        <f>U919-T919</f>
        <v>0</v>
      </c>
      <c r="Y919" s="205">
        <v>0</v>
      </c>
      <c r="Z919" s="205">
        <v>0</v>
      </c>
      <c r="AA919" s="205">
        <v>0</v>
      </c>
      <c r="AB919" s="205">
        <v>0</v>
      </c>
      <c r="AC919" s="205">
        <v>0</v>
      </c>
      <c r="AD919" s="205">
        <v>0</v>
      </c>
      <c r="AE919" s="205">
        <v>0</v>
      </c>
      <c r="AF919" s="211">
        <v>0</v>
      </c>
      <c r="AG919" s="205">
        <v>0</v>
      </c>
      <c r="AH919" s="205">
        <v>0</v>
      </c>
      <c r="AI919" s="205">
        <v>0</v>
      </c>
      <c r="AJ919" s="205">
        <v>0</v>
      </c>
      <c r="AK919" s="205">
        <v>0</v>
      </c>
      <c r="AL919" s="211">
        <v>0</v>
      </c>
      <c r="AM919" s="205">
        <v>0</v>
      </c>
      <c r="AN919" s="205">
        <v>0</v>
      </c>
      <c r="AO919" s="211">
        <v>0</v>
      </c>
      <c r="AP919" s="205">
        <v>0</v>
      </c>
      <c r="AQ919" s="204">
        <v>0</v>
      </c>
      <c r="AR919" s="204">
        <v>0</v>
      </c>
    </row>
    <row r="920" spans="1:44" s="204" customFormat="1" ht="36" customHeight="1">
      <c r="B920" s="197" t="s">
        <v>841</v>
      </c>
      <c r="C920" s="197"/>
      <c r="D920" s="199" t="s">
        <v>857</v>
      </c>
      <c r="E920" s="199" t="s">
        <v>857</v>
      </c>
      <c r="F920" s="199" t="s">
        <v>857</v>
      </c>
      <c r="G920" s="199" t="s">
        <v>857</v>
      </c>
      <c r="H920" s="199" t="s">
        <v>857</v>
      </c>
      <c r="I920" s="200">
        <f>I921</f>
        <v>948.3</v>
      </c>
      <c r="J920" s="200">
        <f>J921</f>
        <v>848.3</v>
      </c>
      <c r="K920" s="200">
        <f>K921</f>
        <v>803.9</v>
      </c>
      <c r="L920" s="201">
        <f>L921</f>
        <v>64</v>
      </c>
      <c r="M920" s="199" t="s">
        <v>857</v>
      </c>
      <c r="N920" s="199" t="s">
        <v>857</v>
      </c>
      <c r="O920" s="202" t="s">
        <v>857</v>
      </c>
      <c r="P920" s="203">
        <v>3760087.36</v>
      </c>
      <c r="Q920" s="203">
        <f>Q921</f>
        <v>0</v>
      </c>
      <c r="R920" s="203">
        <f>R921</f>
        <v>0</v>
      </c>
      <c r="S920" s="203">
        <f>S921</f>
        <v>3760087.36</v>
      </c>
      <c r="T920" s="203">
        <f t="shared" ref="T920:T986" si="239">P920/I920</f>
        <v>3965.0821048191501</v>
      </c>
      <c r="U920" s="203">
        <f>U921</f>
        <v>7880.4329246019206</v>
      </c>
      <c r="W920" s="217"/>
      <c r="Y920" s="205">
        <v>0</v>
      </c>
      <c r="Z920" s="205">
        <v>0</v>
      </c>
      <c r="AA920" s="205">
        <v>0</v>
      </c>
      <c r="AB920" s="205">
        <v>0</v>
      </c>
      <c r="AC920" s="205">
        <v>0</v>
      </c>
      <c r="AD920" s="205">
        <v>0</v>
      </c>
      <c r="AE920" s="205">
        <v>0</v>
      </c>
      <c r="AF920" s="205">
        <v>0</v>
      </c>
      <c r="AG920" s="205">
        <v>838.06</v>
      </c>
      <c r="AH920" s="205">
        <v>3635096.33</v>
      </c>
      <c r="AI920" s="205">
        <v>0</v>
      </c>
      <c r="AJ920" s="205">
        <v>0</v>
      </c>
      <c r="AK920" s="205">
        <v>0</v>
      </c>
      <c r="AL920" s="205">
        <v>0</v>
      </c>
      <c r="AM920" s="205">
        <v>0</v>
      </c>
      <c r="AN920" s="205">
        <v>0</v>
      </c>
      <c r="AO920" s="205">
        <v>0</v>
      </c>
      <c r="AP920" s="205">
        <v>0</v>
      </c>
      <c r="AQ920" s="204">
        <v>0</v>
      </c>
      <c r="AR920" s="204">
        <v>0</v>
      </c>
    </row>
    <row r="921" spans="1:44" s="204" customFormat="1" ht="36" customHeight="1">
      <c r="A921" s="204">
        <v>1</v>
      </c>
      <c r="B921" s="207">
        <f>SUBTOTAL(103,$A$552:A921)</f>
        <v>38</v>
      </c>
      <c r="C921" s="197" t="s">
        <v>112</v>
      </c>
      <c r="D921" s="199">
        <v>1978</v>
      </c>
      <c r="E921" s="199"/>
      <c r="F921" s="208" t="s">
        <v>262</v>
      </c>
      <c r="G921" s="199">
        <v>2</v>
      </c>
      <c r="H921" s="199" t="s">
        <v>306</v>
      </c>
      <c r="I921" s="200">
        <v>948.3</v>
      </c>
      <c r="J921" s="200">
        <v>848.3</v>
      </c>
      <c r="K921" s="200">
        <v>803.9</v>
      </c>
      <c r="L921" s="209">
        <v>64</v>
      </c>
      <c r="M921" s="199" t="s">
        <v>260</v>
      </c>
      <c r="N921" s="199" t="s">
        <v>261</v>
      </c>
      <c r="O921" s="202" t="s">
        <v>263</v>
      </c>
      <c r="P921" s="203">
        <v>3760087.36</v>
      </c>
      <c r="Q921" s="203">
        <v>0</v>
      </c>
      <c r="R921" s="203">
        <v>0</v>
      </c>
      <c r="S921" s="203">
        <f>P921-Q921-R921</f>
        <v>3760087.36</v>
      </c>
      <c r="T921" s="203">
        <f t="shared" si="239"/>
        <v>3965.0821048191501</v>
      </c>
      <c r="U921" s="203">
        <v>7880.4329246019206</v>
      </c>
      <c r="V921" s="210">
        <v>7880.4329246019206</v>
      </c>
      <c r="W921" s="210">
        <f>Y921+Z921+AA921+AB921+AC921+AF921+AH921+AJ921+AL921+AN921+AO921+AP921+AQ921+AR921</f>
        <v>7880.4329246019206</v>
      </c>
      <c r="X921" s="210">
        <f>U921-T921</f>
        <v>3915.3508197827705</v>
      </c>
      <c r="Y921" s="205">
        <v>0</v>
      </c>
      <c r="Z921" s="205">
        <v>0</v>
      </c>
      <c r="AA921" s="205">
        <v>0</v>
      </c>
      <c r="AB921" s="205">
        <v>0</v>
      </c>
      <c r="AC921" s="205">
        <v>0</v>
      </c>
      <c r="AD921" s="205">
        <v>0</v>
      </c>
      <c r="AE921" s="205">
        <v>0</v>
      </c>
      <c r="AF921" s="211">
        <v>0</v>
      </c>
      <c r="AG921" s="205">
        <v>838.06</v>
      </c>
      <c r="AH921" s="211">
        <f>8917.04*AG921/I921</f>
        <v>7880.4329246019206</v>
      </c>
      <c r="AI921" s="205">
        <v>0</v>
      </c>
      <c r="AJ921" s="205">
        <v>0</v>
      </c>
      <c r="AK921" s="205">
        <v>0</v>
      </c>
      <c r="AL921" s="211">
        <v>0</v>
      </c>
      <c r="AM921" s="205">
        <v>0</v>
      </c>
      <c r="AN921" s="205">
        <v>0</v>
      </c>
      <c r="AO921" s="211">
        <v>0</v>
      </c>
      <c r="AP921" s="205">
        <v>0</v>
      </c>
      <c r="AQ921" s="204">
        <v>0</v>
      </c>
      <c r="AR921" s="204">
        <v>0</v>
      </c>
    </row>
    <row r="922" spans="1:44" s="204" customFormat="1" ht="36" customHeight="1">
      <c r="B922" s="197" t="s">
        <v>842</v>
      </c>
      <c r="C922" s="197"/>
      <c r="D922" s="199" t="s">
        <v>857</v>
      </c>
      <c r="E922" s="199" t="s">
        <v>857</v>
      </c>
      <c r="F922" s="199" t="s">
        <v>857</v>
      </c>
      <c r="G922" s="199" t="s">
        <v>857</v>
      </c>
      <c r="H922" s="199" t="s">
        <v>857</v>
      </c>
      <c r="I922" s="200">
        <f>I923</f>
        <v>779.2</v>
      </c>
      <c r="J922" s="200">
        <f>J923</f>
        <v>778.9</v>
      </c>
      <c r="K922" s="200">
        <f>K923</f>
        <v>720.2</v>
      </c>
      <c r="L922" s="201">
        <f>L923</f>
        <v>33</v>
      </c>
      <c r="M922" s="199" t="s">
        <v>857</v>
      </c>
      <c r="N922" s="199" t="s">
        <v>857</v>
      </c>
      <c r="O922" s="202" t="s">
        <v>857</v>
      </c>
      <c r="P922" s="203">
        <v>2964091.65</v>
      </c>
      <c r="Q922" s="203">
        <f>Q923</f>
        <v>0</v>
      </c>
      <c r="R922" s="203">
        <f>R923</f>
        <v>0</v>
      </c>
      <c r="S922" s="203">
        <f>S923</f>
        <v>2964091.65</v>
      </c>
      <c r="T922" s="203">
        <f t="shared" si="239"/>
        <v>3804.0190580082131</v>
      </c>
      <c r="U922" s="203">
        <f>U923</f>
        <v>7335.7302114989725</v>
      </c>
      <c r="W922" s="217"/>
      <c r="Y922" s="205">
        <v>0</v>
      </c>
      <c r="Z922" s="205">
        <v>0</v>
      </c>
      <c r="AA922" s="205">
        <v>0</v>
      </c>
      <c r="AB922" s="205">
        <v>0</v>
      </c>
      <c r="AC922" s="205">
        <v>0</v>
      </c>
      <c r="AD922" s="205">
        <v>0</v>
      </c>
      <c r="AE922" s="205">
        <v>0</v>
      </c>
      <c r="AF922" s="205">
        <v>0</v>
      </c>
      <c r="AG922" s="205">
        <v>641.02</v>
      </c>
      <c r="AH922" s="205">
        <v>2848618.86</v>
      </c>
      <c r="AI922" s="205">
        <v>0</v>
      </c>
      <c r="AJ922" s="205">
        <v>0</v>
      </c>
      <c r="AK922" s="205">
        <v>0</v>
      </c>
      <c r="AL922" s="205">
        <v>0</v>
      </c>
      <c r="AM922" s="205">
        <v>0</v>
      </c>
      <c r="AN922" s="205">
        <v>0</v>
      </c>
      <c r="AO922" s="205">
        <v>0</v>
      </c>
      <c r="AP922" s="205">
        <v>0</v>
      </c>
      <c r="AQ922" s="204">
        <v>0</v>
      </c>
      <c r="AR922" s="204">
        <v>0</v>
      </c>
    </row>
    <row r="923" spans="1:44" s="204" customFormat="1" ht="36" customHeight="1">
      <c r="A923" s="204">
        <v>1</v>
      </c>
      <c r="B923" s="207">
        <f>SUBTOTAL(103,$A$552:A923)</f>
        <v>39</v>
      </c>
      <c r="C923" s="197" t="s">
        <v>111</v>
      </c>
      <c r="D923" s="199">
        <v>1974</v>
      </c>
      <c r="E923" s="199"/>
      <c r="F923" s="208" t="s">
        <v>262</v>
      </c>
      <c r="G923" s="199">
        <v>2</v>
      </c>
      <c r="H923" s="199" t="s">
        <v>297</v>
      </c>
      <c r="I923" s="200">
        <v>779.2</v>
      </c>
      <c r="J923" s="200">
        <v>778.9</v>
      </c>
      <c r="K923" s="200">
        <v>720.2</v>
      </c>
      <c r="L923" s="209">
        <v>33</v>
      </c>
      <c r="M923" s="199" t="s">
        <v>260</v>
      </c>
      <c r="N923" s="199" t="s">
        <v>261</v>
      </c>
      <c r="O923" s="202" t="s">
        <v>263</v>
      </c>
      <c r="P923" s="203">
        <v>2964091.65</v>
      </c>
      <c r="Q923" s="203">
        <v>0</v>
      </c>
      <c r="R923" s="203">
        <v>0</v>
      </c>
      <c r="S923" s="203">
        <f>P923-Q923-R923</f>
        <v>2964091.65</v>
      </c>
      <c r="T923" s="203">
        <f t="shared" si="239"/>
        <v>3804.0190580082131</v>
      </c>
      <c r="U923" s="203">
        <v>7335.7302114989725</v>
      </c>
      <c r="V923" s="210">
        <v>7335.7302114989725</v>
      </c>
      <c r="W923" s="210">
        <f>Y923+Z923+AA923+AB923+AC923+AF923+AH923+AJ923+AL923+AN923+AO923+AP923+AQ923+AR923</f>
        <v>7335.7302114989725</v>
      </c>
      <c r="X923" s="210">
        <f>U923-T923</f>
        <v>3531.7111534907594</v>
      </c>
      <c r="Y923" s="205">
        <v>0</v>
      </c>
      <c r="Z923" s="205">
        <v>0</v>
      </c>
      <c r="AA923" s="205">
        <v>0</v>
      </c>
      <c r="AB923" s="205">
        <v>0</v>
      </c>
      <c r="AC923" s="205">
        <v>0</v>
      </c>
      <c r="AD923" s="205">
        <v>0</v>
      </c>
      <c r="AE923" s="205">
        <v>0</v>
      </c>
      <c r="AF923" s="211">
        <v>0</v>
      </c>
      <c r="AG923" s="205">
        <v>641.02</v>
      </c>
      <c r="AH923" s="211">
        <f>8917.04*AG923/I923</f>
        <v>7335.7302114989725</v>
      </c>
      <c r="AI923" s="205">
        <v>0</v>
      </c>
      <c r="AJ923" s="205">
        <v>0</v>
      </c>
      <c r="AK923" s="205">
        <v>0</v>
      </c>
      <c r="AL923" s="211">
        <v>0</v>
      </c>
      <c r="AM923" s="205">
        <v>0</v>
      </c>
      <c r="AN923" s="205">
        <v>0</v>
      </c>
      <c r="AO923" s="211">
        <v>0</v>
      </c>
      <c r="AP923" s="205">
        <v>0</v>
      </c>
      <c r="AQ923" s="204">
        <v>0</v>
      </c>
      <c r="AR923" s="204">
        <v>0</v>
      </c>
    </row>
    <row r="924" spans="1:44" s="204" customFormat="1" ht="36" customHeight="1">
      <c r="B924" s="197" t="s">
        <v>809</v>
      </c>
      <c r="C924" s="197"/>
      <c r="D924" s="199" t="s">
        <v>857</v>
      </c>
      <c r="E924" s="199" t="s">
        <v>857</v>
      </c>
      <c r="F924" s="199" t="s">
        <v>857</v>
      </c>
      <c r="G924" s="199" t="s">
        <v>857</v>
      </c>
      <c r="H924" s="199" t="s">
        <v>857</v>
      </c>
      <c r="I924" s="200">
        <f>SUM(I925:I927)</f>
        <v>17933</v>
      </c>
      <c r="J924" s="200">
        <f>SUM(J925:J927)</f>
        <v>14074.539999999999</v>
      </c>
      <c r="K924" s="200">
        <f>SUM(K925:K927)</f>
        <v>10685.55</v>
      </c>
      <c r="L924" s="201">
        <f>SUM(L925:L927)</f>
        <v>625</v>
      </c>
      <c r="M924" s="199" t="s">
        <v>857</v>
      </c>
      <c r="N924" s="199" t="s">
        <v>857</v>
      </c>
      <c r="O924" s="202" t="s">
        <v>857</v>
      </c>
      <c r="P924" s="203">
        <v>11207892.280000001</v>
      </c>
      <c r="Q924" s="203">
        <f>SUM(Q925:Q927)</f>
        <v>0</v>
      </c>
      <c r="R924" s="203">
        <f>SUM(R925:R927)</f>
        <v>0</v>
      </c>
      <c r="S924" s="203">
        <f>SUM(S925:S927)</f>
        <v>11207892.280000001</v>
      </c>
      <c r="T924" s="203">
        <f t="shared" si="239"/>
        <v>624.98702280711541</v>
      </c>
      <c r="U924" s="203">
        <f>MAX(U927:U927)</f>
        <v>1738.8274632360633</v>
      </c>
      <c r="W924" s="217"/>
      <c r="Y924" s="205">
        <v>0</v>
      </c>
      <c r="Z924" s="205">
        <v>0</v>
      </c>
      <c r="AA924" s="205">
        <v>0</v>
      </c>
      <c r="AB924" s="205">
        <v>0</v>
      </c>
      <c r="AC924" s="205">
        <v>0</v>
      </c>
      <c r="AD924" s="205">
        <v>0</v>
      </c>
      <c r="AE924" s="205">
        <v>0</v>
      </c>
      <c r="AF924" s="205">
        <v>0</v>
      </c>
      <c r="AG924" s="205">
        <v>2660.5</v>
      </c>
      <c r="AH924" s="205">
        <v>10878972.210000001</v>
      </c>
      <c r="AI924" s="205">
        <v>0</v>
      </c>
      <c r="AJ924" s="205">
        <v>0</v>
      </c>
      <c r="AK924" s="205">
        <v>0</v>
      </c>
      <c r="AL924" s="205">
        <v>0</v>
      </c>
      <c r="AM924" s="205">
        <v>0</v>
      </c>
      <c r="AN924" s="205">
        <v>0</v>
      </c>
      <c r="AO924" s="205">
        <v>0</v>
      </c>
      <c r="AP924" s="205">
        <v>0</v>
      </c>
      <c r="AQ924" s="204">
        <v>0</v>
      </c>
      <c r="AR924" s="204">
        <v>0</v>
      </c>
    </row>
    <row r="925" spans="1:44" s="204" customFormat="1" ht="36" customHeight="1">
      <c r="A925" s="204">
        <v>1</v>
      </c>
      <c r="B925" s="207">
        <f>SUBTOTAL(103,$A$552:A925)</f>
        <v>40</v>
      </c>
      <c r="C925" s="197" t="s">
        <v>41</v>
      </c>
      <c r="D925" s="199">
        <v>1974</v>
      </c>
      <c r="E925" s="199"/>
      <c r="F925" s="208" t="s">
        <v>262</v>
      </c>
      <c r="G925" s="199">
        <v>5</v>
      </c>
      <c r="H925" s="199" t="s">
        <v>364</v>
      </c>
      <c r="I925" s="200">
        <v>5979.1</v>
      </c>
      <c r="J925" s="200">
        <v>4563.9399999999996</v>
      </c>
      <c r="K925" s="200">
        <v>4563.9399999999996</v>
      </c>
      <c r="L925" s="209">
        <v>217</v>
      </c>
      <c r="M925" s="199" t="s">
        <v>260</v>
      </c>
      <c r="N925" s="199" t="s">
        <v>264</v>
      </c>
      <c r="O925" s="202" t="s">
        <v>265</v>
      </c>
      <c r="P925" s="203">
        <v>176342.49</v>
      </c>
      <c r="Q925" s="203">
        <v>0</v>
      </c>
      <c r="R925" s="203">
        <v>0</v>
      </c>
      <c r="S925" s="203">
        <f>P925-Q925-R925</f>
        <v>176342.49</v>
      </c>
      <c r="T925" s="203">
        <f t="shared" si="239"/>
        <v>29.493149470656114</v>
      </c>
      <c r="U925" s="203">
        <f>V925</f>
        <v>29.493149470656114</v>
      </c>
      <c r="V925" s="210">
        <v>29.493149470656114</v>
      </c>
      <c r="W925" s="210">
        <f t="shared" ref="W925:W927" si="240">Y925+Z925+AA925+AB925+AC925+AF925+AH925+AJ925+AL925+AN925+AO925+AP925+AQ925+AR925</f>
        <v>0</v>
      </c>
      <c r="X925" s="210">
        <f t="shared" ref="X925:X927" si="241">U925-T925</f>
        <v>0</v>
      </c>
      <c r="Y925" s="205">
        <v>0</v>
      </c>
      <c r="Z925" s="205">
        <v>0</v>
      </c>
      <c r="AA925" s="205">
        <v>0</v>
      </c>
      <c r="AB925" s="205">
        <v>0</v>
      </c>
      <c r="AC925" s="205">
        <v>0</v>
      </c>
      <c r="AD925" s="205">
        <v>0</v>
      </c>
      <c r="AE925" s="205">
        <v>0</v>
      </c>
      <c r="AF925" s="211">
        <v>0</v>
      </c>
      <c r="AG925" s="205">
        <v>0</v>
      </c>
      <c r="AH925" s="205">
        <v>0</v>
      </c>
      <c r="AI925" s="205">
        <v>0</v>
      </c>
      <c r="AJ925" s="205">
        <v>0</v>
      </c>
      <c r="AK925" s="205">
        <v>0</v>
      </c>
      <c r="AL925" s="211">
        <v>0</v>
      </c>
      <c r="AM925" s="205">
        <v>0</v>
      </c>
      <c r="AN925" s="205">
        <v>0</v>
      </c>
      <c r="AO925" s="211">
        <v>0</v>
      </c>
      <c r="AP925" s="205">
        <v>0</v>
      </c>
      <c r="AQ925" s="204">
        <v>0</v>
      </c>
      <c r="AR925" s="204">
        <v>0</v>
      </c>
    </row>
    <row r="926" spans="1:44" s="204" customFormat="1" ht="36" customHeight="1">
      <c r="A926" s="204">
        <v>1</v>
      </c>
      <c r="B926" s="207">
        <f>SUBTOTAL(103,$A$552:A926)</f>
        <v>41</v>
      </c>
      <c r="C926" s="197" t="s">
        <v>63</v>
      </c>
      <c r="D926" s="199">
        <v>1976</v>
      </c>
      <c r="E926" s="199"/>
      <c r="F926" s="208" t="s">
        <v>262</v>
      </c>
      <c r="G926" s="199">
        <v>5</v>
      </c>
      <c r="H926" s="199" t="s">
        <v>364</v>
      </c>
      <c r="I926" s="203">
        <v>4783.1499999999996</v>
      </c>
      <c r="J926" s="203">
        <v>4417.7</v>
      </c>
      <c r="K926" s="203">
        <v>3106.56</v>
      </c>
      <c r="L926" s="209">
        <v>190</v>
      </c>
      <c r="M926" s="199" t="s">
        <v>260</v>
      </c>
      <c r="N926" s="199" t="s">
        <v>264</v>
      </c>
      <c r="O926" s="202" t="s">
        <v>265</v>
      </c>
      <c r="P926" s="203">
        <v>7536748.7000000002</v>
      </c>
      <c r="Q926" s="203">
        <v>0</v>
      </c>
      <c r="R926" s="203">
        <v>0</v>
      </c>
      <c r="S926" s="203">
        <f>P926-R926-Q926</f>
        <v>7536748.7000000002</v>
      </c>
      <c r="T926" s="203">
        <f t="shared" si="239"/>
        <v>1575.6872981194404</v>
      </c>
      <c r="U926" s="203">
        <f>V926</f>
        <v>2353.0702336326485</v>
      </c>
      <c r="V926" s="210">
        <v>2353.0702336326485</v>
      </c>
      <c r="W926" s="210">
        <f t="shared" si="240"/>
        <v>2353.0702336326485</v>
      </c>
      <c r="X926" s="210">
        <f t="shared" si="241"/>
        <v>777.38293551320817</v>
      </c>
      <c r="Y926" s="205">
        <v>0</v>
      </c>
      <c r="Z926" s="205">
        <v>0</v>
      </c>
      <c r="AA926" s="205">
        <v>0</v>
      </c>
      <c r="AB926" s="205">
        <v>0</v>
      </c>
      <c r="AC926" s="205">
        <v>0</v>
      </c>
      <c r="AD926" s="205">
        <v>0</v>
      </c>
      <c r="AE926" s="205">
        <v>0</v>
      </c>
      <c r="AF926" s="211">
        <v>0</v>
      </c>
      <c r="AG926" s="205">
        <v>1262.2</v>
      </c>
      <c r="AH926" s="211">
        <f t="shared" ref="AH926:AH927" si="242">8917.04*AG926/I926</f>
        <v>2353.0702336326485</v>
      </c>
      <c r="AI926" s="205">
        <v>0</v>
      </c>
      <c r="AJ926" s="205">
        <v>0</v>
      </c>
      <c r="AK926" s="205">
        <v>0</v>
      </c>
      <c r="AL926" s="211">
        <v>0</v>
      </c>
      <c r="AM926" s="205">
        <v>0</v>
      </c>
      <c r="AN926" s="205">
        <v>0</v>
      </c>
      <c r="AO926" s="211">
        <v>0</v>
      </c>
      <c r="AP926" s="205">
        <v>0</v>
      </c>
      <c r="AQ926" s="204">
        <v>0</v>
      </c>
      <c r="AR926" s="204">
        <v>0</v>
      </c>
    </row>
    <row r="927" spans="1:44" s="204" customFormat="1" ht="36" customHeight="1">
      <c r="A927" s="204">
        <v>1</v>
      </c>
      <c r="B927" s="207">
        <f>SUBTOTAL(103,$A$552:A927)</f>
        <v>42</v>
      </c>
      <c r="C927" s="197" t="s">
        <v>52</v>
      </c>
      <c r="D927" s="199">
        <v>1981</v>
      </c>
      <c r="E927" s="199"/>
      <c r="F927" s="208" t="s">
        <v>262</v>
      </c>
      <c r="G927" s="199">
        <v>5</v>
      </c>
      <c r="H927" s="199" t="s">
        <v>2188</v>
      </c>
      <c r="I927" s="203">
        <v>7170.75</v>
      </c>
      <c r="J927" s="203">
        <v>5092.8999999999996</v>
      </c>
      <c r="K927" s="203">
        <v>3015.05</v>
      </c>
      <c r="L927" s="209">
        <v>218</v>
      </c>
      <c r="M927" s="199" t="s">
        <v>260</v>
      </c>
      <c r="N927" s="199" t="s">
        <v>264</v>
      </c>
      <c r="O927" s="202" t="s">
        <v>265</v>
      </c>
      <c r="P927" s="203">
        <v>3494801.0900000003</v>
      </c>
      <c r="Q927" s="203">
        <v>0</v>
      </c>
      <c r="R927" s="203">
        <v>0</v>
      </c>
      <c r="S927" s="203">
        <f>P927-R927-Q927</f>
        <v>3494801.0900000003</v>
      </c>
      <c r="T927" s="203">
        <f t="shared" si="239"/>
        <v>487.36897674580769</v>
      </c>
      <c r="U927" s="203">
        <f>W927</f>
        <v>1738.8274632360633</v>
      </c>
      <c r="V927" s="210">
        <f>W927</f>
        <v>1738.8274632360633</v>
      </c>
      <c r="W927" s="210">
        <f t="shared" si="240"/>
        <v>1738.8274632360633</v>
      </c>
      <c r="X927" s="210">
        <f t="shared" si="241"/>
        <v>1251.4584864902556</v>
      </c>
      <c r="Y927" s="205">
        <v>0</v>
      </c>
      <c r="Z927" s="205">
        <v>0</v>
      </c>
      <c r="AA927" s="205">
        <v>0</v>
      </c>
      <c r="AB927" s="205">
        <v>0</v>
      </c>
      <c r="AC927" s="205">
        <v>0</v>
      </c>
      <c r="AD927" s="205">
        <v>0</v>
      </c>
      <c r="AE927" s="205">
        <v>0</v>
      </c>
      <c r="AF927" s="211">
        <v>0</v>
      </c>
      <c r="AG927" s="205">
        <v>1398.3</v>
      </c>
      <c r="AH927" s="211">
        <f t="shared" si="242"/>
        <v>1738.8274632360633</v>
      </c>
      <c r="AI927" s="205">
        <v>0</v>
      </c>
      <c r="AJ927" s="205">
        <v>0</v>
      </c>
      <c r="AK927" s="205">
        <v>0</v>
      </c>
      <c r="AL927" s="211">
        <v>0</v>
      </c>
      <c r="AM927" s="205">
        <v>0</v>
      </c>
      <c r="AN927" s="205">
        <v>0</v>
      </c>
      <c r="AO927" s="211">
        <v>0</v>
      </c>
      <c r="AP927" s="205">
        <v>0</v>
      </c>
      <c r="AQ927" s="204">
        <v>0</v>
      </c>
      <c r="AR927" s="204">
        <v>0</v>
      </c>
    </row>
    <row r="928" spans="1:44" s="204" customFormat="1" ht="36" customHeight="1">
      <c r="B928" s="197" t="s">
        <v>810</v>
      </c>
      <c r="C928" s="197"/>
      <c r="D928" s="199" t="s">
        <v>857</v>
      </c>
      <c r="E928" s="199" t="s">
        <v>857</v>
      </c>
      <c r="F928" s="199" t="s">
        <v>857</v>
      </c>
      <c r="G928" s="199" t="s">
        <v>857</v>
      </c>
      <c r="H928" s="199" t="s">
        <v>857</v>
      </c>
      <c r="I928" s="200">
        <f>SUM(I929:I933)</f>
        <v>13217.54</v>
      </c>
      <c r="J928" s="200">
        <f>SUM(J929:J933)</f>
        <v>11365.689999999999</v>
      </c>
      <c r="K928" s="200">
        <f>SUM(K929:K933)</f>
        <v>10013.82</v>
      </c>
      <c r="L928" s="201">
        <f>SUM(L929:L933)</f>
        <v>505</v>
      </c>
      <c r="M928" s="199" t="s">
        <v>857</v>
      </c>
      <c r="N928" s="199" t="s">
        <v>857</v>
      </c>
      <c r="O928" s="202" t="s">
        <v>857</v>
      </c>
      <c r="P928" s="203">
        <v>20102541.969999999</v>
      </c>
      <c r="Q928" s="203">
        <f>SUM(Q929:Q933)</f>
        <v>0</v>
      </c>
      <c r="R928" s="203">
        <f>SUM(R929:R933)</f>
        <v>0</v>
      </c>
      <c r="S928" s="203">
        <f>SUM(S929:S933)</f>
        <v>20102541.969999999</v>
      </c>
      <c r="T928" s="203">
        <f t="shared" si="239"/>
        <v>1520.8988941966506</v>
      </c>
      <c r="U928" s="203">
        <f>MAX(U929:U933)</f>
        <v>8028.9456337241763</v>
      </c>
      <c r="W928" s="217"/>
      <c r="Y928" s="205">
        <v>743426.02</v>
      </c>
      <c r="Z928" s="205">
        <v>1897766</v>
      </c>
      <c r="AA928" s="205">
        <v>4618830.8100000005</v>
      </c>
      <c r="AB928" s="205">
        <v>776570.65</v>
      </c>
      <c r="AC928" s="205">
        <v>2070220.51</v>
      </c>
      <c r="AD928" s="205">
        <v>0</v>
      </c>
      <c r="AE928" s="205">
        <v>0</v>
      </c>
      <c r="AF928" s="205">
        <v>0</v>
      </c>
      <c r="AG928" s="205">
        <v>1803.25</v>
      </c>
      <c r="AH928" s="205">
        <v>9462274</v>
      </c>
      <c r="AI928" s="205">
        <v>0</v>
      </c>
      <c r="AJ928" s="205">
        <v>0</v>
      </c>
      <c r="AK928" s="205">
        <v>0</v>
      </c>
      <c r="AL928" s="205">
        <v>0</v>
      </c>
      <c r="AM928" s="205">
        <v>0</v>
      </c>
      <c r="AN928" s="205">
        <v>0</v>
      </c>
      <c r="AO928" s="205">
        <v>0</v>
      </c>
      <c r="AP928" s="205">
        <v>0</v>
      </c>
      <c r="AQ928" s="204">
        <v>0</v>
      </c>
      <c r="AR928" s="204">
        <v>0</v>
      </c>
    </row>
    <row r="929" spans="1:44" s="204" customFormat="1" ht="36" customHeight="1">
      <c r="A929" s="204">
        <v>1</v>
      </c>
      <c r="B929" s="207">
        <f>SUBTOTAL(103,$A$552:A929)</f>
        <v>43</v>
      </c>
      <c r="C929" s="197" t="s">
        <v>56</v>
      </c>
      <c r="D929" s="199">
        <v>1972</v>
      </c>
      <c r="E929" s="199"/>
      <c r="F929" s="208" t="s">
        <v>262</v>
      </c>
      <c r="G929" s="199">
        <v>5</v>
      </c>
      <c r="H929" s="199" t="s">
        <v>2188</v>
      </c>
      <c r="I929" s="200">
        <v>4571.29</v>
      </c>
      <c r="J929" s="200">
        <v>4234.29</v>
      </c>
      <c r="K929" s="200">
        <v>2975.61</v>
      </c>
      <c r="L929" s="209">
        <v>227</v>
      </c>
      <c r="M929" s="199" t="s">
        <v>260</v>
      </c>
      <c r="N929" s="199" t="s">
        <v>264</v>
      </c>
      <c r="O929" s="202" t="s">
        <v>266</v>
      </c>
      <c r="P929" s="203">
        <v>3715287.42</v>
      </c>
      <c r="Q929" s="203">
        <v>0</v>
      </c>
      <c r="R929" s="203">
        <v>0</v>
      </c>
      <c r="S929" s="203">
        <f>P929-Q929-R929</f>
        <v>3715287.42</v>
      </c>
      <c r="T929" s="203">
        <f t="shared" si="239"/>
        <v>812.74375942020743</v>
      </c>
      <c r="U929" s="203">
        <v>3444.64</v>
      </c>
      <c r="V929" s="210">
        <v>3444.64</v>
      </c>
      <c r="W929" s="210">
        <f t="shared" ref="W929:W933" si="243">Y929+Z929+AA929+AB929+AC929+AF929+AH929+AJ929+AL929+AN929+AO929+AP929+AQ929+AR929</f>
        <v>3444.64</v>
      </c>
      <c r="X929" s="210">
        <f t="shared" ref="X929:X933" si="244">U929-T929</f>
        <v>2631.8962405797924</v>
      </c>
      <c r="Y929" s="205">
        <v>0</v>
      </c>
      <c r="Z929" s="205">
        <v>0</v>
      </c>
      <c r="AA929" s="205">
        <v>3259.66</v>
      </c>
      <c r="AB929" s="205">
        <v>184.98</v>
      </c>
      <c r="AC929" s="205">
        <v>0</v>
      </c>
      <c r="AD929" s="205">
        <v>0</v>
      </c>
      <c r="AE929" s="205">
        <v>0</v>
      </c>
      <c r="AF929" s="211">
        <v>0</v>
      </c>
      <c r="AG929" s="205">
        <v>0</v>
      </c>
      <c r="AH929" s="205">
        <v>0</v>
      </c>
      <c r="AI929" s="205">
        <v>0</v>
      </c>
      <c r="AJ929" s="205">
        <v>0</v>
      </c>
      <c r="AK929" s="205">
        <v>0</v>
      </c>
      <c r="AL929" s="211">
        <v>0</v>
      </c>
      <c r="AM929" s="205">
        <v>0</v>
      </c>
      <c r="AN929" s="205">
        <v>0</v>
      </c>
      <c r="AO929" s="211">
        <v>0</v>
      </c>
      <c r="AP929" s="205">
        <v>0</v>
      </c>
      <c r="AQ929" s="204">
        <v>0</v>
      </c>
      <c r="AR929" s="204">
        <v>0</v>
      </c>
    </row>
    <row r="930" spans="1:44" s="204" customFormat="1" ht="36" customHeight="1">
      <c r="A930" s="204">
        <v>1</v>
      </c>
      <c r="B930" s="207">
        <f>SUBTOTAL(103,$A$552:A930)</f>
        <v>44</v>
      </c>
      <c r="C930" s="197" t="s">
        <v>46</v>
      </c>
      <c r="D930" s="199">
        <v>1972</v>
      </c>
      <c r="E930" s="199"/>
      <c r="F930" s="208" t="s">
        <v>262</v>
      </c>
      <c r="G930" s="199">
        <v>2</v>
      </c>
      <c r="H930" s="199" t="s">
        <v>297</v>
      </c>
      <c r="I930" s="200">
        <v>716.4</v>
      </c>
      <c r="J930" s="200">
        <v>656.7</v>
      </c>
      <c r="K930" s="200">
        <v>656.7</v>
      </c>
      <c r="L930" s="209">
        <v>28</v>
      </c>
      <c r="M930" s="199" t="s">
        <v>260</v>
      </c>
      <c r="N930" s="199" t="s">
        <v>264</v>
      </c>
      <c r="O930" s="202" t="s">
        <v>266</v>
      </c>
      <c r="P930" s="203">
        <v>3174297.4299999997</v>
      </c>
      <c r="Q930" s="203">
        <v>0</v>
      </c>
      <c r="R930" s="203">
        <v>0</v>
      </c>
      <c r="S930" s="203">
        <f>P930-Q930-R930</f>
        <v>3174297.4299999997</v>
      </c>
      <c r="T930" s="203">
        <f t="shared" si="239"/>
        <v>4430.9009352317134</v>
      </c>
      <c r="U930" s="203">
        <v>8028.9456337241763</v>
      </c>
      <c r="V930" s="210">
        <v>8028.9456337241763</v>
      </c>
      <c r="W930" s="210">
        <f t="shared" si="243"/>
        <v>8028.9456337241763</v>
      </c>
      <c r="X930" s="210">
        <f t="shared" si="244"/>
        <v>3598.0446984924629</v>
      </c>
      <c r="Y930" s="205">
        <v>0</v>
      </c>
      <c r="Z930" s="205">
        <v>0</v>
      </c>
      <c r="AA930" s="205">
        <v>0</v>
      </c>
      <c r="AB930" s="205">
        <v>0</v>
      </c>
      <c r="AC930" s="205">
        <v>0</v>
      </c>
      <c r="AD930" s="205">
        <v>0</v>
      </c>
      <c r="AE930" s="205">
        <v>0</v>
      </c>
      <c r="AF930" s="211">
        <v>0</v>
      </c>
      <c r="AG930" s="205">
        <v>645.04999999999995</v>
      </c>
      <c r="AH930" s="211">
        <f t="shared" ref="AH930:AH932" si="245">8917.04*AG930/I930</f>
        <v>8028.9456337241763</v>
      </c>
      <c r="AI930" s="205">
        <v>0</v>
      </c>
      <c r="AJ930" s="205">
        <v>0</v>
      </c>
      <c r="AK930" s="205">
        <v>0</v>
      </c>
      <c r="AL930" s="211">
        <v>0</v>
      </c>
      <c r="AM930" s="205">
        <v>0</v>
      </c>
      <c r="AN930" s="205">
        <v>0</v>
      </c>
      <c r="AO930" s="211">
        <v>0</v>
      </c>
      <c r="AP930" s="205">
        <v>0</v>
      </c>
      <c r="AQ930" s="204">
        <v>0</v>
      </c>
      <c r="AR930" s="204">
        <v>0</v>
      </c>
    </row>
    <row r="931" spans="1:44" s="204" customFormat="1" ht="36" customHeight="1">
      <c r="A931" s="204">
        <v>1</v>
      </c>
      <c r="B931" s="207">
        <f>SUBTOTAL(103,$A$552:A931)</f>
        <v>45</v>
      </c>
      <c r="C931" s="197" t="s">
        <v>1549</v>
      </c>
      <c r="D931" s="199">
        <v>1963</v>
      </c>
      <c r="E931" s="199"/>
      <c r="F931" s="208" t="s">
        <v>262</v>
      </c>
      <c r="G931" s="199">
        <v>2</v>
      </c>
      <c r="H931" s="199" t="s">
        <v>297</v>
      </c>
      <c r="I931" s="203">
        <v>636.79999999999995</v>
      </c>
      <c r="J931" s="203">
        <v>636.79999999999995</v>
      </c>
      <c r="K931" s="203">
        <v>591.59999999999991</v>
      </c>
      <c r="L931" s="209">
        <v>27</v>
      </c>
      <c r="M931" s="199" t="s">
        <v>260</v>
      </c>
      <c r="N931" s="199" t="s">
        <v>261</v>
      </c>
      <c r="O931" s="202" t="s">
        <v>263</v>
      </c>
      <c r="P931" s="203">
        <v>2627345.86</v>
      </c>
      <c r="Q931" s="203">
        <v>0</v>
      </c>
      <c r="R931" s="203">
        <v>0</v>
      </c>
      <c r="S931" s="203">
        <f>P931-Q931-R931</f>
        <v>2627345.86</v>
      </c>
      <c r="T931" s="203">
        <f t="shared" si="239"/>
        <v>4125.857192211055</v>
      </c>
      <c r="U931" s="203">
        <v>7963.4432286432184</v>
      </c>
      <c r="V931" s="210">
        <v>7963.4432286432184</v>
      </c>
      <c r="W931" s="210">
        <f t="shared" si="243"/>
        <v>7963.4432286432184</v>
      </c>
      <c r="X931" s="210">
        <f t="shared" si="244"/>
        <v>3837.5860364321634</v>
      </c>
      <c r="Y931" s="205">
        <v>0</v>
      </c>
      <c r="Z931" s="205">
        <v>0</v>
      </c>
      <c r="AA931" s="205">
        <v>0</v>
      </c>
      <c r="AB931" s="205">
        <v>0</v>
      </c>
      <c r="AC931" s="205">
        <v>0</v>
      </c>
      <c r="AD931" s="205">
        <v>0</v>
      </c>
      <c r="AE931" s="205">
        <v>0</v>
      </c>
      <c r="AF931" s="211">
        <v>0</v>
      </c>
      <c r="AG931" s="205">
        <v>568.70000000000005</v>
      </c>
      <c r="AH931" s="211">
        <f t="shared" si="245"/>
        <v>7963.4432286432184</v>
      </c>
      <c r="AI931" s="205">
        <v>0</v>
      </c>
      <c r="AJ931" s="205">
        <v>0</v>
      </c>
      <c r="AK931" s="205">
        <v>0</v>
      </c>
      <c r="AL931" s="211">
        <v>0</v>
      </c>
      <c r="AM931" s="205">
        <v>0</v>
      </c>
      <c r="AN931" s="205">
        <v>0</v>
      </c>
      <c r="AO931" s="211">
        <v>0</v>
      </c>
      <c r="AP931" s="205">
        <v>0</v>
      </c>
      <c r="AQ931" s="204">
        <v>0</v>
      </c>
      <c r="AR931" s="204">
        <v>0</v>
      </c>
    </row>
    <row r="932" spans="1:44" s="204" customFormat="1" ht="36" customHeight="1">
      <c r="A932" s="204">
        <v>1</v>
      </c>
      <c r="B932" s="207">
        <f>SUBTOTAL(103,$A$552:A932)</f>
        <v>46</v>
      </c>
      <c r="C932" s="197" t="s">
        <v>47</v>
      </c>
      <c r="D932" s="199">
        <v>1964</v>
      </c>
      <c r="E932" s="199"/>
      <c r="F932" s="208" t="s">
        <v>262</v>
      </c>
      <c r="G932" s="199">
        <v>3</v>
      </c>
      <c r="H932" s="199" t="s">
        <v>297</v>
      </c>
      <c r="I932" s="200">
        <v>961.6</v>
      </c>
      <c r="J932" s="200">
        <v>723.4</v>
      </c>
      <c r="K932" s="200">
        <v>723.4</v>
      </c>
      <c r="L932" s="209">
        <v>25</v>
      </c>
      <c r="M932" s="199" t="s">
        <v>260</v>
      </c>
      <c r="N932" s="199" t="s">
        <v>264</v>
      </c>
      <c r="O932" s="202" t="s">
        <v>266</v>
      </c>
      <c r="P932" s="203">
        <v>3912999.78</v>
      </c>
      <c r="Q932" s="203">
        <v>0</v>
      </c>
      <c r="R932" s="203">
        <v>0</v>
      </c>
      <c r="S932" s="203">
        <f>P932-Q932-R932</f>
        <v>3912999.78</v>
      </c>
      <c r="T932" s="203">
        <f t="shared" si="239"/>
        <v>4069.2593386023291</v>
      </c>
      <c r="U932" s="203">
        <f>V932</f>
        <v>5466.509026622296</v>
      </c>
      <c r="V932" s="210">
        <v>5466.509026622296</v>
      </c>
      <c r="W932" s="210">
        <f t="shared" si="243"/>
        <v>5466.509026622296</v>
      </c>
      <c r="X932" s="210">
        <f t="shared" si="244"/>
        <v>1397.2496880199669</v>
      </c>
      <c r="Y932" s="205">
        <v>0</v>
      </c>
      <c r="Z932" s="205">
        <v>0</v>
      </c>
      <c r="AA932" s="205">
        <v>0</v>
      </c>
      <c r="AB932" s="205">
        <v>0</v>
      </c>
      <c r="AC932" s="205">
        <v>0</v>
      </c>
      <c r="AD932" s="205">
        <v>0</v>
      </c>
      <c r="AE932" s="205">
        <v>0</v>
      </c>
      <c r="AF932" s="211">
        <v>0</v>
      </c>
      <c r="AG932" s="205">
        <v>589.5</v>
      </c>
      <c r="AH932" s="211">
        <f t="shared" si="245"/>
        <v>5466.509026622296</v>
      </c>
      <c r="AI932" s="205">
        <v>0</v>
      </c>
      <c r="AJ932" s="205">
        <v>0</v>
      </c>
      <c r="AK932" s="205">
        <v>0</v>
      </c>
      <c r="AL932" s="211">
        <v>0</v>
      </c>
      <c r="AM932" s="205">
        <v>0</v>
      </c>
      <c r="AN932" s="205">
        <v>0</v>
      </c>
      <c r="AO932" s="211">
        <v>0</v>
      </c>
      <c r="AP932" s="205">
        <v>0</v>
      </c>
      <c r="AQ932" s="204">
        <v>0</v>
      </c>
      <c r="AR932" s="204">
        <v>0</v>
      </c>
    </row>
    <row r="933" spans="1:44" s="204" customFormat="1" ht="36" customHeight="1">
      <c r="A933" s="204">
        <v>1</v>
      </c>
      <c r="B933" s="207">
        <f>SUBTOTAL(103,$A$552:A933)</f>
        <v>47</v>
      </c>
      <c r="C933" s="197" t="s">
        <v>1198</v>
      </c>
      <c r="D933" s="199">
        <v>1982</v>
      </c>
      <c r="E933" s="199"/>
      <c r="F933" s="208" t="s">
        <v>262</v>
      </c>
      <c r="G933" s="199">
        <v>5</v>
      </c>
      <c r="H933" s="199" t="s">
        <v>2189</v>
      </c>
      <c r="I933" s="203">
        <v>6331.45</v>
      </c>
      <c r="J933" s="203">
        <v>5114.5</v>
      </c>
      <c r="K933" s="203">
        <v>5066.51</v>
      </c>
      <c r="L933" s="209">
        <v>198</v>
      </c>
      <c r="M933" s="199" t="s">
        <v>260</v>
      </c>
      <c r="N933" s="199" t="s">
        <v>264</v>
      </c>
      <c r="O933" s="202" t="s">
        <v>266</v>
      </c>
      <c r="P933" s="203">
        <v>6672611.4800000004</v>
      </c>
      <c r="Q933" s="203">
        <v>0</v>
      </c>
      <c r="R933" s="203">
        <v>0</v>
      </c>
      <c r="S933" s="203">
        <f>P933-Q933-R933</f>
        <v>6672611.4800000004</v>
      </c>
      <c r="T933" s="203">
        <f t="shared" si="239"/>
        <v>1053.8836253938673</v>
      </c>
      <c r="U933" s="203">
        <v>4630.9400000000005</v>
      </c>
      <c r="V933" s="210">
        <v>4630.9400000000005</v>
      </c>
      <c r="W933" s="210">
        <f t="shared" si="243"/>
        <v>4630.9400000000005</v>
      </c>
      <c r="X933" s="210">
        <f t="shared" si="244"/>
        <v>3577.0563746061334</v>
      </c>
      <c r="Y933" s="205">
        <v>113.09</v>
      </c>
      <c r="Z933" s="205">
        <v>262.75</v>
      </c>
      <c r="AA933" s="205">
        <v>3259.66</v>
      </c>
      <c r="AB933" s="205">
        <v>184.98</v>
      </c>
      <c r="AC933" s="205">
        <v>810.46</v>
      </c>
      <c r="AD933" s="205">
        <v>0</v>
      </c>
      <c r="AE933" s="205">
        <v>0</v>
      </c>
      <c r="AF933" s="211">
        <v>0</v>
      </c>
      <c r="AG933" s="205">
        <v>0</v>
      </c>
      <c r="AH933" s="205">
        <v>0</v>
      </c>
      <c r="AI933" s="205">
        <v>0</v>
      </c>
      <c r="AJ933" s="205">
        <v>0</v>
      </c>
      <c r="AK933" s="205">
        <v>0</v>
      </c>
      <c r="AL933" s="211">
        <v>0</v>
      </c>
      <c r="AM933" s="205">
        <v>0</v>
      </c>
      <c r="AN933" s="205">
        <v>0</v>
      </c>
      <c r="AO933" s="211">
        <v>0</v>
      </c>
      <c r="AP933" s="205">
        <v>0</v>
      </c>
      <c r="AQ933" s="204">
        <v>0</v>
      </c>
      <c r="AR933" s="204">
        <v>0</v>
      </c>
    </row>
    <row r="934" spans="1:44" s="204" customFormat="1" ht="36" customHeight="1">
      <c r="B934" s="197" t="s">
        <v>811</v>
      </c>
      <c r="C934" s="197"/>
      <c r="D934" s="199" t="s">
        <v>857</v>
      </c>
      <c r="E934" s="199" t="s">
        <v>857</v>
      </c>
      <c r="F934" s="199" t="s">
        <v>857</v>
      </c>
      <c r="G934" s="199" t="s">
        <v>857</v>
      </c>
      <c r="H934" s="199" t="s">
        <v>857</v>
      </c>
      <c r="I934" s="200">
        <f>SUM(I935:I937)</f>
        <v>8831.67</v>
      </c>
      <c r="J934" s="200">
        <f>SUM(J935:J937)</f>
        <v>7120.7900000000009</v>
      </c>
      <c r="K934" s="200">
        <f>SUM(K935:K937)</f>
        <v>6353.68</v>
      </c>
      <c r="L934" s="201">
        <f>SUM(L935:L937)</f>
        <v>282</v>
      </c>
      <c r="M934" s="199" t="s">
        <v>857</v>
      </c>
      <c r="N934" s="199" t="s">
        <v>857</v>
      </c>
      <c r="O934" s="202" t="s">
        <v>857</v>
      </c>
      <c r="P934" s="203">
        <v>462525.75</v>
      </c>
      <c r="Q934" s="203">
        <f>SUM(Q935:Q937)</f>
        <v>0</v>
      </c>
      <c r="R934" s="203">
        <f>SUM(R935:R937)</f>
        <v>0</v>
      </c>
      <c r="S934" s="203">
        <f>SUM(S935:S937)</f>
        <v>462525.75</v>
      </c>
      <c r="T934" s="203">
        <f t="shared" si="239"/>
        <v>52.371267268817789</v>
      </c>
      <c r="U934" s="203">
        <f>MAX(U935:U937)</f>
        <v>2527.3243897469338</v>
      </c>
      <c r="W934" s="217"/>
      <c r="Y934" s="205">
        <v>0</v>
      </c>
      <c r="Z934" s="205">
        <v>0</v>
      </c>
      <c r="AA934" s="205">
        <v>0</v>
      </c>
      <c r="AB934" s="205">
        <v>200000</v>
      </c>
      <c r="AC934" s="205">
        <v>0</v>
      </c>
      <c r="AD934" s="205">
        <v>0</v>
      </c>
      <c r="AE934" s="205">
        <v>0</v>
      </c>
      <c r="AF934" s="205">
        <v>0</v>
      </c>
      <c r="AG934" s="205">
        <v>0</v>
      </c>
      <c r="AH934" s="205">
        <v>0</v>
      </c>
      <c r="AI934" s="205">
        <v>0</v>
      </c>
      <c r="AJ934" s="205">
        <v>0</v>
      </c>
      <c r="AK934" s="205">
        <v>0</v>
      </c>
      <c r="AL934" s="205">
        <v>0</v>
      </c>
      <c r="AM934" s="205">
        <v>0</v>
      </c>
      <c r="AN934" s="205">
        <v>0</v>
      </c>
      <c r="AO934" s="205">
        <v>0</v>
      </c>
      <c r="AP934" s="205">
        <v>0</v>
      </c>
      <c r="AQ934" s="204">
        <v>0</v>
      </c>
      <c r="AR934" s="204">
        <v>0</v>
      </c>
    </row>
    <row r="935" spans="1:44" s="204" customFormat="1" ht="36" customHeight="1">
      <c r="A935" s="204">
        <v>1</v>
      </c>
      <c r="B935" s="207">
        <f>SUBTOTAL(103,$A$552:A935)</f>
        <v>48</v>
      </c>
      <c r="C935" s="197" t="s">
        <v>1626</v>
      </c>
      <c r="D935" s="199">
        <v>1958</v>
      </c>
      <c r="E935" s="199"/>
      <c r="F935" s="208" t="s">
        <v>262</v>
      </c>
      <c r="G935" s="199">
        <v>2</v>
      </c>
      <c r="H935" s="199" t="s">
        <v>297</v>
      </c>
      <c r="I935" s="200">
        <v>796.13</v>
      </c>
      <c r="J935" s="200">
        <v>704.01</v>
      </c>
      <c r="K935" s="200">
        <v>474.19</v>
      </c>
      <c r="L935" s="209">
        <v>11</v>
      </c>
      <c r="M935" s="199" t="s">
        <v>260</v>
      </c>
      <c r="N935" s="199" t="s">
        <v>264</v>
      </c>
      <c r="O935" s="202" t="s">
        <v>267</v>
      </c>
      <c r="P935" s="203">
        <v>83194.759999999995</v>
      </c>
      <c r="Q935" s="203">
        <v>0</v>
      </c>
      <c r="R935" s="203">
        <v>0</v>
      </c>
      <c r="S935" s="203">
        <f>P935-Q935-R935</f>
        <v>83194.759999999995</v>
      </c>
      <c r="T935" s="203">
        <f t="shared" si="239"/>
        <v>104.49896373707811</v>
      </c>
      <c r="U935" s="218">
        <f>T935</f>
        <v>104.49896373707811</v>
      </c>
      <c r="V935" s="210">
        <v>104.49896373707811</v>
      </c>
      <c r="W935" s="210">
        <f t="shared" ref="W935:W937" si="246">Y935+Z935+AA935+AB935+AC935+AF935+AH935+AJ935+AL935+AN935+AO935+AP935+AQ935+AR935</f>
        <v>0</v>
      </c>
      <c r="X935" s="210">
        <f t="shared" ref="X935:X937" si="247">U935-T935</f>
        <v>0</v>
      </c>
      <c r="Y935" s="205">
        <v>0</v>
      </c>
      <c r="Z935" s="205">
        <v>0</v>
      </c>
      <c r="AA935" s="205">
        <v>0</v>
      </c>
      <c r="AB935" s="205">
        <v>0</v>
      </c>
      <c r="AC935" s="205">
        <v>0</v>
      </c>
      <c r="AD935" s="205">
        <v>0</v>
      </c>
      <c r="AE935" s="205">
        <v>0</v>
      </c>
      <c r="AF935" s="211">
        <v>0</v>
      </c>
      <c r="AG935" s="205">
        <v>0</v>
      </c>
      <c r="AH935" s="205">
        <v>0</v>
      </c>
      <c r="AI935" s="205">
        <v>0</v>
      </c>
      <c r="AJ935" s="205">
        <v>0</v>
      </c>
      <c r="AK935" s="205">
        <v>0</v>
      </c>
      <c r="AL935" s="211">
        <v>0</v>
      </c>
      <c r="AM935" s="205">
        <v>0</v>
      </c>
      <c r="AN935" s="205">
        <v>0</v>
      </c>
      <c r="AO935" s="211">
        <v>0</v>
      </c>
      <c r="AP935" s="205">
        <v>0</v>
      </c>
      <c r="AQ935" s="204">
        <v>0</v>
      </c>
      <c r="AR935" s="204">
        <v>0</v>
      </c>
    </row>
    <row r="936" spans="1:44" s="204" customFormat="1" ht="36" customHeight="1">
      <c r="A936" s="204">
        <v>1</v>
      </c>
      <c r="B936" s="207">
        <f>SUBTOTAL(103,$A$552:A936)</f>
        <v>49</v>
      </c>
      <c r="C936" s="197" t="s">
        <v>54</v>
      </c>
      <c r="D936" s="199">
        <v>1989</v>
      </c>
      <c r="E936" s="199"/>
      <c r="F936" s="208" t="s">
        <v>262</v>
      </c>
      <c r="G936" s="199">
        <v>5</v>
      </c>
      <c r="H936" s="199" t="s">
        <v>364</v>
      </c>
      <c r="I936" s="200">
        <v>5889.36</v>
      </c>
      <c r="J936" s="200">
        <v>4270.6000000000004</v>
      </c>
      <c r="K936" s="200">
        <v>4123.1000000000004</v>
      </c>
      <c r="L936" s="209">
        <v>193</v>
      </c>
      <c r="M936" s="199" t="s">
        <v>260</v>
      </c>
      <c r="N936" s="199" t="s">
        <v>264</v>
      </c>
      <c r="O936" s="202" t="s">
        <v>267</v>
      </c>
      <c r="P936" s="203">
        <v>176330.99</v>
      </c>
      <c r="Q936" s="203">
        <v>0</v>
      </c>
      <c r="R936" s="203">
        <v>0</v>
      </c>
      <c r="S936" s="203">
        <f>P936-Q936-R936</f>
        <v>176330.99</v>
      </c>
      <c r="T936" s="203">
        <f t="shared" si="239"/>
        <v>29.940603053642501</v>
      </c>
      <c r="U936" s="203">
        <v>2527.3243897469338</v>
      </c>
      <c r="V936" s="210">
        <v>2527.3243897469338</v>
      </c>
      <c r="W936" s="210">
        <f t="shared" si="246"/>
        <v>0</v>
      </c>
      <c r="X936" s="210">
        <f t="shared" si="247"/>
        <v>2497.3837866932913</v>
      </c>
      <c r="Y936" s="205">
        <v>0</v>
      </c>
      <c r="Z936" s="205">
        <v>0</v>
      </c>
      <c r="AA936" s="205">
        <v>0</v>
      </c>
      <c r="AB936" s="205">
        <v>0</v>
      </c>
      <c r="AC936" s="205">
        <v>0</v>
      </c>
      <c r="AD936" s="205">
        <v>0</v>
      </c>
      <c r="AE936" s="205">
        <v>0</v>
      </c>
      <c r="AF936" s="211">
        <v>0</v>
      </c>
      <c r="AG936" s="205">
        <v>0</v>
      </c>
      <c r="AH936" s="211">
        <v>0</v>
      </c>
      <c r="AI936" s="205">
        <v>0</v>
      </c>
      <c r="AJ936" s="205">
        <v>0</v>
      </c>
      <c r="AK936" s="205">
        <v>0</v>
      </c>
      <c r="AL936" s="211">
        <v>0</v>
      </c>
      <c r="AM936" s="205">
        <v>0</v>
      </c>
      <c r="AN936" s="205">
        <v>0</v>
      </c>
      <c r="AO936" s="211">
        <v>0</v>
      </c>
      <c r="AP936" s="205">
        <v>0</v>
      </c>
      <c r="AQ936" s="204">
        <v>0</v>
      </c>
      <c r="AR936" s="204">
        <v>0</v>
      </c>
    </row>
    <row r="937" spans="1:44" s="204" customFormat="1" ht="36" customHeight="1">
      <c r="A937" s="204">
        <v>1</v>
      </c>
      <c r="B937" s="207">
        <f>SUBTOTAL(103,$A$552:A937)</f>
        <v>50</v>
      </c>
      <c r="C937" s="197" t="s">
        <v>1205</v>
      </c>
      <c r="D937" s="199">
        <v>1974</v>
      </c>
      <c r="E937" s="199"/>
      <c r="F937" s="208" t="s">
        <v>262</v>
      </c>
      <c r="G937" s="199">
        <v>5</v>
      </c>
      <c r="H937" s="199" t="s">
        <v>297</v>
      </c>
      <c r="I937" s="203">
        <v>2146.1799999999998</v>
      </c>
      <c r="J937" s="203">
        <v>2146.1799999999998</v>
      </c>
      <c r="K937" s="203">
        <v>1756.39</v>
      </c>
      <c r="L937" s="209">
        <v>78</v>
      </c>
      <c r="M937" s="199" t="s">
        <v>260</v>
      </c>
      <c r="N937" s="199" t="s">
        <v>264</v>
      </c>
      <c r="O937" s="202" t="s">
        <v>267</v>
      </c>
      <c r="P937" s="203">
        <v>203000</v>
      </c>
      <c r="Q937" s="203">
        <v>0</v>
      </c>
      <c r="R937" s="203">
        <v>0</v>
      </c>
      <c r="S937" s="203">
        <f>P937-Q937-R937</f>
        <v>203000</v>
      </c>
      <c r="T937" s="203">
        <f t="shared" si="239"/>
        <v>94.586660951085193</v>
      </c>
      <c r="U937" s="203">
        <v>184.98</v>
      </c>
      <c r="V937" s="210">
        <v>184.98</v>
      </c>
      <c r="W937" s="210">
        <f t="shared" si="246"/>
        <v>184.98</v>
      </c>
      <c r="X937" s="210">
        <f t="shared" si="247"/>
        <v>90.393339048914797</v>
      </c>
      <c r="Y937" s="205">
        <v>0</v>
      </c>
      <c r="Z937" s="205">
        <v>0</v>
      </c>
      <c r="AA937" s="205">
        <v>0</v>
      </c>
      <c r="AB937" s="205">
        <v>184.98</v>
      </c>
      <c r="AC937" s="205">
        <v>0</v>
      </c>
      <c r="AD937" s="205">
        <v>0</v>
      </c>
      <c r="AE937" s="205">
        <v>0</v>
      </c>
      <c r="AF937" s="211">
        <v>0</v>
      </c>
      <c r="AG937" s="205">
        <v>0</v>
      </c>
      <c r="AH937" s="205">
        <v>0</v>
      </c>
      <c r="AI937" s="205">
        <v>0</v>
      </c>
      <c r="AJ937" s="205">
        <v>0</v>
      </c>
      <c r="AK937" s="205">
        <v>0</v>
      </c>
      <c r="AL937" s="211">
        <v>0</v>
      </c>
      <c r="AM937" s="205">
        <v>0</v>
      </c>
      <c r="AN937" s="205">
        <v>0</v>
      </c>
      <c r="AO937" s="211">
        <v>0</v>
      </c>
      <c r="AP937" s="205">
        <v>0</v>
      </c>
      <c r="AQ937" s="204">
        <v>0</v>
      </c>
      <c r="AR937" s="204">
        <v>0</v>
      </c>
    </row>
    <row r="938" spans="1:44" s="204" customFormat="1" ht="36" customHeight="1">
      <c r="B938" s="197" t="s">
        <v>812</v>
      </c>
      <c r="C938" s="197"/>
      <c r="D938" s="199" t="s">
        <v>857</v>
      </c>
      <c r="E938" s="199" t="s">
        <v>857</v>
      </c>
      <c r="F938" s="199" t="s">
        <v>857</v>
      </c>
      <c r="G938" s="199" t="s">
        <v>857</v>
      </c>
      <c r="H938" s="199" t="s">
        <v>857</v>
      </c>
      <c r="I938" s="200">
        <f>I939</f>
        <v>485.3</v>
      </c>
      <c r="J938" s="200">
        <f>J939</f>
        <v>441.3</v>
      </c>
      <c r="K938" s="200">
        <f>K939</f>
        <v>441.3</v>
      </c>
      <c r="L938" s="201">
        <f>L939</f>
        <v>16</v>
      </c>
      <c r="M938" s="199" t="s">
        <v>857</v>
      </c>
      <c r="N938" s="199" t="s">
        <v>857</v>
      </c>
      <c r="O938" s="202" t="s">
        <v>857</v>
      </c>
      <c r="P938" s="203">
        <v>2077656.16</v>
      </c>
      <c r="Q938" s="203">
        <f>Q939</f>
        <v>0</v>
      </c>
      <c r="R938" s="203">
        <f>R939</f>
        <v>0</v>
      </c>
      <c r="S938" s="203">
        <f>S939</f>
        <v>2077656.16</v>
      </c>
      <c r="T938" s="203">
        <f t="shared" si="239"/>
        <v>4281.1789820729446</v>
      </c>
      <c r="U938" s="203">
        <f>U939</f>
        <v>7970.9481195137032</v>
      </c>
      <c r="W938" s="217"/>
      <c r="Y938" s="205">
        <v>0</v>
      </c>
      <c r="Z938" s="205">
        <v>0</v>
      </c>
      <c r="AA938" s="205">
        <v>0</v>
      </c>
      <c r="AB938" s="205">
        <v>0</v>
      </c>
      <c r="AC938" s="205">
        <v>0</v>
      </c>
      <c r="AD938" s="205">
        <v>0</v>
      </c>
      <c r="AE938" s="205">
        <v>0</v>
      </c>
      <c r="AF938" s="205">
        <v>0</v>
      </c>
      <c r="AG938" s="205">
        <v>433.81</v>
      </c>
      <c r="AH938" s="205">
        <v>1998394</v>
      </c>
      <c r="AI938" s="205">
        <v>0</v>
      </c>
      <c r="AJ938" s="205">
        <v>0</v>
      </c>
      <c r="AK938" s="205">
        <v>0</v>
      </c>
      <c r="AL938" s="205">
        <v>0</v>
      </c>
      <c r="AM938" s="205">
        <v>0</v>
      </c>
      <c r="AN938" s="205">
        <v>0</v>
      </c>
      <c r="AO938" s="205">
        <v>0</v>
      </c>
      <c r="AP938" s="205">
        <v>0</v>
      </c>
      <c r="AQ938" s="204">
        <v>0</v>
      </c>
      <c r="AR938" s="204">
        <v>0</v>
      </c>
    </row>
    <row r="939" spans="1:44" s="204" customFormat="1" ht="36" customHeight="1">
      <c r="A939" s="204">
        <v>1</v>
      </c>
      <c r="B939" s="207">
        <f>SUBTOTAL(103,$A$552:A939)</f>
        <v>51</v>
      </c>
      <c r="C939" s="197" t="s">
        <v>53</v>
      </c>
      <c r="D939" s="199">
        <v>1952</v>
      </c>
      <c r="E939" s="199"/>
      <c r="F939" s="208" t="s">
        <v>262</v>
      </c>
      <c r="G939" s="199">
        <v>2</v>
      </c>
      <c r="H939" s="199" t="s">
        <v>297</v>
      </c>
      <c r="I939" s="200">
        <v>485.3</v>
      </c>
      <c r="J939" s="200">
        <v>441.3</v>
      </c>
      <c r="K939" s="200">
        <v>441.3</v>
      </c>
      <c r="L939" s="209">
        <v>16</v>
      </c>
      <c r="M939" s="199" t="s">
        <v>260</v>
      </c>
      <c r="N939" s="199" t="s">
        <v>264</v>
      </c>
      <c r="O939" s="202" t="s">
        <v>268</v>
      </c>
      <c r="P939" s="203">
        <v>2077656.16</v>
      </c>
      <c r="Q939" s="203">
        <v>0</v>
      </c>
      <c r="R939" s="203">
        <v>0</v>
      </c>
      <c r="S939" s="203">
        <f>P939-Q939-R939</f>
        <v>2077656.16</v>
      </c>
      <c r="T939" s="203">
        <f t="shared" si="239"/>
        <v>4281.1789820729446</v>
      </c>
      <c r="U939" s="203">
        <v>7970.9481195137032</v>
      </c>
      <c r="V939" s="210">
        <v>7970.9481195137032</v>
      </c>
      <c r="W939" s="210">
        <f>Y939+Z939+AA939+AB939+AC939+AF939+AH939+AJ939+AL939+AN939+AO939+AP939+AQ939+AR939</f>
        <v>7970.9481195137032</v>
      </c>
      <c r="X939" s="210">
        <f>U939-T939</f>
        <v>3689.7691374407586</v>
      </c>
      <c r="Y939" s="205">
        <v>0</v>
      </c>
      <c r="Z939" s="205">
        <v>0</v>
      </c>
      <c r="AA939" s="205">
        <v>0</v>
      </c>
      <c r="AB939" s="205">
        <v>0</v>
      </c>
      <c r="AC939" s="205">
        <v>0</v>
      </c>
      <c r="AD939" s="205">
        <v>0</v>
      </c>
      <c r="AE939" s="205">
        <v>0</v>
      </c>
      <c r="AF939" s="211">
        <v>0</v>
      </c>
      <c r="AG939" s="205">
        <v>433.81</v>
      </c>
      <c r="AH939" s="211">
        <f>8917.04*AG939/I939</f>
        <v>7970.9481195137032</v>
      </c>
      <c r="AI939" s="205">
        <v>0</v>
      </c>
      <c r="AJ939" s="205">
        <v>0</v>
      </c>
      <c r="AK939" s="205">
        <v>0</v>
      </c>
      <c r="AL939" s="211">
        <v>0</v>
      </c>
      <c r="AM939" s="205">
        <v>0</v>
      </c>
      <c r="AN939" s="205">
        <v>0</v>
      </c>
      <c r="AO939" s="211">
        <v>0</v>
      </c>
      <c r="AP939" s="205">
        <v>0</v>
      </c>
      <c r="AQ939" s="204">
        <v>0</v>
      </c>
      <c r="AR939" s="204">
        <v>0</v>
      </c>
    </row>
    <row r="940" spans="1:44" s="204" customFormat="1" ht="36" customHeight="1">
      <c r="B940" s="197" t="s">
        <v>813</v>
      </c>
      <c r="C940" s="197"/>
      <c r="D940" s="199" t="s">
        <v>857</v>
      </c>
      <c r="E940" s="199" t="s">
        <v>857</v>
      </c>
      <c r="F940" s="199" t="s">
        <v>857</v>
      </c>
      <c r="G940" s="199" t="s">
        <v>857</v>
      </c>
      <c r="H940" s="199" t="s">
        <v>857</v>
      </c>
      <c r="I940" s="200">
        <f>SUM(I941:I946)</f>
        <v>6797.2400000000007</v>
      </c>
      <c r="J940" s="200">
        <f>SUM(J941:J946)</f>
        <v>6359.41</v>
      </c>
      <c r="K940" s="200">
        <f>SUM(K941:K946)</f>
        <v>5432.18</v>
      </c>
      <c r="L940" s="201">
        <f>SUM(L941:L946)</f>
        <v>308</v>
      </c>
      <c r="M940" s="199" t="s">
        <v>857</v>
      </c>
      <c r="N940" s="199" t="s">
        <v>857</v>
      </c>
      <c r="O940" s="202" t="s">
        <v>857</v>
      </c>
      <c r="P940" s="203">
        <v>20595957.049999997</v>
      </c>
      <c r="Q940" s="203">
        <f>SUM(Q941:Q946)</f>
        <v>0</v>
      </c>
      <c r="R940" s="203">
        <f>SUM(R941:R946)</f>
        <v>0</v>
      </c>
      <c r="S940" s="203">
        <f>SUM(S941:S946)</f>
        <v>20595957.049999997</v>
      </c>
      <c r="T940" s="203">
        <f t="shared" si="239"/>
        <v>3030.0470558638499</v>
      </c>
      <c r="U940" s="203">
        <f>MAX(U941:U946)</f>
        <v>9246.4054218908841</v>
      </c>
      <c r="W940" s="217"/>
      <c r="Y940" s="205">
        <v>0</v>
      </c>
      <c r="Z940" s="205">
        <v>0</v>
      </c>
      <c r="AA940" s="205">
        <v>0</v>
      </c>
      <c r="AB940" s="205">
        <v>0</v>
      </c>
      <c r="AC940" s="205">
        <v>0</v>
      </c>
      <c r="AD940" s="205">
        <v>0</v>
      </c>
      <c r="AE940" s="205">
        <v>0</v>
      </c>
      <c r="AF940" s="205">
        <v>0</v>
      </c>
      <c r="AG940" s="205">
        <v>3887.68</v>
      </c>
      <c r="AH940" s="205">
        <v>20144768</v>
      </c>
      <c r="AI940" s="205">
        <v>0</v>
      </c>
      <c r="AJ940" s="205">
        <v>0</v>
      </c>
      <c r="AK940" s="205">
        <v>0</v>
      </c>
      <c r="AL940" s="205">
        <v>0</v>
      </c>
      <c r="AM940" s="205">
        <v>0</v>
      </c>
      <c r="AN940" s="205">
        <v>0</v>
      </c>
      <c r="AO940" s="205">
        <v>0</v>
      </c>
      <c r="AP940" s="205">
        <v>0</v>
      </c>
      <c r="AQ940" s="204">
        <v>0</v>
      </c>
      <c r="AR940" s="204">
        <v>0</v>
      </c>
    </row>
    <row r="941" spans="1:44" s="204" customFormat="1" ht="36" customHeight="1">
      <c r="A941" s="204">
        <v>1</v>
      </c>
      <c r="B941" s="207">
        <f>SUBTOTAL(103,$A$552:A941)</f>
        <v>52</v>
      </c>
      <c r="C941" s="197" t="s">
        <v>60</v>
      </c>
      <c r="D941" s="199">
        <v>1970</v>
      </c>
      <c r="E941" s="199"/>
      <c r="F941" s="208" t="s">
        <v>262</v>
      </c>
      <c r="G941" s="199">
        <v>5</v>
      </c>
      <c r="H941" s="199" t="s">
        <v>297</v>
      </c>
      <c r="I941" s="200">
        <v>2323.8000000000002</v>
      </c>
      <c r="J941" s="200">
        <v>2094.89</v>
      </c>
      <c r="K941" s="200">
        <v>1789.25</v>
      </c>
      <c r="L941" s="209">
        <v>79</v>
      </c>
      <c r="M941" s="199" t="s">
        <v>260</v>
      </c>
      <c r="N941" s="199" t="s">
        <v>264</v>
      </c>
      <c r="O941" s="202" t="s">
        <v>269</v>
      </c>
      <c r="P941" s="203">
        <v>4272225.54</v>
      </c>
      <c r="Q941" s="203">
        <v>0</v>
      </c>
      <c r="R941" s="203">
        <v>0</v>
      </c>
      <c r="S941" s="203">
        <f t="shared" ref="S941:S946" si="248">P941-Q941-R941</f>
        <v>4272225.54</v>
      </c>
      <c r="T941" s="203">
        <f t="shared" si="239"/>
        <v>1838.4652465788793</v>
      </c>
      <c r="U941" s="203">
        <f>V941</f>
        <v>2182.6372114639812</v>
      </c>
      <c r="V941" s="210">
        <v>2182.6372114639812</v>
      </c>
      <c r="W941" s="210">
        <f t="shared" ref="W941:W946" si="249">Y941+Z941+AA941+AB941+AC941+AF941+AH941+AJ941+AL941+AN941+AO941+AP941+AQ941+AR941</f>
        <v>2182.6372114639812</v>
      </c>
      <c r="X941" s="210">
        <f t="shared" ref="X941:X946" si="250">U941-T941</f>
        <v>344.17196488510194</v>
      </c>
      <c r="Y941" s="205">
        <v>0</v>
      </c>
      <c r="Z941" s="205">
        <v>0</v>
      </c>
      <c r="AA941" s="205">
        <v>0</v>
      </c>
      <c r="AB941" s="205">
        <v>0</v>
      </c>
      <c r="AC941" s="205">
        <v>0</v>
      </c>
      <c r="AD941" s="205">
        <v>0</v>
      </c>
      <c r="AE941" s="205">
        <v>0</v>
      </c>
      <c r="AF941" s="211">
        <v>0</v>
      </c>
      <c r="AG941" s="205">
        <v>568.79999999999995</v>
      </c>
      <c r="AH941" s="211">
        <f t="shared" ref="AH941:AH946" si="251">8917.04*AG941/I941</f>
        <v>2182.6372114639812</v>
      </c>
      <c r="AI941" s="205">
        <v>0</v>
      </c>
      <c r="AJ941" s="205">
        <v>0</v>
      </c>
      <c r="AK941" s="205">
        <v>0</v>
      </c>
      <c r="AL941" s="211">
        <v>0</v>
      </c>
      <c r="AM941" s="205">
        <v>0</v>
      </c>
      <c r="AN941" s="205">
        <v>0</v>
      </c>
      <c r="AO941" s="211">
        <v>0</v>
      </c>
      <c r="AP941" s="205">
        <v>0</v>
      </c>
      <c r="AQ941" s="204">
        <v>0</v>
      </c>
      <c r="AR941" s="204">
        <v>0</v>
      </c>
    </row>
    <row r="942" spans="1:44" s="204" customFormat="1" ht="36" customHeight="1">
      <c r="A942" s="204">
        <v>1</v>
      </c>
      <c r="B942" s="207">
        <f>SUBTOTAL(103,$A$552:A942)</f>
        <v>53</v>
      </c>
      <c r="C942" s="197" t="s">
        <v>61</v>
      </c>
      <c r="D942" s="199">
        <v>1972</v>
      </c>
      <c r="E942" s="199"/>
      <c r="F942" s="208" t="s">
        <v>262</v>
      </c>
      <c r="G942" s="199">
        <v>2</v>
      </c>
      <c r="H942" s="199" t="s">
        <v>297</v>
      </c>
      <c r="I942" s="200">
        <v>590.20000000000005</v>
      </c>
      <c r="J942" s="200">
        <v>590.20000000000005</v>
      </c>
      <c r="K942" s="200">
        <v>529.79999999999995</v>
      </c>
      <c r="L942" s="209">
        <v>36</v>
      </c>
      <c r="M942" s="199" t="s">
        <v>260</v>
      </c>
      <c r="N942" s="199" t="s">
        <v>261</v>
      </c>
      <c r="O942" s="202" t="s">
        <v>263</v>
      </c>
      <c r="P942" s="203">
        <v>3672377.8499999996</v>
      </c>
      <c r="Q942" s="203">
        <v>0</v>
      </c>
      <c r="R942" s="203">
        <v>0</v>
      </c>
      <c r="S942" s="203">
        <f t="shared" si="248"/>
        <v>3672377.8499999996</v>
      </c>
      <c r="T942" s="203">
        <f t="shared" si="239"/>
        <v>6222.2599966113166</v>
      </c>
      <c r="U942" s="203">
        <v>9246.4054218908841</v>
      </c>
      <c r="V942" s="210">
        <v>9246.4054218908841</v>
      </c>
      <c r="W942" s="210">
        <f t="shared" si="249"/>
        <v>9246.4054218908841</v>
      </c>
      <c r="X942" s="210">
        <f t="shared" si="250"/>
        <v>3024.1454252795675</v>
      </c>
      <c r="Y942" s="205">
        <v>0</v>
      </c>
      <c r="Z942" s="205">
        <v>0</v>
      </c>
      <c r="AA942" s="205">
        <v>0</v>
      </c>
      <c r="AB942" s="205">
        <v>0</v>
      </c>
      <c r="AC942" s="205">
        <v>0</v>
      </c>
      <c r="AD942" s="205">
        <v>0</v>
      </c>
      <c r="AE942" s="205">
        <v>0</v>
      </c>
      <c r="AF942" s="211">
        <v>0</v>
      </c>
      <c r="AG942" s="205">
        <v>612</v>
      </c>
      <c r="AH942" s="211">
        <f t="shared" si="251"/>
        <v>9246.4054218908841</v>
      </c>
      <c r="AI942" s="205">
        <v>0</v>
      </c>
      <c r="AJ942" s="205">
        <v>0</v>
      </c>
      <c r="AK942" s="205">
        <v>0</v>
      </c>
      <c r="AL942" s="211">
        <v>0</v>
      </c>
      <c r="AM942" s="205">
        <v>0</v>
      </c>
      <c r="AN942" s="205">
        <v>0</v>
      </c>
      <c r="AO942" s="211">
        <v>0</v>
      </c>
      <c r="AP942" s="205">
        <v>0</v>
      </c>
      <c r="AQ942" s="204">
        <v>0</v>
      </c>
      <c r="AR942" s="204">
        <v>0</v>
      </c>
    </row>
    <row r="943" spans="1:44" s="204" customFormat="1" ht="36" customHeight="1">
      <c r="A943" s="204">
        <v>1</v>
      </c>
      <c r="B943" s="207">
        <f>SUBTOTAL(103,$A$552:A943)</f>
        <v>54</v>
      </c>
      <c r="C943" s="197" t="s">
        <v>59</v>
      </c>
      <c r="D943" s="199">
        <v>1973</v>
      </c>
      <c r="E943" s="199"/>
      <c r="F943" s="208" t="s">
        <v>262</v>
      </c>
      <c r="G943" s="199">
        <v>2</v>
      </c>
      <c r="H943" s="199" t="s">
        <v>297</v>
      </c>
      <c r="I943" s="200">
        <v>701.7</v>
      </c>
      <c r="J943" s="200">
        <v>600.70000000000005</v>
      </c>
      <c r="K943" s="200">
        <v>482.5</v>
      </c>
      <c r="L943" s="209">
        <v>31</v>
      </c>
      <c r="M943" s="199" t="s">
        <v>260</v>
      </c>
      <c r="N943" s="199" t="s">
        <v>261</v>
      </c>
      <c r="O943" s="202" t="s">
        <v>263</v>
      </c>
      <c r="P943" s="203">
        <v>2799677.08</v>
      </c>
      <c r="Q943" s="203">
        <v>0</v>
      </c>
      <c r="R943" s="203">
        <v>0</v>
      </c>
      <c r="S943" s="203">
        <f t="shared" si="248"/>
        <v>2799677.08</v>
      </c>
      <c r="T943" s="203">
        <f t="shared" si="239"/>
        <v>3989.849052301553</v>
      </c>
      <c r="U943" s="203">
        <v>7653.506741912498</v>
      </c>
      <c r="V943" s="210">
        <v>7653.506741912498</v>
      </c>
      <c r="W943" s="210">
        <f t="shared" si="249"/>
        <v>7653.506741912498</v>
      </c>
      <c r="X943" s="210">
        <f t="shared" si="250"/>
        <v>3663.657689610945</v>
      </c>
      <c r="Y943" s="205">
        <v>0</v>
      </c>
      <c r="Z943" s="205">
        <v>0</v>
      </c>
      <c r="AA943" s="205">
        <v>0</v>
      </c>
      <c r="AB943" s="205">
        <v>0</v>
      </c>
      <c r="AC943" s="205">
        <v>0</v>
      </c>
      <c r="AD943" s="205">
        <v>0</v>
      </c>
      <c r="AE943" s="205">
        <v>0</v>
      </c>
      <c r="AF943" s="211">
        <v>0</v>
      </c>
      <c r="AG943" s="205">
        <v>602.27</v>
      </c>
      <c r="AH943" s="211">
        <f t="shared" si="251"/>
        <v>7653.506741912498</v>
      </c>
      <c r="AI943" s="205">
        <v>0</v>
      </c>
      <c r="AJ943" s="205">
        <v>0</v>
      </c>
      <c r="AK943" s="205">
        <v>0</v>
      </c>
      <c r="AL943" s="211">
        <v>0</v>
      </c>
      <c r="AM943" s="205">
        <v>0</v>
      </c>
      <c r="AN943" s="205">
        <v>0</v>
      </c>
      <c r="AO943" s="211">
        <v>0</v>
      </c>
      <c r="AP943" s="205">
        <v>0</v>
      </c>
      <c r="AQ943" s="204">
        <v>0</v>
      </c>
      <c r="AR943" s="204">
        <v>0</v>
      </c>
    </row>
    <row r="944" spans="1:44" s="204" customFormat="1" ht="36" customHeight="1">
      <c r="A944" s="204">
        <v>1</v>
      </c>
      <c r="B944" s="207">
        <f>SUBTOTAL(103,$A$552:A944)</f>
        <v>55</v>
      </c>
      <c r="C944" s="197" t="s">
        <v>62</v>
      </c>
      <c r="D944" s="199">
        <v>1982</v>
      </c>
      <c r="E944" s="199"/>
      <c r="F944" s="208" t="s">
        <v>262</v>
      </c>
      <c r="G944" s="199">
        <v>2</v>
      </c>
      <c r="H944" s="199" t="s">
        <v>297</v>
      </c>
      <c r="I944" s="200">
        <v>549.6</v>
      </c>
      <c r="J944" s="200">
        <v>502.6</v>
      </c>
      <c r="K944" s="200">
        <v>318.10000000000002</v>
      </c>
      <c r="L944" s="209">
        <v>28</v>
      </c>
      <c r="M944" s="199" t="s">
        <v>260</v>
      </c>
      <c r="N944" s="199" t="s">
        <v>261</v>
      </c>
      <c r="O944" s="202" t="s">
        <v>263</v>
      </c>
      <c r="P944" s="203">
        <v>2844503.1199999996</v>
      </c>
      <c r="Q944" s="203">
        <v>0</v>
      </c>
      <c r="R944" s="203">
        <v>0</v>
      </c>
      <c r="S944" s="203">
        <f t="shared" si="248"/>
        <v>2844503.1199999996</v>
      </c>
      <c r="T944" s="203">
        <f t="shared" si="239"/>
        <v>5175.5879184861706</v>
      </c>
      <c r="U944" s="203">
        <v>8968.6342270742352</v>
      </c>
      <c r="V944" s="210">
        <v>8968.6342270742352</v>
      </c>
      <c r="W944" s="210">
        <f t="shared" si="249"/>
        <v>8968.6342270742352</v>
      </c>
      <c r="X944" s="210">
        <f t="shared" si="250"/>
        <v>3793.0463085880647</v>
      </c>
      <c r="Y944" s="205">
        <v>0</v>
      </c>
      <c r="Z944" s="205">
        <v>0</v>
      </c>
      <c r="AA944" s="205">
        <v>0</v>
      </c>
      <c r="AB944" s="205">
        <v>0</v>
      </c>
      <c r="AC944" s="205">
        <v>0</v>
      </c>
      <c r="AD944" s="205">
        <v>0</v>
      </c>
      <c r="AE944" s="205">
        <v>0</v>
      </c>
      <c r="AF944" s="211">
        <v>0</v>
      </c>
      <c r="AG944" s="205">
        <v>552.78</v>
      </c>
      <c r="AH944" s="211">
        <f t="shared" si="251"/>
        <v>8968.6342270742352</v>
      </c>
      <c r="AI944" s="205">
        <v>0</v>
      </c>
      <c r="AJ944" s="205">
        <v>0</v>
      </c>
      <c r="AK944" s="205">
        <v>0</v>
      </c>
      <c r="AL944" s="211">
        <v>0</v>
      </c>
      <c r="AM944" s="205">
        <v>0</v>
      </c>
      <c r="AN944" s="205">
        <v>0</v>
      </c>
      <c r="AO944" s="211">
        <v>0</v>
      </c>
      <c r="AP944" s="205">
        <v>0</v>
      </c>
      <c r="AQ944" s="204">
        <v>0</v>
      </c>
      <c r="AR944" s="204">
        <v>0</v>
      </c>
    </row>
    <row r="945" spans="1:125" s="204" customFormat="1" ht="36" customHeight="1">
      <c r="A945" s="204">
        <v>1</v>
      </c>
      <c r="B945" s="207">
        <f>SUBTOTAL(103,$A$552:A945)</f>
        <v>56</v>
      </c>
      <c r="C945" s="197" t="s">
        <v>58</v>
      </c>
      <c r="D945" s="199">
        <v>1970</v>
      </c>
      <c r="E945" s="199"/>
      <c r="F945" s="208" t="s">
        <v>262</v>
      </c>
      <c r="G945" s="199">
        <v>2</v>
      </c>
      <c r="H945" s="199" t="s">
        <v>297</v>
      </c>
      <c r="I945" s="200">
        <v>726.6</v>
      </c>
      <c r="J945" s="200">
        <v>665.68</v>
      </c>
      <c r="K945" s="200">
        <v>482.19</v>
      </c>
      <c r="L945" s="209">
        <v>33</v>
      </c>
      <c r="M945" s="199" t="s">
        <v>260</v>
      </c>
      <c r="N945" s="199" t="s">
        <v>261</v>
      </c>
      <c r="O945" s="202" t="s">
        <v>263</v>
      </c>
      <c r="P945" s="203">
        <v>2708720.47</v>
      </c>
      <c r="Q945" s="203">
        <v>0</v>
      </c>
      <c r="R945" s="203">
        <v>0</v>
      </c>
      <c r="S945" s="203">
        <f t="shared" si="248"/>
        <v>2708720.47</v>
      </c>
      <c r="T945" s="203">
        <f t="shared" si="239"/>
        <v>3727.9389898155796</v>
      </c>
      <c r="U945" s="203">
        <v>7829.7158271401049</v>
      </c>
      <c r="V945" s="210">
        <v>7829.7158271401049</v>
      </c>
      <c r="W945" s="210">
        <f t="shared" si="249"/>
        <v>7829.7158271401049</v>
      </c>
      <c r="X945" s="210">
        <f t="shared" si="250"/>
        <v>4101.7768373245253</v>
      </c>
      <c r="Y945" s="205">
        <v>0</v>
      </c>
      <c r="Z945" s="205">
        <v>0</v>
      </c>
      <c r="AA945" s="205">
        <v>0</v>
      </c>
      <c r="AB945" s="205">
        <v>0</v>
      </c>
      <c r="AC945" s="205">
        <v>0</v>
      </c>
      <c r="AD945" s="205">
        <v>0</v>
      </c>
      <c r="AE945" s="205">
        <v>0</v>
      </c>
      <c r="AF945" s="211">
        <v>0</v>
      </c>
      <c r="AG945" s="205">
        <v>638</v>
      </c>
      <c r="AH945" s="211">
        <f t="shared" si="251"/>
        <v>7829.7158271401049</v>
      </c>
      <c r="AI945" s="205">
        <v>0</v>
      </c>
      <c r="AJ945" s="205">
        <v>0</v>
      </c>
      <c r="AK945" s="205">
        <v>0</v>
      </c>
      <c r="AL945" s="211">
        <v>0</v>
      </c>
      <c r="AM945" s="205">
        <v>0</v>
      </c>
      <c r="AN945" s="205">
        <v>0</v>
      </c>
      <c r="AO945" s="211">
        <v>0</v>
      </c>
      <c r="AP945" s="205">
        <v>0</v>
      </c>
      <c r="AQ945" s="204">
        <v>0</v>
      </c>
      <c r="AR945" s="204">
        <v>0</v>
      </c>
    </row>
    <row r="946" spans="1:125" s="204" customFormat="1" ht="36" customHeight="1">
      <c r="A946" s="204">
        <v>1</v>
      </c>
      <c r="B946" s="207">
        <f>SUBTOTAL(103,$A$552:A946)</f>
        <v>57</v>
      </c>
      <c r="C946" s="197" t="s">
        <v>49</v>
      </c>
      <c r="D946" s="199">
        <v>1962</v>
      </c>
      <c r="E946" s="199"/>
      <c r="F946" s="208" t="s">
        <v>262</v>
      </c>
      <c r="G946" s="199">
        <v>4</v>
      </c>
      <c r="H946" s="199" t="s">
        <v>306</v>
      </c>
      <c r="I946" s="203">
        <v>1905.34</v>
      </c>
      <c r="J946" s="203">
        <v>1905.34</v>
      </c>
      <c r="K946" s="203">
        <v>1830.34</v>
      </c>
      <c r="L946" s="209">
        <v>101</v>
      </c>
      <c r="M946" s="199" t="s">
        <v>260</v>
      </c>
      <c r="N946" s="199" t="s">
        <v>261</v>
      </c>
      <c r="O946" s="202" t="s">
        <v>263</v>
      </c>
      <c r="P946" s="203">
        <v>4298452.99</v>
      </c>
      <c r="Q946" s="203">
        <v>0</v>
      </c>
      <c r="R946" s="203">
        <v>0</v>
      </c>
      <c r="S946" s="203">
        <f t="shared" si="248"/>
        <v>4298452.99</v>
      </c>
      <c r="T946" s="203">
        <f t="shared" si="239"/>
        <v>2256.0031228022299</v>
      </c>
      <c r="U946" s="203">
        <v>4276.7478052211163</v>
      </c>
      <c r="V946" s="210">
        <v>4276.7478052211163</v>
      </c>
      <c r="W946" s="210">
        <f t="shared" si="249"/>
        <v>4276.7478052211163</v>
      </c>
      <c r="X946" s="210">
        <f t="shared" si="250"/>
        <v>2020.7446824188864</v>
      </c>
      <c r="Y946" s="205">
        <v>0</v>
      </c>
      <c r="Z946" s="205">
        <v>0</v>
      </c>
      <c r="AA946" s="205">
        <v>0</v>
      </c>
      <c r="AB946" s="205">
        <v>0</v>
      </c>
      <c r="AC946" s="205">
        <v>0</v>
      </c>
      <c r="AD946" s="205">
        <v>0</v>
      </c>
      <c r="AE946" s="205">
        <v>0</v>
      </c>
      <c r="AF946" s="211">
        <v>0</v>
      </c>
      <c r="AG946" s="205">
        <v>913.83</v>
      </c>
      <c r="AH946" s="211">
        <f t="shared" si="251"/>
        <v>4276.7478052211163</v>
      </c>
      <c r="AI946" s="205">
        <v>0</v>
      </c>
      <c r="AJ946" s="205">
        <v>0</v>
      </c>
      <c r="AK946" s="205">
        <v>0</v>
      </c>
      <c r="AL946" s="211">
        <v>0</v>
      </c>
      <c r="AM946" s="205">
        <v>0</v>
      </c>
      <c r="AN946" s="205">
        <v>0</v>
      </c>
      <c r="AO946" s="211">
        <v>0</v>
      </c>
      <c r="AP946" s="205">
        <v>0</v>
      </c>
      <c r="AQ946" s="204">
        <v>0</v>
      </c>
      <c r="AR946" s="204">
        <v>0</v>
      </c>
    </row>
    <row r="947" spans="1:125" s="204" customFormat="1" ht="36" customHeight="1">
      <c r="B947" s="197" t="s">
        <v>808</v>
      </c>
      <c r="C947" s="212"/>
      <c r="D947" s="199" t="s">
        <v>720</v>
      </c>
      <c r="E947" s="199" t="s">
        <v>720</v>
      </c>
      <c r="F947" s="199" t="s">
        <v>720</v>
      </c>
      <c r="G947" s="199" t="s">
        <v>720</v>
      </c>
      <c r="H947" s="199" t="s">
        <v>720</v>
      </c>
      <c r="I947" s="200">
        <f>SUM(I948:I949)</f>
        <v>1752.3000000000002</v>
      </c>
      <c r="J947" s="200">
        <f t="shared" ref="J947:L947" si="252">SUM(J948:J949)</f>
        <v>948.3</v>
      </c>
      <c r="K947" s="200">
        <f t="shared" si="252"/>
        <v>945.1</v>
      </c>
      <c r="L947" s="201">
        <f t="shared" si="252"/>
        <v>86</v>
      </c>
      <c r="M947" s="199" t="s">
        <v>857</v>
      </c>
      <c r="N947" s="199" t="s">
        <v>857</v>
      </c>
      <c r="O947" s="202" t="s">
        <v>857</v>
      </c>
      <c r="P947" s="203">
        <v>166016.51999999999</v>
      </c>
      <c r="Q947" s="203">
        <f t="shared" ref="Q947:S947" si="253">SUM(Q948:Q949)</f>
        <v>0</v>
      </c>
      <c r="R947" s="203">
        <f t="shared" si="253"/>
        <v>0</v>
      </c>
      <c r="S947" s="203">
        <f t="shared" si="253"/>
        <v>166016.51999999999</v>
      </c>
      <c r="T947" s="203">
        <f t="shared" si="239"/>
        <v>94.742064714946054</v>
      </c>
      <c r="U947" s="203">
        <f>MAX(U948)</f>
        <v>102.47674765847698</v>
      </c>
      <c r="W947" s="217"/>
      <c r="Y947" s="205">
        <v>0</v>
      </c>
      <c r="Z947" s="205">
        <v>0</v>
      </c>
      <c r="AA947" s="205">
        <v>0</v>
      </c>
      <c r="AB947" s="205">
        <v>0</v>
      </c>
      <c r="AC947" s="205">
        <v>0</v>
      </c>
      <c r="AD947" s="205">
        <v>0</v>
      </c>
      <c r="AE947" s="205">
        <v>0</v>
      </c>
      <c r="AF947" s="205">
        <v>0</v>
      </c>
      <c r="AG947" s="205">
        <v>0</v>
      </c>
      <c r="AH947" s="205">
        <v>0</v>
      </c>
      <c r="AI947" s="205">
        <v>0</v>
      </c>
      <c r="AJ947" s="205">
        <v>0</v>
      </c>
      <c r="AK947" s="205">
        <v>0</v>
      </c>
      <c r="AL947" s="205">
        <v>0</v>
      </c>
      <c r="AM947" s="205">
        <v>0</v>
      </c>
      <c r="AN947" s="205">
        <v>0</v>
      </c>
      <c r="AO947" s="205">
        <v>0</v>
      </c>
      <c r="AP947" s="205">
        <v>0</v>
      </c>
      <c r="AQ947" s="204">
        <v>0</v>
      </c>
      <c r="AR947" s="204">
        <v>0</v>
      </c>
    </row>
    <row r="948" spans="1:125" s="123" customFormat="1" ht="36" customHeight="1">
      <c r="A948" s="204">
        <v>1</v>
      </c>
      <c r="B948" s="207">
        <f>SUBTOTAL(103,$A$552:A948)</f>
        <v>58</v>
      </c>
      <c r="C948" s="228" t="s">
        <v>66</v>
      </c>
      <c r="D948" s="199">
        <v>1978</v>
      </c>
      <c r="E948" s="199"/>
      <c r="F948" s="229" t="s">
        <v>262</v>
      </c>
      <c r="G948" s="199">
        <v>2</v>
      </c>
      <c r="H948" s="199" t="s">
        <v>297</v>
      </c>
      <c r="I948" s="200">
        <v>736.7</v>
      </c>
      <c r="J948" s="200">
        <v>450.8</v>
      </c>
      <c r="K948" s="200">
        <v>447.6</v>
      </c>
      <c r="L948" s="230">
        <v>41</v>
      </c>
      <c r="M948" s="199" t="s">
        <v>260</v>
      </c>
      <c r="N948" s="199" t="s">
        <v>261</v>
      </c>
      <c r="O948" s="199" t="s">
        <v>263</v>
      </c>
      <c r="P948" s="200">
        <v>75494.62</v>
      </c>
      <c r="Q948" s="200">
        <v>0</v>
      </c>
      <c r="R948" s="200">
        <v>0</v>
      </c>
      <c r="S948" s="200">
        <f>P948-Q948-R948</f>
        <v>75494.62</v>
      </c>
      <c r="T948" s="203">
        <f t="shared" si="239"/>
        <v>102.47674765847698</v>
      </c>
      <c r="U948" s="218">
        <f>T948</f>
        <v>102.47674765847698</v>
      </c>
      <c r="V948" s="210">
        <v>102.47674765847698</v>
      </c>
      <c r="W948" s="210">
        <f t="shared" ref="W948:W949" si="254">Y948+Z948+AA948+AB948+AC948+AF948+AH948+AJ948+AL948+AN948+AO948+AP948+AQ948+AR948</f>
        <v>0</v>
      </c>
      <c r="X948" s="210">
        <f t="shared" ref="X948:X949" si="255">U948-T948</f>
        <v>0</v>
      </c>
      <c r="Y948" s="205">
        <v>0</v>
      </c>
      <c r="Z948" s="205">
        <v>0</v>
      </c>
      <c r="AA948" s="231">
        <v>0</v>
      </c>
      <c r="AB948" s="231">
        <v>0</v>
      </c>
      <c r="AC948" s="231">
        <v>0</v>
      </c>
      <c r="AD948" s="231">
        <v>0</v>
      </c>
      <c r="AE948" s="231">
        <v>0</v>
      </c>
      <c r="AF948" s="211">
        <v>0</v>
      </c>
      <c r="AG948" s="231">
        <v>0</v>
      </c>
      <c r="AH948" s="231">
        <v>0</v>
      </c>
      <c r="AI948" s="231">
        <v>0</v>
      </c>
      <c r="AJ948" s="231">
        <v>0</v>
      </c>
      <c r="AK948" s="231">
        <v>0</v>
      </c>
      <c r="AL948" s="232">
        <v>0</v>
      </c>
      <c r="AM948" s="231">
        <v>0</v>
      </c>
      <c r="AN948" s="231">
        <v>0</v>
      </c>
      <c r="AO948" s="232">
        <v>0</v>
      </c>
      <c r="AP948" s="231">
        <v>0</v>
      </c>
      <c r="AQ948" s="123">
        <v>0</v>
      </c>
      <c r="AR948" s="123">
        <v>0</v>
      </c>
      <c r="BC948" s="233"/>
      <c r="BD948" s="233"/>
      <c r="BE948" s="233"/>
      <c r="CB948" s="234"/>
      <c r="DE948" s="235"/>
      <c r="DU948" s="236"/>
    </row>
    <row r="949" spans="1:125" s="204" customFormat="1" ht="36" customHeight="1">
      <c r="A949" s="204">
        <v>1</v>
      </c>
      <c r="B949" s="207">
        <f>SUBTOTAL(103,$A$552:A949)</f>
        <v>59</v>
      </c>
      <c r="C949" s="197" t="s">
        <v>57</v>
      </c>
      <c r="D949" s="199">
        <v>1972</v>
      </c>
      <c r="E949" s="199"/>
      <c r="F949" s="208" t="s">
        <v>262</v>
      </c>
      <c r="G949" s="199">
        <v>2</v>
      </c>
      <c r="H949" s="199" t="s">
        <v>306</v>
      </c>
      <c r="I949" s="200">
        <v>1015.6</v>
      </c>
      <c r="J949" s="200">
        <v>497.5</v>
      </c>
      <c r="K949" s="200">
        <v>497.5</v>
      </c>
      <c r="L949" s="209">
        <v>45</v>
      </c>
      <c r="M949" s="199" t="s">
        <v>260</v>
      </c>
      <c r="N949" s="199" t="s">
        <v>261</v>
      </c>
      <c r="O949" s="202" t="s">
        <v>263</v>
      </c>
      <c r="P949" s="203">
        <v>90521.9</v>
      </c>
      <c r="Q949" s="203">
        <v>0</v>
      </c>
      <c r="R949" s="203">
        <v>0</v>
      </c>
      <c r="S949" s="203">
        <f>P949-Q949-R949</f>
        <v>90521.9</v>
      </c>
      <c r="T949" s="203">
        <f t="shared" si="239"/>
        <v>89.131449389523425</v>
      </c>
      <c r="U949" s="203">
        <f>V949</f>
        <v>7148.2069176841278</v>
      </c>
      <c r="V949" s="210">
        <v>7148.2069176841278</v>
      </c>
      <c r="W949" s="210">
        <f t="shared" si="254"/>
        <v>0</v>
      </c>
      <c r="X949" s="210">
        <f t="shared" si="255"/>
        <v>7059.0754682946044</v>
      </c>
      <c r="Y949" s="205">
        <v>0</v>
      </c>
      <c r="Z949" s="205">
        <v>0</v>
      </c>
      <c r="AA949" s="205">
        <v>0</v>
      </c>
      <c r="AB949" s="205">
        <v>0</v>
      </c>
      <c r="AC949" s="205">
        <v>0</v>
      </c>
      <c r="AD949" s="205">
        <v>0</v>
      </c>
      <c r="AE949" s="205">
        <v>0</v>
      </c>
      <c r="AF949" s="211">
        <v>0</v>
      </c>
      <c r="AG949" s="205">
        <v>0</v>
      </c>
      <c r="AH949" s="211">
        <v>0</v>
      </c>
      <c r="AI949" s="205">
        <v>0</v>
      </c>
      <c r="AJ949" s="205">
        <v>0</v>
      </c>
      <c r="AK949" s="205">
        <v>0</v>
      </c>
      <c r="AL949" s="211">
        <v>0</v>
      </c>
      <c r="AM949" s="205">
        <v>0</v>
      </c>
      <c r="AN949" s="205">
        <v>0</v>
      </c>
      <c r="AO949" s="211">
        <v>0</v>
      </c>
      <c r="AP949" s="205">
        <v>0</v>
      </c>
      <c r="AQ949" s="204">
        <v>0</v>
      </c>
      <c r="AR949" s="204">
        <v>0</v>
      </c>
    </row>
    <row r="950" spans="1:125" s="204" customFormat="1" ht="36" customHeight="1">
      <c r="B950" s="197" t="s">
        <v>843</v>
      </c>
      <c r="C950" s="197"/>
      <c r="D950" s="199" t="s">
        <v>720</v>
      </c>
      <c r="E950" s="199" t="s">
        <v>720</v>
      </c>
      <c r="F950" s="199" t="s">
        <v>720</v>
      </c>
      <c r="G950" s="199" t="s">
        <v>720</v>
      </c>
      <c r="H950" s="199" t="s">
        <v>720</v>
      </c>
      <c r="I950" s="200">
        <f>SUM(I951)</f>
        <v>822.2</v>
      </c>
      <c r="J950" s="200">
        <f t="shared" ref="J950:L950" si="256">SUM(J951)</f>
        <v>760.8</v>
      </c>
      <c r="K950" s="200">
        <f t="shared" si="256"/>
        <v>760.8</v>
      </c>
      <c r="L950" s="201">
        <f t="shared" si="256"/>
        <v>36</v>
      </c>
      <c r="M950" s="199" t="s">
        <v>857</v>
      </c>
      <c r="N950" s="199" t="s">
        <v>857</v>
      </c>
      <c r="O950" s="202" t="s">
        <v>857</v>
      </c>
      <c r="P950" s="203">
        <v>79976.490000000005</v>
      </c>
      <c r="Q950" s="203">
        <f t="shared" ref="Q950:S950" si="257">SUM(Q951)</f>
        <v>0</v>
      </c>
      <c r="R950" s="203">
        <f t="shared" si="257"/>
        <v>0</v>
      </c>
      <c r="S950" s="203">
        <f t="shared" si="257"/>
        <v>79976.490000000005</v>
      </c>
      <c r="T950" s="203">
        <f t="shared" si="239"/>
        <v>97.271333009000244</v>
      </c>
      <c r="U950" s="203">
        <f>MAX(U951:U952)</f>
        <v>7543.8386166028104</v>
      </c>
      <c r="W950" s="217"/>
      <c r="Y950" s="205">
        <v>0</v>
      </c>
      <c r="Z950" s="205">
        <v>0</v>
      </c>
      <c r="AA950" s="205">
        <v>0</v>
      </c>
      <c r="AB950" s="205">
        <v>0</v>
      </c>
      <c r="AC950" s="205">
        <v>0</v>
      </c>
      <c r="AD950" s="205">
        <v>0</v>
      </c>
      <c r="AE950" s="205">
        <v>0</v>
      </c>
      <c r="AF950" s="205">
        <v>0</v>
      </c>
      <c r="AG950" s="205">
        <v>0</v>
      </c>
      <c r="AH950" s="205">
        <v>0</v>
      </c>
      <c r="AI950" s="205">
        <v>0</v>
      </c>
      <c r="AJ950" s="205">
        <v>0</v>
      </c>
      <c r="AK950" s="205">
        <v>0</v>
      </c>
      <c r="AL950" s="205">
        <v>0</v>
      </c>
      <c r="AM950" s="205">
        <v>0</v>
      </c>
      <c r="AN950" s="205">
        <v>0</v>
      </c>
      <c r="AO950" s="205">
        <v>0</v>
      </c>
      <c r="AP950" s="205">
        <v>0</v>
      </c>
      <c r="AQ950" s="204">
        <v>0</v>
      </c>
      <c r="AR950" s="204">
        <v>0</v>
      </c>
    </row>
    <row r="951" spans="1:125" s="204" customFormat="1" ht="36" customHeight="1">
      <c r="A951" s="204">
        <v>1</v>
      </c>
      <c r="B951" s="207">
        <f>SUBTOTAL(103,$A$552:A951)</f>
        <v>60</v>
      </c>
      <c r="C951" s="197" t="s">
        <v>55</v>
      </c>
      <c r="D951" s="199">
        <v>1968</v>
      </c>
      <c r="E951" s="199"/>
      <c r="F951" s="208" t="s">
        <v>262</v>
      </c>
      <c r="G951" s="199">
        <v>2</v>
      </c>
      <c r="H951" s="199" t="s">
        <v>297</v>
      </c>
      <c r="I951" s="200">
        <v>822.2</v>
      </c>
      <c r="J951" s="200">
        <v>760.8</v>
      </c>
      <c r="K951" s="200">
        <v>760.8</v>
      </c>
      <c r="L951" s="209">
        <v>36</v>
      </c>
      <c r="M951" s="199" t="s">
        <v>260</v>
      </c>
      <c r="N951" s="199" t="s">
        <v>264</v>
      </c>
      <c r="O951" s="202" t="s">
        <v>2758</v>
      </c>
      <c r="P951" s="203">
        <v>79976.490000000005</v>
      </c>
      <c r="Q951" s="203">
        <v>0</v>
      </c>
      <c r="R951" s="203">
        <v>0</v>
      </c>
      <c r="S951" s="203">
        <f>P951-Q951-R951</f>
        <v>79976.490000000005</v>
      </c>
      <c r="T951" s="203">
        <f>P951/I951</f>
        <v>97.271333009000244</v>
      </c>
      <c r="U951" s="203">
        <v>6613.489408902944</v>
      </c>
      <c r="V951" s="210">
        <v>6613.489408902944</v>
      </c>
      <c r="W951" s="210">
        <f>Y951+Z951+AA951+AB951+AC951+AF951+AH951+AJ951+AL951+AN951+AO951+AP951+AQ951+AR951</f>
        <v>0</v>
      </c>
      <c r="X951" s="210">
        <f>U951-T951</f>
        <v>6516.2180758939439</v>
      </c>
      <c r="Y951" s="205">
        <v>0</v>
      </c>
      <c r="Z951" s="205">
        <v>0</v>
      </c>
      <c r="AA951" s="205">
        <v>0</v>
      </c>
      <c r="AB951" s="205">
        <v>0</v>
      </c>
      <c r="AC951" s="205">
        <v>0</v>
      </c>
      <c r="AD951" s="205">
        <v>0</v>
      </c>
      <c r="AE951" s="205">
        <v>0</v>
      </c>
      <c r="AF951" s="211">
        <v>0</v>
      </c>
      <c r="AG951" s="205">
        <v>0</v>
      </c>
      <c r="AH951" s="211">
        <v>0</v>
      </c>
      <c r="AI951" s="205">
        <v>0</v>
      </c>
      <c r="AJ951" s="205">
        <v>0</v>
      </c>
      <c r="AK951" s="205">
        <v>0</v>
      </c>
      <c r="AL951" s="211">
        <v>0</v>
      </c>
      <c r="AM951" s="205">
        <v>0</v>
      </c>
      <c r="AN951" s="205">
        <v>0</v>
      </c>
      <c r="AO951" s="211">
        <v>0</v>
      </c>
      <c r="AP951" s="205">
        <v>0</v>
      </c>
      <c r="AQ951" s="204">
        <v>0</v>
      </c>
      <c r="AR951" s="204">
        <v>0</v>
      </c>
    </row>
    <row r="952" spans="1:125" s="204" customFormat="1" ht="36" customHeight="1">
      <c r="B952" s="197" t="s">
        <v>814</v>
      </c>
      <c r="C952" s="212"/>
      <c r="D952" s="199" t="s">
        <v>857</v>
      </c>
      <c r="E952" s="199" t="s">
        <v>857</v>
      </c>
      <c r="F952" s="199" t="s">
        <v>857</v>
      </c>
      <c r="G952" s="199" t="s">
        <v>857</v>
      </c>
      <c r="H952" s="199" t="s">
        <v>857</v>
      </c>
      <c r="I952" s="200">
        <f>SUM(I953:I955)</f>
        <v>4675.3</v>
      </c>
      <c r="J952" s="200">
        <f>SUM(J953:J955)</f>
        <v>3635.9999999999995</v>
      </c>
      <c r="K952" s="200">
        <f>SUM(K953:K955)</f>
        <v>3472.5999999999995</v>
      </c>
      <c r="L952" s="201">
        <f>SUM(L953:L955)</f>
        <v>143</v>
      </c>
      <c r="M952" s="199" t="s">
        <v>857</v>
      </c>
      <c r="N952" s="199" t="s">
        <v>857</v>
      </c>
      <c r="O952" s="202" t="s">
        <v>857</v>
      </c>
      <c r="P952" s="203">
        <v>4904419.7699999996</v>
      </c>
      <c r="Q952" s="203">
        <f>SUM(Q953:Q955)</f>
        <v>0</v>
      </c>
      <c r="R952" s="203">
        <f>SUM(R953:R955)</f>
        <v>0</v>
      </c>
      <c r="S952" s="203">
        <f>SUM(S953:S955)</f>
        <v>4904419.7699999996</v>
      </c>
      <c r="T952" s="203">
        <f t="shared" si="239"/>
        <v>1049.0064316728337</v>
      </c>
      <c r="U952" s="203">
        <f>MAX(U953:U955)</f>
        <v>7543.8386166028104</v>
      </c>
      <c r="W952" s="217"/>
      <c r="Y952" s="205">
        <v>0</v>
      </c>
      <c r="Z952" s="205">
        <v>0</v>
      </c>
      <c r="AA952" s="205">
        <v>0</v>
      </c>
      <c r="AB952" s="205">
        <v>0</v>
      </c>
      <c r="AC952" s="205">
        <v>0</v>
      </c>
      <c r="AD952" s="205">
        <v>0</v>
      </c>
      <c r="AE952" s="205">
        <v>0</v>
      </c>
      <c r="AF952" s="205">
        <v>0</v>
      </c>
      <c r="AG952" s="205">
        <v>1178.23</v>
      </c>
      <c r="AH952" s="205">
        <v>4616400.0600000005</v>
      </c>
      <c r="AI952" s="205">
        <v>0</v>
      </c>
      <c r="AJ952" s="205">
        <v>0</v>
      </c>
      <c r="AK952" s="205">
        <v>0</v>
      </c>
      <c r="AL952" s="205">
        <v>0</v>
      </c>
      <c r="AM952" s="205">
        <v>0</v>
      </c>
      <c r="AN952" s="205">
        <v>0</v>
      </c>
      <c r="AO952" s="205">
        <v>0</v>
      </c>
      <c r="AP952" s="205">
        <v>0</v>
      </c>
      <c r="AQ952" s="204">
        <v>0</v>
      </c>
      <c r="AR952" s="204">
        <v>0</v>
      </c>
    </row>
    <row r="953" spans="1:125" s="204" customFormat="1" ht="36" customHeight="1">
      <c r="A953" s="204">
        <v>1</v>
      </c>
      <c r="B953" s="207">
        <f>SUBTOTAL(103,$A$552:A953)</f>
        <v>61</v>
      </c>
      <c r="C953" s="197" t="s">
        <v>224</v>
      </c>
      <c r="D953" s="199">
        <v>1988</v>
      </c>
      <c r="E953" s="199"/>
      <c r="F953" s="208" t="s">
        <v>262</v>
      </c>
      <c r="G953" s="199">
        <v>5</v>
      </c>
      <c r="H953" s="199" t="s">
        <v>302</v>
      </c>
      <c r="I953" s="200">
        <v>3662.2</v>
      </c>
      <c r="J953" s="200">
        <v>2766.2</v>
      </c>
      <c r="K953" s="200">
        <v>2766.2</v>
      </c>
      <c r="L953" s="209">
        <v>110</v>
      </c>
      <c r="M953" s="199" t="s">
        <v>260</v>
      </c>
      <c r="N953" s="199" t="s">
        <v>264</v>
      </c>
      <c r="O953" s="202" t="s">
        <v>672</v>
      </c>
      <c r="P953" s="203">
        <v>3453753.26</v>
      </c>
      <c r="Q953" s="203">
        <v>0</v>
      </c>
      <c r="R953" s="203">
        <v>0</v>
      </c>
      <c r="S953" s="203">
        <f>P953-Q953-R953</f>
        <v>3453753.26</v>
      </c>
      <c r="T953" s="203">
        <f t="shared" si="239"/>
        <v>943.08155207252469</v>
      </c>
      <c r="U953" s="203">
        <f>V953</f>
        <v>2062.3972532357602</v>
      </c>
      <c r="V953" s="210">
        <v>2062.3972532357602</v>
      </c>
      <c r="W953" s="210">
        <f t="shared" ref="W953:W955" si="258">Y953+Z953+AA953+AB953+AC953+AF953+AH953+AJ953+AL953+AN953+AO953+AP953+AQ953+AR953</f>
        <v>2062.3972532357602</v>
      </c>
      <c r="X953" s="210">
        <f t="shared" ref="X953:X955" si="259">U953-T953</f>
        <v>1119.3157011632356</v>
      </c>
      <c r="Y953" s="205">
        <v>0</v>
      </c>
      <c r="Z953" s="205">
        <v>0</v>
      </c>
      <c r="AA953" s="205">
        <v>0</v>
      </c>
      <c r="AB953" s="205">
        <v>0</v>
      </c>
      <c r="AC953" s="205">
        <v>0</v>
      </c>
      <c r="AD953" s="205">
        <v>0</v>
      </c>
      <c r="AE953" s="205">
        <v>0</v>
      </c>
      <c r="AF953" s="211">
        <v>0</v>
      </c>
      <c r="AG953" s="205">
        <v>847.02</v>
      </c>
      <c r="AH953" s="211">
        <f t="shared" ref="AH953:AH954" si="260">8917.04*AG953/I953</f>
        <v>2062.3972532357602</v>
      </c>
      <c r="AI953" s="205">
        <v>0</v>
      </c>
      <c r="AJ953" s="205">
        <v>0</v>
      </c>
      <c r="AK953" s="205">
        <v>0</v>
      </c>
      <c r="AL953" s="211">
        <v>0</v>
      </c>
      <c r="AM953" s="205">
        <v>0</v>
      </c>
      <c r="AN953" s="205">
        <v>0</v>
      </c>
      <c r="AO953" s="211">
        <v>0</v>
      </c>
      <c r="AP953" s="205">
        <v>0</v>
      </c>
      <c r="AQ953" s="204">
        <v>0</v>
      </c>
      <c r="AR953" s="204">
        <v>0</v>
      </c>
    </row>
    <row r="954" spans="1:125" s="204" customFormat="1" ht="36" customHeight="1">
      <c r="A954" s="204">
        <v>1</v>
      </c>
      <c r="B954" s="207">
        <f>SUBTOTAL(103,$A$552:A954)</f>
        <v>62</v>
      </c>
      <c r="C954" s="197" t="s">
        <v>223</v>
      </c>
      <c r="D954" s="199">
        <v>1966</v>
      </c>
      <c r="E954" s="199"/>
      <c r="F954" s="208" t="s">
        <v>262</v>
      </c>
      <c r="G954" s="199">
        <v>2</v>
      </c>
      <c r="H954" s="199" t="s">
        <v>298</v>
      </c>
      <c r="I954" s="200">
        <v>391.5</v>
      </c>
      <c r="J954" s="200">
        <v>367.2</v>
      </c>
      <c r="K954" s="200">
        <v>367.2</v>
      </c>
      <c r="L954" s="209">
        <v>8</v>
      </c>
      <c r="M954" s="199" t="s">
        <v>260</v>
      </c>
      <c r="N954" s="199" t="s">
        <v>264</v>
      </c>
      <c r="O954" s="202" t="s">
        <v>672</v>
      </c>
      <c r="P954" s="203">
        <v>1378909.68</v>
      </c>
      <c r="Q954" s="203">
        <v>0</v>
      </c>
      <c r="R954" s="203">
        <v>0</v>
      </c>
      <c r="S954" s="203">
        <f>P954-Q954-R954</f>
        <v>1378909.68</v>
      </c>
      <c r="T954" s="203">
        <f t="shared" si="239"/>
        <v>3522.1192337164748</v>
      </c>
      <c r="U954" s="203">
        <v>7543.8386166028104</v>
      </c>
      <c r="V954" s="210">
        <v>7543.8386166028104</v>
      </c>
      <c r="W954" s="210">
        <f t="shared" si="258"/>
        <v>7543.8386166028104</v>
      </c>
      <c r="X954" s="210">
        <f t="shared" si="259"/>
        <v>4021.7193828863356</v>
      </c>
      <c r="Y954" s="205">
        <v>0</v>
      </c>
      <c r="Z954" s="205">
        <v>0</v>
      </c>
      <c r="AA954" s="205">
        <v>0</v>
      </c>
      <c r="AB954" s="205">
        <v>0</v>
      </c>
      <c r="AC954" s="205">
        <v>0</v>
      </c>
      <c r="AD954" s="205">
        <v>0</v>
      </c>
      <c r="AE954" s="205">
        <v>0</v>
      </c>
      <c r="AF954" s="211">
        <v>0</v>
      </c>
      <c r="AG954" s="205">
        <v>331.21</v>
      </c>
      <c r="AH954" s="211">
        <f t="shared" si="260"/>
        <v>7543.8386166028104</v>
      </c>
      <c r="AI954" s="205">
        <v>0</v>
      </c>
      <c r="AJ954" s="205">
        <v>0</v>
      </c>
      <c r="AK954" s="205">
        <v>0</v>
      </c>
      <c r="AL954" s="211">
        <v>0</v>
      </c>
      <c r="AM954" s="205">
        <v>0</v>
      </c>
      <c r="AN954" s="205">
        <v>0</v>
      </c>
      <c r="AO954" s="211">
        <v>0</v>
      </c>
      <c r="AP954" s="205">
        <v>0</v>
      </c>
      <c r="AQ954" s="204">
        <v>0</v>
      </c>
      <c r="AR954" s="204">
        <v>0</v>
      </c>
    </row>
    <row r="955" spans="1:125" s="204" customFormat="1" ht="36" customHeight="1">
      <c r="A955" s="204">
        <v>1</v>
      </c>
      <c r="B955" s="207">
        <f>SUBTOTAL(103,$A$552:A955)</f>
        <v>63</v>
      </c>
      <c r="C955" s="197" t="s">
        <v>1844</v>
      </c>
      <c r="D955" s="199">
        <v>1987</v>
      </c>
      <c r="E955" s="199"/>
      <c r="F955" s="208" t="s">
        <v>262</v>
      </c>
      <c r="G955" s="199">
        <v>2</v>
      </c>
      <c r="H955" s="199" t="s">
        <v>297</v>
      </c>
      <c r="I955" s="200">
        <v>621.6</v>
      </c>
      <c r="J955" s="200">
        <v>502.6</v>
      </c>
      <c r="K955" s="200">
        <v>339.2</v>
      </c>
      <c r="L955" s="209">
        <v>25</v>
      </c>
      <c r="M955" s="199" t="s">
        <v>260</v>
      </c>
      <c r="N955" s="199" t="s">
        <v>261</v>
      </c>
      <c r="O955" s="202" t="s">
        <v>263</v>
      </c>
      <c r="P955" s="203">
        <v>71756.83</v>
      </c>
      <c r="Q955" s="203">
        <v>0</v>
      </c>
      <c r="R955" s="203">
        <v>0</v>
      </c>
      <c r="S955" s="203">
        <f>P955-Q955-R955</f>
        <v>71756.83</v>
      </c>
      <c r="T955" s="203">
        <f t="shared" si="239"/>
        <v>115.4389157014157</v>
      </c>
      <c r="U955" s="218">
        <f>T955</f>
        <v>115.4389157014157</v>
      </c>
      <c r="V955" s="210">
        <v>115.4389157014157</v>
      </c>
      <c r="W955" s="210">
        <f t="shared" si="258"/>
        <v>0</v>
      </c>
      <c r="X955" s="210">
        <f t="shared" si="259"/>
        <v>0</v>
      </c>
      <c r="Y955" s="205">
        <v>0</v>
      </c>
      <c r="Z955" s="205">
        <v>0</v>
      </c>
      <c r="AA955" s="205">
        <v>0</v>
      </c>
      <c r="AB955" s="205">
        <v>0</v>
      </c>
      <c r="AC955" s="205">
        <v>0</v>
      </c>
      <c r="AD955" s="205">
        <v>0</v>
      </c>
      <c r="AE955" s="205">
        <v>0</v>
      </c>
      <c r="AF955" s="211">
        <v>0</v>
      </c>
      <c r="AG955" s="205">
        <v>0</v>
      </c>
      <c r="AH955" s="205">
        <v>0</v>
      </c>
      <c r="AI955" s="205">
        <v>0</v>
      </c>
      <c r="AJ955" s="205">
        <v>0</v>
      </c>
      <c r="AK955" s="205">
        <v>0</v>
      </c>
      <c r="AL955" s="211">
        <v>0</v>
      </c>
      <c r="AM955" s="205">
        <v>0</v>
      </c>
      <c r="AN955" s="205">
        <v>0</v>
      </c>
      <c r="AO955" s="211">
        <v>0</v>
      </c>
      <c r="AP955" s="205">
        <v>0</v>
      </c>
      <c r="AQ955" s="204">
        <v>0</v>
      </c>
      <c r="AR955" s="204">
        <v>0</v>
      </c>
    </row>
    <row r="956" spans="1:125" s="204" customFormat="1" ht="36" customHeight="1">
      <c r="B956" s="197" t="s">
        <v>1246</v>
      </c>
      <c r="C956" s="212"/>
      <c r="D956" s="199" t="s">
        <v>857</v>
      </c>
      <c r="E956" s="199" t="s">
        <v>857</v>
      </c>
      <c r="F956" s="199" t="s">
        <v>857</v>
      </c>
      <c r="G956" s="199" t="s">
        <v>857</v>
      </c>
      <c r="H956" s="199" t="s">
        <v>857</v>
      </c>
      <c r="I956" s="200">
        <f>I957</f>
        <v>953.9</v>
      </c>
      <c r="J956" s="200">
        <f>J957</f>
        <v>865.7</v>
      </c>
      <c r="K956" s="200">
        <f>K957</f>
        <v>857.7</v>
      </c>
      <c r="L956" s="201">
        <f>L957</f>
        <v>28</v>
      </c>
      <c r="M956" s="199" t="s">
        <v>857</v>
      </c>
      <c r="N956" s="199" t="s">
        <v>857</v>
      </c>
      <c r="O956" s="202" t="s">
        <v>857</v>
      </c>
      <c r="P956" s="203">
        <v>3567998.53</v>
      </c>
      <c r="Q956" s="203">
        <f>Q957</f>
        <v>0</v>
      </c>
      <c r="R956" s="203">
        <f>R957</f>
        <v>0</v>
      </c>
      <c r="S956" s="203">
        <f>S957</f>
        <v>3567998.53</v>
      </c>
      <c r="T956" s="203">
        <f t="shared" si="239"/>
        <v>3740.4324667155884</v>
      </c>
      <c r="U956" s="203">
        <f>U957</f>
        <v>7197.9461159450684</v>
      </c>
      <c r="W956" s="217"/>
      <c r="Y956" s="205">
        <v>0</v>
      </c>
      <c r="Z956" s="205">
        <v>0</v>
      </c>
      <c r="AA956" s="205">
        <v>0</v>
      </c>
      <c r="AB956" s="205">
        <v>0</v>
      </c>
      <c r="AC956" s="205">
        <v>0</v>
      </c>
      <c r="AD956" s="205">
        <v>0</v>
      </c>
      <c r="AE956" s="205">
        <v>0</v>
      </c>
      <c r="AF956" s="205">
        <v>0</v>
      </c>
      <c r="AG956" s="205">
        <v>770</v>
      </c>
      <c r="AH956" s="205">
        <v>3532234.65</v>
      </c>
      <c r="AI956" s="205">
        <v>0</v>
      </c>
      <c r="AJ956" s="205">
        <v>0</v>
      </c>
      <c r="AK956" s="205">
        <v>0</v>
      </c>
      <c r="AL956" s="205">
        <v>0</v>
      </c>
      <c r="AM956" s="205">
        <v>0</v>
      </c>
      <c r="AN956" s="205">
        <v>0</v>
      </c>
      <c r="AO956" s="205">
        <v>0</v>
      </c>
      <c r="AP956" s="205">
        <v>0</v>
      </c>
      <c r="AQ956" s="204">
        <v>0</v>
      </c>
      <c r="AR956" s="204">
        <v>0</v>
      </c>
    </row>
    <row r="957" spans="1:125" s="204" customFormat="1" ht="36" customHeight="1">
      <c r="A957" s="204">
        <v>1</v>
      </c>
      <c r="B957" s="207">
        <f>SUBTOTAL(103,$A$552:A957)</f>
        <v>64</v>
      </c>
      <c r="C957" s="197" t="s">
        <v>1247</v>
      </c>
      <c r="D957" s="199">
        <v>1984</v>
      </c>
      <c r="E957" s="199"/>
      <c r="F957" s="208" t="s">
        <v>262</v>
      </c>
      <c r="G957" s="199">
        <v>2</v>
      </c>
      <c r="H957" s="199" t="s">
        <v>306</v>
      </c>
      <c r="I957" s="200">
        <v>953.9</v>
      </c>
      <c r="J957" s="200">
        <v>865.7</v>
      </c>
      <c r="K957" s="200">
        <v>857.7</v>
      </c>
      <c r="L957" s="209">
        <v>28</v>
      </c>
      <c r="M957" s="199" t="s">
        <v>260</v>
      </c>
      <c r="N957" s="199" t="s">
        <v>261</v>
      </c>
      <c r="O957" s="202" t="s">
        <v>263</v>
      </c>
      <c r="P957" s="203">
        <v>3567998.53</v>
      </c>
      <c r="Q957" s="203">
        <v>0</v>
      </c>
      <c r="R957" s="203">
        <v>0</v>
      </c>
      <c r="S957" s="203">
        <f>P957-Q957-R957</f>
        <v>3567998.53</v>
      </c>
      <c r="T957" s="203">
        <f t="shared" si="239"/>
        <v>3740.4324667155884</v>
      </c>
      <c r="U957" s="203">
        <v>7197.9461159450684</v>
      </c>
      <c r="V957" s="210">
        <v>7197.9461159450684</v>
      </c>
      <c r="W957" s="210">
        <f>Y957+Z957+AA957+AB957+AC957+AF957+AH957+AJ957+AL957+AN957+AO957+AP957+AQ957+AR957</f>
        <v>7197.9461159450684</v>
      </c>
      <c r="X957" s="210">
        <f>U957-T957</f>
        <v>3457.5136492294801</v>
      </c>
      <c r="Y957" s="205">
        <v>0</v>
      </c>
      <c r="Z957" s="205">
        <v>0</v>
      </c>
      <c r="AA957" s="205">
        <v>0</v>
      </c>
      <c r="AB957" s="205">
        <v>0</v>
      </c>
      <c r="AC957" s="205">
        <v>0</v>
      </c>
      <c r="AD957" s="205">
        <v>0</v>
      </c>
      <c r="AE957" s="205">
        <v>0</v>
      </c>
      <c r="AF957" s="211">
        <v>0</v>
      </c>
      <c r="AG957" s="205">
        <v>770</v>
      </c>
      <c r="AH957" s="211">
        <f>8917.04*AG957/I957</f>
        <v>7197.9461159450684</v>
      </c>
      <c r="AI957" s="205">
        <v>0</v>
      </c>
      <c r="AJ957" s="205">
        <v>0</v>
      </c>
      <c r="AK957" s="205">
        <v>0</v>
      </c>
      <c r="AL957" s="211">
        <v>0</v>
      </c>
      <c r="AM957" s="205">
        <v>0</v>
      </c>
      <c r="AN957" s="205">
        <v>0</v>
      </c>
      <c r="AO957" s="211">
        <v>0</v>
      </c>
      <c r="AP957" s="205">
        <v>0</v>
      </c>
      <c r="AQ957" s="204">
        <v>0</v>
      </c>
      <c r="AR957" s="204">
        <v>0</v>
      </c>
    </row>
    <row r="958" spans="1:125" s="204" customFormat="1" ht="36" customHeight="1">
      <c r="B958" s="197" t="s">
        <v>816</v>
      </c>
      <c r="C958" s="212"/>
      <c r="D958" s="199" t="s">
        <v>857</v>
      </c>
      <c r="E958" s="199" t="s">
        <v>857</v>
      </c>
      <c r="F958" s="199" t="s">
        <v>857</v>
      </c>
      <c r="G958" s="199" t="s">
        <v>857</v>
      </c>
      <c r="H958" s="199" t="s">
        <v>857</v>
      </c>
      <c r="I958" s="200">
        <f>SUM(I959:I959)</f>
        <v>1446.38</v>
      </c>
      <c r="J958" s="200">
        <f>SUM(J959:J959)</f>
        <v>996.18</v>
      </c>
      <c r="K958" s="200">
        <f>SUM(K959:K959)</f>
        <v>229.3</v>
      </c>
      <c r="L958" s="201">
        <f>SUM(L959:L959)</f>
        <v>78</v>
      </c>
      <c r="M958" s="199" t="s">
        <v>857</v>
      </c>
      <c r="N958" s="199" t="s">
        <v>857</v>
      </c>
      <c r="O958" s="202" t="s">
        <v>857</v>
      </c>
      <c r="P958" s="203">
        <v>3892974.33</v>
      </c>
      <c r="Q958" s="203">
        <f>SUM(Q959:Q959)</f>
        <v>0</v>
      </c>
      <c r="R958" s="203">
        <f>SUM(R959:R959)</f>
        <v>0</v>
      </c>
      <c r="S958" s="203">
        <f>SUM(S959:S959)</f>
        <v>3892974.33</v>
      </c>
      <c r="T958" s="203">
        <f t="shared" si="239"/>
        <v>2691.5294251856358</v>
      </c>
      <c r="U958" s="203">
        <f>MAX(U959:U959)</f>
        <v>6361.3701472642042</v>
      </c>
      <c r="W958" s="217"/>
      <c r="Y958" s="205">
        <v>0</v>
      </c>
      <c r="Z958" s="205">
        <v>0</v>
      </c>
      <c r="AA958" s="205">
        <v>0</v>
      </c>
      <c r="AB958" s="205">
        <v>0</v>
      </c>
      <c r="AC958" s="205">
        <v>0</v>
      </c>
      <c r="AD958" s="205">
        <v>0</v>
      </c>
      <c r="AE958" s="205">
        <v>0</v>
      </c>
      <c r="AF958" s="205">
        <v>0</v>
      </c>
      <c r="AG958" s="205">
        <v>1031.8399999999999</v>
      </c>
      <c r="AH958" s="205">
        <v>3839130.52</v>
      </c>
      <c r="AI958" s="205">
        <v>0</v>
      </c>
      <c r="AJ958" s="205">
        <v>0</v>
      </c>
      <c r="AK958" s="205">
        <v>0</v>
      </c>
      <c r="AL958" s="205">
        <v>0</v>
      </c>
      <c r="AM958" s="205">
        <v>0</v>
      </c>
      <c r="AN958" s="205">
        <v>0</v>
      </c>
      <c r="AO958" s="205">
        <v>0</v>
      </c>
      <c r="AP958" s="205">
        <v>0</v>
      </c>
      <c r="AQ958" s="204">
        <v>0</v>
      </c>
      <c r="AR958" s="204">
        <v>0</v>
      </c>
    </row>
    <row r="959" spans="1:125" s="204" customFormat="1" ht="36" customHeight="1">
      <c r="A959" s="204">
        <v>1</v>
      </c>
      <c r="B959" s="207">
        <f>SUBTOTAL(103,$A$552:A959)</f>
        <v>65</v>
      </c>
      <c r="C959" s="197" t="s">
        <v>138</v>
      </c>
      <c r="D959" s="199">
        <v>1969</v>
      </c>
      <c r="E959" s="199"/>
      <c r="F959" s="208" t="s">
        <v>262</v>
      </c>
      <c r="G959" s="199">
        <v>2</v>
      </c>
      <c r="H959" s="199" t="s">
        <v>298</v>
      </c>
      <c r="I959" s="200">
        <v>1446.38</v>
      </c>
      <c r="J959" s="200">
        <v>996.18</v>
      </c>
      <c r="K959" s="200">
        <v>229.3</v>
      </c>
      <c r="L959" s="209">
        <v>78</v>
      </c>
      <c r="M959" s="199" t="s">
        <v>260</v>
      </c>
      <c r="N959" s="199" t="s">
        <v>264</v>
      </c>
      <c r="O959" s="202" t="s">
        <v>959</v>
      </c>
      <c r="P959" s="203">
        <v>3892974.33</v>
      </c>
      <c r="Q959" s="203">
        <v>0</v>
      </c>
      <c r="R959" s="203">
        <v>0</v>
      </c>
      <c r="S959" s="203">
        <f>P959-Q959-R959</f>
        <v>3892974.33</v>
      </c>
      <c r="T959" s="203">
        <f t="shared" si="239"/>
        <v>2691.5294251856358</v>
      </c>
      <c r="U959" s="203">
        <v>6361.3701472642042</v>
      </c>
      <c r="V959" s="210">
        <v>6361.3701472642042</v>
      </c>
      <c r="W959" s="210">
        <f>Y959+Z959+AA959+AB959+AC959+AF959+AH959+AJ959+AL959+AN959+AO959+AP959+AQ959+AR959</f>
        <v>6361.3701472642042</v>
      </c>
      <c r="X959" s="210">
        <f>U959-T959</f>
        <v>3669.8407220785684</v>
      </c>
      <c r="Y959" s="205">
        <v>0</v>
      </c>
      <c r="Z959" s="205">
        <v>0</v>
      </c>
      <c r="AA959" s="205">
        <v>0</v>
      </c>
      <c r="AB959" s="205">
        <v>0</v>
      </c>
      <c r="AC959" s="205">
        <v>0</v>
      </c>
      <c r="AD959" s="205">
        <v>0</v>
      </c>
      <c r="AE959" s="205">
        <v>0</v>
      </c>
      <c r="AF959" s="211">
        <v>0</v>
      </c>
      <c r="AG959" s="205">
        <v>1031.8399999999999</v>
      </c>
      <c r="AH959" s="211">
        <f>8917.04*AG959/I959</f>
        <v>6361.3701472642042</v>
      </c>
      <c r="AI959" s="205">
        <v>0</v>
      </c>
      <c r="AJ959" s="205">
        <v>0</v>
      </c>
      <c r="AK959" s="205">
        <v>0</v>
      </c>
      <c r="AL959" s="211">
        <v>0</v>
      </c>
      <c r="AM959" s="205">
        <v>0</v>
      </c>
      <c r="AN959" s="205">
        <v>0</v>
      </c>
      <c r="AO959" s="211">
        <v>0</v>
      </c>
      <c r="AP959" s="205">
        <v>0</v>
      </c>
      <c r="AQ959" s="204">
        <v>0</v>
      </c>
      <c r="AR959" s="204">
        <v>0</v>
      </c>
    </row>
    <row r="960" spans="1:125" s="204" customFormat="1" ht="36" customHeight="1">
      <c r="B960" s="197" t="s">
        <v>849</v>
      </c>
      <c r="C960" s="212"/>
      <c r="D960" s="199" t="s">
        <v>857</v>
      </c>
      <c r="E960" s="199" t="s">
        <v>857</v>
      </c>
      <c r="F960" s="199" t="s">
        <v>857</v>
      </c>
      <c r="G960" s="199" t="s">
        <v>857</v>
      </c>
      <c r="H960" s="199" t="s">
        <v>857</v>
      </c>
      <c r="I960" s="200">
        <f>I961</f>
        <v>3554.5</v>
      </c>
      <c r="J960" s="200">
        <f>J961</f>
        <v>3554.5</v>
      </c>
      <c r="K960" s="200">
        <f>K961</f>
        <v>3220.4</v>
      </c>
      <c r="L960" s="201">
        <f>L961</f>
        <v>158</v>
      </c>
      <c r="M960" s="199" t="s">
        <v>857</v>
      </c>
      <c r="N960" s="199" t="s">
        <v>857</v>
      </c>
      <c r="O960" s="202" t="s">
        <v>857</v>
      </c>
      <c r="P960" s="203">
        <v>7815780.1500000004</v>
      </c>
      <c r="Q960" s="203">
        <f>Q961</f>
        <v>0</v>
      </c>
      <c r="R960" s="203">
        <f>R961</f>
        <v>0</v>
      </c>
      <c r="S960" s="203">
        <f>S961</f>
        <v>7815780.1500000004</v>
      </c>
      <c r="T960" s="203">
        <f t="shared" si="239"/>
        <v>2198.8409480939654</v>
      </c>
      <c r="U960" s="203">
        <f>U961</f>
        <v>3446.9019440146294</v>
      </c>
      <c r="W960" s="217"/>
      <c r="Y960" s="205">
        <v>0</v>
      </c>
      <c r="Z960" s="205">
        <v>0</v>
      </c>
      <c r="AA960" s="205">
        <v>0</v>
      </c>
      <c r="AB960" s="205">
        <v>0</v>
      </c>
      <c r="AC960" s="205">
        <v>0</v>
      </c>
      <c r="AD960" s="205">
        <v>0</v>
      </c>
      <c r="AE960" s="205">
        <v>0</v>
      </c>
      <c r="AF960" s="205">
        <v>0</v>
      </c>
      <c r="AG960" s="205">
        <v>1374</v>
      </c>
      <c r="AH960" s="205">
        <v>7706668</v>
      </c>
      <c r="AI960" s="205">
        <v>0</v>
      </c>
      <c r="AJ960" s="205">
        <v>0</v>
      </c>
      <c r="AK960" s="205">
        <v>0</v>
      </c>
      <c r="AL960" s="205">
        <v>0</v>
      </c>
      <c r="AM960" s="205">
        <v>0</v>
      </c>
      <c r="AN960" s="205">
        <v>0</v>
      </c>
      <c r="AO960" s="205">
        <v>0</v>
      </c>
      <c r="AP960" s="205">
        <v>0</v>
      </c>
      <c r="AQ960" s="204">
        <v>0</v>
      </c>
      <c r="AR960" s="204">
        <v>0</v>
      </c>
    </row>
    <row r="961" spans="1:125" s="123" customFormat="1" ht="36" customHeight="1">
      <c r="A961" s="204">
        <v>1</v>
      </c>
      <c r="B961" s="207">
        <f>SUBTOTAL(103,$A$552:A961)</f>
        <v>66</v>
      </c>
      <c r="C961" s="228" t="s">
        <v>158</v>
      </c>
      <c r="D961" s="199">
        <v>1987</v>
      </c>
      <c r="E961" s="199"/>
      <c r="F961" s="229" t="s">
        <v>281</v>
      </c>
      <c r="G961" s="199">
        <v>3</v>
      </c>
      <c r="H961" s="199" t="s">
        <v>2189</v>
      </c>
      <c r="I961" s="200">
        <v>3554.5</v>
      </c>
      <c r="J961" s="200">
        <v>3554.5</v>
      </c>
      <c r="K961" s="200">
        <v>3220.4</v>
      </c>
      <c r="L961" s="230">
        <v>158</v>
      </c>
      <c r="M961" s="199" t="s">
        <v>260</v>
      </c>
      <c r="N961" s="199" t="s">
        <v>264</v>
      </c>
      <c r="O961" s="199" t="s">
        <v>959</v>
      </c>
      <c r="P961" s="200">
        <v>7815780.1500000004</v>
      </c>
      <c r="Q961" s="200">
        <v>0</v>
      </c>
      <c r="R961" s="200">
        <v>0</v>
      </c>
      <c r="S961" s="200">
        <f>P961-Q961-R961</f>
        <v>7815780.1500000004</v>
      </c>
      <c r="T961" s="203">
        <f t="shared" si="239"/>
        <v>2198.8409480939654</v>
      </c>
      <c r="U961" s="203">
        <f>W961</f>
        <v>3446.9019440146294</v>
      </c>
      <c r="V961" s="210">
        <f>W961</f>
        <v>3446.9019440146294</v>
      </c>
      <c r="W961" s="210">
        <f>Y961+Z961+AA961+AB961+AC961+AF961+AH961+AJ961+AL961+AN961+AO961+AP961+AQ961+AR961</f>
        <v>3446.9019440146294</v>
      </c>
      <c r="X961" s="210">
        <f>U961-T961</f>
        <v>1248.060995920664</v>
      </c>
      <c r="Y961" s="205">
        <v>0</v>
      </c>
      <c r="Z961" s="205">
        <v>0</v>
      </c>
      <c r="AA961" s="231">
        <v>0</v>
      </c>
      <c r="AB961" s="231">
        <v>0</v>
      </c>
      <c r="AC961" s="231">
        <v>0</v>
      </c>
      <c r="AD961" s="231">
        <v>0</v>
      </c>
      <c r="AE961" s="231">
        <v>0</v>
      </c>
      <c r="AF961" s="211">
        <v>0</v>
      </c>
      <c r="AG961" s="231">
        <v>1374</v>
      </c>
      <c r="AH961" s="211">
        <f>8917.04*AG961/I961</f>
        <v>3446.9019440146294</v>
      </c>
      <c r="AI961" s="231">
        <v>0</v>
      </c>
      <c r="AJ961" s="231">
        <v>0</v>
      </c>
      <c r="AK961" s="231">
        <v>0</v>
      </c>
      <c r="AL961" s="232">
        <v>0</v>
      </c>
      <c r="AM961" s="231">
        <v>0</v>
      </c>
      <c r="AN961" s="231">
        <v>0</v>
      </c>
      <c r="AO961" s="232">
        <v>0</v>
      </c>
      <c r="AP961" s="231">
        <v>0</v>
      </c>
      <c r="AQ961" s="123">
        <v>0</v>
      </c>
      <c r="AR961" s="123">
        <v>0</v>
      </c>
      <c r="BC961" s="233"/>
      <c r="BD961" s="233"/>
      <c r="BE961" s="233"/>
      <c r="CB961" s="234"/>
      <c r="DE961" s="235"/>
      <c r="DU961" s="236"/>
    </row>
    <row r="962" spans="1:125" s="204" customFormat="1" ht="36" customHeight="1">
      <c r="B962" s="197" t="s">
        <v>844</v>
      </c>
      <c r="C962" s="197"/>
      <c r="D962" s="199" t="s">
        <v>857</v>
      </c>
      <c r="E962" s="199" t="s">
        <v>857</v>
      </c>
      <c r="F962" s="199" t="s">
        <v>857</v>
      </c>
      <c r="G962" s="199" t="s">
        <v>857</v>
      </c>
      <c r="H962" s="199" t="s">
        <v>857</v>
      </c>
      <c r="I962" s="200">
        <f>I963</f>
        <v>938.37</v>
      </c>
      <c r="J962" s="200">
        <f>J963</f>
        <v>938.37</v>
      </c>
      <c r="K962" s="200">
        <f>K963</f>
        <v>458.1</v>
      </c>
      <c r="L962" s="201">
        <f>L963</f>
        <v>47</v>
      </c>
      <c r="M962" s="199" t="s">
        <v>857</v>
      </c>
      <c r="N962" s="199" t="s">
        <v>857</v>
      </c>
      <c r="O962" s="202" t="s">
        <v>857</v>
      </c>
      <c r="P962" s="203">
        <f>P963</f>
        <v>4539478.7399999993</v>
      </c>
      <c r="Q962" s="203">
        <f>Q963</f>
        <v>0</v>
      </c>
      <c r="R962" s="203">
        <f>R963</f>
        <v>0</v>
      </c>
      <c r="S962" s="203">
        <f>S963</f>
        <v>4539478.7399999993</v>
      </c>
      <c r="T962" s="203">
        <f t="shared" si="239"/>
        <v>4837.6213433933299</v>
      </c>
      <c r="U962" s="203">
        <f>U963</f>
        <v>8011.6236171233113</v>
      </c>
      <c r="W962" s="217"/>
      <c r="Y962" s="205">
        <v>0</v>
      </c>
      <c r="Z962" s="205">
        <v>0</v>
      </c>
      <c r="AA962" s="205">
        <v>0</v>
      </c>
      <c r="AB962" s="205">
        <v>0</v>
      </c>
      <c r="AC962" s="205">
        <v>0</v>
      </c>
      <c r="AD962" s="205">
        <v>0</v>
      </c>
      <c r="AE962" s="205">
        <v>0</v>
      </c>
      <c r="AF962" s="205">
        <v>0</v>
      </c>
      <c r="AG962" s="205">
        <v>843.09</v>
      </c>
      <c r="AH962" s="205">
        <v>3763199</v>
      </c>
      <c r="AI962" s="205">
        <v>0</v>
      </c>
      <c r="AJ962" s="205">
        <v>0</v>
      </c>
      <c r="AK962" s="205">
        <v>0</v>
      </c>
      <c r="AL962" s="205">
        <v>0</v>
      </c>
      <c r="AM962" s="205">
        <v>0</v>
      </c>
      <c r="AN962" s="205">
        <v>0</v>
      </c>
      <c r="AO962" s="205">
        <v>0</v>
      </c>
      <c r="AP962" s="205">
        <v>0</v>
      </c>
      <c r="AQ962" s="204">
        <v>0</v>
      </c>
      <c r="AR962" s="204">
        <v>0</v>
      </c>
    </row>
    <row r="963" spans="1:125" s="204" customFormat="1" ht="36" customHeight="1">
      <c r="A963" s="204">
        <v>1</v>
      </c>
      <c r="B963" s="207">
        <f>SUBTOTAL(103,$A$552:A963)</f>
        <v>67</v>
      </c>
      <c r="C963" s="197" t="s">
        <v>149</v>
      </c>
      <c r="D963" s="199">
        <v>1979</v>
      </c>
      <c r="E963" s="199"/>
      <c r="F963" s="208" t="s">
        <v>262</v>
      </c>
      <c r="G963" s="199">
        <v>2</v>
      </c>
      <c r="H963" s="199" t="s">
        <v>306</v>
      </c>
      <c r="I963" s="200">
        <v>938.37</v>
      </c>
      <c r="J963" s="200">
        <v>938.37</v>
      </c>
      <c r="K963" s="200">
        <v>458.1</v>
      </c>
      <c r="L963" s="209">
        <v>47</v>
      </c>
      <c r="M963" s="199" t="s">
        <v>260</v>
      </c>
      <c r="N963" s="199" t="s">
        <v>264</v>
      </c>
      <c r="O963" s="202" t="s">
        <v>282</v>
      </c>
      <c r="P963" s="203">
        <v>4539478.7399999993</v>
      </c>
      <c r="Q963" s="203">
        <v>0</v>
      </c>
      <c r="R963" s="203">
        <v>0</v>
      </c>
      <c r="S963" s="203">
        <f>P963-Q963-R963</f>
        <v>4539478.7399999993</v>
      </c>
      <c r="T963" s="203">
        <f t="shared" si="239"/>
        <v>4837.6213433933299</v>
      </c>
      <c r="U963" s="203">
        <f>W963</f>
        <v>8011.6236171233113</v>
      </c>
      <c r="V963" s="210">
        <f>W963</f>
        <v>8011.6236171233113</v>
      </c>
      <c r="W963" s="210">
        <f>Y963+Z963+AA963+AB963+AC963+AF963+AH963+AJ963+AL963+AN963+AO963+AP963+AQ963+AR963</f>
        <v>8011.6236171233113</v>
      </c>
      <c r="X963" s="210">
        <f>U963-T963</f>
        <v>3174.0022737299814</v>
      </c>
      <c r="Y963" s="205">
        <v>0</v>
      </c>
      <c r="Z963" s="205">
        <v>0</v>
      </c>
      <c r="AA963" s="205">
        <v>0</v>
      </c>
      <c r="AB963" s="205">
        <v>0</v>
      </c>
      <c r="AC963" s="205">
        <v>0</v>
      </c>
      <c r="AD963" s="205">
        <v>0</v>
      </c>
      <c r="AE963" s="205">
        <v>0</v>
      </c>
      <c r="AF963" s="211">
        <v>0</v>
      </c>
      <c r="AG963" s="205">
        <v>843.09</v>
      </c>
      <c r="AH963" s="211">
        <f>8917.04*AG963/I963</f>
        <v>8011.6236171233113</v>
      </c>
      <c r="AI963" s="205">
        <v>0</v>
      </c>
      <c r="AJ963" s="205">
        <v>0</v>
      </c>
      <c r="AK963" s="205">
        <v>0</v>
      </c>
      <c r="AL963" s="211">
        <v>0</v>
      </c>
      <c r="AM963" s="205">
        <v>0</v>
      </c>
      <c r="AN963" s="205">
        <v>0</v>
      </c>
      <c r="AO963" s="211">
        <v>0</v>
      </c>
      <c r="AP963" s="205">
        <v>0</v>
      </c>
      <c r="AQ963" s="204">
        <v>0</v>
      </c>
      <c r="AR963" s="204">
        <v>0</v>
      </c>
    </row>
    <row r="964" spans="1:125" s="204" customFormat="1" ht="36" customHeight="1">
      <c r="B964" s="197" t="s">
        <v>845</v>
      </c>
      <c r="C964" s="197"/>
      <c r="D964" s="199" t="s">
        <v>857</v>
      </c>
      <c r="E964" s="199" t="s">
        <v>857</v>
      </c>
      <c r="F964" s="199" t="s">
        <v>857</v>
      </c>
      <c r="G964" s="199" t="s">
        <v>857</v>
      </c>
      <c r="H964" s="199" t="s">
        <v>857</v>
      </c>
      <c r="I964" s="200">
        <f>SUM(I965:I966)</f>
        <v>2587.6400000000003</v>
      </c>
      <c r="J964" s="200">
        <f>SUM(J965:J966)</f>
        <v>1639.5</v>
      </c>
      <c r="K964" s="200">
        <f>SUM(K965:K966)</f>
        <v>1037.6999999999998</v>
      </c>
      <c r="L964" s="201">
        <f>SUM(L965:L966)</f>
        <v>123</v>
      </c>
      <c r="M964" s="199" t="s">
        <v>857</v>
      </c>
      <c r="N964" s="199" t="s">
        <v>857</v>
      </c>
      <c r="O964" s="202" t="s">
        <v>857</v>
      </c>
      <c r="P964" s="203">
        <v>147928.20000000001</v>
      </c>
      <c r="Q964" s="203">
        <f>SUM(Q965:Q966)</f>
        <v>0</v>
      </c>
      <c r="R964" s="203">
        <f>SUM(R965:R966)</f>
        <v>0</v>
      </c>
      <c r="S964" s="203">
        <f>SUM(S965:S966)</f>
        <v>147928.20000000001</v>
      </c>
      <c r="T964" s="203">
        <f t="shared" si="239"/>
        <v>57.167225734646237</v>
      </c>
      <c r="U964" s="203">
        <f>MAX(U965:U966)</f>
        <v>61.551215832882413</v>
      </c>
      <c r="W964" s="217"/>
      <c r="Y964" s="205">
        <v>0</v>
      </c>
      <c r="Z964" s="205">
        <v>0</v>
      </c>
      <c r="AA964" s="205">
        <v>0</v>
      </c>
      <c r="AB964" s="205">
        <v>0</v>
      </c>
      <c r="AC964" s="205">
        <v>0</v>
      </c>
      <c r="AD964" s="205">
        <v>0</v>
      </c>
      <c r="AE964" s="205">
        <v>0</v>
      </c>
      <c r="AF964" s="205">
        <v>0</v>
      </c>
      <c r="AG964" s="205">
        <v>0</v>
      </c>
      <c r="AH964" s="205">
        <v>0</v>
      </c>
      <c r="AI964" s="205">
        <v>0</v>
      </c>
      <c r="AJ964" s="205">
        <v>0</v>
      </c>
      <c r="AK964" s="205">
        <v>0</v>
      </c>
      <c r="AL964" s="205">
        <v>0</v>
      </c>
      <c r="AM964" s="205">
        <v>0</v>
      </c>
      <c r="AN964" s="205">
        <v>0</v>
      </c>
      <c r="AO964" s="205">
        <v>0</v>
      </c>
      <c r="AP964" s="205">
        <v>0</v>
      </c>
      <c r="AQ964" s="204">
        <v>0</v>
      </c>
      <c r="AR964" s="204">
        <v>0</v>
      </c>
    </row>
    <row r="965" spans="1:125" s="123" customFormat="1" ht="36" customHeight="1">
      <c r="A965" s="204">
        <v>1</v>
      </c>
      <c r="B965" s="207">
        <f>SUBTOTAL(103,$A$552:A965)</f>
        <v>68</v>
      </c>
      <c r="C965" s="228" t="s">
        <v>162</v>
      </c>
      <c r="D965" s="199">
        <v>1978</v>
      </c>
      <c r="E965" s="199"/>
      <c r="F965" s="229" t="s">
        <v>262</v>
      </c>
      <c r="G965" s="199">
        <v>2</v>
      </c>
      <c r="H965" s="199" t="s">
        <v>297</v>
      </c>
      <c r="I965" s="200">
        <v>1219.74</v>
      </c>
      <c r="J965" s="200">
        <v>712.8</v>
      </c>
      <c r="K965" s="200">
        <v>712.8</v>
      </c>
      <c r="L965" s="230">
        <v>45</v>
      </c>
      <c r="M965" s="199" t="s">
        <v>260</v>
      </c>
      <c r="N965" s="199" t="s">
        <v>264</v>
      </c>
      <c r="O965" s="199" t="s">
        <v>959</v>
      </c>
      <c r="P965" s="200">
        <v>75076.479999999996</v>
      </c>
      <c r="Q965" s="200">
        <v>0</v>
      </c>
      <c r="R965" s="200">
        <v>0</v>
      </c>
      <c r="S965" s="200">
        <f>P965-Q965-R965</f>
        <v>75076.479999999996</v>
      </c>
      <c r="T965" s="203">
        <f t="shared" si="239"/>
        <v>61.551215832882413</v>
      </c>
      <c r="U965" s="218">
        <f>T965</f>
        <v>61.551215832882413</v>
      </c>
      <c r="V965" s="210">
        <v>61.551215832882413</v>
      </c>
      <c r="W965" s="210">
        <f t="shared" ref="W965:W966" si="261">Y965+Z965+AA965+AB965+AC965+AF965+AH965+AJ965+AL965+AN965+AO965+AP965+AQ965+AR965</f>
        <v>0</v>
      </c>
      <c r="X965" s="210">
        <f t="shared" ref="X965:X966" si="262">U965-T965</f>
        <v>0</v>
      </c>
      <c r="Y965" s="205">
        <v>0</v>
      </c>
      <c r="Z965" s="205">
        <v>0</v>
      </c>
      <c r="AA965" s="231">
        <v>0</v>
      </c>
      <c r="AB965" s="231">
        <v>0</v>
      </c>
      <c r="AC965" s="231">
        <v>0</v>
      </c>
      <c r="AD965" s="231">
        <v>0</v>
      </c>
      <c r="AE965" s="231">
        <v>0</v>
      </c>
      <c r="AF965" s="211">
        <v>0</v>
      </c>
      <c r="AG965" s="231">
        <v>0</v>
      </c>
      <c r="AH965" s="231">
        <v>0</v>
      </c>
      <c r="AI965" s="231">
        <v>0</v>
      </c>
      <c r="AJ965" s="231">
        <v>0</v>
      </c>
      <c r="AK965" s="231">
        <v>0</v>
      </c>
      <c r="AL965" s="232">
        <v>0</v>
      </c>
      <c r="AM965" s="231">
        <v>0</v>
      </c>
      <c r="AN965" s="231">
        <v>0</v>
      </c>
      <c r="AO965" s="232">
        <v>0</v>
      </c>
      <c r="AP965" s="231">
        <v>0</v>
      </c>
      <c r="AQ965" s="123">
        <v>0</v>
      </c>
      <c r="AR965" s="123">
        <v>0</v>
      </c>
      <c r="BC965" s="233"/>
      <c r="BD965" s="233"/>
      <c r="BE965" s="233"/>
      <c r="CB965" s="234"/>
      <c r="DE965" s="235"/>
      <c r="DU965" s="236"/>
    </row>
    <row r="966" spans="1:125" s="204" customFormat="1" ht="36" customHeight="1">
      <c r="A966" s="204">
        <v>1</v>
      </c>
      <c r="B966" s="207">
        <f>SUBTOTAL(103,$A$552:A966)</f>
        <v>69</v>
      </c>
      <c r="C966" s="197" t="s">
        <v>154</v>
      </c>
      <c r="D966" s="199">
        <v>1974</v>
      </c>
      <c r="E966" s="199"/>
      <c r="F966" s="208" t="s">
        <v>262</v>
      </c>
      <c r="G966" s="199">
        <v>2</v>
      </c>
      <c r="H966" s="199" t="s">
        <v>298</v>
      </c>
      <c r="I966" s="200">
        <v>1367.9</v>
      </c>
      <c r="J966" s="200">
        <v>926.7</v>
      </c>
      <c r="K966" s="200">
        <v>324.89999999999998</v>
      </c>
      <c r="L966" s="209">
        <v>78</v>
      </c>
      <c r="M966" s="199" t="s">
        <v>260</v>
      </c>
      <c r="N966" s="199" t="s">
        <v>264</v>
      </c>
      <c r="O966" s="202" t="s">
        <v>959</v>
      </c>
      <c r="P966" s="203">
        <v>72851.72</v>
      </c>
      <c r="Q966" s="203">
        <v>0</v>
      </c>
      <c r="R966" s="203">
        <v>0</v>
      </c>
      <c r="S966" s="203">
        <f>P966-Q966-R966</f>
        <v>72851.72</v>
      </c>
      <c r="T966" s="203">
        <f t="shared" si="239"/>
        <v>53.258074420644782</v>
      </c>
      <c r="U966" s="218">
        <f>T966</f>
        <v>53.258074420644782</v>
      </c>
      <c r="V966" s="210">
        <v>53.258074420644782</v>
      </c>
      <c r="W966" s="210">
        <f t="shared" si="261"/>
        <v>0</v>
      </c>
      <c r="X966" s="210">
        <f t="shared" si="262"/>
        <v>0</v>
      </c>
      <c r="Y966" s="205">
        <v>0</v>
      </c>
      <c r="Z966" s="205">
        <v>0</v>
      </c>
      <c r="AA966" s="205">
        <v>0</v>
      </c>
      <c r="AB966" s="205">
        <v>0</v>
      </c>
      <c r="AC966" s="205">
        <v>0</v>
      </c>
      <c r="AD966" s="205">
        <v>0</v>
      </c>
      <c r="AE966" s="205">
        <v>0</v>
      </c>
      <c r="AF966" s="211">
        <v>0</v>
      </c>
      <c r="AG966" s="205">
        <v>0</v>
      </c>
      <c r="AH966" s="205">
        <v>0</v>
      </c>
      <c r="AI966" s="205">
        <v>0</v>
      </c>
      <c r="AJ966" s="205">
        <v>0</v>
      </c>
      <c r="AK966" s="205">
        <v>0</v>
      </c>
      <c r="AL966" s="211">
        <v>0</v>
      </c>
      <c r="AM966" s="205">
        <v>0</v>
      </c>
      <c r="AN966" s="205">
        <v>0</v>
      </c>
      <c r="AO966" s="211">
        <v>0</v>
      </c>
      <c r="AP966" s="205">
        <v>0</v>
      </c>
      <c r="AQ966" s="204">
        <v>0</v>
      </c>
      <c r="AR966" s="204">
        <v>0</v>
      </c>
    </row>
    <row r="967" spans="1:125" s="204" customFormat="1" ht="36" customHeight="1">
      <c r="B967" s="197" t="s">
        <v>817</v>
      </c>
      <c r="C967" s="197"/>
      <c r="D967" s="199" t="s">
        <v>857</v>
      </c>
      <c r="E967" s="199" t="s">
        <v>857</v>
      </c>
      <c r="F967" s="199" t="s">
        <v>857</v>
      </c>
      <c r="G967" s="199" t="s">
        <v>857</v>
      </c>
      <c r="H967" s="199" t="s">
        <v>857</v>
      </c>
      <c r="I967" s="200">
        <f>I968</f>
        <v>676.3</v>
      </c>
      <c r="J967" s="200">
        <f>J968</f>
        <v>633.29999999999995</v>
      </c>
      <c r="K967" s="200">
        <f>K968</f>
        <v>546.79</v>
      </c>
      <c r="L967" s="201">
        <f>L968</f>
        <v>32</v>
      </c>
      <c r="M967" s="199" t="s">
        <v>857</v>
      </c>
      <c r="N967" s="199" t="s">
        <v>857</v>
      </c>
      <c r="O967" s="202" t="s">
        <v>857</v>
      </c>
      <c r="P967" s="203">
        <v>2352260.79</v>
      </c>
      <c r="Q967" s="203">
        <f>Q968</f>
        <v>0</v>
      </c>
      <c r="R967" s="203">
        <f>R968</f>
        <v>0</v>
      </c>
      <c r="S967" s="203">
        <f>S968</f>
        <v>2352260.79</v>
      </c>
      <c r="T967" s="203">
        <f t="shared" si="239"/>
        <v>3478.1321750702355</v>
      </c>
      <c r="U967" s="203">
        <f>U968</f>
        <v>7348.9436415791815</v>
      </c>
      <c r="W967" s="217"/>
      <c r="Y967" s="205">
        <v>0</v>
      </c>
      <c r="Z967" s="205">
        <v>0</v>
      </c>
      <c r="AA967" s="205">
        <v>0</v>
      </c>
      <c r="AB967" s="205">
        <v>0</v>
      </c>
      <c r="AC967" s="205">
        <v>0</v>
      </c>
      <c r="AD967" s="205">
        <v>0</v>
      </c>
      <c r="AE967" s="205">
        <v>0</v>
      </c>
      <c r="AF967" s="205">
        <v>0</v>
      </c>
      <c r="AG967" s="205">
        <v>557.37</v>
      </c>
      <c r="AH967" s="205">
        <v>2319726.62</v>
      </c>
      <c r="AI967" s="205">
        <v>0</v>
      </c>
      <c r="AJ967" s="205">
        <v>0</v>
      </c>
      <c r="AK967" s="205">
        <v>0</v>
      </c>
      <c r="AL967" s="205">
        <v>0</v>
      </c>
      <c r="AM967" s="205">
        <v>0</v>
      </c>
      <c r="AN967" s="205">
        <v>0</v>
      </c>
      <c r="AO967" s="205">
        <v>0</v>
      </c>
      <c r="AP967" s="205">
        <v>0</v>
      </c>
      <c r="AQ967" s="204">
        <v>0</v>
      </c>
      <c r="AR967" s="204">
        <v>0</v>
      </c>
    </row>
    <row r="968" spans="1:125" s="204" customFormat="1" ht="36" customHeight="1">
      <c r="A968" s="204">
        <v>1</v>
      </c>
      <c r="B968" s="207">
        <f>SUBTOTAL(103,$A$552:A968)</f>
        <v>70</v>
      </c>
      <c r="C968" s="197" t="s">
        <v>143</v>
      </c>
      <c r="D968" s="199">
        <v>1965</v>
      </c>
      <c r="E968" s="199"/>
      <c r="F968" s="208" t="s">
        <v>262</v>
      </c>
      <c r="G968" s="199">
        <v>2</v>
      </c>
      <c r="H968" s="199" t="s">
        <v>297</v>
      </c>
      <c r="I968" s="200">
        <v>676.3</v>
      </c>
      <c r="J968" s="200">
        <v>633.29999999999995</v>
      </c>
      <c r="K968" s="200">
        <v>546.79</v>
      </c>
      <c r="L968" s="209">
        <v>32</v>
      </c>
      <c r="M968" s="199" t="s">
        <v>260</v>
      </c>
      <c r="N968" s="199" t="s">
        <v>264</v>
      </c>
      <c r="O968" s="202" t="s">
        <v>282</v>
      </c>
      <c r="P968" s="203">
        <v>2352260.79</v>
      </c>
      <c r="Q968" s="203">
        <v>0</v>
      </c>
      <c r="R968" s="203">
        <v>0</v>
      </c>
      <c r="S968" s="203">
        <f>P968-Q968-R968</f>
        <v>2352260.79</v>
      </c>
      <c r="T968" s="203">
        <f t="shared" si="239"/>
        <v>3478.1321750702355</v>
      </c>
      <c r="U968" s="203">
        <f>V968</f>
        <v>7348.9436415791815</v>
      </c>
      <c r="V968" s="210">
        <v>7348.9436415791815</v>
      </c>
      <c r="W968" s="210">
        <f>Y968+Z968+AA968+AB968+AC968+AF968+AH968+AJ968+AL968+AN968+AO968+AP968+AQ968+AR968</f>
        <v>7348.9436415791815</v>
      </c>
      <c r="X968" s="210">
        <f>U968-T968</f>
        <v>3870.8114665089461</v>
      </c>
      <c r="Y968" s="205">
        <v>0</v>
      </c>
      <c r="Z968" s="205">
        <v>0</v>
      </c>
      <c r="AA968" s="205">
        <v>0</v>
      </c>
      <c r="AB968" s="205">
        <v>0</v>
      </c>
      <c r="AC968" s="205">
        <v>0</v>
      </c>
      <c r="AD968" s="205">
        <v>0</v>
      </c>
      <c r="AE968" s="205">
        <v>0</v>
      </c>
      <c r="AF968" s="211">
        <v>0</v>
      </c>
      <c r="AG968" s="205">
        <v>557.37</v>
      </c>
      <c r="AH968" s="211">
        <f>8917.04*AG968/I968</f>
        <v>7348.9436415791815</v>
      </c>
      <c r="AI968" s="205">
        <v>0</v>
      </c>
      <c r="AJ968" s="205">
        <v>0</v>
      </c>
      <c r="AK968" s="205">
        <v>0</v>
      </c>
      <c r="AL968" s="211">
        <v>0</v>
      </c>
      <c r="AM968" s="205">
        <v>0</v>
      </c>
      <c r="AN968" s="205">
        <v>0</v>
      </c>
      <c r="AO968" s="211">
        <v>0</v>
      </c>
      <c r="AP968" s="205">
        <v>0</v>
      </c>
      <c r="AQ968" s="204">
        <v>0</v>
      </c>
      <c r="AR968" s="204">
        <v>0</v>
      </c>
    </row>
    <row r="969" spans="1:125" s="204" customFormat="1" ht="36" customHeight="1">
      <c r="B969" s="197" t="s">
        <v>818</v>
      </c>
      <c r="C969" s="197"/>
      <c r="D969" s="199" t="s">
        <v>857</v>
      </c>
      <c r="E969" s="199" t="s">
        <v>857</v>
      </c>
      <c r="F969" s="199" t="s">
        <v>857</v>
      </c>
      <c r="G969" s="199" t="s">
        <v>857</v>
      </c>
      <c r="H969" s="199" t="s">
        <v>857</v>
      </c>
      <c r="I969" s="200">
        <f>SUM(I970:I972)</f>
        <v>5970.39</v>
      </c>
      <c r="J969" s="200">
        <f>SUM(J970:J972)</f>
        <v>5933</v>
      </c>
      <c r="K969" s="200">
        <f>SUM(K970:K972)</f>
        <v>4027.59</v>
      </c>
      <c r="L969" s="201">
        <f>SUM(L970:L972)</f>
        <v>236</v>
      </c>
      <c r="M969" s="199" t="s">
        <v>857</v>
      </c>
      <c r="N969" s="199" t="s">
        <v>857</v>
      </c>
      <c r="O969" s="202" t="s">
        <v>857</v>
      </c>
      <c r="P969" s="203">
        <v>2721719.48</v>
      </c>
      <c r="Q969" s="203">
        <f>SUM(Q970:Q972)</f>
        <v>0</v>
      </c>
      <c r="R969" s="203">
        <f>SUM(R970:R972)</f>
        <v>0</v>
      </c>
      <c r="S969" s="203">
        <f>SUM(S970:S972)</f>
        <v>2721719.48</v>
      </c>
      <c r="T969" s="203">
        <f t="shared" si="239"/>
        <v>455.86962995717192</v>
      </c>
      <c r="U969" s="203">
        <f>MAX(U970:U972)</f>
        <v>7443.3162862129147</v>
      </c>
      <c r="W969" s="217"/>
      <c r="Y969" s="205">
        <v>0</v>
      </c>
      <c r="Z969" s="205">
        <v>0</v>
      </c>
      <c r="AA969" s="205">
        <v>0</v>
      </c>
      <c r="AB969" s="205">
        <v>0</v>
      </c>
      <c r="AC969" s="205">
        <v>0</v>
      </c>
      <c r="AD969" s="205">
        <v>0</v>
      </c>
      <c r="AE969" s="205">
        <v>0</v>
      </c>
      <c r="AF969" s="205">
        <v>0</v>
      </c>
      <c r="AG969" s="205">
        <v>669.62</v>
      </c>
      <c r="AH969" s="205">
        <v>2452131</v>
      </c>
      <c r="AI969" s="205">
        <v>0</v>
      </c>
      <c r="AJ969" s="205">
        <v>0</v>
      </c>
      <c r="AK969" s="205">
        <v>0</v>
      </c>
      <c r="AL969" s="205">
        <v>0</v>
      </c>
      <c r="AM969" s="205">
        <v>0</v>
      </c>
      <c r="AN969" s="205">
        <v>0</v>
      </c>
      <c r="AO969" s="205">
        <v>0</v>
      </c>
      <c r="AP969" s="205">
        <v>0</v>
      </c>
      <c r="AQ969" s="204">
        <v>0</v>
      </c>
      <c r="AR969" s="204">
        <v>0</v>
      </c>
    </row>
    <row r="970" spans="1:125" s="204" customFormat="1" ht="36" customHeight="1">
      <c r="A970" s="204">
        <v>1</v>
      </c>
      <c r="B970" s="207">
        <f>SUBTOTAL(103,$A$552:A970)</f>
        <v>71</v>
      </c>
      <c r="C970" s="197" t="s">
        <v>153</v>
      </c>
      <c r="D970" s="199">
        <v>1970</v>
      </c>
      <c r="E970" s="199"/>
      <c r="F970" s="208" t="s">
        <v>262</v>
      </c>
      <c r="G970" s="199" t="s">
        <v>302</v>
      </c>
      <c r="H970" s="199" t="s">
        <v>306</v>
      </c>
      <c r="I970" s="200">
        <v>2208.39</v>
      </c>
      <c r="J970" s="200">
        <v>2171</v>
      </c>
      <c r="K970" s="200">
        <v>446.69</v>
      </c>
      <c r="L970" s="209">
        <v>73</v>
      </c>
      <c r="M970" s="199" t="s">
        <v>260</v>
      </c>
      <c r="N970" s="199" t="s">
        <v>264</v>
      </c>
      <c r="O970" s="202" t="s">
        <v>283</v>
      </c>
      <c r="P970" s="203">
        <v>105919.15</v>
      </c>
      <c r="Q970" s="203">
        <v>0</v>
      </c>
      <c r="R970" s="203">
        <v>0</v>
      </c>
      <c r="S970" s="203">
        <f>P970-Q970-R970</f>
        <v>105919.15</v>
      </c>
      <c r="T970" s="203">
        <f t="shared" si="239"/>
        <v>47.9621579521733</v>
      </c>
      <c r="U970" s="218">
        <f>T970</f>
        <v>47.9621579521733</v>
      </c>
      <c r="V970" s="210">
        <v>47.9621579521733</v>
      </c>
      <c r="W970" s="210">
        <f t="shared" ref="W970:W972" si="263">Y970+Z970+AA970+AB970+AC970+AF970+AH970+AJ970+AL970+AN970+AO970+AP970+AQ970+AR970</f>
        <v>0</v>
      </c>
      <c r="X970" s="210">
        <f t="shared" ref="X970:X972" si="264">U970-T970</f>
        <v>0</v>
      </c>
      <c r="Y970" s="205">
        <v>0</v>
      </c>
      <c r="Z970" s="205">
        <v>0</v>
      </c>
      <c r="AA970" s="205">
        <v>0</v>
      </c>
      <c r="AB970" s="205">
        <v>0</v>
      </c>
      <c r="AC970" s="205">
        <v>0</v>
      </c>
      <c r="AD970" s="205">
        <v>0</v>
      </c>
      <c r="AE970" s="205">
        <v>0</v>
      </c>
      <c r="AF970" s="211">
        <v>0</v>
      </c>
      <c r="AG970" s="205">
        <v>0</v>
      </c>
      <c r="AH970" s="205">
        <v>0</v>
      </c>
      <c r="AI970" s="205">
        <v>0</v>
      </c>
      <c r="AJ970" s="205">
        <v>0</v>
      </c>
      <c r="AK970" s="205">
        <v>0</v>
      </c>
      <c r="AL970" s="211">
        <v>0</v>
      </c>
      <c r="AM970" s="205">
        <v>0</v>
      </c>
      <c r="AN970" s="205">
        <v>0</v>
      </c>
      <c r="AO970" s="211">
        <v>0</v>
      </c>
      <c r="AP970" s="205">
        <v>0</v>
      </c>
      <c r="AQ970" s="204">
        <v>0</v>
      </c>
      <c r="AR970" s="204">
        <v>0</v>
      </c>
    </row>
    <row r="971" spans="1:125" s="123" customFormat="1" ht="36" customHeight="1">
      <c r="A971" s="204">
        <v>1</v>
      </c>
      <c r="B971" s="207">
        <f>SUBTOTAL(103,$A$552:A971)</f>
        <v>72</v>
      </c>
      <c r="C971" s="228" t="s">
        <v>1874</v>
      </c>
      <c r="D971" s="199">
        <v>1986</v>
      </c>
      <c r="E971" s="199"/>
      <c r="F971" s="229" t="s">
        <v>262</v>
      </c>
      <c r="G971" s="199">
        <v>5</v>
      </c>
      <c r="H971" s="199" t="s">
        <v>302</v>
      </c>
      <c r="I971" s="200">
        <v>2959.8</v>
      </c>
      <c r="J971" s="200">
        <v>2959.8</v>
      </c>
      <c r="K971" s="200">
        <f>J971-113.1</f>
        <v>2846.7000000000003</v>
      </c>
      <c r="L971" s="230">
        <v>127</v>
      </c>
      <c r="M971" s="199" t="s">
        <v>260</v>
      </c>
      <c r="N971" s="199" t="s">
        <v>264</v>
      </c>
      <c r="O971" s="199" t="s">
        <v>283</v>
      </c>
      <c r="P971" s="200">
        <v>129278.19</v>
      </c>
      <c r="Q971" s="200">
        <v>0</v>
      </c>
      <c r="R971" s="200">
        <v>0</v>
      </c>
      <c r="S971" s="200">
        <f>P971-Q971-R971</f>
        <v>129278.19</v>
      </c>
      <c r="T971" s="203">
        <f t="shared" si="239"/>
        <v>43.678015406446377</v>
      </c>
      <c r="U971" s="218">
        <f>T971</f>
        <v>43.678015406446377</v>
      </c>
      <c r="V971" s="210">
        <v>43.678015406446377</v>
      </c>
      <c r="W971" s="210">
        <f t="shared" si="263"/>
        <v>0</v>
      </c>
      <c r="X971" s="210">
        <f t="shared" si="264"/>
        <v>0</v>
      </c>
      <c r="Y971" s="205">
        <v>0</v>
      </c>
      <c r="Z971" s="205">
        <v>0</v>
      </c>
      <c r="AA971" s="231">
        <v>0</v>
      </c>
      <c r="AB971" s="231">
        <v>0</v>
      </c>
      <c r="AC971" s="231">
        <v>0</v>
      </c>
      <c r="AD971" s="231">
        <v>0</v>
      </c>
      <c r="AE971" s="231">
        <v>0</v>
      </c>
      <c r="AF971" s="211">
        <v>0</v>
      </c>
      <c r="AG971" s="231">
        <v>0</v>
      </c>
      <c r="AH971" s="231">
        <v>0</v>
      </c>
      <c r="AI971" s="231">
        <v>0</v>
      </c>
      <c r="AJ971" s="231">
        <v>0</v>
      </c>
      <c r="AK971" s="231">
        <v>0</v>
      </c>
      <c r="AL971" s="232">
        <v>0</v>
      </c>
      <c r="AM971" s="231">
        <v>0</v>
      </c>
      <c r="AN971" s="231">
        <v>0</v>
      </c>
      <c r="AO971" s="232">
        <v>0</v>
      </c>
      <c r="AP971" s="231">
        <v>0</v>
      </c>
      <c r="AQ971" s="123">
        <v>0</v>
      </c>
      <c r="AR971" s="123">
        <v>0</v>
      </c>
      <c r="BC971" s="233"/>
      <c r="BD971" s="233"/>
      <c r="BE971" s="233"/>
      <c r="CB971" s="234"/>
      <c r="DE971" s="235"/>
      <c r="DU971" s="236"/>
    </row>
    <row r="972" spans="1:125" s="204" customFormat="1" ht="36" customHeight="1">
      <c r="A972" s="204">
        <v>1</v>
      </c>
      <c r="B972" s="207">
        <f>SUBTOTAL(103,$A$552:A972)</f>
        <v>73</v>
      </c>
      <c r="C972" s="197" t="s">
        <v>1253</v>
      </c>
      <c r="D972" s="199">
        <v>1974</v>
      </c>
      <c r="E972" s="199"/>
      <c r="F972" s="208" t="s">
        <v>262</v>
      </c>
      <c r="G972" s="199">
        <v>2</v>
      </c>
      <c r="H972" s="199" t="s">
        <v>297</v>
      </c>
      <c r="I972" s="200">
        <v>802.2</v>
      </c>
      <c r="J972" s="200">
        <v>802.2</v>
      </c>
      <c r="K972" s="200">
        <v>734.2</v>
      </c>
      <c r="L972" s="209">
        <v>36</v>
      </c>
      <c r="M972" s="199" t="s">
        <v>260</v>
      </c>
      <c r="N972" s="199" t="s">
        <v>261</v>
      </c>
      <c r="O972" s="202" t="s">
        <v>263</v>
      </c>
      <c r="P972" s="203">
        <v>2486522.14</v>
      </c>
      <c r="Q972" s="203">
        <v>0</v>
      </c>
      <c r="R972" s="203">
        <v>0</v>
      </c>
      <c r="S972" s="203">
        <f>P972-Q972-R972</f>
        <v>2486522.14</v>
      </c>
      <c r="T972" s="203">
        <f t="shared" si="239"/>
        <v>3099.6286960857642</v>
      </c>
      <c r="U972" s="203">
        <f>V972</f>
        <v>7443.3162862129147</v>
      </c>
      <c r="V972" s="210">
        <v>7443.3162862129147</v>
      </c>
      <c r="W972" s="210">
        <f t="shared" si="263"/>
        <v>7443.3162862129147</v>
      </c>
      <c r="X972" s="210">
        <f t="shared" si="264"/>
        <v>4343.6875901271505</v>
      </c>
      <c r="Y972" s="205">
        <v>0</v>
      </c>
      <c r="Z972" s="205">
        <v>0</v>
      </c>
      <c r="AA972" s="205">
        <v>0</v>
      </c>
      <c r="AB972" s="205">
        <v>0</v>
      </c>
      <c r="AC972" s="205">
        <v>0</v>
      </c>
      <c r="AD972" s="205">
        <v>0</v>
      </c>
      <c r="AE972" s="205">
        <v>0</v>
      </c>
      <c r="AF972" s="211">
        <v>0</v>
      </c>
      <c r="AG972" s="205">
        <v>669.62</v>
      </c>
      <c r="AH972" s="211">
        <f>8917.04*AG972/I972</f>
        <v>7443.3162862129147</v>
      </c>
      <c r="AI972" s="205">
        <v>0</v>
      </c>
      <c r="AJ972" s="205">
        <v>0</v>
      </c>
      <c r="AK972" s="205">
        <v>0</v>
      </c>
      <c r="AL972" s="211">
        <v>0</v>
      </c>
      <c r="AM972" s="205">
        <v>0</v>
      </c>
      <c r="AN972" s="205">
        <v>0</v>
      </c>
      <c r="AO972" s="211">
        <v>0</v>
      </c>
      <c r="AP972" s="205">
        <v>0</v>
      </c>
      <c r="AQ972" s="204">
        <v>0</v>
      </c>
      <c r="AR972" s="204">
        <v>0</v>
      </c>
    </row>
    <row r="973" spans="1:125" s="204" customFormat="1" ht="36" customHeight="1">
      <c r="B973" s="197" t="s">
        <v>819</v>
      </c>
      <c r="C973" s="197"/>
      <c r="D973" s="199" t="s">
        <v>857</v>
      </c>
      <c r="E973" s="199" t="s">
        <v>857</v>
      </c>
      <c r="F973" s="199" t="s">
        <v>857</v>
      </c>
      <c r="G973" s="199" t="s">
        <v>857</v>
      </c>
      <c r="H973" s="199" t="s">
        <v>857</v>
      </c>
      <c r="I973" s="200">
        <f>SUM(I974:I977)</f>
        <v>13232.08</v>
      </c>
      <c r="J973" s="200">
        <f>SUM(J974:J977)</f>
        <v>8246.6</v>
      </c>
      <c r="K973" s="200">
        <f>SUM(K974:K977)</f>
        <v>1007.55</v>
      </c>
      <c r="L973" s="201">
        <f>SUM(L974:L977)</f>
        <v>508</v>
      </c>
      <c r="M973" s="199" t="s">
        <v>857</v>
      </c>
      <c r="N973" s="199" t="s">
        <v>857</v>
      </c>
      <c r="O973" s="202" t="s">
        <v>857</v>
      </c>
      <c r="P973" s="200">
        <v>8302059.419999999</v>
      </c>
      <c r="Q973" s="200">
        <f>SUM(Q974:Q977)</f>
        <v>0</v>
      </c>
      <c r="R973" s="200">
        <f>SUM(R974:R977)</f>
        <v>0</v>
      </c>
      <c r="S973" s="200">
        <f>SUM(S974:S977)</f>
        <v>8302059.419999999</v>
      </c>
      <c r="T973" s="203">
        <f t="shared" si="239"/>
        <v>627.41907697051397</v>
      </c>
      <c r="U973" s="203">
        <f>MAX(U974:U977)</f>
        <v>3914.3488714190544</v>
      </c>
      <c r="W973" s="217"/>
      <c r="Y973" s="205">
        <v>0</v>
      </c>
      <c r="Z973" s="205">
        <v>0</v>
      </c>
      <c r="AA973" s="205">
        <v>0</v>
      </c>
      <c r="AB973" s="205">
        <v>0</v>
      </c>
      <c r="AC973" s="205">
        <v>0</v>
      </c>
      <c r="AD973" s="205">
        <v>0</v>
      </c>
      <c r="AE973" s="205">
        <v>0</v>
      </c>
      <c r="AF973" s="205">
        <v>0</v>
      </c>
      <c r="AG973" s="205">
        <v>1418.6999999999998</v>
      </c>
      <c r="AH973" s="205">
        <v>7875050</v>
      </c>
      <c r="AI973" s="205">
        <v>0</v>
      </c>
      <c r="AJ973" s="205">
        <v>0</v>
      </c>
      <c r="AK973" s="205">
        <v>0</v>
      </c>
      <c r="AL973" s="205">
        <v>0</v>
      </c>
      <c r="AM973" s="205">
        <v>0</v>
      </c>
      <c r="AN973" s="205">
        <v>0</v>
      </c>
      <c r="AO973" s="205">
        <v>0</v>
      </c>
      <c r="AP973" s="205">
        <v>0</v>
      </c>
      <c r="AQ973" s="204">
        <v>0</v>
      </c>
      <c r="AR973" s="204">
        <v>0</v>
      </c>
    </row>
    <row r="974" spans="1:125" s="204" customFormat="1" ht="36" customHeight="1">
      <c r="A974" s="204">
        <v>1</v>
      </c>
      <c r="B974" s="207">
        <f>SUBTOTAL(103,$A$552:A974)</f>
        <v>74</v>
      </c>
      <c r="C974" s="197" t="s">
        <v>152</v>
      </c>
      <c r="D974" s="199">
        <v>1978</v>
      </c>
      <c r="E974" s="199"/>
      <c r="F974" s="208" t="s">
        <v>262</v>
      </c>
      <c r="G974" s="199">
        <v>2</v>
      </c>
      <c r="H974" s="199" t="s">
        <v>297</v>
      </c>
      <c r="I974" s="200">
        <v>1501</v>
      </c>
      <c r="J974" s="200">
        <v>739.5</v>
      </c>
      <c r="K974" s="200">
        <v>358.85</v>
      </c>
      <c r="L974" s="209">
        <v>42</v>
      </c>
      <c r="M974" s="199" t="s">
        <v>260</v>
      </c>
      <c r="N974" s="199" t="s">
        <v>264</v>
      </c>
      <c r="O974" s="202" t="s">
        <v>288</v>
      </c>
      <c r="P974" s="203">
        <v>4714362.1499999994</v>
      </c>
      <c r="Q974" s="203">
        <v>0</v>
      </c>
      <c r="R974" s="203">
        <v>0</v>
      </c>
      <c r="S974" s="203">
        <f>P974-Q974-R974</f>
        <v>4714362.1499999994</v>
      </c>
      <c r="T974" s="203">
        <f t="shared" si="239"/>
        <v>3140.8142238507658</v>
      </c>
      <c r="U974" s="203">
        <f>W974</f>
        <v>3914.3488714190544</v>
      </c>
      <c r="V974" s="210">
        <f>W974</f>
        <v>3914.3488714190544</v>
      </c>
      <c r="W974" s="210">
        <f t="shared" ref="W974:W977" si="265">Y974+Z974+AA974+AB974+AC974+AF974+AH974+AJ974+AL974+AN974+AO974+AP974+AQ974+AR974</f>
        <v>3914.3488714190544</v>
      </c>
      <c r="X974" s="210">
        <f t="shared" ref="X974:X977" si="266">U974-T974</f>
        <v>773.53464756828862</v>
      </c>
      <c r="Y974" s="205">
        <v>0</v>
      </c>
      <c r="Z974" s="205">
        <v>0</v>
      </c>
      <c r="AA974" s="205">
        <v>0</v>
      </c>
      <c r="AB974" s="205">
        <v>0</v>
      </c>
      <c r="AC974" s="205">
        <v>0</v>
      </c>
      <c r="AD974" s="205">
        <v>0</v>
      </c>
      <c r="AE974" s="205">
        <v>0</v>
      </c>
      <c r="AF974" s="211">
        <v>0</v>
      </c>
      <c r="AG974" s="205">
        <v>658.9</v>
      </c>
      <c r="AH974" s="211">
        <f>8917.04*AG974/I974</f>
        <v>3914.3488714190544</v>
      </c>
      <c r="AI974" s="205">
        <v>0</v>
      </c>
      <c r="AJ974" s="205">
        <v>0</v>
      </c>
      <c r="AK974" s="205">
        <v>0</v>
      </c>
      <c r="AL974" s="211">
        <v>0</v>
      </c>
      <c r="AM974" s="205">
        <v>0</v>
      </c>
      <c r="AN974" s="205">
        <v>0</v>
      </c>
      <c r="AO974" s="211">
        <v>0</v>
      </c>
      <c r="AP974" s="205">
        <v>0</v>
      </c>
      <c r="AQ974" s="204">
        <v>0</v>
      </c>
      <c r="AR974" s="204">
        <v>0</v>
      </c>
    </row>
    <row r="975" spans="1:125" s="204" customFormat="1" ht="36" customHeight="1">
      <c r="A975" s="204">
        <v>1</v>
      </c>
      <c r="B975" s="207">
        <f>SUBTOTAL(103,$A$552:A975)</f>
        <v>75</v>
      </c>
      <c r="C975" s="197" t="s">
        <v>1211</v>
      </c>
      <c r="D975" s="199">
        <v>1964</v>
      </c>
      <c r="E975" s="199"/>
      <c r="F975" s="208" t="s">
        <v>262</v>
      </c>
      <c r="G975" s="199">
        <v>2</v>
      </c>
      <c r="H975" s="199" t="s">
        <v>302</v>
      </c>
      <c r="I975" s="200">
        <v>768.3</v>
      </c>
      <c r="J975" s="200">
        <v>297</v>
      </c>
      <c r="K975" s="200">
        <v>253.5</v>
      </c>
      <c r="L975" s="209">
        <v>80</v>
      </c>
      <c r="M975" s="199" t="s">
        <v>260</v>
      </c>
      <c r="N975" s="199" t="s">
        <v>264</v>
      </c>
      <c r="O975" s="202" t="s">
        <v>282</v>
      </c>
      <c r="P975" s="203">
        <v>23660.13</v>
      </c>
      <c r="Q975" s="203">
        <v>0</v>
      </c>
      <c r="R975" s="203">
        <v>0</v>
      </c>
      <c r="S975" s="203">
        <f>P975-Q975-R975</f>
        <v>23660.13</v>
      </c>
      <c r="T975" s="203">
        <f t="shared" si="239"/>
        <v>30.795431472081223</v>
      </c>
      <c r="U975" s="218">
        <f>T975</f>
        <v>30.795431472081223</v>
      </c>
      <c r="V975" s="210">
        <v>30.795431472081223</v>
      </c>
      <c r="W975" s="210">
        <f t="shared" si="265"/>
        <v>0</v>
      </c>
      <c r="X975" s="210">
        <f t="shared" si="266"/>
        <v>0</v>
      </c>
      <c r="Y975" s="205">
        <v>0</v>
      </c>
      <c r="Z975" s="205">
        <v>0</v>
      </c>
      <c r="AA975" s="205">
        <v>0</v>
      </c>
      <c r="AB975" s="205">
        <v>0</v>
      </c>
      <c r="AC975" s="205">
        <v>0</v>
      </c>
      <c r="AD975" s="205">
        <v>0</v>
      </c>
      <c r="AE975" s="205">
        <v>0</v>
      </c>
      <c r="AF975" s="211">
        <v>0</v>
      </c>
      <c r="AG975" s="205">
        <v>0</v>
      </c>
      <c r="AH975" s="205">
        <v>0</v>
      </c>
      <c r="AI975" s="205">
        <v>0</v>
      </c>
      <c r="AJ975" s="205">
        <v>0</v>
      </c>
      <c r="AK975" s="205">
        <v>0</v>
      </c>
      <c r="AL975" s="211">
        <v>0</v>
      </c>
      <c r="AM975" s="205">
        <v>0</v>
      </c>
      <c r="AN975" s="205">
        <v>0</v>
      </c>
      <c r="AO975" s="211">
        <v>0</v>
      </c>
      <c r="AP975" s="205">
        <v>0</v>
      </c>
      <c r="AQ975" s="204">
        <v>0</v>
      </c>
      <c r="AR975" s="204">
        <v>0</v>
      </c>
    </row>
    <row r="976" spans="1:125" s="123" customFormat="1" ht="36" customHeight="1">
      <c r="A976" s="204">
        <v>1</v>
      </c>
      <c r="B976" s="207">
        <f>SUBTOTAL(103,$A$552:A976)</f>
        <v>76</v>
      </c>
      <c r="C976" s="228" t="s">
        <v>160</v>
      </c>
      <c r="D976" s="199">
        <v>1985</v>
      </c>
      <c r="E976" s="199"/>
      <c r="F976" s="229" t="s">
        <v>262</v>
      </c>
      <c r="G976" s="199">
        <v>5</v>
      </c>
      <c r="H976" s="199" t="s">
        <v>345</v>
      </c>
      <c r="I976" s="200">
        <v>4844.24</v>
      </c>
      <c r="J976" s="200">
        <v>2814.6</v>
      </c>
      <c r="K976" s="200">
        <v>192.4</v>
      </c>
      <c r="L976" s="230">
        <v>152</v>
      </c>
      <c r="M976" s="199" t="s">
        <v>260</v>
      </c>
      <c r="N976" s="199" t="s">
        <v>264</v>
      </c>
      <c r="O976" s="199" t="s">
        <v>284</v>
      </c>
      <c r="P976" s="200">
        <v>3412382.8</v>
      </c>
      <c r="Q976" s="200">
        <v>0</v>
      </c>
      <c r="R976" s="200">
        <v>0</v>
      </c>
      <c r="S976" s="200">
        <f>P976-Q976-R976</f>
        <v>3412382.8</v>
      </c>
      <c r="T976" s="203">
        <f>P976/I976</f>
        <v>704.42067279903551</v>
      </c>
      <c r="U976" s="203">
        <f>W976</f>
        <v>1398.602668736479</v>
      </c>
      <c r="V976" s="210">
        <f>W976</f>
        <v>1398.602668736479</v>
      </c>
      <c r="W976" s="210">
        <f t="shared" si="265"/>
        <v>1398.602668736479</v>
      </c>
      <c r="X976" s="210">
        <f t="shared" si="266"/>
        <v>694.1819959374435</v>
      </c>
      <c r="Y976" s="205">
        <v>0</v>
      </c>
      <c r="Z976" s="205">
        <v>0</v>
      </c>
      <c r="AA976" s="231">
        <v>0</v>
      </c>
      <c r="AB976" s="231">
        <v>0</v>
      </c>
      <c r="AC976" s="231">
        <v>0</v>
      </c>
      <c r="AD976" s="231">
        <v>0</v>
      </c>
      <c r="AE976" s="231">
        <v>0</v>
      </c>
      <c r="AF976" s="211">
        <v>0</v>
      </c>
      <c r="AG976" s="231">
        <v>759.8</v>
      </c>
      <c r="AH976" s="211">
        <f>8917.04*AG976/I976</f>
        <v>1398.602668736479</v>
      </c>
      <c r="AI976" s="231">
        <v>0</v>
      </c>
      <c r="AJ976" s="231">
        <v>0</v>
      </c>
      <c r="AK976" s="231">
        <v>0</v>
      </c>
      <c r="AL976" s="232">
        <v>0</v>
      </c>
      <c r="AM976" s="231">
        <v>0</v>
      </c>
      <c r="AN976" s="231">
        <v>0</v>
      </c>
      <c r="AO976" s="232">
        <v>0</v>
      </c>
      <c r="AP976" s="231">
        <v>0</v>
      </c>
      <c r="AQ976" s="123">
        <v>0</v>
      </c>
      <c r="AR976" s="123">
        <v>0</v>
      </c>
      <c r="BC976" s="233"/>
      <c r="BD976" s="233"/>
      <c r="BE976" s="233"/>
      <c r="CB976" s="234"/>
      <c r="DE976" s="235"/>
      <c r="DU976" s="236"/>
    </row>
    <row r="977" spans="1:125" s="123" customFormat="1" ht="36" customHeight="1">
      <c r="A977" s="204">
        <v>1</v>
      </c>
      <c r="B977" s="207">
        <f>SUBTOTAL(103,$A$552:A977)</f>
        <v>77</v>
      </c>
      <c r="C977" s="228" t="s">
        <v>159</v>
      </c>
      <c r="D977" s="199">
        <v>1988</v>
      </c>
      <c r="E977" s="199"/>
      <c r="F977" s="229" t="s">
        <v>262</v>
      </c>
      <c r="G977" s="199">
        <v>5</v>
      </c>
      <c r="H977" s="199" t="s">
        <v>364</v>
      </c>
      <c r="I977" s="200">
        <v>6118.54</v>
      </c>
      <c r="J977" s="200">
        <v>4395.5</v>
      </c>
      <c r="K977" s="200">
        <v>202.8</v>
      </c>
      <c r="L977" s="230">
        <v>234</v>
      </c>
      <c r="M977" s="199" t="s">
        <v>260</v>
      </c>
      <c r="N977" s="199" t="s">
        <v>264</v>
      </c>
      <c r="O977" s="199" t="s">
        <v>284</v>
      </c>
      <c r="P977" s="200">
        <v>151654.34</v>
      </c>
      <c r="Q977" s="200">
        <v>0</v>
      </c>
      <c r="R977" s="200">
        <v>0</v>
      </c>
      <c r="S977" s="200">
        <f>P977-Q977-R977</f>
        <v>151654.34</v>
      </c>
      <c r="T977" s="203">
        <f t="shared" si="239"/>
        <v>24.786033923125451</v>
      </c>
      <c r="U977" s="218">
        <f>T977</f>
        <v>24.786033923125451</v>
      </c>
      <c r="V977" s="210">
        <v>24.786033923125451</v>
      </c>
      <c r="W977" s="210">
        <f t="shared" si="265"/>
        <v>0</v>
      </c>
      <c r="X977" s="210">
        <f t="shared" si="266"/>
        <v>0</v>
      </c>
      <c r="Y977" s="205">
        <v>0</v>
      </c>
      <c r="Z977" s="205">
        <v>0</v>
      </c>
      <c r="AA977" s="231">
        <v>0</v>
      </c>
      <c r="AB977" s="231">
        <v>0</v>
      </c>
      <c r="AC977" s="231">
        <v>0</v>
      </c>
      <c r="AD977" s="231">
        <v>0</v>
      </c>
      <c r="AE977" s="231">
        <v>0</v>
      </c>
      <c r="AF977" s="211">
        <v>0</v>
      </c>
      <c r="AG977" s="231">
        <v>0</v>
      </c>
      <c r="AH977" s="231">
        <v>0</v>
      </c>
      <c r="AI977" s="231">
        <v>0</v>
      </c>
      <c r="AJ977" s="231">
        <v>0</v>
      </c>
      <c r="AK977" s="231">
        <v>0</v>
      </c>
      <c r="AL977" s="232">
        <v>0</v>
      </c>
      <c r="AM977" s="231">
        <v>0</v>
      </c>
      <c r="AN977" s="231">
        <v>0</v>
      </c>
      <c r="AO977" s="232">
        <v>0</v>
      </c>
      <c r="AP977" s="231">
        <v>0</v>
      </c>
      <c r="AQ977" s="123">
        <v>0</v>
      </c>
      <c r="AR977" s="123">
        <v>0</v>
      </c>
      <c r="BC977" s="233"/>
      <c r="BD977" s="233"/>
      <c r="BE977" s="233"/>
      <c r="CB977" s="234"/>
      <c r="DE977" s="235"/>
      <c r="DU977" s="236"/>
    </row>
    <row r="978" spans="1:125" s="204" customFormat="1" ht="36" customHeight="1">
      <c r="B978" s="197" t="s">
        <v>820</v>
      </c>
      <c r="C978" s="197"/>
      <c r="D978" s="199" t="s">
        <v>857</v>
      </c>
      <c r="E978" s="199" t="s">
        <v>857</v>
      </c>
      <c r="F978" s="199" t="s">
        <v>857</v>
      </c>
      <c r="G978" s="199" t="s">
        <v>857</v>
      </c>
      <c r="H978" s="199" t="s">
        <v>857</v>
      </c>
      <c r="I978" s="200">
        <f>SUM(I979:I985)</f>
        <v>24169.11</v>
      </c>
      <c r="J978" s="200">
        <f>SUM(J979:J985)</f>
        <v>19441.37</v>
      </c>
      <c r="K978" s="200">
        <f>SUM(K979:K985)</f>
        <v>16258.310000000001</v>
      </c>
      <c r="L978" s="201">
        <f>SUM(L979:L985)</f>
        <v>990</v>
      </c>
      <c r="M978" s="199" t="s">
        <v>857</v>
      </c>
      <c r="N978" s="199" t="s">
        <v>857</v>
      </c>
      <c r="O978" s="202" t="s">
        <v>857</v>
      </c>
      <c r="P978" s="203">
        <v>26666597.25</v>
      </c>
      <c r="Q978" s="203">
        <f>SUM(Q979:Q985)</f>
        <v>0</v>
      </c>
      <c r="R978" s="203">
        <f>SUM(R979:R985)</f>
        <v>0</v>
      </c>
      <c r="S978" s="203">
        <f>SUM(S979:S985)</f>
        <v>26666597.25</v>
      </c>
      <c r="T978" s="203">
        <f t="shared" si="239"/>
        <v>1103.3338525911793</v>
      </c>
      <c r="U978" s="203">
        <f>MAX(U979:U985)</f>
        <v>5666.0892466935029</v>
      </c>
      <c r="W978" s="217"/>
      <c r="Y978" s="205">
        <v>0</v>
      </c>
      <c r="Z978" s="205">
        <v>0</v>
      </c>
      <c r="AA978" s="205">
        <v>0</v>
      </c>
      <c r="AB978" s="205">
        <v>0</v>
      </c>
      <c r="AC978" s="205">
        <v>0</v>
      </c>
      <c r="AD978" s="205">
        <v>0</v>
      </c>
      <c r="AE978" s="205">
        <v>0</v>
      </c>
      <c r="AF978" s="205">
        <v>0</v>
      </c>
      <c r="AG978" s="205">
        <v>5592.3</v>
      </c>
      <c r="AH978" s="205">
        <v>25573247.449999999</v>
      </c>
      <c r="AI978" s="205">
        <v>0</v>
      </c>
      <c r="AJ978" s="205">
        <v>0</v>
      </c>
      <c r="AK978" s="205">
        <v>0</v>
      </c>
      <c r="AL978" s="205">
        <v>0</v>
      </c>
      <c r="AM978" s="205">
        <v>0</v>
      </c>
      <c r="AN978" s="205">
        <v>0</v>
      </c>
      <c r="AO978" s="205">
        <v>0</v>
      </c>
      <c r="AP978" s="205">
        <v>0</v>
      </c>
      <c r="AQ978" s="204">
        <v>0</v>
      </c>
      <c r="AR978" s="204">
        <v>0</v>
      </c>
    </row>
    <row r="979" spans="1:125" s="204" customFormat="1" ht="36" customHeight="1">
      <c r="A979" s="204">
        <v>1</v>
      </c>
      <c r="B979" s="207">
        <f>SUBTOTAL(103,$A$552:A979)</f>
        <v>78</v>
      </c>
      <c r="C979" s="197" t="s">
        <v>145</v>
      </c>
      <c r="D979" s="199">
        <v>1989</v>
      </c>
      <c r="E979" s="199"/>
      <c r="F979" s="208" t="s">
        <v>281</v>
      </c>
      <c r="G979" s="199">
        <v>5</v>
      </c>
      <c r="H979" s="199" t="s">
        <v>345</v>
      </c>
      <c r="I979" s="200">
        <v>3901.1</v>
      </c>
      <c r="J979" s="200">
        <v>3901.1</v>
      </c>
      <c r="K979" s="200">
        <v>2252.1999999999998</v>
      </c>
      <c r="L979" s="209">
        <v>188</v>
      </c>
      <c r="M979" s="199" t="s">
        <v>260</v>
      </c>
      <c r="N979" s="199" t="s">
        <v>285</v>
      </c>
      <c r="O979" s="202" t="s">
        <v>289</v>
      </c>
      <c r="P979" s="203">
        <v>3146708.2800000003</v>
      </c>
      <c r="Q979" s="203">
        <v>0</v>
      </c>
      <c r="R979" s="203">
        <v>0</v>
      </c>
      <c r="S979" s="203">
        <f t="shared" ref="S979:S985" si="267">P979-Q979-R979</f>
        <v>3146708.2800000003</v>
      </c>
      <c r="T979" s="203">
        <f t="shared" si="239"/>
        <v>806.62076850119206</v>
      </c>
      <c r="U979" s="203">
        <v>2228.6314116531235</v>
      </c>
      <c r="V979" s="210">
        <v>2228.6314116531235</v>
      </c>
      <c r="W979" s="210">
        <f t="shared" ref="W979:W985" si="268">Y979+Z979+AA979+AB979+AC979+AF979+AH979+AJ979+AL979+AN979+AO979+AP979+AQ979+AR979</f>
        <v>2228.6314116531235</v>
      </c>
      <c r="X979" s="210">
        <f t="shared" ref="X979:X985" si="269">U979-T979</f>
        <v>1422.0106431519314</v>
      </c>
      <c r="Y979" s="205">
        <v>0</v>
      </c>
      <c r="Z979" s="205">
        <v>0</v>
      </c>
      <c r="AA979" s="205">
        <v>0</v>
      </c>
      <c r="AB979" s="205">
        <v>0</v>
      </c>
      <c r="AC979" s="205">
        <v>0</v>
      </c>
      <c r="AD979" s="205">
        <v>0</v>
      </c>
      <c r="AE979" s="205">
        <v>0</v>
      </c>
      <c r="AF979" s="211">
        <v>0</v>
      </c>
      <c r="AG979" s="205">
        <v>975</v>
      </c>
      <c r="AH979" s="211">
        <f t="shared" ref="AH979:AH983" si="270">8917.04*AG979/I979</f>
        <v>2228.6314116531235</v>
      </c>
      <c r="AI979" s="205">
        <v>0</v>
      </c>
      <c r="AJ979" s="205">
        <v>0</v>
      </c>
      <c r="AK979" s="205">
        <v>0</v>
      </c>
      <c r="AL979" s="211">
        <v>0</v>
      </c>
      <c r="AM979" s="205">
        <v>0</v>
      </c>
      <c r="AN979" s="205">
        <v>0</v>
      </c>
      <c r="AO979" s="211">
        <v>0</v>
      </c>
      <c r="AP979" s="205">
        <v>0</v>
      </c>
      <c r="AQ979" s="204">
        <v>0</v>
      </c>
      <c r="AR979" s="204">
        <v>0</v>
      </c>
    </row>
    <row r="980" spans="1:125" s="204" customFormat="1" ht="36" customHeight="1">
      <c r="A980" s="204">
        <v>1</v>
      </c>
      <c r="B980" s="207">
        <f>SUBTOTAL(103,$A$552:A980)</f>
        <v>79</v>
      </c>
      <c r="C980" s="197" t="s">
        <v>156</v>
      </c>
      <c r="D980" s="199">
        <v>1975</v>
      </c>
      <c r="E980" s="199"/>
      <c r="F980" s="208" t="s">
        <v>281</v>
      </c>
      <c r="G980" s="199">
        <v>5</v>
      </c>
      <c r="H980" s="199" t="s">
        <v>2188</v>
      </c>
      <c r="I980" s="200">
        <v>8270.9699999999993</v>
      </c>
      <c r="J980" s="200">
        <v>6155.11</v>
      </c>
      <c r="K980" s="200">
        <v>6155.11</v>
      </c>
      <c r="L980" s="209">
        <v>231</v>
      </c>
      <c r="M980" s="199" t="s">
        <v>260</v>
      </c>
      <c r="N980" s="199" t="s">
        <v>264</v>
      </c>
      <c r="O980" s="202" t="s">
        <v>288</v>
      </c>
      <c r="P980" s="203">
        <v>7292390.2700000005</v>
      </c>
      <c r="Q980" s="203">
        <v>0</v>
      </c>
      <c r="R980" s="203">
        <v>0</v>
      </c>
      <c r="S980" s="203">
        <f t="shared" si="267"/>
        <v>7292390.2700000005</v>
      </c>
      <c r="T980" s="203">
        <f t="shared" si="239"/>
        <v>881.68501034340602</v>
      </c>
      <c r="U980" s="203">
        <v>1588.5994556865764</v>
      </c>
      <c r="V980" s="210">
        <v>1588.5994556865764</v>
      </c>
      <c r="W980" s="210">
        <f t="shared" si="268"/>
        <v>1588.5994556865764</v>
      </c>
      <c r="X980" s="210">
        <f t="shared" si="269"/>
        <v>706.91444534317043</v>
      </c>
      <c r="Y980" s="205">
        <v>0</v>
      </c>
      <c r="Z980" s="205">
        <v>0</v>
      </c>
      <c r="AA980" s="205">
        <v>0</v>
      </c>
      <c r="AB980" s="205">
        <v>0</v>
      </c>
      <c r="AC980" s="205">
        <v>0</v>
      </c>
      <c r="AD980" s="205">
        <v>0</v>
      </c>
      <c r="AE980" s="205">
        <v>0</v>
      </c>
      <c r="AF980" s="211">
        <v>0</v>
      </c>
      <c r="AG980" s="205">
        <v>1473.5</v>
      </c>
      <c r="AH980" s="211">
        <f t="shared" si="270"/>
        <v>1588.5994556865764</v>
      </c>
      <c r="AI980" s="205">
        <v>0</v>
      </c>
      <c r="AJ980" s="205">
        <v>0</v>
      </c>
      <c r="AK980" s="205">
        <v>0</v>
      </c>
      <c r="AL980" s="211">
        <v>0</v>
      </c>
      <c r="AM980" s="205">
        <v>0</v>
      </c>
      <c r="AN980" s="205">
        <v>0</v>
      </c>
      <c r="AO980" s="211">
        <v>0</v>
      </c>
      <c r="AP980" s="205">
        <v>0</v>
      </c>
      <c r="AQ980" s="204">
        <v>0</v>
      </c>
      <c r="AR980" s="204">
        <v>0</v>
      </c>
    </row>
    <row r="981" spans="1:125" s="123" customFormat="1" ht="36" customHeight="1">
      <c r="A981" s="204">
        <v>1</v>
      </c>
      <c r="B981" s="207">
        <f>SUBTOTAL(103,$A$552:A981)</f>
        <v>80</v>
      </c>
      <c r="C981" s="228" t="s">
        <v>157</v>
      </c>
      <c r="D981" s="199">
        <v>1979</v>
      </c>
      <c r="E981" s="199"/>
      <c r="F981" s="229" t="s">
        <v>262</v>
      </c>
      <c r="G981" s="199">
        <v>2</v>
      </c>
      <c r="H981" s="199" t="s">
        <v>306</v>
      </c>
      <c r="I981" s="200">
        <v>1556.1</v>
      </c>
      <c r="J981" s="200">
        <v>863</v>
      </c>
      <c r="K981" s="200">
        <v>863</v>
      </c>
      <c r="L981" s="230">
        <v>32</v>
      </c>
      <c r="M981" s="199" t="s">
        <v>260</v>
      </c>
      <c r="N981" s="199" t="s">
        <v>264</v>
      </c>
      <c r="O981" s="199" t="s">
        <v>288</v>
      </c>
      <c r="P981" s="200">
        <v>4831419.1100000003</v>
      </c>
      <c r="Q981" s="200">
        <v>0</v>
      </c>
      <c r="R981" s="200">
        <v>0</v>
      </c>
      <c r="S981" s="200">
        <f t="shared" si="267"/>
        <v>4831419.1100000003</v>
      </c>
      <c r="T981" s="203">
        <f t="shared" si="239"/>
        <v>3104.8255960413858</v>
      </c>
      <c r="U981" s="203">
        <f>W981</f>
        <v>4616.2772850073916</v>
      </c>
      <c r="V981" s="210">
        <f>W981</f>
        <v>4616.2772850073916</v>
      </c>
      <c r="W981" s="210">
        <f t="shared" si="268"/>
        <v>4616.2772850073916</v>
      </c>
      <c r="X981" s="210">
        <f t="shared" si="269"/>
        <v>1511.4516889660058</v>
      </c>
      <c r="Y981" s="205">
        <v>0</v>
      </c>
      <c r="Z981" s="205">
        <v>0</v>
      </c>
      <c r="AA981" s="231">
        <v>0</v>
      </c>
      <c r="AB981" s="231">
        <v>0</v>
      </c>
      <c r="AC981" s="231">
        <v>0</v>
      </c>
      <c r="AD981" s="231">
        <v>0</v>
      </c>
      <c r="AE981" s="231">
        <v>0</v>
      </c>
      <c r="AF981" s="211">
        <v>0</v>
      </c>
      <c r="AG981" s="231">
        <v>805.58</v>
      </c>
      <c r="AH981" s="211">
        <f t="shared" si="270"/>
        <v>4616.2772850073916</v>
      </c>
      <c r="AI981" s="231">
        <v>0</v>
      </c>
      <c r="AJ981" s="231">
        <v>0</v>
      </c>
      <c r="AK981" s="231">
        <v>0</v>
      </c>
      <c r="AL981" s="232">
        <v>0</v>
      </c>
      <c r="AM981" s="231">
        <v>0</v>
      </c>
      <c r="AN981" s="231">
        <v>0</v>
      </c>
      <c r="AO981" s="232">
        <v>0</v>
      </c>
      <c r="AP981" s="231">
        <v>0</v>
      </c>
      <c r="AQ981" s="123">
        <v>0</v>
      </c>
      <c r="AR981" s="123">
        <v>0</v>
      </c>
      <c r="BC981" s="233"/>
      <c r="BD981" s="233"/>
      <c r="BE981" s="233"/>
      <c r="CB981" s="234"/>
      <c r="DE981" s="235"/>
      <c r="DU981" s="236"/>
    </row>
    <row r="982" spans="1:125" s="204" customFormat="1" ht="36" customHeight="1">
      <c r="A982" s="204">
        <v>1</v>
      </c>
      <c r="B982" s="207">
        <f>SUBTOTAL(103,$A$552:A982)</f>
        <v>81</v>
      </c>
      <c r="C982" s="197" t="s">
        <v>1214</v>
      </c>
      <c r="D982" s="199">
        <v>1928</v>
      </c>
      <c r="E982" s="199"/>
      <c r="F982" s="208" t="s">
        <v>262</v>
      </c>
      <c r="G982" s="199">
        <v>3</v>
      </c>
      <c r="H982" s="199" t="s">
        <v>306</v>
      </c>
      <c r="I982" s="200">
        <v>1739</v>
      </c>
      <c r="J982" s="200">
        <v>1665.2</v>
      </c>
      <c r="K982" s="200">
        <v>538.29999999999995</v>
      </c>
      <c r="L982" s="209">
        <v>235</v>
      </c>
      <c r="M982" s="199" t="s">
        <v>260</v>
      </c>
      <c r="N982" s="199" t="s">
        <v>264</v>
      </c>
      <c r="O982" s="202" t="s">
        <v>282</v>
      </c>
      <c r="P982" s="203">
        <v>5393282.4299999997</v>
      </c>
      <c r="Q982" s="203">
        <v>0</v>
      </c>
      <c r="R982" s="203">
        <v>0</v>
      </c>
      <c r="S982" s="203">
        <f t="shared" si="267"/>
        <v>5393282.4299999997</v>
      </c>
      <c r="T982" s="203">
        <f t="shared" si="239"/>
        <v>3101.37</v>
      </c>
      <c r="U982" s="203">
        <v>5666.0892466935029</v>
      </c>
      <c r="V982" s="210">
        <v>5666.0892466935029</v>
      </c>
      <c r="W982" s="210">
        <f t="shared" si="268"/>
        <v>5666.0892466935029</v>
      </c>
      <c r="X982" s="210">
        <f t="shared" si="269"/>
        <v>2564.719246693503</v>
      </c>
      <c r="Y982" s="205">
        <v>0</v>
      </c>
      <c r="Z982" s="205">
        <v>0</v>
      </c>
      <c r="AA982" s="205">
        <v>0</v>
      </c>
      <c r="AB982" s="205">
        <v>0</v>
      </c>
      <c r="AC982" s="205">
        <v>0</v>
      </c>
      <c r="AD982" s="205">
        <v>0</v>
      </c>
      <c r="AE982" s="205">
        <v>0</v>
      </c>
      <c r="AF982" s="211">
        <v>0</v>
      </c>
      <c r="AG982" s="205">
        <v>1105</v>
      </c>
      <c r="AH982" s="211">
        <f t="shared" si="270"/>
        <v>5666.0892466935029</v>
      </c>
      <c r="AI982" s="205">
        <v>0</v>
      </c>
      <c r="AJ982" s="205">
        <v>0</v>
      </c>
      <c r="AK982" s="205">
        <v>0</v>
      </c>
      <c r="AL982" s="211">
        <v>0</v>
      </c>
      <c r="AM982" s="205">
        <v>0</v>
      </c>
      <c r="AN982" s="205">
        <v>0</v>
      </c>
      <c r="AO982" s="211">
        <v>0</v>
      </c>
      <c r="AP982" s="205">
        <v>0</v>
      </c>
      <c r="AQ982" s="204">
        <v>0</v>
      </c>
      <c r="AR982" s="204">
        <v>0</v>
      </c>
    </row>
    <row r="983" spans="1:125" s="123" customFormat="1" ht="36" customHeight="1">
      <c r="A983" s="204">
        <v>1</v>
      </c>
      <c r="B983" s="207">
        <f>SUBTOTAL(103,$A$552:A983)</f>
        <v>82</v>
      </c>
      <c r="C983" s="228" t="s">
        <v>1879</v>
      </c>
      <c r="D983" s="199">
        <v>1991</v>
      </c>
      <c r="E983" s="199"/>
      <c r="F983" s="229" t="s">
        <v>312</v>
      </c>
      <c r="G983" s="199" t="s">
        <v>345</v>
      </c>
      <c r="H983" s="199" t="s">
        <v>364</v>
      </c>
      <c r="I983" s="200">
        <v>6396.71</v>
      </c>
      <c r="J983" s="200">
        <v>4687.3900000000003</v>
      </c>
      <c r="K983" s="200">
        <v>4687.3900000000003</v>
      </c>
      <c r="L983" s="230">
        <v>185</v>
      </c>
      <c r="M983" s="199" t="s">
        <v>260</v>
      </c>
      <c r="N983" s="199" t="s">
        <v>264</v>
      </c>
      <c r="O983" s="199" t="s">
        <v>288</v>
      </c>
      <c r="P983" s="200">
        <v>5782418.7699999996</v>
      </c>
      <c r="Q983" s="200">
        <v>0</v>
      </c>
      <c r="R983" s="200">
        <v>0</v>
      </c>
      <c r="S983" s="200">
        <f t="shared" si="267"/>
        <v>5782418.7699999996</v>
      </c>
      <c r="T983" s="203">
        <f t="shared" si="239"/>
        <v>903.96762867161397</v>
      </c>
      <c r="U983" s="203">
        <v>1719.1137426583355</v>
      </c>
      <c r="V983" s="210">
        <v>1719.1137426583355</v>
      </c>
      <c r="W983" s="210">
        <f t="shared" si="268"/>
        <v>1719.1137426583355</v>
      </c>
      <c r="X983" s="210">
        <f t="shared" si="269"/>
        <v>815.1461139867215</v>
      </c>
      <c r="Y983" s="205">
        <v>0</v>
      </c>
      <c r="Z983" s="205">
        <v>0</v>
      </c>
      <c r="AA983" s="231">
        <v>0</v>
      </c>
      <c r="AB983" s="231">
        <v>0</v>
      </c>
      <c r="AC983" s="231">
        <v>0</v>
      </c>
      <c r="AD983" s="231">
        <v>0</v>
      </c>
      <c r="AE983" s="231">
        <v>0</v>
      </c>
      <c r="AF983" s="211">
        <v>0</v>
      </c>
      <c r="AG983" s="231">
        <v>1233.22</v>
      </c>
      <c r="AH983" s="211">
        <f t="shared" si="270"/>
        <v>1719.1137426583355</v>
      </c>
      <c r="AI983" s="231">
        <v>0</v>
      </c>
      <c r="AJ983" s="231">
        <v>0</v>
      </c>
      <c r="AK983" s="231">
        <v>0</v>
      </c>
      <c r="AL983" s="232">
        <v>0</v>
      </c>
      <c r="AM983" s="231">
        <v>0</v>
      </c>
      <c r="AN983" s="231">
        <v>0</v>
      </c>
      <c r="AO983" s="232">
        <v>0</v>
      </c>
      <c r="AP983" s="231">
        <v>0</v>
      </c>
      <c r="AQ983" s="123">
        <v>0</v>
      </c>
      <c r="AR983" s="123">
        <v>0</v>
      </c>
      <c r="BC983" s="233"/>
      <c r="BD983" s="233"/>
      <c r="BE983" s="233"/>
      <c r="CB983" s="234"/>
      <c r="DE983" s="235"/>
      <c r="DU983" s="236"/>
    </row>
    <row r="984" spans="1:125" s="123" customFormat="1" ht="36" customHeight="1">
      <c r="A984" s="204">
        <v>1</v>
      </c>
      <c r="B984" s="207">
        <f>SUBTOTAL(103,$A$552:A984)</f>
        <v>83</v>
      </c>
      <c r="C984" s="228" t="s">
        <v>2232</v>
      </c>
      <c r="D984" s="199">
        <v>1956</v>
      </c>
      <c r="E984" s="199"/>
      <c r="F984" s="208" t="s">
        <v>262</v>
      </c>
      <c r="G984" s="199">
        <v>2</v>
      </c>
      <c r="H984" s="199">
        <v>2</v>
      </c>
      <c r="I984" s="200">
        <v>586.9</v>
      </c>
      <c r="J984" s="200">
        <v>537.87</v>
      </c>
      <c r="K984" s="200">
        <v>537.87</v>
      </c>
      <c r="L984" s="230">
        <v>34</v>
      </c>
      <c r="M984" s="199" t="s">
        <v>260</v>
      </c>
      <c r="N984" s="199" t="s">
        <v>261</v>
      </c>
      <c r="O984" s="202" t="s">
        <v>263</v>
      </c>
      <c r="P984" s="200">
        <v>70859.63</v>
      </c>
      <c r="Q984" s="200">
        <v>0</v>
      </c>
      <c r="R984" s="200">
        <v>0</v>
      </c>
      <c r="S984" s="200">
        <f t="shared" si="267"/>
        <v>70859.63</v>
      </c>
      <c r="T984" s="203">
        <f>P984/I984</f>
        <v>120.73544044982111</v>
      </c>
      <c r="U984" s="218">
        <f>T984</f>
        <v>120.73544044982111</v>
      </c>
      <c r="V984" s="210">
        <v>120.73544044982111</v>
      </c>
      <c r="W984" s="210">
        <f t="shared" si="268"/>
        <v>0</v>
      </c>
      <c r="X984" s="210">
        <f t="shared" si="269"/>
        <v>0</v>
      </c>
      <c r="Y984" s="205">
        <v>0</v>
      </c>
      <c r="Z984" s="205">
        <v>0</v>
      </c>
      <c r="AA984" s="231">
        <v>0</v>
      </c>
      <c r="AB984" s="231">
        <v>0</v>
      </c>
      <c r="AC984" s="231">
        <v>0</v>
      </c>
      <c r="AD984" s="231">
        <v>0</v>
      </c>
      <c r="AE984" s="231">
        <v>0</v>
      </c>
      <c r="AF984" s="211">
        <v>0</v>
      </c>
      <c r="AG984" s="231">
        <v>0</v>
      </c>
      <c r="AH984" s="231">
        <v>0</v>
      </c>
      <c r="AI984" s="231">
        <v>0</v>
      </c>
      <c r="AJ984" s="231">
        <v>0</v>
      </c>
      <c r="AK984" s="231">
        <v>0</v>
      </c>
      <c r="AL984" s="232">
        <v>0</v>
      </c>
      <c r="AM984" s="231">
        <v>0</v>
      </c>
      <c r="AN984" s="231">
        <v>0</v>
      </c>
      <c r="AO984" s="232">
        <v>0</v>
      </c>
      <c r="AP984" s="231">
        <v>0</v>
      </c>
      <c r="AQ984" s="123">
        <v>0</v>
      </c>
      <c r="AR984" s="123">
        <v>0</v>
      </c>
      <c r="BC984" s="233"/>
      <c r="BD984" s="233"/>
      <c r="BE984" s="233"/>
      <c r="CB984" s="234"/>
      <c r="DE984" s="235"/>
      <c r="DU984" s="236"/>
    </row>
    <row r="985" spans="1:125" s="204" customFormat="1" ht="36" customHeight="1">
      <c r="A985" s="204">
        <v>1</v>
      </c>
      <c r="B985" s="207">
        <f>SUBTOTAL(103,$A$552:A985)</f>
        <v>84</v>
      </c>
      <c r="C985" s="197" t="s">
        <v>147</v>
      </c>
      <c r="D985" s="199">
        <v>1928</v>
      </c>
      <c r="E985" s="199"/>
      <c r="F985" s="208" t="s">
        <v>262</v>
      </c>
      <c r="G985" s="199">
        <v>3</v>
      </c>
      <c r="H985" s="199" t="s">
        <v>302</v>
      </c>
      <c r="I985" s="200">
        <v>1718.33</v>
      </c>
      <c r="J985" s="200">
        <v>1631.7</v>
      </c>
      <c r="K985" s="200">
        <v>1224.44</v>
      </c>
      <c r="L985" s="209">
        <v>85</v>
      </c>
      <c r="M985" s="199" t="s">
        <v>260</v>
      </c>
      <c r="N985" s="199" t="s">
        <v>264</v>
      </c>
      <c r="O985" s="202" t="s">
        <v>290</v>
      </c>
      <c r="P985" s="203">
        <v>149518.76</v>
      </c>
      <c r="Q985" s="203">
        <v>0</v>
      </c>
      <c r="R985" s="203">
        <v>0</v>
      </c>
      <c r="S985" s="203">
        <f t="shared" si="267"/>
        <v>149518.76</v>
      </c>
      <c r="T985" s="203">
        <f t="shared" si="239"/>
        <v>87.013996147422219</v>
      </c>
      <c r="U985" s="218">
        <f>T985</f>
        <v>87.013996147422219</v>
      </c>
      <c r="V985" s="210">
        <v>87.013996147422219</v>
      </c>
      <c r="W985" s="210">
        <f t="shared" si="268"/>
        <v>0</v>
      </c>
      <c r="X985" s="210">
        <f t="shared" si="269"/>
        <v>0</v>
      </c>
      <c r="Y985" s="205">
        <v>0</v>
      </c>
      <c r="Z985" s="205">
        <v>0</v>
      </c>
      <c r="AA985" s="205">
        <v>0</v>
      </c>
      <c r="AB985" s="205">
        <v>0</v>
      </c>
      <c r="AC985" s="205">
        <v>0</v>
      </c>
      <c r="AD985" s="205">
        <v>0</v>
      </c>
      <c r="AE985" s="205">
        <v>0</v>
      </c>
      <c r="AF985" s="211">
        <v>0</v>
      </c>
      <c r="AG985" s="205">
        <v>0</v>
      </c>
      <c r="AH985" s="205">
        <v>0</v>
      </c>
      <c r="AI985" s="205">
        <v>0</v>
      </c>
      <c r="AJ985" s="205">
        <v>0</v>
      </c>
      <c r="AK985" s="205">
        <v>0</v>
      </c>
      <c r="AL985" s="211">
        <v>0</v>
      </c>
      <c r="AM985" s="205">
        <v>0</v>
      </c>
      <c r="AN985" s="205">
        <v>0</v>
      </c>
      <c r="AO985" s="211">
        <v>0</v>
      </c>
      <c r="AP985" s="205">
        <v>0</v>
      </c>
      <c r="AQ985" s="204">
        <v>0</v>
      </c>
      <c r="AR985" s="204">
        <v>0</v>
      </c>
    </row>
    <row r="986" spans="1:125" s="204" customFormat="1" ht="36" customHeight="1">
      <c r="B986" s="197" t="s">
        <v>821</v>
      </c>
      <c r="C986" s="212"/>
      <c r="D986" s="199" t="s">
        <v>857</v>
      </c>
      <c r="E986" s="199" t="s">
        <v>857</v>
      </c>
      <c r="F986" s="199" t="s">
        <v>857</v>
      </c>
      <c r="G986" s="199" t="s">
        <v>857</v>
      </c>
      <c r="H986" s="199" t="s">
        <v>857</v>
      </c>
      <c r="I986" s="200">
        <f>SUM(I987:I989)</f>
        <v>4721.28</v>
      </c>
      <c r="J986" s="200">
        <f>SUM(J987:J989)</f>
        <v>3756.3999999999996</v>
      </c>
      <c r="K986" s="200">
        <f>SUM(K987:K989)</f>
        <v>3632.2</v>
      </c>
      <c r="L986" s="201">
        <f>SUM(L987:L989)</f>
        <v>152</v>
      </c>
      <c r="M986" s="199" t="s">
        <v>857</v>
      </c>
      <c r="N986" s="199" t="s">
        <v>857</v>
      </c>
      <c r="O986" s="202" t="s">
        <v>857</v>
      </c>
      <c r="P986" s="203">
        <v>2052551.4100000001</v>
      </c>
      <c r="Q986" s="203">
        <f>SUM(Q987:Q989)</f>
        <v>0</v>
      </c>
      <c r="R986" s="203">
        <f>SUM(R987:R989)</f>
        <v>0</v>
      </c>
      <c r="S986" s="203">
        <f>SUM(S987:S989)</f>
        <v>2052551.4100000001</v>
      </c>
      <c r="T986" s="203">
        <f t="shared" si="239"/>
        <v>434.74468999932225</v>
      </c>
      <c r="U986" s="203">
        <f>MAX(U987:U989)</f>
        <v>9734.5674287503916</v>
      </c>
      <c r="W986" s="217"/>
      <c r="Y986" s="205">
        <v>0</v>
      </c>
      <c r="Z986" s="205">
        <v>0</v>
      </c>
      <c r="AA986" s="205">
        <v>0</v>
      </c>
      <c r="AB986" s="205">
        <v>0</v>
      </c>
      <c r="AC986" s="205">
        <v>0</v>
      </c>
      <c r="AD986" s="205">
        <v>0</v>
      </c>
      <c r="AE986" s="205">
        <v>0</v>
      </c>
      <c r="AF986" s="205">
        <v>0</v>
      </c>
      <c r="AG986" s="205">
        <v>0</v>
      </c>
      <c r="AH986" s="205">
        <v>0</v>
      </c>
      <c r="AI986" s="205">
        <v>0</v>
      </c>
      <c r="AJ986" s="205">
        <v>0</v>
      </c>
      <c r="AK986" s="205">
        <v>441</v>
      </c>
      <c r="AL986" s="205">
        <v>1722150.93</v>
      </c>
      <c r="AM986" s="205">
        <v>0</v>
      </c>
      <c r="AN986" s="205">
        <v>0</v>
      </c>
      <c r="AO986" s="205">
        <v>0</v>
      </c>
      <c r="AP986" s="205">
        <v>0</v>
      </c>
      <c r="AQ986" s="204">
        <v>0</v>
      </c>
      <c r="AR986" s="204">
        <v>0</v>
      </c>
    </row>
    <row r="987" spans="1:125" s="204" customFormat="1" ht="36" customHeight="1">
      <c r="A987" s="204">
        <v>1</v>
      </c>
      <c r="B987" s="207">
        <f>SUBTOTAL(103,$A$552:A987)</f>
        <v>85</v>
      </c>
      <c r="C987" s="197" t="s">
        <v>96</v>
      </c>
      <c r="D987" s="199">
        <v>1967</v>
      </c>
      <c r="E987" s="199"/>
      <c r="F987" s="208" t="s">
        <v>262</v>
      </c>
      <c r="G987" s="199">
        <v>2</v>
      </c>
      <c r="H987" s="199" t="s">
        <v>306</v>
      </c>
      <c r="I987" s="200">
        <v>987</v>
      </c>
      <c r="J987" s="200">
        <v>987</v>
      </c>
      <c r="K987" s="200">
        <v>915.8</v>
      </c>
      <c r="L987" s="209">
        <v>20</v>
      </c>
      <c r="M987" s="199" t="s">
        <v>260</v>
      </c>
      <c r="N987" s="199" t="s">
        <v>264</v>
      </c>
      <c r="O987" s="202" t="s">
        <v>276</v>
      </c>
      <c r="P987" s="203">
        <v>95382.85</v>
      </c>
      <c r="Q987" s="203">
        <v>0</v>
      </c>
      <c r="R987" s="203">
        <v>0</v>
      </c>
      <c r="S987" s="203">
        <f>P987-Q987-R987</f>
        <v>95382.85</v>
      </c>
      <c r="T987" s="203">
        <f t="shared" ref="T987:T1051" si="271">P987/I987</f>
        <v>96.639159067882474</v>
      </c>
      <c r="U987" s="218">
        <f>T987</f>
        <v>96.639159067882474</v>
      </c>
      <c r="V987" s="210">
        <v>96.639159067882474</v>
      </c>
      <c r="W987" s="210">
        <f t="shared" ref="W987:W989" si="272">Y987+Z987+AA987+AB987+AC987+AF987+AH987+AJ987+AL987+AN987+AO987+AP987+AQ987+AR987</f>
        <v>0</v>
      </c>
      <c r="X987" s="210">
        <f t="shared" ref="X987:X989" si="273">U987-T987</f>
        <v>0</v>
      </c>
      <c r="Y987" s="205">
        <v>0</v>
      </c>
      <c r="Z987" s="205">
        <v>0</v>
      </c>
      <c r="AA987" s="205">
        <v>0</v>
      </c>
      <c r="AB987" s="205">
        <v>0</v>
      </c>
      <c r="AC987" s="205">
        <v>0</v>
      </c>
      <c r="AD987" s="205">
        <v>0</v>
      </c>
      <c r="AE987" s="205">
        <v>0</v>
      </c>
      <c r="AF987" s="211">
        <v>0</v>
      </c>
      <c r="AG987" s="205">
        <v>0</v>
      </c>
      <c r="AH987" s="205">
        <v>0</v>
      </c>
      <c r="AI987" s="205">
        <v>0</v>
      </c>
      <c r="AJ987" s="205">
        <v>0</v>
      </c>
      <c r="AK987" s="205">
        <v>0</v>
      </c>
      <c r="AL987" s="211">
        <v>0</v>
      </c>
      <c r="AM987" s="205">
        <v>0</v>
      </c>
      <c r="AN987" s="205">
        <v>0</v>
      </c>
      <c r="AO987" s="211">
        <v>0</v>
      </c>
      <c r="AP987" s="205">
        <v>0</v>
      </c>
      <c r="AQ987" s="204">
        <v>0</v>
      </c>
      <c r="AR987" s="204">
        <v>0</v>
      </c>
    </row>
    <row r="988" spans="1:125" s="204" customFormat="1" ht="36" customHeight="1">
      <c r="A988" s="204">
        <v>1</v>
      </c>
      <c r="B988" s="207">
        <f>SUBTOTAL(103,$A$552:A988)</f>
        <v>86</v>
      </c>
      <c r="C988" s="197" t="s">
        <v>95</v>
      </c>
      <c r="D988" s="199">
        <v>1971</v>
      </c>
      <c r="E988" s="199"/>
      <c r="F988" s="208" t="s">
        <v>262</v>
      </c>
      <c r="G988" s="199">
        <v>5</v>
      </c>
      <c r="H988" s="199" t="s">
        <v>302</v>
      </c>
      <c r="I988" s="200">
        <v>3414.98</v>
      </c>
      <c r="J988" s="200">
        <v>2564.1999999999998</v>
      </c>
      <c r="K988" s="200">
        <v>2564.1999999999998</v>
      </c>
      <c r="L988" s="209">
        <v>118</v>
      </c>
      <c r="M988" s="199" t="s">
        <v>260</v>
      </c>
      <c r="N988" s="199" t="s">
        <v>264</v>
      </c>
      <c r="O988" s="202" t="s">
        <v>274</v>
      </c>
      <c r="P988" s="203">
        <v>105656.02</v>
      </c>
      <c r="Q988" s="203">
        <v>0</v>
      </c>
      <c r="R988" s="203">
        <v>0</v>
      </c>
      <c r="S988" s="203">
        <f>P988-Q988-R988</f>
        <v>105656.02</v>
      </c>
      <c r="T988" s="203">
        <f t="shared" si="271"/>
        <v>30.938986465513707</v>
      </c>
      <c r="U988" s="218">
        <f>T988</f>
        <v>30.938986465513707</v>
      </c>
      <c r="V988" s="210">
        <v>30.938986465513707</v>
      </c>
      <c r="W988" s="210">
        <f t="shared" si="272"/>
        <v>0</v>
      </c>
      <c r="X988" s="210">
        <f t="shared" si="273"/>
        <v>0</v>
      </c>
      <c r="Y988" s="205">
        <v>0</v>
      </c>
      <c r="Z988" s="205">
        <v>0</v>
      </c>
      <c r="AA988" s="205">
        <v>0</v>
      </c>
      <c r="AB988" s="205">
        <v>0</v>
      </c>
      <c r="AC988" s="205">
        <v>0</v>
      </c>
      <c r="AD988" s="205">
        <v>0</v>
      </c>
      <c r="AE988" s="205">
        <v>0</v>
      </c>
      <c r="AF988" s="211">
        <v>0</v>
      </c>
      <c r="AG988" s="205">
        <v>0</v>
      </c>
      <c r="AH988" s="205">
        <v>0</v>
      </c>
      <c r="AI988" s="205">
        <v>0</v>
      </c>
      <c r="AJ988" s="205">
        <v>0</v>
      </c>
      <c r="AK988" s="205">
        <v>0</v>
      </c>
      <c r="AL988" s="211">
        <v>0</v>
      </c>
      <c r="AM988" s="205">
        <v>0</v>
      </c>
      <c r="AN988" s="205">
        <v>0</v>
      </c>
      <c r="AO988" s="211">
        <v>0</v>
      </c>
      <c r="AP988" s="205">
        <v>0</v>
      </c>
      <c r="AQ988" s="204">
        <v>0</v>
      </c>
      <c r="AR988" s="204">
        <v>0</v>
      </c>
    </row>
    <row r="989" spans="1:125" s="204" customFormat="1" ht="36" customHeight="1">
      <c r="A989" s="204">
        <v>1</v>
      </c>
      <c r="B989" s="207">
        <f>SUBTOTAL(103,$A$552:A989)</f>
        <v>87</v>
      </c>
      <c r="C989" s="197" t="s">
        <v>1220</v>
      </c>
      <c r="D989" s="199">
        <v>1917</v>
      </c>
      <c r="E989" s="199"/>
      <c r="F989" s="208" t="s">
        <v>262</v>
      </c>
      <c r="G989" s="199">
        <v>2</v>
      </c>
      <c r="H989" s="199" t="s">
        <v>298</v>
      </c>
      <c r="I989" s="203">
        <v>319.3</v>
      </c>
      <c r="J989" s="203">
        <v>205.2</v>
      </c>
      <c r="K989" s="203">
        <v>152.19999999999999</v>
      </c>
      <c r="L989" s="209">
        <v>14</v>
      </c>
      <c r="M989" s="199" t="s">
        <v>260</v>
      </c>
      <c r="N989" s="199" t="s">
        <v>261</v>
      </c>
      <c r="O989" s="202" t="s">
        <v>263</v>
      </c>
      <c r="P989" s="203">
        <v>1851512.54</v>
      </c>
      <c r="Q989" s="203">
        <v>0</v>
      </c>
      <c r="R989" s="203">
        <v>0</v>
      </c>
      <c r="S989" s="203">
        <f>P989-Q989-R989</f>
        <v>1851512.54</v>
      </c>
      <c r="T989" s="203">
        <f t="shared" si="271"/>
        <v>5798.6612590040713</v>
      </c>
      <c r="U989" s="203">
        <f>V989</f>
        <v>9734.5674287503916</v>
      </c>
      <c r="V989" s="210">
        <v>9734.5674287503916</v>
      </c>
      <c r="W989" s="210">
        <f t="shared" si="272"/>
        <v>9734.5674287503916</v>
      </c>
      <c r="X989" s="210">
        <f t="shared" si="273"/>
        <v>3935.9061697463203</v>
      </c>
      <c r="Y989" s="205">
        <v>0</v>
      </c>
      <c r="Z989" s="205">
        <v>0</v>
      </c>
      <c r="AA989" s="205">
        <v>0</v>
      </c>
      <c r="AB989" s="205">
        <v>0</v>
      </c>
      <c r="AC989" s="205">
        <v>0</v>
      </c>
      <c r="AD989" s="205">
        <v>0</v>
      </c>
      <c r="AE989" s="205">
        <v>0</v>
      </c>
      <c r="AF989" s="211">
        <v>0</v>
      </c>
      <c r="AG989" s="205">
        <v>0</v>
      </c>
      <c r="AH989" s="205">
        <v>0</v>
      </c>
      <c r="AI989" s="205">
        <v>0</v>
      </c>
      <c r="AJ989" s="205">
        <v>0</v>
      </c>
      <c r="AK989" s="205">
        <v>441</v>
      </c>
      <c r="AL989" s="211">
        <f>7048.18*AK989/I989</f>
        <v>9734.5674287503916</v>
      </c>
      <c r="AM989" s="205">
        <v>0</v>
      </c>
      <c r="AN989" s="205">
        <v>0</v>
      </c>
      <c r="AO989" s="211">
        <v>0</v>
      </c>
      <c r="AP989" s="205">
        <v>0</v>
      </c>
      <c r="AQ989" s="204">
        <v>0</v>
      </c>
      <c r="AR989" s="204">
        <v>0</v>
      </c>
    </row>
    <row r="990" spans="1:125" s="204" customFormat="1" ht="36" customHeight="1">
      <c r="B990" s="197" t="s">
        <v>822</v>
      </c>
      <c r="C990" s="197"/>
      <c r="D990" s="199" t="s">
        <v>857</v>
      </c>
      <c r="E990" s="199" t="s">
        <v>857</v>
      </c>
      <c r="F990" s="199" t="s">
        <v>857</v>
      </c>
      <c r="G990" s="199" t="s">
        <v>857</v>
      </c>
      <c r="H990" s="199" t="s">
        <v>857</v>
      </c>
      <c r="I990" s="200">
        <f>I991</f>
        <v>708.1</v>
      </c>
      <c r="J990" s="200">
        <f>J991</f>
        <v>708.1</v>
      </c>
      <c r="K990" s="200">
        <f>K991</f>
        <v>650.9</v>
      </c>
      <c r="L990" s="201">
        <f>L991</f>
        <v>42</v>
      </c>
      <c r="M990" s="199" t="s">
        <v>857</v>
      </c>
      <c r="N990" s="199" t="s">
        <v>857</v>
      </c>
      <c r="O990" s="202" t="s">
        <v>857</v>
      </c>
      <c r="P990" s="203">
        <v>3784795.35</v>
      </c>
      <c r="Q990" s="203">
        <f>Q991</f>
        <v>0</v>
      </c>
      <c r="R990" s="203">
        <f>R991</f>
        <v>0</v>
      </c>
      <c r="S990" s="203">
        <f>S991</f>
        <v>3784795.35</v>
      </c>
      <c r="T990" s="203">
        <f t="shared" si="271"/>
        <v>5345.0012003954243</v>
      </c>
      <c r="U990" s="203">
        <f>U991</f>
        <v>7772.3444259285425</v>
      </c>
      <c r="W990" s="217"/>
      <c r="Y990" s="205">
        <v>0</v>
      </c>
      <c r="Z990" s="205">
        <v>0</v>
      </c>
      <c r="AA990" s="205">
        <v>0</v>
      </c>
      <c r="AB990" s="205">
        <v>0</v>
      </c>
      <c r="AC990" s="205">
        <v>0</v>
      </c>
      <c r="AD990" s="205">
        <v>0</v>
      </c>
      <c r="AE990" s="205">
        <v>0</v>
      </c>
      <c r="AF990" s="205">
        <v>0</v>
      </c>
      <c r="AG990" s="205">
        <v>617.20000000000005</v>
      </c>
      <c r="AH990" s="205">
        <v>3746024</v>
      </c>
      <c r="AI990" s="205">
        <v>0</v>
      </c>
      <c r="AJ990" s="205">
        <v>0</v>
      </c>
      <c r="AK990" s="205">
        <v>0</v>
      </c>
      <c r="AL990" s="205">
        <v>0</v>
      </c>
      <c r="AM990" s="205">
        <v>0</v>
      </c>
      <c r="AN990" s="205">
        <v>0</v>
      </c>
      <c r="AO990" s="205">
        <v>0</v>
      </c>
      <c r="AP990" s="205">
        <v>0</v>
      </c>
      <c r="AQ990" s="204">
        <v>0</v>
      </c>
      <c r="AR990" s="204">
        <v>0</v>
      </c>
    </row>
    <row r="991" spans="1:125" s="204" customFormat="1" ht="36" customHeight="1">
      <c r="A991" s="204">
        <v>1</v>
      </c>
      <c r="B991" s="207">
        <f>SUBTOTAL(103,$A$552:A991)</f>
        <v>88</v>
      </c>
      <c r="C991" s="197" t="s">
        <v>97</v>
      </c>
      <c r="D991" s="199">
        <v>1969</v>
      </c>
      <c r="E991" s="199"/>
      <c r="F991" s="208" t="s">
        <v>262</v>
      </c>
      <c r="G991" s="199">
        <v>2</v>
      </c>
      <c r="H991" s="199" t="s">
        <v>297</v>
      </c>
      <c r="I991" s="200">
        <v>708.1</v>
      </c>
      <c r="J991" s="200">
        <v>708.1</v>
      </c>
      <c r="K991" s="200">
        <v>650.9</v>
      </c>
      <c r="L991" s="209">
        <v>42</v>
      </c>
      <c r="M991" s="199" t="s">
        <v>260</v>
      </c>
      <c r="N991" s="199" t="s">
        <v>264</v>
      </c>
      <c r="O991" s="202" t="s">
        <v>960</v>
      </c>
      <c r="P991" s="203">
        <v>3784795.35</v>
      </c>
      <c r="Q991" s="203">
        <v>0</v>
      </c>
      <c r="R991" s="203">
        <v>0</v>
      </c>
      <c r="S991" s="203">
        <f>P991-Q991-R991</f>
        <v>3784795.35</v>
      </c>
      <c r="T991" s="203">
        <f t="shared" si="271"/>
        <v>5345.0012003954243</v>
      </c>
      <c r="U991" s="203">
        <f>V991</f>
        <v>7772.3444259285425</v>
      </c>
      <c r="V991" s="210">
        <v>7772.3444259285425</v>
      </c>
      <c r="W991" s="210">
        <f>Y991+Z991+AA991+AB991+AC991+AF991+AH991+AJ991+AL991+AN991+AO991+AP991+AQ991+AR991</f>
        <v>7772.3444259285425</v>
      </c>
      <c r="X991" s="210">
        <f>U991-T991</f>
        <v>2427.3432255331181</v>
      </c>
      <c r="Y991" s="205">
        <v>0</v>
      </c>
      <c r="Z991" s="205">
        <v>0</v>
      </c>
      <c r="AA991" s="205">
        <v>0</v>
      </c>
      <c r="AB991" s="205">
        <v>0</v>
      </c>
      <c r="AC991" s="205">
        <v>0</v>
      </c>
      <c r="AD991" s="205">
        <v>0</v>
      </c>
      <c r="AE991" s="205">
        <v>0</v>
      </c>
      <c r="AF991" s="211">
        <v>0</v>
      </c>
      <c r="AG991" s="205">
        <v>617.20000000000005</v>
      </c>
      <c r="AH991" s="211">
        <f>8917.04*AG991/I991</f>
        <v>7772.3444259285425</v>
      </c>
      <c r="AI991" s="205">
        <v>0</v>
      </c>
      <c r="AJ991" s="205">
        <v>0</v>
      </c>
      <c r="AK991" s="205">
        <v>0</v>
      </c>
      <c r="AL991" s="211">
        <v>0</v>
      </c>
      <c r="AM991" s="205">
        <v>0</v>
      </c>
      <c r="AN991" s="205">
        <v>0</v>
      </c>
      <c r="AO991" s="211">
        <v>0</v>
      </c>
      <c r="AP991" s="205">
        <v>0</v>
      </c>
      <c r="AQ991" s="204">
        <v>0</v>
      </c>
      <c r="AR991" s="204">
        <v>0</v>
      </c>
    </row>
    <row r="992" spans="1:125" s="204" customFormat="1" ht="36" customHeight="1">
      <c r="B992" s="197" t="s">
        <v>846</v>
      </c>
      <c r="C992" s="197"/>
      <c r="D992" s="199" t="s">
        <v>857</v>
      </c>
      <c r="E992" s="199" t="s">
        <v>857</v>
      </c>
      <c r="F992" s="199" t="s">
        <v>857</v>
      </c>
      <c r="G992" s="199" t="s">
        <v>857</v>
      </c>
      <c r="H992" s="199" t="s">
        <v>857</v>
      </c>
      <c r="I992" s="200">
        <f>I993</f>
        <v>788.3</v>
      </c>
      <c r="J992" s="200">
        <f>J993</f>
        <v>726.9</v>
      </c>
      <c r="K992" s="200">
        <f>K993</f>
        <v>726.9</v>
      </c>
      <c r="L992" s="201">
        <f>L993</f>
        <v>16</v>
      </c>
      <c r="M992" s="199" t="s">
        <v>857</v>
      </c>
      <c r="N992" s="199" t="s">
        <v>857</v>
      </c>
      <c r="O992" s="202" t="s">
        <v>857</v>
      </c>
      <c r="P992" s="203">
        <v>3354785.3899999997</v>
      </c>
      <c r="Q992" s="203">
        <f>Q993</f>
        <v>0</v>
      </c>
      <c r="R992" s="203">
        <f>R993</f>
        <v>0</v>
      </c>
      <c r="S992" s="203">
        <f>S993</f>
        <v>3354785.3899999997</v>
      </c>
      <c r="T992" s="203">
        <f t="shared" si="271"/>
        <v>4255.721666878092</v>
      </c>
      <c r="U992" s="203">
        <f>U993</f>
        <v>7490.6303285551203</v>
      </c>
      <c r="W992" s="217"/>
      <c r="Y992" s="205">
        <v>0</v>
      </c>
      <c r="Z992" s="205">
        <v>0</v>
      </c>
      <c r="AA992" s="205">
        <v>0</v>
      </c>
      <c r="AB992" s="205">
        <v>0</v>
      </c>
      <c r="AC992" s="205">
        <v>0</v>
      </c>
      <c r="AD992" s="205">
        <v>0</v>
      </c>
      <c r="AE992" s="205">
        <v>0</v>
      </c>
      <c r="AF992" s="205">
        <v>0</v>
      </c>
      <c r="AG992" s="205">
        <v>662.2</v>
      </c>
      <c r="AH992" s="205">
        <v>3320419.05</v>
      </c>
      <c r="AI992" s="205">
        <v>0</v>
      </c>
      <c r="AJ992" s="205">
        <v>0</v>
      </c>
      <c r="AK992" s="205">
        <v>0</v>
      </c>
      <c r="AL992" s="205">
        <v>0</v>
      </c>
      <c r="AM992" s="205">
        <v>0</v>
      </c>
      <c r="AN992" s="205">
        <v>0</v>
      </c>
      <c r="AO992" s="205">
        <v>0</v>
      </c>
      <c r="AP992" s="205">
        <v>0</v>
      </c>
      <c r="AQ992" s="204">
        <v>0</v>
      </c>
      <c r="AR992" s="204">
        <v>0</v>
      </c>
    </row>
    <row r="993" spans="1:125" s="204" customFormat="1" ht="36" customHeight="1">
      <c r="A993" s="204">
        <v>1</v>
      </c>
      <c r="B993" s="207">
        <f>SUBTOTAL(103,$A$552:A993)</f>
        <v>89</v>
      </c>
      <c r="C993" s="197" t="s">
        <v>98</v>
      </c>
      <c r="D993" s="199">
        <v>1972</v>
      </c>
      <c r="E993" s="199"/>
      <c r="F993" s="208" t="s">
        <v>262</v>
      </c>
      <c r="G993" s="199">
        <v>2</v>
      </c>
      <c r="H993" s="199" t="s">
        <v>297</v>
      </c>
      <c r="I993" s="200">
        <v>788.3</v>
      </c>
      <c r="J993" s="200">
        <v>726.9</v>
      </c>
      <c r="K993" s="200">
        <v>726.9</v>
      </c>
      <c r="L993" s="209">
        <v>16</v>
      </c>
      <c r="M993" s="199" t="s">
        <v>260</v>
      </c>
      <c r="N993" s="199" t="s">
        <v>277</v>
      </c>
      <c r="O993" s="202" t="s">
        <v>263</v>
      </c>
      <c r="P993" s="203">
        <v>3354785.3899999997</v>
      </c>
      <c r="Q993" s="203">
        <v>0</v>
      </c>
      <c r="R993" s="203">
        <v>0</v>
      </c>
      <c r="S993" s="203">
        <f>P993-Q993-R993</f>
        <v>3354785.3899999997</v>
      </c>
      <c r="T993" s="203">
        <f t="shared" si="271"/>
        <v>4255.721666878092</v>
      </c>
      <c r="U993" s="203">
        <v>7490.6303285551203</v>
      </c>
      <c r="V993" s="210">
        <v>7490.6303285551203</v>
      </c>
      <c r="W993" s="210">
        <f>Y993+Z993+AA993+AB993+AC993+AF993+AH993+AJ993+AL993+AN993+AO993+AP993+AQ993+AR993</f>
        <v>7490.6303285551203</v>
      </c>
      <c r="X993" s="210">
        <f>U993-T993</f>
        <v>3234.9086616770282</v>
      </c>
      <c r="Y993" s="205">
        <v>0</v>
      </c>
      <c r="Z993" s="205">
        <v>0</v>
      </c>
      <c r="AA993" s="205">
        <v>0</v>
      </c>
      <c r="AB993" s="205">
        <v>0</v>
      </c>
      <c r="AC993" s="205">
        <v>0</v>
      </c>
      <c r="AD993" s="205">
        <v>0</v>
      </c>
      <c r="AE993" s="205">
        <v>0</v>
      </c>
      <c r="AF993" s="211">
        <v>0</v>
      </c>
      <c r="AG993" s="205">
        <v>662.2</v>
      </c>
      <c r="AH993" s="211">
        <f>8917.04*AG993/I993</f>
        <v>7490.6303285551203</v>
      </c>
      <c r="AI993" s="205">
        <v>0</v>
      </c>
      <c r="AJ993" s="205">
        <v>0</v>
      </c>
      <c r="AK993" s="205">
        <v>0</v>
      </c>
      <c r="AL993" s="211">
        <v>0</v>
      </c>
      <c r="AM993" s="205">
        <v>0</v>
      </c>
      <c r="AN993" s="205">
        <v>0</v>
      </c>
      <c r="AO993" s="211">
        <v>0</v>
      </c>
      <c r="AP993" s="205">
        <v>0</v>
      </c>
      <c r="AQ993" s="204">
        <v>0</v>
      </c>
      <c r="AR993" s="204">
        <v>0</v>
      </c>
    </row>
    <row r="994" spans="1:125" s="204" customFormat="1" ht="36" customHeight="1">
      <c r="B994" s="197" t="s">
        <v>823</v>
      </c>
      <c r="C994" s="197"/>
      <c r="D994" s="199" t="s">
        <v>857</v>
      </c>
      <c r="E994" s="199" t="s">
        <v>857</v>
      </c>
      <c r="F994" s="199" t="s">
        <v>857</v>
      </c>
      <c r="G994" s="199" t="s">
        <v>857</v>
      </c>
      <c r="H994" s="199" t="s">
        <v>857</v>
      </c>
      <c r="I994" s="200">
        <f>I995</f>
        <v>758.5</v>
      </c>
      <c r="J994" s="200">
        <f>J995</f>
        <v>758.5</v>
      </c>
      <c r="K994" s="200">
        <f>K995</f>
        <v>400</v>
      </c>
      <c r="L994" s="201">
        <f>L995</f>
        <v>31</v>
      </c>
      <c r="M994" s="199" t="s">
        <v>857</v>
      </c>
      <c r="N994" s="199" t="s">
        <v>857</v>
      </c>
      <c r="O994" s="202" t="s">
        <v>857</v>
      </c>
      <c r="P994" s="203">
        <v>163805.13999999998</v>
      </c>
      <c r="Q994" s="203">
        <f>Q995</f>
        <v>0</v>
      </c>
      <c r="R994" s="203">
        <f>R995</f>
        <v>0</v>
      </c>
      <c r="S994" s="203">
        <f>S995</f>
        <v>163805.13999999998</v>
      </c>
      <c r="T994" s="203">
        <f t="shared" si="271"/>
        <v>215.95931443638759</v>
      </c>
      <c r="U994" s="203">
        <f>U995</f>
        <v>215.95931443638759</v>
      </c>
      <c r="W994" s="217"/>
      <c r="Y994" s="205">
        <v>0</v>
      </c>
      <c r="Z994" s="205">
        <v>0</v>
      </c>
      <c r="AA994" s="205">
        <v>0</v>
      </c>
      <c r="AB994" s="205">
        <v>162755.37</v>
      </c>
      <c r="AC994" s="205">
        <v>0</v>
      </c>
      <c r="AD994" s="205">
        <v>0</v>
      </c>
      <c r="AE994" s="205">
        <v>0</v>
      </c>
      <c r="AF994" s="205">
        <v>0</v>
      </c>
      <c r="AG994" s="205">
        <v>0</v>
      </c>
      <c r="AH994" s="205">
        <v>0</v>
      </c>
      <c r="AI994" s="205">
        <v>0</v>
      </c>
      <c r="AJ994" s="205">
        <v>0</v>
      </c>
      <c r="AK994" s="205">
        <v>0</v>
      </c>
      <c r="AL994" s="205">
        <v>0</v>
      </c>
      <c r="AM994" s="205">
        <v>0</v>
      </c>
      <c r="AN994" s="205">
        <v>0</v>
      </c>
      <c r="AO994" s="205">
        <v>0</v>
      </c>
      <c r="AP994" s="205">
        <v>0</v>
      </c>
      <c r="AQ994" s="204">
        <v>0</v>
      </c>
      <c r="AR994" s="204">
        <v>0</v>
      </c>
    </row>
    <row r="995" spans="1:125" s="204" customFormat="1" ht="36" customHeight="1">
      <c r="A995" s="204">
        <v>1</v>
      </c>
      <c r="B995" s="207">
        <f>SUBTOTAL(103,$A$552:A995)</f>
        <v>90</v>
      </c>
      <c r="C995" s="197" t="s">
        <v>1560</v>
      </c>
      <c r="D995" s="199">
        <v>1974</v>
      </c>
      <c r="E995" s="199"/>
      <c r="F995" s="208" t="s">
        <v>1299</v>
      </c>
      <c r="G995" s="199">
        <v>2</v>
      </c>
      <c r="H995" s="199" t="s">
        <v>306</v>
      </c>
      <c r="I995" s="200">
        <v>758.5</v>
      </c>
      <c r="J995" s="200">
        <v>758.5</v>
      </c>
      <c r="K995" s="200">
        <v>400</v>
      </c>
      <c r="L995" s="209">
        <v>31</v>
      </c>
      <c r="M995" s="199" t="s">
        <v>260</v>
      </c>
      <c r="N995" s="199" t="s">
        <v>261</v>
      </c>
      <c r="O995" s="202" t="s">
        <v>263</v>
      </c>
      <c r="P995" s="203">
        <v>163805.13999999998</v>
      </c>
      <c r="Q995" s="203">
        <v>0</v>
      </c>
      <c r="R995" s="203">
        <v>0</v>
      </c>
      <c r="S995" s="203">
        <f>P995-Q995-R995</f>
        <v>163805.13999999998</v>
      </c>
      <c r="T995" s="203">
        <f t="shared" si="271"/>
        <v>215.95931443638759</v>
      </c>
      <c r="U995" s="203">
        <v>215.95931443638759</v>
      </c>
      <c r="V995" s="210">
        <f>W995</f>
        <v>184.98</v>
      </c>
      <c r="W995" s="210">
        <f>Y995+Z995+AA995+AB995+AC995+AF995+AH995+AJ995+AL995+AN995+AO995+AP995+AQ995+AR995</f>
        <v>184.98</v>
      </c>
      <c r="X995" s="210">
        <f>U995-T995</f>
        <v>0</v>
      </c>
      <c r="Y995" s="205">
        <v>0</v>
      </c>
      <c r="Z995" s="205">
        <v>0</v>
      </c>
      <c r="AA995" s="205">
        <v>0</v>
      </c>
      <c r="AB995" s="205">
        <v>184.98</v>
      </c>
      <c r="AC995" s="205">
        <v>0</v>
      </c>
      <c r="AD995" s="205">
        <v>0</v>
      </c>
      <c r="AE995" s="205">
        <v>0</v>
      </c>
      <c r="AF995" s="211">
        <v>0</v>
      </c>
      <c r="AG995" s="205">
        <v>0</v>
      </c>
      <c r="AH995" s="205">
        <v>0</v>
      </c>
      <c r="AI995" s="205">
        <v>0</v>
      </c>
      <c r="AJ995" s="205">
        <v>0</v>
      </c>
      <c r="AK995" s="205">
        <v>0</v>
      </c>
      <c r="AL995" s="211">
        <v>0</v>
      </c>
      <c r="AM995" s="205">
        <v>0</v>
      </c>
      <c r="AN995" s="205">
        <v>0</v>
      </c>
      <c r="AO995" s="211">
        <v>0</v>
      </c>
      <c r="AP995" s="205">
        <v>0</v>
      </c>
      <c r="AQ995" s="204">
        <v>0</v>
      </c>
      <c r="AR995" s="204">
        <v>0</v>
      </c>
    </row>
    <row r="996" spans="1:125" s="204" customFormat="1" ht="36" customHeight="1">
      <c r="B996" s="197" t="s">
        <v>824</v>
      </c>
      <c r="C996" s="197"/>
      <c r="D996" s="199" t="s">
        <v>857</v>
      </c>
      <c r="E996" s="199" t="s">
        <v>857</v>
      </c>
      <c r="F996" s="199" t="s">
        <v>857</v>
      </c>
      <c r="G996" s="199" t="s">
        <v>857</v>
      </c>
      <c r="H996" s="199" t="s">
        <v>857</v>
      </c>
      <c r="I996" s="200">
        <f>I997</f>
        <v>707.1</v>
      </c>
      <c r="J996" s="200">
        <f>J997</f>
        <v>649.5</v>
      </c>
      <c r="K996" s="200">
        <f>K997</f>
        <v>464</v>
      </c>
      <c r="L996" s="201">
        <f>L997</f>
        <v>16</v>
      </c>
      <c r="M996" s="199" t="s">
        <v>857</v>
      </c>
      <c r="N996" s="199" t="s">
        <v>857</v>
      </c>
      <c r="O996" s="202" t="s">
        <v>857</v>
      </c>
      <c r="P996" s="203">
        <v>2903691.31</v>
      </c>
      <c r="Q996" s="203">
        <f>Q997</f>
        <v>0</v>
      </c>
      <c r="R996" s="203">
        <f>R997</f>
        <v>0</v>
      </c>
      <c r="S996" s="203">
        <f>S997</f>
        <v>2903691.31</v>
      </c>
      <c r="T996" s="203">
        <f t="shared" si="271"/>
        <v>4106.4790128694667</v>
      </c>
      <c r="U996" s="203">
        <f>U997</f>
        <v>8285.2429359355119</v>
      </c>
      <c r="W996" s="217"/>
      <c r="Y996" s="205">
        <v>0</v>
      </c>
      <c r="Z996" s="205">
        <v>0</v>
      </c>
      <c r="AA996" s="205">
        <v>0</v>
      </c>
      <c r="AB996" s="205">
        <v>0</v>
      </c>
      <c r="AC996" s="205">
        <v>0</v>
      </c>
      <c r="AD996" s="205">
        <v>0</v>
      </c>
      <c r="AE996" s="205">
        <v>0</v>
      </c>
      <c r="AF996" s="205">
        <v>0</v>
      </c>
      <c r="AG996" s="205">
        <v>657</v>
      </c>
      <c r="AH996" s="205">
        <v>2801221.52</v>
      </c>
      <c r="AI996" s="205">
        <v>0</v>
      </c>
      <c r="AJ996" s="205">
        <v>0</v>
      </c>
      <c r="AK996" s="205">
        <v>0</v>
      </c>
      <c r="AL996" s="205">
        <v>0</v>
      </c>
      <c r="AM996" s="205">
        <v>0</v>
      </c>
      <c r="AN996" s="205">
        <v>0</v>
      </c>
      <c r="AO996" s="205">
        <v>0</v>
      </c>
      <c r="AP996" s="205">
        <v>0</v>
      </c>
      <c r="AQ996" s="204">
        <v>0</v>
      </c>
      <c r="AR996" s="204">
        <v>0</v>
      </c>
    </row>
    <row r="997" spans="1:125" s="204" customFormat="1" ht="36" customHeight="1">
      <c r="A997" s="204">
        <v>1</v>
      </c>
      <c r="B997" s="207">
        <f>SUBTOTAL(103,$A$552:A997)</f>
        <v>91</v>
      </c>
      <c r="C997" s="197" t="s">
        <v>99</v>
      </c>
      <c r="D997" s="199">
        <v>1971</v>
      </c>
      <c r="E997" s="199"/>
      <c r="F997" s="208" t="s">
        <v>262</v>
      </c>
      <c r="G997" s="199">
        <v>2</v>
      </c>
      <c r="H997" s="199" t="s">
        <v>297</v>
      </c>
      <c r="I997" s="200">
        <v>707.1</v>
      </c>
      <c r="J997" s="200">
        <v>649.5</v>
      </c>
      <c r="K997" s="200">
        <v>464</v>
      </c>
      <c r="L997" s="209">
        <v>16</v>
      </c>
      <c r="M997" s="199" t="s">
        <v>260</v>
      </c>
      <c r="N997" s="199" t="s">
        <v>264</v>
      </c>
      <c r="O997" s="202" t="s">
        <v>276</v>
      </c>
      <c r="P997" s="203">
        <v>2903691.31</v>
      </c>
      <c r="Q997" s="203">
        <v>0</v>
      </c>
      <c r="R997" s="203">
        <v>0</v>
      </c>
      <c r="S997" s="203">
        <f>P997-Q997-R997</f>
        <v>2903691.31</v>
      </c>
      <c r="T997" s="203">
        <f t="shared" si="271"/>
        <v>4106.4790128694667</v>
      </c>
      <c r="U997" s="203">
        <v>8285.2429359355119</v>
      </c>
      <c r="V997" s="210">
        <v>8285.2429359355119</v>
      </c>
      <c r="W997" s="210">
        <f>Y997+Z997+AA997+AB997+AC997+AF997+AH997+AJ997+AL997+AN997+AO997+AP997+AQ997+AR997</f>
        <v>8285.2429359355119</v>
      </c>
      <c r="X997" s="210">
        <f>U997-T997</f>
        <v>4178.7639230660452</v>
      </c>
      <c r="Y997" s="205">
        <v>0</v>
      </c>
      <c r="Z997" s="205">
        <v>0</v>
      </c>
      <c r="AA997" s="205">
        <v>0</v>
      </c>
      <c r="AB997" s="205">
        <v>0</v>
      </c>
      <c r="AC997" s="205">
        <v>0</v>
      </c>
      <c r="AD997" s="205">
        <v>0</v>
      </c>
      <c r="AE997" s="205">
        <v>0</v>
      </c>
      <c r="AF997" s="211">
        <v>0</v>
      </c>
      <c r="AG997" s="205">
        <v>657</v>
      </c>
      <c r="AH997" s="211">
        <f>8917.04*AG997/I997</f>
        <v>8285.2429359355119</v>
      </c>
      <c r="AI997" s="205">
        <v>0</v>
      </c>
      <c r="AJ997" s="205">
        <v>0</v>
      </c>
      <c r="AK997" s="205">
        <v>0</v>
      </c>
      <c r="AL997" s="211">
        <v>0</v>
      </c>
      <c r="AM997" s="205">
        <v>0</v>
      </c>
      <c r="AN997" s="205">
        <v>0</v>
      </c>
      <c r="AO997" s="211">
        <v>0</v>
      </c>
      <c r="AP997" s="205">
        <v>0</v>
      </c>
      <c r="AQ997" s="204">
        <v>0</v>
      </c>
      <c r="AR997" s="204">
        <v>0</v>
      </c>
    </row>
    <row r="998" spans="1:125" s="204" customFormat="1" ht="36" customHeight="1">
      <c r="B998" s="197" t="s">
        <v>825</v>
      </c>
      <c r="C998" s="212"/>
      <c r="D998" s="199" t="s">
        <v>857</v>
      </c>
      <c r="E998" s="199" t="s">
        <v>857</v>
      </c>
      <c r="F998" s="199" t="s">
        <v>857</v>
      </c>
      <c r="G998" s="199" t="s">
        <v>857</v>
      </c>
      <c r="H998" s="199" t="s">
        <v>857</v>
      </c>
      <c r="I998" s="200">
        <f>SUM(I999:I1003)</f>
        <v>4001.3</v>
      </c>
      <c r="J998" s="200">
        <f>SUM(J999:J1003)</f>
        <v>3229.2999999999997</v>
      </c>
      <c r="K998" s="200">
        <f>SUM(K999:K1003)</f>
        <v>2888.5</v>
      </c>
      <c r="L998" s="201">
        <f>SUM(L999:L1003)</f>
        <v>145</v>
      </c>
      <c r="M998" s="199" t="s">
        <v>857</v>
      </c>
      <c r="N998" s="199" t="s">
        <v>857</v>
      </c>
      <c r="O998" s="202" t="s">
        <v>857</v>
      </c>
      <c r="P998" s="203">
        <v>5215743.3599999994</v>
      </c>
      <c r="Q998" s="203">
        <f>SUM(Q999:Q1003)</f>
        <v>0</v>
      </c>
      <c r="R998" s="203">
        <f>SUM(R999:R1003)</f>
        <v>0</v>
      </c>
      <c r="S998" s="203">
        <f>SUM(S999:S1003)</f>
        <v>5215743.3599999994</v>
      </c>
      <c r="T998" s="203">
        <f t="shared" si="271"/>
        <v>1303.5121985354758</v>
      </c>
      <c r="U998" s="203">
        <f>MAX(U999:U1003)</f>
        <v>5486.6033592782969</v>
      </c>
      <c r="W998" s="217"/>
      <c r="Y998" s="205">
        <v>0</v>
      </c>
      <c r="Z998" s="205">
        <v>0</v>
      </c>
      <c r="AA998" s="205">
        <v>0</v>
      </c>
      <c r="AB998" s="205">
        <v>0</v>
      </c>
      <c r="AC998" s="205">
        <v>632620</v>
      </c>
      <c r="AD998" s="205">
        <v>0</v>
      </c>
      <c r="AE998" s="205">
        <v>0</v>
      </c>
      <c r="AF998" s="205">
        <v>0</v>
      </c>
      <c r="AG998" s="205">
        <v>586.55999999999995</v>
      </c>
      <c r="AH998" s="205">
        <v>2337142.35</v>
      </c>
      <c r="AI998" s="205">
        <v>0</v>
      </c>
      <c r="AJ998" s="205">
        <v>0</v>
      </c>
      <c r="AK998" s="205">
        <v>623.35</v>
      </c>
      <c r="AL998" s="205">
        <v>1933497.22</v>
      </c>
      <c r="AM998" s="205">
        <v>0</v>
      </c>
      <c r="AN998" s="205">
        <v>0</v>
      </c>
      <c r="AO998" s="205">
        <v>0</v>
      </c>
      <c r="AP998" s="205">
        <v>0</v>
      </c>
      <c r="AQ998" s="204">
        <v>0</v>
      </c>
      <c r="AR998" s="204">
        <v>0</v>
      </c>
    </row>
    <row r="999" spans="1:125" s="204" customFormat="1" ht="36" customHeight="1">
      <c r="A999" s="204">
        <v>1</v>
      </c>
      <c r="B999" s="207">
        <f>SUBTOTAL(103,$A$552:A999)</f>
        <v>92</v>
      </c>
      <c r="C999" s="197" t="s">
        <v>186</v>
      </c>
      <c r="D999" s="199" t="s">
        <v>303</v>
      </c>
      <c r="E999" s="199"/>
      <c r="F999" s="208" t="s">
        <v>262</v>
      </c>
      <c r="G999" s="199" t="s">
        <v>297</v>
      </c>
      <c r="H999" s="199" t="s">
        <v>297</v>
      </c>
      <c r="I999" s="200">
        <v>953.3</v>
      </c>
      <c r="J999" s="200">
        <v>668.7</v>
      </c>
      <c r="K999" s="200">
        <v>542.29999999999995</v>
      </c>
      <c r="L999" s="209">
        <v>31</v>
      </c>
      <c r="M999" s="199" t="s">
        <v>260</v>
      </c>
      <c r="N999" s="199" t="s">
        <v>261</v>
      </c>
      <c r="O999" s="202" t="s">
        <v>263</v>
      </c>
      <c r="P999" s="203">
        <v>2426773.7500000005</v>
      </c>
      <c r="Q999" s="203">
        <v>0</v>
      </c>
      <c r="R999" s="203">
        <v>0</v>
      </c>
      <c r="S999" s="203">
        <f>P999-Q999-R999</f>
        <v>2426773.7500000005</v>
      </c>
      <c r="T999" s="203">
        <f t="shared" si="271"/>
        <v>2545.6558795762094</v>
      </c>
      <c r="U999" s="203">
        <v>5486.6033592782969</v>
      </c>
      <c r="V999" s="210">
        <v>5486.6033592782969</v>
      </c>
      <c r="W999" s="210">
        <f t="shared" ref="W999:W1003" si="274">Y999+Z999+AA999+AB999+AC999+AF999+AH999+AJ999+AL999+AN999+AO999+AP999+AQ999+AR999</f>
        <v>5486.6033592782969</v>
      </c>
      <c r="X999" s="210">
        <f t="shared" ref="X999:X1003" si="275">U999-T999</f>
        <v>2940.9474797020875</v>
      </c>
      <c r="Y999" s="205">
        <v>0</v>
      </c>
      <c r="Z999" s="205">
        <v>0</v>
      </c>
      <c r="AA999" s="205">
        <v>0</v>
      </c>
      <c r="AB999" s="205">
        <v>0</v>
      </c>
      <c r="AC999" s="205">
        <v>0</v>
      </c>
      <c r="AD999" s="205">
        <v>0</v>
      </c>
      <c r="AE999" s="205">
        <v>0</v>
      </c>
      <c r="AF999" s="211">
        <v>0</v>
      </c>
      <c r="AG999" s="205">
        <v>586.55999999999995</v>
      </c>
      <c r="AH999" s="211">
        <f>8917.04*AG999/I999</f>
        <v>5486.6033592782969</v>
      </c>
      <c r="AI999" s="205">
        <v>0</v>
      </c>
      <c r="AJ999" s="205">
        <v>0</v>
      </c>
      <c r="AK999" s="205">
        <v>0</v>
      </c>
      <c r="AL999" s="211">
        <v>0</v>
      </c>
      <c r="AM999" s="205">
        <v>0</v>
      </c>
      <c r="AN999" s="205">
        <v>0</v>
      </c>
      <c r="AO999" s="211">
        <v>0</v>
      </c>
      <c r="AP999" s="205">
        <v>0</v>
      </c>
      <c r="AQ999" s="204">
        <v>0</v>
      </c>
      <c r="AR999" s="204">
        <v>0</v>
      </c>
    </row>
    <row r="1000" spans="1:125" s="204" customFormat="1" ht="36" customHeight="1">
      <c r="A1000" s="204">
        <v>1</v>
      </c>
      <c r="B1000" s="207">
        <f>SUBTOTAL(103,$A$552:A1000)</f>
        <v>93</v>
      </c>
      <c r="C1000" s="197" t="s">
        <v>188</v>
      </c>
      <c r="D1000" s="199" t="s">
        <v>301</v>
      </c>
      <c r="E1000" s="199"/>
      <c r="F1000" s="208" t="s">
        <v>312</v>
      </c>
      <c r="G1000" s="199" t="s">
        <v>297</v>
      </c>
      <c r="H1000" s="199" t="s">
        <v>297</v>
      </c>
      <c r="I1000" s="200">
        <v>1058.5999999999999</v>
      </c>
      <c r="J1000" s="200">
        <v>653.79999999999995</v>
      </c>
      <c r="K1000" s="200">
        <v>608.29999999999995</v>
      </c>
      <c r="L1000" s="209">
        <v>42</v>
      </c>
      <c r="M1000" s="199" t="s">
        <v>260</v>
      </c>
      <c r="N1000" s="199" t="s">
        <v>261</v>
      </c>
      <c r="O1000" s="202" t="s">
        <v>263</v>
      </c>
      <c r="P1000" s="203">
        <v>2025661.5499999998</v>
      </c>
      <c r="Q1000" s="203">
        <v>0</v>
      </c>
      <c r="R1000" s="203">
        <v>0</v>
      </c>
      <c r="S1000" s="203">
        <f>P1000-Q1000-R1000</f>
        <v>2025661.5499999998</v>
      </c>
      <c r="T1000" s="203">
        <f t="shared" si="271"/>
        <v>1913.5287644058189</v>
      </c>
      <c r="U1000" s="203">
        <f>V1000</f>
        <v>4594.5181782542986</v>
      </c>
      <c r="V1000" s="210">
        <v>4594.5181782542986</v>
      </c>
      <c r="W1000" s="210">
        <f t="shared" si="274"/>
        <v>4594.5181782542986</v>
      </c>
      <c r="X1000" s="210">
        <f t="shared" si="275"/>
        <v>2680.9894138484797</v>
      </c>
      <c r="Y1000" s="205">
        <v>0</v>
      </c>
      <c r="Z1000" s="205">
        <v>0</v>
      </c>
      <c r="AA1000" s="205">
        <v>0</v>
      </c>
      <c r="AB1000" s="205">
        <v>0</v>
      </c>
      <c r="AC1000" s="205">
        <v>0</v>
      </c>
      <c r="AD1000" s="205">
        <v>0</v>
      </c>
      <c r="AE1000" s="205">
        <v>0</v>
      </c>
      <c r="AF1000" s="211">
        <v>0</v>
      </c>
      <c r="AG1000" s="205">
        <v>0</v>
      </c>
      <c r="AH1000" s="205">
        <v>0</v>
      </c>
      <c r="AI1000" s="205">
        <v>0</v>
      </c>
      <c r="AJ1000" s="205">
        <v>0</v>
      </c>
      <c r="AK1000" s="205">
        <v>623.35</v>
      </c>
      <c r="AL1000" s="211">
        <f>7802.61*AK1000/I1000</f>
        <v>4594.5181782542986</v>
      </c>
      <c r="AM1000" s="205">
        <v>0</v>
      </c>
      <c r="AN1000" s="205">
        <v>0</v>
      </c>
      <c r="AO1000" s="211">
        <v>0</v>
      </c>
      <c r="AP1000" s="205">
        <v>0</v>
      </c>
      <c r="AQ1000" s="204">
        <v>0</v>
      </c>
      <c r="AR1000" s="204">
        <v>0</v>
      </c>
    </row>
    <row r="1001" spans="1:125" s="204" customFormat="1" ht="36" customHeight="1">
      <c r="A1001" s="204">
        <v>1</v>
      </c>
      <c r="B1001" s="207">
        <f>SUBTOTAL(103,$A$552:A1001)</f>
        <v>94</v>
      </c>
      <c r="C1001" s="197" t="s">
        <v>1227</v>
      </c>
      <c r="D1001" s="199">
        <v>1967</v>
      </c>
      <c r="E1001" s="199">
        <v>2014</v>
      </c>
      <c r="F1001" s="208" t="s">
        <v>262</v>
      </c>
      <c r="G1001" s="199">
        <v>2</v>
      </c>
      <c r="H1001" s="199" t="s">
        <v>302</v>
      </c>
      <c r="I1001" s="203">
        <v>925.4</v>
      </c>
      <c r="J1001" s="203">
        <v>925</v>
      </c>
      <c r="K1001" s="203">
        <v>759.4</v>
      </c>
      <c r="L1001" s="209">
        <v>28</v>
      </c>
      <c r="M1001" s="199" t="s">
        <v>260</v>
      </c>
      <c r="N1001" s="199" t="s">
        <v>264</v>
      </c>
      <c r="O1001" s="202" t="s">
        <v>1305</v>
      </c>
      <c r="P1001" s="203">
        <v>638882.93999999994</v>
      </c>
      <c r="Q1001" s="203">
        <v>0</v>
      </c>
      <c r="R1001" s="203">
        <v>0</v>
      </c>
      <c r="S1001" s="203">
        <f>P1001-Q1001-R1001</f>
        <v>638882.93999999994</v>
      </c>
      <c r="T1001" s="203">
        <f>P1001/I1001</f>
        <v>690.38571428571424</v>
      </c>
      <c r="U1001" s="203">
        <v>810.46</v>
      </c>
      <c r="V1001" s="210">
        <v>810.46</v>
      </c>
      <c r="W1001" s="210">
        <f t="shared" si="274"/>
        <v>810.46</v>
      </c>
      <c r="X1001" s="210">
        <f t="shared" si="275"/>
        <v>120.07428571428579</v>
      </c>
      <c r="Y1001" s="205">
        <v>0</v>
      </c>
      <c r="Z1001" s="205">
        <v>0</v>
      </c>
      <c r="AA1001" s="205">
        <v>0</v>
      </c>
      <c r="AB1001" s="205">
        <v>0</v>
      </c>
      <c r="AC1001" s="205">
        <v>810.46</v>
      </c>
      <c r="AD1001" s="205">
        <v>0</v>
      </c>
      <c r="AE1001" s="205">
        <v>0</v>
      </c>
      <c r="AF1001" s="211">
        <v>0</v>
      </c>
      <c r="AG1001" s="205">
        <v>0</v>
      </c>
      <c r="AH1001" s="205">
        <v>0</v>
      </c>
      <c r="AI1001" s="205">
        <v>0</v>
      </c>
      <c r="AJ1001" s="205">
        <v>0</v>
      </c>
      <c r="AK1001" s="205">
        <v>0</v>
      </c>
      <c r="AL1001" s="211">
        <v>0</v>
      </c>
      <c r="AM1001" s="205">
        <v>0</v>
      </c>
      <c r="AN1001" s="205">
        <v>0</v>
      </c>
      <c r="AO1001" s="211">
        <v>0</v>
      </c>
      <c r="AP1001" s="205">
        <v>0</v>
      </c>
      <c r="AQ1001" s="204">
        <v>0</v>
      </c>
      <c r="AR1001" s="204">
        <v>0</v>
      </c>
    </row>
    <row r="1002" spans="1:125" s="123" customFormat="1" ht="36" customHeight="1">
      <c r="A1002" s="204">
        <v>1</v>
      </c>
      <c r="B1002" s="207">
        <f>SUBTOTAL(103,$A$552:A1002)</f>
        <v>95</v>
      </c>
      <c r="C1002" s="228" t="s">
        <v>192</v>
      </c>
      <c r="D1002" s="199" t="s">
        <v>308</v>
      </c>
      <c r="E1002" s="199"/>
      <c r="F1002" s="229" t="s">
        <v>312</v>
      </c>
      <c r="G1002" s="199" t="s">
        <v>306</v>
      </c>
      <c r="H1002" s="199" t="s">
        <v>298</v>
      </c>
      <c r="I1002" s="200">
        <v>533.70000000000005</v>
      </c>
      <c r="J1002" s="200">
        <v>492.1</v>
      </c>
      <c r="K1002" s="200">
        <v>488.8</v>
      </c>
      <c r="L1002" s="230">
        <v>13</v>
      </c>
      <c r="M1002" s="199" t="s">
        <v>260</v>
      </c>
      <c r="N1002" s="199" t="s">
        <v>261</v>
      </c>
      <c r="O1002" s="199" t="s">
        <v>263</v>
      </c>
      <c r="P1002" s="200">
        <v>58730.77</v>
      </c>
      <c r="Q1002" s="200">
        <v>0</v>
      </c>
      <c r="R1002" s="200">
        <v>0</v>
      </c>
      <c r="S1002" s="200">
        <f>P1002-Q1002-R1002</f>
        <v>58730.77</v>
      </c>
      <c r="T1002" s="203">
        <f t="shared" si="271"/>
        <v>110.04453813003559</v>
      </c>
      <c r="U1002" s="218">
        <f>T1002</f>
        <v>110.04453813003559</v>
      </c>
      <c r="V1002" s="210">
        <v>110.04453813003559</v>
      </c>
      <c r="W1002" s="210">
        <f t="shared" si="274"/>
        <v>0</v>
      </c>
      <c r="X1002" s="210">
        <f t="shared" si="275"/>
        <v>0</v>
      </c>
      <c r="Y1002" s="205">
        <v>0</v>
      </c>
      <c r="Z1002" s="205">
        <v>0</v>
      </c>
      <c r="AA1002" s="231">
        <v>0</v>
      </c>
      <c r="AB1002" s="231">
        <v>0</v>
      </c>
      <c r="AC1002" s="231">
        <v>0</v>
      </c>
      <c r="AD1002" s="231">
        <v>0</v>
      </c>
      <c r="AE1002" s="231">
        <v>0</v>
      </c>
      <c r="AF1002" s="211">
        <v>0</v>
      </c>
      <c r="AG1002" s="231">
        <v>0</v>
      </c>
      <c r="AH1002" s="231">
        <v>0</v>
      </c>
      <c r="AI1002" s="231">
        <v>0</v>
      </c>
      <c r="AJ1002" s="231">
        <v>0</v>
      </c>
      <c r="AK1002" s="231">
        <v>0</v>
      </c>
      <c r="AL1002" s="232">
        <v>0</v>
      </c>
      <c r="AM1002" s="231">
        <v>0</v>
      </c>
      <c r="AN1002" s="231">
        <v>0</v>
      </c>
      <c r="AO1002" s="232">
        <v>0</v>
      </c>
      <c r="AP1002" s="231">
        <v>0</v>
      </c>
      <c r="AQ1002" s="123">
        <v>0</v>
      </c>
      <c r="AR1002" s="123">
        <v>0</v>
      </c>
      <c r="BC1002" s="233"/>
      <c r="BD1002" s="233"/>
      <c r="BE1002" s="233"/>
      <c r="CB1002" s="234"/>
      <c r="DE1002" s="235"/>
      <c r="DU1002" s="236"/>
    </row>
    <row r="1003" spans="1:125" s="123" customFormat="1" ht="36" customHeight="1">
      <c r="A1003" s="204">
        <v>1</v>
      </c>
      <c r="B1003" s="207">
        <f>SUBTOTAL(103,$A$552:A1003)</f>
        <v>96</v>
      </c>
      <c r="C1003" s="228" t="s">
        <v>193</v>
      </c>
      <c r="D1003" s="199">
        <v>1971</v>
      </c>
      <c r="E1003" s="199"/>
      <c r="F1003" s="229" t="s">
        <v>312</v>
      </c>
      <c r="G1003" s="199" t="s">
        <v>306</v>
      </c>
      <c r="H1003" s="199" t="s">
        <v>298</v>
      </c>
      <c r="I1003" s="200">
        <v>530.29999999999995</v>
      </c>
      <c r="J1003" s="200">
        <v>489.7</v>
      </c>
      <c r="K1003" s="200">
        <v>489.7</v>
      </c>
      <c r="L1003" s="230">
        <v>31</v>
      </c>
      <c r="M1003" s="199" t="s">
        <v>260</v>
      </c>
      <c r="N1003" s="199" t="s">
        <v>261</v>
      </c>
      <c r="O1003" s="199" t="s">
        <v>263</v>
      </c>
      <c r="P1003" s="200">
        <v>65694.350000000006</v>
      </c>
      <c r="Q1003" s="200">
        <v>0</v>
      </c>
      <c r="R1003" s="200">
        <v>0</v>
      </c>
      <c r="S1003" s="200">
        <f>P1003-Q1003-R1003</f>
        <v>65694.350000000006</v>
      </c>
      <c r="T1003" s="203">
        <f t="shared" si="271"/>
        <v>123.8814821798982</v>
      </c>
      <c r="U1003" s="218">
        <f>T1003</f>
        <v>123.8814821798982</v>
      </c>
      <c r="V1003" s="210">
        <v>123.8814821798982</v>
      </c>
      <c r="W1003" s="210">
        <f t="shared" si="274"/>
        <v>0</v>
      </c>
      <c r="X1003" s="210">
        <f t="shared" si="275"/>
        <v>0</v>
      </c>
      <c r="Y1003" s="205">
        <v>0</v>
      </c>
      <c r="Z1003" s="205">
        <v>0</v>
      </c>
      <c r="AA1003" s="231">
        <v>0</v>
      </c>
      <c r="AB1003" s="231">
        <v>0</v>
      </c>
      <c r="AC1003" s="231">
        <v>0</v>
      </c>
      <c r="AD1003" s="231">
        <v>0</v>
      </c>
      <c r="AE1003" s="231">
        <v>0</v>
      </c>
      <c r="AF1003" s="211">
        <v>0</v>
      </c>
      <c r="AG1003" s="231">
        <v>0</v>
      </c>
      <c r="AH1003" s="231">
        <v>0</v>
      </c>
      <c r="AI1003" s="231">
        <v>0</v>
      </c>
      <c r="AJ1003" s="231">
        <v>0</v>
      </c>
      <c r="AK1003" s="231">
        <v>0</v>
      </c>
      <c r="AL1003" s="232">
        <v>0</v>
      </c>
      <c r="AM1003" s="231">
        <v>0</v>
      </c>
      <c r="AN1003" s="231">
        <v>0</v>
      </c>
      <c r="AO1003" s="232">
        <v>0</v>
      </c>
      <c r="AP1003" s="231">
        <v>0</v>
      </c>
      <c r="AQ1003" s="123">
        <v>0</v>
      </c>
      <c r="AR1003" s="123">
        <v>0</v>
      </c>
      <c r="BC1003" s="233"/>
      <c r="BD1003" s="233"/>
      <c r="BE1003" s="233"/>
      <c r="CB1003" s="234"/>
      <c r="DE1003" s="235"/>
      <c r="DU1003" s="236"/>
    </row>
    <row r="1004" spans="1:125" s="204" customFormat="1" ht="36" customHeight="1">
      <c r="B1004" s="197" t="s">
        <v>826</v>
      </c>
      <c r="C1004" s="197"/>
      <c r="D1004" s="199" t="s">
        <v>857</v>
      </c>
      <c r="E1004" s="199" t="s">
        <v>857</v>
      </c>
      <c r="F1004" s="199" t="s">
        <v>857</v>
      </c>
      <c r="G1004" s="199" t="s">
        <v>857</v>
      </c>
      <c r="H1004" s="199" t="s">
        <v>857</v>
      </c>
      <c r="I1004" s="200">
        <f>I1005</f>
        <v>1492</v>
      </c>
      <c r="J1004" s="200">
        <f>J1005</f>
        <v>1369.9</v>
      </c>
      <c r="K1004" s="200">
        <f>K1005</f>
        <v>1369.9</v>
      </c>
      <c r="L1004" s="201">
        <f>L1005</f>
        <v>70</v>
      </c>
      <c r="M1004" s="199" t="s">
        <v>857</v>
      </c>
      <c r="N1004" s="199" t="s">
        <v>857</v>
      </c>
      <c r="O1004" s="202" t="s">
        <v>857</v>
      </c>
      <c r="P1004" s="203">
        <v>68452.92</v>
      </c>
      <c r="Q1004" s="203">
        <f>Q1005</f>
        <v>0</v>
      </c>
      <c r="R1004" s="203">
        <f>R1005</f>
        <v>0</v>
      </c>
      <c r="S1004" s="203">
        <f>S1005</f>
        <v>68452.92</v>
      </c>
      <c r="T1004" s="203">
        <f>P1004/I1004</f>
        <v>45.879973190348522</v>
      </c>
      <c r="U1004" s="203">
        <f>U1005</f>
        <v>45.879973190348522</v>
      </c>
      <c r="W1004" s="217"/>
      <c r="Y1004" s="205">
        <v>0</v>
      </c>
      <c r="Z1004" s="205">
        <v>0</v>
      </c>
      <c r="AA1004" s="205">
        <v>0</v>
      </c>
      <c r="AB1004" s="205">
        <v>0</v>
      </c>
      <c r="AC1004" s="205">
        <v>0</v>
      </c>
      <c r="AD1004" s="205">
        <v>0</v>
      </c>
      <c r="AE1004" s="205">
        <v>0</v>
      </c>
      <c r="AF1004" s="205">
        <v>0</v>
      </c>
      <c r="AG1004" s="205">
        <v>0</v>
      </c>
      <c r="AH1004" s="205">
        <v>0</v>
      </c>
      <c r="AI1004" s="205">
        <v>0</v>
      </c>
      <c r="AJ1004" s="205">
        <v>0</v>
      </c>
      <c r="AK1004" s="205">
        <v>0</v>
      </c>
      <c r="AL1004" s="205">
        <v>0</v>
      </c>
      <c r="AM1004" s="205">
        <v>0</v>
      </c>
      <c r="AN1004" s="205">
        <v>0</v>
      </c>
      <c r="AO1004" s="205">
        <v>0</v>
      </c>
      <c r="AP1004" s="205">
        <v>0</v>
      </c>
      <c r="AQ1004" s="204">
        <v>0</v>
      </c>
      <c r="AR1004" s="204">
        <v>0</v>
      </c>
    </row>
    <row r="1005" spans="1:125" s="204" customFormat="1" ht="36" customHeight="1">
      <c r="A1005" s="204">
        <v>1</v>
      </c>
      <c r="B1005" s="207">
        <f>SUBTOTAL(103,$A$552:A1005)</f>
        <v>97</v>
      </c>
      <c r="C1005" s="197" t="s">
        <v>2221</v>
      </c>
      <c r="D1005" s="199">
        <v>1982</v>
      </c>
      <c r="E1005" s="199"/>
      <c r="F1005" s="208" t="s">
        <v>312</v>
      </c>
      <c r="G1005" s="199">
        <v>3</v>
      </c>
      <c r="H1005" s="199" t="s">
        <v>306</v>
      </c>
      <c r="I1005" s="200">
        <v>1492</v>
      </c>
      <c r="J1005" s="200">
        <v>1369.9</v>
      </c>
      <c r="K1005" s="200">
        <v>1369.9</v>
      </c>
      <c r="L1005" s="209">
        <v>70</v>
      </c>
      <c r="M1005" s="199" t="s">
        <v>260</v>
      </c>
      <c r="N1005" s="199" t="s">
        <v>261</v>
      </c>
      <c r="O1005" s="202" t="s">
        <v>263</v>
      </c>
      <c r="P1005" s="203">
        <v>68452.92</v>
      </c>
      <c r="Q1005" s="203">
        <v>0</v>
      </c>
      <c r="R1005" s="203">
        <v>0</v>
      </c>
      <c r="S1005" s="203">
        <f>P1005-Q1005-R1005</f>
        <v>68452.92</v>
      </c>
      <c r="T1005" s="203">
        <f>P1005/I1005</f>
        <v>45.879973190348522</v>
      </c>
      <c r="U1005" s="203">
        <f>V1005</f>
        <v>45.879973190348522</v>
      </c>
      <c r="V1005" s="210">
        <v>45.879973190348522</v>
      </c>
      <c r="W1005" s="210">
        <f>Y1005+Z1005+AA1005+AB1005+AC1005+AF1005+AH1005+AJ1005+AL1005+AN1005+AO1005+AP1005+AQ1005+AR1005</f>
        <v>0</v>
      </c>
      <c r="X1005" s="210">
        <f>U1005-T1005</f>
        <v>0</v>
      </c>
      <c r="Y1005" s="205">
        <v>0</v>
      </c>
      <c r="Z1005" s="205">
        <v>0</v>
      </c>
      <c r="AA1005" s="205">
        <v>0</v>
      </c>
      <c r="AB1005" s="205">
        <v>0</v>
      </c>
      <c r="AC1005" s="205">
        <v>0</v>
      </c>
      <c r="AD1005" s="205">
        <v>0</v>
      </c>
      <c r="AE1005" s="205">
        <v>0</v>
      </c>
      <c r="AF1005" s="211">
        <v>0</v>
      </c>
      <c r="AG1005" s="205">
        <v>0</v>
      </c>
      <c r="AH1005" s="205">
        <v>0</v>
      </c>
      <c r="AI1005" s="205">
        <v>0</v>
      </c>
      <c r="AJ1005" s="205">
        <v>0</v>
      </c>
      <c r="AK1005" s="205">
        <v>0</v>
      </c>
      <c r="AL1005" s="211">
        <v>0</v>
      </c>
      <c r="AM1005" s="205">
        <v>0</v>
      </c>
      <c r="AN1005" s="205">
        <v>0</v>
      </c>
      <c r="AO1005" s="211">
        <v>0</v>
      </c>
      <c r="AP1005" s="205">
        <v>0</v>
      </c>
      <c r="AQ1005" s="204">
        <v>0</v>
      </c>
      <c r="AR1005" s="204">
        <v>0</v>
      </c>
    </row>
    <row r="1006" spans="1:125" s="204" customFormat="1" ht="36" customHeight="1">
      <c r="B1006" s="197" t="s">
        <v>827</v>
      </c>
      <c r="C1006" s="197"/>
      <c r="D1006" s="199" t="s">
        <v>857</v>
      </c>
      <c r="E1006" s="199" t="s">
        <v>857</v>
      </c>
      <c r="F1006" s="199" t="s">
        <v>857</v>
      </c>
      <c r="G1006" s="199" t="s">
        <v>857</v>
      </c>
      <c r="H1006" s="199" t="s">
        <v>857</v>
      </c>
      <c r="I1006" s="200">
        <f>I1007</f>
        <v>834.7</v>
      </c>
      <c r="J1006" s="200">
        <f>J1007</f>
        <v>476.3</v>
      </c>
      <c r="K1006" s="200">
        <f>K1007</f>
        <v>476.3</v>
      </c>
      <c r="L1006" s="201">
        <f>L1007</f>
        <v>56</v>
      </c>
      <c r="M1006" s="199" t="s">
        <v>857</v>
      </c>
      <c r="N1006" s="199" t="s">
        <v>857</v>
      </c>
      <c r="O1006" s="202" t="s">
        <v>857</v>
      </c>
      <c r="P1006" s="203">
        <v>3897762.39</v>
      </c>
      <c r="Q1006" s="203">
        <f>Q1007</f>
        <v>0</v>
      </c>
      <c r="R1006" s="203">
        <f>R1007</f>
        <v>0</v>
      </c>
      <c r="S1006" s="203">
        <f>S1007</f>
        <v>3897762.39</v>
      </c>
      <c r="T1006" s="203">
        <f t="shared" si="271"/>
        <v>4669.6566311249553</v>
      </c>
      <c r="U1006" s="203">
        <f>U1007</f>
        <v>8735.4302240325869</v>
      </c>
      <c r="W1006" s="217"/>
      <c r="Y1006" s="205">
        <v>0</v>
      </c>
      <c r="Z1006" s="205">
        <v>0</v>
      </c>
      <c r="AA1006" s="205">
        <v>0</v>
      </c>
      <c r="AB1006" s="205">
        <v>0</v>
      </c>
      <c r="AC1006" s="205">
        <v>0</v>
      </c>
      <c r="AD1006" s="205">
        <v>0</v>
      </c>
      <c r="AE1006" s="205">
        <v>0</v>
      </c>
      <c r="AF1006" s="205">
        <v>0</v>
      </c>
      <c r="AG1006" s="205">
        <v>817.7</v>
      </c>
      <c r="AH1006" s="205">
        <v>3772353.64</v>
      </c>
      <c r="AI1006" s="205">
        <v>0</v>
      </c>
      <c r="AJ1006" s="205">
        <v>0</v>
      </c>
      <c r="AK1006" s="205">
        <v>0</v>
      </c>
      <c r="AL1006" s="205">
        <v>0</v>
      </c>
      <c r="AM1006" s="205">
        <v>0</v>
      </c>
      <c r="AN1006" s="205">
        <v>0</v>
      </c>
      <c r="AO1006" s="205">
        <v>0</v>
      </c>
      <c r="AP1006" s="205">
        <v>0</v>
      </c>
      <c r="AQ1006" s="204">
        <v>0</v>
      </c>
      <c r="AR1006" s="204">
        <v>0</v>
      </c>
    </row>
    <row r="1007" spans="1:125" s="204" customFormat="1" ht="36" customHeight="1">
      <c r="A1007" s="204">
        <v>1</v>
      </c>
      <c r="B1007" s="207">
        <f>SUBTOTAL(103,$A$552:A1007)</f>
        <v>98</v>
      </c>
      <c r="C1007" s="197" t="s">
        <v>190</v>
      </c>
      <c r="D1007" s="199" t="s">
        <v>304</v>
      </c>
      <c r="E1007" s="199"/>
      <c r="F1007" s="208" t="s">
        <v>305</v>
      </c>
      <c r="G1007" s="199" t="s">
        <v>297</v>
      </c>
      <c r="H1007" s="199" t="s">
        <v>306</v>
      </c>
      <c r="I1007" s="200">
        <v>834.7</v>
      </c>
      <c r="J1007" s="200">
        <v>476.3</v>
      </c>
      <c r="K1007" s="200">
        <v>476.3</v>
      </c>
      <c r="L1007" s="209">
        <v>56</v>
      </c>
      <c r="M1007" s="199" t="s">
        <v>260</v>
      </c>
      <c r="N1007" s="199" t="s">
        <v>261</v>
      </c>
      <c r="O1007" s="202" t="s">
        <v>263</v>
      </c>
      <c r="P1007" s="203">
        <v>3897762.39</v>
      </c>
      <c r="Q1007" s="203">
        <v>0</v>
      </c>
      <c r="R1007" s="203">
        <v>0</v>
      </c>
      <c r="S1007" s="203">
        <f>P1007-Q1007-R1007</f>
        <v>3897762.39</v>
      </c>
      <c r="T1007" s="203">
        <f t="shared" si="271"/>
        <v>4669.6566311249553</v>
      </c>
      <c r="U1007" s="203">
        <f>V1007</f>
        <v>8735.4302240325869</v>
      </c>
      <c r="V1007" s="210">
        <v>8735.4302240325869</v>
      </c>
      <c r="W1007" s="210">
        <f>Y1007+Z1007+AA1007+AB1007+AC1007+AF1007+AH1007+AJ1007+AL1007+AN1007+AO1007+AP1007+AQ1007+AR1007</f>
        <v>8735.4302240325869</v>
      </c>
      <c r="X1007" s="210">
        <f>U1007-T1007</f>
        <v>4065.7735929076316</v>
      </c>
      <c r="Y1007" s="205">
        <v>0</v>
      </c>
      <c r="Z1007" s="205">
        <v>0</v>
      </c>
      <c r="AA1007" s="205">
        <v>0</v>
      </c>
      <c r="AB1007" s="205">
        <v>0</v>
      </c>
      <c r="AC1007" s="205">
        <v>0</v>
      </c>
      <c r="AD1007" s="205">
        <v>0</v>
      </c>
      <c r="AE1007" s="205">
        <v>0</v>
      </c>
      <c r="AF1007" s="211">
        <v>0</v>
      </c>
      <c r="AG1007" s="205">
        <v>817.7</v>
      </c>
      <c r="AH1007" s="211">
        <f>8917.04*AG1007/I1007</f>
        <v>8735.4302240325869</v>
      </c>
      <c r="AI1007" s="205">
        <v>0</v>
      </c>
      <c r="AJ1007" s="205">
        <v>0</v>
      </c>
      <c r="AK1007" s="205">
        <v>0</v>
      </c>
      <c r="AL1007" s="211">
        <v>0</v>
      </c>
      <c r="AM1007" s="205">
        <v>0</v>
      </c>
      <c r="AN1007" s="205">
        <v>0</v>
      </c>
      <c r="AO1007" s="211">
        <v>0</v>
      </c>
      <c r="AP1007" s="205">
        <v>0</v>
      </c>
      <c r="AQ1007" s="204">
        <v>0</v>
      </c>
      <c r="AR1007" s="204">
        <v>0</v>
      </c>
    </row>
    <row r="1008" spans="1:125" s="204" customFormat="1" ht="36" customHeight="1">
      <c r="B1008" s="197" t="s">
        <v>828</v>
      </c>
      <c r="C1008" s="197"/>
      <c r="D1008" s="199" t="s">
        <v>857</v>
      </c>
      <c r="E1008" s="199" t="s">
        <v>857</v>
      </c>
      <c r="F1008" s="199" t="s">
        <v>857</v>
      </c>
      <c r="G1008" s="199" t="s">
        <v>857</v>
      </c>
      <c r="H1008" s="199" t="s">
        <v>857</v>
      </c>
      <c r="I1008" s="200">
        <f>I1009</f>
        <v>350.9</v>
      </c>
      <c r="J1008" s="200">
        <f>J1009</f>
        <v>350.9</v>
      </c>
      <c r="K1008" s="200">
        <f>K1009</f>
        <v>266.79999999999995</v>
      </c>
      <c r="L1008" s="201">
        <f>L1009</f>
        <v>18</v>
      </c>
      <c r="M1008" s="199" t="s">
        <v>857</v>
      </c>
      <c r="N1008" s="199" t="s">
        <v>857</v>
      </c>
      <c r="O1008" s="202" t="s">
        <v>857</v>
      </c>
      <c r="P1008" s="203">
        <v>2763095.9</v>
      </c>
      <c r="Q1008" s="203">
        <f>Q1009</f>
        <v>0</v>
      </c>
      <c r="R1008" s="203">
        <f>R1009</f>
        <v>0</v>
      </c>
      <c r="S1008" s="203">
        <f>S1009</f>
        <v>2763095.9</v>
      </c>
      <c r="T1008" s="203">
        <f t="shared" si="271"/>
        <v>7874.3114847534916</v>
      </c>
      <c r="U1008" s="203">
        <f>U1009</f>
        <v>7874.3114847534916</v>
      </c>
      <c r="W1008" s="217"/>
      <c r="Y1008" s="205">
        <v>0</v>
      </c>
      <c r="Z1008" s="205">
        <v>0</v>
      </c>
      <c r="AA1008" s="205">
        <v>0</v>
      </c>
      <c r="AB1008" s="205">
        <v>0</v>
      </c>
      <c r="AC1008" s="205">
        <v>0</v>
      </c>
      <c r="AD1008" s="205">
        <v>0</v>
      </c>
      <c r="AE1008" s="205">
        <v>0</v>
      </c>
      <c r="AF1008" s="205">
        <v>0</v>
      </c>
      <c r="AG1008" s="205">
        <v>299.88</v>
      </c>
      <c r="AH1008" s="205">
        <v>2629919.35</v>
      </c>
      <c r="AI1008" s="205">
        <v>0</v>
      </c>
      <c r="AJ1008" s="205">
        <v>0</v>
      </c>
      <c r="AK1008" s="205">
        <v>0</v>
      </c>
      <c r="AL1008" s="205">
        <v>0</v>
      </c>
      <c r="AM1008" s="205">
        <v>0</v>
      </c>
      <c r="AN1008" s="205">
        <v>0</v>
      </c>
      <c r="AO1008" s="205">
        <v>0</v>
      </c>
      <c r="AP1008" s="205">
        <v>0</v>
      </c>
      <c r="AQ1008" s="204">
        <v>0</v>
      </c>
      <c r="AR1008" s="204">
        <v>0</v>
      </c>
    </row>
    <row r="1009" spans="1:44" s="204" customFormat="1" ht="36" customHeight="1">
      <c r="A1009" s="204">
        <v>1</v>
      </c>
      <c r="B1009" s="207">
        <f>SUBTOTAL(103,$A$552:A1009)</f>
        <v>99</v>
      </c>
      <c r="C1009" s="197" t="s">
        <v>761</v>
      </c>
      <c r="D1009" s="199">
        <v>1930</v>
      </c>
      <c r="E1009" s="199"/>
      <c r="F1009" s="208" t="s">
        <v>262</v>
      </c>
      <c r="G1009" s="199">
        <v>2</v>
      </c>
      <c r="H1009" s="199" t="s">
        <v>298</v>
      </c>
      <c r="I1009" s="200">
        <v>350.9</v>
      </c>
      <c r="J1009" s="200">
        <v>350.9</v>
      </c>
      <c r="K1009" s="200">
        <v>266.79999999999995</v>
      </c>
      <c r="L1009" s="209">
        <v>18</v>
      </c>
      <c r="M1009" s="199" t="s">
        <v>260</v>
      </c>
      <c r="N1009" s="199" t="s">
        <v>261</v>
      </c>
      <c r="O1009" s="202" t="s">
        <v>263</v>
      </c>
      <c r="P1009" s="203">
        <v>2763095.9</v>
      </c>
      <c r="Q1009" s="203">
        <v>0</v>
      </c>
      <c r="R1009" s="203">
        <v>0</v>
      </c>
      <c r="S1009" s="203">
        <f>P1009-Q1009-R1009</f>
        <v>2763095.9</v>
      </c>
      <c r="T1009" s="203">
        <f t="shared" si="271"/>
        <v>7874.3114847534916</v>
      </c>
      <c r="U1009" s="203">
        <v>7874.3114847534916</v>
      </c>
      <c r="V1009" s="210">
        <f>W1009</f>
        <v>7620.5242382445149</v>
      </c>
      <c r="W1009" s="210">
        <f>Y1009+Z1009+AA1009+AB1009+AC1009+AF1009+AH1009+AJ1009+AL1009+AN1009+AO1009+AP1009+AQ1009+AR1009</f>
        <v>7620.5242382445149</v>
      </c>
      <c r="X1009" s="210">
        <f>U1009-T1009</f>
        <v>0</v>
      </c>
      <c r="Y1009" s="205">
        <v>0</v>
      </c>
      <c r="Z1009" s="205">
        <v>0</v>
      </c>
      <c r="AA1009" s="205">
        <v>0</v>
      </c>
      <c r="AB1009" s="205">
        <v>0</v>
      </c>
      <c r="AC1009" s="205">
        <v>0</v>
      </c>
      <c r="AD1009" s="205">
        <v>0</v>
      </c>
      <c r="AE1009" s="205">
        <v>0</v>
      </c>
      <c r="AF1009" s="211">
        <v>0</v>
      </c>
      <c r="AG1009" s="205">
        <v>299.88</v>
      </c>
      <c r="AH1009" s="211">
        <f>8917.04*AG1009/I1009</f>
        <v>7620.5242382445149</v>
      </c>
      <c r="AI1009" s="205">
        <v>0</v>
      </c>
      <c r="AJ1009" s="205">
        <v>0</v>
      </c>
      <c r="AK1009" s="205">
        <v>0</v>
      </c>
      <c r="AL1009" s="211">
        <v>0</v>
      </c>
      <c r="AM1009" s="205">
        <v>0</v>
      </c>
      <c r="AN1009" s="205">
        <v>0</v>
      </c>
      <c r="AO1009" s="211">
        <v>0</v>
      </c>
      <c r="AP1009" s="205">
        <v>0</v>
      </c>
      <c r="AQ1009" s="204">
        <v>0</v>
      </c>
      <c r="AR1009" s="204">
        <v>0</v>
      </c>
    </row>
    <row r="1010" spans="1:44" s="204" customFormat="1" ht="36" customHeight="1">
      <c r="B1010" s="197" t="s">
        <v>829</v>
      </c>
      <c r="C1010" s="212"/>
      <c r="D1010" s="199" t="s">
        <v>857</v>
      </c>
      <c r="E1010" s="199" t="s">
        <v>857</v>
      </c>
      <c r="F1010" s="199" t="s">
        <v>857</v>
      </c>
      <c r="G1010" s="199" t="s">
        <v>857</v>
      </c>
      <c r="H1010" s="199" t="s">
        <v>857</v>
      </c>
      <c r="I1010" s="200">
        <f>SUM(I1011:I1016)</f>
        <v>6192.18</v>
      </c>
      <c r="J1010" s="200">
        <f>SUM(J1011:J1016)</f>
        <v>5216.08</v>
      </c>
      <c r="K1010" s="200">
        <f>SUM(K1011:K1016)</f>
        <v>4834.8999999999996</v>
      </c>
      <c r="L1010" s="201">
        <f>SUM(L1011:L1016)</f>
        <v>315</v>
      </c>
      <c r="M1010" s="199" t="s">
        <v>857</v>
      </c>
      <c r="N1010" s="199" t="s">
        <v>857</v>
      </c>
      <c r="O1010" s="202" t="s">
        <v>857</v>
      </c>
      <c r="P1010" s="203">
        <v>6091200.4199999999</v>
      </c>
      <c r="Q1010" s="203">
        <f>SUM(Q1011:Q1016)</f>
        <v>0</v>
      </c>
      <c r="R1010" s="203">
        <f>SUM(R1011:R1016)</f>
        <v>0</v>
      </c>
      <c r="S1010" s="203">
        <f>SUM(S1011:S1016)</f>
        <v>6091200.4199999999</v>
      </c>
      <c r="T1010" s="203">
        <f t="shared" si="271"/>
        <v>983.69240235264476</v>
      </c>
      <c r="U1010" s="203">
        <f>MAX(U1011:U1016)</f>
        <v>7210.8352945570978</v>
      </c>
      <c r="W1010" s="217"/>
      <c r="Y1010" s="205">
        <v>0</v>
      </c>
      <c r="Z1010" s="205">
        <v>0</v>
      </c>
      <c r="AA1010" s="205">
        <v>3249254.1399999997</v>
      </c>
      <c r="AB1010" s="205">
        <v>0</v>
      </c>
      <c r="AC1010" s="205">
        <v>0</v>
      </c>
      <c r="AD1010" s="205">
        <v>0</v>
      </c>
      <c r="AE1010" s="205">
        <v>0</v>
      </c>
      <c r="AF1010" s="205">
        <v>0</v>
      </c>
      <c r="AG1010" s="205">
        <v>606.16999999999996</v>
      </c>
      <c r="AH1010" s="205">
        <v>2679473.61</v>
      </c>
      <c r="AI1010" s="205">
        <v>0</v>
      </c>
      <c r="AJ1010" s="205">
        <v>0</v>
      </c>
      <c r="AK1010" s="205">
        <v>0</v>
      </c>
      <c r="AL1010" s="205">
        <v>0</v>
      </c>
      <c r="AM1010" s="205">
        <v>0</v>
      </c>
      <c r="AN1010" s="205">
        <v>0</v>
      </c>
      <c r="AO1010" s="205">
        <v>0</v>
      </c>
      <c r="AP1010" s="205">
        <v>0</v>
      </c>
      <c r="AQ1010" s="204">
        <v>0</v>
      </c>
      <c r="AR1010" s="204">
        <v>0</v>
      </c>
    </row>
    <row r="1011" spans="1:44" s="204" customFormat="1" ht="36" customHeight="1">
      <c r="A1011" s="204">
        <v>1</v>
      </c>
      <c r="B1011" s="207">
        <f>SUBTOTAL(103,$A$552:A1011)</f>
        <v>100</v>
      </c>
      <c r="C1011" s="197" t="s">
        <v>207</v>
      </c>
      <c r="D1011" s="199">
        <v>1974</v>
      </c>
      <c r="E1011" s="199"/>
      <c r="F1011" s="208" t="s">
        <v>262</v>
      </c>
      <c r="G1011" s="199">
        <v>2</v>
      </c>
      <c r="H1011" s="199" t="s">
        <v>297</v>
      </c>
      <c r="I1011" s="200">
        <v>749.6</v>
      </c>
      <c r="J1011" s="200">
        <v>685.4</v>
      </c>
      <c r="K1011" s="200">
        <v>685.4</v>
      </c>
      <c r="L1011" s="209">
        <v>36</v>
      </c>
      <c r="M1011" s="199" t="s">
        <v>260</v>
      </c>
      <c r="N1011" s="199" t="s">
        <v>264</v>
      </c>
      <c r="O1011" s="202" t="s">
        <v>326</v>
      </c>
      <c r="P1011" s="203">
        <v>2703387.9099999997</v>
      </c>
      <c r="Q1011" s="203">
        <v>0</v>
      </c>
      <c r="R1011" s="203">
        <v>0</v>
      </c>
      <c r="S1011" s="203">
        <f>P1011-Q1011-R1011</f>
        <v>2703387.9099999997</v>
      </c>
      <c r="T1011" s="203">
        <f t="shared" si="271"/>
        <v>3606.4406483457838</v>
      </c>
      <c r="U1011" s="203">
        <v>7210.8352945570978</v>
      </c>
      <c r="V1011" s="210">
        <v>7210.8352945570978</v>
      </c>
      <c r="W1011" s="210">
        <f t="shared" ref="W1011:W1016" si="276">Y1011+Z1011+AA1011+AB1011+AC1011+AF1011+AH1011+AJ1011+AL1011+AN1011+AO1011+AP1011+AQ1011+AR1011</f>
        <v>7210.8352945570978</v>
      </c>
      <c r="X1011" s="210">
        <f t="shared" ref="X1011:X1016" si="277">U1011-T1011</f>
        <v>3604.394646211314</v>
      </c>
      <c r="Y1011" s="205">
        <v>0</v>
      </c>
      <c r="Z1011" s="205">
        <v>0</v>
      </c>
      <c r="AA1011" s="205">
        <v>0</v>
      </c>
      <c r="AB1011" s="205">
        <v>0</v>
      </c>
      <c r="AC1011" s="205">
        <v>0</v>
      </c>
      <c r="AD1011" s="205">
        <v>0</v>
      </c>
      <c r="AE1011" s="205">
        <v>0</v>
      </c>
      <c r="AF1011" s="211">
        <v>0</v>
      </c>
      <c r="AG1011" s="205">
        <v>606.16999999999996</v>
      </c>
      <c r="AH1011" s="211">
        <f>8917.04*AG1011/I1011</f>
        <v>7210.8352945570978</v>
      </c>
      <c r="AI1011" s="205">
        <v>0</v>
      </c>
      <c r="AJ1011" s="205">
        <v>0</v>
      </c>
      <c r="AK1011" s="205">
        <v>0</v>
      </c>
      <c r="AL1011" s="211">
        <v>0</v>
      </c>
      <c r="AM1011" s="205">
        <v>0</v>
      </c>
      <c r="AN1011" s="205">
        <v>0</v>
      </c>
      <c r="AO1011" s="211">
        <v>0</v>
      </c>
      <c r="AP1011" s="205">
        <v>0</v>
      </c>
      <c r="AQ1011" s="204">
        <v>0</v>
      </c>
      <c r="AR1011" s="204">
        <v>0</v>
      </c>
    </row>
    <row r="1012" spans="1:44" s="204" customFormat="1" ht="36" customHeight="1">
      <c r="A1012" s="204">
        <v>1</v>
      </c>
      <c r="B1012" s="207">
        <f>SUBTOTAL(103,$A$552:A1012)</f>
        <v>101</v>
      </c>
      <c r="C1012" s="197" t="s">
        <v>212</v>
      </c>
      <c r="D1012" s="199">
        <v>1992</v>
      </c>
      <c r="E1012" s="199"/>
      <c r="F1012" s="208" t="s">
        <v>305</v>
      </c>
      <c r="G1012" s="199">
        <v>2</v>
      </c>
      <c r="H1012" s="199" t="s">
        <v>297</v>
      </c>
      <c r="I1012" s="203">
        <v>690.3</v>
      </c>
      <c r="J1012" s="203">
        <v>630.29999999999995</v>
      </c>
      <c r="K1012" s="203">
        <v>630.29999999999995</v>
      </c>
      <c r="L1012" s="209">
        <v>29</v>
      </c>
      <c r="M1012" s="199" t="s">
        <v>260</v>
      </c>
      <c r="N1012" s="199" t="s">
        <v>264</v>
      </c>
      <c r="O1012" s="202" t="s">
        <v>326</v>
      </c>
      <c r="P1012" s="203">
        <v>304500</v>
      </c>
      <c r="Q1012" s="203">
        <v>0</v>
      </c>
      <c r="R1012" s="203">
        <v>0</v>
      </c>
      <c r="S1012" s="203">
        <f>P1012-Q1012-R1012</f>
        <v>304500</v>
      </c>
      <c r="T1012" s="203">
        <f t="shared" si="271"/>
        <v>441.1125597566276</v>
      </c>
      <c r="U1012" s="203">
        <v>3259.66</v>
      </c>
      <c r="V1012" s="210">
        <v>3259.66</v>
      </c>
      <c r="W1012" s="210">
        <f t="shared" si="276"/>
        <v>3259.66</v>
      </c>
      <c r="X1012" s="210">
        <f t="shared" si="277"/>
        <v>2818.5474402433724</v>
      </c>
      <c r="Y1012" s="205">
        <v>0</v>
      </c>
      <c r="Z1012" s="205">
        <v>0</v>
      </c>
      <c r="AA1012" s="205">
        <v>3259.66</v>
      </c>
      <c r="AB1012" s="205">
        <v>0</v>
      </c>
      <c r="AC1012" s="205">
        <v>0</v>
      </c>
      <c r="AD1012" s="205">
        <v>0</v>
      </c>
      <c r="AE1012" s="205">
        <v>0</v>
      </c>
      <c r="AF1012" s="211">
        <v>0</v>
      </c>
      <c r="AG1012" s="205">
        <v>0</v>
      </c>
      <c r="AH1012" s="205">
        <v>0</v>
      </c>
      <c r="AI1012" s="205">
        <v>0</v>
      </c>
      <c r="AJ1012" s="205">
        <v>0</v>
      </c>
      <c r="AK1012" s="205">
        <v>0</v>
      </c>
      <c r="AL1012" s="211">
        <v>0</v>
      </c>
      <c r="AM1012" s="205">
        <v>0</v>
      </c>
      <c r="AN1012" s="205">
        <v>0</v>
      </c>
      <c r="AO1012" s="211">
        <v>0</v>
      </c>
      <c r="AP1012" s="205">
        <v>0</v>
      </c>
      <c r="AQ1012" s="204">
        <v>0</v>
      </c>
      <c r="AR1012" s="204">
        <v>0</v>
      </c>
    </row>
    <row r="1013" spans="1:44" s="204" customFormat="1" ht="36" customHeight="1">
      <c r="A1013" s="204">
        <v>1</v>
      </c>
      <c r="B1013" s="207">
        <f>SUBTOTAL(103,$A$552:A1013)</f>
        <v>102</v>
      </c>
      <c r="C1013" s="197" t="s">
        <v>1512</v>
      </c>
      <c r="D1013" s="199">
        <v>1981</v>
      </c>
      <c r="E1013" s="199"/>
      <c r="F1013" s="208" t="s">
        <v>1527</v>
      </c>
      <c r="G1013" s="199">
        <v>2</v>
      </c>
      <c r="H1013" s="199" t="s">
        <v>306</v>
      </c>
      <c r="I1013" s="203">
        <v>922.9</v>
      </c>
      <c r="J1013" s="203">
        <v>838.7</v>
      </c>
      <c r="K1013" s="203">
        <v>838.7</v>
      </c>
      <c r="L1013" s="209">
        <v>43</v>
      </c>
      <c r="M1013" s="199" t="s">
        <v>260</v>
      </c>
      <c r="N1013" s="199" t="s">
        <v>261</v>
      </c>
      <c r="O1013" s="202" t="s">
        <v>263</v>
      </c>
      <c r="P1013" s="203">
        <v>683859.98</v>
      </c>
      <c r="Q1013" s="203">
        <v>0</v>
      </c>
      <c r="R1013" s="203">
        <v>0</v>
      </c>
      <c r="S1013" s="203">
        <f>P1013-Q1013-R1013</f>
        <v>683859.98</v>
      </c>
      <c r="T1013" s="203">
        <f t="shared" si="271"/>
        <v>740.99033481417268</v>
      </c>
      <c r="U1013" s="203">
        <v>3259.66</v>
      </c>
      <c r="V1013" s="210">
        <v>3259.66</v>
      </c>
      <c r="W1013" s="210">
        <f t="shared" si="276"/>
        <v>3259.66</v>
      </c>
      <c r="X1013" s="210">
        <f t="shared" si="277"/>
        <v>2518.6696651858274</v>
      </c>
      <c r="Y1013" s="205">
        <v>0</v>
      </c>
      <c r="Z1013" s="205">
        <v>0</v>
      </c>
      <c r="AA1013" s="205">
        <v>3259.66</v>
      </c>
      <c r="AB1013" s="205">
        <v>0</v>
      </c>
      <c r="AC1013" s="205">
        <v>0</v>
      </c>
      <c r="AD1013" s="205">
        <v>0</v>
      </c>
      <c r="AE1013" s="205">
        <v>0</v>
      </c>
      <c r="AF1013" s="211">
        <v>0</v>
      </c>
      <c r="AG1013" s="205">
        <v>0</v>
      </c>
      <c r="AH1013" s="205">
        <v>0</v>
      </c>
      <c r="AI1013" s="205">
        <v>0</v>
      </c>
      <c r="AJ1013" s="205">
        <v>0</v>
      </c>
      <c r="AK1013" s="205">
        <v>0</v>
      </c>
      <c r="AL1013" s="211">
        <v>0</v>
      </c>
      <c r="AM1013" s="205">
        <v>0</v>
      </c>
      <c r="AN1013" s="205">
        <v>0</v>
      </c>
      <c r="AO1013" s="211">
        <v>0</v>
      </c>
      <c r="AP1013" s="205">
        <v>0</v>
      </c>
      <c r="AQ1013" s="204">
        <v>0</v>
      </c>
      <c r="AR1013" s="204">
        <v>0</v>
      </c>
    </row>
    <row r="1014" spans="1:44" s="204" customFormat="1" ht="36" customHeight="1">
      <c r="A1014" s="204">
        <v>1</v>
      </c>
      <c r="B1014" s="207">
        <f>SUBTOTAL(103,$A$552:A1014)</f>
        <v>103</v>
      </c>
      <c r="C1014" s="197" t="s">
        <v>1513</v>
      </c>
      <c r="D1014" s="199">
        <v>1980</v>
      </c>
      <c r="E1014" s="199"/>
      <c r="F1014" s="208" t="s">
        <v>1527</v>
      </c>
      <c r="G1014" s="199">
        <v>2</v>
      </c>
      <c r="H1014" s="199" t="s">
        <v>306</v>
      </c>
      <c r="I1014" s="203">
        <v>1035.4000000000001</v>
      </c>
      <c r="J1014" s="203">
        <v>947.5</v>
      </c>
      <c r="K1014" s="203">
        <v>795.4</v>
      </c>
      <c r="L1014" s="209">
        <v>35</v>
      </c>
      <c r="M1014" s="199" t="s">
        <v>260</v>
      </c>
      <c r="N1014" s="199" t="s">
        <v>261</v>
      </c>
      <c r="O1014" s="202" t="s">
        <v>263</v>
      </c>
      <c r="P1014" s="203">
        <v>839768.86</v>
      </c>
      <c r="Q1014" s="203">
        <v>0</v>
      </c>
      <c r="R1014" s="203">
        <v>0</v>
      </c>
      <c r="S1014" s="203">
        <f>P1014-R1014-Q1014</f>
        <v>839768.86</v>
      </c>
      <c r="T1014" s="203">
        <f t="shared" si="271"/>
        <v>811.05742708132118</v>
      </c>
      <c r="U1014" s="203">
        <v>3259.66</v>
      </c>
      <c r="V1014" s="210">
        <v>3259.66</v>
      </c>
      <c r="W1014" s="210">
        <f t="shared" si="276"/>
        <v>3259.66</v>
      </c>
      <c r="X1014" s="210">
        <f t="shared" si="277"/>
        <v>2448.6025729186786</v>
      </c>
      <c r="Y1014" s="205">
        <v>0</v>
      </c>
      <c r="Z1014" s="205">
        <v>0</v>
      </c>
      <c r="AA1014" s="205">
        <v>3259.66</v>
      </c>
      <c r="AB1014" s="205">
        <v>0</v>
      </c>
      <c r="AC1014" s="205">
        <v>0</v>
      </c>
      <c r="AD1014" s="205">
        <v>0</v>
      </c>
      <c r="AE1014" s="205">
        <v>0</v>
      </c>
      <c r="AF1014" s="211">
        <v>0</v>
      </c>
      <c r="AG1014" s="205">
        <v>0</v>
      </c>
      <c r="AH1014" s="205">
        <v>0</v>
      </c>
      <c r="AI1014" s="205">
        <v>0</v>
      </c>
      <c r="AJ1014" s="205">
        <v>0</v>
      </c>
      <c r="AK1014" s="205">
        <v>0</v>
      </c>
      <c r="AL1014" s="211">
        <v>0</v>
      </c>
      <c r="AM1014" s="205">
        <v>0</v>
      </c>
      <c r="AN1014" s="205">
        <v>0</v>
      </c>
      <c r="AO1014" s="211">
        <v>0</v>
      </c>
      <c r="AP1014" s="205">
        <v>0</v>
      </c>
      <c r="AQ1014" s="204">
        <v>0</v>
      </c>
      <c r="AR1014" s="204">
        <v>0</v>
      </c>
    </row>
    <row r="1015" spans="1:44" s="204" customFormat="1" ht="36" customHeight="1">
      <c r="A1015" s="204">
        <v>1</v>
      </c>
      <c r="B1015" s="207">
        <f>SUBTOTAL(103,$A$552:A1015)</f>
        <v>104</v>
      </c>
      <c r="C1015" s="197" t="s">
        <v>1231</v>
      </c>
      <c r="D1015" s="199">
        <v>1964</v>
      </c>
      <c r="E1015" s="199"/>
      <c r="F1015" s="208" t="s">
        <v>262</v>
      </c>
      <c r="G1015" s="199">
        <v>2</v>
      </c>
      <c r="H1015" s="199" t="s">
        <v>302</v>
      </c>
      <c r="I1015" s="203">
        <v>1853.08</v>
      </c>
      <c r="J1015" s="203">
        <v>1215.3800000000001</v>
      </c>
      <c r="K1015" s="203">
        <v>986.3</v>
      </c>
      <c r="L1015" s="209">
        <v>115</v>
      </c>
      <c r="M1015" s="199" t="s">
        <v>260</v>
      </c>
      <c r="N1015" s="199" t="s">
        <v>264</v>
      </c>
      <c r="O1015" s="202" t="s">
        <v>1256</v>
      </c>
      <c r="P1015" s="203">
        <v>1466988.5899999999</v>
      </c>
      <c r="Q1015" s="203">
        <v>0</v>
      </c>
      <c r="R1015" s="203">
        <v>0</v>
      </c>
      <c r="S1015" s="203">
        <f>P1015-R1015-Q1015</f>
        <v>1466988.5899999999</v>
      </c>
      <c r="T1015" s="203">
        <f t="shared" si="271"/>
        <v>791.64881710449629</v>
      </c>
      <c r="U1015" s="203">
        <v>3259.66</v>
      </c>
      <c r="V1015" s="210">
        <v>3259.66</v>
      </c>
      <c r="W1015" s="210">
        <f t="shared" si="276"/>
        <v>3259.66</v>
      </c>
      <c r="X1015" s="210">
        <f t="shared" si="277"/>
        <v>2468.0111828955037</v>
      </c>
      <c r="Y1015" s="205">
        <v>0</v>
      </c>
      <c r="Z1015" s="205">
        <v>0</v>
      </c>
      <c r="AA1015" s="205">
        <v>3259.66</v>
      </c>
      <c r="AB1015" s="205">
        <v>0</v>
      </c>
      <c r="AC1015" s="205">
        <v>0</v>
      </c>
      <c r="AD1015" s="205">
        <v>0</v>
      </c>
      <c r="AE1015" s="205">
        <v>0</v>
      </c>
      <c r="AF1015" s="211">
        <v>0</v>
      </c>
      <c r="AG1015" s="205">
        <v>0</v>
      </c>
      <c r="AH1015" s="205">
        <v>0</v>
      </c>
      <c r="AI1015" s="205">
        <v>0</v>
      </c>
      <c r="AJ1015" s="205">
        <v>0</v>
      </c>
      <c r="AK1015" s="205">
        <v>0</v>
      </c>
      <c r="AL1015" s="211">
        <v>0</v>
      </c>
      <c r="AM1015" s="205">
        <v>0</v>
      </c>
      <c r="AN1015" s="205">
        <v>0</v>
      </c>
      <c r="AO1015" s="211">
        <v>0</v>
      </c>
      <c r="AP1015" s="205">
        <v>0</v>
      </c>
      <c r="AQ1015" s="204">
        <v>0</v>
      </c>
      <c r="AR1015" s="204">
        <v>0</v>
      </c>
    </row>
    <row r="1016" spans="1:44" s="204" customFormat="1" ht="36" customHeight="1">
      <c r="A1016" s="204">
        <v>1</v>
      </c>
      <c r="B1016" s="207">
        <f>SUBTOTAL(103,$A$552:A1016)</f>
        <v>105</v>
      </c>
      <c r="C1016" s="197" t="s">
        <v>2369</v>
      </c>
      <c r="D1016" s="199">
        <v>1969</v>
      </c>
      <c r="E1016" s="199"/>
      <c r="F1016" s="208" t="s">
        <v>262</v>
      </c>
      <c r="G1016" s="199">
        <v>2</v>
      </c>
      <c r="H1016" s="199">
        <v>3</v>
      </c>
      <c r="I1016" s="203">
        <v>940.9</v>
      </c>
      <c r="J1016" s="203">
        <v>898.8</v>
      </c>
      <c r="K1016" s="203">
        <v>898.8</v>
      </c>
      <c r="L1016" s="209">
        <v>57</v>
      </c>
      <c r="M1016" s="199" t="s">
        <v>260</v>
      </c>
      <c r="N1016" s="199" t="s">
        <v>264</v>
      </c>
      <c r="O1016" s="202" t="s">
        <v>1256</v>
      </c>
      <c r="P1016" s="203">
        <v>92695.08</v>
      </c>
      <c r="Q1016" s="203">
        <v>0</v>
      </c>
      <c r="R1016" s="203">
        <v>0</v>
      </c>
      <c r="S1016" s="203">
        <f>P1016-R1016-Q1016</f>
        <v>92695.08</v>
      </c>
      <c r="T1016" s="203">
        <f t="shared" si="271"/>
        <v>98.517462004463809</v>
      </c>
      <c r="U1016" s="218">
        <f>T1016</f>
        <v>98.517462004463809</v>
      </c>
      <c r="V1016" s="210">
        <v>98.517462004463809</v>
      </c>
      <c r="W1016" s="210">
        <f t="shared" si="276"/>
        <v>0</v>
      </c>
      <c r="X1016" s="210">
        <f t="shared" si="277"/>
        <v>0</v>
      </c>
      <c r="Y1016" s="205">
        <v>0</v>
      </c>
      <c r="Z1016" s="205">
        <v>0</v>
      </c>
      <c r="AA1016" s="205">
        <v>0</v>
      </c>
      <c r="AB1016" s="205">
        <v>0</v>
      </c>
      <c r="AC1016" s="205">
        <v>0</v>
      </c>
      <c r="AD1016" s="205">
        <v>0</v>
      </c>
      <c r="AE1016" s="205">
        <v>0</v>
      </c>
      <c r="AF1016" s="211">
        <v>0</v>
      </c>
      <c r="AG1016" s="205">
        <v>0</v>
      </c>
      <c r="AH1016" s="205">
        <v>0</v>
      </c>
      <c r="AI1016" s="205">
        <v>0</v>
      </c>
      <c r="AJ1016" s="205">
        <v>0</v>
      </c>
      <c r="AK1016" s="205">
        <v>0</v>
      </c>
      <c r="AL1016" s="211">
        <v>0</v>
      </c>
      <c r="AM1016" s="205">
        <v>0</v>
      </c>
      <c r="AN1016" s="205">
        <v>0</v>
      </c>
      <c r="AO1016" s="211">
        <v>0</v>
      </c>
      <c r="AP1016" s="205">
        <v>0</v>
      </c>
      <c r="AQ1016" s="204">
        <v>0</v>
      </c>
      <c r="AR1016" s="204">
        <v>0</v>
      </c>
    </row>
    <row r="1017" spans="1:44" s="204" customFormat="1" ht="36" customHeight="1">
      <c r="B1017" s="197" t="s">
        <v>830</v>
      </c>
      <c r="C1017" s="197"/>
      <c r="D1017" s="199" t="s">
        <v>857</v>
      </c>
      <c r="E1017" s="199" t="s">
        <v>857</v>
      </c>
      <c r="F1017" s="199" t="s">
        <v>857</v>
      </c>
      <c r="G1017" s="199" t="s">
        <v>857</v>
      </c>
      <c r="H1017" s="199" t="s">
        <v>857</v>
      </c>
      <c r="I1017" s="200">
        <f>SUM(I1018:I1020)</f>
        <v>1971.3</v>
      </c>
      <c r="J1017" s="200">
        <f>SUM(J1018:J1020)</f>
        <v>1826.3</v>
      </c>
      <c r="K1017" s="200">
        <f>SUM(K1018:K1020)</f>
        <v>1801.3</v>
      </c>
      <c r="L1017" s="201">
        <f>SUM(L1018:L1020)</f>
        <v>85</v>
      </c>
      <c r="M1017" s="199" t="s">
        <v>857</v>
      </c>
      <c r="N1017" s="199" t="s">
        <v>857</v>
      </c>
      <c r="O1017" s="202" t="s">
        <v>857</v>
      </c>
      <c r="P1017" s="203">
        <v>3502383.27</v>
      </c>
      <c r="Q1017" s="203">
        <f>SUM(Q1018:Q1020)</f>
        <v>0</v>
      </c>
      <c r="R1017" s="203">
        <f>SUM(R1018:R1020)</f>
        <v>0</v>
      </c>
      <c r="S1017" s="203">
        <f>SUM(S1018:S1020)</f>
        <v>3502383.27</v>
      </c>
      <c r="T1017" s="203">
        <f t="shared" si="271"/>
        <v>1776.6870948105311</v>
      </c>
      <c r="U1017" s="203">
        <f>MAX(U1018:U1020)</f>
        <v>7164.8679439528032</v>
      </c>
      <c r="W1017" s="217"/>
      <c r="Y1017" s="205">
        <v>0</v>
      </c>
      <c r="Z1017" s="205">
        <v>0</v>
      </c>
      <c r="AA1017" s="205">
        <v>0</v>
      </c>
      <c r="AB1017" s="205">
        <v>358958.98</v>
      </c>
      <c r="AC1017" s="205">
        <v>0</v>
      </c>
      <c r="AD1017" s="205">
        <v>0</v>
      </c>
      <c r="AE1017" s="205">
        <v>0</v>
      </c>
      <c r="AF1017" s="205">
        <v>0</v>
      </c>
      <c r="AG1017" s="205">
        <v>653.73</v>
      </c>
      <c r="AH1017" s="205">
        <v>3110520.06</v>
      </c>
      <c r="AI1017" s="205">
        <v>0</v>
      </c>
      <c r="AJ1017" s="205">
        <v>0</v>
      </c>
      <c r="AK1017" s="205">
        <v>0</v>
      </c>
      <c r="AL1017" s="205">
        <v>0</v>
      </c>
      <c r="AM1017" s="205">
        <v>0</v>
      </c>
      <c r="AN1017" s="205">
        <v>0</v>
      </c>
      <c r="AO1017" s="205">
        <v>0</v>
      </c>
      <c r="AP1017" s="205">
        <v>0</v>
      </c>
      <c r="AQ1017" s="204">
        <v>0</v>
      </c>
      <c r="AR1017" s="204">
        <v>0</v>
      </c>
    </row>
    <row r="1018" spans="1:44" s="204" customFormat="1" ht="36" customHeight="1">
      <c r="A1018" s="204">
        <v>1</v>
      </c>
      <c r="B1018" s="207">
        <f>SUBTOTAL(103,$A$552:A1018)</f>
        <v>106</v>
      </c>
      <c r="C1018" s="197" t="s">
        <v>219</v>
      </c>
      <c r="D1018" s="199">
        <v>1973</v>
      </c>
      <c r="E1018" s="199"/>
      <c r="F1018" s="208" t="s">
        <v>262</v>
      </c>
      <c r="G1018" s="199">
        <v>2</v>
      </c>
      <c r="H1018" s="199" t="s">
        <v>297</v>
      </c>
      <c r="I1018" s="203">
        <v>813.6</v>
      </c>
      <c r="J1018" s="203">
        <v>752.3</v>
      </c>
      <c r="K1018" s="203">
        <v>752.3</v>
      </c>
      <c r="L1018" s="209">
        <v>39</v>
      </c>
      <c r="M1018" s="199" t="s">
        <v>260</v>
      </c>
      <c r="N1018" s="199" t="s">
        <v>261</v>
      </c>
      <c r="O1018" s="202" t="s">
        <v>263</v>
      </c>
      <c r="P1018" s="203">
        <v>3138281.45</v>
      </c>
      <c r="Q1018" s="203">
        <v>0</v>
      </c>
      <c r="R1018" s="203">
        <v>0</v>
      </c>
      <c r="S1018" s="203">
        <f>P1018-Q1018-R1018</f>
        <v>3138281.45</v>
      </c>
      <c r="T1018" s="203">
        <f t="shared" si="271"/>
        <v>3857.2780850540807</v>
      </c>
      <c r="U1018" s="203">
        <v>7164.8679439528032</v>
      </c>
      <c r="V1018" s="210">
        <v>7164.8679439528032</v>
      </c>
      <c r="W1018" s="210">
        <f t="shared" ref="W1018:W1020" si="278">Y1018+Z1018+AA1018+AB1018+AC1018+AF1018+AH1018+AJ1018+AL1018+AN1018+AO1018+AP1018+AQ1018+AR1018</f>
        <v>7164.8679439528032</v>
      </c>
      <c r="X1018" s="210">
        <f t="shared" ref="X1018:X1020" si="279">U1018-T1018</f>
        <v>3307.5898588987225</v>
      </c>
      <c r="Y1018" s="205">
        <v>0</v>
      </c>
      <c r="Z1018" s="205">
        <v>0</v>
      </c>
      <c r="AA1018" s="205">
        <v>0</v>
      </c>
      <c r="AB1018" s="205">
        <v>0</v>
      </c>
      <c r="AC1018" s="205">
        <v>0</v>
      </c>
      <c r="AD1018" s="205">
        <v>0</v>
      </c>
      <c r="AE1018" s="205">
        <v>0</v>
      </c>
      <c r="AF1018" s="211">
        <v>0</v>
      </c>
      <c r="AG1018" s="205">
        <v>653.73</v>
      </c>
      <c r="AH1018" s="211">
        <f>8917.04*AG1018/I1018</f>
        <v>7164.8679439528032</v>
      </c>
      <c r="AI1018" s="205">
        <v>0</v>
      </c>
      <c r="AJ1018" s="205">
        <v>0</v>
      </c>
      <c r="AK1018" s="205">
        <v>0</v>
      </c>
      <c r="AL1018" s="211">
        <v>0</v>
      </c>
      <c r="AM1018" s="205">
        <v>0</v>
      </c>
      <c r="AN1018" s="205">
        <v>0</v>
      </c>
      <c r="AO1018" s="211">
        <v>0</v>
      </c>
      <c r="AP1018" s="205">
        <v>0</v>
      </c>
      <c r="AQ1018" s="204">
        <v>0</v>
      </c>
      <c r="AR1018" s="204">
        <v>0</v>
      </c>
    </row>
    <row r="1019" spans="1:44" s="204" customFormat="1" ht="36" customHeight="1">
      <c r="A1019" s="204">
        <v>1</v>
      </c>
      <c r="B1019" s="207">
        <f>SUBTOTAL(103,$A$552:A1019)</f>
        <v>107</v>
      </c>
      <c r="C1019" s="197" t="s">
        <v>214</v>
      </c>
      <c r="D1019" s="199">
        <v>1973</v>
      </c>
      <c r="E1019" s="199"/>
      <c r="F1019" s="208" t="s">
        <v>262</v>
      </c>
      <c r="G1019" s="199">
        <v>2</v>
      </c>
      <c r="H1019" s="199" t="s">
        <v>297</v>
      </c>
      <c r="I1019" s="203">
        <v>775.5</v>
      </c>
      <c r="J1019" s="203">
        <v>715.8</v>
      </c>
      <c r="K1019" s="203">
        <v>715.8</v>
      </c>
      <c r="L1019" s="209">
        <v>31</v>
      </c>
      <c r="M1019" s="199" t="s">
        <v>260</v>
      </c>
      <c r="N1019" s="199" t="s">
        <v>264</v>
      </c>
      <c r="O1019" s="202" t="s">
        <v>326</v>
      </c>
      <c r="P1019" s="203">
        <v>241809.67</v>
      </c>
      <c r="Q1019" s="203">
        <v>0</v>
      </c>
      <c r="R1019" s="203">
        <v>0</v>
      </c>
      <c r="S1019" s="203">
        <f>P1019-R1019-Q1019</f>
        <v>241809.67</v>
      </c>
      <c r="T1019" s="203">
        <f t="shared" si="271"/>
        <v>311.81130883301097</v>
      </c>
      <c r="U1019" s="203">
        <v>311.81130883301097</v>
      </c>
      <c r="V1019" s="210">
        <f t="shared" ref="V1019:V1020" si="280">W1019</f>
        <v>184.98</v>
      </c>
      <c r="W1019" s="210">
        <f t="shared" si="278"/>
        <v>184.98</v>
      </c>
      <c r="X1019" s="210">
        <f t="shared" si="279"/>
        <v>0</v>
      </c>
      <c r="Y1019" s="205">
        <v>0</v>
      </c>
      <c r="Z1019" s="205">
        <v>0</v>
      </c>
      <c r="AA1019" s="205">
        <v>0</v>
      </c>
      <c r="AB1019" s="205">
        <v>184.98</v>
      </c>
      <c r="AC1019" s="205">
        <v>0</v>
      </c>
      <c r="AD1019" s="205">
        <v>0</v>
      </c>
      <c r="AE1019" s="205">
        <v>0</v>
      </c>
      <c r="AF1019" s="211">
        <v>0</v>
      </c>
      <c r="AG1019" s="205">
        <v>0</v>
      </c>
      <c r="AH1019" s="205">
        <v>0</v>
      </c>
      <c r="AI1019" s="205">
        <v>0</v>
      </c>
      <c r="AJ1019" s="205">
        <v>0</v>
      </c>
      <c r="AK1019" s="205">
        <v>0</v>
      </c>
      <c r="AL1019" s="211">
        <v>0</v>
      </c>
      <c r="AM1019" s="205">
        <v>0</v>
      </c>
      <c r="AN1019" s="205">
        <v>0</v>
      </c>
      <c r="AO1019" s="211">
        <v>0</v>
      </c>
      <c r="AP1019" s="205">
        <v>0</v>
      </c>
      <c r="AQ1019" s="204">
        <v>0</v>
      </c>
      <c r="AR1019" s="204">
        <v>0</v>
      </c>
    </row>
    <row r="1020" spans="1:44" s="204" customFormat="1" ht="36" customHeight="1">
      <c r="A1020" s="204">
        <v>1</v>
      </c>
      <c r="B1020" s="207">
        <f>SUBTOTAL(103,$A$552:A1020)</f>
        <v>108</v>
      </c>
      <c r="C1020" s="197" t="s">
        <v>1232</v>
      </c>
      <c r="D1020" s="199">
        <v>1970</v>
      </c>
      <c r="E1020" s="199"/>
      <c r="F1020" s="208" t="s">
        <v>262</v>
      </c>
      <c r="G1020" s="199">
        <v>2</v>
      </c>
      <c r="H1020" s="199" t="s">
        <v>298</v>
      </c>
      <c r="I1020" s="200">
        <v>382.2</v>
      </c>
      <c r="J1020" s="200">
        <v>358.2</v>
      </c>
      <c r="K1020" s="200">
        <v>333.2</v>
      </c>
      <c r="L1020" s="209">
        <v>15</v>
      </c>
      <c r="M1020" s="199" t="s">
        <v>260</v>
      </c>
      <c r="N1020" s="199" t="s">
        <v>264</v>
      </c>
      <c r="O1020" s="202" t="s">
        <v>1306</v>
      </c>
      <c r="P1020" s="203">
        <v>122292.15</v>
      </c>
      <c r="Q1020" s="203">
        <v>0</v>
      </c>
      <c r="R1020" s="203">
        <v>0</v>
      </c>
      <c r="S1020" s="203">
        <f>P1020-Q1020-R1020</f>
        <v>122292.15</v>
      </c>
      <c r="T1020" s="203">
        <f t="shared" si="271"/>
        <v>319.96899529042383</v>
      </c>
      <c r="U1020" s="203">
        <v>319.96899529042383</v>
      </c>
      <c r="V1020" s="210">
        <f t="shared" si="280"/>
        <v>184.98</v>
      </c>
      <c r="W1020" s="210">
        <f t="shared" si="278"/>
        <v>184.98</v>
      </c>
      <c r="X1020" s="210">
        <f t="shared" si="279"/>
        <v>0</v>
      </c>
      <c r="Y1020" s="205">
        <v>0</v>
      </c>
      <c r="Z1020" s="205">
        <v>0</v>
      </c>
      <c r="AA1020" s="205">
        <v>0</v>
      </c>
      <c r="AB1020" s="205">
        <v>184.98</v>
      </c>
      <c r="AC1020" s="205">
        <v>0</v>
      </c>
      <c r="AD1020" s="205">
        <v>0</v>
      </c>
      <c r="AE1020" s="205">
        <v>0</v>
      </c>
      <c r="AF1020" s="211">
        <v>0</v>
      </c>
      <c r="AG1020" s="205">
        <v>0</v>
      </c>
      <c r="AH1020" s="205">
        <v>0</v>
      </c>
      <c r="AI1020" s="205">
        <v>0</v>
      </c>
      <c r="AJ1020" s="205">
        <v>0</v>
      </c>
      <c r="AK1020" s="205">
        <v>0</v>
      </c>
      <c r="AL1020" s="211">
        <v>0</v>
      </c>
      <c r="AM1020" s="205">
        <v>0</v>
      </c>
      <c r="AN1020" s="205">
        <v>0</v>
      </c>
      <c r="AO1020" s="211">
        <v>0</v>
      </c>
      <c r="AP1020" s="205">
        <v>0</v>
      </c>
      <c r="AQ1020" s="204">
        <v>0</v>
      </c>
      <c r="AR1020" s="204">
        <v>0</v>
      </c>
    </row>
    <row r="1021" spans="1:44" s="204" customFormat="1" ht="36" customHeight="1">
      <c r="B1021" s="197" t="s">
        <v>832</v>
      </c>
      <c r="C1021" s="197"/>
      <c r="D1021" s="199" t="s">
        <v>857</v>
      </c>
      <c r="E1021" s="199" t="s">
        <v>857</v>
      </c>
      <c r="F1021" s="199" t="s">
        <v>857</v>
      </c>
      <c r="G1021" s="199" t="s">
        <v>857</v>
      </c>
      <c r="H1021" s="199" t="s">
        <v>857</v>
      </c>
      <c r="I1021" s="200">
        <f>I1022</f>
        <v>791.9</v>
      </c>
      <c r="J1021" s="200">
        <f>J1022</f>
        <v>736.9</v>
      </c>
      <c r="K1021" s="200">
        <f>K1022</f>
        <v>695.3</v>
      </c>
      <c r="L1021" s="201">
        <f>L1022</f>
        <v>27</v>
      </c>
      <c r="M1021" s="199" t="s">
        <v>857</v>
      </c>
      <c r="N1021" s="199" t="s">
        <v>857</v>
      </c>
      <c r="O1021" s="202" t="s">
        <v>857</v>
      </c>
      <c r="P1021" s="203">
        <v>3045000</v>
      </c>
      <c r="Q1021" s="203">
        <f>Q1022</f>
        <v>0</v>
      </c>
      <c r="R1021" s="203">
        <f>R1022</f>
        <v>0</v>
      </c>
      <c r="S1021" s="203">
        <f>S1022</f>
        <v>3045000</v>
      </c>
      <c r="T1021" s="203">
        <f t="shared" si="271"/>
        <v>3845.1824725344109</v>
      </c>
      <c r="U1021" s="203">
        <f>U1022</f>
        <v>7136.1092683419629</v>
      </c>
      <c r="W1021" s="217"/>
      <c r="Y1021" s="205">
        <v>0</v>
      </c>
      <c r="Z1021" s="205">
        <v>0</v>
      </c>
      <c r="AA1021" s="205">
        <v>0</v>
      </c>
      <c r="AB1021" s="205">
        <v>0</v>
      </c>
      <c r="AC1021" s="205">
        <v>0</v>
      </c>
      <c r="AD1021" s="205">
        <v>0</v>
      </c>
      <c r="AE1021" s="205">
        <v>0</v>
      </c>
      <c r="AF1021" s="205">
        <v>0</v>
      </c>
      <c r="AG1021" s="205">
        <v>633.74</v>
      </c>
      <c r="AH1021" s="205">
        <v>3000000</v>
      </c>
      <c r="AI1021" s="205">
        <v>0</v>
      </c>
      <c r="AJ1021" s="205">
        <v>0</v>
      </c>
      <c r="AK1021" s="205">
        <v>0</v>
      </c>
      <c r="AL1021" s="205">
        <v>0</v>
      </c>
      <c r="AM1021" s="205">
        <v>0</v>
      </c>
      <c r="AN1021" s="205">
        <v>0</v>
      </c>
      <c r="AO1021" s="205">
        <v>0</v>
      </c>
      <c r="AP1021" s="205">
        <v>0</v>
      </c>
      <c r="AQ1021" s="204">
        <v>0</v>
      </c>
      <c r="AR1021" s="204">
        <v>0</v>
      </c>
    </row>
    <row r="1022" spans="1:44" s="204" customFormat="1" ht="36" customHeight="1">
      <c r="A1022" s="204">
        <v>1</v>
      </c>
      <c r="B1022" s="207">
        <f>SUBTOTAL(103,$A$552:A1022)</f>
        <v>109</v>
      </c>
      <c r="C1022" s="197" t="s">
        <v>213</v>
      </c>
      <c r="D1022" s="199">
        <v>1979</v>
      </c>
      <c r="E1022" s="199"/>
      <c r="F1022" s="208" t="s">
        <v>262</v>
      </c>
      <c r="G1022" s="199">
        <v>2</v>
      </c>
      <c r="H1022" s="199" t="s">
        <v>297</v>
      </c>
      <c r="I1022" s="200">
        <v>791.9</v>
      </c>
      <c r="J1022" s="200">
        <v>736.9</v>
      </c>
      <c r="K1022" s="200">
        <v>695.3</v>
      </c>
      <c r="L1022" s="209">
        <v>27</v>
      </c>
      <c r="M1022" s="199" t="s">
        <v>260</v>
      </c>
      <c r="N1022" s="199" t="s">
        <v>261</v>
      </c>
      <c r="O1022" s="202" t="s">
        <v>263</v>
      </c>
      <c r="P1022" s="203">
        <v>3045000</v>
      </c>
      <c r="Q1022" s="203">
        <v>0</v>
      </c>
      <c r="R1022" s="203">
        <v>0</v>
      </c>
      <c r="S1022" s="203">
        <f>P1022-Q1022-R1022</f>
        <v>3045000</v>
      </c>
      <c r="T1022" s="203">
        <f t="shared" si="271"/>
        <v>3845.1824725344109</v>
      </c>
      <c r="U1022" s="203">
        <f>W1022</f>
        <v>7136.1092683419629</v>
      </c>
      <c r="V1022" s="210">
        <f>W1022</f>
        <v>7136.1092683419629</v>
      </c>
      <c r="W1022" s="210">
        <f>Y1022+Z1022+AA1022+AB1022+AC1022+AF1022+AH1022+AJ1022+AL1022+AN1022+AO1022+AP1022+AQ1022+AR1022</f>
        <v>7136.1092683419629</v>
      </c>
      <c r="X1022" s="210">
        <f>U1022-T1022</f>
        <v>3290.926795807552</v>
      </c>
      <c r="Y1022" s="205">
        <v>0</v>
      </c>
      <c r="Z1022" s="205">
        <v>0</v>
      </c>
      <c r="AA1022" s="205">
        <v>0</v>
      </c>
      <c r="AB1022" s="205">
        <v>0</v>
      </c>
      <c r="AC1022" s="205">
        <v>0</v>
      </c>
      <c r="AD1022" s="205">
        <v>0</v>
      </c>
      <c r="AE1022" s="205">
        <v>0</v>
      </c>
      <c r="AF1022" s="211">
        <v>0</v>
      </c>
      <c r="AG1022" s="205">
        <v>633.74</v>
      </c>
      <c r="AH1022" s="211">
        <f>8917.04*AG1022/I1022</f>
        <v>7136.1092683419629</v>
      </c>
      <c r="AI1022" s="205">
        <v>0</v>
      </c>
      <c r="AJ1022" s="205">
        <v>0</v>
      </c>
      <c r="AK1022" s="205">
        <v>0</v>
      </c>
      <c r="AL1022" s="211">
        <v>0</v>
      </c>
      <c r="AM1022" s="205">
        <v>0</v>
      </c>
      <c r="AN1022" s="205">
        <v>0</v>
      </c>
      <c r="AO1022" s="211">
        <v>0</v>
      </c>
      <c r="AP1022" s="205">
        <v>0</v>
      </c>
      <c r="AQ1022" s="204">
        <v>0</v>
      </c>
      <c r="AR1022" s="204">
        <v>0</v>
      </c>
    </row>
    <row r="1023" spans="1:44" s="204" customFormat="1" ht="36" customHeight="1">
      <c r="B1023" s="197" t="s">
        <v>831</v>
      </c>
      <c r="C1023" s="197"/>
      <c r="D1023" s="199" t="s">
        <v>857</v>
      </c>
      <c r="E1023" s="199" t="s">
        <v>857</v>
      </c>
      <c r="F1023" s="199" t="s">
        <v>857</v>
      </c>
      <c r="G1023" s="199" t="s">
        <v>857</v>
      </c>
      <c r="H1023" s="199" t="s">
        <v>857</v>
      </c>
      <c r="I1023" s="200">
        <f>I1024</f>
        <v>212.1</v>
      </c>
      <c r="J1023" s="200">
        <f>J1024</f>
        <v>212.1</v>
      </c>
      <c r="K1023" s="200">
        <f>K1024</f>
        <v>187.1</v>
      </c>
      <c r="L1023" s="201">
        <f>L1024</f>
        <v>7</v>
      </c>
      <c r="M1023" s="199" t="s">
        <v>857</v>
      </c>
      <c r="N1023" s="199" t="s">
        <v>857</v>
      </c>
      <c r="O1023" s="202" t="s">
        <v>857</v>
      </c>
      <c r="P1023" s="203">
        <v>47652.14</v>
      </c>
      <c r="Q1023" s="203">
        <f>Q1024</f>
        <v>0</v>
      </c>
      <c r="R1023" s="203">
        <f>R1024</f>
        <v>0</v>
      </c>
      <c r="S1023" s="203">
        <f>S1024</f>
        <v>47652.14</v>
      </c>
      <c r="T1023" s="203">
        <f t="shared" si="271"/>
        <v>224.66826968411127</v>
      </c>
      <c r="U1023" s="203">
        <f>U1024</f>
        <v>224.66826968411127</v>
      </c>
      <c r="W1023" s="217"/>
      <c r="Y1023" s="205">
        <v>0</v>
      </c>
      <c r="Z1023" s="205">
        <v>0</v>
      </c>
      <c r="AA1023" s="205">
        <v>0</v>
      </c>
      <c r="AB1023" s="205">
        <v>0</v>
      </c>
      <c r="AC1023" s="205">
        <v>0</v>
      </c>
      <c r="AD1023" s="205">
        <v>0</v>
      </c>
      <c r="AE1023" s="205">
        <v>0</v>
      </c>
      <c r="AF1023" s="205">
        <v>0</v>
      </c>
      <c r="AG1023" s="205">
        <v>0</v>
      </c>
      <c r="AH1023" s="205">
        <v>0</v>
      </c>
      <c r="AI1023" s="205">
        <v>0</v>
      </c>
      <c r="AJ1023" s="205">
        <v>0</v>
      </c>
      <c r="AK1023" s="205">
        <v>0</v>
      </c>
      <c r="AL1023" s="205">
        <v>0</v>
      </c>
      <c r="AM1023" s="205">
        <v>0</v>
      </c>
      <c r="AN1023" s="205">
        <v>0</v>
      </c>
      <c r="AO1023" s="205">
        <v>0</v>
      </c>
      <c r="AP1023" s="205">
        <v>0</v>
      </c>
      <c r="AQ1023" s="204">
        <v>0</v>
      </c>
      <c r="AR1023" s="204">
        <v>0</v>
      </c>
    </row>
    <row r="1024" spans="1:44" s="204" customFormat="1" ht="36" customHeight="1">
      <c r="A1024" s="204">
        <v>1</v>
      </c>
      <c r="B1024" s="207">
        <f>SUBTOTAL(103,$A$552:A1024)</f>
        <v>110</v>
      </c>
      <c r="C1024" s="197" t="s">
        <v>218</v>
      </c>
      <c r="D1024" s="199">
        <v>1962</v>
      </c>
      <c r="E1024" s="199"/>
      <c r="F1024" s="208" t="s">
        <v>262</v>
      </c>
      <c r="G1024" s="199">
        <v>2</v>
      </c>
      <c r="H1024" s="199" t="s">
        <v>298</v>
      </c>
      <c r="I1024" s="200">
        <v>212.1</v>
      </c>
      <c r="J1024" s="200">
        <v>212.1</v>
      </c>
      <c r="K1024" s="200">
        <v>187.1</v>
      </c>
      <c r="L1024" s="209">
        <v>7</v>
      </c>
      <c r="M1024" s="199" t="s">
        <v>260</v>
      </c>
      <c r="N1024" s="199" t="s">
        <v>261</v>
      </c>
      <c r="O1024" s="202" t="s">
        <v>263</v>
      </c>
      <c r="P1024" s="203">
        <v>47652.14</v>
      </c>
      <c r="Q1024" s="203">
        <v>0</v>
      </c>
      <c r="R1024" s="203">
        <v>0</v>
      </c>
      <c r="S1024" s="203">
        <f>P1024-Q1024-R1024</f>
        <v>47652.14</v>
      </c>
      <c r="T1024" s="203">
        <f t="shared" si="271"/>
        <v>224.66826968411127</v>
      </c>
      <c r="U1024" s="218">
        <f>T1024</f>
        <v>224.66826968411127</v>
      </c>
      <c r="V1024" s="210">
        <v>224.66826968411127</v>
      </c>
      <c r="W1024" s="210">
        <f>Y1024+Z1024+AA1024+AB1024+AC1024+AF1024+AH1024+AJ1024+AL1024+AN1024+AO1024+AP1024+AQ1024+AR1024</f>
        <v>0</v>
      </c>
      <c r="X1024" s="210">
        <f>U1024-T1024</f>
        <v>0</v>
      </c>
      <c r="Y1024" s="205">
        <v>0</v>
      </c>
      <c r="Z1024" s="205">
        <v>0</v>
      </c>
      <c r="AA1024" s="205">
        <v>0</v>
      </c>
      <c r="AB1024" s="205">
        <v>0</v>
      </c>
      <c r="AC1024" s="205">
        <v>0</v>
      </c>
      <c r="AD1024" s="205">
        <v>0</v>
      </c>
      <c r="AE1024" s="205">
        <v>0</v>
      </c>
      <c r="AF1024" s="211">
        <v>0</v>
      </c>
      <c r="AG1024" s="205">
        <v>0</v>
      </c>
      <c r="AH1024" s="205">
        <v>0</v>
      </c>
      <c r="AI1024" s="205">
        <v>0</v>
      </c>
      <c r="AJ1024" s="205">
        <v>0</v>
      </c>
      <c r="AK1024" s="205">
        <v>0</v>
      </c>
      <c r="AL1024" s="211">
        <v>0</v>
      </c>
      <c r="AM1024" s="205">
        <v>0</v>
      </c>
      <c r="AN1024" s="205">
        <v>0</v>
      </c>
      <c r="AO1024" s="211">
        <v>0</v>
      </c>
      <c r="AP1024" s="205">
        <v>0</v>
      </c>
      <c r="AQ1024" s="204">
        <v>0</v>
      </c>
      <c r="AR1024" s="204">
        <v>0</v>
      </c>
    </row>
    <row r="1025" spans="1:44" s="204" customFormat="1" ht="36" customHeight="1">
      <c r="B1025" s="197" t="s">
        <v>724</v>
      </c>
      <c r="C1025" s="198"/>
      <c r="D1025" s="199" t="s">
        <v>857</v>
      </c>
      <c r="E1025" s="199" t="s">
        <v>857</v>
      </c>
      <c r="F1025" s="199" t="s">
        <v>857</v>
      </c>
      <c r="G1025" s="199" t="s">
        <v>857</v>
      </c>
      <c r="H1025" s="199" t="s">
        <v>857</v>
      </c>
      <c r="I1025" s="200">
        <f>I1026+I1132+I1155+I1199+I1224+I1232+I1250+I1257+I1265+I1270+I1273+I1275+I1279+I1282+I1285+I1300+I1308+I1311+I1317+I1323+I1326+I1331+I1340+I1343+I1347+I1361+I1365+I1369+I1374+I1377+I1382+I1384+I1386+I1393+I1395+I1397+I1400+I1405+I1409+I1413+I1416+I1422+I1426+I1431+I1435+I1441+I1448+I1453+I1459+I1461+I1463+I1466+I1472+I1476+I1478+I1480+I1486+I1411+I1315+I1334+I1359+I1489+I1429+I1319+I1321+I1391+I1345+I1338</f>
        <v>927920.83999999962</v>
      </c>
      <c r="J1025" s="200">
        <f t="shared" ref="J1025:L1025" si="281">J1026+J1132+J1155+J1199+J1224+J1232+J1250+J1257+J1265+J1270+J1273+J1275+J1279+J1282+J1285+J1300+J1308+J1311+J1317+J1323+J1326+J1331+J1340+J1343+J1347+J1361+J1365+J1369+J1374+J1377+J1382+J1384+J1386+J1393+J1395+J1397+J1400+J1405+J1409+J1413+J1416+J1422+J1426+J1431+J1435+J1441+J1448+J1453+J1459+J1461+J1463+J1466+J1472+J1476+J1478+J1480+J1486+J1411+J1315+J1334+J1359+J1489+J1429+J1319+J1321+J1391+J1345+J1338</f>
        <v>775135.7100000002</v>
      </c>
      <c r="K1025" s="200">
        <f t="shared" si="281"/>
        <v>689259.7100000002</v>
      </c>
      <c r="L1025" s="201">
        <f t="shared" si="281"/>
        <v>36329</v>
      </c>
      <c r="M1025" s="199" t="s">
        <v>857</v>
      </c>
      <c r="N1025" s="199" t="s">
        <v>857</v>
      </c>
      <c r="O1025" s="202" t="s">
        <v>857</v>
      </c>
      <c r="P1025" s="200">
        <f t="shared" ref="P1025:S1025" si="282">P1026+P1132+P1155+P1199+P1224+P1232+P1250+P1257+P1265+P1270+P1273+P1275+P1279+P1282+P1285+P1300+P1308+P1311+P1317+P1323+P1326+P1331+P1340+P1343+P1347+P1361+P1365+P1369+P1374+P1377+P1382+P1384+P1386+P1393+P1395+P1397+P1400+P1405+P1409+P1413+P1416+P1422+P1426+P1431+P1435+P1441+P1448+P1453+P1459+P1461+P1463+P1466+P1472+P1476+P1478+P1480+P1486+P1411+P1315+P1334+P1359+P1489+P1429+P1319+P1321+P1391+P1345+P1338</f>
        <v>2262313682.9800005</v>
      </c>
      <c r="Q1025" s="200">
        <f t="shared" si="282"/>
        <v>0</v>
      </c>
      <c r="R1025" s="200">
        <f t="shared" si="282"/>
        <v>3015567.51</v>
      </c>
      <c r="S1025" s="200">
        <f t="shared" si="282"/>
        <v>2259298115.4700007</v>
      </c>
      <c r="T1025" s="203">
        <f t="shared" si="271"/>
        <v>2438.0459899790603</v>
      </c>
      <c r="U1025" s="203">
        <f>MAX(U1026:U1490)</f>
        <v>17818.261614853196</v>
      </c>
      <c r="W1025" s="217"/>
      <c r="Y1025" s="205">
        <v>3345891.57</v>
      </c>
      <c r="Z1025" s="205">
        <v>6763187.7699999996</v>
      </c>
      <c r="AA1025" s="205">
        <v>53567423.230000004</v>
      </c>
      <c r="AB1025" s="205">
        <v>6317728.1100000003</v>
      </c>
      <c r="AC1025" s="205">
        <v>13787797.689999999</v>
      </c>
      <c r="AD1025" s="205">
        <v>0</v>
      </c>
      <c r="AE1025" s="205">
        <v>14</v>
      </c>
      <c r="AF1025" s="205">
        <v>31861742.399999999</v>
      </c>
      <c r="AG1025" s="205">
        <v>231797.05000000008</v>
      </c>
      <c r="AH1025" s="205">
        <v>1757636718.1199999</v>
      </c>
      <c r="AI1025" s="205">
        <v>1226</v>
      </c>
      <c r="AJ1025" s="205">
        <v>7683411.96</v>
      </c>
      <c r="AK1025" s="205">
        <v>62823.789999999994</v>
      </c>
      <c r="AL1025" s="205">
        <v>271896634.12</v>
      </c>
      <c r="AM1025" s="205">
        <v>366.46999999999997</v>
      </c>
      <c r="AN1025" s="205">
        <v>12806173.859999999</v>
      </c>
      <c r="AO1025" s="205">
        <v>17872827.800000001</v>
      </c>
      <c r="AP1025" s="205">
        <v>660000</v>
      </c>
      <c r="AQ1025" s="204">
        <v>400000</v>
      </c>
      <c r="AR1025" s="204">
        <v>12000000</v>
      </c>
    </row>
    <row r="1026" spans="1:44" s="204" customFormat="1" ht="36" customHeight="1">
      <c r="B1026" s="197" t="s">
        <v>1052</v>
      </c>
      <c r="C1026" s="212"/>
      <c r="D1026" s="199" t="s">
        <v>857</v>
      </c>
      <c r="E1026" s="199" t="s">
        <v>857</v>
      </c>
      <c r="F1026" s="199" t="s">
        <v>857</v>
      </c>
      <c r="G1026" s="199" t="s">
        <v>857</v>
      </c>
      <c r="H1026" s="199" t="s">
        <v>857</v>
      </c>
      <c r="I1026" s="200">
        <f>SUM(I1027:I1131)</f>
        <v>325687.7</v>
      </c>
      <c r="J1026" s="200">
        <f>SUM(J1027:J1131)</f>
        <v>266552.73</v>
      </c>
      <c r="K1026" s="200">
        <f>SUM(K1027:K1131)</f>
        <v>234482.27999999997</v>
      </c>
      <c r="L1026" s="201">
        <f>SUM(L1027:L1131)</f>
        <v>13110</v>
      </c>
      <c r="M1026" s="199" t="s">
        <v>857</v>
      </c>
      <c r="N1026" s="199" t="s">
        <v>857</v>
      </c>
      <c r="O1026" s="202" t="s">
        <v>857</v>
      </c>
      <c r="P1026" s="200">
        <v>646955830.94000018</v>
      </c>
      <c r="Q1026" s="200">
        <f>SUM(Q1027:Q1131)</f>
        <v>0</v>
      </c>
      <c r="R1026" s="200">
        <f>SUM(R1027:R1131)</f>
        <v>0</v>
      </c>
      <c r="S1026" s="200">
        <f>SUM(S1027:S1131)</f>
        <v>646955830.94000018</v>
      </c>
      <c r="T1026" s="203">
        <f t="shared" si="271"/>
        <v>1986.4300400045815</v>
      </c>
      <c r="U1026" s="203">
        <f>MAX(U1027:U1131)</f>
        <v>10173.894608695653</v>
      </c>
      <c r="W1026" s="217"/>
      <c r="Y1026" s="205">
        <v>485344.16</v>
      </c>
      <c r="Z1026" s="205">
        <v>0</v>
      </c>
      <c r="AA1026" s="205">
        <v>3281633.89</v>
      </c>
      <c r="AB1026" s="205">
        <v>742084.4800000001</v>
      </c>
      <c r="AC1026" s="205">
        <v>2743586.76</v>
      </c>
      <c r="AD1026" s="205">
        <v>0</v>
      </c>
      <c r="AE1026" s="205">
        <v>3</v>
      </c>
      <c r="AF1026" s="205">
        <v>6928720.7999999998</v>
      </c>
      <c r="AG1026" s="205">
        <v>70606.259999999995</v>
      </c>
      <c r="AH1026" s="205">
        <v>496526460.61000001</v>
      </c>
      <c r="AI1026" s="205">
        <v>1080</v>
      </c>
      <c r="AJ1026" s="205">
        <v>5968368.96</v>
      </c>
      <c r="AK1026" s="205">
        <v>18655.25</v>
      </c>
      <c r="AL1026" s="205">
        <v>113529333.72999999</v>
      </c>
      <c r="AM1026" s="205">
        <v>0</v>
      </c>
      <c r="AN1026" s="205">
        <v>0</v>
      </c>
      <c r="AO1026" s="205">
        <v>0</v>
      </c>
      <c r="AP1026" s="205">
        <v>0</v>
      </c>
      <c r="AQ1026" s="204">
        <v>0</v>
      </c>
      <c r="AR1026" s="204">
        <v>0</v>
      </c>
    </row>
    <row r="1027" spans="1:44" s="204" customFormat="1" ht="36" customHeight="1">
      <c r="A1027" s="204">
        <v>1</v>
      </c>
      <c r="B1027" s="207">
        <f>SUBTOTAL(103,$A1027:A$1027)</f>
        <v>1</v>
      </c>
      <c r="C1027" s="197" t="s">
        <v>1030</v>
      </c>
      <c r="D1027" s="199">
        <v>1962</v>
      </c>
      <c r="E1027" s="199"/>
      <c r="F1027" s="208" t="s">
        <v>262</v>
      </c>
      <c r="G1027" s="199">
        <v>3</v>
      </c>
      <c r="H1027" s="199" t="s">
        <v>297</v>
      </c>
      <c r="I1027" s="200">
        <v>970.2</v>
      </c>
      <c r="J1027" s="200">
        <v>615</v>
      </c>
      <c r="K1027" s="200">
        <v>615</v>
      </c>
      <c r="L1027" s="209">
        <v>53</v>
      </c>
      <c r="M1027" s="199" t="s">
        <v>260</v>
      </c>
      <c r="N1027" s="199" t="s">
        <v>264</v>
      </c>
      <c r="O1027" s="202" t="s">
        <v>1596</v>
      </c>
      <c r="P1027" s="203">
        <v>3471347.1900000004</v>
      </c>
      <c r="Q1027" s="203">
        <v>0</v>
      </c>
      <c r="R1027" s="203">
        <v>0</v>
      </c>
      <c r="S1027" s="203">
        <f t="shared" ref="S1027:S1088" si="283">P1027-Q1027-R1027</f>
        <v>3471347.1900000004</v>
      </c>
      <c r="T1027" s="203">
        <f t="shared" si="271"/>
        <v>3577.9707173778606</v>
      </c>
      <c r="U1027" s="203">
        <v>3786.6630385487533</v>
      </c>
      <c r="V1027" s="210">
        <v>3786.6630385487533</v>
      </c>
      <c r="W1027" s="210">
        <f t="shared" ref="W1027:W1090" si="284">Y1027+Z1027+AA1027+AB1027+AC1027+AF1027+AH1027+AJ1027+AL1027+AN1027+AO1027+AP1027+AQ1027+AR1027</f>
        <v>3786.6630385487533</v>
      </c>
      <c r="X1027" s="210">
        <f t="shared" ref="X1027:X1090" si="285">U1027-T1027</f>
        <v>208.69232117089268</v>
      </c>
      <c r="Y1027" s="205">
        <v>0</v>
      </c>
      <c r="Z1027" s="205">
        <v>0</v>
      </c>
      <c r="AA1027" s="205">
        <v>0</v>
      </c>
      <c r="AB1027" s="205">
        <v>0</v>
      </c>
      <c r="AC1027" s="205">
        <v>0</v>
      </c>
      <c r="AD1027" s="205">
        <v>0</v>
      </c>
      <c r="AE1027" s="205">
        <v>0</v>
      </c>
      <c r="AF1027" s="211">
        <v>0</v>
      </c>
      <c r="AG1027" s="205">
        <v>412</v>
      </c>
      <c r="AH1027" s="211">
        <f t="shared" ref="AH1027:AH1046" si="286">8917.04*AG1027/I1027</f>
        <v>3786.6630385487533</v>
      </c>
      <c r="AI1027" s="205">
        <v>0</v>
      </c>
      <c r="AJ1027" s="205">
        <v>0</v>
      </c>
      <c r="AK1027" s="205">
        <v>0</v>
      </c>
      <c r="AL1027" s="211">
        <v>0</v>
      </c>
      <c r="AM1027" s="205">
        <v>0</v>
      </c>
      <c r="AN1027" s="205">
        <v>0</v>
      </c>
      <c r="AO1027" s="211">
        <v>0</v>
      </c>
      <c r="AP1027" s="205">
        <v>0</v>
      </c>
      <c r="AQ1027" s="204">
        <v>0</v>
      </c>
      <c r="AR1027" s="204">
        <v>0</v>
      </c>
    </row>
    <row r="1028" spans="1:44" s="204" customFormat="1" ht="36" customHeight="1">
      <c r="A1028" s="204">
        <v>1</v>
      </c>
      <c r="B1028" s="207">
        <f>SUBTOTAL(103,$A$1027:A1028)</f>
        <v>2</v>
      </c>
      <c r="C1028" s="197" t="s">
        <v>554</v>
      </c>
      <c r="D1028" s="199" t="s">
        <v>308</v>
      </c>
      <c r="E1028" s="199"/>
      <c r="F1028" s="208" t="s">
        <v>305</v>
      </c>
      <c r="G1028" s="199" t="s">
        <v>345</v>
      </c>
      <c r="H1028" s="199" t="s">
        <v>306</v>
      </c>
      <c r="I1028" s="200">
        <v>2819.1</v>
      </c>
      <c r="J1028" s="200">
        <v>2572.5</v>
      </c>
      <c r="K1028" s="200">
        <v>1698</v>
      </c>
      <c r="L1028" s="209">
        <v>109</v>
      </c>
      <c r="M1028" s="199" t="s">
        <v>260</v>
      </c>
      <c r="N1028" s="199" t="s">
        <v>264</v>
      </c>
      <c r="O1028" s="202" t="s">
        <v>1036</v>
      </c>
      <c r="P1028" s="203">
        <v>6533179.1100000003</v>
      </c>
      <c r="Q1028" s="203">
        <v>0</v>
      </c>
      <c r="R1028" s="203">
        <v>0</v>
      </c>
      <c r="S1028" s="203">
        <f t="shared" si="283"/>
        <v>6533179.1100000003</v>
      </c>
      <c r="T1028" s="203">
        <f t="shared" si="271"/>
        <v>2317.4697988719804</v>
      </c>
      <c r="U1028" s="203">
        <v>2317.4697988719804</v>
      </c>
      <c r="V1028" s="210">
        <f t="shared" ref="V1028:V1033" si="287">W1028</f>
        <v>2283.7440601610447</v>
      </c>
      <c r="W1028" s="210">
        <f t="shared" si="284"/>
        <v>2283.7440601610447</v>
      </c>
      <c r="X1028" s="210">
        <f t="shared" si="285"/>
        <v>0</v>
      </c>
      <c r="Y1028" s="205">
        <v>0</v>
      </c>
      <c r="Z1028" s="205">
        <v>0</v>
      </c>
      <c r="AA1028" s="205">
        <v>0</v>
      </c>
      <c r="AB1028" s="205">
        <v>0</v>
      </c>
      <c r="AC1028" s="205">
        <v>0</v>
      </c>
      <c r="AD1028" s="205">
        <v>0</v>
      </c>
      <c r="AE1028" s="205">
        <v>0</v>
      </c>
      <c r="AF1028" s="211">
        <v>0</v>
      </c>
      <c r="AG1028" s="205">
        <v>722</v>
      </c>
      <c r="AH1028" s="211">
        <f t="shared" si="286"/>
        <v>2283.7440601610447</v>
      </c>
      <c r="AI1028" s="205">
        <v>0</v>
      </c>
      <c r="AJ1028" s="205">
        <v>0</v>
      </c>
      <c r="AK1028" s="205">
        <v>0</v>
      </c>
      <c r="AL1028" s="211">
        <v>0</v>
      </c>
      <c r="AM1028" s="205">
        <v>0</v>
      </c>
      <c r="AN1028" s="205">
        <v>0</v>
      </c>
      <c r="AO1028" s="211">
        <v>0</v>
      </c>
      <c r="AP1028" s="205">
        <v>0</v>
      </c>
      <c r="AQ1028" s="204">
        <v>0</v>
      </c>
      <c r="AR1028" s="204">
        <v>0</v>
      </c>
    </row>
    <row r="1029" spans="1:44" s="204" customFormat="1" ht="36" customHeight="1">
      <c r="A1029" s="204">
        <v>1</v>
      </c>
      <c r="B1029" s="207">
        <f>SUBTOTAL(103,$A$1027:A1029)</f>
        <v>3</v>
      </c>
      <c r="C1029" s="197" t="s">
        <v>2774</v>
      </c>
      <c r="D1029" s="199" t="s">
        <v>346</v>
      </c>
      <c r="E1029" s="199"/>
      <c r="F1029" s="208" t="s">
        <v>262</v>
      </c>
      <c r="G1029" s="199" t="s">
        <v>351</v>
      </c>
      <c r="H1029" s="199" t="s">
        <v>298</v>
      </c>
      <c r="I1029" s="200">
        <v>2826.2</v>
      </c>
      <c r="J1029" s="200">
        <v>2826.2</v>
      </c>
      <c r="K1029" s="200">
        <v>1324.2</v>
      </c>
      <c r="L1029" s="201">
        <v>97</v>
      </c>
      <c r="M1029" s="199" t="s">
        <v>260</v>
      </c>
      <c r="N1029" s="199" t="s">
        <v>264</v>
      </c>
      <c r="O1029" s="202" t="s">
        <v>1036</v>
      </c>
      <c r="P1029" s="203">
        <v>3745156.8</v>
      </c>
      <c r="Q1029" s="203">
        <v>0</v>
      </c>
      <c r="R1029" s="203">
        <v>0</v>
      </c>
      <c r="S1029" s="203">
        <f>P1029-Q1029-R1029</f>
        <v>3745156.8</v>
      </c>
      <c r="T1029" s="203">
        <f>P1029/I1029</f>
        <v>1325.1563229778501</v>
      </c>
      <c r="U1029" s="203">
        <f t="shared" ref="U1029:U1033" si="288">W1029</f>
        <v>2713.4153280022647</v>
      </c>
      <c r="V1029" s="210">
        <f t="shared" si="287"/>
        <v>2713.4153280022647</v>
      </c>
      <c r="W1029" s="210">
        <f t="shared" si="284"/>
        <v>2713.4153280022647</v>
      </c>
      <c r="X1029" s="210">
        <f t="shared" si="285"/>
        <v>1388.2590050244146</v>
      </c>
      <c r="Y1029" s="205">
        <v>0</v>
      </c>
      <c r="Z1029" s="205">
        <v>0</v>
      </c>
      <c r="AA1029" s="205">
        <v>0</v>
      </c>
      <c r="AB1029" s="205">
        <v>0</v>
      </c>
      <c r="AC1029" s="205">
        <v>0</v>
      </c>
      <c r="AD1029" s="205">
        <v>0</v>
      </c>
      <c r="AE1029" s="205">
        <v>0</v>
      </c>
      <c r="AF1029" s="211">
        <v>0</v>
      </c>
      <c r="AG1029" s="205">
        <v>860</v>
      </c>
      <c r="AH1029" s="211">
        <f t="shared" si="286"/>
        <v>2713.4153280022647</v>
      </c>
      <c r="AI1029" s="205">
        <v>0</v>
      </c>
      <c r="AJ1029" s="205">
        <v>0</v>
      </c>
      <c r="AK1029" s="205">
        <v>0</v>
      </c>
      <c r="AL1029" s="211">
        <v>0</v>
      </c>
      <c r="AM1029" s="205">
        <v>0</v>
      </c>
      <c r="AN1029" s="205">
        <v>0</v>
      </c>
      <c r="AO1029" s="211">
        <v>0</v>
      </c>
      <c r="AP1029" s="205">
        <v>0</v>
      </c>
      <c r="AQ1029" s="204">
        <v>0</v>
      </c>
      <c r="AR1029" s="204">
        <v>0</v>
      </c>
    </row>
    <row r="1030" spans="1:44" s="204" customFormat="1" ht="36" customHeight="1">
      <c r="A1030" s="204">
        <v>1</v>
      </c>
      <c r="B1030" s="207">
        <f>SUBTOTAL(103,$A$1027:A1030)</f>
        <v>4</v>
      </c>
      <c r="C1030" s="197" t="s">
        <v>555</v>
      </c>
      <c r="D1030" s="199" t="s">
        <v>311</v>
      </c>
      <c r="E1030" s="199"/>
      <c r="F1030" s="208" t="s">
        <v>305</v>
      </c>
      <c r="G1030" s="199" t="s">
        <v>345</v>
      </c>
      <c r="H1030" s="199" t="s">
        <v>306</v>
      </c>
      <c r="I1030" s="200">
        <v>2495.6</v>
      </c>
      <c r="J1030" s="200">
        <v>2297</v>
      </c>
      <c r="K1030" s="200">
        <v>2070.8000000000002</v>
      </c>
      <c r="L1030" s="209">
        <v>117</v>
      </c>
      <c r="M1030" s="199" t="s">
        <v>260</v>
      </c>
      <c r="N1030" s="199" t="s">
        <v>264</v>
      </c>
      <c r="O1030" s="202" t="s">
        <v>1599</v>
      </c>
      <c r="P1030" s="203">
        <v>5353877.87</v>
      </c>
      <c r="Q1030" s="203">
        <v>0</v>
      </c>
      <c r="R1030" s="203">
        <v>0</v>
      </c>
      <c r="S1030" s="203">
        <f t="shared" si="283"/>
        <v>5353877.87</v>
      </c>
      <c r="T1030" s="203">
        <f t="shared" si="271"/>
        <v>2145.3269233851579</v>
      </c>
      <c r="U1030" s="203">
        <v>2145.3269233851579</v>
      </c>
      <c r="V1030" s="210">
        <f t="shared" si="287"/>
        <v>2118.8510658759419</v>
      </c>
      <c r="W1030" s="210">
        <f t="shared" si="284"/>
        <v>2118.8510658759419</v>
      </c>
      <c r="X1030" s="210">
        <f t="shared" si="285"/>
        <v>0</v>
      </c>
      <c r="Y1030" s="205">
        <v>0</v>
      </c>
      <c r="Z1030" s="205">
        <v>0</v>
      </c>
      <c r="AA1030" s="205">
        <v>0</v>
      </c>
      <c r="AB1030" s="205">
        <v>0</v>
      </c>
      <c r="AC1030" s="205">
        <v>0</v>
      </c>
      <c r="AD1030" s="205">
        <v>0</v>
      </c>
      <c r="AE1030" s="205">
        <v>0</v>
      </c>
      <c r="AF1030" s="211">
        <v>0</v>
      </c>
      <c r="AG1030" s="205">
        <v>593</v>
      </c>
      <c r="AH1030" s="211">
        <f t="shared" si="286"/>
        <v>2118.8510658759419</v>
      </c>
      <c r="AI1030" s="205">
        <v>0</v>
      </c>
      <c r="AJ1030" s="205">
        <v>0</v>
      </c>
      <c r="AK1030" s="205">
        <v>0</v>
      </c>
      <c r="AL1030" s="211">
        <v>0</v>
      </c>
      <c r="AM1030" s="205">
        <v>0</v>
      </c>
      <c r="AN1030" s="205">
        <v>0</v>
      </c>
      <c r="AO1030" s="211">
        <v>0</v>
      </c>
      <c r="AP1030" s="205">
        <v>0</v>
      </c>
      <c r="AQ1030" s="204">
        <v>0</v>
      </c>
      <c r="AR1030" s="204">
        <v>0</v>
      </c>
    </row>
    <row r="1031" spans="1:44" s="204" customFormat="1" ht="36" customHeight="1">
      <c r="A1031" s="204">
        <v>1</v>
      </c>
      <c r="B1031" s="207">
        <f>SUBTOTAL(103,$A$1027:A1031)</f>
        <v>5</v>
      </c>
      <c r="C1031" s="197" t="s">
        <v>1580</v>
      </c>
      <c r="D1031" s="199">
        <v>1986</v>
      </c>
      <c r="E1031" s="199"/>
      <c r="F1031" s="208" t="s">
        <v>305</v>
      </c>
      <c r="G1031" s="199">
        <v>9</v>
      </c>
      <c r="H1031" s="199" t="s">
        <v>297</v>
      </c>
      <c r="I1031" s="200">
        <v>4308.3999999999996</v>
      </c>
      <c r="J1031" s="200">
        <v>3920.4</v>
      </c>
      <c r="K1031" s="200">
        <v>3608.2</v>
      </c>
      <c r="L1031" s="209">
        <v>108</v>
      </c>
      <c r="M1031" s="199" t="s">
        <v>260</v>
      </c>
      <c r="N1031" s="199" t="s">
        <v>264</v>
      </c>
      <c r="O1031" s="202" t="s">
        <v>1339</v>
      </c>
      <c r="P1031" s="203">
        <v>5057905.66</v>
      </c>
      <c r="Q1031" s="203">
        <v>0</v>
      </c>
      <c r="R1031" s="203">
        <v>0</v>
      </c>
      <c r="S1031" s="203">
        <f t="shared" si="283"/>
        <v>5057905.66</v>
      </c>
      <c r="T1031" s="203">
        <f t="shared" si="271"/>
        <v>1173.9638055890819</v>
      </c>
      <c r="U1031" s="203">
        <v>1173.9638055890819</v>
      </c>
      <c r="V1031" s="210">
        <f t="shared" si="287"/>
        <v>1156.95510166187</v>
      </c>
      <c r="W1031" s="210">
        <f t="shared" si="284"/>
        <v>1156.95510166187</v>
      </c>
      <c r="X1031" s="210">
        <f t="shared" si="285"/>
        <v>0</v>
      </c>
      <c r="Y1031" s="205">
        <v>0</v>
      </c>
      <c r="Z1031" s="205">
        <v>0</v>
      </c>
      <c r="AA1031" s="205">
        <v>0</v>
      </c>
      <c r="AB1031" s="205">
        <v>0</v>
      </c>
      <c r="AC1031" s="205">
        <v>0</v>
      </c>
      <c r="AD1031" s="205">
        <v>0</v>
      </c>
      <c r="AE1031" s="205">
        <v>0</v>
      </c>
      <c r="AF1031" s="211">
        <v>0</v>
      </c>
      <c r="AG1031" s="205">
        <v>559</v>
      </c>
      <c r="AH1031" s="211">
        <f t="shared" si="286"/>
        <v>1156.95510166187</v>
      </c>
      <c r="AI1031" s="205">
        <v>0</v>
      </c>
      <c r="AJ1031" s="205">
        <v>0</v>
      </c>
      <c r="AK1031" s="205">
        <v>0</v>
      </c>
      <c r="AL1031" s="211">
        <v>0</v>
      </c>
      <c r="AM1031" s="205">
        <v>0</v>
      </c>
      <c r="AN1031" s="205">
        <v>0</v>
      </c>
      <c r="AO1031" s="211">
        <v>0</v>
      </c>
      <c r="AP1031" s="205">
        <v>0</v>
      </c>
      <c r="AQ1031" s="204">
        <v>0</v>
      </c>
      <c r="AR1031" s="204">
        <v>0</v>
      </c>
    </row>
    <row r="1032" spans="1:44" s="204" customFormat="1" ht="36" customHeight="1">
      <c r="A1032" s="204">
        <v>1</v>
      </c>
      <c r="B1032" s="207">
        <f>SUBTOTAL(103,$A$1027:A1032)</f>
        <v>6</v>
      </c>
      <c r="C1032" s="197" t="s">
        <v>556</v>
      </c>
      <c r="D1032" s="199" t="s">
        <v>362</v>
      </c>
      <c r="E1032" s="199"/>
      <c r="F1032" s="208" t="s">
        <v>262</v>
      </c>
      <c r="G1032" s="199" t="s">
        <v>351</v>
      </c>
      <c r="H1032" s="199" t="s">
        <v>298</v>
      </c>
      <c r="I1032" s="200">
        <v>6352.8</v>
      </c>
      <c r="J1032" s="200">
        <v>4687.3999999999996</v>
      </c>
      <c r="K1032" s="200">
        <v>2543.4</v>
      </c>
      <c r="L1032" s="209">
        <v>201</v>
      </c>
      <c r="M1032" s="199" t="s">
        <v>260</v>
      </c>
      <c r="N1032" s="199" t="s">
        <v>264</v>
      </c>
      <c r="O1032" s="202" t="s">
        <v>1051</v>
      </c>
      <c r="P1032" s="203">
        <v>7173079.5399999991</v>
      </c>
      <c r="Q1032" s="203">
        <v>0</v>
      </c>
      <c r="R1032" s="203">
        <v>0</v>
      </c>
      <c r="S1032" s="203">
        <f t="shared" si="283"/>
        <v>7173079.5399999991</v>
      </c>
      <c r="T1032" s="203">
        <f t="shared" si="271"/>
        <v>1129.120945095076</v>
      </c>
      <c r="U1032" s="203">
        <v>1129.120945095076</v>
      </c>
      <c r="V1032" s="210">
        <f t="shared" si="287"/>
        <v>1114.4896360659868</v>
      </c>
      <c r="W1032" s="210">
        <f t="shared" si="284"/>
        <v>1114.4896360659868</v>
      </c>
      <c r="X1032" s="210">
        <f t="shared" si="285"/>
        <v>0</v>
      </c>
      <c r="Y1032" s="205">
        <v>0</v>
      </c>
      <c r="Z1032" s="205">
        <v>0</v>
      </c>
      <c r="AA1032" s="205">
        <v>0</v>
      </c>
      <c r="AB1032" s="205">
        <v>0</v>
      </c>
      <c r="AC1032" s="205">
        <v>0</v>
      </c>
      <c r="AD1032" s="205">
        <v>0</v>
      </c>
      <c r="AE1032" s="205">
        <v>0</v>
      </c>
      <c r="AF1032" s="211">
        <v>0</v>
      </c>
      <c r="AG1032" s="205">
        <v>794</v>
      </c>
      <c r="AH1032" s="211">
        <f t="shared" si="286"/>
        <v>1114.4896360659868</v>
      </c>
      <c r="AI1032" s="205">
        <v>0</v>
      </c>
      <c r="AJ1032" s="205">
        <v>0</v>
      </c>
      <c r="AK1032" s="205">
        <v>0</v>
      </c>
      <c r="AL1032" s="211">
        <v>0</v>
      </c>
      <c r="AM1032" s="205">
        <v>0</v>
      </c>
      <c r="AN1032" s="205">
        <v>0</v>
      </c>
      <c r="AO1032" s="211">
        <v>0</v>
      </c>
      <c r="AP1032" s="205">
        <v>0</v>
      </c>
      <c r="AQ1032" s="204">
        <v>0</v>
      </c>
      <c r="AR1032" s="204">
        <v>0</v>
      </c>
    </row>
    <row r="1033" spans="1:44" s="204" customFormat="1" ht="36" customHeight="1">
      <c r="A1033" s="204">
        <v>1</v>
      </c>
      <c r="B1033" s="207">
        <f>SUBTOTAL(103,$A$1027:A1033)</f>
        <v>7</v>
      </c>
      <c r="C1033" s="197" t="s">
        <v>1581</v>
      </c>
      <c r="D1033" s="199">
        <v>1986</v>
      </c>
      <c r="E1033" s="199"/>
      <c r="F1033" s="208" t="s">
        <v>262</v>
      </c>
      <c r="G1033" s="199">
        <v>5</v>
      </c>
      <c r="H1033" s="199" t="s">
        <v>364</v>
      </c>
      <c r="I1033" s="200">
        <v>5760.4</v>
      </c>
      <c r="J1033" s="200">
        <v>4094.2</v>
      </c>
      <c r="K1033" s="200">
        <v>3478.1</v>
      </c>
      <c r="L1033" s="209">
        <v>194</v>
      </c>
      <c r="M1033" s="199" t="s">
        <v>260</v>
      </c>
      <c r="N1033" s="199" t="s">
        <v>264</v>
      </c>
      <c r="O1033" s="202" t="s">
        <v>1051</v>
      </c>
      <c r="P1033" s="203">
        <v>12108477.35</v>
      </c>
      <c r="Q1033" s="203">
        <v>0</v>
      </c>
      <c r="R1033" s="203">
        <v>0</v>
      </c>
      <c r="S1033" s="203">
        <f t="shared" si="283"/>
        <v>12108477.35</v>
      </c>
      <c r="T1033" s="203">
        <f t="shared" si="271"/>
        <v>2102.0202329699327</v>
      </c>
      <c r="U1033" s="203">
        <f t="shared" si="288"/>
        <v>2420.2819318102911</v>
      </c>
      <c r="V1033" s="210">
        <f t="shared" si="287"/>
        <v>2420.2819318102911</v>
      </c>
      <c r="W1033" s="210">
        <f t="shared" si="284"/>
        <v>2420.2819318102911</v>
      </c>
      <c r="X1033" s="210">
        <f t="shared" si="285"/>
        <v>318.26169884035835</v>
      </c>
      <c r="Y1033" s="205">
        <v>0</v>
      </c>
      <c r="Z1033" s="205">
        <v>0</v>
      </c>
      <c r="AA1033" s="205">
        <v>0</v>
      </c>
      <c r="AB1033" s="205">
        <v>0</v>
      </c>
      <c r="AC1033" s="205">
        <v>0</v>
      </c>
      <c r="AD1033" s="205">
        <v>0</v>
      </c>
      <c r="AE1033" s="205">
        <v>0</v>
      </c>
      <c r="AF1033" s="211">
        <v>0</v>
      </c>
      <c r="AG1033" s="205">
        <v>1563.5</v>
      </c>
      <c r="AH1033" s="211">
        <f t="shared" si="286"/>
        <v>2420.2819318102911</v>
      </c>
      <c r="AI1033" s="205">
        <v>0</v>
      </c>
      <c r="AJ1033" s="205">
        <v>0</v>
      </c>
      <c r="AK1033" s="205">
        <v>0</v>
      </c>
      <c r="AL1033" s="211">
        <v>0</v>
      </c>
      <c r="AM1033" s="205">
        <v>0</v>
      </c>
      <c r="AN1033" s="205">
        <v>0</v>
      </c>
      <c r="AO1033" s="211">
        <v>0</v>
      </c>
      <c r="AP1033" s="205">
        <v>0</v>
      </c>
      <c r="AQ1033" s="204">
        <v>0</v>
      </c>
      <c r="AR1033" s="204">
        <v>0</v>
      </c>
    </row>
    <row r="1034" spans="1:44" s="204" customFormat="1" ht="36" customHeight="1">
      <c r="A1034" s="204">
        <v>1</v>
      </c>
      <c r="B1034" s="207">
        <f>SUBTOTAL(103,$A$1027:A1034)</f>
        <v>8</v>
      </c>
      <c r="C1034" s="197" t="s">
        <v>558</v>
      </c>
      <c r="D1034" s="199">
        <v>1971</v>
      </c>
      <c r="E1034" s="199"/>
      <c r="F1034" s="208" t="s">
        <v>262</v>
      </c>
      <c r="G1034" s="199">
        <v>5</v>
      </c>
      <c r="H1034" s="199" t="s">
        <v>364</v>
      </c>
      <c r="I1034" s="200">
        <v>4541.8</v>
      </c>
      <c r="J1034" s="200">
        <v>4541.8</v>
      </c>
      <c r="K1034" s="200">
        <v>4403.2</v>
      </c>
      <c r="L1034" s="209">
        <v>240</v>
      </c>
      <c r="M1034" s="199" t="s">
        <v>260</v>
      </c>
      <c r="N1034" s="199" t="s">
        <v>264</v>
      </c>
      <c r="O1034" s="202" t="s">
        <v>1340</v>
      </c>
      <c r="P1034" s="203">
        <v>10489999.459999999</v>
      </c>
      <c r="Q1034" s="203">
        <v>0</v>
      </c>
      <c r="R1034" s="203">
        <v>0</v>
      </c>
      <c r="S1034" s="203">
        <f t="shared" si="283"/>
        <v>10489999.459999999</v>
      </c>
      <c r="T1034" s="203">
        <f t="shared" si="271"/>
        <v>2309.6568453036239</v>
      </c>
      <c r="U1034" s="203">
        <v>2474.5777480294159</v>
      </c>
      <c r="V1034" s="210">
        <v>2474.5777480294159</v>
      </c>
      <c r="W1034" s="210">
        <f t="shared" si="284"/>
        <v>2474.5777480294159</v>
      </c>
      <c r="X1034" s="210">
        <f t="shared" si="285"/>
        <v>164.92090272579208</v>
      </c>
      <c r="Y1034" s="205">
        <v>0</v>
      </c>
      <c r="Z1034" s="205">
        <v>0</v>
      </c>
      <c r="AA1034" s="205">
        <v>0</v>
      </c>
      <c r="AB1034" s="205">
        <v>0</v>
      </c>
      <c r="AC1034" s="205">
        <v>0</v>
      </c>
      <c r="AD1034" s="205">
        <v>0</v>
      </c>
      <c r="AE1034" s="205">
        <v>0</v>
      </c>
      <c r="AF1034" s="211">
        <v>0</v>
      </c>
      <c r="AG1034" s="205">
        <v>1260.4000000000001</v>
      </c>
      <c r="AH1034" s="211">
        <f t="shared" si="286"/>
        <v>2474.5777480294159</v>
      </c>
      <c r="AI1034" s="205">
        <v>0</v>
      </c>
      <c r="AJ1034" s="205">
        <v>0</v>
      </c>
      <c r="AK1034" s="205">
        <v>0</v>
      </c>
      <c r="AL1034" s="211">
        <v>0</v>
      </c>
      <c r="AM1034" s="205">
        <v>0</v>
      </c>
      <c r="AN1034" s="205">
        <v>0</v>
      </c>
      <c r="AO1034" s="211">
        <v>0</v>
      </c>
      <c r="AP1034" s="205">
        <v>0</v>
      </c>
      <c r="AQ1034" s="204">
        <v>0</v>
      </c>
      <c r="AR1034" s="204">
        <v>0</v>
      </c>
    </row>
    <row r="1035" spans="1:44" s="204" customFormat="1" ht="36" customHeight="1">
      <c r="A1035" s="204">
        <v>1</v>
      </c>
      <c r="B1035" s="207">
        <f>SUBTOTAL(103,$A$1027:A1035)</f>
        <v>9</v>
      </c>
      <c r="C1035" s="197" t="s">
        <v>559</v>
      </c>
      <c r="D1035" s="199" t="s">
        <v>303</v>
      </c>
      <c r="E1035" s="199"/>
      <c r="F1035" s="208" t="s">
        <v>305</v>
      </c>
      <c r="G1035" s="199" t="s">
        <v>345</v>
      </c>
      <c r="H1035" s="199" t="s">
        <v>364</v>
      </c>
      <c r="I1035" s="200">
        <v>6071.1</v>
      </c>
      <c r="J1035" s="200">
        <v>4547.3999999999996</v>
      </c>
      <c r="K1035" s="200">
        <v>4155.2</v>
      </c>
      <c r="L1035" s="209">
        <v>218</v>
      </c>
      <c r="M1035" s="199" t="s">
        <v>260</v>
      </c>
      <c r="N1035" s="199" t="s">
        <v>264</v>
      </c>
      <c r="O1035" s="202" t="s">
        <v>1277</v>
      </c>
      <c r="P1035" s="203">
        <v>10415976.18</v>
      </c>
      <c r="Q1035" s="203">
        <v>0</v>
      </c>
      <c r="R1035" s="203">
        <v>0</v>
      </c>
      <c r="S1035" s="203">
        <f t="shared" si="283"/>
        <v>10415976.18</v>
      </c>
      <c r="T1035" s="203">
        <f t="shared" si="271"/>
        <v>1715.6653950684388</v>
      </c>
      <c r="U1035" s="203">
        <v>1715.6653950684388</v>
      </c>
      <c r="V1035" s="210">
        <f t="shared" ref="V1035:V1036" si="289">W1035</f>
        <v>1690.5524600154833</v>
      </c>
      <c r="W1035" s="210">
        <f t="shared" si="284"/>
        <v>1690.5524600154833</v>
      </c>
      <c r="X1035" s="210">
        <f t="shared" si="285"/>
        <v>0</v>
      </c>
      <c r="Y1035" s="205">
        <v>0</v>
      </c>
      <c r="Z1035" s="205">
        <v>0</v>
      </c>
      <c r="AA1035" s="205">
        <v>0</v>
      </c>
      <c r="AB1035" s="205">
        <v>0</v>
      </c>
      <c r="AC1035" s="205">
        <v>0</v>
      </c>
      <c r="AD1035" s="205">
        <v>0</v>
      </c>
      <c r="AE1035" s="205">
        <v>0</v>
      </c>
      <c r="AF1035" s="211">
        <v>0</v>
      </c>
      <c r="AG1035" s="205">
        <v>1151</v>
      </c>
      <c r="AH1035" s="211">
        <f t="shared" si="286"/>
        <v>1690.5524600154833</v>
      </c>
      <c r="AI1035" s="205">
        <v>0</v>
      </c>
      <c r="AJ1035" s="205">
        <v>0</v>
      </c>
      <c r="AK1035" s="205">
        <v>0</v>
      </c>
      <c r="AL1035" s="211">
        <v>0</v>
      </c>
      <c r="AM1035" s="205">
        <v>0</v>
      </c>
      <c r="AN1035" s="205">
        <v>0</v>
      </c>
      <c r="AO1035" s="211">
        <v>0</v>
      </c>
      <c r="AP1035" s="205">
        <v>0</v>
      </c>
      <c r="AQ1035" s="204">
        <v>0</v>
      </c>
      <c r="AR1035" s="204">
        <v>0</v>
      </c>
    </row>
    <row r="1036" spans="1:44" s="204" customFormat="1" ht="36" customHeight="1">
      <c r="A1036" s="204">
        <v>1</v>
      </c>
      <c r="B1036" s="207">
        <f>SUBTOTAL(103,$A$1027:A1036)</f>
        <v>10</v>
      </c>
      <c r="C1036" s="197" t="s">
        <v>560</v>
      </c>
      <c r="D1036" s="199" t="s">
        <v>307</v>
      </c>
      <c r="E1036" s="199"/>
      <c r="F1036" s="208" t="s">
        <v>305</v>
      </c>
      <c r="G1036" s="199" t="s">
        <v>364</v>
      </c>
      <c r="H1036" s="199" t="s">
        <v>297</v>
      </c>
      <c r="I1036" s="200">
        <v>2482.1</v>
      </c>
      <c r="J1036" s="200">
        <v>2181.1</v>
      </c>
      <c r="K1036" s="200">
        <v>1858.6</v>
      </c>
      <c r="L1036" s="209">
        <v>130</v>
      </c>
      <c r="M1036" s="199" t="s">
        <v>260</v>
      </c>
      <c r="N1036" s="199" t="s">
        <v>264</v>
      </c>
      <c r="O1036" s="202" t="s">
        <v>1338</v>
      </c>
      <c r="P1036" s="203">
        <v>4204240.3599999994</v>
      </c>
      <c r="Q1036" s="203">
        <v>0</v>
      </c>
      <c r="R1036" s="203">
        <v>0</v>
      </c>
      <c r="S1036" s="203">
        <f t="shared" si="283"/>
        <v>4204240.3599999994</v>
      </c>
      <c r="T1036" s="203">
        <f t="shared" si="271"/>
        <v>1693.8239232907617</v>
      </c>
      <c r="U1036" s="203">
        <v>1693.8239232907617</v>
      </c>
      <c r="V1036" s="210">
        <f t="shared" si="289"/>
        <v>1669.3808255912336</v>
      </c>
      <c r="W1036" s="210">
        <f t="shared" si="284"/>
        <v>1669.3808255912336</v>
      </c>
      <c r="X1036" s="210">
        <f t="shared" si="285"/>
        <v>0</v>
      </c>
      <c r="Y1036" s="205">
        <v>0</v>
      </c>
      <c r="Z1036" s="205">
        <v>0</v>
      </c>
      <c r="AA1036" s="205">
        <v>0</v>
      </c>
      <c r="AB1036" s="205">
        <v>0</v>
      </c>
      <c r="AC1036" s="205">
        <v>0</v>
      </c>
      <c r="AD1036" s="205">
        <v>0</v>
      </c>
      <c r="AE1036" s="205">
        <v>0</v>
      </c>
      <c r="AF1036" s="211">
        <v>0</v>
      </c>
      <c r="AG1036" s="205">
        <v>464.68</v>
      </c>
      <c r="AH1036" s="211">
        <f t="shared" si="286"/>
        <v>1669.3808255912336</v>
      </c>
      <c r="AI1036" s="205">
        <v>0</v>
      </c>
      <c r="AJ1036" s="205">
        <v>0</v>
      </c>
      <c r="AK1036" s="205">
        <v>0</v>
      </c>
      <c r="AL1036" s="211">
        <v>0</v>
      </c>
      <c r="AM1036" s="205">
        <v>0</v>
      </c>
      <c r="AN1036" s="205">
        <v>0</v>
      </c>
      <c r="AO1036" s="211">
        <v>0</v>
      </c>
      <c r="AP1036" s="205">
        <v>0</v>
      </c>
      <c r="AQ1036" s="204">
        <v>0</v>
      </c>
      <c r="AR1036" s="204">
        <v>0</v>
      </c>
    </row>
    <row r="1037" spans="1:44" s="204" customFormat="1" ht="36" customHeight="1">
      <c r="A1037" s="204">
        <v>1</v>
      </c>
      <c r="B1037" s="207">
        <f>SUBTOTAL(103,$A$1027:A1037)</f>
        <v>11</v>
      </c>
      <c r="C1037" s="197" t="s">
        <v>562</v>
      </c>
      <c r="D1037" s="199" t="s">
        <v>365</v>
      </c>
      <c r="E1037" s="199"/>
      <c r="F1037" s="208" t="s">
        <v>262</v>
      </c>
      <c r="G1037" s="199" t="s">
        <v>306</v>
      </c>
      <c r="H1037" s="199" t="s">
        <v>298</v>
      </c>
      <c r="I1037" s="200">
        <v>1637</v>
      </c>
      <c r="J1037" s="200">
        <v>1066.9000000000001</v>
      </c>
      <c r="K1037" s="200">
        <v>768.5</v>
      </c>
      <c r="L1037" s="209">
        <v>61</v>
      </c>
      <c r="M1037" s="199" t="s">
        <v>260</v>
      </c>
      <c r="N1037" s="199" t="s">
        <v>264</v>
      </c>
      <c r="O1037" s="202" t="s">
        <v>1338</v>
      </c>
      <c r="P1037" s="203">
        <v>6529840</v>
      </c>
      <c r="Q1037" s="203">
        <v>0</v>
      </c>
      <c r="R1037" s="203">
        <v>0</v>
      </c>
      <c r="S1037" s="203">
        <f t="shared" si="283"/>
        <v>6529840</v>
      </c>
      <c r="T1037" s="203">
        <f t="shared" si="271"/>
        <v>3988.9065363469763</v>
      </c>
      <c r="U1037" s="203">
        <v>4221.5675015271845</v>
      </c>
      <c r="V1037" s="210">
        <v>4221.5675015271845</v>
      </c>
      <c r="W1037" s="210">
        <f t="shared" si="284"/>
        <v>4221.5675015271845</v>
      </c>
      <c r="X1037" s="210">
        <f t="shared" si="285"/>
        <v>232.66096518020822</v>
      </c>
      <c r="Y1037" s="205">
        <v>0</v>
      </c>
      <c r="Z1037" s="205">
        <v>0</v>
      </c>
      <c r="AA1037" s="205">
        <v>0</v>
      </c>
      <c r="AB1037" s="205">
        <v>0</v>
      </c>
      <c r="AC1037" s="205">
        <v>0</v>
      </c>
      <c r="AD1037" s="205">
        <v>0</v>
      </c>
      <c r="AE1037" s="205">
        <v>0</v>
      </c>
      <c r="AF1037" s="211">
        <v>0</v>
      </c>
      <c r="AG1037" s="205">
        <v>775</v>
      </c>
      <c r="AH1037" s="211">
        <f t="shared" si="286"/>
        <v>4221.5675015271845</v>
      </c>
      <c r="AI1037" s="205">
        <v>0</v>
      </c>
      <c r="AJ1037" s="205">
        <v>0</v>
      </c>
      <c r="AK1037" s="205">
        <v>0</v>
      </c>
      <c r="AL1037" s="211">
        <v>0</v>
      </c>
      <c r="AM1037" s="205">
        <v>0</v>
      </c>
      <c r="AN1037" s="205">
        <v>0</v>
      </c>
      <c r="AO1037" s="211">
        <v>0</v>
      </c>
      <c r="AP1037" s="205">
        <v>0</v>
      </c>
      <c r="AQ1037" s="204">
        <v>0</v>
      </c>
      <c r="AR1037" s="204">
        <v>0</v>
      </c>
    </row>
    <row r="1038" spans="1:44" s="204" customFormat="1" ht="36" customHeight="1">
      <c r="A1038" s="204">
        <v>1</v>
      </c>
      <c r="B1038" s="207">
        <f>SUBTOTAL(103,$A$1027:A1038)</f>
        <v>12</v>
      </c>
      <c r="C1038" s="197" t="s">
        <v>564</v>
      </c>
      <c r="D1038" s="199" t="s">
        <v>304</v>
      </c>
      <c r="E1038" s="199"/>
      <c r="F1038" s="208" t="s">
        <v>262</v>
      </c>
      <c r="G1038" s="199" t="s">
        <v>345</v>
      </c>
      <c r="H1038" s="199" t="s">
        <v>298</v>
      </c>
      <c r="I1038" s="200">
        <v>867.9</v>
      </c>
      <c r="J1038" s="200">
        <v>809.2</v>
      </c>
      <c r="K1038" s="200">
        <v>766.2</v>
      </c>
      <c r="L1038" s="209">
        <v>39</v>
      </c>
      <c r="M1038" s="199" t="s">
        <v>260</v>
      </c>
      <c r="N1038" s="199" t="s">
        <v>264</v>
      </c>
      <c r="O1038" s="202" t="s">
        <v>1352</v>
      </c>
      <c r="P1038" s="203">
        <v>2043985.02</v>
      </c>
      <c r="Q1038" s="203">
        <v>0</v>
      </c>
      <c r="R1038" s="203">
        <v>0</v>
      </c>
      <c r="S1038" s="203">
        <f t="shared" si="283"/>
        <v>2043985.02</v>
      </c>
      <c r="T1038" s="203">
        <f>P1038/I1038</f>
        <v>2355.0927756653991</v>
      </c>
      <c r="U1038" s="203">
        <v>2355.0927756653991</v>
      </c>
      <c r="V1038" s="210">
        <f t="shared" ref="V1038:V1041" si="290">W1038</f>
        <v>2321.9852978453741</v>
      </c>
      <c r="W1038" s="210">
        <f t="shared" si="284"/>
        <v>2321.9852978453741</v>
      </c>
      <c r="X1038" s="210">
        <f>U1038-T1038</f>
        <v>0</v>
      </c>
      <c r="Y1038" s="205">
        <v>0</v>
      </c>
      <c r="Z1038" s="205">
        <v>0</v>
      </c>
      <c r="AA1038" s="205">
        <v>0</v>
      </c>
      <c r="AB1038" s="205">
        <v>0</v>
      </c>
      <c r="AC1038" s="205">
        <v>0</v>
      </c>
      <c r="AD1038" s="205">
        <v>0</v>
      </c>
      <c r="AE1038" s="205">
        <v>0</v>
      </c>
      <c r="AF1038" s="211">
        <v>0</v>
      </c>
      <c r="AG1038" s="205">
        <v>226</v>
      </c>
      <c r="AH1038" s="211">
        <f t="shared" si="286"/>
        <v>2321.9852978453741</v>
      </c>
      <c r="AI1038" s="205">
        <v>0</v>
      </c>
      <c r="AJ1038" s="205">
        <v>0</v>
      </c>
      <c r="AK1038" s="205">
        <v>0</v>
      </c>
      <c r="AL1038" s="211">
        <v>0</v>
      </c>
      <c r="AM1038" s="205">
        <v>0</v>
      </c>
      <c r="AN1038" s="205">
        <v>0</v>
      </c>
      <c r="AO1038" s="211">
        <v>0</v>
      </c>
      <c r="AP1038" s="205">
        <v>0</v>
      </c>
      <c r="AQ1038" s="204">
        <v>0</v>
      </c>
      <c r="AR1038" s="204">
        <v>0</v>
      </c>
    </row>
    <row r="1039" spans="1:44" s="204" customFormat="1" ht="36" customHeight="1">
      <c r="A1039" s="204">
        <v>1</v>
      </c>
      <c r="B1039" s="207">
        <f>SUBTOTAL(103,$A$1027:A1039)</f>
        <v>13</v>
      </c>
      <c r="C1039" s="197" t="s">
        <v>565</v>
      </c>
      <c r="D1039" s="199" t="s">
        <v>366</v>
      </c>
      <c r="E1039" s="199"/>
      <c r="F1039" s="208" t="s">
        <v>305</v>
      </c>
      <c r="G1039" s="199" t="s">
        <v>345</v>
      </c>
      <c r="H1039" s="199" t="s">
        <v>306</v>
      </c>
      <c r="I1039" s="200">
        <v>2653.8</v>
      </c>
      <c r="J1039" s="200">
        <v>2355.5</v>
      </c>
      <c r="K1039" s="200">
        <v>2354.1</v>
      </c>
      <c r="L1039" s="209">
        <v>102</v>
      </c>
      <c r="M1039" s="199" t="s">
        <v>260</v>
      </c>
      <c r="N1039" s="199" t="s">
        <v>264</v>
      </c>
      <c r="O1039" s="202" t="s">
        <v>1036</v>
      </c>
      <c r="P1039" s="203">
        <v>5718613.1600000001</v>
      </c>
      <c r="Q1039" s="203">
        <v>0</v>
      </c>
      <c r="R1039" s="203">
        <v>0</v>
      </c>
      <c r="S1039" s="203">
        <f t="shared" si="283"/>
        <v>5718613.1600000001</v>
      </c>
      <c r="T1039" s="203">
        <f t="shared" si="271"/>
        <v>2154.8772175747981</v>
      </c>
      <c r="U1039" s="203">
        <v>2154.8772175747981</v>
      </c>
      <c r="V1039" s="210">
        <f t="shared" si="290"/>
        <v>2123.5847765468384</v>
      </c>
      <c r="W1039" s="210">
        <f t="shared" si="284"/>
        <v>2123.5847765468384</v>
      </c>
      <c r="X1039" s="210">
        <f t="shared" si="285"/>
        <v>0</v>
      </c>
      <c r="Y1039" s="205">
        <v>0</v>
      </c>
      <c r="Z1039" s="205">
        <v>0</v>
      </c>
      <c r="AA1039" s="205">
        <v>0</v>
      </c>
      <c r="AB1039" s="205">
        <v>0</v>
      </c>
      <c r="AC1039" s="205">
        <v>0</v>
      </c>
      <c r="AD1039" s="205">
        <v>0</v>
      </c>
      <c r="AE1039" s="205">
        <v>0</v>
      </c>
      <c r="AF1039" s="211">
        <v>0</v>
      </c>
      <c r="AG1039" s="205">
        <v>632</v>
      </c>
      <c r="AH1039" s="211">
        <f t="shared" si="286"/>
        <v>2123.5847765468384</v>
      </c>
      <c r="AI1039" s="205">
        <v>0</v>
      </c>
      <c r="AJ1039" s="205">
        <v>0</v>
      </c>
      <c r="AK1039" s="205">
        <v>0</v>
      </c>
      <c r="AL1039" s="211">
        <v>0</v>
      </c>
      <c r="AM1039" s="205">
        <v>0</v>
      </c>
      <c r="AN1039" s="205">
        <v>0</v>
      </c>
      <c r="AO1039" s="211">
        <v>0</v>
      </c>
      <c r="AP1039" s="205">
        <v>0</v>
      </c>
      <c r="AQ1039" s="204">
        <v>0</v>
      </c>
      <c r="AR1039" s="204">
        <v>0</v>
      </c>
    </row>
    <row r="1040" spans="1:44" s="204" customFormat="1" ht="36" customHeight="1">
      <c r="A1040" s="204">
        <v>1</v>
      </c>
      <c r="B1040" s="207">
        <f>SUBTOTAL(103,$A$1027:A1040)</f>
        <v>14</v>
      </c>
      <c r="C1040" s="197" t="s">
        <v>566</v>
      </c>
      <c r="D1040" s="213" t="s">
        <v>366</v>
      </c>
      <c r="E1040" s="199"/>
      <c r="F1040" s="208" t="s">
        <v>305</v>
      </c>
      <c r="G1040" s="199" t="s">
        <v>345</v>
      </c>
      <c r="H1040" s="199" t="s">
        <v>306</v>
      </c>
      <c r="I1040" s="200">
        <v>2632.8</v>
      </c>
      <c r="J1040" s="200">
        <v>2335.8000000000002</v>
      </c>
      <c r="K1040" s="200">
        <v>2335.8000000000002</v>
      </c>
      <c r="L1040" s="209">
        <v>107</v>
      </c>
      <c r="M1040" s="199" t="s">
        <v>260</v>
      </c>
      <c r="N1040" s="199" t="s">
        <v>264</v>
      </c>
      <c r="O1040" s="202" t="s">
        <v>1036</v>
      </c>
      <c r="P1040" s="203">
        <v>5769287.3799999999</v>
      </c>
      <c r="Q1040" s="203">
        <v>0</v>
      </c>
      <c r="R1040" s="203">
        <v>0</v>
      </c>
      <c r="S1040" s="203">
        <f t="shared" si="283"/>
        <v>5769287.3799999999</v>
      </c>
      <c r="T1040" s="203">
        <f t="shared" si="271"/>
        <v>2191.3124354299603</v>
      </c>
      <c r="U1040" s="203">
        <v>2191.3124354299603</v>
      </c>
      <c r="V1040" s="210">
        <f t="shared" si="290"/>
        <v>2140.5231236706168</v>
      </c>
      <c r="W1040" s="210">
        <f t="shared" si="284"/>
        <v>2140.5231236706168</v>
      </c>
      <c r="X1040" s="210">
        <f t="shared" si="285"/>
        <v>0</v>
      </c>
      <c r="Y1040" s="205">
        <v>0</v>
      </c>
      <c r="Z1040" s="205">
        <v>0</v>
      </c>
      <c r="AA1040" s="205">
        <v>0</v>
      </c>
      <c r="AB1040" s="205">
        <v>0</v>
      </c>
      <c r="AC1040" s="205">
        <v>0</v>
      </c>
      <c r="AD1040" s="205">
        <v>0</v>
      </c>
      <c r="AE1040" s="205">
        <v>0</v>
      </c>
      <c r="AF1040" s="211">
        <v>0</v>
      </c>
      <c r="AG1040" s="205">
        <v>632</v>
      </c>
      <c r="AH1040" s="211">
        <f t="shared" si="286"/>
        <v>2140.5231236706168</v>
      </c>
      <c r="AI1040" s="205">
        <v>0</v>
      </c>
      <c r="AJ1040" s="205">
        <v>0</v>
      </c>
      <c r="AK1040" s="205">
        <v>0</v>
      </c>
      <c r="AL1040" s="211">
        <v>0</v>
      </c>
      <c r="AM1040" s="205">
        <v>0</v>
      </c>
      <c r="AN1040" s="205">
        <v>0</v>
      </c>
      <c r="AO1040" s="211">
        <v>0</v>
      </c>
      <c r="AP1040" s="205">
        <v>0</v>
      </c>
      <c r="AQ1040" s="204">
        <v>0</v>
      </c>
      <c r="AR1040" s="204">
        <v>0</v>
      </c>
    </row>
    <row r="1041" spans="1:44" s="204" customFormat="1" ht="36" customHeight="1">
      <c r="A1041" s="204">
        <v>1</v>
      </c>
      <c r="B1041" s="207">
        <f>SUBTOTAL(103,$A$1027:A1041)</f>
        <v>15</v>
      </c>
      <c r="C1041" s="197" t="s">
        <v>567</v>
      </c>
      <c r="D1041" s="199" t="s">
        <v>367</v>
      </c>
      <c r="E1041" s="199"/>
      <c r="F1041" s="208" t="s">
        <v>305</v>
      </c>
      <c r="G1041" s="199" t="s">
        <v>345</v>
      </c>
      <c r="H1041" s="199" t="s">
        <v>302</v>
      </c>
      <c r="I1041" s="200">
        <v>3861</v>
      </c>
      <c r="J1041" s="200">
        <v>3552.1</v>
      </c>
      <c r="K1041" s="200">
        <v>3552.1</v>
      </c>
      <c r="L1041" s="209">
        <v>165</v>
      </c>
      <c r="M1041" s="199" t="s">
        <v>260</v>
      </c>
      <c r="N1041" s="199" t="s">
        <v>264</v>
      </c>
      <c r="O1041" s="202" t="s">
        <v>1036</v>
      </c>
      <c r="P1041" s="203">
        <v>8686830.7200000007</v>
      </c>
      <c r="Q1041" s="203">
        <v>0</v>
      </c>
      <c r="R1041" s="203">
        <v>0</v>
      </c>
      <c r="S1041" s="203">
        <f t="shared" si="283"/>
        <v>8686830.7200000007</v>
      </c>
      <c r="T1041" s="203">
        <f t="shared" si="271"/>
        <v>2249.8914063714064</v>
      </c>
      <c r="U1041" s="203">
        <v>2249.8914063714064</v>
      </c>
      <c r="V1041" s="210">
        <f t="shared" si="290"/>
        <v>2242.5397150997155</v>
      </c>
      <c r="W1041" s="210">
        <f t="shared" si="284"/>
        <v>2242.5397150997155</v>
      </c>
      <c r="X1041" s="210">
        <f t="shared" si="285"/>
        <v>0</v>
      </c>
      <c r="Y1041" s="205">
        <v>0</v>
      </c>
      <c r="Z1041" s="205">
        <v>0</v>
      </c>
      <c r="AA1041" s="205">
        <v>0</v>
      </c>
      <c r="AB1041" s="205">
        <v>0</v>
      </c>
      <c r="AC1041" s="205">
        <v>0</v>
      </c>
      <c r="AD1041" s="205">
        <v>0</v>
      </c>
      <c r="AE1041" s="205">
        <v>0</v>
      </c>
      <c r="AF1041" s="211">
        <v>0</v>
      </c>
      <c r="AG1041" s="205">
        <v>971</v>
      </c>
      <c r="AH1041" s="211">
        <f t="shared" si="286"/>
        <v>2242.5397150997155</v>
      </c>
      <c r="AI1041" s="205">
        <v>0</v>
      </c>
      <c r="AJ1041" s="205">
        <v>0</v>
      </c>
      <c r="AK1041" s="205">
        <v>0</v>
      </c>
      <c r="AL1041" s="211">
        <v>0</v>
      </c>
      <c r="AM1041" s="205">
        <v>0</v>
      </c>
      <c r="AN1041" s="205">
        <v>0</v>
      </c>
      <c r="AO1041" s="211">
        <v>0</v>
      </c>
      <c r="AP1041" s="205">
        <v>0</v>
      </c>
      <c r="AQ1041" s="204">
        <v>0</v>
      </c>
      <c r="AR1041" s="204">
        <v>0</v>
      </c>
    </row>
    <row r="1042" spans="1:44" s="204" customFormat="1" ht="36" customHeight="1">
      <c r="A1042" s="204">
        <v>1</v>
      </c>
      <c r="B1042" s="207">
        <f>SUBTOTAL(103,$A$1027:A1042)</f>
        <v>16</v>
      </c>
      <c r="C1042" s="197" t="s">
        <v>569</v>
      </c>
      <c r="D1042" s="199">
        <v>1962</v>
      </c>
      <c r="E1042" s="199"/>
      <c r="F1042" s="208" t="s">
        <v>262</v>
      </c>
      <c r="G1042" s="199">
        <v>5</v>
      </c>
      <c r="H1042" s="199" t="s">
        <v>302</v>
      </c>
      <c r="I1042" s="200">
        <v>4073.9</v>
      </c>
      <c r="J1042" s="200">
        <v>3163.1</v>
      </c>
      <c r="K1042" s="200">
        <v>2004.3</v>
      </c>
      <c r="L1042" s="209">
        <v>146</v>
      </c>
      <c r="M1042" s="199" t="s">
        <v>260</v>
      </c>
      <c r="N1042" s="199" t="s">
        <v>264</v>
      </c>
      <c r="O1042" s="202" t="s">
        <v>1051</v>
      </c>
      <c r="P1042" s="203">
        <v>7382815.8100000005</v>
      </c>
      <c r="Q1042" s="203">
        <v>0</v>
      </c>
      <c r="R1042" s="203">
        <v>0</v>
      </c>
      <c r="S1042" s="203">
        <f t="shared" si="283"/>
        <v>7382815.8100000005</v>
      </c>
      <c r="T1042" s="203">
        <f t="shared" si="271"/>
        <v>1812.2231301701074</v>
      </c>
      <c r="U1042" s="203">
        <f>V1042</f>
        <v>2212.8985591202536</v>
      </c>
      <c r="V1042" s="210">
        <v>2212.8985591202536</v>
      </c>
      <c r="W1042" s="210">
        <f t="shared" si="284"/>
        <v>2212.8985591202536</v>
      </c>
      <c r="X1042" s="210">
        <f t="shared" si="285"/>
        <v>400.67542895014617</v>
      </c>
      <c r="Y1042" s="205">
        <v>0</v>
      </c>
      <c r="Z1042" s="205">
        <v>0</v>
      </c>
      <c r="AA1042" s="205">
        <v>0</v>
      </c>
      <c r="AB1042" s="205">
        <v>0</v>
      </c>
      <c r="AC1042" s="205">
        <v>0</v>
      </c>
      <c r="AD1042" s="205">
        <v>0</v>
      </c>
      <c r="AE1042" s="205">
        <v>0</v>
      </c>
      <c r="AF1042" s="211">
        <v>0</v>
      </c>
      <c r="AG1042" s="205">
        <v>1011</v>
      </c>
      <c r="AH1042" s="211">
        <f t="shared" si="286"/>
        <v>2212.8985591202536</v>
      </c>
      <c r="AI1042" s="205">
        <v>0</v>
      </c>
      <c r="AJ1042" s="205">
        <v>0</v>
      </c>
      <c r="AK1042" s="205">
        <v>0</v>
      </c>
      <c r="AL1042" s="211">
        <v>0</v>
      </c>
      <c r="AM1042" s="205">
        <v>0</v>
      </c>
      <c r="AN1042" s="205">
        <v>0</v>
      </c>
      <c r="AO1042" s="211">
        <v>0</v>
      </c>
      <c r="AP1042" s="205">
        <v>0</v>
      </c>
      <c r="AQ1042" s="204">
        <v>0</v>
      </c>
      <c r="AR1042" s="204">
        <v>0</v>
      </c>
    </row>
    <row r="1043" spans="1:44" s="204" customFormat="1" ht="36" customHeight="1">
      <c r="A1043" s="204">
        <v>1</v>
      </c>
      <c r="B1043" s="207">
        <f>SUBTOTAL(103,$A$1027:A1043)</f>
        <v>17</v>
      </c>
      <c r="C1043" s="197" t="s">
        <v>1582</v>
      </c>
      <c r="D1043" s="199">
        <v>1962</v>
      </c>
      <c r="E1043" s="199"/>
      <c r="F1043" s="208" t="s">
        <v>262</v>
      </c>
      <c r="G1043" s="199">
        <v>4</v>
      </c>
      <c r="H1043" s="199" t="s">
        <v>306</v>
      </c>
      <c r="I1043" s="200">
        <v>2843.6</v>
      </c>
      <c r="J1043" s="200">
        <v>2001.7</v>
      </c>
      <c r="K1043" s="200">
        <v>1691.5</v>
      </c>
      <c r="L1043" s="209">
        <v>91</v>
      </c>
      <c r="M1043" s="199" t="s">
        <v>260</v>
      </c>
      <c r="N1043" s="199" t="s">
        <v>264</v>
      </c>
      <c r="O1043" s="202" t="s">
        <v>1051</v>
      </c>
      <c r="P1043" s="203">
        <v>7989346.6500000004</v>
      </c>
      <c r="Q1043" s="203">
        <v>0</v>
      </c>
      <c r="R1043" s="203">
        <v>0</v>
      </c>
      <c r="S1043" s="203">
        <f t="shared" si="283"/>
        <v>7989346.6500000004</v>
      </c>
      <c r="T1043" s="203">
        <f t="shared" si="271"/>
        <v>2809.5887783091857</v>
      </c>
      <c r="U1043" s="203">
        <v>3010.3947109298074</v>
      </c>
      <c r="V1043" s="210">
        <v>3010.3947109298074</v>
      </c>
      <c r="W1043" s="210">
        <f t="shared" si="284"/>
        <v>3010.3947109298074</v>
      </c>
      <c r="X1043" s="210">
        <f t="shared" si="285"/>
        <v>200.80593262062166</v>
      </c>
      <c r="Y1043" s="205">
        <v>0</v>
      </c>
      <c r="Z1043" s="205">
        <v>0</v>
      </c>
      <c r="AA1043" s="205">
        <v>0</v>
      </c>
      <c r="AB1043" s="205">
        <v>0</v>
      </c>
      <c r="AC1043" s="205">
        <v>0</v>
      </c>
      <c r="AD1043" s="205">
        <v>0</v>
      </c>
      <c r="AE1043" s="205">
        <v>0</v>
      </c>
      <c r="AF1043" s="211">
        <v>0</v>
      </c>
      <c r="AG1043" s="205">
        <v>960</v>
      </c>
      <c r="AH1043" s="211">
        <f t="shared" si="286"/>
        <v>3010.3947109298074</v>
      </c>
      <c r="AI1043" s="205">
        <v>0</v>
      </c>
      <c r="AJ1043" s="205">
        <v>0</v>
      </c>
      <c r="AK1043" s="205">
        <v>0</v>
      </c>
      <c r="AL1043" s="211">
        <v>0</v>
      </c>
      <c r="AM1043" s="205">
        <v>0</v>
      </c>
      <c r="AN1043" s="205">
        <v>0</v>
      </c>
      <c r="AO1043" s="211">
        <v>0</v>
      </c>
      <c r="AP1043" s="205">
        <v>0</v>
      </c>
      <c r="AQ1043" s="204">
        <v>0</v>
      </c>
      <c r="AR1043" s="204">
        <v>0</v>
      </c>
    </row>
    <row r="1044" spans="1:44" s="204" customFormat="1" ht="36" customHeight="1">
      <c r="A1044" s="204">
        <v>1</v>
      </c>
      <c r="B1044" s="207">
        <f>SUBTOTAL(103,$A$1027:A1044)</f>
        <v>18</v>
      </c>
      <c r="C1044" s="197" t="s">
        <v>1583</v>
      </c>
      <c r="D1044" s="199">
        <v>1961</v>
      </c>
      <c r="E1044" s="199"/>
      <c r="F1044" s="208" t="s">
        <v>262</v>
      </c>
      <c r="G1044" s="199">
        <v>5</v>
      </c>
      <c r="H1044" s="199" t="s">
        <v>302</v>
      </c>
      <c r="I1044" s="200">
        <v>3742.2</v>
      </c>
      <c r="J1044" s="200">
        <v>2832.1</v>
      </c>
      <c r="K1044" s="200">
        <v>2416.1999999999998</v>
      </c>
      <c r="L1044" s="209">
        <v>135</v>
      </c>
      <c r="M1044" s="199" t="s">
        <v>260</v>
      </c>
      <c r="N1044" s="199" t="s">
        <v>264</v>
      </c>
      <c r="O1044" s="202" t="s">
        <v>1051</v>
      </c>
      <c r="P1044" s="203">
        <v>9057520</v>
      </c>
      <c r="Q1044" s="203">
        <v>0</v>
      </c>
      <c r="R1044" s="203">
        <v>0</v>
      </c>
      <c r="S1044" s="203">
        <f t="shared" si="283"/>
        <v>9057520</v>
      </c>
      <c r="T1044" s="203">
        <f t="shared" si="271"/>
        <v>2420.3730425952649</v>
      </c>
      <c r="U1044" s="203">
        <v>2561.5461493239277</v>
      </c>
      <c r="V1044" s="210">
        <v>2561.5461493239277</v>
      </c>
      <c r="W1044" s="210">
        <f t="shared" si="284"/>
        <v>2561.5461493239277</v>
      </c>
      <c r="X1044" s="210">
        <f t="shared" si="285"/>
        <v>141.17310672866279</v>
      </c>
      <c r="Y1044" s="205">
        <v>0</v>
      </c>
      <c r="Z1044" s="205">
        <v>0</v>
      </c>
      <c r="AA1044" s="205">
        <v>0</v>
      </c>
      <c r="AB1044" s="205">
        <v>0</v>
      </c>
      <c r="AC1044" s="205">
        <v>0</v>
      </c>
      <c r="AD1044" s="205">
        <v>0</v>
      </c>
      <c r="AE1044" s="205">
        <v>0</v>
      </c>
      <c r="AF1044" s="211">
        <v>0</v>
      </c>
      <c r="AG1044" s="205">
        <v>1075</v>
      </c>
      <c r="AH1044" s="211">
        <f t="shared" si="286"/>
        <v>2561.5461493239277</v>
      </c>
      <c r="AI1044" s="205">
        <v>0</v>
      </c>
      <c r="AJ1044" s="205">
        <v>0</v>
      </c>
      <c r="AK1044" s="205">
        <v>0</v>
      </c>
      <c r="AL1044" s="211">
        <v>0</v>
      </c>
      <c r="AM1044" s="205">
        <v>0</v>
      </c>
      <c r="AN1044" s="205">
        <v>0</v>
      </c>
      <c r="AO1044" s="211">
        <v>0</v>
      </c>
      <c r="AP1044" s="205">
        <v>0</v>
      </c>
      <c r="AQ1044" s="204">
        <v>0</v>
      </c>
      <c r="AR1044" s="204">
        <v>0</v>
      </c>
    </row>
    <row r="1045" spans="1:44" s="204" customFormat="1" ht="36" customHeight="1">
      <c r="A1045" s="204">
        <v>1</v>
      </c>
      <c r="B1045" s="207">
        <f>SUBTOTAL(103,$A$1027:A1045)</f>
        <v>19</v>
      </c>
      <c r="C1045" s="197" t="s">
        <v>570</v>
      </c>
      <c r="D1045" s="199" t="s">
        <v>354</v>
      </c>
      <c r="E1045" s="199"/>
      <c r="F1045" s="208" t="s">
        <v>305</v>
      </c>
      <c r="G1045" s="199" t="s">
        <v>345</v>
      </c>
      <c r="H1045" s="199" t="s">
        <v>302</v>
      </c>
      <c r="I1045" s="200">
        <v>4425.6000000000004</v>
      </c>
      <c r="J1045" s="200">
        <v>3128.2</v>
      </c>
      <c r="K1045" s="200">
        <v>1799.3</v>
      </c>
      <c r="L1045" s="209">
        <v>135</v>
      </c>
      <c r="M1045" s="199" t="s">
        <v>260</v>
      </c>
      <c r="N1045" s="199" t="s">
        <v>264</v>
      </c>
      <c r="O1045" s="202" t="s">
        <v>1051</v>
      </c>
      <c r="P1045" s="203">
        <v>7517015.0099999998</v>
      </c>
      <c r="Q1045" s="203">
        <v>0</v>
      </c>
      <c r="R1045" s="203">
        <v>0</v>
      </c>
      <c r="S1045" s="203">
        <f t="shared" si="283"/>
        <v>7517015.0099999998</v>
      </c>
      <c r="T1045" s="203">
        <f t="shared" si="271"/>
        <v>1698.5301450650757</v>
      </c>
      <c r="U1045" s="203">
        <v>1698.5301450650757</v>
      </c>
      <c r="V1045" s="210">
        <f>W1045</f>
        <v>1676.3777295733912</v>
      </c>
      <c r="W1045" s="210">
        <f t="shared" si="284"/>
        <v>1676.3777295733912</v>
      </c>
      <c r="X1045" s="210">
        <f t="shared" si="285"/>
        <v>0</v>
      </c>
      <c r="Y1045" s="205">
        <v>0</v>
      </c>
      <c r="Z1045" s="205">
        <v>0</v>
      </c>
      <c r="AA1045" s="205">
        <v>0</v>
      </c>
      <c r="AB1045" s="205">
        <v>0</v>
      </c>
      <c r="AC1045" s="205">
        <v>0</v>
      </c>
      <c r="AD1045" s="205">
        <v>0</v>
      </c>
      <c r="AE1045" s="205">
        <v>0</v>
      </c>
      <c r="AF1045" s="211">
        <v>0</v>
      </c>
      <c r="AG1045" s="205">
        <v>832</v>
      </c>
      <c r="AH1045" s="211">
        <f t="shared" si="286"/>
        <v>1676.3777295733912</v>
      </c>
      <c r="AI1045" s="205">
        <v>0</v>
      </c>
      <c r="AJ1045" s="205">
        <v>0</v>
      </c>
      <c r="AK1045" s="205">
        <v>0</v>
      </c>
      <c r="AL1045" s="211">
        <v>0</v>
      </c>
      <c r="AM1045" s="205">
        <v>0</v>
      </c>
      <c r="AN1045" s="205">
        <v>0</v>
      </c>
      <c r="AO1045" s="211">
        <v>0</v>
      </c>
      <c r="AP1045" s="205">
        <v>0</v>
      </c>
      <c r="AQ1045" s="204">
        <v>0</v>
      </c>
      <c r="AR1045" s="204">
        <v>0</v>
      </c>
    </row>
    <row r="1046" spans="1:44" s="204" customFormat="1" ht="36" customHeight="1">
      <c r="A1046" s="204">
        <v>1</v>
      </c>
      <c r="B1046" s="207">
        <f>SUBTOTAL(103,$A$1027:A1046)</f>
        <v>20</v>
      </c>
      <c r="C1046" s="197" t="s">
        <v>572</v>
      </c>
      <c r="D1046" s="199">
        <v>1960</v>
      </c>
      <c r="E1046" s="199"/>
      <c r="F1046" s="208" t="s">
        <v>262</v>
      </c>
      <c r="G1046" s="199">
        <v>5</v>
      </c>
      <c r="H1046" s="199" t="s">
        <v>306</v>
      </c>
      <c r="I1046" s="200">
        <v>5055.5</v>
      </c>
      <c r="J1046" s="200">
        <v>4135.1000000000004</v>
      </c>
      <c r="K1046" s="200">
        <v>2288.9</v>
      </c>
      <c r="L1046" s="209">
        <v>135</v>
      </c>
      <c r="M1046" s="199" t="s">
        <v>260</v>
      </c>
      <c r="N1046" s="199" t="s">
        <v>264</v>
      </c>
      <c r="O1046" s="202" t="s">
        <v>1051</v>
      </c>
      <c r="P1046" s="203">
        <v>12191843.199999999</v>
      </c>
      <c r="Q1046" s="203">
        <v>0</v>
      </c>
      <c r="R1046" s="203">
        <v>0</v>
      </c>
      <c r="S1046" s="203">
        <f t="shared" si="283"/>
        <v>12191843.199999999</v>
      </c>
      <c r="T1046" s="203">
        <f t="shared" si="271"/>
        <v>2411.5998813173769</v>
      </c>
      <c r="U1046" s="203">
        <v>2552.2612758381961</v>
      </c>
      <c r="V1046" s="210">
        <v>2552.2612758381961</v>
      </c>
      <c r="W1046" s="210">
        <f t="shared" si="284"/>
        <v>2552.2612758381961</v>
      </c>
      <c r="X1046" s="210">
        <f t="shared" si="285"/>
        <v>140.66139452081916</v>
      </c>
      <c r="Y1046" s="205">
        <v>0</v>
      </c>
      <c r="Z1046" s="205">
        <v>0</v>
      </c>
      <c r="AA1046" s="205">
        <v>0</v>
      </c>
      <c r="AB1046" s="205">
        <v>0</v>
      </c>
      <c r="AC1046" s="205">
        <v>0</v>
      </c>
      <c r="AD1046" s="205">
        <v>0</v>
      </c>
      <c r="AE1046" s="205">
        <v>0</v>
      </c>
      <c r="AF1046" s="211">
        <v>0</v>
      </c>
      <c r="AG1046" s="205">
        <v>1447</v>
      </c>
      <c r="AH1046" s="211">
        <f t="shared" si="286"/>
        <v>2552.2612758381961</v>
      </c>
      <c r="AI1046" s="205">
        <v>0</v>
      </c>
      <c r="AJ1046" s="205">
        <v>0</v>
      </c>
      <c r="AK1046" s="205">
        <v>0</v>
      </c>
      <c r="AL1046" s="211">
        <v>0</v>
      </c>
      <c r="AM1046" s="205">
        <v>0</v>
      </c>
      <c r="AN1046" s="205">
        <v>0</v>
      </c>
      <c r="AO1046" s="211">
        <v>0</v>
      </c>
      <c r="AP1046" s="205">
        <v>0</v>
      </c>
      <c r="AQ1046" s="204">
        <v>0</v>
      </c>
      <c r="AR1046" s="204">
        <v>0</v>
      </c>
    </row>
    <row r="1047" spans="1:44" s="204" customFormat="1" ht="36" customHeight="1">
      <c r="A1047" s="204">
        <v>1</v>
      </c>
      <c r="B1047" s="207">
        <f>SUBTOTAL(103,$A$1027:A1047)</f>
        <v>21</v>
      </c>
      <c r="C1047" s="197" t="s">
        <v>573</v>
      </c>
      <c r="D1047" s="199" t="s">
        <v>355</v>
      </c>
      <c r="E1047" s="199"/>
      <c r="F1047" s="208" t="s">
        <v>262</v>
      </c>
      <c r="G1047" s="199" t="s">
        <v>345</v>
      </c>
      <c r="H1047" s="199" t="s">
        <v>306</v>
      </c>
      <c r="I1047" s="200">
        <v>2923.9</v>
      </c>
      <c r="J1047" s="200">
        <v>2704.4</v>
      </c>
      <c r="K1047" s="200">
        <v>1930.7</v>
      </c>
      <c r="L1047" s="209">
        <v>125</v>
      </c>
      <c r="M1047" s="199" t="s">
        <v>260</v>
      </c>
      <c r="N1047" s="199" t="s">
        <v>264</v>
      </c>
      <c r="O1047" s="202" t="s">
        <v>1599</v>
      </c>
      <c r="P1047" s="203">
        <v>10826004.48</v>
      </c>
      <c r="Q1047" s="203">
        <v>0</v>
      </c>
      <c r="R1047" s="203">
        <v>0</v>
      </c>
      <c r="S1047" s="203">
        <f t="shared" si="283"/>
        <v>10826004.48</v>
      </c>
      <c r="T1047" s="203">
        <f t="shared" si="271"/>
        <v>3702.590540032149</v>
      </c>
      <c r="U1047" s="203">
        <v>3702.590540032149</v>
      </c>
      <c r="V1047" s="210">
        <v>3702.590540032149</v>
      </c>
      <c r="W1047" s="210">
        <f t="shared" si="284"/>
        <v>3702.590540032149</v>
      </c>
      <c r="X1047" s="210">
        <f t="shared" si="285"/>
        <v>0</v>
      </c>
      <c r="Y1047" s="205">
        <v>0</v>
      </c>
      <c r="Z1047" s="205">
        <v>0</v>
      </c>
      <c r="AA1047" s="205">
        <v>0</v>
      </c>
      <c r="AB1047" s="205">
        <v>0</v>
      </c>
      <c r="AC1047" s="205">
        <v>0</v>
      </c>
      <c r="AD1047" s="205">
        <v>0</v>
      </c>
      <c r="AE1047" s="205">
        <v>0</v>
      </c>
      <c r="AF1047" s="211">
        <v>0</v>
      </c>
      <c r="AG1047" s="205">
        <v>0</v>
      </c>
      <c r="AH1047" s="205">
        <v>0</v>
      </c>
      <c r="AI1047" s="205">
        <v>0</v>
      </c>
      <c r="AJ1047" s="205">
        <v>0</v>
      </c>
      <c r="AK1047" s="205">
        <v>1536</v>
      </c>
      <c r="AL1047" s="211">
        <f>7048.18*AK1047/I1047</f>
        <v>3702.590540032149</v>
      </c>
      <c r="AM1047" s="205">
        <v>0</v>
      </c>
      <c r="AN1047" s="205">
        <v>0</v>
      </c>
      <c r="AO1047" s="211">
        <v>0</v>
      </c>
      <c r="AP1047" s="205">
        <v>0</v>
      </c>
      <c r="AQ1047" s="204">
        <v>0</v>
      </c>
      <c r="AR1047" s="204">
        <v>0</v>
      </c>
    </row>
    <row r="1048" spans="1:44" s="204" customFormat="1" ht="36" customHeight="1">
      <c r="A1048" s="204">
        <v>1</v>
      </c>
      <c r="B1048" s="207">
        <f>SUBTOTAL(103,$A$1027:A1048)</f>
        <v>22</v>
      </c>
      <c r="C1048" s="197" t="s">
        <v>1638</v>
      </c>
      <c r="D1048" s="199" t="s">
        <v>307</v>
      </c>
      <c r="E1048" s="199"/>
      <c r="F1048" s="208" t="s">
        <v>305</v>
      </c>
      <c r="G1048" s="199" t="s">
        <v>345</v>
      </c>
      <c r="H1048" s="199" t="s">
        <v>345</v>
      </c>
      <c r="I1048" s="200">
        <v>4700.6000000000004</v>
      </c>
      <c r="J1048" s="200">
        <v>3460</v>
      </c>
      <c r="K1048" s="200">
        <v>3460</v>
      </c>
      <c r="L1048" s="209">
        <v>148</v>
      </c>
      <c r="M1048" s="199" t="s">
        <v>260</v>
      </c>
      <c r="N1048" s="199" t="s">
        <v>264</v>
      </c>
      <c r="O1048" s="202" t="s">
        <v>1600</v>
      </c>
      <c r="P1048" s="203">
        <v>8498110.2599999998</v>
      </c>
      <c r="Q1048" s="203">
        <v>0</v>
      </c>
      <c r="R1048" s="203">
        <v>0</v>
      </c>
      <c r="S1048" s="203">
        <f t="shared" si="283"/>
        <v>8498110.2599999998</v>
      </c>
      <c r="T1048" s="203">
        <f t="shared" si="271"/>
        <v>1807.8777730502486</v>
      </c>
      <c r="U1048" s="203">
        <v>1807.8777730502486</v>
      </c>
      <c r="V1048" s="210">
        <f>W1048</f>
        <v>1781.4730596094116</v>
      </c>
      <c r="W1048" s="210">
        <f t="shared" si="284"/>
        <v>1781.4730596094116</v>
      </c>
      <c r="X1048" s="210">
        <f t="shared" si="285"/>
        <v>0</v>
      </c>
      <c r="Y1048" s="205">
        <v>0</v>
      </c>
      <c r="Z1048" s="205">
        <v>0</v>
      </c>
      <c r="AA1048" s="205">
        <v>0</v>
      </c>
      <c r="AB1048" s="205">
        <v>0</v>
      </c>
      <c r="AC1048" s="205">
        <v>0</v>
      </c>
      <c r="AD1048" s="205">
        <v>0</v>
      </c>
      <c r="AE1048" s="205">
        <v>0</v>
      </c>
      <c r="AF1048" s="211">
        <v>0</v>
      </c>
      <c r="AG1048" s="205">
        <v>939.1</v>
      </c>
      <c r="AH1048" s="211">
        <f t="shared" ref="AH1048:AH1049" si="291">8917.04*AG1048/I1048</f>
        <v>1781.4730596094116</v>
      </c>
      <c r="AI1048" s="205">
        <v>0</v>
      </c>
      <c r="AJ1048" s="205">
        <v>0</v>
      </c>
      <c r="AK1048" s="205">
        <v>0</v>
      </c>
      <c r="AL1048" s="211">
        <v>0</v>
      </c>
      <c r="AM1048" s="205">
        <v>0</v>
      </c>
      <c r="AN1048" s="205">
        <v>0</v>
      </c>
      <c r="AO1048" s="211">
        <v>0</v>
      </c>
      <c r="AP1048" s="205">
        <v>0</v>
      </c>
      <c r="AQ1048" s="204">
        <v>0</v>
      </c>
      <c r="AR1048" s="204">
        <v>0</v>
      </c>
    </row>
    <row r="1049" spans="1:44" s="204" customFormat="1" ht="36" customHeight="1">
      <c r="A1049" s="204">
        <v>1</v>
      </c>
      <c r="B1049" s="207">
        <f>SUBTOTAL(103,$A$1027:A1049)</f>
        <v>23</v>
      </c>
      <c r="C1049" s="197" t="s">
        <v>1579</v>
      </c>
      <c r="D1049" s="199" t="s">
        <v>356</v>
      </c>
      <c r="E1049" s="199"/>
      <c r="F1049" s="208" t="s">
        <v>262</v>
      </c>
      <c r="G1049" s="199" t="s">
        <v>297</v>
      </c>
      <c r="H1049" s="199" t="s">
        <v>306</v>
      </c>
      <c r="I1049" s="200">
        <v>574.1</v>
      </c>
      <c r="J1049" s="200">
        <v>444.8</v>
      </c>
      <c r="K1049" s="200">
        <v>444.8</v>
      </c>
      <c r="L1049" s="209">
        <v>19</v>
      </c>
      <c r="M1049" s="199" t="s">
        <v>260</v>
      </c>
      <c r="N1049" s="199" t="s">
        <v>264</v>
      </c>
      <c r="O1049" s="202" t="s">
        <v>1594</v>
      </c>
      <c r="P1049" s="203">
        <v>2297304.5699999998</v>
      </c>
      <c r="Q1049" s="203">
        <v>0</v>
      </c>
      <c r="R1049" s="203">
        <v>0</v>
      </c>
      <c r="S1049" s="203">
        <f t="shared" si="283"/>
        <v>2297304.5699999998</v>
      </c>
      <c r="T1049" s="203">
        <f t="shared" si="271"/>
        <v>4001.5756314230966</v>
      </c>
      <c r="U1049" s="203">
        <v>7533.1203623062183</v>
      </c>
      <c r="V1049" s="210">
        <v>7533.1203623062183</v>
      </c>
      <c r="W1049" s="210">
        <f t="shared" si="284"/>
        <v>7533.1203623062183</v>
      </c>
      <c r="X1049" s="210">
        <f t="shared" si="285"/>
        <v>3531.5447308831217</v>
      </c>
      <c r="Y1049" s="205">
        <v>0</v>
      </c>
      <c r="Z1049" s="205">
        <v>0</v>
      </c>
      <c r="AA1049" s="205">
        <v>0</v>
      </c>
      <c r="AB1049" s="205">
        <v>0</v>
      </c>
      <c r="AC1049" s="205">
        <v>0</v>
      </c>
      <c r="AD1049" s="205">
        <v>0</v>
      </c>
      <c r="AE1049" s="205">
        <v>0</v>
      </c>
      <c r="AF1049" s="211">
        <v>0</v>
      </c>
      <c r="AG1049" s="205">
        <v>485</v>
      </c>
      <c r="AH1049" s="211">
        <f t="shared" si="291"/>
        <v>7533.1203623062183</v>
      </c>
      <c r="AI1049" s="205">
        <v>0</v>
      </c>
      <c r="AJ1049" s="205">
        <v>0</v>
      </c>
      <c r="AK1049" s="205">
        <v>0</v>
      </c>
      <c r="AL1049" s="211">
        <v>0</v>
      </c>
      <c r="AM1049" s="205">
        <v>0</v>
      </c>
      <c r="AN1049" s="205">
        <v>0</v>
      </c>
      <c r="AO1049" s="211">
        <v>0</v>
      </c>
      <c r="AP1049" s="205">
        <v>0</v>
      </c>
      <c r="AQ1049" s="204">
        <v>0</v>
      </c>
      <c r="AR1049" s="204">
        <v>0</v>
      </c>
    </row>
    <row r="1050" spans="1:44" s="204" customFormat="1" ht="36" customHeight="1">
      <c r="A1050" s="204">
        <v>1</v>
      </c>
      <c r="B1050" s="207">
        <f>SUBTOTAL(103,$A$1027:A1050)</f>
        <v>24</v>
      </c>
      <c r="C1050" s="197" t="s">
        <v>574</v>
      </c>
      <c r="D1050" s="199">
        <v>1963</v>
      </c>
      <c r="E1050" s="199"/>
      <c r="F1050" s="208" t="s">
        <v>262</v>
      </c>
      <c r="G1050" s="199">
        <v>5</v>
      </c>
      <c r="H1050" s="199" t="s">
        <v>297</v>
      </c>
      <c r="I1050" s="200">
        <v>1703.9</v>
      </c>
      <c r="J1050" s="200">
        <v>1558.5</v>
      </c>
      <c r="K1050" s="200">
        <v>1516.4</v>
      </c>
      <c r="L1050" s="209">
        <v>68</v>
      </c>
      <c r="M1050" s="199" t="s">
        <v>260</v>
      </c>
      <c r="N1050" s="199" t="s">
        <v>264</v>
      </c>
      <c r="O1050" s="202" t="s">
        <v>1352</v>
      </c>
      <c r="P1050" s="203">
        <v>10043656.5</v>
      </c>
      <c r="Q1050" s="203">
        <v>0</v>
      </c>
      <c r="R1050" s="203">
        <v>0</v>
      </c>
      <c r="S1050" s="203">
        <f t="shared" si="283"/>
        <v>10043656.5</v>
      </c>
      <c r="T1050" s="203">
        <f t="shared" si="271"/>
        <v>5894.5105346557893</v>
      </c>
      <c r="U1050" s="203">
        <v>5894.5105346557893</v>
      </c>
      <c r="V1050" s="210">
        <v>5894.5105346557893</v>
      </c>
      <c r="W1050" s="210">
        <f t="shared" si="284"/>
        <v>5894.5105346557893</v>
      </c>
      <c r="X1050" s="210">
        <f t="shared" si="285"/>
        <v>0</v>
      </c>
      <c r="Y1050" s="205">
        <v>0</v>
      </c>
      <c r="Z1050" s="205">
        <v>0</v>
      </c>
      <c r="AA1050" s="205">
        <v>0</v>
      </c>
      <c r="AB1050" s="205">
        <v>0</v>
      </c>
      <c r="AC1050" s="205">
        <v>0</v>
      </c>
      <c r="AD1050" s="205">
        <v>0</v>
      </c>
      <c r="AE1050" s="205">
        <v>0</v>
      </c>
      <c r="AF1050" s="211">
        <v>0</v>
      </c>
      <c r="AG1050" s="205">
        <v>0</v>
      </c>
      <c r="AH1050" s="205">
        <v>0</v>
      </c>
      <c r="AI1050" s="205">
        <v>0</v>
      </c>
      <c r="AJ1050" s="205">
        <v>0</v>
      </c>
      <c r="AK1050" s="205">
        <v>1425</v>
      </c>
      <c r="AL1050" s="211">
        <f t="shared" ref="AL1050:AL1051" si="292">7048.18*AK1050/I1050</f>
        <v>5894.5105346557893</v>
      </c>
      <c r="AM1050" s="205">
        <v>0</v>
      </c>
      <c r="AN1050" s="205">
        <v>0</v>
      </c>
      <c r="AO1050" s="211">
        <v>0</v>
      </c>
      <c r="AP1050" s="205">
        <v>0</v>
      </c>
      <c r="AQ1050" s="204">
        <v>0</v>
      </c>
      <c r="AR1050" s="204">
        <v>0</v>
      </c>
    </row>
    <row r="1051" spans="1:44" s="204" customFormat="1" ht="36" customHeight="1">
      <c r="A1051" s="204">
        <v>1</v>
      </c>
      <c r="B1051" s="207">
        <f>SUBTOTAL(103,$A$1027:A1051)</f>
        <v>25</v>
      </c>
      <c r="C1051" s="197" t="s">
        <v>576</v>
      </c>
      <c r="D1051" s="199">
        <v>1972</v>
      </c>
      <c r="E1051" s="199"/>
      <c r="F1051" s="208" t="s">
        <v>262</v>
      </c>
      <c r="G1051" s="199">
        <v>9</v>
      </c>
      <c r="H1051" s="199" t="s">
        <v>298</v>
      </c>
      <c r="I1051" s="200">
        <v>1896.4</v>
      </c>
      <c r="J1051" s="200">
        <v>1896.4</v>
      </c>
      <c r="K1051" s="200">
        <v>1859.1</v>
      </c>
      <c r="L1051" s="209">
        <v>90</v>
      </c>
      <c r="M1051" s="199" t="s">
        <v>260</v>
      </c>
      <c r="N1051" s="199" t="s">
        <v>264</v>
      </c>
      <c r="O1051" s="202" t="s">
        <v>1340</v>
      </c>
      <c r="P1051" s="203">
        <v>2819272</v>
      </c>
      <c r="Q1051" s="203">
        <v>0</v>
      </c>
      <c r="R1051" s="203">
        <v>0</v>
      </c>
      <c r="S1051" s="203">
        <f t="shared" si="283"/>
        <v>2819272</v>
      </c>
      <c r="T1051" s="203">
        <f t="shared" si="271"/>
        <v>1486.644167897068</v>
      </c>
      <c r="U1051" s="203">
        <v>1486.644167897068</v>
      </c>
      <c r="V1051" s="210">
        <v>1486.644167897068</v>
      </c>
      <c r="W1051" s="210">
        <f t="shared" si="284"/>
        <v>1486.644167897068</v>
      </c>
      <c r="X1051" s="210">
        <f t="shared" si="285"/>
        <v>0</v>
      </c>
      <c r="Y1051" s="205">
        <v>0</v>
      </c>
      <c r="Z1051" s="205">
        <v>0</v>
      </c>
      <c r="AA1051" s="205">
        <v>0</v>
      </c>
      <c r="AB1051" s="205">
        <v>0</v>
      </c>
      <c r="AC1051" s="205">
        <v>0</v>
      </c>
      <c r="AD1051" s="205">
        <v>0</v>
      </c>
      <c r="AE1051" s="205">
        <v>0</v>
      </c>
      <c r="AF1051" s="211">
        <v>0</v>
      </c>
      <c r="AG1051" s="205">
        <v>0</v>
      </c>
      <c r="AH1051" s="205">
        <v>0</v>
      </c>
      <c r="AI1051" s="205">
        <v>0</v>
      </c>
      <c r="AJ1051" s="205">
        <v>0</v>
      </c>
      <c r="AK1051" s="205">
        <v>400</v>
      </c>
      <c r="AL1051" s="211">
        <f t="shared" si="292"/>
        <v>1486.644167897068</v>
      </c>
      <c r="AM1051" s="205">
        <v>0</v>
      </c>
      <c r="AN1051" s="205">
        <v>0</v>
      </c>
      <c r="AO1051" s="211">
        <v>0</v>
      </c>
      <c r="AP1051" s="205">
        <v>0</v>
      </c>
      <c r="AQ1051" s="204">
        <v>0</v>
      </c>
      <c r="AR1051" s="204">
        <v>0</v>
      </c>
    </row>
    <row r="1052" spans="1:44" s="204" customFormat="1" ht="36" customHeight="1">
      <c r="A1052" s="204">
        <v>1</v>
      </c>
      <c r="B1052" s="207">
        <f>SUBTOTAL(103,$A$1027:A1052)</f>
        <v>26</v>
      </c>
      <c r="C1052" s="197" t="s">
        <v>577</v>
      </c>
      <c r="D1052" s="199" t="s">
        <v>344</v>
      </c>
      <c r="E1052" s="199"/>
      <c r="F1052" s="208" t="s">
        <v>262</v>
      </c>
      <c r="G1052" s="199" t="s">
        <v>351</v>
      </c>
      <c r="H1052" s="199" t="s">
        <v>298</v>
      </c>
      <c r="I1052" s="200">
        <v>2154.4</v>
      </c>
      <c r="J1052" s="200">
        <v>1828.2</v>
      </c>
      <c r="K1052" s="200">
        <v>1783.4</v>
      </c>
      <c r="L1052" s="209">
        <v>76</v>
      </c>
      <c r="M1052" s="199" t="s">
        <v>260</v>
      </c>
      <c r="N1052" s="199" t="s">
        <v>264</v>
      </c>
      <c r="O1052" s="202" t="s">
        <v>1587</v>
      </c>
      <c r="P1052" s="203">
        <v>3300237.0900000003</v>
      </c>
      <c r="Q1052" s="203">
        <v>0</v>
      </c>
      <c r="R1052" s="203">
        <v>0</v>
      </c>
      <c r="S1052" s="203">
        <f t="shared" si="283"/>
        <v>3300237.0900000003</v>
      </c>
      <c r="T1052" s="203">
        <f t="shared" ref="T1052:T1088" si="293">P1052/I1052</f>
        <v>1531.859028035648</v>
      </c>
      <c r="U1052" s="203">
        <v>1531.859028035648</v>
      </c>
      <c r="V1052" s="210">
        <f>W1052</f>
        <v>1509.9035425176385</v>
      </c>
      <c r="W1052" s="210">
        <f t="shared" si="284"/>
        <v>1509.9035425176385</v>
      </c>
      <c r="X1052" s="210">
        <f t="shared" si="285"/>
        <v>0</v>
      </c>
      <c r="Y1052" s="205">
        <v>0</v>
      </c>
      <c r="Z1052" s="205">
        <v>0</v>
      </c>
      <c r="AA1052" s="205">
        <v>0</v>
      </c>
      <c r="AB1052" s="205">
        <v>0</v>
      </c>
      <c r="AC1052" s="205">
        <v>0</v>
      </c>
      <c r="AD1052" s="205">
        <v>0</v>
      </c>
      <c r="AE1052" s="205">
        <v>0</v>
      </c>
      <c r="AF1052" s="211">
        <v>0</v>
      </c>
      <c r="AG1052" s="205">
        <v>364.8</v>
      </c>
      <c r="AH1052" s="211">
        <f>8917.04*AG1052/I1052</f>
        <v>1509.9035425176385</v>
      </c>
      <c r="AI1052" s="205">
        <v>0</v>
      </c>
      <c r="AJ1052" s="205">
        <v>0</v>
      </c>
      <c r="AK1052" s="205">
        <v>0</v>
      </c>
      <c r="AL1052" s="211">
        <v>0</v>
      </c>
      <c r="AM1052" s="205">
        <v>0</v>
      </c>
      <c r="AN1052" s="205">
        <v>0</v>
      </c>
      <c r="AO1052" s="211">
        <v>0</v>
      </c>
      <c r="AP1052" s="205">
        <v>0</v>
      </c>
      <c r="AQ1052" s="204">
        <v>0</v>
      </c>
      <c r="AR1052" s="204">
        <v>0</v>
      </c>
    </row>
    <row r="1053" spans="1:44" s="204" customFormat="1" ht="36" customHeight="1">
      <c r="A1053" s="204">
        <v>1</v>
      </c>
      <c r="B1053" s="207">
        <f>SUBTOTAL(103,$A$1027:A1053)</f>
        <v>27</v>
      </c>
      <c r="C1053" s="197" t="s">
        <v>578</v>
      </c>
      <c r="D1053" s="199" t="s">
        <v>366</v>
      </c>
      <c r="E1053" s="199"/>
      <c r="F1053" s="208" t="s">
        <v>262</v>
      </c>
      <c r="G1053" s="199" t="s">
        <v>345</v>
      </c>
      <c r="H1053" s="199" t="s">
        <v>306</v>
      </c>
      <c r="I1053" s="200">
        <v>2600.9</v>
      </c>
      <c r="J1053" s="200">
        <v>2217.3000000000002</v>
      </c>
      <c r="K1053" s="200">
        <v>2214.6</v>
      </c>
      <c r="L1053" s="209">
        <v>77</v>
      </c>
      <c r="M1053" s="199" t="s">
        <v>260</v>
      </c>
      <c r="N1053" s="199" t="s">
        <v>264</v>
      </c>
      <c r="O1053" s="202" t="s">
        <v>1338</v>
      </c>
      <c r="P1053" s="203">
        <v>11770460.6</v>
      </c>
      <c r="Q1053" s="203">
        <v>0</v>
      </c>
      <c r="R1053" s="203">
        <v>0</v>
      </c>
      <c r="S1053" s="203">
        <f t="shared" si="283"/>
        <v>11770460.6</v>
      </c>
      <c r="T1053" s="203">
        <f t="shared" si="293"/>
        <v>4525.5336998731209</v>
      </c>
      <c r="U1053" s="203">
        <v>4525.5336998731209</v>
      </c>
      <c r="V1053" s="210">
        <v>4525.5336998731209</v>
      </c>
      <c r="W1053" s="210">
        <f t="shared" si="284"/>
        <v>4525.5336998731209</v>
      </c>
      <c r="X1053" s="210">
        <f t="shared" si="285"/>
        <v>0</v>
      </c>
      <c r="Y1053" s="205">
        <v>0</v>
      </c>
      <c r="Z1053" s="205">
        <v>0</v>
      </c>
      <c r="AA1053" s="205">
        <v>0</v>
      </c>
      <c r="AB1053" s="205">
        <v>0</v>
      </c>
      <c r="AC1053" s="205">
        <v>0</v>
      </c>
      <c r="AD1053" s="205">
        <v>0</v>
      </c>
      <c r="AE1053" s="205">
        <v>0</v>
      </c>
      <c r="AF1053" s="211">
        <v>0</v>
      </c>
      <c r="AG1053" s="205">
        <v>0</v>
      </c>
      <c r="AH1053" s="205">
        <v>0</v>
      </c>
      <c r="AI1053" s="205">
        <v>0</v>
      </c>
      <c r="AJ1053" s="205">
        <v>0</v>
      </c>
      <c r="AK1053" s="205">
        <v>1670</v>
      </c>
      <c r="AL1053" s="211">
        <f>7048.18*AK1053/I1053</f>
        <v>4525.5336998731209</v>
      </c>
      <c r="AM1053" s="205">
        <v>0</v>
      </c>
      <c r="AN1053" s="205">
        <v>0</v>
      </c>
      <c r="AO1053" s="211">
        <v>0</v>
      </c>
      <c r="AP1053" s="205">
        <v>0</v>
      </c>
      <c r="AQ1053" s="204">
        <v>0</v>
      </c>
      <c r="AR1053" s="204">
        <v>0</v>
      </c>
    </row>
    <row r="1054" spans="1:44" s="204" customFormat="1" ht="36" customHeight="1">
      <c r="A1054" s="204">
        <v>1</v>
      </c>
      <c r="B1054" s="207">
        <f>SUBTOTAL(103,$A$1027:A1054)</f>
        <v>28</v>
      </c>
      <c r="C1054" s="197" t="s">
        <v>579</v>
      </c>
      <c r="D1054" s="199" t="s">
        <v>362</v>
      </c>
      <c r="E1054" s="199"/>
      <c r="F1054" s="208" t="s">
        <v>262</v>
      </c>
      <c r="G1054" s="199" t="s">
        <v>345</v>
      </c>
      <c r="H1054" s="199" t="s">
        <v>298</v>
      </c>
      <c r="I1054" s="200">
        <v>1129.8</v>
      </c>
      <c r="J1054" s="200">
        <v>1033.3</v>
      </c>
      <c r="K1054" s="200">
        <v>841.7</v>
      </c>
      <c r="L1054" s="209">
        <v>42</v>
      </c>
      <c r="M1054" s="199" t="s">
        <v>260</v>
      </c>
      <c r="N1054" s="199" t="s">
        <v>264</v>
      </c>
      <c r="O1054" s="202" t="s">
        <v>1352</v>
      </c>
      <c r="P1054" s="203">
        <v>2125448.25</v>
      </c>
      <c r="Q1054" s="203">
        <v>0</v>
      </c>
      <c r="R1054" s="203">
        <v>0</v>
      </c>
      <c r="S1054" s="203">
        <f t="shared" si="283"/>
        <v>2125448.25</v>
      </c>
      <c r="T1054" s="203">
        <f t="shared" si="293"/>
        <v>1881.2606213489114</v>
      </c>
      <c r="U1054" s="203">
        <v>1881.2606213489114</v>
      </c>
      <c r="V1054" s="210">
        <f t="shared" ref="V1054:V1055" si="294">W1054</f>
        <v>1854.7569481324131</v>
      </c>
      <c r="W1054" s="210">
        <f t="shared" si="284"/>
        <v>1854.7569481324131</v>
      </c>
      <c r="X1054" s="210">
        <f t="shared" si="285"/>
        <v>0</v>
      </c>
      <c r="Y1054" s="205">
        <v>0</v>
      </c>
      <c r="Z1054" s="205">
        <v>0</v>
      </c>
      <c r="AA1054" s="205">
        <v>0</v>
      </c>
      <c r="AB1054" s="205">
        <v>0</v>
      </c>
      <c r="AC1054" s="205">
        <v>0</v>
      </c>
      <c r="AD1054" s="205">
        <v>0</v>
      </c>
      <c r="AE1054" s="205">
        <v>0</v>
      </c>
      <c r="AF1054" s="211">
        <v>0</v>
      </c>
      <c r="AG1054" s="205">
        <v>235</v>
      </c>
      <c r="AH1054" s="211">
        <f t="shared" ref="AH1054:AH1059" si="295">8917.04*AG1054/I1054</f>
        <v>1854.7569481324131</v>
      </c>
      <c r="AI1054" s="205">
        <v>0</v>
      </c>
      <c r="AJ1054" s="205">
        <v>0</v>
      </c>
      <c r="AK1054" s="205">
        <v>0</v>
      </c>
      <c r="AL1054" s="211">
        <v>0</v>
      </c>
      <c r="AM1054" s="205">
        <v>0</v>
      </c>
      <c r="AN1054" s="205">
        <v>0</v>
      </c>
      <c r="AO1054" s="211">
        <v>0</v>
      </c>
      <c r="AP1054" s="205">
        <v>0</v>
      </c>
      <c r="AQ1054" s="204">
        <v>0</v>
      </c>
      <c r="AR1054" s="204">
        <v>0</v>
      </c>
    </row>
    <row r="1055" spans="1:44" s="204" customFormat="1" ht="36" customHeight="1">
      <c r="A1055" s="204">
        <v>1</v>
      </c>
      <c r="B1055" s="207">
        <f>SUBTOTAL(103,$A$1027:A1055)</f>
        <v>29</v>
      </c>
      <c r="C1055" s="197" t="s">
        <v>580</v>
      </c>
      <c r="D1055" s="199" t="s">
        <v>303</v>
      </c>
      <c r="E1055" s="199"/>
      <c r="F1055" s="208" t="s">
        <v>305</v>
      </c>
      <c r="G1055" s="199" t="s">
        <v>345</v>
      </c>
      <c r="H1055" s="199" t="s">
        <v>302</v>
      </c>
      <c r="I1055" s="200">
        <v>4027.5</v>
      </c>
      <c r="J1055" s="200">
        <v>3037.2</v>
      </c>
      <c r="K1055" s="200">
        <v>3035.5</v>
      </c>
      <c r="L1055" s="209">
        <v>127</v>
      </c>
      <c r="M1055" s="199" t="s">
        <v>260</v>
      </c>
      <c r="N1055" s="199" t="s">
        <v>264</v>
      </c>
      <c r="O1055" s="202" t="s">
        <v>1277</v>
      </c>
      <c r="P1055" s="203">
        <v>6925584.6299999999</v>
      </c>
      <c r="Q1055" s="203">
        <v>0</v>
      </c>
      <c r="R1055" s="203">
        <v>0</v>
      </c>
      <c r="S1055" s="203">
        <f t="shared" si="283"/>
        <v>6925584.6299999999</v>
      </c>
      <c r="T1055" s="203">
        <f t="shared" si="293"/>
        <v>1719.5740856610801</v>
      </c>
      <c r="U1055" s="203">
        <v>1719.5740856610801</v>
      </c>
      <c r="V1055" s="210">
        <f t="shared" si="294"/>
        <v>1693.7394413407822</v>
      </c>
      <c r="W1055" s="210">
        <f t="shared" si="284"/>
        <v>1693.7394413407822</v>
      </c>
      <c r="X1055" s="210">
        <f t="shared" si="285"/>
        <v>0</v>
      </c>
      <c r="Y1055" s="205">
        <v>0</v>
      </c>
      <c r="Z1055" s="205">
        <v>0</v>
      </c>
      <c r="AA1055" s="205">
        <v>0</v>
      </c>
      <c r="AB1055" s="205">
        <v>0</v>
      </c>
      <c r="AC1055" s="205">
        <v>0</v>
      </c>
      <c r="AD1055" s="205">
        <v>0</v>
      </c>
      <c r="AE1055" s="205">
        <v>0</v>
      </c>
      <c r="AF1055" s="211">
        <v>0</v>
      </c>
      <c r="AG1055" s="205">
        <v>765</v>
      </c>
      <c r="AH1055" s="211">
        <f t="shared" si="295"/>
        <v>1693.7394413407822</v>
      </c>
      <c r="AI1055" s="205">
        <v>0</v>
      </c>
      <c r="AJ1055" s="205">
        <v>0</v>
      </c>
      <c r="AK1055" s="205">
        <v>0</v>
      </c>
      <c r="AL1055" s="211">
        <v>0</v>
      </c>
      <c r="AM1055" s="205">
        <v>0</v>
      </c>
      <c r="AN1055" s="205">
        <v>0</v>
      </c>
      <c r="AO1055" s="211">
        <v>0</v>
      </c>
      <c r="AP1055" s="205">
        <v>0</v>
      </c>
      <c r="AQ1055" s="204">
        <v>0</v>
      </c>
      <c r="AR1055" s="204">
        <v>0</v>
      </c>
    </row>
    <row r="1056" spans="1:44" s="204" customFormat="1" ht="36" customHeight="1">
      <c r="A1056" s="204">
        <v>1</v>
      </c>
      <c r="B1056" s="207">
        <f>SUBTOTAL(103,$A$1027:A1056)</f>
        <v>30</v>
      </c>
      <c r="C1056" s="197" t="s">
        <v>1584</v>
      </c>
      <c r="D1056" s="199">
        <v>1970</v>
      </c>
      <c r="E1056" s="199"/>
      <c r="F1056" s="208" t="s">
        <v>262</v>
      </c>
      <c r="G1056" s="199">
        <v>5</v>
      </c>
      <c r="H1056" s="199" t="s">
        <v>364</v>
      </c>
      <c r="I1056" s="200">
        <v>5849.4</v>
      </c>
      <c r="J1056" s="200">
        <v>4434.8999999999996</v>
      </c>
      <c r="K1056" s="200">
        <v>4190</v>
      </c>
      <c r="L1056" s="209">
        <v>242</v>
      </c>
      <c r="M1056" s="199" t="s">
        <v>260</v>
      </c>
      <c r="N1056" s="199" t="s">
        <v>264</v>
      </c>
      <c r="O1056" s="202" t="s">
        <v>1051</v>
      </c>
      <c r="P1056" s="203">
        <v>10595001.810000001</v>
      </c>
      <c r="Q1056" s="203">
        <v>0</v>
      </c>
      <c r="R1056" s="203">
        <v>0</v>
      </c>
      <c r="S1056" s="203">
        <f t="shared" si="283"/>
        <v>10595001.810000001</v>
      </c>
      <c r="T1056" s="203">
        <f t="shared" si="293"/>
        <v>1811.2971945840602</v>
      </c>
      <c r="U1056" s="203">
        <v>1823.226286456731</v>
      </c>
      <c r="V1056" s="210">
        <v>1823.226286456731</v>
      </c>
      <c r="W1056" s="210">
        <f t="shared" si="284"/>
        <v>1823.226286456731</v>
      </c>
      <c r="X1056" s="210">
        <f t="shared" si="285"/>
        <v>11.929091872670824</v>
      </c>
      <c r="Y1056" s="205">
        <v>0</v>
      </c>
      <c r="Z1056" s="205">
        <v>0</v>
      </c>
      <c r="AA1056" s="205">
        <v>0</v>
      </c>
      <c r="AB1056" s="205">
        <v>0</v>
      </c>
      <c r="AC1056" s="205">
        <v>0</v>
      </c>
      <c r="AD1056" s="205">
        <v>0</v>
      </c>
      <c r="AE1056" s="205">
        <v>0</v>
      </c>
      <c r="AF1056" s="211">
        <v>0</v>
      </c>
      <c r="AG1056" s="205">
        <v>1196</v>
      </c>
      <c r="AH1056" s="211">
        <f t="shared" si="295"/>
        <v>1823.226286456731</v>
      </c>
      <c r="AI1056" s="205">
        <v>0</v>
      </c>
      <c r="AJ1056" s="205">
        <v>0</v>
      </c>
      <c r="AK1056" s="205">
        <v>0</v>
      </c>
      <c r="AL1056" s="211">
        <v>0</v>
      </c>
      <c r="AM1056" s="205">
        <v>0</v>
      </c>
      <c r="AN1056" s="205">
        <v>0</v>
      </c>
      <c r="AO1056" s="211">
        <v>0</v>
      </c>
      <c r="AP1056" s="205">
        <v>0</v>
      </c>
      <c r="AQ1056" s="204">
        <v>0</v>
      </c>
      <c r="AR1056" s="204">
        <v>0</v>
      </c>
    </row>
    <row r="1057" spans="1:44" s="204" customFormat="1" ht="36" customHeight="1">
      <c r="A1057" s="204">
        <v>1</v>
      </c>
      <c r="B1057" s="207">
        <f>SUBTOTAL(103,$A$1027:A1057)</f>
        <v>31</v>
      </c>
      <c r="C1057" s="197" t="s">
        <v>1568</v>
      </c>
      <c r="D1057" s="199">
        <v>1957</v>
      </c>
      <c r="E1057" s="199"/>
      <c r="F1057" s="208" t="s">
        <v>262</v>
      </c>
      <c r="G1057" s="199">
        <v>3</v>
      </c>
      <c r="H1057" s="199" t="s">
        <v>306</v>
      </c>
      <c r="I1057" s="200">
        <v>2341.1</v>
      </c>
      <c r="J1057" s="200">
        <v>1935.59</v>
      </c>
      <c r="K1057" s="200">
        <v>1467.6</v>
      </c>
      <c r="L1057" s="209">
        <v>56</v>
      </c>
      <c r="M1057" s="199" t="s">
        <v>260</v>
      </c>
      <c r="N1057" s="199" t="s">
        <v>264</v>
      </c>
      <c r="O1057" s="202" t="s">
        <v>1542</v>
      </c>
      <c r="P1057" s="203">
        <v>13706766.08</v>
      </c>
      <c r="Q1057" s="203">
        <v>0</v>
      </c>
      <c r="R1057" s="203">
        <v>0</v>
      </c>
      <c r="S1057" s="203">
        <f t="shared" si="283"/>
        <v>13706766.08</v>
      </c>
      <c r="T1057" s="203">
        <f t="shared" si="293"/>
        <v>5854.8400666353427</v>
      </c>
      <c r="U1057" s="203">
        <v>6196.3353432147287</v>
      </c>
      <c r="V1057" s="210">
        <v>6196.3353432147287</v>
      </c>
      <c r="W1057" s="210">
        <f t="shared" si="284"/>
        <v>6196.3353432147287</v>
      </c>
      <c r="X1057" s="210">
        <f t="shared" si="285"/>
        <v>341.49527657938597</v>
      </c>
      <c r="Y1057" s="205">
        <v>0</v>
      </c>
      <c r="Z1057" s="205">
        <v>0</v>
      </c>
      <c r="AA1057" s="205">
        <v>0</v>
      </c>
      <c r="AB1057" s="205">
        <v>0</v>
      </c>
      <c r="AC1057" s="205">
        <v>0</v>
      </c>
      <c r="AD1057" s="205">
        <v>0</v>
      </c>
      <c r="AE1057" s="205">
        <v>0</v>
      </c>
      <c r="AF1057" s="211">
        <v>0</v>
      </c>
      <c r="AG1057" s="205">
        <v>1626.8</v>
      </c>
      <c r="AH1057" s="211">
        <f t="shared" si="295"/>
        <v>6196.3353432147287</v>
      </c>
      <c r="AI1057" s="205">
        <v>0</v>
      </c>
      <c r="AJ1057" s="205">
        <v>0</v>
      </c>
      <c r="AK1057" s="205">
        <v>0</v>
      </c>
      <c r="AL1057" s="211">
        <v>0</v>
      </c>
      <c r="AM1057" s="205">
        <v>0</v>
      </c>
      <c r="AN1057" s="205">
        <v>0</v>
      </c>
      <c r="AO1057" s="211">
        <v>0</v>
      </c>
      <c r="AP1057" s="205">
        <v>0</v>
      </c>
      <c r="AQ1057" s="204">
        <v>0</v>
      </c>
      <c r="AR1057" s="204">
        <v>0</v>
      </c>
    </row>
    <row r="1058" spans="1:44" s="204" customFormat="1" ht="36" customHeight="1">
      <c r="A1058" s="204">
        <v>1</v>
      </c>
      <c r="B1058" s="207">
        <f>SUBTOTAL(103,$A$1027:A1058)</f>
        <v>32</v>
      </c>
      <c r="C1058" s="197" t="s">
        <v>582</v>
      </c>
      <c r="D1058" s="199">
        <v>1981</v>
      </c>
      <c r="E1058" s="199"/>
      <c r="F1058" s="208" t="s">
        <v>262</v>
      </c>
      <c r="G1058" s="199">
        <v>2</v>
      </c>
      <c r="H1058" s="199" t="s">
        <v>306</v>
      </c>
      <c r="I1058" s="200">
        <v>940.2</v>
      </c>
      <c r="J1058" s="200">
        <v>850.3</v>
      </c>
      <c r="K1058" s="200">
        <v>850.3</v>
      </c>
      <c r="L1058" s="209">
        <v>36</v>
      </c>
      <c r="M1058" s="199" t="s">
        <v>260</v>
      </c>
      <c r="N1058" s="199" t="s">
        <v>264</v>
      </c>
      <c r="O1058" s="202" t="s">
        <v>1585</v>
      </c>
      <c r="P1058" s="203">
        <v>6799543.4500000002</v>
      </c>
      <c r="Q1058" s="203">
        <v>0</v>
      </c>
      <c r="R1058" s="203">
        <v>0</v>
      </c>
      <c r="S1058" s="203">
        <f t="shared" si="283"/>
        <v>6799543.4500000002</v>
      </c>
      <c r="T1058" s="203">
        <f t="shared" si="293"/>
        <v>7232.0181344394805</v>
      </c>
      <c r="U1058" s="203">
        <v>7653.8400876409278</v>
      </c>
      <c r="V1058" s="210">
        <v>7653.8400876409278</v>
      </c>
      <c r="W1058" s="210">
        <f t="shared" si="284"/>
        <v>7653.8400876409278</v>
      </c>
      <c r="X1058" s="210">
        <f t="shared" si="285"/>
        <v>421.82195320144729</v>
      </c>
      <c r="Y1058" s="205">
        <v>0</v>
      </c>
      <c r="Z1058" s="205">
        <v>0</v>
      </c>
      <c r="AA1058" s="205">
        <v>0</v>
      </c>
      <c r="AB1058" s="205">
        <v>0</v>
      </c>
      <c r="AC1058" s="205">
        <v>0</v>
      </c>
      <c r="AD1058" s="205">
        <v>0</v>
      </c>
      <c r="AE1058" s="205">
        <v>0</v>
      </c>
      <c r="AF1058" s="211">
        <v>0</v>
      </c>
      <c r="AG1058" s="205">
        <v>807.01</v>
      </c>
      <c r="AH1058" s="211">
        <f t="shared" si="295"/>
        <v>7653.8400876409278</v>
      </c>
      <c r="AI1058" s="205">
        <v>0</v>
      </c>
      <c r="AJ1058" s="205">
        <v>0</v>
      </c>
      <c r="AK1058" s="205">
        <v>0</v>
      </c>
      <c r="AL1058" s="211">
        <v>0</v>
      </c>
      <c r="AM1058" s="205">
        <v>0</v>
      </c>
      <c r="AN1058" s="205">
        <v>0</v>
      </c>
      <c r="AO1058" s="211">
        <v>0</v>
      </c>
      <c r="AP1058" s="205">
        <v>0</v>
      </c>
      <c r="AQ1058" s="204">
        <v>0</v>
      </c>
      <c r="AR1058" s="204">
        <v>0</v>
      </c>
    </row>
    <row r="1059" spans="1:44" s="204" customFormat="1" ht="36" customHeight="1">
      <c r="A1059" s="204">
        <v>1</v>
      </c>
      <c r="B1059" s="207">
        <f>SUBTOTAL(103,$A$1027:A1059)</f>
        <v>33</v>
      </c>
      <c r="C1059" s="197" t="s">
        <v>583</v>
      </c>
      <c r="D1059" s="199" t="s">
        <v>363</v>
      </c>
      <c r="E1059" s="199"/>
      <c r="F1059" s="208" t="s">
        <v>305</v>
      </c>
      <c r="G1059" s="199" t="s">
        <v>345</v>
      </c>
      <c r="H1059" s="199" t="s">
        <v>345</v>
      </c>
      <c r="I1059" s="200">
        <v>5067.1000000000004</v>
      </c>
      <c r="J1059" s="200">
        <v>3815.6</v>
      </c>
      <c r="K1059" s="200">
        <v>3768.9</v>
      </c>
      <c r="L1059" s="209">
        <v>163</v>
      </c>
      <c r="M1059" s="199" t="s">
        <v>260</v>
      </c>
      <c r="N1059" s="199" t="s">
        <v>264</v>
      </c>
      <c r="O1059" s="202" t="s">
        <v>1277</v>
      </c>
      <c r="P1059" s="203">
        <v>8621215.4199999999</v>
      </c>
      <c r="Q1059" s="203">
        <v>0</v>
      </c>
      <c r="R1059" s="203">
        <v>0</v>
      </c>
      <c r="S1059" s="203">
        <f t="shared" si="283"/>
        <v>8621215.4199999999</v>
      </c>
      <c r="T1059" s="203">
        <f t="shared" si="293"/>
        <v>1701.4101596573976</v>
      </c>
      <c r="U1059" s="203">
        <v>1701.4101596573976</v>
      </c>
      <c r="V1059" s="210">
        <f>W1059</f>
        <v>1695.9991513883681</v>
      </c>
      <c r="W1059" s="210">
        <f t="shared" si="284"/>
        <v>1695.9991513883681</v>
      </c>
      <c r="X1059" s="210">
        <f t="shared" si="285"/>
        <v>0</v>
      </c>
      <c r="Y1059" s="205">
        <v>0</v>
      </c>
      <c r="Z1059" s="205">
        <v>0</v>
      </c>
      <c r="AA1059" s="205">
        <v>0</v>
      </c>
      <c r="AB1059" s="205">
        <v>0</v>
      </c>
      <c r="AC1059" s="205">
        <v>0</v>
      </c>
      <c r="AD1059" s="205">
        <v>0</v>
      </c>
      <c r="AE1059" s="205">
        <v>0</v>
      </c>
      <c r="AF1059" s="211">
        <v>0</v>
      </c>
      <c r="AG1059" s="205">
        <v>963.75</v>
      </c>
      <c r="AH1059" s="211">
        <f t="shared" si="295"/>
        <v>1695.9991513883681</v>
      </c>
      <c r="AI1059" s="205">
        <v>0</v>
      </c>
      <c r="AJ1059" s="205">
        <v>0</v>
      </c>
      <c r="AK1059" s="205">
        <v>0</v>
      </c>
      <c r="AL1059" s="211">
        <v>0</v>
      </c>
      <c r="AM1059" s="205">
        <v>0</v>
      </c>
      <c r="AN1059" s="205">
        <v>0</v>
      </c>
      <c r="AO1059" s="211">
        <v>0</v>
      </c>
      <c r="AP1059" s="205">
        <v>0</v>
      </c>
      <c r="AQ1059" s="204">
        <v>0</v>
      </c>
      <c r="AR1059" s="204">
        <v>0</v>
      </c>
    </row>
    <row r="1060" spans="1:44" s="204" customFormat="1" ht="36" customHeight="1">
      <c r="A1060" s="204">
        <v>1</v>
      </c>
      <c r="B1060" s="207">
        <f>SUBTOTAL(103,$A$1027:A1060)</f>
        <v>34</v>
      </c>
      <c r="C1060" s="197" t="s">
        <v>1031</v>
      </c>
      <c r="D1060" s="199">
        <v>1994</v>
      </c>
      <c r="E1060" s="199"/>
      <c r="F1060" s="208" t="s">
        <v>262</v>
      </c>
      <c r="G1060" s="199">
        <v>9</v>
      </c>
      <c r="H1060" s="199" t="s">
        <v>364</v>
      </c>
      <c r="I1060" s="200">
        <v>11615.7</v>
      </c>
      <c r="J1060" s="200">
        <v>9319.2999999999993</v>
      </c>
      <c r="K1060" s="200">
        <v>5667.8</v>
      </c>
      <c r="L1060" s="209">
        <v>441</v>
      </c>
      <c r="M1060" s="199" t="s">
        <v>260</v>
      </c>
      <c r="N1060" s="199" t="s">
        <v>264</v>
      </c>
      <c r="O1060" s="202" t="s">
        <v>1038</v>
      </c>
      <c r="P1060" s="203">
        <v>6928720.7999999998</v>
      </c>
      <c r="Q1060" s="203">
        <v>0</v>
      </c>
      <c r="R1060" s="203">
        <v>0</v>
      </c>
      <c r="S1060" s="203">
        <f t="shared" si="283"/>
        <v>6928720.7999999998</v>
      </c>
      <c r="T1060" s="203">
        <f t="shared" si="293"/>
        <v>596.49619050078763</v>
      </c>
      <c r="U1060" s="203">
        <v>634.77879077455509</v>
      </c>
      <c r="V1060" s="210">
        <v>634.77879077455509</v>
      </c>
      <c r="W1060" s="210">
        <f t="shared" si="284"/>
        <v>634.77879077455509</v>
      </c>
      <c r="X1060" s="210">
        <f t="shared" si="285"/>
        <v>38.282600273767457</v>
      </c>
      <c r="Y1060" s="205">
        <v>0</v>
      </c>
      <c r="Z1060" s="205">
        <v>0</v>
      </c>
      <c r="AA1060" s="205">
        <v>0</v>
      </c>
      <c r="AB1060" s="205">
        <v>0</v>
      </c>
      <c r="AC1060" s="205">
        <v>0</v>
      </c>
      <c r="AD1060" s="205">
        <v>0</v>
      </c>
      <c r="AE1060" s="205">
        <v>3</v>
      </c>
      <c r="AF1060" s="211">
        <f>2457800*AE1060/I1060</f>
        <v>634.77879077455509</v>
      </c>
      <c r="AG1060" s="205">
        <v>0</v>
      </c>
      <c r="AH1060" s="205">
        <v>0</v>
      </c>
      <c r="AI1060" s="205">
        <v>0</v>
      </c>
      <c r="AJ1060" s="205">
        <v>0</v>
      </c>
      <c r="AK1060" s="205">
        <v>0</v>
      </c>
      <c r="AL1060" s="211">
        <v>0</v>
      </c>
      <c r="AM1060" s="205">
        <v>0</v>
      </c>
      <c r="AN1060" s="205">
        <v>0</v>
      </c>
      <c r="AO1060" s="211">
        <v>0</v>
      </c>
      <c r="AP1060" s="205">
        <v>0</v>
      </c>
      <c r="AQ1060" s="204">
        <v>0</v>
      </c>
      <c r="AR1060" s="204">
        <v>0</v>
      </c>
    </row>
    <row r="1061" spans="1:44" s="204" customFormat="1" ht="36" customHeight="1">
      <c r="A1061" s="204">
        <v>1</v>
      </c>
      <c r="B1061" s="207">
        <f>SUBTOTAL(103,$A$1027:A1061)</f>
        <v>35</v>
      </c>
      <c r="C1061" s="197" t="s">
        <v>1627</v>
      </c>
      <c r="D1061" s="199">
        <v>1969</v>
      </c>
      <c r="E1061" s="199"/>
      <c r="F1061" s="208" t="s">
        <v>262</v>
      </c>
      <c r="G1061" s="199">
        <v>5</v>
      </c>
      <c r="H1061" s="199" t="s">
        <v>302</v>
      </c>
      <c r="I1061" s="200">
        <v>3567.4</v>
      </c>
      <c r="J1061" s="200">
        <v>3567.4</v>
      </c>
      <c r="K1061" s="200">
        <v>3567.4</v>
      </c>
      <c r="L1061" s="209">
        <v>111</v>
      </c>
      <c r="M1061" s="199" t="s">
        <v>260</v>
      </c>
      <c r="N1061" s="199" t="s">
        <v>264</v>
      </c>
      <c r="O1061" s="202" t="s">
        <v>1632</v>
      </c>
      <c r="P1061" s="203">
        <v>11168690.5</v>
      </c>
      <c r="Q1061" s="203">
        <v>0</v>
      </c>
      <c r="R1061" s="203">
        <v>0</v>
      </c>
      <c r="S1061" s="203">
        <f t="shared" si="283"/>
        <v>11168690.5</v>
      </c>
      <c r="T1061" s="203">
        <f t="shared" si="293"/>
        <v>3130.7648427426134</v>
      </c>
      <c r="U1061" s="203">
        <v>3130.7648427426134</v>
      </c>
      <c r="V1061" s="210">
        <f t="shared" ref="V1061:V1062" si="296">W1061</f>
        <v>3084.4949711274321</v>
      </c>
      <c r="W1061" s="210">
        <f t="shared" si="284"/>
        <v>3084.4949711274321</v>
      </c>
      <c r="X1061" s="210">
        <f t="shared" si="285"/>
        <v>0</v>
      </c>
      <c r="Y1061" s="205">
        <v>0</v>
      </c>
      <c r="Z1061" s="205">
        <v>0</v>
      </c>
      <c r="AA1061" s="205">
        <v>0</v>
      </c>
      <c r="AB1061" s="205">
        <v>0</v>
      </c>
      <c r="AC1061" s="205">
        <v>0</v>
      </c>
      <c r="AD1061" s="205">
        <v>0</v>
      </c>
      <c r="AE1061" s="205">
        <v>0</v>
      </c>
      <c r="AF1061" s="211">
        <v>0</v>
      </c>
      <c r="AG1061" s="205">
        <v>1234</v>
      </c>
      <c r="AH1061" s="211">
        <f t="shared" ref="AH1061:AH1062" si="297">8917.04*AG1061/I1061</f>
        <v>3084.4949711274321</v>
      </c>
      <c r="AI1061" s="205">
        <v>0</v>
      </c>
      <c r="AJ1061" s="205">
        <v>0</v>
      </c>
      <c r="AK1061" s="205">
        <v>0</v>
      </c>
      <c r="AL1061" s="211">
        <v>0</v>
      </c>
      <c r="AM1061" s="205">
        <v>0</v>
      </c>
      <c r="AN1061" s="205">
        <v>0</v>
      </c>
      <c r="AO1061" s="211">
        <v>0</v>
      </c>
      <c r="AP1061" s="205">
        <v>0</v>
      </c>
      <c r="AQ1061" s="204">
        <v>0</v>
      </c>
      <c r="AR1061" s="204">
        <v>0</v>
      </c>
    </row>
    <row r="1062" spans="1:44" s="204" customFormat="1" ht="36" customHeight="1">
      <c r="A1062" s="204">
        <v>1</v>
      </c>
      <c r="B1062" s="207">
        <f>SUBTOTAL(103,$A$1027:A1062)</f>
        <v>36</v>
      </c>
      <c r="C1062" s="197" t="s">
        <v>527</v>
      </c>
      <c r="D1062" s="199" t="s">
        <v>307</v>
      </c>
      <c r="E1062" s="199"/>
      <c r="F1062" s="208" t="s">
        <v>305</v>
      </c>
      <c r="G1062" s="199" t="s">
        <v>351</v>
      </c>
      <c r="H1062" s="199" t="s">
        <v>297</v>
      </c>
      <c r="I1062" s="200">
        <v>4990.2</v>
      </c>
      <c r="J1062" s="200">
        <v>3973.4</v>
      </c>
      <c r="K1062" s="200">
        <v>3799.4</v>
      </c>
      <c r="L1062" s="209">
        <v>190</v>
      </c>
      <c r="M1062" s="199" t="s">
        <v>260</v>
      </c>
      <c r="N1062" s="199" t="s">
        <v>264</v>
      </c>
      <c r="O1062" s="202" t="s">
        <v>1277</v>
      </c>
      <c r="P1062" s="203">
        <v>5881525.0499999998</v>
      </c>
      <c r="Q1062" s="203">
        <v>0</v>
      </c>
      <c r="R1062" s="203">
        <v>0</v>
      </c>
      <c r="S1062" s="203">
        <f t="shared" si="283"/>
        <v>5881525.0499999998</v>
      </c>
      <c r="T1062" s="203">
        <f t="shared" si="293"/>
        <v>1178.6150955873511</v>
      </c>
      <c r="U1062" s="203">
        <v>1178.6150955873511</v>
      </c>
      <c r="V1062" s="210">
        <f t="shared" si="296"/>
        <v>1161.4917237786062</v>
      </c>
      <c r="W1062" s="210">
        <f t="shared" si="284"/>
        <v>1161.4917237786062</v>
      </c>
      <c r="X1062" s="210">
        <f t="shared" si="285"/>
        <v>0</v>
      </c>
      <c r="Y1062" s="205">
        <v>0</v>
      </c>
      <c r="Z1062" s="205">
        <v>0</v>
      </c>
      <c r="AA1062" s="205">
        <v>0</v>
      </c>
      <c r="AB1062" s="205">
        <v>0</v>
      </c>
      <c r="AC1062" s="205">
        <v>0</v>
      </c>
      <c r="AD1062" s="205">
        <v>0</v>
      </c>
      <c r="AE1062" s="205">
        <v>0</v>
      </c>
      <c r="AF1062" s="211">
        <v>0</v>
      </c>
      <c r="AG1062" s="205">
        <v>650</v>
      </c>
      <c r="AH1062" s="211">
        <f t="shared" si="297"/>
        <v>1161.4917237786062</v>
      </c>
      <c r="AI1062" s="205">
        <v>0</v>
      </c>
      <c r="AJ1062" s="205">
        <v>0</v>
      </c>
      <c r="AK1062" s="205">
        <v>0</v>
      </c>
      <c r="AL1062" s="211">
        <v>0</v>
      </c>
      <c r="AM1062" s="205">
        <v>0</v>
      </c>
      <c r="AN1062" s="205">
        <v>0</v>
      </c>
      <c r="AO1062" s="211">
        <v>0</v>
      </c>
      <c r="AP1062" s="205">
        <v>0</v>
      </c>
      <c r="AQ1062" s="204">
        <v>0</v>
      </c>
      <c r="AR1062" s="204">
        <v>0</v>
      </c>
    </row>
    <row r="1063" spans="1:44" s="204" customFormat="1" ht="36" customHeight="1">
      <c r="A1063" s="204">
        <v>1</v>
      </c>
      <c r="B1063" s="207">
        <f>SUBTOTAL(103,$A$1027:A1063)</f>
        <v>37</v>
      </c>
      <c r="C1063" s="197" t="s">
        <v>530</v>
      </c>
      <c r="D1063" s="199" t="s">
        <v>309</v>
      </c>
      <c r="E1063" s="199"/>
      <c r="F1063" s="208" t="s">
        <v>262</v>
      </c>
      <c r="G1063" s="199">
        <v>5</v>
      </c>
      <c r="H1063" s="199" t="s">
        <v>302</v>
      </c>
      <c r="I1063" s="200">
        <v>3436</v>
      </c>
      <c r="J1063" s="200">
        <v>3129.7</v>
      </c>
      <c r="K1063" s="200">
        <v>2775.3</v>
      </c>
      <c r="L1063" s="209">
        <v>145</v>
      </c>
      <c r="M1063" s="199" t="s">
        <v>260</v>
      </c>
      <c r="N1063" s="199" t="s">
        <v>264</v>
      </c>
      <c r="O1063" s="202" t="s">
        <v>1277</v>
      </c>
      <c r="P1063" s="203">
        <v>7439767.4799999995</v>
      </c>
      <c r="Q1063" s="203">
        <v>0</v>
      </c>
      <c r="R1063" s="203">
        <v>0</v>
      </c>
      <c r="S1063" s="203">
        <f t="shared" si="283"/>
        <v>7439767.4799999995</v>
      </c>
      <c r="T1063" s="203">
        <f t="shared" si="293"/>
        <v>2165.240826542491</v>
      </c>
      <c r="U1063" s="203">
        <f>V1063</f>
        <v>4368.1900000000005</v>
      </c>
      <c r="V1063" s="210">
        <v>4368.1900000000005</v>
      </c>
      <c r="W1063" s="210">
        <f t="shared" si="284"/>
        <v>4368.1900000000005</v>
      </c>
      <c r="X1063" s="210">
        <f t="shared" si="285"/>
        <v>2202.9491734575095</v>
      </c>
      <c r="Y1063" s="205">
        <v>113.09</v>
      </c>
      <c r="Z1063" s="205">
        <v>0</v>
      </c>
      <c r="AA1063" s="205">
        <v>3259.66</v>
      </c>
      <c r="AB1063" s="205">
        <v>184.98</v>
      </c>
      <c r="AC1063" s="205">
        <v>810.46</v>
      </c>
      <c r="AD1063" s="205">
        <v>0</v>
      </c>
      <c r="AE1063" s="205">
        <v>0</v>
      </c>
      <c r="AF1063" s="211">
        <v>0</v>
      </c>
      <c r="AG1063" s="205">
        <v>0</v>
      </c>
      <c r="AH1063" s="205">
        <v>0</v>
      </c>
      <c r="AI1063" s="205">
        <v>0</v>
      </c>
      <c r="AJ1063" s="205">
        <v>0</v>
      </c>
      <c r="AK1063" s="205">
        <v>0</v>
      </c>
      <c r="AL1063" s="211">
        <v>0</v>
      </c>
      <c r="AM1063" s="205">
        <v>0</v>
      </c>
      <c r="AN1063" s="205">
        <v>0</v>
      </c>
      <c r="AO1063" s="211">
        <v>0</v>
      </c>
      <c r="AP1063" s="205">
        <v>0</v>
      </c>
      <c r="AQ1063" s="204">
        <v>0</v>
      </c>
      <c r="AR1063" s="204">
        <v>0</v>
      </c>
    </row>
    <row r="1064" spans="1:44" s="204" customFormat="1" ht="36" customHeight="1">
      <c r="A1064" s="204">
        <v>1</v>
      </c>
      <c r="B1064" s="207">
        <f>SUBTOTAL(103,$A$1027:A1064)</f>
        <v>38</v>
      </c>
      <c r="C1064" s="197" t="s">
        <v>515</v>
      </c>
      <c r="D1064" s="199" t="s">
        <v>344</v>
      </c>
      <c r="E1064" s="199"/>
      <c r="F1064" s="208" t="s">
        <v>262</v>
      </c>
      <c r="G1064" s="199" t="s">
        <v>345</v>
      </c>
      <c r="H1064" s="199" t="s">
        <v>302</v>
      </c>
      <c r="I1064" s="200">
        <v>3486.3</v>
      </c>
      <c r="J1064" s="200">
        <v>3486.3</v>
      </c>
      <c r="K1064" s="200">
        <v>2123</v>
      </c>
      <c r="L1064" s="209">
        <v>136</v>
      </c>
      <c r="M1064" s="199" t="s">
        <v>260</v>
      </c>
      <c r="N1064" s="199" t="s">
        <v>264</v>
      </c>
      <c r="O1064" s="202" t="s">
        <v>1036</v>
      </c>
      <c r="P1064" s="203">
        <v>8506247.8599999994</v>
      </c>
      <c r="Q1064" s="203">
        <v>0</v>
      </c>
      <c r="R1064" s="203">
        <v>0</v>
      </c>
      <c r="S1064" s="203">
        <f t="shared" si="283"/>
        <v>8506247.8599999994</v>
      </c>
      <c r="T1064" s="203">
        <f t="shared" si="293"/>
        <v>2439.9070246393021</v>
      </c>
      <c r="U1064" s="203">
        <v>2439.9070246393021</v>
      </c>
      <c r="V1064" s="210">
        <f>W1064</f>
        <v>2404.2731836043945</v>
      </c>
      <c r="W1064" s="210">
        <f t="shared" si="284"/>
        <v>2404.2731836043945</v>
      </c>
      <c r="X1064" s="210">
        <f t="shared" si="285"/>
        <v>0</v>
      </c>
      <c r="Y1064" s="205">
        <v>0</v>
      </c>
      <c r="Z1064" s="205">
        <v>0</v>
      </c>
      <c r="AA1064" s="205">
        <v>0</v>
      </c>
      <c r="AB1064" s="205">
        <v>0</v>
      </c>
      <c r="AC1064" s="205">
        <v>0</v>
      </c>
      <c r="AD1064" s="205">
        <v>0</v>
      </c>
      <c r="AE1064" s="205">
        <v>0</v>
      </c>
      <c r="AF1064" s="211">
        <v>0</v>
      </c>
      <c r="AG1064" s="205">
        <v>940</v>
      </c>
      <c r="AH1064" s="211">
        <f t="shared" ref="AH1064:AH1066" si="298">8917.04*AG1064/I1064</f>
        <v>2404.2731836043945</v>
      </c>
      <c r="AI1064" s="205">
        <v>0</v>
      </c>
      <c r="AJ1064" s="205">
        <v>0</v>
      </c>
      <c r="AK1064" s="205">
        <v>0</v>
      </c>
      <c r="AL1064" s="211">
        <v>0</v>
      </c>
      <c r="AM1064" s="205">
        <v>0</v>
      </c>
      <c r="AN1064" s="205">
        <v>0</v>
      </c>
      <c r="AO1064" s="211">
        <v>0</v>
      </c>
      <c r="AP1064" s="205">
        <v>0</v>
      </c>
      <c r="AQ1064" s="204">
        <v>0</v>
      </c>
      <c r="AR1064" s="204">
        <v>0</v>
      </c>
    </row>
    <row r="1065" spans="1:44" s="204" customFormat="1" ht="36" customHeight="1">
      <c r="A1065" s="204">
        <v>1</v>
      </c>
      <c r="B1065" s="207">
        <f>SUBTOTAL(103,$A$1027:A1065)</f>
        <v>39</v>
      </c>
      <c r="C1065" s="197" t="s">
        <v>538</v>
      </c>
      <c r="D1065" s="199" t="s">
        <v>355</v>
      </c>
      <c r="E1065" s="199"/>
      <c r="F1065" s="208" t="s">
        <v>262</v>
      </c>
      <c r="G1065" s="199" t="s">
        <v>345</v>
      </c>
      <c r="H1065" s="199" t="s">
        <v>306</v>
      </c>
      <c r="I1065" s="200">
        <v>2747.2</v>
      </c>
      <c r="J1065" s="200">
        <v>2475.6</v>
      </c>
      <c r="K1065" s="200">
        <v>2231</v>
      </c>
      <c r="L1065" s="209">
        <v>146</v>
      </c>
      <c r="M1065" s="199" t="s">
        <v>260</v>
      </c>
      <c r="N1065" s="199" t="s">
        <v>264</v>
      </c>
      <c r="O1065" s="202" t="s">
        <v>1037</v>
      </c>
      <c r="P1065" s="203">
        <v>7560290.8799999999</v>
      </c>
      <c r="Q1065" s="203">
        <v>0</v>
      </c>
      <c r="R1065" s="203">
        <v>0</v>
      </c>
      <c r="S1065" s="203">
        <f t="shared" si="283"/>
        <v>7560290.8799999999</v>
      </c>
      <c r="T1065" s="203">
        <f t="shared" si="293"/>
        <v>2751.998718695399</v>
      </c>
      <c r="U1065" s="203">
        <v>2912.5145573675018</v>
      </c>
      <c r="V1065" s="210">
        <v>2912.5145573675018</v>
      </c>
      <c r="W1065" s="210">
        <f t="shared" si="284"/>
        <v>2912.5145573675018</v>
      </c>
      <c r="X1065" s="210">
        <f t="shared" si="285"/>
        <v>160.51583867210275</v>
      </c>
      <c r="Y1065" s="205">
        <v>0</v>
      </c>
      <c r="Z1065" s="205">
        <v>0</v>
      </c>
      <c r="AA1065" s="205">
        <v>0</v>
      </c>
      <c r="AB1065" s="205">
        <v>0</v>
      </c>
      <c r="AC1065" s="205">
        <v>0</v>
      </c>
      <c r="AD1065" s="205">
        <v>0</v>
      </c>
      <c r="AE1065" s="205">
        <v>0</v>
      </c>
      <c r="AF1065" s="211">
        <v>0</v>
      </c>
      <c r="AG1065" s="205">
        <v>897.3</v>
      </c>
      <c r="AH1065" s="211">
        <f t="shared" si="298"/>
        <v>2912.5145573675018</v>
      </c>
      <c r="AI1065" s="205">
        <v>0</v>
      </c>
      <c r="AJ1065" s="205">
        <v>0</v>
      </c>
      <c r="AK1065" s="205">
        <v>0</v>
      </c>
      <c r="AL1065" s="211">
        <v>0</v>
      </c>
      <c r="AM1065" s="205">
        <v>0</v>
      </c>
      <c r="AN1065" s="205">
        <v>0</v>
      </c>
      <c r="AO1065" s="211">
        <v>0</v>
      </c>
      <c r="AP1065" s="205">
        <v>0</v>
      </c>
      <c r="AQ1065" s="204">
        <v>0</v>
      </c>
      <c r="AR1065" s="204">
        <v>0</v>
      </c>
    </row>
    <row r="1066" spans="1:44" s="204" customFormat="1" ht="36" customHeight="1">
      <c r="A1066" s="204">
        <v>1</v>
      </c>
      <c r="B1066" s="207">
        <f>SUBTOTAL(103,$A$1027:A1066)</f>
        <v>40</v>
      </c>
      <c r="C1066" s="197" t="s">
        <v>472</v>
      </c>
      <c r="D1066" s="199">
        <v>1969</v>
      </c>
      <c r="E1066" s="199"/>
      <c r="F1066" s="208" t="s">
        <v>262</v>
      </c>
      <c r="G1066" s="199">
        <v>5</v>
      </c>
      <c r="H1066" s="199" t="s">
        <v>302</v>
      </c>
      <c r="I1066" s="200">
        <v>3463.9</v>
      </c>
      <c r="J1066" s="200">
        <v>3172.1</v>
      </c>
      <c r="K1066" s="200">
        <v>2927.7</v>
      </c>
      <c r="L1066" s="209">
        <v>132</v>
      </c>
      <c r="M1066" s="199" t="s">
        <v>260</v>
      </c>
      <c r="N1066" s="199" t="s">
        <v>264</v>
      </c>
      <c r="O1066" s="202" t="s">
        <v>1051</v>
      </c>
      <c r="P1066" s="203">
        <v>6898855.8799999999</v>
      </c>
      <c r="Q1066" s="203">
        <v>0</v>
      </c>
      <c r="R1066" s="203">
        <v>0</v>
      </c>
      <c r="S1066" s="203">
        <f t="shared" si="283"/>
        <v>6898855.8799999999</v>
      </c>
      <c r="T1066" s="203">
        <f t="shared" si="293"/>
        <v>1991.6440659372383</v>
      </c>
      <c r="U1066" s="203">
        <v>2804.9328167672275</v>
      </c>
      <c r="V1066" s="210">
        <v>2804.9328167672275</v>
      </c>
      <c r="W1066" s="210">
        <f t="shared" si="284"/>
        <v>2804.9328167672275</v>
      </c>
      <c r="X1066" s="210">
        <f t="shared" si="285"/>
        <v>813.28875082998911</v>
      </c>
      <c r="Y1066" s="205">
        <v>0</v>
      </c>
      <c r="Z1066" s="205">
        <v>0</v>
      </c>
      <c r="AA1066" s="205">
        <v>0</v>
      </c>
      <c r="AB1066" s="205">
        <v>0</v>
      </c>
      <c r="AC1066" s="205">
        <v>0</v>
      </c>
      <c r="AD1066" s="205">
        <v>0</v>
      </c>
      <c r="AE1066" s="205">
        <v>0</v>
      </c>
      <c r="AF1066" s="211">
        <v>0</v>
      </c>
      <c r="AG1066" s="205">
        <v>1089.5999999999999</v>
      </c>
      <c r="AH1066" s="211">
        <f t="shared" si="298"/>
        <v>2804.9328167672275</v>
      </c>
      <c r="AI1066" s="205">
        <v>0</v>
      </c>
      <c r="AJ1066" s="205">
        <v>0</v>
      </c>
      <c r="AK1066" s="205">
        <v>0</v>
      </c>
      <c r="AL1066" s="211">
        <v>0</v>
      </c>
      <c r="AM1066" s="205">
        <v>0</v>
      </c>
      <c r="AN1066" s="205">
        <v>0</v>
      </c>
      <c r="AO1066" s="211">
        <v>0</v>
      </c>
      <c r="AP1066" s="205">
        <v>0</v>
      </c>
      <c r="AQ1066" s="204">
        <v>0</v>
      </c>
      <c r="AR1066" s="204">
        <v>0</v>
      </c>
    </row>
    <row r="1067" spans="1:44" s="204" customFormat="1" ht="36" customHeight="1">
      <c r="A1067" s="204">
        <v>1</v>
      </c>
      <c r="B1067" s="207">
        <f>SUBTOTAL(103,$A$1027:A1067)</f>
        <v>41</v>
      </c>
      <c r="C1067" s="197" t="s">
        <v>1081</v>
      </c>
      <c r="D1067" s="199">
        <v>1991</v>
      </c>
      <c r="E1067" s="199">
        <v>2016</v>
      </c>
      <c r="F1067" s="208" t="s">
        <v>1276</v>
      </c>
      <c r="G1067" s="199">
        <v>13</v>
      </c>
      <c r="H1067" s="199" t="s">
        <v>298</v>
      </c>
      <c r="I1067" s="200">
        <v>4135.3</v>
      </c>
      <c r="J1067" s="200">
        <v>3928.6</v>
      </c>
      <c r="K1067" s="200">
        <v>3680.79</v>
      </c>
      <c r="L1067" s="209">
        <v>204</v>
      </c>
      <c r="M1067" s="199" t="s">
        <v>260</v>
      </c>
      <c r="N1067" s="199" t="s">
        <v>264</v>
      </c>
      <c r="O1067" s="202" t="s">
        <v>1340</v>
      </c>
      <c r="P1067" s="203">
        <v>10837825.290000001</v>
      </c>
      <c r="Q1067" s="203">
        <v>0</v>
      </c>
      <c r="R1067" s="203">
        <v>0</v>
      </c>
      <c r="S1067" s="203">
        <f t="shared" si="283"/>
        <v>10837825.290000001</v>
      </c>
      <c r="T1067" s="203">
        <f t="shared" si="293"/>
        <v>2620.8075085241699</v>
      </c>
      <c r="U1067" s="203">
        <v>2620.8075085241694</v>
      </c>
      <c r="V1067" s="210">
        <v>2620.8075085241694</v>
      </c>
      <c r="W1067" s="210">
        <f t="shared" si="284"/>
        <v>2620.8075085241694</v>
      </c>
      <c r="X1067" s="210">
        <f t="shared" si="285"/>
        <v>0</v>
      </c>
      <c r="Y1067" s="205">
        <v>0</v>
      </c>
      <c r="Z1067" s="205">
        <v>0</v>
      </c>
      <c r="AA1067" s="205">
        <v>0</v>
      </c>
      <c r="AB1067" s="205">
        <v>0</v>
      </c>
      <c r="AC1067" s="205">
        <v>0</v>
      </c>
      <c r="AD1067" s="205">
        <v>0</v>
      </c>
      <c r="AE1067" s="205">
        <v>0</v>
      </c>
      <c r="AF1067" s="211">
        <v>0</v>
      </c>
      <c r="AG1067" s="205">
        <v>0</v>
      </c>
      <c r="AH1067" s="205">
        <v>0</v>
      </c>
      <c r="AI1067" s="205">
        <v>0</v>
      </c>
      <c r="AJ1067" s="205">
        <v>0</v>
      </c>
      <c r="AK1067" s="205">
        <v>1389</v>
      </c>
      <c r="AL1067" s="211">
        <f>7802.61*AK1067/I1067</f>
        <v>2620.8075085241694</v>
      </c>
      <c r="AM1067" s="205">
        <v>0</v>
      </c>
      <c r="AN1067" s="205">
        <v>0</v>
      </c>
      <c r="AO1067" s="211">
        <v>0</v>
      </c>
      <c r="AP1067" s="205">
        <v>0</v>
      </c>
      <c r="AQ1067" s="204">
        <v>0</v>
      </c>
      <c r="AR1067" s="204">
        <v>0</v>
      </c>
    </row>
    <row r="1068" spans="1:44" s="204" customFormat="1" ht="36" customHeight="1">
      <c r="A1068" s="204">
        <v>1</v>
      </c>
      <c r="B1068" s="207">
        <f>SUBTOTAL(103,$A$1027:A1068)</f>
        <v>42</v>
      </c>
      <c r="C1068" s="197" t="s">
        <v>535</v>
      </c>
      <c r="D1068" s="199" t="s">
        <v>352</v>
      </c>
      <c r="E1068" s="199"/>
      <c r="F1068" s="208" t="s">
        <v>262</v>
      </c>
      <c r="G1068" s="199" t="s">
        <v>302</v>
      </c>
      <c r="H1068" s="199" t="s">
        <v>298</v>
      </c>
      <c r="I1068" s="200">
        <v>946</v>
      </c>
      <c r="J1068" s="200">
        <v>977.4</v>
      </c>
      <c r="K1068" s="200">
        <v>688.5</v>
      </c>
      <c r="L1068" s="209">
        <v>25</v>
      </c>
      <c r="M1068" s="199" t="s">
        <v>260</v>
      </c>
      <c r="N1068" s="199" t="s">
        <v>264</v>
      </c>
      <c r="O1068" s="202" t="s">
        <v>1338</v>
      </c>
      <c r="P1068" s="203">
        <v>6632196.4100000001</v>
      </c>
      <c r="Q1068" s="203">
        <v>0</v>
      </c>
      <c r="R1068" s="203">
        <v>0</v>
      </c>
      <c r="S1068" s="203">
        <f t="shared" si="283"/>
        <v>6632196.4100000001</v>
      </c>
      <c r="T1068" s="203">
        <f t="shared" si="293"/>
        <v>7010.7784460887951</v>
      </c>
      <c r="U1068" s="203">
        <f>V1068</f>
        <v>7010.7784528541233</v>
      </c>
      <c r="V1068" s="210">
        <v>7010.7784528541233</v>
      </c>
      <c r="W1068" s="210">
        <f t="shared" si="284"/>
        <v>7010.7784528541233</v>
      </c>
      <c r="X1068" s="210">
        <f t="shared" si="285"/>
        <v>6.7653281803359278E-6</v>
      </c>
      <c r="Y1068" s="205">
        <v>0</v>
      </c>
      <c r="Z1068" s="205">
        <v>0</v>
      </c>
      <c r="AA1068" s="205">
        <v>0</v>
      </c>
      <c r="AB1068" s="205">
        <v>0</v>
      </c>
      <c r="AC1068" s="205">
        <v>0</v>
      </c>
      <c r="AD1068" s="205">
        <v>0</v>
      </c>
      <c r="AE1068" s="205">
        <v>0</v>
      </c>
      <c r="AF1068" s="211">
        <v>0</v>
      </c>
      <c r="AG1068" s="205">
        <v>0</v>
      </c>
      <c r="AH1068" s="205">
        <v>0</v>
      </c>
      <c r="AI1068" s="205">
        <v>0</v>
      </c>
      <c r="AJ1068" s="205">
        <v>0</v>
      </c>
      <c r="AK1068" s="205">
        <v>940.98</v>
      </c>
      <c r="AL1068" s="211">
        <f t="shared" ref="AL1068:AL1069" si="299">7048.18*AK1068/I1068</f>
        <v>7010.7784528541233</v>
      </c>
      <c r="AM1068" s="205">
        <v>0</v>
      </c>
      <c r="AN1068" s="205">
        <v>0</v>
      </c>
      <c r="AO1068" s="211">
        <v>0</v>
      </c>
      <c r="AP1068" s="205">
        <v>0</v>
      </c>
      <c r="AQ1068" s="204">
        <v>0</v>
      </c>
      <c r="AR1068" s="204">
        <v>0</v>
      </c>
    </row>
    <row r="1069" spans="1:44" s="204" customFormat="1" ht="36" customHeight="1">
      <c r="A1069" s="204">
        <v>1</v>
      </c>
      <c r="B1069" s="207">
        <f>SUBTOTAL(103,$A$1027:A1069)</f>
        <v>43</v>
      </c>
      <c r="C1069" s="197" t="s">
        <v>539</v>
      </c>
      <c r="D1069" s="199" t="s">
        <v>300</v>
      </c>
      <c r="E1069" s="199"/>
      <c r="F1069" s="208" t="s">
        <v>262</v>
      </c>
      <c r="G1069" s="199" t="s">
        <v>345</v>
      </c>
      <c r="H1069" s="199" t="s">
        <v>297</v>
      </c>
      <c r="I1069" s="200">
        <v>2023.4</v>
      </c>
      <c r="J1069" s="200">
        <v>1578.1</v>
      </c>
      <c r="K1069" s="200">
        <v>1536.2</v>
      </c>
      <c r="L1069" s="209">
        <v>72</v>
      </c>
      <c r="M1069" s="199" t="s">
        <v>260</v>
      </c>
      <c r="N1069" s="199" t="s">
        <v>264</v>
      </c>
      <c r="O1069" s="202" t="s">
        <v>1338</v>
      </c>
      <c r="P1069" s="203">
        <v>7381206.5099999998</v>
      </c>
      <c r="Q1069" s="203">
        <v>0</v>
      </c>
      <c r="R1069" s="203">
        <v>0</v>
      </c>
      <c r="S1069" s="203">
        <f>P1069-Q1069-R1069</f>
        <v>7381206.5099999998</v>
      </c>
      <c r="T1069" s="203">
        <f t="shared" si="293"/>
        <v>3647.9225610358799</v>
      </c>
      <c r="U1069" s="203">
        <f>V1069</f>
        <v>3647.9225585647919</v>
      </c>
      <c r="V1069" s="210">
        <v>3647.9225585647919</v>
      </c>
      <c r="W1069" s="210">
        <f t="shared" si="284"/>
        <v>3647.9225585647919</v>
      </c>
      <c r="X1069" s="210">
        <f t="shared" si="285"/>
        <v>-2.4710880097700283E-6</v>
      </c>
      <c r="Y1069" s="205">
        <v>0</v>
      </c>
      <c r="Z1069" s="205">
        <v>0</v>
      </c>
      <c r="AA1069" s="205">
        <v>0</v>
      </c>
      <c r="AB1069" s="205">
        <v>0</v>
      </c>
      <c r="AC1069" s="205">
        <v>0</v>
      </c>
      <c r="AD1069" s="205">
        <v>0</v>
      </c>
      <c r="AE1069" s="205">
        <v>0</v>
      </c>
      <c r="AF1069" s="211">
        <v>0</v>
      </c>
      <c r="AG1069" s="205">
        <v>0</v>
      </c>
      <c r="AH1069" s="205">
        <v>0</v>
      </c>
      <c r="AI1069" s="205">
        <v>0</v>
      </c>
      <c r="AJ1069" s="205">
        <v>0</v>
      </c>
      <c r="AK1069" s="205">
        <v>1047.25</v>
      </c>
      <c r="AL1069" s="211">
        <f t="shared" si="299"/>
        <v>3647.9225585647919</v>
      </c>
      <c r="AM1069" s="205">
        <v>0</v>
      </c>
      <c r="AN1069" s="205">
        <v>0</v>
      </c>
      <c r="AO1069" s="211">
        <v>0</v>
      </c>
      <c r="AP1069" s="205">
        <v>0</v>
      </c>
      <c r="AQ1069" s="204">
        <v>0</v>
      </c>
      <c r="AR1069" s="204">
        <v>0</v>
      </c>
    </row>
    <row r="1070" spans="1:44" s="204" customFormat="1" ht="36" customHeight="1">
      <c r="A1070" s="204">
        <v>1</v>
      </c>
      <c r="B1070" s="207">
        <f>SUBTOTAL(103,$A$1027:A1070)</f>
        <v>44</v>
      </c>
      <c r="C1070" s="197" t="s">
        <v>536</v>
      </c>
      <c r="D1070" s="199" t="s">
        <v>353</v>
      </c>
      <c r="E1070" s="199"/>
      <c r="F1070" s="208" t="s">
        <v>262</v>
      </c>
      <c r="G1070" s="199" t="s">
        <v>345</v>
      </c>
      <c r="H1070" s="199" t="s">
        <v>297</v>
      </c>
      <c r="I1070" s="200">
        <v>1953.8</v>
      </c>
      <c r="J1070" s="200">
        <v>1724.7</v>
      </c>
      <c r="K1070" s="200">
        <v>1572.5</v>
      </c>
      <c r="L1070" s="209">
        <v>52</v>
      </c>
      <c r="M1070" s="199" t="s">
        <v>260</v>
      </c>
      <c r="N1070" s="199" t="s">
        <v>264</v>
      </c>
      <c r="O1070" s="202" t="s">
        <v>1593</v>
      </c>
      <c r="P1070" s="203">
        <v>4718336</v>
      </c>
      <c r="Q1070" s="203">
        <v>0</v>
      </c>
      <c r="R1070" s="203">
        <v>0</v>
      </c>
      <c r="S1070" s="203">
        <f>P1070-Q1070-R1070</f>
        <v>4718336</v>
      </c>
      <c r="T1070" s="203">
        <f t="shared" si="293"/>
        <v>2414.9534240966323</v>
      </c>
      <c r="U1070" s="203">
        <v>2555.8104207185997</v>
      </c>
      <c r="V1070" s="210">
        <v>2555.8104207185997</v>
      </c>
      <c r="W1070" s="210">
        <f t="shared" si="284"/>
        <v>2555.8104207185997</v>
      </c>
      <c r="X1070" s="210">
        <f t="shared" si="285"/>
        <v>140.85699662196748</v>
      </c>
      <c r="Y1070" s="205">
        <v>0</v>
      </c>
      <c r="Z1070" s="205">
        <v>0</v>
      </c>
      <c r="AA1070" s="205">
        <v>0</v>
      </c>
      <c r="AB1070" s="205">
        <v>0</v>
      </c>
      <c r="AC1070" s="205">
        <v>0</v>
      </c>
      <c r="AD1070" s="205">
        <v>0</v>
      </c>
      <c r="AE1070" s="205">
        <v>0</v>
      </c>
      <c r="AF1070" s="211">
        <v>0</v>
      </c>
      <c r="AG1070" s="205">
        <v>560</v>
      </c>
      <c r="AH1070" s="211">
        <f>8917.04*AG1070/I1070</f>
        <v>2555.8104207185997</v>
      </c>
      <c r="AI1070" s="205">
        <v>0</v>
      </c>
      <c r="AJ1070" s="205">
        <v>0</v>
      </c>
      <c r="AK1070" s="205">
        <v>0</v>
      </c>
      <c r="AL1070" s="211">
        <v>0</v>
      </c>
      <c r="AM1070" s="205">
        <v>0</v>
      </c>
      <c r="AN1070" s="205">
        <v>0</v>
      </c>
      <c r="AO1070" s="211">
        <v>0</v>
      </c>
      <c r="AP1070" s="205">
        <v>0</v>
      </c>
      <c r="AQ1070" s="204">
        <v>0</v>
      </c>
      <c r="AR1070" s="204">
        <v>0</v>
      </c>
    </row>
    <row r="1071" spans="1:44" s="204" customFormat="1" ht="36" customHeight="1">
      <c r="A1071" s="204">
        <v>1</v>
      </c>
      <c r="B1071" s="207">
        <f>SUBTOTAL(103,$A$1027:A1071)</f>
        <v>45</v>
      </c>
      <c r="C1071" s="197" t="s">
        <v>2211</v>
      </c>
      <c r="D1071" s="199">
        <v>1976</v>
      </c>
      <c r="E1071" s="199"/>
      <c r="F1071" s="208" t="s">
        <v>262</v>
      </c>
      <c r="G1071" s="199">
        <v>5</v>
      </c>
      <c r="H1071" s="199">
        <v>1</v>
      </c>
      <c r="I1071" s="200">
        <v>579.79999999999995</v>
      </c>
      <c r="J1071" s="200">
        <v>348.4</v>
      </c>
      <c r="K1071" s="200">
        <v>348.4</v>
      </c>
      <c r="L1071" s="209">
        <v>37</v>
      </c>
      <c r="M1071" s="199" t="s">
        <v>260</v>
      </c>
      <c r="N1071" s="199" t="s">
        <v>264</v>
      </c>
      <c r="O1071" s="202" t="s">
        <v>1596</v>
      </c>
      <c r="P1071" s="203">
        <v>4851967.1100000003</v>
      </c>
      <c r="Q1071" s="203">
        <v>0</v>
      </c>
      <c r="R1071" s="203">
        <v>0</v>
      </c>
      <c r="S1071" s="203">
        <f t="shared" si="283"/>
        <v>4851967.1100000003</v>
      </c>
      <c r="T1071" s="203">
        <f t="shared" si="293"/>
        <v>8368.3461710934826</v>
      </c>
      <c r="U1071" s="203">
        <v>8368.3461745429468</v>
      </c>
      <c r="V1071" s="210">
        <v>8368.3461745429468</v>
      </c>
      <c r="W1071" s="210">
        <f t="shared" si="284"/>
        <v>8368.3461745429468</v>
      </c>
      <c r="X1071" s="210">
        <f t="shared" si="285"/>
        <v>3.449464202276431E-6</v>
      </c>
      <c r="Y1071" s="205">
        <v>0</v>
      </c>
      <c r="Z1071" s="205">
        <v>0</v>
      </c>
      <c r="AA1071" s="205">
        <v>0</v>
      </c>
      <c r="AB1071" s="205">
        <v>0</v>
      </c>
      <c r="AC1071" s="205">
        <v>0</v>
      </c>
      <c r="AD1071" s="205">
        <v>0</v>
      </c>
      <c r="AE1071" s="205">
        <v>0</v>
      </c>
      <c r="AF1071" s="211">
        <v>0</v>
      </c>
      <c r="AG1071" s="205">
        <v>0</v>
      </c>
      <c r="AH1071" s="205">
        <v>0</v>
      </c>
      <c r="AI1071" s="205">
        <v>0</v>
      </c>
      <c r="AJ1071" s="205">
        <v>0</v>
      </c>
      <c r="AK1071" s="205">
        <v>688.4</v>
      </c>
      <c r="AL1071" s="211">
        <f>7048.18*AK1071/I1071</f>
        <v>8368.3461745429468</v>
      </c>
      <c r="AM1071" s="205">
        <v>0</v>
      </c>
      <c r="AN1071" s="205">
        <v>0</v>
      </c>
      <c r="AO1071" s="211">
        <v>0</v>
      </c>
      <c r="AP1071" s="205">
        <v>0</v>
      </c>
      <c r="AQ1071" s="204">
        <v>0</v>
      </c>
      <c r="AR1071" s="204">
        <v>0</v>
      </c>
    </row>
    <row r="1072" spans="1:44" s="204" customFormat="1" ht="36" customHeight="1">
      <c r="A1072" s="204">
        <v>1</v>
      </c>
      <c r="B1072" s="207">
        <f>SUBTOTAL(103,$A$1027:A1072)</f>
        <v>46</v>
      </c>
      <c r="C1072" s="197" t="s">
        <v>2212</v>
      </c>
      <c r="D1072" s="199">
        <v>1963</v>
      </c>
      <c r="E1072" s="199"/>
      <c r="F1072" s="208" t="s">
        <v>262</v>
      </c>
      <c r="G1072" s="199">
        <v>2</v>
      </c>
      <c r="H1072" s="199">
        <v>1</v>
      </c>
      <c r="I1072" s="200">
        <v>368</v>
      </c>
      <c r="J1072" s="200">
        <v>239.5</v>
      </c>
      <c r="K1072" s="200">
        <v>185.4</v>
      </c>
      <c r="L1072" s="209">
        <v>20</v>
      </c>
      <c r="M1072" s="199" t="s">
        <v>260</v>
      </c>
      <c r="N1072" s="199" t="s">
        <v>264</v>
      </c>
      <c r="O1072" s="202" t="s">
        <v>1596</v>
      </c>
      <c r="P1072" s="203">
        <v>2780448</v>
      </c>
      <c r="Q1072" s="203">
        <v>0</v>
      </c>
      <c r="R1072" s="203">
        <v>0</v>
      </c>
      <c r="S1072" s="203">
        <f t="shared" si="283"/>
        <v>2780448</v>
      </c>
      <c r="T1072" s="203">
        <f t="shared" si="293"/>
        <v>7555.565217391304</v>
      </c>
      <c r="U1072" s="203">
        <v>7996.2586956521745</v>
      </c>
      <c r="V1072" s="210">
        <v>7996.2586956521745</v>
      </c>
      <c r="W1072" s="210">
        <f t="shared" si="284"/>
        <v>7996.2586956521745</v>
      </c>
      <c r="X1072" s="210">
        <f t="shared" si="285"/>
        <v>440.69347826087051</v>
      </c>
      <c r="Y1072" s="205">
        <v>0</v>
      </c>
      <c r="Z1072" s="205">
        <v>0</v>
      </c>
      <c r="AA1072" s="205">
        <v>0</v>
      </c>
      <c r="AB1072" s="205">
        <v>0</v>
      </c>
      <c r="AC1072" s="205">
        <v>0</v>
      </c>
      <c r="AD1072" s="205">
        <v>0</v>
      </c>
      <c r="AE1072" s="205">
        <v>0</v>
      </c>
      <c r="AF1072" s="211">
        <v>0</v>
      </c>
      <c r="AG1072" s="205">
        <v>330</v>
      </c>
      <c r="AH1072" s="211">
        <f>8917.04*AG1072/I1072</f>
        <v>7996.2586956521745</v>
      </c>
      <c r="AI1072" s="205">
        <v>0</v>
      </c>
      <c r="AJ1072" s="205">
        <v>0</v>
      </c>
      <c r="AK1072" s="205">
        <v>0</v>
      </c>
      <c r="AL1072" s="211">
        <v>0</v>
      </c>
      <c r="AM1072" s="205">
        <v>0</v>
      </c>
      <c r="AN1072" s="205">
        <v>0</v>
      </c>
      <c r="AO1072" s="211">
        <v>0</v>
      </c>
      <c r="AP1072" s="205">
        <v>0</v>
      </c>
      <c r="AQ1072" s="204">
        <v>0</v>
      </c>
      <c r="AR1072" s="204">
        <v>0</v>
      </c>
    </row>
    <row r="1073" spans="1:44" s="204" customFormat="1" ht="36" customHeight="1">
      <c r="A1073" s="204">
        <v>1</v>
      </c>
      <c r="B1073" s="207">
        <f>SUBTOTAL(103,$A$1027:A1073)</f>
        <v>47</v>
      </c>
      <c r="C1073" s="197" t="s">
        <v>2213</v>
      </c>
      <c r="D1073" s="199">
        <v>1956</v>
      </c>
      <c r="E1073" s="199"/>
      <c r="F1073" s="208" t="s">
        <v>262</v>
      </c>
      <c r="G1073" s="199">
        <v>3</v>
      </c>
      <c r="H1073" s="199">
        <v>1</v>
      </c>
      <c r="I1073" s="200">
        <v>1526.8</v>
      </c>
      <c r="J1073" s="200">
        <v>781.9</v>
      </c>
      <c r="K1073" s="200">
        <v>629.4</v>
      </c>
      <c r="L1073" s="209">
        <v>107</v>
      </c>
      <c r="M1073" s="199" t="s">
        <v>260</v>
      </c>
      <c r="N1073" s="199" t="s">
        <v>264</v>
      </c>
      <c r="O1073" s="202" t="s">
        <v>1338</v>
      </c>
      <c r="P1073" s="203">
        <v>7344203.5600000005</v>
      </c>
      <c r="Q1073" s="203">
        <v>0</v>
      </c>
      <c r="R1073" s="203">
        <v>0</v>
      </c>
      <c r="S1073" s="203">
        <f t="shared" si="283"/>
        <v>7344203.5600000005</v>
      </c>
      <c r="T1073" s="203">
        <f t="shared" si="293"/>
        <v>4810.193581346608</v>
      </c>
      <c r="U1073" s="203">
        <v>4810.193581346608</v>
      </c>
      <c r="V1073" s="210">
        <v>4810.193581346608</v>
      </c>
      <c r="W1073" s="210">
        <f t="shared" si="284"/>
        <v>4810.193581346608</v>
      </c>
      <c r="X1073" s="210">
        <f t="shared" si="285"/>
        <v>0</v>
      </c>
      <c r="Y1073" s="205">
        <v>0</v>
      </c>
      <c r="Z1073" s="205">
        <v>0</v>
      </c>
      <c r="AA1073" s="205">
        <v>0</v>
      </c>
      <c r="AB1073" s="205">
        <v>0</v>
      </c>
      <c r="AC1073" s="205">
        <v>0</v>
      </c>
      <c r="AD1073" s="205">
        <v>0</v>
      </c>
      <c r="AE1073" s="205">
        <v>0</v>
      </c>
      <c r="AF1073" s="211">
        <v>0</v>
      </c>
      <c r="AG1073" s="205">
        <v>0</v>
      </c>
      <c r="AH1073" s="205">
        <v>0</v>
      </c>
      <c r="AI1073" s="205">
        <v>0</v>
      </c>
      <c r="AJ1073" s="205">
        <v>0</v>
      </c>
      <c r="AK1073" s="205">
        <v>1042</v>
      </c>
      <c r="AL1073" s="211">
        <f t="shared" ref="AL1073:AL1075" si="300">7048.18*AK1073/I1073</f>
        <v>4810.193581346608</v>
      </c>
      <c r="AM1073" s="205">
        <v>0</v>
      </c>
      <c r="AN1073" s="205">
        <v>0</v>
      </c>
      <c r="AO1073" s="211">
        <v>0</v>
      </c>
      <c r="AP1073" s="205">
        <v>0</v>
      </c>
      <c r="AQ1073" s="204">
        <v>0</v>
      </c>
      <c r="AR1073" s="204">
        <v>0</v>
      </c>
    </row>
    <row r="1074" spans="1:44" s="204" customFormat="1" ht="36" customHeight="1">
      <c r="A1074" s="204">
        <v>1</v>
      </c>
      <c r="B1074" s="207">
        <f>SUBTOTAL(103,$A$1027:A1074)</f>
        <v>48</v>
      </c>
      <c r="C1074" s="197" t="s">
        <v>2214</v>
      </c>
      <c r="D1074" s="199">
        <v>1958</v>
      </c>
      <c r="E1074" s="199"/>
      <c r="F1074" s="208" t="s">
        <v>262</v>
      </c>
      <c r="G1074" s="199">
        <v>3</v>
      </c>
      <c r="H1074" s="199">
        <v>3</v>
      </c>
      <c r="I1074" s="200">
        <v>1457.8</v>
      </c>
      <c r="J1074" s="200">
        <v>1370.6</v>
      </c>
      <c r="K1074" s="200">
        <v>1307.8</v>
      </c>
      <c r="L1074" s="209">
        <v>67</v>
      </c>
      <c r="M1074" s="199" t="s">
        <v>260</v>
      </c>
      <c r="N1074" s="199" t="s">
        <v>264</v>
      </c>
      <c r="O1074" s="202" t="s">
        <v>1338</v>
      </c>
      <c r="P1074" s="203">
        <v>7081306.4499999993</v>
      </c>
      <c r="Q1074" s="203">
        <v>0</v>
      </c>
      <c r="R1074" s="203">
        <v>0</v>
      </c>
      <c r="S1074" s="203">
        <f t="shared" si="283"/>
        <v>7081306.4499999993</v>
      </c>
      <c r="T1074" s="203">
        <f t="shared" si="293"/>
        <v>4857.5294622033198</v>
      </c>
      <c r="U1074" s="203">
        <v>4857.5294594594598</v>
      </c>
      <c r="V1074" s="210">
        <v>4857.5294594594598</v>
      </c>
      <c r="W1074" s="210">
        <f t="shared" si="284"/>
        <v>4857.5294594594598</v>
      </c>
      <c r="X1074" s="210">
        <f t="shared" si="285"/>
        <v>-2.7438600227469578E-6</v>
      </c>
      <c r="Y1074" s="205">
        <v>0</v>
      </c>
      <c r="Z1074" s="205">
        <v>0</v>
      </c>
      <c r="AA1074" s="205">
        <v>0</v>
      </c>
      <c r="AB1074" s="205">
        <v>0</v>
      </c>
      <c r="AC1074" s="205">
        <v>0</v>
      </c>
      <c r="AD1074" s="205">
        <v>0</v>
      </c>
      <c r="AE1074" s="205">
        <v>0</v>
      </c>
      <c r="AF1074" s="211">
        <v>0</v>
      </c>
      <c r="AG1074" s="205">
        <v>0</v>
      </c>
      <c r="AH1074" s="205">
        <v>0</v>
      </c>
      <c r="AI1074" s="205">
        <v>0</v>
      </c>
      <c r="AJ1074" s="205">
        <v>0</v>
      </c>
      <c r="AK1074" s="205">
        <v>1004.7</v>
      </c>
      <c r="AL1074" s="211">
        <f t="shared" si="300"/>
        <v>4857.5294594594598</v>
      </c>
      <c r="AM1074" s="205">
        <v>0</v>
      </c>
      <c r="AN1074" s="205">
        <v>0</v>
      </c>
      <c r="AO1074" s="211">
        <v>0</v>
      </c>
      <c r="AP1074" s="205">
        <v>0</v>
      </c>
      <c r="AQ1074" s="204">
        <v>0</v>
      </c>
      <c r="AR1074" s="204">
        <v>0</v>
      </c>
    </row>
    <row r="1075" spans="1:44" s="204" customFormat="1" ht="36" customHeight="1">
      <c r="A1075" s="204">
        <v>1</v>
      </c>
      <c r="B1075" s="207">
        <f>SUBTOTAL(103,$A$1027:A1075)</f>
        <v>49</v>
      </c>
      <c r="C1075" s="197" t="s">
        <v>2215</v>
      </c>
      <c r="D1075" s="199">
        <v>1959</v>
      </c>
      <c r="E1075" s="199"/>
      <c r="F1075" s="208" t="s">
        <v>262</v>
      </c>
      <c r="G1075" s="199">
        <v>3</v>
      </c>
      <c r="H1075" s="199">
        <v>3</v>
      </c>
      <c r="I1075" s="200">
        <v>1142.4000000000001</v>
      </c>
      <c r="J1075" s="200">
        <v>950.3</v>
      </c>
      <c r="K1075" s="200">
        <v>950.3</v>
      </c>
      <c r="L1075" s="209">
        <v>45</v>
      </c>
      <c r="M1075" s="199" t="s">
        <v>260</v>
      </c>
      <c r="N1075" s="199" t="s">
        <v>264</v>
      </c>
      <c r="O1075" s="202" t="s">
        <v>1037</v>
      </c>
      <c r="P1075" s="203">
        <v>8049021.5599999996</v>
      </c>
      <c r="Q1075" s="203">
        <v>0</v>
      </c>
      <c r="R1075" s="203">
        <v>0</v>
      </c>
      <c r="S1075" s="203">
        <f t="shared" si="283"/>
        <v>8049021.5599999996</v>
      </c>
      <c r="T1075" s="203">
        <f t="shared" si="293"/>
        <v>7045.7121498599427</v>
      </c>
      <c r="U1075" s="203">
        <v>7045.7121498599436</v>
      </c>
      <c r="V1075" s="210">
        <v>7045.7121498599436</v>
      </c>
      <c r="W1075" s="210">
        <f t="shared" si="284"/>
        <v>7045.7121498599436</v>
      </c>
      <c r="X1075" s="210">
        <f t="shared" si="285"/>
        <v>0</v>
      </c>
      <c r="Y1075" s="205">
        <v>0</v>
      </c>
      <c r="Z1075" s="205">
        <v>0</v>
      </c>
      <c r="AA1075" s="205">
        <v>0</v>
      </c>
      <c r="AB1075" s="205">
        <v>0</v>
      </c>
      <c r="AC1075" s="205">
        <v>0</v>
      </c>
      <c r="AD1075" s="205">
        <v>0</v>
      </c>
      <c r="AE1075" s="205">
        <v>0</v>
      </c>
      <c r="AF1075" s="211">
        <v>0</v>
      </c>
      <c r="AG1075" s="205">
        <v>0</v>
      </c>
      <c r="AH1075" s="205">
        <v>0</v>
      </c>
      <c r="AI1075" s="205">
        <v>0</v>
      </c>
      <c r="AJ1075" s="205">
        <v>0</v>
      </c>
      <c r="AK1075" s="205">
        <v>1142</v>
      </c>
      <c r="AL1075" s="211">
        <f t="shared" si="300"/>
        <v>7045.7121498599436</v>
      </c>
      <c r="AM1075" s="205">
        <v>0</v>
      </c>
      <c r="AN1075" s="205">
        <v>0</v>
      </c>
      <c r="AO1075" s="211">
        <v>0</v>
      </c>
      <c r="AP1075" s="205">
        <v>0</v>
      </c>
      <c r="AQ1075" s="204">
        <v>0</v>
      </c>
      <c r="AR1075" s="204">
        <v>0</v>
      </c>
    </row>
    <row r="1076" spans="1:44" s="204" customFormat="1" ht="36" customHeight="1">
      <c r="A1076" s="204">
        <v>1</v>
      </c>
      <c r="B1076" s="207">
        <f>SUBTOTAL(103,$A$1027:A1076)</f>
        <v>50</v>
      </c>
      <c r="C1076" s="197" t="s">
        <v>2216</v>
      </c>
      <c r="D1076" s="199">
        <v>1989</v>
      </c>
      <c r="E1076" s="199"/>
      <c r="F1076" s="208" t="s">
        <v>262</v>
      </c>
      <c r="G1076" s="199">
        <v>9</v>
      </c>
      <c r="H1076" s="199">
        <v>1</v>
      </c>
      <c r="I1076" s="200">
        <v>3924.5</v>
      </c>
      <c r="J1076" s="200">
        <v>1948.1</v>
      </c>
      <c r="K1076" s="200">
        <v>1858.3</v>
      </c>
      <c r="L1076" s="209">
        <v>90</v>
      </c>
      <c r="M1076" s="199" t="s">
        <v>260</v>
      </c>
      <c r="N1076" s="199" t="s">
        <v>264</v>
      </c>
      <c r="O1076" s="202" t="s">
        <v>1338</v>
      </c>
      <c r="P1076" s="203">
        <v>7633635.5300000003</v>
      </c>
      <c r="Q1076" s="203">
        <v>0</v>
      </c>
      <c r="R1076" s="203">
        <v>0</v>
      </c>
      <c r="S1076" s="203">
        <f t="shared" si="283"/>
        <v>7633635.5300000003</v>
      </c>
      <c r="T1076" s="203">
        <f t="shared" si="293"/>
        <v>1945.1230806472163</v>
      </c>
      <c r="U1076" s="203">
        <f>W1076</f>
        <v>1957.2272279271247</v>
      </c>
      <c r="V1076" s="210">
        <f>W1076</f>
        <v>1957.2272279271247</v>
      </c>
      <c r="W1076" s="210">
        <f t="shared" si="284"/>
        <v>1957.2272279271247</v>
      </c>
      <c r="X1076" s="210">
        <f t="shared" si="285"/>
        <v>12.104147279908375</v>
      </c>
      <c r="Y1076" s="205">
        <v>0</v>
      </c>
      <c r="Z1076" s="205">
        <v>0</v>
      </c>
      <c r="AA1076" s="205">
        <v>0</v>
      </c>
      <c r="AB1076" s="205">
        <v>0</v>
      </c>
      <c r="AC1076" s="205">
        <v>0</v>
      </c>
      <c r="AD1076" s="205">
        <v>0</v>
      </c>
      <c r="AE1076" s="205">
        <v>0</v>
      </c>
      <c r="AF1076" s="211">
        <v>0</v>
      </c>
      <c r="AG1076" s="205">
        <v>861.4</v>
      </c>
      <c r="AH1076" s="211">
        <f t="shared" ref="AH1076:AH1079" si="301">8917.04*AG1076/I1076</f>
        <v>1957.2272279271247</v>
      </c>
      <c r="AI1076" s="205">
        <v>0</v>
      </c>
      <c r="AJ1076" s="205">
        <v>0</v>
      </c>
      <c r="AK1076" s="205">
        <v>0</v>
      </c>
      <c r="AL1076" s="211">
        <v>0</v>
      </c>
      <c r="AM1076" s="205">
        <v>0</v>
      </c>
      <c r="AN1076" s="205">
        <v>0</v>
      </c>
      <c r="AO1076" s="211">
        <v>0</v>
      </c>
      <c r="AP1076" s="205">
        <v>0</v>
      </c>
      <c r="AQ1076" s="204">
        <v>0</v>
      </c>
      <c r="AR1076" s="204">
        <v>0</v>
      </c>
    </row>
    <row r="1077" spans="1:44" s="204" customFormat="1" ht="36" customHeight="1">
      <c r="A1077" s="204">
        <v>1</v>
      </c>
      <c r="B1077" s="207">
        <f>SUBTOTAL(103,$A$1027:A1077)</f>
        <v>51</v>
      </c>
      <c r="C1077" s="197" t="s">
        <v>2217</v>
      </c>
      <c r="D1077" s="199">
        <v>1963</v>
      </c>
      <c r="E1077" s="199"/>
      <c r="F1077" s="208" t="s">
        <v>262</v>
      </c>
      <c r="G1077" s="199">
        <v>5</v>
      </c>
      <c r="H1077" s="199">
        <v>3</v>
      </c>
      <c r="I1077" s="200">
        <v>2516.1</v>
      </c>
      <c r="J1077" s="200">
        <v>2179.8000000000002</v>
      </c>
      <c r="K1077" s="200">
        <v>2179.8000000000002</v>
      </c>
      <c r="L1077" s="209">
        <v>130</v>
      </c>
      <c r="M1077" s="199" t="s">
        <v>260</v>
      </c>
      <c r="N1077" s="199" t="s">
        <v>264</v>
      </c>
      <c r="O1077" s="202" t="s">
        <v>1037</v>
      </c>
      <c r="P1077" s="203">
        <v>7684345.6199999992</v>
      </c>
      <c r="Q1077" s="203">
        <v>0</v>
      </c>
      <c r="R1077" s="203">
        <v>0</v>
      </c>
      <c r="S1077" s="203">
        <f>P1077-Q1077-R1077</f>
        <v>7684345.6199999992</v>
      </c>
      <c r="T1077" s="203">
        <f t="shared" si="293"/>
        <v>3054.0700369619649</v>
      </c>
      <c r="U1077" s="203">
        <v>3186.0494256985021</v>
      </c>
      <c r="V1077" s="210">
        <v>3186.0494256985021</v>
      </c>
      <c r="W1077" s="210">
        <f t="shared" si="284"/>
        <v>3186.0494256985021</v>
      </c>
      <c r="X1077" s="210">
        <f t="shared" si="285"/>
        <v>131.9793887365372</v>
      </c>
      <c r="Y1077" s="205">
        <v>0</v>
      </c>
      <c r="Z1077" s="205">
        <v>0</v>
      </c>
      <c r="AA1077" s="205">
        <v>0</v>
      </c>
      <c r="AB1077" s="205">
        <v>0</v>
      </c>
      <c r="AC1077" s="205">
        <v>0</v>
      </c>
      <c r="AD1077" s="205">
        <v>0</v>
      </c>
      <c r="AE1077" s="205">
        <v>0</v>
      </c>
      <c r="AF1077" s="211">
        <v>0</v>
      </c>
      <c r="AG1077" s="205">
        <v>899</v>
      </c>
      <c r="AH1077" s="211">
        <f t="shared" si="301"/>
        <v>3186.0494256985021</v>
      </c>
      <c r="AI1077" s="205">
        <v>0</v>
      </c>
      <c r="AJ1077" s="205">
        <v>0</v>
      </c>
      <c r="AK1077" s="205">
        <v>0</v>
      </c>
      <c r="AL1077" s="211">
        <v>0</v>
      </c>
      <c r="AM1077" s="205">
        <v>0</v>
      </c>
      <c r="AN1077" s="205">
        <v>0</v>
      </c>
      <c r="AO1077" s="211">
        <v>0</v>
      </c>
      <c r="AP1077" s="205">
        <v>0</v>
      </c>
      <c r="AQ1077" s="204">
        <v>0</v>
      </c>
      <c r="AR1077" s="204">
        <v>0</v>
      </c>
    </row>
    <row r="1078" spans="1:44" s="204" customFormat="1" ht="36" customHeight="1">
      <c r="A1078" s="204">
        <v>1</v>
      </c>
      <c r="B1078" s="207">
        <f>SUBTOTAL(103,$A$1027:A1078)</f>
        <v>52</v>
      </c>
      <c r="C1078" s="197" t="s">
        <v>2218</v>
      </c>
      <c r="D1078" s="199">
        <v>1959</v>
      </c>
      <c r="E1078" s="199"/>
      <c r="F1078" s="208" t="s">
        <v>262</v>
      </c>
      <c r="G1078" s="199">
        <v>2</v>
      </c>
      <c r="H1078" s="199">
        <v>1</v>
      </c>
      <c r="I1078" s="200">
        <v>373.3</v>
      </c>
      <c r="J1078" s="200">
        <v>330.4</v>
      </c>
      <c r="K1078" s="200">
        <v>288.7</v>
      </c>
      <c r="L1078" s="209">
        <v>20</v>
      </c>
      <c r="M1078" s="199" t="s">
        <v>260</v>
      </c>
      <c r="N1078" s="199" t="s">
        <v>264</v>
      </c>
      <c r="O1078" s="202" t="s">
        <v>1338</v>
      </c>
      <c r="P1078" s="203">
        <v>2317040</v>
      </c>
      <c r="Q1078" s="203">
        <v>0</v>
      </c>
      <c r="R1078" s="203">
        <v>0</v>
      </c>
      <c r="S1078" s="203">
        <f t="shared" si="283"/>
        <v>2317040</v>
      </c>
      <c r="T1078" s="203">
        <f t="shared" si="293"/>
        <v>6206.9113313688722</v>
      </c>
      <c r="U1078" s="203">
        <v>6568.9418698098052</v>
      </c>
      <c r="V1078" s="210">
        <v>6568.9418698098052</v>
      </c>
      <c r="W1078" s="210">
        <f t="shared" si="284"/>
        <v>6568.9418698098052</v>
      </c>
      <c r="X1078" s="210">
        <f t="shared" si="285"/>
        <v>362.03053844093301</v>
      </c>
      <c r="Y1078" s="205">
        <v>0</v>
      </c>
      <c r="Z1078" s="205">
        <v>0</v>
      </c>
      <c r="AA1078" s="205">
        <v>0</v>
      </c>
      <c r="AB1078" s="205">
        <v>0</v>
      </c>
      <c r="AC1078" s="205">
        <v>0</v>
      </c>
      <c r="AD1078" s="205">
        <v>0</v>
      </c>
      <c r="AE1078" s="205">
        <v>0</v>
      </c>
      <c r="AF1078" s="211">
        <v>0</v>
      </c>
      <c r="AG1078" s="205">
        <v>275</v>
      </c>
      <c r="AH1078" s="211">
        <f t="shared" si="301"/>
        <v>6568.9418698098052</v>
      </c>
      <c r="AI1078" s="205">
        <v>0</v>
      </c>
      <c r="AJ1078" s="205">
        <v>0</v>
      </c>
      <c r="AK1078" s="205">
        <v>0</v>
      </c>
      <c r="AL1078" s="211">
        <v>0</v>
      </c>
      <c r="AM1078" s="205">
        <v>0</v>
      </c>
      <c r="AN1078" s="205">
        <v>0</v>
      </c>
      <c r="AO1078" s="211">
        <v>0</v>
      </c>
      <c r="AP1078" s="205">
        <v>0</v>
      </c>
      <c r="AQ1078" s="204">
        <v>0</v>
      </c>
      <c r="AR1078" s="204">
        <v>0</v>
      </c>
    </row>
    <row r="1079" spans="1:44" s="204" customFormat="1" ht="36" customHeight="1">
      <c r="A1079" s="204">
        <v>1</v>
      </c>
      <c r="B1079" s="207">
        <f>SUBTOTAL(103,$A$1027:A1079)</f>
        <v>53</v>
      </c>
      <c r="C1079" s="197" t="s">
        <v>2219</v>
      </c>
      <c r="D1079" s="199">
        <v>1976</v>
      </c>
      <c r="E1079" s="199"/>
      <c r="F1079" s="208" t="s">
        <v>305</v>
      </c>
      <c r="G1079" s="199">
        <v>5</v>
      </c>
      <c r="H1079" s="199">
        <v>6</v>
      </c>
      <c r="I1079" s="200">
        <v>4602</v>
      </c>
      <c r="J1079" s="200">
        <v>4550.8999999999996</v>
      </c>
      <c r="K1079" s="200">
        <v>4397.8999999999996</v>
      </c>
      <c r="L1079" s="209">
        <v>225</v>
      </c>
      <c r="M1079" s="199" t="s">
        <v>260</v>
      </c>
      <c r="N1079" s="199" t="s">
        <v>264</v>
      </c>
      <c r="O1079" s="202" t="s">
        <v>1338</v>
      </c>
      <c r="P1079" s="203">
        <v>10320550.380000001</v>
      </c>
      <c r="Q1079" s="203">
        <v>0</v>
      </c>
      <c r="R1079" s="203">
        <v>0</v>
      </c>
      <c r="S1079" s="203">
        <f t="shared" si="283"/>
        <v>10320550.380000001</v>
      </c>
      <c r="T1079" s="203">
        <f t="shared" si="293"/>
        <v>2242.6228552803132</v>
      </c>
      <c r="U1079" s="203">
        <v>2242.6228552803132</v>
      </c>
      <c r="V1079" s="210">
        <v>2223.4470664928294</v>
      </c>
      <c r="W1079" s="210">
        <f t="shared" si="284"/>
        <v>2223.4470664928294</v>
      </c>
      <c r="X1079" s="210">
        <f t="shared" si="285"/>
        <v>0</v>
      </c>
      <c r="Y1079" s="205">
        <v>0</v>
      </c>
      <c r="Z1079" s="205">
        <v>0</v>
      </c>
      <c r="AA1079" s="205">
        <v>0</v>
      </c>
      <c r="AB1079" s="205">
        <v>0</v>
      </c>
      <c r="AC1079" s="205">
        <v>0</v>
      </c>
      <c r="AD1079" s="205">
        <v>0</v>
      </c>
      <c r="AE1079" s="205">
        <v>0</v>
      </c>
      <c r="AF1079" s="211">
        <v>0</v>
      </c>
      <c r="AG1079" s="205">
        <v>1147.5</v>
      </c>
      <c r="AH1079" s="211">
        <f t="shared" si="301"/>
        <v>2223.4470664928294</v>
      </c>
      <c r="AI1079" s="205">
        <v>0</v>
      </c>
      <c r="AJ1079" s="205">
        <v>0</v>
      </c>
      <c r="AK1079" s="205">
        <v>0</v>
      </c>
      <c r="AL1079" s="211">
        <v>0</v>
      </c>
      <c r="AM1079" s="205">
        <v>0</v>
      </c>
      <c r="AN1079" s="205">
        <v>0</v>
      </c>
      <c r="AO1079" s="211">
        <v>0</v>
      </c>
      <c r="AP1079" s="205">
        <v>0</v>
      </c>
      <c r="AQ1079" s="204">
        <v>0</v>
      </c>
      <c r="AR1079" s="204">
        <v>0</v>
      </c>
    </row>
    <row r="1080" spans="1:44" s="204" customFormat="1" ht="36" customHeight="1">
      <c r="A1080" s="204">
        <v>1</v>
      </c>
      <c r="B1080" s="207">
        <f>SUBTOTAL(103,$A$1027:A1080)</f>
        <v>54</v>
      </c>
      <c r="C1080" s="197" t="s">
        <v>1076</v>
      </c>
      <c r="D1080" s="199">
        <v>1950</v>
      </c>
      <c r="E1080" s="199"/>
      <c r="F1080" s="208" t="s">
        <v>262</v>
      </c>
      <c r="G1080" s="199">
        <v>2</v>
      </c>
      <c r="H1080" s="199" t="s">
        <v>297</v>
      </c>
      <c r="I1080" s="200">
        <v>814.1</v>
      </c>
      <c r="J1080" s="200">
        <v>739.6</v>
      </c>
      <c r="K1080" s="200">
        <v>739.6</v>
      </c>
      <c r="L1080" s="209">
        <v>34</v>
      </c>
      <c r="M1080" s="199" t="s">
        <v>260</v>
      </c>
      <c r="N1080" s="199" t="s">
        <v>264</v>
      </c>
      <c r="O1080" s="202" t="s">
        <v>1353</v>
      </c>
      <c r="P1080" s="203">
        <v>2675926.44</v>
      </c>
      <c r="Q1080" s="203">
        <v>0</v>
      </c>
      <c r="R1080" s="203">
        <v>0</v>
      </c>
      <c r="S1080" s="203">
        <f t="shared" si="283"/>
        <v>2675926.44</v>
      </c>
      <c r="T1080" s="203">
        <f t="shared" si="293"/>
        <v>3286.9751136224049</v>
      </c>
      <c r="U1080" s="203">
        <v>3286.9751136224049</v>
      </c>
      <c r="V1080" s="210">
        <f t="shared" ref="V1080:V1081" si="302">W1080</f>
        <v>3268.7728780248126</v>
      </c>
      <c r="W1080" s="210">
        <f t="shared" si="284"/>
        <v>3268.7728780248126</v>
      </c>
      <c r="X1080" s="210">
        <f t="shared" si="285"/>
        <v>0</v>
      </c>
      <c r="Y1080" s="205">
        <v>0</v>
      </c>
      <c r="Z1080" s="205">
        <v>0</v>
      </c>
      <c r="AA1080" s="205">
        <v>0</v>
      </c>
      <c r="AB1080" s="205">
        <v>0</v>
      </c>
      <c r="AC1080" s="205">
        <v>0</v>
      </c>
      <c r="AD1080" s="205">
        <v>0</v>
      </c>
      <c r="AE1080" s="205">
        <v>0</v>
      </c>
      <c r="AF1080" s="211">
        <v>0</v>
      </c>
      <c r="AG1080" s="205">
        <v>0</v>
      </c>
      <c r="AH1080" s="205">
        <v>0</v>
      </c>
      <c r="AI1080" s="205">
        <v>300</v>
      </c>
      <c r="AJ1080" s="211">
        <f>8870.36*AI1080/I1080</f>
        <v>3268.7728780248126</v>
      </c>
      <c r="AK1080" s="205">
        <v>0</v>
      </c>
      <c r="AL1080" s="211">
        <v>0</v>
      </c>
      <c r="AM1080" s="205">
        <v>0</v>
      </c>
      <c r="AN1080" s="205">
        <v>0</v>
      </c>
      <c r="AO1080" s="211">
        <v>0</v>
      </c>
      <c r="AP1080" s="205">
        <v>0</v>
      </c>
      <c r="AQ1080" s="204">
        <v>0</v>
      </c>
      <c r="AR1080" s="204">
        <v>0</v>
      </c>
    </row>
    <row r="1081" spans="1:44" s="204" customFormat="1" ht="36" customHeight="1">
      <c r="A1081" s="204">
        <v>1</v>
      </c>
      <c r="B1081" s="207">
        <f>SUBTOTAL(103,$A$1027:A1081)</f>
        <v>55</v>
      </c>
      <c r="C1081" s="197" t="s">
        <v>1077</v>
      </c>
      <c r="D1081" s="199">
        <v>1958</v>
      </c>
      <c r="E1081" s="199"/>
      <c r="F1081" s="208" t="s">
        <v>262</v>
      </c>
      <c r="G1081" s="199">
        <v>2</v>
      </c>
      <c r="H1081" s="199" t="s">
        <v>297</v>
      </c>
      <c r="I1081" s="200">
        <v>515.4</v>
      </c>
      <c r="J1081" s="200">
        <v>454.3</v>
      </c>
      <c r="K1081" s="200">
        <v>454.3</v>
      </c>
      <c r="L1081" s="209">
        <v>21</v>
      </c>
      <c r="M1081" s="199" t="s">
        <v>260</v>
      </c>
      <c r="N1081" s="199" t="s">
        <v>264</v>
      </c>
      <c r="O1081" s="202" t="s">
        <v>1338</v>
      </c>
      <c r="P1081" s="203">
        <v>221671.53999999998</v>
      </c>
      <c r="Q1081" s="203">
        <v>0</v>
      </c>
      <c r="R1081" s="203">
        <v>0</v>
      </c>
      <c r="S1081" s="203">
        <f t="shared" si="283"/>
        <v>221671.53999999998</v>
      </c>
      <c r="T1081" s="203">
        <f t="shared" si="293"/>
        <v>430.09611951882033</v>
      </c>
      <c r="U1081" s="203">
        <v>430.09611951882033</v>
      </c>
      <c r="V1081" s="210">
        <f t="shared" si="302"/>
        <v>298.07</v>
      </c>
      <c r="W1081" s="210">
        <f t="shared" si="284"/>
        <v>298.07</v>
      </c>
      <c r="X1081" s="210">
        <f t="shared" si="285"/>
        <v>0</v>
      </c>
      <c r="Y1081" s="205">
        <v>113.09</v>
      </c>
      <c r="Z1081" s="205">
        <v>0</v>
      </c>
      <c r="AA1081" s="205">
        <v>0</v>
      </c>
      <c r="AB1081" s="205">
        <v>184.98</v>
      </c>
      <c r="AC1081" s="205">
        <v>0</v>
      </c>
      <c r="AD1081" s="205">
        <v>0</v>
      </c>
      <c r="AE1081" s="205">
        <v>0</v>
      </c>
      <c r="AF1081" s="211">
        <v>0</v>
      </c>
      <c r="AG1081" s="205">
        <v>0</v>
      </c>
      <c r="AH1081" s="205">
        <v>0</v>
      </c>
      <c r="AI1081" s="205">
        <v>0</v>
      </c>
      <c r="AJ1081" s="205">
        <v>0</v>
      </c>
      <c r="AK1081" s="205">
        <v>0</v>
      </c>
      <c r="AL1081" s="211">
        <v>0</v>
      </c>
      <c r="AM1081" s="205">
        <v>0</v>
      </c>
      <c r="AN1081" s="205">
        <v>0</v>
      </c>
      <c r="AO1081" s="211">
        <v>0</v>
      </c>
      <c r="AP1081" s="205">
        <v>0</v>
      </c>
      <c r="AQ1081" s="204">
        <v>0</v>
      </c>
      <c r="AR1081" s="204">
        <v>0</v>
      </c>
    </row>
    <row r="1082" spans="1:44" s="204" customFormat="1" ht="36" customHeight="1">
      <c r="A1082" s="204">
        <v>1</v>
      </c>
      <c r="B1082" s="207">
        <f>SUBTOTAL(103,$A$1027:A1082)</f>
        <v>56</v>
      </c>
      <c r="C1082" s="197" t="s">
        <v>2376</v>
      </c>
      <c r="D1082" s="199">
        <v>1976</v>
      </c>
      <c r="E1082" s="199"/>
      <c r="F1082" s="208" t="s">
        <v>262</v>
      </c>
      <c r="G1082" s="199">
        <v>4</v>
      </c>
      <c r="H1082" s="199">
        <v>2</v>
      </c>
      <c r="I1082" s="200">
        <v>1667.6</v>
      </c>
      <c r="J1082" s="200">
        <v>1233.5</v>
      </c>
      <c r="K1082" s="200">
        <v>1233.5</v>
      </c>
      <c r="L1082" s="209">
        <v>57</v>
      </c>
      <c r="M1082" s="199" t="s">
        <v>260</v>
      </c>
      <c r="N1082" s="199" t="s">
        <v>264</v>
      </c>
      <c r="O1082" s="202" t="s">
        <v>1338</v>
      </c>
      <c r="P1082" s="203">
        <v>3887829.4499999997</v>
      </c>
      <c r="Q1082" s="203">
        <v>0</v>
      </c>
      <c r="R1082" s="203">
        <v>0</v>
      </c>
      <c r="S1082" s="203">
        <f>P1082-Q1082-R1082</f>
        <v>3887829.4499999997</v>
      </c>
      <c r="T1082" s="203">
        <f>P1082/I1082</f>
        <v>2331.3920904293595</v>
      </c>
      <c r="U1082" s="203">
        <f>V1082</f>
        <v>2331.3920844327181</v>
      </c>
      <c r="V1082" s="210">
        <v>2331.3920844327181</v>
      </c>
      <c r="W1082" s="210">
        <f t="shared" si="284"/>
        <v>2331.3920844327181</v>
      </c>
      <c r="X1082" s="210">
        <f t="shared" si="285"/>
        <v>-5.9966414482914843E-6</v>
      </c>
      <c r="Y1082" s="205">
        <v>0</v>
      </c>
      <c r="Z1082" s="205">
        <v>0</v>
      </c>
      <c r="AA1082" s="205">
        <v>0</v>
      </c>
      <c r="AB1082" s="205">
        <v>0</v>
      </c>
      <c r="AC1082" s="205">
        <v>0</v>
      </c>
      <c r="AD1082" s="205">
        <v>0</v>
      </c>
      <c r="AE1082" s="205">
        <v>0</v>
      </c>
      <c r="AF1082" s="211">
        <v>0</v>
      </c>
      <c r="AG1082" s="205">
        <v>436</v>
      </c>
      <c r="AH1082" s="211">
        <f t="shared" ref="AH1082:AH1083" si="303">8917.04*AG1082/I1082</f>
        <v>2331.3920844327181</v>
      </c>
      <c r="AI1082" s="205">
        <v>0</v>
      </c>
      <c r="AJ1082" s="205">
        <v>0</v>
      </c>
      <c r="AK1082" s="205">
        <v>0</v>
      </c>
      <c r="AL1082" s="211">
        <v>0</v>
      </c>
      <c r="AM1082" s="205">
        <v>0</v>
      </c>
      <c r="AN1082" s="205">
        <v>0</v>
      </c>
      <c r="AO1082" s="211">
        <v>0</v>
      </c>
      <c r="AP1082" s="205">
        <v>0</v>
      </c>
      <c r="AQ1082" s="204">
        <v>0</v>
      </c>
      <c r="AR1082" s="204">
        <v>0</v>
      </c>
    </row>
    <row r="1083" spans="1:44" s="204" customFormat="1" ht="36" customHeight="1">
      <c r="A1083" s="204">
        <v>1</v>
      </c>
      <c r="B1083" s="207">
        <f>SUBTOTAL(103,$A$1027:A1083)</f>
        <v>57</v>
      </c>
      <c r="C1083" s="197" t="s">
        <v>2377</v>
      </c>
      <c r="D1083" s="199">
        <v>1988</v>
      </c>
      <c r="E1083" s="199"/>
      <c r="F1083" s="208" t="s">
        <v>262</v>
      </c>
      <c r="G1083" s="199">
        <v>9</v>
      </c>
      <c r="H1083" s="199">
        <v>1</v>
      </c>
      <c r="I1083" s="200">
        <v>2645.9</v>
      </c>
      <c r="J1083" s="200">
        <v>1463.3</v>
      </c>
      <c r="K1083" s="200">
        <v>1128</v>
      </c>
      <c r="L1083" s="209">
        <v>110</v>
      </c>
      <c r="M1083" s="199" t="s">
        <v>260</v>
      </c>
      <c r="N1083" s="199" t="s">
        <v>264</v>
      </c>
      <c r="O1083" s="202" t="s">
        <v>1596</v>
      </c>
      <c r="P1083" s="203">
        <v>8085952.8700000001</v>
      </c>
      <c r="Q1083" s="203">
        <v>0</v>
      </c>
      <c r="R1083" s="203">
        <v>0</v>
      </c>
      <c r="S1083" s="203">
        <f>P1083-Q1083-R1083</f>
        <v>8085952.8700000001</v>
      </c>
      <c r="T1083" s="203">
        <f>P1083/I1083</f>
        <v>3056.0311689784194</v>
      </c>
      <c r="U1083" s="203">
        <v>3056.0311689784194</v>
      </c>
      <c r="V1083" s="210">
        <f t="shared" ref="V1083:V1084" si="304">W1083</f>
        <v>2999.4200839033979</v>
      </c>
      <c r="W1083" s="210">
        <f t="shared" si="284"/>
        <v>2999.4200839033979</v>
      </c>
      <c r="X1083" s="210">
        <f t="shared" si="285"/>
        <v>0</v>
      </c>
      <c r="Y1083" s="205">
        <v>0</v>
      </c>
      <c r="Z1083" s="205">
        <v>0</v>
      </c>
      <c r="AA1083" s="205">
        <v>0</v>
      </c>
      <c r="AB1083" s="205">
        <v>0</v>
      </c>
      <c r="AC1083" s="205">
        <v>0</v>
      </c>
      <c r="AD1083" s="205">
        <v>0</v>
      </c>
      <c r="AE1083" s="205">
        <v>0</v>
      </c>
      <c r="AF1083" s="211">
        <v>0</v>
      </c>
      <c r="AG1083" s="205">
        <v>890</v>
      </c>
      <c r="AH1083" s="211">
        <f t="shared" si="303"/>
        <v>2999.4200839033979</v>
      </c>
      <c r="AI1083" s="205">
        <v>0</v>
      </c>
      <c r="AJ1083" s="205">
        <v>0</v>
      </c>
      <c r="AK1083" s="205">
        <v>0</v>
      </c>
      <c r="AL1083" s="211">
        <v>0</v>
      </c>
      <c r="AM1083" s="205">
        <v>0</v>
      </c>
      <c r="AN1083" s="205">
        <v>0</v>
      </c>
      <c r="AO1083" s="211">
        <v>0</v>
      </c>
      <c r="AP1083" s="205">
        <v>0</v>
      </c>
      <c r="AQ1083" s="204">
        <v>0</v>
      </c>
      <c r="AR1083" s="204">
        <v>0</v>
      </c>
    </row>
    <row r="1084" spans="1:44" s="204" customFormat="1" ht="36" customHeight="1">
      <c r="A1084" s="204">
        <v>1</v>
      </c>
      <c r="B1084" s="207">
        <f>SUBTOTAL(103,$A$1027:A1084)</f>
        <v>58</v>
      </c>
      <c r="C1084" s="197" t="s">
        <v>2378</v>
      </c>
      <c r="D1084" s="199">
        <v>1961</v>
      </c>
      <c r="E1084" s="199"/>
      <c r="F1084" s="208" t="s">
        <v>262</v>
      </c>
      <c r="G1084" s="199">
        <v>4</v>
      </c>
      <c r="H1084" s="199">
        <v>2</v>
      </c>
      <c r="I1084" s="200">
        <v>1356.2</v>
      </c>
      <c r="J1084" s="200">
        <v>1151.0999999999999</v>
      </c>
      <c r="K1084" s="200">
        <v>1151.0999999999999</v>
      </c>
      <c r="L1084" s="209">
        <v>80</v>
      </c>
      <c r="M1084" s="199" t="s">
        <v>260</v>
      </c>
      <c r="N1084" s="199" t="s">
        <v>264</v>
      </c>
      <c r="O1084" s="202" t="s">
        <v>1352</v>
      </c>
      <c r="P1084" s="203">
        <v>8309220.5499999998</v>
      </c>
      <c r="Q1084" s="203">
        <v>0</v>
      </c>
      <c r="R1084" s="203">
        <v>0</v>
      </c>
      <c r="S1084" s="203">
        <f>P1084-Q1084-R1084</f>
        <v>8309220.5499999998</v>
      </c>
      <c r="T1084" s="203">
        <f>P1084/I1084</f>
        <v>6126.8401047043208</v>
      </c>
      <c r="U1084" s="203">
        <v>6126.8401047043208</v>
      </c>
      <c r="V1084" s="210">
        <f t="shared" si="304"/>
        <v>5980.7148975077416</v>
      </c>
      <c r="W1084" s="210">
        <f t="shared" si="284"/>
        <v>5980.7148975077416</v>
      </c>
      <c r="X1084" s="210">
        <f t="shared" si="285"/>
        <v>0</v>
      </c>
      <c r="Y1084" s="205">
        <v>0</v>
      </c>
      <c r="Z1084" s="205">
        <v>0</v>
      </c>
      <c r="AA1084" s="205">
        <v>0</v>
      </c>
      <c r="AB1084" s="205">
        <v>0</v>
      </c>
      <c r="AC1084" s="205">
        <v>0</v>
      </c>
      <c r="AD1084" s="205">
        <v>0</v>
      </c>
      <c r="AE1084" s="205">
        <v>0</v>
      </c>
      <c r="AF1084" s="211">
        <v>0</v>
      </c>
      <c r="AG1084" s="205">
        <v>0</v>
      </c>
      <c r="AH1084" s="205">
        <v>0</v>
      </c>
      <c r="AI1084" s="205">
        <v>0</v>
      </c>
      <c r="AJ1084" s="205">
        <v>0</v>
      </c>
      <c r="AK1084" s="205">
        <v>1150.8</v>
      </c>
      <c r="AL1084" s="211">
        <f>7048.18*AK1084/I1084</f>
        <v>5980.7148975077416</v>
      </c>
      <c r="AM1084" s="205">
        <v>0</v>
      </c>
      <c r="AN1084" s="205">
        <v>0</v>
      </c>
      <c r="AO1084" s="211">
        <v>0</v>
      </c>
      <c r="AP1084" s="205">
        <v>0</v>
      </c>
      <c r="AQ1084" s="204">
        <v>0</v>
      </c>
      <c r="AR1084" s="204">
        <v>0</v>
      </c>
    </row>
    <row r="1085" spans="1:44" s="204" customFormat="1" ht="36" customHeight="1">
      <c r="A1085" s="204">
        <v>1</v>
      </c>
      <c r="B1085" s="207">
        <f>SUBTOTAL(103,$A$1027:A1085)</f>
        <v>59</v>
      </c>
      <c r="C1085" s="197" t="s">
        <v>2379</v>
      </c>
      <c r="D1085" s="199">
        <v>1969</v>
      </c>
      <c r="E1085" s="199"/>
      <c r="F1085" s="208" t="s">
        <v>262</v>
      </c>
      <c r="G1085" s="199">
        <v>5</v>
      </c>
      <c r="H1085" s="199">
        <v>6</v>
      </c>
      <c r="I1085" s="200">
        <v>4534.3</v>
      </c>
      <c r="J1085" s="200">
        <v>4534.3</v>
      </c>
      <c r="K1085" s="200">
        <v>4452.3</v>
      </c>
      <c r="L1085" s="209">
        <v>250</v>
      </c>
      <c r="M1085" s="199" t="s">
        <v>260</v>
      </c>
      <c r="N1085" s="199" t="s">
        <v>264</v>
      </c>
      <c r="O1085" s="202" t="s">
        <v>1340</v>
      </c>
      <c r="P1085" s="203">
        <v>13056261.66</v>
      </c>
      <c r="Q1085" s="203">
        <v>0</v>
      </c>
      <c r="R1085" s="203">
        <v>0</v>
      </c>
      <c r="S1085" s="203">
        <f>P1085-Q1085-R1085</f>
        <v>13056261.66</v>
      </c>
      <c r="T1085" s="203">
        <f>P1085/I1085</f>
        <v>2879.4437200890984</v>
      </c>
      <c r="U1085" s="203">
        <v>3067.8566482147194</v>
      </c>
      <c r="V1085" s="210">
        <v>3067.8566482147194</v>
      </c>
      <c r="W1085" s="210">
        <f t="shared" si="284"/>
        <v>3067.8566482147194</v>
      </c>
      <c r="X1085" s="210">
        <f t="shared" si="285"/>
        <v>188.41292812562097</v>
      </c>
      <c r="Y1085" s="205">
        <v>0</v>
      </c>
      <c r="Z1085" s="205">
        <v>0</v>
      </c>
      <c r="AA1085" s="205">
        <v>0</v>
      </c>
      <c r="AB1085" s="205">
        <v>0</v>
      </c>
      <c r="AC1085" s="205">
        <v>0</v>
      </c>
      <c r="AD1085" s="205">
        <v>0</v>
      </c>
      <c r="AE1085" s="205">
        <v>0</v>
      </c>
      <c r="AF1085" s="211">
        <v>0</v>
      </c>
      <c r="AG1085" s="205">
        <v>1560</v>
      </c>
      <c r="AH1085" s="211">
        <f t="shared" ref="AH1085:AH1086" si="305">8917.04*AG1085/I1085</f>
        <v>3067.8566482147194</v>
      </c>
      <c r="AI1085" s="205">
        <v>0</v>
      </c>
      <c r="AJ1085" s="205">
        <v>0</v>
      </c>
      <c r="AK1085" s="205">
        <v>0</v>
      </c>
      <c r="AL1085" s="211">
        <v>0</v>
      </c>
      <c r="AM1085" s="205">
        <v>0</v>
      </c>
      <c r="AN1085" s="205">
        <v>0</v>
      </c>
      <c r="AO1085" s="211">
        <v>0</v>
      </c>
      <c r="AP1085" s="205">
        <v>0</v>
      </c>
      <c r="AQ1085" s="204">
        <v>0</v>
      </c>
      <c r="AR1085" s="204">
        <v>0</v>
      </c>
    </row>
    <row r="1086" spans="1:44" s="204" customFormat="1" ht="36" customHeight="1">
      <c r="A1086" s="204">
        <v>1</v>
      </c>
      <c r="B1086" s="207">
        <f>SUBTOTAL(103,$A$1027:A1086)</f>
        <v>60</v>
      </c>
      <c r="C1086" s="197" t="s">
        <v>2380</v>
      </c>
      <c r="D1086" s="199">
        <v>1980</v>
      </c>
      <c r="E1086" s="199"/>
      <c r="F1086" s="208" t="s">
        <v>262</v>
      </c>
      <c r="G1086" s="199">
        <v>5</v>
      </c>
      <c r="H1086" s="199">
        <v>2</v>
      </c>
      <c r="I1086" s="200">
        <v>4698.3</v>
      </c>
      <c r="J1086" s="200">
        <v>1951.7</v>
      </c>
      <c r="K1086" s="200">
        <v>1745</v>
      </c>
      <c r="L1086" s="209">
        <v>350</v>
      </c>
      <c r="M1086" s="199" t="s">
        <v>260</v>
      </c>
      <c r="N1086" s="199" t="s">
        <v>264</v>
      </c>
      <c r="O1086" s="202" t="s">
        <v>1338</v>
      </c>
      <c r="P1086" s="203">
        <v>9286521.9000000004</v>
      </c>
      <c r="Q1086" s="203">
        <v>0</v>
      </c>
      <c r="R1086" s="203">
        <v>0</v>
      </c>
      <c r="S1086" s="203">
        <f>P1086-Q1086-R1086</f>
        <v>9286521.9000000004</v>
      </c>
      <c r="T1086" s="203">
        <f>P1086/I1086</f>
        <v>1976.5706532149927</v>
      </c>
      <c r="U1086" s="203">
        <f>W1086</f>
        <v>3184.9147189408936</v>
      </c>
      <c r="V1086" s="210">
        <f>W1086</f>
        <v>3184.9147189408936</v>
      </c>
      <c r="W1086" s="210">
        <f t="shared" si="284"/>
        <v>3184.9147189408936</v>
      </c>
      <c r="X1086" s="210">
        <f t="shared" si="285"/>
        <v>1208.3440657259009</v>
      </c>
      <c r="Y1086" s="205">
        <v>0</v>
      </c>
      <c r="Z1086" s="205">
        <v>0</v>
      </c>
      <c r="AA1086" s="205">
        <v>0</v>
      </c>
      <c r="AB1086" s="205">
        <v>0</v>
      </c>
      <c r="AC1086" s="205">
        <v>0</v>
      </c>
      <c r="AD1086" s="205">
        <v>0</v>
      </c>
      <c r="AE1086" s="205">
        <v>0</v>
      </c>
      <c r="AF1086" s="211">
        <v>0</v>
      </c>
      <c r="AG1086" s="205">
        <v>1678.1</v>
      </c>
      <c r="AH1086" s="211">
        <f t="shared" si="305"/>
        <v>3184.9147189408936</v>
      </c>
      <c r="AI1086" s="205">
        <v>0</v>
      </c>
      <c r="AJ1086" s="205">
        <v>0</v>
      </c>
      <c r="AK1086" s="205">
        <v>0</v>
      </c>
      <c r="AL1086" s="211">
        <v>0</v>
      </c>
      <c r="AM1086" s="205">
        <v>0</v>
      </c>
      <c r="AN1086" s="205">
        <v>0</v>
      </c>
      <c r="AO1086" s="211">
        <v>0</v>
      </c>
      <c r="AP1086" s="205">
        <v>0</v>
      </c>
      <c r="AQ1086" s="204">
        <v>0</v>
      </c>
      <c r="AR1086" s="204">
        <v>0</v>
      </c>
    </row>
    <row r="1087" spans="1:44" s="204" customFormat="1" ht="36" customHeight="1">
      <c r="A1087" s="204">
        <v>1</v>
      </c>
      <c r="B1087" s="207">
        <f>SUBTOTAL(103,$A$1027:A1087)</f>
        <v>61</v>
      </c>
      <c r="C1087" s="197" t="s">
        <v>2382</v>
      </c>
      <c r="D1087" s="199">
        <v>1961</v>
      </c>
      <c r="E1087" s="199"/>
      <c r="F1087" s="208" t="s">
        <v>262</v>
      </c>
      <c r="G1087" s="199">
        <v>2</v>
      </c>
      <c r="H1087" s="199">
        <v>1</v>
      </c>
      <c r="I1087" s="200">
        <v>276</v>
      </c>
      <c r="J1087" s="200">
        <v>189.9</v>
      </c>
      <c r="K1087" s="200">
        <v>189.9</v>
      </c>
      <c r="L1087" s="209">
        <v>20</v>
      </c>
      <c r="M1087" s="199" t="s">
        <v>260</v>
      </c>
      <c r="N1087" s="199" t="s">
        <v>264</v>
      </c>
      <c r="O1087" s="202" t="s">
        <v>1596</v>
      </c>
      <c r="P1087" s="203">
        <v>2807994.91</v>
      </c>
      <c r="Q1087" s="203">
        <v>0</v>
      </c>
      <c r="R1087" s="203">
        <v>0</v>
      </c>
      <c r="S1087" s="203">
        <f t="shared" si="283"/>
        <v>2807994.91</v>
      </c>
      <c r="T1087" s="203">
        <f t="shared" si="293"/>
        <v>10173.894601449276</v>
      </c>
      <c r="U1087" s="203">
        <v>10173.894608695653</v>
      </c>
      <c r="V1087" s="210">
        <v>10173.894608695653</v>
      </c>
      <c r="W1087" s="210">
        <f t="shared" si="284"/>
        <v>10173.894608695653</v>
      </c>
      <c r="X1087" s="210">
        <f t="shared" si="285"/>
        <v>7.2463772085029632E-6</v>
      </c>
      <c r="Y1087" s="205">
        <v>0</v>
      </c>
      <c r="Z1087" s="205">
        <v>0</v>
      </c>
      <c r="AA1087" s="205">
        <v>0</v>
      </c>
      <c r="AB1087" s="205">
        <v>0</v>
      </c>
      <c r="AC1087" s="205">
        <v>0</v>
      </c>
      <c r="AD1087" s="205">
        <v>0</v>
      </c>
      <c r="AE1087" s="205">
        <v>0</v>
      </c>
      <c r="AF1087" s="211">
        <v>0</v>
      </c>
      <c r="AG1087" s="205">
        <v>0</v>
      </c>
      <c r="AH1087" s="205">
        <v>0</v>
      </c>
      <c r="AI1087" s="205">
        <v>0</v>
      </c>
      <c r="AJ1087" s="205">
        <v>0</v>
      </c>
      <c r="AK1087" s="205">
        <v>398.4</v>
      </c>
      <c r="AL1087" s="211">
        <f>7048.18*AK1087/I1087</f>
        <v>10173.894608695653</v>
      </c>
      <c r="AM1087" s="205">
        <v>0</v>
      </c>
      <c r="AN1087" s="205">
        <v>0</v>
      </c>
      <c r="AO1087" s="211">
        <v>0</v>
      </c>
      <c r="AP1087" s="205">
        <v>0</v>
      </c>
      <c r="AQ1087" s="204">
        <v>0</v>
      </c>
      <c r="AR1087" s="204">
        <v>0</v>
      </c>
    </row>
    <row r="1088" spans="1:44" s="204" customFormat="1" ht="36" customHeight="1">
      <c r="A1088" s="204">
        <v>1</v>
      </c>
      <c r="B1088" s="207">
        <f>SUBTOTAL(103,$A$1027:A1088)</f>
        <v>62</v>
      </c>
      <c r="C1088" s="197" t="s">
        <v>2383</v>
      </c>
      <c r="D1088" s="199">
        <v>1959</v>
      </c>
      <c r="E1088" s="199"/>
      <c r="F1088" s="208" t="s">
        <v>262</v>
      </c>
      <c r="G1088" s="199">
        <v>3</v>
      </c>
      <c r="H1088" s="199">
        <v>1</v>
      </c>
      <c r="I1088" s="200">
        <v>2200.3000000000002</v>
      </c>
      <c r="J1088" s="200">
        <v>839</v>
      </c>
      <c r="K1088" s="200">
        <v>718.6</v>
      </c>
      <c r="L1088" s="209">
        <v>135</v>
      </c>
      <c r="M1088" s="199" t="s">
        <v>260</v>
      </c>
      <c r="N1088" s="199" t="s">
        <v>264</v>
      </c>
      <c r="O1088" s="202" t="s">
        <v>1338</v>
      </c>
      <c r="P1088" s="203">
        <v>7246016</v>
      </c>
      <c r="Q1088" s="203">
        <v>0</v>
      </c>
      <c r="R1088" s="203">
        <v>0</v>
      </c>
      <c r="S1088" s="203">
        <f t="shared" si="283"/>
        <v>7246016</v>
      </c>
      <c r="T1088" s="203">
        <f t="shared" si="293"/>
        <v>3293.1945643775848</v>
      </c>
      <c r="U1088" s="203">
        <v>3485.2767349906831</v>
      </c>
      <c r="V1088" s="210">
        <v>3485.2767349906831</v>
      </c>
      <c r="W1088" s="210">
        <f t="shared" si="284"/>
        <v>3485.2767349906831</v>
      </c>
      <c r="X1088" s="210">
        <f t="shared" si="285"/>
        <v>192.08217061309824</v>
      </c>
      <c r="Y1088" s="205">
        <v>0</v>
      </c>
      <c r="Z1088" s="205">
        <v>0</v>
      </c>
      <c r="AA1088" s="205">
        <v>0</v>
      </c>
      <c r="AB1088" s="205">
        <v>0</v>
      </c>
      <c r="AC1088" s="205">
        <v>0</v>
      </c>
      <c r="AD1088" s="205">
        <v>0</v>
      </c>
      <c r="AE1088" s="205">
        <v>0</v>
      </c>
      <c r="AF1088" s="211">
        <v>0</v>
      </c>
      <c r="AG1088" s="205">
        <v>860</v>
      </c>
      <c r="AH1088" s="211">
        <f t="shared" ref="AH1088:AH1098" si="306">8917.04*AG1088/I1088</f>
        <v>3485.2767349906831</v>
      </c>
      <c r="AI1088" s="205">
        <v>0</v>
      </c>
      <c r="AJ1088" s="205">
        <v>0</v>
      </c>
      <c r="AK1088" s="205">
        <v>0</v>
      </c>
      <c r="AL1088" s="211">
        <v>0</v>
      </c>
      <c r="AM1088" s="205">
        <v>0</v>
      </c>
      <c r="AN1088" s="205">
        <v>0</v>
      </c>
      <c r="AO1088" s="211">
        <v>0</v>
      </c>
      <c r="AP1088" s="205">
        <v>0</v>
      </c>
      <c r="AQ1088" s="204">
        <v>0</v>
      </c>
      <c r="AR1088" s="204">
        <v>0</v>
      </c>
    </row>
    <row r="1089" spans="1:44" s="204" customFormat="1" ht="36" customHeight="1">
      <c r="A1089" s="204">
        <v>1</v>
      </c>
      <c r="B1089" s="207">
        <f>SUBTOTAL(103,$A$1027:A1089)</f>
        <v>63</v>
      </c>
      <c r="C1089" s="197" t="s">
        <v>2384</v>
      </c>
      <c r="D1089" s="199">
        <v>1974</v>
      </c>
      <c r="E1089" s="199"/>
      <c r="F1089" s="208" t="s">
        <v>305</v>
      </c>
      <c r="G1089" s="199">
        <v>9</v>
      </c>
      <c r="H1089" s="199">
        <v>4</v>
      </c>
      <c r="I1089" s="200">
        <v>7765.2</v>
      </c>
      <c r="J1089" s="200">
        <v>7765.2</v>
      </c>
      <c r="K1089" s="200">
        <v>7643.8</v>
      </c>
      <c r="L1089" s="209">
        <v>360</v>
      </c>
      <c r="M1089" s="199" t="s">
        <v>260</v>
      </c>
      <c r="N1089" s="199" t="s">
        <v>264</v>
      </c>
      <c r="O1089" s="202" t="s">
        <v>1340</v>
      </c>
      <c r="P1089" s="203">
        <v>10554961.98</v>
      </c>
      <c r="Q1089" s="203">
        <v>0</v>
      </c>
      <c r="R1089" s="203">
        <v>0</v>
      </c>
      <c r="S1089" s="203">
        <f>P1089-Q1089-R1089</f>
        <v>10554961.98</v>
      </c>
      <c r="T1089" s="203">
        <f>P1089/I1089</f>
        <v>1359.2646654303817</v>
      </c>
      <c r="U1089" s="203">
        <v>1359.2646654303817</v>
      </c>
      <c r="V1089" s="210">
        <f t="shared" ref="V1089:V1090" si="307">W1089</f>
        <v>1336.6602997991038</v>
      </c>
      <c r="W1089" s="210">
        <f t="shared" si="284"/>
        <v>1336.6602997991038</v>
      </c>
      <c r="X1089" s="210">
        <f t="shared" si="285"/>
        <v>0</v>
      </c>
      <c r="Y1089" s="205">
        <v>0</v>
      </c>
      <c r="Z1089" s="205">
        <v>0</v>
      </c>
      <c r="AA1089" s="205">
        <v>0</v>
      </c>
      <c r="AB1089" s="205">
        <v>0</v>
      </c>
      <c r="AC1089" s="205">
        <v>0</v>
      </c>
      <c r="AD1089" s="205">
        <v>0</v>
      </c>
      <c r="AE1089" s="205">
        <v>0</v>
      </c>
      <c r="AF1089" s="211">
        <v>0</v>
      </c>
      <c r="AG1089" s="205">
        <v>1164</v>
      </c>
      <c r="AH1089" s="211">
        <f t="shared" si="306"/>
        <v>1336.6602997991038</v>
      </c>
      <c r="AI1089" s="205">
        <v>0</v>
      </c>
      <c r="AJ1089" s="205">
        <v>0</v>
      </c>
      <c r="AK1089" s="205">
        <v>0</v>
      </c>
      <c r="AL1089" s="211">
        <v>0</v>
      </c>
      <c r="AM1089" s="205">
        <v>0</v>
      </c>
      <c r="AN1089" s="205">
        <v>0</v>
      </c>
      <c r="AO1089" s="211">
        <v>0</v>
      </c>
      <c r="AP1089" s="205">
        <v>0</v>
      </c>
      <c r="AQ1089" s="204">
        <v>0</v>
      </c>
      <c r="AR1089" s="204">
        <v>0</v>
      </c>
    </row>
    <row r="1090" spans="1:44" s="204" customFormat="1" ht="36" customHeight="1">
      <c r="A1090" s="204">
        <v>1</v>
      </c>
      <c r="B1090" s="207">
        <f>SUBTOTAL(103,$A$1027:A1090)</f>
        <v>64</v>
      </c>
      <c r="C1090" s="197" t="s">
        <v>2385</v>
      </c>
      <c r="D1090" s="199">
        <v>1980</v>
      </c>
      <c r="E1090" s="199"/>
      <c r="F1090" s="208" t="s">
        <v>262</v>
      </c>
      <c r="G1090" s="199">
        <v>5</v>
      </c>
      <c r="H1090" s="199">
        <v>1</v>
      </c>
      <c r="I1090" s="200">
        <v>3667.4</v>
      </c>
      <c r="J1090" s="200">
        <v>2482.3000000000002</v>
      </c>
      <c r="K1090" s="200">
        <v>2285.5</v>
      </c>
      <c r="L1090" s="209">
        <v>410</v>
      </c>
      <c r="M1090" s="199" t="s">
        <v>260</v>
      </c>
      <c r="N1090" s="199" t="s">
        <v>264</v>
      </c>
      <c r="O1090" s="202" t="s">
        <v>1338</v>
      </c>
      <c r="P1090" s="203">
        <v>9366267.4699999988</v>
      </c>
      <c r="Q1090" s="203">
        <v>0</v>
      </c>
      <c r="R1090" s="203">
        <v>0</v>
      </c>
      <c r="S1090" s="203">
        <f t="shared" ref="S1090:S1110" si="308">P1090-Q1090-R1090</f>
        <v>9366267.4699999988</v>
      </c>
      <c r="T1090" s="203">
        <f t="shared" ref="T1090:T1150" si="309">P1090/I1090</f>
        <v>2553.9257975677588</v>
      </c>
      <c r="U1090" s="203">
        <v>2553.9257975677588</v>
      </c>
      <c r="V1090" s="210">
        <f t="shared" si="307"/>
        <v>2502.6747210557887</v>
      </c>
      <c r="W1090" s="210">
        <f t="shared" si="284"/>
        <v>2502.6747210557887</v>
      </c>
      <c r="X1090" s="210">
        <f t="shared" si="285"/>
        <v>0</v>
      </c>
      <c r="Y1090" s="205">
        <v>0</v>
      </c>
      <c r="Z1090" s="205">
        <v>0</v>
      </c>
      <c r="AA1090" s="205">
        <v>0</v>
      </c>
      <c r="AB1090" s="205">
        <v>0</v>
      </c>
      <c r="AC1090" s="205">
        <v>0</v>
      </c>
      <c r="AD1090" s="205">
        <v>0</v>
      </c>
      <c r="AE1090" s="205">
        <v>0</v>
      </c>
      <c r="AF1090" s="211">
        <v>0</v>
      </c>
      <c r="AG1090" s="205">
        <v>1029.3</v>
      </c>
      <c r="AH1090" s="211">
        <f t="shared" si="306"/>
        <v>2502.6747210557887</v>
      </c>
      <c r="AI1090" s="205">
        <v>0</v>
      </c>
      <c r="AJ1090" s="205">
        <v>0</v>
      </c>
      <c r="AK1090" s="205">
        <v>0</v>
      </c>
      <c r="AL1090" s="211">
        <v>0</v>
      </c>
      <c r="AM1090" s="205">
        <v>0</v>
      </c>
      <c r="AN1090" s="205">
        <v>0</v>
      </c>
      <c r="AO1090" s="211">
        <v>0</v>
      </c>
      <c r="AP1090" s="205">
        <v>0</v>
      </c>
      <c r="AQ1090" s="204">
        <v>0</v>
      </c>
      <c r="AR1090" s="204">
        <v>0</v>
      </c>
    </row>
    <row r="1091" spans="1:44" s="204" customFormat="1" ht="36" customHeight="1">
      <c r="A1091" s="204">
        <v>1</v>
      </c>
      <c r="B1091" s="207">
        <f>SUBTOTAL(103,$A$1027:A1091)</f>
        <v>65</v>
      </c>
      <c r="C1091" s="197" t="s">
        <v>1812</v>
      </c>
      <c r="D1091" s="199">
        <v>1970</v>
      </c>
      <c r="E1091" s="199"/>
      <c r="F1091" s="208" t="s">
        <v>262</v>
      </c>
      <c r="G1091" s="199">
        <v>5</v>
      </c>
      <c r="H1091" s="199" t="s">
        <v>297</v>
      </c>
      <c r="I1091" s="203">
        <v>2303.6999999999998</v>
      </c>
      <c r="J1091" s="203">
        <v>1759</v>
      </c>
      <c r="K1091" s="203">
        <v>1399.2</v>
      </c>
      <c r="L1091" s="209">
        <v>77</v>
      </c>
      <c r="M1091" s="199" t="s">
        <v>260</v>
      </c>
      <c r="N1091" s="199" t="s">
        <v>264</v>
      </c>
      <c r="O1091" s="202" t="s">
        <v>1338</v>
      </c>
      <c r="P1091" s="203">
        <v>2629580.86</v>
      </c>
      <c r="Q1091" s="203">
        <v>0</v>
      </c>
      <c r="R1091" s="203">
        <v>0</v>
      </c>
      <c r="S1091" s="203">
        <f t="shared" si="308"/>
        <v>2629580.86</v>
      </c>
      <c r="T1091" s="203">
        <f t="shared" si="309"/>
        <v>1141.4597647263099</v>
      </c>
      <c r="U1091" s="203">
        <v>2314.7067413291666</v>
      </c>
      <c r="V1091" s="210">
        <v>2314.7067413291666</v>
      </c>
      <c r="W1091" s="210">
        <f t="shared" ref="W1091:W1131" si="310">Y1091+Z1091+AA1091+AB1091+AC1091+AF1091+AH1091+AJ1091+AL1091+AN1091+AO1091+AP1091+AQ1091+AR1091</f>
        <v>2314.7067413291666</v>
      </c>
      <c r="X1091" s="210">
        <f t="shared" ref="X1091:X1131" si="311">U1091-T1091</f>
        <v>1173.2469766028566</v>
      </c>
      <c r="Y1091" s="205">
        <v>0</v>
      </c>
      <c r="Z1091" s="205">
        <v>0</v>
      </c>
      <c r="AA1091" s="205">
        <v>0</v>
      </c>
      <c r="AB1091" s="205">
        <v>0</v>
      </c>
      <c r="AC1091" s="205">
        <v>0</v>
      </c>
      <c r="AD1091" s="205">
        <v>0</v>
      </c>
      <c r="AE1091" s="205">
        <v>0</v>
      </c>
      <c r="AF1091" s="211">
        <v>0</v>
      </c>
      <c r="AG1091" s="205">
        <v>598</v>
      </c>
      <c r="AH1091" s="211">
        <f t="shared" si="306"/>
        <v>2314.7067413291666</v>
      </c>
      <c r="AI1091" s="205">
        <v>0</v>
      </c>
      <c r="AJ1091" s="205">
        <v>0</v>
      </c>
      <c r="AK1091" s="205">
        <v>0</v>
      </c>
      <c r="AL1091" s="211">
        <v>0</v>
      </c>
      <c r="AM1091" s="205">
        <v>0</v>
      </c>
      <c r="AN1091" s="205">
        <v>0</v>
      </c>
      <c r="AO1091" s="211">
        <v>0</v>
      </c>
      <c r="AP1091" s="205">
        <v>0</v>
      </c>
      <c r="AQ1091" s="204">
        <v>0</v>
      </c>
      <c r="AR1091" s="204">
        <v>0</v>
      </c>
    </row>
    <row r="1092" spans="1:44" s="204" customFormat="1" ht="36" customHeight="1">
      <c r="A1092" s="204">
        <v>1</v>
      </c>
      <c r="B1092" s="207">
        <f>SUBTOTAL(103,$A$1027:A1092)</f>
        <v>66</v>
      </c>
      <c r="C1092" s="197" t="s">
        <v>557</v>
      </c>
      <c r="D1092" s="199" t="s">
        <v>363</v>
      </c>
      <c r="E1092" s="199"/>
      <c r="F1092" s="208" t="s">
        <v>305</v>
      </c>
      <c r="G1092" s="199" t="s">
        <v>345</v>
      </c>
      <c r="H1092" s="199" t="s">
        <v>302</v>
      </c>
      <c r="I1092" s="200">
        <v>4042.4</v>
      </c>
      <c r="J1092" s="200">
        <v>3045.4</v>
      </c>
      <c r="K1092" s="200">
        <v>2978.7</v>
      </c>
      <c r="L1092" s="209">
        <v>118</v>
      </c>
      <c r="M1092" s="199" t="s">
        <v>260</v>
      </c>
      <c r="N1092" s="199" t="s">
        <v>264</v>
      </c>
      <c r="O1092" s="202" t="s">
        <v>1277</v>
      </c>
      <c r="P1092" s="203">
        <v>6735037.79</v>
      </c>
      <c r="Q1092" s="203">
        <v>0</v>
      </c>
      <c r="R1092" s="203">
        <v>0</v>
      </c>
      <c r="S1092" s="203">
        <f t="shared" si="308"/>
        <v>6735037.79</v>
      </c>
      <c r="T1092" s="203">
        <f t="shared" si="309"/>
        <v>1666.0988002176925</v>
      </c>
      <c r="U1092" s="203">
        <f>V1092</f>
        <v>1676.9082248169407</v>
      </c>
      <c r="V1092" s="210">
        <v>1676.9082248169407</v>
      </c>
      <c r="W1092" s="210">
        <f t="shared" si="310"/>
        <v>1676.9082248169407</v>
      </c>
      <c r="X1092" s="210">
        <f t="shared" si="311"/>
        <v>10.809424599248132</v>
      </c>
      <c r="Y1092" s="205">
        <v>0</v>
      </c>
      <c r="Z1092" s="205">
        <v>0</v>
      </c>
      <c r="AA1092" s="205">
        <v>0</v>
      </c>
      <c r="AB1092" s="205">
        <v>0</v>
      </c>
      <c r="AC1092" s="205">
        <v>0</v>
      </c>
      <c r="AD1092" s="205">
        <v>0</v>
      </c>
      <c r="AE1092" s="205">
        <v>0</v>
      </c>
      <c r="AF1092" s="211">
        <v>0</v>
      </c>
      <c r="AG1092" s="205">
        <v>760.2</v>
      </c>
      <c r="AH1092" s="211">
        <f t="shared" si="306"/>
        <v>1676.9082248169407</v>
      </c>
      <c r="AI1092" s="205">
        <v>0</v>
      </c>
      <c r="AJ1092" s="205">
        <v>0</v>
      </c>
      <c r="AK1092" s="205">
        <v>0</v>
      </c>
      <c r="AL1092" s="211">
        <v>0</v>
      </c>
      <c r="AM1092" s="205">
        <v>0</v>
      </c>
      <c r="AN1092" s="205">
        <v>0</v>
      </c>
      <c r="AO1092" s="211">
        <v>0</v>
      </c>
      <c r="AP1092" s="205">
        <v>0</v>
      </c>
      <c r="AQ1092" s="204">
        <v>0</v>
      </c>
      <c r="AR1092" s="204">
        <v>0</v>
      </c>
    </row>
    <row r="1093" spans="1:44" s="204" customFormat="1" ht="36" customHeight="1">
      <c r="A1093" s="204">
        <v>1</v>
      </c>
      <c r="B1093" s="207">
        <f>SUBTOTAL(103,$A$1027:A1093)</f>
        <v>67</v>
      </c>
      <c r="C1093" s="197" t="s">
        <v>1854</v>
      </c>
      <c r="D1093" s="199">
        <v>1970</v>
      </c>
      <c r="E1093" s="199"/>
      <c r="F1093" s="208" t="s">
        <v>1527</v>
      </c>
      <c r="G1093" s="199" t="s">
        <v>302</v>
      </c>
      <c r="H1093" s="199" t="s">
        <v>298</v>
      </c>
      <c r="I1093" s="203">
        <v>1694.4</v>
      </c>
      <c r="J1093" s="203">
        <v>1418.1</v>
      </c>
      <c r="K1093" s="203">
        <v>1418.1</v>
      </c>
      <c r="L1093" s="209">
        <v>111</v>
      </c>
      <c r="M1093" s="199" t="s">
        <v>260</v>
      </c>
      <c r="N1093" s="199" t="s">
        <v>264</v>
      </c>
      <c r="O1093" s="202" t="s">
        <v>2191</v>
      </c>
      <c r="P1093" s="203">
        <v>4474632.67</v>
      </c>
      <c r="Q1093" s="203">
        <v>0</v>
      </c>
      <c r="R1093" s="203">
        <v>0</v>
      </c>
      <c r="S1093" s="203">
        <f t="shared" si="308"/>
        <v>4474632.67</v>
      </c>
      <c r="T1093" s="203">
        <f t="shared" si="309"/>
        <v>2640.8360894711991</v>
      </c>
      <c r="U1093" s="203">
        <v>5052.1473087818695</v>
      </c>
      <c r="V1093" s="210">
        <v>5052.1473087818695</v>
      </c>
      <c r="W1093" s="210">
        <f t="shared" si="310"/>
        <v>5052.1473087818695</v>
      </c>
      <c r="X1093" s="210">
        <f t="shared" si="311"/>
        <v>2411.3112193106704</v>
      </c>
      <c r="Y1093" s="205">
        <v>0</v>
      </c>
      <c r="Z1093" s="205">
        <v>0</v>
      </c>
      <c r="AA1093" s="205">
        <v>0</v>
      </c>
      <c r="AB1093" s="205">
        <v>0</v>
      </c>
      <c r="AC1093" s="205">
        <v>0</v>
      </c>
      <c r="AD1093" s="205">
        <v>0</v>
      </c>
      <c r="AE1093" s="205">
        <v>0</v>
      </c>
      <c r="AF1093" s="211">
        <v>0</v>
      </c>
      <c r="AG1093" s="205">
        <v>960</v>
      </c>
      <c r="AH1093" s="211">
        <f t="shared" si="306"/>
        <v>5052.1473087818695</v>
      </c>
      <c r="AI1093" s="205">
        <v>0</v>
      </c>
      <c r="AJ1093" s="205">
        <v>0</v>
      </c>
      <c r="AK1093" s="205">
        <v>0</v>
      </c>
      <c r="AL1093" s="211">
        <v>0</v>
      </c>
      <c r="AM1093" s="205">
        <v>0</v>
      </c>
      <c r="AN1093" s="205">
        <v>0</v>
      </c>
      <c r="AO1093" s="211">
        <v>0</v>
      </c>
      <c r="AP1093" s="205">
        <v>0</v>
      </c>
      <c r="AQ1093" s="204">
        <v>0</v>
      </c>
      <c r="AR1093" s="204">
        <v>0</v>
      </c>
    </row>
    <row r="1094" spans="1:44" s="204" customFormat="1" ht="36" customHeight="1">
      <c r="A1094" s="204">
        <v>1</v>
      </c>
      <c r="B1094" s="207">
        <f>SUBTOTAL(103,$A$1027:A1094)</f>
        <v>68</v>
      </c>
      <c r="C1094" s="197" t="s">
        <v>1336</v>
      </c>
      <c r="D1094" s="199">
        <v>1961</v>
      </c>
      <c r="E1094" s="199"/>
      <c r="F1094" s="208" t="s">
        <v>262</v>
      </c>
      <c r="G1094" s="199" t="s">
        <v>302</v>
      </c>
      <c r="H1094" s="199" t="s">
        <v>297</v>
      </c>
      <c r="I1094" s="200">
        <v>1478.4</v>
      </c>
      <c r="J1094" s="200">
        <v>1363.8</v>
      </c>
      <c r="K1094" s="200">
        <v>1044.5999999999999</v>
      </c>
      <c r="L1094" s="209">
        <v>50</v>
      </c>
      <c r="M1094" s="199" t="s">
        <v>260</v>
      </c>
      <c r="N1094" s="199" t="s">
        <v>264</v>
      </c>
      <c r="O1094" s="202" t="s">
        <v>1353</v>
      </c>
      <c r="P1094" s="203">
        <v>3334742.09</v>
      </c>
      <c r="Q1094" s="203">
        <v>0</v>
      </c>
      <c r="R1094" s="203">
        <v>0</v>
      </c>
      <c r="S1094" s="203">
        <f t="shared" si="308"/>
        <v>3334742.09</v>
      </c>
      <c r="T1094" s="203">
        <f t="shared" si="309"/>
        <v>2255.6426474567097</v>
      </c>
      <c r="U1094" s="203">
        <v>3799.875</v>
      </c>
      <c r="V1094" s="210">
        <v>3799.875</v>
      </c>
      <c r="W1094" s="210">
        <f t="shared" si="310"/>
        <v>3799.875</v>
      </c>
      <c r="X1094" s="210">
        <f t="shared" si="311"/>
        <v>1544.2323525432903</v>
      </c>
      <c r="Y1094" s="205">
        <v>0</v>
      </c>
      <c r="Z1094" s="205">
        <v>0</v>
      </c>
      <c r="AA1094" s="205">
        <v>0</v>
      </c>
      <c r="AB1094" s="205">
        <v>0</v>
      </c>
      <c r="AC1094" s="205">
        <v>0</v>
      </c>
      <c r="AD1094" s="205">
        <v>0</v>
      </c>
      <c r="AE1094" s="205">
        <v>0</v>
      </c>
      <c r="AF1094" s="211">
        <v>0</v>
      </c>
      <c r="AG1094" s="205">
        <v>630</v>
      </c>
      <c r="AH1094" s="211">
        <f t="shared" si="306"/>
        <v>3799.875</v>
      </c>
      <c r="AI1094" s="205">
        <v>0</v>
      </c>
      <c r="AJ1094" s="205">
        <v>0</v>
      </c>
      <c r="AK1094" s="205">
        <v>0</v>
      </c>
      <c r="AL1094" s="211">
        <v>0</v>
      </c>
      <c r="AM1094" s="205">
        <v>0</v>
      </c>
      <c r="AN1094" s="205">
        <v>0</v>
      </c>
      <c r="AO1094" s="211">
        <v>0</v>
      </c>
      <c r="AP1094" s="205">
        <v>0</v>
      </c>
      <c r="AQ1094" s="204">
        <v>0</v>
      </c>
      <c r="AR1094" s="204">
        <v>0</v>
      </c>
    </row>
    <row r="1095" spans="1:44" s="204" customFormat="1" ht="36" customHeight="1">
      <c r="A1095" s="204">
        <v>1</v>
      </c>
      <c r="B1095" s="207">
        <f>SUBTOTAL(103,$A$1027:A1095)</f>
        <v>69</v>
      </c>
      <c r="C1095" s="197" t="s">
        <v>563</v>
      </c>
      <c r="D1095" s="199" t="s">
        <v>304</v>
      </c>
      <c r="E1095" s="199"/>
      <c r="F1095" s="208" t="s">
        <v>305</v>
      </c>
      <c r="G1095" s="199" t="s">
        <v>345</v>
      </c>
      <c r="H1095" s="199" t="s">
        <v>306</v>
      </c>
      <c r="I1095" s="200">
        <v>2249.1</v>
      </c>
      <c r="J1095" s="200">
        <v>2046.7</v>
      </c>
      <c r="K1095" s="200">
        <v>2046.7</v>
      </c>
      <c r="L1095" s="209">
        <v>100</v>
      </c>
      <c r="M1095" s="199" t="s">
        <v>260</v>
      </c>
      <c r="N1095" s="199" t="s">
        <v>264</v>
      </c>
      <c r="O1095" s="202" t="s">
        <v>1339</v>
      </c>
      <c r="P1095" s="203">
        <v>2547497.35</v>
      </c>
      <c r="Q1095" s="203">
        <v>0</v>
      </c>
      <c r="R1095" s="203">
        <v>0</v>
      </c>
      <c r="S1095" s="203">
        <f t="shared" si="308"/>
        <v>2547497.35</v>
      </c>
      <c r="T1095" s="203">
        <f t="shared" si="309"/>
        <v>1132.6741140900806</v>
      </c>
      <c r="U1095" s="203">
        <v>2208.3461295629363</v>
      </c>
      <c r="V1095" s="210">
        <v>2208.3461295629363</v>
      </c>
      <c r="W1095" s="210">
        <f t="shared" si="310"/>
        <v>2208.3461295629363</v>
      </c>
      <c r="X1095" s="210">
        <f t="shared" si="311"/>
        <v>1075.6720154728557</v>
      </c>
      <c r="Y1095" s="205">
        <v>0</v>
      </c>
      <c r="Z1095" s="205">
        <v>0</v>
      </c>
      <c r="AA1095" s="205">
        <v>0</v>
      </c>
      <c r="AB1095" s="205">
        <v>0</v>
      </c>
      <c r="AC1095" s="205">
        <v>0</v>
      </c>
      <c r="AD1095" s="205">
        <v>0</v>
      </c>
      <c r="AE1095" s="205">
        <v>0</v>
      </c>
      <c r="AF1095" s="211">
        <v>0</v>
      </c>
      <c r="AG1095" s="205">
        <v>557</v>
      </c>
      <c r="AH1095" s="211">
        <f t="shared" si="306"/>
        <v>2208.3461295629363</v>
      </c>
      <c r="AI1095" s="205">
        <v>0</v>
      </c>
      <c r="AJ1095" s="205">
        <v>0</v>
      </c>
      <c r="AK1095" s="205">
        <v>0</v>
      </c>
      <c r="AL1095" s="211">
        <v>0</v>
      </c>
      <c r="AM1095" s="205">
        <v>0</v>
      </c>
      <c r="AN1095" s="205">
        <v>0</v>
      </c>
      <c r="AO1095" s="211">
        <v>0</v>
      </c>
      <c r="AP1095" s="205">
        <v>0</v>
      </c>
      <c r="AQ1095" s="204">
        <v>0</v>
      </c>
      <c r="AR1095" s="204">
        <v>0</v>
      </c>
    </row>
    <row r="1096" spans="1:44" s="204" customFormat="1" ht="36" customHeight="1">
      <c r="A1096" s="204">
        <v>1</v>
      </c>
      <c r="B1096" s="207">
        <f>SUBTOTAL(103,$A$1027:A1096)</f>
        <v>70</v>
      </c>
      <c r="C1096" s="197" t="s">
        <v>483</v>
      </c>
      <c r="D1096" s="199">
        <v>1995</v>
      </c>
      <c r="E1096" s="199"/>
      <c r="F1096" s="208" t="s">
        <v>262</v>
      </c>
      <c r="G1096" s="199">
        <v>9</v>
      </c>
      <c r="H1096" s="199" t="s">
        <v>298</v>
      </c>
      <c r="I1096" s="200">
        <v>6176.6</v>
      </c>
      <c r="J1096" s="200">
        <v>5017.5</v>
      </c>
      <c r="K1096" s="200">
        <v>4212.5</v>
      </c>
      <c r="L1096" s="209">
        <v>299</v>
      </c>
      <c r="M1096" s="199" t="s">
        <v>260</v>
      </c>
      <c r="N1096" s="199" t="s">
        <v>264</v>
      </c>
      <c r="O1096" s="202" t="s">
        <v>1036</v>
      </c>
      <c r="P1096" s="203">
        <v>2158372.3199999998</v>
      </c>
      <c r="Q1096" s="203">
        <v>0</v>
      </c>
      <c r="R1096" s="203">
        <v>0</v>
      </c>
      <c r="S1096" s="203">
        <f t="shared" si="308"/>
        <v>2158372.3199999998</v>
      </c>
      <c r="T1096" s="203">
        <f t="shared" si="309"/>
        <v>349.44343489945919</v>
      </c>
      <c r="U1096" s="203">
        <f>V1096</f>
        <v>1472.5546093319949</v>
      </c>
      <c r="V1096" s="210">
        <v>1472.5546093319949</v>
      </c>
      <c r="W1096" s="210">
        <f t="shared" si="310"/>
        <v>1472.5546093319949</v>
      </c>
      <c r="X1096" s="210">
        <f t="shared" si="311"/>
        <v>1123.1111744325358</v>
      </c>
      <c r="Y1096" s="205">
        <v>0</v>
      </c>
      <c r="Z1096" s="205">
        <v>0</v>
      </c>
      <c r="AA1096" s="205">
        <v>0</v>
      </c>
      <c r="AB1096" s="205">
        <v>0</v>
      </c>
      <c r="AC1096" s="205">
        <v>0</v>
      </c>
      <c r="AD1096" s="205">
        <v>0</v>
      </c>
      <c r="AE1096" s="205">
        <v>0</v>
      </c>
      <c r="AF1096" s="211">
        <v>0</v>
      </c>
      <c r="AG1096" s="205">
        <v>1020</v>
      </c>
      <c r="AH1096" s="211">
        <f t="shared" si="306"/>
        <v>1472.5546093319949</v>
      </c>
      <c r="AI1096" s="205">
        <v>0</v>
      </c>
      <c r="AJ1096" s="205">
        <v>0</v>
      </c>
      <c r="AK1096" s="205">
        <v>0</v>
      </c>
      <c r="AL1096" s="211">
        <v>0</v>
      </c>
      <c r="AM1096" s="205">
        <v>0</v>
      </c>
      <c r="AN1096" s="205">
        <v>0</v>
      </c>
      <c r="AO1096" s="211">
        <v>0</v>
      </c>
      <c r="AP1096" s="205">
        <v>0</v>
      </c>
      <c r="AQ1096" s="204">
        <v>0</v>
      </c>
      <c r="AR1096" s="204">
        <v>0</v>
      </c>
    </row>
    <row r="1097" spans="1:44" s="204" customFormat="1" ht="36" customHeight="1">
      <c r="A1097" s="204">
        <v>1</v>
      </c>
      <c r="B1097" s="207">
        <f>SUBTOTAL(103,$A$1027:A1097)</f>
        <v>71</v>
      </c>
      <c r="C1097" s="197" t="s">
        <v>484</v>
      </c>
      <c r="D1097" s="199">
        <v>1988</v>
      </c>
      <c r="E1097" s="199"/>
      <c r="F1097" s="208" t="s">
        <v>262</v>
      </c>
      <c r="G1097" s="199">
        <v>5</v>
      </c>
      <c r="H1097" s="199" t="s">
        <v>297</v>
      </c>
      <c r="I1097" s="200">
        <v>1410.8</v>
      </c>
      <c r="J1097" s="200">
        <v>1242.3</v>
      </c>
      <c r="K1097" s="200">
        <v>1242.3</v>
      </c>
      <c r="L1097" s="209">
        <v>70</v>
      </c>
      <c r="M1097" s="199" t="s">
        <v>260</v>
      </c>
      <c r="N1097" s="199" t="s">
        <v>264</v>
      </c>
      <c r="O1097" s="202" t="s">
        <v>1036</v>
      </c>
      <c r="P1097" s="203">
        <v>1135747.27</v>
      </c>
      <c r="Q1097" s="203">
        <v>0</v>
      </c>
      <c r="R1097" s="203">
        <v>0</v>
      </c>
      <c r="S1097" s="203">
        <f t="shared" si="308"/>
        <v>1135747.27</v>
      </c>
      <c r="T1097" s="203">
        <f t="shared" si="309"/>
        <v>805.03775871845767</v>
      </c>
      <c r="U1097" s="203">
        <v>2212.1944995747099</v>
      </c>
      <c r="V1097" s="210">
        <v>2212.1944995747099</v>
      </c>
      <c r="W1097" s="210">
        <f t="shared" si="310"/>
        <v>2212.1944995747099</v>
      </c>
      <c r="X1097" s="210">
        <f t="shared" si="311"/>
        <v>1407.1567408562523</v>
      </c>
      <c r="Y1097" s="205">
        <v>0</v>
      </c>
      <c r="Z1097" s="205">
        <v>0</v>
      </c>
      <c r="AA1097" s="205">
        <v>0</v>
      </c>
      <c r="AB1097" s="205">
        <v>0</v>
      </c>
      <c r="AC1097" s="205">
        <v>0</v>
      </c>
      <c r="AD1097" s="205">
        <v>0</v>
      </c>
      <c r="AE1097" s="205">
        <v>0</v>
      </c>
      <c r="AF1097" s="211">
        <v>0</v>
      </c>
      <c r="AG1097" s="205">
        <v>350</v>
      </c>
      <c r="AH1097" s="211">
        <f t="shared" si="306"/>
        <v>2212.1944995747099</v>
      </c>
      <c r="AI1097" s="205">
        <v>0</v>
      </c>
      <c r="AJ1097" s="205">
        <v>0</v>
      </c>
      <c r="AK1097" s="205">
        <v>0</v>
      </c>
      <c r="AL1097" s="211">
        <v>0</v>
      </c>
      <c r="AM1097" s="205">
        <v>0</v>
      </c>
      <c r="AN1097" s="205">
        <v>0</v>
      </c>
      <c r="AO1097" s="211">
        <v>0</v>
      </c>
      <c r="AP1097" s="205">
        <v>0</v>
      </c>
      <c r="AQ1097" s="204">
        <v>0</v>
      </c>
      <c r="AR1097" s="204">
        <v>0</v>
      </c>
    </row>
    <row r="1098" spans="1:44" s="204" customFormat="1" ht="36" customHeight="1">
      <c r="A1098" s="204">
        <v>1</v>
      </c>
      <c r="B1098" s="207">
        <f>SUBTOTAL(103,$A$1027:A1098)</f>
        <v>72</v>
      </c>
      <c r="C1098" s="197" t="s">
        <v>1332</v>
      </c>
      <c r="D1098" s="199">
        <v>1961</v>
      </c>
      <c r="E1098" s="199"/>
      <c r="F1098" s="208" t="s">
        <v>262</v>
      </c>
      <c r="G1098" s="199" t="s">
        <v>345</v>
      </c>
      <c r="H1098" s="199" t="s">
        <v>306</v>
      </c>
      <c r="I1098" s="200">
        <v>2946.9</v>
      </c>
      <c r="J1098" s="200">
        <v>2565.1</v>
      </c>
      <c r="K1098" s="200">
        <v>2131.1999999999998</v>
      </c>
      <c r="L1098" s="209">
        <v>129</v>
      </c>
      <c r="M1098" s="199" t="s">
        <v>260</v>
      </c>
      <c r="N1098" s="199" t="s">
        <v>264</v>
      </c>
      <c r="O1098" s="202" t="s">
        <v>1339</v>
      </c>
      <c r="P1098" s="203">
        <v>3922975</v>
      </c>
      <c r="Q1098" s="203">
        <v>0</v>
      </c>
      <c r="R1098" s="203">
        <v>0</v>
      </c>
      <c r="S1098" s="203">
        <f t="shared" si="308"/>
        <v>3922975</v>
      </c>
      <c r="T1098" s="203">
        <f t="shared" si="309"/>
        <v>1331.2209440428926</v>
      </c>
      <c r="U1098" s="203">
        <v>2287.5843225083986</v>
      </c>
      <c r="V1098" s="210">
        <v>2287.5843225083986</v>
      </c>
      <c r="W1098" s="210">
        <f t="shared" si="310"/>
        <v>2287.5843225083986</v>
      </c>
      <c r="X1098" s="210">
        <f t="shared" si="311"/>
        <v>956.363378465506</v>
      </c>
      <c r="Y1098" s="205">
        <v>0</v>
      </c>
      <c r="Z1098" s="205">
        <v>0</v>
      </c>
      <c r="AA1098" s="205">
        <v>0</v>
      </c>
      <c r="AB1098" s="205">
        <v>0</v>
      </c>
      <c r="AC1098" s="205">
        <v>0</v>
      </c>
      <c r="AD1098" s="205">
        <v>0</v>
      </c>
      <c r="AE1098" s="205">
        <v>0</v>
      </c>
      <c r="AF1098" s="211">
        <v>0</v>
      </c>
      <c r="AG1098" s="205">
        <v>756</v>
      </c>
      <c r="AH1098" s="211">
        <f t="shared" si="306"/>
        <v>2287.5843225083986</v>
      </c>
      <c r="AI1098" s="205">
        <v>0</v>
      </c>
      <c r="AJ1098" s="205">
        <v>0</v>
      </c>
      <c r="AK1098" s="205">
        <v>0</v>
      </c>
      <c r="AL1098" s="211">
        <v>0</v>
      </c>
      <c r="AM1098" s="205">
        <v>0</v>
      </c>
      <c r="AN1098" s="205">
        <v>0</v>
      </c>
      <c r="AO1098" s="211">
        <v>0</v>
      </c>
      <c r="AP1098" s="205">
        <v>0</v>
      </c>
      <c r="AQ1098" s="204">
        <v>0</v>
      </c>
      <c r="AR1098" s="204">
        <v>0</v>
      </c>
    </row>
    <row r="1099" spans="1:44" s="204" customFormat="1" ht="36" customHeight="1">
      <c r="A1099" s="204">
        <v>1</v>
      </c>
      <c r="B1099" s="207">
        <f>SUBTOTAL(103,$A$1027:A1099)</f>
        <v>73</v>
      </c>
      <c r="C1099" s="197" t="s">
        <v>1567</v>
      </c>
      <c r="D1099" s="199">
        <v>1959</v>
      </c>
      <c r="E1099" s="199"/>
      <c r="F1099" s="208" t="s">
        <v>262</v>
      </c>
      <c r="G1099" s="199">
        <v>3</v>
      </c>
      <c r="H1099" s="199" t="s">
        <v>306</v>
      </c>
      <c r="I1099" s="200">
        <v>1365.9</v>
      </c>
      <c r="J1099" s="200">
        <v>1149.9000000000001</v>
      </c>
      <c r="K1099" s="200">
        <v>1149.9000000000001</v>
      </c>
      <c r="L1099" s="209">
        <v>40</v>
      </c>
      <c r="M1099" s="199" t="s">
        <v>260</v>
      </c>
      <c r="N1099" s="199" t="s">
        <v>264</v>
      </c>
      <c r="O1099" s="202" t="s">
        <v>1352</v>
      </c>
      <c r="P1099" s="203">
        <v>3158279.48</v>
      </c>
      <c r="Q1099" s="203">
        <v>0</v>
      </c>
      <c r="R1099" s="203">
        <v>0</v>
      </c>
      <c r="S1099" s="203">
        <f t="shared" si="308"/>
        <v>3158279.48</v>
      </c>
      <c r="T1099" s="203">
        <f t="shared" si="309"/>
        <v>2312.2333113697928</v>
      </c>
      <c r="U1099" s="203">
        <v>6931.0457398052558</v>
      </c>
      <c r="V1099" s="210">
        <v>6931.0457398052558</v>
      </c>
      <c r="W1099" s="210">
        <f t="shared" si="310"/>
        <v>6931.0457398052558</v>
      </c>
      <c r="X1099" s="210">
        <f t="shared" si="311"/>
        <v>4618.8124284354635</v>
      </c>
      <c r="Y1099" s="205">
        <v>0</v>
      </c>
      <c r="Z1099" s="205">
        <v>0</v>
      </c>
      <c r="AA1099" s="205">
        <v>0</v>
      </c>
      <c r="AB1099" s="205">
        <v>0</v>
      </c>
      <c r="AC1099" s="205">
        <v>0</v>
      </c>
      <c r="AD1099" s="205">
        <v>0</v>
      </c>
      <c r="AE1099" s="205">
        <v>0</v>
      </c>
      <c r="AF1099" s="211">
        <v>0</v>
      </c>
      <c r="AG1099" s="205">
        <v>0</v>
      </c>
      <c r="AH1099" s="205">
        <v>0</v>
      </c>
      <c r="AI1099" s="205">
        <v>0</v>
      </c>
      <c r="AJ1099" s="205">
        <v>0</v>
      </c>
      <c r="AK1099" s="205">
        <v>1343.2</v>
      </c>
      <c r="AL1099" s="211">
        <f>7048.18*AK1099/I1099</f>
        <v>6931.0457398052558</v>
      </c>
      <c r="AM1099" s="205">
        <v>0</v>
      </c>
      <c r="AN1099" s="205">
        <v>0</v>
      </c>
      <c r="AO1099" s="211">
        <v>0</v>
      </c>
      <c r="AP1099" s="205">
        <v>0</v>
      </c>
      <c r="AQ1099" s="204">
        <v>0</v>
      </c>
      <c r="AR1099" s="204">
        <v>0</v>
      </c>
    </row>
    <row r="1100" spans="1:44" s="204" customFormat="1" ht="36" customHeight="1">
      <c r="A1100" s="204">
        <v>1</v>
      </c>
      <c r="B1100" s="207">
        <f>SUBTOTAL(103,$A$1027:A1100)</f>
        <v>74</v>
      </c>
      <c r="C1100" s="197" t="s">
        <v>767</v>
      </c>
      <c r="D1100" s="199">
        <v>1987</v>
      </c>
      <c r="E1100" s="199"/>
      <c r="F1100" s="208" t="s">
        <v>305</v>
      </c>
      <c r="G1100" s="199">
        <v>9</v>
      </c>
      <c r="H1100" s="199" t="s">
        <v>345</v>
      </c>
      <c r="I1100" s="200">
        <v>10923.8</v>
      </c>
      <c r="J1100" s="200">
        <v>9687.5</v>
      </c>
      <c r="K1100" s="200">
        <v>9446.6</v>
      </c>
      <c r="L1100" s="209">
        <v>489</v>
      </c>
      <c r="M1100" s="199" t="s">
        <v>260</v>
      </c>
      <c r="N1100" s="199" t="s">
        <v>264</v>
      </c>
      <c r="O1100" s="202" t="s">
        <v>1338</v>
      </c>
      <c r="P1100" s="203">
        <v>5592383.7199999997</v>
      </c>
      <c r="Q1100" s="203">
        <v>0</v>
      </c>
      <c r="R1100" s="203">
        <v>0</v>
      </c>
      <c r="S1100" s="203">
        <f t="shared" si="308"/>
        <v>5592383.7199999997</v>
      </c>
      <c r="T1100" s="203">
        <f t="shared" si="309"/>
        <v>511.94490195719442</v>
      </c>
      <c r="U1100" s="203">
        <v>1135.465922115015</v>
      </c>
      <c r="V1100" s="210">
        <v>1135.465922115015</v>
      </c>
      <c r="W1100" s="210">
        <f t="shared" si="310"/>
        <v>1135.465922115015</v>
      </c>
      <c r="X1100" s="210">
        <f t="shared" si="311"/>
        <v>623.52102015782066</v>
      </c>
      <c r="Y1100" s="205">
        <v>0</v>
      </c>
      <c r="Z1100" s="205">
        <v>0</v>
      </c>
      <c r="AA1100" s="205">
        <v>0</v>
      </c>
      <c r="AB1100" s="205">
        <v>0</v>
      </c>
      <c r="AC1100" s="205">
        <v>0</v>
      </c>
      <c r="AD1100" s="205">
        <v>0</v>
      </c>
      <c r="AE1100" s="205">
        <v>0</v>
      </c>
      <c r="AF1100" s="211">
        <v>0</v>
      </c>
      <c r="AG1100" s="205">
        <v>1391</v>
      </c>
      <c r="AH1100" s="211">
        <f t="shared" ref="AH1100:AH1103" si="312">8917.04*AG1100/I1100</f>
        <v>1135.465922115015</v>
      </c>
      <c r="AI1100" s="205">
        <v>0</v>
      </c>
      <c r="AJ1100" s="205">
        <v>0</v>
      </c>
      <c r="AK1100" s="205">
        <v>0</v>
      </c>
      <c r="AL1100" s="211">
        <v>0</v>
      </c>
      <c r="AM1100" s="205">
        <v>0</v>
      </c>
      <c r="AN1100" s="205">
        <v>0</v>
      </c>
      <c r="AO1100" s="211">
        <v>0</v>
      </c>
      <c r="AP1100" s="205">
        <v>0</v>
      </c>
      <c r="AQ1100" s="204">
        <v>0</v>
      </c>
      <c r="AR1100" s="204">
        <v>0</v>
      </c>
    </row>
    <row r="1101" spans="1:44" s="204" customFormat="1" ht="36" customHeight="1">
      <c r="A1101" s="204">
        <v>1</v>
      </c>
      <c r="B1101" s="207">
        <f>SUBTOTAL(103,$A$1027:A1101)</f>
        <v>75</v>
      </c>
      <c r="C1101" s="197" t="s">
        <v>571</v>
      </c>
      <c r="D1101" s="199" t="s">
        <v>363</v>
      </c>
      <c r="E1101" s="199"/>
      <c r="F1101" s="208" t="s">
        <v>305</v>
      </c>
      <c r="G1101" s="199" t="s">
        <v>345</v>
      </c>
      <c r="H1101" s="199" t="s">
        <v>306</v>
      </c>
      <c r="I1101" s="200">
        <v>2899.7</v>
      </c>
      <c r="J1101" s="200">
        <v>2899.7</v>
      </c>
      <c r="K1101" s="200">
        <v>2899.7</v>
      </c>
      <c r="L1101" s="209">
        <v>83</v>
      </c>
      <c r="M1101" s="199" t="s">
        <v>260</v>
      </c>
      <c r="N1101" s="199" t="s">
        <v>264</v>
      </c>
      <c r="O1101" s="202" t="s">
        <v>1036</v>
      </c>
      <c r="P1101" s="203">
        <v>2834067.58</v>
      </c>
      <c r="Q1101" s="203">
        <v>0</v>
      </c>
      <c r="R1101" s="203">
        <v>0</v>
      </c>
      <c r="S1101" s="203">
        <f t="shared" si="308"/>
        <v>2834067.58</v>
      </c>
      <c r="T1101" s="203">
        <f t="shared" si="309"/>
        <v>977.36578956443782</v>
      </c>
      <c r="U1101" s="203">
        <v>1911.2116287891854</v>
      </c>
      <c r="V1101" s="210">
        <v>1911.2116287891854</v>
      </c>
      <c r="W1101" s="210">
        <f t="shared" si="310"/>
        <v>1911.2116287891854</v>
      </c>
      <c r="X1101" s="210">
        <f t="shared" si="311"/>
        <v>933.84583922474758</v>
      </c>
      <c r="Y1101" s="205">
        <v>0</v>
      </c>
      <c r="Z1101" s="205">
        <v>0</v>
      </c>
      <c r="AA1101" s="205">
        <v>0</v>
      </c>
      <c r="AB1101" s="205">
        <v>0</v>
      </c>
      <c r="AC1101" s="205">
        <v>0</v>
      </c>
      <c r="AD1101" s="205">
        <v>0</v>
      </c>
      <c r="AE1101" s="205">
        <v>0</v>
      </c>
      <c r="AF1101" s="211">
        <v>0</v>
      </c>
      <c r="AG1101" s="205">
        <v>621.5</v>
      </c>
      <c r="AH1101" s="211">
        <f t="shared" si="312"/>
        <v>1911.2116287891854</v>
      </c>
      <c r="AI1101" s="205">
        <v>0</v>
      </c>
      <c r="AJ1101" s="205">
        <v>0</v>
      </c>
      <c r="AK1101" s="205">
        <v>0</v>
      </c>
      <c r="AL1101" s="211">
        <v>0</v>
      </c>
      <c r="AM1101" s="205">
        <v>0</v>
      </c>
      <c r="AN1101" s="205">
        <v>0</v>
      </c>
      <c r="AO1101" s="211">
        <v>0</v>
      </c>
      <c r="AP1101" s="205">
        <v>0</v>
      </c>
      <c r="AQ1101" s="204">
        <v>0</v>
      </c>
      <c r="AR1101" s="204">
        <v>0</v>
      </c>
    </row>
    <row r="1102" spans="1:44" s="204" customFormat="1" ht="36" customHeight="1">
      <c r="A1102" s="204">
        <v>1</v>
      </c>
      <c r="B1102" s="207">
        <f>SUBTOTAL(103,$A$1027:A1102)</f>
        <v>76</v>
      </c>
      <c r="C1102" s="197" t="s">
        <v>537</v>
      </c>
      <c r="D1102" s="199" t="s">
        <v>300</v>
      </c>
      <c r="E1102" s="199"/>
      <c r="F1102" s="208" t="s">
        <v>262</v>
      </c>
      <c r="G1102" s="199" t="s">
        <v>345</v>
      </c>
      <c r="H1102" s="199" t="s">
        <v>302</v>
      </c>
      <c r="I1102" s="200">
        <v>3951</v>
      </c>
      <c r="J1102" s="200">
        <v>3662.3</v>
      </c>
      <c r="K1102" s="200">
        <v>2494.3000000000002</v>
      </c>
      <c r="L1102" s="209">
        <v>140</v>
      </c>
      <c r="M1102" s="199" t="s">
        <v>260</v>
      </c>
      <c r="N1102" s="199" t="s">
        <v>264</v>
      </c>
      <c r="O1102" s="202" t="s">
        <v>1037</v>
      </c>
      <c r="P1102" s="203">
        <v>3905106.45</v>
      </c>
      <c r="Q1102" s="203">
        <v>0</v>
      </c>
      <c r="R1102" s="203">
        <v>0</v>
      </c>
      <c r="S1102" s="203">
        <f t="shared" si="308"/>
        <v>3905106.45</v>
      </c>
      <c r="T1102" s="203">
        <f t="shared" si="309"/>
        <v>988.3843204252089</v>
      </c>
      <c r="U1102" s="203">
        <v>1855.1776461655279</v>
      </c>
      <c r="V1102" s="210">
        <v>1855.1776461655279</v>
      </c>
      <c r="W1102" s="210">
        <f t="shared" si="310"/>
        <v>1855.1776461655279</v>
      </c>
      <c r="X1102" s="210">
        <f t="shared" si="311"/>
        <v>866.79332574031901</v>
      </c>
      <c r="Y1102" s="205">
        <v>0</v>
      </c>
      <c r="Z1102" s="205">
        <v>0</v>
      </c>
      <c r="AA1102" s="205">
        <v>0</v>
      </c>
      <c r="AB1102" s="205">
        <v>0</v>
      </c>
      <c r="AC1102" s="205">
        <v>0</v>
      </c>
      <c r="AD1102" s="205">
        <v>0</v>
      </c>
      <c r="AE1102" s="205">
        <v>0</v>
      </c>
      <c r="AF1102" s="211">
        <v>0</v>
      </c>
      <c r="AG1102" s="205">
        <v>822</v>
      </c>
      <c r="AH1102" s="211">
        <f t="shared" si="312"/>
        <v>1855.1776461655279</v>
      </c>
      <c r="AI1102" s="205">
        <v>0</v>
      </c>
      <c r="AJ1102" s="205">
        <v>0</v>
      </c>
      <c r="AK1102" s="205">
        <v>0</v>
      </c>
      <c r="AL1102" s="211">
        <v>0</v>
      </c>
      <c r="AM1102" s="205">
        <v>0</v>
      </c>
      <c r="AN1102" s="205">
        <v>0</v>
      </c>
      <c r="AO1102" s="211">
        <v>0</v>
      </c>
      <c r="AP1102" s="205">
        <v>0</v>
      </c>
      <c r="AQ1102" s="204">
        <v>0</v>
      </c>
      <c r="AR1102" s="204">
        <v>0</v>
      </c>
    </row>
    <row r="1103" spans="1:44" s="204" customFormat="1" ht="36" customHeight="1">
      <c r="A1103" s="204">
        <v>1</v>
      </c>
      <c r="B1103" s="207">
        <f>SUBTOTAL(103,$A$1027:A1103)</f>
        <v>77</v>
      </c>
      <c r="C1103" s="197" t="s">
        <v>575</v>
      </c>
      <c r="D1103" s="199" t="s">
        <v>369</v>
      </c>
      <c r="E1103" s="199"/>
      <c r="F1103" s="208" t="s">
        <v>305</v>
      </c>
      <c r="G1103" s="199" t="s">
        <v>345</v>
      </c>
      <c r="H1103" s="199" t="s">
        <v>306</v>
      </c>
      <c r="I1103" s="200">
        <v>2812.6</v>
      </c>
      <c r="J1103" s="200">
        <v>2039.4</v>
      </c>
      <c r="K1103" s="200">
        <v>2039.4</v>
      </c>
      <c r="L1103" s="209">
        <v>98</v>
      </c>
      <c r="M1103" s="199" t="s">
        <v>260</v>
      </c>
      <c r="N1103" s="199" t="s">
        <v>264</v>
      </c>
      <c r="O1103" s="202" t="s">
        <v>1594</v>
      </c>
      <c r="P1103" s="203">
        <v>2571262.73</v>
      </c>
      <c r="Q1103" s="203">
        <v>0</v>
      </c>
      <c r="R1103" s="203">
        <v>0</v>
      </c>
      <c r="S1103" s="203">
        <f t="shared" si="308"/>
        <v>2571262.73</v>
      </c>
      <c r="T1103" s="203">
        <f t="shared" si="309"/>
        <v>914.19424376022187</v>
      </c>
      <c r="U1103" s="203">
        <v>1781.7593969992181</v>
      </c>
      <c r="V1103" s="210">
        <v>1781.7593969992181</v>
      </c>
      <c r="W1103" s="210">
        <f t="shared" si="310"/>
        <v>1781.7593969992181</v>
      </c>
      <c r="X1103" s="210">
        <f t="shared" si="311"/>
        <v>867.56515323899623</v>
      </c>
      <c r="Y1103" s="205">
        <v>0</v>
      </c>
      <c r="Z1103" s="205">
        <v>0</v>
      </c>
      <c r="AA1103" s="205">
        <v>0</v>
      </c>
      <c r="AB1103" s="205">
        <v>0</v>
      </c>
      <c r="AC1103" s="205">
        <v>0</v>
      </c>
      <c r="AD1103" s="205">
        <v>0</v>
      </c>
      <c r="AE1103" s="205">
        <v>0</v>
      </c>
      <c r="AF1103" s="211">
        <v>0</v>
      </c>
      <c r="AG1103" s="205">
        <v>562</v>
      </c>
      <c r="AH1103" s="211">
        <f t="shared" si="312"/>
        <v>1781.7593969992181</v>
      </c>
      <c r="AI1103" s="205">
        <v>0</v>
      </c>
      <c r="AJ1103" s="205">
        <v>0</v>
      </c>
      <c r="AK1103" s="205">
        <v>0</v>
      </c>
      <c r="AL1103" s="211">
        <v>0</v>
      </c>
      <c r="AM1103" s="205">
        <v>0</v>
      </c>
      <c r="AN1103" s="205">
        <v>0</v>
      </c>
      <c r="AO1103" s="211">
        <v>0</v>
      </c>
      <c r="AP1103" s="205">
        <v>0</v>
      </c>
      <c r="AQ1103" s="204">
        <v>0</v>
      </c>
      <c r="AR1103" s="204">
        <v>0</v>
      </c>
    </row>
    <row r="1104" spans="1:44" s="204" customFormat="1" ht="36" customHeight="1">
      <c r="A1104" s="204">
        <v>1</v>
      </c>
      <c r="B1104" s="207">
        <f>SUBTOTAL(103,$A$1027:A1104)</f>
        <v>78</v>
      </c>
      <c r="C1104" s="197" t="s">
        <v>1328</v>
      </c>
      <c r="D1104" s="199">
        <v>1973</v>
      </c>
      <c r="E1104" s="199"/>
      <c r="F1104" s="208" t="s">
        <v>262</v>
      </c>
      <c r="G1104" s="199">
        <v>9</v>
      </c>
      <c r="H1104" s="199" t="s">
        <v>298</v>
      </c>
      <c r="I1104" s="200">
        <v>1958.4</v>
      </c>
      <c r="J1104" s="200">
        <v>1958.4</v>
      </c>
      <c r="K1104" s="200">
        <v>1941.8</v>
      </c>
      <c r="L1104" s="209">
        <v>92</v>
      </c>
      <c r="M1104" s="199" t="s">
        <v>260</v>
      </c>
      <c r="N1104" s="199" t="s">
        <v>264</v>
      </c>
      <c r="O1104" s="202" t="s">
        <v>1340</v>
      </c>
      <c r="P1104" s="203">
        <v>1040953.78</v>
      </c>
      <c r="Q1104" s="203">
        <v>0</v>
      </c>
      <c r="R1104" s="203">
        <v>0</v>
      </c>
      <c r="S1104" s="203">
        <f t="shared" si="308"/>
        <v>1040953.78</v>
      </c>
      <c r="T1104" s="203">
        <f t="shared" si="309"/>
        <v>531.53277165032682</v>
      </c>
      <c r="U1104" s="203">
        <v>1993.8172589869282</v>
      </c>
      <c r="V1104" s="210">
        <v>1993.8172589869282</v>
      </c>
      <c r="W1104" s="210">
        <f t="shared" si="310"/>
        <v>1993.8172589869282</v>
      </c>
      <c r="X1104" s="210">
        <f t="shared" si="311"/>
        <v>1462.2844873366014</v>
      </c>
      <c r="Y1104" s="205">
        <v>0</v>
      </c>
      <c r="Z1104" s="205">
        <v>0</v>
      </c>
      <c r="AA1104" s="205">
        <v>0</v>
      </c>
      <c r="AB1104" s="205">
        <v>0</v>
      </c>
      <c r="AC1104" s="205">
        <v>0</v>
      </c>
      <c r="AD1104" s="205">
        <v>0</v>
      </c>
      <c r="AE1104" s="205">
        <v>0</v>
      </c>
      <c r="AF1104" s="211">
        <v>0</v>
      </c>
      <c r="AG1104" s="205">
        <v>0</v>
      </c>
      <c r="AH1104" s="205">
        <v>0</v>
      </c>
      <c r="AI1104" s="205">
        <v>0</v>
      </c>
      <c r="AJ1104" s="205">
        <v>0</v>
      </c>
      <c r="AK1104" s="205">
        <v>554</v>
      </c>
      <c r="AL1104" s="211">
        <f>7048.18*AK1104/I1104</f>
        <v>1993.8172589869282</v>
      </c>
      <c r="AM1104" s="205">
        <v>0</v>
      </c>
      <c r="AN1104" s="205">
        <v>0</v>
      </c>
      <c r="AO1104" s="211">
        <v>0</v>
      </c>
      <c r="AP1104" s="205">
        <v>0</v>
      </c>
      <c r="AQ1104" s="204">
        <v>0</v>
      </c>
      <c r="AR1104" s="204">
        <v>0</v>
      </c>
    </row>
    <row r="1105" spans="1:44" s="204" customFormat="1" ht="36" customHeight="1">
      <c r="A1105" s="204">
        <v>1</v>
      </c>
      <c r="B1105" s="207">
        <f>SUBTOTAL(103,$A$1027:A1105)</f>
        <v>79</v>
      </c>
      <c r="C1105" s="197" t="s">
        <v>542</v>
      </c>
      <c r="D1105" s="199">
        <v>1985</v>
      </c>
      <c r="E1105" s="199"/>
      <c r="F1105" s="208" t="s">
        <v>305</v>
      </c>
      <c r="G1105" s="199">
        <v>2</v>
      </c>
      <c r="H1105" s="199" t="s">
        <v>297</v>
      </c>
      <c r="I1105" s="200">
        <v>626.1</v>
      </c>
      <c r="J1105" s="200">
        <v>568.4</v>
      </c>
      <c r="K1105" s="200">
        <v>568.4</v>
      </c>
      <c r="L1105" s="209">
        <v>44</v>
      </c>
      <c r="M1105" s="199" t="s">
        <v>260</v>
      </c>
      <c r="N1105" s="199" t="s">
        <v>264</v>
      </c>
      <c r="O1105" s="202" t="s">
        <v>1338</v>
      </c>
      <c r="P1105" s="203">
        <v>2185133.9699999997</v>
      </c>
      <c r="Q1105" s="203">
        <v>0</v>
      </c>
      <c r="R1105" s="203">
        <v>0</v>
      </c>
      <c r="S1105" s="203">
        <f t="shared" si="308"/>
        <v>2185133.9699999997</v>
      </c>
      <c r="T1105" s="203">
        <f t="shared" si="309"/>
        <v>3490.0718255869665</v>
      </c>
      <c r="U1105" s="203">
        <v>6161.1747388596077</v>
      </c>
      <c r="V1105" s="210">
        <v>6161.1747388596077</v>
      </c>
      <c r="W1105" s="210">
        <f t="shared" si="310"/>
        <v>6161.1747388596077</v>
      </c>
      <c r="X1105" s="210">
        <f t="shared" si="311"/>
        <v>2671.1029132726412</v>
      </c>
      <c r="Y1105" s="205">
        <v>0</v>
      </c>
      <c r="Z1105" s="205">
        <v>0</v>
      </c>
      <c r="AA1105" s="205">
        <v>0</v>
      </c>
      <c r="AB1105" s="205">
        <v>0</v>
      </c>
      <c r="AC1105" s="205">
        <v>0</v>
      </c>
      <c r="AD1105" s="205">
        <v>0</v>
      </c>
      <c r="AE1105" s="205">
        <v>0</v>
      </c>
      <c r="AF1105" s="211">
        <v>0</v>
      </c>
      <c r="AG1105" s="205">
        <v>432.6</v>
      </c>
      <c r="AH1105" s="211">
        <f t="shared" ref="AH1105:AH1113" si="313">8917.04*AG1105/I1105</f>
        <v>6161.1747388596077</v>
      </c>
      <c r="AI1105" s="205">
        <v>0</v>
      </c>
      <c r="AJ1105" s="205">
        <v>0</v>
      </c>
      <c r="AK1105" s="205">
        <v>0</v>
      </c>
      <c r="AL1105" s="211">
        <v>0</v>
      </c>
      <c r="AM1105" s="205">
        <v>0</v>
      </c>
      <c r="AN1105" s="205">
        <v>0</v>
      </c>
      <c r="AO1105" s="211">
        <v>0</v>
      </c>
      <c r="AP1105" s="205">
        <v>0</v>
      </c>
      <c r="AQ1105" s="204">
        <v>0</v>
      </c>
      <c r="AR1105" s="204">
        <v>0</v>
      </c>
    </row>
    <row r="1106" spans="1:44" s="204" customFormat="1" ht="36" customHeight="1">
      <c r="A1106" s="204">
        <v>1</v>
      </c>
      <c r="B1106" s="207">
        <f>SUBTOTAL(103,$A$1027:A1106)</f>
        <v>80</v>
      </c>
      <c r="C1106" s="197" t="s">
        <v>548</v>
      </c>
      <c r="D1106" s="199" t="s">
        <v>355</v>
      </c>
      <c r="E1106" s="199"/>
      <c r="F1106" s="208" t="s">
        <v>262</v>
      </c>
      <c r="G1106" s="199" t="s">
        <v>302</v>
      </c>
      <c r="H1106" s="199" t="s">
        <v>306</v>
      </c>
      <c r="I1106" s="200">
        <v>2170</v>
      </c>
      <c r="J1106" s="200">
        <v>2000.7</v>
      </c>
      <c r="K1106" s="200">
        <v>2000.7</v>
      </c>
      <c r="L1106" s="209">
        <v>125</v>
      </c>
      <c r="M1106" s="199" t="s">
        <v>260</v>
      </c>
      <c r="N1106" s="199" t="s">
        <v>264</v>
      </c>
      <c r="O1106" s="202" t="s">
        <v>1037</v>
      </c>
      <c r="P1106" s="203">
        <v>3877535.8</v>
      </c>
      <c r="Q1106" s="203">
        <v>0</v>
      </c>
      <c r="R1106" s="203">
        <v>0</v>
      </c>
      <c r="S1106" s="203">
        <f t="shared" si="308"/>
        <v>3877535.8</v>
      </c>
      <c r="T1106" s="203">
        <f t="shared" si="309"/>
        <v>1786.8828571428571</v>
      </c>
      <c r="U1106" s="203">
        <v>2675.1120000000005</v>
      </c>
      <c r="V1106" s="210">
        <v>2675.1120000000005</v>
      </c>
      <c r="W1106" s="210">
        <f t="shared" si="310"/>
        <v>2675.1120000000005</v>
      </c>
      <c r="X1106" s="210">
        <f t="shared" si="311"/>
        <v>888.22914285714342</v>
      </c>
      <c r="Y1106" s="205">
        <v>0</v>
      </c>
      <c r="Z1106" s="205">
        <v>0</v>
      </c>
      <c r="AA1106" s="205">
        <v>0</v>
      </c>
      <c r="AB1106" s="205">
        <v>0</v>
      </c>
      <c r="AC1106" s="205">
        <v>0</v>
      </c>
      <c r="AD1106" s="205">
        <v>0</v>
      </c>
      <c r="AE1106" s="205">
        <v>0</v>
      </c>
      <c r="AF1106" s="211">
        <v>0</v>
      </c>
      <c r="AG1106" s="205">
        <v>651</v>
      </c>
      <c r="AH1106" s="211">
        <f t="shared" si="313"/>
        <v>2675.1120000000005</v>
      </c>
      <c r="AI1106" s="205">
        <v>0</v>
      </c>
      <c r="AJ1106" s="205">
        <v>0</v>
      </c>
      <c r="AK1106" s="205">
        <v>0</v>
      </c>
      <c r="AL1106" s="211">
        <v>0</v>
      </c>
      <c r="AM1106" s="205">
        <v>0</v>
      </c>
      <c r="AN1106" s="205">
        <v>0</v>
      </c>
      <c r="AO1106" s="211">
        <v>0</v>
      </c>
      <c r="AP1106" s="205">
        <v>0</v>
      </c>
      <c r="AQ1106" s="204">
        <v>0</v>
      </c>
      <c r="AR1106" s="204">
        <v>0</v>
      </c>
    </row>
    <row r="1107" spans="1:44" s="204" customFormat="1" ht="36" customHeight="1">
      <c r="A1107" s="204">
        <v>1</v>
      </c>
      <c r="B1107" s="207">
        <f>SUBTOTAL(103,$A$1027:A1107)</f>
        <v>81</v>
      </c>
      <c r="C1107" s="197" t="s">
        <v>2391</v>
      </c>
      <c r="D1107" s="199">
        <v>1975</v>
      </c>
      <c r="E1107" s="199"/>
      <c r="F1107" s="208" t="s">
        <v>312</v>
      </c>
      <c r="G1107" s="199">
        <v>5</v>
      </c>
      <c r="H1107" s="199">
        <v>4</v>
      </c>
      <c r="I1107" s="200">
        <v>4051.1</v>
      </c>
      <c r="J1107" s="200">
        <v>3064</v>
      </c>
      <c r="K1107" s="200">
        <v>2752.8</v>
      </c>
      <c r="L1107" s="209">
        <v>143</v>
      </c>
      <c r="M1107" s="199" t="s">
        <v>260</v>
      </c>
      <c r="N1107" s="199" t="s">
        <v>264</v>
      </c>
      <c r="O1107" s="202" t="s">
        <v>1277</v>
      </c>
      <c r="P1107" s="203">
        <v>4287245.8</v>
      </c>
      <c r="Q1107" s="203">
        <v>0</v>
      </c>
      <c r="R1107" s="203">
        <v>0</v>
      </c>
      <c r="S1107" s="203">
        <f>P1107-Q1107-R1107</f>
        <v>4287245.8</v>
      </c>
      <c r="T1107" s="203">
        <f>P1107/I1107</f>
        <v>1058.2917726049714</v>
      </c>
      <c r="U1107" s="203">
        <v>1934.8024388437711</v>
      </c>
      <c r="V1107" s="210">
        <v>1934.8024388437711</v>
      </c>
      <c r="W1107" s="210">
        <f t="shared" si="310"/>
        <v>1934.8024388437711</v>
      </c>
      <c r="X1107" s="210">
        <f t="shared" si="311"/>
        <v>876.51066623879979</v>
      </c>
      <c r="Y1107" s="205">
        <v>0</v>
      </c>
      <c r="Z1107" s="205">
        <v>0</v>
      </c>
      <c r="AA1107" s="205">
        <v>0</v>
      </c>
      <c r="AB1107" s="205">
        <v>0</v>
      </c>
      <c r="AC1107" s="205">
        <v>0</v>
      </c>
      <c r="AD1107" s="205">
        <v>0</v>
      </c>
      <c r="AE1107" s="205">
        <v>0</v>
      </c>
      <c r="AF1107" s="211">
        <v>0</v>
      </c>
      <c r="AG1107" s="205">
        <v>879</v>
      </c>
      <c r="AH1107" s="211">
        <f t="shared" si="313"/>
        <v>1934.8024388437711</v>
      </c>
      <c r="AI1107" s="205">
        <v>0</v>
      </c>
      <c r="AJ1107" s="205">
        <v>0</v>
      </c>
      <c r="AK1107" s="205">
        <v>0</v>
      </c>
      <c r="AL1107" s="211">
        <v>0</v>
      </c>
      <c r="AM1107" s="205">
        <v>0</v>
      </c>
      <c r="AN1107" s="205">
        <v>0</v>
      </c>
      <c r="AO1107" s="211">
        <v>0</v>
      </c>
      <c r="AP1107" s="205">
        <v>0</v>
      </c>
      <c r="AQ1107" s="204">
        <v>0</v>
      </c>
      <c r="AR1107" s="204">
        <v>0</v>
      </c>
    </row>
    <row r="1108" spans="1:44" s="204" customFormat="1" ht="36" customHeight="1">
      <c r="A1108" s="204">
        <v>1</v>
      </c>
      <c r="B1108" s="207">
        <f>SUBTOTAL(103,$A$1027:A1108)</f>
        <v>82</v>
      </c>
      <c r="C1108" s="197" t="s">
        <v>1333</v>
      </c>
      <c r="D1108" s="199">
        <v>1994</v>
      </c>
      <c r="E1108" s="199"/>
      <c r="F1108" s="208" t="s">
        <v>262</v>
      </c>
      <c r="G1108" s="199">
        <v>4</v>
      </c>
      <c r="H1108" s="199" t="s">
        <v>306</v>
      </c>
      <c r="I1108" s="200">
        <v>1861.8</v>
      </c>
      <c r="J1108" s="200">
        <v>1644.3</v>
      </c>
      <c r="K1108" s="200">
        <v>1644.3</v>
      </c>
      <c r="L1108" s="209">
        <v>71</v>
      </c>
      <c r="M1108" s="199" t="s">
        <v>260</v>
      </c>
      <c r="N1108" s="199" t="s">
        <v>264</v>
      </c>
      <c r="O1108" s="202" t="s">
        <v>1351</v>
      </c>
      <c r="P1108" s="203">
        <v>3114943.65</v>
      </c>
      <c r="Q1108" s="203">
        <v>0</v>
      </c>
      <c r="R1108" s="203">
        <v>0</v>
      </c>
      <c r="S1108" s="203">
        <f t="shared" si="308"/>
        <v>3114943.65</v>
      </c>
      <c r="T1108" s="203">
        <f t="shared" si="309"/>
        <v>1673.0817757009345</v>
      </c>
      <c r="U1108" s="203">
        <v>3208.9466108067468</v>
      </c>
      <c r="V1108" s="210">
        <v>3208.9466108067468</v>
      </c>
      <c r="W1108" s="210">
        <f t="shared" si="310"/>
        <v>3208.9466108067468</v>
      </c>
      <c r="X1108" s="210">
        <f t="shared" si="311"/>
        <v>1535.8648351058123</v>
      </c>
      <c r="Y1108" s="205">
        <v>0</v>
      </c>
      <c r="Z1108" s="205">
        <v>0</v>
      </c>
      <c r="AA1108" s="205">
        <v>0</v>
      </c>
      <c r="AB1108" s="205">
        <v>0</v>
      </c>
      <c r="AC1108" s="205">
        <v>0</v>
      </c>
      <c r="AD1108" s="205">
        <v>0</v>
      </c>
      <c r="AE1108" s="205">
        <v>0</v>
      </c>
      <c r="AF1108" s="211">
        <v>0</v>
      </c>
      <c r="AG1108" s="205">
        <v>670</v>
      </c>
      <c r="AH1108" s="211">
        <f t="shared" si="313"/>
        <v>3208.9466108067468</v>
      </c>
      <c r="AI1108" s="205">
        <v>0</v>
      </c>
      <c r="AJ1108" s="205">
        <v>0</v>
      </c>
      <c r="AK1108" s="205">
        <v>0</v>
      </c>
      <c r="AL1108" s="211">
        <v>0</v>
      </c>
      <c r="AM1108" s="205">
        <v>0</v>
      </c>
      <c r="AN1108" s="205">
        <v>0</v>
      </c>
      <c r="AO1108" s="211">
        <v>0</v>
      </c>
      <c r="AP1108" s="205">
        <v>0</v>
      </c>
      <c r="AQ1108" s="204">
        <v>0</v>
      </c>
      <c r="AR1108" s="204">
        <v>0</v>
      </c>
    </row>
    <row r="1109" spans="1:44" s="204" customFormat="1" ht="36" customHeight="1">
      <c r="A1109" s="204">
        <v>1</v>
      </c>
      <c r="B1109" s="207">
        <f>SUBTOTAL(103,$A$1027:A1109)</f>
        <v>83</v>
      </c>
      <c r="C1109" s="197" t="s">
        <v>551</v>
      </c>
      <c r="D1109" s="199" t="s">
        <v>301</v>
      </c>
      <c r="E1109" s="199"/>
      <c r="F1109" s="208" t="s">
        <v>305</v>
      </c>
      <c r="G1109" s="199" t="s">
        <v>345</v>
      </c>
      <c r="H1109" s="199" t="s">
        <v>2189</v>
      </c>
      <c r="I1109" s="200">
        <v>8158.5</v>
      </c>
      <c r="J1109" s="200">
        <v>6419.1</v>
      </c>
      <c r="K1109" s="200">
        <v>6419.1</v>
      </c>
      <c r="L1109" s="209">
        <v>324</v>
      </c>
      <c r="M1109" s="199" t="s">
        <v>260</v>
      </c>
      <c r="N1109" s="199" t="s">
        <v>264</v>
      </c>
      <c r="O1109" s="202" t="s">
        <v>1338</v>
      </c>
      <c r="P1109" s="203">
        <v>5340026.92</v>
      </c>
      <c r="Q1109" s="203">
        <v>0</v>
      </c>
      <c r="R1109" s="203">
        <v>0</v>
      </c>
      <c r="S1109" s="203">
        <f t="shared" si="308"/>
        <v>5340026.92</v>
      </c>
      <c r="T1109" s="203">
        <f t="shared" si="309"/>
        <v>654.53538272966841</v>
      </c>
      <c r="U1109" s="203">
        <v>1844.9425163939452</v>
      </c>
      <c r="V1109" s="210">
        <v>1844.9425163939452</v>
      </c>
      <c r="W1109" s="210">
        <f t="shared" si="310"/>
        <v>1844.9425163939452</v>
      </c>
      <c r="X1109" s="210">
        <f t="shared" si="311"/>
        <v>1190.4071336642769</v>
      </c>
      <c r="Y1109" s="205">
        <v>0</v>
      </c>
      <c r="Z1109" s="205">
        <v>0</v>
      </c>
      <c r="AA1109" s="205">
        <v>0</v>
      </c>
      <c r="AB1109" s="205">
        <v>0</v>
      </c>
      <c r="AC1109" s="205">
        <v>0</v>
      </c>
      <c r="AD1109" s="205">
        <v>0</v>
      </c>
      <c r="AE1109" s="205">
        <v>0</v>
      </c>
      <c r="AF1109" s="211">
        <v>0</v>
      </c>
      <c r="AG1109" s="205">
        <v>1688</v>
      </c>
      <c r="AH1109" s="211">
        <f t="shared" si="313"/>
        <v>1844.9425163939452</v>
      </c>
      <c r="AI1109" s="205">
        <v>0</v>
      </c>
      <c r="AJ1109" s="205">
        <v>0</v>
      </c>
      <c r="AK1109" s="205">
        <v>0</v>
      </c>
      <c r="AL1109" s="211">
        <v>0</v>
      </c>
      <c r="AM1109" s="205">
        <v>0</v>
      </c>
      <c r="AN1109" s="205">
        <v>0</v>
      </c>
      <c r="AO1109" s="211">
        <v>0</v>
      </c>
      <c r="AP1109" s="205">
        <v>0</v>
      </c>
      <c r="AQ1109" s="204">
        <v>0</v>
      </c>
      <c r="AR1109" s="204">
        <v>0</v>
      </c>
    </row>
    <row r="1110" spans="1:44" s="204" customFormat="1" ht="36" customHeight="1">
      <c r="A1110" s="204">
        <v>1</v>
      </c>
      <c r="B1110" s="207">
        <f>SUBTOTAL(103,$A$1027:A1110)</f>
        <v>84</v>
      </c>
      <c r="C1110" s="197" t="s">
        <v>1337</v>
      </c>
      <c r="D1110" s="199">
        <v>1976</v>
      </c>
      <c r="E1110" s="199"/>
      <c r="F1110" s="208" t="s">
        <v>262</v>
      </c>
      <c r="G1110" s="199">
        <v>5</v>
      </c>
      <c r="H1110" s="199" t="s">
        <v>2190</v>
      </c>
      <c r="I1110" s="200">
        <v>18701</v>
      </c>
      <c r="J1110" s="200">
        <v>10438.450000000001</v>
      </c>
      <c r="K1110" s="200">
        <v>6661.1</v>
      </c>
      <c r="L1110" s="209">
        <v>448</v>
      </c>
      <c r="M1110" s="199" t="s">
        <v>260</v>
      </c>
      <c r="N1110" s="199" t="s">
        <v>264</v>
      </c>
      <c r="O1110" s="202" t="s">
        <v>1354</v>
      </c>
      <c r="P1110" s="203">
        <v>15076461.75</v>
      </c>
      <c r="Q1110" s="203">
        <v>0</v>
      </c>
      <c r="R1110" s="203">
        <v>0</v>
      </c>
      <c r="S1110" s="203">
        <f t="shared" si="308"/>
        <v>15076461.75</v>
      </c>
      <c r="T1110" s="203">
        <f t="shared" si="309"/>
        <v>806.18478958344474</v>
      </c>
      <c r="U1110" s="203">
        <f>W1110</f>
        <v>1924.3087710817604</v>
      </c>
      <c r="V1110" s="210">
        <f>W1110</f>
        <v>1924.3087710817604</v>
      </c>
      <c r="W1110" s="210">
        <f t="shared" si="310"/>
        <v>1924.3087710817604</v>
      </c>
      <c r="X1110" s="210">
        <f t="shared" si="311"/>
        <v>1118.1239814983155</v>
      </c>
      <c r="Y1110" s="205">
        <v>0</v>
      </c>
      <c r="Z1110" s="205">
        <v>0</v>
      </c>
      <c r="AA1110" s="205">
        <v>0</v>
      </c>
      <c r="AB1110" s="205">
        <v>0</v>
      </c>
      <c r="AC1110" s="205">
        <v>0</v>
      </c>
      <c r="AD1110" s="205">
        <v>0</v>
      </c>
      <c r="AE1110" s="205">
        <v>0</v>
      </c>
      <c r="AF1110" s="211">
        <v>0</v>
      </c>
      <c r="AG1110" s="205">
        <v>4035.7</v>
      </c>
      <c r="AH1110" s="211">
        <f t="shared" si="313"/>
        <v>1924.3087710817604</v>
      </c>
      <c r="AI1110" s="205">
        <v>0</v>
      </c>
      <c r="AJ1110" s="205">
        <v>0</v>
      </c>
      <c r="AK1110" s="205">
        <v>0</v>
      </c>
      <c r="AL1110" s="211">
        <v>0</v>
      </c>
      <c r="AM1110" s="205">
        <v>0</v>
      </c>
      <c r="AN1110" s="205">
        <v>0</v>
      </c>
      <c r="AO1110" s="211">
        <v>0</v>
      </c>
      <c r="AP1110" s="205">
        <v>0</v>
      </c>
      <c r="AQ1110" s="204">
        <v>0</v>
      </c>
      <c r="AR1110" s="204">
        <v>0</v>
      </c>
    </row>
    <row r="1111" spans="1:44" s="204" customFormat="1" ht="36" customHeight="1">
      <c r="A1111" s="204">
        <v>1</v>
      </c>
      <c r="B1111" s="207">
        <f>SUBTOTAL(103,$A$1027:A1111)</f>
        <v>85</v>
      </c>
      <c r="C1111" s="197" t="s">
        <v>522</v>
      </c>
      <c r="D1111" s="199" t="s">
        <v>348</v>
      </c>
      <c r="E1111" s="199"/>
      <c r="F1111" s="208" t="s">
        <v>262</v>
      </c>
      <c r="G1111" s="199" t="s">
        <v>306</v>
      </c>
      <c r="H1111" s="199" t="s">
        <v>297</v>
      </c>
      <c r="I1111" s="200">
        <v>944.2</v>
      </c>
      <c r="J1111" s="200">
        <v>863.6</v>
      </c>
      <c r="K1111" s="200">
        <v>863.6</v>
      </c>
      <c r="L1111" s="209">
        <v>47</v>
      </c>
      <c r="M1111" s="199" t="s">
        <v>260</v>
      </c>
      <c r="N1111" s="199" t="s">
        <v>264</v>
      </c>
      <c r="O1111" s="202" t="s">
        <v>1352</v>
      </c>
      <c r="P1111" s="203">
        <v>4161500</v>
      </c>
      <c r="Q1111" s="203">
        <v>0</v>
      </c>
      <c r="R1111" s="203">
        <v>0</v>
      </c>
      <c r="S1111" s="203">
        <f>P1111-Q1111-R1111</f>
        <v>4161500</v>
      </c>
      <c r="T1111" s="203">
        <f t="shared" si="309"/>
        <v>4407.4348654945979</v>
      </c>
      <c r="U1111" s="203">
        <f>V1111</f>
        <v>4801.9988654945982</v>
      </c>
      <c r="V1111" s="210">
        <v>4801.9988654945982</v>
      </c>
      <c r="W1111" s="210">
        <f t="shared" si="310"/>
        <v>4801.9988654945982</v>
      </c>
      <c r="X1111" s="210">
        <f t="shared" si="311"/>
        <v>394.56400000000031</v>
      </c>
      <c r="Y1111" s="205">
        <v>0</v>
      </c>
      <c r="Z1111" s="205">
        <v>0</v>
      </c>
      <c r="AA1111" s="205">
        <v>0</v>
      </c>
      <c r="AB1111" s="205">
        <v>0</v>
      </c>
      <c r="AC1111" s="205">
        <v>0</v>
      </c>
      <c r="AD1111" s="205">
        <v>0</v>
      </c>
      <c r="AE1111" s="205">
        <v>0</v>
      </c>
      <c r="AF1111" s="211">
        <v>0</v>
      </c>
      <c r="AG1111" s="205">
        <v>508.47</v>
      </c>
      <c r="AH1111" s="211">
        <f t="shared" si="313"/>
        <v>4801.9988654945982</v>
      </c>
      <c r="AI1111" s="205">
        <v>0</v>
      </c>
      <c r="AJ1111" s="205">
        <v>0</v>
      </c>
      <c r="AK1111" s="205">
        <v>0</v>
      </c>
      <c r="AL1111" s="211">
        <v>0</v>
      </c>
      <c r="AM1111" s="205">
        <v>0</v>
      </c>
      <c r="AN1111" s="205">
        <v>0</v>
      </c>
      <c r="AO1111" s="211">
        <v>0</v>
      </c>
      <c r="AP1111" s="205">
        <v>0</v>
      </c>
      <c r="AQ1111" s="204">
        <v>0</v>
      </c>
      <c r="AR1111" s="204">
        <v>0</v>
      </c>
    </row>
    <row r="1112" spans="1:44" s="204" customFormat="1" ht="36" customHeight="1">
      <c r="A1112" s="204">
        <v>1</v>
      </c>
      <c r="B1112" s="207">
        <f>SUBTOTAL(103,$A$1027:A1112)</f>
        <v>86</v>
      </c>
      <c r="C1112" s="197" t="s">
        <v>764</v>
      </c>
      <c r="D1112" s="199">
        <v>1961</v>
      </c>
      <c r="E1112" s="199"/>
      <c r="F1112" s="208" t="s">
        <v>262</v>
      </c>
      <c r="G1112" s="199">
        <v>4</v>
      </c>
      <c r="H1112" s="199" t="s">
        <v>297</v>
      </c>
      <c r="I1112" s="200">
        <v>1116.9000000000001</v>
      </c>
      <c r="J1112" s="200">
        <v>860.4</v>
      </c>
      <c r="K1112" s="200">
        <v>748.8</v>
      </c>
      <c r="L1112" s="209">
        <v>36</v>
      </c>
      <c r="M1112" s="199" t="s">
        <v>260</v>
      </c>
      <c r="N1112" s="199" t="s">
        <v>264</v>
      </c>
      <c r="O1112" s="202" t="s">
        <v>1542</v>
      </c>
      <c r="P1112" s="203">
        <v>4161500</v>
      </c>
      <c r="Q1112" s="203">
        <v>0</v>
      </c>
      <c r="R1112" s="203">
        <v>0</v>
      </c>
      <c r="S1112" s="203">
        <f>P1112-Q1112-R1112</f>
        <v>4161500</v>
      </c>
      <c r="T1112" s="203">
        <f t="shared" si="309"/>
        <v>3725.9378637299665</v>
      </c>
      <c r="U1112" s="203">
        <f>V1112</f>
        <v>4131.5858178887993</v>
      </c>
      <c r="V1112" s="210">
        <v>4131.5858178887993</v>
      </c>
      <c r="W1112" s="210">
        <f t="shared" si="310"/>
        <v>4131.5858178887993</v>
      </c>
      <c r="X1112" s="210">
        <f t="shared" si="311"/>
        <v>405.64795415883282</v>
      </c>
      <c r="Y1112" s="205">
        <v>0</v>
      </c>
      <c r="Z1112" s="205">
        <v>0</v>
      </c>
      <c r="AA1112" s="205">
        <v>0</v>
      </c>
      <c r="AB1112" s="205">
        <v>0</v>
      </c>
      <c r="AC1112" s="205">
        <v>0</v>
      </c>
      <c r="AD1112" s="205">
        <v>0</v>
      </c>
      <c r="AE1112" s="205">
        <v>0</v>
      </c>
      <c r="AF1112" s="211">
        <v>0</v>
      </c>
      <c r="AG1112" s="205">
        <v>517.5</v>
      </c>
      <c r="AH1112" s="211">
        <f t="shared" si="313"/>
        <v>4131.5858178887993</v>
      </c>
      <c r="AI1112" s="205">
        <v>0</v>
      </c>
      <c r="AJ1112" s="205">
        <v>0</v>
      </c>
      <c r="AK1112" s="205">
        <v>0</v>
      </c>
      <c r="AL1112" s="211">
        <v>0</v>
      </c>
      <c r="AM1112" s="205">
        <v>0</v>
      </c>
      <c r="AN1112" s="205">
        <v>0</v>
      </c>
      <c r="AO1112" s="211">
        <v>0</v>
      </c>
      <c r="AP1112" s="205">
        <v>0</v>
      </c>
      <c r="AQ1112" s="204">
        <v>0</v>
      </c>
      <c r="AR1112" s="204">
        <v>0</v>
      </c>
    </row>
    <row r="1113" spans="1:44" s="204" customFormat="1" ht="36" customHeight="1">
      <c r="A1113" s="204">
        <v>1</v>
      </c>
      <c r="B1113" s="207">
        <f>SUBTOTAL(103,$A$1027:A1113)</f>
        <v>87</v>
      </c>
      <c r="C1113" s="197" t="s">
        <v>540</v>
      </c>
      <c r="D1113" s="199" t="s">
        <v>357</v>
      </c>
      <c r="E1113" s="199"/>
      <c r="F1113" s="208" t="s">
        <v>358</v>
      </c>
      <c r="G1113" s="199" t="s">
        <v>297</v>
      </c>
      <c r="H1113" s="199" t="s">
        <v>297</v>
      </c>
      <c r="I1113" s="200">
        <v>583.5</v>
      </c>
      <c r="J1113" s="200">
        <v>558.1</v>
      </c>
      <c r="K1113" s="200">
        <v>558.1</v>
      </c>
      <c r="L1113" s="209">
        <v>39</v>
      </c>
      <c r="M1113" s="199" t="s">
        <v>260</v>
      </c>
      <c r="N1113" s="199" t="s">
        <v>264</v>
      </c>
      <c r="O1113" s="202" t="s">
        <v>1595</v>
      </c>
      <c r="P1113" s="203">
        <v>5146392.51</v>
      </c>
      <c r="Q1113" s="203">
        <v>0</v>
      </c>
      <c r="R1113" s="203">
        <v>0</v>
      </c>
      <c r="S1113" s="203">
        <f>P1113-Q1113-R1113</f>
        <v>5146392.51</v>
      </c>
      <c r="T1113" s="203">
        <f t="shared" si="309"/>
        <v>8819.8671979434439</v>
      </c>
      <c r="U1113" s="203">
        <v>9260.8847300771213</v>
      </c>
      <c r="V1113" s="210">
        <v>9260.8847300771213</v>
      </c>
      <c r="W1113" s="210">
        <f t="shared" si="310"/>
        <v>9260.8847300771213</v>
      </c>
      <c r="X1113" s="210">
        <f t="shared" si="311"/>
        <v>441.01753213367738</v>
      </c>
      <c r="Y1113" s="205">
        <v>0</v>
      </c>
      <c r="Z1113" s="205">
        <v>0</v>
      </c>
      <c r="AA1113" s="205">
        <v>0</v>
      </c>
      <c r="AB1113" s="205">
        <v>0</v>
      </c>
      <c r="AC1113" s="205">
        <v>0</v>
      </c>
      <c r="AD1113" s="205">
        <v>0</v>
      </c>
      <c r="AE1113" s="205">
        <v>0</v>
      </c>
      <c r="AF1113" s="211">
        <v>0</v>
      </c>
      <c r="AG1113" s="205">
        <v>606</v>
      </c>
      <c r="AH1113" s="211">
        <f t="shared" si="313"/>
        <v>9260.8847300771213</v>
      </c>
      <c r="AI1113" s="205">
        <v>0</v>
      </c>
      <c r="AJ1113" s="205">
        <v>0</v>
      </c>
      <c r="AK1113" s="205">
        <v>0</v>
      </c>
      <c r="AL1113" s="211">
        <v>0</v>
      </c>
      <c r="AM1113" s="205">
        <v>0</v>
      </c>
      <c r="AN1113" s="205">
        <v>0</v>
      </c>
      <c r="AO1113" s="211">
        <v>0</v>
      </c>
      <c r="AP1113" s="205">
        <v>0</v>
      </c>
      <c r="AQ1113" s="204">
        <v>0</v>
      </c>
      <c r="AR1113" s="204">
        <v>0</v>
      </c>
    </row>
    <row r="1114" spans="1:44" s="204" customFormat="1" ht="36" customHeight="1">
      <c r="A1114" s="204">
        <v>1</v>
      </c>
      <c r="B1114" s="207">
        <f>SUBTOTAL(103,$A$1027:A1114)</f>
        <v>88</v>
      </c>
      <c r="C1114" s="197" t="s">
        <v>1066</v>
      </c>
      <c r="D1114" s="199">
        <v>1959</v>
      </c>
      <c r="E1114" s="199"/>
      <c r="F1114" s="208" t="s">
        <v>262</v>
      </c>
      <c r="G1114" s="199" t="s">
        <v>306</v>
      </c>
      <c r="H1114" s="199" t="s">
        <v>306</v>
      </c>
      <c r="I1114" s="200">
        <v>1764.5</v>
      </c>
      <c r="J1114" s="200">
        <v>2310</v>
      </c>
      <c r="K1114" s="200">
        <v>1604.9</v>
      </c>
      <c r="L1114" s="209">
        <v>64</v>
      </c>
      <c r="M1114" s="199" t="s">
        <v>260</v>
      </c>
      <c r="N1114" s="199" t="s">
        <v>264</v>
      </c>
      <c r="O1114" s="202" t="s">
        <v>1353</v>
      </c>
      <c r="P1114" s="203">
        <v>3336923.37</v>
      </c>
      <c r="Q1114" s="203">
        <v>0</v>
      </c>
      <c r="R1114" s="203">
        <v>0</v>
      </c>
      <c r="S1114" s="203">
        <f>P1114-Q1114-R1114</f>
        <v>3336923.37</v>
      </c>
      <c r="T1114" s="203">
        <f t="shared" si="309"/>
        <v>1891.1438764522529</v>
      </c>
      <c r="U1114" s="203">
        <v>6088.7966775857185</v>
      </c>
      <c r="V1114" s="210">
        <v>6088.7966775857185</v>
      </c>
      <c r="W1114" s="210">
        <f t="shared" si="310"/>
        <v>6088.7966775857185</v>
      </c>
      <c r="X1114" s="210">
        <f t="shared" si="311"/>
        <v>4197.6528011334658</v>
      </c>
      <c r="Y1114" s="205">
        <v>0</v>
      </c>
      <c r="Z1114" s="205">
        <v>0</v>
      </c>
      <c r="AA1114" s="205">
        <v>0</v>
      </c>
      <c r="AB1114" s="205">
        <v>0</v>
      </c>
      <c r="AC1114" s="205">
        <v>0</v>
      </c>
      <c r="AD1114" s="205">
        <v>0</v>
      </c>
      <c r="AE1114" s="205">
        <v>0</v>
      </c>
      <c r="AF1114" s="211">
        <v>0</v>
      </c>
      <c r="AG1114" s="205">
        <v>0</v>
      </c>
      <c r="AH1114" s="205">
        <v>0</v>
      </c>
      <c r="AI1114" s="205">
        <v>0</v>
      </c>
      <c r="AJ1114" s="205">
        <v>0</v>
      </c>
      <c r="AK1114" s="205">
        <v>1524.32</v>
      </c>
      <c r="AL1114" s="211">
        <f>7048.18*AK1114/I1114</f>
        <v>6088.7966775857185</v>
      </c>
      <c r="AM1114" s="205">
        <v>0</v>
      </c>
      <c r="AN1114" s="205">
        <v>0</v>
      </c>
      <c r="AO1114" s="211">
        <v>0</v>
      </c>
      <c r="AP1114" s="205">
        <v>0</v>
      </c>
      <c r="AQ1114" s="204">
        <v>0</v>
      </c>
      <c r="AR1114" s="204">
        <v>0</v>
      </c>
    </row>
    <row r="1115" spans="1:44" s="204" customFormat="1" ht="36" customHeight="1">
      <c r="A1115" s="204">
        <v>1</v>
      </c>
      <c r="B1115" s="207">
        <f>SUBTOTAL(103,$A$1027:A1115)</f>
        <v>89</v>
      </c>
      <c r="C1115" s="197" t="s">
        <v>765</v>
      </c>
      <c r="D1115" s="199">
        <v>1963</v>
      </c>
      <c r="E1115" s="199"/>
      <c r="F1115" s="208" t="s">
        <v>262</v>
      </c>
      <c r="G1115" s="199">
        <v>4</v>
      </c>
      <c r="H1115" s="199" t="s">
        <v>297</v>
      </c>
      <c r="I1115" s="200">
        <v>1438.7</v>
      </c>
      <c r="J1115" s="200">
        <v>1260.7</v>
      </c>
      <c r="K1115" s="200">
        <v>1260.7</v>
      </c>
      <c r="L1115" s="209">
        <v>54</v>
      </c>
      <c r="M1115" s="199" t="s">
        <v>260</v>
      </c>
      <c r="N1115" s="199" t="s">
        <v>292</v>
      </c>
      <c r="O1115" s="202" t="s">
        <v>778</v>
      </c>
      <c r="P1115" s="203">
        <v>4636000</v>
      </c>
      <c r="Q1115" s="203">
        <v>0</v>
      </c>
      <c r="R1115" s="203">
        <v>0</v>
      </c>
      <c r="S1115" s="203">
        <f t="shared" ref="S1115:S1130" si="314">P1115-Q1115-R1115</f>
        <v>4636000</v>
      </c>
      <c r="T1115" s="203">
        <f t="shared" si="309"/>
        <v>3222.3535135886564</v>
      </c>
      <c r="U1115" s="203">
        <f>V1115</f>
        <v>3408.8913602557868</v>
      </c>
      <c r="V1115" s="210">
        <v>3408.8913602557868</v>
      </c>
      <c r="W1115" s="210">
        <f t="shared" si="310"/>
        <v>3408.8913602557868</v>
      </c>
      <c r="X1115" s="210">
        <f t="shared" si="311"/>
        <v>186.53784666713045</v>
      </c>
      <c r="Y1115" s="205">
        <v>0</v>
      </c>
      <c r="Z1115" s="205">
        <v>0</v>
      </c>
      <c r="AA1115" s="205">
        <v>0</v>
      </c>
      <c r="AB1115" s="205">
        <v>0</v>
      </c>
      <c r="AC1115" s="205">
        <v>0</v>
      </c>
      <c r="AD1115" s="205">
        <v>0</v>
      </c>
      <c r="AE1115" s="205">
        <v>0</v>
      </c>
      <c r="AF1115" s="211">
        <v>0</v>
      </c>
      <c r="AG1115" s="205">
        <v>550</v>
      </c>
      <c r="AH1115" s="211">
        <f t="shared" ref="AH1115:AH1117" si="315">8917.04*AG1115/I1115</f>
        <v>3408.8913602557868</v>
      </c>
      <c r="AI1115" s="205">
        <v>0</v>
      </c>
      <c r="AJ1115" s="205">
        <v>0</v>
      </c>
      <c r="AK1115" s="205">
        <v>0</v>
      </c>
      <c r="AL1115" s="211">
        <v>0</v>
      </c>
      <c r="AM1115" s="205">
        <v>0</v>
      </c>
      <c r="AN1115" s="205">
        <v>0</v>
      </c>
      <c r="AO1115" s="211">
        <v>0</v>
      </c>
      <c r="AP1115" s="205">
        <v>0</v>
      </c>
      <c r="AQ1115" s="204">
        <v>0</v>
      </c>
      <c r="AR1115" s="204">
        <v>0</v>
      </c>
    </row>
    <row r="1116" spans="1:44" s="204" customFormat="1" ht="36" customHeight="1">
      <c r="A1116" s="204">
        <v>1</v>
      </c>
      <c r="B1116" s="207">
        <f>SUBTOTAL(103,$A$1027:A1116)</f>
        <v>90</v>
      </c>
      <c r="C1116" s="197" t="s">
        <v>543</v>
      </c>
      <c r="D1116" s="199">
        <v>1977</v>
      </c>
      <c r="E1116" s="199"/>
      <c r="F1116" s="208" t="s">
        <v>262</v>
      </c>
      <c r="G1116" s="199">
        <v>2</v>
      </c>
      <c r="H1116" s="199" t="s">
        <v>297</v>
      </c>
      <c r="I1116" s="200">
        <v>814.4</v>
      </c>
      <c r="J1116" s="200">
        <v>814.4</v>
      </c>
      <c r="K1116" s="200">
        <v>814.4</v>
      </c>
      <c r="L1116" s="209">
        <v>45</v>
      </c>
      <c r="M1116" s="199" t="s">
        <v>260</v>
      </c>
      <c r="N1116" s="199" t="s">
        <v>264</v>
      </c>
      <c r="O1116" s="202" t="s">
        <v>1585</v>
      </c>
      <c r="P1116" s="203">
        <v>5343366</v>
      </c>
      <c r="Q1116" s="203">
        <v>0</v>
      </c>
      <c r="R1116" s="203">
        <v>0</v>
      </c>
      <c r="S1116" s="203">
        <f t="shared" si="314"/>
        <v>5343366</v>
      </c>
      <c r="T1116" s="203">
        <f t="shared" si="309"/>
        <v>6561.1075638506882</v>
      </c>
      <c r="U1116" s="203">
        <v>7029.3954813359542</v>
      </c>
      <c r="V1116" s="210">
        <v>7029.3954813359542</v>
      </c>
      <c r="W1116" s="210">
        <f t="shared" si="310"/>
        <v>7029.3954813359542</v>
      </c>
      <c r="X1116" s="210">
        <f t="shared" si="311"/>
        <v>468.28791748526601</v>
      </c>
      <c r="Y1116" s="205">
        <v>0</v>
      </c>
      <c r="Z1116" s="205">
        <v>0</v>
      </c>
      <c r="AA1116" s="205">
        <v>0</v>
      </c>
      <c r="AB1116" s="205">
        <v>0</v>
      </c>
      <c r="AC1116" s="205">
        <v>0</v>
      </c>
      <c r="AD1116" s="205">
        <v>0</v>
      </c>
      <c r="AE1116" s="205">
        <v>0</v>
      </c>
      <c r="AF1116" s="211">
        <v>0</v>
      </c>
      <c r="AG1116" s="205">
        <v>642</v>
      </c>
      <c r="AH1116" s="211">
        <f t="shared" si="315"/>
        <v>7029.3954813359542</v>
      </c>
      <c r="AI1116" s="205">
        <v>0</v>
      </c>
      <c r="AJ1116" s="205">
        <v>0</v>
      </c>
      <c r="AK1116" s="205">
        <v>0</v>
      </c>
      <c r="AL1116" s="211">
        <v>0</v>
      </c>
      <c r="AM1116" s="205">
        <v>0</v>
      </c>
      <c r="AN1116" s="205">
        <v>0</v>
      </c>
      <c r="AO1116" s="211">
        <v>0</v>
      </c>
      <c r="AP1116" s="205">
        <v>0</v>
      </c>
      <c r="AQ1116" s="204">
        <v>0</v>
      </c>
      <c r="AR1116" s="204">
        <v>0</v>
      </c>
    </row>
    <row r="1117" spans="1:44" s="204" customFormat="1" ht="36" customHeight="1">
      <c r="A1117" s="204">
        <v>1</v>
      </c>
      <c r="B1117" s="207">
        <f>SUBTOTAL(103,$A$1027:A1117)</f>
        <v>91</v>
      </c>
      <c r="C1117" s="197" t="s">
        <v>1564</v>
      </c>
      <c r="D1117" s="199">
        <v>1985</v>
      </c>
      <c r="E1117" s="199"/>
      <c r="F1117" s="208" t="s">
        <v>262</v>
      </c>
      <c r="G1117" s="199">
        <v>7</v>
      </c>
      <c r="H1117" s="199" t="s">
        <v>364</v>
      </c>
      <c r="I1117" s="200">
        <v>11373.5</v>
      </c>
      <c r="J1117" s="200">
        <v>10283</v>
      </c>
      <c r="K1117" s="200">
        <v>9429.1</v>
      </c>
      <c r="L1117" s="209">
        <v>450</v>
      </c>
      <c r="M1117" s="199" t="s">
        <v>260</v>
      </c>
      <c r="N1117" s="199" t="s">
        <v>264</v>
      </c>
      <c r="O1117" s="202" t="s">
        <v>1339</v>
      </c>
      <c r="P1117" s="203">
        <v>19142900</v>
      </c>
      <c r="Q1117" s="203">
        <v>0</v>
      </c>
      <c r="R1117" s="203">
        <v>0</v>
      </c>
      <c r="S1117" s="203">
        <f t="shared" si="314"/>
        <v>19142900</v>
      </c>
      <c r="T1117" s="203">
        <f t="shared" si="309"/>
        <v>1683.1142568250759</v>
      </c>
      <c r="U1117" s="203">
        <v>1803.2436804853392</v>
      </c>
      <c r="V1117" s="210">
        <v>1803.2436804853392</v>
      </c>
      <c r="W1117" s="210">
        <f t="shared" si="310"/>
        <v>1803.2436804853392</v>
      </c>
      <c r="X1117" s="210">
        <f t="shared" si="311"/>
        <v>120.12942366026323</v>
      </c>
      <c r="Y1117" s="205">
        <v>0</v>
      </c>
      <c r="Z1117" s="205">
        <v>0</v>
      </c>
      <c r="AA1117" s="205">
        <v>0</v>
      </c>
      <c r="AB1117" s="205">
        <v>0</v>
      </c>
      <c r="AC1117" s="205">
        <v>0</v>
      </c>
      <c r="AD1117" s="205">
        <v>0</v>
      </c>
      <c r="AE1117" s="205">
        <v>0</v>
      </c>
      <c r="AF1117" s="211">
        <v>0</v>
      </c>
      <c r="AG1117" s="205">
        <v>2300</v>
      </c>
      <c r="AH1117" s="211">
        <f t="shared" si="315"/>
        <v>1803.2436804853392</v>
      </c>
      <c r="AI1117" s="205">
        <v>0</v>
      </c>
      <c r="AJ1117" s="205">
        <v>0</v>
      </c>
      <c r="AK1117" s="205">
        <v>0</v>
      </c>
      <c r="AL1117" s="211">
        <v>0</v>
      </c>
      <c r="AM1117" s="205">
        <v>0</v>
      </c>
      <c r="AN1117" s="205">
        <v>0</v>
      </c>
      <c r="AO1117" s="211">
        <v>0</v>
      </c>
      <c r="AP1117" s="205">
        <v>0</v>
      </c>
      <c r="AQ1117" s="204">
        <v>0</v>
      </c>
      <c r="AR1117" s="204">
        <v>0</v>
      </c>
    </row>
    <row r="1118" spans="1:44" s="204" customFormat="1" ht="36" customHeight="1">
      <c r="A1118" s="204">
        <v>1</v>
      </c>
      <c r="B1118" s="207">
        <f>SUBTOTAL(103,$A$1027:A1118)</f>
        <v>92</v>
      </c>
      <c r="C1118" s="197" t="s">
        <v>486</v>
      </c>
      <c r="D1118" s="199">
        <v>1960</v>
      </c>
      <c r="E1118" s="199"/>
      <c r="F1118" s="208" t="s">
        <v>262</v>
      </c>
      <c r="G1118" s="199">
        <v>5</v>
      </c>
      <c r="H1118" s="199" t="s">
        <v>306</v>
      </c>
      <c r="I1118" s="200">
        <v>3202.4</v>
      </c>
      <c r="J1118" s="200">
        <v>2438.9</v>
      </c>
      <c r="K1118" s="200">
        <v>2438.9</v>
      </c>
      <c r="L1118" s="209">
        <v>120</v>
      </c>
      <c r="M1118" s="199" t="s">
        <v>260</v>
      </c>
      <c r="N1118" s="199" t="s">
        <v>264</v>
      </c>
      <c r="O1118" s="202" t="s">
        <v>1051</v>
      </c>
      <c r="P1118" s="203">
        <v>5709375</v>
      </c>
      <c r="Q1118" s="203">
        <v>0</v>
      </c>
      <c r="R1118" s="203">
        <v>0</v>
      </c>
      <c r="S1118" s="203">
        <f t="shared" si="314"/>
        <v>5709375</v>
      </c>
      <c r="T1118" s="203">
        <f t="shared" si="309"/>
        <v>1782.8425555833126</v>
      </c>
      <c r="U1118" s="203">
        <v>4406.2129527854113</v>
      </c>
      <c r="V1118" s="210">
        <v>4406.2129527854113</v>
      </c>
      <c r="W1118" s="210">
        <f t="shared" si="310"/>
        <v>4406.2129527854113</v>
      </c>
      <c r="X1118" s="210">
        <f t="shared" si="311"/>
        <v>2623.3703972020985</v>
      </c>
      <c r="Y1118" s="205">
        <v>0</v>
      </c>
      <c r="Z1118" s="205">
        <v>0</v>
      </c>
      <c r="AA1118" s="205">
        <v>0</v>
      </c>
      <c r="AB1118" s="205">
        <v>0</v>
      </c>
      <c r="AC1118" s="205">
        <v>0</v>
      </c>
      <c r="AD1118" s="205">
        <v>0</v>
      </c>
      <c r="AE1118" s="205">
        <v>0</v>
      </c>
      <c r="AF1118" s="211">
        <v>0</v>
      </c>
      <c r="AG1118" s="205">
        <v>0</v>
      </c>
      <c r="AH1118" s="205">
        <v>0</v>
      </c>
      <c r="AI1118" s="205">
        <v>0</v>
      </c>
      <c r="AJ1118" s="205">
        <v>0</v>
      </c>
      <c r="AK1118" s="205">
        <v>2002</v>
      </c>
      <c r="AL1118" s="211">
        <f>7048.18*AK1118/I1118</f>
        <v>4406.2129527854113</v>
      </c>
      <c r="AM1118" s="205">
        <v>0</v>
      </c>
      <c r="AN1118" s="205">
        <v>0</v>
      </c>
      <c r="AO1118" s="211">
        <v>0</v>
      </c>
      <c r="AP1118" s="205">
        <v>0</v>
      </c>
      <c r="AQ1118" s="204">
        <v>0</v>
      </c>
      <c r="AR1118" s="204">
        <v>0</v>
      </c>
    </row>
    <row r="1119" spans="1:44" s="204" customFormat="1" ht="36" customHeight="1">
      <c r="A1119" s="204">
        <v>1</v>
      </c>
      <c r="B1119" s="207">
        <f>SUBTOTAL(103,$A$1027:A1119)</f>
        <v>93</v>
      </c>
      <c r="C1119" s="197" t="s">
        <v>1082</v>
      </c>
      <c r="D1119" s="199">
        <v>1962</v>
      </c>
      <c r="E1119" s="199"/>
      <c r="F1119" s="208" t="s">
        <v>262</v>
      </c>
      <c r="G1119" s="199">
        <v>5</v>
      </c>
      <c r="H1119" s="199" t="s">
        <v>302</v>
      </c>
      <c r="I1119" s="200">
        <v>3393.1</v>
      </c>
      <c r="J1119" s="200">
        <v>3313.4</v>
      </c>
      <c r="K1119" s="200">
        <v>2812</v>
      </c>
      <c r="L1119" s="209">
        <v>148</v>
      </c>
      <c r="M1119" s="199" t="s">
        <v>260</v>
      </c>
      <c r="N1119" s="199" t="s">
        <v>264</v>
      </c>
      <c r="O1119" s="202" t="s">
        <v>1279</v>
      </c>
      <c r="P1119" s="203">
        <v>3246985.8699999996</v>
      </c>
      <c r="Q1119" s="203">
        <v>0</v>
      </c>
      <c r="R1119" s="203">
        <v>0</v>
      </c>
      <c r="S1119" s="203">
        <f t="shared" si="314"/>
        <v>3246985.8699999996</v>
      </c>
      <c r="T1119" s="203">
        <f t="shared" si="309"/>
        <v>956.93786507913114</v>
      </c>
      <c r="U1119" s="203">
        <v>2872.3953670684627</v>
      </c>
      <c r="V1119" s="210">
        <v>2872.3953670684627</v>
      </c>
      <c r="W1119" s="210">
        <f t="shared" si="310"/>
        <v>2872.3953670684627</v>
      </c>
      <c r="X1119" s="210">
        <f t="shared" si="311"/>
        <v>1915.4575019893316</v>
      </c>
      <c r="Y1119" s="205">
        <v>0</v>
      </c>
      <c r="Z1119" s="205">
        <v>0</v>
      </c>
      <c r="AA1119" s="205">
        <v>0</v>
      </c>
      <c r="AB1119" s="205">
        <v>0</v>
      </c>
      <c r="AC1119" s="205">
        <v>0</v>
      </c>
      <c r="AD1119" s="205">
        <v>0</v>
      </c>
      <c r="AE1119" s="205">
        <v>0</v>
      </c>
      <c r="AF1119" s="211">
        <v>0</v>
      </c>
      <c r="AG1119" s="205">
        <v>1093</v>
      </c>
      <c r="AH1119" s="211">
        <f t="shared" ref="AH1119:AH1124" si="316">8917.04*AG1119/I1119</f>
        <v>2872.3953670684627</v>
      </c>
      <c r="AI1119" s="205">
        <v>0</v>
      </c>
      <c r="AJ1119" s="205">
        <v>0</v>
      </c>
      <c r="AK1119" s="205">
        <v>0</v>
      </c>
      <c r="AL1119" s="211">
        <v>0</v>
      </c>
      <c r="AM1119" s="205">
        <v>0</v>
      </c>
      <c r="AN1119" s="205">
        <v>0</v>
      </c>
      <c r="AO1119" s="211">
        <v>0</v>
      </c>
      <c r="AP1119" s="205">
        <v>0</v>
      </c>
      <c r="AQ1119" s="204">
        <v>0</v>
      </c>
      <c r="AR1119" s="204">
        <v>0</v>
      </c>
    </row>
    <row r="1120" spans="1:44" s="204" customFormat="1" ht="36" customHeight="1">
      <c r="A1120" s="204">
        <v>1</v>
      </c>
      <c r="B1120" s="207">
        <f>SUBTOTAL(103,$A$1027:A1120)</f>
        <v>94</v>
      </c>
      <c r="C1120" s="197" t="s">
        <v>1093</v>
      </c>
      <c r="D1120" s="199">
        <v>1962</v>
      </c>
      <c r="E1120" s="199"/>
      <c r="F1120" s="208" t="s">
        <v>262</v>
      </c>
      <c r="G1120" s="199">
        <v>2</v>
      </c>
      <c r="H1120" s="199" t="s">
        <v>297</v>
      </c>
      <c r="I1120" s="200">
        <v>628.29999999999995</v>
      </c>
      <c r="J1120" s="200">
        <v>628.29999999999995</v>
      </c>
      <c r="K1120" s="200">
        <v>628.29999999999995</v>
      </c>
      <c r="L1120" s="209">
        <v>38</v>
      </c>
      <c r="M1120" s="199" t="s">
        <v>260</v>
      </c>
      <c r="N1120" s="199" t="s">
        <v>261</v>
      </c>
      <c r="O1120" s="202" t="s">
        <v>1278</v>
      </c>
      <c r="P1120" s="203">
        <v>3504389</v>
      </c>
      <c r="Q1120" s="203">
        <v>0</v>
      </c>
      <c r="R1120" s="203">
        <v>0</v>
      </c>
      <c r="S1120" s="203">
        <f t="shared" si="314"/>
        <v>3504389</v>
      </c>
      <c r="T1120" s="203">
        <f t="shared" si="309"/>
        <v>5577.5728155339812</v>
      </c>
      <c r="U1120" s="203">
        <f>V1120</f>
        <v>7613.4746267706532</v>
      </c>
      <c r="V1120" s="210">
        <v>7613.4746267706532</v>
      </c>
      <c r="W1120" s="210">
        <f t="shared" si="310"/>
        <v>7613.4746267706532</v>
      </c>
      <c r="X1120" s="210">
        <f t="shared" si="311"/>
        <v>2035.9018112366721</v>
      </c>
      <c r="Y1120" s="205">
        <v>0</v>
      </c>
      <c r="Z1120" s="205">
        <v>0</v>
      </c>
      <c r="AA1120" s="205">
        <v>0</v>
      </c>
      <c r="AB1120" s="205">
        <v>0</v>
      </c>
      <c r="AC1120" s="205">
        <v>0</v>
      </c>
      <c r="AD1120" s="205">
        <v>0</v>
      </c>
      <c r="AE1120" s="205">
        <v>0</v>
      </c>
      <c r="AF1120" s="211">
        <v>0</v>
      </c>
      <c r="AG1120" s="205">
        <v>536.45000000000005</v>
      </c>
      <c r="AH1120" s="211">
        <f t="shared" si="316"/>
        <v>7613.4746267706532</v>
      </c>
      <c r="AI1120" s="205">
        <v>0</v>
      </c>
      <c r="AJ1120" s="205">
        <v>0</v>
      </c>
      <c r="AK1120" s="205">
        <v>0</v>
      </c>
      <c r="AL1120" s="211">
        <v>0</v>
      </c>
      <c r="AM1120" s="205">
        <v>0</v>
      </c>
      <c r="AN1120" s="205">
        <v>0</v>
      </c>
      <c r="AO1120" s="211">
        <v>0</v>
      </c>
      <c r="AP1120" s="205">
        <v>0</v>
      </c>
      <c r="AQ1120" s="204">
        <v>0</v>
      </c>
      <c r="AR1120" s="204">
        <v>0</v>
      </c>
    </row>
    <row r="1121" spans="1:44" s="204" customFormat="1" ht="36" customHeight="1">
      <c r="A1121" s="204">
        <v>1</v>
      </c>
      <c r="B1121" s="207">
        <f>SUBTOTAL(103,$A$1027:A1121)</f>
        <v>95</v>
      </c>
      <c r="C1121" s="197" t="s">
        <v>1094</v>
      </c>
      <c r="D1121" s="199">
        <v>1964</v>
      </c>
      <c r="E1121" s="199"/>
      <c r="F1121" s="208" t="s">
        <v>262</v>
      </c>
      <c r="G1121" s="199">
        <v>2</v>
      </c>
      <c r="H1121" s="199" t="s">
        <v>297</v>
      </c>
      <c r="I1121" s="200">
        <v>669.2</v>
      </c>
      <c r="J1121" s="200">
        <v>667</v>
      </c>
      <c r="K1121" s="200">
        <v>667</v>
      </c>
      <c r="L1121" s="209">
        <v>30</v>
      </c>
      <c r="M1121" s="199" t="s">
        <v>260</v>
      </c>
      <c r="N1121" s="199" t="s">
        <v>264</v>
      </c>
      <c r="O1121" s="202" t="s">
        <v>1278</v>
      </c>
      <c r="P1121" s="203">
        <v>4436565</v>
      </c>
      <c r="Q1121" s="203">
        <v>0</v>
      </c>
      <c r="R1121" s="203">
        <v>0</v>
      </c>
      <c r="S1121" s="203">
        <f t="shared" si="314"/>
        <v>4436565</v>
      </c>
      <c r="T1121" s="203">
        <f t="shared" si="309"/>
        <v>6629.6548117154807</v>
      </c>
      <c r="U1121" s="203">
        <f>V1121</f>
        <v>7402.662241482366</v>
      </c>
      <c r="V1121" s="210">
        <v>7402.662241482366</v>
      </c>
      <c r="W1121" s="210">
        <f t="shared" si="310"/>
        <v>7402.662241482366</v>
      </c>
      <c r="X1121" s="210">
        <f t="shared" si="311"/>
        <v>773.00742976688525</v>
      </c>
      <c r="Y1121" s="205">
        <v>0</v>
      </c>
      <c r="Z1121" s="205">
        <v>0</v>
      </c>
      <c r="AA1121" s="205">
        <v>0</v>
      </c>
      <c r="AB1121" s="205">
        <v>0</v>
      </c>
      <c r="AC1121" s="205">
        <v>0</v>
      </c>
      <c r="AD1121" s="205">
        <v>0</v>
      </c>
      <c r="AE1121" s="205">
        <v>0</v>
      </c>
      <c r="AF1121" s="211">
        <v>0</v>
      </c>
      <c r="AG1121" s="205">
        <v>555.54999999999995</v>
      </c>
      <c r="AH1121" s="211">
        <f t="shared" si="316"/>
        <v>7402.662241482366</v>
      </c>
      <c r="AI1121" s="205">
        <v>0</v>
      </c>
      <c r="AJ1121" s="205">
        <v>0</v>
      </c>
      <c r="AK1121" s="205">
        <v>0</v>
      </c>
      <c r="AL1121" s="211">
        <v>0</v>
      </c>
      <c r="AM1121" s="205">
        <v>0</v>
      </c>
      <c r="AN1121" s="205">
        <v>0</v>
      </c>
      <c r="AO1121" s="211">
        <v>0</v>
      </c>
      <c r="AP1121" s="205">
        <v>0</v>
      </c>
      <c r="AQ1121" s="204">
        <v>0</v>
      </c>
      <c r="AR1121" s="204">
        <v>0</v>
      </c>
    </row>
    <row r="1122" spans="1:44" s="204" customFormat="1" ht="36" customHeight="1">
      <c r="A1122" s="204">
        <v>1</v>
      </c>
      <c r="B1122" s="207">
        <f>SUBTOTAL(103,$A$1027:A1122)</f>
        <v>96</v>
      </c>
      <c r="C1122" s="197" t="s">
        <v>545</v>
      </c>
      <c r="D1122" s="199">
        <v>1960</v>
      </c>
      <c r="E1122" s="199"/>
      <c r="F1122" s="208" t="s">
        <v>262</v>
      </c>
      <c r="G1122" s="199">
        <v>2</v>
      </c>
      <c r="H1122" s="199" t="s">
        <v>297</v>
      </c>
      <c r="I1122" s="200">
        <v>614.9</v>
      </c>
      <c r="J1122" s="200">
        <v>438</v>
      </c>
      <c r="K1122" s="200">
        <v>438</v>
      </c>
      <c r="L1122" s="209">
        <v>34</v>
      </c>
      <c r="M1122" s="199" t="s">
        <v>260</v>
      </c>
      <c r="N1122" s="199" t="s">
        <v>1597</v>
      </c>
      <c r="O1122" s="202" t="s">
        <v>1278</v>
      </c>
      <c r="P1122" s="203">
        <v>4775482.93</v>
      </c>
      <c r="Q1122" s="203">
        <v>0</v>
      </c>
      <c r="R1122" s="203">
        <v>0</v>
      </c>
      <c r="S1122" s="203">
        <f t="shared" si="314"/>
        <v>4775482.93</v>
      </c>
      <c r="T1122" s="203">
        <f t="shared" si="309"/>
        <v>7766.2757033664011</v>
      </c>
      <c r="U1122" s="203">
        <f>V1122</f>
        <v>8265.9177101967816</v>
      </c>
      <c r="V1122" s="210">
        <v>8265.9177101967816</v>
      </c>
      <c r="W1122" s="210">
        <f t="shared" si="310"/>
        <v>8265.9177101967816</v>
      </c>
      <c r="X1122" s="210">
        <f t="shared" si="311"/>
        <v>499.64200683038052</v>
      </c>
      <c r="Y1122" s="205">
        <v>0</v>
      </c>
      <c r="Z1122" s="205">
        <v>0</v>
      </c>
      <c r="AA1122" s="205">
        <v>0</v>
      </c>
      <c r="AB1122" s="205">
        <v>0</v>
      </c>
      <c r="AC1122" s="205">
        <v>0</v>
      </c>
      <c r="AD1122" s="205">
        <v>0</v>
      </c>
      <c r="AE1122" s="205">
        <v>0</v>
      </c>
      <c r="AF1122" s="211">
        <v>0</v>
      </c>
      <c r="AG1122" s="205">
        <v>570</v>
      </c>
      <c r="AH1122" s="211">
        <f t="shared" si="316"/>
        <v>8265.9177101967816</v>
      </c>
      <c r="AI1122" s="205">
        <v>0</v>
      </c>
      <c r="AJ1122" s="205">
        <v>0</v>
      </c>
      <c r="AK1122" s="205">
        <v>0</v>
      </c>
      <c r="AL1122" s="211">
        <v>0</v>
      </c>
      <c r="AM1122" s="205">
        <v>0</v>
      </c>
      <c r="AN1122" s="205">
        <v>0</v>
      </c>
      <c r="AO1122" s="211">
        <v>0</v>
      </c>
      <c r="AP1122" s="205">
        <v>0</v>
      </c>
      <c r="AQ1122" s="204">
        <v>0</v>
      </c>
      <c r="AR1122" s="204">
        <v>0</v>
      </c>
    </row>
    <row r="1123" spans="1:44" s="204" customFormat="1" ht="36" customHeight="1">
      <c r="A1123" s="204">
        <v>1</v>
      </c>
      <c r="B1123" s="207">
        <f>SUBTOTAL(103,$A$1027:A1123)</f>
        <v>97</v>
      </c>
      <c r="C1123" s="197" t="s">
        <v>1334</v>
      </c>
      <c r="D1123" s="199">
        <v>1917</v>
      </c>
      <c r="E1123" s="199"/>
      <c r="F1123" s="208" t="s">
        <v>262</v>
      </c>
      <c r="G1123" s="199">
        <v>2</v>
      </c>
      <c r="H1123" s="199" t="s">
        <v>298</v>
      </c>
      <c r="I1123" s="200">
        <v>397.2</v>
      </c>
      <c r="J1123" s="200">
        <v>370.5</v>
      </c>
      <c r="K1123" s="200">
        <v>370.5</v>
      </c>
      <c r="L1123" s="209">
        <v>19</v>
      </c>
      <c r="M1123" s="199" t="s">
        <v>260</v>
      </c>
      <c r="N1123" s="199" t="s">
        <v>264</v>
      </c>
      <c r="O1123" s="202" t="s">
        <v>1352</v>
      </c>
      <c r="P1123" s="203">
        <v>2334272.15</v>
      </c>
      <c r="Q1123" s="203">
        <v>0</v>
      </c>
      <c r="R1123" s="203">
        <v>0</v>
      </c>
      <c r="S1123" s="203">
        <f t="shared" si="314"/>
        <v>2334272.15</v>
      </c>
      <c r="T1123" s="203">
        <f t="shared" si="309"/>
        <v>5876.8181017119841</v>
      </c>
      <c r="U1123" s="203">
        <v>6107.4540080563957</v>
      </c>
      <c r="V1123" s="210">
        <v>6107.4540080563957</v>
      </c>
      <c r="W1123" s="210">
        <f t="shared" si="310"/>
        <v>6107.4540080563957</v>
      </c>
      <c r="X1123" s="210">
        <f t="shared" si="311"/>
        <v>230.63590634441152</v>
      </c>
      <c r="Y1123" s="205">
        <v>0</v>
      </c>
      <c r="Z1123" s="205">
        <v>0</v>
      </c>
      <c r="AA1123" s="205">
        <v>0</v>
      </c>
      <c r="AB1123" s="205">
        <v>0</v>
      </c>
      <c r="AC1123" s="205">
        <v>0</v>
      </c>
      <c r="AD1123" s="205">
        <v>0</v>
      </c>
      <c r="AE1123" s="205">
        <v>0</v>
      </c>
      <c r="AF1123" s="211">
        <v>0</v>
      </c>
      <c r="AG1123" s="205">
        <v>272.05</v>
      </c>
      <c r="AH1123" s="211">
        <f t="shared" si="316"/>
        <v>6107.4540080563957</v>
      </c>
      <c r="AI1123" s="205">
        <v>0</v>
      </c>
      <c r="AJ1123" s="205">
        <v>0</v>
      </c>
      <c r="AK1123" s="205">
        <v>0</v>
      </c>
      <c r="AL1123" s="211">
        <v>0</v>
      </c>
      <c r="AM1123" s="205">
        <v>0</v>
      </c>
      <c r="AN1123" s="205">
        <v>0</v>
      </c>
      <c r="AO1123" s="211">
        <v>0</v>
      </c>
      <c r="AP1123" s="205">
        <v>0</v>
      </c>
      <c r="AQ1123" s="204">
        <v>0</v>
      </c>
      <c r="AR1123" s="204">
        <v>0</v>
      </c>
    </row>
    <row r="1124" spans="1:44" s="204" customFormat="1" ht="36" customHeight="1">
      <c r="A1124" s="204">
        <v>1</v>
      </c>
      <c r="B1124" s="207">
        <f>SUBTOTAL(103,$A$1027:A1124)</f>
        <v>98</v>
      </c>
      <c r="C1124" s="197" t="s">
        <v>468</v>
      </c>
      <c r="D1124" s="199">
        <v>1984</v>
      </c>
      <c r="E1124" s="199"/>
      <c r="F1124" s="208" t="s">
        <v>262</v>
      </c>
      <c r="G1124" s="199">
        <v>12</v>
      </c>
      <c r="H1124" s="199" t="s">
        <v>298</v>
      </c>
      <c r="I1124" s="200">
        <v>6206.9</v>
      </c>
      <c r="J1124" s="200">
        <v>5104.59</v>
      </c>
      <c r="K1124" s="200">
        <v>5104.59</v>
      </c>
      <c r="L1124" s="209">
        <v>242</v>
      </c>
      <c r="M1124" s="199" t="s">
        <v>260</v>
      </c>
      <c r="N1124" s="199" t="s">
        <v>264</v>
      </c>
      <c r="O1124" s="202" t="s">
        <v>1036</v>
      </c>
      <c r="P1124" s="203">
        <v>5169879.34</v>
      </c>
      <c r="Q1124" s="203">
        <v>0</v>
      </c>
      <c r="R1124" s="203">
        <v>0</v>
      </c>
      <c r="S1124" s="203">
        <f t="shared" si="314"/>
        <v>5169879.34</v>
      </c>
      <c r="T1124" s="203">
        <f t="shared" si="309"/>
        <v>832.92454204192109</v>
      </c>
      <c r="U1124" s="203">
        <v>861.98005445552553</v>
      </c>
      <c r="V1124" s="210">
        <v>861.98005445552553</v>
      </c>
      <c r="W1124" s="210">
        <f t="shared" si="310"/>
        <v>861.98005445552553</v>
      </c>
      <c r="X1124" s="210">
        <f t="shared" si="311"/>
        <v>29.055512413604447</v>
      </c>
      <c r="Y1124" s="205">
        <v>0</v>
      </c>
      <c r="Z1124" s="205">
        <v>0</v>
      </c>
      <c r="AA1124" s="205">
        <v>0</v>
      </c>
      <c r="AB1124" s="205">
        <v>0</v>
      </c>
      <c r="AC1124" s="205">
        <v>0</v>
      </c>
      <c r="AD1124" s="205">
        <v>0</v>
      </c>
      <c r="AE1124" s="205">
        <v>0</v>
      </c>
      <c r="AF1124" s="211">
        <v>0</v>
      </c>
      <c r="AG1124" s="205">
        <v>600</v>
      </c>
      <c r="AH1124" s="211">
        <f t="shared" si="316"/>
        <v>861.98005445552553</v>
      </c>
      <c r="AI1124" s="205">
        <v>0</v>
      </c>
      <c r="AJ1124" s="205">
        <v>0</v>
      </c>
      <c r="AK1124" s="205">
        <v>0</v>
      </c>
      <c r="AL1124" s="211">
        <v>0</v>
      </c>
      <c r="AM1124" s="205">
        <v>0</v>
      </c>
      <c r="AN1124" s="205">
        <v>0</v>
      </c>
      <c r="AO1124" s="211">
        <v>0</v>
      </c>
      <c r="AP1124" s="205">
        <v>0</v>
      </c>
      <c r="AQ1124" s="204">
        <v>0</v>
      </c>
      <c r="AR1124" s="204">
        <v>0</v>
      </c>
    </row>
    <row r="1125" spans="1:44" s="204" customFormat="1" ht="36" customHeight="1">
      <c r="A1125" s="204">
        <v>1</v>
      </c>
      <c r="B1125" s="207">
        <f>SUBTOTAL(103,$A$1027:A1125)</f>
        <v>99</v>
      </c>
      <c r="C1125" s="197" t="s">
        <v>1091</v>
      </c>
      <c r="D1125" s="199">
        <v>1968</v>
      </c>
      <c r="E1125" s="199"/>
      <c r="F1125" s="208" t="s">
        <v>1527</v>
      </c>
      <c r="G1125" s="199" t="s">
        <v>345</v>
      </c>
      <c r="H1125" s="199" t="s">
        <v>302</v>
      </c>
      <c r="I1125" s="200">
        <v>3176.3</v>
      </c>
      <c r="J1125" s="200">
        <v>3176.3</v>
      </c>
      <c r="K1125" s="200">
        <v>3093.8</v>
      </c>
      <c r="L1125" s="209">
        <v>143</v>
      </c>
      <c r="M1125" s="199" t="s">
        <v>260</v>
      </c>
      <c r="N1125" s="199" t="s">
        <v>264</v>
      </c>
      <c r="O1125" s="202" t="s">
        <v>2191</v>
      </c>
      <c r="P1125" s="203">
        <v>3381968.05</v>
      </c>
      <c r="Q1125" s="203">
        <v>0</v>
      </c>
      <c r="R1125" s="203">
        <v>0</v>
      </c>
      <c r="S1125" s="203">
        <f t="shared" si="314"/>
        <v>3381968.05</v>
      </c>
      <c r="T1125" s="203">
        <f t="shared" si="309"/>
        <v>1064.7508264332712</v>
      </c>
      <c r="U1125" s="203">
        <v>2178.2831596511664</v>
      </c>
      <c r="V1125" s="210">
        <v>2178.2831596511664</v>
      </c>
      <c r="W1125" s="210">
        <f t="shared" si="310"/>
        <v>2178.2831596511664</v>
      </c>
      <c r="X1125" s="210">
        <f t="shared" si="311"/>
        <v>1113.5323332178953</v>
      </c>
      <c r="Y1125" s="205">
        <v>0</v>
      </c>
      <c r="Z1125" s="205">
        <v>0</v>
      </c>
      <c r="AA1125" s="205">
        <v>0</v>
      </c>
      <c r="AB1125" s="205">
        <v>0</v>
      </c>
      <c r="AC1125" s="205">
        <v>0</v>
      </c>
      <c r="AD1125" s="205">
        <v>0</v>
      </c>
      <c r="AE1125" s="205">
        <v>0</v>
      </c>
      <c r="AF1125" s="211">
        <v>0</v>
      </c>
      <c r="AG1125" s="205">
        <v>0</v>
      </c>
      <c r="AH1125" s="205">
        <v>0</v>
      </c>
      <c r="AI1125" s="205">
        <v>780</v>
      </c>
      <c r="AJ1125" s="211">
        <f>8870.36*AI1125/I1125</f>
        <v>2178.2831596511664</v>
      </c>
      <c r="AK1125" s="205">
        <v>0</v>
      </c>
      <c r="AL1125" s="211">
        <v>0</v>
      </c>
      <c r="AM1125" s="205">
        <v>0</v>
      </c>
      <c r="AN1125" s="205">
        <v>0</v>
      </c>
      <c r="AO1125" s="211">
        <v>0</v>
      </c>
      <c r="AP1125" s="205">
        <v>0</v>
      </c>
      <c r="AQ1125" s="204">
        <v>0</v>
      </c>
      <c r="AR1125" s="204">
        <v>0</v>
      </c>
    </row>
    <row r="1126" spans="1:44" s="204" customFormat="1" ht="36" customHeight="1">
      <c r="A1126" s="204">
        <v>1</v>
      </c>
      <c r="B1126" s="207">
        <f>SUBTOTAL(103,$A$1027:A1126)</f>
        <v>100</v>
      </c>
      <c r="C1126" s="197" t="s">
        <v>512</v>
      </c>
      <c r="D1126" s="199">
        <v>1997</v>
      </c>
      <c r="E1126" s="199"/>
      <c r="F1126" s="208" t="s">
        <v>262</v>
      </c>
      <c r="G1126" s="199">
        <v>4</v>
      </c>
      <c r="H1126" s="199" t="s">
        <v>306</v>
      </c>
      <c r="I1126" s="200">
        <v>2862.3</v>
      </c>
      <c r="J1126" s="200">
        <v>2046.7</v>
      </c>
      <c r="K1126" s="200">
        <v>2046.7</v>
      </c>
      <c r="L1126" s="209">
        <v>95</v>
      </c>
      <c r="M1126" s="199" t="s">
        <v>260</v>
      </c>
      <c r="N1126" s="199" t="s">
        <v>264</v>
      </c>
      <c r="O1126" s="202" t="s">
        <v>1354</v>
      </c>
      <c r="P1126" s="203">
        <v>3949680.45</v>
      </c>
      <c r="Q1126" s="203">
        <v>0</v>
      </c>
      <c r="R1126" s="203">
        <v>0</v>
      </c>
      <c r="S1126" s="203">
        <f t="shared" si="314"/>
        <v>3949680.45</v>
      </c>
      <c r="T1126" s="203">
        <f t="shared" si="309"/>
        <v>1379.897442616078</v>
      </c>
      <c r="U1126" s="203">
        <v>2816.268092093771</v>
      </c>
      <c r="V1126" s="210">
        <v>2816.268092093771</v>
      </c>
      <c r="W1126" s="210">
        <f t="shared" si="310"/>
        <v>2816.268092093771</v>
      </c>
      <c r="X1126" s="210">
        <f t="shared" si="311"/>
        <v>1436.370649477693</v>
      </c>
      <c r="Y1126" s="205">
        <v>0</v>
      </c>
      <c r="Z1126" s="205">
        <v>0</v>
      </c>
      <c r="AA1126" s="205">
        <v>0</v>
      </c>
      <c r="AB1126" s="205">
        <v>0</v>
      </c>
      <c r="AC1126" s="205">
        <v>0</v>
      </c>
      <c r="AD1126" s="205">
        <v>0</v>
      </c>
      <c r="AE1126" s="205">
        <v>0</v>
      </c>
      <c r="AF1126" s="211">
        <v>0</v>
      </c>
      <c r="AG1126" s="205">
        <v>904</v>
      </c>
      <c r="AH1126" s="211">
        <f t="shared" ref="AH1126:AH1128" si="317">8917.04*AG1126/I1126</f>
        <v>2816.268092093771</v>
      </c>
      <c r="AI1126" s="205">
        <v>0</v>
      </c>
      <c r="AJ1126" s="205">
        <v>0</v>
      </c>
      <c r="AK1126" s="205">
        <v>0</v>
      </c>
      <c r="AL1126" s="211">
        <v>0</v>
      </c>
      <c r="AM1126" s="205">
        <v>0</v>
      </c>
      <c r="AN1126" s="205">
        <v>0</v>
      </c>
      <c r="AO1126" s="211">
        <v>0</v>
      </c>
      <c r="AP1126" s="205">
        <v>0</v>
      </c>
      <c r="AQ1126" s="204">
        <v>0</v>
      </c>
      <c r="AR1126" s="204">
        <v>0</v>
      </c>
    </row>
    <row r="1127" spans="1:44" s="204" customFormat="1" ht="36" customHeight="1">
      <c r="A1127" s="204">
        <v>1</v>
      </c>
      <c r="B1127" s="207">
        <f>SUBTOTAL(103,$A$1027:A1127)</f>
        <v>101</v>
      </c>
      <c r="C1127" s="197" t="s">
        <v>2992</v>
      </c>
      <c r="D1127" s="199">
        <v>1963</v>
      </c>
      <c r="E1127" s="199"/>
      <c r="F1127" s="208" t="s">
        <v>262</v>
      </c>
      <c r="G1127" s="199">
        <v>3</v>
      </c>
      <c r="H1127" s="199">
        <v>2</v>
      </c>
      <c r="I1127" s="200">
        <v>989</v>
      </c>
      <c r="J1127" s="200">
        <v>918.9</v>
      </c>
      <c r="K1127" s="200">
        <v>877.6</v>
      </c>
      <c r="L1127" s="209">
        <v>60</v>
      </c>
      <c r="M1127" s="199" t="s">
        <v>260</v>
      </c>
      <c r="N1127" s="199" t="s">
        <v>264</v>
      </c>
      <c r="O1127" s="202" t="s">
        <v>1591</v>
      </c>
      <c r="P1127" s="203">
        <v>7667296</v>
      </c>
      <c r="Q1127" s="203">
        <v>0</v>
      </c>
      <c r="R1127" s="203">
        <v>0</v>
      </c>
      <c r="S1127" s="203">
        <f t="shared" si="314"/>
        <v>7667296</v>
      </c>
      <c r="T1127" s="203">
        <f t="shared" si="309"/>
        <v>7752.5743174924164</v>
      </c>
      <c r="U1127" s="203">
        <f>V1127</f>
        <v>8204.758746208292</v>
      </c>
      <c r="V1127" s="210">
        <v>8204.758746208292</v>
      </c>
      <c r="W1127" s="210">
        <f t="shared" si="310"/>
        <v>8204.758746208292</v>
      </c>
      <c r="X1127" s="210">
        <f t="shared" si="311"/>
        <v>452.18442871587558</v>
      </c>
      <c r="Y1127" s="205">
        <v>0</v>
      </c>
      <c r="Z1127" s="205">
        <v>0</v>
      </c>
      <c r="AA1127" s="205">
        <v>0</v>
      </c>
      <c r="AB1127" s="205">
        <v>0</v>
      </c>
      <c r="AC1127" s="205">
        <v>0</v>
      </c>
      <c r="AD1127" s="205">
        <v>0</v>
      </c>
      <c r="AE1127" s="205">
        <v>0</v>
      </c>
      <c r="AF1127" s="211">
        <v>0</v>
      </c>
      <c r="AG1127" s="205">
        <v>910</v>
      </c>
      <c r="AH1127" s="211">
        <f t="shared" si="317"/>
        <v>8204.758746208292</v>
      </c>
      <c r="AI1127" s="205">
        <v>0</v>
      </c>
      <c r="AJ1127" s="205">
        <v>0</v>
      </c>
      <c r="AK1127" s="205">
        <v>0</v>
      </c>
      <c r="AL1127" s="211">
        <v>0</v>
      </c>
      <c r="AM1127" s="205">
        <v>0</v>
      </c>
      <c r="AN1127" s="205">
        <v>0</v>
      </c>
      <c r="AO1127" s="211">
        <v>0</v>
      </c>
      <c r="AP1127" s="205">
        <v>0</v>
      </c>
      <c r="AQ1127" s="204">
        <v>0</v>
      </c>
      <c r="AR1127" s="204">
        <v>0</v>
      </c>
    </row>
    <row r="1128" spans="1:44" s="204" customFormat="1" ht="36" customHeight="1">
      <c r="A1128" s="204">
        <v>1</v>
      </c>
      <c r="B1128" s="207">
        <f>SUBTOTAL(103,$A$1027:A1128)</f>
        <v>102</v>
      </c>
      <c r="C1128" s="197" t="s">
        <v>2993</v>
      </c>
      <c r="D1128" s="199">
        <v>1982</v>
      </c>
      <c r="E1128" s="199"/>
      <c r="F1128" s="208" t="s">
        <v>262</v>
      </c>
      <c r="G1128" s="199">
        <v>9</v>
      </c>
      <c r="H1128" s="199">
        <v>2</v>
      </c>
      <c r="I1128" s="200">
        <v>5753.7</v>
      </c>
      <c r="J1128" s="200">
        <v>5112.3999999999996</v>
      </c>
      <c r="K1128" s="200">
        <v>5112.3999999999996</v>
      </c>
      <c r="L1128" s="209">
        <v>208</v>
      </c>
      <c r="M1128" s="199" t="s">
        <v>260</v>
      </c>
      <c r="N1128" s="199" t="s">
        <v>264</v>
      </c>
      <c r="O1128" s="202" t="s">
        <v>2991</v>
      </c>
      <c r="P1128" s="203">
        <v>6152757.6000000006</v>
      </c>
      <c r="Q1128" s="203">
        <v>0</v>
      </c>
      <c r="R1128" s="203">
        <v>0</v>
      </c>
      <c r="S1128" s="203">
        <f t="shared" si="314"/>
        <v>6152757.6000000006</v>
      </c>
      <c r="T1128" s="203">
        <f t="shared" si="309"/>
        <v>1069.3566922154441</v>
      </c>
      <c r="U1128" s="203">
        <f>V1128</f>
        <v>1069.3566922154441</v>
      </c>
      <c r="V1128" s="210">
        <v>1069.3566922154441</v>
      </c>
      <c r="W1128" s="210">
        <f t="shared" si="310"/>
        <v>1069.3566922154441</v>
      </c>
      <c r="X1128" s="210">
        <f t="shared" si="311"/>
        <v>0</v>
      </c>
      <c r="Y1128" s="205">
        <v>0</v>
      </c>
      <c r="Z1128" s="205">
        <v>0</v>
      </c>
      <c r="AA1128" s="205">
        <v>0</v>
      </c>
      <c r="AB1128" s="205">
        <v>0</v>
      </c>
      <c r="AC1128" s="205">
        <v>0</v>
      </c>
      <c r="AD1128" s="205">
        <v>0</v>
      </c>
      <c r="AE1128" s="205">
        <v>0</v>
      </c>
      <c r="AF1128" s="211">
        <v>0</v>
      </c>
      <c r="AG1128" s="205">
        <v>690</v>
      </c>
      <c r="AH1128" s="211">
        <f t="shared" si="317"/>
        <v>1069.3566922154441</v>
      </c>
      <c r="AI1128" s="205">
        <v>0</v>
      </c>
      <c r="AJ1128" s="205">
        <v>0</v>
      </c>
      <c r="AK1128" s="205">
        <v>0</v>
      </c>
      <c r="AL1128" s="211">
        <v>0</v>
      </c>
      <c r="AM1128" s="205">
        <v>0</v>
      </c>
      <c r="AN1128" s="205">
        <v>0</v>
      </c>
      <c r="AO1128" s="211">
        <v>0</v>
      </c>
      <c r="AP1128" s="205">
        <v>0</v>
      </c>
      <c r="AQ1128" s="204">
        <v>0</v>
      </c>
      <c r="AR1128" s="204">
        <v>0</v>
      </c>
    </row>
    <row r="1129" spans="1:44" s="204" customFormat="1" ht="36" customHeight="1">
      <c r="A1129" s="204">
        <v>1</v>
      </c>
      <c r="B1129" s="207">
        <f>SUBTOTAL(103,$A$1027:A1129)</f>
        <v>103</v>
      </c>
      <c r="C1129" s="197" t="s">
        <v>2994</v>
      </c>
      <c r="D1129" s="199">
        <v>1955</v>
      </c>
      <c r="E1129" s="199"/>
      <c r="F1129" s="208" t="s">
        <v>262</v>
      </c>
      <c r="G1129" s="199">
        <v>2</v>
      </c>
      <c r="H1129" s="199">
        <v>1</v>
      </c>
      <c r="I1129" s="200">
        <v>574.4</v>
      </c>
      <c r="J1129" s="200">
        <v>531.9</v>
      </c>
      <c r="K1129" s="200">
        <v>531.9</v>
      </c>
      <c r="L1129" s="209">
        <v>24</v>
      </c>
      <c r="M1129" s="199" t="s">
        <v>260</v>
      </c>
      <c r="N1129" s="199" t="s">
        <v>264</v>
      </c>
      <c r="O1129" s="202" t="s">
        <v>1338</v>
      </c>
      <c r="P1129" s="203">
        <v>3862402.64</v>
      </c>
      <c r="Q1129" s="203">
        <v>0</v>
      </c>
      <c r="R1129" s="203">
        <v>0</v>
      </c>
      <c r="S1129" s="203">
        <f t="shared" si="314"/>
        <v>3862402.64</v>
      </c>
      <c r="T1129" s="203">
        <f t="shared" si="309"/>
        <v>6724.2385793871872</v>
      </c>
      <c r="U1129" s="203">
        <f>W1129</f>
        <v>6724.2385793871872</v>
      </c>
      <c r="V1129" s="210">
        <f>W1129</f>
        <v>6724.2385793871872</v>
      </c>
      <c r="W1129" s="210">
        <f t="shared" si="310"/>
        <v>6724.2385793871872</v>
      </c>
      <c r="X1129" s="210">
        <f t="shared" si="311"/>
        <v>0</v>
      </c>
      <c r="Y1129" s="205">
        <v>0</v>
      </c>
      <c r="Z1129" s="205">
        <v>0</v>
      </c>
      <c r="AA1129" s="205">
        <v>0</v>
      </c>
      <c r="AB1129" s="205">
        <v>0</v>
      </c>
      <c r="AC1129" s="205">
        <v>0</v>
      </c>
      <c r="AD1129" s="205">
        <v>0</v>
      </c>
      <c r="AE1129" s="205">
        <v>0</v>
      </c>
      <c r="AF1129" s="211">
        <v>0</v>
      </c>
      <c r="AG1129" s="205">
        <v>0</v>
      </c>
      <c r="AH1129" s="205">
        <v>0</v>
      </c>
      <c r="AI1129" s="205">
        <v>0</v>
      </c>
      <c r="AJ1129" s="211">
        <f>8870.36*AI1129/I1129</f>
        <v>0</v>
      </c>
      <c r="AK1129" s="205">
        <v>548</v>
      </c>
      <c r="AL1129" s="211">
        <f>7048.18*AK1129/I1129</f>
        <v>6724.2385793871872</v>
      </c>
      <c r="AM1129" s="205">
        <v>0</v>
      </c>
      <c r="AN1129" s="205">
        <v>0</v>
      </c>
      <c r="AO1129" s="211">
        <v>0</v>
      </c>
      <c r="AP1129" s="205">
        <v>0</v>
      </c>
      <c r="AQ1129" s="204">
        <v>0</v>
      </c>
      <c r="AR1129" s="204">
        <v>0</v>
      </c>
    </row>
    <row r="1130" spans="1:44" s="204" customFormat="1" ht="36" customHeight="1">
      <c r="A1130" s="204">
        <v>1</v>
      </c>
      <c r="B1130" s="207">
        <f>SUBTOTAL(103,$A$1027:A1130)</f>
        <v>104</v>
      </c>
      <c r="C1130" s="197" t="s">
        <v>2995</v>
      </c>
      <c r="D1130" s="199">
        <v>1963</v>
      </c>
      <c r="E1130" s="199"/>
      <c r="F1130" s="208" t="s">
        <v>262</v>
      </c>
      <c r="G1130" s="199">
        <v>2</v>
      </c>
      <c r="H1130" s="199">
        <v>2</v>
      </c>
      <c r="I1130" s="200">
        <v>943</v>
      </c>
      <c r="J1130" s="200">
        <v>515.70000000000005</v>
      </c>
      <c r="K1130" s="200">
        <v>403.8</v>
      </c>
      <c r="L1130" s="209">
        <v>47</v>
      </c>
      <c r="M1130" s="199" t="s">
        <v>260</v>
      </c>
      <c r="N1130" s="199" t="s">
        <v>264</v>
      </c>
      <c r="O1130" s="202" t="s">
        <v>1341</v>
      </c>
      <c r="P1130" s="203">
        <v>4836294.4000000004</v>
      </c>
      <c r="Q1130" s="203">
        <v>0</v>
      </c>
      <c r="R1130" s="203">
        <v>0</v>
      </c>
      <c r="S1130" s="203">
        <f t="shared" si="314"/>
        <v>4836294.4000000004</v>
      </c>
      <c r="T1130" s="203">
        <f t="shared" si="309"/>
        <v>5128.6260869565222</v>
      </c>
      <c r="U1130" s="203">
        <f>V1130</f>
        <v>5427.7634782608702</v>
      </c>
      <c r="V1130" s="210">
        <v>5427.7634782608702</v>
      </c>
      <c r="W1130" s="210">
        <f t="shared" si="310"/>
        <v>5427.7634782608702</v>
      </c>
      <c r="X1130" s="210">
        <f t="shared" si="311"/>
        <v>299.13739130434806</v>
      </c>
      <c r="Y1130" s="205">
        <v>0</v>
      </c>
      <c r="Z1130" s="205">
        <v>0</v>
      </c>
      <c r="AA1130" s="205">
        <v>0</v>
      </c>
      <c r="AB1130" s="205">
        <v>0</v>
      </c>
      <c r="AC1130" s="205">
        <v>0</v>
      </c>
      <c r="AD1130" s="205">
        <v>0</v>
      </c>
      <c r="AE1130" s="205">
        <v>0</v>
      </c>
      <c r="AF1130" s="211">
        <v>0</v>
      </c>
      <c r="AG1130" s="205">
        <v>574</v>
      </c>
      <c r="AH1130" s="211">
        <f t="shared" ref="AH1130:AH1131" si="318">8917.04*AG1130/I1130</f>
        <v>5427.7634782608702</v>
      </c>
      <c r="AI1130" s="205">
        <v>0</v>
      </c>
      <c r="AJ1130" s="205">
        <v>0</v>
      </c>
      <c r="AK1130" s="205">
        <v>0</v>
      </c>
      <c r="AL1130" s="211">
        <v>0</v>
      </c>
      <c r="AM1130" s="205">
        <v>0</v>
      </c>
      <c r="AN1130" s="205">
        <v>0</v>
      </c>
      <c r="AO1130" s="211">
        <v>0</v>
      </c>
      <c r="AP1130" s="205">
        <v>0</v>
      </c>
      <c r="AQ1130" s="204">
        <v>0</v>
      </c>
      <c r="AR1130" s="204">
        <v>0</v>
      </c>
    </row>
    <row r="1131" spans="1:44" s="204" customFormat="1" ht="36" customHeight="1">
      <c r="A1131" s="204">
        <v>1</v>
      </c>
      <c r="B1131" s="207">
        <f>SUBTOTAL(103,$A$1027:A1131)</f>
        <v>105</v>
      </c>
      <c r="C1131" s="197" t="s">
        <v>2996</v>
      </c>
      <c r="D1131" s="199">
        <v>1961</v>
      </c>
      <c r="E1131" s="199"/>
      <c r="F1131" s="208" t="s">
        <v>262</v>
      </c>
      <c r="G1131" s="199">
        <v>2</v>
      </c>
      <c r="H1131" s="199">
        <v>2</v>
      </c>
      <c r="I1131" s="200">
        <v>1132.2</v>
      </c>
      <c r="J1131" s="200">
        <v>634</v>
      </c>
      <c r="K1131" s="200">
        <v>634</v>
      </c>
      <c r="L1131" s="209">
        <v>42</v>
      </c>
      <c r="M1131" s="199" t="s">
        <v>260</v>
      </c>
      <c r="N1131" s="199" t="s">
        <v>264</v>
      </c>
      <c r="O1131" s="202" t="s">
        <v>1598</v>
      </c>
      <c r="P1131" s="203">
        <v>4794166.3999999994</v>
      </c>
      <c r="Q1131" s="203">
        <v>0</v>
      </c>
      <c r="R1131" s="203">
        <v>0</v>
      </c>
      <c r="S1131" s="203">
        <f>P1131-Q1131-R1131</f>
        <v>4794166.3999999994</v>
      </c>
      <c r="T1131" s="203">
        <f t="shared" si="309"/>
        <v>4234.3812047341453</v>
      </c>
      <c r="U1131" s="203">
        <f>V1131</f>
        <v>4481.3599717364432</v>
      </c>
      <c r="V1131" s="210">
        <v>4481.3599717364432</v>
      </c>
      <c r="W1131" s="210">
        <f t="shared" si="310"/>
        <v>4481.3599717364432</v>
      </c>
      <c r="X1131" s="210">
        <f t="shared" si="311"/>
        <v>246.9787670022979</v>
      </c>
      <c r="Y1131" s="205">
        <v>0</v>
      </c>
      <c r="Z1131" s="205">
        <v>0</v>
      </c>
      <c r="AA1131" s="205">
        <v>0</v>
      </c>
      <c r="AB1131" s="205">
        <v>0</v>
      </c>
      <c r="AC1131" s="205">
        <v>0</v>
      </c>
      <c r="AD1131" s="205">
        <v>0</v>
      </c>
      <c r="AE1131" s="205">
        <v>0</v>
      </c>
      <c r="AF1131" s="211">
        <v>0</v>
      </c>
      <c r="AG1131" s="205">
        <v>569</v>
      </c>
      <c r="AH1131" s="211">
        <f t="shared" si="318"/>
        <v>4481.3599717364432</v>
      </c>
      <c r="AI1131" s="205">
        <v>0</v>
      </c>
      <c r="AJ1131" s="205">
        <v>0</v>
      </c>
      <c r="AK1131" s="205">
        <v>0</v>
      </c>
      <c r="AL1131" s="211">
        <v>0</v>
      </c>
      <c r="AM1131" s="205">
        <v>0</v>
      </c>
      <c r="AN1131" s="205">
        <v>0</v>
      </c>
      <c r="AO1131" s="211">
        <v>0</v>
      </c>
      <c r="AP1131" s="205">
        <v>0</v>
      </c>
      <c r="AQ1131" s="204">
        <v>0</v>
      </c>
      <c r="AR1131" s="204">
        <v>0</v>
      </c>
    </row>
    <row r="1132" spans="1:44" s="204" customFormat="1" ht="36" customHeight="1">
      <c r="B1132" s="197" t="s">
        <v>725</v>
      </c>
      <c r="C1132" s="212"/>
      <c r="D1132" s="199" t="s">
        <v>857</v>
      </c>
      <c r="E1132" s="199" t="s">
        <v>857</v>
      </c>
      <c r="F1132" s="199" t="s">
        <v>857</v>
      </c>
      <c r="G1132" s="199" t="s">
        <v>857</v>
      </c>
      <c r="H1132" s="199" t="s">
        <v>857</v>
      </c>
      <c r="I1132" s="200">
        <f>SUM(I1133:I1154)</f>
        <v>30232.1</v>
      </c>
      <c r="J1132" s="200">
        <f>SUM(J1133:J1154)</f>
        <v>28435.200000000004</v>
      </c>
      <c r="K1132" s="200">
        <f>SUM(K1133:K1154)</f>
        <v>25678.2</v>
      </c>
      <c r="L1132" s="201">
        <f>SUM(L1133:L1154)</f>
        <v>1462</v>
      </c>
      <c r="M1132" s="199" t="s">
        <v>857</v>
      </c>
      <c r="N1132" s="199" t="s">
        <v>857</v>
      </c>
      <c r="O1132" s="202" t="s">
        <v>857</v>
      </c>
      <c r="P1132" s="200">
        <v>99605018.190000013</v>
      </c>
      <c r="Q1132" s="200">
        <f>SUM(Q1133:Q1154)</f>
        <v>0</v>
      </c>
      <c r="R1132" s="200">
        <f>SUM(R1133:R1154)</f>
        <v>0</v>
      </c>
      <c r="S1132" s="200">
        <f>SUM(S1133:S1154)</f>
        <v>99605018.190000013</v>
      </c>
      <c r="T1132" s="203">
        <f t="shared" si="309"/>
        <v>3294.6774517813851</v>
      </c>
      <c r="U1132" s="203">
        <f>MAX(U1133:U1154)</f>
        <v>11158.723120743036</v>
      </c>
      <c r="W1132" s="217"/>
      <c r="Y1132" s="205">
        <v>0</v>
      </c>
      <c r="Z1132" s="205">
        <v>0</v>
      </c>
      <c r="AA1132" s="205">
        <v>3470474.8500000006</v>
      </c>
      <c r="AB1132" s="205">
        <v>650000</v>
      </c>
      <c r="AC1132" s="205">
        <v>0</v>
      </c>
      <c r="AD1132" s="205">
        <v>0</v>
      </c>
      <c r="AE1132" s="205">
        <v>0</v>
      </c>
      <c r="AF1132" s="205">
        <v>0</v>
      </c>
      <c r="AG1132" s="205">
        <v>11704.31</v>
      </c>
      <c r="AH1132" s="205">
        <v>90421001.069999993</v>
      </c>
      <c r="AI1132" s="205">
        <v>0</v>
      </c>
      <c r="AJ1132" s="205">
        <v>0</v>
      </c>
      <c r="AK1132" s="205">
        <v>450.1</v>
      </c>
      <c r="AL1132" s="205">
        <v>1824009.29</v>
      </c>
      <c r="AM1132" s="205">
        <v>0</v>
      </c>
      <c r="AN1132" s="205">
        <v>0</v>
      </c>
      <c r="AO1132" s="205">
        <v>0</v>
      </c>
      <c r="AP1132" s="205">
        <v>0</v>
      </c>
      <c r="AQ1132" s="204">
        <v>0</v>
      </c>
      <c r="AR1132" s="204">
        <v>0</v>
      </c>
    </row>
    <row r="1133" spans="1:44" s="204" customFormat="1" ht="36" customHeight="1">
      <c r="A1133" s="204">
        <v>1</v>
      </c>
      <c r="B1133" s="207">
        <f>SUBTOTAL(103,$A$1027:A1133)</f>
        <v>106</v>
      </c>
      <c r="C1133" s="197" t="s">
        <v>453</v>
      </c>
      <c r="D1133" s="199">
        <v>1962</v>
      </c>
      <c r="E1133" s="199"/>
      <c r="F1133" s="208" t="s">
        <v>262</v>
      </c>
      <c r="G1133" s="199">
        <v>2</v>
      </c>
      <c r="H1133" s="199" t="s">
        <v>297</v>
      </c>
      <c r="I1133" s="200">
        <v>784.2</v>
      </c>
      <c r="J1133" s="200">
        <v>784.2</v>
      </c>
      <c r="K1133" s="200">
        <v>715.8</v>
      </c>
      <c r="L1133" s="209">
        <v>47</v>
      </c>
      <c r="M1133" s="199" t="s">
        <v>260</v>
      </c>
      <c r="N1133" s="199" t="s">
        <v>261</v>
      </c>
      <c r="O1133" s="202" t="s">
        <v>263</v>
      </c>
      <c r="P1133" s="203">
        <v>5463159.04</v>
      </c>
      <c r="Q1133" s="203">
        <v>0</v>
      </c>
      <c r="R1133" s="203">
        <v>0</v>
      </c>
      <c r="S1133" s="203">
        <f t="shared" ref="S1133:S1154" si="319">P1133-Q1133-R1133</f>
        <v>5463159.04</v>
      </c>
      <c r="T1133" s="203">
        <f t="shared" si="309"/>
        <v>6966.5379239989797</v>
      </c>
      <c r="U1133" s="203">
        <v>7372.8752053047692</v>
      </c>
      <c r="V1133" s="210">
        <v>7372.8752053047692</v>
      </c>
      <c r="W1133" s="210">
        <f t="shared" ref="W1133:W1154" si="320">Y1133+Z1133+AA1133+AB1133+AC1133+AF1133+AH1133+AJ1133+AL1133+AN1133+AO1133+AP1133+AQ1133+AR1133</f>
        <v>7372.8752053047692</v>
      </c>
      <c r="X1133" s="210">
        <f t="shared" ref="X1133:X1154" si="321">U1133-T1133</f>
        <v>406.33728130578947</v>
      </c>
      <c r="Y1133" s="205">
        <v>0</v>
      </c>
      <c r="Z1133" s="205">
        <v>0</v>
      </c>
      <c r="AA1133" s="205">
        <v>0</v>
      </c>
      <c r="AB1133" s="205">
        <v>0</v>
      </c>
      <c r="AC1133" s="205">
        <v>0</v>
      </c>
      <c r="AD1133" s="205">
        <v>0</v>
      </c>
      <c r="AE1133" s="205">
        <v>0</v>
      </c>
      <c r="AF1133" s="211">
        <v>0</v>
      </c>
      <c r="AG1133" s="205">
        <v>648.4</v>
      </c>
      <c r="AH1133" s="211">
        <f t="shared" ref="AH1133:AH1137" si="322">8917.04*AG1133/I1133</f>
        <v>7372.8752053047692</v>
      </c>
      <c r="AI1133" s="205">
        <v>0</v>
      </c>
      <c r="AJ1133" s="205">
        <v>0</v>
      </c>
      <c r="AK1133" s="205">
        <v>0</v>
      </c>
      <c r="AL1133" s="211">
        <v>0</v>
      </c>
      <c r="AM1133" s="205">
        <v>0</v>
      </c>
      <c r="AN1133" s="205">
        <v>0</v>
      </c>
      <c r="AO1133" s="211">
        <v>0</v>
      </c>
      <c r="AP1133" s="205">
        <v>0</v>
      </c>
      <c r="AQ1133" s="204">
        <v>0</v>
      </c>
      <c r="AR1133" s="204">
        <v>0</v>
      </c>
    </row>
    <row r="1134" spans="1:44" s="204" customFormat="1" ht="36" customHeight="1">
      <c r="A1134" s="204">
        <v>1</v>
      </c>
      <c r="B1134" s="207">
        <f>SUBTOTAL(103,$A$1027:A1134)</f>
        <v>107</v>
      </c>
      <c r="C1134" s="197" t="s">
        <v>454</v>
      </c>
      <c r="D1134" s="199">
        <v>1959</v>
      </c>
      <c r="E1134" s="199"/>
      <c r="F1134" s="208" t="s">
        <v>262</v>
      </c>
      <c r="G1134" s="199">
        <v>2</v>
      </c>
      <c r="H1134" s="199" t="s">
        <v>297</v>
      </c>
      <c r="I1134" s="200">
        <v>611</v>
      </c>
      <c r="J1134" s="200">
        <v>564.20000000000005</v>
      </c>
      <c r="K1134" s="200">
        <v>492.1</v>
      </c>
      <c r="L1134" s="209">
        <v>36</v>
      </c>
      <c r="M1134" s="199" t="s">
        <v>260</v>
      </c>
      <c r="N1134" s="199" t="s">
        <v>264</v>
      </c>
      <c r="O1134" s="202" t="s">
        <v>340</v>
      </c>
      <c r="P1134" s="203">
        <v>4608803.1999999993</v>
      </c>
      <c r="Q1134" s="203">
        <v>0</v>
      </c>
      <c r="R1134" s="203">
        <v>0</v>
      </c>
      <c r="S1134" s="203">
        <f t="shared" si="319"/>
        <v>4608803.1999999993</v>
      </c>
      <c r="T1134" s="203">
        <f t="shared" si="309"/>
        <v>7543.0494271685748</v>
      </c>
      <c r="U1134" s="203">
        <v>7983.0128968903455</v>
      </c>
      <c r="V1134" s="210">
        <v>7983.0128968903455</v>
      </c>
      <c r="W1134" s="210">
        <f t="shared" si="320"/>
        <v>7983.0128968903455</v>
      </c>
      <c r="X1134" s="210">
        <f t="shared" si="321"/>
        <v>439.96346972177071</v>
      </c>
      <c r="Y1134" s="205">
        <v>0</v>
      </c>
      <c r="Z1134" s="205">
        <v>0</v>
      </c>
      <c r="AA1134" s="205">
        <v>0</v>
      </c>
      <c r="AB1134" s="205">
        <v>0</v>
      </c>
      <c r="AC1134" s="205">
        <v>0</v>
      </c>
      <c r="AD1134" s="205">
        <v>0</v>
      </c>
      <c r="AE1134" s="205">
        <v>0</v>
      </c>
      <c r="AF1134" s="211">
        <v>0</v>
      </c>
      <c r="AG1134" s="205">
        <v>547</v>
      </c>
      <c r="AH1134" s="211">
        <f t="shared" si="322"/>
        <v>7983.0128968903455</v>
      </c>
      <c r="AI1134" s="205">
        <v>0</v>
      </c>
      <c r="AJ1134" s="205">
        <v>0</v>
      </c>
      <c r="AK1134" s="205">
        <v>0</v>
      </c>
      <c r="AL1134" s="211">
        <v>0</v>
      </c>
      <c r="AM1134" s="205">
        <v>0</v>
      </c>
      <c r="AN1134" s="205">
        <v>0</v>
      </c>
      <c r="AO1134" s="211">
        <v>0</v>
      </c>
      <c r="AP1134" s="205">
        <v>0</v>
      </c>
      <c r="AQ1134" s="204">
        <v>0</v>
      </c>
      <c r="AR1134" s="204">
        <v>0</v>
      </c>
    </row>
    <row r="1135" spans="1:44" s="204" customFormat="1" ht="36" customHeight="1">
      <c r="A1135" s="204">
        <v>1</v>
      </c>
      <c r="B1135" s="207">
        <f>SUBTOTAL(103,$A$1027:A1135)</f>
        <v>108</v>
      </c>
      <c r="C1135" s="197" t="s">
        <v>455</v>
      </c>
      <c r="D1135" s="199">
        <v>1960</v>
      </c>
      <c r="E1135" s="199"/>
      <c r="F1135" s="208" t="s">
        <v>262</v>
      </c>
      <c r="G1135" s="199">
        <v>2</v>
      </c>
      <c r="H1135" s="199" t="s">
        <v>297</v>
      </c>
      <c r="I1135" s="200">
        <v>549.79999999999995</v>
      </c>
      <c r="J1135" s="200">
        <v>549.79999999999995</v>
      </c>
      <c r="K1135" s="200">
        <v>404</v>
      </c>
      <c r="L1135" s="209">
        <v>27</v>
      </c>
      <c r="M1135" s="199" t="s">
        <v>260</v>
      </c>
      <c r="N1135" s="199" t="s">
        <v>277</v>
      </c>
      <c r="O1135" s="202" t="s">
        <v>263</v>
      </c>
      <c r="P1135" s="203">
        <v>4155505.92</v>
      </c>
      <c r="Q1135" s="203">
        <v>0</v>
      </c>
      <c r="R1135" s="203">
        <v>0</v>
      </c>
      <c r="S1135" s="203">
        <f t="shared" si="319"/>
        <v>4155505.92</v>
      </c>
      <c r="T1135" s="203">
        <f t="shared" si="309"/>
        <v>7558.2137504547109</v>
      </c>
      <c r="U1135" s="203">
        <v>7999.0617097126242</v>
      </c>
      <c r="V1135" s="210">
        <v>7999.0617097126242</v>
      </c>
      <c r="W1135" s="210">
        <f t="shared" si="320"/>
        <v>7999.0617097126242</v>
      </c>
      <c r="X1135" s="210">
        <f t="shared" si="321"/>
        <v>440.84795925791332</v>
      </c>
      <c r="Y1135" s="205">
        <v>0</v>
      </c>
      <c r="Z1135" s="205">
        <v>0</v>
      </c>
      <c r="AA1135" s="205">
        <v>0</v>
      </c>
      <c r="AB1135" s="205">
        <v>0</v>
      </c>
      <c r="AC1135" s="205">
        <v>0</v>
      </c>
      <c r="AD1135" s="205">
        <v>0</v>
      </c>
      <c r="AE1135" s="205">
        <v>0</v>
      </c>
      <c r="AF1135" s="211">
        <v>0</v>
      </c>
      <c r="AG1135" s="205">
        <v>493.2</v>
      </c>
      <c r="AH1135" s="211">
        <f t="shared" si="322"/>
        <v>7999.0617097126242</v>
      </c>
      <c r="AI1135" s="205">
        <v>0</v>
      </c>
      <c r="AJ1135" s="205">
        <v>0</v>
      </c>
      <c r="AK1135" s="205">
        <v>0</v>
      </c>
      <c r="AL1135" s="211">
        <v>0</v>
      </c>
      <c r="AM1135" s="205">
        <v>0</v>
      </c>
      <c r="AN1135" s="205">
        <v>0</v>
      </c>
      <c r="AO1135" s="211">
        <v>0</v>
      </c>
      <c r="AP1135" s="205">
        <v>0</v>
      </c>
      <c r="AQ1135" s="204">
        <v>0</v>
      </c>
      <c r="AR1135" s="204">
        <v>0</v>
      </c>
    </row>
    <row r="1136" spans="1:44" s="204" customFormat="1" ht="36" customHeight="1">
      <c r="A1136" s="204">
        <v>1</v>
      </c>
      <c r="B1136" s="207">
        <f>SUBTOTAL(103,$A$1027:A1136)</f>
        <v>109</v>
      </c>
      <c r="C1136" s="197" t="s">
        <v>456</v>
      </c>
      <c r="D1136" s="199">
        <v>1968</v>
      </c>
      <c r="E1136" s="199"/>
      <c r="F1136" s="208" t="s">
        <v>262</v>
      </c>
      <c r="G1136" s="199">
        <v>5</v>
      </c>
      <c r="H1136" s="199" t="s">
        <v>302</v>
      </c>
      <c r="I1136" s="200">
        <v>3425.4</v>
      </c>
      <c r="J1136" s="200">
        <v>3385.7</v>
      </c>
      <c r="K1136" s="200">
        <v>2995.5</v>
      </c>
      <c r="L1136" s="209">
        <v>208</v>
      </c>
      <c r="M1136" s="199" t="s">
        <v>260</v>
      </c>
      <c r="N1136" s="199" t="s">
        <v>261</v>
      </c>
      <c r="O1136" s="202" t="s">
        <v>263</v>
      </c>
      <c r="P1136" s="203">
        <v>9520928</v>
      </c>
      <c r="Q1136" s="203">
        <v>0</v>
      </c>
      <c r="R1136" s="203">
        <v>0</v>
      </c>
      <c r="S1136" s="203">
        <f t="shared" si="319"/>
        <v>9520928</v>
      </c>
      <c r="T1136" s="203">
        <f t="shared" si="309"/>
        <v>2779.5083785835232</v>
      </c>
      <c r="U1136" s="203">
        <v>2941.6287732819528</v>
      </c>
      <c r="V1136" s="210">
        <v>2941.6287732819528</v>
      </c>
      <c r="W1136" s="210">
        <f t="shared" si="320"/>
        <v>2941.6287732819528</v>
      </c>
      <c r="X1136" s="210">
        <f t="shared" si="321"/>
        <v>162.12039469842966</v>
      </c>
      <c r="Y1136" s="205">
        <v>0</v>
      </c>
      <c r="Z1136" s="205">
        <v>0</v>
      </c>
      <c r="AA1136" s="205">
        <v>0</v>
      </c>
      <c r="AB1136" s="205">
        <v>0</v>
      </c>
      <c r="AC1136" s="205">
        <v>0</v>
      </c>
      <c r="AD1136" s="205">
        <v>0</v>
      </c>
      <c r="AE1136" s="205">
        <v>0</v>
      </c>
      <c r="AF1136" s="211">
        <v>0</v>
      </c>
      <c r="AG1136" s="205">
        <v>1130</v>
      </c>
      <c r="AH1136" s="211">
        <f t="shared" si="322"/>
        <v>2941.6287732819528</v>
      </c>
      <c r="AI1136" s="205">
        <v>0</v>
      </c>
      <c r="AJ1136" s="205">
        <v>0</v>
      </c>
      <c r="AK1136" s="205">
        <v>0</v>
      </c>
      <c r="AL1136" s="211">
        <v>0</v>
      </c>
      <c r="AM1136" s="205">
        <v>0</v>
      </c>
      <c r="AN1136" s="205">
        <v>0</v>
      </c>
      <c r="AO1136" s="211">
        <v>0</v>
      </c>
      <c r="AP1136" s="205">
        <v>0</v>
      </c>
      <c r="AQ1136" s="204">
        <v>0</v>
      </c>
      <c r="AR1136" s="204">
        <v>0</v>
      </c>
    </row>
    <row r="1137" spans="1:44" s="204" customFormat="1" ht="36" customHeight="1">
      <c r="A1137" s="204">
        <v>1</v>
      </c>
      <c r="B1137" s="207">
        <f>SUBTOTAL(103,$A$1027:A1137)</f>
        <v>110</v>
      </c>
      <c r="C1137" s="197" t="s">
        <v>457</v>
      </c>
      <c r="D1137" s="199">
        <v>1966</v>
      </c>
      <c r="E1137" s="199"/>
      <c r="F1137" s="208" t="s">
        <v>262</v>
      </c>
      <c r="G1137" s="199">
        <v>5</v>
      </c>
      <c r="H1137" s="199" t="s">
        <v>306</v>
      </c>
      <c r="I1137" s="200">
        <v>2708.5</v>
      </c>
      <c r="J1137" s="200">
        <v>2523.1</v>
      </c>
      <c r="K1137" s="200">
        <v>2195.4</v>
      </c>
      <c r="L1137" s="209">
        <v>137</v>
      </c>
      <c r="M1137" s="199" t="s">
        <v>260</v>
      </c>
      <c r="N1137" s="199" t="s">
        <v>261</v>
      </c>
      <c r="O1137" s="202" t="s">
        <v>263</v>
      </c>
      <c r="P1137" s="203">
        <v>7279718.3999999994</v>
      </c>
      <c r="Q1137" s="203">
        <v>0</v>
      </c>
      <c r="R1137" s="203">
        <v>0</v>
      </c>
      <c r="S1137" s="203">
        <f t="shared" si="319"/>
        <v>7279718.3999999994</v>
      </c>
      <c r="T1137" s="203">
        <f t="shared" si="309"/>
        <v>2687.7306258076424</v>
      </c>
      <c r="U1137" s="203">
        <v>2844.4978992062029</v>
      </c>
      <c r="V1137" s="210">
        <v>2844.4978992062029</v>
      </c>
      <c r="W1137" s="210">
        <f t="shared" si="320"/>
        <v>2844.4978992062029</v>
      </c>
      <c r="X1137" s="210">
        <f t="shared" si="321"/>
        <v>156.76727339856052</v>
      </c>
      <c r="Y1137" s="205">
        <v>0</v>
      </c>
      <c r="Z1137" s="205">
        <v>0</v>
      </c>
      <c r="AA1137" s="205">
        <v>0</v>
      </c>
      <c r="AB1137" s="205">
        <v>0</v>
      </c>
      <c r="AC1137" s="205">
        <v>0</v>
      </c>
      <c r="AD1137" s="205">
        <v>0</v>
      </c>
      <c r="AE1137" s="205">
        <v>0</v>
      </c>
      <c r="AF1137" s="211">
        <v>0</v>
      </c>
      <c r="AG1137" s="205">
        <v>864</v>
      </c>
      <c r="AH1137" s="211">
        <f t="shared" si="322"/>
        <v>2844.4978992062029</v>
      </c>
      <c r="AI1137" s="205">
        <v>0</v>
      </c>
      <c r="AJ1137" s="205">
        <v>0</v>
      </c>
      <c r="AK1137" s="205">
        <v>0</v>
      </c>
      <c r="AL1137" s="211">
        <v>0</v>
      </c>
      <c r="AM1137" s="205">
        <v>0</v>
      </c>
      <c r="AN1137" s="205">
        <v>0</v>
      </c>
      <c r="AO1137" s="211">
        <v>0</v>
      </c>
      <c r="AP1137" s="205">
        <v>0</v>
      </c>
      <c r="AQ1137" s="204">
        <v>0</v>
      </c>
      <c r="AR1137" s="204">
        <v>0</v>
      </c>
    </row>
    <row r="1138" spans="1:44" s="204" customFormat="1" ht="36" customHeight="1">
      <c r="A1138" s="204">
        <v>1</v>
      </c>
      <c r="B1138" s="207">
        <f>SUBTOTAL(103,$A$1027:A1138)</f>
        <v>111</v>
      </c>
      <c r="C1138" s="197" t="s">
        <v>458</v>
      </c>
      <c r="D1138" s="199">
        <v>1964</v>
      </c>
      <c r="E1138" s="199">
        <v>2008</v>
      </c>
      <c r="F1138" s="208" t="s">
        <v>262</v>
      </c>
      <c r="G1138" s="199">
        <v>4</v>
      </c>
      <c r="H1138" s="199" t="s">
        <v>297</v>
      </c>
      <c r="I1138" s="200">
        <v>1368.5</v>
      </c>
      <c r="J1138" s="200">
        <v>1271.5</v>
      </c>
      <c r="K1138" s="200">
        <v>1271.5</v>
      </c>
      <c r="L1138" s="209">
        <v>43</v>
      </c>
      <c r="M1138" s="199" t="s">
        <v>260</v>
      </c>
      <c r="N1138" s="199" t="s">
        <v>338</v>
      </c>
      <c r="O1138" s="202" t="s">
        <v>339</v>
      </c>
      <c r="P1138" s="203">
        <v>739750</v>
      </c>
      <c r="Q1138" s="203">
        <v>0</v>
      </c>
      <c r="R1138" s="203">
        <v>0</v>
      </c>
      <c r="S1138" s="203">
        <f t="shared" si="319"/>
        <v>739750</v>
      </c>
      <c r="T1138" s="203">
        <f t="shared" si="309"/>
        <v>540.55535257581289</v>
      </c>
      <c r="U1138" s="203">
        <v>540.55535257581289</v>
      </c>
      <c r="V1138" s="210">
        <f>W1138</f>
        <v>184.98</v>
      </c>
      <c r="W1138" s="210">
        <f t="shared" si="320"/>
        <v>184.98</v>
      </c>
      <c r="X1138" s="210">
        <f t="shared" si="321"/>
        <v>0</v>
      </c>
      <c r="Y1138" s="205">
        <v>0</v>
      </c>
      <c r="Z1138" s="205">
        <v>0</v>
      </c>
      <c r="AA1138" s="205">
        <v>0</v>
      </c>
      <c r="AB1138" s="205">
        <v>184.98</v>
      </c>
      <c r="AC1138" s="205">
        <v>0</v>
      </c>
      <c r="AD1138" s="205">
        <v>0</v>
      </c>
      <c r="AE1138" s="205">
        <v>0</v>
      </c>
      <c r="AF1138" s="211">
        <v>0</v>
      </c>
      <c r="AG1138" s="205">
        <v>0</v>
      </c>
      <c r="AH1138" s="205">
        <v>0</v>
      </c>
      <c r="AI1138" s="205">
        <v>0</v>
      </c>
      <c r="AJ1138" s="205">
        <v>0</v>
      </c>
      <c r="AK1138" s="205">
        <v>0</v>
      </c>
      <c r="AL1138" s="211">
        <v>0</v>
      </c>
      <c r="AM1138" s="205">
        <v>0</v>
      </c>
      <c r="AN1138" s="205">
        <v>0</v>
      </c>
      <c r="AO1138" s="211">
        <v>0</v>
      </c>
      <c r="AP1138" s="205">
        <v>0</v>
      </c>
      <c r="AQ1138" s="204">
        <v>0</v>
      </c>
      <c r="AR1138" s="204">
        <v>0</v>
      </c>
    </row>
    <row r="1139" spans="1:44" s="204" customFormat="1" ht="36" customHeight="1">
      <c r="A1139" s="204">
        <v>1</v>
      </c>
      <c r="B1139" s="207">
        <f>SUBTOTAL(103,$A$1027:A1139)</f>
        <v>112</v>
      </c>
      <c r="C1139" s="197" t="s">
        <v>459</v>
      </c>
      <c r="D1139" s="199">
        <v>1960</v>
      </c>
      <c r="E1139" s="199"/>
      <c r="F1139" s="208" t="s">
        <v>262</v>
      </c>
      <c r="G1139" s="199">
        <v>2</v>
      </c>
      <c r="H1139" s="199" t="s">
        <v>297</v>
      </c>
      <c r="I1139" s="200">
        <v>646.1</v>
      </c>
      <c r="J1139" s="200">
        <v>646.1</v>
      </c>
      <c r="K1139" s="200">
        <v>646.1</v>
      </c>
      <c r="L1139" s="209">
        <v>42</v>
      </c>
      <c r="M1139" s="199" t="s">
        <v>260</v>
      </c>
      <c r="N1139" s="199" t="s">
        <v>261</v>
      </c>
      <c r="O1139" s="202" t="s">
        <v>263</v>
      </c>
      <c r="P1139" s="203">
        <v>5259765.0600000005</v>
      </c>
      <c r="Q1139" s="203">
        <v>0</v>
      </c>
      <c r="R1139" s="203">
        <v>0</v>
      </c>
      <c r="S1139" s="203">
        <f t="shared" si="319"/>
        <v>5259765.0600000005</v>
      </c>
      <c r="T1139" s="203">
        <f t="shared" si="309"/>
        <v>8140.7909921064856</v>
      </c>
      <c r="U1139" s="203">
        <v>8615.6189295774657</v>
      </c>
      <c r="V1139" s="210">
        <v>8615.6189295774657</v>
      </c>
      <c r="W1139" s="210">
        <f t="shared" si="320"/>
        <v>8615.6189295774657</v>
      </c>
      <c r="X1139" s="210">
        <f t="shared" si="321"/>
        <v>474.82793747098003</v>
      </c>
      <c r="Y1139" s="205">
        <v>0</v>
      </c>
      <c r="Z1139" s="205">
        <v>0</v>
      </c>
      <c r="AA1139" s="205">
        <v>0</v>
      </c>
      <c r="AB1139" s="205">
        <v>0</v>
      </c>
      <c r="AC1139" s="205">
        <v>0</v>
      </c>
      <c r="AD1139" s="205">
        <v>0</v>
      </c>
      <c r="AE1139" s="205">
        <v>0</v>
      </c>
      <c r="AF1139" s="211">
        <v>0</v>
      </c>
      <c r="AG1139" s="205">
        <v>624.26</v>
      </c>
      <c r="AH1139" s="211">
        <f t="shared" ref="AH1139:AH1149" si="323">8917.04*AG1139/I1139</f>
        <v>8615.6189295774657</v>
      </c>
      <c r="AI1139" s="205">
        <v>0</v>
      </c>
      <c r="AJ1139" s="205">
        <v>0</v>
      </c>
      <c r="AK1139" s="205">
        <v>0</v>
      </c>
      <c r="AL1139" s="211">
        <v>0</v>
      </c>
      <c r="AM1139" s="205">
        <v>0</v>
      </c>
      <c r="AN1139" s="205">
        <v>0</v>
      </c>
      <c r="AO1139" s="211">
        <v>0</v>
      </c>
      <c r="AP1139" s="205">
        <v>0</v>
      </c>
      <c r="AQ1139" s="204">
        <v>0</v>
      </c>
      <c r="AR1139" s="204">
        <v>0</v>
      </c>
    </row>
    <row r="1140" spans="1:44" s="204" customFormat="1" ht="36" customHeight="1">
      <c r="A1140" s="204">
        <v>1</v>
      </c>
      <c r="B1140" s="207">
        <f>SUBTOTAL(103,$A$1027:A1140)</f>
        <v>113</v>
      </c>
      <c r="C1140" s="197" t="s">
        <v>460</v>
      </c>
      <c r="D1140" s="199">
        <v>1961</v>
      </c>
      <c r="E1140" s="199"/>
      <c r="F1140" s="208" t="s">
        <v>262</v>
      </c>
      <c r="G1140" s="199">
        <v>2</v>
      </c>
      <c r="H1140" s="199" t="s">
        <v>297</v>
      </c>
      <c r="I1140" s="200">
        <v>579.4</v>
      </c>
      <c r="J1140" s="200">
        <v>538.1</v>
      </c>
      <c r="K1140" s="200">
        <v>470.3</v>
      </c>
      <c r="L1140" s="209">
        <v>35</v>
      </c>
      <c r="M1140" s="199" t="s">
        <v>260</v>
      </c>
      <c r="N1140" s="199" t="s">
        <v>277</v>
      </c>
      <c r="O1140" s="202" t="s">
        <v>263</v>
      </c>
      <c r="P1140" s="203">
        <v>4438606.09</v>
      </c>
      <c r="Q1140" s="203">
        <v>0</v>
      </c>
      <c r="R1140" s="203">
        <v>0</v>
      </c>
      <c r="S1140" s="203">
        <f t="shared" si="319"/>
        <v>4438606.09</v>
      </c>
      <c r="T1140" s="203">
        <f t="shared" si="309"/>
        <v>7660.6939765274419</v>
      </c>
      <c r="U1140" s="203">
        <v>8107.5192820158791</v>
      </c>
      <c r="V1140" s="210">
        <v>8107.5192820158791</v>
      </c>
      <c r="W1140" s="210">
        <f t="shared" si="320"/>
        <v>8107.5192820158791</v>
      </c>
      <c r="X1140" s="210">
        <f t="shared" si="321"/>
        <v>446.82530548843715</v>
      </c>
      <c r="Y1140" s="205">
        <v>0</v>
      </c>
      <c r="Z1140" s="205">
        <v>0</v>
      </c>
      <c r="AA1140" s="205">
        <v>0</v>
      </c>
      <c r="AB1140" s="205">
        <v>0</v>
      </c>
      <c r="AC1140" s="205">
        <v>0</v>
      </c>
      <c r="AD1140" s="205">
        <v>0</v>
      </c>
      <c r="AE1140" s="205">
        <v>0</v>
      </c>
      <c r="AF1140" s="211">
        <v>0</v>
      </c>
      <c r="AG1140" s="205">
        <v>526.79999999999995</v>
      </c>
      <c r="AH1140" s="211">
        <f t="shared" si="323"/>
        <v>8107.5192820158791</v>
      </c>
      <c r="AI1140" s="205">
        <v>0</v>
      </c>
      <c r="AJ1140" s="205">
        <v>0</v>
      </c>
      <c r="AK1140" s="205">
        <v>0</v>
      </c>
      <c r="AL1140" s="211">
        <v>0</v>
      </c>
      <c r="AM1140" s="205">
        <v>0</v>
      </c>
      <c r="AN1140" s="205">
        <v>0</v>
      </c>
      <c r="AO1140" s="211">
        <v>0</v>
      </c>
      <c r="AP1140" s="205">
        <v>0</v>
      </c>
      <c r="AQ1140" s="204">
        <v>0</v>
      </c>
      <c r="AR1140" s="204">
        <v>0</v>
      </c>
    </row>
    <row r="1141" spans="1:44" s="204" customFormat="1" ht="36" customHeight="1">
      <c r="A1141" s="204">
        <v>1</v>
      </c>
      <c r="B1141" s="207">
        <f>SUBTOTAL(103,$A$1027:A1141)</f>
        <v>114</v>
      </c>
      <c r="C1141" s="197" t="s">
        <v>461</v>
      </c>
      <c r="D1141" s="199">
        <v>1960</v>
      </c>
      <c r="E1141" s="199"/>
      <c r="F1141" s="208" t="s">
        <v>262</v>
      </c>
      <c r="G1141" s="199">
        <v>2</v>
      </c>
      <c r="H1141" s="199" t="s">
        <v>297</v>
      </c>
      <c r="I1141" s="200">
        <v>591.29999999999995</v>
      </c>
      <c r="J1141" s="200">
        <v>543.1</v>
      </c>
      <c r="K1141" s="200">
        <v>477.6</v>
      </c>
      <c r="L1141" s="209">
        <v>28</v>
      </c>
      <c r="M1141" s="199" t="s">
        <v>260</v>
      </c>
      <c r="N1141" s="199" t="s">
        <v>261</v>
      </c>
      <c r="O1141" s="202" t="s">
        <v>263</v>
      </c>
      <c r="P1141" s="203">
        <v>5259765.0600000005</v>
      </c>
      <c r="Q1141" s="203">
        <v>0</v>
      </c>
      <c r="R1141" s="203">
        <v>0</v>
      </c>
      <c r="S1141" s="203">
        <f t="shared" si="319"/>
        <v>5259765.0600000005</v>
      </c>
      <c r="T1141" s="203">
        <f t="shared" si="309"/>
        <v>8895.2563165905649</v>
      </c>
      <c r="U1141" s="203">
        <v>9414.0899550143768</v>
      </c>
      <c r="V1141" s="210">
        <v>9414.0899550143768</v>
      </c>
      <c r="W1141" s="210">
        <f t="shared" si="320"/>
        <v>9414.0899550143768</v>
      </c>
      <c r="X1141" s="210">
        <f t="shared" si="321"/>
        <v>518.83363842381186</v>
      </c>
      <c r="Y1141" s="205">
        <v>0</v>
      </c>
      <c r="Z1141" s="205">
        <v>0</v>
      </c>
      <c r="AA1141" s="205">
        <v>0</v>
      </c>
      <c r="AB1141" s="205">
        <v>0</v>
      </c>
      <c r="AC1141" s="205">
        <v>0</v>
      </c>
      <c r="AD1141" s="205">
        <v>0</v>
      </c>
      <c r="AE1141" s="205">
        <v>0</v>
      </c>
      <c r="AF1141" s="211">
        <v>0</v>
      </c>
      <c r="AG1141" s="205">
        <v>624.26</v>
      </c>
      <c r="AH1141" s="211">
        <f t="shared" si="323"/>
        <v>9414.0899550143768</v>
      </c>
      <c r="AI1141" s="205">
        <v>0</v>
      </c>
      <c r="AJ1141" s="205">
        <v>0</v>
      </c>
      <c r="AK1141" s="205">
        <v>0</v>
      </c>
      <c r="AL1141" s="211">
        <v>0</v>
      </c>
      <c r="AM1141" s="205">
        <v>0</v>
      </c>
      <c r="AN1141" s="205">
        <v>0</v>
      </c>
      <c r="AO1141" s="211">
        <v>0</v>
      </c>
      <c r="AP1141" s="205">
        <v>0</v>
      </c>
      <c r="AQ1141" s="204">
        <v>0</v>
      </c>
      <c r="AR1141" s="204">
        <v>0</v>
      </c>
    </row>
    <row r="1142" spans="1:44" s="204" customFormat="1" ht="36" customHeight="1">
      <c r="A1142" s="204">
        <v>1</v>
      </c>
      <c r="B1142" s="207">
        <f>SUBTOTAL(103,$A$1027:A1142)</f>
        <v>115</v>
      </c>
      <c r="C1142" s="197" t="s">
        <v>462</v>
      </c>
      <c r="D1142" s="199">
        <v>1962</v>
      </c>
      <c r="E1142" s="199"/>
      <c r="F1142" s="208" t="s">
        <v>262</v>
      </c>
      <c r="G1142" s="199">
        <v>2</v>
      </c>
      <c r="H1142" s="199" t="s">
        <v>297</v>
      </c>
      <c r="I1142" s="200">
        <v>540</v>
      </c>
      <c r="J1142" s="200">
        <v>540</v>
      </c>
      <c r="K1142" s="200">
        <v>500</v>
      </c>
      <c r="L1142" s="209">
        <v>26</v>
      </c>
      <c r="M1142" s="199" t="s">
        <v>260</v>
      </c>
      <c r="N1142" s="199" t="s">
        <v>261</v>
      </c>
      <c r="O1142" s="202" t="s">
        <v>263</v>
      </c>
      <c r="P1142" s="203">
        <v>4590688.1599999992</v>
      </c>
      <c r="Q1142" s="203">
        <v>0</v>
      </c>
      <c r="R1142" s="203">
        <v>0</v>
      </c>
      <c r="S1142" s="203">
        <f t="shared" si="319"/>
        <v>4590688.1599999992</v>
      </c>
      <c r="T1142" s="203">
        <f t="shared" si="309"/>
        <v>8501.2743703703691</v>
      </c>
      <c r="U1142" s="203">
        <v>8997.1282296296304</v>
      </c>
      <c r="V1142" s="210">
        <v>8997.1282296296304</v>
      </c>
      <c r="W1142" s="210">
        <f t="shared" si="320"/>
        <v>8997.1282296296304</v>
      </c>
      <c r="X1142" s="210">
        <f t="shared" si="321"/>
        <v>495.8538592592613</v>
      </c>
      <c r="Y1142" s="205">
        <v>0</v>
      </c>
      <c r="Z1142" s="205">
        <v>0</v>
      </c>
      <c r="AA1142" s="205">
        <v>0</v>
      </c>
      <c r="AB1142" s="205">
        <v>0</v>
      </c>
      <c r="AC1142" s="205">
        <v>0</v>
      </c>
      <c r="AD1142" s="205">
        <v>0</v>
      </c>
      <c r="AE1142" s="205">
        <v>0</v>
      </c>
      <c r="AF1142" s="211">
        <v>0</v>
      </c>
      <c r="AG1142" s="205">
        <v>544.85</v>
      </c>
      <c r="AH1142" s="211">
        <f t="shared" si="323"/>
        <v>8997.1282296296304</v>
      </c>
      <c r="AI1142" s="205">
        <v>0</v>
      </c>
      <c r="AJ1142" s="205">
        <v>0</v>
      </c>
      <c r="AK1142" s="205">
        <v>0</v>
      </c>
      <c r="AL1142" s="211">
        <v>0</v>
      </c>
      <c r="AM1142" s="205">
        <v>0</v>
      </c>
      <c r="AN1142" s="205">
        <v>0</v>
      </c>
      <c r="AO1142" s="211">
        <v>0</v>
      </c>
      <c r="AP1142" s="205">
        <v>0</v>
      </c>
      <c r="AQ1142" s="204">
        <v>0</v>
      </c>
      <c r="AR1142" s="204">
        <v>0</v>
      </c>
    </row>
    <row r="1143" spans="1:44" s="204" customFormat="1" ht="36" customHeight="1">
      <c r="A1143" s="204">
        <v>1</v>
      </c>
      <c r="B1143" s="207">
        <f>SUBTOTAL(103,$A$1027:A1143)</f>
        <v>116</v>
      </c>
      <c r="C1143" s="197" t="s">
        <v>1637</v>
      </c>
      <c r="D1143" s="199">
        <v>1964</v>
      </c>
      <c r="E1143" s="199"/>
      <c r="F1143" s="208" t="s">
        <v>262</v>
      </c>
      <c r="G1143" s="199">
        <v>2</v>
      </c>
      <c r="H1143" s="199" t="s">
        <v>297</v>
      </c>
      <c r="I1143" s="200">
        <v>420</v>
      </c>
      <c r="J1143" s="200">
        <v>380.1</v>
      </c>
      <c r="K1143" s="200">
        <v>337</v>
      </c>
      <c r="L1143" s="209">
        <v>21</v>
      </c>
      <c r="M1143" s="199" t="s">
        <v>260</v>
      </c>
      <c r="N1143" s="199" t="s">
        <v>261</v>
      </c>
      <c r="O1143" s="202" t="s">
        <v>263</v>
      </c>
      <c r="P1143" s="203">
        <v>3159600</v>
      </c>
      <c r="Q1143" s="203">
        <v>0</v>
      </c>
      <c r="R1143" s="203">
        <v>0</v>
      </c>
      <c r="S1143" s="203">
        <f t="shared" si="319"/>
        <v>3159600</v>
      </c>
      <c r="T1143" s="203">
        <f t="shared" si="309"/>
        <v>7522.8571428571431</v>
      </c>
      <c r="U1143" s="203">
        <v>7961.6428571428587</v>
      </c>
      <c r="V1143" s="210">
        <v>7961.6428571428587</v>
      </c>
      <c r="W1143" s="210">
        <f t="shared" si="320"/>
        <v>7961.6428571428587</v>
      </c>
      <c r="X1143" s="210">
        <f t="shared" si="321"/>
        <v>438.78571428571558</v>
      </c>
      <c r="Y1143" s="205">
        <v>0</v>
      </c>
      <c r="Z1143" s="205">
        <v>0</v>
      </c>
      <c r="AA1143" s="205">
        <v>0</v>
      </c>
      <c r="AB1143" s="205">
        <v>0</v>
      </c>
      <c r="AC1143" s="205">
        <v>0</v>
      </c>
      <c r="AD1143" s="205">
        <v>0</v>
      </c>
      <c r="AE1143" s="205">
        <v>0</v>
      </c>
      <c r="AF1143" s="211">
        <v>0</v>
      </c>
      <c r="AG1143" s="205">
        <v>375</v>
      </c>
      <c r="AH1143" s="211">
        <f t="shared" si="323"/>
        <v>7961.6428571428587</v>
      </c>
      <c r="AI1143" s="205">
        <v>0</v>
      </c>
      <c r="AJ1143" s="205">
        <v>0</v>
      </c>
      <c r="AK1143" s="205">
        <v>0</v>
      </c>
      <c r="AL1143" s="211">
        <v>0</v>
      </c>
      <c r="AM1143" s="205">
        <v>0</v>
      </c>
      <c r="AN1143" s="205">
        <v>0</v>
      </c>
      <c r="AO1143" s="211">
        <v>0</v>
      </c>
      <c r="AP1143" s="205">
        <v>0</v>
      </c>
      <c r="AQ1143" s="204">
        <v>0</v>
      </c>
      <c r="AR1143" s="204">
        <v>0</v>
      </c>
    </row>
    <row r="1144" spans="1:44" s="204" customFormat="1" ht="61.5">
      <c r="A1144" s="204">
        <v>1</v>
      </c>
      <c r="B1144" s="207">
        <f>SUBTOTAL(103,$A$1027:A1144)</f>
        <v>117</v>
      </c>
      <c r="C1144" s="197" t="s">
        <v>464</v>
      </c>
      <c r="D1144" s="199">
        <v>1965</v>
      </c>
      <c r="E1144" s="199"/>
      <c r="F1144" s="208" t="s">
        <v>262</v>
      </c>
      <c r="G1144" s="199">
        <v>4</v>
      </c>
      <c r="H1144" s="199" t="s">
        <v>306</v>
      </c>
      <c r="I1144" s="200">
        <v>2024.1</v>
      </c>
      <c r="J1144" s="200">
        <v>1904.5</v>
      </c>
      <c r="K1144" s="200">
        <v>1691</v>
      </c>
      <c r="L1144" s="209">
        <v>86</v>
      </c>
      <c r="M1144" s="199" t="s">
        <v>260</v>
      </c>
      <c r="N1144" s="199" t="s">
        <v>264</v>
      </c>
      <c r="O1144" s="202" t="s">
        <v>334</v>
      </c>
      <c r="P1144" s="203">
        <v>4608803.2</v>
      </c>
      <c r="Q1144" s="203">
        <v>0</v>
      </c>
      <c r="R1144" s="203">
        <v>0</v>
      </c>
      <c r="S1144" s="203">
        <f t="shared" si="319"/>
        <v>4608803.2</v>
      </c>
      <c r="T1144" s="203">
        <f t="shared" si="309"/>
        <v>2276.9641816115804</v>
      </c>
      <c r="U1144" s="203">
        <v>2409.7726792154544</v>
      </c>
      <c r="V1144" s="210">
        <v>2409.7726792154544</v>
      </c>
      <c r="W1144" s="210">
        <f t="shared" si="320"/>
        <v>2409.7726792154544</v>
      </c>
      <c r="X1144" s="210">
        <f t="shared" si="321"/>
        <v>132.808497603874</v>
      </c>
      <c r="Y1144" s="205">
        <v>0</v>
      </c>
      <c r="Z1144" s="205">
        <v>0</v>
      </c>
      <c r="AA1144" s="205">
        <v>0</v>
      </c>
      <c r="AB1144" s="205">
        <v>0</v>
      </c>
      <c r="AC1144" s="205">
        <v>0</v>
      </c>
      <c r="AD1144" s="205">
        <v>0</v>
      </c>
      <c r="AE1144" s="205">
        <v>0</v>
      </c>
      <c r="AF1144" s="211">
        <v>0</v>
      </c>
      <c r="AG1144" s="205">
        <v>547</v>
      </c>
      <c r="AH1144" s="211">
        <f t="shared" si="323"/>
        <v>2409.7726792154544</v>
      </c>
      <c r="AI1144" s="205">
        <v>0</v>
      </c>
      <c r="AJ1144" s="205">
        <v>0</v>
      </c>
      <c r="AK1144" s="205">
        <v>0</v>
      </c>
      <c r="AL1144" s="211">
        <v>0</v>
      </c>
      <c r="AM1144" s="205">
        <v>0</v>
      </c>
      <c r="AN1144" s="205">
        <v>0</v>
      </c>
      <c r="AO1144" s="211">
        <v>0</v>
      </c>
      <c r="AP1144" s="205">
        <v>0</v>
      </c>
      <c r="AQ1144" s="204">
        <v>0</v>
      </c>
      <c r="AR1144" s="204">
        <v>0</v>
      </c>
    </row>
    <row r="1145" spans="1:44" s="204" customFormat="1" ht="36" customHeight="1">
      <c r="A1145" s="204">
        <v>1</v>
      </c>
      <c r="B1145" s="207">
        <f>SUBTOTAL(103,$A$1027:A1145)</f>
        <v>118</v>
      </c>
      <c r="C1145" s="197" t="s">
        <v>465</v>
      </c>
      <c r="D1145" s="199">
        <v>1951</v>
      </c>
      <c r="E1145" s="199"/>
      <c r="F1145" s="208" t="s">
        <v>318</v>
      </c>
      <c r="G1145" s="199">
        <v>2</v>
      </c>
      <c r="H1145" s="199" t="s">
        <v>297</v>
      </c>
      <c r="I1145" s="200">
        <v>421.2</v>
      </c>
      <c r="J1145" s="200">
        <v>379.5</v>
      </c>
      <c r="K1145" s="200">
        <v>379.5</v>
      </c>
      <c r="L1145" s="209">
        <v>21</v>
      </c>
      <c r="M1145" s="199" t="s">
        <v>260</v>
      </c>
      <c r="N1145" s="199" t="s">
        <v>261</v>
      </c>
      <c r="O1145" s="202" t="s">
        <v>263</v>
      </c>
      <c r="P1145" s="203">
        <v>3357096.07</v>
      </c>
      <c r="Q1145" s="203">
        <v>0</v>
      </c>
      <c r="R1145" s="203">
        <v>0</v>
      </c>
      <c r="S1145" s="203">
        <f t="shared" si="319"/>
        <v>3357096.07</v>
      </c>
      <c r="T1145" s="203">
        <f t="shared" si="309"/>
        <v>7970.3135565052226</v>
      </c>
      <c r="U1145" s="203">
        <v>8435.1980474833817</v>
      </c>
      <c r="V1145" s="210">
        <v>8435.1980474833817</v>
      </c>
      <c r="W1145" s="210">
        <f t="shared" si="320"/>
        <v>8435.1980474833817</v>
      </c>
      <c r="X1145" s="210">
        <f t="shared" si="321"/>
        <v>464.88449097815919</v>
      </c>
      <c r="Y1145" s="205">
        <v>0</v>
      </c>
      <c r="Z1145" s="205">
        <v>0</v>
      </c>
      <c r="AA1145" s="205">
        <v>0</v>
      </c>
      <c r="AB1145" s="205">
        <v>0</v>
      </c>
      <c r="AC1145" s="205">
        <v>0</v>
      </c>
      <c r="AD1145" s="205">
        <v>0</v>
      </c>
      <c r="AE1145" s="205">
        <v>0</v>
      </c>
      <c r="AF1145" s="211">
        <v>0</v>
      </c>
      <c r="AG1145" s="205">
        <v>398.44</v>
      </c>
      <c r="AH1145" s="211">
        <f t="shared" si="323"/>
        <v>8435.1980474833817</v>
      </c>
      <c r="AI1145" s="205">
        <v>0</v>
      </c>
      <c r="AJ1145" s="205">
        <v>0</v>
      </c>
      <c r="AK1145" s="205">
        <v>0</v>
      </c>
      <c r="AL1145" s="211">
        <v>0</v>
      </c>
      <c r="AM1145" s="205">
        <v>0</v>
      </c>
      <c r="AN1145" s="205">
        <v>0</v>
      </c>
      <c r="AO1145" s="211">
        <v>0</v>
      </c>
      <c r="AP1145" s="205">
        <v>0</v>
      </c>
      <c r="AQ1145" s="204">
        <v>0</v>
      </c>
      <c r="AR1145" s="204">
        <v>0</v>
      </c>
    </row>
    <row r="1146" spans="1:44" s="204" customFormat="1" ht="36" customHeight="1">
      <c r="A1146" s="204">
        <v>1</v>
      </c>
      <c r="B1146" s="207">
        <f>SUBTOTAL(103,$A$1027:A1146)</f>
        <v>119</v>
      </c>
      <c r="C1146" s="197" t="s">
        <v>1544</v>
      </c>
      <c r="D1146" s="199">
        <v>1887</v>
      </c>
      <c r="E1146" s="199"/>
      <c r="F1146" s="208" t="s">
        <v>1548</v>
      </c>
      <c r="G1146" s="199">
        <v>2</v>
      </c>
      <c r="H1146" s="199" t="s">
        <v>297</v>
      </c>
      <c r="I1146" s="200">
        <v>323</v>
      </c>
      <c r="J1146" s="200">
        <v>291.7</v>
      </c>
      <c r="K1146" s="200">
        <v>291.7</v>
      </c>
      <c r="L1146" s="209">
        <v>16</v>
      </c>
      <c r="M1146" s="199" t="s">
        <v>260</v>
      </c>
      <c r="N1146" s="199" t="s">
        <v>261</v>
      </c>
      <c r="O1146" s="202" t="s">
        <v>263</v>
      </c>
      <c r="P1146" s="203">
        <v>3405627.52</v>
      </c>
      <c r="Q1146" s="203">
        <v>0</v>
      </c>
      <c r="R1146" s="203">
        <v>0</v>
      </c>
      <c r="S1146" s="203">
        <f t="shared" si="319"/>
        <v>3405627.52</v>
      </c>
      <c r="T1146" s="203">
        <f t="shared" si="309"/>
        <v>10543.738452012383</v>
      </c>
      <c r="U1146" s="203">
        <v>11158.723120743036</v>
      </c>
      <c r="V1146" s="210">
        <v>11158.723120743036</v>
      </c>
      <c r="W1146" s="210">
        <f t="shared" si="320"/>
        <v>11158.723120743036</v>
      </c>
      <c r="X1146" s="210">
        <f t="shared" si="321"/>
        <v>614.98466873065263</v>
      </c>
      <c r="Y1146" s="205">
        <v>0</v>
      </c>
      <c r="Z1146" s="205">
        <v>0</v>
      </c>
      <c r="AA1146" s="205">
        <v>0</v>
      </c>
      <c r="AB1146" s="205">
        <v>0</v>
      </c>
      <c r="AC1146" s="205">
        <v>0</v>
      </c>
      <c r="AD1146" s="205">
        <v>0</v>
      </c>
      <c r="AE1146" s="205">
        <v>0</v>
      </c>
      <c r="AF1146" s="211">
        <v>0</v>
      </c>
      <c r="AG1146" s="205">
        <v>404.2</v>
      </c>
      <c r="AH1146" s="211">
        <f t="shared" si="323"/>
        <v>11158.723120743036</v>
      </c>
      <c r="AI1146" s="205">
        <v>0</v>
      </c>
      <c r="AJ1146" s="205">
        <v>0</v>
      </c>
      <c r="AK1146" s="205">
        <v>0</v>
      </c>
      <c r="AL1146" s="211">
        <v>0</v>
      </c>
      <c r="AM1146" s="205">
        <v>0</v>
      </c>
      <c r="AN1146" s="205">
        <v>0</v>
      </c>
      <c r="AO1146" s="211">
        <v>0</v>
      </c>
      <c r="AP1146" s="205">
        <v>0</v>
      </c>
      <c r="AQ1146" s="204">
        <v>0</v>
      </c>
      <c r="AR1146" s="204">
        <v>0</v>
      </c>
    </row>
    <row r="1147" spans="1:44" s="204" customFormat="1" ht="61.5">
      <c r="A1147" s="204">
        <v>1</v>
      </c>
      <c r="B1147" s="207">
        <f>SUBTOTAL(103,$A$1027:A1147)</f>
        <v>120</v>
      </c>
      <c r="C1147" s="197" t="s">
        <v>1858</v>
      </c>
      <c r="D1147" s="199">
        <v>1976</v>
      </c>
      <c r="E1147" s="199"/>
      <c r="F1147" s="208" t="s">
        <v>1527</v>
      </c>
      <c r="G1147" s="199" t="s">
        <v>345</v>
      </c>
      <c r="H1147" s="199" t="s">
        <v>364</v>
      </c>
      <c r="I1147" s="203">
        <v>4908.2</v>
      </c>
      <c r="J1147" s="203">
        <v>4507.3</v>
      </c>
      <c r="K1147" s="203">
        <v>4121.8</v>
      </c>
      <c r="L1147" s="209">
        <v>252</v>
      </c>
      <c r="M1147" s="199" t="s">
        <v>260</v>
      </c>
      <c r="N1147" s="199" t="s">
        <v>261</v>
      </c>
      <c r="O1147" s="202" t="s">
        <v>263</v>
      </c>
      <c r="P1147" s="203">
        <v>9119463.129999999</v>
      </c>
      <c r="Q1147" s="203">
        <v>0</v>
      </c>
      <c r="R1147" s="203">
        <v>0</v>
      </c>
      <c r="S1147" s="203">
        <f t="shared" si="319"/>
        <v>9119463.129999999</v>
      </c>
      <c r="T1147" s="203">
        <f t="shared" si="309"/>
        <v>1858.0056089808891</v>
      </c>
      <c r="U1147" s="203">
        <v>2290.9391304347828</v>
      </c>
      <c r="V1147" s="210">
        <v>2290.9391304347828</v>
      </c>
      <c r="W1147" s="210">
        <f t="shared" si="320"/>
        <v>2290.9391304347828</v>
      </c>
      <c r="X1147" s="210">
        <f t="shared" si="321"/>
        <v>432.93352145389372</v>
      </c>
      <c r="Y1147" s="205">
        <v>0</v>
      </c>
      <c r="Z1147" s="205">
        <v>0</v>
      </c>
      <c r="AA1147" s="205">
        <v>0</v>
      </c>
      <c r="AB1147" s="205">
        <v>0</v>
      </c>
      <c r="AC1147" s="205">
        <v>0</v>
      </c>
      <c r="AD1147" s="205">
        <v>0</v>
      </c>
      <c r="AE1147" s="205">
        <v>0</v>
      </c>
      <c r="AF1147" s="211">
        <v>0</v>
      </c>
      <c r="AG1147" s="205">
        <v>1261</v>
      </c>
      <c r="AH1147" s="211">
        <f t="shared" si="323"/>
        <v>2290.9391304347828</v>
      </c>
      <c r="AI1147" s="205">
        <v>0</v>
      </c>
      <c r="AJ1147" s="205">
        <v>0</v>
      </c>
      <c r="AK1147" s="205">
        <v>0</v>
      </c>
      <c r="AL1147" s="211">
        <v>0</v>
      </c>
      <c r="AM1147" s="205">
        <v>0</v>
      </c>
      <c r="AN1147" s="205">
        <v>0</v>
      </c>
      <c r="AO1147" s="211">
        <v>0</v>
      </c>
      <c r="AP1147" s="205">
        <v>0</v>
      </c>
      <c r="AQ1147" s="204">
        <v>0</v>
      </c>
      <c r="AR1147" s="204">
        <v>0</v>
      </c>
    </row>
    <row r="1148" spans="1:44" s="204" customFormat="1" ht="36" customHeight="1">
      <c r="A1148" s="204">
        <v>1</v>
      </c>
      <c r="B1148" s="207">
        <f>SUBTOTAL(103,$A$1027:A1148)</f>
        <v>121</v>
      </c>
      <c r="C1148" s="197" t="s">
        <v>444</v>
      </c>
      <c r="D1148" s="199">
        <v>1963</v>
      </c>
      <c r="E1148" s="199"/>
      <c r="F1148" s="208" t="s">
        <v>262</v>
      </c>
      <c r="G1148" s="199">
        <v>4</v>
      </c>
      <c r="H1148" s="199" t="s">
        <v>306</v>
      </c>
      <c r="I1148" s="200">
        <v>2171.1999999999998</v>
      </c>
      <c r="J1148" s="200">
        <v>2025.5</v>
      </c>
      <c r="K1148" s="200">
        <v>2025.5</v>
      </c>
      <c r="L1148" s="209">
        <v>84</v>
      </c>
      <c r="M1148" s="199" t="s">
        <v>260</v>
      </c>
      <c r="N1148" s="199" t="s">
        <v>261</v>
      </c>
      <c r="O1148" s="202" t="s">
        <v>263</v>
      </c>
      <c r="P1148" s="203">
        <v>6477841.29</v>
      </c>
      <c r="Q1148" s="203">
        <v>0</v>
      </c>
      <c r="R1148" s="203">
        <v>0</v>
      </c>
      <c r="S1148" s="203">
        <f t="shared" si="319"/>
        <v>6477841.29</v>
      </c>
      <c r="T1148" s="203">
        <f t="shared" si="309"/>
        <v>2983.5304393883571</v>
      </c>
      <c r="U1148" s="203">
        <v>3638.7700073691972</v>
      </c>
      <c r="V1148" s="210">
        <v>3638.7700073691972</v>
      </c>
      <c r="W1148" s="210">
        <f t="shared" si="320"/>
        <v>3638.7700073691972</v>
      </c>
      <c r="X1148" s="210">
        <f t="shared" si="321"/>
        <v>655.23956798084009</v>
      </c>
      <c r="Y1148" s="205">
        <v>0</v>
      </c>
      <c r="Z1148" s="205">
        <v>0</v>
      </c>
      <c r="AA1148" s="205">
        <v>0</v>
      </c>
      <c r="AB1148" s="205">
        <v>0</v>
      </c>
      <c r="AC1148" s="205">
        <v>0</v>
      </c>
      <c r="AD1148" s="205">
        <v>0</v>
      </c>
      <c r="AE1148" s="205">
        <v>0</v>
      </c>
      <c r="AF1148" s="211">
        <v>0</v>
      </c>
      <c r="AG1148" s="205">
        <v>886</v>
      </c>
      <c r="AH1148" s="211">
        <f t="shared" si="323"/>
        <v>3638.7700073691972</v>
      </c>
      <c r="AI1148" s="205">
        <v>0</v>
      </c>
      <c r="AJ1148" s="205">
        <v>0</v>
      </c>
      <c r="AK1148" s="205">
        <v>0</v>
      </c>
      <c r="AL1148" s="211">
        <v>0</v>
      </c>
      <c r="AM1148" s="205">
        <v>0</v>
      </c>
      <c r="AN1148" s="205">
        <v>0</v>
      </c>
      <c r="AO1148" s="211">
        <v>0</v>
      </c>
      <c r="AP1148" s="205">
        <v>0</v>
      </c>
      <c r="AQ1148" s="204">
        <v>0</v>
      </c>
      <c r="AR1148" s="204">
        <v>0</v>
      </c>
    </row>
    <row r="1149" spans="1:44" s="204" customFormat="1" ht="61.5">
      <c r="A1149" s="204">
        <v>1</v>
      </c>
      <c r="B1149" s="207">
        <f>SUBTOTAL(103,$A$1027:A1149)</f>
        <v>122</v>
      </c>
      <c r="C1149" s="197" t="s">
        <v>2228</v>
      </c>
      <c r="D1149" s="199">
        <v>1961</v>
      </c>
      <c r="E1149" s="199" t="s">
        <v>699</v>
      </c>
      <c r="F1149" s="208" t="s">
        <v>262</v>
      </c>
      <c r="G1149" s="199">
        <v>2</v>
      </c>
      <c r="H1149" s="199">
        <v>2</v>
      </c>
      <c r="I1149" s="203">
        <v>624.79999999999995</v>
      </c>
      <c r="J1149" s="203">
        <v>617.70000000000005</v>
      </c>
      <c r="K1149" s="203">
        <v>617.70000000000005</v>
      </c>
      <c r="L1149" s="209">
        <v>32</v>
      </c>
      <c r="M1149" s="199" t="s">
        <v>260</v>
      </c>
      <c r="N1149" s="199" t="s">
        <v>261</v>
      </c>
      <c r="O1149" s="202" t="s">
        <v>263</v>
      </c>
      <c r="P1149" s="203">
        <v>5317218.0900000008</v>
      </c>
      <c r="Q1149" s="203">
        <v>0</v>
      </c>
      <c r="R1149" s="203">
        <v>0</v>
      </c>
      <c r="S1149" s="203">
        <f t="shared" si="319"/>
        <v>5317218.0900000008</v>
      </c>
      <c r="T1149" s="203">
        <f t="shared" si="309"/>
        <v>8510.2722311139587</v>
      </c>
      <c r="U1149" s="203">
        <v>8875.6516901408449</v>
      </c>
      <c r="V1149" s="210">
        <v>8875.6516901408449</v>
      </c>
      <c r="W1149" s="210">
        <f t="shared" si="320"/>
        <v>8875.6516901408449</v>
      </c>
      <c r="X1149" s="210">
        <f t="shared" si="321"/>
        <v>365.37945902688625</v>
      </c>
      <c r="Y1149" s="205">
        <v>0</v>
      </c>
      <c r="Z1149" s="205">
        <v>0</v>
      </c>
      <c r="AA1149" s="205">
        <v>0</v>
      </c>
      <c r="AB1149" s="205">
        <v>0</v>
      </c>
      <c r="AC1149" s="205">
        <v>0</v>
      </c>
      <c r="AD1149" s="205">
        <v>0</v>
      </c>
      <c r="AE1149" s="205">
        <v>0</v>
      </c>
      <c r="AF1149" s="211">
        <v>0</v>
      </c>
      <c r="AG1149" s="205">
        <v>621.9</v>
      </c>
      <c r="AH1149" s="211">
        <f t="shared" si="323"/>
        <v>8875.6516901408449</v>
      </c>
      <c r="AI1149" s="205">
        <v>0</v>
      </c>
      <c r="AJ1149" s="205">
        <v>0</v>
      </c>
      <c r="AK1149" s="205">
        <v>0</v>
      </c>
      <c r="AL1149" s="211">
        <v>0</v>
      </c>
      <c r="AM1149" s="205">
        <v>0</v>
      </c>
      <c r="AN1149" s="205">
        <v>0</v>
      </c>
      <c r="AO1149" s="211">
        <v>0</v>
      </c>
      <c r="AP1149" s="205">
        <v>0</v>
      </c>
      <c r="AQ1149" s="204">
        <v>0</v>
      </c>
      <c r="AR1149" s="204">
        <v>0</v>
      </c>
    </row>
    <row r="1150" spans="1:44" s="204" customFormat="1" ht="36" customHeight="1">
      <c r="A1150" s="204">
        <v>1</v>
      </c>
      <c r="B1150" s="207">
        <f>SUBTOTAL(103,$A$1027:A1150)</f>
        <v>123</v>
      </c>
      <c r="C1150" s="197" t="s">
        <v>1098</v>
      </c>
      <c r="D1150" s="199">
        <v>1933</v>
      </c>
      <c r="E1150" s="199">
        <v>2008</v>
      </c>
      <c r="F1150" s="208" t="s">
        <v>262</v>
      </c>
      <c r="G1150" s="199">
        <v>3</v>
      </c>
      <c r="H1150" s="199" t="s">
        <v>302</v>
      </c>
      <c r="I1150" s="203">
        <v>1863.4</v>
      </c>
      <c r="J1150" s="203">
        <v>1677.4</v>
      </c>
      <c r="K1150" s="203">
        <v>1677.4</v>
      </c>
      <c r="L1150" s="209">
        <v>86</v>
      </c>
      <c r="M1150" s="199" t="s">
        <v>260</v>
      </c>
      <c r="N1150" s="199" t="s">
        <v>264</v>
      </c>
      <c r="O1150" s="202" t="s">
        <v>340</v>
      </c>
      <c r="P1150" s="203">
        <v>2152387.4200000004</v>
      </c>
      <c r="Q1150" s="203">
        <v>0</v>
      </c>
      <c r="R1150" s="203">
        <v>0</v>
      </c>
      <c r="S1150" s="203">
        <f t="shared" si="319"/>
        <v>2152387.4200000004</v>
      </c>
      <c r="T1150" s="203">
        <f t="shared" si="309"/>
        <v>1155.086089943115</v>
      </c>
      <c r="U1150" s="203">
        <v>3259.66</v>
      </c>
      <c r="V1150" s="210">
        <v>3259.66</v>
      </c>
      <c r="W1150" s="210">
        <f t="shared" si="320"/>
        <v>3259.66</v>
      </c>
      <c r="X1150" s="210">
        <f t="shared" si="321"/>
        <v>2104.5739100568849</v>
      </c>
      <c r="Y1150" s="205">
        <v>0</v>
      </c>
      <c r="Z1150" s="205">
        <v>0</v>
      </c>
      <c r="AA1150" s="205">
        <v>3259.66</v>
      </c>
      <c r="AB1150" s="205">
        <v>0</v>
      </c>
      <c r="AC1150" s="205">
        <v>0</v>
      </c>
      <c r="AD1150" s="205">
        <v>0</v>
      </c>
      <c r="AE1150" s="205">
        <v>0</v>
      </c>
      <c r="AF1150" s="211">
        <v>0</v>
      </c>
      <c r="AG1150" s="205">
        <v>0</v>
      </c>
      <c r="AH1150" s="205">
        <v>0</v>
      </c>
      <c r="AI1150" s="205">
        <v>0</v>
      </c>
      <c r="AJ1150" s="205">
        <v>0</v>
      </c>
      <c r="AK1150" s="205">
        <v>0</v>
      </c>
      <c r="AL1150" s="211">
        <v>0</v>
      </c>
      <c r="AM1150" s="205">
        <v>0</v>
      </c>
      <c r="AN1150" s="205">
        <v>0</v>
      </c>
      <c r="AO1150" s="211">
        <v>0</v>
      </c>
      <c r="AP1150" s="205">
        <v>0</v>
      </c>
      <c r="AQ1150" s="204">
        <v>0</v>
      </c>
      <c r="AR1150" s="204">
        <v>0</v>
      </c>
    </row>
    <row r="1151" spans="1:44" s="204" customFormat="1" ht="36" customHeight="1">
      <c r="A1151" s="204">
        <v>1</v>
      </c>
      <c r="B1151" s="207">
        <f>SUBTOTAL(103,$A$1027:A1151)</f>
        <v>124</v>
      </c>
      <c r="C1151" s="197" t="s">
        <v>1108</v>
      </c>
      <c r="D1151" s="199">
        <v>1977</v>
      </c>
      <c r="E1151" s="199">
        <v>2014</v>
      </c>
      <c r="F1151" s="208" t="s">
        <v>262</v>
      </c>
      <c r="G1151" s="199">
        <v>5</v>
      </c>
      <c r="H1151" s="199" t="s">
        <v>302</v>
      </c>
      <c r="I1151" s="203">
        <v>3912.3</v>
      </c>
      <c r="J1151" s="203">
        <v>3639.1</v>
      </c>
      <c r="K1151" s="203">
        <v>2732.3</v>
      </c>
      <c r="L1151" s="209">
        <v>140</v>
      </c>
      <c r="M1151" s="199" t="s">
        <v>260</v>
      </c>
      <c r="N1151" s="199" t="s">
        <v>264</v>
      </c>
      <c r="O1151" s="202" t="s">
        <v>1257</v>
      </c>
      <c r="P1151" s="203">
        <v>1370144.55</v>
      </c>
      <c r="Q1151" s="203">
        <v>0</v>
      </c>
      <c r="R1151" s="203">
        <v>0</v>
      </c>
      <c r="S1151" s="203">
        <f t="shared" si="319"/>
        <v>1370144.55</v>
      </c>
      <c r="T1151" s="203">
        <f t="shared" ref="T1151:T1216" si="324">P1151/I1151</f>
        <v>350.2145924392301</v>
      </c>
      <c r="U1151" s="203">
        <v>3259.66</v>
      </c>
      <c r="V1151" s="210">
        <v>3259.66</v>
      </c>
      <c r="W1151" s="210">
        <f t="shared" si="320"/>
        <v>3259.66</v>
      </c>
      <c r="X1151" s="210">
        <f t="shared" si="321"/>
        <v>2909.4454075607696</v>
      </c>
      <c r="Y1151" s="205">
        <v>0</v>
      </c>
      <c r="Z1151" s="205">
        <v>0</v>
      </c>
      <c r="AA1151" s="205">
        <v>3259.66</v>
      </c>
      <c r="AB1151" s="205">
        <v>0</v>
      </c>
      <c r="AC1151" s="205">
        <v>0</v>
      </c>
      <c r="AD1151" s="205">
        <v>0</v>
      </c>
      <c r="AE1151" s="205">
        <v>0</v>
      </c>
      <c r="AF1151" s="211">
        <v>0</v>
      </c>
      <c r="AG1151" s="205">
        <v>0</v>
      </c>
      <c r="AH1151" s="205">
        <v>0</v>
      </c>
      <c r="AI1151" s="205">
        <v>0</v>
      </c>
      <c r="AJ1151" s="205">
        <v>0</v>
      </c>
      <c r="AK1151" s="205">
        <v>0</v>
      </c>
      <c r="AL1151" s="211">
        <v>0</v>
      </c>
      <c r="AM1151" s="205">
        <v>0</v>
      </c>
      <c r="AN1151" s="205">
        <v>0</v>
      </c>
      <c r="AO1151" s="211">
        <v>0</v>
      </c>
      <c r="AP1151" s="205">
        <v>0</v>
      </c>
      <c r="AQ1151" s="204">
        <v>0</v>
      </c>
      <c r="AR1151" s="204">
        <v>0</v>
      </c>
    </row>
    <row r="1152" spans="1:44" s="204" customFormat="1" ht="36" customHeight="1">
      <c r="A1152" s="204">
        <v>1</v>
      </c>
      <c r="B1152" s="207">
        <f>SUBTOTAL(103,$A$1027:A1152)</f>
        <v>125</v>
      </c>
      <c r="C1152" s="197" t="s">
        <v>445</v>
      </c>
      <c r="D1152" s="199">
        <v>1959</v>
      </c>
      <c r="E1152" s="199"/>
      <c r="F1152" s="208" t="s">
        <v>262</v>
      </c>
      <c r="G1152" s="199">
        <v>2</v>
      </c>
      <c r="H1152" s="199" t="s">
        <v>297</v>
      </c>
      <c r="I1152" s="200">
        <v>679.1</v>
      </c>
      <c r="J1152" s="200">
        <v>632.4</v>
      </c>
      <c r="K1152" s="200">
        <v>632.4</v>
      </c>
      <c r="L1152" s="209">
        <v>43</v>
      </c>
      <c r="M1152" s="199" t="s">
        <v>260</v>
      </c>
      <c r="N1152" s="199" t="s">
        <v>261</v>
      </c>
      <c r="O1152" s="202" t="s">
        <v>263</v>
      </c>
      <c r="P1152" s="203">
        <v>3674389.28</v>
      </c>
      <c r="Q1152" s="203">
        <v>0</v>
      </c>
      <c r="R1152" s="203">
        <v>0</v>
      </c>
      <c r="S1152" s="203">
        <f t="shared" si="319"/>
        <v>3674389.28</v>
      </c>
      <c r="T1152" s="203">
        <f t="shared" si="324"/>
        <v>5410.6748343395666</v>
      </c>
      <c r="U1152" s="203">
        <v>7930.9264614931526</v>
      </c>
      <c r="V1152" s="210">
        <v>7930.9264614931526</v>
      </c>
      <c r="W1152" s="210">
        <f t="shared" si="320"/>
        <v>7930.9264614931526</v>
      </c>
      <c r="X1152" s="210">
        <f t="shared" si="321"/>
        <v>2520.251627153586</v>
      </c>
      <c r="Y1152" s="205">
        <v>0</v>
      </c>
      <c r="Z1152" s="205">
        <v>0</v>
      </c>
      <c r="AA1152" s="205">
        <v>0</v>
      </c>
      <c r="AB1152" s="205">
        <v>0</v>
      </c>
      <c r="AC1152" s="205">
        <v>0</v>
      </c>
      <c r="AD1152" s="205">
        <v>0</v>
      </c>
      <c r="AE1152" s="205">
        <v>0</v>
      </c>
      <c r="AF1152" s="211">
        <v>0</v>
      </c>
      <c r="AG1152" s="205">
        <v>604</v>
      </c>
      <c r="AH1152" s="211">
        <f t="shared" ref="AH1152:AH1153" si="325">8917.04*AG1152/I1152</f>
        <v>7930.9264614931526</v>
      </c>
      <c r="AI1152" s="205">
        <v>0</v>
      </c>
      <c r="AJ1152" s="205">
        <v>0</v>
      </c>
      <c r="AK1152" s="205">
        <v>0</v>
      </c>
      <c r="AL1152" s="211">
        <v>0</v>
      </c>
      <c r="AM1152" s="205">
        <v>0</v>
      </c>
      <c r="AN1152" s="205">
        <v>0</v>
      </c>
      <c r="AO1152" s="211">
        <v>0</v>
      </c>
      <c r="AP1152" s="205">
        <v>0</v>
      </c>
      <c r="AQ1152" s="204">
        <v>0</v>
      </c>
      <c r="AR1152" s="204">
        <v>0</v>
      </c>
    </row>
    <row r="1153" spans="1:44" s="204" customFormat="1" ht="36" customHeight="1">
      <c r="A1153" s="204">
        <v>1</v>
      </c>
      <c r="B1153" s="207">
        <f>SUBTOTAL(103,$A$1027:A1153)</f>
        <v>126</v>
      </c>
      <c r="C1153" s="197" t="s">
        <v>446</v>
      </c>
      <c r="D1153" s="199">
        <v>1959</v>
      </c>
      <c r="E1153" s="199"/>
      <c r="F1153" s="208" t="s">
        <v>262</v>
      </c>
      <c r="G1153" s="199">
        <v>2</v>
      </c>
      <c r="H1153" s="199" t="s">
        <v>297</v>
      </c>
      <c r="I1153" s="200">
        <v>692.3</v>
      </c>
      <c r="J1153" s="200">
        <v>645.9</v>
      </c>
      <c r="K1153" s="200">
        <v>615.29999999999995</v>
      </c>
      <c r="L1153" s="209">
        <v>28</v>
      </c>
      <c r="M1153" s="199" t="s">
        <v>260</v>
      </c>
      <c r="N1153" s="199" t="s">
        <v>261</v>
      </c>
      <c r="O1153" s="202" t="s">
        <v>263</v>
      </c>
      <c r="P1153" s="203">
        <v>3674389.28</v>
      </c>
      <c r="Q1153" s="203">
        <v>0</v>
      </c>
      <c r="R1153" s="203">
        <v>0</v>
      </c>
      <c r="S1153" s="203">
        <f t="shared" si="319"/>
        <v>3674389.28</v>
      </c>
      <c r="T1153" s="203">
        <f t="shared" si="324"/>
        <v>5307.5101545572725</v>
      </c>
      <c r="U1153" s="203">
        <v>7779.7084500938909</v>
      </c>
      <c r="V1153" s="210">
        <v>7779.7084500938909</v>
      </c>
      <c r="W1153" s="210">
        <f t="shared" si="320"/>
        <v>7779.7084500938909</v>
      </c>
      <c r="X1153" s="210">
        <f t="shared" si="321"/>
        <v>2472.1982955366184</v>
      </c>
      <c r="Y1153" s="205">
        <v>0</v>
      </c>
      <c r="Z1153" s="205">
        <v>0</v>
      </c>
      <c r="AA1153" s="205">
        <v>0</v>
      </c>
      <c r="AB1153" s="205">
        <v>0</v>
      </c>
      <c r="AC1153" s="205">
        <v>0</v>
      </c>
      <c r="AD1153" s="205">
        <v>0</v>
      </c>
      <c r="AE1153" s="205">
        <v>0</v>
      </c>
      <c r="AF1153" s="211">
        <v>0</v>
      </c>
      <c r="AG1153" s="205">
        <v>604</v>
      </c>
      <c r="AH1153" s="211">
        <f t="shared" si="325"/>
        <v>7779.7084500938909</v>
      </c>
      <c r="AI1153" s="205">
        <v>0</v>
      </c>
      <c r="AJ1153" s="205">
        <v>0</v>
      </c>
      <c r="AK1153" s="205">
        <v>0</v>
      </c>
      <c r="AL1153" s="211">
        <v>0</v>
      </c>
      <c r="AM1153" s="205">
        <v>0</v>
      </c>
      <c r="AN1153" s="205">
        <v>0</v>
      </c>
      <c r="AO1153" s="211">
        <v>0</v>
      </c>
      <c r="AP1153" s="205">
        <v>0</v>
      </c>
      <c r="AQ1153" s="204">
        <v>0</v>
      </c>
      <c r="AR1153" s="204">
        <v>0</v>
      </c>
    </row>
    <row r="1154" spans="1:44" s="204" customFormat="1" ht="36" customHeight="1">
      <c r="A1154" s="204">
        <v>1</v>
      </c>
      <c r="B1154" s="207">
        <f>SUBTOTAL(103,$A$1027:A1154)</f>
        <v>127</v>
      </c>
      <c r="C1154" s="197" t="s">
        <v>1106</v>
      </c>
      <c r="D1154" s="199">
        <v>1955</v>
      </c>
      <c r="E1154" s="199"/>
      <c r="F1154" s="208" t="s">
        <v>262</v>
      </c>
      <c r="G1154" s="199">
        <v>2</v>
      </c>
      <c r="H1154" s="199" t="s">
        <v>298</v>
      </c>
      <c r="I1154" s="203">
        <v>388.3</v>
      </c>
      <c r="J1154" s="203">
        <v>388.3</v>
      </c>
      <c r="K1154" s="203">
        <v>388.3</v>
      </c>
      <c r="L1154" s="209">
        <v>24</v>
      </c>
      <c r="M1154" s="199" t="s">
        <v>260</v>
      </c>
      <c r="N1154" s="199" t="s">
        <v>261</v>
      </c>
      <c r="O1154" s="202" t="s">
        <v>263</v>
      </c>
      <c r="P1154" s="203">
        <v>1971369.43</v>
      </c>
      <c r="Q1154" s="203">
        <v>0</v>
      </c>
      <c r="R1154" s="203">
        <v>0</v>
      </c>
      <c r="S1154" s="203">
        <f t="shared" si="319"/>
        <v>1971369.43</v>
      </c>
      <c r="T1154" s="203">
        <f t="shared" si="324"/>
        <v>5076.9235900077256</v>
      </c>
      <c r="U1154" s="203">
        <v>8169.9351480813812</v>
      </c>
      <c r="V1154" s="210">
        <v>8169.9351480813812</v>
      </c>
      <c r="W1154" s="210">
        <f t="shared" si="320"/>
        <v>8169.9351480813812</v>
      </c>
      <c r="X1154" s="210">
        <f t="shared" si="321"/>
        <v>3093.0115580736556</v>
      </c>
      <c r="Y1154" s="205">
        <v>0</v>
      </c>
      <c r="Z1154" s="205">
        <v>0</v>
      </c>
      <c r="AA1154" s="205">
        <v>0</v>
      </c>
      <c r="AB1154" s="205">
        <v>0</v>
      </c>
      <c r="AC1154" s="205">
        <v>0</v>
      </c>
      <c r="AD1154" s="205">
        <v>0</v>
      </c>
      <c r="AE1154" s="205">
        <v>0</v>
      </c>
      <c r="AF1154" s="211">
        <v>0</v>
      </c>
      <c r="AG1154" s="205">
        <v>0</v>
      </c>
      <c r="AH1154" s="205">
        <v>0</v>
      </c>
      <c r="AI1154" s="205">
        <v>0</v>
      </c>
      <c r="AJ1154" s="205">
        <v>0</v>
      </c>
      <c r="AK1154" s="205">
        <v>450.1</v>
      </c>
      <c r="AL1154" s="211">
        <f>7048.18*AK1154/I1154</f>
        <v>8169.9351480813812</v>
      </c>
      <c r="AM1154" s="205">
        <v>0</v>
      </c>
      <c r="AN1154" s="205">
        <v>0</v>
      </c>
      <c r="AO1154" s="211">
        <v>0</v>
      </c>
      <c r="AP1154" s="205">
        <v>0</v>
      </c>
      <c r="AQ1154" s="204">
        <v>0</v>
      </c>
      <c r="AR1154" s="204">
        <v>0</v>
      </c>
    </row>
    <row r="1155" spans="1:44" s="204" customFormat="1" ht="36" customHeight="1">
      <c r="B1155" s="197" t="s">
        <v>726</v>
      </c>
      <c r="C1155" s="212"/>
      <c r="D1155" s="199" t="s">
        <v>857</v>
      </c>
      <c r="E1155" s="199" t="s">
        <v>857</v>
      </c>
      <c r="F1155" s="199" t="s">
        <v>857</v>
      </c>
      <c r="G1155" s="199" t="s">
        <v>857</v>
      </c>
      <c r="H1155" s="199" t="s">
        <v>857</v>
      </c>
      <c r="I1155" s="200">
        <f>SUM(I1156:I1198)</f>
        <v>117667.09999999998</v>
      </c>
      <c r="J1155" s="200">
        <f>SUM(J1156:J1198)</f>
        <v>105788.29000000001</v>
      </c>
      <c r="K1155" s="200">
        <f>SUM(K1156:K1198)</f>
        <v>97785.79</v>
      </c>
      <c r="L1155" s="201">
        <f>SUM(L1156:L1198)</f>
        <v>4725</v>
      </c>
      <c r="M1155" s="199" t="s">
        <v>857</v>
      </c>
      <c r="N1155" s="199" t="s">
        <v>857</v>
      </c>
      <c r="O1155" s="202" t="s">
        <v>857</v>
      </c>
      <c r="P1155" s="200">
        <v>235881304.73999998</v>
      </c>
      <c r="Q1155" s="200">
        <f>SUM(Q1156:Q1198)</f>
        <v>0</v>
      </c>
      <c r="R1155" s="200">
        <f>SUM(R1156:R1198)</f>
        <v>0</v>
      </c>
      <c r="S1155" s="200">
        <f>SUM(S1156:S1198)</f>
        <v>235881304.73999998</v>
      </c>
      <c r="T1155" s="203">
        <f t="shared" si="324"/>
        <v>2004.6495982309416</v>
      </c>
      <c r="U1155" s="203">
        <f>MAX(U1156:U1198)</f>
        <v>10124.065894290708</v>
      </c>
      <c r="W1155" s="217"/>
      <c r="Y1155" s="205">
        <v>0</v>
      </c>
      <c r="Z1155" s="205">
        <v>0</v>
      </c>
      <c r="AA1155" s="205">
        <v>31300000</v>
      </c>
      <c r="AB1155" s="205">
        <v>0</v>
      </c>
      <c r="AC1155" s="205">
        <v>1074076.8500000001</v>
      </c>
      <c r="AD1155" s="205">
        <v>0</v>
      </c>
      <c r="AE1155" s="205">
        <v>5</v>
      </c>
      <c r="AF1155" s="205">
        <v>11488765.199999999</v>
      </c>
      <c r="AG1155" s="205">
        <v>19630.900000000001</v>
      </c>
      <c r="AH1155" s="205">
        <v>155096503.01999998</v>
      </c>
      <c r="AI1155" s="205">
        <v>0</v>
      </c>
      <c r="AJ1155" s="205">
        <v>0</v>
      </c>
      <c r="AK1155" s="205">
        <v>1983</v>
      </c>
      <c r="AL1155" s="205">
        <v>13937132.07</v>
      </c>
      <c r="AM1155" s="205">
        <v>19.07</v>
      </c>
      <c r="AN1155" s="205">
        <v>1424684.89</v>
      </c>
      <c r="AO1155" s="205">
        <v>0</v>
      </c>
      <c r="AP1155" s="205">
        <v>0</v>
      </c>
      <c r="AQ1155" s="204">
        <v>0</v>
      </c>
      <c r="AR1155" s="204">
        <v>12000000</v>
      </c>
    </row>
    <row r="1156" spans="1:44" s="204" customFormat="1" ht="36" customHeight="1">
      <c r="A1156" s="204">
        <v>1</v>
      </c>
      <c r="B1156" s="207">
        <f>SUBTOTAL(103,$A$1027:A1156)</f>
        <v>128</v>
      </c>
      <c r="C1156" s="197" t="s">
        <v>414</v>
      </c>
      <c r="D1156" s="199">
        <v>1972</v>
      </c>
      <c r="E1156" s="199"/>
      <c r="F1156" s="208" t="s">
        <v>262</v>
      </c>
      <c r="G1156" s="199">
        <v>5</v>
      </c>
      <c r="H1156" s="199" t="s">
        <v>302</v>
      </c>
      <c r="I1156" s="200">
        <v>3577.12</v>
      </c>
      <c r="J1156" s="200">
        <v>3306.9</v>
      </c>
      <c r="K1156" s="200">
        <v>2940.98</v>
      </c>
      <c r="L1156" s="209">
        <v>152</v>
      </c>
      <c r="M1156" s="199" t="s">
        <v>260</v>
      </c>
      <c r="N1156" s="199" t="s">
        <v>264</v>
      </c>
      <c r="O1156" s="202" t="s">
        <v>322</v>
      </c>
      <c r="P1156" s="203">
        <v>9372063.4399999995</v>
      </c>
      <c r="Q1156" s="203">
        <v>0</v>
      </c>
      <c r="R1156" s="203">
        <v>0</v>
      </c>
      <c r="S1156" s="203">
        <f t="shared" ref="S1156:S1195" si="326">P1156-Q1156-R1156</f>
        <v>9372063.4399999995</v>
      </c>
      <c r="T1156" s="203">
        <f t="shared" si="324"/>
        <v>2620.0025271726977</v>
      </c>
      <c r="U1156" s="203">
        <v>2786.9489198014048</v>
      </c>
      <c r="V1156" s="210">
        <v>2786.9489198014048</v>
      </c>
      <c r="W1156" s="210">
        <f t="shared" ref="W1156:W1198" si="327">Y1156+Z1156+AA1156+AB1156+AC1156+AF1156+AH1156+AJ1156+AL1156+AN1156+AO1156+AP1156+AQ1156+AR1156</f>
        <v>2786.9489198014048</v>
      </c>
      <c r="X1156" s="210">
        <f t="shared" ref="X1156:X1198" si="328">U1156-T1156</f>
        <v>166.94639262870714</v>
      </c>
      <c r="Y1156" s="205">
        <v>0</v>
      </c>
      <c r="Z1156" s="205">
        <v>0</v>
      </c>
      <c r="AA1156" s="205">
        <v>0</v>
      </c>
      <c r="AB1156" s="205">
        <v>0</v>
      </c>
      <c r="AC1156" s="205">
        <v>0</v>
      </c>
      <c r="AD1156" s="205">
        <v>0</v>
      </c>
      <c r="AE1156" s="205">
        <v>0</v>
      </c>
      <c r="AF1156" s="211">
        <v>0</v>
      </c>
      <c r="AG1156" s="205">
        <v>1118</v>
      </c>
      <c r="AH1156" s="211">
        <f t="shared" ref="AH1156:AH1160" si="329">8917.04*AG1156/I1156</f>
        <v>2786.9489198014048</v>
      </c>
      <c r="AI1156" s="205">
        <v>0</v>
      </c>
      <c r="AJ1156" s="205">
        <v>0</v>
      </c>
      <c r="AK1156" s="205">
        <v>0</v>
      </c>
      <c r="AL1156" s="211">
        <v>0</v>
      </c>
      <c r="AM1156" s="205">
        <v>0</v>
      </c>
      <c r="AN1156" s="205">
        <v>0</v>
      </c>
      <c r="AO1156" s="211">
        <v>0</v>
      </c>
      <c r="AP1156" s="205">
        <v>0</v>
      </c>
      <c r="AQ1156" s="204">
        <v>0</v>
      </c>
      <c r="AR1156" s="204">
        <v>0</v>
      </c>
    </row>
    <row r="1157" spans="1:44" s="204" customFormat="1" ht="36" customHeight="1">
      <c r="A1157" s="204">
        <v>1</v>
      </c>
      <c r="B1157" s="207">
        <f>SUBTOTAL(103,$A$1027:A1157)</f>
        <v>129</v>
      </c>
      <c r="C1157" s="197" t="s">
        <v>410</v>
      </c>
      <c r="D1157" s="199">
        <v>1846</v>
      </c>
      <c r="E1157" s="199"/>
      <c r="F1157" s="208" t="s">
        <v>262</v>
      </c>
      <c r="G1157" s="199">
        <v>2</v>
      </c>
      <c r="H1157" s="199" t="s">
        <v>298</v>
      </c>
      <c r="I1157" s="200">
        <v>378.89</v>
      </c>
      <c r="J1157" s="200">
        <v>325.39999999999998</v>
      </c>
      <c r="K1157" s="200">
        <v>325.39999999999998</v>
      </c>
      <c r="L1157" s="209">
        <v>17</v>
      </c>
      <c r="M1157" s="199" t="s">
        <v>260</v>
      </c>
      <c r="N1157" s="199" t="s">
        <v>261</v>
      </c>
      <c r="O1157" s="202" t="s">
        <v>263</v>
      </c>
      <c r="P1157" s="203">
        <v>3195344</v>
      </c>
      <c r="Q1157" s="203">
        <v>0</v>
      </c>
      <c r="R1157" s="203">
        <v>0</v>
      </c>
      <c r="S1157" s="203">
        <f t="shared" si="326"/>
        <v>3195344</v>
      </c>
      <c r="T1157" s="203">
        <f t="shared" si="324"/>
        <v>8433.4345060571668</v>
      </c>
      <c r="U1157" s="203">
        <v>8590.1438412204079</v>
      </c>
      <c r="V1157" s="210">
        <v>8590.1438412204079</v>
      </c>
      <c r="W1157" s="210">
        <f t="shared" si="327"/>
        <v>8590.1438412204079</v>
      </c>
      <c r="X1157" s="210">
        <f t="shared" si="328"/>
        <v>156.70933516324112</v>
      </c>
      <c r="Y1157" s="205">
        <v>0</v>
      </c>
      <c r="Z1157" s="205">
        <v>0</v>
      </c>
      <c r="AA1157" s="205">
        <v>0</v>
      </c>
      <c r="AB1157" s="205">
        <v>0</v>
      </c>
      <c r="AC1157" s="205">
        <v>0</v>
      </c>
      <c r="AD1157" s="205">
        <v>0</v>
      </c>
      <c r="AE1157" s="205">
        <v>0</v>
      </c>
      <c r="AF1157" s="211">
        <v>0</v>
      </c>
      <c r="AG1157" s="205">
        <v>365</v>
      </c>
      <c r="AH1157" s="211">
        <f t="shared" si="329"/>
        <v>8590.1438412204079</v>
      </c>
      <c r="AI1157" s="205">
        <v>0</v>
      </c>
      <c r="AJ1157" s="205">
        <v>0</v>
      </c>
      <c r="AK1157" s="205">
        <v>0</v>
      </c>
      <c r="AL1157" s="211">
        <v>0</v>
      </c>
      <c r="AM1157" s="205">
        <v>0</v>
      </c>
      <c r="AN1157" s="205">
        <v>0</v>
      </c>
      <c r="AO1157" s="211">
        <v>0</v>
      </c>
      <c r="AP1157" s="205">
        <v>0</v>
      </c>
      <c r="AQ1157" s="204">
        <v>0</v>
      </c>
      <c r="AR1157" s="204">
        <v>0</v>
      </c>
    </row>
    <row r="1158" spans="1:44" s="204" customFormat="1" ht="36" customHeight="1">
      <c r="A1158" s="204">
        <v>1</v>
      </c>
      <c r="B1158" s="207">
        <f>SUBTOTAL(103,$A$1027:A1158)</f>
        <v>130</v>
      </c>
      <c r="C1158" s="197" t="s">
        <v>416</v>
      </c>
      <c r="D1158" s="199">
        <v>1969</v>
      </c>
      <c r="E1158" s="199"/>
      <c r="F1158" s="208" t="s">
        <v>262</v>
      </c>
      <c r="G1158" s="199">
        <v>5</v>
      </c>
      <c r="H1158" s="199" t="s">
        <v>364</v>
      </c>
      <c r="I1158" s="200">
        <v>4890.1099999999997</v>
      </c>
      <c r="J1158" s="200">
        <v>4490.3999999999996</v>
      </c>
      <c r="K1158" s="200">
        <v>4177.2300000000005</v>
      </c>
      <c r="L1158" s="209">
        <v>210</v>
      </c>
      <c r="M1158" s="199" t="s">
        <v>260</v>
      </c>
      <c r="N1158" s="199" t="s">
        <v>264</v>
      </c>
      <c r="O1158" s="202" t="s">
        <v>315</v>
      </c>
      <c r="P1158" s="203">
        <v>14352255.49</v>
      </c>
      <c r="Q1158" s="203">
        <v>0</v>
      </c>
      <c r="R1158" s="203">
        <v>0</v>
      </c>
      <c r="S1158" s="203">
        <f t="shared" si="326"/>
        <v>14352255.49</v>
      </c>
      <c r="T1158" s="203">
        <f t="shared" si="324"/>
        <v>2934.9555511021226</v>
      </c>
      <c r="U1158" s="203">
        <v>3125.4525072033152</v>
      </c>
      <c r="V1158" s="210">
        <v>3125.4525072033152</v>
      </c>
      <c r="W1158" s="210">
        <f t="shared" si="327"/>
        <v>3125.4525072033152</v>
      </c>
      <c r="X1158" s="210">
        <f t="shared" si="328"/>
        <v>190.49695610119261</v>
      </c>
      <c r="Y1158" s="205">
        <v>0</v>
      </c>
      <c r="Z1158" s="205">
        <v>0</v>
      </c>
      <c r="AA1158" s="205">
        <v>0</v>
      </c>
      <c r="AB1158" s="205">
        <v>0</v>
      </c>
      <c r="AC1158" s="205">
        <v>0</v>
      </c>
      <c r="AD1158" s="205">
        <v>0</v>
      </c>
      <c r="AE1158" s="205">
        <v>0</v>
      </c>
      <c r="AF1158" s="211">
        <v>0</v>
      </c>
      <c r="AG1158" s="205">
        <v>1714</v>
      </c>
      <c r="AH1158" s="211">
        <f t="shared" si="329"/>
        <v>3125.4525072033152</v>
      </c>
      <c r="AI1158" s="205">
        <v>0</v>
      </c>
      <c r="AJ1158" s="205">
        <v>0</v>
      </c>
      <c r="AK1158" s="205">
        <v>0</v>
      </c>
      <c r="AL1158" s="211">
        <v>0</v>
      </c>
      <c r="AM1158" s="205">
        <v>0</v>
      </c>
      <c r="AN1158" s="205">
        <v>0</v>
      </c>
      <c r="AO1158" s="211">
        <v>0</v>
      </c>
      <c r="AP1158" s="205">
        <v>0</v>
      </c>
      <c r="AQ1158" s="204">
        <v>0</v>
      </c>
      <c r="AR1158" s="204">
        <v>0</v>
      </c>
    </row>
    <row r="1159" spans="1:44" s="204" customFormat="1" ht="36" customHeight="1">
      <c r="A1159" s="204">
        <v>1</v>
      </c>
      <c r="B1159" s="207">
        <f>SUBTOTAL(103,$A$1027:A1159)</f>
        <v>131</v>
      </c>
      <c r="C1159" s="197" t="s">
        <v>417</v>
      </c>
      <c r="D1159" s="199">
        <v>1961</v>
      </c>
      <c r="E1159" s="199"/>
      <c r="F1159" s="208" t="s">
        <v>262</v>
      </c>
      <c r="G1159" s="199">
        <v>2</v>
      </c>
      <c r="H1159" s="199" t="s">
        <v>297</v>
      </c>
      <c r="I1159" s="200">
        <v>824.04</v>
      </c>
      <c r="J1159" s="200">
        <v>777.74</v>
      </c>
      <c r="K1159" s="200">
        <v>728.73</v>
      </c>
      <c r="L1159" s="209">
        <v>37</v>
      </c>
      <c r="M1159" s="199" t="s">
        <v>260</v>
      </c>
      <c r="N1159" s="199" t="s">
        <v>264</v>
      </c>
      <c r="O1159" s="202" t="s">
        <v>319</v>
      </c>
      <c r="P1159" s="203">
        <v>5135016.6800000006</v>
      </c>
      <c r="Q1159" s="203">
        <v>0</v>
      </c>
      <c r="R1159" s="203">
        <v>0</v>
      </c>
      <c r="S1159" s="203">
        <f t="shared" si="326"/>
        <v>5135016.6800000006</v>
      </c>
      <c r="T1159" s="203">
        <f t="shared" si="324"/>
        <v>6231.5138585505565</v>
      </c>
      <c r="U1159" s="203">
        <v>6492.6751128586002</v>
      </c>
      <c r="V1159" s="210">
        <v>6492.6751128586002</v>
      </c>
      <c r="W1159" s="210">
        <f t="shared" si="327"/>
        <v>6492.6751128586002</v>
      </c>
      <c r="X1159" s="210">
        <f t="shared" si="328"/>
        <v>261.16125430804368</v>
      </c>
      <c r="Y1159" s="205">
        <v>0</v>
      </c>
      <c r="Z1159" s="205">
        <v>0</v>
      </c>
      <c r="AA1159" s="205">
        <v>0</v>
      </c>
      <c r="AB1159" s="205">
        <v>0</v>
      </c>
      <c r="AC1159" s="205">
        <v>0</v>
      </c>
      <c r="AD1159" s="205">
        <v>0</v>
      </c>
      <c r="AE1159" s="205">
        <v>0</v>
      </c>
      <c r="AF1159" s="211">
        <v>0</v>
      </c>
      <c r="AG1159" s="205">
        <v>600</v>
      </c>
      <c r="AH1159" s="211">
        <f t="shared" si="329"/>
        <v>6492.6751128586002</v>
      </c>
      <c r="AI1159" s="205">
        <v>0</v>
      </c>
      <c r="AJ1159" s="205">
        <v>0</v>
      </c>
      <c r="AK1159" s="205">
        <v>0</v>
      </c>
      <c r="AL1159" s="211">
        <v>0</v>
      </c>
      <c r="AM1159" s="205">
        <v>0</v>
      </c>
      <c r="AN1159" s="205">
        <v>0</v>
      </c>
      <c r="AO1159" s="211">
        <v>0</v>
      </c>
      <c r="AP1159" s="205">
        <v>0</v>
      </c>
      <c r="AQ1159" s="204">
        <v>0</v>
      </c>
      <c r="AR1159" s="204">
        <v>0</v>
      </c>
    </row>
    <row r="1160" spans="1:44" s="204" customFormat="1" ht="36" customHeight="1">
      <c r="A1160" s="204">
        <v>1</v>
      </c>
      <c r="B1160" s="207">
        <f>SUBTOTAL(103,$A$1027:A1160)</f>
        <v>132</v>
      </c>
      <c r="C1160" s="197" t="s">
        <v>1639</v>
      </c>
      <c r="D1160" s="199">
        <v>1980</v>
      </c>
      <c r="E1160" s="199"/>
      <c r="F1160" s="208" t="s">
        <v>262</v>
      </c>
      <c r="G1160" s="199">
        <v>5</v>
      </c>
      <c r="H1160" s="199" t="s">
        <v>297</v>
      </c>
      <c r="I1160" s="200">
        <v>1589.4</v>
      </c>
      <c r="J1160" s="200">
        <v>1176.4000000000001</v>
      </c>
      <c r="K1160" s="200">
        <v>1117.8000000000002</v>
      </c>
      <c r="L1160" s="209">
        <v>61</v>
      </c>
      <c r="M1160" s="199" t="s">
        <v>260</v>
      </c>
      <c r="N1160" s="199" t="s">
        <v>264</v>
      </c>
      <c r="O1160" s="202" t="s">
        <v>319</v>
      </c>
      <c r="P1160" s="203">
        <v>2417238.8400000003</v>
      </c>
      <c r="Q1160" s="203">
        <v>0</v>
      </c>
      <c r="R1160" s="203">
        <v>0</v>
      </c>
      <c r="S1160" s="203">
        <f t="shared" si="326"/>
        <v>2417238.8400000003</v>
      </c>
      <c r="T1160" s="203">
        <f t="shared" si="324"/>
        <v>1520.8499056247642</v>
      </c>
      <c r="U1160" s="203">
        <v>2075.8177928778155</v>
      </c>
      <c r="V1160" s="210">
        <v>2075.8177928778155</v>
      </c>
      <c r="W1160" s="210">
        <f t="shared" si="327"/>
        <v>2075.8177928778155</v>
      </c>
      <c r="X1160" s="210">
        <f t="shared" si="328"/>
        <v>554.96788725305123</v>
      </c>
      <c r="Y1160" s="205">
        <v>0</v>
      </c>
      <c r="Z1160" s="205">
        <v>0</v>
      </c>
      <c r="AA1160" s="205">
        <v>0</v>
      </c>
      <c r="AB1160" s="205">
        <v>0</v>
      </c>
      <c r="AC1160" s="205">
        <v>0</v>
      </c>
      <c r="AD1160" s="205">
        <v>0</v>
      </c>
      <c r="AE1160" s="205">
        <v>0</v>
      </c>
      <c r="AF1160" s="211">
        <v>0</v>
      </c>
      <c r="AG1160" s="205">
        <v>370</v>
      </c>
      <c r="AH1160" s="211">
        <f t="shared" si="329"/>
        <v>2075.8177928778155</v>
      </c>
      <c r="AI1160" s="205">
        <v>0</v>
      </c>
      <c r="AJ1160" s="205">
        <v>0</v>
      </c>
      <c r="AK1160" s="205">
        <v>0</v>
      </c>
      <c r="AL1160" s="211">
        <v>0</v>
      </c>
      <c r="AM1160" s="205">
        <v>0</v>
      </c>
      <c r="AN1160" s="205">
        <v>0</v>
      </c>
      <c r="AO1160" s="211">
        <v>0</v>
      </c>
      <c r="AP1160" s="205">
        <v>0</v>
      </c>
      <c r="AQ1160" s="204">
        <v>0</v>
      </c>
      <c r="AR1160" s="204">
        <v>0</v>
      </c>
    </row>
    <row r="1161" spans="1:44" s="204" customFormat="1" ht="36" customHeight="1">
      <c r="A1161" s="204">
        <v>1</v>
      </c>
      <c r="B1161" s="207">
        <f>SUBTOTAL(103,$A$1027:A1161)</f>
        <v>133</v>
      </c>
      <c r="C1161" s="197" t="s">
        <v>201</v>
      </c>
      <c r="D1161" s="199">
        <v>1963</v>
      </c>
      <c r="E1161" s="199"/>
      <c r="F1161" s="208" t="s">
        <v>262</v>
      </c>
      <c r="G1161" s="199">
        <v>2</v>
      </c>
      <c r="H1161" s="199" t="s">
        <v>297</v>
      </c>
      <c r="I1161" s="200">
        <v>444.9</v>
      </c>
      <c r="J1161" s="200">
        <v>444.9</v>
      </c>
      <c r="K1161" s="200">
        <v>442.2</v>
      </c>
      <c r="L1161" s="209">
        <v>17</v>
      </c>
      <c r="M1161" s="199" t="s">
        <v>260</v>
      </c>
      <c r="N1161" s="199" t="s">
        <v>264</v>
      </c>
      <c r="O1161" s="202" t="s">
        <v>320</v>
      </c>
      <c r="P1161" s="203">
        <v>527907</v>
      </c>
      <c r="Q1161" s="203">
        <v>0</v>
      </c>
      <c r="R1161" s="203">
        <v>0</v>
      </c>
      <c r="S1161" s="203">
        <f t="shared" si="326"/>
        <v>527907</v>
      </c>
      <c r="T1161" s="203">
        <f t="shared" si="324"/>
        <v>1186.5745111260958</v>
      </c>
      <c r="U1161" s="203">
        <v>1186.5745111260958</v>
      </c>
      <c r="V1161" s="210">
        <f t="shared" ref="V1161:V1163" si="330">W1161</f>
        <v>810.46</v>
      </c>
      <c r="W1161" s="210">
        <f t="shared" si="327"/>
        <v>810.46</v>
      </c>
      <c r="X1161" s="210">
        <f t="shared" si="328"/>
        <v>0</v>
      </c>
      <c r="Y1161" s="205">
        <v>0</v>
      </c>
      <c r="Z1161" s="205">
        <v>0</v>
      </c>
      <c r="AA1161" s="205">
        <v>0</v>
      </c>
      <c r="AB1161" s="205">
        <v>0</v>
      </c>
      <c r="AC1161" s="205">
        <v>810.46</v>
      </c>
      <c r="AD1161" s="205">
        <v>0</v>
      </c>
      <c r="AE1161" s="205">
        <v>0</v>
      </c>
      <c r="AF1161" s="211">
        <v>0</v>
      </c>
      <c r="AG1161" s="205">
        <v>0</v>
      </c>
      <c r="AH1161" s="205">
        <v>0</v>
      </c>
      <c r="AI1161" s="205">
        <v>0</v>
      </c>
      <c r="AJ1161" s="205">
        <v>0</v>
      </c>
      <c r="AK1161" s="205">
        <v>0</v>
      </c>
      <c r="AL1161" s="211">
        <v>0</v>
      </c>
      <c r="AM1161" s="205">
        <v>0</v>
      </c>
      <c r="AN1161" s="205">
        <v>0</v>
      </c>
      <c r="AO1161" s="211">
        <v>0</v>
      </c>
      <c r="AP1161" s="205">
        <v>0</v>
      </c>
      <c r="AQ1161" s="204">
        <v>0</v>
      </c>
      <c r="AR1161" s="204">
        <v>0</v>
      </c>
    </row>
    <row r="1162" spans="1:44" s="204" customFormat="1" ht="36" customHeight="1">
      <c r="A1162" s="204">
        <v>1</v>
      </c>
      <c r="B1162" s="207">
        <f>SUBTOTAL(103,$A$1027:A1162)</f>
        <v>134</v>
      </c>
      <c r="C1162" s="197" t="s">
        <v>202</v>
      </c>
      <c r="D1162" s="199">
        <v>1969</v>
      </c>
      <c r="E1162" s="199"/>
      <c r="F1162" s="208" t="s">
        <v>262</v>
      </c>
      <c r="G1162" s="199">
        <v>2</v>
      </c>
      <c r="H1162" s="199" t="s">
        <v>297</v>
      </c>
      <c r="I1162" s="200">
        <v>589.1</v>
      </c>
      <c r="J1162" s="200">
        <v>589.1</v>
      </c>
      <c r="K1162" s="200">
        <v>537.5</v>
      </c>
      <c r="L1162" s="209">
        <v>31</v>
      </c>
      <c r="M1162" s="199" t="s">
        <v>260</v>
      </c>
      <c r="N1162" s="199" t="s">
        <v>264</v>
      </c>
      <c r="O1162" s="202" t="s">
        <v>320</v>
      </c>
      <c r="P1162" s="203">
        <v>702281</v>
      </c>
      <c r="Q1162" s="203">
        <v>0</v>
      </c>
      <c r="R1162" s="203">
        <v>0</v>
      </c>
      <c r="S1162" s="203">
        <f t="shared" si="326"/>
        <v>702281</v>
      </c>
      <c r="T1162" s="203">
        <f t="shared" si="324"/>
        <v>1192.1252758445085</v>
      </c>
      <c r="U1162" s="203">
        <v>1192.1252758445085</v>
      </c>
      <c r="V1162" s="210">
        <f t="shared" si="330"/>
        <v>810.46</v>
      </c>
      <c r="W1162" s="210">
        <f t="shared" si="327"/>
        <v>810.46</v>
      </c>
      <c r="X1162" s="210">
        <f t="shared" si="328"/>
        <v>0</v>
      </c>
      <c r="Y1162" s="205">
        <v>0</v>
      </c>
      <c r="Z1162" s="205">
        <v>0</v>
      </c>
      <c r="AA1162" s="205">
        <v>0</v>
      </c>
      <c r="AB1162" s="205">
        <v>0</v>
      </c>
      <c r="AC1162" s="205">
        <v>810.46</v>
      </c>
      <c r="AD1162" s="205">
        <v>0</v>
      </c>
      <c r="AE1162" s="205">
        <v>0</v>
      </c>
      <c r="AF1162" s="211">
        <v>0</v>
      </c>
      <c r="AG1162" s="205">
        <v>0</v>
      </c>
      <c r="AH1162" s="205">
        <v>0</v>
      </c>
      <c r="AI1162" s="205">
        <v>0</v>
      </c>
      <c r="AJ1162" s="205">
        <v>0</v>
      </c>
      <c r="AK1162" s="205">
        <v>0</v>
      </c>
      <c r="AL1162" s="211">
        <v>0</v>
      </c>
      <c r="AM1162" s="205">
        <v>0</v>
      </c>
      <c r="AN1162" s="205">
        <v>0</v>
      </c>
      <c r="AO1162" s="211">
        <v>0</v>
      </c>
      <c r="AP1162" s="205">
        <v>0</v>
      </c>
      <c r="AQ1162" s="204">
        <v>0</v>
      </c>
      <c r="AR1162" s="204">
        <v>0</v>
      </c>
    </row>
    <row r="1163" spans="1:44" s="204" customFormat="1" ht="36" customHeight="1">
      <c r="A1163" s="204">
        <v>1</v>
      </c>
      <c r="B1163" s="207">
        <f>SUBTOTAL(103,$A$1027:A1163)</f>
        <v>135</v>
      </c>
      <c r="C1163" s="197" t="s">
        <v>203</v>
      </c>
      <c r="D1163" s="199">
        <v>1966</v>
      </c>
      <c r="E1163" s="199"/>
      <c r="F1163" s="208" t="s">
        <v>262</v>
      </c>
      <c r="G1163" s="199">
        <v>2</v>
      </c>
      <c r="H1163" s="199" t="s">
        <v>297</v>
      </c>
      <c r="I1163" s="200">
        <v>719.9</v>
      </c>
      <c r="J1163" s="200">
        <v>719.9</v>
      </c>
      <c r="K1163" s="200">
        <v>670.3</v>
      </c>
      <c r="L1163" s="209">
        <v>26</v>
      </c>
      <c r="M1163" s="199" t="s">
        <v>260</v>
      </c>
      <c r="N1163" s="199" t="s">
        <v>264</v>
      </c>
      <c r="O1163" s="202" t="s">
        <v>320</v>
      </c>
      <c r="P1163" s="203">
        <v>1496055.16</v>
      </c>
      <c r="Q1163" s="203">
        <v>0</v>
      </c>
      <c r="R1163" s="203">
        <v>0</v>
      </c>
      <c r="S1163" s="203">
        <f t="shared" si="326"/>
        <v>1496055.16</v>
      </c>
      <c r="T1163" s="203">
        <f t="shared" si="324"/>
        <v>2078.14301986387</v>
      </c>
      <c r="U1163" s="203">
        <v>2078.14301986387</v>
      </c>
      <c r="V1163" s="210">
        <f t="shared" si="330"/>
        <v>894.6423350465343</v>
      </c>
      <c r="W1163" s="210">
        <f t="shared" si="327"/>
        <v>894.6423350465343</v>
      </c>
      <c r="X1163" s="210">
        <f t="shared" si="328"/>
        <v>0</v>
      </c>
      <c r="Y1163" s="205">
        <v>0</v>
      </c>
      <c r="Z1163" s="205">
        <v>0</v>
      </c>
      <c r="AA1163" s="205">
        <v>0</v>
      </c>
      <c r="AB1163" s="205">
        <v>0</v>
      </c>
      <c r="AC1163" s="205">
        <v>0</v>
      </c>
      <c r="AD1163" s="205">
        <v>0</v>
      </c>
      <c r="AE1163" s="205">
        <v>0</v>
      </c>
      <c r="AF1163" s="211">
        <v>0</v>
      </c>
      <c r="AG1163" s="205">
        <v>0</v>
      </c>
      <c r="AH1163" s="205">
        <v>0</v>
      </c>
      <c r="AI1163" s="205">
        <v>0</v>
      </c>
      <c r="AJ1163" s="205">
        <v>0</v>
      </c>
      <c r="AK1163" s="205">
        <v>0</v>
      </c>
      <c r="AL1163" s="211">
        <v>0</v>
      </c>
      <c r="AM1163" s="205">
        <v>19.07</v>
      </c>
      <c r="AN1163" s="205">
        <f>33773.1*AM1163/I1163</f>
        <v>894.6423350465343</v>
      </c>
      <c r="AO1163" s="211">
        <v>0</v>
      </c>
      <c r="AP1163" s="205">
        <v>0</v>
      </c>
      <c r="AQ1163" s="204">
        <v>0</v>
      </c>
      <c r="AR1163" s="204">
        <v>0</v>
      </c>
    </row>
    <row r="1164" spans="1:44" s="204" customFormat="1" ht="36" customHeight="1">
      <c r="A1164" s="204">
        <v>1</v>
      </c>
      <c r="B1164" s="207">
        <f>SUBTOTAL(103,$A$1027:A1164)</f>
        <v>136</v>
      </c>
      <c r="C1164" s="197" t="s">
        <v>418</v>
      </c>
      <c r="D1164" s="199">
        <v>1963</v>
      </c>
      <c r="E1164" s="199"/>
      <c r="F1164" s="208" t="s">
        <v>262</v>
      </c>
      <c r="G1164" s="199">
        <v>4</v>
      </c>
      <c r="H1164" s="199" t="s">
        <v>306</v>
      </c>
      <c r="I1164" s="200">
        <v>2141.94</v>
      </c>
      <c r="J1164" s="200">
        <v>1876.78</v>
      </c>
      <c r="K1164" s="200">
        <v>1544.6799999999998</v>
      </c>
      <c r="L1164" s="209">
        <v>77</v>
      </c>
      <c r="M1164" s="199" t="s">
        <v>260</v>
      </c>
      <c r="N1164" s="199" t="s">
        <v>264</v>
      </c>
      <c r="O1164" s="202" t="s">
        <v>956</v>
      </c>
      <c r="P1164" s="203">
        <v>8582177.3000000007</v>
      </c>
      <c r="Q1164" s="203">
        <v>0</v>
      </c>
      <c r="R1164" s="203">
        <v>0</v>
      </c>
      <c r="S1164" s="203">
        <f t="shared" si="326"/>
        <v>8582177.3000000007</v>
      </c>
      <c r="T1164" s="203">
        <f t="shared" si="324"/>
        <v>4006.7309541817235</v>
      </c>
      <c r="U1164" s="203">
        <v>4262.9807370888075</v>
      </c>
      <c r="V1164" s="210">
        <v>4262.9807370888075</v>
      </c>
      <c r="W1164" s="210">
        <f t="shared" si="327"/>
        <v>4262.9807370888075</v>
      </c>
      <c r="X1164" s="210">
        <f t="shared" si="328"/>
        <v>256.24978290708395</v>
      </c>
      <c r="Y1164" s="205">
        <v>0</v>
      </c>
      <c r="Z1164" s="205">
        <v>0</v>
      </c>
      <c r="AA1164" s="205">
        <v>0</v>
      </c>
      <c r="AB1164" s="205">
        <v>0</v>
      </c>
      <c r="AC1164" s="205">
        <v>0</v>
      </c>
      <c r="AD1164" s="205">
        <v>0</v>
      </c>
      <c r="AE1164" s="205">
        <v>0</v>
      </c>
      <c r="AF1164" s="211">
        <v>0</v>
      </c>
      <c r="AG1164" s="205">
        <v>1024</v>
      </c>
      <c r="AH1164" s="211">
        <f t="shared" ref="AH1164:AH1179" si="331">8917.04*AG1164/I1164</f>
        <v>4262.9807370888075</v>
      </c>
      <c r="AI1164" s="205">
        <v>0</v>
      </c>
      <c r="AJ1164" s="205">
        <v>0</v>
      </c>
      <c r="AK1164" s="205">
        <v>0</v>
      </c>
      <c r="AL1164" s="211">
        <v>0</v>
      </c>
      <c r="AM1164" s="205">
        <v>0</v>
      </c>
      <c r="AN1164" s="205">
        <v>0</v>
      </c>
      <c r="AO1164" s="211">
        <v>0</v>
      </c>
      <c r="AP1164" s="205">
        <v>0</v>
      </c>
      <c r="AQ1164" s="204">
        <v>0</v>
      </c>
      <c r="AR1164" s="204">
        <v>0</v>
      </c>
    </row>
    <row r="1165" spans="1:44" s="204" customFormat="1" ht="36" customHeight="1">
      <c r="A1165" s="204">
        <v>1</v>
      </c>
      <c r="B1165" s="207">
        <f>SUBTOTAL(103,$A$1027:A1165)</f>
        <v>137</v>
      </c>
      <c r="C1165" s="197" t="s">
        <v>420</v>
      </c>
      <c r="D1165" s="199">
        <v>1958</v>
      </c>
      <c r="E1165" s="199"/>
      <c r="F1165" s="208" t="s">
        <v>262</v>
      </c>
      <c r="G1165" s="199">
        <v>2</v>
      </c>
      <c r="H1165" s="199" t="s">
        <v>297</v>
      </c>
      <c r="I1165" s="200">
        <v>717.8</v>
      </c>
      <c r="J1165" s="200">
        <v>649.4</v>
      </c>
      <c r="K1165" s="200">
        <v>507.29999999999995</v>
      </c>
      <c r="L1165" s="209">
        <v>46</v>
      </c>
      <c r="M1165" s="199" t="s">
        <v>260</v>
      </c>
      <c r="N1165" s="199" t="s">
        <v>264</v>
      </c>
      <c r="O1165" s="202" t="s">
        <v>319</v>
      </c>
      <c r="P1165" s="203">
        <v>5130762.33</v>
      </c>
      <c r="Q1165" s="203">
        <v>0</v>
      </c>
      <c r="R1165" s="203">
        <v>0</v>
      </c>
      <c r="S1165" s="203">
        <f t="shared" si="326"/>
        <v>5130762.33</v>
      </c>
      <c r="T1165" s="203">
        <f t="shared" si="324"/>
        <v>7147.8995959877411</v>
      </c>
      <c r="U1165" s="203">
        <v>7453.6416829200352</v>
      </c>
      <c r="V1165" s="210">
        <v>7453.6416829200352</v>
      </c>
      <c r="W1165" s="210">
        <f t="shared" si="327"/>
        <v>7453.6416829200352</v>
      </c>
      <c r="X1165" s="210">
        <f t="shared" si="328"/>
        <v>305.74208693229411</v>
      </c>
      <c r="Y1165" s="205">
        <v>0</v>
      </c>
      <c r="Z1165" s="205">
        <v>0</v>
      </c>
      <c r="AA1165" s="205">
        <v>0</v>
      </c>
      <c r="AB1165" s="205">
        <v>0</v>
      </c>
      <c r="AC1165" s="205">
        <v>0</v>
      </c>
      <c r="AD1165" s="205">
        <v>0</v>
      </c>
      <c r="AE1165" s="205">
        <v>0</v>
      </c>
      <c r="AF1165" s="211">
        <v>0</v>
      </c>
      <c r="AG1165" s="205">
        <v>600</v>
      </c>
      <c r="AH1165" s="211">
        <f t="shared" si="331"/>
        <v>7453.6416829200352</v>
      </c>
      <c r="AI1165" s="205">
        <v>0</v>
      </c>
      <c r="AJ1165" s="205">
        <v>0</v>
      </c>
      <c r="AK1165" s="205">
        <v>0</v>
      </c>
      <c r="AL1165" s="211">
        <v>0</v>
      </c>
      <c r="AM1165" s="205">
        <v>0</v>
      </c>
      <c r="AN1165" s="205">
        <v>0</v>
      </c>
      <c r="AO1165" s="211">
        <v>0</v>
      </c>
      <c r="AP1165" s="205">
        <v>0</v>
      </c>
      <c r="AQ1165" s="204">
        <v>0</v>
      </c>
      <c r="AR1165" s="204">
        <v>0</v>
      </c>
    </row>
    <row r="1166" spans="1:44" s="204" customFormat="1" ht="36" customHeight="1">
      <c r="A1166" s="204">
        <v>1</v>
      </c>
      <c r="B1166" s="207">
        <f>SUBTOTAL(103,$A$1027:A1166)</f>
        <v>138</v>
      </c>
      <c r="C1166" s="197" t="s">
        <v>421</v>
      </c>
      <c r="D1166" s="199">
        <v>1968</v>
      </c>
      <c r="E1166" s="199"/>
      <c r="F1166" s="208" t="s">
        <v>262</v>
      </c>
      <c r="G1166" s="199">
        <v>3</v>
      </c>
      <c r="H1166" s="199" t="s">
        <v>297</v>
      </c>
      <c r="I1166" s="200">
        <v>1032.5</v>
      </c>
      <c r="J1166" s="200">
        <v>644</v>
      </c>
      <c r="K1166" s="200">
        <v>445.9</v>
      </c>
      <c r="L1166" s="209">
        <v>83</v>
      </c>
      <c r="M1166" s="199" t="s">
        <v>260</v>
      </c>
      <c r="N1166" s="199" t="s">
        <v>264</v>
      </c>
      <c r="O1166" s="202" t="s">
        <v>322</v>
      </c>
      <c r="P1166" s="203">
        <v>4137776.27</v>
      </c>
      <c r="Q1166" s="203">
        <v>0</v>
      </c>
      <c r="R1166" s="203">
        <v>0</v>
      </c>
      <c r="S1166" s="203">
        <f t="shared" si="326"/>
        <v>4137776.27</v>
      </c>
      <c r="T1166" s="203">
        <f t="shared" si="324"/>
        <v>4007.5314963680389</v>
      </c>
      <c r="U1166" s="203">
        <v>4171.361084745763</v>
      </c>
      <c r="V1166" s="210">
        <v>4171.361084745763</v>
      </c>
      <c r="W1166" s="210">
        <f t="shared" si="327"/>
        <v>4171.361084745763</v>
      </c>
      <c r="X1166" s="210">
        <f t="shared" si="328"/>
        <v>163.82958837772412</v>
      </c>
      <c r="Y1166" s="205">
        <v>0</v>
      </c>
      <c r="Z1166" s="205">
        <v>0</v>
      </c>
      <c r="AA1166" s="205">
        <v>0</v>
      </c>
      <c r="AB1166" s="205">
        <v>0</v>
      </c>
      <c r="AC1166" s="205">
        <v>0</v>
      </c>
      <c r="AD1166" s="205">
        <v>0</v>
      </c>
      <c r="AE1166" s="205">
        <v>0</v>
      </c>
      <c r="AF1166" s="211">
        <v>0</v>
      </c>
      <c r="AG1166" s="205">
        <v>483</v>
      </c>
      <c r="AH1166" s="211">
        <f t="shared" si="331"/>
        <v>4171.361084745763</v>
      </c>
      <c r="AI1166" s="205">
        <v>0</v>
      </c>
      <c r="AJ1166" s="205">
        <v>0</v>
      </c>
      <c r="AK1166" s="205">
        <v>0</v>
      </c>
      <c r="AL1166" s="211">
        <v>0</v>
      </c>
      <c r="AM1166" s="205">
        <v>0</v>
      </c>
      <c r="AN1166" s="205">
        <v>0</v>
      </c>
      <c r="AO1166" s="211">
        <v>0</v>
      </c>
      <c r="AP1166" s="205">
        <v>0</v>
      </c>
      <c r="AQ1166" s="204">
        <v>0</v>
      </c>
      <c r="AR1166" s="204">
        <v>0</v>
      </c>
    </row>
    <row r="1167" spans="1:44" s="204" customFormat="1" ht="36" customHeight="1">
      <c r="A1167" s="204">
        <v>1</v>
      </c>
      <c r="B1167" s="207">
        <f>SUBTOTAL(103,$A$1027:A1167)</f>
        <v>139</v>
      </c>
      <c r="C1167" s="197" t="s">
        <v>422</v>
      </c>
      <c r="D1167" s="199">
        <v>1969</v>
      </c>
      <c r="E1167" s="199"/>
      <c r="F1167" s="208" t="s">
        <v>262</v>
      </c>
      <c r="G1167" s="199">
        <v>5</v>
      </c>
      <c r="H1167" s="199" t="s">
        <v>364</v>
      </c>
      <c r="I1167" s="200">
        <v>5048.3</v>
      </c>
      <c r="J1167" s="200">
        <v>4655.2</v>
      </c>
      <c r="K1167" s="200">
        <v>3957.13</v>
      </c>
      <c r="L1167" s="209">
        <v>217</v>
      </c>
      <c r="M1167" s="199" t="s">
        <v>260</v>
      </c>
      <c r="N1167" s="199" t="s">
        <v>264</v>
      </c>
      <c r="O1167" s="202" t="s">
        <v>322</v>
      </c>
      <c r="P1167" s="203">
        <v>12628859.399999999</v>
      </c>
      <c r="Q1167" s="203">
        <v>0</v>
      </c>
      <c r="R1167" s="203">
        <v>0</v>
      </c>
      <c r="S1167" s="203">
        <f t="shared" si="326"/>
        <v>12628859.399999999</v>
      </c>
      <c r="T1167" s="203">
        <f t="shared" si="324"/>
        <v>2501.6063625378838</v>
      </c>
      <c r="U1167" s="203">
        <v>2651.2840045163721</v>
      </c>
      <c r="V1167" s="210">
        <v>2651.2840045163721</v>
      </c>
      <c r="W1167" s="210">
        <f t="shared" si="327"/>
        <v>2651.2840045163721</v>
      </c>
      <c r="X1167" s="210">
        <f t="shared" si="328"/>
        <v>149.67764197848828</v>
      </c>
      <c r="Y1167" s="205">
        <v>0</v>
      </c>
      <c r="Z1167" s="205">
        <v>0</v>
      </c>
      <c r="AA1167" s="205">
        <v>0</v>
      </c>
      <c r="AB1167" s="205">
        <v>0</v>
      </c>
      <c r="AC1167" s="205">
        <v>0</v>
      </c>
      <c r="AD1167" s="205">
        <v>0</v>
      </c>
      <c r="AE1167" s="205">
        <v>0</v>
      </c>
      <c r="AF1167" s="211">
        <v>0</v>
      </c>
      <c r="AG1167" s="205">
        <v>1501</v>
      </c>
      <c r="AH1167" s="211">
        <f t="shared" si="331"/>
        <v>2651.2840045163721</v>
      </c>
      <c r="AI1167" s="205">
        <v>0</v>
      </c>
      <c r="AJ1167" s="205">
        <v>0</v>
      </c>
      <c r="AK1167" s="205">
        <v>0</v>
      </c>
      <c r="AL1167" s="211">
        <v>0</v>
      </c>
      <c r="AM1167" s="205">
        <v>0</v>
      </c>
      <c r="AN1167" s="205">
        <v>0</v>
      </c>
      <c r="AO1167" s="211">
        <v>0</v>
      </c>
      <c r="AP1167" s="205">
        <v>0</v>
      </c>
      <c r="AQ1167" s="204">
        <v>0</v>
      </c>
      <c r="AR1167" s="204">
        <v>0</v>
      </c>
    </row>
    <row r="1168" spans="1:44" s="204" customFormat="1" ht="36" customHeight="1">
      <c r="A1168" s="204">
        <v>1</v>
      </c>
      <c r="B1168" s="207">
        <f>SUBTOTAL(103,$A$1027:A1168)</f>
        <v>140</v>
      </c>
      <c r="C1168" s="197" t="s">
        <v>423</v>
      </c>
      <c r="D1168" s="199">
        <v>1943</v>
      </c>
      <c r="E1168" s="199"/>
      <c r="F1168" s="208" t="s">
        <v>262</v>
      </c>
      <c r="G1168" s="199">
        <v>2</v>
      </c>
      <c r="H1168" s="199" t="s">
        <v>298</v>
      </c>
      <c r="I1168" s="200">
        <v>722.9</v>
      </c>
      <c r="J1168" s="200">
        <v>653.9</v>
      </c>
      <c r="K1168" s="200">
        <v>547.55999999999995</v>
      </c>
      <c r="L1168" s="209">
        <v>34</v>
      </c>
      <c r="M1168" s="199" t="s">
        <v>260</v>
      </c>
      <c r="N1168" s="199" t="s">
        <v>264</v>
      </c>
      <c r="O1168" s="202" t="s">
        <v>319</v>
      </c>
      <c r="P1168" s="203">
        <v>5136586.55</v>
      </c>
      <c r="Q1168" s="203">
        <v>0</v>
      </c>
      <c r="R1168" s="203">
        <v>0</v>
      </c>
      <c r="S1168" s="203">
        <f t="shared" si="326"/>
        <v>5136586.55</v>
      </c>
      <c r="T1168" s="203">
        <f t="shared" si="324"/>
        <v>7105.5284963342092</v>
      </c>
      <c r="U1168" s="203">
        <v>7401.0568543367008</v>
      </c>
      <c r="V1168" s="210">
        <v>7401.0568543367008</v>
      </c>
      <c r="W1168" s="210">
        <f t="shared" si="327"/>
        <v>7401.0568543367008</v>
      </c>
      <c r="X1168" s="210">
        <f t="shared" si="328"/>
        <v>295.52835800249159</v>
      </c>
      <c r="Y1168" s="205">
        <v>0</v>
      </c>
      <c r="Z1168" s="205">
        <v>0</v>
      </c>
      <c r="AA1168" s="205">
        <v>0</v>
      </c>
      <c r="AB1168" s="205">
        <v>0</v>
      </c>
      <c r="AC1168" s="205">
        <v>0</v>
      </c>
      <c r="AD1168" s="205">
        <v>0</v>
      </c>
      <c r="AE1168" s="205">
        <v>0</v>
      </c>
      <c r="AF1168" s="211">
        <v>0</v>
      </c>
      <c r="AG1168" s="205">
        <v>600</v>
      </c>
      <c r="AH1168" s="211">
        <f t="shared" si="331"/>
        <v>7401.0568543367008</v>
      </c>
      <c r="AI1168" s="205">
        <v>0</v>
      </c>
      <c r="AJ1168" s="205">
        <v>0</v>
      </c>
      <c r="AK1168" s="205">
        <v>0</v>
      </c>
      <c r="AL1168" s="211">
        <v>0</v>
      </c>
      <c r="AM1168" s="205">
        <v>0</v>
      </c>
      <c r="AN1168" s="205">
        <v>0</v>
      </c>
      <c r="AO1168" s="211">
        <v>0</v>
      </c>
      <c r="AP1168" s="205">
        <v>0</v>
      </c>
      <c r="AQ1168" s="204">
        <v>0</v>
      </c>
      <c r="AR1168" s="204">
        <v>0</v>
      </c>
    </row>
    <row r="1169" spans="1:44" s="204" customFormat="1" ht="36" customHeight="1">
      <c r="A1169" s="204">
        <v>1</v>
      </c>
      <c r="B1169" s="207">
        <f>SUBTOTAL(103,$A$1027:A1169)</f>
        <v>141</v>
      </c>
      <c r="C1169" s="197" t="s">
        <v>424</v>
      </c>
      <c r="D1169" s="199">
        <v>1917</v>
      </c>
      <c r="E1169" s="199"/>
      <c r="F1169" s="208" t="s">
        <v>324</v>
      </c>
      <c r="G1169" s="199">
        <v>2</v>
      </c>
      <c r="H1169" s="199" t="s">
        <v>297</v>
      </c>
      <c r="I1169" s="200">
        <v>643.4</v>
      </c>
      <c r="J1169" s="200">
        <v>615.9</v>
      </c>
      <c r="K1169" s="200">
        <v>423.09999999999997</v>
      </c>
      <c r="L1169" s="209">
        <v>21</v>
      </c>
      <c r="M1169" s="199" t="s">
        <v>260</v>
      </c>
      <c r="N1169" s="199" t="s">
        <v>264</v>
      </c>
      <c r="O1169" s="202" t="s">
        <v>315</v>
      </c>
      <c r="P1169" s="203">
        <v>3157300.37</v>
      </c>
      <c r="Q1169" s="203">
        <v>0</v>
      </c>
      <c r="R1169" s="203">
        <v>0</v>
      </c>
      <c r="S1169" s="203">
        <f t="shared" si="326"/>
        <v>3157300.37</v>
      </c>
      <c r="T1169" s="203">
        <f t="shared" si="324"/>
        <v>4907.2122629779305</v>
      </c>
      <c r="U1169" s="203">
        <v>5114.062418402239</v>
      </c>
      <c r="V1169" s="210">
        <v>5114.062418402239</v>
      </c>
      <c r="W1169" s="210">
        <f t="shared" si="327"/>
        <v>5114.062418402239</v>
      </c>
      <c r="X1169" s="210">
        <f t="shared" si="328"/>
        <v>206.85015542430847</v>
      </c>
      <c r="Y1169" s="205">
        <v>0</v>
      </c>
      <c r="Z1169" s="205">
        <v>0</v>
      </c>
      <c r="AA1169" s="205">
        <v>0</v>
      </c>
      <c r="AB1169" s="205">
        <v>0</v>
      </c>
      <c r="AC1169" s="205">
        <v>0</v>
      </c>
      <c r="AD1169" s="205">
        <v>0</v>
      </c>
      <c r="AE1169" s="205">
        <v>0</v>
      </c>
      <c r="AF1169" s="211">
        <v>0</v>
      </c>
      <c r="AG1169" s="205">
        <v>369</v>
      </c>
      <c r="AH1169" s="211">
        <f t="shared" si="331"/>
        <v>5114.062418402239</v>
      </c>
      <c r="AI1169" s="205">
        <v>0</v>
      </c>
      <c r="AJ1169" s="205">
        <v>0</v>
      </c>
      <c r="AK1169" s="205">
        <v>0</v>
      </c>
      <c r="AL1169" s="211">
        <v>0</v>
      </c>
      <c r="AM1169" s="205">
        <v>0</v>
      </c>
      <c r="AN1169" s="205">
        <v>0</v>
      </c>
      <c r="AO1169" s="211">
        <v>0</v>
      </c>
      <c r="AP1169" s="205">
        <v>0</v>
      </c>
      <c r="AQ1169" s="204">
        <v>0</v>
      </c>
      <c r="AR1169" s="204">
        <v>0</v>
      </c>
    </row>
    <row r="1170" spans="1:44" s="204" customFormat="1" ht="36" customHeight="1">
      <c r="A1170" s="204">
        <v>1</v>
      </c>
      <c r="B1170" s="207">
        <f>SUBTOTAL(103,$A$1027:A1170)</f>
        <v>142</v>
      </c>
      <c r="C1170" s="197" t="s">
        <v>204</v>
      </c>
      <c r="D1170" s="199">
        <v>1975</v>
      </c>
      <c r="E1170" s="199"/>
      <c r="F1170" s="208" t="s">
        <v>262</v>
      </c>
      <c r="G1170" s="199">
        <v>2</v>
      </c>
      <c r="H1170" s="199" t="s">
        <v>297</v>
      </c>
      <c r="I1170" s="200">
        <v>817.4</v>
      </c>
      <c r="J1170" s="200">
        <v>755.8</v>
      </c>
      <c r="K1170" s="200">
        <v>652</v>
      </c>
      <c r="L1170" s="209">
        <v>43</v>
      </c>
      <c r="M1170" s="199" t="s">
        <v>260</v>
      </c>
      <c r="N1170" s="199" t="s">
        <v>264</v>
      </c>
      <c r="O1170" s="202" t="s">
        <v>321</v>
      </c>
      <c r="P1170" s="203">
        <v>5257928.6899999995</v>
      </c>
      <c r="Q1170" s="203">
        <v>0</v>
      </c>
      <c r="R1170" s="203">
        <v>0</v>
      </c>
      <c r="S1170" s="203">
        <f t="shared" si="326"/>
        <v>5257928.6899999995</v>
      </c>
      <c r="T1170" s="203">
        <f t="shared" si="324"/>
        <v>6432.5039026180566</v>
      </c>
      <c r="U1170" s="203">
        <v>6698.1435771959877</v>
      </c>
      <c r="V1170" s="210">
        <v>6698.1435771959877</v>
      </c>
      <c r="W1170" s="210">
        <f t="shared" si="327"/>
        <v>6698.1435771959877</v>
      </c>
      <c r="X1170" s="210">
        <f t="shared" si="328"/>
        <v>265.63967457793115</v>
      </c>
      <c r="Y1170" s="205">
        <v>0</v>
      </c>
      <c r="Z1170" s="205">
        <v>0</v>
      </c>
      <c r="AA1170" s="205">
        <v>0</v>
      </c>
      <c r="AB1170" s="205">
        <v>0</v>
      </c>
      <c r="AC1170" s="205">
        <v>0</v>
      </c>
      <c r="AD1170" s="205">
        <v>0</v>
      </c>
      <c r="AE1170" s="205">
        <v>0</v>
      </c>
      <c r="AF1170" s="211">
        <v>0</v>
      </c>
      <c r="AG1170" s="205">
        <v>614</v>
      </c>
      <c r="AH1170" s="211">
        <f t="shared" si="331"/>
        <v>6698.1435771959877</v>
      </c>
      <c r="AI1170" s="205">
        <v>0</v>
      </c>
      <c r="AJ1170" s="205">
        <v>0</v>
      </c>
      <c r="AK1170" s="205">
        <v>0</v>
      </c>
      <c r="AL1170" s="211">
        <v>0</v>
      </c>
      <c r="AM1170" s="205">
        <v>0</v>
      </c>
      <c r="AN1170" s="205">
        <v>0</v>
      </c>
      <c r="AO1170" s="211">
        <v>0</v>
      </c>
      <c r="AP1170" s="205">
        <v>0</v>
      </c>
      <c r="AQ1170" s="204">
        <v>0</v>
      </c>
      <c r="AR1170" s="204">
        <v>0</v>
      </c>
    </row>
    <row r="1171" spans="1:44" s="204" customFormat="1" ht="36" customHeight="1">
      <c r="A1171" s="204">
        <v>1</v>
      </c>
      <c r="B1171" s="207">
        <f>SUBTOTAL(103,$A$1027:A1171)</f>
        <v>143</v>
      </c>
      <c r="C1171" s="197" t="s">
        <v>426</v>
      </c>
      <c r="D1171" s="199">
        <v>1950</v>
      </c>
      <c r="E1171" s="199"/>
      <c r="F1171" s="208" t="s">
        <v>262</v>
      </c>
      <c r="G1171" s="199">
        <v>2</v>
      </c>
      <c r="H1171" s="199" t="s">
        <v>298</v>
      </c>
      <c r="I1171" s="200">
        <v>411.15</v>
      </c>
      <c r="J1171" s="200">
        <v>411.15</v>
      </c>
      <c r="K1171" s="200">
        <v>369.45</v>
      </c>
      <c r="L1171" s="209">
        <v>18</v>
      </c>
      <c r="M1171" s="199" t="s">
        <v>260</v>
      </c>
      <c r="N1171" s="199" t="s">
        <v>264</v>
      </c>
      <c r="O1171" s="202" t="s">
        <v>315</v>
      </c>
      <c r="P1171" s="203">
        <v>3169671.0300000003</v>
      </c>
      <c r="Q1171" s="203">
        <v>0</v>
      </c>
      <c r="R1171" s="203">
        <v>0</v>
      </c>
      <c r="S1171" s="203">
        <f t="shared" si="326"/>
        <v>3169671.0300000003</v>
      </c>
      <c r="T1171" s="203">
        <f t="shared" si="324"/>
        <v>7709.2813571689176</v>
      </c>
      <c r="U1171" s="203">
        <v>8024.5769183996117</v>
      </c>
      <c r="V1171" s="210">
        <v>8024.5769183996117</v>
      </c>
      <c r="W1171" s="210">
        <f t="shared" si="327"/>
        <v>8024.5769183996117</v>
      </c>
      <c r="X1171" s="210">
        <f t="shared" si="328"/>
        <v>315.29556123069415</v>
      </c>
      <c r="Y1171" s="205">
        <v>0</v>
      </c>
      <c r="Z1171" s="205">
        <v>0</v>
      </c>
      <c r="AA1171" s="205">
        <v>0</v>
      </c>
      <c r="AB1171" s="205">
        <v>0</v>
      </c>
      <c r="AC1171" s="205">
        <v>0</v>
      </c>
      <c r="AD1171" s="205">
        <v>0</v>
      </c>
      <c r="AE1171" s="205">
        <v>0</v>
      </c>
      <c r="AF1171" s="211">
        <v>0</v>
      </c>
      <c r="AG1171" s="205">
        <v>370</v>
      </c>
      <c r="AH1171" s="211">
        <f t="shared" si="331"/>
        <v>8024.5769183996117</v>
      </c>
      <c r="AI1171" s="205">
        <v>0</v>
      </c>
      <c r="AJ1171" s="205">
        <v>0</v>
      </c>
      <c r="AK1171" s="205">
        <v>0</v>
      </c>
      <c r="AL1171" s="211">
        <v>0</v>
      </c>
      <c r="AM1171" s="205">
        <v>0</v>
      </c>
      <c r="AN1171" s="205">
        <v>0</v>
      </c>
      <c r="AO1171" s="211">
        <v>0</v>
      </c>
      <c r="AP1171" s="205">
        <v>0</v>
      </c>
      <c r="AQ1171" s="204">
        <v>0</v>
      </c>
      <c r="AR1171" s="204">
        <v>0</v>
      </c>
    </row>
    <row r="1172" spans="1:44" s="204" customFormat="1" ht="36" customHeight="1">
      <c r="A1172" s="204">
        <v>1</v>
      </c>
      <c r="B1172" s="207">
        <f>SUBTOTAL(103,$A$1027:A1172)</f>
        <v>144</v>
      </c>
      <c r="C1172" s="197" t="s">
        <v>427</v>
      </c>
      <c r="D1172" s="199">
        <v>1966</v>
      </c>
      <c r="E1172" s="199"/>
      <c r="F1172" s="208" t="s">
        <v>262</v>
      </c>
      <c r="G1172" s="199">
        <v>2</v>
      </c>
      <c r="H1172" s="199" t="s">
        <v>297</v>
      </c>
      <c r="I1172" s="200">
        <v>667.6</v>
      </c>
      <c r="J1172" s="200">
        <v>667.6</v>
      </c>
      <c r="K1172" s="200">
        <v>586.70000000000005</v>
      </c>
      <c r="L1172" s="209">
        <v>39</v>
      </c>
      <c r="M1172" s="199" t="s">
        <v>260</v>
      </c>
      <c r="N1172" s="199" t="s">
        <v>264</v>
      </c>
      <c r="O1172" s="202" t="s">
        <v>321</v>
      </c>
      <c r="P1172" s="203">
        <v>4534033.3900000006</v>
      </c>
      <c r="Q1172" s="203">
        <v>0</v>
      </c>
      <c r="R1172" s="203">
        <v>0</v>
      </c>
      <c r="S1172" s="203">
        <f>P1172-Q1172-R1172</f>
        <v>4534033.3900000006</v>
      </c>
      <c r="T1172" s="203">
        <f>P1172/I1172</f>
        <v>6791.5419263031763</v>
      </c>
      <c r="U1172" s="203">
        <v>7079.1360095865784</v>
      </c>
      <c r="V1172" s="210">
        <v>7079.1360095865784</v>
      </c>
      <c r="W1172" s="210">
        <f t="shared" si="327"/>
        <v>7079.1360095865784</v>
      </c>
      <c r="X1172" s="210">
        <f t="shared" si="328"/>
        <v>287.59408328340214</v>
      </c>
      <c r="Y1172" s="205">
        <v>0</v>
      </c>
      <c r="Z1172" s="205">
        <v>0</v>
      </c>
      <c r="AA1172" s="205">
        <v>0</v>
      </c>
      <c r="AB1172" s="205">
        <v>0</v>
      </c>
      <c r="AC1172" s="205">
        <v>0</v>
      </c>
      <c r="AD1172" s="205">
        <v>0</v>
      </c>
      <c r="AE1172" s="205">
        <v>0</v>
      </c>
      <c r="AF1172" s="211">
        <v>0</v>
      </c>
      <c r="AG1172" s="205">
        <v>530</v>
      </c>
      <c r="AH1172" s="211">
        <f t="shared" si="331"/>
        <v>7079.1360095865784</v>
      </c>
      <c r="AI1172" s="205">
        <v>0</v>
      </c>
      <c r="AJ1172" s="205">
        <v>0</v>
      </c>
      <c r="AK1172" s="205">
        <v>0</v>
      </c>
      <c r="AL1172" s="211">
        <v>0</v>
      </c>
      <c r="AM1172" s="205">
        <v>0</v>
      </c>
      <c r="AN1172" s="205">
        <v>0</v>
      </c>
      <c r="AO1172" s="211">
        <v>0</v>
      </c>
      <c r="AP1172" s="205">
        <v>0</v>
      </c>
      <c r="AQ1172" s="204">
        <v>0</v>
      </c>
      <c r="AR1172" s="204">
        <v>0</v>
      </c>
    </row>
    <row r="1173" spans="1:44" s="204" customFormat="1" ht="36" customHeight="1">
      <c r="A1173" s="204">
        <v>1</v>
      </c>
      <c r="B1173" s="207">
        <f>SUBTOTAL(103,$A$1027:A1173)</f>
        <v>145</v>
      </c>
      <c r="C1173" s="197" t="s">
        <v>428</v>
      </c>
      <c r="D1173" s="199">
        <v>1977</v>
      </c>
      <c r="E1173" s="199"/>
      <c r="F1173" s="208" t="s">
        <v>262</v>
      </c>
      <c r="G1173" s="199">
        <v>9</v>
      </c>
      <c r="H1173" s="199" t="s">
        <v>298</v>
      </c>
      <c r="I1173" s="200">
        <v>2576</v>
      </c>
      <c r="J1173" s="200">
        <v>2271.29</v>
      </c>
      <c r="K1173" s="200">
        <v>2123.6999999999998</v>
      </c>
      <c r="L1173" s="209">
        <v>119</v>
      </c>
      <c r="M1173" s="199" t="s">
        <v>260</v>
      </c>
      <c r="N1173" s="199" t="s">
        <v>264</v>
      </c>
      <c r="O1173" s="202" t="s">
        <v>321</v>
      </c>
      <c r="P1173" s="203">
        <v>2737086.52</v>
      </c>
      <c r="Q1173" s="203">
        <v>0</v>
      </c>
      <c r="R1173" s="203">
        <v>0</v>
      </c>
      <c r="S1173" s="203">
        <f>P1173-Q1173-R1173</f>
        <v>2737086.52</v>
      </c>
      <c r="T1173" s="203">
        <f>P1173/I1173</f>
        <v>1062.5335869565217</v>
      </c>
      <c r="U1173" s="203">
        <v>1370.7872049689443</v>
      </c>
      <c r="V1173" s="210">
        <v>1370.7872049689443</v>
      </c>
      <c r="W1173" s="210">
        <f t="shared" si="327"/>
        <v>1370.7872049689443</v>
      </c>
      <c r="X1173" s="210">
        <f t="shared" si="328"/>
        <v>308.25361801242252</v>
      </c>
      <c r="Y1173" s="205">
        <v>0</v>
      </c>
      <c r="Z1173" s="205">
        <v>0</v>
      </c>
      <c r="AA1173" s="205">
        <v>0</v>
      </c>
      <c r="AB1173" s="205">
        <v>0</v>
      </c>
      <c r="AC1173" s="205">
        <v>0</v>
      </c>
      <c r="AD1173" s="205">
        <v>0</v>
      </c>
      <c r="AE1173" s="205">
        <v>0</v>
      </c>
      <c r="AF1173" s="211">
        <v>0</v>
      </c>
      <c r="AG1173" s="205">
        <v>396</v>
      </c>
      <c r="AH1173" s="211">
        <f t="shared" si="331"/>
        <v>1370.7872049689443</v>
      </c>
      <c r="AI1173" s="205">
        <v>0</v>
      </c>
      <c r="AJ1173" s="205">
        <v>0</v>
      </c>
      <c r="AK1173" s="205">
        <v>0</v>
      </c>
      <c r="AL1173" s="211">
        <v>0</v>
      </c>
      <c r="AM1173" s="205">
        <v>0</v>
      </c>
      <c r="AN1173" s="205">
        <v>0</v>
      </c>
      <c r="AO1173" s="211">
        <v>0</v>
      </c>
      <c r="AP1173" s="205">
        <v>0</v>
      </c>
      <c r="AQ1173" s="204">
        <v>0</v>
      </c>
      <c r="AR1173" s="204">
        <v>0</v>
      </c>
    </row>
    <row r="1174" spans="1:44" s="204" customFormat="1" ht="36" customHeight="1">
      <c r="A1174" s="204">
        <v>1</v>
      </c>
      <c r="B1174" s="207">
        <f>SUBTOTAL(103,$A$1027:A1174)</f>
        <v>146</v>
      </c>
      <c r="C1174" s="197" t="s">
        <v>2656</v>
      </c>
      <c r="D1174" s="199">
        <v>1957</v>
      </c>
      <c r="E1174" s="199"/>
      <c r="F1174" s="208" t="s">
        <v>262</v>
      </c>
      <c r="G1174" s="199">
        <v>3</v>
      </c>
      <c r="H1174" s="199">
        <v>4</v>
      </c>
      <c r="I1174" s="200">
        <v>3060.3</v>
      </c>
      <c r="J1174" s="200">
        <v>2813.7</v>
      </c>
      <c r="K1174" s="200">
        <f>J1174-123.8</f>
        <v>2689.8999999999996</v>
      </c>
      <c r="L1174" s="209">
        <v>100</v>
      </c>
      <c r="M1174" s="199" t="s">
        <v>260</v>
      </c>
      <c r="N1174" s="199" t="s">
        <v>264</v>
      </c>
      <c r="O1174" s="202" t="s">
        <v>321</v>
      </c>
      <c r="P1174" s="203">
        <v>26822948.010000002</v>
      </c>
      <c r="Q1174" s="203">
        <v>0</v>
      </c>
      <c r="R1174" s="203">
        <v>0</v>
      </c>
      <c r="S1174" s="203">
        <f t="shared" si="326"/>
        <v>26822948.010000002</v>
      </c>
      <c r="T1174" s="203">
        <f t="shared" si="324"/>
        <v>8764.8099892167429</v>
      </c>
      <c r="U1174" s="203">
        <f>W1174</f>
        <v>8908.5810345390983</v>
      </c>
      <c r="V1174" s="210">
        <f>W1174</f>
        <v>8908.5810345390983</v>
      </c>
      <c r="W1174" s="210">
        <f t="shared" si="327"/>
        <v>8908.5810345390983</v>
      </c>
      <c r="X1174" s="210">
        <f t="shared" si="328"/>
        <v>143.77104532235535</v>
      </c>
      <c r="Y1174" s="205">
        <v>0</v>
      </c>
      <c r="Z1174" s="205">
        <v>0</v>
      </c>
      <c r="AA1174" s="205">
        <v>0</v>
      </c>
      <c r="AB1174" s="205">
        <v>0</v>
      </c>
      <c r="AC1174" s="205">
        <v>0</v>
      </c>
      <c r="AD1174" s="205">
        <v>0</v>
      </c>
      <c r="AE1174" s="205">
        <v>0</v>
      </c>
      <c r="AF1174" s="211">
        <v>0</v>
      </c>
      <c r="AG1174" s="205">
        <v>1490</v>
      </c>
      <c r="AH1174" s="211">
        <f t="shared" si="331"/>
        <v>4341.5317452537338</v>
      </c>
      <c r="AI1174" s="205">
        <v>0</v>
      </c>
      <c r="AJ1174" s="205">
        <v>0</v>
      </c>
      <c r="AK1174" s="205">
        <v>1983</v>
      </c>
      <c r="AL1174" s="211">
        <f>7048.18*AK1174/I1174</f>
        <v>4567.0492892853645</v>
      </c>
      <c r="AM1174" s="205">
        <v>0</v>
      </c>
      <c r="AN1174" s="205">
        <v>0</v>
      </c>
      <c r="AO1174" s="211">
        <v>0</v>
      </c>
      <c r="AP1174" s="205">
        <v>0</v>
      </c>
      <c r="AQ1174" s="204">
        <v>0</v>
      </c>
      <c r="AR1174" s="204">
        <v>0</v>
      </c>
    </row>
    <row r="1175" spans="1:44" s="204" customFormat="1" ht="36" customHeight="1">
      <c r="A1175" s="204">
        <v>1</v>
      </c>
      <c r="B1175" s="207">
        <f>SUBTOTAL(103,$A$1027:A1175)</f>
        <v>147</v>
      </c>
      <c r="C1175" s="197" t="s">
        <v>2655</v>
      </c>
      <c r="D1175" s="199">
        <v>1994</v>
      </c>
      <c r="E1175" s="199"/>
      <c r="F1175" s="208" t="s">
        <v>262</v>
      </c>
      <c r="G1175" s="199">
        <v>4</v>
      </c>
      <c r="H1175" s="199" t="s">
        <v>298</v>
      </c>
      <c r="I1175" s="200">
        <v>935</v>
      </c>
      <c r="J1175" s="200">
        <v>845.2</v>
      </c>
      <c r="K1175" s="200">
        <v>845.2</v>
      </c>
      <c r="L1175" s="209">
        <v>25</v>
      </c>
      <c r="M1175" s="199" t="s">
        <v>260</v>
      </c>
      <c r="N1175" s="199" t="s">
        <v>264</v>
      </c>
      <c r="O1175" s="202" t="s">
        <v>321</v>
      </c>
      <c r="P1175" s="203">
        <v>3141961.02</v>
      </c>
      <c r="Q1175" s="203">
        <v>0</v>
      </c>
      <c r="R1175" s="203">
        <v>0</v>
      </c>
      <c r="S1175" s="203">
        <f>P1175-Q1175-R1175</f>
        <v>3141961.02</v>
      </c>
      <c r="T1175" s="203">
        <f>P1175/I1175</f>
        <v>3360.3861176470587</v>
      </c>
      <c r="U1175" s="203">
        <v>3500.0574117647061</v>
      </c>
      <c r="V1175" s="210">
        <v>3500.0574117647061</v>
      </c>
      <c r="W1175" s="210">
        <f t="shared" si="327"/>
        <v>3500.0574117647061</v>
      </c>
      <c r="X1175" s="210">
        <f t="shared" si="328"/>
        <v>139.67129411764745</v>
      </c>
      <c r="Y1175" s="205">
        <v>0</v>
      </c>
      <c r="Z1175" s="205">
        <v>0</v>
      </c>
      <c r="AA1175" s="205">
        <v>0</v>
      </c>
      <c r="AB1175" s="205">
        <v>0</v>
      </c>
      <c r="AC1175" s="205">
        <v>0</v>
      </c>
      <c r="AD1175" s="205">
        <v>0</v>
      </c>
      <c r="AE1175" s="205">
        <v>0</v>
      </c>
      <c r="AF1175" s="211">
        <v>0</v>
      </c>
      <c r="AG1175" s="205">
        <v>367</v>
      </c>
      <c r="AH1175" s="211">
        <f t="shared" si="331"/>
        <v>3500.0574117647061</v>
      </c>
      <c r="AI1175" s="205">
        <v>0</v>
      </c>
      <c r="AJ1175" s="205">
        <v>0</v>
      </c>
      <c r="AK1175" s="205">
        <v>0</v>
      </c>
      <c r="AL1175" s="211">
        <v>0</v>
      </c>
      <c r="AM1175" s="205">
        <v>0</v>
      </c>
      <c r="AN1175" s="205">
        <v>0</v>
      </c>
      <c r="AO1175" s="211">
        <v>0</v>
      </c>
      <c r="AP1175" s="205">
        <v>0</v>
      </c>
      <c r="AQ1175" s="204">
        <v>0</v>
      </c>
      <c r="AR1175" s="204">
        <v>0</v>
      </c>
    </row>
    <row r="1176" spans="1:44" s="204" customFormat="1" ht="36" customHeight="1">
      <c r="A1176" s="204">
        <v>1</v>
      </c>
      <c r="B1176" s="207">
        <f>SUBTOTAL(103,$A$1027:A1176)</f>
        <v>148</v>
      </c>
      <c r="C1176" s="197" t="s">
        <v>3057</v>
      </c>
      <c r="D1176" s="199">
        <v>1973</v>
      </c>
      <c r="E1176" s="199"/>
      <c r="F1176" s="208" t="s">
        <v>262</v>
      </c>
      <c r="G1176" s="199">
        <v>5</v>
      </c>
      <c r="H1176" s="199">
        <v>6</v>
      </c>
      <c r="I1176" s="200">
        <v>4885.2</v>
      </c>
      <c r="J1176" s="200">
        <v>4486.7</v>
      </c>
      <c r="K1176" s="200">
        <v>4486.7</v>
      </c>
      <c r="L1176" s="209">
        <v>260</v>
      </c>
      <c r="M1176" s="199" t="s">
        <v>260</v>
      </c>
      <c r="N1176" s="199" t="s">
        <v>264</v>
      </c>
      <c r="O1176" s="202" t="s">
        <v>315</v>
      </c>
      <c r="P1176" s="203">
        <v>11121792</v>
      </c>
      <c r="Q1176" s="203">
        <v>0</v>
      </c>
      <c r="R1176" s="203">
        <v>0</v>
      </c>
      <c r="S1176" s="203">
        <f>P1176-Q1176-R1176</f>
        <v>11121792</v>
      </c>
      <c r="T1176" s="203">
        <f>P1176/I1176</f>
        <v>2276.6298206828792</v>
      </c>
      <c r="U1176" s="203">
        <f>W1176</f>
        <v>2409.4188160157214</v>
      </c>
      <c r="V1176" s="210">
        <f>W1176</f>
        <v>2409.4188160157214</v>
      </c>
      <c r="W1176" s="210">
        <f t="shared" si="327"/>
        <v>2409.4188160157214</v>
      </c>
      <c r="X1176" s="210">
        <f t="shared" si="328"/>
        <v>132.78899533284221</v>
      </c>
      <c r="Y1176" s="205">
        <v>0</v>
      </c>
      <c r="Z1176" s="205">
        <v>0</v>
      </c>
      <c r="AA1176" s="205">
        <v>0</v>
      </c>
      <c r="AB1176" s="205">
        <v>0</v>
      </c>
      <c r="AC1176" s="205">
        <v>0</v>
      </c>
      <c r="AD1176" s="205">
        <v>0</v>
      </c>
      <c r="AE1176" s="205">
        <v>0</v>
      </c>
      <c r="AF1176" s="211">
        <v>0</v>
      </c>
      <c r="AG1176" s="205">
        <v>1320</v>
      </c>
      <c r="AH1176" s="211">
        <f t="shared" si="331"/>
        <v>2409.4188160157214</v>
      </c>
      <c r="AI1176" s="205">
        <v>0</v>
      </c>
      <c r="AJ1176" s="205">
        <v>0</v>
      </c>
      <c r="AK1176" s="205">
        <v>0</v>
      </c>
      <c r="AL1176" s="211">
        <v>0</v>
      </c>
      <c r="AM1176" s="205">
        <v>0</v>
      </c>
      <c r="AN1176" s="205">
        <v>0</v>
      </c>
      <c r="AO1176" s="211">
        <v>0</v>
      </c>
      <c r="AP1176" s="205">
        <v>0</v>
      </c>
      <c r="AQ1176" s="204">
        <v>0</v>
      </c>
      <c r="AR1176" s="204">
        <v>0</v>
      </c>
    </row>
    <row r="1177" spans="1:44" s="204" customFormat="1" ht="36" customHeight="1">
      <c r="A1177" s="204">
        <v>1</v>
      </c>
      <c r="B1177" s="207">
        <f>SUBTOTAL(103,$A$1027:A1177)</f>
        <v>149</v>
      </c>
      <c r="C1177" s="197" t="s">
        <v>415</v>
      </c>
      <c r="D1177" s="199">
        <v>1880</v>
      </c>
      <c r="E1177" s="199"/>
      <c r="F1177" s="208" t="s">
        <v>262</v>
      </c>
      <c r="G1177" s="199">
        <v>2</v>
      </c>
      <c r="H1177" s="199" t="s">
        <v>298</v>
      </c>
      <c r="I1177" s="200">
        <v>646.49</v>
      </c>
      <c r="J1177" s="200">
        <v>646.49</v>
      </c>
      <c r="K1177" s="200">
        <v>646.49</v>
      </c>
      <c r="L1177" s="209">
        <v>37</v>
      </c>
      <c r="M1177" s="199" t="s">
        <v>260</v>
      </c>
      <c r="N1177" s="199" t="s">
        <v>261</v>
      </c>
      <c r="O1177" s="202" t="s">
        <v>263</v>
      </c>
      <c r="P1177" s="203">
        <v>6034058.8700000001</v>
      </c>
      <c r="Q1177" s="203">
        <v>0</v>
      </c>
      <c r="R1177" s="203">
        <v>0</v>
      </c>
      <c r="S1177" s="203">
        <f>P1177-Q1177-R1177</f>
        <v>6034058.8700000001</v>
      </c>
      <c r="T1177" s="203">
        <f>P1177/I1177</f>
        <v>9333.5687636313014</v>
      </c>
      <c r="U1177" s="203">
        <v>10124.065894290708</v>
      </c>
      <c r="V1177" s="210">
        <v>10124.065894290708</v>
      </c>
      <c r="W1177" s="210">
        <f t="shared" si="327"/>
        <v>10124.065894290708</v>
      </c>
      <c r="X1177" s="210">
        <f t="shared" si="328"/>
        <v>790.49713065940705</v>
      </c>
      <c r="Y1177" s="205">
        <v>0</v>
      </c>
      <c r="Z1177" s="205">
        <v>0</v>
      </c>
      <c r="AA1177" s="205">
        <v>0</v>
      </c>
      <c r="AB1177" s="205">
        <v>0</v>
      </c>
      <c r="AC1177" s="205">
        <v>0</v>
      </c>
      <c r="AD1177" s="205">
        <v>0</v>
      </c>
      <c r="AE1177" s="205">
        <v>0</v>
      </c>
      <c r="AF1177" s="211">
        <v>0</v>
      </c>
      <c r="AG1177" s="205">
        <v>734</v>
      </c>
      <c r="AH1177" s="211">
        <f t="shared" si="331"/>
        <v>10124.065894290708</v>
      </c>
      <c r="AI1177" s="205">
        <v>0</v>
      </c>
      <c r="AJ1177" s="205">
        <v>0</v>
      </c>
      <c r="AK1177" s="205">
        <v>0</v>
      </c>
      <c r="AL1177" s="211">
        <v>0</v>
      </c>
      <c r="AM1177" s="205">
        <v>0</v>
      </c>
      <c r="AN1177" s="205">
        <v>0</v>
      </c>
      <c r="AO1177" s="211">
        <v>0</v>
      </c>
      <c r="AP1177" s="205">
        <v>0</v>
      </c>
      <c r="AQ1177" s="204">
        <v>0</v>
      </c>
      <c r="AR1177" s="204">
        <v>0</v>
      </c>
    </row>
    <row r="1178" spans="1:44" s="204" customFormat="1" ht="39.75" customHeight="1">
      <c r="A1178" s="204">
        <v>1</v>
      </c>
      <c r="B1178" s="207">
        <f>SUBTOTAL(103,$A$1027:A1178)</f>
        <v>150</v>
      </c>
      <c r="C1178" s="197" t="s">
        <v>3074</v>
      </c>
      <c r="D1178" s="199">
        <v>1980</v>
      </c>
      <c r="E1178" s="199"/>
      <c r="F1178" s="208" t="s">
        <v>262</v>
      </c>
      <c r="G1178" s="199">
        <v>2</v>
      </c>
      <c r="H1178" s="199" t="s">
        <v>306</v>
      </c>
      <c r="I1178" s="200">
        <v>968.5</v>
      </c>
      <c r="J1178" s="200">
        <v>854.5</v>
      </c>
      <c r="K1178" s="200">
        <f>J1178-94.7</f>
        <v>759.8</v>
      </c>
      <c r="L1178" s="209">
        <v>39</v>
      </c>
      <c r="M1178" s="199" t="s">
        <v>260</v>
      </c>
      <c r="N1178" s="199" t="s">
        <v>264</v>
      </c>
      <c r="O1178" s="202" t="s">
        <v>321</v>
      </c>
      <c r="P1178" s="203">
        <v>3677950</v>
      </c>
      <c r="Q1178" s="203">
        <v>0</v>
      </c>
      <c r="R1178" s="203">
        <v>0</v>
      </c>
      <c r="S1178" s="203">
        <f t="shared" si="326"/>
        <v>3677950</v>
      </c>
      <c r="T1178" s="203">
        <f t="shared" si="324"/>
        <v>3797.5735673722252</v>
      </c>
      <c r="U1178" s="203">
        <f t="shared" ref="U1178:U1181" si="332">W1178</f>
        <v>5977.2249540526591</v>
      </c>
      <c r="V1178" s="210">
        <f t="shared" ref="V1178:V1181" si="333">W1178</f>
        <v>5977.2249540526591</v>
      </c>
      <c r="W1178" s="210">
        <f t="shared" si="327"/>
        <v>5977.2249540526591</v>
      </c>
      <c r="X1178" s="210">
        <f t="shared" si="328"/>
        <v>2179.6513866804339</v>
      </c>
      <c r="Y1178" s="205">
        <v>0</v>
      </c>
      <c r="Z1178" s="205">
        <v>0</v>
      </c>
      <c r="AA1178" s="205">
        <v>0</v>
      </c>
      <c r="AB1178" s="205">
        <v>0</v>
      </c>
      <c r="AC1178" s="205">
        <v>0</v>
      </c>
      <c r="AD1178" s="205">
        <v>0</v>
      </c>
      <c r="AE1178" s="205">
        <v>0</v>
      </c>
      <c r="AF1178" s="211">
        <v>0</v>
      </c>
      <c r="AG1178" s="205">
        <v>649.20000000000005</v>
      </c>
      <c r="AH1178" s="211">
        <f t="shared" si="331"/>
        <v>5977.2249540526591</v>
      </c>
      <c r="AI1178" s="205">
        <v>0</v>
      </c>
      <c r="AJ1178" s="205">
        <v>0</v>
      </c>
      <c r="AK1178" s="205">
        <v>0</v>
      </c>
      <c r="AL1178" s="211">
        <v>0</v>
      </c>
      <c r="AM1178" s="205">
        <v>0</v>
      </c>
      <c r="AN1178" s="205">
        <v>0</v>
      </c>
      <c r="AO1178" s="211">
        <v>0</v>
      </c>
      <c r="AP1178" s="205">
        <v>0</v>
      </c>
      <c r="AQ1178" s="204">
        <v>0</v>
      </c>
      <c r="AR1178" s="204">
        <v>0</v>
      </c>
    </row>
    <row r="1179" spans="1:44" s="204" customFormat="1" ht="39.75" customHeight="1">
      <c r="A1179" s="204">
        <v>1</v>
      </c>
      <c r="B1179" s="207">
        <f>SUBTOTAL(103,$A$1027:A1179)</f>
        <v>151</v>
      </c>
      <c r="C1179" s="197" t="s">
        <v>199</v>
      </c>
      <c r="D1179" s="199">
        <v>1981</v>
      </c>
      <c r="E1179" s="199"/>
      <c r="F1179" s="208" t="s">
        <v>262</v>
      </c>
      <c r="G1179" s="199">
        <v>2</v>
      </c>
      <c r="H1179" s="199" t="s">
        <v>306</v>
      </c>
      <c r="I1179" s="200">
        <v>955.1</v>
      </c>
      <c r="J1179" s="200">
        <v>865.5</v>
      </c>
      <c r="K1179" s="200">
        <v>865.5</v>
      </c>
      <c r="L1179" s="209">
        <v>44</v>
      </c>
      <c r="M1179" s="199" t="s">
        <v>260</v>
      </c>
      <c r="N1179" s="199" t="s">
        <v>264</v>
      </c>
      <c r="O1179" s="202" t="s">
        <v>321</v>
      </c>
      <c r="P1179" s="203">
        <v>3670000</v>
      </c>
      <c r="Q1179" s="203">
        <v>0</v>
      </c>
      <c r="R1179" s="203">
        <v>0</v>
      </c>
      <c r="S1179" s="203">
        <f t="shared" si="326"/>
        <v>3670000</v>
      </c>
      <c r="T1179" s="203">
        <f t="shared" si="324"/>
        <v>3842.5295780546539</v>
      </c>
      <c r="U1179" s="203">
        <f t="shared" si="332"/>
        <v>5967.7227180399968</v>
      </c>
      <c r="V1179" s="210">
        <f t="shared" si="333"/>
        <v>5967.7227180399968</v>
      </c>
      <c r="W1179" s="210">
        <f t="shared" si="327"/>
        <v>5967.7227180399968</v>
      </c>
      <c r="X1179" s="210">
        <f t="shared" si="328"/>
        <v>2125.1931399853429</v>
      </c>
      <c r="Y1179" s="205">
        <v>0</v>
      </c>
      <c r="Z1179" s="205">
        <v>0</v>
      </c>
      <c r="AA1179" s="205">
        <v>0</v>
      </c>
      <c r="AB1179" s="205">
        <v>0</v>
      </c>
      <c r="AC1179" s="205">
        <v>0</v>
      </c>
      <c r="AD1179" s="205">
        <v>0</v>
      </c>
      <c r="AE1179" s="205">
        <v>0</v>
      </c>
      <c r="AF1179" s="211">
        <v>0</v>
      </c>
      <c r="AG1179" s="205">
        <v>639.20000000000005</v>
      </c>
      <c r="AH1179" s="211">
        <f t="shared" si="331"/>
        <v>5967.7227180399968</v>
      </c>
      <c r="AI1179" s="205">
        <v>0</v>
      </c>
      <c r="AJ1179" s="205">
        <v>0</v>
      </c>
      <c r="AK1179" s="205">
        <v>0</v>
      </c>
      <c r="AL1179" s="211">
        <v>0</v>
      </c>
      <c r="AM1179" s="205">
        <v>0</v>
      </c>
      <c r="AN1179" s="205">
        <v>0</v>
      </c>
      <c r="AO1179" s="211">
        <v>0</v>
      </c>
      <c r="AP1179" s="205">
        <v>0</v>
      </c>
      <c r="AQ1179" s="204">
        <v>0</v>
      </c>
      <c r="AR1179" s="204">
        <v>0</v>
      </c>
    </row>
    <row r="1180" spans="1:44" s="204" customFormat="1" ht="36" customHeight="1">
      <c r="A1180" s="204">
        <v>1</v>
      </c>
      <c r="B1180" s="207">
        <f>SUBTOTAL(103,$A$1027:A1180)</f>
        <v>152</v>
      </c>
      <c r="C1180" s="197" t="s">
        <v>392</v>
      </c>
      <c r="D1180" s="199">
        <v>1985</v>
      </c>
      <c r="E1180" s="199"/>
      <c r="F1180" s="208" t="s">
        <v>262</v>
      </c>
      <c r="G1180" s="199">
        <v>5</v>
      </c>
      <c r="H1180" s="199" t="s">
        <v>364</v>
      </c>
      <c r="I1180" s="200">
        <v>4537.2</v>
      </c>
      <c r="J1180" s="200">
        <v>4163</v>
      </c>
      <c r="K1180" s="200">
        <v>4163</v>
      </c>
      <c r="L1180" s="209">
        <v>198</v>
      </c>
      <c r="M1180" s="199" t="s">
        <v>260</v>
      </c>
      <c r="N1180" s="199" t="s">
        <v>264</v>
      </c>
      <c r="O1180" s="202" t="s">
        <v>956</v>
      </c>
      <c r="P1180" s="203">
        <v>3079199.78</v>
      </c>
      <c r="Q1180" s="203">
        <v>0</v>
      </c>
      <c r="R1180" s="203">
        <v>0</v>
      </c>
      <c r="S1180" s="203">
        <f t="shared" si="326"/>
        <v>3079199.78</v>
      </c>
      <c r="T1180" s="203">
        <f>P1180/I1180</f>
        <v>678.65639160715853</v>
      </c>
      <c r="U1180" s="203">
        <f t="shared" si="332"/>
        <v>3405.48</v>
      </c>
      <c r="V1180" s="210">
        <f t="shared" si="333"/>
        <v>3405.48</v>
      </c>
      <c r="W1180" s="210">
        <f t="shared" si="327"/>
        <v>3405.48</v>
      </c>
      <c r="X1180" s="210">
        <f t="shared" si="328"/>
        <v>2726.8236083928414</v>
      </c>
      <c r="Y1180" s="205">
        <v>0</v>
      </c>
      <c r="Z1180" s="205">
        <v>0</v>
      </c>
      <c r="AA1180" s="205">
        <v>3259.66</v>
      </c>
      <c r="AB1180" s="205">
        <v>0</v>
      </c>
      <c r="AC1180" s="205">
        <v>0</v>
      </c>
      <c r="AD1180" s="205">
        <v>0</v>
      </c>
      <c r="AE1180" s="205">
        <v>0</v>
      </c>
      <c r="AF1180" s="211">
        <v>0</v>
      </c>
      <c r="AG1180" s="205">
        <v>0</v>
      </c>
      <c r="AH1180" s="205">
        <v>0</v>
      </c>
      <c r="AI1180" s="205">
        <v>0</v>
      </c>
      <c r="AJ1180" s="205">
        <v>0</v>
      </c>
      <c r="AK1180" s="205">
        <v>0</v>
      </c>
      <c r="AL1180" s="211">
        <v>0</v>
      </c>
      <c r="AM1180" s="205">
        <v>0</v>
      </c>
      <c r="AN1180" s="205">
        <v>0</v>
      </c>
      <c r="AO1180" s="211">
        <v>0</v>
      </c>
      <c r="AP1180" s="205">
        <v>0</v>
      </c>
      <c r="AQ1180" s="204">
        <v>0</v>
      </c>
      <c r="AR1180" s="204">
        <v>145.82</v>
      </c>
    </row>
    <row r="1181" spans="1:44" s="204" customFormat="1" ht="36" customHeight="1">
      <c r="A1181" s="204">
        <v>1</v>
      </c>
      <c r="B1181" s="207">
        <f>SUBTOTAL(103,$A$1027:A1181)</f>
        <v>153</v>
      </c>
      <c r="C1181" s="197" t="s">
        <v>377</v>
      </c>
      <c r="D1181" s="199">
        <v>1974</v>
      </c>
      <c r="E1181" s="199"/>
      <c r="F1181" s="208" t="s">
        <v>305</v>
      </c>
      <c r="G1181" s="199">
        <v>5</v>
      </c>
      <c r="H1181" s="199" t="s">
        <v>364</v>
      </c>
      <c r="I1181" s="203">
        <v>4987.2</v>
      </c>
      <c r="J1181" s="203">
        <v>4580.7</v>
      </c>
      <c r="K1181" s="203">
        <v>4580.7</v>
      </c>
      <c r="L1181" s="209">
        <v>117</v>
      </c>
      <c r="M1181" s="199" t="s">
        <v>260</v>
      </c>
      <c r="N1181" s="199" t="s">
        <v>264</v>
      </c>
      <c r="O1181" s="202" t="s">
        <v>315</v>
      </c>
      <c r="P1181" s="203">
        <v>3092723.1</v>
      </c>
      <c r="Q1181" s="203">
        <v>0</v>
      </c>
      <c r="R1181" s="203">
        <v>0</v>
      </c>
      <c r="S1181" s="203">
        <f t="shared" si="326"/>
        <v>3092723.1</v>
      </c>
      <c r="T1181" s="203">
        <f>P1181/I1181</f>
        <v>620.13215832531284</v>
      </c>
      <c r="U1181" s="203">
        <f t="shared" si="332"/>
        <v>3405.48</v>
      </c>
      <c r="V1181" s="210">
        <f t="shared" si="333"/>
        <v>3405.48</v>
      </c>
      <c r="W1181" s="210">
        <f t="shared" si="327"/>
        <v>3405.48</v>
      </c>
      <c r="X1181" s="210">
        <f t="shared" si="328"/>
        <v>2785.3478416746871</v>
      </c>
      <c r="Y1181" s="205">
        <v>0</v>
      </c>
      <c r="Z1181" s="205">
        <v>0</v>
      </c>
      <c r="AA1181" s="205">
        <v>3259.66</v>
      </c>
      <c r="AB1181" s="205">
        <v>0</v>
      </c>
      <c r="AC1181" s="205">
        <v>0</v>
      </c>
      <c r="AD1181" s="205">
        <v>0</v>
      </c>
      <c r="AE1181" s="205">
        <v>0</v>
      </c>
      <c r="AF1181" s="211">
        <v>0</v>
      </c>
      <c r="AG1181" s="205">
        <v>0</v>
      </c>
      <c r="AH1181" s="205">
        <v>0</v>
      </c>
      <c r="AI1181" s="205">
        <v>0</v>
      </c>
      <c r="AJ1181" s="205">
        <v>0</v>
      </c>
      <c r="AK1181" s="205">
        <v>0</v>
      </c>
      <c r="AL1181" s="211">
        <v>0</v>
      </c>
      <c r="AM1181" s="205">
        <v>0</v>
      </c>
      <c r="AN1181" s="205">
        <v>0</v>
      </c>
      <c r="AO1181" s="211">
        <v>0</v>
      </c>
      <c r="AP1181" s="205">
        <v>0</v>
      </c>
      <c r="AQ1181" s="204">
        <v>0</v>
      </c>
      <c r="AR1181" s="204">
        <v>145.82</v>
      </c>
    </row>
    <row r="1182" spans="1:44" s="204" customFormat="1" ht="36" customHeight="1">
      <c r="A1182" s="204">
        <v>1</v>
      </c>
      <c r="B1182" s="207">
        <f>SUBTOTAL(103,$A$1027:A1182)</f>
        <v>154</v>
      </c>
      <c r="C1182" s="197" t="s">
        <v>781</v>
      </c>
      <c r="D1182" s="199">
        <v>1988</v>
      </c>
      <c r="E1182" s="199"/>
      <c r="F1182" s="208" t="s">
        <v>262</v>
      </c>
      <c r="G1182" s="199">
        <v>9</v>
      </c>
      <c r="H1182" s="199" t="s">
        <v>306</v>
      </c>
      <c r="I1182" s="200">
        <v>5795.4</v>
      </c>
      <c r="J1182" s="200">
        <v>5795.4</v>
      </c>
      <c r="K1182" s="200">
        <v>5264.2</v>
      </c>
      <c r="L1182" s="209">
        <v>304</v>
      </c>
      <c r="M1182" s="199" t="s">
        <v>260</v>
      </c>
      <c r="N1182" s="199" t="s">
        <v>264</v>
      </c>
      <c r="O1182" s="202" t="s">
        <v>956</v>
      </c>
      <c r="P1182" s="203">
        <v>7018978.3399999999</v>
      </c>
      <c r="Q1182" s="203">
        <v>0</v>
      </c>
      <c r="R1182" s="203">
        <v>0</v>
      </c>
      <c r="S1182" s="203">
        <f t="shared" si="326"/>
        <v>7018978.3399999999</v>
      </c>
      <c r="T1182" s="203">
        <v>1104.3241191289644</v>
      </c>
      <c r="U1182" s="203">
        <v>1272.2849156227353</v>
      </c>
      <c r="V1182" s="210">
        <v>1272.2849156227353</v>
      </c>
      <c r="W1182" s="210">
        <f t="shared" si="327"/>
        <v>1272.2849156227353</v>
      </c>
      <c r="X1182" s="210">
        <f t="shared" si="328"/>
        <v>167.96079649377089</v>
      </c>
      <c r="Y1182" s="205">
        <v>0</v>
      </c>
      <c r="Z1182" s="205">
        <v>0</v>
      </c>
      <c r="AA1182" s="205">
        <v>0</v>
      </c>
      <c r="AB1182" s="205">
        <v>0</v>
      </c>
      <c r="AC1182" s="205">
        <v>0</v>
      </c>
      <c r="AD1182" s="205">
        <v>0</v>
      </c>
      <c r="AE1182" s="205">
        <v>3</v>
      </c>
      <c r="AF1182" s="211">
        <f>2457800*AE1182/I1182</f>
        <v>1272.2849156227353</v>
      </c>
      <c r="AG1182" s="205">
        <v>0</v>
      </c>
      <c r="AH1182" s="205">
        <v>0</v>
      </c>
      <c r="AI1182" s="205">
        <v>0</v>
      </c>
      <c r="AJ1182" s="205">
        <v>0</v>
      </c>
      <c r="AK1182" s="205">
        <v>0</v>
      </c>
      <c r="AL1182" s="211">
        <v>0</v>
      </c>
      <c r="AM1182" s="205">
        <v>0</v>
      </c>
      <c r="AN1182" s="205">
        <v>0</v>
      </c>
      <c r="AO1182" s="211">
        <v>0</v>
      </c>
      <c r="AP1182" s="205">
        <v>0</v>
      </c>
      <c r="AQ1182" s="204">
        <v>0</v>
      </c>
      <c r="AR1182" s="204">
        <v>0</v>
      </c>
    </row>
    <row r="1183" spans="1:44" s="204" customFormat="1" ht="36" customHeight="1">
      <c r="A1183" s="204">
        <v>1</v>
      </c>
      <c r="B1183" s="207">
        <f>SUBTOTAL(103,$A$1027:A1183)</f>
        <v>155</v>
      </c>
      <c r="C1183" s="197" t="s">
        <v>380</v>
      </c>
      <c r="D1183" s="199">
        <v>1975</v>
      </c>
      <c r="E1183" s="199"/>
      <c r="F1183" s="208" t="s">
        <v>262</v>
      </c>
      <c r="G1183" s="199">
        <v>5</v>
      </c>
      <c r="H1183" s="199" t="s">
        <v>302</v>
      </c>
      <c r="I1183" s="203">
        <v>3325.2</v>
      </c>
      <c r="J1183" s="203">
        <v>3325.2</v>
      </c>
      <c r="K1183" s="203">
        <v>3325.2</v>
      </c>
      <c r="L1183" s="209">
        <v>111</v>
      </c>
      <c r="M1183" s="199" t="s">
        <v>260</v>
      </c>
      <c r="N1183" s="199" t="s">
        <v>264</v>
      </c>
      <c r="O1183" s="202" t="s">
        <v>316</v>
      </c>
      <c r="P1183" s="203">
        <v>3090490.04</v>
      </c>
      <c r="Q1183" s="203">
        <v>0</v>
      </c>
      <c r="R1183" s="203">
        <v>0</v>
      </c>
      <c r="S1183" s="203">
        <f t="shared" si="326"/>
        <v>3090490.04</v>
      </c>
      <c r="T1183" s="203">
        <f t="shared" ref="T1183:T1193" si="334">P1183/I1183</f>
        <v>929.41478407313855</v>
      </c>
      <c r="U1183" s="203">
        <f t="shared" ref="U1183:U1190" si="335">W1183</f>
        <v>3405.48</v>
      </c>
      <c r="V1183" s="210">
        <f t="shared" ref="V1183:V1190" si="336">W1183</f>
        <v>3405.48</v>
      </c>
      <c r="W1183" s="210">
        <f t="shared" si="327"/>
        <v>3405.48</v>
      </c>
      <c r="X1183" s="210">
        <f t="shared" si="328"/>
        <v>2476.0652159268616</v>
      </c>
      <c r="Y1183" s="205">
        <v>0</v>
      </c>
      <c r="Z1183" s="205">
        <v>0</v>
      </c>
      <c r="AA1183" s="205">
        <v>3259.66</v>
      </c>
      <c r="AB1183" s="205">
        <v>0</v>
      </c>
      <c r="AC1183" s="205">
        <v>0</v>
      </c>
      <c r="AD1183" s="205">
        <v>0</v>
      </c>
      <c r="AE1183" s="205">
        <v>0</v>
      </c>
      <c r="AF1183" s="211">
        <v>0</v>
      </c>
      <c r="AG1183" s="205">
        <v>0</v>
      </c>
      <c r="AH1183" s="205">
        <v>0</v>
      </c>
      <c r="AI1183" s="205">
        <v>0</v>
      </c>
      <c r="AJ1183" s="205">
        <v>0</v>
      </c>
      <c r="AK1183" s="205">
        <v>0</v>
      </c>
      <c r="AL1183" s="211">
        <v>0</v>
      </c>
      <c r="AM1183" s="205">
        <v>0</v>
      </c>
      <c r="AN1183" s="205">
        <v>0</v>
      </c>
      <c r="AO1183" s="211">
        <v>0</v>
      </c>
      <c r="AP1183" s="205">
        <v>0</v>
      </c>
      <c r="AQ1183" s="204">
        <v>0</v>
      </c>
      <c r="AR1183" s="204">
        <v>145.82</v>
      </c>
    </row>
    <row r="1184" spans="1:44" s="204" customFormat="1" ht="36" customHeight="1">
      <c r="A1184" s="204">
        <v>1</v>
      </c>
      <c r="B1184" s="207">
        <f>SUBTOTAL(103,$A$1027:A1184)</f>
        <v>156</v>
      </c>
      <c r="C1184" s="197" t="s">
        <v>2386</v>
      </c>
      <c r="D1184" s="199">
        <v>1967</v>
      </c>
      <c r="E1184" s="199"/>
      <c r="F1184" s="208" t="s">
        <v>262</v>
      </c>
      <c r="G1184" s="199">
        <v>5</v>
      </c>
      <c r="H1184" s="199">
        <v>4</v>
      </c>
      <c r="I1184" s="203">
        <v>3656.6</v>
      </c>
      <c r="J1184" s="203">
        <v>3333.6</v>
      </c>
      <c r="K1184" s="203">
        <v>3333.6</v>
      </c>
      <c r="L1184" s="209">
        <v>174</v>
      </c>
      <c r="M1184" s="199" t="s">
        <v>260</v>
      </c>
      <c r="N1184" s="199" t="s">
        <v>264</v>
      </c>
      <c r="O1184" s="202" t="s">
        <v>316</v>
      </c>
      <c r="P1184" s="203">
        <v>3090084.75</v>
      </c>
      <c r="Q1184" s="203">
        <v>0</v>
      </c>
      <c r="R1184" s="203">
        <v>0</v>
      </c>
      <c r="S1184" s="203">
        <f t="shared" si="326"/>
        <v>3090084.75</v>
      </c>
      <c r="T1184" s="203">
        <f t="shared" si="334"/>
        <v>845.07048897883283</v>
      </c>
      <c r="U1184" s="203">
        <f t="shared" si="335"/>
        <v>3405.48</v>
      </c>
      <c r="V1184" s="210">
        <f t="shared" si="336"/>
        <v>3405.48</v>
      </c>
      <c r="W1184" s="210">
        <f t="shared" si="327"/>
        <v>3405.48</v>
      </c>
      <c r="X1184" s="210">
        <f t="shared" si="328"/>
        <v>2560.4095110211674</v>
      </c>
      <c r="Y1184" s="205">
        <v>0</v>
      </c>
      <c r="Z1184" s="205">
        <v>0</v>
      </c>
      <c r="AA1184" s="205">
        <v>3259.66</v>
      </c>
      <c r="AB1184" s="205">
        <v>0</v>
      </c>
      <c r="AC1184" s="205">
        <v>0</v>
      </c>
      <c r="AD1184" s="205">
        <v>0</v>
      </c>
      <c r="AE1184" s="205">
        <v>0</v>
      </c>
      <c r="AF1184" s="211">
        <v>0</v>
      </c>
      <c r="AG1184" s="205">
        <v>0</v>
      </c>
      <c r="AH1184" s="205">
        <v>0</v>
      </c>
      <c r="AI1184" s="205">
        <v>0</v>
      </c>
      <c r="AJ1184" s="205">
        <v>0</v>
      </c>
      <c r="AK1184" s="205">
        <v>0</v>
      </c>
      <c r="AL1184" s="211">
        <v>0</v>
      </c>
      <c r="AM1184" s="205">
        <v>0</v>
      </c>
      <c r="AN1184" s="205">
        <v>0</v>
      </c>
      <c r="AO1184" s="211">
        <v>0</v>
      </c>
      <c r="AP1184" s="205">
        <v>0</v>
      </c>
      <c r="AQ1184" s="204">
        <v>0</v>
      </c>
      <c r="AR1184" s="204">
        <v>145.82</v>
      </c>
    </row>
    <row r="1185" spans="1:44" s="204" customFormat="1" ht="36" customHeight="1">
      <c r="A1185" s="204">
        <v>1</v>
      </c>
      <c r="B1185" s="207">
        <f>SUBTOTAL(103,$A$1027:A1185)</f>
        <v>157</v>
      </c>
      <c r="C1185" s="197" t="s">
        <v>2387</v>
      </c>
      <c r="D1185" s="199">
        <v>1977</v>
      </c>
      <c r="E1185" s="199"/>
      <c r="F1185" s="208" t="s">
        <v>312</v>
      </c>
      <c r="G1185" s="199">
        <v>5</v>
      </c>
      <c r="H1185" s="199">
        <v>6</v>
      </c>
      <c r="I1185" s="203">
        <v>4961.7</v>
      </c>
      <c r="J1185" s="203">
        <v>4559</v>
      </c>
      <c r="K1185" s="203">
        <v>4559</v>
      </c>
      <c r="L1185" s="209">
        <v>234</v>
      </c>
      <c r="M1185" s="199" t="s">
        <v>260</v>
      </c>
      <c r="N1185" s="199" t="s">
        <v>264</v>
      </c>
      <c r="O1185" s="202" t="s">
        <v>322</v>
      </c>
      <c r="P1185" s="203">
        <v>3113648.54</v>
      </c>
      <c r="Q1185" s="203">
        <v>0</v>
      </c>
      <c r="R1185" s="203">
        <v>0</v>
      </c>
      <c r="S1185" s="203">
        <f t="shared" si="326"/>
        <v>3113648.54</v>
      </c>
      <c r="T1185" s="203">
        <f t="shared" si="334"/>
        <v>627.53663865207488</v>
      </c>
      <c r="U1185" s="203">
        <f t="shared" si="335"/>
        <v>3405.48</v>
      </c>
      <c r="V1185" s="210">
        <f t="shared" si="336"/>
        <v>3405.48</v>
      </c>
      <c r="W1185" s="210">
        <f t="shared" si="327"/>
        <v>3405.48</v>
      </c>
      <c r="X1185" s="210">
        <f t="shared" si="328"/>
        <v>2777.943361347925</v>
      </c>
      <c r="Y1185" s="205">
        <v>0</v>
      </c>
      <c r="Z1185" s="205">
        <v>0</v>
      </c>
      <c r="AA1185" s="205">
        <v>3259.66</v>
      </c>
      <c r="AB1185" s="205">
        <v>0</v>
      </c>
      <c r="AC1185" s="205">
        <v>0</v>
      </c>
      <c r="AD1185" s="205">
        <v>0</v>
      </c>
      <c r="AE1185" s="205">
        <v>0</v>
      </c>
      <c r="AF1185" s="211">
        <v>0</v>
      </c>
      <c r="AG1185" s="205">
        <v>0</v>
      </c>
      <c r="AH1185" s="205">
        <v>0</v>
      </c>
      <c r="AI1185" s="205">
        <v>0</v>
      </c>
      <c r="AJ1185" s="205">
        <v>0</v>
      </c>
      <c r="AK1185" s="205">
        <v>0</v>
      </c>
      <c r="AL1185" s="211">
        <v>0</v>
      </c>
      <c r="AM1185" s="205">
        <v>0</v>
      </c>
      <c r="AN1185" s="205">
        <v>0</v>
      </c>
      <c r="AO1185" s="211">
        <v>0</v>
      </c>
      <c r="AP1185" s="205">
        <v>0</v>
      </c>
      <c r="AQ1185" s="204">
        <v>0</v>
      </c>
      <c r="AR1185" s="204">
        <v>145.82</v>
      </c>
    </row>
    <row r="1186" spans="1:44" s="204" customFormat="1" ht="36" customHeight="1">
      <c r="A1186" s="204">
        <v>1</v>
      </c>
      <c r="B1186" s="207">
        <f>SUBTOTAL(103,$A$1027:A1186)</f>
        <v>158</v>
      </c>
      <c r="C1186" s="197" t="s">
        <v>381</v>
      </c>
      <c r="D1186" s="199">
        <v>1966</v>
      </c>
      <c r="E1186" s="199"/>
      <c r="F1186" s="208" t="s">
        <v>262</v>
      </c>
      <c r="G1186" s="199">
        <v>4</v>
      </c>
      <c r="H1186" s="199" t="s">
        <v>302</v>
      </c>
      <c r="I1186" s="203">
        <v>2747.7</v>
      </c>
      <c r="J1186" s="203">
        <v>2553.9</v>
      </c>
      <c r="K1186" s="203">
        <v>2553.9</v>
      </c>
      <c r="L1186" s="209">
        <v>120</v>
      </c>
      <c r="M1186" s="199" t="s">
        <v>260</v>
      </c>
      <c r="N1186" s="199" t="s">
        <v>264</v>
      </c>
      <c r="O1186" s="202" t="s">
        <v>956</v>
      </c>
      <c r="P1186" s="203">
        <v>3067061.7</v>
      </c>
      <c r="Q1186" s="203">
        <v>0</v>
      </c>
      <c r="R1186" s="203">
        <v>0</v>
      </c>
      <c r="S1186" s="203">
        <f t="shared" si="326"/>
        <v>3067061.7</v>
      </c>
      <c r="T1186" s="203">
        <f t="shared" si="334"/>
        <v>1116.2287367616555</v>
      </c>
      <c r="U1186" s="203">
        <f t="shared" si="335"/>
        <v>3405.48</v>
      </c>
      <c r="V1186" s="210">
        <f t="shared" si="336"/>
        <v>3405.48</v>
      </c>
      <c r="W1186" s="210">
        <f t="shared" si="327"/>
        <v>3405.48</v>
      </c>
      <c r="X1186" s="210">
        <f t="shared" si="328"/>
        <v>2289.2512632383446</v>
      </c>
      <c r="Y1186" s="205">
        <v>0</v>
      </c>
      <c r="Z1186" s="205">
        <v>0</v>
      </c>
      <c r="AA1186" s="205">
        <v>3259.66</v>
      </c>
      <c r="AB1186" s="205">
        <v>0</v>
      </c>
      <c r="AC1186" s="205">
        <v>0</v>
      </c>
      <c r="AD1186" s="205">
        <v>0</v>
      </c>
      <c r="AE1186" s="205">
        <v>0</v>
      </c>
      <c r="AF1186" s="211">
        <v>0</v>
      </c>
      <c r="AG1186" s="205">
        <v>0</v>
      </c>
      <c r="AH1186" s="205">
        <v>0</v>
      </c>
      <c r="AI1186" s="205">
        <v>0</v>
      </c>
      <c r="AJ1186" s="205">
        <v>0</v>
      </c>
      <c r="AK1186" s="205">
        <v>0</v>
      </c>
      <c r="AL1186" s="211">
        <v>0</v>
      </c>
      <c r="AM1186" s="205">
        <v>0</v>
      </c>
      <c r="AN1186" s="205">
        <v>0</v>
      </c>
      <c r="AO1186" s="211">
        <v>0</v>
      </c>
      <c r="AP1186" s="205">
        <v>0</v>
      </c>
      <c r="AQ1186" s="204">
        <v>0</v>
      </c>
      <c r="AR1186" s="204">
        <v>145.82</v>
      </c>
    </row>
    <row r="1187" spans="1:44" s="204" customFormat="1" ht="36" customHeight="1">
      <c r="A1187" s="204">
        <v>1</v>
      </c>
      <c r="B1187" s="207">
        <f>SUBTOTAL(103,$A$1027:A1187)</f>
        <v>159</v>
      </c>
      <c r="C1187" s="197" t="s">
        <v>1248</v>
      </c>
      <c r="D1187" s="199">
        <v>1958</v>
      </c>
      <c r="E1187" s="199"/>
      <c r="F1187" s="208" t="s">
        <v>262</v>
      </c>
      <c r="G1187" s="199">
        <v>4</v>
      </c>
      <c r="H1187" s="199" t="s">
        <v>302</v>
      </c>
      <c r="I1187" s="203">
        <v>5856.4</v>
      </c>
      <c r="J1187" s="203">
        <v>3235.1</v>
      </c>
      <c r="K1187" s="203">
        <v>2625</v>
      </c>
      <c r="L1187" s="209">
        <v>86</v>
      </c>
      <c r="M1187" s="199" t="s">
        <v>260</v>
      </c>
      <c r="N1187" s="199" t="s">
        <v>264</v>
      </c>
      <c r="O1187" s="202" t="s">
        <v>315</v>
      </c>
      <c r="P1187" s="203">
        <v>3072407.35</v>
      </c>
      <c r="Q1187" s="203">
        <v>0</v>
      </c>
      <c r="R1187" s="203">
        <v>0</v>
      </c>
      <c r="S1187" s="203">
        <f t="shared" si="326"/>
        <v>3072407.35</v>
      </c>
      <c r="T1187" s="203">
        <f t="shared" si="334"/>
        <v>524.62389010313507</v>
      </c>
      <c r="U1187" s="203">
        <f t="shared" si="335"/>
        <v>3405.48</v>
      </c>
      <c r="V1187" s="210">
        <f t="shared" si="336"/>
        <v>3405.48</v>
      </c>
      <c r="W1187" s="210">
        <f t="shared" si="327"/>
        <v>3405.48</v>
      </c>
      <c r="X1187" s="210">
        <f t="shared" si="328"/>
        <v>2880.8561098968648</v>
      </c>
      <c r="Y1187" s="205">
        <v>0</v>
      </c>
      <c r="Z1187" s="205">
        <v>0</v>
      </c>
      <c r="AA1187" s="205">
        <v>3259.66</v>
      </c>
      <c r="AB1187" s="205">
        <v>0</v>
      </c>
      <c r="AC1187" s="205">
        <v>0</v>
      </c>
      <c r="AD1187" s="205">
        <v>0</v>
      </c>
      <c r="AE1187" s="205">
        <v>0</v>
      </c>
      <c r="AF1187" s="211">
        <v>0</v>
      </c>
      <c r="AG1187" s="205">
        <v>0</v>
      </c>
      <c r="AH1187" s="205">
        <v>0</v>
      </c>
      <c r="AI1187" s="205">
        <v>0</v>
      </c>
      <c r="AJ1187" s="205">
        <v>0</v>
      </c>
      <c r="AK1187" s="205">
        <v>0</v>
      </c>
      <c r="AL1187" s="211">
        <v>0</v>
      </c>
      <c r="AM1187" s="205">
        <v>0</v>
      </c>
      <c r="AN1187" s="205">
        <v>0</v>
      </c>
      <c r="AO1187" s="211">
        <v>0</v>
      </c>
      <c r="AP1187" s="205">
        <v>0</v>
      </c>
      <c r="AQ1187" s="204">
        <v>0</v>
      </c>
      <c r="AR1187" s="204">
        <v>145.82</v>
      </c>
    </row>
    <row r="1188" spans="1:44" s="204" customFormat="1" ht="36" customHeight="1">
      <c r="A1188" s="204">
        <v>1</v>
      </c>
      <c r="B1188" s="207">
        <f>SUBTOTAL(103,$A$1027:A1188)</f>
        <v>160</v>
      </c>
      <c r="C1188" s="197" t="s">
        <v>386</v>
      </c>
      <c r="D1188" s="199">
        <v>1974</v>
      </c>
      <c r="E1188" s="199"/>
      <c r="F1188" s="208" t="s">
        <v>262</v>
      </c>
      <c r="G1188" s="199">
        <v>5</v>
      </c>
      <c r="H1188" s="199" t="s">
        <v>302</v>
      </c>
      <c r="I1188" s="203">
        <v>3647.3</v>
      </c>
      <c r="J1188" s="203">
        <v>3647.3</v>
      </c>
      <c r="K1188" s="203">
        <v>2672.9</v>
      </c>
      <c r="L1188" s="209">
        <v>113</v>
      </c>
      <c r="M1188" s="199" t="s">
        <v>260</v>
      </c>
      <c r="N1188" s="199" t="s">
        <v>264</v>
      </c>
      <c r="O1188" s="202" t="s">
        <v>320</v>
      </c>
      <c r="P1188" s="203">
        <v>3092545.34</v>
      </c>
      <c r="Q1188" s="203">
        <v>0</v>
      </c>
      <c r="R1188" s="203">
        <v>0</v>
      </c>
      <c r="S1188" s="203">
        <f t="shared" si="326"/>
        <v>3092545.34</v>
      </c>
      <c r="T1188" s="203">
        <f t="shared" si="334"/>
        <v>847.89990952211213</v>
      </c>
      <c r="U1188" s="203">
        <f t="shared" si="335"/>
        <v>3405.48</v>
      </c>
      <c r="V1188" s="210">
        <f t="shared" si="336"/>
        <v>3405.48</v>
      </c>
      <c r="W1188" s="210">
        <f t="shared" si="327"/>
        <v>3405.48</v>
      </c>
      <c r="X1188" s="210">
        <f t="shared" si="328"/>
        <v>2557.580090477888</v>
      </c>
      <c r="Y1188" s="205">
        <v>0</v>
      </c>
      <c r="Z1188" s="205">
        <v>0</v>
      </c>
      <c r="AA1188" s="205">
        <v>3259.66</v>
      </c>
      <c r="AB1188" s="205">
        <v>0</v>
      </c>
      <c r="AC1188" s="205">
        <v>0</v>
      </c>
      <c r="AD1188" s="205">
        <v>0</v>
      </c>
      <c r="AE1188" s="205">
        <v>0</v>
      </c>
      <c r="AF1188" s="211">
        <v>0</v>
      </c>
      <c r="AG1188" s="205">
        <v>0</v>
      </c>
      <c r="AH1188" s="205">
        <v>0</v>
      </c>
      <c r="AI1188" s="205">
        <v>0</v>
      </c>
      <c r="AJ1188" s="205">
        <v>0</v>
      </c>
      <c r="AK1188" s="205">
        <v>0</v>
      </c>
      <c r="AL1188" s="211">
        <v>0</v>
      </c>
      <c r="AM1188" s="205">
        <v>0</v>
      </c>
      <c r="AN1188" s="205">
        <v>0</v>
      </c>
      <c r="AO1188" s="211">
        <v>0</v>
      </c>
      <c r="AP1188" s="205">
        <v>0</v>
      </c>
      <c r="AQ1188" s="204">
        <v>0</v>
      </c>
      <c r="AR1188" s="204">
        <v>145.82</v>
      </c>
    </row>
    <row r="1189" spans="1:44" s="204" customFormat="1" ht="36" customHeight="1">
      <c r="A1189" s="204">
        <v>1</v>
      </c>
      <c r="B1189" s="207">
        <f>SUBTOTAL(103,$A$1027:A1189)</f>
        <v>161</v>
      </c>
      <c r="C1189" s="197" t="s">
        <v>2375</v>
      </c>
      <c r="D1189" s="199">
        <v>1980</v>
      </c>
      <c r="E1189" s="199"/>
      <c r="F1189" s="208" t="s">
        <v>312</v>
      </c>
      <c r="G1189" s="199">
        <v>5</v>
      </c>
      <c r="H1189" s="199">
        <v>5</v>
      </c>
      <c r="I1189" s="200">
        <v>5220.8</v>
      </c>
      <c r="J1189" s="200">
        <v>3874.4</v>
      </c>
      <c r="K1189" s="200">
        <v>3874.4</v>
      </c>
      <c r="L1189" s="209">
        <v>195</v>
      </c>
      <c r="M1189" s="199" t="s">
        <v>260</v>
      </c>
      <c r="N1189" s="199" t="s">
        <v>264</v>
      </c>
      <c r="O1189" s="202" t="s">
        <v>956</v>
      </c>
      <c r="P1189" s="203">
        <v>2994723.58</v>
      </c>
      <c r="Q1189" s="203">
        <v>0</v>
      </c>
      <c r="R1189" s="203">
        <v>0</v>
      </c>
      <c r="S1189" s="203">
        <f t="shared" si="326"/>
        <v>2994723.58</v>
      </c>
      <c r="T1189" s="203">
        <f t="shared" si="334"/>
        <v>573.61392506895493</v>
      </c>
      <c r="U1189" s="203">
        <f t="shared" si="335"/>
        <v>3405.48</v>
      </c>
      <c r="V1189" s="210">
        <f t="shared" si="336"/>
        <v>3405.48</v>
      </c>
      <c r="W1189" s="210">
        <f t="shared" si="327"/>
        <v>3405.48</v>
      </c>
      <c r="X1189" s="210">
        <f t="shared" si="328"/>
        <v>2831.8660749310452</v>
      </c>
      <c r="Y1189" s="205">
        <v>0</v>
      </c>
      <c r="Z1189" s="205">
        <v>0</v>
      </c>
      <c r="AA1189" s="205">
        <v>3259.66</v>
      </c>
      <c r="AB1189" s="205">
        <v>0</v>
      </c>
      <c r="AC1189" s="205">
        <v>0</v>
      </c>
      <c r="AD1189" s="205">
        <v>0</v>
      </c>
      <c r="AE1189" s="205">
        <v>0</v>
      </c>
      <c r="AF1189" s="211">
        <v>0</v>
      </c>
      <c r="AG1189" s="205">
        <v>0</v>
      </c>
      <c r="AH1189" s="205">
        <v>0</v>
      </c>
      <c r="AI1189" s="205">
        <v>0</v>
      </c>
      <c r="AJ1189" s="205">
        <v>0</v>
      </c>
      <c r="AK1189" s="205">
        <v>0</v>
      </c>
      <c r="AL1189" s="211">
        <v>0</v>
      </c>
      <c r="AM1189" s="205">
        <v>0</v>
      </c>
      <c r="AN1189" s="205">
        <v>0</v>
      </c>
      <c r="AO1189" s="211">
        <v>0</v>
      </c>
      <c r="AP1189" s="205">
        <v>0</v>
      </c>
      <c r="AQ1189" s="204">
        <v>0</v>
      </c>
      <c r="AR1189" s="204">
        <v>145.82</v>
      </c>
    </row>
    <row r="1190" spans="1:44" s="204" customFormat="1" ht="36" customHeight="1">
      <c r="A1190" s="204">
        <v>1</v>
      </c>
      <c r="B1190" s="207">
        <f>SUBTOTAL(103,$A$1027:A1190)</f>
        <v>162</v>
      </c>
      <c r="C1190" s="197" t="s">
        <v>402</v>
      </c>
      <c r="D1190" s="199">
        <v>1961</v>
      </c>
      <c r="E1190" s="199"/>
      <c r="F1190" s="208" t="s">
        <v>262</v>
      </c>
      <c r="G1190" s="199">
        <v>4</v>
      </c>
      <c r="H1190" s="199" t="s">
        <v>302</v>
      </c>
      <c r="I1190" s="200">
        <v>2700.93</v>
      </c>
      <c r="J1190" s="200">
        <v>2461.3000000000002</v>
      </c>
      <c r="K1190" s="200">
        <v>2280.6999999999998</v>
      </c>
      <c r="L1190" s="209">
        <v>87</v>
      </c>
      <c r="M1190" s="199" t="s">
        <v>260</v>
      </c>
      <c r="N1190" s="199" t="s">
        <v>264</v>
      </c>
      <c r="O1190" s="202" t="s">
        <v>315</v>
      </c>
      <c r="P1190" s="203">
        <v>12330596.200000001</v>
      </c>
      <c r="Q1190" s="203">
        <v>0</v>
      </c>
      <c r="R1190" s="203">
        <v>0</v>
      </c>
      <c r="S1190" s="203">
        <f t="shared" si="326"/>
        <v>12330596.200000001</v>
      </c>
      <c r="T1190" s="203">
        <f t="shared" si="334"/>
        <v>4565.3149840980705</v>
      </c>
      <c r="U1190" s="203">
        <f t="shared" si="335"/>
        <v>7149.3472457264725</v>
      </c>
      <c r="V1190" s="210">
        <f t="shared" si="336"/>
        <v>7149.3472457264725</v>
      </c>
      <c r="W1190" s="210">
        <f t="shared" si="327"/>
        <v>7149.3472457264725</v>
      </c>
      <c r="X1190" s="210">
        <f t="shared" si="328"/>
        <v>2584.032261628402</v>
      </c>
      <c r="Y1190" s="205">
        <v>0</v>
      </c>
      <c r="Z1190" s="205">
        <v>0</v>
      </c>
      <c r="AA1190" s="205">
        <v>3259.66</v>
      </c>
      <c r="AB1190" s="205">
        <v>0</v>
      </c>
      <c r="AC1190" s="205">
        <v>0</v>
      </c>
      <c r="AD1190" s="205">
        <v>0</v>
      </c>
      <c r="AE1190" s="205">
        <v>0</v>
      </c>
      <c r="AF1190" s="211">
        <v>0</v>
      </c>
      <c r="AG1190" s="205">
        <v>1134</v>
      </c>
      <c r="AH1190" s="211">
        <f t="shared" ref="AH1190:AH1192" si="337">8917.04*AG1190/I1190</f>
        <v>3743.8672457264729</v>
      </c>
      <c r="AI1190" s="205">
        <v>0</v>
      </c>
      <c r="AJ1190" s="205">
        <v>0</v>
      </c>
      <c r="AK1190" s="205">
        <v>0</v>
      </c>
      <c r="AL1190" s="211">
        <v>0</v>
      </c>
      <c r="AM1190" s="205">
        <v>0</v>
      </c>
      <c r="AN1190" s="205">
        <v>0</v>
      </c>
      <c r="AO1190" s="211">
        <v>0</v>
      </c>
      <c r="AP1190" s="205">
        <v>0</v>
      </c>
      <c r="AQ1190" s="204">
        <v>0</v>
      </c>
      <c r="AR1190" s="204">
        <v>145.82</v>
      </c>
    </row>
    <row r="1191" spans="1:44" s="204" customFormat="1" ht="36" customHeight="1">
      <c r="A1191" s="204">
        <v>1</v>
      </c>
      <c r="B1191" s="207">
        <f>SUBTOTAL(103,$A$1027:A1191)</f>
        <v>163</v>
      </c>
      <c r="C1191" s="197" t="s">
        <v>403</v>
      </c>
      <c r="D1191" s="199">
        <v>1960</v>
      </c>
      <c r="E1191" s="199"/>
      <c r="F1191" s="208" t="s">
        <v>262</v>
      </c>
      <c r="G1191" s="199">
        <v>4</v>
      </c>
      <c r="H1191" s="199" t="s">
        <v>297</v>
      </c>
      <c r="I1191" s="200">
        <v>1374.8</v>
      </c>
      <c r="J1191" s="200">
        <v>1203.9000000000001</v>
      </c>
      <c r="K1191" s="200">
        <v>773.1</v>
      </c>
      <c r="L1191" s="209">
        <v>43</v>
      </c>
      <c r="M1191" s="199" t="s">
        <v>260</v>
      </c>
      <c r="N1191" s="199" t="s">
        <v>264</v>
      </c>
      <c r="O1191" s="202" t="s">
        <v>315</v>
      </c>
      <c r="P1191" s="203">
        <v>4949373.08</v>
      </c>
      <c r="Q1191" s="203">
        <v>0</v>
      </c>
      <c r="R1191" s="203">
        <v>0</v>
      </c>
      <c r="S1191" s="203">
        <f t="shared" si="326"/>
        <v>4949373.08</v>
      </c>
      <c r="T1191" s="203">
        <f t="shared" si="334"/>
        <v>3600.0677043933665</v>
      </c>
      <c r="U1191" s="203">
        <v>3755.430724469014</v>
      </c>
      <c r="V1191" s="210">
        <v>3755.430724469014</v>
      </c>
      <c r="W1191" s="210">
        <f t="shared" si="327"/>
        <v>3755.430724469014</v>
      </c>
      <c r="X1191" s="210">
        <f t="shared" si="328"/>
        <v>155.36302007564746</v>
      </c>
      <c r="Y1191" s="205">
        <v>0</v>
      </c>
      <c r="Z1191" s="205">
        <v>0</v>
      </c>
      <c r="AA1191" s="205">
        <v>0</v>
      </c>
      <c r="AB1191" s="205">
        <v>0</v>
      </c>
      <c r="AC1191" s="205">
        <v>0</v>
      </c>
      <c r="AD1191" s="205">
        <v>0</v>
      </c>
      <c r="AE1191" s="205">
        <v>0</v>
      </c>
      <c r="AF1191" s="211">
        <v>0</v>
      </c>
      <c r="AG1191" s="205">
        <v>579</v>
      </c>
      <c r="AH1191" s="211">
        <f t="shared" si="337"/>
        <v>3755.430724469014</v>
      </c>
      <c r="AI1191" s="205">
        <v>0</v>
      </c>
      <c r="AJ1191" s="205">
        <v>0</v>
      </c>
      <c r="AK1191" s="205">
        <v>0</v>
      </c>
      <c r="AL1191" s="211">
        <v>0</v>
      </c>
      <c r="AM1191" s="205">
        <v>0</v>
      </c>
      <c r="AN1191" s="205">
        <v>0</v>
      </c>
      <c r="AO1191" s="211">
        <v>0</v>
      </c>
      <c r="AP1191" s="205">
        <v>0</v>
      </c>
      <c r="AQ1191" s="204">
        <v>0</v>
      </c>
      <c r="AR1191" s="204">
        <v>0</v>
      </c>
    </row>
    <row r="1192" spans="1:44" s="204" customFormat="1" ht="36" customHeight="1">
      <c r="A1192" s="204">
        <v>1</v>
      </c>
      <c r="B1192" s="207">
        <f>SUBTOTAL(103,$A$1027:A1192)</f>
        <v>164</v>
      </c>
      <c r="C1192" s="197" t="s">
        <v>400</v>
      </c>
      <c r="D1192" s="199">
        <v>1950</v>
      </c>
      <c r="E1192" s="199"/>
      <c r="F1192" s="208" t="s">
        <v>262</v>
      </c>
      <c r="G1192" s="199">
        <v>3</v>
      </c>
      <c r="H1192" s="199" t="s">
        <v>297</v>
      </c>
      <c r="I1192" s="200">
        <v>786.1</v>
      </c>
      <c r="J1192" s="200">
        <v>786.1</v>
      </c>
      <c r="K1192" s="200">
        <v>527.79999999999995</v>
      </c>
      <c r="L1192" s="209">
        <v>18</v>
      </c>
      <c r="M1192" s="199" t="s">
        <v>260</v>
      </c>
      <c r="N1192" s="199" t="s">
        <v>264</v>
      </c>
      <c r="O1192" s="202" t="s">
        <v>320</v>
      </c>
      <c r="P1192" s="203">
        <v>3692856.35</v>
      </c>
      <c r="Q1192" s="203">
        <v>0</v>
      </c>
      <c r="R1192" s="203">
        <v>0</v>
      </c>
      <c r="S1192" s="203">
        <f t="shared" si="326"/>
        <v>3692856.35</v>
      </c>
      <c r="T1192" s="203">
        <f t="shared" si="334"/>
        <v>4697.6928507823432</v>
      </c>
      <c r="U1192" s="203">
        <f>V1192</f>
        <v>4928.7035746088286</v>
      </c>
      <c r="V1192" s="210">
        <v>4928.7035746088286</v>
      </c>
      <c r="W1192" s="210">
        <f t="shared" si="327"/>
        <v>4928.7035746088286</v>
      </c>
      <c r="X1192" s="210">
        <f t="shared" si="328"/>
        <v>231.01072382648545</v>
      </c>
      <c r="Y1192" s="205">
        <v>0</v>
      </c>
      <c r="Z1192" s="205">
        <v>0</v>
      </c>
      <c r="AA1192" s="205">
        <v>0</v>
      </c>
      <c r="AB1192" s="205">
        <v>0</v>
      </c>
      <c r="AC1192" s="205">
        <v>0</v>
      </c>
      <c r="AD1192" s="205">
        <v>0</v>
      </c>
      <c r="AE1192" s="205">
        <v>0</v>
      </c>
      <c r="AF1192" s="211">
        <v>0</v>
      </c>
      <c r="AG1192" s="205">
        <v>434.5</v>
      </c>
      <c r="AH1192" s="211">
        <f t="shared" si="337"/>
        <v>4928.7035746088286</v>
      </c>
      <c r="AI1192" s="205">
        <v>0</v>
      </c>
      <c r="AJ1192" s="205">
        <v>0</v>
      </c>
      <c r="AK1192" s="205">
        <v>0</v>
      </c>
      <c r="AL1192" s="211">
        <v>0</v>
      </c>
      <c r="AM1192" s="205">
        <v>0</v>
      </c>
      <c r="AN1192" s="205">
        <v>0</v>
      </c>
      <c r="AO1192" s="211">
        <v>0</v>
      </c>
      <c r="AP1192" s="205">
        <v>0</v>
      </c>
      <c r="AQ1192" s="204">
        <v>0</v>
      </c>
      <c r="AR1192" s="204">
        <v>0</v>
      </c>
    </row>
    <row r="1193" spans="1:44" s="204" customFormat="1" ht="36" customHeight="1">
      <c r="A1193" s="204">
        <v>1</v>
      </c>
      <c r="B1193" s="207">
        <f>SUBTOTAL(103,$A$1027:A1193)</f>
        <v>165</v>
      </c>
      <c r="C1193" s="197" t="s">
        <v>2388</v>
      </c>
      <c r="D1193" s="199">
        <v>1961</v>
      </c>
      <c r="E1193" s="199"/>
      <c r="F1193" s="208" t="s">
        <v>262</v>
      </c>
      <c r="G1193" s="199">
        <v>4</v>
      </c>
      <c r="H1193" s="199">
        <v>4</v>
      </c>
      <c r="I1193" s="200">
        <v>2517.6</v>
      </c>
      <c r="J1193" s="200">
        <v>2441.11</v>
      </c>
      <c r="K1193" s="200">
        <v>2441.11</v>
      </c>
      <c r="L1193" s="209">
        <v>108</v>
      </c>
      <c r="M1193" s="199" t="s">
        <v>260</v>
      </c>
      <c r="N1193" s="199" t="s">
        <v>264</v>
      </c>
      <c r="O1193" s="202" t="s">
        <v>956</v>
      </c>
      <c r="P1193" s="203">
        <v>3066798.28</v>
      </c>
      <c r="Q1193" s="203">
        <v>0</v>
      </c>
      <c r="R1193" s="203">
        <v>0</v>
      </c>
      <c r="S1193" s="203">
        <f t="shared" si="326"/>
        <v>3066798.28</v>
      </c>
      <c r="T1193" s="203">
        <f t="shared" si="334"/>
        <v>1218.1435811884335</v>
      </c>
      <c r="U1193" s="203">
        <f>W1193</f>
        <v>3405.48</v>
      </c>
      <c r="V1193" s="210">
        <f>W1193</f>
        <v>3405.48</v>
      </c>
      <c r="W1193" s="210">
        <f t="shared" si="327"/>
        <v>3405.48</v>
      </c>
      <c r="X1193" s="210">
        <f t="shared" si="328"/>
        <v>2187.3364188115665</v>
      </c>
      <c r="Y1193" s="205">
        <v>0</v>
      </c>
      <c r="Z1193" s="205">
        <v>0</v>
      </c>
      <c r="AA1193" s="205">
        <v>3259.66</v>
      </c>
      <c r="AB1193" s="205">
        <v>0</v>
      </c>
      <c r="AC1193" s="205">
        <v>0</v>
      </c>
      <c r="AD1193" s="205">
        <v>0</v>
      </c>
      <c r="AE1193" s="205">
        <v>0</v>
      </c>
      <c r="AF1193" s="211">
        <v>0</v>
      </c>
      <c r="AG1193" s="205">
        <v>0</v>
      </c>
      <c r="AH1193" s="205">
        <v>0</v>
      </c>
      <c r="AI1193" s="205">
        <v>0</v>
      </c>
      <c r="AJ1193" s="205">
        <v>0</v>
      </c>
      <c r="AK1193" s="205">
        <v>0</v>
      </c>
      <c r="AL1193" s="211">
        <v>0</v>
      </c>
      <c r="AM1193" s="205">
        <v>0</v>
      </c>
      <c r="AN1193" s="205">
        <v>0</v>
      </c>
      <c r="AO1193" s="211">
        <v>0</v>
      </c>
      <c r="AP1193" s="205">
        <v>0</v>
      </c>
      <c r="AQ1193" s="204">
        <v>0</v>
      </c>
      <c r="AR1193" s="204">
        <v>145.82</v>
      </c>
    </row>
    <row r="1194" spans="1:44" s="204" customFormat="1" ht="36" customHeight="1">
      <c r="A1194" s="204">
        <v>1</v>
      </c>
      <c r="B1194" s="207">
        <f>SUBTOTAL(103,$A$1027:A1194)</f>
        <v>166</v>
      </c>
      <c r="C1194" s="197" t="s">
        <v>419</v>
      </c>
      <c r="D1194" s="199">
        <v>1974</v>
      </c>
      <c r="E1194" s="199"/>
      <c r="F1194" s="208" t="s">
        <v>262</v>
      </c>
      <c r="G1194" s="199">
        <v>9</v>
      </c>
      <c r="H1194" s="199" t="s">
        <v>297</v>
      </c>
      <c r="I1194" s="200">
        <v>5409.4</v>
      </c>
      <c r="J1194" s="200">
        <v>5101.5</v>
      </c>
      <c r="K1194" s="200">
        <v>4227.7</v>
      </c>
      <c r="L1194" s="209">
        <v>198</v>
      </c>
      <c r="M1194" s="199" t="s">
        <v>260</v>
      </c>
      <c r="N1194" s="199" t="s">
        <v>264</v>
      </c>
      <c r="O1194" s="202" t="s">
        <v>956</v>
      </c>
      <c r="P1194" s="203">
        <v>4642118.33</v>
      </c>
      <c r="Q1194" s="203">
        <v>0</v>
      </c>
      <c r="R1194" s="203">
        <v>0</v>
      </c>
      <c r="S1194" s="203">
        <f t="shared" si="326"/>
        <v>4642118.33</v>
      </c>
      <c r="T1194" s="203">
        <v>819.2464099530448</v>
      </c>
      <c r="U1194" s="203">
        <v>908.71446001404968</v>
      </c>
      <c r="V1194" s="210">
        <v>908.71446001404968</v>
      </c>
      <c r="W1194" s="210">
        <f t="shared" si="327"/>
        <v>908.71446001404968</v>
      </c>
      <c r="X1194" s="210">
        <f t="shared" si="328"/>
        <v>89.468050061004874</v>
      </c>
      <c r="Y1194" s="205">
        <v>0</v>
      </c>
      <c r="Z1194" s="205">
        <v>0</v>
      </c>
      <c r="AA1194" s="205">
        <v>0</v>
      </c>
      <c r="AB1194" s="205">
        <v>0</v>
      </c>
      <c r="AC1194" s="205">
        <v>0</v>
      </c>
      <c r="AD1194" s="205">
        <v>0</v>
      </c>
      <c r="AE1194" s="205">
        <v>2</v>
      </c>
      <c r="AF1194" s="211">
        <f>2457800*AE1194/I1194</f>
        <v>908.71446001404968</v>
      </c>
      <c r="AG1194" s="205">
        <v>0</v>
      </c>
      <c r="AH1194" s="205">
        <v>0</v>
      </c>
      <c r="AI1194" s="205">
        <v>0</v>
      </c>
      <c r="AJ1194" s="205">
        <v>0</v>
      </c>
      <c r="AK1194" s="205">
        <v>0</v>
      </c>
      <c r="AL1194" s="211">
        <v>0</v>
      </c>
      <c r="AM1194" s="205">
        <v>0</v>
      </c>
      <c r="AN1194" s="205">
        <v>0</v>
      </c>
      <c r="AO1194" s="211">
        <v>0</v>
      </c>
      <c r="AP1194" s="205">
        <v>0</v>
      </c>
      <c r="AQ1194" s="204">
        <v>0</v>
      </c>
      <c r="AR1194" s="204">
        <v>0</v>
      </c>
    </row>
    <row r="1195" spans="1:44" s="204" customFormat="1" ht="36" customHeight="1">
      <c r="A1195" s="204">
        <v>1</v>
      </c>
      <c r="B1195" s="207">
        <f>SUBTOTAL(103,$A$1027:A1195)</f>
        <v>167</v>
      </c>
      <c r="C1195" s="197" t="s">
        <v>406</v>
      </c>
      <c r="D1195" s="199">
        <v>1971</v>
      </c>
      <c r="E1195" s="199"/>
      <c r="F1195" s="208" t="s">
        <v>262</v>
      </c>
      <c r="G1195" s="199">
        <v>5</v>
      </c>
      <c r="H1195" s="199" t="s">
        <v>364</v>
      </c>
      <c r="I1195" s="200">
        <v>5077.5</v>
      </c>
      <c r="J1195" s="200">
        <v>4703.1000000000004</v>
      </c>
      <c r="K1195" s="200">
        <v>3712.4</v>
      </c>
      <c r="L1195" s="209">
        <v>180</v>
      </c>
      <c r="M1195" s="199" t="s">
        <v>260</v>
      </c>
      <c r="N1195" s="199" t="s">
        <v>264</v>
      </c>
      <c r="O1195" s="202" t="s">
        <v>322</v>
      </c>
      <c r="P1195" s="203">
        <v>17060233.969999999</v>
      </c>
      <c r="Q1195" s="203">
        <v>0</v>
      </c>
      <c r="R1195" s="203">
        <v>0</v>
      </c>
      <c r="S1195" s="203">
        <f t="shared" si="326"/>
        <v>17060233.969999999</v>
      </c>
      <c r="T1195" s="203">
        <f>P1195/I1195</f>
        <v>3359.967300837026</v>
      </c>
      <c r="U1195" s="203">
        <f t="shared" ref="U1195:U1198" si="338">W1195</f>
        <v>6268.0649729197439</v>
      </c>
      <c r="V1195" s="210">
        <f t="shared" ref="V1195:V1198" si="339">W1195</f>
        <v>6268.0649729197439</v>
      </c>
      <c r="W1195" s="210">
        <f t="shared" si="327"/>
        <v>6268.0649729197439</v>
      </c>
      <c r="X1195" s="210">
        <f t="shared" si="328"/>
        <v>2908.097672082718</v>
      </c>
      <c r="Y1195" s="205">
        <v>0</v>
      </c>
      <c r="Z1195" s="205">
        <v>0</v>
      </c>
      <c r="AA1195" s="205">
        <v>3259.66</v>
      </c>
      <c r="AB1195" s="205">
        <v>0</v>
      </c>
      <c r="AC1195" s="205">
        <v>0</v>
      </c>
      <c r="AD1195" s="205">
        <v>0</v>
      </c>
      <c r="AE1195" s="205">
        <v>0</v>
      </c>
      <c r="AF1195" s="211">
        <v>0</v>
      </c>
      <c r="AG1195" s="205">
        <v>1630</v>
      </c>
      <c r="AH1195" s="211">
        <f>8917.04*AG1195/I1195</f>
        <v>2862.5849729197444</v>
      </c>
      <c r="AI1195" s="205">
        <v>0</v>
      </c>
      <c r="AJ1195" s="205">
        <v>0</v>
      </c>
      <c r="AK1195" s="205">
        <v>0</v>
      </c>
      <c r="AL1195" s="211">
        <v>0</v>
      </c>
      <c r="AM1195" s="205">
        <v>0</v>
      </c>
      <c r="AN1195" s="205">
        <v>0</v>
      </c>
      <c r="AO1195" s="211">
        <v>0</v>
      </c>
      <c r="AP1195" s="205">
        <v>0</v>
      </c>
      <c r="AQ1195" s="204">
        <v>0</v>
      </c>
      <c r="AR1195" s="204">
        <v>145.82</v>
      </c>
    </row>
    <row r="1196" spans="1:44" s="204" customFormat="1" ht="36" customHeight="1">
      <c r="A1196" s="204">
        <v>1</v>
      </c>
      <c r="B1196" s="207">
        <f>SUBTOTAL(103,$A$1027:A1196)</f>
        <v>168</v>
      </c>
      <c r="C1196" s="197" t="s">
        <v>2389</v>
      </c>
      <c r="D1196" s="199">
        <v>1968</v>
      </c>
      <c r="E1196" s="199"/>
      <c r="F1196" s="208" t="s">
        <v>262</v>
      </c>
      <c r="G1196" s="199">
        <v>5</v>
      </c>
      <c r="H1196" s="199">
        <v>6</v>
      </c>
      <c r="I1196" s="200">
        <v>4930.09</v>
      </c>
      <c r="J1196" s="200">
        <v>4536.6899999999996</v>
      </c>
      <c r="K1196" s="200">
        <v>4536.6899999999996</v>
      </c>
      <c r="L1196" s="209">
        <v>236</v>
      </c>
      <c r="M1196" s="199" t="s">
        <v>260</v>
      </c>
      <c r="N1196" s="199" t="s">
        <v>264</v>
      </c>
      <c r="O1196" s="202" t="s">
        <v>322</v>
      </c>
      <c r="P1196" s="203">
        <v>3121716.24</v>
      </c>
      <c r="Q1196" s="203">
        <v>0</v>
      </c>
      <c r="R1196" s="203">
        <v>0</v>
      </c>
      <c r="S1196" s="203">
        <f>P1196-Q1196-R1196</f>
        <v>3121716.24</v>
      </c>
      <c r="T1196" s="203">
        <f>P1196/I1196</f>
        <v>633.19660290177262</v>
      </c>
      <c r="U1196" s="203">
        <f t="shared" si="338"/>
        <v>3405.48</v>
      </c>
      <c r="V1196" s="210">
        <f t="shared" si="339"/>
        <v>3405.48</v>
      </c>
      <c r="W1196" s="210">
        <f t="shared" si="327"/>
        <v>3405.48</v>
      </c>
      <c r="X1196" s="210">
        <f t="shared" si="328"/>
        <v>2772.2833970982274</v>
      </c>
      <c r="Y1196" s="205">
        <v>0</v>
      </c>
      <c r="Z1196" s="205">
        <v>0</v>
      </c>
      <c r="AA1196" s="205">
        <v>3259.66</v>
      </c>
      <c r="AB1196" s="205">
        <v>0</v>
      </c>
      <c r="AC1196" s="205">
        <v>0</v>
      </c>
      <c r="AD1196" s="205">
        <v>0</v>
      </c>
      <c r="AE1196" s="205">
        <v>0</v>
      </c>
      <c r="AF1196" s="211">
        <v>0</v>
      </c>
      <c r="AG1196" s="205">
        <v>0</v>
      </c>
      <c r="AH1196" s="205">
        <v>0</v>
      </c>
      <c r="AI1196" s="205">
        <v>0</v>
      </c>
      <c r="AJ1196" s="205">
        <v>0</v>
      </c>
      <c r="AK1196" s="205">
        <v>0</v>
      </c>
      <c r="AL1196" s="211">
        <v>0</v>
      </c>
      <c r="AM1196" s="205">
        <v>0</v>
      </c>
      <c r="AN1196" s="205">
        <v>0</v>
      </c>
      <c r="AO1196" s="211">
        <v>0</v>
      </c>
      <c r="AP1196" s="205">
        <v>0</v>
      </c>
      <c r="AQ1196" s="204">
        <v>0</v>
      </c>
      <c r="AR1196" s="204">
        <v>145.82</v>
      </c>
    </row>
    <row r="1197" spans="1:44" s="204" customFormat="1" ht="36" customHeight="1">
      <c r="A1197" s="204">
        <v>1</v>
      </c>
      <c r="B1197" s="207">
        <f>SUBTOTAL(103,$A$1027:A1197)</f>
        <v>169</v>
      </c>
      <c r="C1197" s="197" t="s">
        <v>2390</v>
      </c>
      <c r="D1197" s="199">
        <v>1985</v>
      </c>
      <c r="E1197" s="199"/>
      <c r="F1197" s="208" t="s">
        <v>312</v>
      </c>
      <c r="G1197" s="199">
        <v>5</v>
      </c>
      <c r="H1197" s="199">
        <v>5</v>
      </c>
      <c r="I1197" s="200">
        <v>4339.8</v>
      </c>
      <c r="J1197" s="200">
        <v>3919.2</v>
      </c>
      <c r="K1197" s="200">
        <v>3919.2</v>
      </c>
      <c r="L1197" s="209">
        <v>143</v>
      </c>
      <c r="M1197" s="199" t="s">
        <v>260</v>
      </c>
      <c r="N1197" s="199" t="s">
        <v>264</v>
      </c>
      <c r="O1197" s="202" t="s">
        <v>322</v>
      </c>
      <c r="P1197" s="203">
        <v>3098617.66</v>
      </c>
      <c r="Q1197" s="203">
        <v>0</v>
      </c>
      <c r="R1197" s="203">
        <v>0</v>
      </c>
      <c r="S1197" s="203">
        <f>P1197-Q1197-R1197</f>
        <v>3098617.66</v>
      </c>
      <c r="T1197" s="203">
        <f>P1197/I1197</f>
        <v>714.00010599566804</v>
      </c>
      <c r="U1197" s="203">
        <f t="shared" si="338"/>
        <v>3405.48</v>
      </c>
      <c r="V1197" s="210">
        <f t="shared" si="339"/>
        <v>3405.48</v>
      </c>
      <c r="W1197" s="210">
        <f t="shared" si="327"/>
        <v>3405.48</v>
      </c>
      <c r="X1197" s="210">
        <f t="shared" si="328"/>
        <v>2691.479894004332</v>
      </c>
      <c r="Y1197" s="205">
        <v>0</v>
      </c>
      <c r="Z1197" s="205">
        <v>0</v>
      </c>
      <c r="AA1197" s="205">
        <v>3259.66</v>
      </c>
      <c r="AB1197" s="205">
        <v>0</v>
      </c>
      <c r="AC1197" s="205">
        <v>0</v>
      </c>
      <c r="AD1197" s="205">
        <v>0</v>
      </c>
      <c r="AE1197" s="205">
        <v>0</v>
      </c>
      <c r="AF1197" s="211">
        <v>0</v>
      </c>
      <c r="AG1197" s="205">
        <v>0</v>
      </c>
      <c r="AH1197" s="205">
        <v>0</v>
      </c>
      <c r="AI1197" s="205">
        <v>0</v>
      </c>
      <c r="AJ1197" s="205">
        <v>0</v>
      </c>
      <c r="AK1197" s="205">
        <v>0</v>
      </c>
      <c r="AL1197" s="211">
        <v>0</v>
      </c>
      <c r="AM1197" s="205">
        <v>0</v>
      </c>
      <c r="AN1197" s="205">
        <v>0</v>
      </c>
      <c r="AO1197" s="211">
        <v>0</v>
      </c>
      <c r="AP1197" s="205">
        <v>0</v>
      </c>
      <c r="AQ1197" s="204">
        <v>0</v>
      </c>
      <c r="AR1197" s="204">
        <v>145.82</v>
      </c>
    </row>
    <row r="1198" spans="1:44" s="204" customFormat="1" ht="36" customHeight="1">
      <c r="A1198" s="204">
        <v>1</v>
      </c>
      <c r="B1198" s="207">
        <f>SUBTOTAL(103,$A$1027:A1198)</f>
        <v>170</v>
      </c>
      <c r="C1198" s="197" t="s">
        <v>391</v>
      </c>
      <c r="D1198" s="199">
        <v>1972</v>
      </c>
      <c r="E1198" s="199"/>
      <c r="F1198" s="208" t="s">
        <v>262</v>
      </c>
      <c r="G1198" s="199">
        <v>5</v>
      </c>
      <c r="H1198" s="199" t="s">
        <v>2188</v>
      </c>
      <c r="I1198" s="203">
        <v>6552.34</v>
      </c>
      <c r="J1198" s="203">
        <v>6023.94</v>
      </c>
      <c r="K1198" s="203">
        <v>6023.94</v>
      </c>
      <c r="L1198" s="209">
        <v>307</v>
      </c>
      <c r="M1198" s="199" t="s">
        <v>260</v>
      </c>
      <c r="N1198" s="199" t="s">
        <v>264</v>
      </c>
      <c r="O1198" s="202" t="s">
        <v>322</v>
      </c>
      <c r="P1198" s="203">
        <v>3068078.75</v>
      </c>
      <c r="Q1198" s="203">
        <v>0</v>
      </c>
      <c r="R1198" s="203">
        <v>0</v>
      </c>
      <c r="S1198" s="203">
        <f>P1198-Q1198-R1198</f>
        <v>3068078.75</v>
      </c>
      <c r="T1198" s="203">
        <f>P1198/I1198</f>
        <v>468.24168922858092</v>
      </c>
      <c r="U1198" s="203">
        <f t="shared" si="338"/>
        <v>3405.48</v>
      </c>
      <c r="V1198" s="210">
        <f t="shared" si="339"/>
        <v>3405.48</v>
      </c>
      <c r="W1198" s="210">
        <f t="shared" si="327"/>
        <v>3405.48</v>
      </c>
      <c r="X1198" s="210">
        <f t="shared" si="328"/>
        <v>2937.238310771419</v>
      </c>
      <c r="Y1198" s="205">
        <v>0</v>
      </c>
      <c r="Z1198" s="205">
        <v>0</v>
      </c>
      <c r="AA1198" s="205">
        <v>3259.66</v>
      </c>
      <c r="AB1198" s="205">
        <v>0</v>
      </c>
      <c r="AC1198" s="205">
        <v>0</v>
      </c>
      <c r="AD1198" s="205">
        <v>0</v>
      </c>
      <c r="AE1198" s="205">
        <v>0</v>
      </c>
      <c r="AF1198" s="211">
        <v>0</v>
      </c>
      <c r="AG1198" s="205">
        <v>0</v>
      </c>
      <c r="AH1198" s="205">
        <v>0</v>
      </c>
      <c r="AI1198" s="205">
        <v>0</v>
      </c>
      <c r="AJ1198" s="205">
        <v>0</v>
      </c>
      <c r="AK1198" s="205">
        <v>0</v>
      </c>
      <c r="AL1198" s="211">
        <v>0</v>
      </c>
      <c r="AM1198" s="205">
        <v>0</v>
      </c>
      <c r="AN1198" s="205">
        <v>0</v>
      </c>
      <c r="AO1198" s="211">
        <v>0</v>
      </c>
      <c r="AP1198" s="205">
        <v>0</v>
      </c>
      <c r="AQ1198" s="204">
        <v>0</v>
      </c>
      <c r="AR1198" s="204">
        <v>145.82</v>
      </c>
    </row>
    <row r="1199" spans="1:44" s="204" customFormat="1" ht="36" customHeight="1">
      <c r="B1199" s="197" t="s">
        <v>749</v>
      </c>
      <c r="C1199" s="197"/>
      <c r="D1199" s="199" t="s">
        <v>857</v>
      </c>
      <c r="E1199" s="199" t="s">
        <v>857</v>
      </c>
      <c r="F1199" s="199" t="s">
        <v>857</v>
      </c>
      <c r="G1199" s="199" t="s">
        <v>857</v>
      </c>
      <c r="H1199" s="199" t="s">
        <v>857</v>
      </c>
      <c r="I1199" s="200">
        <f>SUM(I1200:I1223)</f>
        <v>55667.610000000008</v>
      </c>
      <c r="J1199" s="200">
        <f>SUM(J1200:J1223)</f>
        <v>44936</v>
      </c>
      <c r="K1199" s="200">
        <f>SUM(K1200:K1223)</f>
        <v>40515.209999999992</v>
      </c>
      <c r="L1199" s="201">
        <f>SUM(L1200:L1223)</f>
        <v>1674</v>
      </c>
      <c r="M1199" s="199" t="s">
        <v>857</v>
      </c>
      <c r="N1199" s="199" t="s">
        <v>857</v>
      </c>
      <c r="O1199" s="202" t="s">
        <v>857</v>
      </c>
      <c r="P1199" s="200">
        <v>135875429.01999998</v>
      </c>
      <c r="Q1199" s="200">
        <f>SUM(Q1200:Q1223)</f>
        <v>0</v>
      </c>
      <c r="R1199" s="200">
        <f>SUM(R1200:R1223)</f>
        <v>0</v>
      </c>
      <c r="S1199" s="200">
        <f>SUM(S1200:S1223)</f>
        <v>135875429.01999998</v>
      </c>
      <c r="T1199" s="203">
        <f t="shared" si="324"/>
        <v>2440.8346077728138</v>
      </c>
      <c r="U1199" s="203">
        <f>MAX(U1200:U1223)</f>
        <v>13363.792961725203</v>
      </c>
      <c r="W1199" s="217"/>
      <c r="Y1199" s="205">
        <v>845974.22</v>
      </c>
      <c r="Z1199" s="205">
        <v>0</v>
      </c>
      <c r="AA1199" s="205">
        <v>2023822.85</v>
      </c>
      <c r="AB1199" s="205">
        <v>1079182.1499999999</v>
      </c>
      <c r="AC1199" s="205">
        <v>1694890.44</v>
      </c>
      <c r="AD1199" s="205">
        <v>0</v>
      </c>
      <c r="AE1199" s="205">
        <v>6</v>
      </c>
      <c r="AF1199" s="205">
        <v>13444256.4</v>
      </c>
      <c r="AG1199" s="205">
        <v>13619.2</v>
      </c>
      <c r="AH1199" s="205">
        <v>106738040.17</v>
      </c>
      <c r="AI1199" s="205">
        <v>0</v>
      </c>
      <c r="AJ1199" s="205">
        <v>0</v>
      </c>
      <c r="AK1199" s="205">
        <v>2418.1</v>
      </c>
      <c r="AL1199" s="205">
        <v>6237010.6500000004</v>
      </c>
      <c r="AM1199" s="205">
        <v>0</v>
      </c>
      <c r="AN1199" s="205">
        <v>0</v>
      </c>
      <c r="AO1199" s="205">
        <v>0</v>
      </c>
      <c r="AP1199" s="205">
        <v>210000</v>
      </c>
      <c r="AQ1199" s="204">
        <v>0</v>
      </c>
      <c r="AR1199" s="204">
        <v>0</v>
      </c>
    </row>
    <row r="1200" spans="1:44" s="204" customFormat="1" ht="36" customHeight="1">
      <c r="A1200" s="204">
        <v>1</v>
      </c>
      <c r="B1200" s="207">
        <f>SUBTOTAL(103,$A$1027:A1200)</f>
        <v>171</v>
      </c>
      <c r="C1200" s="197" t="s">
        <v>750</v>
      </c>
      <c r="D1200" s="199">
        <v>1961</v>
      </c>
      <c r="E1200" s="199"/>
      <c r="F1200" s="208" t="s">
        <v>262</v>
      </c>
      <c r="G1200" s="199">
        <v>3</v>
      </c>
      <c r="H1200" s="199" t="s">
        <v>297</v>
      </c>
      <c r="I1200" s="200">
        <v>1044</v>
      </c>
      <c r="J1200" s="200">
        <v>968.1</v>
      </c>
      <c r="K1200" s="200">
        <v>968.1</v>
      </c>
      <c r="L1200" s="209">
        <v>40</v>
      </c>
      <c r="M1200" s="199" t="s">
        <v>260</v>
      </c>
      <c r="N1200" s="199" t="s">
        <v>264</v>
      </c>
      <c r="O1200" s="202" t="s">
        <v>768</v>
      </c>
      <c r="P1200" s="203">
        <v>4332731.79</v>
      </c>
      <c r="Q1200" s="203">
        <v>0</v>
      </c>
      <c r="R1200" s="203">
        <v>0</v>
      </c>
      <c r="S1200" s="203">
        <f t="shared" ref="S1200:S1206" si="340">P1200-Q1200-R1200</f>
        <v>4332731.79</v>
      </c>
      <c r="T1200" s="203">
        <f t="shared" si="324"/>
        <v>4150.126235632184</v>
      </c>
      <c r="U1200" s="203">
        <v>4321.8603831417622</v>
      </c>
      <c r="V1200" s="210">
        <v>4321.8603831417622</v>
      </c>
      <c r="W1200" s="210">
        <f t="shared" ref="W1200:W1223" si="341">Y1200+Z1200+AA1200+AB1200+AC1200+AF1200+AH1200+AJ1200+AL1200+AN1200+AO1200+AP1200+AQ1200+AR1200</f>
        <v>4321.8603831417622</v>
      </c>
      <c r="X1200" s="210">
        <f t="shared" ref="X1200:X1223" si="342">U1200-T1200</f>
        <v>171.73414750957818</v>
      </c>
      <c r="Y1200" s="205">
        <v>0</v>
      </c>
      <c r="Z1200" s="205">
        <v>0</v>
      </c>
      <c r="AA1200" s="205">
        <v>0</v>
      </c>
      <c r="AB1200" s="205">
        <v>0</v>
      </c>
      <c r="AC1200" s="205">
        <v>0</v>
      </c>
      <c r="AD1200" s="205">
        <v>0</v>
      </c>
      <c r="AE1200" s="205">
        <v>0</v>
      </c>
      <c r="AF1200" s="211">
        <v>0</v>
      </c>
      <c r="AG1200" s="205">
        <v>506</v>
      </c>
      <c r="AH1200" s="211">
        <f t="shared" ref="AH1200:AH1207" si="343">8917.04*AG1200/I1200</f>
        <v>4321.8603831417622</v>
      </c>
      <c r="AI1200" s="205">
        <v>0</v>
      </c>
      <c r="AJ1200" s="205">
        <v>0</v>
      </c>
      <c r="AK1200" s="205">
        <v>0</v>
      </c>
      <c r="AL1200" s="211">
        <v>0</v>
      </c>
      <c r="AM1200" s="205">
        <v>0</v>
      </c>
      <c r="AN1200" s="205">
        <v>0</v>
      </c>
      <c r="AO1200" s="211">
        <v>0</v>
      </c>
      <c r="AP1200" s="205">
        <v>0</v>
      </c>
      <c r="AQ1200" s="204">
        <v>0</v>
      </c>
      <c r="AR1200" s="204">
        <v>0</v>
      </c>
    </row>
    <row r="1201" spans="1:44" s="204" customFormat="1" ht="36" customHeight="1">
      <c r="A1201" s="204">
        <v>1</v>
      </c>
      <c r="B1201" s="207">
        <f>SUBTOTAL(103,$A$1027:A1201)</f>
        <v>172</v>
      </c>
      <c r="C1201" s="197" t="s">
        <v>751</v>
      </c>
      <c r="D1201" s="199">
        <v>1960</v>
      </c>
      <c r="E1201" s="199"/>
      <c r="F1201" s="208" t="s">
        <v>262</v>
      </c>
      <c r="G1201" s="199">
        <v>2</v>
      </c>
      <c r="H1201" s="199" t="s">
        <v>297</v>
      </c>
      <c r="I1201" s="200">
        <v>711.5</v>
      </c>
      <c r="J1201" s="200">
        <v>515.1</v>
      </c>
      <c r="K1201" s="200">
        <v>515.1</v>
      </c>
      <c r="L1201" s="209">
        <v>13</v>
      </c>
      <c r="M1201" s="199" t="s">
        <v>260</v>
      </c>
      <c r="N1201" s="199" t="s">
        <v>261</v>
      </c>
      <c r="O1201" s="202" t="s">
        <v>263</v>
      </c>
      <c r="P1201" s="203">
        <v>4095774.31</v>
      </c>
      <c r="Q1201" s="203">
        <v>0</v>
      </c>
      <c r="R1201" s="203">
        <v>0</v>
      </c>
      <c r="S1201" s="203">
        <f t="shared" si="340"/>
        <v>4095774.31</v>
      </c>
      <c r="T1201" s="203">
        <f t="shared" si="324"/>
        <v>5756.5345186226286</v>
      </c>
      <c r="U1201" s="203">
        <v>5990.6466900913565</v>
      </c>
      <c r="V1201" s="210">
        <v>5990.6466900913565</v>
      </c>
      <c r="W1201" s="210">
        <f t="shared" si="341"/>
        <v>5990.6466900913565</v>
      </c>
      <c r="X1201" s="210">
        <f t="shared" si="342"/>
        <v>234.11217146872787</v>
      </c>
      <c r="Y1201" s="205">
        <v>0</v>
      </c>
      <c r="Z1201" s="205">
        <v>0</v>
      </c>
      <c r="AA1201" s="205">
        <v>0</v>
      </c>
      <c r="AB1201" s="205">
        <v>0</v>
      </c>
      <c r="AC1201" s="205">
        <v>0</v>
      </c>
      <c r="AD1201" s="205">
        <v>0</v>
      </c>
      <c r="AE1201" s="205">
        <v>0</v>
      </c>
      <c r="AF1201" s="211">
        <v>0</v>
      </c>
      <c r="AG1201" s="205">
        <v>478</v>
      </c>
      <c r="AH1201" s="211">
        <f t="shared" si="343"/>
        <v>5990.6466900913565</v>
      </c>
      <c r="AI1201" s="205">
        <v>0</v>
      </c>
      <c r="AJ1201" s="205">
        <v>0</v>
      </c>
      <c r="AK1201" s="205">
        <v>0</v>
      </c>
      <c r="AL1201" s="211">
        <v>0</v>
      </c>
      <c r="AM1201" s="205">
        <v>0</v>
      </c>
      <c r="AN1201" s="205">
        <v>0</v>
      </c>
      <c r="AO1201" s="211">
        <v>0</v>
      </c>
      <c r="AP1201" s="205">
        <v>0</v>
      </c>
      <c r="AQ1201" s="204">
        <v>0</v>
      </c>
      <c r="AR1201" s="204">
        <v>0</v>
      </c>
    </row>
    <row r="1202" spans="1:44" s="204" customFormat="1" ht="36" customHeight="1">
      <c r="A1202" s="204">
        <v>1</v>
      </c>
      <c r="B1202" s="207">
        <f>SUBTOTAL(103,$A$1027:A1202)</f>
        <v>173</v>
      </c>
      <c r="C1202" s="197" t="s">
        <v>2196</v>
      </c>
      <c r="D1202" s="199">
        <v>1962</v>
      </c>
      <c r="E1202" s="199"/>
      <c r="F1202" s="208" t="s">
        <v>262</v>
      </c>
      <c r="G1202" s="199">
        <v>4</v>
      </c>
      <c r="H1202" s="199" t="s">
        <v>297</v>
      </c>
      <c r="I1202" s="200">
        <v>1599.4</v>
      </c>
      <c r="J1202" s="200">
        <v>1280.9000000000001</v>
      </c>
      <c r="K1202" s="200">
        <v>975</v>
      </c>
      <c r="L1202" s="209">
        <v>60</v>
      </c>
      <c r="M1202" s="199" t="s">
        <v>260</v>
      </c>
      <c r="N1202" s="199" t="s">
        <v>264</v>
      </c>
      <c r="O1202" s="202" t="s">
        <v>772</v>
      </c>
      <c r="P1202" s="203">
        <v>5359827.7899999991</v>
      </c>
      <c r="Q1202" s="203">
        <v>0</v>
      </c>
      <c r="R1202" s="203">
        <v>0</v>
      </c>
      <c r="S1202" s="203">
        <f t="shared" si="340"/>
        <v>5359827.7899999991</v>
      </c>
      <c r="T1202" s="203">
        <f t="shared" si="324"/>
        <v>3351.1490496436154</v>
      </c>
      <c r="U1202" s="203">
        <v>3495.6759284731779</v>
      </c>
      <c r="V1202" s="210">
        <v>3495.6759284731779</v>
      </c>
      <c r="W1202" s="210">
        <f t="shared" si="341"/>
        <v>3495.6759284731779</v>
      </c>
      <c r="X1202" s="210">
        <f t="shared" si="342"/>
        <v>144.52687882956252</v>
      </c>
      <c r="Y1202" s="205">
        <v>0</v>
      </c>
      <c r="Z1202" s="205">
        <v>0</v>
      </c>
      <c r="AA1202" s="205">
        <v>0</v>
      </c>
      <c r="AB1202" s="205">
        <v>0</v>
      </c>
      <c r="AC1202" s="205">
        <v>0</v>
      </c>
      <c r="AD1202" s="205">
        <v>0</v>
      </c>
      <c r="AE1202" s="205">
        <v>0</v>
      </c>
      <c r="AF1202" s="211">
        <v>0</v>
      </c>
      <c r="AG1202" s="205">
        <v>627</v>
      </c>
      <c r="AH1202" s="211">
        <f t="shared" si="343"/>
        <v>3495.6759284731779</v>
      </c>
      <c r="AI1202" s="205">
        <v>0</v>
      </c>
      <c r="AJ1202" s="205">
        <v>0</v>
      </c>
      <c r="AK1202" s="205">
        <v>0</v>
      </c>
      <c r="AL1202" s="211">
        <v>0</v>
      </c>
      <c r="AM1202" s="205">
        <v>0</v>
      </c>
      <c r="AN1202" s="205">
        <v>0</v>
      </c>
      <c r="AO1202" s="211">
        <v>0</v>
      </c>
      <c r="AP1202" s="205">
        <v>0</v>
      </c>
      <c r="AQ1202" s="204">
        <v>0</v>
      </c>
      <c r="AR1202" s="204">
        <v>0</v>
      </c>
    </row>
    <row r="1203" spans="1:44" s="204" customFormat="1" ht="36" customHeight="1">
      <c r="A1203" s="204">
        <v>1</v>
      </c>
      <c r="B1203" s="207">
        <f>SUBTOTAL(103,$A$1027:A1203)</f>
        <v>174</v>
      </c>
      <c r="C1203" s="197" t="s">
        <v>754</v>
      </c>
      <c r="D1203" s="199">
        <v>1937</v>
      </c>
      <c r="E1203" s="199"/>
      <c r="F1203" s="208" t="s">
        <v>262</v>
      </c>
      <c r="G1203" s="199">
        <v>3</v>
      </c>
      <c r="H1203" s="199" t="s">
        <v>302</v>
      </c>
      <c r="I1203" s="200">
        <v>2758</v>
      </c>
      <c r="J1203" s="200">
        <v>1462.7</v>
      </c>
      <c r="K1203" s="200">
        <v>1347.2</v>
      </c>
      <c r="L1203" s="209">
        <v>62</v>
      </c>
      <c r="M1203" s="199" t="s">
        <v>260</v>
      </c>
      <c r="N1203" s="199" t="s">
        <v>264</v>
      </c>
      <c r="O1203" s="202" t="s">
        <v>772</v>
      </c>
      <c r="P1203" s="203">
        <v>11626832.550000001</v>
      </c>
      <c r="Q1203" s="203">
        <v>0</v>
      </c>
      <c r="R1203" s="203">
        <v>0</v>
      </c>
      <c r="S1203" s="203">
        <f t="shared" si="340"/>
        <v>11626832.550000001</v>
      </c>
      <c r="T1203" s="203">
        <f t="shared" si="324"/>
        <v>4215.6753263234232</v>
      </c>
      <c r="U1203" s="203">
        <v>4397.0900652646851</v>
      </c>
      <c r="V1203" s="210">
        <v>4397.0900652646851</v>
      </c>
      <c r="W1203" s="210">
        <f t="shared" si="341"/>
        <v>4397.0900652646851</v>
      </c>
      <c r="X1203" s="210">
        <f t="shared" si="342"/>
        <v>181.41473894126193</v>
      </c>
      <c r="Y1203" s="205">
        <v>0</v>
      </c>
      <c r="Z1203" s="205">
        <v>0</v>
      </c>
      <c r="AA1203" s="205">
        <v>0</v>
      </c>
      <c r="AB1203" s="205">
        <v>0</v>
      </c>
      <c r="AC1203" s="205">
        <v>0</v>
      </c>
      <c r="AD1203" s="205">
        <v>0</v>
      </c>
      <c r="AE1203" s="205">
        <v>0</v>
      </c>
      <c r="AF1203" s="211">
        <v>0</v>
      </c>
      <c r="AG1203" s="205">
        <v>1360</v>
      </c>
      <c r="AH1203" s="211">
        <f t="shared" si="343"/>
        <v>4397.0900652646851</v>
      </c>
      <c r="AI1203" s="205">
        <v>0</v>
      </c>
      <c r="AJ1203" s="205">
        <v>0</v>
      </c>
      <c r="AK1203" s="205">
        <v>0</v>
      </c>
      <c r="AL1203" s="211">
        <v>0</v>
      </c>
      <c r="AM1203" s="205">
        <v>0</v>
      </c>
      <c r="AN1203" s="205">
        <v>0</v>
      </c>
      <c r="AO1203" s="211">
        <v>0</v>
      </c>
      <c r="AP1203" s="205">
        <v>0</v>
      </c>
      <c r="AQ1203" s="204">
        <v>0</v>
      </c>
      <c r="AR1203" s="204">
        <v>0</v>
      </c>
    </row>
    <row r="1204" spans="1:44" s="204" customFormat="1" ht="36" customHeight="1">
      <c r="A1204" s="204">
        <v>1</v>
      </c>
      <c r="B1204" s="207">
        <f>SUBTOTAL(103,$A$1027:A1204)</f>
        <v>175</v>
      </c>
      <c r="C1204" s="197" t="s">
        <v>755</v>
      </c>
      <c r="D1204" s="199">
        <v>1959</v>
      </c>
      <c r="E1204" s="199"/>
      <c r="F1204" s="208" t="s">
        <v>262</v>
      </c>
      <c r="G1204" s="199">
        <v>4</v>
      </c>
      <c r="H1204" s="199" t="s">
        <v>297</v>
      </c>
      <c r="I1204" s="200">
        <v>1406.5</v>
      </c>
      <c r="J1204" s="200">
        <v>1307.5</v>
      </c>
      <c r="K1204" s="200">
        <v>809</v>
      </c>
      <c r="L1204" s="209">
        <v>67</v>
      </c>
      <c r="M1204" s="199" t="s">
        <v>260</v>
      </c>
      <c r="N1204" s="199" t="s">
        <v>264</v>
      </c>
      <c r="O1204" s="202" t="s">
        <v>772</v>
      </c>
      <c r="P1204" s="203">
        <v>5547997.169999999</v>
      </c>
      <c r="Q1204" s="203">
        <v>0</v>
      </c>
      <c r="R1204" s="203">
        <v>0</v>
      </c>
      <c r="S1204" s="203">
        <f t="shared" si="340"/>
        <v>5547997.169999999</v>
      </c>
      <c r="T1204" s="203">
        <f t="shared" si="324"/>
        <v>3944.5411802346243</v>
      </c>
      <c r="U1204" s="203">
        <v>4114.5815570565237</v>
      </c>
      <c r="V1204" s="210">
        <v>4114.5815570565237</v>
      </c>
      <c r="W1204" s="210">
        <f t="shared" si="341"/>
        <v>4114.5815570565237</v>
      </c>
      <c r="X1204" s="210">
        <f t="shared" si="342"/>
        <v>170.04037682189937</v>
      </c>
      <c r="Y1204" s="205">
        <v>0</v>
      </c>
      <c r="Z1204" s="205">
        <v>0</v>
      </c>
      <c r="AA1204" s="205">
        <v>0</v>
      </c>
      <c r="AB1204" s="205">
        <v>0</v>
      </c>
      <c r="AC1204" s="205">
        <v>0</v>
      </c>
      <c r="AD1204" s="205">
        <v>0</v>
      </c>
      <c r="AE1204" s="205">
        <v>0</v>
      </c>
      <c r="AF1204" s="211">
        <v>0</v>
      </c>
      <c r="AG1204" s="205">
        <v>649</v>
      </c>
      <c r="AH1204" s="211">
        <f t="shared" si="343"/>
        <v>4114.5815570565237</v>
      </c>
      <c r="AI1204" s="205">
        <v>0</v>
      </c>
      <c r="AJ1204" s="205">
        <v>0</v>
      </c>
      <c r="AK1204" s="205">
        <v>0</v>
      </c>
      <c r="AL1204" s="211">
        <v>0</v>
      </c>
      <c r="AM1204" s="205">
        <v>0</v>
      </c>
      <c r="AN1204" s="205">
        <v>0</v>
      </c>
      <c r="AO1204" s="211">
        <v>0</v>
      </c>
      <c r="AP1204" s="205">
        <v>0</v>
      </c>
      <c r="AQ1204" s="204">
        <v>0</v>
      </c>
      <c r="AR1204" s="204">
        <v>0</v>
      </c>
    </row>
    <row r="1205" spans="1:44" s="204" customFormat="1" ht="36" customHeight="1">
      <c r="A1205" s="204">
        <v>1</v>
      </c>
      <c r="B1205" s="207">
        <f>SUBTOTAL(103,$A$1027:A1205)</f>
        <v>176</v>
      </c>
      <c r="C1205" s="197" t="s">
        <v>756</v>
      </c>
      <c r="D1205" s="199">
        <v>1965</v>
      </c>
      <c r="E1205" s="199"/>
      <c r="F1205" s="208" t="s">
        <v>262</v>
      </c>
      <c r="G1205" s="199">
        <v>5</v>
      </c>
      <c r="H1205" s="199" t="s">
        <v>297</v>
      </c>
      <c r="I1205" s="200">
        <v>2042.45</v>
      </c>
      <c r="J1205" s="200">
        <v>1565</v>
      </c>
      <c r="K1205" s="200">
        <v>1565</v>
      </c>
      <c r="L1205" s="209">
        <v>65</v>
      </c>
      <c r="M1205" s="199" t="s">
        <v>260</v>
      </c>
      <c r="N1205" s="199" t="s">
        <v>264</v>
      </c>
      <c r="O1205" s="202" t="s">
        <v>770</v>
      </c>
      <c r="P1205" s="203">
        <v>5462527.8100000005</v>
      </c>
      <c r="Q1205" s="203">
        <v>0</v>
      </c>
      <c r="R1205" s="203">
        <v>0</v>
      </c>
      <c r="S1205" s="203">
        <f t="shared" si="340"/>
        <v>5462527.8100000005</v>
      </c>
      <c r="T1205" s="203">
        <f t="shared" si="324"/>
        <v>2674.4976914979561</v>
      </c>
      <c r="U1205" s="203">
        <v>2881.464123968763</v>
      </c>
      <c r="V1205" s="210">
        <v>2881.464123968763</v>
      </c>
      <c r="W1205" s="210">
        <f t="shared" si="341"/>
        <v>2881.464123968763</v>
      </c>
      <c r="X1205" s="210">
        <f t="shared" si="342"/>
        <v>206.96643247080692</v>
      </c>
      <c r="Y1205" s="205">
        <v>0</v>
      </c>
      <c r="Z1205" s="205">
        <v>0</v>
      </c>
      <c r="AA1205" s="205">
        <v>0</v>
      </c>
      <c r="AB1205" s="205">
        <v>0</v>
      </c>
      <c r="AC1205" s="205">
        <v>0</v>
      </c>
      <c r="AD1205" s="205">
        <v>0</v>
      </c>
      <c r="AE1205" s="205">
        <v>0</v>
      </c>
      <c r="AF1205" s="211">
        <v>0</v>
      </c>
      <c r="AG1205" s="205">
        <v>660</v>
      </c>
      <c r="AH1205" s="211">
        <f t="shared" si="343"/>
        <v>2881.464123968763</v>
      </c>
      <c r="AI1205" s="205">
        <v>0</v>
      </c>
      <c r="AJ1205" s="205">
        <v>0</v>
      </c>
      <c r="AK1205" s="205">
        <v>0</v>
      </c>
      <c r="AL1205" s="211">
        <v>0</v>
      </c>
      <c r="AM1205" s="205">
        <v>0</v>
      </c>
      <c r="AN1205" s="205">
        <v>0</v>
      </c>
      <c r="AO1205" s="211">
        <v>0</v>
      </c>
      <c r="AP1205" s="205">
        <v>0</v>
      </c>
      <c r="AQ1205" s="204">
        <v>0</v>
      </c>
      <c r="AR1205" s="204">
        <v>0</v>
      </c>
    </row>
    <row r="1206" spans="1:44" s="204" customFormat="1" ht="36" customHeight="1">
      <c r="A1206" s="204">
        <v>1</v>
      </c>
      <c r="B1206" s="207">
        <f>SUBTOTAL(103,$A$1027:A1206)</f>
        <v>177</v>
      </c>
      <c r="C1206" s="197" t="s">
        <v>757</v>
      </c>
      <c r="D1206" s="199">
        <v>1955</v>
      </c>
      <c r="E1206" s="199"/>
      <c r="F1206" s="208" t="s">
        <v>330</v>
      </c>
      <c r="G1206" s="199">
        <v>2</v>
      </c>
      <c r="H1206" s="199" t="s">
        <v>297</v>
      </c>
      <c r="I1206" s="200">
        <v>685.7</v>
      </c>
      <c r="J1206" s="200">
        <v>629.20000000000005</v>
      </c>
      <c r="K1206" s="200">
        <v>629.20000000000005</v>
      </c>
      <c r="L1206" s="209">
        <v>28</v>
      </c>
      <c r="M1206" s="199" t="s">
        <v>260</v>
      </c>
      <c r="N1206" s="199" t="s">
        <v>261</v>
      </c>
      <c r="O1206" s="202" t="s">
        <v>263</v>
      </c>
      <c r="P1206" s="203">
        <v>4371790.6300000008</v>
      </c>
      <c r="Q1206" s="203">
        <v>0</v>
      </c>
      <c r="R1206" s="203">
        <v>0</v>
      </c>
      <c r="S1206" s="203">
        <f t="shared" si="340"/>
        <v>4371790.6300000008</v>
      </c>
      <c r="T1206" s="203">
        <f t="shared" si="324"/>
        <v>6375.6608283505911</v>
      </c>
      <c r="U1206" s="203">
        <v>6645.1909581449618</v>
      </c>
      <c r="V1206" s="210">
        <v>6645.1909581449618</v>
      </c>
      <c r="W1206" s="210">
        <f t="shared" si="341"/>
        <v>6645.1909581449618</v>
      </c>
      <c r="X1206" s="210">
        <f t="shared" si="342"/>
        <v>269.53012979437062</v>
      </c>
      <c r="Y1206" s="205">
        <v>0</v>
      </c>
      <c r="Z1206" s="205">
        <v>0</v>
      </c>
      <c r="AA1206" s="205">
        <v>0</v>
      </c>
      <c r="AB1206" s="205">
        <v>0</v>
      </c>
      <c r="AC1206" s="205">
        <v>0</v>
      </c>
      <c r="AD1206" s="205">
        <v>0</v>
      </c>
      <c r="AE1206" s="205">
        <v>0</v>
      </c>
      <c r="AF1206" s="211">
        <v>0</v>
      </c>
      <c r="AG1206" s="205">
        <v>511</v>
      </c>
      <c r="AH1206" s="211">
        <f t="shared" si="343"/>
        <v>6645.1909581449618</v>
      </c>
      <c r="AI1206" s="205">
        <v>0</v>
      </c>
      <c r="AJ1206" s="205">
        <v>0</v>
      </c>
      <c r="AK1206" s="205">
        <v>0</v>
      </c>
      <c r="AL1206" s="211">
        <v>0</v>
      </c>
      <c r="AM1206" s="205">
        <v>0</v>
      </c>
      <c r="AN1206" s="205">
        <v>0</v>
      </c>
      <c r="AO1206" s="211">
        <v>0</v>
      </c>
      <c r="AP1206" s="205">
        <v>0</v>
      </c>
      <c r="AQ1206" s="204">
        <v>0</v>
      </c>
      <c r="AR1206" s="204">
        <v>0</v>
      </c>
    </row>
    <row r="1207" spans="1:44" s="204" customFormat="1" ht="36" customHeight="1">
      <c r="A1207" s="204">
        <v>1</v>
      </c>
      <c r="B1207" s="207">
        <f>SUBTOTAL(103,$A$1027:A1207)</f>
        <v>178</v>
      </c>
      <c r="C1207" s="197" t="s">
        <v>758</v>
      </c>
      <c r="D1207" s="199">
        <v>1975</v>
      </c>
      <c r="E1207" s="199"/>
      <c r="F1207" s="208" t="s">
        <v>262</v>
      </c>
      <c r="G1207" s="199">
        <v>5</v>
      </c>
      <c r="H1207" s="199" t="s">
        <v>364</v>
      </c>
      <c r="I1207" s="200">
        <v>6824.86</v>
      </c>
      <c r="J1207" s="200">
        <v>4475.3999999999996</v>
      </c>
      <c r="K1207" s="200">
        <v>4306.8999999999996</v>
      </c>
      <c r="L1207" s="209">
        <v>160</v>
      </c>
      <c r="M1207" s="199" t="s">
        <v>260</v>
      </c>
      <c r="N1207" s="199" t="s">
        <v>264</v>
      </c>
      <c r="O1207" s="202" t="s">
        <v>777</v>
      </c>
      <c r="P1207" s="203">
        <v>17511507.91</v>
      </c>
      <c r="Q1207" s="203">
        <v>0</v>
      </c>
      <c r="R1207" s="203">
        <v>0</v>
      </c>
      <c r="S1207" s="203">
        <f>P1207-Q1207-R1207</f>
        <v>17511507.91</v>
      </c>
      <c r="T1207" s="203">
        <f t="shared" si="324"/>
        <v>2565.8413374047236</v>
      </c>
      <c r="U1207" s="203">
        <v>2675.1668752179535</v>
      </c>
      <c r="V1207" s="210">
        <v>2675.1668752179535</v>
      </c>
      <c r="W1207" s="210">
        <f t="shared" si="341"/>
        <v>2675.1668752179535</v>
      </c>
      <c r="X1207" s="210">
        <f t="shared" si="342"/>
        <v>109.32553781322986</v>
      </c>
      <c r="Y1207" s="205">
        <v>0</v>
      </c>
      <c r="Z1207" s="205">
        <v>0</v>
      </c>
      <c r="AA1207" s="205">
        <v>0</v>
      </c>
      <c r="AB1207" s="205">
        <v>0</v>
      </c>
      <c r="AC1207" s="205">
        <v>0</v>
      </c>
      <c r="AD1207" s="205">
        <v>0</v>
      </c>
      <c r="AE1207" s="205">
        <v>0</v>
      </c>
      <c r="AF1207" s="211">
        <v>0</v>
      </c>
      <c r="AG1207" s="205">
        <v>2047.5</v>
      </c>
      <c r="AH1207" s="211">
        <f t="shared" si="343"/>
        <v>2675.1668752179535</v>
      </c>
      <c r="AI1207" s="205">
        <v>0</v>
      </c>
      <c r="AJ1207" s="205">
        <v>0</v>
      </c>
      <c r="AK1207" s="205">
        <v>0</v>
      </c>
      <c r="AL1207" s="211">
        <v>0</v>
      </c>
      <c r="AM1207" s="205">
        <v>0</v>
      </c>
      <c r="AN1207" s="205">
        <v>0</v>
      </c>
      <c r="AO1207" s="211">
        <v>0</v>
      </c>
      <c r="AP1207" s="205">
        <v>0</v>
      </c>
      <c r="AQ1207" s="204">
        <v>0</v>
      </c>
      <c r="AR1207" s="204">
        <v>0</v>
      </c>
    </row>
    <row r="1208" spans="1:44" s="204" customFormat="1" ht="36" customHeight="1">
      <c r="A1208" s="204">
        <v>1</v>
      </c>
      <c r="B1208" s="207">
        <f>SUBTOTAL(103,$A$1027:A1208)</f>
        <v>179</v>
      </c>
      <c r="C1208" s="197" t="s">
        <v>780</v>
      </c>
      <c r="D1208" s="199">
        <v>1959</v>
      </c>
      <c r="E1208" s="199"/>
      <c r="F1208" s="208" t="s">
        <v>262</v>
      </c>
      <c r="G1208" s="199">
        <v>2</v>
      </c>
      <c r="H1208" s="199" t="s">
        <v>298</v>
      </c>
      <c r="I1208" s="200">
        <v>309.2</v>
      </c>
      <c r="J1208" s="200">
        <v>287.5</v>
      </c>
      <c r="K1208" s="200">
        <v>287.5</v>
      </c>
      <c r="L1208" s="209">
        <v>14</v>
      </c>
      <c r="M1208" s="199" t="s">
        <v>260</v>
      </c>
      <c r="N1208" s="199" t="s">
        <v>264</v>
      </c>
      <c r="O1208" s="202" t="s">
        <v>953</v>
      </c>
      <c r="P1208" s="203">
        <v>2537344.7999999998</v>
      </c>
      <c r="Q1208" s="203">
        <v>0</v>
      </c>
      <c r="R1208" s="203">
        <v>0</v>
      </c>
      <c r="S1208" s="203">
        <f>P1208-Q1208-R1208</f>
        <v>2537344.7999999998</v>
      </c>
      <c r="T1208" s="203">
        <f t="shared" si="324"/>
        <v>8206.16041397154</v>
      </c>
      <c r="U1208" s="203">
        <v>8206.16041397154</v>
      </c>
      <c r="V1208" s="210">
        <v>8206.16041397154</v>
      </c>
      <c r="W1208" s="210">
        <f t="shared" si="341"/>
        <v>8206.16041397154</v>
      </c>
      <c r="X1208" s="210">
        <f t="shared" si="342"/>
        <v>0</v>
      </c>
      <c r="Y1208" s="205">
        <v>0</v>
      </c>
      <c r="Z1208" s="205">
        <v>0</v>
      </c>
      <c r="AA1208" s="205">
        <v>0</v>
      </c>
      <c r="AB1208" s="205">
        <v>0</v>
      </c>
      <c r="AC1208" s="205">
        <v>0</v>
      </c>
      <c r="AD1208" s="205">
        <v>0</v>
      </c>
      <c r="AE1208" s="205">
        <v>0</v>
      </c>
      <c r="AF1208" s="211">
        <v>0</v>
      </c>
      <c r="AG1208" s="205">
        <v>0</v>
      </c>
      <c r="AH1208" s="205">
        <v>0</v>
      </c>
      <c r="AI1208" s="205">
        <v>0</v>
      </c>
      <c r="AJ1208" s="205">
        <v>0</v>
      </c>
      <c r="AK1208" s="205">
        <v>360</v>
      </c>
      <c r="AL1208" s="211">
        <f>7048.18*AK1208/I1208</f>
        <v>8206.16041397154</v>
      </c>
      <c r="AM1208" s="205">
        <v>0</v>
      </c>
      <c r="AN1208" s="205">
        <v>0</v>
      </c>
      <c r="AO1208" s="211">
        <v>0</v>
      </c>
      <c r="AP1208" s="205">
        <v>0</v>
      </c>
      <c r="AQ1208" s="204">
        <v>0</v>
      </c>
      <c r="AR1208" s="204">
        <v>0</v>
      </c>
    </row>
    <row r="1209" spans="1:44" s="204" customFormat="1" ht="36" customHeight="1">
      <c r="A1209" s="204">
        <v>1</v>
      </c>
      <c r="B1209" s="207">
        <f>SUBTOTAL(103,$A$1027:A1209)</f>
        <v>180</v>
      </c>
      <c r="C1209" s="197" t="s">
        <v>1554</v>
      </c>
      <c r="D1209" s="199">
        <v>1958</v>
      </c>
      <c r="E1209" s="199"/>
      <c r="F1209" s="208" t="s">
        <v>262</v>
      </c>
      <c r="G1209" s="199">
        <v>2</v>
      </c>
      <c r="H1209" s="199" t="s">
        <v>297</v>
      </c>
      <c r="I1209" s="200">
        <v>446.8</v>
      </c>
      <c r="J1209" s="200">
        <v>446.8</v>
      </c>
      <c r="K1209" s="200">
        <v>297.3</v>
      </c>
      <c r="L1209" s="209">
        <v>17</v>
      </c>
      <c r="M1209" s="199" t="s">
        <v>260</v>
      </c>
      <c r="N1209" s="199" t="s">
        <v>261</v>
      </c>
      <c r="O1209" s="202" t="s">
        <v>263</v>
      </c>
      <c r="P1209" s="203">
        <v>3254448.72</v>
      </c>
      <c r="Q1209" s="203">
        <v>0</v>
      </c>
      <c r="R1209" s="203">
        <v>0</v>
      </c>
      <c r="S1209" s="203">
        <f>P1209-Q1209-R1209</f>
        <v>3254448.72</v>
      </c>
      <c r="T1209" s="203">
        <f t="shared" si="324"/>
        <v>7283.9049239033129</v>
      </c>
      <c r="U1209" s="203">
        <v>7583.8746642793194</v>
      </c>
      <c r="V1209" s="210">
        <v>7583.8746642793194</v>
      </c>
      <c r="W1209" s="210">
        <f t="shared" si="341"/>
        <v>7583.8746642793194</v>
      </c>
      <c r="X1209" s="210">
        <f t="shared" si="342"/>
        <v>299.96974037600648</v>
      </c>
      <c r="Y1209" s="205">
        <v>0</v>
      </c>
      <c r="Z1209" s="205">
        <v>0</v>
      </c>
      <c r="AA1209" s="205">
        <v>0</v>
      </c>
      <c r="AB1209" s="205">
        <v>0</v>
      </c>
      <c r="AC1209" s="205">
        <v>0</v>
      </c>
      <c r="AD1209" s="205">
        <v>0</v>
      </c>
      <c r="AE1209" s="205">
        <v>0</v>
      </c>
      <c r="AF1209" s="211">
        <v>0</v>
      </c>
      <c r="AG1209" s="205">
        <v>380</v>
      </c>
      <c r="AH1209" s="211">
        <f t="shared" ref="AH1209:AH1210" si="344">8917.04*AG1209/I1209</f>
        <v>7583.8746642793194</v>
      </c>
      <c r="AI1209" s="205">
        <v>0</v>
      </c>
      <c r="AJ1209" s="205">
        <v>0</v>
      </c>
      <c r="AK1209" s="205">
        <v>0</v>
      </c>
      <c r="AL1209" s="211">
        <v>0</v>
      </c>
      <c r="AM1209" s="205">
        <v>0</v>
      </c>
      <c r="AN1209" s="205">
        <v>0</v>
      </c>
      <c r="AO1209" s="211">
        <v>0</v>
      </c>
      <c r="AP1209" s="205">
        <v>0</v>
      </c>
      <c r="AQ1209" s="204">
        <v>0</v>
      </c>
      <c r="AR1209" s="204">
        <v>0</v>
      </c>
    </row>
    <row r="1210" spans="1:44" s="204" customFormat="1" ht="36" customHeight="1">
      <c r="A1210" s="204">
        <v>1</v>
      </c>
      <c r="B1210" s="207">
        <f>SUBTOTAL(103,$A$1027:A1210)</f>
        <v>181</v>
      </c>
      <c r="C1210" s="197" t="s">
        <v>1234</v>
      </c>
      <c r="D1210" s="199">
        <v>1931</v>
      </c>
      <c r="E1210" s="199"/>
      <c r="F1210" s="208" t="s">
        <v>262</v>
      </c>
      <c r="G1210" s="199">
        <v>4</v>
      </c>
      <c r="H1210" s="199" t="s">
        <v>364</v>
      </c>
      <c r="I1210" s="200">
        <v>4408.1000000000004</v>
      </c>
      <c r="J1210" s="200">
        <v>4408.1000000000004</v>
      </c>
      <c r="K1210" s="200">
        <v>2703.21</v>
      </c>
      <c r="L1210" s="209">
        <v>109</v>
      </c>
      <c r="M1210" s="199" t="s">
        <v>260</v>
      </c>
      <c r="N1210" s="199" t="s">
        <v>264</v>
      </c>
      <c r="O1210" s="202" t="s">
        <v>1311</v>
      </c>
      <c r="P1210" s="203">
        <v>11165000.01</v>
      </c>
      <c r="Q1210" s="203">
        <v>0</v>
      </c>
      <c r="R1210" s="203">
        <v>0</v>
      </c>
      <c r="S1210" s="203">
        <f t="shared" ref="S1210" si="345">P1210-Q1210-R1210</f>
        <v>11165000.01</v>
      </c>
      <c r="T1210" s="203">
        <f t="shared" si="324"/>
        <v>2532.8372790998387</v>
      </c>
      <c r="U1210" s="203">
        <f>V1210</f>
        <v>3017.5242322088884</v>
      </c>
      <c r="V1210" s="210">
        <v>3017.5242322088884</v>
      </c>
      <c r="W1210" s="210">
        <f t="shared" si="341"/>
        <v>3017.5242322088884</v>
      </c>
      <c r="X1210" s="210">
        <f t="shared" si="342"/>
        <v>484.68695310904968</v>
      </c>
      <c r="Y1210" s="205">
        <v>0</v>
      </c>
      <c r="Z1210" s="205">
        <v>0</v>
      </c>
      <c r="AA1210" s="205">
        <v>0</v>
      </c>
      <c r="AB1210" s="205">
        <v>0</v>
      </c>
      <c r="AC1210" s="205">
        <v>0</v>
      </c>
      <c r="AD1210" s="205">
        <v>0</v>
      </c>
      <c r="AE1210" s="205">
        <v>0</v>
      </c>
      <c r="AF1210" s="211">
        <v>0</v>
      </c>
      <c r="AG1210" s="205">
        <v>1491.7</v>
      </c>
      <c r="AH1210" s="211">
        <f t="shared" si="344"/>
        <v>3017.5242322088884</v>
      </c>
      <c r="AI1210" s="205">
        <v>0</v>
      </c>
      <c r="AJ1210" s="205">
        <v>0</v>
      </c>
      <c r="AK1210" s="205">
        <v>0</v>
      </c>
      <c r="AL1210" s="211">
        <v>0</v>
      </c>
      <c r="AM1210" s="205">
        <v>0</v>
      </c>
      <c r="AN1210" s="205">
        <v>0</v>
      </c>
      <c r="AO1210" s="211">
        <v>0</v>
      </c>
      <c r="AP1210" s="205">
        <v>0</v>
      </c>
      <c r="AQ1210" s="204">
        <v>0</v>
      </c>
      <c r="AR1210" s="204">
        <v>0</v>
      </c>
    </row>
    <row r="1211" spans="1:44" s="204" customFormat="1" ht="36" customHeight="1">
      <c r="A1211" s="204">
        <v>1</v>
      </c>
      <c r="B1211" s="207">
        <f>SUBTOTAL(103,$A$1027:A1211)</f>
        <v>182</v>
      </c>
      <c r="C1211" s="197" t="s">
        <v>1613</v>
      </c>
      <c r="D1211" s="199">
        <v>1955</v>
      </c>
      <c r="E1211" s="199"/>
      <c r="F1211" s="208" t="s">
        <v>262</v>
      </c>
      <c r="G1211" s="199">
        <v>3</v>
      </c>
      <c r="H1211" s="199" t="s">
        <v>302</v>
      </c>
      <c r="I1211" s="200">
        <v>2958.2</v>
      </c>
      <c r="J1211" s="200">
        <v>2271</v>
      </c>
      <c r="K1211" s="200">
        <v>1836.6</v>
      </c>
      <c r="L1211" s="209">
        <v>72</v>
      </c>
      <c r="M1211" s="199" t="s">
        <v>260</v>
      </c>
      <c r="N1211" s="199" t="s">
        <v>264</v>
      </c>
      <c r="O1211" s="202" t="s">
        <v>1255</v>
      </c>
      <c r="P1211" s="203">
        <v>213150</v>
      </c>
      <c r="Q1211" s="203">
        <v>0</v>
      </c>
      <c r="R1211" s="203">
        <v>0</v>
      </c>
      <c r="S1211" s="203">
        <f t="shared" ref="S1211:S1223" si="346">P1211-Q1211-R1211</f>
        <v>213150</v>
      </c>
      <c r="T1211" s="203">
        <f t="shared" si="324"/>
        <v>72.05395172740181</v>
      </c>
      <c r="U1211" s="203">
        <v>712.1</v>
      </c>
      <c r="V1211" s="210">
        <v>712.1</v>
      </c>
      <c r="W1211" s="210">
        <f t="shared" si="341"/>
        <v>712.1</v>
      </c>
      <c r="X1211" s="210">
        <f t="shared" si="342"/>
        <v>640.04604827259823</v>
      </c>
      <c r="Y1211" s="205">
        <v>0</v>
      </c>
      <c r="Z1211" s="205">
        <v>0</v>
      </c>
      <c r="AA1211" s="205">
        <v>0</v>
      </c>
      <c r="AB1211" s="205">
        <v>0</v>
      </c>
      <c r="AC1211" s="205">
        <v>0</v>
      </c>
      <c r="AD1211" s="205">
        <v>0</v>
      </c>
      <c r="AE1211" s="205">
        <v>0</v>
      </c>
      <c r="AF1211" s="211">
        <v>0</v>
      </c>
      <c r="AG1211" s="205">
        <v>0</v>
      </c>
      <c r="AH1211" s="205">
        <v>0</v>
      </c>
      <c r="AI1211" s="205">
        <v>0</v>
      </c>
      <c r="AJ1211" s="205">
        <v>0</v>
      </c>
      <c r="AK1211" s="205">
        <v>0</v>
      </c>
      <c r="AL1211" s="211">
        <v>0</v>
      </c>
      <c r="AM1211" s="205">
        <v>0</v>
      </c>
      <c r="AN1211" s="205">
        <v>0</v>
      </c>
      <c r="AO1211" s="211">
        <v>0</v>
      </c>
      <c r="AP1211" s="205">
        <v>712.1</v>
      </c>
      <c r="AQ1211" s="204">
        <v>0</v>
      </c>
      <c r="AR1211" s="204">
        <v>0</v>
      </c>
    </row>
    <row r="1212" spans="1:44" s="204" customFormat="1" ht="36" customHeight="1">
      <c r="A1212" s="204">
        <v>1</v>
      </c>
      <c r="B1212" s="207">
        <f>SUBTOTAL(103,$A$1027:A1212)</f>
        <v>183</v>
      </c>
      <c r="C1212" s="197" t="s">
        <v>737</v>
      </c>
      <c r="D1212" s="199">
        <v>1937</v>
      </c>
      <c r="E1212" s="199"/>
      <c r="F1212" s="208" t="s">
        <v>262</v>
      </c>
      <c r="G1212" s="199">
        <v>3</v>
      </c>
      <c r="H1212" s="199" t="s">
        <v>302</v>
      </c>
      <c r="I1212" s="200">
        <v>2718</v>
      </c>
      <c r="J1212" s="200">
        <v>2039</v>
      </c>
      <c r="K1212" s="200">
        <v>2039</v>
      </c>
      <c r="L1212" s="209">
        <v>62</v>
      </c>
      <c r="M1212" s="199" t="s">
        <v>260</v>
      </c>
      <c r="N1212" s="199" t="s">
        <v>264</v>
      </c>
      <c r="O1212" s="202" t="s">
        <v>772</v>
      </c>
      <c r="P1212" s="203">
        <v>3395576.88</v>
      </c>
      <c r="Q1212" s="203">
        <v>0</v>
      </c>
      <c r="R1212" s="203">
        <v>0</v>
      </c>
      <c r="S1212" s="203">
        <f t="shared" si="346"/>
        <v>3395576.88</v>
      </c>
      <c r="T1212" s="203">
        <f t="shared" si="324"/>
        <v>1249.2924503311258</v>
      </c>
      <c r="U1212" s="203">
        <v>1249.2924503311258</v>
      </c>
      <c r="V1212" s="210">
        <f>W1212</f>
        <v>1108.53</v>
      </c>
      <c r="W1212" s="210">
        <f t="shared" si="341"/>
        <v>1108.53</v>
      </c>
      <c r="X1212" s="210">
        <f t="shared" si="342"/>
        <v>0</v>
      </c>
      <c r="Y1212" s="205">
        <v>113.09</v>
      </c>
      <c r="Z1212" s="205">
        <v>0</v>
      </c>
      <c r="AA1212" s="205">
        <v>0</v>
      </c>
      <c r="AB1212" s="205">
        <v>184.98</v>
      </c>
      <c r="AC1212" s="205">
        <v>810.46</v>
      </c>
      <c r="AD1212" s="205">
        <v>0</v>
      </c>
      <c r="AE1212" s="205">
        <v>0</v>
      </c>
      <c r="AF1212" s="211">
        <v>0</v>
      </c>
      <c r="AG1212" s="205">
        <v>0</v>
      </c>
      <c r="AH1212" s="205">
        <v>0</v>
      </c>
      <c r="AI1212" s="205">
        <v>0</v>
      </c>
      <c r="AJ1212" s="205">
        <v>0</v>
      </c>
      <c r="AK1212" s="205">
        <v>0</v>
      </c>
      <c r="AL1212" s="211">
        <v>0</v>
      </c>
      <c r="AM1212" s="205">
        <v>0</v>
      </c>
      <c r="AN1212" s="205">
        <v>0</v>
      </c>
      <c r="AO1212" s="211">
        <v>0</v>
      </c>
      <c r="AP1212" s="205">
        <v>0</v>
      </c>
      <c r="AQ1212" s="204">
        <v>0</v>
      </c>
      <c r="AR1212" s="204">
        <v>0</v>
      </c>
    </row>
    <row r="1213" spans="1:44" s="219" customFormat="1" ht="36" customHeight="1">
      <c r="A1213" s="219">
        <v>1</v>
      </c>
      <c r="B1213" s="207">
        <f>SUBTOTAL(103,$A$1027:A1213)</f>
        <v>184</v>
      </c>
      <c r="C1213" s="220" t="s">
        <v>2357</v>
      </c>
      <c r="D1213" s="221">
        <v>1988</v>
      </c>
      <c r="E1213" s="221"/>
      <c r="F1213" s="208" t="s">
        <v>312</v>
      </c>
      <c r="G1213" s="221">
        <v>9</v>
      </c>
      <c r="H1213" s="221">
        <v>2</v>
      </c>
      <c r="I1213" s="222">
        <v>4409.1000000000004</v>
      </c>
      <c r="J1213" s="222">
        <v>3904.2</v>
      </c>
      <c r="K1213" s="222">
        <v>3904.2</v>
      </c>
      <c r="L1213" s="223">
        <v>164</v>
      </c>
      <c r="M1213" s="221" t="s">
        <v>260</v>
      </c>
      <c r="N1213" s="221" t="s">
        <v>264</v>
      </c>
      <c r="O1213" s="224" t="s">
        <v>1839</v>
      </c>
      <c r="P1213" s="225">
        <v>4498551.46</v>
      </c>
      <c r="Q1213" s="225">
        <v>0</v>
      </c>
      <c r="R1213" s="225">
        <v>0</v>
      </c>
      <c r="S1213" s="225">
        <f t="shared" si="346"/>
        <v>4498551.46</v>
      </c>
      <c r="T1213" s="225">
        <f t="shared" si="324"/>
        <v>1020.2879181692408</v>
      </c>
      <c r="U1213" s="203">
        <v>1114.8760518019549</v>
      </c>
      <c r="V1213" s="210">
        <v>1114.8760518019549</v>
      </c>
      <c r="W1213" s="210">
        <f t="shared" si="341"/>
        <v>1114.8760518019549</v>
      </c>
      <c r="X1213" s="210">
        <f t="shared" si="342"/>
        <v>94.588133632714062</v>
      </c>
      <c r="Y1213" s="226">
        <v>0</v>
      </c>
      <c r="Z1213" s="205">
        <v>0</v>
      </c>
      <c r="AA1213" s="226">
        <v>0</v>
      </c>
      <c r="AB1213" s="226">
        <v>0</v>
      </c>
      <c r="AC1213" s="226">
        <v>0</v>
      </c>
      <c r="AD1213" s="226">
        <v>0</v>
      </c>
      <c r="AE1213" s="226">
        <v>2</v>
      </c>
      <c r="AF1213" s="211">
        <f t="shared" ref="AF1213:AF1214" si="347">2457800*AE1213/I1213</f>
        <v>1114.8760518019549</v>
      </c>
      <c r="AG1213" s="226">
        <v>0</v>
      </c>
      <c r="AH1213" s="226">
        <v>0</v>
      </c>
      <c r="AI1213" s="226">
        <v>0</v>
      </c>
      <c r="AJ1213" s="226">
        <v>0</v>
      </c>
      <c r="AK1213" s="226">
        <v>0</v>
      </c>
      <c r="AL1213" s="227">
        <v>0</v>
      </c>
      <c r="AM1213" s="226">
        <v>0</v>
      </c>
      <c r="AN1213" s="226">
        <v>0</v>
      </c>
      <c r="AO1213" s="227">
        <v>0</v>
      </c>
      <c r="AP1213" s="226">
        <v>0</v>
      </c>
      <c r="AQ1213" s="219">
        <v>0</v>
      </c>
      <c r="AR1213" s="219">
        <v>0</v>
      </c>
    </row>
    <row r="1214" spans="1:44" s="219" customFormat="1" ht="36" customHeight="1">
      <c r="A1214" s="219">
        <v>1</v>
      </c>
      <c r="B1214" s="207">
        <f>SUBTOTAL(103,$A$1027:A1214)</f>
        <v>185</v>
      </c>
      <c r="C1214" s="220" t="s">
        <v>2358</v>
      </c>
      <c r="D1214" s="221">
        <v>1989</v>
      </c>
      <c r="E1214" s="221"/>
      <c r="F1214" s="208" t="s">
        <v>262</v>
      </c>
      <c r="G1214" s="221">
        <v>9</v>
      </c>
      <c r="H1214" s="221">
        <v>2</v>
      </c>
      <c r="I1214" s="222">
        <v>5092.8</v>
      </c>
      <c r="J1214" s="222">
        <v>3984.1</v>
      </c>
      <c r="K1214" s="222">
        <v>3984.1</v>
      </c>
      <c r="L1214" s="223">
        <v>155</v>
      </c>
      <c r="M1214" s="221" t="s">
        <v>260</v>
      </c>
      <c r="N1214" s="221" t="s">
        <v>264</v>
      </c>
      <c r="O1214" s="224" t="s">
        <v>2359</v>
      </c>
      <c r="P1214" s="225">
        <v>4650701.58</v>
      </c>
      <c r="Q1214" s="225">
        <v>0</v>
      </c>
      <c r="R1214" s="225">
        <v>0</v>
      </c>
      <c r="S1214" s="225">
        <f t="shared" si="346"/>
        <v>4650701.58</v>
      </c>
      <c r="T1214" s="225">
        <f t="shared" si="324"/>
        <v>913.19148209236562</v>
      </c>
      <c r="U1214" s="203">
        <v>965.20578071002194</v>
      </c>
      <c r="V1214" s="210">
        <v>965.20578071002194</v>
      </c>
      <c r="W1214" s="210">
        <f t="shared" si="341"/>
        <v>965.20578071002194</v>
      </c>
      <c r="X1214" s="210">
        <f t="shared" si="342"/>
        <v>52.014298617656323</v>
      </c>
      <c r="Y1214" s="226">
        <v>0</v>
      </c>
      <c r="Z1214" s="205">
        <v>0</v>
      </c>
      <c r="AA1214" s="226">
        <v>0</v>
      </c>
      <c r="AB1214" s="226">
        <v>0</v>
      </c>
      <c r="AC1214" s="226">
        <v>0</v>
      </c>
      <c r="AD1214" s="226">
        <v>0</v>
      </c>
      <c r="AE1214" s="226">
        <v>2</v>
      </c>
      <c r="AF1214" s="211">
        <f t="shared" si="347"/>
        <v>965.20578071002194</v>
      </c>
      <c r="AG1214" s="226">
        <v>0</v>
      </c>
      <c r="AH1214" s="226">
        <v>0</v>
      </c>
      <c r="AI1214" s="226">
        <v>0</v>
      </c>
      <c r="AJ1214" s="226">
        <v>0</v>
      </c>
      <c r="AK1214" s="226">
        <v>0</v>
      </c>
      <c r="AL1214" s="227">
        <v>0</v>
      </c>
      <c r="AM1214" s="226">
        <v>0</v>
      </c>
      <c r="AN1214" s="226">
        <v>0</v>
      </c>
      <c r="AO1214" s="227">
        <v>0</v>
      </c>
      <c r="AP1214" s="226">
        <v>0</v>
      </c>
      <c r="AQ1214" s="219">
        <v>0</v>
      </c>
      <c r="AR1214" s="219">
        <v>0</v>
      </c>
    </row>
    <row r="1215" spans="1:44" s="204" customFormat="1" ht="36" customHeight="1">
      <c r="A1215" s="204">
        <v>1</v>
      </c>
      <c r="B1215" s="207">
        <f>SUBTOTAL(103,$A$1027:A1215)</f>
        <v>186</v>
      </c>
      <c r="C1215" s="197" t="s">
        <v>1039</v>
      </c>
      <c r="D1215" s="199">
        <v>1960</v>
      </c>
      <c r="E1215" s="199"/>
      <c r="F1215" s="208" t="s">
        <v>262</v>
      </c>
      <c r="G1215" s="199">
        <v>3</v>
      </c>
      <c r="H1215" s="199" t="s">
        <v>297</v>
      </c>
      <c r="I1215" s="200">
        <v>1377.9</v>
      </c>
      <c r="J1215" s="200">
        <v>966.6</v>
      </c>
      <c r="K1215" s="200">
        <v>764.1</v>
      </c>
      <c r="L1215" s="209">
        <v>28</v>
      </c>
      <c r="M1215" s="199" t="s">
        <v>260</v>
      </c>
      <c r="N1215" s="199" t="s">
        <v>261</v>
      </c>
      <c r="O1215" s="202" t="s">
        <v>263</v>
      </c>
      <c r="P1215" s="203">
        <v>4639670.5599999996</v>
      </c>
      <c r="Q1215" s="203">
        <v>0</v>
      </c>
      <c r="R1215" s="203">
        <v>0</v>
      </c>
      <c r="S1215" s="203">
        <f t="shared" si="346"/>
        <v>4639670.5599999996</v>
      </c>
      <c r="T1215" s="203">
        <f t="shared" si="324"/>
        <v>3367.2041222149642</v>
      </c>
      <c r="U1215" s="203">
        <v>3818.1679367152915</v>
      </c>
      <c r="V1215" s="210">
        <v>3818.1679367152915</v>
      </c>
      <c r="W1215" s="210">
        <f t="shared" si="341"/>
        <v>3818.1679367152915</v>
      </c>
      <c r="X1215" s="210">
        <f t="shared" si="342"/>
        <v>450.96381450032732</v>
      </c>
      <c r="Y1215" s="205">
        <v>0</v>
      </c>
      <c r="Z1215" s="205">
        <v>0</v>
      </c>
      <c r="AA1215" s="205">
        <v>0</v>
      </c>
      <c r="AB1215" s="205">
        <v>0</v>
      </c>
      <c r="AC1215" s="205">
        <v>0</v>
      </c>
      <c r="AD1215" s="205">
        <v>0</v>
      </c>
      <c r="AE1215" s="205">
        <v>0</v>
      </c>
      <c r="AF1215" s="211">
        <v>0</v>
      </c>
      <c r="AG1215" s="205">
        <v>590</v>
      </c>
      <c r="AH1215" s="211">
        <f>8917.04*AG1215/I1215</f>
        <v>3818.1679367152915</v>
      </c>
      <c r="AI1215" s="205">
        <v>0</v>
      </c>
      <c r="AJ1215" s="205">
        <v>0</v>
      </c>
      <c r="AK1215" s="205">
        <v>0</v>
      </c>
      <c r="AL1215" s="211">
        <v>0</v>
      </c>
      <c r="AM1215" s="205">
        <v>0</v>
      </c>
      <c r="AN1215" s="205">
        <v>0</v>
      </c>
      <c r="AO1215" s="211">
        <v>0</v>
      </c>
      <c r="AP1215" s="205">
        <v>0</v>
      </c>
      <c r="AQ1215" s="204">
        <v>0</v>
      </c>
      <c r="AR1215" s="204">
        <v>0</v>
      </c>
    </row>
    <row r="1216" spans="1:44" s="219" customFormat="1" ht="36" customHeight="1">
      <c r="A1216" s="219">
        <v>1</v>
      </c>
      <c r="B1216" s="207">
        <f>SUBTOTAL(103,$A$1027:A1216)</f>
        <v>187</v>
      </c>
      <c r="C1216" s="220" t="s">
        <v>2077</v>
      </c>
      <c r="D1216" s="221">
        <v>1989</v>
      </c>
      <c r="E1216" s="221"/>
      <c r="F1216" s="208" t="s">
        <v>312</v>
      </c>
      <c r="G1216" s="221">
        <v>9</v>
      </c>
      <c r="H1216" s="221">
        <v>2</v>
      </c>
      <c r="I1216" s="222">
        <v>4433.1000000000004</v>
      </c>
      <c r="J1216" s="222">
        <v>3943.6</v>
      </c>
      <c r="K1216" s="222">
        <v>3943.6</v>
      </c>
      <c r="L1216" s="223">
        <v>173</v>
      </c>
      <c r="M1216" s="221" t="s">
        <v>260</v>
      </c>
      <c r="N1216" s="221" t="s">
        <v>264</v>
      </c>
      <c r="O1216" s="224" t="s">
        <v>2352</v>
      </c>
      <c r="P1216" s="225">
        <v>4496667.21</v>
      </c>
      <c r="Q1216" s="225">
        <v>0</v>
      </c>
      <c r="R1216" s="225">
        <v>0</v>
      </c>
      <c r="S1216" s="225">
        <f t="shared" si="346"/>
        <v>4496667.21</v>
      </c>
      <c r="T1216" s="225">
        <f t="shared" si="324"/>
        <v>1014.3392231170061</v>
      </c>
      <c r="U1216" s="203">
        <v>1108.8403149037918</v>
      </c>
      <c r="V1216" s="210">
        <v>1108.8403149037918</v>
      </c>
      <c r="W1216" s="210">
        <f t="shared" si="341"/>
        <v>1108.8403149037918</v>
      </c>
      <c r="X1216" s="210">
        <f t="shared" si="342"/>
        <v>94.501091786785651</v>
      </c>
      <c r="Y1216" s="226">
        <v>0</v>
      </c>
      <c r="Z1216" s="205">
        <v>0</v>
      </c>
      <c r="AA1216" s="226">
        <v>0</v>
      </c>
      <c r="AB1216" s="226">
        <v>0</v>
      </c>
      <c r="AC1216" s="226">
        <v>0</v>
      </c>
      <c r="AD1216" s="226">
        <v>0</v>
      </c>
      <c r="AE1216" s="226">
        <v>2</v>
      </c>
      <c r="AF1216" s="211">
        <f>2457800*AE1216/I1216</f>
        <v>1108.8403149037918</v>
      </c>
      <c r="AG1216" s="226">
        <v>0</v>
      </c>
      <c r="AH1216" s="226">
        <v>0</v>
      </c>
      <c r="AI1216" s="226">
        <v>0</v>
      </c>
      <c r="AJ1216" s="226">
        <v>0</v>
      </c>
      <c r="AK1216" s="226">
        <v>0</v>
      </c>
      <c r="AL1216" s="227">
        <v>0</v>
      </c>
      <c r="AM1216" s="226">
        <v>0</v>
      </c>
      <c r="AN1216" s="226">
        <v>0</v>
      </c>
      <c r="AO1216" s="227">
        <v>0</v>
      </c>
      <c r="AP1216" s="226">
        <v>0</v>
      </c>
      <c r="AQ1216" s="219">
        <v>0</v>
      </c>
      <c r="AR1216" s="219">
        <v>0</v>
      </c>
    </row>
    <row r="1217" spans="1:44" s="204" customFormat="1" ht="36" customHeight="1">
      <c r="A1217" s="204">
        <v>1</v>
      </c>
      <c r="B1217" s="207">
        <f>SUBTOTAL(103,$A$1027:A1217)</f>
        <v>188</v>
      </c>
      <c r="C1217" s="197" t="s">
        <v>2223</v>
      </c>
      <c r="D1217" s="199">
        <v>1961</v>
      </c>
      <c r="E1217" s="199"/>
      <c r="F1217" s="208" t="s">
        <v>262</v>
      </c>
      <c r="G1217" s="199">
        <v>2</v>
      </c>
      <c r="H1217" s="199">
        <v>1</v>
      </c>
      <c r="I1217" s="200">
        <v>283.5</v>
      </c>
      <c r="J1217" s="200">
        <v>283.5</v>
      </c>
      <c r="K1217" s="200">
        <v>283.5</v>
      </c>
      <c r="L1217" s="209">
        <v>10</v>
      </c>
      <c r="M1217" s="199" t="s">
        <v>260</v>
      </c>
      <c r="N1217" s="199" t="s">
        <v>264</v>
      </c>
      <c r="O1217" s="202" t="s">
        <v>1255</v>
      </c>
      <c r="P1217" s="203">
        <v>3307757.7</v>
      </c>
      <c r="Q1217" s="203">
        <v>0</v>
      </c>
      <c r="R1217" s="203">
        <v>0</v>
      </c>
      <c r="S1217" s="203">
        <f t="shared" si="346"/>
        <v>3307757.7</v>
      </c>
      <c r="T1217" s="203">
        <f t="shared" ref="T1217:T1279" si="348">P1217/I1217</f>
        <v>11667.575661375662</v>
      </c>
      <c r="U1217" s="203">
        <v>11952.293474426808</v>
      </c>
      <c r="V1217" s="210">
        <v>11952.293474426808</v>
      </c>
      <c r="W1217" s="210">
        <f t="shared" si="341"/>
        <v>11952.293474426808</v>
      </c>
      <c r="X1217" s="210">
        <f t="shared" si="342"/>
        <v>284.71781305114564</v>
      </c>
      <c r="Y1217" s="205">
        <v>0</v>
      </c>
      <c r="Z1217" s="205">
        <v>0</v>
      </c>
      <c r="AA1217" s="205">
        <v>0</v>
      </c>
      <c r="AB1217" s="205">
        <v>0</v>
      </c>
      <c r="AC1217" s="205">
        <v>0</v>
      </c>
      <c r="AD1217" s="205">
        <v>0</v>
      </c>
      <c r="AE1217" s="205">
        <v>0</v>
      </c>
      <c r="AF1217" s="211">
        <v>0</v>
      </c>
      <c r="AG1217" s="205">
        <v>380</v>
      </c>
      <c r="AH1217" s="211">
        <f t="shared" ref="AH1217:AH1220" si="349">8917.04*AG1217/I1217</f>
        <v>11952.293474426808</v>
      </c>
      <c r="AI1217" s="205">
        <v>0</v>
      </c>
      <c r="AJ1217" s="205">
        <v>0</v>
      </c>
      <c r="AK1217" s="205">
        <v>0</v>
      </c>
      <c r="AL1217" s="211">
        <v>0</v>
      </c>
      <c r="AM1217" s="205">
        <v>0</v>
      </c>
      <c r="AN1217" s="205">
        <v>0</v>
      </c>
      <c r="AO1217" s="211">
        <v>0</v>
      </c>
      <c r="AP1217" s="205">
        <v>0</v>
      </c>
      <c r="AQ1217" s="204">
        <v>0</v>
      </c>
      <c r="AR1217" s="204">
        <v>0</v>
      </c>
    </row>
    <row r="1218" spans="1:44" s="204" customFormat="1" ht="36" customHeight="1">
      <c r="A1218" s="204">
        <v>1</v>
      </c>
      <c r="B1218" s="207">
        <f>SUBTOTAL(103,$A$1027:A1218)</f>
        <v>189</v>
      </c>
      <c r="C1218" s="197" t="s">
        <v>1129</v>
      </c>
      <c r="D1218" s="199">
        <v>1937</v>
      </c>
      <c r="E1218" s="199"/>
      <c r="F1218" s="208" t="s">
        <v>262</v>
      </c>
      <c r="G1218" s="199" t="s">
        <v>302</v>
      </c>
      <c r="H1218" s="199" t="s">
        <v>306</v>
      </c>
      <c r="I1218" s="203">
        <v>1585.9</v>
      </c>
      <c r="J1218" s="203">
        <v>1585.9</v>
      </c>
      <c r="K1218" s="203">
        <v>1465.1</v>
      </c>
      <c r="L1218" s="209">
        <v>36</v>
      </c>
      <c r="M1218" s="199" t="s">
        <v>260</v>
      </c>
      <c r="N1218" s="199" t="s">
        <v>261</v>
      </c>
      <c r="O1218" s="202" t="s">
        <v>263</v>
      </c>
      <c r="P1218" s="203">
        <v>10033221.01</v>
      </c>
      <c r="Q1218" s="203">
        <v>0</v>
      </c>
      <c r="R1218" s="203">
        <v>0</v>
      </c>
      <c r="S1218" s="203">
        <f t="shared" si="346"/>
        <v>10033221.01</v>
      </c>
      <c r="T1218" s="203">
        <f t="shared" si="348"/>
        <v>6326.5155495302351</v>
      </c>
      <c r="U1218" s="203">
        <v>13363.792961725203</v>
      </c>
      <c r="V1218" s="210">
        <v>13363.792961725203</v>
      </c>
      <c r="W1218" s="210">
        <f t="shared" si="341"/>
        <v>13363.792961725203</v>
      </c>
      <c r="X1218" s="210">
        <f t="shared" si="342"/>
        <v>7037.2774121949678</v>
      </c>
      <c r="Y1218" s="205">
        <v>0</v>
      </c>
      <c r="Z1218" s="205">
        <v>0</v>
      </c>
      <c r="AA1218" s="205">
        <v>0</v>
      </c>
      <c r="AB1218" s="205">
        <v>0</v>
      </c>
      <c r="AC1218" s="205">
        <v>0</v>
      </c>
      <c r="AD1218" s="205">
        <v>0</v>
      </c>
      <c r="AE1218" s="205">
        <v>0</v>
      </c>
      <c r="AF1218" s="211">
        <v>0</v>
      </c>
      <c r="AG1218" s="205">
        <v>750</v>
      </c>
      <c r="AH1218" s="211">
        <f t="shared" si="349"/>
        <v>4217.0250331042316</v>
      </c>
      <c r="AI1218" s="205">
        <v>0</v>
      </c>
      <c r="AJ1218" s="205">
        <v>0</v>
      </c>
      <c r="AK1218" s="205">
        <v>2058.1</v>
      </c>
      <c r="AL1218" s="211">
        <f>7048.18*AK1218/I1218</f>
        <v>9146.7679286209714</v>
      </c>
      <c r="AM1218" s="205">
        <v>0</v>
      </c>
      <c r="AN1218" s="205">
        <v>0</v>
      </c>
      <c r="AO1218" s="211">
        <v>0</v>
      </c>
      <c r="AP1218" s="205">
        <v>0</v>
      </c>
      <c r="AQ1218" s="204">
        <v>0</v>
      </c>
      <c r="AR1218" s="204">
        <v>0</v>
      </c>
    </row>
    <row r="1219" spans="1:44" s="204" customFormat="1" ht="36" customHeight="1">
      <c r="A1219" s="204">
        <v>1</v>
      </c>
      <c r="B1219" s="207">
        <f>SUBTOTAL(103,$A$1027:A1219)</f>
        <v>190</v>
      </c>
      <c r="C1219" s="197" t="s">
        <v>732</v>
      </c>
      <c r="D1219" s="199">
        <v>1961</v>
      </c>
      <c r="E1219" s="199"/>
      <c r="F1219" s="208" t="s">
        <v>262</v>
      </c>
      <c r="G1219" s="199">
        <v>2</v>
      </c>
      <c r="H1219" s="199" t="s">
        <v>298</v>
      </c>
      <c r="I1219" s="200">
        <v>296.39999999999998</v>
      </c>
      <c r="J1219" s="200">
        <v>275.5</v>
      </c>
      <c r="K1219" s="200">
        <v>275.5</v>
      </c>
      <c r="L1219" s="209">
        <v>8</v>
      </c>
      <c r="M1219" s="199" t="s">
        <v>260</v>
      </c>
      <c r="N1219" s="199" t="s">
        <v>264</v>
      </c>
      <c r="O1219" s="202" t="s">
        <v>769</v>
      </c>
      <c r="P1219" s="203">
        <v>2396290.3000000003</v>
      </c>
      <c r="Q1219" s="203">
        <v>0</v>
      </c>
      <c r="R1219" s="203">
        <v>0</v>
      </c>
      <c r="S1219" s="203">
        <f t="shared" si="346"/>
        <v>2396290.3000000003</v>
      </c>
      <c r="T1219" s="203">
        <f t="shared" si="348"/>
        <v>8084.650134952768</v>
      </c>
      <c r="U1219" s="203">
        <v>8084.650134952768</v>
      </c>
      <c r="V1219" s="210">
        <f>W1219</f>
        <v>7972.3873144399467</v>
      </c>
      <c r="W1219" s="210">
        <f t="shared" si="341"/>
        <v>7972.3873144399467</v>
      </c>
      <c r="X1219" s="210">
        <f t="shared" si="342"/>
        <v>0</v>
      </c>
      <c r="Y1219" s="205">
        <v>0</v>
      </c>
      <c r="Z1219" s="205">
        <v>0</v>
      </c>
      <c r="AA1219" s="205">
        <v>0</v>
      </c>
      <c r="AB1219" s="205">
        <v>0</v>
      </c>
      <c r="AC1219" s="205">
        <v>0</v>
      </c>
      <c r="AD1219" s="205">
        <v>0</v>
      </c>
      <c r="AE1219" s="205">
        <v>0</v>
      </c>
      <c r="AF1219" s="211">
        <v>0</v>
      </c>
      <c r="AG1219" s="205">
        <v>265</v>
      </c>
      <c r="AH1219" s="211">
        <f t="shared" si="349"/>
        <v>7972.3873144399467</v>
      </c>
      <c r="AI1219" s="205">
        <v>0</v>
      </c>
      <c r="AJ1219" s="205">
        <v>0</v>
      </c>
      <c r="AK1219" s="205">
        <v>0</v>
      </c>
      <c r="AL1219" s="211">
        <v>0</v>
      </c>
      <c r="AM1219" s="205">
        <v>0</v>
      </c>
      <c r="AN1219" s="205">
        <v>0</v>
      </c>
      <c r="AO1219" s="211">
        <v>0</v>
      </c>
      <c r="AP1219" s="205">
        <v>0</v>
      </c>
      <c r="AQ1219" s="204">
        <v>0</v>
      </c>
      <c r="AR1219" s="204">
        <v>0</v>
      </c>
    </row>
    <row r="1220" spans="1:44" s="204" customFormat="1" ht="36" customHeight="1">
      <c r="A1220" s="204">
        <v>1</v>
      </c>
      <c r="B1220" s="207">
        <f>SUBTOTAL(103,$A$1027:A1220)</f>
        <v>191</v>
      </c>
      <c r="C1220" s="197" t="s">
        <v>740</v>
      </c>
      <c r="D1220" s="199">
        <v>1962</v>
      </c>
      <c r="E1220" s="199"/>
      <c r="F1220" s="208" t="s">
        <v>262</v>
      </c>
      <c r="G1220" s="199">
        <v>4</v>
      </c>
      <c r="H1220" s="199" t="s">
        <v>306</v>
      </c>
      <c r="I1220" s="200">
        <v>2946.2</v>
      </c>
      <c r="J1220" s="200">
        <v>1967.3</v>
      </c>
      <c r="K1220" s="200">
        <v>1810.2</v>
      </c>
      <c r="L1220" s="209">
        <v>95</v>
      </c>
      <c r="M1220" s="199" t="s">
        <v>260</v>
      </c>
      <c r="N1220" s="199" t="s">
        <v>264</v>
      </c>
      <c r="O1220" s="202" t="s">
        <v>770</v>
      </c>
      <c r="P1220" s="203">
        <v>8988840</v>
      </c>
      <c r="Q1220" s="203">
        <v>0</v>
      </c>
      <c r="R1220" s="203">
        <v>0</v>
      </c>
      <c r="S1220" s="203">
        <f t="shared" si="346"/>
        <v>8988840</v>
      </c>
      <c r="T1220" s="203">
        <f t="shared" si="348"/>
        <v>3050.9945013916231</v>
      </c>
      <c r="U1220" s="203">
        <v>3268.7540560722291</v>
      </c>
      <c r="V1220" s="210">
        <v>3268.7540560722291</v>
      </c>
      <c r="W1220" s="210">
        <f t="shared" si="341"/>
        <v>3268.7540560722291</v>
      </c>
      <c r="X1220" s="210">
        <f t="shared" si="342"/>
        <v>217.75955468060602</v>
      </c>
      <c r="Y1220" s="205">
        <v>0</v>
      </c>
      <c r="Z1220" s="205">
        <v>0</v>
      </c>
      <c r="AA1220" s="205">
        <v>0</v>
      </c>
      <c r="AB1220" s="205">
        <v>0</v>
      </c>
      <c r="AC1220" s="205">
        <v>0</v>
      </c>
      <c r="AD1220" s="205">
        <v>0</v>
      </c>
      <c r="AE1220" s="205">
        <v>0</v>
      </c>
      <c r="AF1220" s="211">
        <v>0</v>
      </c>
      <c r="AG1220" s="205">
        <v>1080</v>
      </c>
      <c r="AH1220" s="211">
        <f t="shared" si="349"/>
        <v>3268.7540560722291</v>
      </c>
      <c r="AI1220" s="205">
        <v>0</v>
      </c>
      <c r="AJ1220" s="205">
        <v>0</v>
      </c>
      <c r="AK1220" s="205">
        <v>0</v>
      </c>
      <c r="AL1220" s="211">
        <v>0</v>
      </c>
      <c r="AM1220" s="205">
        <v>0</v>
      </c>
      <c r="AN1220" s="205">
        <v>0</v>
      </c>
      <c r="AO1220" s="211">
        <v>0</v>
      </c>
      <c r="AP1220" s="205">
        <v>0</v>
      </c>
      <c r="AQ1220" s="204">
        <v>0</v>
      </c>
      <c r="AR1220" s="204">
        <v>0</v>
      </c>
    </row>
    <row r="1221" spans="1:44" s="204" customFormat="1" ht="36" customHeight="1">
      <c r="A1221" s="204">
        <v>1</v>
      </c>
      <c r="B1221" s="207">
        <f>SUBTOTAL(103,$A$1027:A1221)</f>
        <v>192</v>
      </c>
      <c r="C1221" s="197" t="s">
        <v>1126</v>
      </c>
      <c r="D1221" s="199">
        <v>1937</v>
      </c>
      <c r="E1221" s="199"/>
      <c r="F1221" s="208" t="s">
        <v>262</v>
      </c>
      <c r="G1221" s="199" t="s">
        <v>302</v>
      </c>
      <c r="H1221" s="199" t="s">
        <v>302</v>
      </c>
      <c r="I1221" s="203">
        <v>2626</v>
      </c>
      <c r="J1221" s="203">
        <v>2536</v>
      </c>
      <c r="K1221" s="203">
        <v>2536</v>
      </c>
      <c r="L1221" s="209">
        <v>96</v>
      </c>
      <c r="M1221" s="199" t="s">
        <v>260</v>
      </c>
      <c r="N1221" s="199" t="s">
        <v>264</v>
      </c>
      <c r="O1221" s="202" t="s">
        <v>777</v>
      </c>
      <c r="P1221" s="203">
        <v>2332950.83</v>
      </c>
      <c r="Q1221" s="203">
        <v>0</v>
      </c>
      <c r="R1221" s="203">
        <v>0</v>
      </c>
      <c r="S1221" s="203">
        <f t="shared" si="346"/>
        <v>2332950.83</v>
      </c>
      <c r="T1221" s="203">
        <f>P1221/I1221</f>
        <v>888.40473343488202</v>
      </c>
      <c r="U1221" s="203">
        <v>3557.73</v>
      </c>
      <c r="V1221" s="210">
        <v>3557.73</v>
      </c>
      <c r="W1221" s="210">
        <f t="shared" si="341"/>
        <v>3557.73</v>
      </c>
      <c r="X1221" s="210">
        <f t="shared" si="342"/>
        <v>2669.325266565118</v>
      </c>
      <c r="Y1221" s="205">
        <v>113.09</v>
      </c>
      <c r="Z1221" s="205">
        <v>0</v>
      </c>
      <c r="AA1221" s="205">
        <v>3259.66</v>
      </c>
      <c r="AB1221" s="205">
        <v>184.98</v>
      </c>
      <c r="AC1221" s="205">
        <v>0</v>
      </c>
      <c r="AD1221" s="205">
        <v>0</v>
      </c>
      <c r="AE1221" s="205">
        <v>0</v>
      </c>
      <c r="AF1221" s="211">
        <v>0</v>
      </c>
      <c r="AG1221" s="205">
        <v>0</v>
      </c>
      <c r="AH1221" s="205">
        <v>0</v>
      </c>
      <c r="AI1221" s="205">
        <v>0</v>
      </c>
      <c r="AJ1221" s="205">
        <v>0</v>
      </c>
      <c r="AK1221" s="205">
        <v>0</v>
      </c>
      <c r="AL1221" s="211">
        <v>0</v>
      </c>
      <c r="AM1221" s="205">
        <v>0</v>
      </c>
      <c r="AN1221" s="205">
        <v>0</v>
      </c>
      <c r="AO1221" s="211">
        <v>0</v>
      </c>
      <c r="AP1221" s="205">
        <v>0</v>
      </c>
      <c r="AQ1221" s="204">
        <v>0</v>
      </c>
      <c r="AR1221" s="204">
        <v>0</v>
      </c>
    </row>
    <row r="1222" spans="1:44" s="204" customFormat="1" ht="36" customHeight="1">
      <c r="A1222" s="204">
        <v>1</v>
      </c>
      <c r="B1222" s="207">
        <f>SUBTOTAL(103,$A$1027:A1222)</f>
        <v>193</v>
      </c>
      <c r="C1222" s="197" t="s">
        <v>741</v>
      </c>
      <c r="D1222" s="199">
        <v>1959</v>
      </c>
      <c r="E1222" s="199"/>
      <c r="F1222" s="208" t="s">
        <v>330</v>
      </c>
      <c r="G1222" s="199">
        <v>3</v>
      </c>
      <c r="H1222" s="199" t="s">
        <v>297</v>
      </c>
      <c r="I1222" s="200">
        <v>1267.5</v>
      </c>
      <c r="J1222" s="200">
        <v>1160</v>
      </c>
      <c r="K1222" s="200">
        <v>785.9</v>
      </c>
      <c r="L1222" s="209">
        <v>31</v>
      </c>
      <c r="M1222" s="199" t="s">
        <v>260</v>
      </c>
      <c r="N1222" s="199" t="s">
        <v>261</v>
      </c>
      <c r="O1222" s="202" t="s">
        <v>263</v>
      </c>
      <c r="P1222" s="203">
        <v>4361618.72</v>
      </c>
      <c r="Q1222" s="203">
        <v>0</v>
      </c>
      <c r="R1222" s="203">
        <v>0</v>
      </c>
      <c r="S1222" s="203">
        <f t="shared" si="346"/>
        <v>4361618.72</v>
      </c>
      <c r="T1222" s="203">
        <f t="shared" si="348"/>
        <v>3441.1193057199207</v>
      </c>
      <c r="U1222" s="203">
        <v>4854.2466272189349</v>
      </c>
      <c r="V1222" s="210">
        <v>4854.2466272189349</v>
      </c>
      <c r="W1222" s="210">
        <f t="shared" si="341"/>
        <v>4854.2466272189349</v>
      </c>
      <c r="X1222" s="210">
        <f t="shared" si="342"/>
        <v>1413.1273214990142</v>
      </c>
      <c r="Y1222" s="205">
        <v>0</v>
      </c>
      <c r="Z1222" s="205">
        <v>0</v>
      </c>
      <c r="AA1222" s="205">
        <v>0</v>
      </c>
      <c r="AB1222" s="205">
        <v>0</v>
      </c>
      <c r="AC1222" s="205">
        <v>0</v>
      </c>
      <c r="AD1222" s="205">
        <v>0</v>
      </c>
      <c r="AE1222" s="205">
        <v>0</v>
      </c>
      <c r="AF1222" s="211">
        <v>0</v>
      </c>
      <c r="AG1222" s="205">
        <v>690</v>
      </c>
      <c r="AH1222" s="211">
        <f t="shared" ref="AH1222:AH1223" si="350">8917.04*AG1222/I1222</f>
        <v>4854.2466272189349</v>
      </c>
      <c r="AI1222" s="205">
        <v>0</v>
      </c>
      <c r="AJ1222" s="205">
        <v>0</v>
      </c>
      <c r="AK1222" s="205">
        <v>0</v>
      </c>
      <c r="AL1222" s="211">
        <v>0</v>
      </c>
      <c r="AM1222" s="205">
        <v>0</v>
      </c>
      <c r="AN1222" s="205">
        <v>0</v>
      </c>
      <c r="AO1222" s="211">
        <v>0</v>
      </c>
      <c r="AP1222" s="205">
        <v>0</v>
      </c>
      <c r="AQ1222" s="204">
        <v>0</v>
      </c>
      <c r="AR1222" s="204">
        <v>0</v>
      </c>
    </row>
    <row r="1223" spans="1:44" s="204" customFormat="1" ht="36" customHeight="1">
      <c r="A1223" s="204">
        <v>1</v>
      </c>
      <c r="B1223" s="207">
        <f>SUBTOTAL(103,$A$1027:A1223)</f>
        <v>194</v>
      </c>
      <c r="C1223" s="197" t="s">
        <v>746</v>
      </c>
      <c r="D1223" s="199">
        <v>1966</v>
      </c>
      <c r="E1223" s="199"/>
      <c r="F1223" s="208" t="s">
        <v>262</v>
      </c>
      <c r="G1223" s="199">
        <v>4</v>
      </c>
      <c r="H1223" s="199" t="s">
        <v>302</v>
      </c>
      <c r="I1223" s="200">
        <v>3436.5</v>
      </c>
      <c r="J1223" s="200">
        <v>2673</v>
      </c>
      <c r="K1223" s="200">
        <v>2483.9</v>
      </c>
      <c r="L1223" s="209">
        <v>109</v>
      </c>
      <c r="M1223" s="199" t="s">
        <v>260</v>
      </c>
      <c r="N1223" s="199" t="s">
        <v>264</v>
      </c>
      <c r="O1223" s="202" t="s">
        <v>770</v>
      </c>
      <c r="P1223" s="203">
        <v>7294649.2800000003</v>
      </c>
      <c r="Q1223" s="203">
        <v>0</v>
      </c>
      <c r="R1223" s="203">
        <v>0</v>
      </c>
      <c r="S1223" s="203">
        <f t="shared" si="346"/>
        <v>7294649.2800000003</v>
      </c>
      <c r="T1223" s="203">
        <f t="shared" si="348"/>
        <v>2122.6973024879967</v>
      </c>
      <c r="U1223" s="203">
        <v>2994.4024909064456</v>
      </c>
      <c r="V1223" s="210">
        <v>2994.4024909064456</v>
      </c>
      <c r="W1223" s="210">
        <f t="shared" si="341"/>
        <v>2994.4024909064456</v>
      </c>
      <c r="X1223" s="210">
        <f t="shared" si="342"/>
        <v>871.70518841844887</v>
      </c>
      <c r="Y1223" s="205">
        <v>0</v>
      </c>
      <c r="Z1223" s="205">
        <v>0</v>
      </c>
      <c r="AA1223" s="205">
        <v>0</v>
      </c>
      <c r="AB1223" s="205">
        <v>0</v>
      </c>
      <c r="AC1223" s="205">
        <v>0</v>
      </c>
      <c r="AD1223" s="205">
        <v>0</v>
      </c>
      <c r="AE1223" s="205">
        <v>0</v>
      </c>
      <c r="AF1223" s="211">
        <v>0</v>
      </c>
      <c r="AG1223" s="205">
        <v>1154</v>
      </c>
      <c r="AH1223" s="211">
        <f t="shared" si="350"/>
        <v>2994.4024909064456</v>
      </c>
      <c r="AI1223" s="205">
        <v>0</v>
      </c>
      <c r="AJ1223" s="205">
        <v>0</v>
      </c>
      <c r="AK1223" s="205">
        <v>0</v>
      </c>
      <c r="AL1223" s="211">
        <v>0</v>
      </c>
      <c r="AM1223" s="205">
        <v>0</v>
      </c>
      <c r="AN1223" s="205">
        <v>0</v>
      </c>
      <c r="AO1223" s="211">
        <v>0</v>
      </c>
      <c r="AP1223" s="205">
        <v>0</v>
      </c>
      <c r="AQ1223" s="204">
        <v>0</v>
      </c>
      <c r="AR1223" s="204">
        <v>0</v>
      </c>
    </row>
    <row r="1224" spans="1:44" s="204" customFormat="1" ht="36" customHeight="1">
      <c r="B1224" s="197" t="s">
        <v>727</v>
      </c>
      <c r="C1224" s="212"/>
      <c r="D1224" s="199" t="s">
        <v>857</v>
      </c>
      <c r="E1224" s="199" t="s">
        <v>857</v>
      </c>
      <c r="F1224" s="199" t="s">
        <v>857</v>
      </c>
      <c r="G1224" s="199" t="s">
        <v>857</v>
      </c>
      <c r="H1224" s="199" t="s">
        <v>857</v>
      </c>
      <c r="I1224" s="200">
        <f>SUM(I1225:I1231)</f>
        <v>46582</v>
      </c>
      <c r="J1224" s="200">
        <f>SUM(J1225:J1231)</f>
        <v>39565.199999999997</v>
      </c>
      <c r="K1224" s="200">
        <f>SUM(K1225:K1231)</f>
        <v>39055.1</v>
      </c>
      <c r="L1224" s="201">
        <f>SUM(L1225:L1231)</f>
        <v>1855</v>
      </c>
      <c r="M1224" s="199" t="s">
        <v>857</v>
      </c>
      <c r="N1224" s="199" t="s">
        <v>857</v>
      </c>
      <c r="O1224" s="202" t="s">
        <v>857</v>
      </c>
      <c r="P1224" s="200">
        <v>83753393.359999999</v>
      </c>
      <c r="Q1224" s="200">
        <f>SUM(Q1225:Q1231)</f>
        <v>0</v>
      </c>
      <c r="R1224" s="200">
        <f>SUM(R1225:R1231)</f>
        <v>0</v>
      </c>
      <c r="S1224" s="200">
        <f>SUM(S1225:S1231)</f>
        <v>83753393.359999999</v>
      </c>
      <c r="T1224" s="203">
        <f t="shared" si="348"/>
        <v>1797.9776171053197</v>
      </c>
      <c r="U1224" s="203">
        <f>MAX(U1225:U1231)</f>
        <v>5633.9843169275355</v>
      </c>
      <c r="W1224" s="217"/>
      <c r="Y1224" s="205">
        <v>1086870.02</v>
      </c>
      <c r="Z1224" s="205">
        <v>2745741.84</v>
      </c>
      <c r="AA1224" s="205">
        <v>5093308.42</v>
      </c>
      <c r="AB1224" s="205">
        <v>1885121.82</v>
      </c>
      <c r="AC1224" s="205">
        <v>3664116.1399999997</v>
      </c>
      <c r="AD1224" s="205">
        <v>0</v>
      </c>
      <c r="AE1224" s="205">
        <v>0</v>
      </c>
      <c r="AF1224" s="205">
        <v>0</v>
      </c>
      <c r="AG1224" s="205">
        <v>2148</v>
      </c>
      <c r="AH1224" s="205">
        <v>17898215.32</v>
      </c>
      <c r="AI1224" s="205">
        <v>0</v>
      </c>
      <c r="AJ1224" s="205">
        <v>0</v>
      </c>
      <c r="AK1224" s="205">
        <v>20595.699999999997</v>
      </c>
      <c r="AL1224" s="205">
        <v>49208066.689999998</v>
      </c>
      <c r="AM1224" s="205">
        <v>0</v>
      </c>
      <c r="AN1224" s="205">
        <v>0</v>
      </c>
      <c r="AO1224" s="205">
        <v>0</v>
      </c>
      <c r="AP1224" s="205">
        <v>0</v>
      </c>
      <c r="AQ1224" s="204">
        <v>0</v>
      </c>
      <c r="AR1224" s="204">
        <v>0</v>
      </c>
    </row>
    <row r="1225" spans="1:44" s="204" customFormat="1" ht="36" customHeight="1">
      <c r="A1225" s="204">
        <v>1</v>
      </c>
      <c r="B1225" s="207">
        <f>SUBTOTAL(103,$A$1027:A1225)</f>
        <v>195</v>
      </c>
      <c r="C1225" s="197" t="s">
        <v>375</v>
      </c>
      <c r="D1225" s="199">
        <v>1981</v>
      </c>
      <c r="E1225" s="199">
        <v>2016</v>
      </c>
      <c r="F1225" s="208" t="s">
        <v>305</v>
      </c>
      <c r="G1225" s="199">
        <v>5</v>
      </c>
      <c r="H1225" s="199" t="s">
        <v>345</v>
      </c>
      <c r="I1225" s="200">
        <v>3982.4</v>
      </c>
      <c r="J1225" s="200">
        <v>3501.5</v>
      </c>
      <c r="K1225" s="200">
        <v>3375.6</v>
      </c>
      <c r="L1225" s="209">
        <v>165</v>
      </c>
      <c r="M1225" s="199" t="s">
        <v>260</v>
      </c>
      <c r="N1225" s="199" t="s">
        <v>264</v>
      </c>
      <c r="O1225" s="202" t="s">
        <v>313</v>
      </c>
      <c r="P1225" s="203">
        <v>7550257.2599999998</v>
      </c>
      <c r="Q1225" s="203">
        <v>0</v>
      </c>
      <c r="R1225" s="203">
        <v>0</v>
      </c>
      <c r="S1225" s="203">
        <f t="shared" ref="S1225:S1231" si="351">P1225-Q1225-R1225</f>
        <v>7550257.2599999998</v>
      </c>
      <c r="T1225" s="203">
        <f t="shared" si="348"/>
        <v>1895.9063027320208</v>
      </c>
      <c r="U1225" s="203">
        <v>4630.9400000000005</v>
      </c>
      <c r="V1225" s="210">
        <v>4630.9400000000005</v>
      </c>
      <c r="W1225" s="210">
        <f t="shared" ref="W1225:W1231" si="352">Y1225+Z1225+AA1225+AB1225+AC1225+AF1225+AH1225+AJ1225+AL1225+AN1225+AO1225+AP1225+AQ1225+AR1225</f>
        <v>4630.9400000000005</v>
      </c>
      <c r="X1225" s="210">
        <f t="shared" ref="X1225:X1231" si="353">U1225-T1225</f>
        <v>2735.0336972679797</v>
      </c>
      <c r="Y1225" s="205">
        <v>113.09</v>
      </c>
      <c r="Z1225" s="205">
        <v>262.75</v>
      </c>
      <c r="AA1225" s="205">
        <v>3259.66</v>
      </c>
      <c r="AB1225" s="205">
        <v>184.98</v>
      </c>
      <c r="AC1225" s="205">
        <v>810.46</v>
      </c>
      <c r="AD1225" s="205">
        <v>0</v>
      </c>
      <c r="AE1225" s="205">
        <v>0</v>
      </c>
      <c r="AF1225" s="211">
        <v>0</v>
      </c>
      <c r="AG1225" s="205">
        <v>0</v>
      </c>
      <c r="AH1225" s="205">
        <v>0</v>
      </c>
      <c r="AI1225" s="205">
        <v>0</v>
      </c>
      <c r="AJ1225" s="205">
        <v>0</v>
      </c>
      <c r="AK1225" s="205">
        <v>0</v>
      </c>
      <c r="AL1225" s="211">
        <v>0</v>
      </c>
      <c r="AM1225" s="205">
        <v>0</v>
      </c>
      <c r="AN1225" s="205">
        <v>0</v>
      </c>
      <c r="AO1225" s="211">
        <v>0</v>
      </c>
      <c r="AP1225" s="205">
        <v>0</v>
      </c>
      <c r="AQ1225" s="204">
        <v>0</v>
      </c>
      <c r="AR1225" s="204">
        <v>0</v>
      </c>
    </row>
    <row r="1226" spans="1:44" s="204" customFormat="1" ht="36" customHeight="1">
      <c r="A1226" s="204">
        <v>1</v>
      </c>
      <c r="B1226" s="207">
        <f>SUBTOTAL(103,$A$1027:A1226)</f>
        <v>196</v>
      </c>
      <c r="C1226" s="197" t="s">
        <v>376</v>
      </c>
      <c r="D1226" s="199">
        <v>1999</v>
      </c>
      <c r="E1226" s="199">
        <v>2016</v>
      </c>
      <c r="F1226" s="208" t="s">
        <v>305</v>
      </c>
      <c r="G1226" s="199">
        <v>9</v>
      </c>
      <c r="H1226" s="199" t="s">
        <v>302</v>
      </c>
      <c r="I1226" s="200">
        <v>9730.2999999999993</v>
      </c>
      <c r="J1226" s="200">
        <v>8665.1</v>
      </c>
      <c r="K1226" s="200">
        <v>8342.7000000000007</v>
      </c>
      <c r="L1226" s="209">
        <v>382</v>
      </c>
      <c r="M1226" s="199" t="s">
        <v>260</v>
      </c>
      <c r="N1226" s="199" t="s">
        <v>264</v>
      </c>
      <c r="O1226" s="202" t="s">
        <v>313</v>
      </c>
      <c r="P1226" s="203">
        <v>23329986.66</v>
      </c>
      <c r="Q1226" s="203">
        <v>0</v>
      </c>
      <c r="R1226" s="203">
        <v>0</v>
      </c>
      <c r="S1226" s="203">
        <f t="shared" si="351"/>
        <v>23329986.66</v>
      </c>
      <c r="T1226" s="203">
        <f>P1226/I1226</f>
        <v>2397.6636547691232</v>
      </c>
      <c r="U1226" s="203">
        <v>5633.9843169275355</v>
      </c>
      <c r="V1226" s="210">
        <v>5633.9843169275355</v>
      </c>
      <c r="W1226" s="210">
        <f t="shared" si="352"/>
        <v>5633.9843169275355</v>
      </c>
      <c r="X1226" s="210">
        <f t="shared" si="353"/>
        <v>3236.3206621584122</v>
      </c>
      <c r="Y1226" s="205">
        <v>0</v>
      </c>
      <c r="Z1226" s="205">
        <v>0</v>
      </c>
      <c r="AA1226" s="205">
        <v>0</v>
      </c>
      <c r="AB1226" s="205">
        <v>0</v>
      </c>
      <c r="AC1226" s="205">
        <v>0</v>
      </c>
      <c r="AD1226" s="205">
        <v>0</v>
      </c>
      <c r="AE1226" s="205">
        <v>0</v>
      </c>
      <c r="AF1226" s="211">
        <v>0</v>
      </c>
      <c r="AG1226" s="205">
        <v>0</v>
      </c>
      <c r="AH1226" s="205">
        <v>0</v>
      </c>
      <c r="AI1226" s="205">
        <v>0</v>
      </c>
      <c r="AJ1226" s="205">
        <v>0</v>
      </c>
      <c r="AK1226" s="205">
        <v>7025.9</v>
      </c>
      <c r="AL1226" s="211">
        <f t="shared" ref="AL1226:AL1227" si="354">7802.61*AK1226/I1226</f>
        <v>5633.9843169275355</v>
      </c>
      <c r="AM1226" s="205">
        <v>0</v>
      </c>
      <c r="AN1226" s="205">
        <v>0</v>
      </c>
      <c r="AO1226" s="211">
        <v>0</v>
      </c>
      <c r="AP1226" s="205">
        <v>0</v>
      </c>
      <c r="AQ1226" s="204">
        <v>0</v>
      </c>
      <c r="AR1226" s="204">
        <v>0</v>
      </c>
    </row>
    <row r="1227" spans="1:44" s="204" customFormat="1" ht="36" customHeight="1">
      <c r="A1227" s="204">
        <v>1</v>
      </c>
      <c r="B1227" s="207">
        <f>SUBTOTAL(103,$A$1027:A1227)</f>
        <v>197</v>
      </c>
      <c r="C1227" s="197" t="s">
        <v>374</v>
      </c>
      <c r="D1227" s="199">
        <v>1973</v>
      </c>
      <c r="E1227" s="199">
        <v>2017</v>
      </c>
      <c r="F1227" s="208" t="s">
        <v>312</v>
      </c>
      <c r="G1227" s="199">
        <v>5</v>
      </c>
      <c r="H1227" s="199" t="s">
        <v>345</v>
      </c>
      <c r="I1227" s="200">
        <v>3822.6</v>
      </c>
      <c r="J1227" s="200">
        <v>3360.4</v>
      </c>
      <c r="K1227" s="200">
        <v>3360.4</v>
      </c>
      <c r="L1227" s="209">
        <v>155</v>
      </c>
      <c r="M1227" s="199" t="s">
        <v>260</v>
      </c>
      <c r="N1227" s="199" t="s">
        <v>264</v>
      </c>
      <c r="O1227" s="202" t="s">
        <v>314</v>
      </c>
      <c r="P1227" s="203">
        <v>6936710</v>
      </c>
      <c r="Q1227" s="203">
        <v>0</v>
      </c>
      <c r="R1227" s="203">
        <v>0</v>
      </c>
      <c r="S1227" s="203">
        <f t="shared" si="351"/>
        <v>6936710</v>
      </c>
      <c r="T1227" s="203">
        <f>P1227/I1227</f>
        <v>1814.6575629152933</v>
      </c>
      <c r="U1227" s="203">
        <v>5055.7957173128234</v>
      </c>
      <c r="V1227" s="210">
        <v>5055.7957173128234</v>
      </c>
      <c r="W1227" s="210">
        <f t="shared" si="352"/>
        <v>5055.7957173128234</v>
      </c>
      <c r="X1227" s="210">
        <f t="shared" si="353"/>
        <v>3241.1381543975303</v>
      </c>
      <c r="Y1227" s="205">
        <v>0</v>
      </c>
      <c r="Z1227" s="205">
        <v>0</v>
      </c>
      <c r="AA1227" s="205">
        <v>0</v>
      </c>
      <c r="AB1227" s="205">
        <v>0</v>
      </c>
      <c r="AC1227" s="205">
        <v>0</v>
      </c>
      <c r="AD1227" s="205">
        <v>0</v>
      </c>
      <c r="AE1227" s="205">
        <v>0</v>
      </c>
      <c r="AF1227" s="211">
        <v>0</v>
      </c>
      <c r="AG1227" s="205">
        <v>0</v>
      </c>
      <c r="AH1227" s="205">
        <v>0</v>
      </c>
      <c r="AI1227" s="205">
        <v>0</v>
      </c>
      <c r="AJ1227" s="205">
        <v>0</v>
      </c>
      <c r="AK1227" s="205">
        <v>2476.9</v>
      </c>
      <c r="AL1227" s="211">
        <f t="shared" si="354"/>
        <v>5055.7957173128234</v>
      </c>
      <c r="AM1227" s="205">
        <v>0</v>
      </c>
      <c r="AN1227" s="205">
        <v>0</v>
      </c>
      <c r="AO1227" s="211">
        <v>0</v>
      </c>
      <c r="AP1227" s="205">
        <v>0</v>
      </c>
      <c r="AQ1227" s="204">
        <v>0</v>
      </c>
      <c r="AR1227" s="204">
        <v>0</v>
      </c>
    </row>
    <row r="1228" spans="1:44" s="204" customFormat="1" ht="36" customHeight="1">
      <c r="A1228" s="204">
        <v>1</v>
      </c>
      <c r="B1228" s="207">
        <f>SUBTOTAL(103,$A$1027:A1228)</f>
        <v>198</v>
      </c>
      <c r="C1228" s="197" t="s">
        <v>2237</v>
      </c>
      <c r="D1228" s="199">
        <v>2004</v>
      </c>
      <c r="E1228" s="199"/>
      <c r="F1228" s="208" t="s">
        <v>312</v>
      </c>
      <c r="G1228" s="199" t="s">
        <v>345</v>
      </c>
      <c r="H1228" s="199" t="s">
        <v>345</v>
      </c>
      <c r="I1228" s="203">
        <v>6988.9</v>
      </c>
      <c r="J1228" s="203">
        <v>6308.3</v>
      </c>
      <c r="K1228" s="203">
        <v>6308.3</v>
      </c>
      <c r="L1228" s="209">
        <v>305</v>
      </c>
      <c r="M1228" s="199" t="s">
        <v>260</v>
      </c>
      <c r="N1228" s="199" t="s">
        <v>264</v>
      </c>
      <c r="O1228" s="202" t="s">
        <v>313</v>
      </c>
      <c r="P1228" s="203">
        <v>18366688.550000001</v>
      </c>
      <c r="Q1228" s="203">
        <v>0</v>
      </c>
      <c r="R1228" s="203">
        <v>0</v>
      </c>
      <c r="S1228" s="203">
        <f t="shared" si="351"/>
        <v>18366688.550000001</v>
      </c>
      <c r="T1228" s="203">
        <f>P1228/I1228</f>
        <v>2627.9798752307233</v>
      </c>
      <c r="U1228" s="203">
        <v>2740.6032308374711</v>
      </c>
      <c r="V1228" s="210">
        <v>2740.6032308374711</v>
      </c>
      <c r="W1228" s="210">
        <f t="shared" si="352"/>
        <v>2740.6032308374711</v>
      </c>
      <c r="X1228" s="210">
        <f t="shared" si="353"/>
        <v>112.62335560674774</v>
      </c>
      <c r="Y1228" s="205">
        <v>0</v>
      </c>
      <c r="Z1228" s="205">
        <v>0</v>
      </c>
      <c r="AA1228" s="205">
        <v>0</v>
      </c>
      <c r="AB1228" s="205">
        <v>0</v>
      </c>
      <c r="AC1228" s="205">
        <v>0</v>
      </c>
      <c r="AD1228" s="205">
        <v>0</v>
      </c>
      <c r="AE1228" s="205">
        <v>0</v>
      </c>
      <c r="AF1228" s="211">
        <v>0</v>
      </c>
      <c r="AG1228" s="205">
        <v>2148</v>
      </c>
      <c r="AH1228" s="211">
        <f>8917.04*AG1228/I1228</f>
        <v>2740.6032308374711</v>
      </c>
      <c r="AI1228" s="205">
        <v>0</v>
      </c>
      <c r="AJ1228" s="205">
        <v>0</v>
      </c>
      <c r="AK1228" s="205">
        <v>0</v>
      </c>
      <c r="AL1228" s="211">
        <v>0</v>
      </c>
      <c r="AM1228" s="205">
        <v>0</v>
      </c>
      <c r="AN1228" s="205">
        <v>0</v>
      </c>
      <c r="AO1228" s="211">
        <v>0</v>
      </c>
      <c r="AP1228" s="205">
        <v>0</v>
      </c>
      <c r="AQ1228" s="204">
        <v>0</v>
      </c>
      <c r="AR1228" s="204">
        <v>0</v>
      </c>
    </row>
    <row r="1229" spans="1:44" s="204" customFormat="1" ht="36" customHeight="1">
      <c r="A1229" s="204">
        <v>1</v>
      </c>
      <c r="B1229" s="207">
        <f>SUBTOTAL(103,$A$1027:A1229)</f>
        <v>199</v>
      </c>
      <c r="C1229" s="197" t="s">
        <v>1604</v>
      </c>
      <c r="D1229" s="199">
        <v>1981</v>
      </c>
      <c r="E1229" s="199">
        <v>2015</v>
      </c>
      <c r="F1229" s="208" t="s">
        <v>312</v>
      </c>
      <c r="G1229" s="199">
        <v>5</v>
      </c>
      <c r="H1229" s="199" t="s">
        <v>345</v>
      </c>
      <c r="I1229" s="200">
        <v>3965.2</v>
      </c>
      <c r="J1229" s="200">
        <v>3485.8</v>
      </c>
      <c r="K1229" s="200">
        <v>3424</v>
      </c>
      <c r="L1229" s="209">
        <v>178</v>
      </c>
      <c r="M1229" s="199" t="s">
        <v>260</v>
      </c>
      <c r="N1229" s="199" t="s">
        <v>264</v>
      </c>
      <c r="O1229" s="202" t="s">
        <v>314</v>
      </c>
      <c r="P1229" s="203">
        <v>7442028.3499999996</v>
      </c>
      <c r="Q1229" s="203">
        <v>0</v>
      </c>
      <c r="R1229" s="203">
        <v>0</v>
      </c>
      <c r="S1229" s="203">
        <f t="shared" si="351"/>
        <v>7442028.3499999996</v>
      </c>
      <c r="T1229" s="203">
        <f t="shared" si="348"/>
        <v>1876.8355568445475</v>
      </c>
      <c r="U1229" s="203">
        <v>4630.9400000000005</v>
      </c>
      <c r="V1229" s="210">
        <v>4630.9400000000005</v>
      </c>
      <c r="W1229" s="210">
        <f t="shared" si="352"/>
        <v>4630.9400000000005</v>
      </c>
      <c r="X1229" s="210">
        <f t="shared" si="353"/>
        <v>2754.1044431554528</v>
      </c>
      <c r="Y1229" s="205">
        <v>113.09</v>
      </c>
      <c r="Z1229" s="205">
        <v>262.75</v>
      </c>
      <c r="AA1229" s="205">
        <v>3259.66</v>
      </c>
      <c r="AB1229" s="205">
        <v>184.98</v>
      </c>
      <c r="AC1229" s="205">
        <v>810.46</v>
      </c>
      <c r="AD1229" s="205">
        <v>0</v>
      </c>
      <c r="AE1229" s="205">
        <v>0</v>
      </c>
      <c r="AF1229" s="211">
        <v>0</v>
      </c>
      <c r="AG1229" s="205">
        <v>0</v>
      </c>
      <c r="AH1229" s="205">
        <v>0</v>
      </c>
      <c r="AI1229" s="205">
        <v>0</v>
      </c>
      <c r="AJ1229" s="205">
        <v>0</v>
      </c>
      <c r="AK1229" s="205">
        <v>0</v>
      </c>
      <c r="AL1229" s="211">
        <v>0</v>
      </c>
      <c r="AM1229" s="205">
        <v>0</v>
      </c>
      <c r="AN1229" s="205">
        <v>0</v>
      </c>
      <c r="AO1229" s="211">
        <v>0</v>
      </c>
      <c r="AP1229" s="205">
        <v>0</v>
      </c>
      <c r="AQ1229" s="204">
        <v>0</v>
      </c>
      <c r="AR1229" s="204">
        <v>0</v>
      </c>
    </row>
    <row r="1230" spans="1:44" s="204" customFormat="1" ht="36" customHeight="1">
      <c r="A1230" s="204">
        <v>1</v>
      </c>
      <c r="B1230" s="207">
        <f>SUBTOTAL(103,$A$1027:A1230)</f>
        <v>200</v>
      </c>
      <c r="C1230" s="197" t="s">
        <v>1871</v>
      </c>
      <c r="D1230" s="199">
        <v>1975</v>
      </c>
      <c r="E1230" s="199"/>
      <c r="F1230" s="208" t="s">
        <v>312</v>
      </c>
      <c r="G1230" s="199" t="s">
        <v>345</v>
      </c>
      <c r="H1230" s="199" t="s">
        <v>345</v>
      </c>
      <c r="I1230" s="203">
        <v>5911.9</v>
      </c>
      <c r="J1230" s="203">
        <v>3394.8</v>
      </c>
      <c r="K1230" s="203">
        <v>3394.8</v>
      </c>
      <c r="L1230" s="209">
        <v>170</v>
      </c>
      <c r="M1230" s="199" t="s">
        <v>260</v>
      </c>
      <c r="N1230" s="199" t="s">
        <v>264</v>
      </c>
      <c r="O1230" s="202" t="s">
        <v>313</v>
      </c>
      <c r="P1230" s="203">
        <v>5812472.5700000003</v>
      </c>
      <c r="Q1230" s="203">
        <v>0</v>
      </c>
      <c r="R1230" s="203">
        <v>0</v>
      </c>
      <c r="S1230" s="203">
        <f t="shared" si="351"/>
        <v>5812472.5700000003</v>
      </c>
      <c r="T1230" s="203">
        <f t="shared" si="348"/>
        <v>983.18181464503812</v>
      </c>
      <c r="U1230" s="203">
        <v>3295.4442580219556</v>
      </c>
      <c r="V1230" s="210">
        <v>3295.4442580219556</v>
      </c>
      <c r="W1230" s="210">
        <f t="shared" si="352"/>
        <v>3295.4442580219556</v>
      </c>
      <c r="X1230" s="210">
        <f t="shared" si="353"/>
        <v>2312.2624433769174</v>
      </c>
      <c r="Y1230" s="205">
        <v>0</v>
      </c>
      <c r="Z1230" s="205">
        <v>0</v>
      </c>
      <c r="AA1230" s="205">
        <v>0</v>
      </c>
      <c r="AB1230" s="205">
        <v>0</v>
      </c>
      <c r="AC1230" s="205">
        <v>0</v>
      </c>
      <c r="AD1230" s="205">
        <v>0</v>
      </c>
      <c r="AE1230" s="205">
        <v>0</v>
      </c>
      <c r="AF1230" s="211">
        <v>0</v>
      </c>
      <c r="AG1230" s="205">
        <v>0</v>
      </c>
      <c r="AH1230" s="205">
        <v>0</v>
      </c>
      <c r="AI1230" s="205">
        <v>0</v>
      </c>
      <c r="AJ1230" s="205">
        <v>0</v>
      </c>
      <c r="AK1230" s="205">
        <v>2496.9</v>
      </c>
      <c r="AL1230" s="211">
        <f t="shared" ref="AL1230:AL1231" si="355">7802.61*AK1230/I1230</f>
        <v>3295.4442580219556</v>
      </c>
      <c r="AM1230" s="205">
        <v>0</v>
      </c>
      <c r="AN1230" s="205">
        <v>0</v>
      </c>
      <c r="AO1230" s="211">
        <v>0</v>
      </c>
      <c r="AP1230" s="205">
        <v>0</v>
      </c>
      <c r="AQ1230" s="204">
        <v>0</v>
      </c>
      <c r="AR1230" s="204">
        <v>0</v>
      </c>
    </row>
    <row r="1231" spans="1:44" s="204" customFormat="1" ht="36" customHeight="1">
      <c r="A1231" s="204">
        <v>1</v>
      </c>
      <c r="B1231" s="207">
        <f>SUBTOTAL(103,$A$1027:A1231)</f>
        <v>201</v>
      </c>
      <c r="C1231" s="197" t="s">
        <v>372</v>
      </c>
      <c r="D1231" s="199">
        <v>1995</v>
      </c>
      <c r="E1231" s="199">
        <v>2015</v>
      </c>
      <c r="F1231" s="208" t="s">
        <v>305</v>
      </c>
      <c r="G1231" s="199">
        <v>9</v>
      </c>
      <c r="H1231" s="199" t="s">
        <v>345</v>
      </c>
      <c r="I1231" s="200">
        <v>12180.7</v>
      </c>
      <c r="J1231" s="200">
        <v>10849.3</v>
      </c>
      <c r="K1231" s="200">
        <v>10849.3</v>
      </c>
      <c r="L1231" s="209">
        <v>500</v>
      </c>
      <c r="M1231" s="199" t="s">
        <v>260</v>
      </c>
      <c r="N1231" s="199" t="s">
        <v>264</v>
      </c>
      <c r="O1231" s="202" t="s">
        <v>313</v>
      </c>
      <c r="P1231" s="203">
        <v>14315249.970000001</v>
      </c>
      <c r="Q1231" s="203">
        <v>0</v>
      </c>
      <c r="R1231" s="203">
        <v>0</v>
      </c>
      <c r="S1231" s="203">
        <f t="shared" si="351"/>
        <v>14315249.970000001</v>
      </c>
      <c r="T1231" s="203">
        <f t="shared" si="348"/>
        <v>1175.2403367622551</v>
      </c>
      <c r="U1231" s="203">
        <v>5506.3531291305089</v>
      </c>
      <c r="V1231" s="210">
        <v>5506.3531291305089</v>
      </c>
      <c r="W1231" s="210">
        <f t="shared" si="352"/>
        <v>5506.3531291305089</v>
      </c>
      <c r="X1231" s="210">
        <f t="shared" si="353"/>
        <v>4331.1127923682543</v>
      </c>
      <c r="Y1231" s="205">
        <v>0</v>
      </c>
      <c r="Z1231" s="205">
        <v>0</v>
      </c>
      <c r="AA1231" s="205">
        <v>0</v>
      </c>
      <c r="AB1231" s="205">
        <v>0</v>
      </c>
      <c r="AC1231" s="205">
        <v>0</v>
      </c>
      <c r="AD1231" s="205">
        <v>0</v>
      </c>
      <c r="AE1231" s="205">
        <v>0</v>
      </c>
      <c r="AF1231" s="211">
        <v>0</v>
      </c>
      <c r="AG1231" s="205">
        <v>0</v>
      </c>
      <c r="AH1231" s="205">
        <v>0</v>
      </c>
      <c r="AI1231" s="205">
        <v>0</v>
      </c>
      <c r="AJ1231" s="205">
        <v>0</v>
      </c>
      <c r="AK1231" s="205">
        <v>8596</v>
      </c>
      <c r="AL1231" s="211">
        <f t="shared" si="355"/>
        <v>5506.3531291305089</v>
      </c>
      <c r="AM1231" s="205">
        <v>0</v>
      </c>
      <c r="AN1231" s="205">
        <v>0</v>
      </c>
      <c r="AO1231" s="211">
        <v>0</v>
      </c>
      <c r="AP1231" s="205">
        <v>0</v>
      </c>
      <c r="AQ1231" s="204">
        <v>0</v>
      </c>
      <c r="AR1231" s="204">
        <v>0</v>
      </c>
    </row>
    <row r="1232" spans="1:44" s="204" customFormat="1" ht="36" customHeight="1">
      <c r="B1232" s="197" t="s">
        <v>782</v>
      </c>
      <c r="C1232" s="212"/>
      <c r="D1232" s="199" t="s">
        <v>857</v>
      </c>
      <c r="E1232" s="199" t="s">
        <v>857</v>
      </c>
      <c r="F1232" s="199" t="s">
        <v>857</v>
      </c>
      <c r="G1232" s="199" t="s">
        <v>857</v>
      </c>
      <c r="H1232" s="199" t="s">
        <v>857</v>
      </c>
      <c r="I1232" s="200">
        <f>SUM(I1233:I1249)</f>
        <v>71900.890000000014</v>
      </c>
      <c r="J1232" s="200">
        <f>SUM(J1233:J1249)</f>
        <v>60598.64</v>
      </c>
      <c r="K1232" s="200">
        <f>SUM(K1233:K1249)</f>
        <v>55470.229999999996</v>
      </c>
      <c r="L1232" s="201">
        <f>SUM(L1233:L1249)</f>
        <v>2739</v>
      </c>
      <c r="M1232" s="199" t="s">
        <v>857</v>
      </c>
      <c r="N1232" s="199" t="s">
        <v>857</v>
      </c>
      <c r="O1232" s="202" t="s">
        <v>857</v>
      </c>
      <c r="P1232" s="200">
        <v>137626737.23000002</v>
      </c>
      <c r="Q1232" s="200">
        <f>SUM(Q1233:Q1249)</f>
        <v>0</v>
      </c>
      <c r="R1232" s="200">
        <f>SUM(R1233:R1249)</f>
        <v>0</v>
      </c>
      <c r="S1232" s="200">
        <f>SUM(S1233:S1249)</f>
        <v>137626737.22999999</v>
      </c>
      <c r="T1232" s="203">
        <f t="shared" si="348"/>
        <v>1914.1172971572396</v>
      </c>
      <c r="U1232" s="203">
        <f>MAX(U1233:U1249)</f>
        <v>9195.7417102966865</v>
      </c>
      <c r="W1232" s="217"/>
      <c r="Y1232" s="205">
        <v>0</v>
      </c>
      <c r="Z1232" s="205">
        <v>3132244.09</v>
      </c>
      <c r="AA1232" s="205">
        <v>800000</v>
      </c>
      <c r="AB1232" s="205">
        <v>153564.57</v>
      </c>
      <c r="AC1232" s="205">
        <v>0</v>
      </c>
      <c r="AD1232" s="205">
        <v>0</v>
      </c>
      <c r="AE1232" s="205">
        <v>0</v>
      </c>
      <c r="AF1232" s="205">
        <v>0</v>
      </c>
      <c r="AG1232" s="205">
        <v>14443.09</v>
      </c>
      <c r="AH1232" s="205">
        <v>122336023.17999999</v>
      </c>
      <c r="AI1232" s="205">
        <v>0</v>
      </c>
      <c r="AJ1232" s="205">
        <v>0</v>
      </c>
      <c r="AK1232" s="205">
        <v>0</v>
      </c>
      <c r="AL1232" s="205">
        <v>0</v>
      </c>
      <c r="AM1232" s="205">
        <v>209</v>
      </c>
      <c r="AN1232" s="205">
        <v>6806480.6900000004</v>
      </c>
      <c r="AO1232" s="205">
        <v>0</v>
      </c>
      <c r="AP1232" s="205">
        <v>0</v>
      </c>
      <c r="AQ1232" s="204">
        <v>0</v>
      </c>
      <c r="AR1232" s="204">
        <v>0</v>
      </c>
    </row>
    <row r="1233" spans="1:44" s="204" customFormat="1" ht="36" customHeight="1">
      <c r="A1233" s="204">
        <v>1</v>
      </c>
      <c r="B1233" s="207">
        <f>SUBTOTAL(103,$A$1027:A1233)</f>
        <v>202</v>
      </c>
      <c r="C1233" s="197" t="s">
        <v>585</v>
      </c>
      <c r="D1233" s="199">
        <v>1967</v>
      </c>
      <c r="E1233" s="199"/>
      <c r="F1233" s="208" t="s">
        <v>262</v>
      </c>
      <c r="G1233" s="199">
        <v>5</v>
      </c>
      <c r="H1233" s="199" t="s">
        <v>302</v>
      </c>
      <c r="I1233" s="200">
        <v>5264.54</v>
      </c>
      <c r="J1233" s="200">
        <v>3236.74</v>
      </c>
      <c r="K1233" s="200">
        <v>2547.17</v>
      </c>
      <c r="L1233" s="209">
        <v>119</v>
      </c>
      <c r="M1233" s="199" t="s">
        <v>260</v>
      </c>
      <c r="N1233" s="199" t="s">
        <v>264</v>
      </c>
      <c r="O1233" s="202" t="s">
        <v>675</v>
      </c>
      <c r="P1233" s="203">
        <v>8214975.75</v>
      </c>
      <c r="Q1233" s="203">
        <v>0</v>
      </c>
      <c r="R1233" s="203">
        <v>0</v>
      </c>
      <c r="S1233" s="203">
        <f t="shared" ref="S1233:S1239" si="356">P1233-Q1233-R1233</f>
        <v>8214975.75</v>
      </c>
      <c r="T1233" s="203">
        <f t="shared" si="348"/>
        <v>1560.435622105635</v>
      </c>
      <c r="U1233" s="203">
        <v>1661.6107466179383</v>
      </c>
      <c r="V1233" s="210">
        <v>1661.6107466179383</v>
      </c>
      <c r="W1233" s="210">
        <f t="shared" ref="W1233:W1249" si="357">Y1233+Z1233+AA1233+AB1233+AC1233+AF1233+AH1233+AJ1233+AL1233+AN1233+AO1233+AP1233+AQ1233+AR1233</f>
        <v>1661.6107466179383</v>
      </c>
      <c r="X1233" s="210">
        <f t="shared" ref="X1233:X1249" si="358">U1233-T1233</f>
        <v>101.17512451230323</v>
      </c>
      <c r="Y1233" s="205">
        <v>0</v>
      </c>
      <c r="Z1233" s="205">
        <v>0</v>
      </c>
      <c r="AA1233" s="205">
        <v>0</v>
      </c>
      <c r="AB1233" s="205">
        <v>0</v>
      </c>
      <c r="AC1233" s="205">
        <v>0</v>
      </c>
      <c r="AD1233" s="205">
        <v>0</v>
      </c>
      <c r="AE1233" s="205">
        <v>0</v>
      </c>
      <c r="AF1233" s="211">
        <v>0</v>
      </c>
      <c r="AG1233" s="205">
        <v>981</v>
      </c>
      <c r="AH1233" s="211">
        <f t="shared" ref="AH1233:AH1236" si="359">8917.04*AG1233/I1233</f>
        <v>1661.6107466179383</v>
      </c>
      <c r="AI1233" s="205">
        <v>0</v>
      </c>
      <c r="AJ1233" s="205">
        <v>0</v>
      </c>
      <c r="AK1233" s="205">
        <v>0</v>
      </c>
      <c r="AL1233" s="211">
        <v>0</v>
      </c>
      <c r="AM1233" s="205">
        <v>0</v>
      </c>
      <c r="AN1233" s="205">
        <v>0</v>
      </c>
      <c r="AO1233" s="211">
        <v>0</v>
      </c>
      <c r="AP1233" s="205">
        <v>0</v>
      </c>
      <c r="AQ1233" s="204">
        <v>0</v>
      </c>
      <c r="AR1233" s="204">
        <v>0</v>
      </c>
    </row>
    <row r="1234" spans="1:44" s="204" customFormat="1" ht="36" customHeight="1">
      <c r="A1234" s="204">
        <v>1</v>
      </c>
      <c r="B1234" s="207">
        <f>SUBTOTAL(103,$A$1027:A1234)</f>
        <v>203</v>
      </c>
      <c r="C1234" s="197" t="s">
        <v>586</v>
      </c>
      <c r="D1234" s="199">
        <v>1969</v>
      </c>
      <c r="E1234" s="199"/>
      <c r="F1234" s="208" t="s">
        <v>262</v>
      </c>
      <c r="G1234" s="199">
        <v>5</v>
      </c>
      <c r="H1234" s="199" t="s">
        <v>2188</v>
      </c>
      <c r="I1234" s="200">
        <v>8212.5400000000009</v>
      </c>
      <c r="J1234" s="200">
        <v>5998.64</v>
      </c>
      <c r="K1234" s="200">
        <v>5998.64</v>
      </c>
      <c r="L1234" s="209">
        <v>252</v>
      </c>
      <c r="M1234" s="199" t="s">
        <v>260</v>
      </c>
      <c r="N1234" s="199" t="s">
        <v>264</v>
      </c>
      <c r="O1234" s="202" t="s">
        <v>675</v>
      </c>
      <c r="P1234" s="203">
        <v>14998652.310000001</v>
      </c>
      <c r="Q1234" s="203">
        <v>0</v>
      </c>
      <c r="R1234" s="203">
        <v>0</v>
      </c>
      <c r="S1234" s="203">
        <f t="shared" si="356"/>
        <v>14998652.310000001</v>
      </c>
      <c r="T1234" s="203">
        <f t="shared" si="348"/>
        <v>1826.3110207073571</v>
      </c>
      <c r="U1234" s="203">
        <v>1837.6884861443596</v>
      </c>
      <c r="V1234" s="210">
        <v>1837.6884861443596</v>
      </c>
      <c r="W1234" s="210">
        <f t="shared" si="357"/>
        <v>1837.6884861443596</v>
      </c>
      <c r="X1234" s="210">
        <f t="shared" si="358"/>
        <v>11.377465437002456</v>
      </c>
      <c r="Y1234" s="205">
        <v>0</v>
      </c>
      <c r="Z1234" s="205">
        <v>0</v>
      </c>
      <c r="AA1234" s="205">
        <v>0</v>
      </c>
      <c r="AB1234" s="205">
        <v>0</v>
      </c>
      <c r="AC1234" s="205">
        <v>0</v>
      </c>
      <c r="AD1234" s="205">
        <v>0</v>
      </c>
      <c r="AE1234" s="205">
        <v>0</v>
      </c>
      <c r="AF1234" s="211">
        <v>0</v>
      </c>
      <c r="AG1234" s="205">
        <v>1692.5</v>
      </c>
      <c r="AH1234" s="211">
        <f t="shared" si="359"/>
        <v>1837.6884861443596</v>
      </c>
      <c r="AI1234" s="205">
        <v>0</v>
      </c>
      <c r="AJ1234" s="205">
        <v>0</v>
      </c>
      <c r="AK1234" s="205">
        <v>0</v>
      </c>
      <c r="AL1234" s="211">
        <v>0</v>
      </c>
      <c r="AM1234" s="205">
        <v>0</v>
      </c>
      <c r="AN1234" s="205">
        <v>0</v>
      </c>
      <c r="AO1234" s="211">
        <v>0</v>
      </c>
      <c r="AP1234" s="205">
        <v>0</v>
      </c>
      <c r="AQ1234" s="204">
        <v>0</v>
      </c>
      <c r="AR1234" s="204">
        <v>0</v>
      </c>
    </row>
    <row r="1235" spans="1:44" s="204" customFormat="1" ht="36" customHeight="1">
      <c r="A1235" s="204">
        <v>1</v>
      </c>
      <c r="B1235" s="207">
        <f>SUBTOTAL(103,$A$1027:A1235)</f>
        <v>204</v>
      </c>
      <c r="C1235" s="197" t="s">
        <v>1625</v>
      </c>
      <c r="D1235" s="199">
        <v>1990</v>
      </c>
      <c r="E1235" s="199"/>
      <c r="F1235" s="208" t="s">
        <v>312</v>
      </c>
      <c r="G1235" s="199">
        <v>2</v>
      </c>
      <c r="H1235" s="199" t="s">
        <v>297</v>
      </c>
      <c r="I1235" s="200">
        <v>630.29999999999995</v>
      </c>
      <c r="J1235" s="200">
        <v>568.70000000000005</v>
      </c>
      <c r="K1235" s="200">
        <v>568.70000000000005</v>
      </c>
      <c r="L1235" s="209">
        <v>25</v>
      </c>
      <c r="M1235" s="199" t="s">
        <v>260</v>
      </c>
      <c r="N1235" s="199" t="s">
        <v>264</v>
      </c>
      <c r="O1235" s="202" t="s">
        <v>677</v>
      </c>
      <c r="P1235" s="203">
        <v>5476639.9999999991</v>
      </c>
      <c r="Q1235" s="203">
        <v>0</v>
      </c>
      <c r="R1235" s="203">
        <v>0</v>
      </c>
      <c r="S1235" s="203">
        <f t="shared" si="356"/>
        <v>5476639.9999999991</v>
      </c>
      <c r="T1235" s="203">
        <f t="shared" si="348"/>
        <v>8688.9417737585263</v>
      </c>
      <c r="U1235" s="203">
        <v>9195.7417102966865</v>
      </c>
      <c r="V1235" s="210">
        <v>9195.7417102966865</v>
      </c>
      <c r="W1235" s="210">
        <f t="shared" si="357"/>
        <v>9195.7417102966865</v>
      </c>
      <c r="X1235" s="210">
        <f t="shared" si="358"/>
        <v>506.79993653816018</v>
      </c>
      <c r="Y1235" s="205">
        <v>0</v>
      </c>
      <c r="Z1235" s="205">
        <v>0</v>
      </c>
      <c r="AA1235" s="205">
        <v>0</v>
      </c>
      <c r="AB1235" s="205">
        <v>0</v>
      </c>
      <c r="AC1235" s="205">
        <v>0</v>
      </c>
      <c r="AD1235" s="205">
        <v>0</v>
      </c>
      <c r="AE1235" s="205">
        <v>0</v>
      </c>
      <c r="AF1235" s="211">
        <v>0</v>
      </c>
      <c r="AG1235" s="205">
        <v>650</v>
      </c>
      <c r="AH1235" s="211">
        <f t="shared" si="359"/>
        <v>9195.7417102966865</v>
      </c>
      <c r="AI1235" s="205">
        <v>0</v>
      </c>
      <c r="AJ1235" s="205">
        <v>0</v>
      </c>
      <c r="AK1235" s="205">
        <v>0</v>
      </c>
      <c r="AL1235" s="211">
        <v>0</v>
      </c>
      <c r="AM1235" s="205">
        <v>0</v>
      </c>
      <c r="AN1235" s="205">
        <v>0</v>
      </c>
      <c r="AO1235" s="211">
        <v>0</v>
      </c>
      <c r="AP1235" s="205">
        <v>0</v>
      </c>
      <c r="AQ1235" s="204">
        <v>0</v>
      </c>
      <c r="AR1235" s="204">
        <v>0</v>
      </c>
    </row>
    <row r="1236" spans="1:44" s="204" customFormat="1" ht="36" customHeight="1">
      <c r="A1236" s="204">
        <v>1</v>
      </c>
      <c r="B1236" s="207">
        <f>SUBTOTAL(103,$A$1027:A1236)</f>
        <v>205</v>
      </c>
      <c r="C1236" s="197" t="s">
        <v>590</v>
      </c>
      <c r="D1236" s="199">
        <v>1982</v>
      </c>
      <c r="E1236" s="199"/>
      <c r="F1236" s="208" t="s">
        <v>262</v>
      </c>
      <c r="G1236" s="199">
        <v>9</v>
      </c>
      <c r="H1236" s="199" t="s">
        <v>364</v>
      </c>
      <c r="I1236" s="200">
        <v>12113.01</v>
      </c>
      <c r="J1236" s="200">
        <v>10694</v>
      </c>
      <c r="K1236" s="200">
        <v>10692.21</v>
      </c>
      <c r="L1236" s="209">
        <v>559</v>
      </c>
      <c r="M1236" s="199" t="s">
        <v>260</v>
      </c>
      <c r="N1236" s="199" t="s">
        <v>264</v>
      </c>
      <c r="O1236" s="202" t="s">
        <v>677</v>
      </c>
      <c r="P1236" s="203">
        <v>16057561.779999999</v>
      </c>
      <c r="Q1236" s="203">
        <v>0</v>
      </c>
      <c r="R1236" s="203">
        <v>0</v>
      </c>
      <c r="S1236" s="203">
        <f t="shared" si="356"/>
        <v>16057561.779999999</v>
      </c>
      <c r="T1236" s="203">
        <f t="shared" si="348"/>
        <v>1325.6458782746815</v>
      </c>
      <c r="U1236" s="203">
        <v>1333.9109337811165</v>
      </c>
      <c r="V1236" s="210">
        <v>1333.9109337811165</v>
      </c>
      <c r="W1236" s="210">
        <f t="shared" si="357"/>
        <v>1333.9109337811165</v>
      </c>
      <c r="X1236" s="210">
        <f t="shared" si="358"/>
        <v>8.2650555064349192</v>
      </c>
      <c r="Y1236" s="205">
        <v>0</v>
      </c>
      <c r="Z1236" s="205">
        <v>0</v>
      </c>
      <c r="AA1236" s="205">
        <v>0</v>
      </c>
      <c r="AB1236" s="205">
        <v>0</v>
      </c>
      <c r="AC1236" s="205">
        <v>0</v>
      </c>
      <c r="AD1236" s="205">
        <v>0</v>
      </c>
      <c r="AE1236" s="205">
        <v>0</v>
      </c>
      <c r="AF1236" s="211">
        <v>0</v>
      </c>
      <c r="AG1236" s="205">
        <v>1812</v>
      </c>
      <c r="AH1236" s="211">
        <f t="shared" si="359"/>
        <v>1333.9109337811165</v>
      </c>
      <c r="AI1236" s="205">
        <v>0</v>
      </c>
      <c r="AJ1236" s="205">
        <v>0</v>
      </c>
      <c r="AK1236" s="205">
        <v>0</v>
      </c>
      <c r="AL1236" s="211">
        <v>0</v>
      </c>
      <c r="AM1236" s="205">
        <v>0</v>
      </c>
      <c r="AN1236" s="205">
        <v>0</v>
      </c>
      <c r="AO1236" s="211">
        <v>0</v>
      </c>
      <c r="AP1236" s="205">
        <v>0</v>
      </c>
      <c r="AQ1236" s="204">
        <v>0</v>
      </c>
      <c r="AR1236" s="204">
        <v>0</v>
      </c>
    </row>
    <row r="1237" spans="1:44" s="204" customFormat="1" ht="36" customHeight="1">
      <c r="A1237" s="204">
        <v>1</v>
      </c>
      <c r="B1237" s="207">
        <f>SUBTOTAL(103,$A$1027:A1237)</f>
        <v>206</v>
      </c>
      <c r="C1237" s="197" t="s">
        <v>603</v>
      </c>
      <c r="D1237" s="199">
        <v>1975</v>
      </c>
      <c r="E1237" s="199"/>
      <c r="F1237" s="208" t="s">
        <v>262</v>
      </c>
      <c r="G1237" s="199">
        <v>5</v>
      </c>
      <c r="H1237" s="199" t="s">
        <v>298</v>
      </c>
      <c r="I1237" s="200">
        <v>2310.5</v>
      </c>
      <c r="J1237" s="200">
        <v>1287.55</v>
      </c>
      <c r="K1237" s="200">
        <v>830.8</v>
      </c>
      <c r="L1237" s="209">
        <v>86</v>
      </c>
      <c r="M1237" s="199" t="s">
        <v>260</v>
      </c>
      <c r="N1237" s="199" t="s">
        <v>264</v>
      </c>
      <c r="O1237" s="202" t="s">
        <v>674</v>
      </c>
      <c r="P1237" s="203">
        <v>7058577.9000000004</v>
      </c>
      <c r="Q1237" s="203">
        <v>0</v>
      </c>
      <c r="R1237" s="203">
        <v>0</v>
      </c>
      <c r="S1237" s="203">
        <f t="shared" si="356"/>
        <v>7058577.9000000004</v>
      </c>
      <c r="T1237" s="203">
        <f t="shared" si="348"/>
        <v>3055.0001731227007</v>
      </c>
      <c r="U1237" s="203">
        <f>W1237</f>
        <v>3055.0001731227003</v>
      </c>
      <c r="V1237" s="210">
        <f>W1237</f>
        <v>3055.0001731227003</v>
      </c>
      <c r="W1237" s="210">
        <f t="shared" si="357"/>
        <v>3055.0001731227003</v>
      </c>
      <c r="X1237" s="210">
        <f t="shared" si="358"/>
        <v>0</v>
      </c>
      <c r="Y1237" s="205">
        <v>0</v>
      </c>
      <c r="Z1237" s="205">
        <v>0</v>
      </c>
      <c r="AA1237" s="205">
        <v>0</v>
      </c>
      <c r="AB1237" s="205">
        <v>0</v>
      </c>
      <c r="AC1237" s="205">
        <v>0</v>
      </c>
      <c r="AD1237" s="205">
        <v>0</v>
      </c>
      <c r="AE1237" s="205">
        <v>0</v>
      </c>
      <c r="AF1237" s="211">
        <v>0</v>
      </c>
      <c r="AG1237" s="205">
        <v>0</v>
      </c>
      <c r="AH1237" s="205">
        <v>0</v>
      </c>
      <c r="AI1237" s="205">
        <v>0</v>
      </c>
      <c r="AJ1237" s="205">
        <v>0</v>
      </c>
      <c r="AK1237" s="205">
        <v>0</v>
      </c>
      <c r="AL1237" s="211">
        <v>0</v>
      </c>
      <c r="AM1237" s="205">
        <v>209</v>
      </c>
      <c r="AN1237" s="205">
        <f>33773.1*AM1237/I1237</f>
        <v>3055.0001731227003</v>
      </c>
      <c r="AO1237" s="211">
        <v>0</v>
      </c>
      <c r="AP1237" s="205">
        <v>0</v>
      </c>
      <c r="AQ1237" s="204">
        <v>0</v>
      </c>
      <c r="AR1237" s="204">
        <v>0</v>
      </c>
    </row>
    <row r="1238" spans="1:44" s="204" customFormat="1" ht="36" customHeight="1">
      <c r="A1238" s="204">
        <v>1</v>
      </c>
      <c r="B1238" s="207">
        <f>SUBTOTAL(103,$A$1027:A1238)</f>
        <v>207</v>
      </c>
      <c r="C1238" s="197" t="s">
        <v>607</v>
      </c>
      <c r="D1238" s="199">
        <v>1982</v>
      </c>
      <c r="E1238" s="199"/>
      <c r="F1238" s="208" t="s">
        <v>262</v>
      </c>
      <c r="G1238" s="199">
        <v>9</v>
      </c>
      <c r="H1238" s="199" t="s">
        <v>302</v>
      </c>
      <c r="I1238" s="200">
        <v>9363</v>
      </c>
      <c r="J1238" s="200">
        <v>9363</v>
      </c>
      <c r="K1238" s="200">
        <v>5631</v>
      </c>
      <c r="L1238" s="209">
        <v>419</v>
      </c>
      <c r="M1238" s="199" t="s">
        <v>260</v>
      </c>
      <c r="N1238" s="199" t="s">
        <v>264</v>
      </c>
      <c r="O1238" s="202" t="s">
        <v>682</v>
      </c>
      <c r="P1238" s="203">
        <v>18871868.16</v>
      </c>
      <c r="Q1238" s="203">
        <v>0</v>
      </c>
      <c r="R1238" s="203">
        <v>0</v>
      </c>
      <c r="S1238" s="203">
        <f t="shared" si="356"/>
        <v>18871868.16</v>
      </c>
      <c r="T1238" s="203">
        <f t="shared" si="348"/>
        <v>2015.5792117910926</v>
      </c>
      <c r="U1238" s="203">
        <v>2028.1670814909751</v>
      </c>
      <c r="V1238" s="210">
        <v>2028.1670814909751</v>
      </c>
      <c r="W1238" s="210">
        <f t="shared" si="357"/>
        <v>2028.1670814909751</v>
      </c>
      <c r="X1238" s="210">
        <f t="shared" si="358"/>
        <v>12.587869699882503</v>
      </c>
      <c r="Y1238" s="205">
        <v>0</v>
      </c>
      <c r="Z1238" s="205">
        <v>0</v>
      </c>
      <c r="AA1238" s="205">
        <v>0</v>
      </c>
      <c r="AB1238" s="205">
        <v>0</v>
      </c>
      <c r="AC1238" s="205">
        <v>0</v>
      </c>
      <c r="AD1238" s="205">
        <v>0</v>
      </c>
      <c r="AE1238" s="205">
        <v>0</v>
      </c>
      <c r="AF1238" s="211">
        <v>0</v>
      </c>
      <c r="AG1238" s="205">
        <v>2129.6</v>
      </c>
      <c r="AH1238" s="211">
        <f t="shared" ref="AH1238:AH1241" si="360">8917.04*AG1238/I1238</f>
        <v>2028.1670814909751</v>
      </c>
      <c r="AI1238" s="205">
        <v>0</v>
      </c>
      <c r="AJ1238" s="205">
        <v>0</v>
      </c>
      <c r="AK1238" s="205">
        <v>0</v>
      </c>
      <c r="AL1238" s="211">
        <v>0</v>
      </c>
      <c r="AM1238" s="205">
        <v>0</v>
      </c>
      <c r="AN1238" s="205">
        <v>0</v>
      </c>
      <c r="AO1238" s="211">
        <v>0</v>
      </c>
      <c r="AP1238" s="205">
        <v>0</v>
      </c>
      <c r="AQ1238" s="204">
        <v>0</v>
      </c>
      <c r="AR1238" s="204">
        <v>0</v>
      </c>
    </row>
    <row r="1239" spans="1:44" s="204" customFormat="1" ht="36" customHeight="1">
      <c r="A1239" s="204">
        <v>1</v>
      </c>
      <c r="B1239" s="207">
        <f>SUBTOTAL(103,$A$1027:A1239)</f>
        <v>208</v>
      </c>
      <c r="C1239" s="197" t="s">
        <v>611</v>
      </c>
      <c r="D1239" s="199">
        <v>1966</v>
      </c>
      <c r="E1239" s="199"/>
      <c r="F1239" s="208" t="s">
        <v>262</v>
      </c>
      <c r="G1239" s="199">
        <v>5</v>
      </c>
      <c r="H1239" s="199" t="s">
        <v>302</v>
      </c>
      <c r="I1239" s="200">
        <v>3420.4</v>
      </c>
      <c r="J1239" s="200">
        <v>3164.9</v>
      </c>
      <c r="K1239" s="200">
        <v>2916.6</v>
      </c>
      <c r="L1239" s="209">
        <v>75</v>
      </c>
      <c r="M1239" s="199" t="s">
        <v>260</v>
      </c>
      <c r="N1239" s="199" t="s">
        <v>264</v>
      </c>
      <c r="O1239" s="202" t="s">
        <v>681</v>
      </c>
      <c r="P1239" s="203">
        <v>7406498.4400000004</v>
      </c>
      <c r="Q1239" s="203">
        <v>0</v>
      </c>
      <c r="R1239" s="203">
        <v>0</v>
      </c>
      <c r="S1239" s="203">
        <f t="shared" si="356"/>
        <v>7406498.4400000004</v>
      </c>
      <c r="T1239" s="203">
        <f t="shared" si="348"/>
        <v>2165.389556776985</v>
      </c>
      <c r="U1239" s="203">
        <v>2294.1747164074382</v>
      </c>
      <c r="V1239" s="210">
        <v>2294.1747164074382</v>
      </c>
      <c r="W1239" s="210">
        <f t="shared" si="357"/>
        <v>2294.1747164074382</v>
      </c>
      <c r="X1239" s="210">
        <f t="shared" si="358"/>
        <v>128.78515963045311</v>
      </c>
      <c r="Y1239" s="205">
        <v>0</v>
      </c>
      <c r="Z1239" s="205">
        <v>0</v>
      </c>
      <c r="AA1239" s="205">
        <v>0</v>
      </c>
      <c r="AB1239" s="205">
        <v>0</v>
      </c>
      <c r="AC1239" s="205">
        <v>0</v>
      </c>
      <c r="AD1239" s="205">
        <v>0</v>
      </c>
      <c r="AE1239" s="205">
        <v>0</v>
      </c>
      <c r="AF1239" s="211">
        <v>0</v>
      </c>
      <c r="AG1239" s="205">
        <v>880</v>
      </c>
      <c r="AH1239" s="211">
        <f t="shared" si="360"/>
        <v>2294.1747164074382</v>
      </c>
      <c r="AI1239" s="205">
        <v>0</v>
      </c>
      <c r="AJ1239" s="205">
        <v>0</v>
      </c>
      <c r="AK1239" s="205">
        <v>0</v>
      </c>
      <c r="AL1239" s="211">
        <v>0</v>
      </c>
      <c r="AM1239" s="205">
        <v>0</v>
      </c>
      <c r="AN1239" s="205">
        <v>0</v>
      </c>
      <c r="AO1239" s="211">
        <v>0</v>
      </c>
      <c r="AP1239" s="205">
        <v>0</v>
      </c>
      <c r="AQ1239" s="204">
        <v>0</v>
      </c>
      <c r="AR1239" s="204">
        <v>0</v>
      </c>
    </row>
    <row r="1240" spans="1:44" s="204" customFormat="1" ht="36" customHeight="1">
      <c r="A1240" s="204">
        <v>1</v>
      </c>
      <c r="B1240" s="207">
        <f>SUBTOTAL(103,$A$1027:A1240)</f>
        <v>209</v>
      </c>
      <c r="C1240" s="197" t="s">
        <v>610</v>
      </c>
      <c r="D1240" s="199">
        <v>1972</v>
      </c>
      <c r="E1240" s="199"/>
      <c r="F1240" s="208" t="s">
        <v>262</v>
      </c>
      <c r="G1240" s="199">
        <v>5</v>
      </c>
      <c r="H1240" s="199" t="s">
        <v>302</v>
      </c>
      <c r="I1240" s="200">
        <v>3089.21</v>
      </c>
      <c r="J1240" s="200">
        <v>2785.21</v>
      </c>
      <c r="K1240" s="200">
        <v>2785.21</v>
      </c>
      <c r="L1240" s="209">
        <v>208</v>
      </c>
      <c r="M1240" s="199" t="s">
        <v>260</v>
      </c>
      <c r="N1240" s="199" t="s">
        <v>264</v>
      </c>
      <c r="O1240" s="202" t="s">
        <v>677</v>
      </c>
      <c r="P1240" s="203">
        <v>7532920.5299999993</v>
      </c>
      <c r="Q1240" s="203">
        <v>0</v>
      </c>
      <c r="R1240" s="203">
        <v>0</v>
      </c>
      <c r="S1240" s="203">
        <f>P1240-Q1240-R1240</f>
        <v>7532920.5299999993</v>
      </c>
      <c r="T1240" s="203">
        <f t="shared" si="348"/>
        <v>2438.4617847281343</v>
      </c>
      <c r="U1240" s="203">
        <v>2453.5347224694988</v>
      </c>
      <c r="V1240" s="210">
        <v>2453.5347224694988</v>
      </c>
      <c r="W1240" s="210">
        <f t="shared" si="357"/>
        <v>2453.5347224694988</v>
      </c>
      <c r="X1240" s="210">
        <f t="shared" si="358"/>
        <v>15.072937741364512</v>
      </c>
      <c r="Y1240" s="205">
        <v>0</v>
      </c>
      <c r="Z1240" s="205">
        <v>0</v>
      </c>
      <c r="AA1240" s="205">
        <v>0</v>
      </c>
      <c r="AB1240" s="205">
        <v>0</v>
      </c>
      <c r="AC1240" s="205">
        <v>0</v>
      </c>
      <c r="AD1240" s="205">
        <v>0</v>
      </c>
      <c r="AE1240" s="205">
        <v>0</v>
      </c>
      <c r="AF1240" s="211">
        <v>0</v>
      </c>
      <c r="AG1240" s="205">
        <v>850</v>
      </c>
      <c r="AH1240" s="211">
        <f t="shared" si="360"/>
        <v>2453.5347224694988</v>
      </c>
      <c r="AI1240" s="205">
        <v>0</v>
      </c>
      <c r="AJ1240" s="205">
        <v>0</v>
      </c>
      <c r="AK1240" s="205">
        <v>0</v>
      </c>
      <c r="AL1240" s="211">
        <v>0</v>
      </c>
      <c r="AM1240" s="205">
        <v>0</v>
      </c>
      <c r="AN1240" s="205">
        <v>0</v>
      </c>
      <c r="AO1240" s="211">
        <v>0</v>
      </c>
      <c r="AP1240" s="205">
        <v>0</v>
      </c>
      <c r="AQ1240" s="204">
        <v>0</v>
      </c>
      <c r="AR1240" s="204">
        <v>0</v>
      </c>
    </row>
    <row r="1241" spans="1:44" s="204" customFormat="1" ht="36" customHeight="1">
      <c r="A1241" s="204">
        <v>1</v>
      </c>
      <c r="B1241" s="207">
        <f>SUBTOTAL(103,$A$1027:A1241)</f>
        <v>210</v>
      </c>
      <c r="C1241" s="197" t="s">
        <v>592</v>
      </c>
      <c r="D1241" s="199">
        <v>2001</v>
      </c>
      <c r="E1241" s="199"/>
      <c r="F1241" s="208" t="s">
        <v>305</v>
      </c>
      <c r="G1241" s="199" t="s">
        <v>345</v>
      </c>
      <c r="H1241" s="199" t="s">
        <v>297</v>
      </c>
      <c r="I1241" s="200">
        <v>4008</v>
      </c>
      <c r="J1241" s="200">
        <v>2472.3000000000002</v>
      </c>
      <c r="K1241" s="200">
        <v>2472.3000000000002</v>
      </c>
      <c r="L1241" s="209">
        <v>92</v>
      </c>
      <c r="M1241" s="199" t="s">
        <v>260</v>
      </c>
      <c r="N1241" s="199" t="s">
        <v>264</v>
      </c>
      <c r="O1241" s="202" t="s">
        <v>1043</v>
      </c>
      <c r="P1241" s="203">
        <v>8779913.879999999</v>
      </c>
      <c r="Q1241" s="203">
        <v>0</v>
      </c>
      <c r="R1241" s="203">
        <v>0</v>
      </c>
      <c r="S1241" s="203">
        <f t="shared" ref="S1241:S1249" si="361">P1241-Q1241-R1241</f>
        <v>8779913.879999999</v>
      </c>
      <c r="T1241" s="203">
        <f t="shared" si="348"/>
        <v>2190.5972754491017</v>
      </c>
      <c r="U1241" s="203">
        <f>V1241</f>
        <v>2284.8802594810381</v>
      </c>
      <c r="V1241" s="210">
        <v>2284.8802594810381</v>
      </c>
      <c r="W1241" s="210">
        <f t="shared" si="357"/>
        <v>2284.8802594810381</v>
      </c>
      <c r="X1241" s="210">
        <f t="shared" si="358"/>
        <v>94.282984031936394</v>
      </c>
      <c r="Y1241" s="205">
        <v>0</v>
      </c>
      <c r="Z1241" s="205">
        <v>0</v>
      </c>
      <c r="AA1241" s="205">
        <v>0</v>
      </c>
      <c r="AB1241" s="205">
        <v>0</v>
      </c>
      <c r="AC1241" s="205">
        <v>0</v>
      </c>
      <c r="AD1241" s="205">
        <v>0</v>
      </c>
      <c r="AE1241" s="205">
        <v>0</v>
      </c>
      <c r="AF1241" s="211">
        <v>0</v>
      </c>
      <c r="AG1241" s="205">
        <v>1027</v>
      </c>
      <c r="AH1241" s="211">
        <f t="shared" si="360"/>
        <v>2284.8802594810381</v>
      </c>
      <c r="AI1241" s="205">
        <v>0</v>
      </c>
      <c r="AJ1241" s="205">
        <v>0</v>
      </c>
      <c r="AK1241" s="205">
        <v>0</v>
      </c>
      <c r="AL1241" s="211">
        <v>0</v>
      </c>
      <c r="AM1241" s="205">
        <v>0</v>
      </c>
      <c r="AN1241" s="205">
        <v>0</v>
      </c>
      <c r="AO1241" s="211">
        <v>0</v>
      </c>
      <c r="AP1241" s="205">
        <v>0</v>
      </c>
      <c r="AQ1241" s="204">
        <v>0</v>
      </c>
      <c r="AR1241" s="204">
        <v>0</v>
      </c>
    </row>
    <row r="1242" spans="1:44" s="204" customFormat="1" ht="36" customHeight="1">
      <c r="A1242" s="204">
        <v>1</v>
      </c>
      <c r="B1242" s="207">
        <f>SUBTOTAL(103,$A$1027:A1242)</f>
        <v>211</v>
      </c>
      <c r="C1242" s="197" t="s">
        <v>1150</v>
      </c>
      <c r="D1242" s="199">
        <v>1957</v>
      </c>
      <c r="E1242" s="199"/>
      <c r="F1242" s="208" t="s">
        <v>262</v>
      </c>
      <c r="G1242" s="199">
        <v>2</v>
      </c>
      <c r="H1242" s="199" t="s">
        <v>297</v>
      </c>
      <c r="I1242" s="200">
        <v>821.4</v>
      </c>
      <c r="J1242" s="200">
        <v>442.9</v>
      </c>
      <c r="K1242" s="200">
        <v>442.9</v>
      </c>
      <c r="L1242" s="209">
        <v>17</v>
      </c>
      <c r="M1242" s="199" t="s">
        <v>260</v>
      </c>
      <c r="N1242" s="199" t="s">
        <v>264</v>
      </c>
      <c r="O1242" s="202" t="s">
        <v>1271</v>
      </c>
      <c r="P1242" s="203">
        <v>862364.32000000007</v>
      </c>
      <c r="Q1242" s="203">
        <v>0</v>
      </c>
      <c r="R1242" s="203">
        <v>0</v>
      </c>
      <c r="S1242" s="203">
        <f t="shared" si="361"/>
        <v>862364.32000000007</v>
      </c>
      <c r="T1242" s="203">
        <f t="shared" si="348"/>
        <v>1049.8713416118824</v>
      </c>
      <c r="U1242" s="203">
        <v>3444.64</v>
      </c>
      <c r="V1242" s="210">
        <v>3444.64</v>
      </c>
      <c r="W1242" s="210">
        <f t="shared" si="357"/>
        <v>3444.64</v>
      </c>
      <c r="X1242" s="210">
        <f t="shared" si="358"/>
        <v>2394.7686583881177</v>
      </c>
      <c r="Y1242" s="205">
        <v>0</v>
      </c>
      <c r="Z1242" s="205">
        <v>0</v>
      </c>
      <c r="AA1242" s="205">
        <v>3259.66</v>
      </c>
      <c r="AB1242" s="205">
        <v>184.98</v>
      </c>
      <c r="AC1242" s="205">
        <v>0</v>
      </c>
      <c r="AD1242" s="205">
        <v>0</v>
      </c>
      <c r="AE1242" s="205">
        <v>0</v>
      </c>
      <c r="AF1242" s="211">
        <v>0</v>
      </c>
      <c r="AG1242" s="205">
        <v>0</v>
      </c>
      <c r="AH1242" s="205">
        <v>0</v>
      </c>
      <c r="AI1242" s="205">
        <v>0</v>
      </c>
      <c r="AJ1242" s="205">
        <v>0</v>
      </c>
      <c r="AK1242" s="205">
        <v>0</v>
      </c>
      <c r="AL1242" s="211">
        <v>0</v>
      </c>
      <c r="AM1242" s="205">
        <v>0</v>
      </c>
      <c r="AN1242" s="205">
        <v>0</v>
      </c>
      <c r="AO1242" s="211">
        <v>0</v>
      </c>
      <c r="AP1242" s="205">
        <v>0</v>
      </c>
      <c r="AQ1242" s="204">
        <v>0</v>
      </c>
      <c r="AR1242" s="204">
        <v>0</v>
      </c>
    </row>
    <row r="1243" spans="1:44" s="204" customFormat="1" ht="36" customHeight="1">
      <c r="A1243" s="204">
        <v>1</v>
      </c>
      <c r="B1243" s="207">
        <f>SUBTOTAL(103,$A$1027:A1243)</f>
        <v>212</v>
      </c>
      <c r="C1243" s="197" t="s">
        <v>1861</v>
      </c>
      <c r="D1243" s="199">
        <v>1963</v>
      </c>
      <c r="E1243" s="199"/>
      <c r="F1243" s="208" t="s">
        <v>1527</v>
      </c>
      <c r="G1243" s="199" t="s">
        <v>297</v>
      </c>
      <c r="H1243" s="199" t="s">
        <v>297</v>
      </c>
      <c r="I1243" s="200">
        <v>695.5</v>
      </c>
      <c r="J1243" s="200">
        <v>647.5</v>
      </c>
      <c r="K1243" s="200">
        <v>647.5</v>
      </c>
      <c r="L1243" s="209">
        <v>31</v>
      </c>
      <c r="M1243" s="199" t="s">
        <v>260</v>
      </c>
      <c r="N1243" s="199" t="s">
        <v>261</v>
      </c>
      <c r="O1243" s="202" t="s">
        <v>263</v>
      </c>
      <c r="P1243" s="203">
        <v>4526900</v>
      </c>
      <c r="Q1243" s="203">
        <v>0</v>
      </c>
      <c r="R1243" s="203">
        <v>0</v>
      </c>
      <c r="S1243" s="203">
        <f t="shared" si="361"/>
        <v>4526900</v>
      </c>
      <c r="T1243" s="203">
        <f t="shared" si="348"/>
        <v>6508.8425593098491</v>
      </c>
      <c r="U1243" s="203">
        <f>V1243</f>
        <v>7060.9366487419138</v>
      </c>
      <c r="V1243" s="210">
        <v>7060.9366487419138</v>
      </c>
      <c r="W1243" s="210">
        <f t="shared" si="357"/>
        <v>7060.9366487419138</v>
      </c>
      <c r="X1243" s="210">
        <f t="shared" si="358"/>
        <v>552.09408943206472</v>
      </c>
      <c r="Y1243" s="205">
        <v>0</v>
      </c>
      <c r="Z1243" s="205">
        <v>0</v>
      </c>
      <c r="AA1243" s="205">
        <v>0</v>
      </c>
      <c r="AB1243" s="205">
        <v>0</v>
      </c>
      <c r="AC1243" s="205">
        <v>0</v>
      </c>
      <c r="AD1243" s="205">
        <v>0</v>
      </c>
      <c r="AE1243" s="205">
        <v>0</v>
      </c>
      <c r="AF1243" s="211">
        <v>0</v>
      </c>
      <c r="AG1243" s="205">
        <v>550.73</v>
      </c>
      <c r="AH1243" s="211">
        <f t="shared" ref="AH1243:AH1247" si="362">8917.04*AG1243/I1243</f>
        <v>7060.9366487419138</v>
      </c>
      <c r="AI1243" s="205">
        <v>0</v>
      </c>
      <c r="AJ1243" s="205">
        <v>0</v>
      </c>
      <c r="AK1243" s="205">
        <v>0</v>
      </c>
      <c r="AL1243" s="211">
        <v>0</v>
      </c>
      <c r="AM1243" s="205">
        <v>0</v>
      </c>
      <c r="AN1243" s="205">
        <v>0</v>
      </c>
      <c r="AO1243" s="211">
        <v>0</v>
      </c>
      <c r="AP1243" s="205">
        <v>0</v>
      </c>
      <c r="AQ1243" s="204">
        <v>0</v>
      </c>
      <c r="AR1243" s="204">
        <v>0</v>
      </c>
    </row>
    <row r="1244" spans="1:44" s="204" customFormat="1" ht="36" customHeight="1">
      <c r="A1244" s="204">
        <v>1</v>
      </c>
      <c r="B1244" s="207">
        <f>SUBTOTAL(103,$A$1027:A1244)</f>
        <v>213</v>
      </c>
      <c r="C1244" s="197" t="s">
        <v>1862</v>
      </c>
      <c r="D1244" s="199">
        <v>1955</v>
      </c>
      <c r="E1244" s="199"/>
      <c r="F1244" s="208" t="s">
        <v>1527</v>
      </c>
      <c r="G1244" s="199" t="s">
        <v>297</v>
      </c>
      <c r="H1244" s="199" t="s">
        <v>298</v>
      </c>
      <c r="I1244" s="200">
        <v>349</v>
      </c>
      <c r="J1244" s="200">
        <v>310.60000000000002</v>
      </c>
      <c r="K1244" s="200">
        <v>310.60000000000002</v>
      </c>
      <c r="L1244" s="209">
        <v>17</v>
      </c>
      <c r="M1244" s="199" t="s">
        <v>260</v>
      </c>
      <c r="N1244" s="199" t="s">
        <v>264</v>
      </c>
      <c r="O1244" s="202" t="s">
        <v>1273</v>
      </c>
      <c r="P1244" s="203">
        <v>2696152.37</v>
      </c>
      <c r="Q1244" s="203">
        <v>0</v>
      </c>
      <c r="R1244" s="203">
        <v>0</v>
      </c>
      <c r="S1244" s="203">
        <f>P1244-Q1244-R1244</f>
        <v>2696152.37</v>
      </c>
      <c r="T1244" s="203">
        <f>P1244/I1244</f>
        <v>7725.3649570200578</v>
      </c>
      <c r="U1244" s="203">
        <f>V1244</f>
        <v>8244.5572126074512</v>
      </c>
      <c r="V1244" s="210">
        <v>8244.5572126074512</v>
      </c>
      <c r="W1244" s="210">
        <f t="shared" si="357"/>
        <v>8244.5572126074512</v>
      </c>
      <c r="X1244" s="210">
        <f t="shared" si="358"/>
        <v>519.19225558739345</v>
      </c>
      <c r="Y1244" s="205">
        <v>0</v>
      </c>
      <c r="Z1244" s="205">
        <v>0</v>
      </c>
      <c r="AA1244" s="205">
        <v>0</v>
      </c>
      <c r="AB1244" s="205">
        <v>0</v>
      </c>
      <c r="AC1244" s="205">
        <v>0</v>
      </c>
      <c r="AD1244" s="205">
        <v>0</v>
      </c>
      <c r="AE1244" s="205">
        <v>0</v>
      </c>
      <c r="AF1244" s="211">
        <v>0</v>
      </c>
      <c r="AG1244" s="205">
        <v>322.68</v>
      </c>
      <c r="AH1244" s="211">
        <f t="shared" si="362"/>
        <v>8244.5572126074512</v>
      </c>
      <c r="AI1244" s="205">
        <v>0</v>
      </c>
      <c r="AJ1244" s="205">
        <v>0</v>
      </c>
      <c r="AK1244" s="205">
        <v>0</v>
      </c>
      <c r="AL1244" s="211">
        <v>0</v>
      </c>
      <c r="AM1244" s="205">
        <v>0</v>
      </c>
      <c r="AN1244" s="205">
        <v>0</v>
      </c>
      <c r="AO1244" s="211">
        <v>0</v>
      </c>
      <c r="AP1244" s="205">
        <v>0</v>
      </c>
      <c r="AQ1244" s="204">
        <v>0</v>
      </c>
      <c r="AR1244" s="204">
        <v>0</v>
      </c>
    </row>
    <row r="1245" spans="1:44" s="204" customFormat="1" ht="36" customHeight="1">
      <c r="A1245" s="204">
        <v>1</v>
      </c>
      <c r="B1245" s="207">
        <f>SUBTOTAL(103,$A$1027:A1245)</f>
        <v>214</v>
      </c>
      <c r="C1245" s="197" t="s">
        <v>1863</v>
      </c>
      <c r="D1245" s="199">
        <v>1957</v>
      </c>
      <c r="E1245" s="199"/>
      <c r="F1245" s="208" t="s">
        <v>1527</v>
      </c>
      <c r="G1245" s="199" t="s">
        <v>297</v>
      </c>
      <c r="H1245" s="199" t="s">
        <v>297</v>
      </c>
      <c r="I1245" s="203">
        <v>832.6</v>
      </c>
      <c r="J1245" s="203">
        <v>448</v>
      </c>
      <c r="K1245" s="203">
        <v>448</v>
      </c>
      <c r="L1245" s="209">
        <v>22</v>
      </c>
      <c r="M1245" s="199" t="s">
        <v>260</v>
      </c>
      <c r="N1245" s="199" t="s">
        <v>264</v>
      </c>
      <c r="O1245" s="202" t="s">
        <v>674</v>
      </c>
      <c r="P1245" s="203">
        <v>3118961.8299999996</v>
      </c>
      <c r="Q1245" s="203">
        <v>0</v>
      </c>
      <c r="R1245" s="203">
        <v>0</v>
      </c>
      <c r="S1245" s="203">
        <f>P1245-Q1245-R1245</f>
        <v>3118961.8299999996</v>
      </c>
      <c r="T1245" s="203">
        <f>P1245/I1245</f>
        <v>3746.0507206341576</v>
      </c>
      <c r="U1245" s="203">
        <v>4516.1391150612544</v>
      </c>
      <c r="V1245" s="210">
        <v>4516.1391150612544</v>
      </c>
      <c r="W1245" s="210">
        <f t="shared" si="357"/>
        <v>4516.1391150612544</v>
      </c>
      <c r="X1245" s="210">
        <f t="shared" si="358"/>
        <v>770.08839442709677</v>
      </c>
      <c r="Y1245" s="205">
        <v>0</v>
      </c>
      <c r="Z1245" s="205">
        <v>0</v>
      </c>
      <c r="AA1245" s="205">
        <v>0</v>
      </c>
      <c r="AB1245" s="205">
        <v>0</v>
      </c>
      <c r="AC1245" s="205">
        <v>0</v>
      </c>
      <c r="AD1245" s="205">
        <v>0</v>
      </c>
      <c r="AE1245" s="205">
        <v>0</v>
      </c>
      <c r="AF1245" s="211">
        <v>0</v>
      </c>
      <c r="AG1245" s="205">
        <v>421.68</v>
      </c>
      <c r="AH1245" s="211">
        <f t="shared" si="362"/>
        <v>4516.1391150612544</v>
      </c>
      <c r="AI1245" s="205">
        <v>0</v>
      </c>
      <c r="AJ1245" s="205">
        <v>0</v>
      </c>
      <c r="AK1245" s="205">
        <v>0</v>
      </c>
      <c r="AL1245" s="211">
        <v>0</v>
      </c>
      <c r="AM1245" s="205">
        <v>0</v>
      </c>
      <c r="AN1245" s="205">
        <v>0</v>
      </c>
      <c r="AO1245" s="211">
        <v>0</v>
      </c>
      <c r="AP1245" s="205">
        <v>0</v>
      </c>
      <c r="AQ1245" s="204">
        <v>0</v>
      </c>
      <c r="AR1245" s="204">
        <v>0</v>
      </c>
    </row>
    <row r="1246" spans="1:44" s="204" customFormat="1" ht="36" customHeight="1">
      <c r="A1246" s="204">
        <v>1</v>
      </c>
      <c r="B1246" s="207">
        <f>SUBTOTAL(103,$A$1027:A1246)</f>
        <v>215</v>
      </c>
      <c r="C1246" s="197" t="s">
        <v>609</v>
      </c>
      <c r="D1246" s="199">
        <v>1972</v>
      </c>
      <c r="E1246" s="199"/>
      <c r="F1246" s="208" t="s">
        <v>262</v>
      </c>
      <c r="G1246" s="199" t="s">
        <v>345</v>
      </c>
      <c r="H1246" s="199" t="s">
        <v>302</v>
      </c>
      <c r="I1246" s="200">
        <v>2806.29</v>
      </c>
      <c r="J1246" s="200">
        <v>2806.29</v>
      </c>
      <c r="K1246" s="200">
        <v>2806.29</v>
      </c>
      <c r="L1246" s="209">
        <v>150</v>
      </c>
      <c r="M1246" s="199" t="s">
        <v>260</v>
      </c>
      <c r="N1246" s="199" t="s">
        <v>261</v>
      </c>
      <c r="O1246" s="202" t="s">
        <v>263</v>
      </c>
      <c r="P1246" s="203">
        <v>9808744</v>
      </c>
      <c r="Q1246" s="203">
        <v>0</v>
      </c>
      <c r="R1246" s="203">
        <v>0</v>
      </c>
      <c r="S1246" s="203">
        <f>P1246-Q1246-R1246</f>
        <v>9808744</v>
      </c>
      <c r="T1246" s="203">
        <f>P1246/I1246</f>
        <v>3495.2709805472705</v>
      </c>
      <c r="U1246" s="203">
        <v>3715.8031101561132</v>
      </c>
      <c r="V1246" s="210">
        <f>W1246</f>
        <v>3495.2709805472714</v>
      </c>
      <c r="W1246" s="210">
        <f t="shared" si="357"/>
        <v>3495.2709805472714</v>
      </c>
      <c r="X1246" s="210">
        <f t="shared" si="358"/>
        <v>220.53212960884275</v>
      </c>
      <c r="Y1246" s="205">
        <v>0</v>
      </c>
      <c r="Z1246" s="205">
        <v>0</v>
      </c>
      <c r="AA1246" s="205">
        <v>0</v>
      </c>
      <c r="AB1246" s="205">
        <v>0</v>
      </c>
      <c r="AC1246" s="205">
        <v>0</v>
      </c>
      <c r="AD1246" s="205">
        <v>0</v>
      </c>
      <c r="AE1246" s="205">
        <v>0</v>
      </c>
      <c r="AF1246" s="211">
        <v>0</v>
      </c>
      <c r="AG1246" s="205">
        <v>1100</v>
      </c>
      <c r="AH1246" s="211">
        <f t="shared" si="362"/>
        <v>3495.2709805472714</v>
      </c>
      <c r="AI1246" s="205">
        <v>0</v>
      </c>
      <c r="AJ1246" s="205">
        <v>0</v>
      </c>
      <c r="AK1246" s="205">
        <v>0</v>
      </c>
      <c r="AL1246" s="211">
        <v>0</v>
      </c>
      <c r="AM1246" s="205">
        <v>0</v>
      </c>
      <c r="AN1246" s="205">
        <v>0</v>
      </c>
      <c r="AO1246" s="211">
        <v>0</v>
      </c>
      <c r="AP1246" s="205">
        <v>0</v>
      </c>
      <c r="AQ1246" s="204">
        <v>0</v>
      </c>
      <c r="AR1246" s="204">
        <v>0</v>
      </c>
    </row>
    <row r="1247" spans="1:44" s="204" customFormat="1" ht="36" customHeight="1">
      <c r="A1247" s="204">
        <v>1</v>
      </c>
      <c r="B1247" s="207">
        <f>SUBTOTAL(103,$A$1027:A1247)</f>
        <v>216</v>
      </c>
      <c r="C1247" s="197" t="s">
        <v>2771</v>
      </c>
      <c r="D1247" s="199">
        <v>1984</v>
      </c>
      <c r="E1247" s="199"/>
      <c r="F1247" s="208" t="s">
        <v>1527</v>
      </c>
      <c r="G1247" s="199" t="s">
        <v>297</v>
      </c>
      <c r="H1247" s="199">
        <v>4</v>
      </c>
      <c r="I1247" s="200">
        <v>1145.3</v>
      </c>
      <c r="J1247" s="200">
        <v>645.70000000000005</v>
      </c>
      <c r="K1247" s="200">
        <v>645.70000000000005</v>
      </c>
      <c r="L1247" s="209">
        <v>48</v>
      </c>
      <c r="M1247" s="199" t="s">
        <v>260</v>
      </c>
      <c r="N1247" s="199" t="s">
        <v>261</v>
      </c>
      <c r="O1247" s="202" t="s">
        <v>263</v>
      </c>
      <c r="P1247" s="203">
        <v>8911331.7699999996</v>
      </c>
      <c r="Q1247" s="203">
        <v>0</v>
      </c>
      <c r="R1247" s="203">
        <v>0</v>
      </c>
      <c r="S1247" s="203">
        <f t="shared" si="361"/>
        <v>8911331.7699999996</v>
      </c>
      <c r="T1247" s="203">
        <f t="shared" si="348"/>
        <v>7780.7838732209902</v>
      </c>
      <c r="U1247" s="203">
        <v>8070.27</v>
      </c>
      <c r="V1247" s="210">
        <v>7053.1271596961496</v>
      </c>
      <c r="W1247" s="210">
        <f t="shared" si="357"/>
        <v>7053.1271596961496</v>
      </c>
      <c r="X1247" s="210">
        <f t="shared" si="358"/>
        <v>289.48612677901019</v>
      </c>
      <c r="Y1247" s="205">
        <v>0</v>
      </c>
      <c r="Z1247" s="205">
        <v>0</v>
      </c>
      <c r="AA1247" s="205">
        <v>0</v>
      </c>
      <c r="AB1247" s="205">
        <v>0</v>
      </c>
      <c r="AC1247" s="205">
        <v>0</v>
      </c>
      <c r="AD1247" s="205">
        <v>0</v>
      </c>
      <c r="AE1247" s="205">
        <v>0</v>
      </c>
      <c r="AF1247" s="211">
        <v>0</v>
      </c>
      <c r="AG1247" s="205">
        <v>905.9</v>
      </c>
      <c r="AH1247" s="211">
        <f t="shared" si="362"/>
        <v>7053.1271596961496</v>
      </c>
      <c r="AI1247" s="205">
        <v>0</v>
      </c>
      <c r="AJ1247" s="205">
        <v>0</v>
      </c>
      <c r="AK1247" s="205">
        <v>0</v>
      </c>
      <c r="AL1247" s="211">
        <v>0</v>
      </c>
      <c r="AM1247" s="205">
        <v>0</v>
      </c>
      <c r="AN1247" s="205">
        <v>0</v>
      </c>
      <c r="AO1247" s="211">
        <v>0</v>
      </c>
      <c r="AP1247" s="205">
        <v>0</v>
      </c>
      <c r="AQ1247" s="204">
        <v>0</v>
      </c>
      <c r="AR1247" s="204">
        <v>0</v>
      </c>
    </row>
    <row r="1248" spans="1:44" s="204" customFormat="1" ht="36" customHeight="1">
      <c r="A1248" s="204">
        <v>1</v>
      </c>
      <c r="B1248" s="207">
        <f>SUBTOTAL(103,$A$1027:A1248)</f>
        <v>217</v>
      </c>
      <c r="C1248" s="197" t="s">
        <v>1142</v>
      </c>
      <c r="D1248" s="199">
        <v>1978</v>
      </c>
      <c r="E1248" s="199"/>
      <c r="F1248" s="208" t="s">
        <v>262</v>
      </c>
      <c r="G1248" s="199">
        <v>9</v>
      </c>
      <c r="H1248" s="199" t="s">
        <v>2189</v>
      </c>
      <c r="I1248" s="203">
        <v>12893.2</v>
      </c>
      <c r="J1248" s="203">
        <v>12893.2</v>
      </c>
      <c r="K1248" s="203">
        <v>12893.2</v>
      </c>
      <c r="L1248" s="209">
        <v>493</v>
      </c>
      <c r="M1248" s="199" t="s">
        <v>260</v>
      </c>
      <c r="N1248" s="199" t="s">
        <v>264</v>
      </c>
      <c r="O1248" s="202" t="s">
        <v>1272</v>
      </c>
      <c r="P1248" s="203">
        <v>3379227.75</v>
      </c>
      <c r="Q1248" s="203">
        <v>0</v>
      </c>
      <c r="R1248" s="203">
        <v>0</v>
      </c>
      <c r="S1248" s="203">
        <f t="shared" si="361"/>
        <v>3379227.75</v>
      </c>
      <c r="T1248" s="203">
        <f t="shared" si="348"/>
        <v>262.09379750566188</v>
      </c>
      <c r="U1248" s="203">
        <f>V1248</f>
        <v>262.75</v>
      </c>
      <c r="V1248" s="210">
        <v>262.75</v>
      </c>
      <c r="W1248" s="210">
        <f t="shared" si="357"/>
        <v>262.75</v>
      </c>
      <c r="X1248" s="210">
        <f t="shared" si="358"/>
        <v>0.6562024943381175</v>
      </c>
      <c r="Y1248" s="205">
        <v>0</v>
      </c>
      <c r="Z1248" s="205">
        <v>262.75</v>
      </c>
      <c r="AA1248" s="205">
        <v>0</v>
      </c>
      <c r="AB1248" s="205">
        <v>0</v>
      </c>
      <c r="AC1248" s="205">
        <v>0</v>
      </c>
      <c r="AD1248" s="205">
        <v>0</v>
      </c>
      <c r="AE1248" s="205">
        <v>0</v>
      </c>
      <c r="AF1248" s="211">
        <v>0</v>
      </c>
      <c r="AG1248" s="205">
        <v>0</v>
      </c>
      <c r="AH1248" s="205">
        <v>0</v>
      </c>
      <c r="AI1248" s="205">
        <v>0</v>
      </c>
      <c r="AJ1248" s="205">
        <v>0</v>
      </c>
      <c r="AK1248" s="205">
        <v>0</v>
      </c>
      <c r="AL1248" s="211">
        <v>0</v>
      </c>
      <c r="AM1248" s="205">
        <v>0</v>
      </c>
      <c r="AN1248" s="205">
        <v>0</v>
      </c>
      <c r="AO1248" s="211">
        <v>0</v>
      </c>
      <c r="AP1248" s="205">
        <v>0</v>
      </c>
      <c r="AQ1248" s="204">
        <v>0</v>
      </c>
      <c r="AR1248" s="204">
        <v>0</v>
      </c>
    </row>
    <row r="1249" spans="1:44" s="204" customFormat="1" ht="36" customHeight="1">
      <c r="A1249" s="204">
        <v>1</v>
      </c>
      <c r="B1249" s="207">
        <f>SUBTOTAL(103,$A$1027:A1249)</f>
        <v>218</v>
      </c>
      <c r="C1249" s="197" t="s">
        <v>2772</v>
      </c>
      <c r="D1249" s="199">
        <v>1969</v>
      </c>
      <c r="E1249" s="199"/>
      <c r="F1249" s="208" t="s">
        <v>262</v>
      </c>
      <c r="G1249" s="199" t="s">
        <v>345</v>
      </c>
      <c r="H1249" s="199" t="s">
        <v>302</v>
      </c>
      <c r="I1249" s="200">
        <v>3946.1</v>
      </c>
      <c r="J1249" s="200">
        <v>2833.41</v>
      </c>
      <c r="K1249" s="200">
        <v>2833.41</v>
      </c>
      <c r="L1249" s="209">
        <v>126</v>
      </c>
      <c r="M1249" s="199" t="s">
        <v>260</v>
      </c>
      <c r="N1249" s="199" t="s">
        <v>264</v>
      </c>
      <c r="O1249" s="202" t="s">
        <v>1270</v>
      </c>
      <c r="P1249" s="203">
        <v>9925446.4400000013</v>
      </c>
      <c r="Q1249" s="203">
        <v>0</v>
      </c>
      <c r="R1249" s="203">
        <v>0</v>
      </c>
      <c r="S1249" s="203">
        <f t="shared" si="361"/>
        <v>9925446.4400000013</v>
      </c>
      <c r="T1249" s="203">
        <f t="shared" si="348"/>
        <v>2515.2546666328785</v>
      </c>
      <c r="U1249" s="203">
        <f>V1249</f>
        <v>2530.8747370821825</v>
      </c>
      <c r="V1249" s="210">
        <v>2530.8747370821825</v>
      </c>
      <c r="W1249" s="210">
        <f t="shared" si="357"/>
        <v>2530.8747370821825</v>
      </c>
      <c r="X1249" s="210">
        <f t="shared" si="358"/>
        <v>15.620070449303967</v>
      </c>
      <c r="Y1249" s="205">
        <v>0</v>
      </c>
      <c r="Z1249" s="205">
        <v>0</v>
      </c>
      <c r="AA1249" s="205">
        <v>0</v>
      </c>
      <c r="AB1249" s="205">
        <v>0</v>
      </c>
      <c r="AC1249" s="205">
        <v>0</v>
      </c>
      <c r="AD1249" s="205">
        <v>0</v>
      </c>
      <c r="AE1249" s="205">
        <v>0</v>
      </c>
      <c r="AF1249" s="211">
        <v>0</v>
      </c>
      <c r="AG1249" s="205">
        <v>1120</v>
      </c>
      <c r="AH1249" s="211">
        <f>8917.04*AG1249/I1249</f>
        <v>2530.8747370821825</v>
      </c>
      <c r="AI1249" s="205">
        <v>0</v>
      </c>
      <c r="AJ1249" s="205">
        <v>0</v>
      </c>
      <c r="AK1249" s="205">
        <v>0</v>
      </c>
      <c r="AL1249" s="211">
        <v>0</v>
      </c>
      <c r="AM1249" s="205">
        <v>0</v>
      </c>
      <c r="AN1249" s="205">
        <v>0</v>
      </c>
      <c r="AO1249" s="211">
        <v>0</v>
      </c>
      <c r="AP1249" s="205">
        <v>0</v>
      </c>
      <c r="AQ1249" s="204">
        <v>0</v>
      </c>
      <c r="AR1249" s="204">
        <v>0</v>
      </c>
    </row>
    <row r="1250" spans="1:44" s="204" customFormat="1" ht="36" customHeight="1">
      <c r="B1250" s="197" t="s">
        <v>783</v>
      </c>
      <c r="C1250" s="197"/>
      <c r="D1250" s="199" t="s">
        <v>857</v>
      </c>
      <c r="E1250" s="199" t="s">
        <v>857</v>
      </c>
      <c r="F1250" s="199" t="s">
        <v>857</v>
      </c>
      <c r="G1250" s="199" t="s">
        <v>857</v>
      </c>
      <c r="H1250" s="199" t="s">
        <v>857</v>
      </c>
      <c r="I1250" s="200">
        <f>SUM(I1251:I1256)</f>
        <v>21533</v>
      </c>
      <c r="J1250" s="200">
        <f>SUM(J1251:J1256)</f>
        <v>12508.3</v>
      </c>
      <c r="K1250" s="200">
        <f>SUM(K1251:K1256)</f>
        <v>12251.099999999999</v>
      </c>
      <c r="L1250" s="201">
        <f>SUM(L1251:L1256)</f>
        <v>531</v>
      </c>
      <c r="M1250" s="199" t="s">
        <v>857</v>
      </c>
      <c r="N1250" s="199" t="s">
        <v>857</v>
      </c>
      <c r="O1250" s="202" t="s">
        <v>857</v>
      </c>
      <c r="P1250" s="200">
        <v>36760260.280000001</v>
      </c>
      <c r="Q1250" s="200">
        <f>SUM(Q1251:Q1256)</f>
        <v>0</v>
      </c>
      <c r="R1250" s="200">
        <f>SUM(R1251:R1256)</f>
        <v>0</v>
      </c>
      <c r="S1250" s="200">
        <f>SUM(S1251:S1256)</f>
        <v>36760260.280000001</v>
      </c>
      <c r="T1250" s="203">
        <f t="shared" si="348"/>
        <v>1707.1592569544421</v>
      </c>
      <c r="U1250" s="203">
        <f>MAX(U1251:V1256)</f>
        <v>6974.2212290502794</v>
      </c>
      <c r="W1250" s="217"/>
      <c r="Y1250" s="205">
        <v>0</v>
      </c>
      <c r="Z1250" s="205">
        <v>0</v>
      </c>
      <c r="AA1250" s="205">
        <v>0</v>
      </c>
      <c r="AB1250" s="205">
        <v>0</v>
      </c>
      <c r="AC1250" s="205">
        <v>0</v>
      </c>
      <c r="AD1250" s="205">
        <v>0</v>
      </c>
      <c r="AE1250" s="205">
        <v>0</v>
      </c>
      <c r="AF1250" s="205">
        <v>0</v>
      </c>
      <c r="AG1250" s="205">
        <v>4497.7</v>
      </c>
      <c r="AH1250" s="205">
        <v>35901734.259999998</v>
      </c>
      <c r="AI1250" s="205">
        <v>0</v>
      </c>
      <c r="AJ1250" s="205">
        <v>0</v>
      </c>
      <c r="AK1250" s="205">
        <v>0</v>
      </c>
      <c r="AL1250" s="205">
        <v>0</v>
      </c>
      <c r="AM1250" s="205">
        <v>0</v>
      </c>
      <c r="AN1250" s="205">
        <v>0</v>
      </c>
      <c r="AO1250" s="205">
        <v>0</v>
      </c>
      <c r="AP1250" s="205">
        <v>0</v>
      </c>
      <c r="AQ1250" s="204">
        <v>0</v>
      </c>
      <c r="AR1250" s="204">
        <v>0</v>
      </c>
    </row>
    <row r="1251" spans="1:44" s="204" customFormat="1" ht="36" customHeight="1">
      <c r="A1251" s="204">
        <v>1</v>
      </c>
      <c r="B1251" s="207">
        <f>SUBTOTAL(103,$A$1027:A1251)</f>
        <v>219</v>
      </c>
      <c r="C1251" s="197" t="s">
        <v>2999</v>
      </c>
      <c r="D1251" s="199">
        <v>1993</v>
      </c>
      <c r="E1251" s="199"/>
      <c r="F1251" s="208" t="s">
        <v>305</v>
      </c>
      <c r="G1251" s="199">
        <v>5</v>
      </c>
      <c r="H1251" s="199" t="s">
        <v>306</v>
      </c>
      <c r="I1251" s="200">
        <v>5482.2</v>
      </c>
      <c r="J1251" s="200">
        <v>3303.8</v>
      </c>
      <c r="K1251" s="200">
        <v>3096.3</v>
      </c>
      <c r="L1251" s="209">
        <v>147</v>
      </c>
      <c r="M1251" s="199" t="s">
        <v>260</v>
      </c>
      <c r="N1251" s="199" t="s">
        <v>264</v>
      </c>
      <c r="O1251" s="202" t="s">
        <v>679</v>
      </c>
      <c r="P1251" s="203">
        <v>7133112.96</v>
      </c>
      <c r="Q1251" s="203">
        <v>0</v>
      </c>
      <c r="R1251" s="203">
        <v>0</v>
      </c>
      <c r="S1251" s="203">
        <f t="shared" ref="S1251:S1256" si="363">P1251-Q1251-R1251</f>
        <v>7133112.96</v>
      </c>
      <c r="T1251" s="203">
        <f t="shared" si="348"/>
        <v>1301.140593192514</v>
      </c>
      <c r="U1251" s="203">
        <v>1377.0322250191532</v>
      </c>
      <c r="V1251" s="210">
        <v>1377.0322250191532</v>
      </c>
      <c r="W1251" s="210">
        <f t="shared" ref="W1251:W1256" si="364">Y1251+Z1251+AA1251+AB1251+AC1251+AF1251+AH1251+AJ1251+AL1251+AN1251+AO1251+AP1251+AQ1251+AR1251</f>
        <v>1377.0322250191532</v>
      </c>
      <c r="X1251" s="210">
        <f t="shared" ref="X1251:X1256" si="365">U1251-T1251</f>
        <v>75.891631826639241</v>
      </c>
      <c r="Y1251" s="205">
        <v>0</v>
      </c>
      <c r="Z1251" s="205">
        <v>0</v>
      </c>
      <c r="AA1251" s="205">
        <v>0</v>
      </c>
      <c r="AB1251" s="205">
        <v>0</v>
      </c>
      <c r="AC1251" s="205">
        <v>0</v>
      </c>
      <c r="AD1251" s="205">
        <v>0</v>
      </c>
      <c r="AE1251" s="205">
        <v>0</v>
      </c>
      <c r="AF1251" s="211">
        <v>0</v>
      </c>
      <c r="AG1251" s="205">
        <v>846.6</v>
      </c>
      <c r="AH1251" s="211">
        <f t="shared" ref="AH1251:AH1256" si="366">8917.04*AG1251/I1251</f>
        <v>1377.0322250191532</v>
      </c>
      <c r="AI1251" s="205">
        <v>0</v>
      </c>
      <c r="AJ1251" s="205">
        <v>0</v>
      </c>
      <c r="AK1251" s="205">
        <v>0</v>
      </c>
      <c r="AL1251" s="211">
        <v>0</v>
      </c>
      <c r="AM1251" s="205">
        <v>0</v>
      </c>
      <c r="AN1251" s="205">
        <v>0</v>
      </c>
      <c r="AO1251" s="211">
        <v>0</v>
      </c>
      <c r="AP1251" s="205">
        <v>0</v>
      </c>
      <c r="AQ1251" s="204">
        <v>0</v>
      </c>
      <c r="AR1251" s="204">
        <v>0</v>
      </c>
    </row>
    <row r="1252" spans="1:44" s="204" customFormat="1" ht="36" customHeight="1">
      <c r="A1252" s="204">
        <v>1</v>
      </c>
      <c r="B1252" s="207">
        <f>SUBTOTAL(103,$A$1027:A1252)</f>
        <v>220</v>
      </c>
      <c r="C1252" s="197" t="s">
        <v>3000</v>
      </c>
      <c r="D1252" s="199">
        <v>1964</v>
      </c>
      <c r="E1252" s="199"/>
      <c r="F1252" s="208" t="s">
        <v>262</v>
      </c>
      <c r="G1252" s="199">
        <v>2</v>
      </c>
      <c r="H1252" s="199" t="s">
        <v>297</v>
      </c>
      <c r="I1252" s="200">
        <v>669.7</v>
      </c>
      <c r="J1252" s="200">
        <v>350.2</v>
      </c>
      <c r="K1252" s="200">
        <v>300.5</v>
      </c>
      <c r="L1252" s="209">
        <v>11</v>
      </c>
      <c r="M1252" s="199" t="s">
        <v>260</v>
      </c>
      <c r="N1252" s="199" t="s">
        <v>264</v>
      </c>
      <c r="O1252" s="202" t="s">
        <v>679</v>
      </c>
      <c r="P1252" s="203">
        <v>2314512.3200000003</v>
      </c>
      <c r="Q1252" s="203">
        <v>0</v>
      </c>
      <c r="R1252" s="203">
        <v>0</v>
      </c>
      <c r="S1252" s="203">
        <f t="shared" si="363"/>
        <v>2314512.3200000003</v>
      </c>
      <c r="T1252" s="203">
        <f t="shared" si="348"/>
        <v>3456.0434821561894</v>
      </c>
      <c r="U1252" s="203">
        <v>3657.6241421532031</v>
      </c>
      <c r="V1252" s="210">
        <v>3657.6241421532031</v>
      </c>
      <c r="W1252" s="210">
        <f t="shared" si="364"/>
        <v>3657.6241421532031</v>
      </c>
      <c r="X1252" s="210">
        <f t="shared" si="365"/>
        <v>201.58065999701375</v>
      </c>
      <c r="Y1252" s="205">
        <v>0</v>
      </c>
      <c r="Z1252" s="205">
        <v>0</v>
      </c>
      <c r="AA1252" s="205">
        <v>0</v>
      </c>
      <c r="AB1252" s="205">
        <v>0</v>
      </c>
      <c r="AC1252" s="205">
        <v>0</v>
      </c>
      <c r="AD1252" s="205">
        <v>0</v>
      </c>
      <c r="AE1252" s="205">
        <v>0</v>
      </c>
      <c r="AF1252" s="211">
        <v>0</v>
      </c>
      <c r="AG1252" s="205">
        <v>274.7</v>
      </c>
      <c r="AH1252" s="211">
        <f t="shared" si="366"/>
        <v>3657.6241421532031</v>
      </c>
      <c r="AI1252" s="205">
        <v>0</v>
      </c>
      <c r="AJ1252" s="205">
        <v>0</v>
      </c>
      <c r="AK1252" s="205">
        <v>0</v>
      </c>
      <c r="AL1252" s="211">
        <v>0</v>
      </c>
      <c r="AM1252" s="205">
        <v>0</v>
      </c>
      <c r="AN1252" s="205">
        <v>0</v>
      </c>
      <c r="AO1252" s="211">
        <v>0</v>
      </c>
      <c r="AP1252" s="205">
        <v>0</v>
      </c>
      <c r="AQ1252" s="204">
        <v>0</v>
      </c>
      <c r="AR1252" s="204">
        <v>0</v>
      </c>
    </row>
    <row r="1253" spans="1:44" s="204" customFormat="1" ht="36" customHeight="1">
      <c r="A1253" s="204">
        <v>1</v>
      </c>
      <c r="B1253" s="207">
        <f>SUBTOTAL(103,$A$1027:A1253)</f>
        <v>221</v>
      </c>
      <c r="C1253" s="197" t="s">
        <v>3001</v>
      </c>
      <c r="D1253" s="199">
        <v>2002</v>
      </c>
      <c r="E1253" s="199"/>
      <c r="F1253" s="208" t="s">
        <v>262</v>
      </c>
      <c r="G1253" s="199">
        <v>5</v>
      </c>
      <c r="H1253" s="199" t="s">
        <v>306</v>
      </c>
      <c r="I1253" s="200">
        <v>5019</v>
      </c>
      <c r="J1253" s="200">
        <v>2368</v>
      </c>
      <c r="K1253" s="200">
        <v>2368</v>
      </c>
      <c r="L1253" s="209">
        <v>93</v>
      </c>
      <c r="M1253" s="199" t="s">
        <v>260</v>
      </c>
      <c r="N1253" s="199" t="s">
        <v>264</v>
      </c>
      <c r="O1253" s="202" t="s">
        <v>679</v>
      </c>
      <c r="P1253" s="203">
        <v>7385926.4199999999</v>
      </c>
      <c r="Q1253" s="203">
        <v>0</v>
      </c>
      <c r="R1253" s="203">
        <v>0</v>
      </c>
      <c r="S1253" s="203">
        <f t="shared" si="363"/>
        <v>7385926.4199999999</v>
      </c>
      <c r="T1253" s="203">
        <v>1196.198852361028</v>
      </c>
      <c r="U1253" s="203">
        <f>W1253</f>
        <v>1660.7831542538354</v>
      </c>
      <c r="V1253" s="210">
        <f>W1253</f>
        <v>1660.7831542538354</v>
      </c>
      <c r="W1253" s="210">
        <f t="shared" si="364"/>
        <v>1660.7831542538354</v>
      </c>
      <c r="X1253" s="210">
        <f t="shared" si="365"/>
        <v>464.58430189280739</v>
      </c>
      <c r="Y1253" s="205">
        <v>0</v>
      </c>
      <c r="Z1253" s="205">
        <v>0</v>
      </c>
      <c r="AA1253" s="205">
        <v>0</v>
      </c>
      <c r="AB1253" s="205">
        <v>0</v>
      </c>
      <c r="AC1253" s="205">
        <v>0</v>
      </c>
      <c r="AD1253" s="205">
        <v>0</v>
      </c>
      <c r="AE1253" s="205">
        <v>0</v>
      </c>
      <c r="AF1253" s="211">
        <v>0</v>
      </c>
      <c r="AG1253" s="205">
        <v>934.78</v>
      </c>
      <c r="AH1253" s="211">
        <f t="shared" si="366"/>
        <v>1660.7831542538354</v>
      </c>
      <c r="AI1253" s="205">
        <v>0</v>
      </c>
      <c r="AJ1253" s="205">
        <v>0</v>
      </c>
      <c r="AK1253" s="205">
        <v>0</v>
      </c>
      <c r="AL1253" s="211">
        <v>0</v>
      </c>
      <c r="AM1253" s="205">
        <v>0</v>
      </c>
      <c r="AN1253" s="205">
        <v>0</v>
      </c>
      <c r="AO1253" s="211">
        <v>0</v>
      </c>
      <c r="AP1253" s="205">
        <v>0</v>
      </c>
      <c r="AQ1253" s="204">
        <v>0</v>
      </c>
      <c r="AR1253" s="204">
        <v>0</v>
      </c>
    </row>
    <row r="1254" spans="1:44" s="204" customFormat="1" ht="36" customHeight="1">
      <c r="A1254" s="204">
        <v>1</v>
      </c>
      <c r="B1254" s="207">
        <f>SUBTOTAL(103,$A$1027:A1254)</f>
        <v>222</v>
      </c>
      <c r="C1254" s="197" t="s">
        <v>3002</v>
      </c>
      <c r="D1254" s="199">
        <v>1964</v>
      </c>
      <c r="E1254" s="199"/>
      <c r="F1254" s="208" t="s">
        <v>262</v>
      </c>
      <c r="G1254" s="199">
        <v>2</v>
      </c>
      <c r="H1254" s="199" t="s">
        <v>297</v>
      </c>
      <c r="I1254" s="200">
        <v>680.2</v>
      </c>
      <c r="J1254" s="200">
        <v>356</v>
      </c>
      <c r="K1254" s="200">
        <v>356</v>
      </c>
      <c r="L1254" s="209">
        <v>22</v>
      </c>
      <c r="M1254" s="199" t="s">
        <v>260</v>
      </c>
      <c r="N1254" s="199" t="s">
        <v>264</v>
      </c>
      <c r="O1254" s="202" t="s">
        <v>679</v>
      </c>
      <c r="P1254" s="203">
        <v>4163068.3800000004</v>
      </c>
      <c r="Q1254" s="203">
        <v>0</v>
      </c>
      <c r="R1254" s="203">
        <v>0</v>
      </c>
      <c r="S1254" s="203">
        <f t="shared" si="363"/>
        <v>4163068.3800000004</v>
      </c>
      <c r="T1254" s="203">
        <v>6180.3641428991477</v>
      </c>
      <c r="U1254" s="203">
        <v>6974.2212290502794</v>
      </c>
      <c r="V1254" s="210">
        <v>6974.2212290502794</v>
      </c>
      <c r="W1254" s="210">
        <f t="shared" si="364"/>
        <v>6974.2212290502794</v>
      </c>
      <c r="X1254" s="210">
        <f t="shared" si="365"/>
        <v>793.85708615113163</v>
      </c>
      <c r="Y1254" s="205">
        <v>0</v>
      </c>
      <c r="Z1254" s="205">
        <v>0</v>
      </c>
      <c r="AA1254" s="205">
        <v>0</v>
      </c>
      <c r="AB1254" s="205">
        <v>0</v>
      </c>
      <c r="AC1254" s="205">
        <v>0</v>
      </c>
      <c r="AD1254" s="205">
        <v>0</v>
      </c>
      <c r="AE1254" s="205">
        <v>0</v>
      </c>
      <c r="AF1254" s="211">
        <v>0</v>
      </c>
      <c r="AG1254" s="205">
        <v>532</v>
      </c>
      <c r="AH1254" s="211">
        <f t="shared" si="366"/>
        <v>6974.2212290502794</v>
      </c>
      <c r="AI1254" s="205">
        <v>0</v>
      </c>
      <c r="AJ1254" s="205">
        <v>0</v>
      </c>
      <c r="AK1254" s="205">
        <v>0</v>
      </c>
      <c r="AL1254" s="211">
        <v>0</v>
      </c>
      <c r="AM1254" s="205">
        <v>0</v>
      </c>
      <c r="AN1254" s="205">
        <v>0</v>
      </c>
      <c r="AO1254" s="211">
        <v>0</v>
      </c>
      <c r="AP1254" s="205">
        <v>0</v>
      </c>
      <c r="AQ1254" s="204">
        <v>0</v>
      </c>
      <c r="AR1254" s="204">
        <v>0</v>
      </c>
    </row>
    <row r="1255" spans="1:44" s="204" customFormat="1" ht="36" customHeight="1">
      <c r="A1255" s="204">
        <v>1</v>
      </c>
      <c r="B1255" s="207">
        <f>SUBTOTAL(103,$A$1027:A1255)</f>
        <v>223</v>
      </c>
      <c r="C1255" s="197" t="s">
        <v>3003</v>
      </c>
      <c r="D1255" s="199">
        <v>1983</v>
      </c>
      <c r="E1255" s="199"/>
      <c r="F1255" s="208" t="s">
        <v>262</v>
      </c>
      <c r="G1255" s="199">
        <v>5</v>
      </c>
      <c r="H1255" s="199" t="s">
        <v>302</v>
      </c>
      <c r="I1255" s="203">
        <v>4169.3</v>
      </c>
      <c r="J1255" s="203">
        <v>2760.1</v>
      </c>
      <c r="K1255" s="203">
        <v>2760.1</v>
      </c>
      <c r="L1255" s="209">
        <v>121</v>
      </c>
      <c r="M1255" s="199" t="s">
        <v>260</v>
      </c>
      <c r="N1255" s="199" t="s">
        <v>264</v>
      </c>
      <c r="O1255" s="202" t="s">
        <v>1314</v>
      </c>
      <c r="P1255" s="203">
        <v>7136140.2000000002</v>
      </c>
      <c r="Q1255" s="203">
        <v>0</v>
      </c>
      <c r="R1255" s="203">
        <v>0</v>
      </c>
      <c r="S1255" s="203">
        <f t="shared" si="363"/>
        <v>7136140.2000000002</v>
      </c>
      <c r="T1255" s="203">
        <v>1135.5152423668242</v>
      </c>
      <c r="U1255" s="203">
        <v>1833.7538905811527</v>
      </c>
      <c r="V1255" s="210">
        <v>1833.7538905811527</v>
      </c>
      <c r="W1255" s="210">
        <f t="shared" si="364"/>
        <v>1833.7538905811527</v>
      </c>
      <c r="X1255" s="210">
        <f t="shared" si="365"/>
        <v>698.23864821432858</v>
      </c>
      <c r="Y1255" s="205">
        <v>0</v>
      </c>
      <c r="Z1255" s="205">
        <v>0</v>
      </c>
      <c r="AA1255" s="205">
        <v>0</v>
      </c>
      <c r="AB1255" s="205">
        <v>0</v>
      </c>
      <c r="AC1255" s="205">
        <v>0</v>
      </c>
      <c r="AD1255" s="205">
        <v>0</v>
      </c>
      <c r="AE1255" s="205">
        <v>0</v>
      </c>
      <c r="AF1255" s="211">
        <v>0</v>
      </c>
      <c r="AG1255" s="205">
        <v>857.4</v>
      </c>
      <c r="AH1255" s="211">
        <f t="shared" si="366"/>
        <v>1833.7538905811527</v>
      </c>
      <c r="AI1255" s="205">
        <v>0</v>
      </c>
      <c r="AJ1255" s="205">
        <v>0</v>
      </c>
      <c r="AK1255" s="205">
        <v>0</v>
      </c>
      <c r="AL1255" s="211">
        <v>0</v>
      </c>
      <c r="AM1255" s="205">
        <v>0</v>
      </c>
      <c r="AN1255" s="205">
        <v>0</v>
      </c>
      <c r="AO1255" s="211">
        <v>0</v>
      </c>
      <c r="AP1255" s="205">
        <v>0</v>
      </c>
      <c r="AQ1255" s="204">
        <v>0</v>
      </c>
      <c r="AR1255" s="204">
        <v>0</v>
      </c>
    </row>
    <row r="1256" spans="1:44" s="204" customFormat="1" ht="36" customHeight="1">
      <c r="A1256" s="204">
        <v>1</v>
      </c>
      <c r="B1256" s="207">
        <f>SUBTOTAL(103,$A$1027:A1256)</f>
        <v>224</v>
      </c>
      <c r="C1256" s="197" t="s">
        <v>3004</v>
      </c>
      <c r="D1256" s="199">
        <v>1994</v>
      </c>
      <c r="E1256" s="199"/>
      <c r="F1256" s="208" t="s">
        <v>312</v>
      </c>
      <c r="G1256" s="199" t="s">
        <v>345</v>
      </c>
      <c r="H1256" s="199" t="s">
        <v>306</v>
      </c>
      <c r="I1256" s="200">
        <v>5512.6</v>
      </c>
      <c r="J1256" s="200">
        <v>3370.2</v>
      </c>
      <c r="K1256" s="200">
        <v>3370.2</v>
      </c>
      <c r="L1256" s="209">
        <v>137</v>
      </c>
      <c r="M1256" s="199" t="s">
        <v>260</v>
      </c>
      <c r="N1256" s="199" t="s">
        <v>264</v>
      </c>
      <c r="O1256" s="202" t="s">
        <v>679</v>
      </c>
      <c r="P1256" s="203">
        <v>8627500</v>
      </c>
      <c r="Q1256" s="203">
        <v>0</v>
      </c>
      <c r="R1256" s="203">
        <v>0</v>
      </c>
      <c r="S1256" s="203">
        <f t="shared" si="363"/>
        <v>8627500</v>
      </c>
      <c r="T1256" s="203">
        <f>P1256/I1256</f>
        <v>1565.0509741319884</v>
      </c>
      <c r="U1256" s="203">
        <f>V1256</f>
        <v>1702.0440134963537</v>
      </c>
      <c r="V1256" s="210">
        <v>1702.0440134963537</v>
      </c>
      <c r="W1256" s="210">
        <f t="shared" si="364"/>
        <v>1702.0440134963537</v>
      </c>
      <c r="X1256" s="210">
        <f t="shared" si="365"/>
        <v>136.99303936436536</v>
      </c>
      <c r="Y1256" s="205">
        <v>0</v>
      </c>
      <c r="Z1256" s="205">
        <v>0</v>
      </c>
      <c r="AA1256" s="205">
        <v>0</v>
      </c>
      <c r="AB1256" s="205">
        <v>0</v>
      </c>
      <c r="AC1256" s="205">
        <v>0</v>
      </c>
      <c r="AD1256" s="205">
        <v>0</v>
      </c>
      <c r="AE1256" s="205">
        <v>0</v>
      </c>
      <c r="AF1256" s="211">
        <v>0</v>
      </c>
      <c r="AG1256" s="205">
        <v>1052.22</v>
      </c>
      <c r="AH1256" s="211">
        <f t="shared" si="366"/>
        <v>1702.0440134963537</v>
      </c>
      <c r="AI1256" s="205">
        <v>0</v>
      </c>
      <c r="AJ1256" s="205">
        <v>0</v>
      </c>
      <c r="AK1256" s="205">
        <v>0</v>
      </c>
      <c r="AL1256" s="211">
        <v>0</v>
      </c>
      <c r="AM1256" s="205">
        <v>0</v>
      </c>
      <c r="AN1256" s="205">
        <v>0</v>
      </c>
      <c r="AO1256" s="211">
        <v>0</v>
      </c>
      <c r="AP1256" s="205">
        <v>0</v>
      </c>
      <c r="AQ1256" s="204">
        <v>0</v>
      </c>
      <c r="AR1256" s="204">
        <v>0</v>
      </c>
    </row>
    <row r="1257" spans="1:44" s="204" customFormat="1" ht="36" customHeight="1">
      <c r="B1257" s="197" t="s">
        <v>784</v>
      </c>
      <c r="C1257" s="197"/>
      <c r="D1257" s="199" t="s">
        <v>857</v>
      </c>
      <c r="E1257" s="199" t="s">
        <v>857</v>
      </c>
      <c r="F1257" s="199" t="s">
        <v>857</v>
      </c>
      <c r="G1257" s="199" t="s">
        <v>857</v>
      </c>
      <c r="H1257" s="199" t="s">
        <v>857</v>
      </c>
      <c r="I1257" s="200">
        <f>SUM(I1258:I1264)</f>
        <v>18562.29</v>
      </c>
      <c r="J1257" s="200">
        <f>SUM(J1258:J1264)</f>
        <v>14634</v>
      </c>
      <c r="K1257" s="200">
        <f>SUM(K1258:K1264)</f>
        <v>10398.5</v>
      </c>
      <c r="L1257" s="201">
        <f>SUM(L1258:L1264)</f>
        <v>654</v>
      </c>
      <c r="M1257" s="199" t="s">
        <v>857</v>
      </c>
      <c r="N1257" s="199" t="s">
        <v>857</v>
      </c>
      <c r="O1257" s="202" t="s">
        <v>857</v>
      </c>
      <c r="P1257" s="203">
        <v>30784109.800000001</v>
      </c>
      <c r="Q1257" s="203">
        <f>SUM(Q1258:Q1264)</f>
        <v>0</v>
      </c>
      <c r="R1257" s="203">
        <f>SUM(R1258:R1264)</f>
        <v>0</v>
      </c>
      <c r="S1257" s="203">
        <f>SUM(S1258:S1264)</f>
        <v>30784109.800000001</v>
      </c>
      <c r="T1257" s="203">
        <f t="shared" si="348"/>
        <v>1658.4219834944934</v>
      </c>
      <c r="U1257" s="203">
        <f>MAX(U1258:V1264)</f>
        <v>7264.1766233766239</v>
      </c>
      <c r="W1257" s="217"/>
      <c r="Y1257" s="205">
        <v>0</v>
      </c>
      <c r="Z1257" s="205">
        <v>0</v>
      </c>
      <c r="AA1257" s="205">
        <v>3881891.1399999997</v>
      </c>
      <c r="AB1257" s="205">
        <v>753664.01</v>
      </c>
      <c r="AC1257" s="205">
        <v>0</v>
      </c>
      <c r="AD1257" s="205">
        <v>0</v>
      </c>
      <c r="AE1257" s="205">
        <v>0</v>
      </c>
      <c r="AF1257" s="205">
        <v>0</v>
      </c>
      <c r="AG1257" s="205">
        <v>4014.95</v>
      </c>
      <c r="AH1257" s="205">
        <v>25202327.259999998</v>
      </c>
      <c r="AI1257" s="205">
        <v>0</v>
      </c>
      <c r="AJ1257" s="205">
        <v>0</v>
      </c>
      <c r="AK1257" s="205">
        <v>0</v>
      </c>
      <c r="AL1257" s="205">
        <v>0</v>
      </c>
      <c r="AM1257" s="205">
        <v>0</v>
      </c>
      <c r="AN1257" s="205">
        <v>0</v>
      </c>
      <c r="AO1257" s="205">
        <v>0</v>
      </c>
      <c r="AP1257" s="205">
        <v>0</v>
      </c>
      <c r="AQ1257" s="204">
        <v>0</v>
      </c>
      <c r="AR1257" s="204">
        <v>0</v>
      </c>
    </row>
    <row r="1258" spans="1:44" s="204" customFormat="1" ht="36" customHeight="1">
      <c r="A1258" s="204">
        <v>1</v>
      </c>
      <c r="B1258" s="207">
        <f>SUBTOTAL(103,$A$1027:A1258)</f>
        <v>225</v>
      </c>
      <c r="C1258" s="197" t="s">
        <v>613</v>
      </c>
      <c r="D1258" s="199">
        <v>1882</v>
      </c>
      <c r="E1258" s="199"/>
      <c r="F1258" s="208" t="s">
        <v>262</v>
      </c>
      <c r="G1258" s="199">
        <v>3</v>
      </c>
      <c r="H1258" s="199" t="s">
        <v>306</v>
      </c>
      <c r="I1258" s="200">
        <v>3501.8</v>
      </c>
      <c r="J1258" s="200">
        <v>2939.7</v>
      </c>
      <c r="K1258" s="200">
        <v>1028.9000000000001</v>
      </c>
      <c r="L1258" s="209">
        <v>88</v>
      </c>
      <c r="M1258" s="199" t="s">
        <v>260</v>
      </c>
      <c r="N1258" s="199" t="s">
        <v>264</v>
      </c>
      <c r="O1258" s="202" t="s">
        <v>680</v>
      </c>
      <c r="P1258" s="203">
        <v>4198778.66</v>
      </c>
      <c r="Q1258" s="203">
        <v>0</v>
      </c>
      <c r="R1258" s="203">
        <v>0</v>
      </c>
      <c r="S1258" s="203">
        <f>P1258-Q1258-R1258</f>
        <v>4198778.66</v>
      </c>
      <c r="T1258" s="203">
        <f t="shared" si="348"/>
        <v>1199.0343994517104</v>
      </c>
      <c r="U1258" s="203">
        <v>3259.66</v>
      </c>
      <c r="V1258" s="210">
        <v>3259.66</v>
      </c>
      <c r="W1258" s="210">
        <f t="shared" ref="W1258:W1264" si="367">Y1258+Z1258+AA1258+AB1258+AC1258+AF1258+AH1258+AJ1258+AL1258+AN1258+AO1258+AP1258+AQ1258+AR1258</f>
        <v>3259.66</v>
      </c>
      <c r="X1258" s="210">
        <f t="shared" ref="X1258:X1264" si="368">U1258-T1258</f>
        <v>2060.6256005482892</v>
      </c>
      <c r="Y1258" s="205">
        <v>0</v>
      </c>
      <c r="Z1258" s="205">
        <v>0</v>
      </c>
      <c r="AA1258" s="205">
        <v>3259.66</v>
      </c>
      <c r="AB1258" s="205">
        <v>0</v>
      </c>
      <c r="AC1258" s="205">
        <v>0</v>
      </c>
      <c r="AD1258" s="205">
        <v>0</v>
      </c>
      <c r="AE1258" s="205">
        <v>0</v>
      </c>
      <c r="AF1258" s="211">
        <v>0</v>
      </c>
      <c r="AG1258" s="205">
        <v>0</v>
      </c>
      <c r="AH1258" s="205">
        <v>0</v>
      </c>
      <c r="AI1258" s="205">
        <v>0</v>
      </c>
      <c r="AJ1258" s="205">
        <v>0</v>
      </c>
      <c r="AK1258" s="205">
        <v>0</v>
      </c>
      <c r="AL1258" s="211">
        <v>0</v>
      </c>
      <c r="AM1258" s="205">
        <v>0</v>
      </c>
      <c r="AN1258" s="205">
        <v>0</v>
      </c>
      <c r="AO1258" s="211">
        <v>0</v>
      </c>
      <c r="AP1258" s="205">
        <v>0</v>
      </c>
      <c r="AQ1258" s="204">
        <v>0</v>
      </c>
      <c r="AR1258" s="204">
        <v>0</v>
      </c>
    </row>
    <row r="1259" spans="1:44" s="204" customFormat="1" ht="36" customHeight="1">
      <c r="A1259" s="204">
        <v>1</v>
      </c>
      <c r="B1259" s="207">
        <f>SUBTOTAL(103,$A$1027:A1259)</f>
        <v>226</v>
      </c>
      <c r="C1259" s="197" t="s">
        <v>3071</v>
      </c>
      <c r="D1259" s="199">
        <v>1952</v>
      </c>
      <c r="E1259" s="199"/>
      <c r="F1259" s="208" t="s">
        <v>262</v>
      </c>
      <c r="G1259" s="199" t="s">
        <v>297</v>
      </c>
      <c r="H1259" s="199" t="s">
        <v>297</v>
      </c>
      <c r="I1259" s="200">
        <v>1469.29</v>
      </c>
      <c r="J1259" s="200">
        <v>832.5</v>
      </c>
      <c r="K1259" s="200">
        <v>832.5</v>
      </c>
      <c r="L1259" s="209">
        <v>36</v>
      </c>
      <c r="M1259" s="199" t="s">
        <v>260</v>
      </c>
      <c r="N1259" s="199" t="s">
        <v>264</v>
      </c>
      <c r="O1259" s="202" t="s">
        <v>680</v>
      </c>
      <c r="P1259" s="203">
        <v>6555448.96</v>
      </c>
      <c r="Q1259" s="203">
        <v>0</v>
      </c>
      <c r="R1259" s="203">
        <v>0</v>
      </c>
      <c r="S1259" s="203">
        <f t="shared" ref="S1259:S1264" si="369">P1259-Q1259-R1259</f>
        <v>6555448.96</v>
      </c>
      <c r="T1259" s="203">
        <f t="shared" si="348"/>
        <v>4461.6440321515838</v>
      </c>
      <c r="U1259" s="203">
        <f t="shared" ref="U1259" si="370">W1259</f>
        <v>4743.4873061138378</v>
      </c>
      <c r="V1259" s="210">
        <f t="shared" ref="V1259:V1260" si="371">W1259</f>
        <v>4743.4873061138378</v>
      </c>
      <c r="W1259" s="210">
        <f t="shared" si="367"/>
        <v>4743.4873061138378</v>
      </c>
      <c r="X1259" s="210">
        <f t="shared" si="368"/>
        <v>281.84327396225399</v>
      </c>
      <c r="Y1259" s="205">
        <v>0</v>
      </c>
      <c r="Z1259" s="205">
        <v>0</v>
      </c>
      <c r="AA1259" s="205">
        <v>0</v>
      </c>
      <c r="AB1259" s="205">
        <v>0</v>
      </c>
      <c r="AC1259" s="205">
        <v>0</v>
      </c>
      <c r="AD1259" s="205">
        <v>0</v>
      </c>
      <c r="AE1259" s="205">
        <v>0</v>
      </c>
      <c r="AF1259" s="211">
        <v>0</v>
      </c>
      <c r="AG1259" s="205">
        <v>781.6</v>
      </c>
      <c r="AH1259" s="211">
        <f>8917.04*AG1259/I1259</f>
        <v>4743.4873061138378</v>
      </c>
      <c r="AI1259" s="205">
        <v>0</v>
      </c>
      <c r="AJ1259" s="205">
        <v>0</v>
      </c>
      <c r="AK1259" s="205">
        <v>0</v>
      </c>
      <c r="AL1259" s="211">
        <v>0</v>
      </c>
      <c r="AM1259" s="205">
        <v>0</v>
      </c>
      <c r="AN1259" s="205">
        <v>0</v>
      </c>
      <c r="AO1259" s="211">
        <v>0</v>
      </c>
      <c r="AP1259" s="205">
        <v>0</v>
      </c>
      <c r="AQ1259" s="204">
        <v>0</v>
      </c>
      <c r="AR1259" s="204">
        <v>0</v>
      </c>
    </row>
    <row r="1260" spans="1:44" s="204" customFormat="1" ht="36" customHeight="1">
      <c r="A1260" s="204">
        <v>1</v>
      </c>
      <c r="B1260" s="207">
        <f>SUBTOTAL(103,$A$1027:A1260)</f>
        <v>227</v>
      </c>
      <c r="C1260" s="197" t="s">
        <v>2224</v>
      </c>
      <c r="D1260" s="199">
        <v>1977</v>
      </c>
      <c r="E1260" s="199"/>
      <c r="F1260" s="208" t="s">
        <v>262</v>
      </c>
      <c r="G1260" s="199">
        <v>5</v>
      </c>
      <c r="H1260" s="199">
        <v>2</v>
      </c>
      <c r="I1260" s="200">
        <v>4074.3</v>
      </c>
      <c r="J1260" s="200">
        <v>4074.3</v>
      </c>
      <c r="K1260" s="200">
        <v>1846.3</v>
      </c>
      <c r="L1260" s="209">
        <v>209</v>
      </c>
      <c r="M1260" s="199" t="s">
        <v>260</v>
      </c>
      <c r="N1260" s="199" t="s">
        <v>264</v>
      </c>
      <c r="O1260" s="202" t="s">
        <v>2356</v>
      </c>
      <c r="P1260" s="203">
        <v>884968.97</v>
      </c>
      <c r="Q1260" s="203">
        <v>0</v>
      </c>
      <c r="R1260" s="203">
        <v>0</v>
      </c>
      <c r="S1260" s="203">
        <f t="shared" si="369"/>
        <v>884968.97</v>
      </c>
      <c r="T1260" s="203">
        <f t="shared" si="348"/>
        <v>217.20761112338315</v>
      </c>
      <c r="U1260" s="203">
        <v>217.20761112338315</v>
      </c>
      <c r="V1260" s="210">
        <f t="shared" si="371"/>
        <v>184.98</v>
      </c>
      <c r="W1260" s="210">
        <f t="shared" si="367"/>
        <v>184.98</v>
      </c>
      <c r="X1260" s="210">
        <f t="shared" si="368"/>
        <v>0</v>
      </c>
      <c r="Y1260" s="205">
        <v>0</v>
      </c>
      <c r="Z1260" s="205">
        <v>0</v>
      </c>
      <c r="AA1260" s="205">
        <v>0</v>
      </c>
      <c r="AB1260" s="205">
        <v>184.98</v>
      </c>
      <c r="AC1260" s="205">
        <v>0</v>
      </c>
      <c r="AD1260" s="205">
        <v>0</v>
      </c>
      <c r="AE1260" s="205">
        <v>0</v>
      </c>
      <c r="AF1260" s="211">
        <v>0</v>
      </c>
      <c r="AG1260" s="205">
        <v>0</v>
      </c>
      <c r="AH1260" s="205">
        <v>0</v>
      </c>
      <c r="AI1260" s="205">
        <v>0</v>
      </c>
      <c r="AJ1260" s="205">
        <v>0</v>
      </c>
      <c r="AK1260" s="205">
        <v>0</v>
      </c>
      <c r="AL1260" s="211">
        <v>0</v>
      </c>
      <c r="AM1260" s="205">
        <v>0</v>
      </c>
      <c r="AN1260" s="205">
        <v>0</v>
      </c>
      <c r="AO1260" s="211">
        <v>0</v>
      </c>
      <c r="AP1260" s="205">
        <v>0</v>
      </c>
      <c r="AQ1260" s="204">
        <v>0</v>
      </c>
      <c r="AR1260" s="204">
        <v>0</v>
      </c>
    </row>
    <row r="1261" spans="1:44" s="204" customFormat="1" ht="36" customHeight="1">
      <c r="A1261" s="204">
        <v>1</v>
      </c>
      <c r="B1261" s="207">
        <f>SUBTOTAL(103,$A$1027:A1261)</f>
        <v>228</v>
      </c>
      <c r="C1261" s="197" t="s">
        <v>616</v>
      </c>
      <c r="D1261" s="199">
        <v>1937</v>
      </c>
      <c r="E1261" s="199"/>
      <c r="F1261" s="208" t="s">
        <v>324</v>
      </c>
      <c r="G1261" s="199">
        <v>2</v>
      </c>
      <c r="H1261" s="199" t="s">
        <v>297</v>
      </c>
      <c r="I1261" s="200">
        <v>423.5</v>
      </c>
      <c r="J1261" s="200">
        <v>301.89999999999998</v>
      </c>
      <c r="K1261" s="200">
        <v>301.89999999999998</v>
      </c>
      <c r="L1261" s="209">
        <v>26</v>
      </c>
      <c r="M1261" s="199" t="s">
        <v>260</v>
      </c>
      <c r="N1261" s="199" t="s">
        <v>277</v>
      </c>
      <c r="O1261" s="202" t="s">
        <v>263</v>
      </c>
      <c r="P1261" s="203">
        <v>2436000</v>
      </c>
      <c r="Q1261" s="203">
        <v>0</v>
      </c>
      <c r="R1261" s="203">
        <v>0</v>
      </c>
      <c r="S1261" s="203">
        <f t="shared" si="369"/>
        <v>2436000</v>
      </c>
      <c r="T1261" s="203">
        <v>6759.0276741440375</v>
      </c>
      <c r="U1261" s="203">
        <v>7264.1766233766239</v>
      </c>
      <c r="V1261" s="210">
        <v>7264.1766233766239</v>
      </c>
      <c r="W1261" s="210">
        <f t="shared" si="367"/>
        <v>7264.1766233766239</v>
      </c>
      <c r="X1261" s="210">
        <f t="shared" si="368"/>
        <v>505.14894923258635</v>
      </c>
      <c r="Y1261" s="205">
        <v>0</v>
      </c>
      <c r="Z1261" s="205">
        <v>0</v>
      </c>
      <c r="AA1261" s="205">
        <v>0</v>
      </c>
      <c r="AB1261" s="205">
        <v>0</v>
      </c>
      <c r="AC1261" s="205">
        <v>0</v>
      </c>
      <c r="AD1261" s="205">
        <v>0</v>
      </c>
      <c r="AE1261" s="205">
        <v>0</v>
      </c>
      <c r="AF1261" s="211">
        <v>0</v>
      </c>
      <c r="AG1261" s="205">
        <v>345</v>
      </c>
      <c r="AH1261" s="211">
        <f t="shared" ref="AH1261:AH1264" si="372">8917.04*AG1261/I1261</f>
        <v>7264.1766233766239</v>
      </c>
      <c r="AI1261" s="205">
        <v>0</v>
      </c>
      <c r="AJ1261" s="205">
        <v>0</v>
      </c>
      <c r="AK1261" s="205">
        <v>0</v>
      </c>
      <c r="AL1261" s="211">
        <v>0</v>
      </c>
      <c r="AM1261" s="205">
        <v>0</v>
      </c>
      <c r="AN1261" s="205">
        <v>0</v>
      </c>
      <c r="AO1261" s="211">
        <v>0</v>
      </c>
      <c r="AP1261" s="205">
        <v>0</v>
      </c>
      <c r="AQ1261" s="204">
        <v>0</v>
      </c>
      <c r="AR1261" s="204">
        <v>0</v>
      </c>
    </row>
    <row r="1262" spans="1:44" s="204" customFormat="1" ht="36" customHeight="1">
      <c r="A1262" s="204">
        <v>1</v>
      </c>
      <c r="B1262" s="207">
        <f>SUBTOTAL(103,$A$1027:A1262)</f>
        <v>229</v>
      </c>
      <c r="C1262" s="197" t="s">
        <v>1876</v>
      </c>
      <c r="D1262" s="199">
        <v>1972</v>
      </c>
      <c r="E1262" s="199"/>
      <c r="F1262" s="208" t="s">
        <v>1527</v>
      </c>
      <c r="G1262" s="199" t="s">
        <v>297</v>
      </c>
      <c r="H1262" s="199" t="s">
        <v>297</v>
      </c>
      <c r="I1262" s="200">
        <v>770.7</v>
      </c>
      <c r="J1262" s="200">
        <v>710.1</v>
      </c>
      <c r="K1262" s="200">
        <v>710.1</v>
      </c>
      <c r="L1262" s="209">
        <v>29</v>
      </c>
      <c r="M1262" s="199" t="s">
        <v>260</v>
      </c>
      <c r="N1262" s="199" t="s">
        <v>264</v>
      </c>
      <c r="O1262" s="202" t="s">
        <v>680</v>
      </c>
      <c r="P1262" s="203">
        <v>5111266.01</v>
      </c>
      <c r="Q1262" s="203">
        <v>0</v>
      </c>
      <c r="R1262" s="203">
        <v>0</v>
      </c>
      <c r="S1262" s="203">
        <f t="shared" si="369"/>
        <v>5111266.01</v>
      </c>
      <c r="T1262" s="203">
        <v>5893.1311145711688</v>
      </c>
      <c r="U1262" s="203">
        <f>V1262</f>
        <v>7194.2590787595691</v>
      </c>
      <c r="V1262" s="210">
        <v>7194.2590787595691</v>
      </c>
      <c r="W1262" s="210">
        <f t="shared" si="367"/>
        <v>7194.2590787595691</v>
      </c>
      <c r="X1262" s="210">
        <f t="shared" si="368"/>
        <v>1301.1279641884003</v>
      </c>
      <c r="Y1262" s="205">
        <v>0</v>
      </c>
      <c r="Z1262" s="205">
        <v>0</v>
      </c>
      <c r="AA1262" s="205">
        <v>0</v>
      </c>
      <c r="AB1262" s="205">
        <v>0</v>
      </c>
      <c r="AC1262" s="205">
        <v>0</v>
      </c>
      <c r="AD1262" s="205">
        <v>0</v>
      </c>
      <c r="AE1262" s="205">
        <v>0</v>
      </c>
      <c r="AF1262" s="211">
        <v>0</v>
      </c>
      <c r="AG1262" s="205">
        <v>621.79999999999995</v>
      </c>
      <c r="AH1262" s="211">
        <f t="shared" si="372"/>
        <v>7194.2590787595691</v>
      </c>
      <c r="AI1262" s="205">
        <v>0</v>
      </c>
      <c r="AJ1262" s="205">
        <v>0</v>
      </c>
      <c r="AK1262" s="205">
        <v>0</v>
      </c>
      <c r="AL1262" s="211">
        <v>0</v>
      </c>
      <c r="AM1262" s="205">
        <v>0</v>
      </c>
      <c r="AN1262" s="205">
        <v>0</v>
      </c>
      <c r="AO1262" s="211">
        <v>0</v>
      </c>
      <c r="AP1262" s="205">
        <v>0</v>
      </c>
      <c r="AQ1262" s="204">
        <v>0</v>
      </c>
      <c r="AR1262" s="204">
        <v>0</v>
      </c>
    </row>
    <row r="1263" spans="1:44" s="204" customFormat="1" ht="36" customHeight="1">
      <c r="A1263" s="204">
        <v>1</v>
      </c>
      <c r="B1263" s="207">
        <f>SUBTOTAL(103,$A$1027:A1263)</f>
        <v>230</v>
      </c>
      <c r="C1263" s="197" t="s">
        <v>1875</v>
      </c>
      <c r="D1263" s="199">
        <v>1990</v>
      </c>
      <c r="E1263" s="199"/>
      <c r="F1263" s="208" t="s">
        <v>312</v>
      </c>
      <c r="G1263" s="199" t="s">
        <v>345</v>
      </c>
      <c r="H1263" s="199" t="s">
        <v>364</v>
      </c>
      <c r="I1263" s="200">
        <v>6660</v>
      </c>
      <c r="J1263" s="200">
        <v>4728.7</v>
      </c>
      <c r="K1263" s="200">
        <v>4728.7</v>
      </c>
      <c r="L1263" s="209">
        <v>207</v>
      </c>
      <c r="M1263" s="199" t="s">
        <v>260</v>
      </c>
      <c r="N1263" s="199" t="s">
        <v>264</v>
      </c>
      <c r="O1263" s="202" t="s">
        <v>680</v>
      </c>
      <c r="P1263" s="203">
        <v>6603275.3199999994</v>
      </c>
      <c r="Q1263" s="203">
        <v>0</v>
      </c>
      <c r="R1263" s="203">
        <v>0</v>
      </c>
      <c r="S1263" s="203">
        <f t="shared" si="369"/>
        <v>6603275.3199999994</v>
      </c>
      <c r="T1263" s="203">
        <f>P1263/I1263</f>
        <v>991.48278078078067</v>
      </c>
      <c r="U1263" s="203">
        <v>2215.5764941741745</v>
      </c>
      <c r="V1263" s="210">
        <v>2215.5764941741745</v>
      </c>
      <c r="W1263" s="210">
        <f t="shared" si="367"/>
        <v>2215.5764941741745</v>
      </c>
      <c r="X1263" s="210">
        <f t="shared" si="368"/>
        <v>1224.093713393394</v>
      </c>
      <c r="Y1263" s="205">
        <v>0</v>
      </c>
      <c r="Z1263" s="205">
        <v>0</v>
      </c>
      <c r="AA1263" s="205">
        <v>0</v>
      </c>
      <c r="AB1263" s="205">
        <v>0</v>
      </c>
      <c r="AC1263" s="205">
        <v>0</v>
      </c>
      <c r="AD1263" s="205">
        <v>0</v>
      </c>
      <c r="AE1263" s="205">
        <v>0</v>
      </c>
      <c r="AF1263" s="211">
        <v>0</v>
      </c>
      <c r="AG1263" s="205">
        <v>1654.78</v>
      </c>
      <c r="AH1263" s="211">
        <f t="shared" si="372"/>
        <v>2215.5764941741745</v>
      </c>
      <c r="AI1263" s="205">
        <v>0</v>
      </c>
      <c r="AJ1263" s="205">
        <v>0</v>
      </c>
      <c r="AK1263" s="205">
        <v>0</v>
      </c>
      <c r="AL1263" s="211">
        <v>0</v>
      </c>
      <c r="AM1263" s="205">
        <v>0</v>
      </c>
      <c r="AN1263" s="205">
        <v>0</v>
      </c>
      <c r="AO1263" s="211">
        <v>0</v>
      </c>
      <c r="AP1263" s="205">
        <v>0</v>
      </c>
      <c r="AQ1263" s="204">
        <v>0</v>
      </c>
      <c r="AR1263" s="204">
        <v>0</v>
      </c>
    </row>
    <row r="1264" spans="1:44" s="204" customFormat="1" ht="36" customHeight="1">
      <c r="A1264" s="204">
        <v>1</v>
      </c>
      <c r="B1264" s="207">
        <f>SUBTOTAL(103,$A$1027:A1264)</f>
        <v>231</v>
      </c>
      <c r="C1264" s="197" t="s">
        <v>1877</v>
      </c>
      <c r="D1264" s="199">
        <v>1959</v>
      </c>
      <c r="E1264" s="199"/>
      <c r="F1264" s="208" t="s">
        <v>1527</v>
      </c>
      <c r="G1264" s="199" t="s">
        <v>306</v>
      </c>
      <c r="H1264" s="199" t="s">
        <v>306</v>
      </c>
      <c r="I1264" s="200">
        <v>1662.7</v>
      </c>
      <c r="J1264" s="200">
        <v>1046.8</v>
      </c>
      <c r="K1264" s="200">
        <v>950.1</v>
      </c>
      <c r="L1264" s="209">
        <v>59</v>
      </c>
      <c r="M1264" s="199" t="s">
        <v>260</v>
      </c>
      <c r="N1264" s="199" t="s">
        <v>264</v>
      </c>
      <c r="O1264" s="202" t="s">
        <v>680</v>
      </c>
      <c r="P1264" s="203">
        <v>4994371.88</v>
      </c>
      <c r="Q1264" s="203">
        <v>0</v>
      </c>
      <c r="R1264" s="203">
        <v>0</v>
      </c>
      <c r="S1264" s="203">
        <f t="shared" si="369"/>
        <v>4994371.88</v>
      </c>
      <c r="T1264" s="203">
        <v>2775.6839838816381</v>
      </c>
      <c r="U1264" s="203">
        <f>V1264</f>
        <v>3280.9151144523967</v>
      </c>
      <c r="V1264" s="210">
        <v>3280.9151144523967</v>
      </c>
      <c r="W1264" s="210">
        <f t="shared" si="367"/>
        <v>3280.9151144523967</v>
      </c>
      <c r="X1264" s="210">
        <f t="shared" si="368"/>
        <v>505.23113057075852</v>
      </c>
      <c r="Y1264" s="205">
        <v>0</v>
      </c>
      <c r="Z1264" s="205">
        <v>0</v>
      </c>
      <c r="AA1264" s="205">
        <v>0</v>
      </c>
      <c r="AB1264" s="205">
        <v>0</v>
      </c>
      <c r="AC1264" s="205">
        <v>0</v>
      </c>
      <c r="AD1264" s="205">
        <v>0</v>
      </c>
      <c r="AE1264" s="205">
        <v>0</v>
      </c>
      <c r="AF1264" s="211">
        <v>0</v>
      </c>
      <c r="AG1264" s="205">
        <v>611.77</v>
      </c>
      <c r="AH1264" s="211">
        <f t="shared" si="372"/>
        <v>3280.9151144523967</v>
      </c>
      <c r="AI1264" s="205">
        <v>0</v>
      </c>
      <c r="AJ1264" s="205">
        <v>0</v>
      </c>
      <c r="AK1264" s="205">
        <v>0</v>
      </c>
      <c r="AL1264" s="211">
        <v>0</v>
      </c>
      <c r="AM1264" s="205">
        <v>0</v>
      </c>
      <c r="AN1264" s="205">
        <v>0</v>
      </c>
      <c r="AO1264" s="211">
        <v>0</v>
      </c>
      <c r="AP1264" s="205">
        <v>0</v>
      </c>
      <c r="AQ1264" s="204">
        <v>0</v>
      </c>
      <c r="AR1264" s="204">
        <v>0</v>
      </c>
    </row>
    <row r="1265" spans="1:125" s="204" customFormat="1" ht="36" customHeight="1">
      <c r="B1265" s="197" t="s">
        <v>785</v>
      </c>
      <c r="C1265" s="197"/>
      <c r="D1265" s="199" t="s">
        <v>857</v>
      </c>
      <c r="E1265" s="199" t="s">
        <v>857</v>
      </c>
      <c r="F1265" s="199" t="s">
        <v>857</v>
      </c>
      <c r="G1265" s="199" t="s">
        <v>857</v>
      </c>
      <c r="H1265" s="199" t="s">
        <v>857</v>
      </c>
      <c r="I1265" s="200">
        <f>SUM(I1266:I1269)</f>
        <v>11473.47</v>
      </c>
      <c r="J1265" s="200">
        <f>SUM(J1266:J1269)</f>
        <v>7982.5199999999995</v>
      </c>
      <c r="K1265" s="200">
        <f>SUM(K1266:K1269)</f>
        <v>7898.3199999999988</v>
      </c>
      <c r="L1265" s="201">
        <f>SUM(L1266:L1269)</f>
        <v>422</v>
      </c>
      <c r="M1265" s="199" t="s">
        <v>857</v>
      </c>
      <c r="N1265" s="199" t="s">
        <v>857</v>
      </c>
      <c r="O1265" s="202" t="s">
        <v>857</v>
      </c>
      <c r="P1265" s="200">
        <v>18886087.170000002</v>
      </c>
      <c r="Q1265" s="200">
        <f>SUM(Q1266:Q1269)</f>
        <v>0</v>
      </c>
      <c r="R1265" s="200">
        <f>SUM(R1266:R1269)</f>
        <v>0</v>
      </c>
      <c r="S1265" s="200">
        <f>SUM(S1266:S1269)</f>
        <v>18886087.170000002</v>
      </c>
      <c r="T1265" s="203">
        <f t="shared" si="348"/>
        <v>1646.0658519175108</v>
      </c>
      <c r="U1265" s="203">
        <f>MAX(U1266:V1269)</f>
        <v>4368.1900000000005</v>
      </c>
      <c r="W1265" s="217"/>
      <c r="Y1265" s="205">
        <v>126532.34</v>
      </c>
      <c r="Z1265" s="205">
        <v>0</v>
      </c>
      <c r="AA1265" s="205">
        <v>1835434.08</v>
      </c>
      <c r="AB1265" s="205">
        <v>207872.75</v>
      </c>
      <c r="AC1265" s="205">
        <v>1860166.6600000001</v>
      </c>
      <c r="AD1265" s="205">
        <v>0</v>
      </c>
      <c r="AE1265" s="205">
        <v>0</v>
      </c>
      <c r="AF1265" s="205">
        <v>0</v>
      </c>
      <c r="AG1265" s="205">
        <v>1713</v>
      </c>
      <c r="AH1265" s="205">
        <v>14271557.880000001</v>
      </c>
      <c r="AI1265" s="205">
        <v>0</v>
      </c>
      <c r="AJ1265" s="205">
        <v>0</v>
      </c>
      <c r="AK1265" s="205">
        <v>0</v>
      </c>
      <c r="AL1265" s="205">
        <v>0</v>
      </c>
      <c r="AM1265" s="205">
        <v>0</v>
      </c>
      <c r="AN1265" s="205">
        <v>0</v>
      </c>
      <c r="AO1265" s="205">
        <v>0</v>
      </c>
      <c r="AP1265" s="205">
        <v>0</v>
      </c>
      <c r="AQ1265" s="204">
        <v>0</v>
      </c>
      <c r="AR1265" s="204">
        <v>0</v>
      </c>
    </row>
    <row r="1266" spans="1:125" s="204" customFormat="1" ht="36" customHeight="1">
      <c r="A1266" s="204">
        <v>1</v>
      </c>
      <c r="B1266" s="207">
        <f>SUBTOTAL(103,$A$1027:A1266)</f>
        <v>232</v>
      </c>
      <c r="C1266" s="197" t="s">
        <v>621</v>
      </c>
      <c r="D1266" s="199">
        <v>1986</v>
      </c>
      <c r="E1266" s="199"/>
      <c r="F1266" s="208" t="s">
        <v>262</v>
      </c>
      <c r="G1266" s="199">
        <v>5</v>
      </c>
      <c r="H1266" s="199" t="s">
        <v>302</v>
      </c>
      <c r="I1266" s="200">
        <v>3732.9</v>
      </c>
      <c r="J1266" s="200">
        <v>2826.7</v>
      </c>
      <c r="K1266" s="200">
        <v>2826.7</v>
      </c>
      <c r="L1266" s="209">
        <v>115</v>
      </c>
      <c r="M1266" s="199" t="s">
        <v>260</v>
      </c>
      <c r="N1266" s="199" t="s">
        <v>264</v>
      </c>
      <c r="O1266" s="202" t="s">
        <v>683</v>
      </c>
      <c r="P1266" s="203">
        <v>7355826.4500000002</v>
      </c>
      <c r="Q1266" s="203">
        <v>0</v>
      </c>
      <c r="R1266" s="203">
        <v>0</v>
      </c>
      <c r="S1266" s="203">
        <f>P1266-Q1266-R1266</f>
        <v>7355826.4500000002</v>
      </c>
      <c r="T1266" s="203">
        <f t="shared" si="348"/>
        <v>1970.539379570843</v>
      </c>
      <c r="U1266" s="203">
        <v>1982.6792038361598</v>
      </c>
      <c r="V1266" s="210">
        <v>1982.6792038361598</v>
      </c>
      <c r="W1266" s="210">
        <f t="shared" ref="W1266:W1269" si="373">Y1266+Z1266+AA1266+AB1266+AC1266+AF1266+AH1266+AJ1266+AL1266+AN1266+AO1266+AP1266+AQ1266+AR1266</f>
        <v>1982.6792038361598</v>
      </c>
      <c r="X1266" s="210">
        <f t="shared" ref="X1266:X1269" si="374">U1266-T1266</f>
        <v>12.139824265316747</v>
      </c>
      <c r="Y1266" s="205">
        <v>0</v>
      </c>
      <c r="Z1266" s="205">
        <v>0</v>
      </c>
      <c r="AA1266" s="205">
        <v>0</v>
      </c>
      <c r="AB1266" s="205">
        <v>0</v>
      </c>
      <c r="AC1266" s="205">
        <v>0</v>
      </c>
      <c r="AD1266" s="205">
        <v>0</v>
      </c>
      <c r="AE1266" s="205">
        <v>0</v>
      </c>
      <c r="AF1266" s="211">
        <v>0</v>
      </c>
      <c r="AG1266" s="205">
        <v>830</v>
      </c>
      <c r="AH1266" s="211">
        <f t="shared" ref="AH1266:AH1267" si="375">8917.04*AG1266/I1266</f>
        <v>1982.6792038361598</v>
      </c>
      <c r="AI1266" s="205">
        <v>0</v>
      </c>
      <c r="AJ1266" s="205">
        <v>0</v>
      </c>
      <c r="AK1266" s="205">
        <v>0</v>
      </c>
      <c r="AL1266" s="211">
        <v>0</v>
      </c>
      <c r="AM1266" s="205">
        <v>0</v>
      </c>
      <c r="AN1266" s="205">
        <v>0</v>
      </c>
      <c r="AO1266" s="211">
        <v>0</v>
      </c>
      <c r="AP1266" s="205">
        <v>0</v>
      </c>
      <c r="AQ1266" s="204">
        <v>0</v>
      </c>
      <c r="AR1266" s="204">
        <v>0</v>
      </c>
    </row>
    <row r="1267" spans="1:125" s="204" customFormat="1" ht="36" customHeight="1">
      <c r="A1267" s="204">
        <v>1</v>
      </c>
      <c r="B1267" s="207">
        <f>SUBTOTAL(103,$A$1027:A1267)</f>
        <v>233</v>
      </c>
      <c r="C1267" s="197" t="s">
        <v>624</v>
      </c>
      <c r="D1267" s="199">
        <v>1964</v>
      </c>
      <c r="E1267" s="199"/>
      <c r="F1267" s="208" t="s">
        <v>262</v>
      </c>
      <c r="G1267" s="199">
        <v>4</v>
      </c>
      <c r="H1267" s="199" t="s">
        <v>306</v>
      </c>
      <c r="I1267" s="200">
        <v>2709.75</v>
      </c>
      <c r="J1267" s="200">
        <v>2012.8</v>
      </c>
      <c r="K1267" s="200">
        <v>1928.6</v>
      </c>
      <c r="L1267" s="209">
        <v>73</v>
      </c>
      <c r="M1267" s="199" t="s">
        <v>260</v>
      </c>
      <c r="N1267" s="199" t="s">
        <v>264</v>
      </c>
      <c r="O1267" s="202" t="s">
        <v>957</v>
      </c>
      <c r="P1267" s="203">
        <v>7439804.8000000007</v>
      </c>
      <c r="Q1267" s="203">
        <v>0</v>
      </c>
      <c r="R1267" s="203">
        <v>0</v>
      </c>
      <c r="S1267" s="203">
        <f>P1267-Q1267-R1267</f>
        <v>7439804.8000000007</v>
      </c>
      <c r="T1267" s="203">
        <f t="shared" si="348"/>
        <v>2745.568705600148</v>
      </c>
      <c r="U1267" s="203">
        <v>2905.709500876465</v>
      </c>
      <c r="V1267" s="210">
        <v>2905.709500876465</v>
      </c>
      <c r="W1267" s="210">
        <f t="shared" si="373"/>
        <v>2905.709500876465</v>
      </c>
      <c r="X1267" s="210">
        <f t="shared" si="374"/>
        <v>160.14079527631702</v>
      </c>
      <c r="Y1267" s="205">
        <v>0</v>
      </c>
      <c r="Z1267" s="205">
        <v>0</v>
      </c>
      <c r="AA1267" s="205">
        <v>0</v>
      </c>
      <c r="AB1267" s="205">
        <v>0</v>
      </c>
      <c r="AC1267" s="205">
        <v>0</v>
      </c>
      <c r="AD1267" s="205">
        <v>0</v>
      </c>
      <c r="AE1267" s="205">
        <v>0</v>
      </c>
      <c r="AF1267" s="211">
        <v>0</v>
      </c>
      <c r="AG1267" s="205">
        <v>883</v>
      </c>
      <c r="AH1267" s="211">
        <f t="shared" si="375"/>
        <v>2905.709500876465</v>
      </c>
      <c r="AI1267" s="205">
        <v>0</v>
      </c>
      <c r="AJ1267" s="205">
        <v>0</v>
      </c>
      <c r="AK1267" s="205">
        <v>0</v>
      </c>
      <c r="AL1267" s="211">
        <v>0</v>
      </c>
      <c r="AM1267" s="205">
        <v>0</v>
      </c>
      <c r="AN1267" s="205">
        <v>0</v>
      </c>
      <c r="AO1267" s="211">
        <v>0</v>
      </c>
      <c r="AP1267" s="205">
        <v>0</v>
      </c>
      <c r="AQ1267" s="204">
        <v>0</v>
      </c>
      <c r="AR1267" s="204">
        <v>0</v>
      </c>
    </row>
    <row r="1268" spans="1:125" s="204" customFormat="1" ht="36" customHeight="1">
      <c r="A1268" s="204">
        <v>1</v>
      </c>
      <c r="B1268" s="207">
        <f>SUBTOTAL(103,$A$1027:A1268)</f>
        <v>234</v>
      </c>
      <c r="C1268" s="197" t="s">
        <v>1848</v>
      </c>
      <c r="D1268" s="199">
        <v>1965</v>
      </c>
      <c r="E1268" s="199"/>
      <c r="F1268" s="208" t="s">
        <v>262</v>
      </c>
      <c r="G1268" s="199">
        <v>4</v>
      </c>
      <c r="H1268" s="199" t="s">
        <v>306</v>
      </c>
      <c r="I1268" s="200">
        <v>3674.31</v>
      </c>
      <c r="J1268" s="200">
        <v>2209.41</v>
      </c>
      <c r="K1268" s="200">
        <v>2209.41</v>
      </c>
      <c r="L1268" s="209">
        <v>170</v>
      </c>
      <c r="M1268" s="199" t="s">
        <v>260</v>
      </c>
      <c r="N1268" s="199" t="s">
        <v>264</v>
      </c>
      <c r="O1268" s="202" t="s">
        <v>1849</v>
      </c>
      <c r="P1268" s="203">
        <v>3262812.32</v>
      </c>
      <c r="Q1268" s="203">
        <v>0</v>
      </c>
      <c r="R1268" s="203">
        <v>0</v>
      </c>
      <c r="S1268" s="203">
        <f>P1268-Q1268-R1268</f>
        <v>3262812.32</v>
      </c>
      <c r="T1268" s="203">
        <v>945.30853139773183</v>
      </c>
      <c r="U1268" s="203">
        <v>4368.1900000000005</v>
      </c>
      <c r="V1268" s="210">
        <v>4368.1900000000005</v>
      </c>
      <c r="W1268" s="210">
        <f t="shared" si="373"/>
        <v>4368.1900000000005</v>
      </c>
      <c r="X1268" s="210">
        <f t="shared" si="374"/>
        <v>3422.8814686022688</v>
      </c>
      <c r="Y1268" s="205">
        <v>113.09</v>
      </c>
      <c r="Z1268" s="205">
        <v>0</v>
      </c>
      <c r="AA1268" s="205">
        <v>3259.66</v>
      </c>
      <c r="AB1268" s="205">
        <v>184.98</v>
      </c>
      <c r="AC1268" s="205">
        <v>810.46</v>
      </c>
      <c r="AD1268" s="205">
        <v>0</v>
      </c>
      <c r="AE1268" s="205">
        <v>0</v>
      </c>
      <c r="AF1268" s="211">
        <v>0</v>
      </c>
      <c r="AG1268" s="205">
        <v>0</v>
      </c>
      <c r="AH1268" s="205">
        <v>0</v>
      </c>
      <c r="AI1268" s="205">
        <v>0</v>
      </c>
      <c r="AJ1268" s="205">
        <v>0</v>
      </c>
      <c r="AK1268" s="205">
        <v>0</v>
      </c>
      <c r="AL1268" s="211">
        <v>0</v>
      </c>
      <c r="AM1268" s="205">
        <v>0</v>
      </c>
      <c r="AN1268" s="205">
        <v>0</v>
      </c>
      <c r="AO1268" s="211">
        <v>0</v>
      </c>
      <c r="AP1268" s="205">
        <v>0</v>
      </c>
      <c r="AQ1268" s="204">
        <v>0</v>
      </c>
      <c r="AR1268" s="204">
        <v>0</v>
      </c>
    </row>
    <row r="1269" spans="1:125" s="204" customFormat="1" ht="36" customHeight="1">
      <c r="A1269" s="204">
        <v>1</v>
      </c>
      <c r="B1269" s="207">
        <f>SUBTOTAL(103,$A$1027:A1269)</f>
        <v>235</v>
      </c>
      <c r="C1269" s="197" t="s">
        <v>1864</v>
      </c>
      <c r="D1269" s="199">
        <v>1962</v>
      </c>
      <c r="E1269" s="199"/>
      <c r="F1269" s="208" t="s">
        <v>1527</v>
      </c>
      <c r="G1269" s="199" t="s">
        <v>306</v>
      </c>
      <c r="H1269" s="199" t="s">
        <v>297</v>
      </c>
      <c r="I1269" s="200">
        <v>1356.51</v>
      </c>
      <c r="J1269" s="200">
        <v>933.61</v>
      </c>
      <c r="K1269" s="200">
        <v>933.61</v>
      </c>
      <c r="L1269" s="209">
        <v>64</v>
      </c>
      <c r="M1269" s="199" t="s">
        <v>260</v>
      </c>
      <c r="N1269" s="199" t="s">
        <v>264</v>
      </c>
      <c r="O1269" s="202" t="s">
        <v>1274</v>
      </c>
      <c r="P1269" s="203">
        <v>827643.6</v>
      </c>
      <c r="Q1269" s="203">
        <v>0</v>
      </c>
      <c r="R1269" s="203">
        <v>0</v>
      </c>
      <c r="S1269" s="203">
        <f>P1269-Q1269-R1269</f>
        <v>827643.6</v>
      </c>
      <c r="T1269" s="203">
        <v>659.93351320668478</v>
      </c>
      <c r="U1269" s="203">
        <v>810.46</v>
      </c>
      <c r="V1269" s="210">
        <v>810.46</v>
      </c>
      <c r="W1269" s="210">
        <f t="shared" si="373"/>
        <v>810.46</v>
      </c>
      <c r="X1269" s="210">
        <f t="shared" si="374"/>
        <v>150.52648679331526</v>
      </c>
      <c r="Y1269" s="205">
        <v>0</v>
      </c>
      <c r="Z1269" s="205">
        <v>0</v>
      </c>
      <c r="AA1269" s="205">
        <v>0</v>
      </c>
      <c r="AB1269" s="205">
        <v>0</v>
      </c>
      <c r="AC1269" s="205">
        <v>810.46</v>
      </c>
      <c r="AD1269" s="205">
        <v>0</v>
      </c>
      <c r="AE1269" s="205">
        <v>0</v>
      </c>
      <c r="AF1269" s="211">
        <v>0</v>
      </c>
      <c r="AG1269" s="205">
        <v>0</v>
      </c>
      <c r="AH1269" s="205">
        <v>0</v>
      </c>
      <c r="AI1269" s="205">
        <v>0</v>
      </c>
      <c r="AJ1269" s="205">
        <v>0</v>
      </c>
      <c r="AK1269" s="205">
        <v>0</v>
      </c>
      <c r="AL1269" s="211">
        <v>0</v>
      </c>
      <c r="AM1269" s="205">
        <v>0</v>
      </c>
      <c r="AN1269" s="205">
        <v>0</v>
      </c>
      <c r="AO1269" s="211">
        <v>0</v>
      </c>
      <c r="AP1269" s="205">
        <v>0</v>
      </c>
      <c r="AQ1269" s="204">
        <v>0</v>
      </c>
      <c r="AR1269" s="204">
        <v>0</v>
      </c>
    </row>
    <row r="1270" spans="1:125" s="204" customFormat="1" ht="36" customHeight="1">
      <c r="B1270" s="197" t="s">
        <v>786</v>
      </c>
      <c r="C1270" s="212"/>
      <c r="D1270" s="199" t="s">
        <v>857</v>
      </c>
      <c r="E1270" s="199" t="s">
        <v>857</v>
      </c>
      <c r="F1270" s="199" t="s">
        <v>857</v>
      </c>
      <c r="G1270" s="199" t="s">
        <v>857</v>
      </c>
      <c r="H1270" s="199" t="s">
        <v>857</v>
      </c>
      <c r="I1270" s="200">
        <f>SUM(I1271:I1272)</f>
        <v>2584.6</v>
      </c>
      <c r="J1270" s="200">
        <f>SUM(J1271:J1272)</f>
        <v>2374.9</v>
      </c>
      <c r="K1270" s="200">
        <f>SUM(K1271:K1272)</f>
        <v>1001.5</v>
      </c>
      <c r="L1270" s="201">
        <f>SUM(L1271:L1272)</f>
        <v>122</v>
      </c>
      <c r="M1270" s="199" t="s">
        <v>857</v>
      </c>
      <c r="N1270" s="199" t="s">
        <v>857</v>
      </c>
      <c r="O1270" s="202" t="s">
        <v>857</v>
      </c>
      <c r="P1270" s="203">
        <v>10783775.639999999</v>
      </c>
      <c r="Q1270" s="203">
        <f>SUM(Q1271:Q1272)</f>
        <v>0</v>
      </c>
      <c r="R1270" s="203">
        <f>SUM(R1271:R1272)</f>
        <v>0</v>
      </c>
      <c r="S1270" s="203">
        <f>SUM(S1271:S1272)</f>
        <v>10783775.639999999</v>
      </c>
      <c r="T1270" s="203">
        <f t="shared" si="348"/>
        <v>4172.3189816606045</v>
      </c>
      <c r="U1270" s="203">
        <f>MAX(U1271:U1272)</f>
        <v>5955.9153406251744</v>
      </c>
      <c r="W1270" s="217"/>
      <c r="Y1270" s="205">
        <v>0</v>
      </c>
      <c r="Z1270" s="205">
        <v>0</v>
      </c>
      <c r="AA1270" s="205">
        <v>0</v>
      </c>
      <c r="AB1270" s="205">
        <v>0</v>
      </c>
      <c r="AC1270" s="205">
        <v>0</v>
      </c>
      <c r="AD1270" s="205">
        <v>0</v>
      </c>
      <c r="AE1270" s="205">
        <v>0</v>
      </c>
      <c r="AF1270" s="205">
        <v>0</v>
      </c>
      <c r="AG1270" s="205">
        <v>1203</v>
      </c>
      <c r="AH1270" s="205">
        <v>9997069.5999999996</v>
      </c>
      <c r="AI1270" s="205">
        <v>0</v>
      </c>
      <c r="AJ1270" s="205">
        <v>0</v>
      </c>
      <c r="AK1270" s="205">
        <v>0</v>
      </c>
      <c r="AL1270" s="205">
        <v>0</v>
      </c>
      <c r="AM1270" s="205">
        <v>0</v>
      </c>
      <c r="AN1270" s="205">
        <v>0</v>
      </c>
      <c r="AO1270" s="205">
        <v>0</v>
      </c>
      <c r="AP1270" s="205">
        <v>450000</v>
      </c>
      <c r="AQ1270" s="204">
        <v>0</v>
      </c>
      <c r="AR1270" s="204">
        <v>0</v>
      </c>
    </row>
    <row r="1271" spans="1:125" s="123" customFormat="1" ht="36" customHeight="1">
      <c r="A1271" s="204">
        <v>1</v>
      </c>
      <c r="B1271" s="207">
        <f>SUBTOTAL(103,$A$1027:A1271)</f>
        <v>236</v>
      </c>
      <c r="C1271" s="228" t="s">
        <v>644</v>
      </c>
      <c r="D1271" s="199">
        <v>1978</v>
      </c>
      <c r="E1271" s="199"/>
      <c r="F1271" s="229" t="s">
        <v>262</v>
      </c>
      <c r="G1271" s="199" t="s">
        <v>306</v>
      </c>
      <c r="H1271" s="199" t="s">
        <v>306</v>
      </c>
      <c r="I1271" s="200">
        <v>1801.1</v>
      </c>
      <c r="J1271" s="200">
        <v>1650.5</v>
      </c>
      <c r="K1271" s="200">
        <v>277.10000000000002</v>
      </c>
      <c r="L1271" s="230">
        <v>87</v>
      </c>
      <c r="M1271" s="199" t="s">
        <v>260</v>
      </c>
      <c r="N1271" s="199" t="s">
        <v>264</v>
      </c>
      <c r="O1271" s="199" t="s">
        <v>690</v>
      </c>
      <c r="P1271" s="200">
        <v>10327025.639999999</v>
      </c>
      <c r="Q1271" s="200">
        <v>0</v>
      </c>
      <c r="R1271" s="200">
        <v>0</v>
      </c>
      <c r="S1271" s="200">
        <f>P1271-Q1271-R1271</f>
        <v>10327025.639999999</v>
      </c>
      <c r="T1271" s="203">
        <f>P1271/I1271</f>
        <v>5733.7325190161564</v>
      </c>
      <c r="U1271" s="203">
        <v>5955.9153406251744</v>
      </c>
      <c r="V1271" s="210">
        <v>5955.9153406251744</v>
      </c>
      <c r="W1271" s="210">
        <f t="shared" ref="W1271:W1272" si="376">Y1271+Z1271+AA1271+AB1271+AC1271+AF1271+AH1271+AJ1271+AL1271+AN1271+AO1271+AP1271+AQ1271+AR1271</f>
        <v>5955.9153406251744</v>
      </c>
      <c r="X1271" s="210">
        <f t="shared" ref="X1271:X1272" si="377">U1271-T1271</f>
        <v>222.18282160901799</v>
      </c>
      <c r="Y1271" s="205">
        <v>0</v>
      </c>
      <c r="Z1271" s="205">
        <v>0</v>
      </c>
      <c r="AA1271" s="231">
        <v>0</v>
      </c>
      <c r="AB1271" s="231">
        <v>0</v>
      </c>
      <c r="AC1271" s="231">
        <v>0</v>
      </c>
      <c r="AD1271" s="231">
        <v>0</v>
      </c>
      <c r="AE1271" s="231">
        <v>0</v>
      </c>
      <c r="AF1271" s="211">
        <v>0</v>
      </c>
      <c r="AG1271" s="231">
        <v>1203</v>
      </c>
      <c r="AH1271" s="211">
        <f>8917.04*AG1271/I1271</f>
        <v>5955.9153406251744</v>
      </c>
      <c r="AI1271" s="231">
        <v>0</v>
      </c>
      <c r="AJ1271" s="231">
        <v>0</v>
      </c>
      <c r="AK1271" s="231">
        <v>0</v>
      </c>
      <c r="AL1271" s="232">
        <v>0</v>
      </c>
      <c r="AM1271" s="231">
        <v>0</v>
      </c>
      <c r="AN1271" s="231">
        <v>0</v>
      </c>
      <c r="AO1271" s="232">
        <v>0</v>
      </c>
      <c r="AP1271" s="231">
        <v>0</v>
      </c>
      <c r="AQ1271" s="123">
        <v>0</v>
      </c>
      <c r="AR1271" s="123">
        <v>0</v>
      </c>
      <c r="BC1271" s="233"/>
      <c r="BD1271" s="233"/>
      <c r="BE1271" s="233"/>
      <c r="CB1271" s="234"/>
      <c r="DE1271" s="235"/>
      <c r="DU1271" s="236"/>
    </row>
    <row r="1272" spans="1:125" s="123" customFormat="1" ht="36" customHeight="1">
      <c r="A1272" s="204">
        <v>1</v>
      </c>
      <c r="B1272" s="207">
        <f>SUBTOTAL(103,$A$1027:A1272)</f>
        <v>237</v>
      </c>
      <c r="C1272" s="228" t="s">
        <v>2658</v>
      </c>
      <c r="D1272" s="199">
        <v>1971</v>
      </c>
      <c r="E1272" s="199"/>
      <c r="F1272" s="229" t="s">
        <v>262</v>
      </c>
      <c r="G1272" s="199">
        <v>2</v>
      </c>
      <c r="H1272" s="199">
        <v>2</v>
      </c>
      <c r="I1272" s="200">
        <v>783.5</v>
      </c>
      <c r="J1272" s="200">
        <v>724.4</v>
      </c>
      <c r="K1272" s="200">
        <v>724.4</v>
      </c>
      <c r="L1272" s="230">
        <v>35</v>
      </c>
      <c r="M1272" s="199" t="s">
        <v>260</v>
      </c>
      <c r="N1272" s="199" t="s">
        <v>261</v>
      </c>
      <c r="O1272" s="199" t="s">
        <v>263</v>
      </c>
      <c r="P1272" s="200">
        <v>456750</v>
      </c>
      <c r="Q1272" s="200">
        <v>0</v>
      </c>
      <c r="R1272" s="200">
        <v>0</v>
      </c>
      <c r="S1272" s="200">
        <f>P1272-Q1272-R1272</f>
        <v>456750</v>
      </c>
      <c r="T1272" s="203">
        <f t="shared" si="348"/>
        <v>582.96107211231651</v>
      </c>
      <c r="U1272" s="203">
        <v>712.1</v>
      </c>
      <c r="V1272" s="210">
        <v>712.1</v>
      </c>
      <c r="W1272" s="210">
        <f t="shared" si="376"/>
        <v>712.1</v>
      </c>
      <c r="X1272" s="210">
        <f t="shared" si="377"/>
        <v>129.13892788768351</v>
      </c>
      <c r="Y1272" s="205">
        <v>0</v>
      </c>
      <c r="Z1272" s="205">
        <v>0</v>
      </c>
      <c r="AA1272" s="231">
        <v>0</v>
      </c>
      <c r="AB1272" s="231">
        <v>0</v>
      </c>
      <c r="AC1272" s="231">
        <v>0</v>
      </c>
      <c r="AD1272" s="231">
        <v>0</v>
      </c>
      <c r="AE1272" s="231">
        <v>0</v>
      </c>
      <c r="AF1272" s="211">
        <v>0</v>
      </c>
      <c r="AG1272" s="231">
        <v>0</v>
      </c>
      <c r="AH1272" s="231">
        <v>0</v>
      </c>
      <c r="AI1272" s="231">
        <v>0</v>
      </c>
      <c r="AJ1272" s="231">
        <v>0</v>
      </c>
      <c r="AK1272" s="231">
        <v>0</v>
      </c>
      <c r="AL1272" s="232">
        <v>0</v>
      </c>
      <c r="AM1272" s="231">
        <v>0</v>
      </c>
      <c r="AN1272" s="231">
        <v>0</v>
      </c>
      <c r="AO1272" s="232">
        <v>0</v>
      </c>
      <c r="AP1272" s="205">
        <v>712.1</v>
      </c>
      <c r="AQ1272" s="123">
        <v>0</v>
      </c>
      <c r="AR1272" s="123">
        <v>0</v>
      </c>
      <c r="BC1272" s="233"/>
      <c r="BD1272" s="233"/>
      <c r="BE1272" s="233"/>
      <c r="CB1272" s="234"/>
      <c r="DE1272" s="235"/>
      <c r="DU1272" s="236"/>
    </row>
    <row r="1273" spans="1:125" s="204" customFormat="1" ht="36" customHeight="1">
      <c r="B1273" s="197" t="s">
        <v>787</v>
      </c>
      <c r="C1273" s="197"/>
      <c r="D1273" s="199" t="s">
        <v>857</v>
      </c>
      <c r="E1273" s="199" t="s">
        <v>857</v>
      </c>
      <c r="F1273" s="199" t="s">
        <v>857</v>
      </c>
      <c r="G1273" s="199" t="s">
        <v>857</v>
      </c>
      <c r="H1273" s="199" t="s">
        <v>857</v>
      </c>
      <c r="I1273" s="200">
        <f>I1274</f>
        <v>1070.8</v>
      </c>
      <c r="J1273" s="200">
        <f>J1274</f>
        <v>1070.8</v>
      </c>
      <c r="K1273" s="200">
        <f>K1274</f>
        <v>942</v>
      </c>
      <c r="L1273" s="201">
        <f>L1274</f>
        <v>57</v>
      </c>
      <c r="M1273" s="199" t="s">
        <v>857</v>
      </c>
      <c r="N1273" s="199" t="s">
        <v>857</v>
      </c>
      <c r="O1273" s="202" t="s">
        <v>857</v>
      </c>
      <c r="P1273" s="203">
        <v>5546917.6600000001</v>
      </c>
      <c r="Q1273" s="203">
        <f>Q1274</f>
        <v>0</v>
      </c>
      <c r="R1273" s="203">
        <f>R1274</f>
        <v>0</v>
      </c>
      <c r="S1273" s="203">
        <f>S1274</f>
        <v>5546917.6600000001</v>
      </c>
      <c r="T1273" s="203">
        <f t="shared" si="348"/>
        <v>5180.1621778109829</v>
      </c>
      <c r="U1273" s="203">
        <f>U1274</f>
        <v>5180.1621778109829</v>
      </c>
      <c r="W1273" s="217"/>
      <c r="Y1273" s="205">
        <v>0</v>
      </c>
      <c r="Z1273" s="205">
        <v>0</v>
      </c>
      <c r="AA1273" s="205">
        <v>0</v>
      </c>
      <c r="AB1273" s="205">
        <v>0</v>
      </c>
      <c r="AC1273" s="205">
        <v>0</v>
      </c>
      <c r="AD1273" s="205">
        <v>0</v>
      </c>
      <c r="AE1273" s="205">
        <v>0</v>
      </c>
      <c r="AF1273" s="205">
        <v>0</v>
      </c>
      <c r="AG1273" s="205">
        <v>0</v>
      </c>
      <c r="AH1273" s="205">
        <v>0</v>
      </c>
      <c r="AI1273" s="205">
        <v>0</v>
      </c>
      <c r="AJ1273" s="205">
        <v>0</v>
      </c>
      <c r="AK1273" s="205">
        <v>787</v>
      </c>
      <c r="AL1273" s="205">
        <v>5355712.95</v>
      </c>
      <c r="AM1273" s="205">
        <v>0</v>
      </c>
      <c r="AN1273" s="205">
        <v>0</v>
      </c>
      <c r="AO1273" s="205">
        <v>0</v>
      </c>
      <c r="AP1273" s="205">
        <v>0</v>
      </c>
      <c r="AQ1273" s="204">
        <v>0</v>
      </c>
      <c r="AR1273" s="204">
        <v>0</v>
      </c>
    </row>
    <row r="1274" spans="1:125" s="123" customFormat="1" ht="36" customHeight="1">
      <c r="A1274" s="204">
        <v>1</v>
      </c>
      <c r="B1274" s="207">
        <f>SUBTOTAL(103,$A$1027:A1274)</f>
        <v>238</v>
      </c>
      <c r="C1274" s="228" t="s">
        <v>658</v>
      </c>
      <c r="D1274" s="199">
        <v>1979</v>
      </c>
      <c r="E1274" s="199"/>
      <c r="F1274" s="229" t="s">
        <v>262</v>
      </c>
      <c r="G1274" s="199">
        <v>2</v>
      </c>
      <c r="H1274" s="199" t="s">
        <v>306</v>
      </c>
      <c r="I1274" s="200">
        <v>1070.8</v>
      </c>
      <c r="J1274" s="200">
        <v>1070.8</v>
      </c>
      <c r="K1274" s="200">
        <v>942</v>
      </c>
      <c r="L1274" s="230">
        <v>57</v>
      </c>
      <c r="M1274" s="199" t="s">
        <v>260</v>
      </c>
      <c r="N1274" s="199" t="s">
        <v>335</v>
      </c>
      <c r="O1274" s="199" t="s">
        <v>694</v>
      </c>
      <c r="P1274" s="200">
        <v>5546917.6600000001</v>
      </c>
      <c r="Q1274" s="200">
        <v>0</v>
      </c>
      <c r="R1274" s="200">
        <v>0</v>
      </c>
      <c r="S1274" s="200">
        <f>P1274-Q1274-R1274</f>
        <v>5546917.6600000001</v>
      </c>
      <c r="T1274" s="203">
        <f t="shared" si="348"/>
        <v>5180.1621778109829</v>
      </c>
      <c r="U1274" s="203">
        <v>5180.1621778109829</v>
      </c>
      <c r="V1274" s="210">
        <v>5180.1621778109829</v>
      </c>
      <c r="W1274" s="210">
        <f>Y1274+Z1274+AA1274+AB1274+AC1274+AF1274+AH1274+AJ1274+AL1274+AN1274+AO1274+AP1274+AQ1274+AR1274</f>
        <v>5180.1621778109829</v>
      </c>
      <c r="X1274" s="210">
        <f>U1274-T1274</f>
        <v>0</v>
      </c>
      <c r="Y1274" s="205">
        <v>0</v>
      </c>
      <c r="Z1274" s="205">
        <v>0</v>
      </c>
      <c r="AA1274" s="231">
        <v>0</v>
      </c>
      <c r="AB1274" s="231">
        <v>0</v>
      </c>
      <c r="AC1274" s="231">
        <v>0</v>
      </c>
      <c r="AD1274" s="231">
        <v>0</v>
      </c>
      <c r="AE1274" s="231">
        <v>0</v>
      </c>
      <c r="AF1274" s="211">
        <v>0</v>
      </c>
      <c r="AG1274" s="231">
        <v>0</v>
      </c>
      <c r="AH1274" s="231">
        <v>0</v>
      </c>
      <c r="AI1274" s="231">
        <v>0</v>
      </c>
      <c r="AJ1274" s="231">
        <v>0</v>
      </c>
      <c r="AK1274" s="231">
        <v>787</v>
      </c>
      <c r="AL1274" s="211">
        <f>7048.18*AK1274/I1274</f>
        <v>5180.1621778109829</v>
      </c>
      <c r="AM1274" s="231">
        <v>0</v>
      </c>
      <c r="AN1274" s="231">
        <v>0</v>
      </c>
      <c r="AO1274" s="232">
        <v>0</v>
      </c>
      <c r="AP1274" s="231">
        <v>0</v>
      </c>
      <c r="AQ1274" s="123">
        <v>0</v>
      </c>
      <c r="AR1274" s="123">
        <v>0</v>
      </c>
      <c r="BC1274" s="233"/>
      <c r="BD1274" s="233"/>
      <c r="BE1274" s="233"/>
      <c r="CB1274" s="234"/>
      <c r="DE1274" s="235"/>
      <c r="DU1274" s="236"/>
    </row>
    <row r="1275" spans="1:125" s="204" customFormat="1" ht="36" customHeight="1">
      <c r="B1275" s="197" t="s">
        <v>788</v>
      </c>
      <c r="C1275" s="197"/>
      <c r="D1275" s="199" t="s">
        <v>857</v>
      </c>
      <c r="E1275" s="199" t="s">
        <v>857</v>
      </c>
      <c r="F1275" s="199" t="s">
        <v>857</v>
      </c>
      <c r="G1275" s="199" t="s">
        <v>857</v>
      </c>
      <c r="H1275" s="199" t="s">
        <v>857</v>
      </c>
      <c r="I1275" s="200">
        <f>SUM(I1276:I1278)</f>
        <v>2397.8000000000002</v>
      </c>
      <c r="J1275" s="200">
        <f>SUM(J1276:J1278)</f>
        <v>2132.6999999999998</v>
      </c>
      <c r="K1275" s="200">
        <f>SUM(K1276:K1278)</f>
        <v>981.3</v>
      </c>
      <c r="L1275" s="201">
        <f>SUM(L1276:L1278)</f>
        <v>94</v>
      </c>
      <c r="M1275" s="199" t="s">
        <v>857</v>
      </c>
      <c r="N1275" s="199" t="s">
        <v>857</v>
      </c>
      <c r="O1275" s="202" t="s">
        <v>857</v>
      </c>
      <c r="P1275" s="203">
        <v>14335354.390000001</v>
      </c>
      <c r="Q1275" s="203">
        <f>SUM(Q1276:Q1278)</f>
        <v>0</v>
      </c>
      <c r="R1275" s="203">
        <f>SUM(R1276:R1278)</f>
        <v>0</v>
      </c>
      <c r="S1275" s="203">
        <f>SUM(S1276:S1278)</f>
        <v>14335354.390000001</v>
      </c>
      <c r="T1275" s="203">
        <f t="shared" si="348"/>
        <v>5978.5446617732923</v>
      </c>
      <c r="U1275" s="203">
        <f>MAX(U1276:V1278)</f>
        <v>7802.6497569369767</v>
      </c>
      <c r="W1275" s="217"/>
      <c r="Y1275" s="205">
        <v>0</v>
      </c>
      <c r="Z1275" s="205">
        <v>0</v>
      </c>
      <c r="AA1275" s="205">
        <v>0</v>
      </c>
      <c r="AB1275" s="205">
        <v>0</v>
      </c>
      <c r="AC1275" s="205">
        <v>0</v>
      </c>
      <c r="AD1275" s="205">
        <v>0</v>
      </c>
      <c r="AE1275" s="205">
        <v>0</v>
      </c>
      <c r="AF1275" s="205">
        <v>0</v>
      </c>
      <c r="AG1275" s="205">
        <v>1680.8</v>
      </c>
      <c r="AH1275" s="205">
        <v>13857492</v>
      </c>
      <c r="AI1275" s="205">
        <v>0</v>
      </c>
      <c r="AJ1275" s="205">
        <v>0</v>
      </c>
      <c r="AK1275" s="205">
        <v>0</v>
      </c>
      <c r="AL1275" s="205">
        <v>0</v>
      </c>
      <c r="AM1275" s="205">
        <v>0</v>
      </c>
      <c r="AN1275" s="205">
        <v>0</v>
      </c>
      <c r="AO1275" s="205">
        <v>0</v>
      </c>
      <c r="AP1275" s="205">
        <v>0</v>
      </c>
      <c r="AQ1275" s="204">
        <v>0</v>
      </c>
      <c r="AR1275" s="204">
        <v>0</v>
      </c>
    </row>
    <row r="1276" spans="1:125" s="123" customFormat="1" ht="36" customHeight="1">
      <c r="A1276" s="204">
        <v>1</v>
      </c>
      <c r="B1276" s="207">
        <f>SUBTOTAL(103,$A$1027:A1276)</f>
        <v>239</v>
      </c>
      <c r="C1276" s="228" t="s">
        <v>651</v>
      </c>
      <c r="D1276" s="199">
        <v>1971</v>
      </c>
      <c r="E1276" s="199"/>
      <c r="F1276" s="229" t="s">
        <v>262</v>
      </c>
      <c r="G1276" s="199">
        <v>3</v>
      </c>
      <c r="H1276" s="199" t="s">
        <v>297</v>
      </c>
      <c r="I1276" s="200">
        <v>1082.2</v>
      </c>
      <c r="J1276" s="200">
        <v>1018.1</v>
      </c>
      <c r="K1276" s="200">
        <v>114.5</v>
      </c>
      <c r="L1276" s="230">
        <v>44</v>
      </c>
      <c r="M1276" s="199" t="s">
        <v>260</v>
      </c>
      <c r="N1276" s="199" t="s">
        <v>261</v>
      </c>
      <c r="O1276" s="199" t="s">
        <v>263</v>
      </c>
      <c r="P1276" s="200">
        <v>5392233.9700000007</v>
      </c>
      <c r="Q1276" s="200">
        <v>0</v>
      </c>
      <c r="R1276" s="200">
        <v>0</v>
      </c>
      <c r="S1276" s="200">
        <f>P1276-Q1276-R1276</f>
        <v>5392233.9700000007</v>
      </c>
      <c r="T1276" s="203">
        <f t="shared" si="348"/>
        <v>4982.6593698022552</v>
      </c>
      <c r="U1276" s="203">
        <v>5174.5528737756422</v>
      </c>
      <c r="V1276" s="210">
        <v>5174.5528737756422</v>
      </c>
      <c r="W1276" s="210">
        <f t="shared" ref="W1276:W1278" si="378">Y1276+Z1276+AA1276+AB1276+AC1276+AF1276+AH1276+AJ1276+AL1276+AN1276+AO1276+AP1276+AQ1276+AR1276</f>
        <v>5174.5528737756422</v>
      </c>
      <c r="X1276" s="210">
        <f t="shared" ref="X1276:X1278" si="379">U1276-T1276</f>
        <v>191.89350397338694</v>
      </c>
      <c r="Y1276" s="205">
        <v>0</v>
      </c>
      <c r="Z1276" s="205">
        <v>0</v>
      </c>
      <c r="AA1276" s="231">
        <v>0</v>
      </c>
      <c r="AB1276" s="231">
        <v>0</v>
      </c>
      <c r="AC1276" s="231">
        <v>0</v>
      </c>
      <c r="AD1276" s="231">
        <v>0</v>
      </c>
      <c r="AE1276" s="231">
        <v>0</v>
      </c>
      <c r="AF1276" s="211">
        <v>0</v>
      </c>
      <c r="AG1276" s="231">
        <v>628</v>
      </c>
      <c r="AH1276" s="211">
        <f t="shared" ref="AH1276:AH1278" si="380">8917.04*AG1276/I1276</f>
        <v>5174.5528737756422</v>
      </c>
      <c r="AI1276" s="231">
        <v>0</v>
      </c>
      <c r="AJ1276" s="231">
        <v>0</v>
      </c>
      <c r="AK1276" s="231">
        <v>0</v>
      </c>
      <c r="AL1276" s="232">
        <v>0</v>
      </c>
      <c r="AM1276" s="231">
        <v>0</v>
      </c>
      <c r="AN1276" s="231">
        <v>0</v>
      </c>
      <c r="AO1276" s="232">
        <v>0</v>
      </c>
      <c r="AP1276" s="231">
        <v>0</v>
      </c>
      <c r="AQ1276" s="123">
        <v>0</v>
      </c>
      <c r="AR1276" s="123">
        <v>0</v>
      </c>
      <c r="BC1276" s="233"/>
      <c r="BD1276" s="233"/>
      <c r="BE1276" s="233"/>
      <c r="CB1276" s="234"/>
      <c r="DE1276" s="235"/>
      <c r="DU1276" s="236"/>
    </row>
    <row r="1277" spans="1:125" s="123" customFormat="1" ht="36" customHeight="1">
      <c r="A1277" s="204">
        <v>1</v>
      </c>
      <c r="B1277" s="207">
        <f>SUBTOTAL(103,$A$1027:A1277)</f>
        <v>240</v>
      </c>
      <c r="C1277" s="228" t="s">
        <v>661</v>
      </c>
      <c r="D1277" s="199">
        <v>1968</v>
      </c>
      <c r="E1277" s="199"/>
      <c r="F1277" s="229" t="s">
        <v>262</v>
      </c>
      <c r="G1277" s="199">
        <v>2</v>
      </c>
      <c r="H1277" s="199" t="s">
        <v>297</v>
      </c>
      <c r="I1277" s="200">
        <v>464.9</v>
      </c>
      <c r="J1277" s="200">
        <v>408.7</v>
      </c>
      <c r="K1277" s="200">
        <v>160.9</v>
      </c>
      <c r="L1277" s="230">
        <v>28</v>
      </c>
      <c r="M1277" s="199" t="s">
        <v>260</v>
      </c>
      <c r="N1277" s="199" t="s">
        <v>261</v>
      </c>
      <c r="O1277" s="199" t="s">
        <v>263</v>
      </c>
      <c r="P1277" s="200">
        <v>3427534.08</v>
      </c>
      <c r="Q1277" s="200">
        <v>0</v>
      </c>
      <c r="R1277" s="200">
        <v>0</v>
      </c>
      <c r="S1277" s="200">
        <f>P1277-Q1277-R1277</f>
        <v>3427534.08</v>
      </c>
      <c r="T1277" s="203">
        <f t="shared" si="348"/>
        <v>7372.6265433426552</v>
      </c>
      <c r="U1277" s="203">
        <f>W1277</f>
        <v>7802.6497569369767</v>
      </c>
      <c r="V1277" s="210">
        <f>W1277</f>
        <v>7802.6497569369767</v>
      </c>
      <c r="W1277" s="210">
        <f t="shared" si="378"/>
        <v>7802.6497569369767</v>
      </c>
      <c r="X1277" s="210">
        <f t="shared" si="379"/>
        <v>430.02321359432153</v>
      </c>
      <c r="Y1277" s="205">
        <v>0</v>
      </c>
      <c r="Z1277" s="205">
        <v>0</v>
      </c>
      <c r="AA1277" s="231">
        <v>0</v>
      </c>
      <c r="AB1277" s="231">
        <v>0</v>
      </c>
      <c r="AC1277" s="205">
        <v>0</v>
      </c>
      <c r="AD1277" s="231">
        <v>0</v>
      </c>
      <c r="AE1277" s="231">
        <v>0</v>
      </c>
      <c r="AF1277" s="211">
        <v>0</v>
      </c>
      <c r="AG1277" s="231">
        <v>406.8</v>
      </c>
      <c r="AH1277" s="211">
        <f t="shared" si="380"/>
        <v>7802.6497569369767</v>
      </c>
      <c r="AI1277" s="231">
        <v>0</v>
      </c>
      <c r="AJ1277" s="231">
        <v>0</v>
      </c>
      <c r="AK1277" s="231">
        <v>0</v>
      </c>
      <c r="AL1277" s="232">
        <v>0</v>
      </c>
      <c r="AM1277" s="231">
        <v>0</v>
      </c>
      <c r="AN1277" s="231">
        <v>0</v>
      </c>
      <c r="AO1277" s="232">
        <v>0</v>
      </c>
      <c r="AP1277" s="231">
        <v>0</v>
      </c>
      <c r="AQ1277" s="123">
        <v>0</v>
      </c>
      <c r="AR1277" s="123">
        <v>0</v>
      </c>
      <c r="BC1277" s="233"/>
      <c r="BD1277" s="233"/>
      <c r="BE1277" s="233"/>
      <c r="CB1277" s="234"/>
      <c r="DE1277" s="235"/>
      <c r="DU1277" s="236"/>
    </row>
    <row r="1278" spans="1:125" s="204" customFormat="1" ht="36" customHeight="1">
      <c r="A1278" s="204">
        <v>1</v>
      </c>
      <c r="B1278" s="207">
        <f>SUBTOTAL(103,$A$1027:A1278)</f>
        <v>241</v>
      </c>
      <c r="C1278" s="197" t="s">
        <v>656</v>
      </c>
      <c r="D1278" s="199">
        <v>1975</v>
      </c>
      <c r="E1278" s="199"/>
      <c r="F1278" s="208" t="s">
        <v>262</v>
      </c>
      <c r="G1278" s="199">
        <v>2</v>
      </c>
      <c r="H1278" s="199" t="s">
        <v>297</v>
      </c>
      <c r="I1278" s="200">
        <v>850.7</v>
      </c>
      <c r="J1278" s="200">
        <v>705.9</v>
      </c>
      <c r="K1278" s="200">
        <v>705.9</v>
      </c>
      <c r="L1278" s="209">
        <v>22</v>
      </c>
      <c r="M1278" s="199" t="s">
        <v>260</v>
      </c>
      <c r="N1278" s="199" t="s">
        <v>261</v>
      </c>
      <c r="O1278" s="202" t="s">
        <v>263</v>
      </c>
      <c r="P1278" s="203">
        <v>5515586.3399999999</v>
      </c>
      <c r="Q1278" s="203">
        <v>0</v>
      </c>
      <c r="R1278" s="203">
        <v>0</v>
      </c>
      <c r="S1278" s="203">
        <f>P1278-Q1278-R1278</f>
        <v>5515586.3399999999</v>
      </c>
      <c r="T1278" s="203">
        <f t="shared" si="348"/>
        <v>6483.5856823792165</v>
      </c>
      <c r="U1278" s="203">
        <v>6771.3739743740452</v>
      </c>
      <c r="V1278" s="210">
        <v>6771.3739743740452</v>
      </c>
      <c r="W1278" s="210">
        <f t="shared" si="378"/>
        <v>6771.3739743740452</v>
      </c>
      <c r="X1278" s="210">
        <f t="shared" si="379"/>
        <v>287.7882919948288</v>
      </c>
      <c r="Y1278" s="205">
        <v>0</v>
      </c>
      <c r="Z1278" s="205">
        <v>0</v>
      </c>
      <c r="AA1278" s="205">
        <v>0</v>
      </c>
      <c r="AB1278" s="205">
        <v>0</v>
      </c>
      <c r="AC1278" s="205">
        <v>0</v>
      </c>
      <c r="AD1278" s="205">
        <v>0</v>
      </c>
      <c r="AE1278" s="205">
        <v>0</v>
      </c>
      <c r="AF1278" s="211">
        <v>0</v>
      </c>
      <c r="AG1278" s="205">
        <v>646</v>
      </c>
      <c r="AH1278" s="211">
        <f t="shared" si="380"/>
        <v>6771.3739743740452</v>
      </c>
      <c r="AI1278" s="205">
        <v>0</v>
      </c>
      <c r="AJ1278" s="205">
        <v>0</v>
      </c>
      <c r="AK1278" s="205">
        <v>0</v>
      </c>
      <c r="AL1278" s="211">
        <v>0</v>
      </c>
      <c r="AM1278" s="205">
        <v>0</v>
      </c>
      <c r="AN1278" s="205">
        <v>0</v>
      </c>
      <c r="AO1278" s="211">
        <v>0</v>
      </c>
      <c r="AP1278" s="205">
        <v>0</v>
      </c>
      <c r="AQ1278" s="204">
        <v>0</v>
      </c>
      <c r="AR1278" s="204">
        <v>0</v>
      </c>
    </row>
    <row r="1279" spans="1:125" s="204" customFormat="1" ht="36" customHeight="1">
      <c r="B1279" s="197" t="s">
        <v>851</v>
      </c>
      <c r="C1279" s="197"/>
      <c r="D1279" s="199" t="s">
        <v>857</v>
      </c>
      <c r="E1279" s="199" t="s">
        <v>857</v>
      </c>
      <c r="F1279" s="199" t="s">
        <v>857</v>
      </c>
      <c r="G1279" s="199" t="s">
        <v>857</v>
      </c>
      <c r="H1279" s="199" t="s">
        <v>857</v>
      </c>
      <c r="I1279" s="200">
        <f>SUM(I1280:I1281)</f>
        <v>1139.0999999999999</v>
      </c>
      <c r="J1279" s="200">
        <f>SUM(J1280:J1281)</f>
        <v>1016.2</v>
      </c>
      <c r="K1279" s="200">
        <f>SUM(K1280:K1281)</f>
        <v>974.7</v>
      </c>
      <c r="L1279" s="201">
        <f>SUM(L1280:L1281)</f>
        <v>56</v>
      </c>
      <c r="M1279" s="199" t="s">
        <v>857</v>
      </c>
      <c r="N1279" s="199" t="s">
        <v>857</v>
      </c>
      <c r="O1279" s="202" t="s">
        <v>857</v>
      </c>
      <c r="P1279" s="203">
        <v>8422595.5300000012</v>
      </c>
      <c r="Q1279" s="203">
        <f>SUM(Q1280:Q1281)</f>
        <v>0</v>
      </c>
      <c r="R1279" s="203">
        <f>SUM(R1280:R1281)</f>
        <v>0</v>
      </c>
      <c r="S1279" s="203">
        <f>SUM(S1280:S1281)</f>
        <v>8422595.5300000012</v>
      </c>
      <c r="T1279" s="203">
        <f t="shared" si="348"/>
        <v>7394.0791238697229</v>
      </c>
      <c r="U1279" s="203">
        <f>MAX(U1280:U1281)</f>
        <v>8646.5153609831032</v>
      </c>
      <c r="W1279" s="217"/>
      <c r="Y1279" s="205">
        <v>0</v>
      </c>
      <c r="Z1279" s="205">
        <v>0</v>
      </c>
      <c r="AA1279" s="205">
        <v>0</v>
      </c>
      <c r="AB1279" s="205">
        <v>0</v>
      </c>
      <c r="AC1279" s="205">
        <v>0</v>
      </c>
      <c r="AD1279" s="205">
        <v>0</v>
      </c>
      <c r="AE1279" s="205">
        <v>0</v>
      </c>
      <c r="AF1279" s="205">
        <v>0</v>
      </c>
      <c r="AG1279" s="205">
        <v>984</v>
      </c>
      <c r="AH1279" s="205">
        <v>8219305.9399999995</v>
      </c>
      <c r="AI1279" s="205">
        <v>0</v>
      </c>
      <c r="AJ1279" s="205">
        <v>0</v>
      </c>
      <c r="AK1279" s="205">
        <v>0</v>
      </c>
      <c r="AL1279" s="205">
        <v>0</v>
      </c>
      <c r="AM1279" s="205">
        <v>0</v>
      </c>
      <c r="AN1279" s="205">
        <v>0</v>
      </c>
      <c r="AO1279" s="205">
        <v>0</v>
      </c>
      <c r="AP1279" s="205">
        <v>0</v>
      </c>
      <c r="AQ1279" s="204">
        <v>0</v>
      </c>
      <c r="AR1279" s="204">
        <v>0</v>
      </c>
    </row>
    <row r="1280" spans="1:125" s="123" customFormat="1" ht="36" customHeight="1">
      <c r="A1280" s="204">
        <v>1</v>
      </c>
      <c r="B1280" s="207">
        <f>SUBTOTAL(103,$A$1027:A1280)</f>
        <v>242</v>
      </c>
      <c r="C1280" s="228" t="s">
        <v>643</v>
      </c>
      <c r="D1280" s="199">
        <v>1962</v>
      </c>
      <c r="E1280" s="199"/>
      <c r="F1280" s="229" t="s">
        <v>262</v>
      </c>
      <c r="G1280" s="199">
        <v>2</v>
      </c>
      <c r="H1280" s="199" t="s">
        <v>297</v>
      </c>
      <c r="I1280" s="200">
        <v>520.79999999999995</v>
      </c>
      <c r="J1280" s="200">
        <v>455.1</v>
      </c>
      <c r="K1280" s="200">
        <v>413.6</v>
      </c>
      <c r="L1280" s="230">
        <v>32</v>
      </c>
      <c r="M1280" s="199" t="s">
        <v>260</v>
      </c>
      <c r="N1280" s="199" t="s">
        <v>261</v>
      </c>
      <c r="O1280" s="199" t="s">
        <v>263</v>
      </c>
      <c r="P1280" s="200">
        <v>4326195.1900000004</v>
      </c>
      <c r="Q1280" s="200">
        <v>0</v>
      </c>
      <c r="R1280" s="200">
        <v>0</v>
      </c>
      <c r="S1280" s="200">
        <f>P1280-Q1280-R1280</f>
        <v>4326195.1900000004</v>
      </c>
      <c r="T1280" s="203">
        <f t="shared" ref="T1280:T1398" si="381">P1280/I1280</f>
        <v>8306.8264016897101</v>
      </c>
      <c r="U1280" s="203">
        <f>V1280</f>
        <v>8646.5153609831032</v>
      </c>
      <c r="V1280" s="210">
        <v>8646.5153609831032</v>
      </c>
      <c r="W1280" s="210">
        <f t="shared" ref="W1280:W1281" si="382">Y1280+Z1280+AA1280+AB1280+AC1280+AF1280+AH1280+AJ1280+AL1280+AN1280+AO1280+AP1280+AQ1280+AR1280</f>
        <v>8646.5153609831032</v>
      </c>
      <c r="X1280" s="210">
        <f t="shared" ref="X1280:X1281" si="383">U1280-T1280</f>
        <v>339.68895929339305</v>
      </c>
      <c r="Y1280" s="205">
        <v>0</v>
      </c>
      <c r="Z1280" s="205">
        <v>0</v>
      </c>
      <c r="AA1280" s="231">
        <v>0</v>
      </c>
      <c r="AB1280" s="231">
        <v>0</v>
      </c>
      <c r="AC1280" s="231">
        <v>0</v>
      </c>
      <c r="AD1280" s="231">
        <v>0</v>
      </c>
      <c r="AE1280" s="231">
        <v>0</v>
      </c>
      <c r="AF1280" s="211">
        <v>0</v>
      </c>
      <c r="AG1280" s="231">
        <v>505</v>
      </c>
      <c r="AH1280" s="211">
        <f t="shared" ref="AH1280:AH1281" si="384">8917.04*AG1280/I1280</f>
        <v>8646.5153609831032</v>
      </c>
      <c r="AI1280" s="231">
        <v>0</v>
      </c>
      <c r="AJ1280" s="231">
        <v>0</v>
      </c>
      <c r="AK1280" s="231">
        <v>0</v>
      </c>
      <c r="AL1280" s="232">
        <v>0</v>
      </c>
      <c r="AM1280" s="231">
        <v>0</v>
      </c>
      <c r="AN1280" s="231">
        <v>0</v>
      </c>
      <c r="AO1280" s="232">
        <v>0</v>
      </c>
      <c r="AP1280" s="231">
        <v>0</v>
      </c>
      <c r="AQ1280" s="123">
        <v>0</v>
      </c>
      <c r="AR1280" s="123">
        <v>0</v>
      </c>
      <c r="BC1280" s="233"/>
      <c r="BD1280" s="233"/>
      <c r="BE1280" s="233"/>
      <c r="CB1280" s="234"/>
      <c r="DE1280" s="235"/>
      <c r="DU1280" s="236"/>
    </row>
    <row r="1281" spans="1:125" s="204" customFormat="1" ht="36" customHeight="1">
      <c r="A1281" s="204">
        <v>1</v>
      </c>
      <c r="B1281" s="207">
        <f>SUBTOTAL(103,$A$1027:A1281)</f>
        <v>243</v>
      </c>
      <c r="C1281" s="197" t="s">
        <v>642</v>
      </c>
      <c r="D1281" s="199">
        <v>1984</v>
      </c>
      <c r="E1281" s="199"/>
      <c r="F1281" s="208" t="s">
        <v>312</v>
      </c>
      <c r="G1281" s="199">
        <v>2</v>
      </c>
      <c r="H1281" s="199" t="s">
        <v>297</v>
      </c>
      <c r="I1281" s="200">
        <v>618.29999999999995</v>
      </c>
      <c r="J1281" s="200">
        <v>561.1</v>
      </c>
      <c r="K1281" s="200">
        <v>561.1</v>
      </c>
      <c r="L1281" s="209">
        <v>24</v>
      </c>
      <c r="M1281" s="199" t="s">
        <v>260</v>
      </c>
      <c r="N1281" s="199" t="s">
        <v>261</v>
      </c>
      <c r="O1281" s="202" t="s">
        <v>263</v>
      </c>
      <c r="P1281" s="203">
        <v>4096400.34</v>
      </c>
      <c r="Q1281" s="203">
        <v>0</v>
      </c>
      <c r="R1281" s="203">
        <v>0</v>
      </c>
      <c r="S1281" s="203">
        <f>P1281-Q1281-R1281</f>
        <v>4096400.34</v>
      </c>
      <c r="T1281" s="203">
        <f t="shared" si="381"/>
        <v>6625.2633672974289</v>
      </c>
      <c r="U1281" s="203">
        <f>V1281</f>
        <v>6908.0740093805607</v>
      </c>
      <c r="V1281" s="210">
        <v>6908.0740093805607</v>
      </c>
      <c r="W1281" s="210">
        <f t="shared" si="382"/>
        <v>6908.0740093805607</v>
      </c>
      <c r="X1281" s="210">
        <f t="shared" si="383"/>
        <v>282.81064208313182</v>
      </c>
      <c r="Y1281" s="205">
        <v>0</v>
      </c>
      <c r="Z1281" s="205">
        <v>0</v>
      </c>
      <c r="AA1281" s="205">
        <v>0</v>
      </c>
      <c r="AB1281" s="205">
        <v>0</v>
      </c>
      <c r="AC1281" s="205">
        <v>0</v>
      </c>
      <c r="AD1281" s="205">
        <v>0</v>
      </c>
      <c r="AE1281" s="205">
        <v>0</v>
      </c>
      <c r="AF1281" s="211">
        <v>0</v>
      </c>
      <c r="AG1281" s="205">
        <v>479</v>
      </c>
      <c r="AH1281" s="211">
        <f t="shared" si="384"/>
        <v>6908.0740093805607</v>
      </c>
      <c r="AI1281" s="205">
        <v>0</v>
      </c>
      <c r="AJ1281" s="205">
        <v>0</v>
      </c>
      <c r="AK1281" s="205">
        <v>0</v>
      </c>
      <c r="AL1281" s="211">
        <v>0</v>
      </c>
      <c r="AM1281" s="205">
        <v>0</v>
      </c>
      <c r="AN1281" s="205">
        <v>0</v>
      </c>
      <c r="AO1281" s="211">
        <v>0</v>
      </c>
      <c r="AP1281" s="205">
        <v>0</v>
      </c>
      <c r="AQ1281" s="204">
        <v>0</v>
      </c>
      <c r="AR1281" s="204">
        <v>0</v>
      </c>
    </row>
    <row r="1282" spans="1:125" s="204" customFormat="1" ht="36" customHeight="1">
      <c r="B1282" s="197" t="s">
        <v>789</v>
      </c>
      <c r="C1282" s="197"/>
      <c r="D1282" s="199" t="s">
        <v>857</v>
      </c>
      <c r="E1282" s="199" t="s">
        <v>857</v>
      </c>
      <c r="F1282" s="199" t="s">
        <v>857</v>
      </c>
      <c r="G1282" s="199" t="s">
        <v>857</v>
      </c>
      <c r="H1282" s="199" t="s">
        <v>857</v>
      </c>
      <c r="I1282" s="200">
        <f>SUM(I1283:I1284)</f>
        <v>7253.2</v>
      </c>
      <c r="J1282" s="200">
        <f>SUM(J1283:J1284)</f>
        <v>5908.5</v>
      </c>
      <c r="K1282" s="200">
        <f>SUM(K1283:K1284)</f>
        <v>3856.56</v>
      </c>
      <c r="L1282" s="201">
        <f>SUM(L1283:L1284)</f>
        <v>309</v>
      </c>
      <c r="M1282" s="199" t="s">
        <v>857</v>
      </c>
      <c r="N1282" s="199" t="s">
        <v>857</v>
      </c>
      <c r="O1282" s="202" t="s">
        <v>857</v>
      </c>
      <c r="P1282" s="200">
        <v>9329655.0300000012</v>
      </c>
      <c r="Q1282" s="200">
        <f>SUM(Q1283:Q1284)</f>
        <v>0</v>
      </c>
      <c r="R1282" s="200">
        <f>SUM(R1283:R1284)</f>
        <v>0</v>
      </c>
      <c r="S1282" s="200">
        <f>SUM(S1283:S1284)</f>
        <v>9329655.0300000012</v>
      </c>
      <c r="T1282" s="203">
        <f t="shared" si="381"/>
        <v>1286.2812317322011</v>
      </c>
      <c r="U1282" s="203">
        <f>MAX(U1283:U1284)</f>
        <v>2368.9683923705725</v>
      </c>
      <c r="W1282" s="217"/>
      <c r="Y1282" s="205">
        <v>0</v>
      </c>
      <c r="Z1282" s="205">
        <v>0</v>
      </c>
      <c r="AA1282" s="205">
        <v>0</v>
      </c>
      <c r="AB1282" s="205">
        <v>0</v>
      </c>
      <c r="AC1282" s="205">
        <v>0</v>
      </c>
      <c r="AD1282" s="205">
        <v>0</v>
      </c>
      <c r="AE1282" s="205">
        <v>0</v>
      </c>
      <c r="AF1282" s="205">
        <v>0</v>
      </c>
      <c r="AG1282" s="205">
        <v>1604.8200000000002</v>
      </c>
      <c r="AH1282" s="205">
        <v>9043995.0999999996</v>
      </c>
      <c r="AI1282" s="205">
        <v>0</v>
      </c>
      <c r="AJ1282" s="205">
        <v>0</v>
      </c>
      <c r="AK1282" s="205">
        <v>0</v>
      </c>
      <c r="AL1282" s="205">
        <v>0</v>
      </c>
      <c r="AM1282" s="205">
        <v>0</v>
      </c>
      <c r="AN1282" s="205">
        <v>0</v>
      </c>
      <c r="AO1282" s="205">
        <v>0</v>
      </c>
      <c r="AP1282" s="205">
        <v>0</v>
      </c>
      <c r="AQ1282" s="204">
        <v>0</v>
      </c>
      <c r="AR1282" s="204">
        <v>0</v>
      </c>
    </row>
    <row r="1283" spans="1:125" s="204" customFormat="1" ht="36" customHeight="1">
      <c r="A1283" s="204">
        <v>1</v>
      </c>
      <c r="B1283" s="207">
        <f>SUBTOTAL(103,$A$1027:A1283)</f>
        <v>244</v>
      </c>
      <c r="C1283" s="197" t="s">
        <v>657</v>
      </c>
      <c r="D1283" s="199">
        <v>1990</v>
      </c>
      <c r="E1283" s="199"/>
      <c r="F1283" s="208" t="s">
        <v>693</v>
      </c>
      <c r="G1283" s="199">
        <v>5</v>
      </c>
      <c r="H1283" s="199" t="s">
        <v>302</v>
      </c>
      <c r="I1283" s="200">
        <v>3156.2</v>
      </c>
      <c r="J1283" s="200">
        <v>2811.5</v>
      </c>
      <c r="K1283" s="200">
        <v>759.56</v>
      </c>
      <c r="L1283" s="209">
        <v>151</v>
      </c>
      <c r="M1283" s="199" t="s">
        <v>260</v>
      </c>
      <c r="N1283" s="199" t="s">
        <v>264</v>
      </c>
      <c r="O1283" s="202" t="s">
        <v>690</v>
      </c>
      <c r="P1283" s="203">
        <v>5627985.8700000001</v>
      </c>
      <c r="Q1283" s="203">
        <v>0</v>
      </c>
      <c r="R1283" s="203">
        <v>0</v>
      </c>
      <c r="S1283" s="203">
        <f>P1283-Q1283-R1283</f>
        <v>5627985.8700000001</v>
      </c>
      <c r="T1283" s="203">
        <f t="shared" si="381"/>
        <v>1783.1524839997467</v>
      </c>
      <c r="U1283" s="203">
        <v>2368.9683923705725</v>
      </c>
      <c r="V1283" s="210">
        <v>2368.9683923705725</v>
      </c>
      <c r="W1283" s="210">
        <f t="shared" ref="W1283:W1284" si="385">Y1283+Z1283+AA1283+AB1283+AC1283+AF1283+AH1283+AJ1283+AL1283+AN1283+AO1283+AP1283+AQ1283+AR1283</f>
        <v>2368.9683923705725</v>
      </c>
      <c r="X1283" s="210">
        <f t="shared" ref="X1283:X1284" si="386">U1283-T1283</f>
        <v>585.81590837082581</v>
      </c>
      <c r="Y1283" s="205">
        <v>0</v>
      </c>
      <c r="Z1283" s="205">
        <v>0</v>
      </c>
      <c r="AA1283" s="205">
        <v>0</v>
      </c>
      <c r="AB1283" s="205">
        <v>0</v>
      </c>
      <c r="AC1283" s="205">
        <v>0</v>
      </c>
      <c r="AD1283" s="205">
        <v>0</v>
      </c>
      <c r="AE1283" s="205">
        <v>0</v>
      </c>
      <c r="AF1283" s="211">
        <v>0</v>
      </c>
      <c r="AG1283" s="205">
        <v>838.5</v>
      </c>
      <c r="AH1283" s="211">
        <f t="shared" ref="AH1283:AH1284" si="387">8917.04*AG1283/I1283</f>
        <v>2368.9683923705725</v>
      </c>
      <c r="AI1283" s="205">
        <v>0</v>
      </c>
      <c r="AJ1283" s="205">
        <v>0</v>
      </c>
      <c r="AK1283" s="205">
        <v>0</v>
      </c>
      <c r="AL1283" s="211">
        <v>0</v>
      </c>
      <c r="AM1283" s="205">
        <v>0</v>
      </c>
      <c r="AN1283" s="205">
        <v>0</v>
      </c>
      <c r="AO1283" s="211">
        <v>0</v>
      </c>
      <c r="AP1283" s="205">
        <v>0</v>
      </c>
      <c r="AQ1283" s="204">
        <v>0</v>
      </c>
      <c r="AR1283" s="204">
        <v>0</v>
      </c>
    </row>
    <row r="1284" spans="1:125" s="123" customFormat="1" ht="36" customHeight="1">
      <c r="A1284" s="204">
        <v>1</v>
      </c>
      <c r="B1284" s="207">
        <f>SUBTOTAL(103,$A$1027:A1284)</f>
        <v>245</v>
      </c>
      <c r="C1284" s="228" t="s">
        <v>649</v>
      </c>
      <c r="D1284" s="199">
        <v>1979</v>
      </c>
      <c r="E1284" s="199"/>
      <c r="F1284" s="229" t="s">
        <v>693</v>
      </c>
      <c r="G1284" s="199">
        <v>5</v>
      </c>
      <c r="H1284" s="199" t="s">
        <v>302</v>
      </c>
      <c r="I1284" s="200">
        <v>4097</v>
      </c>
      <c r="J1284" s="200">
        <v>3097</v>
      </c>
      <c r="K1284" s="200">
        <v>3097</v>
      </c>
      <c r="L1284" s="230">
        <v>158</v>
      </c>
      <c r="M1284" s="199" t="s">
        <v>260</v>
      </c>
      <c r="N1284" s="199" t="s">
        <v>264</v>
      </c>
      <c r="O1284" s="199" t="s">
        <v>690</v>
      </c>
      <c r="P1284" s="200">
        <v>3701669.16</v>
      </c>
      <c r="Q1284" s="200">
        <v>0</v>
      </c>
      <c r="R1284" s="200">
        <v>0</v>
      </c>
      <c r="S1284" s="200">
        <f>P1284-Q1284-R1284</f>
        <v>3701669.16</v>
      </c>
      <c r="T1284" s="203">
        <f t="shared" si="381"/>
        <v>903.50723944349522</v>
      </c>
      <c r="U1284" s="203">
        <f>V1284</f>
        <v>1667.8804229436175</v>
      </c>
      <c r="V1284" s="210">
        <v>1667.8804229436175</v>
      </c>
      <c r="W1284" s="210">
        <f t="shared" si="385"/>
        <v>1667.8804229436175</v>
      </c>
      <c r="X1284" s="210">
        <f t="shared" si="386"/>
        <v>764.37318350012231</v>
      </c>
      <c r="Y1284" s="231">
        <v>0</v>
      </c>
      <c r="Z1284" s="205">
        <v>0</v>
      </c>
      <c r="AA1284" s="231">
        <v>0</v>
      </c>
      <c r="AB1284" s="231">
        <v>0</v>
      </c>
      <c r="AC1284" s="231">
        <v>0</v>
      </c>
      <c r="AD1284" s="231">
        <v>0</v>
      </c>
      <c r="AE1284" s="231">
        <v>0</v>
      </c>
      <c r="AF1284" s="211">
        <v>0</v>
      </c>
      <c r="AG1284" s="231">
        <v>766.32</v>
      </c>
      <c r="AH1284" s="211">
        <f t="shared" si="387"/>
        <v>1667.8804229436175</v>
      </c>
      <c r="AI1284" s="231">
        <v>0</v>
      </c>
      <c r="AJ1284" s="231">
        <v>0</v>
      </c>
      <c r="AK1284" s="231">
        <v>0</v>
      </c>
      <c r="AL1284" s="232">
        <v>0</v>
      </c>
      <c r="AM1284" s="231">
        <v>0</v>
      </c>
      <c r="AN1284" s="231">
        <v>0</v>
      </c>
      <c r="AO1284" s="232">
        <v>0</v>
      </c>
      <c r="AP1284" s="231">
        <v>0</v>
      </c>
      <c r="AQ1284" s="123">
        <v>0</v>
      </c>
      <c r="AR1284" s="123">
        <v>0</v>
      </c>
      <c r="BC1284" s="233"/>
      <c r="BD1284" s="233"/>
      <c r="BE1284" s="233"/>
      <c r="CB1284" s="234"/>
      <c r="DE1284" s="235"/>
      <c r="DU1284" s="236"/>
    </row>
    <row r="1285" spans="1:125" s="204" customFormat="1" ht="36" customHeight="1">
      <c r="B1285" s="197" t="s">
        <v>790</v>
      </c>
      <c r="C1285" s="197"/>
      <c r="D1285" s="199" t="s">
        <v>857</v>
      </c>
      <c r="E1285" s="199" t="s">
        <v>857</v>
      </c>
      <c r="F1285" s="199" t="s">
        <v>857</v>
      </c>
      <c r="G1285" s="199" t="s">
        <v>857</v>
      </c>
      <c r="H1285" s="199" t="s">
        <v>857</v>
      </c>
      <c r="I1285" s="200">
        <f>SUM(I1286:I1299)</f>
        <v>18370.100000000002</v>
      </c>
      <c r="J1285" s="200">
        <f>SUM(J1286:J1299)</f>
        <v>17089.099999999999</v>
      </c>
      <c r="K1285" s="200">
        <f>SUM(K1286:K1299)</f>
        <v>15831.9</v>
      </c>
      <c r="L1285" s="201">
        <f>SUM(L1286:L1299)</f>
        <v>880</v>
      </c>
      <c r="M1285" s="199" t="s">
        <v>857</v>
      </c>
      <c r="N1285" s="199" t="s">
        <v>857</v>
      </c>
      <c r="O1285" s="202" t="s">
        <v>857</v>
      </c>
      <c r="P1285" s="203">
        <v>85914251.920000002</v>
      </c>
      <c r="Q1285" s="203">
        <f>SUM(Q1286:Q1299)</f>
        <v>0</v>
      </c>
      <c r="R1285" s="203">
        <f>SUM(R1286:R1299)</f>
        <v>0</v>
      </c>
      <c r="S1285" s="203">
        <f>SUM(S1286:S1299)</f>
        <v>85914251.920000002</v>
      </c>
      <c r="T1285" s="203">
        <f t="shared" si="381"/>
        <v>4676.8527073886362</v>
      </c>
      <c r="U1285" s="203">
        <f>MAX(U1286:U1299)</f>
        <v>17818.261614853196</v>
      </c>
      <c r="W1285" s="217"/>
      <c r="Y1285" s="205">
        <v>0</v>
      </c>
      <c r="Z1285" s="205">
        <v>0</v>
      </c>
      <c r="AA1285" s="205">
        <v>0</v>
      </c>
      <c r="AB1285" s="205">
        <v>0</v>
      </c>
      <c r="AC1285" s="205">
        <v>0</v>
      </c>
      <c r="AD1285" s="205">
        <v>0</v>
      </c>
      <c r="AE1285" s="205">
        <v>0</v>
      </c>
      <c r="AF1285" s="205">
        <v>0</v>
      </c>
      <c r="AG1285" s="205">
        <v>9195.5999999999985</v>
      </c>
      <c r="AH1285" s="205">
        <v>69185832.329999998</v>
      </c>
      <c r="AI1285" s="205">
        <v>0</v>
      </c>
      <c r="AJ1285" s="205">
        <v>0</v>
      </c>
      <c r="AK1285" s="205">
        <v>3354</v>
      </c>
      <c r="AL1285" s="205">
        <v>14314941.949999999</v>
      </c>
      <c r="AM1285" s="205">
        <v>0</v>
      </c>
      <c r="AN1285" s="205">
        <v>0</v>
      </c>
      <c r="AO1285" s="205">
        <v>0</v>
      </c>
      <c r="AP1285" s="205">
        <v>0</v>
      </c>
      <c r="AQ1285" s="204">
        <v>0</v>
      </c>
      <c r="AR1285" s="204">
        <v>0</v>
      </c>
    </row>
    <row r="1286" spans="1:125" s="123" customFormat="1" ht="36" customHeight="1">
      <c r="A1286" s="204">
        <v>1</v>
      </c>
      <c r="B1286" s="207">
        <f>SUBTOTAL(103,$A$1027:A1286)</f>
        <v>246</v>
      </c>
      <c r="C1286" s="228" t="s">
        <v>630</v>
      </c>
      <c r="D1286" s="199">
        <v>1963</v>
      </c>
      <c r="E1286" s="199"/>
      <c r="F1286" s="229" t="s">
        <v>324</v>
      </c>
      <c r="G1286" s="199">
        <v>2</v>
      </c>
      <c r="H1286" s="199" t="s">
        <v>297</v>
      </c>
      <c r="I1286" s="200">
        <v>279.7</v>
      </c>
      <c r="J1286" s="200">
        <v>175.8</v>
      </c>
      <c r="K1286" s="200">
        <v>175.8</v>
      </c>
      <c r="L1286" s="230">
        <v>24</v>
      </c>
      <c r="M1286" s="199" t="s">
        <v>260</v>
      </c>
      <c r="N1286" s="199" t="s">
        <v>261</v>
      </c>
      <c r="O1286" s="199" t="s">
        <v>263</v>
      </c>
      <c r="P1286" s="200">
        <v>2228040.2400000002</v>
      </c>
      <c r="Q1286" s="200">
        <v>0</v>
      </c>
      <c r="R1286" s="200">
        <v>0</v>
      </c>
      <c r="S1286" s="200">
        <f t="shared" ref="S1286:S1299" si="388">P1286-Q1286-R1286</f>
        <v>2228040.2400000002</v>
      </c>
      <c r="T1286" s="203">
        <f t="shared" si="381"/>
        <v>7965.8213800500544</v>
      </c>
      <c r="U1286" s="203">
        <v>8292.1777046835905</v>
      </c>
      <c r="V1286" s="210">
        <v>8292.1777046835905</v>
      </c>
      <c r="W1286" s="210">
        <f t="shared" ref="W1286:W1299" si="389">Y1286+Z1286+AA1286+AB1286+AC1286+AF1286+AH1286+AJ1286+AL1286+AN1286+AO1286+AP1286+AQ1286+AR1286</f>
        <v>8292.1777046835905</v>
      </c>
      <c r="X1286" s="210">
        <f t="shared" ref="X1286:X1299" si="390">U1286-T1286</f>
        <v>326.35632463353613</v>
      </c>
      <c r="Y1286" s="205">
        <v>0</v>
      </c>
      <c r="Z1286" s="205">
        <v>0</v>
      </c>
      <c r="AA1286" s="231">
        <v>0</v>
      </c>
      <c r="AB1286" s="231">
        <v>0</v>
      </c>
      <c r="AC1286" s="231">
        <v>0</v>
      </c>
      <c r="AD1286" s="231">
        <v>0</v>
      </c>
      <c r="AE1286" s="231">
        <v>0</v>
      </c>
      <c r="AF1286" s="211">
        <v>0</v>
      </c>
      <c r="AG1286" s="231">
        <v>260.10000000000002</v>
      </c>
      <c r="AH1286" s="211">
        <f t="shared" ref="AH1286:AH1296" si="391">8917.04*AG1286/I1286</f>
        <v>8292.1777046835905</v>
      </c>
      <c r="AI1286" s="231">
        <v>0</v>
      </c>
      <c r="AJ1286" s="231">
        <v>0</v>
      </c>
      <c r="AK1286" s="231">
        <v>0</v>
      </c>
      <c r="AL1286" s="232">
        <v>0</v>
      </c>
      <c r="AM1286" s="231">
        <v>0</v>
      </c>
      <c r="AN1286" s="231">
        <v>0</v>
      </c>
      <c r="AO1286" s="232">
        <v>0</v>
      </c>
      <c r="AP1286" s="231">
        <v>0</v>
      </c>
      <c r="AQ1286" s="123">
        <v>0</v>
      </c>
      <c r="AR1286" s="123">
        <v>0</v>
      </c>
      <c r="BC1286" s="233"/>
      <c r="BD1286" s="233"/>
      <c r="BE1286" s="233"/>
      <c r="CB1286" s="234"/>
      <c r="DE1286" s="235"/>
      <c r="DU1286" s="236"/>
    </row>
    <row r="1287" spans="1:125" s="123" customFormat="1" ht="36" customHeight="1">
      <c r="A1287" s="204">
        <v>1</v>
      </c>
      <c r="B1287" s="207">
        <f>SUBTOTAL(103,$A$1027:A1287)</f>
        <v>247</v>
      </c>
      <c r="C1287" s="228" t="s">
        <v>631</v>
      </c>
      <c r="D1287" s="199">
        <v>1981</v>
      </c>
      <c r="E1287" s="199"/>
      <c r="F1287" s="229" t="s">
        <v>262</v>
      </c>
      <c r="G1287" s="199">
        <v>5</v>
      </c>
      <c r="H1287" s="199" t="s">
        <v>302</v>
      </c>
      <c r="I1287" s="200">
        <v>2798</v>
      </c>
      <c r="J1287" s="200">
        <v>2798</v>
      </c>
      <c r="K1287" s="200">
        <v>1700.7</v>
      </c>
      <c r="L1287" s="230">
        <v>156</v>
      </c>
      <c r="M1287" s="199" t="s">
        <v>260</v>
      </c>
      <c r="N1287" s="199" t="s">
        <v>264</v>
      </c>
      <c r="O1287" s="199" t="s">
        <v>688</v>
      </c>
      <c r="P1287" s="200">
        <v>5670711.6600000001</v>
      </c>
      <c r="Q1287" s="200">
        <v>0</v>
      </c>
      <c r="R1287" s="200">
        <v>0</v>
      </c>
      <c r="S1287" s="200">
        <f t="shared" si="388"/>
        <v>5670711.6600000001</v>
      </c>
      <c r="T1287" s="203">
        <f t="shared" si="381"/>
        <v>2026.7018084345962</v>
      </c>
      <c r="U1287" s="203">
        <v>2766.2582987848464</v>
      </c>
      <c r="V1287" s="210">
        <v>2766.2582987848464</v>
      </c>
      <c r="W1287" s="210">
        <f t="shared" si="389"/>
        <v>2766.2582987848464</v>
      </c>
      <c r="X1287" s="210">
        <f t="shared" si="390"/>
        <v>739.55649035025021</v>
      </c>
      <c r="Y1287" s="205">
        <v>0</v>
      </c>
      <c r="Z1287" s="205">
        <v>0</v>
      </c>
      <c r="AA1287" s="231">
        <v>0</v>
      </c>
      <c r="AB1287" s="231">
        <v>0</v>
      </c>
      <c r="AC1287" s="231">
        <v>0</v>
      </c>
      <c r="AD1287" s="231">
        <v>0</v>
      </c>
      <c r="AE1287" s="231">
        <v>0</v>
      </c>
      <c r="AF1287" s="211">
        <v>0</v>
      </c>
      <c r="AG1287" s="231">
        <v>868</v>
      </c>
      <c r="AH1287" s="211">
        <f t="shared" si="391"/>
        <v>2766.2582987848464</v>
      </c>
      <c r="AI1287" s="231">
        <v>0</v>
      </c>
      <c r="AJ1287" s="231">
        <v>0</v>
      </c>
      <c r="AK1287" s="231">
        <v>0</v>
      </c>
      <c r="AL1287" s="232">
        <v>0</v>
      </c>
      <c r="AM1287" s="231">
        <v>0</v>
      </c>
      <c r="AN1287" s="231">
        <v>0</v>
      </c>
      <c r="AO1287" s="232">
        <v>0</v>
      </c>
      <c r="AP1287" s="231">
        <v>0</v>
      </c>
      <c r="AQ1287" s="123">
        <v>0</v>
      </c>
      <c r="AR1287" s="123">
        <v>0</v>
      </c>
      <c r="BC1287" s="233"/>
      <c r="BD1287" s="233"/>
      <c r="BE1287" s="233"/>
      <c r="CB1287" s="234"/>
      <c r="DE1287" s="235"/>
      <c r="DU1287" s="236"/>
    </row>
    <row r="1288" spans="1:125" s="123" customFormat="1" ht="36" customHeight="1">
      <c r="A1288" s="204">
        <v>1</v>
      </c>
      <c r="B1288" s="207">
        <f>SUBTOTAL(103,$A$1027:A1288)</f>
        <v>248</v>
      </c>
      <c r="C1288" s="228" t="s">
        <v>2197</v>
      </c>
      <c r="D1288" s="199">
        <v>1980</v>
      </c>
      <c r="E1288" s="199"/>
      <c r="F1288" s="229" t="s">
        <v>262</v>
      </c>
      <c r="G1288" s="199">
        <v>2</v>
      </c>
      <c r="H1288" s="199" t="s">
        <v>306</v>
      </c>
      <c r="I1288" s="200">
        <v>939.9</v>
      </c>
      <c r="J1288" s="200">
        <v>858</v>
      </c>
      <c r="K1288" s="200">
        <v>830.3</v>
      </c>
      <c r="L1288" s="230">
        <v>47</v>
      </c>
      <c r="M1288" s="199" t="s">
        <v>260</v>
      </c>
      <c r="N1288" s="199" t="s">
        <v>264</v>
      </c>
      <c r="O1288" s="199" t="s">
        <v>1047</v>
      </c>
      <c r="P1288" s="200">
        <v>6678622.1900000004</v>
      </c>
      <c r="Q1288" s="200">
        <v>0</v>
      </c>
      <c r="R1288" s="200">
        <v>0</v>
      </c>
      <c r="S1288" s="200">
        <f t="shared" si="388"/>
        <v>6678622.1900000004</v>
      </c>
      <c r="T1288" s="203">
        <f t="shared" si="381"/>
        <v>7105.6731460793708</v>
      </c>
      <c r="U1288" s="203">
        <f>V1288</f>
        <v>7400.0331950207483</v>
      </c>
      <c r="V1288" s="210">
        <v>7400.0331950207483</v>
      </c>
      <c r="W1288" s="210">
        <f t="shared" si="389"/>
        <v>7400.0331950207483</v>
      </c>
      <c r="X1288" s="210">
        <f t="shared" si="390"/>
        <v>294.3600489413775</v>
      </c>
      <c r="Y1288" s="205">
        <v>0</v>
      </c>
      <c r="Z1288" s="205">
        <v>0</v>
      </c>
      <c r="AA1288" s="231">
        <v>0</v>
      </c>
      <c r="AB1288" s="231">
        <v>0</v>
      </c>
      <c r="AC1288" s="231">
        <v>0</v>
      </c>
      <c r="AD1288" s="231">
        <v>0</v>
      </c>
      <c r="AE1288" s="231">
        <v>0</v>
      </c>
      <c r="AF1288" s="211">
        <v>0</v>
      </c>
      <c r="AG1288" s="231">
        <v>780</v>
      </c>
      <c r="AH1288" s="211">
        <f t="shared" si="391"/>
        <v>7400.0331950207483</v>
      </c>
      <c r="AI1288" s="231">
        <v>0</v>
      </c>
      <c r="AJ1288" s="231">
        <v>0</v>
      </c>
      <c r="AK1288" s="231">
        <v>0</v>
      </c>
      <c r="AL1288" s="232">
        <v>0</v>
      </c>
      <c r="AM1288" s="231">
        <v>0</v>
      </c>
      <c r="AN1288" s="231">
        <v>0</v>
      </c>
      <c r="AO1288" s="232">
        <v>0</v>
      </c>
      <c r="AP1288" s="231">
        <v>0</v>
      </c>
      <c r="AQ1288" s="123">
        <v>0</v>
      </c>
      <c r="AR1288" s="123">
        <v>0</v>
      </c>
      <c r="BC1288" s="233"/>
      <c r="BD1288" s="233"/>
      <c r="BE1288" s="233"/>
      <c r="CB1288" s="234"/>
      <c r="DE1288" s="235"/>
      <c r="DU1288" s="236"/>
    </row>
    <row r="1289" spans="1:125" s="123" customFormat="1" ht="36" customHeight="1">
      <c r="A1289" s="204">
        <v>1</v>
      </c>
      <c r="B1289" s="207">
        <f>SUBTOTAL(103,$A$1027:A1289)</f>
        <v>249</v>
      </c>
      <c r="C1289" s="228" t="s">
        <v>639</v>
      </c>
      <c r="D1289" s="199">
        <v>1993</v>
      </c>
      <c r="E1289" s="199"/>
      <c r="F1289" s="229" t="s">
        <v>305</v>
      </c>
      <c r="G1289" s="199">
        <v>5</v>
      </c>
      <c r="H1289" s="199" t="s">
        <v>306</v>
      </c>
      <c r="I1289" s="200">
        <v>3247.3</v>
      </c>
      <c r="J1289" s="200">
        <v>3247.3</v>
      </c>
      <c r="K1289" s="200">
        <v>3245</v>
      </c>
      <c r="L1289" s="230">
        <v>133</v>
      </c>
      <c r="M1289" s="199" t="s">
        <v>260</v>
      </c>
      <c r="N1289" s="199" t="s">
        <v>335</v>
      </c>
      <c r="O1289" s="199" t="s">
        <v>691</v>
      </c>
      <c r="P1289" s="200">
        <v>17706528.890000001</v>
      </c>
      <c r="Q1289" s="200">
        <v>0</v>
      </c>
      <c r="R1289" s="200">
        <v>0</v>
      </c>
      <c r="S1289" s="200">
        <f t="shared" si="388"/>
        <v>17706528.890000001</v>
      </c>
      <c r="T1289" s="203">
        <f t="shared" si="381"/>
        <v>5452.6926646752681</v>
      </c>
      <c r="U1289" s="203">
        <f>V1289</f>
        <v>9146.3287090813901</v>
      </c>
      <c r="V1289" s="210">
        <v>9146.3287090813901</v>
      </c>
      <c r="W1289" s="210">
        <f t="shared" si="389"/>
        <v>9146.3287090813901</v>
      </c>
      <c r="X1289" s="210">
        <f t="shared" si="390"/>
        <v>3693.636044406122</v>
      </c>
      <c r="Y1289" s="205">
        <v>0</v>
      </c>
      <c r="Z1289" s="205">
        <v>0</v>
      </c>
      <c r="AA1289" s="231">
        <v>0</v>
      </c>
      <c r="AB1289" s="231">
        <v>0</v>
      </c>
      <c r="AC1289" s="231">
        <v>0</v>
      </c>
      <c r="AD1289" s="231">
        <v>0</v>
      </c>
      <c r="AE1289" s="231">
        <v>0</v>
      </c>
      <c r="AF1289" s="211">
        <v>0</v>
      </c>
      <c r="AG1289" s="231">
        <v>908.3</v>
      </c>
      <c r="AH1289" s="211">
        <f t="shared" si="391"/>
        <v>2494.1789893141995</v>
      </c>
      <c r="AI1289" s="231">
        <v>0</v>
      </c>
      <c r="AJ1289" s="231">
        <v>0</v>
      </c>
      <c r="AK1289" s="231">
        <v>2768.5</v>
      </c>
      <c r="AL1289" s="211">
        <f>7802.61*AK1289/I1289</f>
        <v>6652.1497197671906</v>
      </c>
      <c r="AM1289" s="231">
        <v>0</v>
      </c>
      <c r="AN1289" s="231">
        <v>0</v>
      </c>
      <c r="AO1289" s="232">
        <v>0</v>
      </c>
      <c r="AP1289" s="231">
        <v>0</v>
      </c>
      <c r="AQ1289" s="123">
        <v>0</v>
      </c>
      <c r="AR1289" s="123">
        <v>0</v>
      </c>
      <c r="BC1289" s="233"/>
      <c r="BD1289" s="233"/>
      <c r="BE1289" s="233"/>
      <c r="CB1289" s="234"/>
      <c r="DE1289" s="235"/>
      <c r="DU1289" s="236"/>
    </row>
    <row r="1290" spans="1:125" s="204" customFormat="1" ht="36" customHeight="1">
      <c r="A1290" s="204">
        <v>1</v>
      </c>
      <c r="B1290" s="207">
        <f>SUBTOTAL(103,$A$1027:A1290)</f>
        <v>250</v>
      </c>
      <c r="C1290" s="197" t="s">
        <v>2759</v>
      </c>
      <c r="D1290" s="199">
        <v>1980</v>
      </c>
      <c r="E1290" s="199"/>
      <c r="F1290" s="229" t="s">
        <v>262</v>
      </c>
      <c r="G1290" s="199">
        <v>2</v>
      </c>
      <c r="H1290" s="199">
        <v>3</v>
      </c>
      <c r="I1290" s="203">
        <v>845.5</v>
      </c>
      <c r="J1290" s="203">
        <v>845.5</v>
      </c>
      <c r="K1290" s="203">
        <v>845.5</v>
      </c>
      <c r="L1290" s="209">
        <v>47</v>
      </c>
      <c r="M1290" s="199" t="s">
        <v>260</v>
      </c>
      <c r="N1290" s="199" t="s">
        <v>261</v>
      </c>
      <c r="O1290" s="202" t="s">
        <v>263</v>
      </c>
      <c r="P1290" s="203">
        <v>6359642.8799999999</v>
      </c>
      <c r="Q1290" s="203">
        <v>0</v>
      </c>
      <c r="R1290" s="203">
        <v>0</v>
      </c>
      <c r="S1290" s="203">
        <f t="shared" si="388"/>
        <v>6359642.8799999999</v>
      </c>
      <c r="T1290" s="203">
        <f t="shared" si="381"/>
        <v>7521.7538497930218</v>
      </c>
      <c r="U1290" s="203">
        <f>V1290</f>
        <v>7960.4752123004146</v>
      </c>
      <c r="V1290" s="210">
        <v>7960.4752123004146</v>
      </c>
      <c r="W1290" s="210">
        <f t="shared" si="389"/>
        <v>7960.4752123004146</v>
      </c>
      <c r="X1290" s="210">
        <f t="shared" si="390"/>
        <v>438.72136250739277</v>
      </c>
      <c r="Y1290" s="205">
        <v>0</v>
      </c>
      <c r="Z1290" s="205">
        <v>0</v>
      </c>
      <c r="AA1290" s="205">
        <v>0</v>
      </c>
      <c r="AB1290" s="205">
        <v>0</v>
      </c>
      <c r="AC1290" s="205">
        <v>0</v>
      </c>
      <c r="AD1290" s="205">
        <v>0</v>
      </c>
      <c r="AE1290" s="205">
        <v>0</v>
      </c>
      <c r="AF1290" s="211">
        <v>0</v>
      </c>
      <c r="AG1290" s="205">
        <v>754.8</v>
      </c>
      <c r="AH1290" s="211">
        <f t="shared" si="391"/>
        <v>7960.4752123004146</v>
      </c>
      <c r="AI1290" s="205">
        <v>0</v>
      </c>
      <c r="AJ1290" s="205">
        <v>0</v>
      </c>
      <c r="AK1290" s="205">
        <v>0</v>
      </c>
      <c r="AL1290" s="211">
        <v>0</v>
      </c>
      <c r="AM1290" s="205">
        <v>0</v>
      </c>
      <c r="AN1290" s="205">
        <v>0</v>
      </c>
      <c r="AO1290" s="211">
        <v>0</v>
      </c>
      <c r="AP1290" s="205">
        <v>0</v>
      </c>
      <c r="AQ1290" s="204">
        <v>0</v>
      </c>
      <c r="AR1290" s="204">
        <v>0</v>
      </c>
    </row>
    <row r="1291" spans="1:125" s="123" customFormat="1" ht="36" customHeight="1">
      <c r="A1291" s="204">
        <v>1</v>
      </c>
      <c r="B1291" s="207">
        <f>SUBTOTAL(103,$A$1027:A1291)</f>
        <v>251</v>
      </c>
      <c r="C1291" s="228" t="s">
        <v>1873</v>
      </c>
      <c r="D1291" s="199">
        <v>1959</v>
      </c>
      <c r="E1291" s="199"/>
      <c r="F1291" s="229" t="s">
        <v>1527</v>
      </c>
      <c r="G1291" s="199" t="s">
        <v>297</v>
      </c>
      <c r="H1291" s="199">
        <v>1</v>
      </c>
      <c r="I1291" s="200">
        <v>194.7</v>
      </c>
      <c r="J1291" s="200">
        <v>194.7</v>
      </c>
      <c r="K1291" s="200">
        <v>194.7</v>
      </c>
      <c r="L1291" s="230">
        <v>21</v>
      </c>
      <c r="M1291" s="199" t="s">
        <v>260</v>
      </c>
      <c r="N1291" s="199" t="s">
        <v>261</v>
      </c>
      <c r="O1291" s="199" t="s">
        <v>263</v>
      </c>
      <c r="P1291" s="200">
        <v>2531384.0499999998</v>
      </c>
      <c r="Q1291" s="200">
        <v>0</v>
      </c>
      <c r="R1291" s="200">
        <v>0</v>
      </c>
      <c r="S1291" s="200">
        <f t="shared" si="388"/>
        <v>2531384.0499999998</v>
      </c>
      <c r="T1291" s="203">
        <f>P1291/I1291</f>
        <v>13001.458911145352</v>
      </c>
      <c r="U1291" s="203">
        <v>13556.465536723166</v>
      </c>
      <c r="V1291" s="210">
        <v>13556.465536723166</v>
      </c>
      <c r="W1291" s="210">
        <f t="shared" si="389"/>
        <v>13556.465536723166</v>
      </c>
      <c r="X1291" s="210">
        <f t="shared" si="390"/>
        <v>555.0066255778147</v>
      </c>
      <c r="Y1291" s="205">
        <v>0</v>
      </c>
      <c r="Z1291" s="205">
        <v>0</v>
      </c>
      <c r="AA1291" s="231">
        <v>0</v>
      </c>
      <c r="AB1291" s="231">
        <v>0</v>
      </c>
      <c r="AC1291" s="231">
        <v>0</v>
      </c>
      <c r="AD1291" s="231">
        <v>0</v>
      </c>
      <c r="AE1291" s="231">
        <v>0</v>
      </c>
      <c r="AF1291" s="211">
        <v>0</v>
      </c>
      <c r="AG1291" s="231">
        <v>296</v>
      </c>
      <c r="AH1291" s="211">
        <f t="shared" si="391"/>
        <v>13556.465536723166</v>
      </c>
      <c r="AI1291" s="231">
        <v>0</v>
      </c>
      <c r="AJ1291" s="231">
        <v>0</v>
      </c>
      <c r="AK1291" s="231">
        <v>0</v>
      </c>
      <c r="AL1291" s="232">
        <v>0</v>
      </c>
      <c r="AM1291" s="231">
        <v>0</v>
      </c>
      <c r="AN1291" s="231">
        <v>0</v>
      </c>
      <c r="AO1291" s="232">
        <v>0</v>
      </c>
      <c r="AP1291" s="231">
        <v>0</v>
      </c>
      <c r="AQ1291" s="123">
        <v>0</v>
      </c>
      <c r="AR1291" s="123">
        <v>0</v>
      </c>
      <c r="BC1291" s="233"/>
      <c r="BD1291" s="233"/>
      <c r="BE1291" s="233"/>
      <c r="CB1291" s="234"/>
      <c r="DE1291" s="235"/>
      <c r="DU1291" s="236"/>
    </row>
    <row r="1292" spans="1:125" s="123" customFormat="1" ht="36" customHeight="1">
      <c r="A1292" s="204">
        <v>1</v>
      </c>
      <c r="B1292" s="207">
        <f>SUBTOTAL(103,$A$1027:A1292)</f>
        <v>252</v>
      </c>
      <c r="C1292" s="228" t="s">
        <v>2361</v>
      </c>
      <c r="D1292" s="199">
        <v>1972</v>
      </c>
      <c r="E1292" s="199"/>
      <c r="F1292" s="229" t="s">
        <v>1527</v>
      </c>
      <c r="G1292" s="199">
        <v>5</v>
      </c>
      <c r="H1292" s="199">
        <v>4</v>
      </c>
      <c r="I1292" s="200">
        <v>3712</v>
      </c>
      <c r="J1292" s="200">
        <v>3452.5</v>
      </c>
      <c r="K1292" s="200">
        <v>3452.5</v>
      </c>
      <c r="L1292" s="230">
        <v>182</v>
      </c>
      <c r="M1292" s="199" t="s">
        <v>260</v>
      </c>
      <c r="N1292" s="199" t="s">
        <v>264</v>
      </c>
      <c r="O1292" s="199" t="s">
        <v>1047</v>
      </c>
      <c r="P1292" s="200">
        <v>6030684.25</v>
      </c>
      <c r="Q1292" s="200">
        <v>0</v>
      </c>
      <c r="R1292" s="200">
        <v>0</v>
      </c>
      <c r="S1292" s="200">
        <f t="shared" si="388"/>
        <v>6030684.25</v>
      </c>
      <c r="T1292" s="203">
        <f t="shared" ref="T1292:T1299" si="392">P1292/I1292</f>
        <v>1624.6455414870691</v>
      </c>
      <c r="U1292" s="203">
        <v>2217.4891228448278</v>
      </c>
      <c r="V1292" s="210">
        <v>2217.4891228448278</v>
      </c>
      <c r="W1292" s="210">
        <f t="shared" si="389"/>
        <v>2217.4891228448278</v>
      </c>
      <c r="X1292" s="210">
        <f t="shared" si="390"/>
        <v>592.84358135775869</v>
      </c>
      <c r="Y1292" s="205">
        <v>0</v>
      </c>
      <c r="Z1292" s="205">
        <v>0</v>
      </c>
      <c r="AA1292" s="231">
        <v>0</v>
      </c>
      <c r="AB1292" s="231">
        <v>0</v>
      </c>
      <c r="AC1292" s="231">
        <v>0</v>
      </c>
      <c r="AD1292" s="231">
        <v>0</v>
      </c>
      <c r="AE1292" s="231">
        <v>0</v>
      </c>
      <c r="AF1292" s="211">
        <v>0</v>
      </c>
      <c r="AG1292" s="231">
        <v>923.1</v>
      </c>
      <c r="AH1292" s="211">
        <f t="shared" si="391"/>
        <v>2217.4891228448278</v>
      </c>
      <c r="AI1292" s="231">
        <v>0</v>
      </c>
      <c r="AJ1292" s="231">
        <v>0</v>
      </c>
      <c r="AK1292" s="231">
        <v>0</v>
      </c>
      <c r="AL1292" s="232">
        <v>0</v>
      </c>
      <c r="AM1292" s="231">
        <v>0</v>
      </c>
      <c r="AN1292" s="231">
        <v>0</v>
      </c>
      <c r="AO1292" s="232">
        <v>0</v>
      </c>
      <c r="AP1292" s="231">
        <v>0</v>
      </c>
      <c r="AQ1292" s="123">
        <v>0</v>
      </c>
      <c r="AR1292" s="123">
        <v>0</v>
      </c>
      <c r="BC1292" s="233"/>
      <c r="BD1292" s="233"/>
      <c r="BE1292" s="233"/>
      <c r="CB1292" s="234"/>
      <c r="DE1292" s="235"/>
      <c r="DU1292" s="236"/>
    </row>
    <row r="1293" spans="1:125" s="204" customFormat="1" ht="36" customHeight="1">
      <c r="A1293" s="204">
        <v>1</v>
      </c>
      <c r="B1293" s="207">
        <f>SUBTOTAL(103,$A$1027:A1293)</f>
        <v>253</v>
      </c>
      <c r="C1293" s="197" t="s">
        <v>2230</v>
      </c>
      <c r="D1293" s="199">
        <v>1955</v>
      </c>
      <c r="E1293" s="199"/>
      <c r="F1293" s="208" t="s">
        <v>262</v>
      </c>
      <c r="G1293" s="199">
        <v>2</v>
      </c>
      <c r="H1293" s="199" t="s">
        <v>297</v>
      </c>
      <c r="I1293" s="203">
        <v>852.1</v>
      </c>
      <c r="J1293" s="203">
        <v>560.6</v>
      </c>
      <c r="K1293" s="203">
        <v>560.6</v>
      </c>
      <c r="L1293" s="209">
        <v>31</v>
      </c>
      <c r="M1293" s="199" t="s">
        <v>260</v>
      </c>
      <c r="N1293" s="199" t="s">
        <v>264</v>
      </c>
      <c r="O1293" s="202" t="s">
        <v>1034</v>
      </c>
      <c r="P1293" s="203">
        <v>5102650.5599999996</v>
      </c>
      <c r="Q1293" s="203">
        <v>0</v>
      </c>
      <c r="R1293" s="203">
        <v>0</v>
      </c>
      <c r="S1293" s="203">
        <f t="shared" si="388"/>
        <v>5102650.5599999996</v>
      </c>
      <c r="T1293" s="203">
        <f t="shared" si="392"/>
        <v>5988.3236239877942</v>
      </c>
      <c r="U1293" s="203">
        <v>8267.1770918906241</v>
      </c>
      <c r="V1293" s="210">
        <v>8267.1770918906241</v>
      </c>
      <c r="W1293" s="210">
        <f t="shared" si="389"/>
        <v>8267.1770918906241</v>
      </c>
      <c r="X1293" s="210">
        <f t="shared" si="390"/>
        <v>2278.8534679028298</v>
      </c>
      <c r="Y1293" s="205">
        <v>0</v>
      </c>
      <c r="Z1293" s="205">
        <v>0</v>
      </c>
      <c r="AA1293" s="205">
        <v>0</v>
      </c>
      <c r="AB1293" s="205">
        <v>0</v>
      </c>
      <c r="AC1293" s="205">
        <v>0</v>
      </c>
      <c r="AD1293" s="205">
        <v>0</v>
      </c>
      <c r="AE1293" s="205">
        <v>0</v>
      </c>
      <c r="AF1293" s="211">
        <v>0</v>
      </c>
      <c r="AG1293" s="205">
        <v>790</v>
      </c>
      <c r="AH1293" s="211">
        <f t="shared" si="391"/>
        <v>8267.1770918906241</v>
      </c>
      <c r="AI1293" s="205">
        <v>0</v>
      </c>
      <c r="AJ1293" s="205">
        <v>0</v>
      </c>
      <c r="AK1293" s="205">
        <v>0</v>
      </c>
      <c r="AL1293" s="211">
        <v>0</v>
      </c>
      <c r="AM1293" s="205">
        <v>0</v>
      </c>
      <c r="AN1293" s="205">
        <v>0</v>
      </c>
      <c r="AO1293" s="211">
        <v>0</v>
      </c>
      <c r="AP1293" s="205">
        <v>0</v>
      </c>
      <c r="AQ1293" s="204">
        <v>0</v>
      </c>
      <c r="AR1293" s="204">
        <v>0</v>
      </c>
    </row>
    <row r="1294" spans="1:125" s="204" customFormat="1" ht="36" customHeight="1">
      <c r="A1294" s="204">
        <v>1</v>
      </c>
      <c r="B1294" s="207">
        <f>SUBTOTAL(103,$A$1027:A1294)</f>
        <v>254</v>
      </c>
      <c r="C1294" s="197" t="s">
        <v>1872</v>
      </c>
      <c r="D1294" s="199">
        <v>1947</v>
      </c>
      <c r="E1294" s="199"/>
      <c r="F1294" s="208" t="s">
        <v>262</v>
      </c>
      <c r="G1294" s="199">
        <v>2</v>
      </c>
      <c r="H1294" s="199" t="s">
        <v>298</v>
      </c>
      <c r="I1294" s="200">
        <v>511.5</v>
      </c>
      <c r="J1294" s="200">
        <v>511.5</v>
      </c>
      <c r="K1294" s="200">
        <f>J1294</f>
        <v>511.5</v>
      </c>
      <c r="L1294" s="209">
        <v>31</v>
      </c>
      <c r="M1294" s="199" t="s">
        <v>260</v>
      </c>
      <c r="N1294" s="199" t="s">
        <v>261</v>
      </c>
      <c r="O1294" s="202" t="s">
        <v>263</v>
      </c>
      <c r="P1294" s="203">
        <v>3769586.01</v>
      </c>
      <c r="Q1294" s="203">
        <v>0</v>
      </c>
      <c r="R1294" s="203">
        <v>0</v>
      </c>
      <c r="S1294" s="203">
        <f t="shared" si="388"/>
        <v>3769586.01</v>
      </c>
      <c r="T1294" s="203">
        <f t="shared" si="392"/>
        <v>7369.6696187683283</v>
      </c>
      <c r="U1294" s="203">
        <f>V1294</f>
        <v>8193.5655913978499</v>
      </c>
      <c r="V1294" s="210">
        <v>8193.5655913978499</v>
      </c>
      <c r="W1294" s="210">
        <f t="shared" si="389"/>
        <v>8193.5655913978499</v>
      </c>
      <c r="X1294" s="210">
        <f t="shared" si="390"/>
        <v>823.89597262952157</v>
      </c>
      <c r="Y1294" s="205">
        <v>0</v>
      </c>
      <c r="Z1294" s="205">
        <v>0</v>
      </c>
      <c r="AA1294" s="205">
        <v>0</v>
      </c>
      <c r="AB1294" s="205">
        <v>0</v>
      </c>
      <c r="AC1294" s="205">
        <v>0</v>
      </c>
      <c r="AD1294" s="205">
        <v>0</v>
      </c>
      <c r="AE1294" s="205">
        <v>0</v>
      </c>
      <c r="AF1294" s="211">
        <v>0</v>
      </c>
      <c r="AG1294" s="205">
        <v>470</v>
      </c>
      <c r="AH1294" s="211">
        <f t="shared" si="391"/>
        <v>8193.5655913978499</v>
      </c>
      <c r="AI1294" s="205">
        <v>0</v>
      </c>
      <c r="AJ1294" s="205">
        <v>0</v>
      </c>
      <c r="AK1294" s="205">
        <v>0</v>
      </c>
      <c r="AL1294" s="211">
        <v>0</v>
      </c>
      <c r="AM1294" s="205">
        <v>0</v>
      </c>
      <c r="AN1294" s="205">
        <v>0</v>
      </c>
      <c r="AO1294" s="211">
        <v>0</v>
      </c>
      <c r="AP1294" s="205">
        <v>0</v>
      </c>
      <c r="AQ1294" s="204">
        <v>0</v>
      </c>
      <c r="AR1294" s="204">
        <v>0</v>
      </c>
    </row>
    <row r="1295" spans="1:125" s="204" customFormat="1" ht="36" customHeight="1">
      <c r="A1295" s="204">
        <v>1</v>
      </c>
      <c r="B1295" s="207">
        <f>SUBTOTAL(103,$A$1027:A1295)</f>
        <v>255</v>
      </c>
      <c r="C1295" s="197" t="s">
        <v>632</v>
      </c>
      <c r="D1295" s="199">
        <v>1940</v>
      </c>
      <c r="E1295" s="199"/>
      <c r="F1295" s="208" t="s">
        <v>262</v>
      </c>
      <c r="G1295" s="199" t="s">
        <v>302</v>
      </c>
      <c r="H1295" s="199">
        <v>3</v>
      </c>
      <c r="I1295" s="200">
        <v>2521.1999999999998</v>
      </c>
      <c r="J1295" s="200">
        <v>2421.1999999999998</v>
      </c>
      <c r="K1295" s="200">
        <v>2421.1999999999998</v>
      </c>
      <c r="L1295" s="209">
        <v>94</v>
      </c>
      <c r="M1295" s="199" t="s">
        <v>260</v>
      </c>
      <c r="N1295" s="199" t="s">
        <v>335</v>
      </c>
      <c r="O1295" s="202" t="s">
        <v>692</v>
      </c>
      <c r="P1295" s="203">
        <v>11403759.180000002</v>
      </c>
      <c r="Q1295" s="203">
        <v>0</v>
      </c>
      <c r="R1295" s="203">
        <v>0</v>
      </c>
      <c r="S1295" s="203">
        <f t="shared" si="388"/>
        <v>11403759.180000002</v>
      </c>
      <c r="T1295" s="203">
        <f t="shared" si="392"/>
        <v>4523.1473821989539</v>
      </c>
      <c r="U1295" s="203">
        <v>4803.0066317626533</v>
      </c>
      <c r="V1295" s="210">
        <v>4803.0066317626533</v>
      </c>
      <c r="W1295" s="210">
        <f t="shared" si="389"/>
        <v>4803.0066317626533</v>
      </c>
      <c r="X1295" s="210">
        <f t="shared" si="390"/>
        <v>279.85924956369945</v>
      </c>
      <c r="Y1295" s="205">
        <v>0</v>
      </c>
      <c r="Z1295" s="205">
        <v>0</v>
      </c>
      <c r="AA1295" s="205">
        <v>0</v>
      </c>
      <c r="AB1295" s="205">
        <v>0</v>
      </c>
      <c r="AC1295" s="205">
        <v>0</v>
      </c>
      <c r="AD1295" s="205">
        <v>0</v>
      </c>
      <c r="AE1295" s="205">
        <v>0</v>
      </c>
      <c r="AF1295" s="211">
        <v>0</v>
      </c>
      <c r="AG1295" s="205">
        <v>1358</v>
      </c>
      <c r="AH1295" s="211">
        <f t="shared" si="391"/>
        <v>4803.0066317626533</v>
      </c>
      <c r="AI1295" s="205">
        <v>0</v>
      </c>
      <c r="AJ1295" s="205">
        <v>0</v>
      </c>
      <c r="AK1295" s="205">
        <v>0</v>
      </c>
      <c r="AL1295" s="211">
        <v>0</v>
      </c>
      <c r="AM1295" s="205">
        <v>0</v>
      </c>
      <c r="AN1295" s="205">
        <v>0</v>
      </c>
      <c r="AO1295" s="211">
        <v>0</v>
      </c>
      <c r="AP1295" s="205">
        <v>0</v>
      </c>
      <c r="AQ1295" s="204">
        <v>0</v>
      </c>
      <c r="AR1295" s="204">
        <v>0</v>
      </c>
    </row>
    <row r="1296" spans="1:125" s="204" customFormat="1" ht="36" customHeight="1">
      <c r="A1296" s="204">
        <v>1</v>
      </c>
      <c r="B1296" s="207">
        <f>SUBTOTAL(103,$A$1027:A1296)</f>
        <v>256</v>
      </c>
      <c r="C1296" s="197" t="s">
        <v>637</v>
      </c>
      <c r="D1296" s="199">
        <v>1979</v>
      </c>
      <c r="E1296" s="199"/>
      <c r="F1296" s="208" t="s">
        <v>262</v>
      </c>
      <c r="G1296" s="199">
        <v>2</v>
      </c>
      <c r="H1296" s="199" t="s">
        <v>306</v>
      </c>
      <c r="I1296" s="200">
        <v>1052.4000000000001</v>
      </c>
      <c r="J1296" s="200">
        <v>934.4</v>
      </c>
      <c r="K1296" s="200">
        <v>934.4</v>
      </c>
      <c r="L1296" s="209">
        <v>57</v>
      </c>
      <c r="M1296" s="199" t="s">
        <v>260</v>
      </c>
      <c r="N1296" s="199" t="s">
        <v>291</v>
      </c>
      <c r="O1296" s="202" t="s">
        <v>1044</v>
      </c>
      <c r="P1296" s="203">
        <v>7838147.6400000006</v>
      </c>
      <c r="Q1296" s="203">
        <v>0</v>
      </c>
      <c r="R1296" s="203">
        <v>0</v>
      </c>
      <c r="S1296" s="203">
        <f t="shared" si="388"/>
        <v>7838147.6400000006</v>
      </c>
      <c r="T1296" s="203">
        <f t="shared" si="392"/>
        <v>7447.8787913340939</v>
      </c>
      <c r="U1296" s="203">
        <v>7879.9384264538203</v>
      </c>
      <c r="V1296" s="210">
        <v>7879.9384264538203</v>
      </c>
      <c r="W1296" s="210">
        <f t="shared" si="389"/>
        <v>7879.9384264538203</v>
      </c>
      <c r="X1296" s="210">
        <f t="shared" si="390"/>
        <v>432.05963511972641</v>
      </c>
      <c r="Y1296" s="205">
        <v>0</v>
      </c>
      <c r="Z1296" s="205">
        <v>0</v>
      </c>
      <c r="AA1296" s="205">
        <v>0</v>
      </c>
      <c r="AB1296" s="205">
        <v>0</v>
      </c>
      <c r="AC1296" s="205">
        <v>0</v>
      </c>
      <c r="AD1296" s="205">
        <v>0</v>
      </c>
      <c r="AE1296" s="205">
        <v>0</v>
      </c>
      <c r="AF1296" s="211">
        <v>0</v>
      </c>
      <c r="AG1296" s="205">
        <v>930</v>
      </c>
      <c r="AH1296" s="211">
        <f t="shared" si="391"/>
        <v>7879.9384264538203</v>
      </c>
      <c r="AI1296" s="205">
        <v>0</v>
      </c>
      <c r="AJ1296" s="205">
        <v>0</v>
      </c>
      <c r="AK1296" s="205">
        <v>0</v>
      </c>
      <c r="AL1296" s="211">
        <v>0</v>
      </c>
      <c r="AM1296" s="205">
        <v>0</v>
      </c>
      <c r="AN1296" s="205">
        <v>0</v>
      </c>
      <c r="AO1296" s="211">
        <v>0</v>
      </c>
      <c r="AP1296" s="205">
        <v>0</v>
      </c>
      <c r="AQ1296" s="204">
        <v>0</v>
      </c>
      <c r="AR1296" s="204">
        <v>0</v>
      </c>
    </row>
    <row r="1297" spans="1:125" s="204" customFormat="1" ht="36" customHeight="1">
      <c r="A1297" s="204">
        <v>1</v>
      </c>
      <c r="B1297" s="207">
        <f>SUBTOTAL(103,$A$1027:A1297)</f>
        <v>257</v>
      </c>
      <c r="C1297" s="197" t="s">
        <v>640</v>
      </c>
      <c r="D1297" s="199">
        <v>1917</v>
      </c>
      <c r="E1297" s="199"/>
      <c r="F1297" s="208" t="s">
        <v>262</v>
      </c>
      <c r="G1297" s="199">
        <v>2</v>
      </c>
      <c r="H1297" s="199" t="s">
        <v>297</v>
      </c>
      <c r="I1297" s="203">
        <v>231.6</v>
      </c>
      <c r="J1297" s="203">
        <v>231.6</v>
      </c>
      <c r="K1297" s="203">
        <v>101.7</v>
      </c>
      <c r="L1297" s="209">
        <v>11</v>
      </c>
      <c r="M1297" s="199" t="s">
        <v>260</v>
      </c>
      <c r="N1297" s="199" t="s">
        <v>261</v>
      </c>
      <c r="O1297" s="202" t="s">
        <v>263</v>
      </c>
      <c r="P1297" s="203">
        <v>3219186.47</v>
      </c>
      <c r="Q1297" s="203">
        <v>0</v>
      </c>
      <c r="R1297" s="203">
        <v>0</v>
      </c>
      <c r="S1297" s="203">
        <f t="shared" si="388"/>
        <v>3219186.47</v>
      </c>
      <c r="T1297" s="203">
        <f t="shared" si="392"/>
        <v>13899.768868739207</v>
      </c>
      <c r="U1297" s="203">
        <v>17818.261614853196</v>
      </c>
      <c r="V1297" s="210">
        <v>17818.261614853196</v>
      </c>
      <c r="W1297" s="210">
        <f t="shared" si="389"/>
        <v>17818.261614853196</v>
      </c>
      <c r="X1297" s="210">
        <f t="shared" si="390"/>
        <v>3918.4927461139887</v>
      </c>
      <c r="Y1297" s="205">
        <v>0</v>
      </c>
      <c r="Z1297" s="205">
        <v>0</v>
      </c>
      <c r="AA1297" s="205">
        <v>0</v>
      </c>
      <c r="AB1297" s="205">
        <v>0</v>
      </c>
      <c r="AC1297" s="205">
        <v>0</v>
      </c>
      <c r="AD1297" s="205">
        <v>0</v>
      </c>
      <c r="AE1297" s="205">
        <v>0</v>
      </c>
      <c r="AF1297" s="211">
        <v>0</v>
      </c>
      <c r="AG1297" s="205">
        <v>0</v>
      </c>
      <c r="AH1297" s="205">
        <v>0</v>
      </c>
      <c r="AI1297" s="205">
        <v>0</v>
      </c>
      <c r="AJ1297" s="205">
        <v>0</v>
      </c>
      <c r="AK1297" s="205">
        <v>585.5</v>
      </c>
      <c r="AL1297" s="211">
        <f>7048.18*AK1297/I1297</f>
        <v>17818.261614853196</v>
      </c>
      <c r="AM1297" s="205">
        <v>0</v>
      </c>
      <c r="AN1297" s="205">
        <v>0</v>
      </c>
      <c r="AO1297" s="211">
        <v>0</v>
      </c>
      <c r="AP1297" s="205">
        <v>0</v>
      </c>
      <c r="AQ1297" s="204">
        <v>0</v>
      </c>
      <c r="AR1297" s="204">
        <v>0</v>
      </c>
    </row>
    <row r="1298" spans="1:125" s="204" customFormat="1" ht="36" customHeight="1">
      <c r="A1298" s="204">
        <v>1</v>
      </c>
      <c r="B1298" s="207">
        <f>SUBTOTAL(103,$A$1027:A1298)</f>
        <v>258</v>
      </c>
      <c r="C1298" s="197" t="s">
        <v>1155</v>
      </c>
      <c r="D1298" s="199">
        <v>1927</v>
      </c>
      <c r="E1298" s="199"/>
      <c r="F1298" s="208" t="s">
        <v>262</v>
      </c>
      <c r="G1298" s="199">
        <v>2</v>
      </c>
      <c r="H1298" s="199" t="s">
        <v>297</v>
      </c>
      <c r="I1298" s="203">
        <v>462</v>
      </c>
      <c r="J1298" s="203">
        <v>344</v>
      </c>
      <c r="K1298" s="203">
        <v>344</v>
      </c>
      <c r="L1298" s="209">
        <v>25</v>
      </c>
      <c r="M1298" s="199" t="s">
        <v>260</v>
      </c>
      <c r="N1298" s="199" t="s">
        <v>264</v>
      </c>
      <c r="O1298" s="202" t="s">
        <v>1263</v>
      </c>
      <c r="P1298" s="203">
        <v>3514119.4</v>
      </c>
      <c r="Q1298" s="203">
        <v>0</v>
      </c>
      <c r="R1298" s="203">
        <v>0</v>
      </c>
      <c r="S1298" s="203">
        <f t="shared" si="388"/>
        <v>3514119.4</v>
      </c>
      <c r="T1298" s="203">
        <f t="shared" si="392"/>
        <v>7606.3190476190475</v>
      </c>
      <c r="U1298" s="203">
        <v>7870.9283809523822</v>
      </c>
      <c r="V1298" s="210">
        <v>7870.9283809523822</v>
      </c>
      <c r="W1298" s="210">
        <f t="shared" si="389"/>
        <v>7870.9283809523822</v>
      </c>
      <c r="X1298" s="210">
        <f t="shared" si="390"/>
        <v>264.60933333333469</v>
      </c>
      <c r="Y1298" s="205">
        <v>0</v>
      </c>
      <c r="Z1298" s="205">
        <v>0</v>
      </c>
      <c r="AA1298" s="205">
        <v>0</v>
      </c>
      <c r="AB1298" s="205">
        <v>0</v>
      </c>
      <c r="AC1298" s="205">
        <v>0</v>
      </c>
      <c r="AD1298" s="205">
        <v>0</v>
      </c>
      <c r="AE1298" s="205">
        <v>0</v>
      </c>
      <c r="AF1298" s="211">
        <v>0</v>
      </c>
      <c r="AG1298" s="205">
        <v>407.8</v>
      </c>
      <c r="AH1298" s="211">
        <f t="shared" ref="AH1298:AH1299" si="393">8917.04*AG1298/I1298</f>
        <v>7870.9283809523822</v>
      </c>
      <c r="AI1298" s="205">
        <v>0</v>
      </c>
      <c r="AJ1298" s="205">
        <v>0</v>
      </c>
      <c r="AK1298" s="205">
        <v>0</v>
      </c>
      <c r="AL1298" s="211">
        <v>0</v>
      </c>
      <c r="AM1298" s="205">
        <v>0</v>
      </c>
      <c r="AN1298" s="205">
        <v>0</v>
      </c>
      <c r="AO1298" s="211">
        <v>0</v>
      </c>
      <c r="AP1298" s="205">
        <v>0</v>
      </c>
      <c r="AQ1298" s="204">
        <v>0</v>
      </c>
      <c r="AR1298" s="204">
        <v>0</v>
      </c>
    </row>
    <row r="1299" spans="1:125" s="204" customFormat="1" ht="36" customHeight="1">
      <c r="A1299" s="204">
        <v>1</v>
      </c>
      <c r="B1299" s="207">
        <f>SUBTOTAL(103,$A$1027:A1299)</f>
        <v>259</v>
      </c>
      <c r="C1299" s="197" t="s">
        <v>641</v>
      </c>
      <c r="D1299" s="199">
        <v>1917</v>
      </c>
      <c r="E1299" s="199"/>
      <c r="F1299" s="208" t="s">
        <v>262</v>
      </c>
      <c r="G1299" s="199">
        <v>2</v>
      </c>
      <c r="H1299" s="199" t="s">
        <v>297</v>
      </c>
      <c r="I1299" s="203">
        <v>722.2</v>
      </c>
      <c r="J1299" s="203">
        <v>514</v>
      </c>
      <c r="K1299" s="203">
        <v>514</v>
      </c>
      <c r="L1299" s="209">
        <v>21</v>
      </c>
      <c r="M1299" s="199" t="s">
        <v>260</v>
      </c>
      <c r="N1299" s="199" t="s">
        <v>261</v>
      </c>
      <c r="O1299" s="202" t="s">
        <v>263</v>
      </c>
      <c r="P1299" s="203">
        <v>3861188.5</v>
      </c>
      <c r="Q1299" s="203">
        <v>0</v>
      </c>
      <c r="R1299" s="203">
        <v>0</v>
      </c>
      <c r="S1299" s="203">
        <f t="shared" si="388"/>
        <v>3861188.5</v>
      </c>
      <c r="T1299" s="203">
        <f t="shared" si="392"/>
        <v>5346.425505400166</v>
      </c>
      <c r="U1299" s="203">
        <v>5549.9992799778456</v>
      </c>
      <c r="V1299" s="210">
        <v>5549.9992799778456</v>
      </c>
      <c r="W1299" s="210">
        <f t="shared" si="389"/>
        <v>5549.9992799778456</v>
      </c>
      <c r="X1299" s="210">
        <f t="shared" si="390"/>
        <v>203.57377457767961</v>
      </c>
      <c r="Y1299" s="205">
        <v>0</v>
      </c>
      <c r="Z1299" s="205">
        <v>0</v>
      </c>
      <c r="AA1299" s="205">
        <v>0</v>
      </c>
      <c r="AB1299" s="205">
        <v>0</v>
      </c>
      <c r="AC1299" s="205">
        <v>0</v>
      </c>
      <c r="AD1299" s="205">
        <v>0</v>
      </c>
      <c r="AE1299" s="205">
        <v>0</v>
      </c>
      <c r="AF1299" s="211">
        <v>0</v>
      </c>
      <c r="AG1299" s="205">
        <v>449.5</v>
      </c>
      <c r="AH1299" s="211">
        <f t="shared" si="393"/>
        <v>5549.9992799778456</v>
      </c>
      <c r="AI1299" s="205">
        <v>0</v>
      </c>
      <c r="AJ1299" s="205">
        <v>0</v>
      </c>
      <c r="AK1299" s="205">
        <v>0</v>
      </c>
      <c r="AL1299" s="211">
        <v>0</v>
      </c>
      <c r="AM1299" s="205">
        <v>0</v>
      </c>
      <c r="AN1299" s="205">
        <v>0</v>
      </c>
      <c r="AO1299" s="211">
        <v>0</v>
      </c>
      <c r="AP1299" s="205">
        <v>0</v>
      </c>
      <c r="AQ1299" s="204">
        <v>0</v>
      </c>
      <c r="AR1299" s="204">
        <v>0</v>
      </c>
    </row>
    <row r="1300" spans="1:125" s="204" customFormat="1" ht="36" customHeight="1">
      <c r="B1300" s="197" t="s">
        <v>791</v>
      </c>
      <c r="C1300" s="212"/>
      <c r="D1300" s="199" t="s">
        <v>857</v>
      </c>
      <c r="E1300" s="199" t="s">
        <v>857</v>
      </c>
      <c r="F1300" s="199" t="s">
        <v>857</v>
      </c>
      <c r="G1300" s="199" t="s">
        <v>857</v>
      </c>
      <c r="H1300" s="199" t="s">
        <v>857</v>
      </c>
      <c r="I1300" s="200">
        <f>SUM(I1301:I1307)</f>
        <v>8644.5</v>
      </c>
      <c r="J1300" s="200">
        <f>SUM(J1301:J1307)</f>
        <v>7834.5</v>
      </c>
      <c r="K1300" s="200">
        <f>SUM(K1301:K1307)</f>
        <v>7219.8</v>
      </c>
      <c r="L1300" s="201">
        <f>SUM(L1301:L1307)</f>
        <v>358</v>
      </c>
      <c r="M1300" s="199" t="s">
        <v>857</v>
      </c>
      <c r="N1300" s="199" t="s">
        <v>857</v>
      </c>
      <c r="O1300" s="202" t="s">
        <v>857</v>
      </c>
      <c r="P1300" s="203">
        <v>38235224.880000003</v>
      </c>
      <c r="Q1300" s="203">
        <f>SUM(Q1301:Q1307)</f>
        <v>0</v>
      </c>
      <c r="R1300" s="203">
        <f>SUM(R1301:R1307)</f>
        <v>0</v>
      </c>
      <c r="S1300" s="203">
        <f>SUM(S1301:S1307)</f>
        <v>38235224.880000003</v>
      </c>
      <c r="T1300" s="203">
        <f t="shared" si="381"/>
        <v>4423.0695679333685</v>
      </c>
      <c r="U1300" s="203">
        <f>MAX(U1301:U1307)</f>
        <v>14374.125271542362</v>
      </c>
      <c r="W1300" s="217"/>
      <c r="Y1300" s="205">
        <v>0</v>
      </c>
      <c r="Z1300" s="205">
        <v>0</v>
      </c>
      <c r="AA1300" s="205">
        <v>0</v>
      </c>
      <c r="AB1300" s="205">
        <v>0</v>
      </c>
      <c r="AC1300" s="205">
        <v>0</v>
      </c>
      <c r="AD1300" s="205">
        <v>0</v>
      </c>
      <c r="AE1300" s="205">
        <v>0</v>
      </c>
      <c r="AF1300" s="205">
        <v>0</v>
      </c>
      <c r="AG1300" s="205">
        <v>3548.5</v>
      </c>
      <c r="AH1300" s="205">
        <v>28638708.449999999</v>
      </c>
      <c r="AI1300" s="205">
        <v>0</v>
      </c>
      <c r="AJ1300" s="205">
        <v>0</v>
      </c>
      <c r="AK1300" s="205">
        <v>827.7</v>
      </c>
      <c r="AL1300" s="205">
        <v>4839185.43</v>
      </c>
      <c r="AM1300" s="205">
        <v>114</v>
      </c>
      <c r="AN1300" s="205">
        <v>3675008.28</v>
      </c>
      <c r="AO1300" s="205">
        <v>0</v>
      </c>
      <c r="AP1300" s="205">
        <v>0</v>
      </c>
      <c r="AQ1300" s="204">
        <v>0</v>
      </c>
      <c r="AR1300" s="204">
        <v>0</v>
      </c>
    </row>
    <row r="1301" spans="1:125" s="123" customFormat="1" ht="36" customHeight="1">
      <c r="A1301" s="204">
        <v>1</v>
      </c>
      <c r="B1301" s="207">
        <f>SUBTOTAL(103,$A$1027:A1301)</f>
        <v>260</v>
      </c>
      <c r="C1301" s="228" t="s">
        <v>229</v>
      </c>
      <c r="D1301" s="199">
        <v>1954</v>
      </c>
      <c r="E1301" s="199"/>
      <c r="F1301" s="229" t="s">
        <v>330</v>
      </c>
      <c r="G1301" s="199">
        <v>2</v>
      </c>
      <c r="H1301" s="199" t="s">
        <v>297</v>
      </c>
      <c r="I1301" s="200">
        <v>825.3</v>
      </c>
      <c r="J1301" s="200">
        <v>751.4</v>
      </c>
      <c r="K1301" s="200">
        <v>638.6</v>
      </c>
      <c r="L1301" s="230">
        <v>32</v>
      </c>
      <c r="M1301" s="199" t="s">
        <v>260</v>
      </c>
      <c r="N1301" s="199" t="s">
        <v>264</v>
      </c>
      <c r="O1301" s="199" t="s">
        <v>329</v>
      </c>
      <c r="P1301" s="200">
        <v>7633593.6000000006</v>
      </c>
      <c r="Q1301" s="200">
        <v>0</v>
      </c>
      <c r="R1301" s="200">
        <v>0</v>
      </c>
      <c r="S1301" s="200">
        <f t="shared" ref="S1301:S1307" si="394">P1301-Q1301-R1301</f>
        <v>7633593.6000000006</v>
      </c>
      <c r="T1301" s="203">
        <f t="shared" si="381"/>
        <v>9249.4772809887327</v>
      </c>
      <c r="U1301" s="203">
        <v>9788.9715739731018</v>
      </c>
      <c r="V1301" s="210">
        <v>9788.9715739731018</v>
      </c>
      <c r="W1301" s="210">
        <f t="shared" ref="W1301:W1307" si="395">Y1301+Z1301+AA1301+AB1301+AC1301+AF1301+AH1301+AJ1301+AL1301+AN1301+AO1301+AP1301+AQ1301+AR1301</f>
        <v>9788.9715739731018</v>
      </c>
      <c r="X1301" s="210">
        <f t="shared" ref="X1301:X1307" si="396">U1301-T1301</f>
        <v>539.49429298436917</v>
      </c>
      <c r="Y1301" s="205">
        <v>0</v>
      </c>
      <c r="Z1301" s="205">
        <v>0</v>
      </c>
      <c r="AA1301" s="231">
        <v>0</v>
      </c>
      <c r="AB1301" s="231">
        <v>0</v>
      </c>
      <c r="AC1301" s="231">
        <v>0</v>
      </c>
      <c r="AD1301" s="231">
        <v>0</v>
      </c>
      <c r="AE1301" s="231">
        <v>0</v>
      </c>
      <c r="AF1301" s="211">
        <v>0</v>
      </c>
      <c r="AG1301" s="231">
        <v>906</v>
      </c>
      <c r="AH1301" s="211">
        <f>8917.04*AG1301/I1301</f>
        <v>9788.9715739731018</v>
      </c>
      <c r="AI1301" s="231">
        <v>0</v>
      </c>
      <c r="AJ1301" s="231">
        <v>0</v>
      </c>
      <c r="AK1301" s="231">
        <v>0</v>
      </c>
      <c r="AL1301" s="232">
        <v>0</v>
      </c>
      <c r="AM1301" s="231">
        <v>0</v>
      </c>
      <c r="AN1301" s="231">
        <v>0</v>
      </c>
      <c r="AO1301" s="232">
        <v>0</v>
      </c>
      <c r="AP1301" s="231">
        <v>0</v>
      </c>
      <c r="AQ1301" s="123">
        <v>0</v>
      </c>
      <c r="AR1301" s="123">
        <v>0</v>
      </c>
      <c r="BC1301" s="233"/>
      <c r="BD1301" s="233"/>
      <c r="BE1301" s="233"/>
      <c r="CB1301" s="234"/>
      <c r="DE1301" s="235"/>
      <c r="DU1301" s="236"/>
    </row>
    <row r="1302" spans="1:125" s="123" customFormat="1" ht="36" customHeight="1">
      <c r="A1302" s="204">
        <v>1</v>
      </c>
      <c r="B1302" s="207">
        <f>SUBTOTAL(103,$A$1027:A1302)</f>
        <v>261</v>
      </c>
      <c r="C1302" s="228" t="s">
        <v>1559</v>
      </c>
      <c r="D1302" s="199">
        <v>1846</v>
      </c>
      <c r="E1302" s="199"/>
      <c r="F1302" s="229" t="s">
        <v>1299</v>
      </c>
      <c r="G1302" s="199">
        <v>2</v>
      </c>
      <c r="H1302" s="199" t="s">
        <v>298</v>
      </c>
      <c r="I1302" s="200">
        <v>276.2</v>
      </c>
      <c r="J1302" s="200">
        <v>277.3</v>
      </c>
      <c r="K1302" s="200">
        <v>259.39999999999998</v>
      </c>
      <c r="L1302" s="230">
        <v>9</v>
      </c>
      <c r="M1302" s="199" t="s">
        <v>260</v>
      </c>
      <c r="N1302" s="199" t="s">
        <v>264</v>
      </c>
      <c r="O1302" s="199" t="s">
        <v>328</v>
      </c>
      <c r="P1302" s="200">
        <v>3970133.4</v>
      </c>
      <c r="Q1302" s="200">
        <v>0</v>
      </c>
      <c r="R1302" s="200">
        <v>0</v>
      </c>
      <c r="S1302" s="200">
        <f t="shared" si="394"/>
        <v>3970133.4</v>
      </c>
      <c r="T1302" s="203">
        <f t="shared" si="381"/>
        <v>14374.125271542362</v>
      </c>
      <c r="U1302" s="203">
        <v>14374.125271542362</v>
      </c>
      <c r="V1302" s="210">
        <f>W1302</f>
        <v>13939.657494569154</v>
      </c>
      <c r="W1302" s="210">
        <f t="shared" si="395"/>
        <v>13939.657494569154</v>
      </c>
      <c r="X1302" s="210">
        <f t="shared" si="396"/>
        <v>0</v>
      </c>
      <c r="Y1302" s="205">
        <v>0</v>
      </c>
      <c r="Z1302" s="205">
        <v>0</v>
      </c>
      <c r="AA1302" s="231">
        <v>0</v>
      </c>
      <c r="AB1302" s="231">
        <v>0</v>
      </c>
      <c r="AC1302" s="231">
        <v>0</v>
      </c>
      <c r="AD1302" s="231">
        <v>0</v>
      </c>
      <c r="AE1302" s="231">
        <v>0</v>
      </c>
      <c r="AF1302" s="211">
        <v>0</v>
      </c>
      <c r="AG1302" s="231">
        <v>0</v>
      </c>
      <c r="AH1302" s="231">
        <v>0</v>
      </c>
      <c r="AI1302" s="231">
        <v>0</v>
      </c>
      <c r="AJ1302" s="231">
        <v>0</v>
      </c>
      <c r="AK1302" s="231">
        <v>0</v>
      </c>
      <c r="AL1302" s="232">
        <v>0</v>
      </c>
      <c r="AM1302" s="231">
        <v>114</v>
      </c>
      <c r="AN1302" s="205">
        <f>33773.1*AM1302/I1302</f>
        <v>13939.657494569154</v>
      </c>
      <c r="AO1302" s="232">
        <v>0</v>
      </c>
      <c r="AP1302" s="231">
        <v>0</v>
      </c>
      <c r="AQ1302" s="123">
        <v>0</v>
      </c>
      <c r="AR1302" s="123">
        <v>0</v>
      </c>
      <c r="BC1302" s="233"/>
      <c r="BD1302" s="233"/>
      <c r="BE1302" s="233"/>
      <c r="CB1302" s="234"/>
      <c r="DE1302" s="235"/>
      <c r="DU1302" s="236"/>
    </row>
    <row r="1303" spans="1:125" s="123" customFormat="1" ht="36" customHeight="1">
      <c r="A1303" s="204">
        <v>1</v>
      </c>
      <c r="B1303" s="207">
        <f>SUBTOTAL(103,$A$1027:A1303)</f>
        <v>262</v>
      </c>
      <c r="C1303" s="228" t="s">
        <v>233</v>
      </c>
      <c r="D1303" s="199">
        <v>1970</v>
      </c>
      <c r="E1303" s="199"/>
      <c r="F1303" s="229" t="s">
        <v>262</v>
      </c>
      <c r="G1303" s="199">
        <v>5</v>
      </c>
      <c r="H1303" s="199" t="s">
        <v>364</v>
      </c>
      <c r="I1303" s="200">
        <v>5003.8999999999996</v>
      </c>
      <c r="J1303" s="200">
        <v>4809</v>
      </c>
      <c r="K1303" s="200">
        <v>4326.2</v>
      </c>
      <c r="L1303" s="230">
        <v>185</v>
      </c>
      <c r="M1303" s="199" t="s">
        <v>260</v>
      </c>
      <c r="N1303" s="199" t="s">
        <v>264</v>
      </c>
      <c r="O1303" s="199" t="s">
        <v>327</v>
      </c>
      <c r="P1303" s="200">
        <v>13169212.800000001</v>
      </c>
      <c r="Q1303" s="200">
        <v>0</v>
      </c>
      <c r="R1303" s="200">
        <v>0</v>
      </c>
      <c r="S1303" s="200">
        <f t="shared" si="394"/>
        <v>13169212.800000001</v>
      </c>
      <c r="T1303" s="203">
        <f t="shared" si="381"/>
        <v>2631.7897639840926</v>
      </c>
      <c r="U1303" s="203">
        <v>2785.2941745438561</v>
      </c>
      <c r="V1303" s="210">
        <v>2785.2941745438561</v>
      </c>
      <c r="W1303" s="210">
        <f t="shared" si="395"/>
        <v>2785.2941745438561</v>
      </c>
      <c r="X1303" s="210">
        <f t="shared" si="396"/>
        <v>153.50441055976353</v>
      </c>
      <c r="Y1303" s="205">
        <v>0</v>
      </c>
      <c r="Z1303" s="205">
        <v>0</v>
      </c>
      <c r="AA1303" s="231">
        <v>0</v>
      </c>
      <c r="AB1303" s="231">
        <v>0</v>
      </c>
      <c r="AC1303" s="231">
        <v>0</v>
      </c>
      <c r="AD1303" s="231">
        <v>0</v>
      </c>
      <c r="AE1303" s="231">
        <v>0</v>
      </c>
      <c r="AF1303" s="211">
        <v>0</v>
      </c>
      <c r="AG1303" s="231">
        <v>1563</v>
      </c>
      <c r="AH1303" s="211">
        <f>8917.04*AG1303/I1303</f>
        <v>2785.2941745438561</v>
      </c>
      <c r="AI1303" s="231">
        <v>0</v>
      </c>
      <c r="AJ1303" s="231">
        <v>0</v>
      </c>
      <c r="AK1303" s="231">
        <v>0</v>
      </c>
      <c r="AL1303" s="232">
        <v>0</v>
      </c>
      <c r="AM1303" s="231">
        <v>0</v>
      </c>
      <c r="AN1303" s="231">
        <v>0</v>
      </c>
      <c r="AO1303" s="232">
        <v>0</v>
      </c>
      <c r="AP1303" s="231">
        <v>0</v>
      </c>
      <c r="AQ1303" s="123">
        <v>0</v>
      </c>
      <c r="AR1303" s="123">
        <v>0</v>
      </c>
      <c r="BC1303" s="233"/>
      <c r="BD1303" s="233"/>
      <c r="BE1303" s="233"/>
      <c r="CB1303" s="234"/>
      <c r="DE1303" s="235"/>
      <c r="DU1303" s="236"/>
    </row>
    <row r="1304" spans="1:125" s="204" customFormat="1" ht="36" customHeight="1">
      <c r="A1304" s="204">
        <v>1</v>
      </c>
      <c r="B1304" s="207">
        <f>SUBTOTAL(103,$A$1027:A1304)</f>
        <v>263</v>
      </c>
      <c r="C1304" s="197" t="s">
        <v>228</v>
      </c>
      <c r="D1304" s="199">
        <v>1964</v>
      </c>
      <c r="E1304" s="199"/>
      <c r="F1304" s="208" t="s">
        <v>262</v>
      </c>
      <c r="G1304" s="199">
        <v>2</v>
      </c>
      <c r="H1304" s="199" t="s">
        <v>297</v>
      </c>
      <c r="I1304" s="200">
        <v>645.4</v>
      </c>
      <c r="J1304" s="200">
        <v>597.4</v>
      </c>
      <c r="K1304" s="200">
        <v>596.20000000000005</v>
      </c>
      <c r="L1304" s="209">
        <v>42</v>
      </c>
      <c r="M1304" s="199" t="s">
        <v>260</v>
      </c>
      <c r="N1304" s="199" t="s">
        <v>264</v>
      </c>
      <c r="O1304" s="202" t="s">
        <v>328</v>
      </c>
      <c r="P1304" s="203">
        <v>2469083.87</v>
      </c>
      <c r="Q1304" s="203">
        <v>0</v>
      </c>
      <c r="R1304" s="203">
        <v>0</v>
      </c>
      <c r="S1304" s="203">
        <f t="shared" si="394"/>
        <v>2469083.87</v>
      </c>
      <c r="T1304" s="203">
        <f t="shared" si="381"/>
        <v>3825.6645026340257</v>
      </c>
      <c r="U1304" s="203">
        <v>4912.1031360396655</v>
      </c>
      <c r="V1304" s="210">
        <v>4912.1031360396655</v>
      </c>
      <c r="W1304" s="210">
        <f t="shared" si="395"/>
        <v>4912.1031360396655</v>
      </c>
      <c r="X1304" s="210">
        <f t="shared" si="396"/>
        <v>1086.4386334056398</v>
      </c>
      <c r="Y1304" s="205">
        <v>0</v>
      </c>
      <c r="Z1304" s="205">
        <v>0</v>
      </c>
      <c r="AA1304" s="205">
        <v>0</v>
      </c>
      <c r="AB1304" s="205">
        <v>0</v>
      </c>
      <c r="AC1304" s="205">
        <v>0</v>
      </c>
      <c r="AD1304" s="205">
        <v>0</v>
      </c>
      <c r="AE1304" s="205">
        <v>0</v>
      </c>
      <c r="AF1304" s="211">
        <v>0</v>
      </c>
      <c r="AG1304" s="205">
        <v>0</v>
      </c>
      <c r="AH1304" s="205">
        <v>0</v>
      </c>
      <c r="AI1304" s="205">
        <v>0</v>
      </c>
      <c r="AJ1304" s="205">
        <v>0</v>
      </c>
      <c r="AK1304" s="205">
        <v>449.8</v>
      </c>
      <c r="AL1304" s="211">
        <f>7048.18*AK1304/I1304</f>
        <v>4912.1031360396655</v>
      </c>
      <c r="AM1304" s="205">
        <v>0</v>
      </c>
      <c r="AN1304" s="205">
        <v>0</v>
      </c>
      <c r="AO1304" s="211">
        <v>0</v>
      </c>
      <c r="AP1304" s="205">
        <v>0</v>
      </c>
      <c r="AQ1304" s="204">
        <v>0</v>
      </c>
      <c r="AR1304" s="204">
        <v>0</v>
      </c>
    </row>
    <row r="1305" spans="1:125" s="204" customFormat="1" ht="36" customHeight="1">
      <c r="A1305" s="204">
        <v>1</v>
      </c>
      <c r="B1305" s="207">
        <f>SUBTOTAL(103,$A$1027:A1305)</f>
        <v>264</v>
      </c>
      <c r="C1305" s="197" t="s">
        <v>232</v>
      </c>
      <c r="D1305" s="199">
        <v>1963</v>
      </c>
      <c r="E1305" s="199"/>
      <c r="F1305" s="208" t="s">
        <v>262</v>
      </c>
      <c r="G1305" s="199">
        <v>2</v>
      </c>
      <c r="H1305" s="199" t="s">
        <v>298</v>
      </c>
      <c r="I1305" s="200">
        <v>336.7</v>
      </c>
      <c r="J1305" s="200">
        <v>304.3</v>
      </c>
      <c r="K1305" s="200">
        <v>304.3</v>
      </c>
      <c r="L1305" s="209">
        <v>15</v>
      </c>
      <c r="M1305" s="199" t="s">
        <v>260</v>
      </c>
      <c r="N1305" s="199" t="s">
        <v>264</v>
      </c>
      <c r="O1305" s="202" t="s">
        <v>327</v>
      </c>
      <c r="P1305" s="203">
        <v>2244699.7799999998</v>
      </c>
      <c r="Q1305" s="203">
        <v>0</v>
      </c>
      <c r="R1305" s="203">
        <v>0</v>
      </c>
      <c r="S1305" s="203">
        <f t="shared" si="394"/>
        <v>2244699.7799999998</v>
      </c>
      <c r="T1305" s="203">
        <f t="shared" si="381"/>
        <v>6666.7650133650131</v>
      </c>
      <c r="U1305" s="203">
        <v>7177.0651618651627</v>
      </c>
      <c r="V1305" s="210">
        <v>7177.0651618651627</v>
      </c>
      <c r="W1305" s="210">
        <f t="shared" si="395"/>
        <v>7177.0651618651627</v>
      </c>
      <c r="X1305" s="210">
        <f t="shared" si="396"/>
        <v>510.30014850014959</v>
      </c>
      <c r="Y1305" s="205">
        <v>0</v>
      </c>
      <c r="Z1305" s="205">
        <v>0</v>
      </c>
      <c r="AA1305" s="205">
        <v>0</v>
      </c>
      <c r="AB1305" s="205">
        <v>0</v>
      </c>
      <c r="AC1305" s="205">
        <v>0</v>
      </c>
      <c r="AD1305" s="205">
        <v>0</v>
      </c>
      <c r="AE1305" s="205">
        <v>0</v>
      </c>
      <c r="AF1305" s="211">
        <v>0</v>
      </c>
      <c r="AG1305" s="205">
        <v>271</v>
      </c>
      <c r="AH1305" s="211">
        <f>8917.04*AG1305/I1305</f>
        <v>7177.0651618651627</v>
      </c>
      <c r="AI1305" s="205">
        <v>0</v>
      </c>
      <c r="AJ1305" s="205">
        <v>0</v>
      </c>
      <c r="AK1305" s="205">
        <v>0</v>
      </c>
      <c r="AL1305" s="211">
        <v>0</v>
      </c>
      <c r="AM1305" s="205">
        <v>0</v>
      </c>
      <c r="AN1305" s="205">
        <v>0</v>
      </c>
      <c r="AO1305" s="211">
        <v>0</v>
      </c>
      <c r="AP1305" s="205">
        <v>0</v>
      </c>
      <c r="AQ1305" s="204">
        <v>0</v>
      </c>
      <c r="AR1305" s="204">
        <v>0</v>
      </c>
    </row>
    <row r="1306" spans="1:125" s="204" customFormat="1" ht="36" customHeight="1">
      <c r="A1306" s="204">
        <v>1</v>
      </c>
      <c r="B1306" s="207">
        <f>SUBTOTAL(103,$A$1027:A1306)</f>
        <v>265</v>
      </c>
      <c r="C1306" s="197" t="s">
        <v>1535</v>
      </c>
      <c r="D1306" s="199">
        <v>1958</v>
      </c>
      <c r="E1306" s="199"/>
      <c r="F1306" s="208" t="s">
        <v>324</v>
      </c>
      <c r="G1306" s="199">
        <v>2</v>
      </c>
      <c r="H1306" s="199" t="s">
        <v>298</v>
      </c>
      <c r="I1306" s="203">
        <v>658</v>
      </c>
      <c r="J1306" s="203">
        <v>250.1</v>
      </c>
      <c r="K1306" s="203">
        <v>250.1</v>
      </c>
      <c r="L1306" s="209">
        <v>21</v>
      </c>
      <c r="M1306" s="199" t="s">
        <v>260</v>
      </c>
      <c r="N1306" s="199" t="s">
        <v>264</v>
      </c>
      <c r="O1306" s="202" t="s">
        <v>327</v>
      </c>
      <c r="P1306" s="203">
        <v>2419098.31</v>
      </c>
      <c r="Q1306" s="203">
        <v>0</v>
      </c>
      <c r="R1306" s="203">
        <v>0</v>
      </c>
      <c r="S1306" s="203">
        <f t="shared" si="394"/>
        <v>2419098.31</v>
      </c>
      <c r="T1306" s="203">
        <f t="shared" si="381"/>
        <v>3676.4412006079028</v>
      </c>
      <c r="U1306" s="203">
        <v>3676.4412006079028</v>
      </c>
      <c r="V1306" s="210">
        <f>W1306</f>
        <v>1818.1469665653494</v>
      </c>
      <c r="W1306" s="210">
        <f t="shared" si="395"/>
        <v>1818.1469665653494</v>
      </c>
      <c r="X1306" s="210">
        <f t="shared" si="396"/>
        <v>0</v>
      </c>
      <c r="Y1306" s="205">
        <v>0</v>
      </c>
      <c r="Z1306" s="205">
        <v>0</v>
      </c>
      <c r="AA1306" s="205">
        <v>0</v>
      </c>
      <c r="AB1306" s="205">
        <v>0</v>
      </c>
      <c r="AC1306" s="205">
        <v>0</v>
      </c>
      <c r="AD1306" s="205">
        <v>0</v>
      </c>
      <c r="AE1306" s="205">
        <v>0</v>
      </c>
      <c r="AF1306" s="211">
        <v>0</v>
      </c>
      <c r="AG1306" s="205">
        <v>0</v>
      </c>
      <c r="AH1306" s="205">
        <v>0</v>
      </c>
      <c r="AI1306" s="205">
        <v>0</v>
      </c>
      <c r="AJ1306" s="205">
        <v>0</v>
      </c>
      <c r="AK1306" s="205">
        <v>377.9</v>
      </c>
      <c r="AL1306" s="211">
        <f>3165.76*AK1306/I1306</f>
        <v>1818.1469665653494</v>
      </c>
      <c r="AM1306" s="205">
        <v>0</v>
      </c>
      <c r="AN1306" s="205">
        <v>0</v>
      </c>
      <c r="AO1306" s="211">
        <v>0</v>
      </c>
      <c r="AP1306" s="205">
        <v>0</v>
      </c>
      <c r="AQ1306" s="204">
        <v>0</v>
      </c>
      <c r="AR1306" s="204">
        <v>0</v>
      </c>
    </row>
    <row r="1307" spans="1:125" s="204" customFormat="1" ht="36" customHeight="1">
      <c r="A1307" s="204">
        <v>1</v>
      </c>
      <c r="B1307" s="207">
        <f>SUBTOTAL(103,$A$1027:A1307)</f>
        <v>266</v>
      </c>
      <c r="C1307" s="197" t="s">
        <v>234</v>
      </c>
      <c r="D1307" s="199">
        <v>1972</v>
      </c>
      <c r="E1307" s="199"/>
      <c r="F1307" s="208" t="s">
        <v>262</v>
      </c>
      <c r="G1307" s="199">
        <v>2</v>
      </c>
      <c r="H1307" s="199" t="s">
        <v>306</v>
      </c>
      <c r="I1307" s="200">
        <v>899</v>
      </c>
      <c r="J1307" s="200">
        <v>845</v>
      </c>
      <c r="K1307" s="200">
        <v>845</v>
      </c>
      <c r="L1307" s="209">
        <v>54</v>
      </c>
      <c r="M1307" s="199" t="s">
        <v>260</v>
      </c>
      <c r="N1307" s="199" t="s">
        <v>264</v>
      </c>
      <c r="O1307" s="202" t="s">
        <v>327</v>
      </c>
      <c r="P1307" s="203">
        <v>6329403.1199999992</v>
      </c>
      <c r="Q1307" s="203">
        <v>0</v>
      </c>
      <c r="R1307" s="203">
        <v>0</v>
      </c>
      <c r="S1307" s="203">
        <f t="shared" si="394"/>
        <v>6329403.1199999992</v>
      </c>
      <c r="T1307" s="203">
        <f t="shared" si="381"/>
        <v>7040.4929032258051</v>
      </c>
      <c r="U1307" s="203">
        <f>V1307</f>
        <v>8019.3846941045613</v>
      </c>
      <c r="V1307" s="210">
        <v>8019.3846941045613</v>
      </c>
      <c r="W1307" s="210">
        <f t="shared" si="395"/>
        <v>8019.3846941045613</v>
      </c>
      <c r="X1307" s="210">
        <f t="shared" si="396"/>
        <v>978.89179087875618</v>
      </c>
      <c r="Y1307" s="205">
        <v>0</v>
      </c>
      <c r="Z1307" s="205">
        <v>0</v>
      </c>
      <c r="AA1307" s="205">
        <v>0</v>
      </c>
      <c r="AB1307" s="205">
        <v>0</v>
      </c>
      <c r="AC1307" s="205">
        <v>0</v>
      </c>
      <c r="AD1307" s="205">
        <v>0</v>
      </c>
      <c r="AE1307" s="205">
        <v>0</v>
      </c>
      <c r="AF1307" s="211">
        <v>0</v>
      </c>
      <c r="AG1307" s="205">
        <v>808.5</v>
      </c>
      <c r="AH1307" s="211">
        <f>8917.04*AG1307/I1307</f>
        <v>8019.3846941045613</v>
      </c>
      <c r="AI1307" s="205">
        <v>0</v>
      </c>
      <c r="AJ1307" s="205">
        <v>0</v>
      </c>
      <c r="AK1307" s="205">
        <v>0</v>
      </c>
      <c r="AL1307" s="211">
        <v>0</v>
      </c>
      <c r="AM1307" s="205">
        <v>0</v>
      </c>
      <c r="AN1307" s="205">
        <v>0</v>
      </c>
      <c r="AO1307" s="211">
        <v>0</v>
      </c>
      <c r="AP1307" s="205">
        <v>0</v>
      </c>
      <c r="AQ1307" s="204">
        <v>0</v>
      </c>
      <c r="AR1307" s="204">
        <v>0</v>
      </c>
    </row>
    <row r="1308" spans="1:125" s="204" customFormat="1" ht="36" customHeight="1">
      <c r="B1308" s="197" t="s">
        <v>792</v>
      </c>
      <c r="C1308" s="197"/>
      <c r="D1308" s="199" t="s">
        <v>857</v>
      </c>
      <c r="E1308" s="199" t="s">
        <v>857</v>
      </c>
      <c r="F1308" s="199" t="s">
        <v>857</v>
      </c>
      <c r="G1308" s="199" t="s">
        <v>857</v>
      </c>
      <c r="H1308" s="199" t="s">
        <v>857</v>
      </c>
      <c r="I1308" s="200">
        <f>SUM(I1309:I1310)</f>
        <v>780.8</v>
      </c>
      <c r="J1308" s="200">
        <f>SUM(J1309:J1310)</f>
        <v>707.4</v>
      </c>
      <c r="K1308" s="200">
        <f>SUM(K1309:K1310)</f>
        <v>547.79999999999995</v>
      </c>
      <c r="L1308" s="201">
        <f>SUM(L1309:L1310)</f>
        <v>38</v>
      </c>
      <c r="M1308" s="199" t="s">
        <v>857</v>
      </c>
      <c r="N1308" s="199" t="s">
        <v>857</v>
      </c>
      <c r="O1308" s="202" t="s">
        <v>857</v>
      </c>
      <c r="P1308" s="203">
        <v>5400655.0700000003</v>
      </c>
      <c r="Q1308" s="203">
        <f>SUM(Q1309:Q1310)</f>
        <v>0</v>
      </c>
      <c r="R1308" s="203">
        <f>SUM(R1309:R1310)</f>
        <v>0</v>
      </c>
      <c r="S1308" s="203">
        <f>SUM(S1309:S1310)</f>
        <v>5400655.0700000003</v>
      </c>
      <c r="T1308" s="203">
        <f t="shared" si="381"/>
        <v>6916.8225794057389</v>
      </c>
      <c r="U1308" s="203">
        <f>MAX(U1309:U1310)</f>
        <v>7611.6681675921263</v>
      </c>
      <c r="W1308" s="217"/>
      <c r="Y1308" s="205">
        <v>0</v>
      </c>
      <c r="Z1308" s="205">
        <v>0</v>
      </c>
      <c r="AA1308" s="205">
        <v>0</v>
      </c>
      <c r="AB1308" s="205">
        <v>0</v>
      </c>
      <c r="AC1308" s="205">
        <v>0</v>
      </c>
      <c r="AD1308" s="205">
        <v>0</v>
      </c>
      <c r="AE1308" s="205">
        <v>0</v>
      </c>
      <c r="AF1308" s="205">
        <v>0</v>
      </c>
      <c r="AG1308" s="205">
        <v>338.2</v>
      </c>
      <c r="AH1308" s="205">
        <v>2689199.92</v>
      </c>
      <c r="AI1308" s="205">
        <v>0</v>
      </c>
      <c r="AJ1308" s="205">
        <v>0</v>
      </c>
      <c r="AK1308" s="205">
        <v>369.1</v>
      </c>
      <c r="AL1308" s="205">
        <v>2525546</v>
      </c>
      <c r="AM1308" s="205">
        <v>0</v>
      </c>
      <c r="AN1308" s="205">
        <v>0</v>
      </c>
      <c r="AO1308" s="205">
        <v>0</v>
      </c>
      <c r="AP1308" s="205">
        <v>0</v>
      </c>
      <c r="AQ1308" s="204">
        <v>0</v>
      </c>
      <c r="AR1308" s="204">
        <v>0</v>
      </c>
    </row>
    <row r="1309" spans="1:125" s="123" customFormat="1" ht="36" customHeight="1">
      <c r="A1309" s="204">
        <v>1</v>
      </c>
      <c r="B1309" s="207">
        <f>SUBTOTAL(103,$A$1027:A1309)</f>
        <v>267</v>
      </c>
      <c r="C1309" s="228" t="s">
        <v>238</v>
      </c>
      <c r="D1309" s="199">
        <v>1977</v>
      </c>
      <c r="E1309" s="199"/>
      <c r="F1309" s="229" t="s">
        <v>262</v>
      </c>
      <c r="G1309" s="199">
        <v>2</v>
      </c>
      <c r="H1309" s="199" t="s">
        <v>298</v>
      </c>
      <c r="I1309" s="200">
        <v>396.2</v>
      </c>
      <c r="J1309" s="200">
        <v>347.5</v>
      </c>
      <c r="K1309" s="200">
        <v>187.9</v>
      </c>
      <c r="L1309" s="230">
        <v>20</v>
      </c>
      <c r="M1309" s="199" t="s">
        <v>260</v>
      </c>
      <c r="N1309" s="199" t="s">
        <v>261</v>
      </c>
      <c r="O1309" s="199" t="s">
        <v>263</v>
      </c>
      <c r="P1309" s="200">
        <v>2849537.92</v>
      </c>
      <c r="Q1309" s="200">
        <v>0</v>
      </c>
      <c r="R1309" s="200">
        <v>0</v>
      </c>
      <c r="S1309" s="200">
        <f>P1309-Q1309-R1309</f>
        <v>2849537.92</v>
      </c>
      <c r="T1309" s="203">
        <f t="shared" si="381"/>
        <v>7192.1704189803131</v>
      </c>
      <c r="U1309" s="203">
        <v>7611.6681675921263</v>
      </c>
      <c r="V1309" s="210">
        <v>7611.6681675921263</v>
      </c>
      <c r="W1309" s="210">
        <f t="shared" ref="W1309:W1310" si="397">Y1309+Z1309+AA1309+AB1309+AC1309+AF1309+AH1309+AJ1309+AL1309+AN1309+AO1309+AP1309+AQ1309+AR1309</f>
        <v>7611.6681675921263</v>
      </c>
      <c r="X1309" s="210">
        <f t="shared" ref="X1309:X1310" si="398">U1309-T1309</f>
        <v>419.49774861181322</v>
      </c>
      <c r="Y1309" s="205">
        <v>0</v>
      </c>
      <c r="Z1309" s="205">
        <v>0</v>
      </c>
      <c r="AA1309" s="231">
        <v>0</v>
      </c>
      <c r="AB1309" s="231">
        <v>0</v>
      </c>
      <c r="AC1309" s="231">
        <v>0</v>
      </c>
      <c r="AD1309" s="231">
        <v>0</v>
      </c>
      <c r="AE1309" s="231">
        <v>0</v>
      </c>
      <c r="AF1309" s="211">
        <v>0</v>
      </c>
      <c r="AG1309" s="231">
        <v>338.2</v>
      </c>
      <c r="AH1309" s="211">
        <f>8917.04*AG1309/I1309</f>
        <v>7611.6681675921263</v>
      </c>
      <c r="AI1309" s="231">
        <v>0</v>
      </c>
      <c r="AJ1309" s="231">
        <v>0</v>
      </c>
      <c r="AK1309" s="231">
        <v>0</v>
      </c>
      <c r="AL1309" s="232">
        <v>0</v>
      </c>
      <c r="AM1309" s="231">
        <v>0</v>
      </c>
      <c r="AN1309" s="231">
        <v>0</v>
      </c>
      <c r="AO1309" s="232">
        <v>0</v>
      </c>
      <c r="AP1309" s="231">
        <v>0</v>
      </c>
      <c r="AQ1309" s="123">
        <v>0</v>
      </c>
      <c r="AR1309" s="123">
        <v>0</v>
      </c>
      <c r="BC1309" s="233"/>
      <c r="BD1309" s="233"/>
      <c r="BE1309" s="233"/>
      <c r="CB1309" s="234"/>
      <c r="DE1309" s="235"/>
      <c r="DU1309" s="236"/>
    </row>
    <row r="1310" spans="1:125" s="204" customFormat="1" ht="36" customHeight="1">
      <c r="A1310" s="204">
        <v>1</v>
      </c>
      <c r="B1310" s="207">
        <f>SUBTOTAL(103,$A$1027:A1310)</f>
        <v>268</v>
      </c>
      <c r="C1310" s="197" t="s">
        <v>239</v>
      </c>
      <c r="D1310" s="199">
        <v>1969</v>
      </c>
      <c r="E1310" s="199"/>
      <c r="F1310" s="208" t="s">
        <v>262</v>
      </c>
      <c r="G1310" s="199">
        <v>2</v>
      </c>
      <c r="H1310" s="199" t="s">
        <v>298</v>
      </c>
      <c r="I1310" s="203">
        <v>384.6</v>
      </c>
      <c r="J1310" s="203">
        <v>359.9</v>
      </c>
      <c r="K1310" s="203">
        <v>359.9</v>
      </c>
      <c r="L1310" s="209">
        <v>18</v>
      </c>
      <c r="M1310" s="199" t="s">
        <v>260</v>
      </c>
      <c r="N1310" s="199" t="s">
        <v>261</v>
      </c>
      <c r="O1310" s="202" t="s">
        <v>263</v>
      </c>
      <c r="P1310" s="203">
        <v>2551117.15</v>
      </c>
      <c r="Q1310" s="203">
        <v>0</v>
      </c>
      <c r="R1310" s="203">
        <v>0</v>
      </c>
      <c r="S1310" s="203">
        <f>P1310-Q1310-R1310</f>
        <v>2551117.15</v>
      </c>
      <c r="T1310" s="203">
        <f t="shared" si="381"/>
        <v>6633.1699167966708</v>
      </c>
      <c r="U1310" s="203">
        <v>6764.126983879356</v>
      </c>
      <c r="V1310" s="210">
        <v>6764.126983879356</v>
      </c>
      <c r="W1310" s="210">
        <f t="shared" si="397"/>
        <v>6764.126983879356</v>
      </c>
      <c r="X1310" s="210">
        <f t="shared" si="398"/>
        <v>130.95706708268517</v>
      </c>
      <c r="Y1310" s="205">
        <v>0</v>
      </c>
      <c r="Z1310" s="205">
        <v>0</v>
      </c>
      <c r="AA1310" s="205">
        <v>0</v>
      </c>
      <c r="AB1310" s="205">
        <v>0</v>
      </c>
      <c r="AC1310" s="205">
        <v>0</v>
      </c>
      <c r="AD1310" s="205">
        <v>0</v>
      </c>
      <c r="AE1310" s="205">
        <v>0</v>
      </c>
      <c r="AF1310" s="211">
        <v>0</v>
      </c>
      <c r="AG1310" s="205">
        <v>0</v>
      </c>
      <c r="AH1310" s="205">
        <v>0</v>
      </c>
      <c r="AI1310" s="205">
        <v>0</v>
      </c>
      <c r="AJ1310" s="205">
        <v>0</v>
      </c>
      <c r="AK1310" s="205">
        <v>369.1</v>
      </c>
      <c r="AL1310" s="211">
        <f>7048.18*AK1310/I1310</f>
        <v>6764.126983879356</v>
      </c>
      <c r="AM1310" s="205">
        <v>0</v>
      </c>
      <c r="AN1310" s="205">
        <v>0</v>
      </c>
      <c r="AO1310" s="211">
        <v>0</v>
      </c>
      <c r="AP1310" s="205">
        <v>0</v>
      </c>
      <c r="AQ1310" s="204">
        <v>0</v>
      </c>
      <c r="AR1310" s="204">
        <v>0</v>
      </c>
    </row>
    <row r="1311" spans="1:125" s="204" customFormat="1" ht="36" customHeight="1">
      <c r="B1311" s="197" t="s">
        <v>793</v>
      </c>
      <c r="C1311" s="197"/>
      <c r="D1311" s="199" t="s">
        <v>857</v>
      </c>
      <c r="E1311" s="199" t="s">
        <v>857</v>
      </c>
      <c r="F1311" s="199" t="s">
        <v>857</v>
      </c>
      <c r="G1311" s="199" t="s">
        <v>857</v>
      </c>
      <c r="H1311" s="199" t="s">
        <v>857</v>
      </c>
      <c r="I1311" s="200">
        <f>SUM(I1312:I1314)</f>
        <v>2825.3999999999996</v>
      </c>
      <c r="J1311" s="200">
        <f>SUM(J1312:J1314)</f>
        <v>2555.8999999999996</v>
      </c>
      <c r="K1311" s="200">
        <f>SUM(K1312:K1314)</f>
        <v>2399.8000000000002</v>
      </c>
      <c r="L1311" s="201">
        <f>SUM(L1312:L1314)</f>
        <v>104</v>
      </c>
      <c r="M1311" s="199" t="s">
        <v>857</v>
      </c>
      <c r="N1311" s="199" t="s">
        <v>857</v>
      </c>
      <c r="O1311" s="202" t="s">
        <v>857</v>
      </c>
      <c r="P1311" s="203">
        <v>10301790.879999999</v>
      </c>
      <c r="Q1311" s="203">
        <f>SUM(Q1312:Q1314)</f>
        <v>0</v>
      </c>
      <c r="R1311" s="203">
        <f>SUM(R1312:R1314)</f>
        <v>0</v>
      </c>
      <c r="S1311" s="203">
        <f>SUM(S1312:S1314)</f>
        <v>10301790.879999999</v>
      </c>
      <c r="T1311" s="203">
        <f t="shared" si="381"/>
        <v>3646.1353719827284</v>
      </c>
      <c r="U1311" s="203">
        <f>MAX(U1312:U1314)</f>
        <v>7131.5471127850169</v>
      </c>
      <c r="W1311" s="217"/>
      <c r="Y1311" s="205">
        <v>0</v>
      </c>
      <c r="Z1311" s="205">
        <v>0</v>
      </c>
      <c r="AA1311" s="205">
        <v>0</v>
      </c>
      <c r="AB1311" s="205">
        <v>0</v>
      </c>
      <c r="AC1311" s="205">
        <v>0</v>
      </c>
      <c r="AD1311" s="205">
        <v>0</v>
      </c>
      <c r="AE1311" s="205">
        <v>0</v>
      </c>
      <c r="AF1311" s="205">
        <v>0</v>
      </c>
      <c r="AG1311" s="205">
        <v>0</v>
      </c>
      <c r="AH1311" s="205">
        <v>0</v>
      </c>
      <c r="AI1311" s="205">
        <v>0</v>
      </c>
      <c r="AJ1311" s="205">
        <v>0</v>
      </c>
      <c r="AK1311" s="205">
        <v>1908.07</v>
      </c>
      <c r="AL1311" s="205">
        <v>10156850.060000001</v>
      </c>
      <c r="AM1311" s="205">
        <v>0</v>
      </c>
      <c r="AN1311" s="205">
        <v>0</v>
      </c>
      <c r="AO1311" s="205">
        <v>0</v>
      </c>
      <c r="AP1311" s="205">
        <v>0</v>
      </c>
      <c r="AQ1311" s="204">
        <v>0</v>
      </c>
      <c r="AR1311" s="204">
        <v>0</v>
      </c>
    </row>
    <row r="1312" spans="1:125" s="123" customFormat="1" ht="36" customHeight="1">
      <c r="A1312" s="204">
        <v>1</v>
      </c>
      <c r="B1312" s="207">
        <f>SUBTOTAL(103,$A$1027:A1312)</f>
        <v>269</v>
      </c>
      <c r="C1312" s="228" t="s">
        <v>240</v>
      </c>
      <c r="D1312" s="199">
        <v>1979</v>
      </c>
      <c r="E1312" s="199"/>
      <c r="F1312" s="229" t="s">
        <v>305</v>
      </c>
      <c r="G1312" s="199">
        <v>3</v>
      </c>
      <c r="H1312" s="199" t="s">
        <v>297</v>
      </c>
      <c r="I1312" s="200">
        <v>1011.8</v>
      </c>
      <c r="J1312" s="200">
        <v>928.8</v>
      </c>
      <c r="K1312" s="200">
        <v>827.3</v>
      </c>
      <c r="L1312" s="230">
        <v>36</v>
      </c>
      <c r="M1312" s="199" t="s">
        <v>260</v>
      </c>
      <c r="N1312" s="199" t="s">
        <v>261</v>
      </c>
      <c r="O1312" s="199" t="s">
        <v>263</v>
      </c>
      <c r="P1312" s="200">
        <v>4437344.3099999996</v>
      </c>
      <c r="Q1312" s="200">
        <v>0</v>
      </c>
      <c r="R1312" s="200">
        <v>0</v>
      </c>
      <c r="S1312" s="200">
        <f>P1312-Q1312-R1312</f>
        <v>4437344.3099999996</v>
      </c>
      <c r="T1312" s="203">
        <f t="shared" si="381"/>
        <v>4385.5942972919547</v>
      </c>
      <c r="U1312" s="203">
        <f>V1312</f>
        <v>4385.594294326942</v>
      </c>
      <c r="V1312" s="210">
        <v>4385.594294326942</v>
      </c>
      <c r="W1312" s="210">
        <f t="shared" ref="W1312:W1314" si="399">Y1312+Z1312+AA1312+AB1312+AC1312+AF1312+AH1312+AJ1312+AL1312+AN1312+AO1312+AP1312+AQ1312+AR1312</f>
        <v>4385.594294326942</v>
      </c>
      <c r="X1312" s="210">
        <f t="shared" ref="X1312:X1314" si="400">U1312-T1312</f>
        <v>-2.9650127544300631E-6</v>
      </c>
      <c r="Y1312" s="205">
        <v>0</v>
      </c>
      <c r="Z1312" s="205">
        <v>0</v>
      </c>
      <c r="AA1312" s="231">
        <v>0</v>
      </c>
      <c r="AB1312" s="231">
        <v>0</v>
      </c>
      <c r="AC1312" s="231">
        <v>0</v>
      </c>
      <c r="AD1312" s="231">
        <v>0</v>
      </c>
      <c r="AE1312" s="231">
        <v>0</v>
      </c>
      <c r="AF1312" s="211">
        <v>0</v>
      </c>
      <c r="AG1312" s="231">
        <v>0</v>
      </c>
      <c r="AH1312" s="231">
        <v>0</v>
      </c>
      <c r="AI1312" s="231">
        <v>0</v>
      </c>
      <c r="AJ1312" s="231">
        <v>0</v>
      </c>
      <c r="AK1312" s="231">
        <v>568.70000000000005</v>
      </c>
      <c r="AL1312" s="211">
        <f t="shared" ref="AL1312:AL1313" si="401">7802.61*AK1312/I1312</f>
        <v>4385.594294326942</v>
      </c>
      <c r="AM1312" s="231">
        <v>0</v>
      </c>
      <c r="AN1312" s="231">
        <v>0</v>
      </c>
      <c r="AO1312" s="232">
        <v>0</v>
      </c>
      <c r="AP1312" s="231">
        <v>0</v>
      </c>
      <c r="AQ1312" s="123">
        <v>0</v>
      </c>
      <c r="AR1312" s="123">
        <v>0</v>
      </c>
      <c r="BC1312" s="233"/>
      <c r="BD1312" s="233"/>
      <c r="BE1312" s="233"/>
      <c r="CB1312" s="234"/>
      <c r="DE1312" s="235"/>
      <c r="DU1312" s="236"/>
    </row>
    <row r="1313" spans="1:125" s="204" customFormat="1" ht="36" customHeight="1">
      <c r="A1313" s="204">
        <v>1</v>
      </c>
      <c r="B1313" s="207">
        <f>SUBTOTAL(103,$A$1027:A1313)</f>
        <v>270</v>
      </c>
      <c r="C1313" s="197" t="s">
        <v>1237</v>
      </c>
      <c r="D1313" s="199">
        <v>1981</v>
      </c>
      <c r="E1313" s="199"/>
      <c r="F1313" s="208" t="s">
        <v>312</v>
      </c>
      <c r="G1313" s="199">
        <v>2</v>
      </c>
      <c r="H1313" s="199" t="s">
        <v>302</v>
      </c>
      <c r="I1313" s="200">
        <v>1322.4</v>
      </c>
      <c r="J1313" s="200">
        <v>1191.4000000000001</v>
      </c>
      <c r="K1313" s="200">
        <v>1136.8000000000002</v>
      </c>
      <c r="L1313" s="209">
        <v>36</v>
      </c>
      <c r="M1313" s="199" t="s">
        <v>260</v>
      </c>
      <c r="N1313" s="199" t="s">
        <v>261</v>
      </c>
      <c r="O1313" s="202" t="s">
        <v>263</v>
      </c>
      <c r="P1313" s="203">
        <v>3127219.5</v>
      </c>
      <c r="Q1313" s="203">
        <v>0</v>
      </c>
      <c r="R1313" s="203">
        <v>0</v>
      </c>
      <c r="S1313" s="203">
        <f>P1313-Q1313-R1313</f>
        <v>3127219.5</v>
      </c>
      <c r="T1313" s="203">
        <f t="shared" si="381"/>
        <v>2364.8060344827586</v>
      </c>
      <c r="U1313" s="203">
        <v>4970.2106470054441</v>
      </c>
      <c r="V1313" s="210">
        <v>4970.2106470054441</v>
      </c>
      <c r="W1313" s="210">
        <f t="shared" si="399"/>
        <v>4970.2106470054441</v>
      </c>
      <c r="X1313" s="210">
        <f t="shared" si="400"/>
        <v>2605.4046125226855</v>
      </c>
      <c r="Y1313" s="205">
        <v>0</v>
      </c>
      <c r="Z1313" s="205">
        <v>0</v>
      </c>
      <c r="AA1313" s="205">
        <v>0</v>
      </c>
      <c r="AB1313" s="205">
        <v>0</v>
      </c>
      <c r="AC1313" s="205">
        <v>0</v>
      </c>
      <c r="AD1313" s="205">
        <v>0</v>
      </c>
      <c r="AE1313" s="205">
        <v>0</v>
      </c>
      <c r="AF1313" s="211">
        <v>0</v>
      </c>
      <c r="AG1313" s="205">
        <v>0</v>
      </c>
      <c r="AH1313" s="205">
        <v>0</v>
      </c>
      <c r="AI1313" s="205">
        <v>0</v>
      </c>
      <c r="AJ1313" s="205">
        <v>0</v>
      </c>
      <c r="AK1313" s="205">
        <v>842.36</v>
      </c>
      <c r="AL1313" s="211">
        <f t="shared" si="401"/>
        <v>4970.2106470054441</v>
      </c>
      <c r="AM1313" s="205">
        <v>0</v>
      </c>
      <c r="AN1313" s="205">
        <v>0</v>
      </c>
      <c r="AO1313" s="211">
        <v>0</v>
      </c>
      <c r="AP1313" s="205">
        <v>0</v>
      </c>
      <c r="AQ1313" s="204">
        <v>0</v>
      </c>
      <c r="AR1313" s="204">
        <v>0</v>
      </c>
    </row>
    <row r="1314" spans="1:125" s="204" customFormat="1" ht="36" customHeight="1">
      <c r="A1314" s="204">
        <v>1</v>
      </c>
      <c r="B1314" s="207">
        <f>SUBTOTAL(103,$A$1027:A1314)</f>
        <v>271</v>
      </c>
      <c r="C1314" s="197" t="s">
        <v>1174</v>
      </c>
      <c r="D1314" s="199">
        <v>1967</v>
      </c>
      <c r="E1314" s="199"/>
      <c r="F1314" s="208" t="s">
        <v>262</v>
      </c>
      <c r="G1314" s="199">
        <v>2</v>
      </c>
      <c r="H1314" s="199" t="s">
        <v>297</v>
      </c>
      <c r="I1314" s="203">
        <v>491.2</v>
      </c>
      <c r="J1314" s="203">
        <v>435.7</v>
      </c>
      <c r="K1314" s="203">
        <v>435.7</v>
      </c>
      <c r="L1314" s="209">
        <v>32</v>
      </c>
      <c r="M1314" s="199" t="s">
        <v>260</v>
      </c>
      <c r="N1314" s="199" t="s">
        <v>261</v>
      </c>
      <c r="O1314" s="202" t="s">
        <v>263</v>
      </c>
      <c r="P1314" s="203">
        <v>2737227.07</v>
      </c>
      <c r="Q1314" s="203">
        <v>0</v>
      </c>
      <c r="R1314" s="203">
        <v>0</v>
      </c>
      <c r="S1314" s="203">
        <f>P1314-Q1314-R1314</f>
        <v>2737227.07</v>
      </c>
      <c r="T1314" s="203">
        <f t="shared" si="381"/>
        <v>5572.5306799674263</v>
      </c>
      <c r="U1314" s="203">
        <v>7131.5471127850169</v>
      </c>
      <c r="V1314" s="210">
        <v>7131.5471127850169</v>
      </c>
      <c r="W1314" s="210">
        <f t="shared" si="399"/>
        <v>7131.5471127850169</v>
      </c>
      <c r="X1314" s="210">
        <f t="shared" si="400"/>
        <v>1559.0164328175906</v>
      </c>
      <c r="Y1314" s="205">
        <v>0</v>
      </c>
      <c r="Z1314" s="205">
        <v>0</v>
      </c>
      <c r="AA1314" s="205">
        <v>0</v>
      </c>
      <c r="AB1314" s="205">
        <v>0</v>
      </c>
      <c r="AC1314" s="205">
        <v>0</v>
      </c>
      <c r="AD1314" s="205">
        <v>0</v>
      </c>
      <c r="AE1314" s="205">
        <v>0</v>
      </c>
      <c r="AF1314" s="211">
        <v>0</v>
      </c>
      <c r="AG1314" s="205">
        <v>0</v>
      </c>
      <c r="AH1314" s="205">
        <v>0</v>
      </c>
      <c r="AI1314" s="205">
        <v>0</v>
      </c>
      <c r="AJ1314" s="205">
        <v>0</v>
      </c>
      <c r="AK1314" s="205">
        <v>497.01</v>
      </c>
      <c r="AL1314" s="211">
        <f>7048.18*AK1314/I1314</f>
        <v>7131.5471127850169</v>
      </c>
      <c r="AM1314" s="205">
        <v>0</v>
      </c>
      <c r="AN1314" s="205">
        <v>0</v>
      </c>
      <c r="AO1314" s="211">
        <v>0</v>
      </c>
      <c r="AP1314" s="205">
        <v>0</v>
      </c>
      <c r="AQ1314" s="204">
        <v>0</v>
      </c>
      <c r="AR1314" s="204">
        <v>0</v>
      </c>
    </row>
    <row r="1315" spans="1:125" s="204" customFormat="1" ht="36" customHeight="1">
      <c r="B1315" s="197" t="s">
        <v>834</v>
      </c>
      <c r="C1315" s="197"/>
      <c r="D1315" s="199" t="s">
        <v>857</v>
      </c>
      <c r="E1315" s="199" t="s">
        <v>857</v>
      </c>
      <c r="F1315" s="199" t="s">
        <v>857</v>
      </c>
      <c r="G1315" s="199" t="s">
        <v>857</v>
      </c>
      <c r="H1315" s="199" t="s">
        <v>857</v>
      </c>
      <c r="I1315" s="200">
        <f>I1316</f>
        <v>924.3</v>
      </c>
      <c r="J1315" s="200">
        <f>J1316</f>
        <v>558.9</v>
      </c>
      <c r="K1315" s="200">
        <f>K1316</f>
        <v>527.1</v>
      </c>
      <c r="L1315" s="201">
        <f>L1316</f>
        <v>22</v>
      </c>
      <c r="M1315" s="199" t="s">
        <v>857</v>
      </c>
      <c r="N1315" s="199" t="s">
        <v>857</v>
      </c>
      <c r="O1315" s="202" t="s">
        <v>857</v>
      </c>
      <c r="P1315" s="203">
        <v>3594561.79</v>
      </c>
      <c r="Q1315" s="203">
        <f>Q1316</f>
        <v>0</v>
      </c>
      <c r="R1315" s="203">
        <f>R1316</f>
        <v>0</v>
      </c>
      <c r="S1315" s="203">
        <f>S1316</f>
        <v>3594561.79</v>
      </c>
      <c r="T1315" s="203">
        <f t="shared" si="381"/>
        <v>3888.9557394785247</v>
      </c>
      <c r="U1315" s="203">
        <f>U1316</f>
        <v>4266.0554884777675</v>
      </c>
      <c r="W1315" s="217"/>
      <c r="Y1315" s="205">
        <v>0</v>
      </c>
      <c r="Z1315" s="205">
        <v>0</v>
      </c>
      <c r="AA1315" s="205">
        <v>0</v>
      </c>
      <c r="AB1315" s="205">
        <v>0</v>
      </c>
      <c r="AC1315" s="205">
        <v>0</v>
      </c>
      <c r="AD1315" s="205">
        <v>0</v>
      </c>
      <c r="AE1315" s="205">
        <v>0</v>
      </c>
      <c r="AF1315" s="205">
        <v>0</v>
      </c>
      <c r="AG1315" s="205">
        <v>442.2</v>
      </c>
      <c r="AH1315" s="205">
        <v>3549833.88</v>
      </c>
      <c r="AI1315" s="205">
        <v>0</v>
      </c>
      <c r="AJ1315" s="205">
        <v>0</v>
      </c>
      <c r="AK1315" s="205">
        <v>0</v>
      </c>
      <c r="AL1315" s="205">
        <v>0</v>
      </c>
      <c r="AM1315" s="205">
        <v>0</v>
      </c>
      <c r="AN1315" s="205">
        <v>0</v>
      </c>
      <c r="AO1315" s="205">
        <v>0</v>
      </c>
      <c r="AP1315" s="205">
        <v>0</v>
      </c>
      <c r="AQ1315" s="204">
        <v>0</v>
      </c>
      <c r="AR1315" s="204">
        <v>0</v>
      </c>
    </row>
    <row r="1316" spans="1:125" s="204" customFormat="1" ht="36" customHeight="1">
      <c r="A1316" s="204">
        <v>1</v>
      </c>
      <c r="B1316" s="207">
        <f>SUBTOTAL(103,$A$1027:A1316)</f>
        <v>272</v>
      </c>
      <c r="C1316" s="197" t="s">
        <v>237</v>
      </c>
      <c r="D1316" s="199">
        <v>1986</v>
      </c>
      <c r="E1316" s="199"/>
      <c r="F1316" s="208" t="s">
        <v>305</v>
      </c>
      <c r="G1316" s="199">
        <v>2</v>
      </c>
      <c r="H1316" s="199" t="s">
        <v>297</v>
      </c>
      <c r="I1316" s="200">
        <v>924.3</v>
      </c>
      <c r="J1316" s="200">
        <v>558.9</v>
      </c>
      <c r="K1316" s="200">
        <v>527.1</v>
      </c>
      <c r="L1316" s="209">
        <v>22</v>
      </c>
      <c r="M1316" s="199" t="s">
        <v>260</v>
      </c>
      <c r="N1316" s="199" t="s">
        <v>261</v>
      </c>
      <c r="O1316" s="202" t="s">
        <v>263</v>
      </c>
      <c r="P1316" s="203">
        <v>3594561.79</v>
      </c>
      <c r="Q1316" s="203">
        <v>0</v>
      </c>
      <c r="R1316" s="203">
        <v>0</v>
      </c>
      <c r="S1316" s="203">
        <f>P1316-Q1316-R1316</f>
        <v>3594561.79</v>
      </c>
      <c r="T1316" s="203">
        <f t="shared" si="381"/>
        <v>3888.9557394785247</v>
      </c>
      <c r="U1316" s="203">
        <v>4266.0554884777675</v>
      </c>
      <c r="V1316" s="210">
        <v>4266.0554884777675</v>
      </c>
      <c r="W1316" s="210">
        <f>Y1316+Z1316+AA1316+AB1316+AC1316+AF1316+AH1316+AJ1316+AL1316+AN1316+AO1316+AP1316+AQ1316+AR1316</f>
        <v>4266.0554884777675</v>
      </c>
      <c r="X1316" s="210">
        <f>U1316-T1316</f>
        <v>377.09974899924282</v>
      </c>
      <c r="Y1316" s="205">
        <v>0</v>
      </c>
      <c r="Z1316" s="205">
        <v>0</v>
      </c>
      <c r="AA1316" s="205">
        <v>0</v>
      </c>
      <c r="AB1316" s="205">
        <v>0</v>
      </c>
      <c r="AC1316" s="205">
        <v>0</v>
      </c>
      <c r="AD1316" s="205">
        <v>0</v>
      </c>
      <c r="AE1316" s="205">
        <v>0</v>
      </c>
      <c r="AF1316" s="211">
        <v>0</v>
      </c>
      <c r="AG1316" s="205">
        <v>442.2</v>
      </c>
      <c r="AH1316" s="211">
        <f>8917.04*AG1316/I1316</f>
        <v>4266.0554884777675</v>
      </c>
      <c r="AI1316" s="205">
        <v>0</v>
      </c>
      <c r="AJ1316" s="205">
        <v>0</v>
      </c>
      <c r="AK1316" s="205">
        <v>0</v>
      </c>
      <c r="AL1316" s="211">
        <v>0</v>
      </c>
      <c r="AM1316" s="205">
        <v>0</v>
      </c>
      <c r="AN1316" s="205">
        <v>0</v>
      </c>
      <c r="AO1316" s="211">
        <v>0</v>
      </c>
      <c r="AP1316" s="205">
        <v>0</v>
      </c>
      <c r="AQ1316" s="204">
        <v>0</v>
      </c>
      <c r="AR1316" s="204">
        <v>0</v>
      </c>
    </row>
    <row r="1317" spans="1:125" s="204" customFormat="1" ht="36" customHeight="1">
      <c r="B1317" s="197" t="s">
        <v>852</v>
      </c>
      <c r="C1317" s="214"/>
      <c r="D1317" s="199" t="s">
        <v>857</v>
      </c>
      <c r="E1317" s="199" t="s">
        <v>857</v>
      </c>
      <c r="F1317" s="199" t="s">
        <v>857</v>
      </c>
      <c r="G1317" s="199" t="s">
        <v>857</v>
      </c>
      <c r="H1317" s="199" t="s">
        <v>857</v>
      </c>
      <c r="I1317" s="200">
        <f>I1318</f>
        <v>594.20000000000005</v>
      </c>
      <c r="J1317" s="200">
        <f>J1318</f>
        <v>550.6</v>
      </c>
      <c r="K1317" s="200">
        <f>K1318</f>
        <v>550.6</v>
      </c>
      <c r="L1317" s="201">
        <f>L1318</f>
        <v>21</v>
      </c>
      <c r="M1317" s="199" t="s">
        <v>857</v>
      </c>
      <c r="N1317" s="199" t="s">
        <v>857</v>
      </c>
      <c r="O1317" s="202" t="s">
        <v>857</v>
      </c>
      <c r="P1317" s="203">
        <v>5443780.1600000001</v>
      </c>
      <c r="Q1317" s="203">
        <f>Q1318</f>
        <v>0</v>
      </c>
      <c r="R1317" s="203">
        <f>R1318</f>
        <v>0</v>
      </c>
      <c r="S1317" s="203">
        <f>S1318</f>
        <v>5443780.1600000001</v>
      </c>
      <c r="T1317" s="203">
        <f t="shared" si="381"/>
        <v>9161.5283742847514</v>
      </c>
      <c r="U1317" s="203">
        <f>U1318</f>
        <v>9695.8928710871769</v>
      </c>
      <c r="W1317" s="217"/>
      <c r="Y1317" s="205">
        <v>0</v>
      </c>
      <c r="Z1317" s="205">
        <v>0</v>
      </c>
      <c r="AA1317" s="205">
        <v>0</v>
      </c>
      <c r="AB1317" s="205">
        <v>0</v>
      </c>
      <c r="AC1317" s="205">
        <v>0</v>
      </c>
      <c r="AD1317" s="205">
        <v>0</v>
      </c>
      <c r="AE1317" s="205">
        <v>0</v>
      </c>
      <c r="AF1317" s="205">
        <v>0</v>
      </c>
      <c r="AG1317" s="205">
        <v>646.1</v>
      </c>
      <c r="AH1317" s="205">
        <v>5264808.04</v>
      </c>
      <c r="AI1317" s="205">
        <v>0</v>
      </c>
      <c r="AJ1317" s="205">
        <v>0</v>
      </c>
      <c r="AK1317" s="205">
        <v>0</v>
      </c>
      <c r="AL1317" s="205">
        <v>0</v>
      </c>
      <c r="AM1317" s="205">
        <v>0</v>
      </c>
      <c r="AN1317" s="205">
        <v>0</v>
      </c>
      <c r="AO1317" s="205">
        <v>0</v>
      </c>
      <c r="AP1317" s="205">
        <v>0</v>
      </c>
      <c r="AQ1317" s="204">
        <v>0</v>
      </c>
      <c r="AR1317" s="204">
        <v>0</v>
      </c>
    </row>
    <row r="1318" spans="1:125" s="123" customFormat="1" ht="36" customHeight="1">
      <c r="A1318" s="204">
        <v>1</v>
      </c>
      <c r="B1318" s="207">
        <f>SUBTOTAL(103,$A$1027:A1318)</f>
        <v>273</v>
      </c>
      <c r="C1318" s="228" t="s">
        <v>4</v>
      </c>
      <c r="D1318" s="199">
        <v>1977</v>
      </c>
      <c r="E1318" s="199"/>
      <c r="F1318" s="229" t="s">
        <v>262</v>
      </c>
      <c r="G1318" s="199">
        <v>2</v>
      </c>
      <c r="H1318" s="199" t="s">
        <v>297</v>
      </c>
      <c r="I1318" s="200">
        <v>594.20000000000005</v>
      </c>
      <c r="J1318" s="200">
        <v>550.6</v>
      </c>
      <c r="K1318" s="200">
        <v>550.6</v>
      </c>
      <c r="L1318" s="230">
        <v>21</v>
      </c>
      <c r="M1318" s="199" t="s">
        <v>260</v>
      </c>
      <c r="N1318" s="199" t="s">
        <v>261</v>
      </c>
      <c r="O1318" s="199" t="s">
        <v>263</v>
      </c>
      <c r="P1318" s="200">
        <v>5443780.1600000001</v>
      </c>
      <c r="Q1318" s="200">
        <v>0</v>
      </c>
      <c r="R1318" s="200">
        <v>0</v>
      </c>
      <c r="S1318" s="200">
        <f>P1318-Q1318-R1318</f>
        <v>5443780.1600000001</v>
      </c>
      <c r="T1318" s="203">
        <f t="shared" si="381"/>
        <v>9161.5283742847514</v>
      </c>
      <c r="U1318" s="203">
        <v>9695.8928710871769</v>
      </c>
      <c r="V1318" s="210">
        <v>9695.8928710871769</v>
      </c>
      <c r="W1318" s="210">
        <f>Y1318+Z1318+AA1318+AB1318+AC1318+AF1318+AH1318+AJ1318+AL1318+AN1318+AO1318+AP1318+AQ1318+AR1318</f>
        <v>9695.8928710871769</v>
      </c>
      <c r="X1318" s="210">
        <f>U1318-T1318</f>
        <v>534.36449680242549</v>
      </c>
      <c r="Y1318" s="205">
        <v>0</v>
      </c>
      <c r="Z1318" s="205">
        <v>0</v>
      </c>
      <c r="AA1318" s="231">
        <v>0</v>
      </c>
      <c r="AB1318" s="231">
        <v>0</v>
      </c>
      <c r="AC1318" s="231">
        <v>0</v>
      </c>
      <c r="AD1318" s="231">
        <v>0</v>
      </c>
      <c r="AE1318" s="231">
        <v>0</v>
      </c>
      <c r="AF1318" s="211">
        <v>0</v>
      </c>
      <c r="AG1318" s="231">
        <v>646.1</v>
      </c>
      <c r="AH1318" s="211">
        <f>8917.04*AG1318/I1318</f>
        <v>9695.8928710871769</v>
      </c>
      <c r="AI1318" s="231">
        <v>0</v>
      </c>
      <c r="AJ1318" s="231">
        <v>0</v>
      </c>
      <c r="AK1318" s="231">
        <v>0</v>
      </c>
      <c r="AL1318" s="232">
        <v>0</v>
      </c>
      <c r="AM1318" s="231">
        <v>0</v>
      </c>
      <c r="AN1318" s="231">
        <v>0</v>
      </c>
      <c r="AO1318" s="232">
        <v>0</v>
      </c>
      <c r="AP1318" s="231">
        <v>0</v>
      </c>
      <c r="AQ1318" s="123">
        <v>0</v>
      </c>
      <c r="AR1318" s="123">
        <v>0</v>
      </c>
      <c r="BC1318" s="233"/>
      <c r="BD1318" s="233"/>
      <c r="BE1318" s="233"/>
      <c r="CB1318" s="234"/>
      <c r="DE1318" s="235"/>
      <c r="DU1318" s="236"/>
    </row>
    <row r="1319" spans="1:125" s="204" customFormat="1" ht="36" customHeight="1">
      <c r="B1319" s="197" t="s">
        <v>794</v>
      </c>
      <c r="C1319" s="214"/>
      <c r="D1319" s="199" t="s">
        <v>857</v>
      </c>
      <c r="E1319" s="199" t="s">
        <v>857</v>
      </c>
      <c r="F1319" s="199" t="s">
        <v>857</v>
      </c>
      <c r="G1319" s="199" t="s">
        <v>857</v>
      </c>
      <c r="H1319" s="199" t="s">
        <v>857</v>
      </c>
      <c r="I1319" s="200">
        <f>I1320</f>
        <v>467.8</v>
      </c>
      <c r="J1319" s="200">
        <f>J1320</f>
        <v>430.5</v>
      </c>
      <c r="K1319" s="200">
        <f>K1320</f>
        <v>430.5</v>
      </c>
      <c r="L1319" s="201">
        <f>L1320</f>
        <v>24</v>
      </c>
      <c r="M1319" s="199" t="s">
        <v>857</v>
      </c>
      <c r="N1319" s="199" t="s">
        <v>857</v>
      </c>
      <c r="O1319" s="202" t="s">
        <v>857</v>
      </c>
      <c r="P1319" s="203">
        <v>3616607.74</v>
      </c>
      <c r="Q1319" s="203">
        <f>Q1320</f>
        <v>0</v>
      </c>
      <c r="R1319" s="203">
        <f>R1320</f>
        <v>0</v>
      </c>
      <c r="S1319" s="203">
        <f>S1320</f>
        <v>3616607.74</v>
      </c>
      <c r="T1319" s="203">
        <f t="shared" si="381"/>
        <v>7731.0982043608383</v>
      </c>
      <c r="U1319" s="203">
        <f>U1320</f>
        <v>8063.0780675502356</v>
      </c>
      <c r="W1319" s="217"/>
      <c r="Y1319" s="205">
        <v>0</v>
      </c>
      <c r="Z1319" s="205">
        <v>0</v>
      </c>
      <c r="AA1319" s="205">
        <v>0</v>
      </c>
      <c r="AB1319" s="205">
        <v>0</v>
      </c>
      <c r="AC1319" s="205">
        <v>0</v>
      </c>
      <c r="AD1319" s="205">
        <v>0</v>
      </c>
      <c r="AE1319" s="205">
        <v>0</v>
      </c>
      <c r="AF1319" s="205">
        <v>0</v>
      </c>
      <c r="AG1319" s="205">
        <v>423</v>
      </c>
      <c r="AH1319" s="205">
        <v>3505262.99</v>
      </c>
      <c r="AI1319" s="205">
        <v>0</v>
      </c>
      <c r="AJ1319" s="205">
        <v>0</v>
      </c>
      <c r="AK1319" s="205">
        <v>0</v>
      </c>
      <c r="AL1319" s="205">
        <v>0</v>
      </c>
      <c r="AM1319" s="205">
        <v>0</v>
      </c>
      <c r="AN1319" s="205">
        <v>0</v>
      </c>
      <c r="AO1319" s="205">
        <v>0</v>
      </c>
      <c r="AP1319" s="205">
        <v>0</v>
      </c>
      <c r="AQ1319" s="204">
        <v>0</v>
      </c>
      <c r="AR1319" s="204">
        <v>0</v>
      </c>
    </row>
    <row r="1320" spans="1:125" s="204" customFormat="1" ht="36" customHeight="1">
      <c r="A1320" s="204">
        <v>1</v>
      </c>
      <c r="B1320" s="207">
        <f>SUBTOTAL(103,$A$1027:A1320)</f>
        <v>274</v>
      </c>
      <c r="C1320" s="215" t="s">
        <v>2209</v>
      </c>
      <c r="D1320" s="199">
        <v>1980</v>
      </c>
      <c r="E1320" s="199"/>
      <c r="F1320" s="208" t="s">
        <v>262</v>
      </c>
      <c r="G1320" s="199">
        <v>2</v>
      </c>
      <c r="H1320" s="199">
        <v>1</v>
      </c>
      <c r="I1320" s="200">
        <v>467.8</v>
      </c>
      <c r="J1320" s="200">
        <v>430.5</v>
      </c>
      <c r="K1320" s="200">
        <v>430.5</v>
      </c>
      <c r="L1320" s="209">
        <v>24</v>
      </c>
      <c r="M1320" s="199" t="s">
        <v>260</v>
      </c>
      <c r="N1320" s="199" t="s">
        <v>261</v>
      </c>
      <c r="O1320" s="202" t="s">
        <v>263</v>
      </c>
      <c r="P1320" s="203">
        <v>3616607.74</v>
      </c>
      <c r="Q1320" s="203">
        <v>0</v>
      </c>
      <c r="R1320" s="203">
        <v>0</v>
      </c>
      <c r="S1320" s="203">
        <f>P1320-Q1320-R1320</f>
        <v>3616607.74</v>
      </c>
      <c r="T1320" s="203">
        <f t="shared" si="381"/>
        <v>7731.0982043608383</v>
      </c>
      <c r="U1320" s="203">
        <v>8063.0780675502356</v>
      </c>
      <c r="V1320" s="210">
        <v>8063.0780675502356</v>
      </c>
      <c r="W1320" s="210">
        <f>Y1320+Z1320+AA1320+AB1320+AC1320+AF1320+AH1320+AJ1320+AL1320+AN1320+AO1320+AP1320+AQ1320+AR1320</f>
        <v>8063.0780675502356</v>
      </c>
      <c r="X1320" s="210">
        <f>U1320-T1320</f>
        <v>331.97986318939729</v>
      </c>
      <c r="Y1320" s="205">
        <v>0</v>
      </c>
      <c r="Z1320" s="205">
        <v>0</v>
      </c>
      <c r="AA1320" s="205">
        <v>0</v>
      </c>
      <c r="AB1320" s="205">
        <v>0</v>
      </c>
      <c r="AC1320" s="205">
        <v>0</v>
      </c>
      <c r="AD1320" s="205">
        <v>0</v>
      </c>
      <c r="AE1320" s="205">
        <v>0</v>
      </c>
      <c r="AF1320" s="211">
        <v>0</v>
      </c>
      <c r="AG1320" s="205">
        <v>423</v>
      </c>
      <c r="AH1320" s="211">
        <f>8917.04*AG1320/I1320</f>
        <v>8063.0780675502356</v>
      </c>
      <c r="AI1320" s="205">
        <v>0</v>
      </c>
      <c r="AJ1320" s="205">
        <v>0</v>
      </c>
      <c r="AK1320" s="205">
        <v>0</v>
      </c>
      <c r="AL1320" s="211">
        <v>0</v>
      </c>
      <c r="AM1320" s="205">
        <v>0</v>
      </c>
      <c r="AN1320" s="205">
        <v>0</v>
      </c>
      <c r="AO1320" s="211">
        <v>0</v>
      </c>
      <c r="AP1320" s="205">
        <v>0</v>
      </c>
      <c r="AQ1320" s="204">
        <v>0</v>
      </c>
      <c r="AR1320" s="204">
        <v>0</v>
      </c>
    </row>
    <row r="1321" spans="1:125" s="204" customFormat="1" ht="36" customHeight="1">
      <c r="B1321" s="197" t="s">
        <v>2372</v>
      </c>
      <c r="C1321" s="215"/>
      <c r="D1321" s="199" t="s">
        <v>857</v>
      </c>
      <c r="E1321" s="199" t="s">
        <v>857</v>
      </c>
      <c r="F1321" s="199" t="s">
        <v>857</v>
      </c>
      <c r="G1321" s="199" t="s">
        <v>857</v>
      </c>
      <c r="H1321" s="199" t="s">
        <v>857</v>
      </c>
      <c r="I1321" s="200">
        <f>I1322</f>
        <v>886.1</v>
      </c>
      <c r="J1321" s="200">
        <f>J1322</f>
        <v>802.4</v>
      </c>
      <c r="K1321" s="200">
        <f>K1322</f>
        <v>743.5</v>
      </c>
      <c r="L1321" s="201">
        <f>L1322</f>
        <v>26</v>
      </c>
      <c r="M1321" s="199" t="s">
        <v>857</v>
      </c>
      <c r="N1321" s="199" t="s">
        <v>857</v>
      </c>
      <c r="O1321" s="202" t="s">
        <v>857</v>
      </c>
      <c r="P1321" s="203">
        <v>3469838.54</v>
      </c>
      <c r="Q1321" s="203">
        <f>Q1322</f>
        <v>0</v>
      </c>
      <c r="R1321" s="203">
        <f>R1322</f>
        <v>0</v>
      </c>
      <c r="S1321" s="203">
        <f>S1322</f>
        <v>3469838.54</v>
      </c>
      <c r="T1321" s="203">
        <f>P1321/I1321</f>
        <v>3915.8543505247712</v>
      </c>
      <c r="U1321" s="203">
        <f>U1322</f>
        <v>5430.1261528044251</v>
      </c>
      <c r="W1321" s="217"/>
      <c r="Y1321" s="205">
        <v>0</v>
      </c>
      <c r="Z1321" s="205">
        <v>0</v>
      </c>
      <c r="AA1321" s="205">
        <v>0</v>
      </c>
      <c r="AB1321" s="205">
        <v>0</v>
      </c>
      <c r="AC1321" s="205">
        <v>0</v>
      </c>
      <c r="AD1321" s="205">
        <v>0</v>
      </c>
      <c r="AE1321" s="205">
        <v>0</v>
      </c>
      <c r="AF1321" s="205">
        <v>0</v>
      </c>
      <c r="AG1321" s="205">
        <v>539.6</v>
      </c>
      <c r="AH1321" s="205">
        <v>3418560.14</v>
      </c>
      <c r="AI1321" s="205">
        <v>0</v>
      </c>
      <c r="AJ1321" s="205">
        <v>0</v>
      </c>
      <c r="AK1321" s="205">
        <v>0</v>
      </c>
      <c r="AL1321" s="205">
        <v>0</v>
      </c>
      <c r="AM1321" s="205">
        <v>0</v>
      </c>
      <c r="AN1321" s="205">
        <v>0</v>
      </c>
      <c r="AO1321" s="205">
        <v>0</v>
      </c>
      <c r="AP1321" s="205">
        <v>0</v>
      </c>
      <c r="AQ1321" s="204">
        <v>0</v>
      </c>
      <c r="AR1321" s="204">
        <v>0</v>
      </c>
    </row>
    <row r="1322" spans="1:125" s="204" customFormat="1" ht="36" customHeight="1">
      <c r="A1322" s="204">
        <v>1</v>
      </c>
      <c r="B1322" s="207">
        <f>SUBTOTAL(103,$A$1027:A1322)</f>
        <v>275</v>
      </c>
      <c r="C1322" s="215" t="s">
        <v>2373</v>
      </c>
      <c r="D1322" s="199">
        <v>1968</v>
      </c>
      <c r="E1322" s="199"/>
      <c r="F1322" s="208" t="s">
        <v>262</v>
      </c>
      <c r="G1322" s="199">
        <v>2</v>
      </c>
      <c r="H1322" s="199" t="s">
        <v>297</v>
      </c>
      <c r="I1322" s="200">
        <v>886.1</v>
      </c>
      <c r="J1322" s="200">
        <v>802.4</v>
      </c>
      <c r="K1322" s="200">
        <f>J1322-58.9</f>
        <v>743.5</v>
      </c>
      <c r="L1322" s="209">
        <v>26</v>
      </c>
      <c r="M1322" s="199" t="s">
        <v>260</v>
      </c>
      <c r="N1322" s="199" t="s">
        <v>261</v>
      </c>
      <c r="O1322" s="202" t="s">
        <v>263</v>
      </c>
      <c r="P1322" s="203">
        <v>3469838.54</v>
      </c>
      <c r="Q1322" s="203">
        <v>0</v>
      </c>
      <c r="R1322" s="203">
        <v>0</v>
      </c>
      <c r="S1322" s="203">
        <f>P1322-Q1322-R1322</f>
        <v>3469838.54</v>
      </c>
      <c r="T1322" s="203">
        <f>P1322/I1322</f>
        <v>3915.8543505247712</v>
      </c>
      <c r="U1322" s="203">
        <v>5430.1261528044251</v>
      </c>
      <c r="V1322" s="210">
        <v>5430.1261528044251</v>
      </c>
      <c r="W1322" s="210">
        <f>Y1322+Z1322+AA1322+AB1322+AC1322+AF1322+AH1322+AJ1322+AL1322+AN1322+AO1322+AP1322+AQ1322+AR1322</f>
        <v>5430.1261528044251</v>
      </c>
      <c r="X1322" s="210">
        <f>U1322-T1322</f>
        <v>1514.2718022796539</v>
      </c>
      <c r="Y1322" s="205">
        <v>0</v>
      </c>
      <c r="Z1322" s="205">
        <v>0</v>
      </c>
      <c r="AA1322" s="205">
        <v>0</v>
      </c>
      <c r="AB1322" s="205">
        <v>0</v>
      </c>
      <c r="AC1322" s="205">
        <v>0</v>
      </c>
      <c r="AD1322" s="205">
        <v>0</v>
      </c>
      <c r="AE1322" s="205">
        <v>0</v>
      </c>
      <c r="AF1322" s="211">
        <v>0</v>
      </c>
      <c r="AG1322" s="205">
        <v>539.6</v>
      </c>
      <c r="AH1322" s="211">
        <f>8917.04*AG1322/I1322</f>
        <v>5430.1261528044251</v>
      </c>
      <c r="AI1322" s="205">
        <v>0</v>
      </c>
      <c r="AJ1322" s="205">
        <v>0</v>
      </c>
      <c r="AK1322" s="205">
        <v>0</v>
      </c>
      <c r="AL1322" s="211">
        <v>0</v>
      </c>
      <c r="AM1322" s="205">
        <v>0</v>
      </c>
      <c r="AN1322" s="205">
        <v>0</v>
      </c>
      <c r="AO1322" s="211">
        <v>0</v>
      </c>
      <c r="AP1322" s="205">
        <v>0</v>
      </c>
      <c r="AQ1322" s="204">
        <v>0</v>
      </c>
      <c r="AR1322" s="204">
        <v>0</v>
      </c>
    </row>
    <row r="1323" spans="1:125" s="204" customFormat="1" ht="36" customHeight="1">
      <c r="B1323" s="197" t="s">
        <v>853</v>
      </c>
      <c r="C1323" s="215"/>
      <c r="D1323" s="199" t="s">
        <v>857</v>
      </c>
      <c r="E1323" s="199" t="s">
        <v>857</v>
      </c>
      <c r="F1323" s="199" t="s">
        <v>857</v>
      </c>
      <c r="G1323" s="199" t="s">
        <v>857</v>
      </c>
      <c r="H1323" s="199" t="s">
        <v>857</v>
      </c>
      <c r="I1323" s="200">
        <f>SUM(I1324:I1325)</f>
        <v>1532.1</v>
      </c>
      <c r="J1323" s="200">
        <f>SUM(J1324:J1325)</f>
        <v>1325.8000000000002</v>
      </c>
      <c r="K1323" s="200">
        <f>SUM(K1324:K1325)</f>
        <v>1325.8000000000002</v>
      </c>
      <c r="L1323" s="201">
        <f>SUM(L1324:L1325)</f>
        <v>39</v>
      </c>
      <c r="M1323" s="199" t="s">
        <v>857</v>
      </c>
      <c r="N1323" s="199" t="s">
        <v>857</v>
      </c>
      <c r="O1323" s="202" t="s">
        <v>857</v>
      </c>
      <c r="P1323" s="203">
        <v>7557763.1999999993</v>
      </c>
      <c r="Q1323" s="203">
        <f>SUM(Q1324:Q1325)</f>
        <v>0</v>
      </c>
      <c r="R1323" s="203">
        <f>SUM(R1324:R1325)</f>
        <v>0</v>
      </c>
      <c r="S1323" s="203">
        <f>SUM(S1324:S1325)</f>
        <v>7557763.1999999993</v>
      </c>
      <c r="T1323" s="203">
        <f t="shared" si="381"/>
        <v>4932.9438026238495</v>
      </c>
      <c r="U1323" s="203">
        <f>MAX(U1324:U1325)</f>
        <v>7167.7162450815058</v>
      </c>
      <c r="W1323" s="217"/>
      <c r="Y1323" s="205">
        <v>0</v>
      </c>
      <c r="Z1323" s="205">
        <v>0</v>
      </c>
      <c r="AA1323" s="205">
        <v>0</v>
      </c>
      <c r="AB1323" s="205">
        <v>0</v>
      </c>
      <c r="AC1323" s="205">
        <v>0</v>
      </c>
      <c r="AD1323" s="205">
        <v>0</v>
      </c>
      <c r="AE1323" s="205">
        <v>0</v>
      </c>
      <c r="AF1323" s="205">
        <v>0</v>
      </c>
      <c r="AG1323" s="205">
        <v>897</v>
      </c>
      <c r="AH1323" s="205">
        <v>7268732.2199999997</v>
      </c>
      <c r="AI1323" s="205">
        <v>0</v>
      </c>
      <c r="AJ1323" s="205">
        <v>0</v>
      </c>
      <c r="AK1323" s="205">
        <v>0</v>
      </c>
      <c r="AL1323" s="205">
        <v>0</v>
      </c>
      <c r="AM1323" s="205">
        <v>0</v>
      </c>
      <c r="AN1323" s="205">
        <v>0</v>
      </c>
      <c r="AO1323" s="205">
        <v>0</v>
      </c>
      <c r="AP1323" s="205">
        <v>0</v>
      </c>
      <c r="AQ1323" s="204">
        <v>0</v>
      </c>
      <c r="AR1323" s="204">
        <v>0</v>
      </c>
    </row>
    <row r="1324" spans="1:125" s="123" customFormat="1" ht="36" customHeight="1">
      <c r="A1324" s="204">
        <v>1</v>
      </c>
      <c r="B1324" s="207">
        <f>SUBTOTAL(103,$A$1027:A1324)</f>
        <v>276</v>
      </c>
      <c r="C1324" s="228" t="s">
        <v>1634</v>
      </c>
      <c r="D1324" s="199">
        <v>1984</v>
      </c>
      <c r="E1324" s="199"/>
      <c r="F1324" s="229" t="s">
        <v>305</v>
      </c>
      <c r="G1324" s="199">
        <v>2</v>
      </c>
      <c r="H1324" s="199" t="s">
        <v>297</v>
      </c>
      <c r="I1324" s="200">
        <v>998.4</v>
      </c>
      <c r="J1324" s="200">
        <v>805.1</v>
      </c>
      <c r="K1324" s="200">
        <v>805.1</v>
      </c>
      <c r="L1324" s="230">
        <v>19</v>
      </c>
      <c r="M1324" s="199" t="s">
        <v>260</v>
      </c>
      <c r="N1324" s="199" t="s">
        <v>261</v>
      </c>
      <c r="O1324" s="199" t="s">
        <v>263</v>
      </c>
      <c r="P1324" s="200">
        <v>3943180.8</v>
      </c>
      <c r="Q1324" s="200">
        <v>0</v>
      </c>
      <c r="R1324" s="200">
        <v>0</v>
      </c>
      <c r="S1324" s="200">
        <f>P1324-Q1324-R1324</f>
        <v>3943180.8</v>
      </c>
      <c r="T1324" s="203">
        <f t="shared" si="381"/>
        <v>3949.5</v>
      </c>
      <c r="U1324" s="203">
        <v>4179.8625000000002</v>
      </c>
      <c r="V1324" s="210">
        <v>4179.8625000000002</v>
      </c>
      <c r="W1324" s="210">
        <f t="shared" ref="W1324:W1325" si="402">Y1324+Z1324+AA1324+AB1324+AC1324+AF1324+AH1324+AJ1324+AL1324+AN1324+AO1324+AP1324+AQ1324+AR1324</f>
        <v>4179.8625000000002</v>
      </c>
      <c r="X1324" s="210">
        <f t="shared" ref="X1324:X1325" si="403">U1324-T1324</f>
        <v>230.36250000000018</v>
      </c>
      <c r="Y1324" s="205">
        <v>0</v>
      </c>
      <c r="Z1324" s="205">
        <v>0</v>
      </c>
      <c r="AA1324" s="231">
        <v>0</v>
      </c>
      <c r="AB1324" s="231">
        <v>0</v>
      </c>
      <c r="AC1324" s="231">
        <v>0</v>
      </c>
      <c r="AD1324" s="231">
        <v>0</v>
      </c>
      <c r="AE1324" s="231">
        <v>0</v>
      </c>
      <c r="AF1324" s="211">
        <v>0</v>
      </c>
      <c r="AG1324" s="231">
        <v>468</v>
      </c>
      <c r="AH1324" s="211">
        <f t="shared" ref="AH1324:AH1325" si="404">8917.04*AG1324/I1324</f>
        <v>4179.8625000000002</v>
      </c>
      <c r="AI1324" s="231">
        <v>0</v>
      </c>
      <c r="AJ1324" s="231">
        <v>0</v>
      </c>
      <c r="AK1324" s="231">
        <v>0</v>
      </c>
      <c r="AL1324" s="232">
        <v>0</v>
      </c>
      <c r="AM1324" s="231">
        <v>0</v>
      </c>
      <c r="AN1324" s="231">
        <v>0</v>
      </c>
      <c r="AO1324" s="232">
        <v>0</v>
      </c>
      <c r="AP1324" s="231">
        <v>0</v>
      </c>
      <c r="AQ1324" s="123">
        <v>0</v>
      </c>
      <c r="AR1324" s="123">
        <v>0</v>
      </c>
      <c r="BC1324" s="233"/>
      <c r="BD1324" s="233"/>
      <c r="BE1324" s="233"/>
      <c r="CB1324" s="234"/>
      <c r="DE1324" s="235"/>
      <c r="DU1324" s="236"/>
    </row>
    <row r="1325" spans="1:125" s="123" customFormat="1" ht="36" customHeight="1">
      <c r="A1325" s="204">
        <v>1</v>
      </c>
      <c r="B1325" s="207">
        <f>SUBTOTAL(103,$A$1027:A1325)</f>
        <v>277</v>
      </c>
      <c r="C1325" s="228" t="s">
        <v>1635</v>
      </c>
      <c r="D1325" s="199">
        <v>1982</v>
      </c>
      <c r="E1325" s="199"/>
      <c r="F1325" s="229" t="s">
        <v>262</v>
      </c>
      <c r="G1325" s="199">
        <v>2</v>
      </c>
      <c r="H1325" s="199" t="s">
        <v>297</v>
      </c>
      <c r="I1325" s="200">
        <v>533.70000000000005</v>
      </c>
      <c r="J1325" s="200">
        <v>520.70000000000005</v>
      </c>
      <c r="K1325" s="200">
        <v>520.70000000000005</v>
      </c>
      <c r="L1325" s="230">
        <v>20</v>
      </c>
      <c r="M1325" s="199" t="s">
        <v>260</v>
      </c>
      <c r="N1325" s="199" t="s">
        <v>261</v>
      </c>
      <c r="O1325" s="199" t="s">
        <v>263</v>
      </c>
      <c r="P1325" s="200">
        <v>3614582.4</v>
      </c>
      <c r="Q1325" s="200">
        <v>0</v>
      </c>
      <c r="R1325" s="200">
        <v>0</v>
      </c>
      <c r="S1325" s="200">
        <f>P1325-Q1325-R1325</f>
        <v>3614582.4</v>
      </c>
      <c r="T1325" s="203">
        <f t="shared" si="381"/>
        <v>6772.6857785272614</v>
      </c>
      <c r="U1325" s="203">
        <v>7167.7162450815058</v>
      </c>
      <c r="V1325" s="210">
        <v>7167.7162450815058</v>
      </c>
      <c r="W1325" s="210">
        <f t="shared" si="402"/>
        <v>7167.7162450815058</v>
      </c>
      <c r="X1325" s="210">
        <f t="shared" si="403"/>
        <v>395.03046655424441</v>
      </c>
      <c r="Y1325" s="205">
        <v>0</v>
      </c>
      <c r="Z1325" s="205">
        <v>0</v>
      </c>
      <c r="AA1325" s="231">
        <v>0</v>
      </c>
      <c r="AB1325" s="231">
        <v>0</v>
      </c>
      <c r="AC1325" s="231">
        <v>0</v>
      </c>
      <c r="AD1325" s="231">
        <v>0</v>
      </c>
      <c r="AE1325" s="231">
        <v>0</v>
      </c>
      <c r="AF1325" s="211">
        <v>0</v>
      </c>
      <c r="AG1325" s="231">
        <v>429</v>
      </c>
      <c r="AH1325" s="211">
        <f t="shared" si="404"/>
        <v>7167.7162450815058</v>
      </c>
      <c r="AI1325" s="231">
        <v>0</v>
      </c>
      <c r="AJ1325" s="231">
        <v>0</v>
      </c>
      <c r="AK1325" s="231">
        <v>0</v>
      </c>
      <c r="AL1325" s="232">
        <v>0</v>
      </c>
      <c r="AM1325" s="231">
        <v>0</v>
      </c>
      <c r="AN1325" s="231">
        <v>0</v>
      </c>
      <c r="AO1325" s="232">
        <v>0</v>
      </c>
      <c r="AP1325" s="231">
        <v>0</v>
      </c>
      <c r="AQ1325" s="123">
        <v>0</v>
      </c>
      <c r="AR1325" s="123">
        <v>0</v>
      </c>
      <c r="BC1325" s="233"/>
      <c r="BD1325" s="233"/>
      <c r="BE1325" s="233"/>
      <c r="CB1325" s="234"/>
      <c r="DE1325" s="235"/>
      <c r="DU1325" s="236"/>
    </row>
    <row r="1326" spans="1:125" s="204" customFormat="1" ht="36" customHeight="1">
      <c r="B1326" s="197" t="s">
        <v>795</v>
      </c>
      <c r="C1326" s="212"/>
      <c r="D1326" s="199" t="s">
        <v>857</v>
      </c>
      <c r="E1326" s="199" t="s">
        <v>857</v>
      </c>
      <c r="F1326" s="199" t="s">
        <v>857</v>
      </c>
      <c r="G1326" s="199" t="s">
        <v>857</v>
      </c>
      <c r="H1326" s="199" t="s">
        <v>857</v>
      </c>
      <c r="I1326" s="200">
        <f>SUM(I1327:I1330)</f>
        <v>10992.95</v>
      </c>
      <c r="J1326" s="200">
        <f>SUM(J1327:J1330)</f>
        <v>8793.4499999999989</v>
      </c>
      <c r="K1326" s="200">
        <f>SUM(K1327:K1330)</f>
        <v>8407.15</v>
      </c>
      <c r="L1326" s="201">
        <f>SUM(L1327:L1330)</f>
        <v>347</v>
      </c>
      <c r="M1326" s="199" t="s">
        <v>857</v>
      </c>
      <c r="N1326" s="199" t="s">
        <v>857</v>
      </c>
      <c r="O1326" s="202" t="s">
        <v>857</v>
      </c>
      <c r="P1326" s="203">
        <v>30162681.710000001</v>
      </c>
      <c r="Q1326" s="203">
        <f>SUM(Q1327:Q1330)</f>
        <v>0</v>
      </c>
      <c r="R1326" s="203">
        <f>SUM(R1327:R1330)</f>
        <v>0</v>
      </c>
      <c r="S1326" s="203">
        <f>SUM(S1327:S1330)</f>
        <v>30162681.710000001</v>
      </c>
      <c r="T1326" s="203">
        <f t="shared" si="381"/>
        <v>2743.8205131470622</v>
      </c>
      <c r="U1326" s="203">
        <f>MAX(U1327:V1330)</f>
        <v>7531.4364111295681</v>
      </c>
      <c r="W1326" s="217"/>
      <c r="Y1326" s="205">
        <v>0</v>
      </c>
      <c r="Z1326" s="205">
        <v>0</v>
      </c>
      <c r="AA1326" s="205">
        <v>0</v>
      </c>
      <c r="AB1326" s="205">
        <v>0</v>
      </c>
      <c r="AC1326" s="205">
        <v>0</v>
      </c>
      <c r="AD1326" s="205">
        <v>0</v>
      </c>
      <c r="AE1326" s="205">
        <v>0</v>
      </c>
      <c r="AF1326" s="205">
        <v>0</v>
      </c>
      <c r="AG1326" s="205">
        <v>3669.5299999999997</v>
      </c>
      <c r="AH1326" s="205">
        <v>29490326.809999999</v>
      </c>
      <c r="AI1326" s="205">
        <v>0</v>
      </c>
      <c r="AJ1326" s="205">
        <v>0</v>
      </c>
      <c r="AK1326" s="205">
        <v>0</v>
      </c>
      <c r="AL1326" s="205">
        <v>0</v>
      </c>
      <c r="AM1326" s="205">
        <v>0</v>
      </c>
      <c r="AN1326" s="205">
        <v>0</v>
      </c>
      <c r="AO1326" s="205">
        <v>0</v>
      </c>
      <c r="AP1326" s="205">
        <v>0</v>
      </c>
      <c r="AQ1326" s="204">
        <v>0</v>
      </c>
      <c r="AR1326" s="204">
        <v>0</v>
      </c>
    </row>
    <row r="1327" spans="1:125" s="123" customFormat="1" ht="36" customHeight="1">
      <c r="A1327" s="204">
        <v>1</v>
      </c>
      <c r="B1327" s="207">
        <f>SUBTOTAL(103,$A$1027:A1327)</f>
        <v>278</v>
      </c>
      <c r="C1327" s="228" t="s">
        <v>665</v>
      </c>
      <c r="D1327" s="199">
        <v>1985</v>
      </c>
      <c r="E1327" s="199"/>
      <c r="F1327" s="229" t="s">
        <v>262</v>
      </c>
      <c r="G1327" s="199">
        <v>5</v>
      </c>
      <c r="H1327" s="199" t="s">
        <v>297</v>
      </c>
      <c r="I1327" s="200">
        <v>1568.1</v>
      </c>
      <c r="J1327" s="200">
        <v>1442.7</v>
      </c>
      <c r="K1327" s="200">
        <v>1238.7</v>
      </c>
      <c r="L1327" s="230">
        <v>43</v>
      </c>
      <c r="M1327" s="199" t="s">
        <v>260</v>
      </c>
      <c r="N1327" s="199" t="s">
        <v>264</v>
      </c>
      <c r="O1327" s="199" t="s">
        <v>697</v>
      </c>
      <c r="P1327" s="200">
        <v>3004554.3000000003</v>
      </c>
      <c r="Q1327" s="200">
        <v>0</v>
      </c>
      <c r="R1327" s="200">
        <v>0</v>
      </c>
      <c r="S1327" s="200">
        <f>P1327-Q1327-R1327</f>
        <v>3004554.3000000003</v>
      </c>
      <c r="T1327" s="203">
        <f t="shared" si="381"/>
        <v>1916.0476372680316</v>
      </c>
      <c r="U1327" s="203">
        <v>2502.0710413876673</v>
      </c>
      <c r="V1327" s="210">
        <v>2502.0710413876673</v>
      </c>
      <c r="W1327" s="210">
        <f t="shared" ref="W1327:W1330" si="405">Y1327+Z1327+AA1327+AB1327+AC1327+AF1327+AH1327+AJ1327+AL1327+AN1327+AO1327+AP1327+AQ1327+AR1327</f>
        <v>2502.0710413876673</v>
      </c>
      <c r="X1327" s="210">
        <f t="shared" ref="X1327:X1330" si="406">U1327-T1327</f>
        <v>586.02340411963564</v>
      </c>
      <c r="Y1327" s="205">
        <v>0</v>
      </c>
      <c r="Z1327" s="205">
        <v>0</v>
      </c>
      <c r="AA1327" s="231">
        <v>0</v>
      </c>
      <c r="AB1327" s="231">
        <v>0</v>
      </c>
      <c r="AC1327" s="231">
        <v>0</v>
      </c>
      <c r="AD1327" s="231">
        <v>0</v>
      </c>
      <c r="AE1327" s="231">
        <v>0</v>
      </c>
      <c r="AF1327" s="211">
        <v>0</v>
      </c>
      <c r="AG1327" s="231">
        <v>440</v>
      </c>
      <c r="AH1327" s="211">
        <f t="shared" ref="AH1327:AH1330" si="407">8917.04*AG1327/I1327</f>
        <v>2502.0710413876673</v>
      </c>
      <c r="AI1327" s="231">
        <v>0</v>
      </c>
      <c r="AJ1327" s="231">
        <v>0</v>
      </c>
      <c r="AK1327" s="231">
        <v>0</v>
      </c>
      <c r="AL1327" s="232">
        <v>0</v>
      </c>
      <c r="AM1327" s="231">
        <v>0</v>
      </c>
      <c r="AN1327" s="231">
        <v>0</v>
      </c>
      <c r="AO1327" s="232">
        <v>0</v>
      </c>
      <c r="AP1327" s="231">
        <v>0</v>
      </c>
      <c r="AQ1327" s="123">
        <v>0</v>
      </c>
      <c r="AR1327" s="123">
        <v>0</v>
      </c>
      <c r="BC1327" s="233"/>
      <c r="BD1327" s="233"/>
      <c r="BE1327" s="233"/>
      <c r="CB1327" s="234"/>
      <c r="DE1327" s="235"/>
      <c r="DU1327" s="236"/>
    </row>
    <row r="1328" spans="1:125" s="123" customFormat="1" ht="36" customHeight="1">
      <c r="A1328" s="204">
        <v>1</v>
      </c>
      <c r="B1328" s="207">
        <f>SUBTOTAL(103,$A$1027:A1328)</f>
        <v>279</v>
      </c>
      <c r="C1328" s="228" t="s">
        <v>663</v>
      </c>
      <c r="D1328" s="199">
        <v>1988</v>
      </c>
      <c r="E1328" s="199" t="s">
        <v>699</v>
      </c>
      <c r="F1328" s="229" t="s">
        <v>262</v>
      </c>
      <c r="G1328" s="199">
        <v>2</v>
      </c>
      <c r="H1328" s="199" t="s">
        <v>298</v>
      </c>
      <c r="I1328" s="200">
        <v>615.9</v>
      </c>
      <c r="J1328" s="200">
        <v>368</v>
      </c>
      <c r="K1328" s="200">
        <v>368</v>
      </c>
      <c r="L1328" s="230">
        <v>18</v>
      </c>
      <c r="M1328" s="199" t="s">
        <v>260</v>
      </c>
      <c r="N1328" s="199" t="s">
        <v>264</v>
      </c>
      <c r="O1328" s="199" t="s">
        <v>697</v>
      </c>
      <c r="P1328" s="200">
        <v>3572449.04</v>
      </c>
      <c r="Q1328" s="200">
        <v>0</v>
      </c>
      <c r="R1328" s="200">
        <v>0</v>
      </c>
      <c r="S1328" s="200">
        <f>P1328-Q1328-R1328</f>
        <v>3572449.04</v>
      </c>
      <c r="T1328" s="203">
        <f t="shared" si="381"/>
        <v>5800.3718785517131</v>
      </c>
      <c r="U1328" s="203">
        <v>6022.8748822860862</v>
      </c>
      <c r="V1328" s="210">
        <v>6022.8748822860862</v>
      </c>
      <c r="W1328" s="210">
        <f t="shared" si="405"/>
        <v>6022.8748822860862</v>
      </c>
      <c r="X1328" s="210">
        <f t="shared" si="406"/>
        <v>222.50300373437312</v>
      </c>
      <c r="Y1328" s="205">
        <v>0</v>
      </c>
      <c r="Z1328" s="205">
        <v>0</v>
      </c>
      <c r="AA1328" s="231">
        <v>0</v>
      </c>
      <c r="AB1328" s="231">
        <v>0</v>
      </c>
      <c r="AC1328" s="231">
        <v>0</v>
      </c>
      <c r="AD1328" s="231">
        <v>0</v>
      </c>
      <c r="AE1328" s="231">
        <v>0</v>
      </c>
      <c r="AF1328" s="211">
        <v>0</v>
      </c>
      <c r="AG1328" s="231">
        <v>416</v>
      </c>
      <c r="AH1328" s="211">
        <f t="shared" si="407"/>
        <v>6022.8748822860862</v>
      </c>
      <c r="AI1328" s="231">
        <v>0</v>
      </c>
      <c r="AJ1328" s="231">
        <v>0</v>
      </c>
      <c r="AK1328" s="231">
        <v>0</v>
      </c>
      <c r="AL1328" s="232">
        <v>0</v>
      </c>
      <c r="AM1328" s="231">
        <v>0</v>
      </c>
      <c r="AN1328" s="231">
        <v>0</v>
      </c>
      <c r="AO1328" s="232">
        <v>0</v>
      </c>
      <c r="AP1328" s="231">
        <v>0</v>
      </c>
      <c r="AQ1328" s="123">
        <v>0</v>
      </c>
      <c r="AR1328" s="123">
        <v>0</v>
      </c>
      <c r="BC1328" s="233"/>
      <c r="BD1328" s="233"/>
      <c r="BE1328" s="233"/>
      <c r="CB1328" s="234"/>
      <c r="DE1328" s="235"/>
      <c r="DU1328" s="236"/>
    </row>
    <row r="1329" spans="1:125" s="204" customFormat="1" ht="36" customHeight="1">
      <c r="A1329" s="204">
        <v>1</v>
      </c>
      <c r="B1329" s="207">
        <f>SUBTOTAL(103,$A$1027:A1329)</f>
        <v>280</v>
      </c>
      <c r="C1329" s="197" t="s">
        <v>664</v>
      </c>
      <c r="D1329" s="199">
        <v>1973</v>
      </c>
      <c r="E1329" s="199">
        <v>1973</v>
      </c>
      <c r="F1329" s="208" t="s">
        <v>312</v>
      </c>
      <c r="G1329" s="199">
        <v>5</v>
      </c>
      <c r="H1329" s="199" t="s">
        <v>2188</v>
      </c>
      <c r="I1329" s="200">
        <v>7845.75</v>
      </c>
      <c r="J1329" s="200">
        <v>6103.15</v>
      </c>
      <c r="K1329" s="200">
        <v>5920.85</v>
      </c>
      <c r="L1329" s="209">
        <v>252</v>
      </c>
      <c r="M1329" s="199" t="s">
        <v>260</v>
      </c>
      <c r="N1329" s="199" t="s">
        <v>264</v>
      </c>
      <c r="O1329" s="202" t="s">
        <v>697</v>
      </c>
      <c r="P1329" s="203">
        <v>16731200</v>
      </c>
      <c r="Q1329" s="203">
        <v>0</v>
      </c>
      <c r="R1329" s="203">
        <v>0</v>
      </c>
      <c r="S1329" s="203">
        <f>P1329-Q1329-R1329</f>
        <v>16731200</v>
      </c>
      <c r="T1329" s="203">
        <f t="shared" ref="T1329:T1330" si="408">P1329/I1329</f>
        <v>2132.5176050728101</v>
      </c>
      <c r="U1329" s="203">
        <v>2273.087977567473</v>
      </c>
      <c r="V1329" s="210">
        <v>2273.087977567473</v>
      </c>
      <c r="W1329" s="210">
        <f t="shared" si="405"/>
        <v>2273.087977567473</v>
      </c>
      <c r="X1329" s="210">
        <f t="shared" si="406"/>
        <v>140.57037249466293</v>
      </c>
      <c r="Y1329" s="205">
        <v>0</v>
      </c>
      <c r="Z1329" s="205">
        <v>0</v>
      </c>
      <c r="AA1329" s="205">
        <v>0</v>
      </c>
      <c r="AB1329" s="205">
        <v>0</v>
      </c>
      <c r="AC1329" s="205">
        <v>0</v>
      </c>
      <c r="AD1329" s="205">
        <v>0</v>
      </c>
      <c r="AE1329" s="205">
        <v>0</v>
      </c>
      <c r="AF1329" s="211">
        <v>0</v>
      </c>
      <c r="AG1329" s="205">
        <v>2000</v>
      </c>
      <c r="AH1329" s="211">
        <f t="shared" si="407"/>
        <v>2273.087977567473</v>
      </c>
      <c r="AI1329" s="205">
        <v>0</v>
      </c>
      <c r="AJ1329" s="205">
        <v>0</v>
      </c>
      <c r="AK1329" s="205">
        <v>0</v>
      </c>
      <c r="AL1329" s="211">
        <v>0</v>
      </c>
      <c r="AM1329" s="205">
        <v>0</v>
      </c>
      <c r="AN1329" s="205">
        <v>0</v>
      </c>
      <c r="AO1329" s="211">
        <v>0</v>
      </c>
      <c r="AP1329" s="205">
        <v>0</v>
      </c>
      <c r="AQ1329" s="204">
        <v>0</v>
      </c>
      <c r="AR1329" s="204">
        <v>0</v>
      </c>
    </row>
    <row r="1330" spans="1:125" s="204" customFormat="1" ht="36" customHeight="1">
      <c r="A1330" s="204">
        <v>1</v>
      </c>
      <c r="B1330" s="207">
        <f>SUBTOTAL(103,$A$1027:A1330)</f>
        <v>281</v>
      </c>
      <c r="C1330" s="228" t="s">
        <v>2367</v>
      </c>
      <c r="D1330" s="199">
        <v>1981</v>
      </c>
      <c r="E1330" s="199"/>
      <c r="F1330" s="229" t="s">
        <v>262</v>
      </c>
      <c r="G1330" s="199">
        <v>2</v>
      </c>
      <c r="H1330" s="199">
        <v>3</v>
      </c>
      <c r="I1330" s="200">
        <v>963.2</v>
      </c>
      <c r="J1330" s="200">
        <v>879.6</v>
      </c>
      <c r="K1330" s="200">
        <v>879.6</v>
      </c>
      <c r="L1330" s="216">
        <v>34</v>
      </c>
      <c r="M1330" s="199" t="s">
        <v>260</v>
      </c>
      <c r="N1330" s="199" t="s">
        <v>264</v>
      </c>
      <c r="O1330" s="199" t="s">
        <v>2368</v>
      </c>
      <c r="P1330" s="200">
        <v>6854478.3700000001</v>
      </c>
      <c r="Q1330" s="200">
        <v>0</v>
      </c>
      <c r="R1330" s="200">
        <v>0</v>
      </c>
      <c r="S1330" s="200">
        <f>P1330-R1330</f>
        <v>6854478.3700000001</v>
      </c>
      <c r="T1330" s="203">
        <f t="shared" si="408"/>
        <v>7116.3604339700996</v>
      </c>
      <c r="U1330" s="203">
        <f>W1330</f>
        <v>7531.4364111295681</v>
      </c>
      <c r="V1330" s="210">
        <f>W1330</f>
        <v>7531.4364111295681</v>
      </c>
      <c r="W1330" s="210">
        <f t="shared" si="405"/>
        <v>7531.4364111295681</v>
      </c>
      <c r="X1330" s="210">
        <f t="shared" si="406"/>
        <v>415.07597715946849</v>
      </c>
      <c r="Y1330" s="205">
        <v>0</v>
      </c>
      <c r="Z1330" s="205">
        <v>0</v>
      </c>
      <c r="AA1330" s="205">
        <v>0</v>
      </c>
      <c r="AB1330" s="205">
        <v>0</v>
      </c>
      <c r="AC1330" s="205">
        <v>0</v>
      </c>
      <c r="AD1330" s="205">
        <v>0</v>
      </c>
      <c r="AE1330" s="205">
        <v>0</v>
      </c>
      <c r="AF1330" s="211">
        <v>0</v>
      </c>
      <c r="AG1330" s="205">
        <v>813.53</v>
      </c>
      <c r="AH1330" s="211">
        <f t="shared" si="407"/>
        <v>7531.4364111295681</v>
      </c>
      <c r="AI1330" s="205">
        <v>0</v>
      </c>
      <c r="AJ1330" s="205">
        <v>0</v>
      </c>
      <c r="AK1330" s="205">
        <v>0</v>
      </c>
      <c r="AL1330" s="211">
        <v>0</v>
      </c>
      <c r="AM1330" s="205">
        <v>0</v>
      </c>
      <c r="AN1330" s="205">
        <v>0</v>
      </c>
      <c r="AO1330" s="211">
        <v>0</v>
      </c>
      <c r="AP1330" s="205">
        <v>0</v>
      </c>
      <c r="AQ1330" s="204">
        <v>0</v>
      </c>
      <c r="AR1330" s="204">
        <v>0</v>
      </c>
    </row>
    <row r="1331" spans="1:125" s="204" customFormat="1" ht="36" customHeight="1">
      <c r="B1331" s="197" t="s">
        <v>837</v>
      </c>
      <c r="C1331" s="197"/>
      <c r="D1331" s="199" t="s">
        <v>857</v>
      </c>
      <c r="E1331" s="199" t="s">
        <v>857</v>
      </c>
      <c r="F1331" s="199" t="s">
        <v>857</v>
      </c>
      <c r="G1331" s="199" t="s">
        <v>857</v>
      </c>
      <c r="H1331" s="199" t="s">
        <v>857</v>
      </c>
      <c r="I1331" s="200">
        <f>SUM(I1332:I1333)</f>
        <v>1619.7</v>
      </c>
      <c r="J1331" s="200">
        <f>SUM(J1332:J1333)</f>
        <v>1552.8000000000002</v>
      </c>
      <c r="K1331" s="200">
        <f>SUM(K1332:K1333)</f>
        <v>1552.8000000000002</v>
      </c>
      <c r="L1331" s="201">
        <f>SUM(L1332:L1333)</f>
        <v>54</v>
      </c>
      <c r="M1331" s="199" t="s">
        <v>857</v>
      </c>
      <c r="N1331" s="199" t="s">
        <v>857</v>
      </c>
      <c r="O1331" s="202" t="s">
        <v>857</v>
      </c>
      <c r="P1331" s="203">
        <v>13280310.51</v>
      </c>
      <c r="Q1331" s="203">
        <f>SUM(Q1332:Q1333)</f>
        <v>0</v>
      </c>
      <c r="R1331" s="203">
        <f>SUM(R1332:R1333)</f>
        <v>0</v>
      </c>
      <c r="S1331" s="203">
        <f>SUM(S1332:S1333)</f>
        <v>13280310.51</v>
      </c>
      <c r="T1331" s="203">
        <f t="shared" si="381"/>
        <v>8199.2409149842551</v>
      </c>
      <c r="U1331" s="203">
        <f>MAX(U1332:U1333)</f>
        <v>9724.1439476553987</v>
      </c>
      <c r="W1331" s="217"/>
      <c r="Y1331" s="205">
        <v>0</v>
      </c>
      <c r="Z1331" s="205">
        <v>0</v>
      </c>
      <c r="AA1331" s="205">
        <v>0</v>
      </c>
      <c r="AB1331" s="205">
        <v>0</v>
      </c>
      <c r="AC1331" s="205">
        <v>0</v>
      </c>
      <c r="AD1331" s="205">
        <v>0</v>
      </c>
      <c r="AE1331" s="205">
        <v>0</v>
      </c>
      <c r="AF1331" s="205">
        <v>0</v>
      </c>
      <c r="AG1331" s="205">
        <v>1575.8</v>
      </c>
      <c r="AH1331" s="205">
        <v>12965823.17</v>
      </c>
      <c r="AI1331" s="205">
        <v>0</v>
      </c>
      <c r="AJ1331" s="205">
        <v>0</v>
      </c>
      <c r="AK1331" s="205">
        <v>0</v>
      </c>
      <c r="AL1331" s="205">
        <v>0</v>
      </c>
      <c r="AM1331" s="205">
        <v>0</v>
      </c>
      <c r="AN1331" s="205">
        <v>0</v>
      </c>
      <c r="AO1331" s="205">
        <v>0</v>
      </c>
      <c r="AP1331" s="205">
        <v>0</v>
      </c>
      <c r="AQ1331" s="204">
        <v>0</v>
      </c>
      <c r="AR1331" s="204">
        <v>0</v>
      </c>
    </row>
    <row r="1332" spans="1:125" s="123" customFormat="1" ht="36" customHeight="1">
      <c r="A1332" s="204">
        <v>1</v>
      </c>
      <c r="B1332" s="207">
        <f>SUBTOTAL(103,$A$1027:A1332)</f>
        <v>282</v>
      </c>
      <c r="C1332" s="228" t="s">
        <v>671</v>
      </c>
      <c r="D1332" s="199">
        <v>1995</v>
      </c>
      <c r="E1332" s="199"/>
      <c r="F1332" s="229" t="s">
        <v>262</v>
      </c>
      <c r="G1332" s="199">
        <v>2</v>
      </c>
      <c r="H1332" s="199" t="s">
        <v>306</v>
      </c>
      <c r="I1332" s="200">
        <v>1069.5</v>
      </c>
      <c r="J1332" s="200">
        <v>1035.2</v>
      </c>
      <c r="K1332" s="200">
        <v>1035.2</v>
      </c>
      <c r="L1332" s="230">
        <v>34</v>
      </c>
      <c r="M1332" s="199" t="s">
        <v>260</v>
      </c>
      <c r="N1332" s="199" t="s">
        <v>261</v>
      </c>
      <c r="O1332" s="199" t="s">
        <v>263</v>
      </c>
      <c r="P1332" s="200">
        <v>8344950.5099999998</v>
      </c>
      <c r="Q1332" s="200">
        <v>0</v>
      </c>
      <c r="R1332" s="200">
        <v>0</v>
      </c>
      <c r="S1332" s="200">
        <f>P1332-Q1332-R1332</f>
        <v>8344950.5099999998</v>
      </c>
      <c r="T1332" s="203">
        <f t="shared" si="381"/>
        <v>7802.6652734922864</v>
      </c>
      <c r="U1332" s="203">
        <v>8135.8089125759716</v>
      </c>
      <c r="V1332" s="210">
        <v>8135.8089125759716</v>
      </c>
      <c r="W1332" s="210">
        <f t="shared" ref="W1332:W1333" si="409">Y1332+Z1332+AA1332+AB1332+AC1332+AF1332+AH1332+AJ1332+AL1332+AN1332+AO1332+AP1332+AQ1332+AR1332</f>
        <v>8135.8089125759716</v>
      </c>
      <c r="X1332" s="210">
        <f t="shared" ref="X1332:X1333" si="410">U1332-T1332</f>
        <v>333.14363908368523</v>
      </c>
      <c r="Y1332" s="205">
        <v>0</v>
      </c>
      <c r="Z1332" s="205">
        <v>0</v>
      </c>
      <c r="AA1332" s="231">
        <v>0</v>
      </c>
      <c r="AB1332" s="231">
        <v>0</v>
      </c>
      <c r="AC1332" s="231">
        <v>0</v>
      </c>
      <c r="AD1332" s="231">
        <v>0</v>
      </c>
      <c r="AE1332" s="231">
        <v>0</v>
      </c>
      <c r="AF1332" s="211">
        <v>0</v>
      </c>
      <c r="AG1332" s="231">
        <v>975.8</v>
      </c>
      <c r="AH1332" s="211">
        <f t="shared" ref="AH1332:AH1333" si="411">8917.04*AG1332/I1332</f>
        <v>8135.8089125759716</v>
      </c>
      <c r="AI1332" s="231">
        <v>0</v>
      </c>
      <c r="AJ1332" s="231">
        <v>0</v>
      </c>
      <c r="AK1332" s="231">
        <v>0</v>
      </c>
      <c r="AL1332" s="232">
        <v>0</v>
      </c>
      <c r="AM1332" s="231">
        <v>0</v>
      </c>
      <c r="AN1332" s="231">
        <v>0</v>
      </c>
      <c r="AO1332" s="232">
        <v>0</v>
      </c>
      <c r="AP1332" s="231">
        <v>0</v>
      </c>
      <c r="AQ1332" s="123">
        <v>0</v>
      </c>
      <c r="AR1332" s="123">
        <v>0</v>
      </c>
      <c r="BC1332" s="233"/>
      <c r="BD1332" s="233"/>
      <c r="BE1332" s="233"/>
      <c r="CB1332" s="234"/>
      <c r="DE1332" s="235"/>
      <c r="DU1332" s="236"/>
    </row>
    <row r="1333" spans="1:125" s="204" customFormat="1" ht="36" customHeight="1">
      <c r="A1333" s="204">
        <v>1</v>
      </c>
      <c r="B1333" s="207">
        <f>SUBTOTAL(103,$A$1027:A1333)</f>
        <v>283</v>
      </c>
      <c r="C1333" s="197" t="s">
        <v>670</v>
      </c>
      <c r="D1333" s="199">
        <v>1970</v>
      </c>
      <c r="E1333" s="199"/>
      <c r="F1333" s="208" t="s">
        <v>262</v>
      </c>
      <c r="G1333" s="199">
        <v>2</v>
      </c>
      <c r="H1333" s="199" t="s">
        <v>297</v>
      </c>
      <c r="I1333" s="200">
        <v>550.20000000000005</v>
      </c>
      <c r="J1333" s="200">
        <v>517.6</v>
      </c>
      <c r="K1333" s="200">
        <v>517.6</v>
      </c>
      <c r="L1333" s="209">
        <v>20</v>
      </c>
      <c r="M1333" s="199" t="s">
        <v>260</v>
      </c>
      <c r="N1333" s="199" t="s">
        <v>261</v>
      </c>
      <c r="O1333" s="202" t="s">
        <v>263</v>
      </c>
      <c r="P1333" s="203">
        <v>4935360</v>
      </c>
      <c r="Q1333" s="203">
        <v>0</v>
      </c>
      <c r="R1333" s="203">
        <v>0</v>
      </c>
      <c r="S1333" s="203">
        <f>P1333-Q1333-R1333</f>
        <v>4935360</v>
      </c>
      <c r="T1333" s="203">
        <f t="shared" si="381"/>
        <v>8970.119956379498</v>
      </c>
      <c r="U1333" s="203">
        <v>9724.1439476553987</v>
      </c>
      <c r="V1333" s="210">
        <v>9724.1439476553987</v>
      </c>
      <c r="W1333" s="210">
        <f t="shared" si="409"/>
        <v>9724.1439476553987</v>
      </c>
      <c r="X1333" s="210">
        <f t="shared" si="410"/>
        <v>754.0239912759007</v>
      </c>
      <c r="Y1333" s="205">
        <v>0</v>
      </c>
      <c r="Z1333" s="205">
        <v>0</v>
      </c>
      <c r="AA1333" s="205">
        <v>0</v>
      </c>
      <c r="AB1333" s="205">
        <v>0</v>
      </c>
      <c r="AC1333" s="205">
        <v>0</v>
      </c>
      <c r="AD1333" s="205">
        <v>0</v>
      </c>
      <c r="AE1333" s="205">
        <v>0</v>
      </c>
      <c r="AF1333" s="211">
        <v>0</v>
      </c>
      <c r="AG1333" s="205">
        <v>600</v>
      </c>
      <c r="AH1333" s="211">
        <f t="shared" si="411"/>
        <v>9724.1439476553987</v>
      </c>
      <c r="AI1333" s="205">
        <v>0</v>
      </c>
      <c r="AJ1333" s="205">
        <v>0</v>
      </c>
      <c r="AK1333" s="205">
        <v>0</v>
      </c>
      <c r="AL1333" s="211">
        <v>0</v>
      </c>
      <c r="AM1333" s="205">
        <v>0</v>
      </c>
      <c r="AN1333" s="205">
        <v>0</v>
      </c>
      <c r="AO1333" s="211">
        <v>0</v>
      </c>
      <c r="AP1333" s="205">
        <v>0</v>
      </c>
      <c r="AQ1333" s="204">
        <v>0</v>
      </c>
      <c r="AR1333" s="204">
        <v>0</v>
      </c>
    </row>
    <row r="1334" spans="1:125" s="204" customFormat="1" ht="36" customHeight="1">
      <c r="B1334" s="197" t="s">
        <v>796</v>
      </c>
      <c r="C1334" s="197"/>
      <c r="D1334" s="199" t="s">
        <v>857</v>
      </c>
      <c r="E1334" s="199" t="s">
        <v>857</v>
      </c>
      <c r="F1334" s="199" t="s">
        <v>857</v>
      </c>
      <c r="G1334" s="199" t="s">
        <v>857</v>
      </c>
      <c r="H1334" s="199" t="s">
        <v>857</v>
      </c>
      <c r="I1334" s="200">
        <f>SUM(I1335:I1337)</f>
        <v>7109.9</v>
      </c>
      <c r="J1334" s="200">
        <f>SUM(J1335:J1337)</f>
        <v>5229.7999999999993</v>
      </c>
      <c r="K1334" s="200">
        <f>SUM(K1335:K1337)</f>
        <v>3960.2</v>
      </c>
      <c r="L1334" s="201">
        <f>SUM(L1335:L1337)</f>
        <v>209</v>
      </c>
      <c r="M1334" s="199" t="s">
        <v>857</v>
      </c>
      <c r="N1334" s="199" t="s">
        <v>857</v>
      </c>
      <c r="O1334" s="202" t="s">
        <v>857</v>
      </c>
      <c r="P1334" s="203">
        <v>7049389.3799999999</v>
      </c>
      <c r="Q1334" s="203">
        <f>SUM(Q1335:Q1337)</f>
        <v>0</v>
      </c>
      <c r="R1334" s="203">
        <f>SUM(R1335:R1337)</f>
        <v>0</v>
      </c>
      <c r="S1334" s="203">
        <f>SUM(S1335:S1337)</f>
        <v>7049389.3799999999</v>
      </c>
      <c r="T1334" s="203">
        <f t="shared" si="381"/>
        <v>991.48924457446662</v>
      </c>
      <c r="U1334" s="203">
        <f>MAX(U1335:U1337)</f>
        <v>5187.0749751408694</v>
      </c>
      <c r="W1334" s="217"/>
      <c r="Y1334" s="205">
        <v>350000</v>
      </c>
      <c r="Z1334" s="205">
        <v>0</v>
      </c>
      <c r="AA1334" s="205">
        <v>0</v>
      </c>
      <c r="AB1334" s="205">
        <v>0</v>
      </c>
      <c r="AC1334" s="205">
        <v>0</v>
      </c>
      <c r="AD1334" s="205">
        <v>0</v>
      </c>
      <c r="AE1334" s="205">
        <v>0</v>
      </c>
      <c r="AF1334" s="205">
        <v>0</v>
      </c>
      <c r="AG1334" s="205">
        <v>702</v>
      </c>
      <c r="AH1334" s="205">
        <v>5709134.1900000004</v>
      </c>
      <c r="AI1334" s="205">
        <v>0</v>
      </c>
      <c r="AJ1334" s="205">
        <v>0</v>
      </c>
      <c r="AK1334" s="205">
        <v>1040</v>
      </c>
      <c r="AL1334" s="205">
        <v>629919.39</v>
      </c>
      <c r="AM1334" s="205">
        <v>0</v>
      </c>
      <c r="AN1334" s="205">
        <v>0</v>
      </c>
      <c r="AO1334" s="205">
        <v>0</v>
      </c>
      <c r="AP1334" s="205">
        <v>0</v>
      </c>
      <c r="AQ1334" s="204">
        <v>0</v>
      </c>
      <c r="AR1334" s="204">
        <v>0</v>
      </c>
    </row>
    <row r="1335" spans="1:125" s="204" customFormat="1" ht="36" customHeight="1">
      <c r="A1335" s="204">
        <v>1</v>
      </c>
      <c r="B1335" s="207">
        <f>SUBTOTAL(103,$A$1027:A1335)</f>
        <v>284</v>
      </c>
      <c r="C1335" s="197" t="s">
        <v>667</v>
      </c>
      <c r="D1335" s="199">
        <v>1973</v>
      </c>
      <c r="E1335" s="199">
        <v>2006</v>
      </c>
      <c r="F1335" s="208" t="s">
        <v>262</v>
      </c>
      <c r="G1335" s="199">
        <v>3</v>
      </c>
      <c r="H1335" s="199" t="s">
        <v>297</v>
      </c>
      <c r="I1335" s="200">
        <v>1206.8</v>
      </c>
      <c r="J1335" s="200">
        <v>1107.8</v>
      </c>
      <c r="K1335" s="200">
        <v>1107.8</v>
      </c>
      <c r="L1335" s="209">
        <v>30</v>
      </c>
      <c r="M1335" s="199" t="s">
        <v>260</v>
      </c>
      <c r="N1335" s="199" t="s">
        <v>264</v>
      </c>
      <c r="O1335" s="202" t="s">
        <v>698</v>
      </c>
      <c r="P1335" s="203">
        <v>5794771.2000000002</v>
      </c>
      <c r="Q1335" s="203">
        <v>0</v>
      </c>
      <c r="R1335" s="203">
        <v>0</v>
      </c>
      <c r="S1335" s="203">
        <f>P1335-Q1335-R1335</f>
        <v>5794771.2000000002</v>
      </c>
      <c r="T1335" s="203">
        <f t="shared" si="381"/>
        <v>4801.7659927079885</v>
      </c>
      <c r="U1335" s="203">
        <v>5187.0749751408694</v>
      </c>
      <c r="V1335" s="210">
        <v>5187.0749751408694</v>
      </c>
      <c r="W1335" s="210">
        <f t="shared" ref="W1335:W1337" si="412">Y1335+Z1335+AA1335+AB1335+AC1335+AF1335+AH1335+AJ1335+AL1335+AN1335+AO1335+AP1335+AQ1335+AR1335</f>
        <v>5187.0749751408694</v>
      </c>
      <c r="X1335" s="210">
        <f t="shared" ref="X1335:X1337" si="413">U1335-T1335</f>
        <v>385.30898243288084</v>
      </c>
      <c r="Y1335" s="205">
        <v>0</v>
      </c>
      <c r="Z1335" s="205">
        <v>0</v>
      </c>
      <c r="AA1335" s="205">
        <v>0</v>
      </c>
      <c r="AB1335" s="205">
        <v>0</v>
      </c>
      <c r="AC1335" s="205">
        <v>0</v>
      </c>
      <c r="AD1335" s="205">
        <v>0</v>
      </c>
      <c r="AE1335" s="205">
        <v>0</v>
      </c>
      <c r="AF1335" s="211">
        <v>0</v>
      </c>
      <c r="AG1335" s="205">
        <v>702</v>
      </c>
      <c r="AH1335" s="211">
        <f>8917.04*AG1335/I1335</f>
        <v>5187.0749751408694</v>
      </c>
      <c r="AI1335" s="205">
        <v>0</v>
      </c>
      <c r="AJ1335" s="205">
        <v>0</v>
      </c>
      <c r="AK1335" s="205">
        <v>0</v>
      </c>
      <c r="AL1335" s="211">
        <v>0</v>
      </c>
      <c r="AM1335" s="205">
        <v>0</v>
      </c>
      <c r="AN1335" s="205">
        <v>0</v>
      </c>
      <c r="AO1335" s="211">
        <v>0</v>
      </c>
      <c r="AP1335" s="205">
        <v>0</v>
      </c>
      <c r="AQ1335" s="204">
        <v>0</v>
      </c>
      <c r="AR1335" s="204">
        <v>0</v>
      </c>
    </row>
    <row r="1336" spans="1:125" s="204" customFormat="1" ht="36" customHeight="1">
      <c r="A1336" s="204">
        <v>1</v>
      </c>
      <c r="B1336" s="207">
        <f>SUBTOTAL(103,$A$1027:A1336)</f>
        <v>285</v>
      </c>
      <c r="C1336" s="197" t="s">
        <v>1878</v>
      </c>
      <c r="D1336" s="199">
        <v>1994</v>
      </c>
      <c r="E1336" s="199"/>
      <c r="F1336" s="208" t="s">
        <v>1527</v>
      </c>
      <c r="G1336" s="199" t="s">
        <v>297</v>
      </c>
      <c r="H1336" s="199" t="s">
        <v>302</v>
      </c>
      <c r="I1336" s="200">
        <v>1922</v>
      </c>
      <c r="J1336" s="200">
        <v>1573.4</v>
      </c>
      <c r="K1336" s="200">
        <v>1573.4</v>
      </c>
      <c r="L1336" s="209">
        <v>41</v>
      </c>
      <c r="M1336" s="199" t="s">
        <v>260</v>
      </c>
      <c r="N1336" s="199" t="s">
        <v>264</v>
      </c>
      <c r="O1336" s="202" t="s">
        <v>2194</v>
      </c>
      <c r="P1336" s="203">
        <v>769368.18</v>
      </c>
      <c r="Q1336" s="203">
        <v>0</v>
      </c>
      <c r="R1336" s="203">
        <v>0</v>
      </c>
      <c r="S1336" s="203">
        <f>P1336-R1336-Q1336</f>
        <v>769368.18</v>
      </c>
      <c r="T1336" s="203">
        <f t="shared" si="381"/>
        <v>400.29561914672217</v>
      </c>
      <c r="U1336" s="203">
        <v>3813.7914672216443</v>
      </c>
      <c r="V1336" s="210">
        <v>3813.7914672216443</v>
      </c>
      <c r="W1336" s="210">
        <f t="shared" si="412"/>
        <v>3813.7914672216443</v>
      </c>
      <c r="X1336" s="210">
        <f t="shared" si="413"/>
        <v>3413.4958480749219</v>
      </c>
      <c r="Y1336" s="205">
        <v>0</v>
      </c>
      <c r="Z1336" s="205">
        <v>0</v>
      </c>
      <c r="AA1336" s="205">
        <v>0</v>
      </c>
      <c r="AB1336" s="205">
        <v>0</v>
      </c>
      <c r="AC1336" s="205">
        <v>0</v>
      </c>
      <c r="AD1336" s="205">
        <v>0</v>
      </c>
      <c r="AE1336" s="205">
        <v>0</v>
      </c>
      <c r="AF1336" s="211">
        <v>0</v>
      </c>
      <c r="AG1336" s="205">
        <v>0</v>
      </c>
      <c r="AH1336" s="205">
        <v>0</v>
      </c>
      <c r="AI1336" s="205">
        <v>0</v>
      </c>
      <c r="AJ1336" s="205">
        <v>0</v>
      </c>
      <c r="AK1336" s="205">
        <v>1040</v>
      </c>
      <c r="AL1336" s="211">
        <f>7048.18*AK1336/I1336</f>
        <v>3813.7914672216443</v>
      </c>
      <c r="AM1336" s="205">
        <v>0</v>
      </c>
      <c r="AN1336" s="205">
        <v>0</v>
      </c>
      <c r="AO1336" s="211">
        <v>0</v>
      </c>
      <c r="AP1336" s="205">
        <v>0</v>
      </c>
      <c r="AQ1336" s="204">
        <v>0</v>
      </c>
      <c r="AR1336" s="204">
        <v>0</v>
      </c>
    </row>
    <row r="1337" spans="1:125" s="204" customFormat="1" ht="36" customHeight="1">
      <c r="A1337" s="204">
        <v>1</v>
      </c>
      <c r="B1337" s="207">
        <f>SUBTOTAL(103,$A$1027:A1337)</f>
        <v>286</v>
      </c>
      <c r="C1337" s="197" t="s">
        <v>1177</v>
      </c>
      <c r="D1337" s="199">
        <v>1975</v>
      </c>
      <c r="E1337" s="199">
        <v>2015</v>
      </c>
      <c r="F1337" s="208" t="s">
        <v>262</v>
      </c>
      <c r="G1337" s="199">
        <v>3</v>
      </c>
      <c r="H1337" s="199" t="s">
        <v>297</v>
      </c>
      <c r="I1337" s="200">
        <v>3981.1</v>
      </c>
      <c r="J1337" s="200">
        <v>2548.6</v>
      </c>
      <c r="K1337" s="200">
        <v>1279</v>
      </c>
      <c r="L1337" s="209">
        <v>138</v>
      </c>
      <c r="M1337" s="199" t="s">
        <v>260</v>
      </c>
      <c r="N1337" s="199" t="s">
        <v>264</v>
      </c>
      <c r="O1337" s="202" t="s">
        <v>695</v>
      </c>
      <c r="P1337" s="203">
        <v>485250</v>
      </c>
      <c r="Q1337" s="203">
        <v>0</v>
      </c>
      <c r="R1337" s="203">
        <v>0</v>
      </c>
      <c r="S1337" s="203">
        <f>P1337-R1337-Q1337</f>
        <v>485250</v>
      </c>
      <c r="T1337" s="203">
        <f t="shared" si="381"/>
        <v>121.88842279771923</v>
      </c>
      <c r="U1337" s="203">
        <v>121.88842279771923</v>
      </c>
      <c r="V1337" s="210">
        <f>W1337</f>
        <v>113.09</v>
      </c>
      <c r="W1337" s="210">
        <f t="shared" si="412"/>
        <v>113.09</v>
      </c>
      <c r="X1337" s="210">
        <f t="shared" si="413"/>
        <v>0</v>
      </c>
      <c r="Y1337" s="205">
        <v>113.09</v>
      </c>
      <c r="Z1337" s="205">
        <v>0</v>
      </c>
      <c r="AA1337" s="205">
        <v>0</v>
      </c>
      <c r="AB1337" s="205">
        <v>0</v>
      </c>
      <c r="AC1337" s="205">
        <v>0</v>
      </c>
      <c r="AD1337" s="205">
        <v>0</v>
      </c>
      <c r="AE1337" s="205">
        <v>0</v>
      </c>
      <c r="AF1337" s="211">
        <v>0</v>
      </c>
      <c r="AG1337" s="205">
        <v>0</v>
      </c>
      <c r="AH1337" s="205">
        <v>0</v>
      </c>
      <c r="AI1337" s="205">
        <v>0</v>
      </c>
      <c r="AJ1337" s="205">
        <v>0</v>
      </c>
      <c r="AK1337" s="205">
        <v>0</v>
      </c>
      <c r="AL1337" s="211">
        <v>0</v>
      </c>
      <c r="AM1337" s="205">
        <v>0</v>
      </c>
      <c r="AN1337" s="205">
        <v>0</v>
      </c>
      <c r="AO1337" s="211">
        <v>0</v>
      </c>
      <c r="AP1337" s="205">
        <v>0</v>
      </c>
      <c r="AQ1337" s="204">
        <v>0</v>
      </c>
      <c r="AR1337" s="204">
        <v>0</v>
      </c>
    </row>
    <row r="1338" spans="1:125" s="204" customFormat="1" ht="36" customHeight="1">
      <c r="B1338" s="197" t="s">
        <v>1364</v>
      </c>
      <c r="C1338" s="197"/>
      <c r="D1338" s="199" t="s">
        <v>720</v>
      </c>
      <c r="E1338" s="199" t="s">
        <v>720</v>
      </c>
      <c r="F1338" s="199" t="s">
        <v>720</v>
      </c>
      <c r="G1338" s="199" t="s">
        <v>720</v>
      </c>
      <c r="H1338" s="199" t="s">
        <v>720</v>
      </c>
      <c r="I1338" s="200">
        <f>I1339</f>
        <v>833.7</v>
      </c>
      <c r="J1338" s="200">
        <f>J1339</f>
        <v>771.9</v>
      </c>
      <c r="K1338" s="200">
        <f>K1339</f>
        <v>771.9</v>
      </c>
      <c r="L1338" s="201">
        <f>L1339</f>
        <v>33</v>
      </c>
      <c r="M1338" s="199" t="s">
        <v>857</v>
      </c>
      <c r="N1338" s="199" t="s">
        <v>857</v>
      </c>
      <c r="O1338" s="202" t="s">
        <v>857</v>
      </c>
      <c r="P1338" s="203">
        <v>5132454.24</v>
      </c>
      <c r="Q1338" s="203">
        <f>Q1339</f>
        <v>0</v>
      </c>
      <c r="R1338" s="203">
        <f>R1339</f>
        <v>0</v>
      </c>
      <c r="S1338" s="203">
        <f>S1339</f>
        <v>5132454.24</v>
      </c>
      <c r="T1338" s="203">
        <f>P1338/I1338</f>
        <v>6156.2363440086365</v>
      </c>
      <c r="U1338" s="203">
        <f>U1339</f>
        <v>6515.3111622885926</v>
      </c>
      <c r="W1338" s="217"/>
      <c r="Y1338" s="205">
        <v>0</v>
      </c>
      <c r="Z1338" s="205">
        <v>0</v>
      </c>
      <c r="AA1338" s="205">
        <v>0</v>
      </c>
      <c r="AB1338" s="205">
        <v>0</v>
      </c>
      <c r="AC1338" s="205">
        <v>0</v>
      </c>
      <c r="AD1338" s="205">
        <v>0</v>
      </c>
      <c r="AE1338" s="205">
        <v>0</v>
      </c>
      <c r="AF1338" s="205">
        <v>0</v>
      </c>
      <c r="AG1338" s="205">
        <v>609.15</v>
      </c>
      <c r="AH1338" s="205">
        <v>5056605.16</v>
      </c>
      <c r="AI1338" s="205">
        <v>0</v>
      </c>
      <c r="AJ1338" s="205">
        <v>0</v>
      </c>
      <c r="AK1338" s="205">
        <v>0</v>
      </c>
      <c r="AL1338" s="205">
        <v>0</v>
      </c>
      <c r="AM1338" s="205">
        <v>0</v>
      </c>
      <c r="AN1338" s="205">
        <v>0</v>
      </c>
      <c r="AO1338" s="205">
        <v>0</v>
      </c>
      <c r="AP1338" s="205">
        <v>0</v>
      </c>
      <c r="AQ1338" s="204">
        <v>0</v>
      </c>
      <c r="AR1338" s="204">
        <v>0</v>
      </c>
    </row>
    <row r="1339" spans="1:125" s="123" customFormat="1" ht="36" customHeight="1">
      <c r="A1339" s="204">
        <v>1</v>
      </c>
      <c r="B1339" s="207">
        <f>SUBTOTAL(103,$A$1027:A1339)</f>
        <v>287</v>
      </c>
      <c r="C1339" s="228" t="s">
        <v>2362</v>
      </c>
      <c r="D1339" s="199">
        <v>1969</v>
      </c>
      <c r="E1339" s="199"/>
      <c r="F1339" s="208" t="s">
        <v>262</v>
      </c>
      <c r="G1339" s="199">
        <v>2</v>
      </c>
      <c r="H1339" s="199">
        <v>2</v>
      </c>
      <c r="I1339" s="200">
        <v>833.7</v>
      </c>
      <c r="J1339" s="200">
        <v>771.9</v>
      </c>
      <c r="K1339" s="200">
        <v>771.9</v>
      </c>
      <c r="L1339" s="216">
        <v>33</v>
      </c>
      <c r="M1339" s="199" t="s">
        <v>260</v>
      </c>
      <c r="N1339" s="199" t="s">
        <v>264</v>
      </c>
      <c r="O1339" s="199" t="s">
        <v>1840</v>
      </c>
      <c r="P1339" s="200">
        <v>5132454.24</v>
      </c>
      <c r="Q1339" s="200">
        <v>0</v>
      </c>
      <c r="R1339" s="200">
        <v>0</v>
      </c>
      <c r="S1339" s="200">
        <f>P1339-R1339</f>
        <v>5132454.24</v>
      </c>
      <c r="T1339" s="203">
        <f>P1339/I1339</f>
        <v>6156.2363440086365</v>
      </c>
      <c r="U1339" s="203">
        <f>W1339</f>
        <v>6515.3111622885926</v>
      </c>
      <c r="V1339" s="210">
        <f>W1339</f>
        <v>6515.3111622885926</v>
      </c>
      <c r="W1339" s="210">
        <f>Y1339+Z1339+AA1339+AB1339+AC1339+AF1339+AH1339+AJ1339+AL1339+AN1339+AO1339+AP1339+AQ1339+AR1339</f>
        <v>6515.3111622885926</v>
      </c>
      <c r="X1339" s="210">
        <f>U1339-T1339</f>
        <v>359.07481827995616</v>
      </c>
      <c r="Y1339" s="205">
        <v>0</v>
      </c>
      <c r="Z1339" s="205">
        <v>0</v>
      </c>
      <c r="AA1339" s="231">
        <v>0</v>
      </c>
      <c r="AB1339" s="231">
        <v>0</v>
      </c>
      <c r="AC1339" s="231">
        <v>0</v>
      </c>
      <c r="AD1339" s="231">
        <v>0</v>
      </c>
      <c r="AE1339" s="231">
        <v>0</v>
      </c>
      <c r="AF1339" s="211">
        <v>0</v>
      </c>
      <c r="AG1339" s="231">
        <v>609.15</v>
      </c>
      <c r="AH1339" s="211">
        <f>8917.04*AG1339/I1339</f>
        <v>6515.3111622885926</v>
      </c>
      <c r="AI1339" s="231">
        <v>0</v>
      </c>
      <c r="AJ1339" s="231">
        <v>0</v>
      </c>
      <c r="AK1339" s="231">
        <v>0</v>
      </c>
      <c r="AL1339" s="232">
        <v>0</v>
      </c>
      <c r="AM1339" s="231">
        <v>0</v>
      </c>
      <c r="AN1339" s="231">
        <v>0</v>
      </c>
      <c r="AO1339" s="232">
        <v>0</v>
      </c>
      <c r="AP1339" s="231">
        <v>0</v>
      </c>
      <c r="AQ1339" s="123">
        <v>0</v>
      </c>
      <c r="AR1339" s="123">
        <v>0</v>
      </c>
      <c r="BC1339" s="233"/>
      <c r="BD1339" s="233"/>
      <c r="BE1339" s="233"/>
      <c r="CB1339" s="234"/>
      <c r="DE1339" s="235"/>
      <c r="DU1339" s="236"/>
    </row>
    <row r="1340" spans="1:125" s="204" customFormat="1" ht="36" customHeight="1">
      <c r="B1340" s="197" t="s">
        <v>797</v>
      </c>
      <c r="C1340" s="197"/>
      <c r="D1340" s="199" t="s">
        <v>720</v>
      </c>
      <c r="E1340" s="199" t="s">
        <v>720</v>
      </c>
      <c r="F1340" s="199" t="s">
        <v>720</v>
      </c>
      <c r="G1340" s="199" t="s">
        <v>720</v>
      </c>
      <c r="H1340" s="199" t="s">
        <v>720</v>
      </c>
      <c r="I1340" s="200">
        <f>SUM(I1341:I1342)</f>
        <v>1513.8</v>
      </c>
      <c r="J1340" s="200">
        <f>SUM(J1341:J1342)</f>
        <v>1370.8000000000002</v>
      </c>
      <c r="K1340" s="200">
        <f>SUM(K1341:K1342)</f>
        <v>1219.5</v>
      </c>
      <c r="L1340" s="201">
        <f>SUM(L1341:L1342)</f>
        <v>58</v>
      </c>
      <c r="M1340" s="199" t="s">
        <v>857</v>
      </c>
      <c r="N1340" s="199" t="s">
        <v>857</v>
      </c>
      <c r="O1340" s="202" t="s">
        <v>857</v>
      </c>
      <c r="P1340" s="203">
        <v>11497615.99</v>
      </c>
      <c r="Q1340" s="203">
        <f>SUM(Q1341:Q1342)</f>
        <v>0</v>
      </c>
      <c r="R1340" s="203">
        <f>SUM(R1341:R1342)</f>
        <v>0</v>
      </c>
      <c r="S1340" s="203">
        <f>SUM(S1341:S1342)</f>
        <v>11497615.99</v>
      </c>
      <c r="T1340" s="203">
        <f t="shared" si="381"/>
        <v>7595.201473114018</v>
      </c>
      <c r="U1340" s="203">
        <f>MAX(U1341:U1342)</f>
        <v>8065.0446951795848</v>
      </c>
      <c r="W1340" s="217"/>
      <c r="Y1340" s="205">
        <v>0</v>
      </c>
      <c r="Z1340" s="205">
        <v>0</v>
      </c>
      <c r="AA1340" s="205">
        <v>0</v>
      </c>
      <c r="AB1340" s="205">
        <v>0</v>
      </c>
      <c r="AC1340" s="205">
        <v>0</v>
      </c>
      <c r="AD1340" s="205">
        <v>0</v>
      </c>
      <c r="AE1340" s="205">
        <v>0</v>
      </c>
      <c r="AF1340" s="205">
        <v>0</v>
      </c>
      <c r="AG1340" s="205">
        <v>555.6</v>
      </c>
      <c r="AH1340" s="205">
        <v>4503805.08</v>
      </c>
      <c r="AI1340" s="205">
        <v>0</v>
      </c>
      <c r="AJ1340" s="205">
        <v>0</v>
      </c>
      <c r="AK1340" s="205">
        <v>795</v>
      </c>
      <c r="AL1340" s="205">
        <v>5825373.2300000004</v>
      </c>
      <c r="AM1340" s="205">
        <v>24.4</v>
      </c>
      <c r="AN1340" s="205">
        <v>900000</v>
      </c>
      <c r="AO1340" s="205">
        <v>0</v>
      </c>
      <c r="AP1340" s="205">
        <v>0</v>
      </c>
      <c r="AQ1340" s="204">
        <v>0</v>
      </c>
      <c r="AR1340" s="204">
        <v>0</v>
      </c>
    </row>
    <row r="1341" spans="1:125" s="123" customFormat="1" ht="36" customHeight="1">
      <c r="A1341" s="204">
        <v>1</v>
      </c>
      <c r="B1341" s="207">
        <f>SUBTOTAL(103,$A$1027:A1341)</f>
        <v>288</v>
      </c>
      <c r="C1341" s="228" t="s">
        <v>669</v>
      </c>
      <c r="D1341" s="199">
        <v>1987</v>
      </c>
      <c r="E1341" s="199"/>
      <c r="F1341" s="229" t="s">
        <v>262</v>
      </c>
      <c r="G1341" s="199">
        <v>2</v>
      </c>
      <c r="H1341" s="199" t="s">
        <v>297</v>
      </c>
      <c r="I1341" s="200">
        <v>667.4</v>
      </c>
      <c r="J1341" s="200">
        <v>576.1</v>
      </c>
      <c r="K1341" s="200">
        <v>424.8</v>
      </c>
      <c r="L1341" s="230">
        <v>32</v>
      </c>
      <c r="M1341" s="199" t="s">
        <v>260</v>
      </c>
      <c r="N1341" s="199" t="s">
        <v>261</v>
      </c>
      <c r="O1341" s="199" t="s">
        <v>263</v>
      </c>
      <c r="P1341" s="200">
        <v>4671362.16</v>
      </c>
      <c r="Q1341" s="200">
        <v>0</v>
      </c>
      <c r="R1341" s="200">
        <v>0</v>
      </c>
      <c r="S1341" s="200">
        <f>P1341-Q1341-R1341</f>
        <v>4671362.16</v>
      </c>
      <c r="T1341" s="203">
        <f t="shared" si="381"/>
        <v>6999.3439616421938</v>
      </c>
      <c r="U1341" s="203">
        <f t="shared" ref="U1341" si="414">W1341</f>
        <v>7423.2955109379691</v>
      </c>
      <c r="V1341" s="210">
        <f t="shared" ref="V1341:V1342" si="415">W1341</f>
        <v>7423.2955109379691</v>
      </c>
      <c r="W1341" s="210">
        <f t="shared" ref="W1341:W1342" si="416">Y1341+Z1341+AA1341+AB1341+AC1341+AF1341+AH1341+AJ1341+AL1341+AN1341+AO1341+AP1341+AQ1341+AR1341</f>
        <v>7423.2955109379691</v>
      </c>
      <c r="X1341" s="210">
        <f t="shared" ref="X1341:X1342" si="417">U1341-T1341</f>
        <v>423.95154929577529</v>
      </c>
      <c r="Y1341" s="205">
        <v>0</v>
      </c>
      <c r="Z1341" s="205">
        <v>0</v>
      </c>
      <c r="AA1341" s="231">
        <v>0</v>
      </c>
      <c r="AB1341" s="231">
        <v>0</v>
      </c>
      <c r="AC1341" s="231">
        <v>0</v>
      </c>
      <c r="AD1341" s="231">
        <v>0</v>
      </c>
      <c r="AE1341" s="231">
        <v>0</v>
      </c>
      <c r="AF1341" s="211">
        <v>0</v>
      </c>
      <c r="AG1341" s="231">
        <v>555.6</v>
      </c>
      <c r="AH1341" s="211">
        <f>8917.04*AG1341/I1341</f>
        <v>7423.2955109379691</v>
      </c>
      <c r="AI1341" s="231">
        <v>0</v>
      </c>
      <c r="AJ1341" s="231">
        <v>0</v>
      </c>
      <c r="AK1341" s="231">
        <v>0</v>
      </c>
      <c r="AL1341" s="232">
        <v>0</v>
      </c>
      <c r="AM1341" s="231">
        <v>0</v>
      </c>
      <c r="AN1341" s="231">
        <v>0</v>
      </c>
      <c r="AO1341" s="232">
        <v>0</v>
      </c>
      <c r="AP1341" s="231">
        <v>0</v>
      </c>
      <c r="AQ1341" s="123">
        <v>0</v>
      </c>
      <c r="AR1341" s="123">
        <v>0</v>
      </c>
      <c r="BC1341" s="233"/>
      <c r="BD1341" s="233"/>
      <c r="BE1341" s="233"/>
      <c r="CB1341" s="234"/>
      <c r="DE1341" s="235"/>
      <c r="DU1341" s="236"/>
    </row>
    <row r="1342" spans="1:125" s="204" customFormat="1" ht="36" customHeight="1">
      <c r="A1342" s="204">
        <v>1</v>
      </c>
      <c r="B1342" s="207">
        <f>SUBTOTAL(103,$A$1027:A1342)</f>
        <v>289</v>
      </c>
      <c r="C1342" s="197" t="s">
        <v>762</v>
      </c>
      <c r="D1342" s="199">
        <v>1981</v>
      </c>
      <c r="E1342" s="199"/>
      <c r="F1342" s="208" t="s">
        <v>262</v>
      </c>
      <c r="G1342" s="199">
        <v>2</v>
      </c>
      <c r="H1342" s="199" t="s">
        <v>306</v>
      </c>
      <c r="I1342" s="200">
        <v>846.4</v>
      </c>
      <c r="J1342" s="200">
        <v>794.7</v>
      </c>
      <c r="K1342" s="200">
        <v>794.7</v>
      </c>
      <c r="L1342" s="209">
        <v>26</v>
      </c>
      <c r="M1342" s="199" t="s">
        <v>260</v>
      </c>
      <c r="N1342" s="199" t="s">
        <v>264</v>
      </c>
      <c r="O1342" s="202" t="s">
        <v>695</v>
      </c>
      <c r="P1342" s="203">
        <v>6826253.8300000001</v>
      </c>
      <c r="Q1342" s="203">
        <v>0</v>
      </c>
      <c r="R1342" s="203">
        <v>0</v>
      </c>
      <c r="S1342" s="203">
        <f>P1342-Q1342-R1342</f>
        <v>6826253.8300000001</v>
      </c>
      <c r="T1342" s="203">
        <f t="shared" si="381"/>
        <v>8065.0446951795848</v>
      </c>
      <c r="U1342" s="203">
        <v>8065.0446951795848</v>
      </c>
      <c r="V1342" s="210">
        <f t="shared" si="415"/>
        <v>7593.7697778827987</v>
      </c>
      <c r="W1342" s="210">
        <f t="shared" si="416"/>
        <v>7593.7697778827987</v>
      </c>
      <c r="X1342" s="210">
        <f t="shared" si="417"/>
        <v>0</v>
      </c>
      <c r="Y1342" s="205">
        <v>0</v>
      </c>
      <c r="Z1342" s="205">
        <v>0</v>
      </c>
      <c r="AA1342" s="205">
        <v>0</v>
      </c>
      <c r="AB1342" s="205">
        <v>0</v>
      </c>
      <c r="AC1342" s="205">
        <v>0</v>
      </c>
      <c r="AD1342" s="205">
        <v>0</v>
      </c>
      <c r="AE1342" s="205">
        <v>0</v>
      </c>
      <c r="AF1342" s="211">
        <v>0</v>
      </c>
      <c r="AG1342" s="205">
        <v>0</v>
      </c>
      <c r="AH1342" s="205">
        <v>0</v>
      </c>
      <c r="AI1342" s="205">
        <v>0</v>
      </c>
      <c r="AJ1342" s="205">
        <v>0</v>
      </c>
      <c r="AK1342" s="205">
        <v>795</v>
      </c>
      <c r="AL1342" s="211">
        <f>7048.18*AK1342/I1342</f>
        <v>6620.1596172022691</v>
      </c>
      <c r="AM1342" s="205">
        <v>24.4</v>
      </c>
      <c r="AN1342" s="205">
        <f>33773.1*AM1342/I1342</f>
        <v>973.61016068052925</v>
      </c>
      <c r="AO1342" s="211">
        <v>0</v>
      </c>
      <c r="AP1342" s="205">
        <v>0</v>
      </c>
      <c r="AQ1342" s="204">
        <v>0</v>
      </c>
      <c r="AR1342" s="204">
        <v>0</v>
      </c>
    </row>
    <row r="1343" spans="1:125" s="204" customFormat="1" ht="36" customHeight="1">
      <c r="B1343" s="197" t="s">
        <v>854</v>
      </c>
      <c r="C1343" s="197"/>
      <c r="D1343" s="199" t="s">
        <v>720</v>
      </c>
      <c r="E1343" s="199" t="s">
        <v>720</v>
      </c>
      <c r="F1343" s="199" t="s">
        <v>720</v>
      </c>
      <c r="G1343" s="199" t="s">
        <v>720</v>
      </c>
      <c r="H1343" s="199" t="s">
        <v>720</v>
      </c>
      <c r="I1343" s="200">
        <f>I1344</f>
        <v>569.20000000000005</v>
      </c>
      <c r="J1343" s="200">
        <f>J1344</f>
        <v>569.20000000000005</v>
      </c>
      <c r="K1343" s="200">
        <f>K1344</f>
        <v>569.20000000000005</v>
      </c>
      <c r="L1343" s="201">
        <f>L1344</f>
        <v>29</v>
      </c>
      <c r="M1343" s="199" t="s">
        <v>857</v>
      </c>
      <c r="N1343" s="199" t="s">
        <v>857</v>
      </c>
      <c r="O1343" s="202" t="s">
        <v>857</v>
      </c>
      <c r="P1343" s="203">
        <v>4702230.5</v>
      </c>
      <c r="Q1343" s="203">
        <f>Q1344</f>
        <v>0</v>
      </c>
      <c r="R1343" s="203">
        <f>R1344</f>
        <v>0</v>
      </c>
      <c r="S1343" s="203">
        <f>S1344</f>
        <v>4702230.5</v>
      </c>
      <c r="T1343" s="203">
        <f t="shared" si="381"/>
        <v>8261.121749824315</v>
      </c>
      <c r="U1343" s="203">
        <f>U1344</f>
        <v>8757.247645818692</v>
      </c>
      <c r="W1343" s="217"/>
      <c r="Y1343" s="205">
        <v>0</v>
      </c>
      <c r="Z1343" s="205">
        <v>0</v>
      </c>
      <c r="AA1343" s="205">
        <v>0</v>
      </c>
      <c r="AB1343" s="205">
        <v>0</v>
      </c>
      <c r="AC1343" s="205">
        <v>0</v>
      </c>
      <c r="AD1343" s="205">
        <v>0</v>
      </c>
      <c r="AE1343" s="205">
        <v>0</v>
      </c>
      <c r="AF1343" s="205">
        <v>0</v>
      </c>
      <c r="AG1343" s="205">
        <v>559</v>
      </c>
      <c r="AH1343" s="205">
        <v>4534217.24</v>
      </c>
      <c r="AI1343" s="205">
        <v>0</v>
      </c>
      <c r="AJ1343" s="205">
        <v>0</v>
      </c>
      <c r="AK1343" s="205">
        <v>0</v>
      </c>
      <c r="AL1343" s="205">
        <v>0</v>
      </c>
      <c r="AM1343" s="205">
        <v>0</v>
      </c>
      <c r="AN1343" s="205">
        <v>0</v>
      </c>
      <c r="AO1343" s="205">
        <v>0</v>
      </c>
      <c r="AP1343" s="205">
        <v>0</v>
      </c>
      <c r="AQ1343" s="204">
        <v>0</v>
      </c>
      <c r="AR1343" s="204">
        <v>0</v>
      </c>
    </row>
    <row r="1344" spans="1:125" s="123" customFormat="1" ht="36" customHeight="1">
      <c r="A1344" s="204">
        <v>1</v>
      </c>
      <c r="B1344" s="207">
        <f>SUBTOTAL(103,$A$1027:A1344)</f>
        <v>290</v>
      </c>
      <c r="C1344" s="228" t="s">
        <v>666</v>
      </c>
      <c r="D1344" s="199">
        <v>1978</v>
      </c>
      <c r="E1344" s="199"/>
      <c r="F1344" s="229" t="s">
        <v>262</v>
      </c>
      <c r="G1344" s="199">
        <v>2</v>
      </c>
      <c r="H1344" s="199" t="s">
        <v>297</v>
      </c>
      <c r="I1344" s="200">
        <v>569.20000000000005</v>
      </c>
      <c r="J1344" s="200">
        <v>569.20000000000005</v>
      </c>
      <c r="K1344" s="200">
        <v>569.20000000000005</v>
      </c>
      <c r="L1344" s="230">
        <v>29</v>
      </c>
      <c r="M1344" s="199" t="s">
        <v>260</v>
      </c>
      <c r="N1344" s="199" t="s">
        <v>261</v>
      </c>
      <c r="O1344" s="199" t="s">
        <v>263</v>
      </c>
      <c r="P1344" s="200">
        <v>4702230.5</v>
      </c>
      <c r="Q1344" s="200">
        <v>0</v>
      </c>
      <c r="R1344" s="200">
        <v>0</v>
      </c>
      <c r="S1344" s="200">
        <f>P1344-Q1344-R1344</f>
        <v>4702230.5</v>
      </c>
      <c r="T1344" s="203">
        <f t="shared" si="381"/>
        <v>8261.121749824315</v>
      </c>
      <c r="U1344" s="203">
        <f>W1344</f>
        <v>8757.247645818692</v>
      </c>
      <c r="V1344" s="210">
        <f>W1344</f>
        <v>8757.247645818692</v>
      </c>
      <c r="W1344" s="210">
        <f>Y1344+Z1344+AA1344+AB1344+AC1344+AF1344+AH1344+AJ1344+AL1344+AN1344+AO1344+AP1344+AQ1344+AR1344</f>
        <v>8757.247645818692</v>
      </c>
      <c r="X1344" s="210">
        <f>U1344-T1344</f>
        <v>496.12589599437706</v>
      </c>
      <c r="Y1344" s="205">
        <v>0</v>
      </c>
      <c r="Z1344" s="205">
        <v>0</v>
      </c>
      <c r="AA1344" s="231">
        <v>0</v>
      </c>
      <c r="AB1344" s="231">
        <v>0</v>
      </c>
      <c r="AC1344" s="231">
        <v>0</v>
      </c>
      <c r="AD1344" s="231">
        <v>0</v>
      </c>
      <c r="AE1344" s="231">
        <v>0</v>
      </c>
      <c r="AF1344" s="211">
        <v>0</v>
      </c>
      <c r="AG1344" s="231">
        <v>559</v>
      </c>
      <c r="AH1344" s="211">
        <f>8917.04*AG1344/I1344</f>
        <v>8757.247645818692</v>
      </c>
      <c r="AI1344" s="231">
        <v>0</v>
      </c>
      <c r="AJ1344" s="231">
        <v>0</v>
      </c>
      <c r="AK1344" s="231">
        <v>0</v>
      </c>
      <c r="AL1344" s="232">
        <v>0</v>
      </c>
      <c r="AM1344" s="231">
        <v>0</v>
      </c>
      <c r="AN1344" s="231">
        <v>0</v>
      </c>
      <c r="AO1344" s="232">
        <v>0</v>
      </c>
      <c r="AP1344" s="231">
        <v>0</v>
      </c>
      <c r="AQ1344" s="123">
        <v>0</v>
      </c>
      <c r="AR1344" s="123">
        <v>0</v>
      </c>
      <c r="BC1344" s="233"/>
      <c r="BD1344" s="233"/>
      <c r="BE1344" s="233"/>
      <c r="CB1344" s="234"/>
      <c r="DE1344" s="235"/>
      <c r="DU1344" s="236"/>
    </row>
    <row r="1345" spans="1:125" s="204" customFormat="1" ht="36" customHeight="1">
      <c r="B1345" s="197" t="s">
        <v>800</v>
      </c>
      <c r="C1345" s="197"/>
      <c r="D1345" s="199" t="s">
        <v>720</v>
      </c>
      <c r="E1345" s="199" t="s">
        <v>720</v>
      </c>
      <c r="F1345" s="199" t="s">
        <v>720</v>
      </c>
      <c r="G1345" s="199" t="s">
        <v>720</v>
      </c>
      <c r="H1345" s="199" t="s">
        <v>720</v>
      </c>
      <c r="I1345" s="200">
        <f>I1346</f>
        <v>402</v>
      </c>
      <c r="J1345" s="200">
        <f>J1346</f>
        <v>338.77</v>
      </c>
      <c r="K1345" s="200">
        <f>K1346</f>
        <v>338.77</v>
      </c>
      <c r="L1345" s="201">
        <f>L1346</f>
        <v>29</v>
      </c>
      <c r="M1345" s="199" t="s">
        <v>857</v>
      </c>
      <c r="N1345" s="199" t="s">
        <v>857</v>
      </c>
      <c r="O1345" s="202" t="s">
        <v>857</v>
      </c>
      <c r="P1345" s="203">
        <v>4281047.3599999994</v>
      </c>
      <c r="Q1345" s="203">
        <f>Q1346</f>
        <v>0</v>
      </c>
      <c r="R1345" s="203">
        <f>R1346</f>
        <v>0</v>
      </c>
      <c r="S1345" s="203">
        <f>S1346</f>
        <v>4281047.3599999994</v>
      </c>
      <c r="T1345" s="203">
        <f>P1345/I1345</f>
        <v>10649.371542288556</v>
      </c>
      <c r="U1345" s="203">
        <f>U1346</f>
        <v>11270.517472636817</v>
      </c>
      <c r="W1345" s="217"/>
      <c r="Y1345" s="205">
        <v>0</v>
      </c>
      <c r="Z1345" s="205">
        <v>0</v>
      </c>
      <c r="AA1345" s="205">
        <v>0</v>
      </c>
      <c r="AB1345" s="205">
        <v>0</v>
      </c>
      <c r="AC1345" s="205">
        <v>0</v>
      </c>
      <c r="AD1345" s="205">
        <v>0</v>
      </c>
      <c r="AE1345" s="205">
        <v>0</v>
      </c>
      <c r="AF1345" s="205">
        <v>0</v>
      </c>
      <c r="AG1345" s="205">
        <v>508.1</v>
      </c>
      <c r="AH1345" s="205">
        <v>4119258.48</v>
      </c>
      <c r="AI1345" s="205">
        <v>0</v>
      </c>
      <c r="AJ1345" s="205">
        <v>0</v>
      </c>
      <c r="AK1345" s="205">
        <v>0</v>
      </c>
      <c r="AL1345" s="205">
        <v>0</v>
      </c>
      <c r="AM1345" s="205">
        <v>0</v>
      </c>
      <c r="AN1345" s="205">
        <v>0</v>
      </c>
      <c r="AO1345" s="205">
        <v>0</v>
      </c>
      <c r="AP1345" s="205">
        <v>0</v>
      </c>
      <c r="AQ1345" s="204">
        <v>0</v>
      </c>
      <c r="AR1345" s="204">
        <v>0</v>
      </c>
    </row>
    <row r="1346" spans="1:125" s="123" customFormat="1" ht="36" customHeight="1">
      <c r="A1346" s="204">
        <v>1</v>
      </c>
      <c r="B1346" s="207">
        <f>SUBTOTAL(103,$A$1027:A1346)</f>
        <v>291</v>
      </c>
      <c r="C1346" s="228" t="s">
        <v>2775</v>
      </c>
      <c r="D1346" s="199">
        <v>1989</v>
      </c>
      <c r="E1346" s="199"/>
      <c r="F1346" s="229" t="s">
        <v>262</v>
      </c>
      <c r="G1346" s="199">
        <v>2</v>
      </c>
      <c r="H1346" s="199" t="s">
        <v>297</v>
      </c>
      <c r="I1346" s="200">
        <v>402</v>
      </c>
      <c r="J1346" s="200">
        <v>338.77</v>
      </c>
      <c r="K1346" s="200">
        <v>338.77</v>
      </c>
      <c r="L1346" s="230">
        <v>29</v>
      </c>
      <c r="M1346" s="199" t="s">
        <v>260</v>
      </c>
      <c r="N1346" s="199" t="s">
        <v>261</v>
      </c>
      <c r="O1346" s="199" t="s">
        <v>263</v>
      </c>
      <c r="P1346" s="200">
        <v>4281047.3599999994</v>
      </c>
      <c r="Q1346" s="200">
        <v>0</v>
      </c>
      <c r="R1346" s="200">
        <v>0</v>
      </c>
      <c r="S1346" s="200">
        <f>P1346-Q1346-R1346</f>
        <v>4281047.3599999994</v>
      </c>
      <c r="T1346" s="203">
        <f>P1346/I1346</f>
        <v>10649.371542288556</v>
      </c>
      <c r="U1346" s="203">
        <f>V1346</f>
        <v>11270.517472636817</v>
      </c>
      <c r="V1346" s="210">
        <v>11270.517472636817</v>
      </c>
      <c r="W1346" s="210">
        <f>Y1346+Z1346+AA1346+AB1346+AC1346+AF1346+AH1346+AJ1346+AL1346+AN1346+AO1346+AP1346+AQ1346+AR1346</f>
        <v>11270.517472636817</v>
      </c>
      <c r="X1346" s="210">
        <f>U1346-T1346</f>
        <v>621.14593034826066</v>
      </c>
      <c r="Y1346" s="205">
        <v>0</v>
      </c>
      <c r="Z1346" s="205">
        <v>0</v>
      </c>
      <c r="AA1346" s="231">
        <v>0</v>
      </c>
      <c r="AB1346" s="231">
        <v>0</v>
      </c>
      <c r="AC1346" s="231">
        <v>0</v>
      </c>
      <c r="AD1346" s="231">
        <v>0</v>
      </c>
      <c r="AE1346" s="231">
        <v>0</v>
      </c>
      <c r="AF1346" s="211">
        <v>0</v>
      </c>
      <c r="AG1346" s="231">
        <v>508.1</v>
      </c>
      <c r="AH1346" s="211">
        <f>8917.04*AG1346/I1346</f>
        <v>11270.517472636817</v>
      </c>
      <c r="AI1346" s="231">
        <v>0</v>
      </c>
      <c r="AJ1346" s="231">
        <v>0</v>
      </c>
      <c r="AK1346" s="231">
        <v>0</v>
      </c>
      <c r="AL1346" s="232">
        <v>0</v>
      </c>
      <c r="AM1346" s="231">
        <v>0</v>
      </c>
      <c r="AN1346" s="231">
        <v>0</v>
      </c>
      <c r="AO1346" s="232">
        <v>0</v>
      </c>
      <c r="AP1346" s="231">
        <v>0</v>
      </c>
      <c r="AQ1346" s="123">
        <v>0</v>
      </c>
      <c r="AR1346" s="123">
        <v>0</v>
      </c>
      <c r="BC1346" s="233"/>
      <c r="BD1346" s="233"/>
      <c r="BE1346" s="233"/>
      <c r="CB1346" s="234"/>
      <c r="DE1346" s="235"/>
      <c r="DU1346" s="236"/>
    </row>
    <row r="1347" spans="1:125" s="204" customFormat="1" ht="36" customHeight="1">
      <c r="B1347" s="197" t="s">
        <v>798</v>
      </c>
      <c r="C1347" s="212"/>
      <c r="D1347" s="199" t="s">
        <v>857</v>
      </c>
      <c r="E1347" s="199" t="s">
        <v>857</v>
      </c>
      <c r="F1347" s="199" t="s">
        <v>857</v>
      </c>
      <c r="G1347" s="199" t="s">
        <v>857</v>
      </c>
      <c r="H1347" s="199" t="s">
        <v>857</v>
      </c>
      <c r="I1347" s="200">
        <f>SUM(I1348:I1358)</f>
        <v>25446.45</v>
      </c>
      <c r="J1347" s="200">
        <f>SUM(J1348:J1358)</f>
        <v>21490.649999999998</v>
      </c>
      <c r="K1347" s="200">
        <f>SUM(K1348:K1358)</f>
        <v>19282.789999999997</v>
      </c>
      <c r="L1347" s="201">
        <f>SUM(L1348:L1358)</f>
        <v>911</v>
      </c>
      <c r="M1347" s="199" t="s">
        <v>857</v>
      </c>
      <c r="N1347" s="199" t="s">
        <v>857</v>
      </c>
      <c r="O1347" s="202" t="s">
        <v>857</v>
      </c>
      <c r="P1347" s="200">
        <v>67155517.469999999</v>
      </c>
      <c r="Q1347" s="200">
        <f>SUM(Q1348:Q1358)</f>
        <v>0</v>
      </c>
      <c r="R1347" s="200">
        <f>SUM(R1348:R1358)</f>
        <v>0</v>
      </c>
      <c r="S1347" s="200">
        <f>SUM(S1348:S1358)</f>
        <v>67155517.469999999</v>
      </c>
      <c r="T1347" s="203">
        <f t="shared" si="381"/>
        <v>2639.0917974805916</v>
      </c>
      <c r="U1347" s="203">
        <f>MAX(U1348:V1358)</f>
        <v>9604.6132912848389</v>
      </c>
      <c r="W1347" s="217"/>
      <c r="Y1347" s="205">
        <v>0</v>
      </c>
      <c r="Z1347" s="205">
        <v>0</v>
      </c>
      <c r="AA1347" s="205">
        <v>0</v>
      </c>
      <c r="AB1347" s="205">
        <v>0</v>
      </c>
      <c r="AC1347" s="205">
        <v>0</v>
      </c>
      <c r="AD1347" s="205">
        <v>0</v>
      </c>
      <c r="AE1347" s="205">
        <v>0</v>
      </c>
      <c r="AF1347" s="205">
        <v>0</v>
      </c>
      <c r="AG1347" s="205">
        <v>6882.3</v>
      </c>
      <c r="AH1347" s="205">
        <v>52269298.939999998</v>
      </c>
      <c r="AI1347" s="205">
        <v>0</v>
      </c>
      <c r="AJ1347" s="205">
        <v>0</v>
      </c>
      <c r="AK1347" s="205">
        <v>1218.8599999999999</v>
      </c>
      <c r="AL1347" s="205">
        <v>3020176.4</v>
      </c>
      <c r="AM1347" s="205">
        <v>0</v>
      </c>
      <c r="AN1347" s="205">
        <v>0</v>
      </c>
      <c r="AO1347" s="205">
        <v>9780000</v>
      </c>
      <c r="AP1347" s="205">
        <v>0</v>
      </c>
      <c r="AQ1347" s="204">
        <v>0</v>
      </c>
      <c r="AR1347" s="204">
        <v>0</v>
      </c>
    </row>
    <row r="1348" spans="1:125" s="123" customFormat="1" ht="36" customHeight="1">
      <c r="A1348" s="204">
        <v>1</v>
      </c>
      <c r="B1348" s="207">
        <f>SUBTOTAL(103,$A$1027:A1348)</f>
        <v>292</v>
      </c>
      <c r="C1348" s="228" t="s">
        <v>133</v>
      </c>
      <c r="D1348" s="199">
        <v>1994</v>
      </c>
      <c r="E1348" s="199"/>
      <c r="F1348" s="229" t="s">
        <v>262</v>
      </c>
      <c r="G1348" s="199">
        <v>4</v>
      </c>
      <c r="H1348" s="199" t="s">
        <v>306</v>
      </c>
      <c r="I1348" s="200">
        <v>3731.88</v>
      </c>
      <c r="J1348" s="200">
        <v>2769.88</v>
      </c>
      <c r="K1348" s="200">
        <v>2769.88</v>
      </c>
      <c r="L1348" s="230">
        <v>111</v>
      </c>
      <c r="M1348" s="199" t="s">
        <v>260</v>
      </c>
      <c r="N1348" s="199" t="s">
        <v>264</v>
      </c>
      <c r="O1348" s="199" t="s">
        <v>278</v>
      </c>
      <c r="P1348" s="200">
        <v>9842050</v>
      </c>
      <c r="Q1348" s="200">
        <v>0</v>
      </c>
      <c r="R1348" s="200">
        <v>0</v>
      </c>
      <c r="S1348" s="200">
        <f t="shared" ref="S1348:S1358" si="418">P1348-Q1348-R1348</f>
        <v>9842050</v>
      </c>
      <c r="T1348" s="203">
        <f t="shared" si="381"/>
        <v>2637.2900521988918</v>
      </c>
      <c r="U1348" s="203">
        <v>2807.572054835633</v>
      </c>
      <c r="V1348" s="210">
        <v>2807.572054835633</v>
      </c>
      <c r="W1348" s="210">
        <f t="shared" ref="W1348:W1358" si="419">Y1348+Z1348+AA1348+AB1348+AC1348+AF1348+AH1348+AJ1348+AL1348+AN1348+AO1348+AP1348+AQ1348+AR1348</f>
        <v>2807.572054835633</v>
      </c>
      <c r="X1348" s="210">
        <f t="shared" ref="X1348:X1358" si="420">U1348-T1348</f>
        <v>170.28200263674125</v>
      </c>
      <c r="Y1348" s="205">
        <v>0</v>
      </c>
      <c r="Z1348" s="205">
        <v>0</v>
      </c>
      <c r="AA1348" s="231">
        <v>0</v>
      </c>
      <c r="AB1348" s="231">
        <v>0</v>
      </c>
      <c r="AC1348" s="231">
        <v>0</v>
      </c>
      <c r="AD1348" s="231">
        <v>0</v>
      </c>
      <c r="AE1348" s="231">
        <v>0</v>
      </c>
      <c r="AF1348" s="211">
        <v>0</v>
      </c>
      <c r="AG1348" s="231">
        <v>1175</v>
      </c>
      <c r="AH1348" s="211">
        <f>8917.04*AG1348/I1348</f>
        <v>2807.572054835633</v>
      </c>
      <c r="AI1348" s="231">
        <v>0</v>
      </c>
      <c r="AJ1348" s="231">
        <v>0</v>
      </c>
      <c r="AK1348" s="231">
        <v>0</v>
      </c>
      <c r="AL1348" s="232">
        <v>0</v>
      </c>
      <c r="AM1348" s="231">
        <v>0</v>
      </c>
      <c r="AN1348" s="231">
        <v>0</v>
      </c>
      <c r="AO1348" s="232">
        <v>0</v>
      </c>
      <c r="AP1348" s="231">
        <v>0</v>
      </c>
      <c r="AQ1348" s="123">
        <v>0</v>
      </c>
      <c r="AR1348" s="123">
        <v>0</v>
      </c>
      <c r="BC1348" s="233"/>
      <c r="BD1348" s="233"/>
      <c r="BE1348" s="233"/>
      <c r="CB1348" s="234"/>
      <c r="DE1348" s="235"/>
      <c r="DU1348" s="236"/>
    </row>
    <row r="1349" spans="1:125" s="123" customFormat="1" ht="36" customHeight="1">
      <c r="A1349" s="204">
        <v>1</v>
      </c>
      <c r="B1349" s="207">
        <f>SUBTOTAL(103,$A$1027:A1349)</f>
        <v>293</v>
      </c>
      <c r="C1349" s="228" t="s">
        <v>130</v>
      </c>
      <c r="D1349" s="199">
        <v>1992</v>
      </c>
      <c r="E1349" s="199"/>
      <c r="F1349" s="229" t="s">
        <v>262</v>
      </c>
      <c r="G1349" s="199">
        <v>2</v>
      </c>
      <c r="H1349" s="199" t="s">
        <v>306</v>
      </c>
      <c r="I1349" s="200">
        <v>1621.8</v>
      </c>
      <c r="J1349" s="200">
        <v>965.3</v>
      </c>
      <c r="K1349" s="200">
        <v>915.9</v>
      </c>
      <c r="L1349" s="230">
        <v>39</v>
      </c>
      <c r="M1349" s="199" t="s">
        <v>260</v>
      </c>
      <c r="N1349" s="199" t="s">
        <v>264</v>
      </c>
      <c r="O1349" s="199" t="s">
        <v>278</v>
      </c>
      <c r="P1349" s="200">
        <v>6311500</v>
      </c>
      <c r="Q1349" s="200">
        <v>0</v>
      </c>
      <c r="R1349" s="200">
        <v>0</v>
      </c>
      <c r="S1349" s="200">
        <f t="shared" si="418"/>
        <v>6311500</v>
      </c>
      <c r="T1349" s="203">
        <f t="shared" si="381"/>
        <v>3891.6635836724627</v>
      </c>
      <c r="U1349" s="203">
        <v>3891.6635836724627</v>
      </c>
      <c r="V1349" s="210">
        <v>3891.6635836724627</v>
      </c>
      <c r="W1349" s="210">
        <f t="shared" si="419"/>
        <v>3891.6635836724627</v>
      </c>
      <c r="X1349" s="210">
        <f t="shared" si="420"/>
        <v>0</v>
      </c>
      <c r="Y1349" s="205">
        <v>0</v>
      </c>
      <c r="Z1349" s="205">
        <v>0</v>
      </c>
      <c r="AA1349" s="231">
        <v>0</v>
      </c>
      <c r="AB1349" s="231">
        <v>0</v>
      </c>
      <c r="AC1349" s="231">
        <v>0</v>
      </c>
      <c r="AD1349" s="231">
        <v>0</v>
      </c>
      <c r="AE1349" s="231">
        <v>0</v>
      </c>
      <c r="AF1349" s="211">
        <v>0</v>
      </c>
      <c r="AG1349" s="231">
        <v>0</v>
      </c>
      <c r="AH1349" s="231">
        <v>0</v>
      </c>
      <c r="AI1349" s="231">
        <v>0</v>
      </c>
      <c r="AJ1349" s="231">
        <v>0</v>
      </c>
      <c r="AK1349" s="231">
        <v>0</v>
      </c>
      <c r="AL1349" s="232">
        <v>0</v>
      </c>
      <c r="AM1349" s="231">
        <v>0</v>
      </c>
      <c r="AN1349" s="231">
        <v>0</v>
      </c>
      <c r="AO1349" s="232">
        <v>3891.6635836724627</v>
      </c>
      <c r="AP1349" s="231">
        <v>0</v>
      </c>
      <c r="AQ1349" s="123">
        <v>0</v>
      </c>
      <c r="AR1349" s="123">
        <v>0</v>
      </c>
      <c r="BC1349" s="233"/>
      <c r="BD1349" s="233"/>
      <c r="BE1349" s="233"/>
      <c r="CB1349" s="234"/>
      <c r="DE1349" s="235"/>
      <c r="DU1349" s="236"/>
    </row>
    <row r="1350" spans="1:125" s="123" customFormat="1" ht="36" customHeight="1">
      <c r="A1350" s="204">
        <v>1</v>
      </c>
      <c r="B1350" s="207">
        <f>SUBTOTAL(103,$A$1027:A1350)</f>
        <v>294</v>
      </c>
      <c r="C1350" s="228" t="s">
        <v>135</v>
      </c>
      <c r="D1350" s="199">
        <v>1986</v>
      </c>
      <c r="E1350" s="199"/>
      <c r="F1350" s="229" t="s">
        <v>262</v>
      </c>
      <c r="G1350" s="199">
        <v>2</v>
      </c>
      <c r="H1350" s="199" t="s">
        <v>306</v>
      </c>
      <c r="I1350" s="200">
        <v>923.9</v>
      </c>
      <c r="J1350" s="200">
        <v>841.9</v>
      </c>
      <c r="K1350" s="200">
        <v>646.1</v>
      </c>
      <c r="L1350" s="230">
        <v>45</v>
      </c>
      <c r="M1350" s="199" t="s">
        <v>260</v>
      </c>
      <c r="N1350" s="199" t="s">
        <v>264</v>
      </c>
      <c r="O1350" s="199" t="s">
        <v>278</v>
      </c>
      <c r="P1350" s="200">
        <v>6920650</v>
      </c>
      <c r="Q1350" s="200">
        <v>0</v>
      </c>
      <c r="R1350" s="200">
        <v>0</v>
      </c>
      <c r="S1350" s="200">
        <f t="shared" si="418"/>
        <v>6920650</v>
      </c>
      <c r="T1350" s="203">
        <f t="shared" si="381"/>
        <v>7490.6916332936471</v>
      </c>
      <c r="U1350" s="203">
        <v>7962.5046000649436</v>
      </c>
      <c r="V1350" s="210">
        <v>7962.5046000649436</v>
      </c>
      <c r="W1350" s="210">
        <f t="shared" si="419"/>
        <v>7962.5046000649436</v>
      </c>
      <c r="X1350" s="210">
        <f t="shared" si="420"/>
        <v>471.81296677129649</v>
      </c>
      <c r="Y1350" s="205">
        <v>0</v>
      </c>
      <c r="Z1350" s="205">
        <v>0</v>
      </c>
      <c r="AA1350" s="231">
        <v>0</v>
      </c>
      <c r="AB1350" s="231">
        <v>0</v>
      </c>
      <c r="AC1350" s="231">
        <v>0</v>
      </c>
      <c r="AD1350" s="231">
        <v>0</v>
      </c>
      <c r="AE1350" s="231">
        <v>0</v>
      </c>
      <c r="AF1350" s="211">
        <v>0</v>
      </c>
      <c r="AG1350" s="231">
        <v>825</v>
      </c>
      <c r="AH1350" s="211">
        <f t="shared" ref="AH1350:AH1352" si="421">8917.04*AG1350/I1350</f>
        <v>7962.5046000649436</v>
      </c>
      <c r="AI1350" s="231">
        <v>0</v>
      </c>
      <c r="AJ1350" s="231">
        <v>0</v>
      </c>
      <c r="AK1350" s="231">
        <v>0</v>
      </c>
      <c r="AL1350" s="232">
        <v>0</v>
      </c>
      <c r="AM1350" s="231">
        <v>0</v>
      </c>
      <c r="AN1350" s="231">
        <v>0</v>
      </c>
      <c r="AO1350" s="232">
        <v>0</v>
      </c>
      <c r="AP1350" s="231">
        <v>0</v>
      </c>
      <c r="AQ1350" s="123">
        <v>0</v>
      </c>
      <c r="AR1350" s="123">
        <v>0</v>
      </c>
      <c r="BC1350" s="233"/>
      <c r="BD1350" s="233"/>
      <c r="BE1350" s="233"/>
      <c r="CB1350" s="234"/>
      <c r="DE1350" s="235"/>
      <c r="DU1350" s="236"/>
    </row>
    <row r="1351" spans="1:125" s="123" customFormat="1" ht="36" customHeight="1">
      <c r="A1351" s="204">
        <v>1</v>
      </c>
      <c r="B1351" s="207">
        <f>SUBTOTAL(103,$A$1027:A1351)</f>
        <v>295</v>
      </c>
      <c r="C1351" s="228" t="s">
        <v>131</v>
      </c>
      <c r="D1351" s="199">
        <v>1972</v>
      </c>
      <c r="E1351" s="199"/>
      <c r="F1351" s="229" t="s">
        <v>262</v>
      </c>
      <c r="G1351" s="199">
        <v>5</v>
      </c>
      <c r="H1351" s="199" t="s">
        <v>302</v>
      </c>
      <c r="I1351" s="200">
        <v>3740.78</v>
      </c>
      <c r="J1351" s="200">
        <v>3740.78</v>
      </c>
      <c r="K1351" s="200">
        <v>2819.7</v>
      </c>
      <c r="L1351" s="230">
        <v>124</v>
      </c>
      <c r="M1351" s="199" t="s">
        <v>260</v>
      </c>
      <c r="N1351" s="199" t="s">
        <v>264</v>
      </c>
      <c r="O1351" s="199" t="s">
        <v>279</v>
      </c>
      <c r="P1351" s="200">
        <v>8440900</v>
      </c>
      <c r="Q1351" s="200">
        <v>0</v>
      </c>
      <c r="R1351" s="200">
        <v>0</v>
      </c>
      <c r="S1351" s="200">
        <f t="shared" si="418"/>
        <v>8440900</v>
      </c>
      <c r="T1351" s="203">
        <f t="shared" si="381"/>
        <v>2256.4545362197186</v>
      </c>
      <c r="U1351" s="203">
        <v>2400.4243179230002</v>
      </c>
      <c r="V1351" s="210">
        <v>2400.4243179230002</v>
      </c>
      <c r="W1351" s="210">
        <f t="shared" si="419"/>
        <v>2400.4243179230002</v>
      </c>
      <c r="X1351" s="210">
        <f t="shared" si="420"/>
        <v>143.96978170328157</v>
      </c>
      <c r="Y1351" s="205">
        <v>0</v>
      </c>
      <c r="Z1351" s="205">
        <v>0</v>
      </c>
      <c r="AA1351" s="231">
        <v>0</v>
      </c>
      <c r="AB1351" s="231">
        <v>0</v>
      </c>
      <c r="AC1351" s="231">
        <v>0</v>
      </c>
      <c r="AD1351" s="231">
        <v>0</v>
      </c>
      <c r="AE1351" s="231">
        <v>0</v>
      </c>
      <c r="AF1351" s="211">
        <v>0</v>
      </c>
      <c r="AG1351" s="231">
        <v>1007</v>
      </c>
      <c r="AH1351" s="211">
        <f t="shared" si="421"/>
        <v>2400.4243179230002</v>
      </c>
      <c r="AI1351" s="231">
        <v>0</v>
      </c>
      <c r="AJ1351" s="231">
        <v>0</v>
      </c>
      <c r="AK1351" s="231">
        <v>0</v>
      </c>
      <c r="AL1351" s="232">
        <v>0</v>
      </c>
      <c r="AM1351" s="231">
        <v>0</v>
      </c>
      <c r="AN1351" s="231">
        <v>0</v>
      </c>
      <c r="AO1351" s="232">
        <v>0</v>
      </c>
      <c r="AP1351" s="231">
        <v>0</v>
      </c>
      <c r="AQ1351" s="123">
        <v>0</v>
      </c>
      <c r="AR1351" s="123">
        <v>0</v>
      </c>
      <c r="BC1351" s="233"/>
      <c r="BD1351" s="233"/>
      <c r="BE1351" s="233"/>
      <c r="CB1351" s="234"/>
      <c r="DE1351" s="235"/>
      <c r="DU1351" s="236"/>
    </row>
    <row r="1352" spans="1:125" s="123" customFormat="1" ht="36" customHeight="1">
      <c r="A1352" s="204">
        <v>1</v>
      </c>
      <c r="B1352" s="207">
        <f>SUBTOTAL(103,$A$1027:A1352)</f>
        <v>296</v>
      </c>
      <c r="C1352" s="228" t="s">
        <v>132</v>
      </c>
      <c r="D1352" s="199">
        <v>1979</v>
      </c>
      <c r="E1352" s="199"/>
      <c r="F1352" s="229" t="s">
        <v>262</v>
      </c>
      <c r="G1352" s="199">
        <v>5</v>
      </c>
      <c r="H1352" s="199" t="s">
        <v>302</v>
      </c>
      <c r="I1352" s="200">
        <v>4025.6</v>
      </c>
      <c r="J1352" s="200">
        <v>4025.6</v>
      </c>
      <c r="K1352" s="200">
        <v>3076</v>
      </c>
      <c r="L1352" s="230">
        <v>133</v>
      </c>
      <c r="M1352" s="199" t="s">
        <v>260</v>
      </c>
      <c r="N1352" s="199" t="s">
        <v>264</v>
      </c>
      <c r="O1352" s="199" t="s">
        <v>279</v>
      </c>
      <c r="P1352" s="200">
        <v>6995528.9699999997</v>
      </c>
      <c r="Q1352" s="200">
        <v>0</v>
      </c>
      <c r="R1352" s="200">
        <v>0</v>
      </c>
      <c r="S1352" s="200">
        <f t="shared" si="418"/>
        <v>6995528.9699999997</v>
      </c>
      <c r="T1352" s="203">
        <f t="shared" si="381"/>
        <v>1737.7605748211447</v>
      </c>
      <c r="U1352" s="203">
        <v>1737.7605748211447</v>
      </c>
      <c r="V1352" s="210">
        <f>W1352</f>
        <v>1711.3734856915742</v>
      </c>
      <c r="W1352" s="210">
        <f t="shared" si="419"/>
        <v>1711.3734856915742</v>
      </c>
      <c r="X1352" s="210">
        <f t="shared" si="420"/>
        <v>0</v>
      </c>
      <c r="Y1352" s="205">
        <v>0</v>
      </c>
      <c r="Z1352" s="205">
        <v>0</v>
      </c>
      <c r="AA1352" s="231">
        <v>0</v>
      </c>
      <c r="AB1352" s="231">
        <v>0</v>
      </c>
      <c r="AC1352" s="231">
        <v>0</v>
      </c>
      <c r="AD1352" s="231">
        <v>0</v>
      </c>
      <c r="AE1352" s="231">
        <v>0</v>
      </c>
      <c r="AF1352" s="211">
        <v>0</v>
      </c>
      <c r="AG1352" s="231">
        <v>772.6</v>
      </c>
      <c r="AH1352" s="211">
        <f t="shared" si="421"/>
        <v>1711.3734856915742</v>
      </c>
      <c r="AI1352" s="231">
        <v>0</v>
      </c>
      <c r="AJ1352" s="231">
        <v>0</v>
      </c>
      <c r="AK1352" s="231">
        <v>0</v>
      </c>
      <c r="AL1352" s="232">
        <v>0</v>
      </c>
      <c r="AM1352" s="231">
        <v>0</v>
      </c>
      <c r="AN1352" s="231">
        <v>0</v>
      </c>
      <c r="AO1352" s="232">
        <v>0</v>
      </c>
      <c r="AP1352" s="231">
        <v>0</v>
      </c>
      <c r="AQ1352" s="123">
        <v>0</v>
      </c>
      <c r="AR1352" s="123">
        <v>0</v>
      </c>
      <c r="BC1352" s="233"/>
      <c r="BD1352" s="233"/>
      <c r="BE1352" s="233"/>
      <c r="CB1352" s="234"/>
      <c r="DE1352" s="235"/>
      <c r="DU1352" s="236"/>
    </row>
    <row r="1353" spans="1:125" s="123" customFormat="1" ht="36" customHeight="1">
      <c r="A1353" s="204">
        <v>1</v>
      </c>
      <c r="B1353" s="207">
        <f>SUBTOTAL(103,$A$1027:A1353)</f>
        <v>297</v>
      </c>
      <c r="C1353" s="228" t="s">
        <v>1546</v>
      </c>
      <c r="D1353" s="199">
        <v>1967</v>
      </c>
      <c r="E1353" s="199"/>
      <c r="F1353" s="229" t="s">
        <v>312</v>
      </c>
      <c r="G1353" s="199">
        <v>2</v>
      </c>
      <c r="H1353" s="199" t="s">
        <v>297</v>
      </c>
      <c r="I1353" s="200">
        <v>638</v>
      </c>
      <c r="J1353" s="200">
        <v>425.5</v>
      </c>
      <c r="K1353" s="200">
        <v>395.11</v>
      </c>
      <c r="L1353" s="230">
        <v>22</v>
      </c>
      <c r="M1353" s="199" t="s">
        <v>260</v>
      </c>
      <c r="N1353" s="199" t="s">
        <v>264</v>
      </c>
      <c r="O1353" s="199" t="s">
        <v>1533</v>
      </c>
      <c r="P1353" s="200">
        <v>3825200</v>
      </c>
      <c r="Q1353" s="200">
        <v>0</v>
      </c>
      <c r="R1353" s="200">
        <v>0</v>
      </c>
      <c r="S1353" s="200">
        <f t="shared" si="418"/>
        <v>3825200</v>
      </c>
      <c r="T1353" s="203">
        <f t="shared" si="381"/>
        <v>5995.6112852664573</v>
      </c>
      <c r="U1353" s="203">
        <v>5995.6112852664573</v>
      </c>
      <c r="V1353" s="210">
        <v>5995.6112852664573</v>
      </c>
      <c r="W1353" s="210">
        <f t="shared" si="419"/>
        <v>5995.6112852664573</v>
      </c>
      <c r="X1353" s="210">
        <f t="shared" si="420"/>
        <v>0</v>
      </c>
      <c r="Y1353" s="205">
        <v>0</v>
      </c>
      <c r="Z1353" s="205">
        <v>0</v>
      </c>
      <c r="AA1353" s="231">
        <v>0</v>
      </c>
      <c r="AB1353" s="231">
        <v>0</v>
      </c>
      <c r="AC1353" s="231">
        <v>0</v>
      </c>
      <c r="AD1353" s="231">
        <v>0</v>
      </c>
      <c r="AE1353" s="231">
        <v>0</v>
      </c>
      <c r="AF1353" s="211">
        <v>0</v>
      </c>
      <c r="AG1353" s="231">
        <v>0</v>
      </c>
      <c r="AH1353" s="231">
        <v>0</v>
      </c>
      <c r="AI1353" s="231">
        <v>0</v>
      </c>
      <c r="AJ1353" s="231">
        <v>0</v>
      </c>
      <c r="AK1353" s="231">
        <v>0</v>
      </c>
      <c r="AL1353" s="232">
        <v>0</v>
      </c>
      <c r="AM1353" s="231">
        <v>0</v>
      </c>
      <c r="AN1353" s="231">
        <v>0</v>
      </c>
      <c r="AO1353" s="232">
        <v>5995.6112852664573</v>
      </c>
      <c r="AP1353" s="231">
        <v>0</v>
      </c>
      <c r="AQ1353" s="123">
        <v>0</v>
      </c>
      <c r="AR1353" s="123">
        <v>0</v>
      </c>
      <c r="BC1353" s="233"/>
      <c r="BD1353" s="233"/>
      <c r="BE1353" s="233"/>
      <c r="CB1353" s="234"/>
      <c r="DE1353" s="235"/>
      <c r="DU1353" s="236"/>
    </row>
    <row r="1354" spans="1:125" s="204" customFormat="1" ht="36" customHeight="1">
      <c r="A1354" s="204">
        <v>1</v>
      </c>
      <c r="B1354" s="207">
        <f>SUBTOTAL(103,$A$1027:A1354)</f>
        <v>298</v>
      </c>
      <c r="C1354" s="197" t="s">
        <v>122</v>
      </c>
      <c r="D1354" s="199">
        <v>1992</v>
      </c>
      <c r="E1354" s="199"/>
      <c r="F1354" s="208" t="s">
        <v>262</v>
      </c>
      <c r="G1354" s="199">
        <v>3</v>
      </c>
      <c r="H1354" s="199" t="s">
        <v>297</v>
      </c>
      <c r="I1354" s="200">
        <v>1555.9</v>
      </c>
      <c r="J1354" s="200">
        <v>1062.8</v>
      </c>
      <c r="K1354" s="200">
        <v>1019.8</v>
      </c>
      <c r="L1354" s="209">
        <v>50</v>
      </c>
      <c r="M1354" s="199" t="s">
        <v>260</v>
      </c>
      <c r="N1354" s="199" t="s">
        <v>264</v>
      </c>
      <c r="O1354" s="202" t="s">
        <v>278</v>
      </c>
      <c r="P1354" s="203">
        <v>4648700</v>
      </c>
      <c r="Q1354" s="203">
        <v>0</v>
      </c>
      <c r="R1354" s="203">
        <v>0</v>
      </c>
      <c r="S1354" s="203">
        <f t="shared" si="418"/>
        <v>4648700</v>
      </c>
      <c r="T1354" s="203">
        <f t="shared" si="381"/>
        <v>2987.7884182788093</v>
      </c>
      <c r="U1354" s="203">
        <f>V1354</f>
        <v>3771.072896715727</v>
      </c>
      <c r="V1354" s="210">
        <v>3771.072896715727</v>
      </c>
      <c r="W1354" s="210">
        <f t="shared" si="419"/>
        <v>3771.072896715727</v>
      </c>
      <c r="X1354" s="210">
        <f t="shared" si="420"/>
        <v>783.28447843691765</v>
      </c>
      <c r="Y1354" s="205">
        <v>0</v>
      </c>
      <c r="Z1354" s="205">
        <v>0</v>
      </c>
      <c r="AA1354" s="205">
        <v>0</v>
      </c>
      <c r="AB1354" s="205">
        <v>0</v>
      </c>
      <c r="AC1354" s="205">
        <v>0</v>
      </c>
      <c r="AD1354" s="205">
        <v>0</v>
      </c>
      <c r="AE1354" s="205">
        <v>0</v>
      </c>
      <c r="AF1354" s="211">
        <v>0</v>
      </c>
      <c r="AG1354" s="205">
        <v>658</v>
      </c>
      <c r="AH1354" s="211">
        <f t="shared" ref="AH1354:AH1357" si="422">8917.04*AG1354/I1354</f>
        <v>3771.072896715727</v>
      </c>
      <c r="AI1354" s="205">
        <v>0</v>
      </c>
      <c r="AJ1354" s="205">
        <v>0</v>
      </c>
      <c r="AK1354" s="205">
        <v>0</v>
      </c>
      <c r="AL1354" s="211">
        <v>0</v>
      </c>
      <c r="AM1354" s="205">
        <v>0</v>
      </c>
      <c r="AN1354" s="205">
        <v>0</v>
      </c>
      <c r="AO1354" s="211">
        <v>0</v>
      </c>
      <c r="AP1354" s="205">
        <v>0</v>
      </c>
      <c r="AQ1354" s="204">
        <v>0</v>
      </c>
      <c r="AR1354" s="204">
        <v>0</v>
      </c>
    </row>
    <row r="1355" spans="1:125" s="204" customFormat="1" ht="36" customHeight="1">
      <c r="A1355" s="204">
        <v>1</v>
      </c>
      <c r="B1355" s="207">
        <f>SUBTOTAL(103,$A$1027:A1355)</f>
        <v>299</v>
      </c>
      <c r="C1355" s="197" t="s">
        <v>123</v>
      </c>
      <c r="D1355" s="199">
        <v>1978</v>
      </c>
      <c r="E1355" s="199"/>
      <c r="F1355" s="208" t="s">
        <v>281</v>
      </c>
      <c r="G1355" s="199">
        <v>5</v>
      </c>
      <c r="H1355" s="199" t="s">
        <v>302</v>
      </c>
      <c r="I1355" s="200">
        <v>4027.2</v>
      </c>
      <c r="J1355" s="200">
        <v>3079.4</v>
      </c>
      <c r="K1355" s="200">
        <v>3079.4</v>
      </c>
      <c r="L1355" s="209">
        <v>157</v>
      </c>
      <c r="M1355" s="199" t="s">
        <v>260</v>
      </c>
      <c r="N1355" s="199" t="s">
        <v>264</v>
      </c>
      <c r="O1355" s="202" t="s">
        <v>279</v>
      </c>
      <c r="P1355" s="203">
        <v>3988498.75</v>
      </c>
      <c r="Q1355" s="203">
        <v>0</v>
      </c>
      <c r="R1355" s="203">
        <v>0</v>
      </c>
      <c r="S1355" s="203">
        <f t="shared" si="418"/>
        <v>3988498.75</v>
      </c>
      <c r="T1355" s="203">
        <f t="shared" si="381"/>
        <v>990.39003526023043</v>
      </c>
      <c r="U1355" s="203">
        <v>1713.1291835518477</v>
      </c>
      <c r="V1355" s="210">
        <v>1713.1291835518477</v>
      </c>
      <c r="W1355" s="210">
        <f t="shared" si="419"/>
        <v>1713.1291835518477</v>
      </c>
      <c r="X1355" s="210">
        <f t="shared" si="420"/>
        <v>722.73914829161731</v>
      </c>
      <c r="Y1355" s="205">
        <v>0</v>
      </c>
      <c r="Z1355" s="205">
        <v>0</v>
      </c>
      <c r="AA1355" s="205">
        <v>0</v>
      </c>
      <c r="AB1355" s="205">
        <v>0</v>
      </c>
      <c r="AC1355" s="205">
        <v>0</v>
      </c>
      <c r="AD1355" s="205">
        <v>0</v>
      </c>
      <c r="AE1355" s="205">
        <v>0</v>
      </c>
      <c r="AF1355" s="211">
        <v>0</v>
      </c>
      <c r="AG1355" s="205">
        <v>773.7</v>
      </c>
      <c r="AH1355" s="211">
        <f t="shared" si="422"/>
        <v>1713.1291835518477</v>
      </c>
      <c r="AI1355" s="205">
        <v>0</v>
      </c>
      <c r="AJ1355" s="205">
        <v>0</v>
      </c>
      <c r="AK1355" s="205">
        <v>0</v>
      </c>
      <c r="AL1355" s="211">
        <v>0</v>
      </c>
      <c r="AM1355" s="205">
        <v>0</v>
      </c>
      <c r="AN1355" s="205">
        <v>0</v>
      </c>
      <c r="AO1355" s="211">
        <v>0</v>
      </c>
      <c r="AP1355" s="205">
        <v>0</v>
      </c>
      <c r="AQ1355" s="204">
        <v>0</v>
      </c>
      <c r="AR1355" s="204">
        <v>0</v>
      </c>
    </row>
    <row r="1356" spans="1:125" s="204" customFormat="1" ht="36" customHeight="1">
      <c r="A1356" s="204">
        <v>1</v>
      </c>
      <c r="B1356" s="207">
        <f>SUBTOTAL(103,$A$1027:A1356)</f>
        <v>300</v>
      </c>
      <c r="C1356" s="197" t="s">
        <v>124</v>
      </c>
      <c r="D1356" s="199">
        <v>1986</v>
      </c>
      <c r="E1356" s="199"/>
      <c r="F1356" s="208" t="s">
        <v>262</v>
      </c>
      <c r="G1356" s="199">
        <v>5</v>
      </c>
      <c r="H1356" s="199" t="s">
        <v>298</v>
      </c>
      <c r="I1356" s="200">
        <v>2851.99</v>
      </c>
      <c r="J1356" s="200">
        <v>2360.59</v>
      </c>
      <c r="K1356" s="200">
        <v>2342</v>
      </c>
      <c r="L1356" s="209">
        <v>145</v>
      </c>
      <c r="M1356" s="199" t="s">
        <v>260</v>
      </c>
      <c r="N1356" s="199" t="s">
        <v>264</v>
      </c>
      <c r="O1356" s="202" t="s">
        <v>279</v>
      </c>
      <c r="P1356" s="203">
        <v>6800500</v>
      </c>
      <c r="Q1356" s="203">
        <v>0</v>
      </c>
      <c r="R1356" s="203">
        <v>0</v>
      </c>
      <c r="S1356" s="203">
        <f>P1356-Q1356-R1356</f>
        <v>6800500</v>
      </c>
      <c r="T1356" s="203">
        <f t="shared" si="381"/>
        <v>2384.4754013864003</v>
      </c>
      <c r="U1356" s="203">
        <f>V1356</f>
        <v>2908.0532905094342</v>
      </c>
      <c r="V1356" s="210">
        <v>2908.0532905094342</v>
      </c>
      <c r="W1356" s="210">
        <f t="shared" si="419"/>
        <v>2908.0532905094342</v>
      </c>
      <c r="X1356" s="210">
        <f t="shared" si="420"/>
        <v>523.57788912303386</v>
      </c>
      <c r="Y1356" s="205">
        <v>0</v>
      </c>
      <c r="Z1356" s="205">
        <v>0</v>
      </c>
      <c r="AA1356" s="205">
        <v>0</v>
      </c>
      <c r="AB1356" s="205">
        <v>0</v>
      </c>
      <c r="AC1356" s="205">
        <v>0</v>
      </c>
      <c r="AD1356" s="205">
        <v>0</v>
      </c>
      <c r="AE1356" s="205">
        <v>0</v>
      </c>
      <c r="AF1356" s="211">
        <v>0</v>
      </c>
      <c r="AG1356" s="205">
        <v>930.1</v>
      </c>
      <c r="AH1356" s="211">
        <f t="shared" si="422"/>
        <v>2908.0532905094342</v>
      </c>
      <c r="AI1356" s="205">
        <v>0</v>
      </c>
      <c r="AJ1356" s="205">
        <v>0</v>
      </c>
      <c r="AK1356" s="205">
        <v>0</v>
      </c>
      <c r="AL1356" s="211">
        <v>0</v>
      </c>
      <c r="AM1356" s="205">
        <v>0</v>
      </c>
      <c r="AN1356" s="205">
        <v>0</v>
      </c>
      <c r="AO1356" s="211">
        <v>0</v>
      </c>
      <c r="AP1356" s="205">
        <v>0</v>
      </c>
      <c r="AQ1356" s="204">
        <v>0</v>
      </c>
      <c r="AR1356" s="204">
        <v>0</v>
      </c>
    </row>
    <row r="1357" spans="1:125" s="204" customFormat="1" ht="36" customHeight="1">
      <c r="A1357" s="204">
        <v>1</v>
      </c>
      <c r="B1357" s="207">
        <f>SUBTOTAL(103,$A$1027:A1357)</f>
        <v>301</v>
      </c>
      <c r="C1357" s="197" t="s">
        <v>129</v>
      </c>
      <c r="D1357" s="199">
        <v>1978</v>
      </c>
      <c r="E1357" s="199"/>
      <c r="F1357" s="208" t="s">
        <v>262</v>
      </c>
      <c r="G1357" s="199">
        <v>3</v>
      </c>
      <c r="H1357" s="199" t="s">
        <v>306</v>
      </c>
      <c r="I1357" s="200">
        <v>1582.3</v>
      </c>
      <c r="J1357" s="200">
        <v>1471.8</v>
      </c>
      <c r="K1357" s="200">
        <v>1471.8</v>
      </c>
      <c r="L1357" s="209">
        <v>69</v>
      </c>
      <c r="M1357" s="199" t="s">
        <v>260</v>
      </c>
      <c r="N1357" s="199" t="s">
        <v>264</v>
      </c>
      <c r="O1357" s="202" t="s">
        <v>279</v>
      </c>
      <c r="P1357" s="203">
        <v>9231989.75</v>
      </c>
      <c r="Q1357" s="203">
        <v>0</v>
      </c>
      <c r="R1357" s="203">
        <v>0</v>
      </c>
      <c r="S1357" s="203">
        <f>P1357-Q1357-R1357</f>
        <v>9231989.75</v>
      </c>
      <c r="T1357" s="203">
        <f>P1357/I1357</f>
        <v>5834.538172280857</v>
      </c>
      <c r="U1357" s="203">
        <v>9604.6132912848389</v>
      </c>
      <c r="V1357" s="210">
        <v>9604.6132912848389</v>
      </c>
      <c r="W1357" s="210">
        <f t="shared" si="419"/>
        <v>9604.6132912848389</v>
      </c>
      <c r="X1357" s="210">
        <f t="shared" si="420"/>
        <v>3770.0751190039819</v>
      </c>
      <c r="Y1357" s="205">
        <v>0</v>
      </c>
      <c r="Z1357" s="205">
        <v>0</v>
      </c>
      <c r="AA1357" s="205">
        <v>0</v>
      </c>
      <c r="AB1357" s="205">
        <v>0</v>
      </c>
      <c r="AC1357" s="205">
        <v>0</v>
      </c>
      <c r="AD1357" s="205">
        <v>0</v>
      </c>
      <c r="AE1357" s="205">
        <v>0</v>
      </c>
      <c r="AF1357" s="211">
        <v>0</v>
      </c>
      <c r="AG1357" s="205">
        <v>740.9</v>
      </c>
      <c r="AH1357" s="211">
        <f t="shared" si="422"/>
        <v>4175.3364949756688</v>
      </c>
      <c r="AI1357" s="205">
        <v>0</v>
      </c>
      <c r="AJ1357" s="205">
        <v>0</v>
      </c>
      <c r="AK1357" s="205">
        <v>1218.8599999999999</v>
      </c>
      <c r="AL1357" s="211">
        <f>7048.18*AK1357/I1357</f>
        <v>5429.2767963091701</v>
      </c>
      <c r="AM1357" s="205">
        <v>0</v>
      </c>
      <c r="AN1357" s="205">
        <v>0</v>
      </c>
      <c r="AO1357" s="211">
        <v>0</v>
      </c>
      <c r="AP1357" s="205">
        <v>0</v>
      </c>
      <c r="AQ1357" s="204">
        <v>0</v>
      </c>
      <c r="AR1357" s="204">
        <v>0</v>
      </c>
    </row>
    <row r="1358" spans="1:125" s="204" customFormat="1" ht="36" customHeight="1">
      <c r="A1358" s="204">
        <v>1</v>
      </c>
      <c r="B1358" s="207">
        <f>SUBTOTAL(103,$A$1027:A1358)</f>
        <v>302</v>
      </c>
      <c r="C1358" s="197" t="s">
        <v>2773</v>
      </c>
      <c r="D1358" s="199">
        <v>1970</v>
      </c>
      <c r="E1358" s="199"/>
      <c r="F1358" s="208" t="s">
        <v>262</v>
      </c>
      <c r="G1358" s="199">
        <v>2</v>
      </c>
      <c r="H1358" s="199">
        <v>2</v>
      </c>
      <c r="I1358" s="200">
        <v>747.1</v>
      </c>
      <c r="J1358" s="200">
        <v>747.1</v>
      </c>
      <c r="K1358" s="200">
        <v>747.1</v>
      </c>
      <c r="L1358" s="209">
        <v>16</v>
      </c>
      <c r="M1358" s="199" t="s">
        <v>260</v>
      </c>
      <c r="N1358" s="199" t="s">
        <v>261</v>
      </c>
      <c r="O1358" s="199" t="s">
        <v>263</v>
      </c>
      <c r="P1358" s="203">
        <v>150000</v>
      </c>
      <c r="Q1358" s="203">
        <v>0</v>
      </c>
      <c r="R1358" s="203">
        <v>0</v>
      </c>
      <c r="S1358" s="203">
        <f t="shared" si="418"/>
        <v>150000</v>
      </c>
      <c r="T1358" s="203">
        <f t="shared" si="381"/>
        <v>200.77633516262881</v>
      </c>
      <c r="U1358" s="203">
        <f>V1358</f>
        <v>200.77633516262881</v>
      </c>
      <c r="V1358" s="210">
        <v>200.77633516262881</v>
      </c>
      <c r="W1358" s="210">
        <f t="shared" si="419"/>
        <v>0</v>
      </c>
      <c r="X1358" s="210">
        <f t="shared" si="420"/>
        <v>0</v>
      </c>
      <c r="Y1358" s="205">
        <v>0</v>
      </c>
      <c r="Z1358" s="205">
        <v>0</v>
      </c>
      <c r="AA1358" s="205">
        <v>0</v>
      </c>
      <c r="AB1358" s="205">
        <v>0</v>
      </c>
      <c r="AC1358" s="205">
        <v>0</v>
      </c>
      <c r="AD1358" s="205">
        <v>0</v>
      </c>
      <c r="AE1358" s="205">
        <v>0</v>
      </c>
      <c r="AF1358" s="211">
        <v>0</v>
      </c>
      <c r="AG1358" s="205">
        <v>0</v>
      </c>
      <c r="AH1358" s="205">
        <v>0</v>
      </c>
      <c r="AI1358" s="205">
        <v>0</v>
      </c>
      <c r="AJ1358" s="205">
        <v>0</v>
      </c>
      <c r="AK1358" s="205">
        <v>0</v>
      </c>
      <c r="AL1358" s="211">
        <v>0</v>
      </c>
      <c r="AM1358" s="205">
        <v>0</v>
      </c>
      <c r="AN1358" s="205">
        <v>0</v>
      </c>
      <c r="AO1358" s="211">
        <v>0</v>
      </c>
      <c r="AP1358" s="205">
        <v>0</v>
      </c>
      <c r="AQ1358" s="204">
        <v>0</v>
      </c>
      <c r="AR1358" s="204">
        <v>0</v>
      </c>
    </row>
    <row r="1359" spans="1:125" s="204" customFormat="1" ht="36" customHeight="1">
      <c r="B1359" s="197" t="s">
        <v>838</v>
      </c>
      <c r="C1359" s="197"/>
      <c r="D1359" s="199" t="s">
        <v>857</v>
      </c>
      <c r="E1359" s="199" t="s">
        <v>857</v>
      </c>
      <c r="F1359" s="199" t="s">
        <v>857</v>
      </c>
      <c r="G1359" s="199" t="s">
        <v>857</v>
      </c>
      <c r="H1359" s="199" t="s">
        <v>857</v>
      </c>
      <c r="I1359" s="200">
        <f>I1360</f>
        <v>362.7</v>
      </c>
      <c r="J1359" s="200">
        <f>J1360</f>
        <v>327.3</v>
      </c>
      <c r="K1359" s="200">
        <f>K1360</f>
        <v>327.3</v>
      </c>
      <c r="L1359" s="201">
        <f>L1360</f>
        <v>21</v>
      </c>
      <c r="M1359" s="199" t="s">
        <v>857</v>
      </c>
      <c r="N1359" s="199" t="s">
        <v>857</v>
      </c>
      <c r="O1359" s="202" t="s">
        <v>857</v>
      </c>
      <c r="P1359" s="203">
        <v>2374714.1799999997</v>
      </c>
      <c r="Q1359" s="203">
        <f>Q1360</f>
        <v>0</v>
      </c>
      <c r="R1359" s="203">
        <f>R1360</f>
        <v>0</v>
      </c>
      <c r="S1359" s="203">
        <f>S1360</f>
        <v>2374714.1799999997</v>
      </c>
      <c r="T1359" s="203">
        <f t="shared" si="381"/>
        <v>6547.3233526330296</v>
      </c>
      <c r="U1359" s="203">
        <f>MAX(U1360:U1360)</f>
        <v>8161.664185277089</v>
      </c>
      <c r="W1359" s="217"/>
      <c r="Y1359" s="205">
        <v>0</v>
      </c>
      <c r="Z1359" s="205">
        <v>0</v>
      </c>
      <c r="AA1359" s="205">
        <v>0</v>
      </c>
      <c r="AB1359" s="205">
        <v>0</v>
      </c>
      <c r="AC1359" s="205">
        <v>0</v>
      </c>
      <c r="AD1359" s="205">
        <v>0</v>
      </c>
      <c r="AE1359" s="205">
        <v>0</v>
      </c>
      <c r="AF1359" s="205">
        <v>0</v>
      </c>
      <c r="AG1359" s="205">
        <v>0</v>
      </c>
      <c r="AH1359" s="205">
        <v>0</v>
      </c>
      <c r="AI1359" s="205">
        <v>0</v>
      </c>
      <c r="AJ1359" s="205">
        <v>0</v>
      </c>
      <c r="AK1359" s="205">
        <v>420</v>
      </c>
      <c r="AL1359" s="205">
        <v>2339619.88</v>
      </c>
      <c r="AM1359" s="205">
        <v>0</v>
      </c>
      <c r="AN1359" s="205">
        <v>0</v>
      </c>
      <c r="AO1359" s="205">
        <v>0</v>
      </c>
      <c r="AP1359" s="205">
        <v>0</v>
      </c>
      <c r="AQ1359" s="204">
        <v>0</v>
      </c>
      <c r="AR1359" s="204">
        <v>0</v>
      </c>
    </row>
    <row r="1360" spans="1:125" s="204" customFormat="1" ht="36" customHeight="1">
      <c r="A1360" s="204">
        <v>1</v>
      </c>
      <c r="B1360" s="207">
        <f>SUBTOTAL(103,$A$1027:A1360)</f>
        <v>303</v>
      </c>
      <c r="C1360" s="197" t="s">
        <v>1880</v>
      </c>
      <c r="D1360" s="199">
        <v>1966</v>
      </c>
      <c r="E1360" s="199"/>
      <c r="F1360" s="208" t="s">
        <v>1527</v>
      </c>
      <c r="G1360" s="199" t="s">
        <v>297</v>
      </c>
      <c r="H1360" s="199" t="s">
        <v>298</v>
      </c>
      <c r="I1360" s="200">
        <v>362.7</v>
      </c>
      <c r="J1360" s="200">
        <v>327.3</v>
      </c>
      <c r="K1360" s="200">
        <v>327.3</v>
      </c>
      <c r="L1360" s="209">
        <v>21</v>
      </c>
      <c r="M1360" s="199" t="s">
        <v>260</v>
      </c>
      <c r="N1360" s="199" t="s">
        <v>264</v>
      </c>
      <c r="O1360" s="202" t="s">
        <v>2195</v>
      </c>
      <c r="P1360" s="203">
        <v>2374714.1799999997</v>
      </c>
      <c r="Q1360" s="203">
        <v>0</v>
      </c>
      <c r="R1360" s="203">
        <v>0</v>
      </c>
      <c r="S1360" s="203">
        <f>P1360-Q1360-R1360</f>
        <v>2374714.1799999997</v>
      </c>
      <c r="T1360" s="203">
        <f t="shared" si="381"/>
        <v>6547.3233526330296</v>
      </c>
      <c r="U1360" s="203">
        <v>8161.664185277089</v>
      </c>
      <c r="V1360" s="210">
        <v>8161.664185277089</v>
      </c>
      <c r="W1360" s="210">
        <f>Y1360+Z1360+AA1360+AB1360+AC1360+AF1360+AH1360+AJ1360+AL1360+AN1360+AO1360+AP1360+AQ1360+AR1360</f>
        <v>8161.664185277089</v>
      </c>
      <c r="X1360" s="210">
        <f>U1360-T1360</f>
        <v>1614.3408326440594</v>
      </c>
      <c r="Y1360" s="205">
        <v>0</v>
      </c>
      <c r="Z1360" s="205">
        <v>0</v>
      </c>
      <c r="AA1360" s="205">
        <v>0</v>
      </c>
      <c r="AB1360" s="205">
        <v>0</v>
      </c>
      <c r="AC1360" s="205">
        <v>0</v>
      </c>
      <c r="AD1360" s="205">
        <v>0</v>
      </c>
      <c r="AE1360" s="205">
        <v>0</v>
      </c>
      <c r="AF1360" s="211">
        <v>0</v>
      </c>
      <c r="AG1360" s="205">
        <v>0</v>
      </c>
      <c r="AH1360" s="205">
        <v>0</v>
      </c>
      <c r="AI1360" s="205">
        <v>0</v>
      </c>
      <c r="AJ1360" s="205">
        <v>0</v>
      </c>
      <c r="AK1360" s="205">
        <v>420</v>
      </c>
      <c r="AL1360" s="211">
        <f>7048.18*AK1360/I1360</f>
        <v>8161.664185277089</v>
      </c>
      <c r="AM1360" s="205">
        <v>0</v>
      </c>
      <c r="AN1360" s="205">
        <v>0</v>
      </c>
      <c r="AO1360" s="211">
        <v>0</v>
      </c>
      <c r="AP1360" s="205">
        <v>0</v>
      </c>
      <c r="AQ1360" s="204">
        <v>0</v>
      </c>
      <c r="AR1360" s="204">
        <v>0</v>
      </c>
    </row>
    <row r="1361" spans="1:125" s="204" customFormat="1" ht="36" customHeight="1">
      <c r="B1361" s="197" t="s">
        <v>804</v>
      </c>
      <c r="C1361" s="212"/>
      <c r="D1361" s="199" t="s">
        <v>857</v>
      </c>
      <c r="E1361" s="199" t="s">
        <v>857</v>
      </c>
      <c r="F1361" s="199" t="s">
        <v>857</v>
      </c>
      <c r="G1361" s="199" t="s">
        <v>857</v>
      </c>
      <c r="H1361" s="199" t="s">
        <v>857</v>
      </c>
      <c r="I1361" s="200">
        <f>SUM(I1362:I1364)</f>
        <v>1969.8</v>
      </c>
      <c r="J1361" s="200">
        <f>SUM(J1362:J1364)</f>
        <v>1777.4</v>
      </c>
      <c r="K1361" s="200">
        <f>SUM(K1362:K1364)</f>
        <v>1777.4</v>
      </c>
      <c r="L1361" s="201">
        <f>SUM(L1362:L1364)</f>
        <v>101</v>
      </c>
      <c r="M1361" s="199" t="s">
        <v>857</v>
      </c>
      <c r="N1361" s="199" t="s">
        <v>857</v>
      </c>
      <c r="O1361" s="202" t="s">
        <v>857</v>
      </c>
      <c r="P1361" s="203">
        <v>10062522.41</v>
      </c>
      <c r="Q1361" s="203">
        <f>SUM(Q1362:Q1364)</f>
        <v>0</v>
      </c>
      <c r="R1361" s="203">
        <f>SUM(R1362:R1364)</f>
        <v>0</v>
      </c>
      <c r="S1361" s="203">
        <f>SUM(S1362:S1364)</f>
        <v>10062522.41</v>
      </c>
      <c r="T1361" s="203">
        <f t="shared" si="381"/>
        <v>5108.3980150269063</v>
      </c>
      <c r="U1361" s="203">
        <f>MAX(U1362:V1364)</f>
        <v>7955.2221774193549</v>
      </c>
      <c r="W1361" s="217"/>
      <c r="Y1361" s="205">
        <v>0</v>
      </c>
      <c r="Z1361" s="205">
        <v>0</v>
      </c>
      <c r="AA1361" s="205">
        <v>0</v>
      </c>
      <c r="AB1361" s="205">
        <v>0</v>
      </c>
      <c r="AC1361" s="205">
        <v>0</v>
      </c>
      <c r="AD1361" s="205">
        <v>0</v>
      </c>
      <c r="AE1361" s="205">
        <v>0</v>
      </c>
      <c r="AF1361" s="205">
        <v>0</v>
      </c>
      <c r="AG1361" s="205">
        <v>984</v>
      </c>
      <c r="AH1361" s="205">
        <v>6792199.04</v>
      </c>
      <c r="AI1361" s="205">
        <v>0</v>
      </c>
      <c r="AJ1361" s="205">
        <v>0</v>
      </c>
      <c r="AK1361" s="205">
        <v>437</v>
      </c>
      <c r="AL1361" s="205">
        <v>2945866.66</v>
      </c>
      <c r="AM1361" s="205">
        <v>0</v>
      </c>
      <c r="AN1361" s="205">
        <v>0</v>
      </c>
      <c r="AO1361" s="205">
        <v>0</v>
      </c>
      <c r="AP1361" s="205">
        <v>0</v>
      </c>
      <c r="AQ1361" s="204">
        <v>0</v>
      </c>
      <c r="AR1361" s="204">
        <v>0</v>
      </c>
    </row>
    <row r="1362" spans="1:125" s="123" customFormat="1" ht="36" customHeight="1">
      <c r="A1362" s="204">
        <v>1</v>
      </c>
      <c r="B1362" s="207">
        <f>SUBTOTAL(103,$A$1027:A1362)</f>
        <v>304</v>
      </c>
      <c r="C1362" s="228" t="s">
        <v>176</v>
      </c>
      <c r="D1362" s="199">
        <v>1985</v>
      </c>
      <c r="E1362" s="199">
        <v>2009</v>
      </c>
      <c r="F1362" s="229" t="s">
        <v>262</v>
      </c>
      <c r="G1362" s="199">
        <v>2</v>
      </c>
      <c r="H1362" s="199" t="s">
        <v>297</v>
      </c>
      <c r="I1362" s="200">
        <v>958.4</v>
      </c>
      <c r="J1362" s="200">
        <v>858.1</v>
      </c>
      <c r="K1362" s="200">
        <v>858.1</v>
      </c>
      <c r="L1362" s="230">
        <v>63</v>
      </c>
      <c r="M1362" s="199" t="s">
        <v>260</v>
      </c>
      <c r="N1362" s="199" t="s">
        <v>261</v>
      </c>
      <c r="O1362" s="199" t="s">
        <v>263</v>
      </c>
      <c r="P1362" s="200">
        <v>4204224.83</v>
      </c>
      <c r="Q1362" s="200">
        <v>0</v>
      </c>
      <c r="R1362" s="200">
        <v>0</v>
      </c>
      <c r="S1362" s="200">
        <f>P1362-Q1362-R1362</f>
        <v>4204224.83</v>
      </c>
      <c r="T1362" s="203">
        <f t="shared" si="381"/>
        <v>4386.7120513355594</v>
      </c>
      <c r="U1362" s="203">
        <v>5861.5767946577635</v>
      </c>
      <c r="V1362" s="210">
        <v>5861.5767946577635</v>
      </c>
      <c r="W1362" s="210">
        <f t="shared" ref="W1362:W1364" si="423">Y1362+Z1362+AA1362+AB1362+AC1362+AF1362+AH1362+AJ1362+AL1362+AN1362+AO1362+AP1362+AQ1362+AR1362</f>
        <v>5861.5767946577635</v>
      </c>
      <c r="X1362" s="210">
        <f t="shared" ref="X1362:X1364" si="424">U1362-T1362</f>
        <v>1474.864743322204</v>
      </c>
      <c r="Y1362" s="205">
        <v>0</v>
      </c>
      <c r="Z1362" s="205">
        <v>0</v>
      </c>
      <c r="AA1362" s="231">
        <v>0</v>
      </c>
      <c r="AB1362" s="231">
        <v>0</v>
      </c>
      <c r="AC1362" s="231">
        <v>0</v>
      </c>
      <c r="AD1362" s="231">
        <v>0</v>
      </c>
      <c r="AE1362" s="231">
        <v>0</v>
      </c>
      <c r="AF1362" s="211">
        <v>0</v>
      </c>
      <c r="AG1362" s="231">
        <v>630</v>
      </c>
      <c r="AH1362" s="211">
        <f>8917.04*AG1362/I1362</f>
        <v>5861.5767946577635</v>
      </c>
      <c r="AI1362" s="231">
        <v>0</v>
      </c>
      <c r="AJ1362" s="231">
        <v>0</v>
      </c>
      <c r="AK1362" s="231">
        <v>0</v>
      </c>
      <c r="AL1362" s="232">
        <v>0</v>
      </c>
      <c r="AM1362" s="231">
        <v>0</v>
      </c>
      <c r="AN1362" s="231">
        <v>0</v>
      </c>
      <c r="AO1362" s="232">
        <v>0</v>
      </c>
      <c r="AP1362" s="231">
        <v>0</v>
      </c>
      <c r="AQ1362" s="123">
        <v>0</v>
      </c>
      <c r="AR1362" s="123">
        <v>0</v>
      </c>
      <c r="BC1362" s="233"/>
      <c r="BD1362" s="233"/>
      <c r="BE1362" s="233"/>
      <c r="CB1362" s="234"/>
      <c r="DE1362" s="235"/>
      <c r="DU1362" s="236"/>
    </row>
    <row r="1363" spans="1:125" s="123" customFormat="1" ht="36" customHeight="1">
      <c r="A1363" s="204">
        <v>1</v>
      </c>
      <c r="B1363" s="207">
        <f>SUBTOTAL(103,$A$1027:A1363)</f>
        <v>305</v>
      </c>
      <c r="C1363" s="228" t="s">
        <v>177</v>
      </c>
      <c r="D1363" s="199">
        <v>1961</v>
      </c>
      <c r="E1363" s="199">
        <v>2009</v>
      </c>
      <c r="F1363" s="229" t="s">
        <v>262</v>
      </c>
      <c r="G1363" s="199">
        <v>2</v>
      </c>
      <c r="H1363" s="199" t="s">
        <v>297</v>
      </c>
      <c r="I1363" s="200">
        <v>614.6</v>
      </c>
      <c r="J1363" s="200">
        <v>565.1</v>
      </c>
      <c r="K1363" s="200">
        <v>565.1</v>
      </c>
      <c r="L1363" s="230">
        <v>23</v>
      </c>
      <c r="M1363" s="199" t="s">
        <v>260</v>
      </c>
      <c r="N1363" s="199" t="s">
        <v>261</v>
      </c>
      <c r="O1363" s="199" t="s">
        <v>263</v>
      </c>
      <c r="P1363" s="200">
        <v>3080054.66</v>
      </c>
      <c r="Q1363" s="200">
        <v>0</v>
      </c>
      <c r="R1363" s="200">
        <v>0</v>
      </c>
      <c r="S1363" s="200">
        <f>P1363-Q1363-R1363</f>
        <v>3080054.66</v>
      </c>
      <c r="T1363" s="203">
        <f t="shared" si="381"/>
        <v>5011.4784575333551</v>
      </c>
      <c r="U1363" s="203">
        <v>5011.4784575333551</v>
      </c>
      <c r="V1363" s="210">
        <v>5011.4784575333551</v>
      </c>
      <c r="W1363" s="210">
        <f t="shared" si="423"/>
        <v>5011.4784575333551</v>
      </c>
      <c r="X1363" s="210">
        <f t="shared" si="424"/>
        <v>0</v>
      </c>
      <c r="Y1363" s="205">
        <v>0</v>
      </c>
      <c r="Z1363" s="205">
        <v>0</v>
      </c>
      <c r="AA1363" s="231">
        <v>0</v>
      </c>
      <c r="AB1363" s="231">
        <v>0</v>
      </c>
      <c r="AC1363" s="231">
        <v>0</v>
      </c>
      <c r="AD1363" s="231">
        <v>0</v>
      </c>
      <c r="AE1363" s="231">
        <v>0</v>
      </c>
      <c r="AF1363" s="211">
        <v>0</v>
      </c>
      <c r="AG1363" s="231">
        <v>0</v>
      </c>
      <c r="AH1363" s="231">
        <v>0</v>
      </c>
      <c r="AI1363" s="231">
        <v>0</v>
      </c>
      <c r="AJ1363" s="231">
        <v>0</v>
      </c>
      <c r="AK1363" s="231">
        <v>437</v>
      </c>
      <c r="AL1363" s="211">
        <f>7048.18*AK1363/I1363</f>
        <v>5011.4784575333551</v>
      </c>
      <c r="AM1363" s="231">
        <v>0</v>
      </c>
      <c r="AN1363" s="231">
        <v>0</v>
      </c>
      <c r="AO1363" s="232">
        <v>0</v>
      </c>
      <c r="AP1363" s="231">
        <v>0</v>
      </c>
      <c r="AQ1363" s="123">
        <v>0</v>
      </c>
      <c r="AR1363" s="123">
        <v>0</v>
      </c>
      <c r="BC1363" s="233"/>
      <c r="BD1363" s="233"/>
      <c r="BE1363" s="233"/>
      <c r="CB1363" s="234"/>
      <c r="DE1363" s="235"/>
      <c r="DU1363" s="236"/>
    </row>
    <row r="1364" spans="1:125" s="204" customFormat="1" ht="36" customHeight="1">
      <c r="A1364" s="204">
        <v>1</v>
      </c>
      <c r="B1364" s="207">
        <f>SUBTOTAL(103,$A$1027:A1364)</f>
        <v>306</v>
      </c>
      <c r="C1364" s="197" t="s">
        <v>170</v>
      </c>
      <c r="D1364" s="199">
        <v>1969</v>
      </c>
      <c r="E1364" s="199"/>
      <c r="F1364" s="208" t="s">
        <v>262</v>
      </c>
      <c r="G1364" s="199">
        <v>2</v>
      </c>
      <c r="H1364" s="199" t="s">
        <v>298</v>
      </c>
      <c r="I1364" s="200">
        <v>396.8</v>
      </c>
      <c r="J1364" s="200">
        <v>354.2</v>
      </c>
      <c r="K1364" s="200">
        <v>354.2</v>
      </c>
      <c r="L1364" s="209">
        <v>15</v>
      </c>
      <c r="M1364" s="199" t="s">
        <v>260</v>
      </c>
      <c r="N1364" s="199" t="s">
        <v>331</v>
      </c>
      <c r="O1364" s="202" t="s">
        <v>332</v>
      </c>
      <c r="P1364" s="203">
        <v>2778242.92</v>
      </c>
      <c r="Q1364" s="203">
        <v>0</v>
      </c>
      <c r="R1364" s="203">
        <v>0</v>
      </c>
      <c r="S1364" s="203">
        <f>P1364-Q1364-R1364</f>
        <v>2778242.92</v>
      </c>
      <c r="T1364" s="203">
        <f t="shared" si="381"/>
        <v>7001.6202620967742</v>
      </c>
      <c r="U1364" s="203">
        <f>V1364</f>
        <v>7955.2221774193549</v>
      </c>
      <c r="V1364" s="210">
        <v>7955.2221774193549</v>
      </c>
      <c r="W1364" s="210">
        <f t="shared" si="423"/>
        <v>7955.2221774193549</v>
      </c>
      <c r="X1364" s="210">
        <f t="shared" si="424"/>
        <v>953.60191532258068</v>
      </c>
      <c r="Y1364" s="205">
        <v>0</v>
      </c>
      <c r="Z1364" s="205">
        <v>0</v>
      </c>
      <c r="AA1364" s="205">
        <v>0</v>
      </c>
      <c r="AB1364" s="205">
        <v>0</v>
      </c>
      <c r="AC1364" s="205">
        <v>0</v>
      </c>
      <c r="AD1364" s="205">
        <v>0</v>
      </c>
      <c r="AE1364" s="205">
        <v>0</v>
      </c>
      <c r="AF1364" s="211">
        <v>0</v>
      </c>
      <c r="AG1364" s="205">
        <v>354</v>
      </c>
      <c r="AH1364" s="211">
        <f>8917.04*AG1364/I1364</f>
        <v>7955.2221774193549</v>
      </c>
      <c r="AI1364" s="205">
        <v>0</v>
      </c>
      <c r="AJ1364" s="205">
        <v>0</v>
      </c>
      <c r="AK1364" s="205">
        <v>0</v>
      </c>
      <c r="AL1364" s="211">
        <v>0</v>
      </c>
      <c r="AM1364" s="205">
        <v>0</v>
      </c>
      <c r="AN1364" s="205">
        <v>0</v>
      </c>
      <c r="AO1364" s="211">
        <v>0</v>
      </c>
      <c r="AP1364" s="205">
        <v>0</v>
      </c>
      <c r="AQ1364" s="204">
        <v>0</v>
      </c>
      <c r="AR1364" s="204">
        <v>0</v>
      </c>
    </row>
    <row r="1365" spans="1:125" s="204" customFormat="1" ht="36" customHeight="1">
      <c r="B1365" s="197" t="s">
        <v>801</v>
      </c>
      <c r="C1365" s="197"/>
      <c r="D1365" s="199" t="s">
        <v>857</v>
      </c>
      <c r="E1365" s="199" t="s">
        <v>857</v>
      </c>
      <c r="F1365" s="199" t="s">
        <v>857</v>
      </c>
      <c r="G1365" s="199" t="s">
        <v>857</v>
      </c>
      <c r="H1365" s="199" t="s">
        <v>857</v>
      </c>
      <c r="I1365" s="200">
        <f>SUM(I1366:I1368)</f>
        <v>1266.2</v>
      </c>
      <c r="J1365" s="200">
        <f>SUM(J1366:J1368)</f>
        <v>1144.9000000000001</v>
      </c>
      <c r="K1365" s="200">
        <f>SUM(K1366:K1368)</f>
        <v>922.5</v>
      </c>
      <c r="L1365" s="201">
        <f>SUM(L1366:L1368)</f>
        <v>63</v>
      </c>
      <c r="M1365" s="199" t="s">
        <v>857</v>
      </c>
      <c r="N1365" s="199" t="s">
        <v>857</v>
      </c>
      <c r="O1365" s="202" t="s">
        <v>857</v>
      </c>
      <c r="P1365" s="203">
        <v>6983914.6999999993</v>
      </c>
      <c r="Q1365" s="203">
        <f>Q1366+Q1367+Q1368</f>
        <v>0</v>
      </c>
      <c r="R1365" s="203">
        <f>R1366+R1367+R1368</f>
        <v>0</v>
      </c>
      <c r="S1365" s="203">
        <f>S1366+S1367+S1368</f>
        <v>6983914.6999999993</v>
      </c>
      <c r="T1365" s="203">
        <f t="shared" si="381"/>
        <v>5515.6489496130143</v>
      </c>
      <c r="U1365" s="203">
        <f>MAX(U1366:U1368)</f>
        <v>6626.8968487394968</v>
      </c>
      <c r="W1365" s="217"/>
      <c r="Y1365" s="205">
        <v>0</v>
      </c>
      <c r="Z1365" s="205">
        <v>0</v>
      </c>
      <c r="AA1365" s="205">
        <v>0</v>
      </c>
      <c r="AB1365" s="205">
        <v>0</v>
      </c>
      <c r="AC1365" s="205">
        <v>0</v>
      </c>
      <c r="AD1365" s="205">
        <v>0</v>
      </c>
      <c r="AE1365" s="205">
        <v>0</v>
      </c>
      <c r="AF1365" s="205">
        <v>0</v>
      </c>
      <c r="AG1365" s="205">
        <v>543</v>
      </c>
      <c r="AH1365" s="205">
        <v>4443851.93</v>
      </c>
      <c r="AI1365" s="205">
        <v>0</v>
      </c>
      <c r="AJ1365" s="205">
        <v>0</v>
      </c>
      <c r="AK1365" s="205">
        <v>322</v>
      </c>
      <c r="AL1365" s="205">
        <v>2195472.9</v>
      </c>
      <c r="AM1365" s="205">
        <v>0</v>
      </c>
      <c r="AN1365" s="205">
        <v>0</v>
      </c>
      <c r="AO1365" s="205">
        <v>0</v>
      </c>
      <c r="AP1365" s="205">
        <v>0</v>
      </c>
      <c r="AQ1365" s="204">
        <v>0</v>
      </c>
      <c r="AR1365" s="204">
        <v>0</v>
      </c>
    </row>
    <row r="1366" spans="1:125" s="123" customFormat="1" ht="36" customHeight="1">
      <c r="A1366" s="204">
        <v>1</v>
      </c>
      <c r="B1366" s="207">
        <f>SUBTOTAL(103,$A$1027:A1366)</f>
        <v>307</v>
      </c>
      <c r="C1366" s="228" t="s">
        <v>759</v>
      </c>
      <c r="D1366" s="199">
        <v>1961</v>
      </c>
      <c r="E1366" s="199"/>
      <c r="F1366" s="229" t="s">
        <v>262</v>
      </c>
      <c r="G1366" s="199">
        <v>2</v>
      </c>
      <c r="H1366" s="199" t="s">
        <v>298</v>
      </c>
      <c r="I1366" s="200">
        <v>442.8</v>
      </c>
      <c r="J1366" s="200">
        <v>393.5</v>
      </c>
      <c r="K1366" s="200">
        <v>240.4</v>
      </c>
      <c r="L1366" s="230">
        <v>21</v>
      </c>
      <c r="M1366" s="199" t="s">
        <v>260</v>
      </c>
      <c r="N1366" s="199" t="s">
        <v>331</v>
      </c>
      <c r="O1366" s="199" t="s">
        <v>332</v>
      </c>
      <c r="P1366" s="200">
        <v>2313404.9899999998</v>
      </c>
      <c r="Q1366" s="200">
        <v>0</v>
      </c>
      <c r="R1366" s="200">
        <v>0</v>
      </c>
      <c r="S1366" s="200">
        <f>P1366-Q1366-R1366</f>
        <v>2313404.9899999998</v>
      </c>
      <c r="T1366" s="203">
        <f t="shared" si="381"/>
        <v>5224.491847335139</v>
      </c>
      <c r="U1366" s="203">
        <v>5224.491847335139</v>
      </c>
      <c r="V1366" s="210">
        <f>W1366</f>
        <v>5125.3702800361334</v>
      </c>
      <c r="W1366" s="210">
        <f t="shared" ref="W1366:W1368" si="425">Y1366+Z1366+AA1366+AB1366+AC1366+AF1366+AH1366+AJ1366+AL1366+AN1366+AO1366+AP1366+AQ1366+AR1366</f>
        <v>5125.3702800361334</v>
      </c>
      <c r="X1366" s="210">
        <f t="shared" ref="X1366:X1368" si="426">U1366-T1366</f>
        <v>0</v>
      </c>
      <c r="Y1366" s="205">
        <v>0</v>
      </c>
      <c r="Z1366" s="205">
        <v>0</v>
      </c>
      <c r="AA1366" s="231">
        <v>0</v>
      </c>
      <c r="AB1366" s="231">
        <v>0</v>
      </c>
      <c r="AC1366" s="231">
        <v>0</v>
      </c>
      <c r="AD1366" s="231">
        <v>0</v>
      </c>
      <c r="AE1366" s="231">
        <v>0</v>
      </c>
      <c r="AF1366" s="211">
        <v>0</v>
      </c>
      <c r="AG1366" s="231">
        <v>0</v>
      </c>
      <c r="AH1366" s="231">
        <v>0</v>
      </c>
      <c r="AI1366" s="231">
        <v>0</v>
      </c>
      <c r="AJ1366" s="231">
        <v>0</v>
      </c>
      <c r="AK1366" s="231">
        <v>322</v>
      </c>
      <c r="AL1366" s="211">
        <f>7048.18*AK1366/I1366</f>
        <v>5125.3702800361334</v>
      </c>
      <c r="AM1366" s="231">
        <v>0</v>
      </c>
      <c r="AN1366" s="231">
        <v>0</v>
      </c>
      <c r="AO1366" s="232">
        <v>0</v>
      </c>
      <c r="AP1366" s="231">
        <v>0</v>
      </c>
      <c r="AQ1366" s="123">
        <v>0</v>
      </c>
      <c r="AR1366" s="123">
        <v>0</v>
      </c>
      <c r="BC1366" s="233"/>
      <c r="BD1366" s="233"/>
      <c r="BE1366" s="233"/>
      <c r="CB1366" s="234"/>
      <c r="DE1366" s="235"/>
      <c r="DU1366" s="236"/>
    </row>
    <row r="1367" spans="1:125" s="123" customFormat="1" ht="36" customHeight="1">
      <c r="A1367" s="204">
        <v>1</v>
      </c>
      <c r="B1367" s="207">
        <f>SUBTOTAL(103,$A$1027:A1367)</f>
        <v>308</v>
      </c>
      <c r="C1367" s="228" t="s">
        <v>180</v>
      </c>
      <c r="D1367" s="199">
        <v>1960</v>
      </c>
      <c r="E1367" s="199"/>
      <c r="F1367" s="229" t="s">
        <v>262</v>
      </c>
      <c r="G1367" s="199">
        <v>2</v>
      </c>
      <c r="H1367" s="199" t="s">
        <v>298</v>
      </c>
      <c r="I1367" s="200">
        <v>442.6</v>
      </c>
      <c r="J1367" s="200">
        <v>400.2</v>
      </c>
      <c r="K1367" s="200">
        <v>353.8</v>
      </c>
      <c r="L1367" s="230">
        <v>21</v>
      </c>
      <c r="M1367" s="199" t="s">
        <v>260</v>
      </c>
      <c r="N1367" s="199" t="s">
        <v>331</v>
      </c>
      <c r="O1367" s="199" t="s">
        <v>332</v>
      </c>
      <c r="P1367" s="200">
        <v>2234254.6199999996</v>
      </c>
      <c r="Q1367" s="200">
        <v>0</v>
      </c>
      <c r="R1367" s="200">
        <v>0</v>
      </c>
      <c r="S1367" s="200">
        <f>P1367-Q1367-R1367</f>
        <v>2234254.6199999996</v>
      </c>
      <c r="T1367" s="203">
        <f t="shared" si="381"/>
        <v>5048.0221870763662</v>
      </c>
      <c r="U1367" s="203">
        <v>5238.2069588793502</v>
      </c>
      <c r="V1367" s="210">
        <v>5238.2069588793502</v>
      </c>
      <c r="W1367" s="210">
        <f t="shared" si="425"/>
        <v>5238.2069588793502</v>
      </c>
      <c r="X1367" s="210">
        <f t="shared" si="426"/>
        <v>190.18477180298396</v>
      </c>
      <c r="Y1367" s="205">
        <v>0</v>
      </c>
      <c r="Z1367" s="205">
        <v>0</v>
      </c>
      <c r="AA1367" s="231">
        <v>0</v>
      </c>
      <c r="AB1367" s="231">
        <v>0</v>
      </c>
      <c r="AC1367" s="231">
        <v>0</v>
      </c>
      <c r="AD1367" s="231">
        <v>0</v>
      </c>
      <c r="AE1367" s="231">
        <v>0</v>
      </c>
      <c r="AF1367" s="211">
        <v>0</v>
      </c>
      <c r="AG1367" s="231">
        <v>260</v>
      </c>
      <c r="AH1367" s="211">
        <f t="shared" ref="AH1367:AH1368" si="427">8917.04*AG1367/I1367</f>
        <v>5238.2069588793502</v>
      </c>
      <c r="AI1367" s="231">
        <v>0</v>
      </c>
      <c r="AJ1367" s="231">
        <v>0</v>
      </c>
      <c r="AK1367" s="231">
        <v>0</v>
      </c>
      <c r="AL1367" s="232">
        <v>0</v>
      </c>
      <c r="AM1367" s="231">
        <v>0</v>
      </c>
      <c r="AN1367" s="231">
        <v>0</v>
      </c>
      <c r="AO1367" s="232">
        <v>0</v>
      </c>
      <c r="AP1367" s="231">
        <v>0</v>
      </c>
      <c r="AQ1367" s="123">
        <v>0</v>
      </c>
      <c r="AR1367" s="123">
        <v>0</v>
      </c>
      <c r="BC1367" s="233"/>
      <c r="BD1367" s="233"/>
      <c r="BE1367" s="233"/>
      <c r="CB1367" s="234"/>
      <c r="DE1367" s="235"/>
      <c r="DU1367" s="236"/>
    </row>
    <row r="1368" spans="1:125" s="123" customFormat="1" ht="36" customHeight="1">
      <c r="A1368" s="204">
        <v>1</v>
      </c>
      <c r="B1368" s="207">
        <f>SUBTOTAL(103,$A$1027:A1368)</f>
        <v>309</v>
      </c>
      <c r="C1368" s="228" t="s">
        <v>178</v>
      </c>
      <c r="D1368" s="199">
        <v>1968</v>
      </c>
      <c r="E1368" s="199"/>
      <c r="F1368" s="229" t="s">
        <v>262</v>
      </c>
      <c r="G1368" s="199">
        <v>2</v>
      </c>
      <c r="H1368" s="199" t="s">
        <v>298</v>
      </c>
      <c r="I1368" s="200">
        <v>380.8</v>
      </c>
      <c r="J1368" s="200">
        <v>351.2</v>
      </c>
      <c r="K1368" s="200">
        <v>328.3</v>
      </c>
      <c r="L1368" s="230">
        <v>21</v>
      </c>
      <c r="M1368" s="199" t="s">
        <v>260</v>
      </c>
      <c r="N1368" s="199" t="s">
        <v>331</v>
      </c>
      <c r="O1368" s="199" t="s">
        <v>332</v>
      </c>
      <c r="P1368" s="200">
        <v>2436255.09</v>
      </c>
      <c r="Q1368" s="200">
        <v>0</v>
      </c>
      <c r="R1368" s="200">
        <v>0</v>
      </c>
      <c r="S1368" s="200">
        <f>P1368-Q1368-R1368</f>
        <v>2436255.09</v>
      </c>
      <c r="T1368" s="203">
        <f t="shared" si="381"/>
        <v>6397.7287027310922</v>
      </c>
      <c r="U1368" s="203">
        <v>6626.8968487394968</v>
      </c>
      <c r="V1368" s="210">
        <v>6626.8968487394968</v>
      </c>
      <c r="W1368" s="210">
        <f t="shared" si="425"/>
        <v>6626.8968487394968</v>
      </c>
      <c r="X1368" s="210">
        <f t="shared" si="426"/>
        <v>229.16814600840462</v>
      </c>
      <c r="Y1368" s="205">
        <v>0</v>
      </c>
      <c r="Z1368" s="205">
        <v>0</v>
      </c>
      <c r="AA1368" s="231">
        <v>0</v>
      </c>
      <c r="AB1368" s="231">
        <v>0</v>
      </c>
      <c r="AC1368" s="231">
        <v>0</v>
      </c>
      <c r="AD1368" s="231">
        <v>0</v>
      </c>
      <c r="AE1368" s="231">
        <v>0</v>
      </c>
      <c r="AF1368" s="211">
        <v>0</v>
      </c>
      <c r="AG1368" s="231">
        <v>283</v>
      </c>
      <c r="AH1368" s="211">
        <f t="shared" si="427"/>
        <v>6626.8968487394968</v>
      </c>
      <c r="AI1368" s="231">
        <v>0</v>
      </c>
      <c r="AJ1368" s="231">
        <v>0</v>
      </c>
      <c r="AK1368" s="231">
        <v>0</v>
      </c>
      <c r="AL1368" s="232">
        <v>0</v>
      </c>
      <c r="AM1368" s="231">
        <v>0</v>
      </c>
      <c r="AN1368" s="231">
        <v>0</v>
      </c>
      <c r="AO1368" s="232">
        <v>0</v>
      </c>
      <c r="AP1368" s="231">
        <v>0</v>
      </c>
      <c r="AQ1368" s="123">
        <v>0</v>
      </c>
      <c r="AR1368" s="123">
        <v>0</v>
      </c>
      <c r="BC1368" s="233"/>
      <c r="BD1368" s="233"/>
      <c r="BE1368" s="233"/>
      <c r="CB1368" s="234"/>
      <c r="DE1368" s="235"/>
      <c r="DU1368" s="236"/>
    </row>
    <row r="1369" spans="1:125" s="204" customFormat="1" ht="36" customHeight="1">
      <c r="B1369" s="197" t="s">
        <v>802</v>
      </c>
      <c r="C1369" s="197"/>
      <c r="D1369" s="199" t="s">
        <v>857</v>
      </c>
      <c r="E1369" s="199" t="s">
        <v>857</v>
      </c>
      <c r="F1369" s="199" t="s">
        <v>857</v>
      </c>
      <c r="G1369" s="199" t="s">
        <v>857</v>
      </c>
      <c r="H1369" s="199" t="s">
        <v>857</v>
      </c>
      <c r="I1369" s="200">
        <f>SUM(I1370:I1373)</f>
        <v>1555.6000000000001</v>
      </c>
      <c r="J1369" s="200">
        <f>SUM(J1370:J1373)</f>
        <v>1405.1</v>
      </c>
      <c r="K1369" s="200">
        <f>SUM(K1370:K1373)</f>
        <v>1183.9000000000001</v>
      </c>
      <c r="L1369" s="201">
        <f>SUM(L1370:L1373)</f>
        <v>81</v>
      </c>
      <c r="M1369" s="199" t="s">
        <v>857</v>
      </c>
      <c r="N1369" s="199" t="s">
        <v>857</v>
      </c>
      <c r="O1369" s="202" t="s">
        <v>857</v>
      </c>
      <c r="P1369" s="203">
        <v>9142128.2300000004</v>
      </c>
      <c r="Q1369" s="203">
        <f>SUM(Q1370:Q1373)</f>
        <v>0</v>
      </c>
      <c r="R1369" s="203">
        <f>SUM(R1370:R1373)</f>
        <v>0</v>
      </c>
      <c r="S1369" s="203">
        <f>SUM(S1370:S1373)</f>
        <v>9142128.2300000004</v>
      </c>
      <c r="T1369" s="203">
        <f t="shared" si="381"/>
        <v>5876.9145217279502</v>
      </c>
      <c r="U1369" s="203">
        <f>MAX(U1370:V1371)</f>
        <v>8265.7912817337474</v>
      </c>
      <c r="W1369" s="217"/>
      <c r="Y1369" s="205">
        <v>0</v>
      </c>
      <c r="Z1369" s="205">
        <v>0</v>
      </c>
      <c r="AA1369" s="205">
        <v>0</v>
      </c>
      <c r="AB1369" s="205">
        <v>0</v>
      </c>
      <c r="AC1369" s="205">
        <v>0</v>
      </c>
      <c r="AD1369" s="205">
        <v>0</v>
      </c>
      <c r="AE1369" s="205">
        <v>0</v>
      </c>
      <c r="AF1369" s="205">
        <v>0</v>
      </c>
      <c r="AG1369" s="205">
        <v>242</v>
      </c>
      <c r="AH1369" s="205">
        <v>1978303.2</v>
      </c>
      <c r="AI1369" s="205">
        <v>0</v>
      </c>
      <c r="AJ1369" s="205">
        <v>0</v>
      </c>
      <c r="AK1369" s="205">
        <v>1263.3</v>
      </c>
      <c r="AL1369" s="205">
        <v>6830414.5300000012</v>
      </c>
      <c r="AM1369" s="205">
        <v>0</v>
      </c>
      <c r="AN1369" s="205">
        <v>0</v>
      </c>
      <c r="AO1369" s="205">
        <v>0</v>
      </c>
      <c r="AP1369" s="205">
        <v>0</v>
      </c>
      <c r="AQ1369" s="204">
        <v>0</v>
      </c>
      <c r="AR1369" s="204">
        <v>0</v>
      </c>
    </row>
    <row r="1370" spans="1:125" s="123" customFormat="1" ht="36" customHeight="1">
      <c r="A1370" s="204">
        <v>1</v>
      </c>
      <c r="B1370" s="207">
        <f>SUBTOTAL(103,$A$1027:A1370)</f>
        <v>310</v>
      </c>
      <c r="C1370" s="228" t="s">
        <v>1636</v>
      </c>
      <c r="D1370" s="199">
        <v>1968</v>
      </c>
      <c r="E1370" s="199"/>
      <c r="F1370" s="229" t="s">
        <v>262</v>
      </c>
      <c r="G1370" s="199">
        <v>2</v>
      </c>
      <c r="H1370" s="199" t="s">
        <v>298</v>
      </c>
      <c r="I1370" s="200">
        <v>323</v>
      </c>
      <c r="J1370" s="200">
        <v>293</v>
      </c>
      <c r="K1370" s="200">
        <v>114.7</v>
      </c>
      <c r="L1370" s="230">
        <v>17</v>
      </c>
      <c r="M1370" s="199" t="s">
        <v>260</v>
      </c>
      <c r="N1370" s="199" t="s">
        <v>331</v>
      </c>
      <c r="O1370" s="199" t="s">
        <v>333</v>
      </c>
      <c r="P1370" s="200">
        <v>1970176.6800000002</v>
      </c>
      <c r="Q1370" s="200">
        <v>0</v>
      </c>
      <c r="R1370" s="200">
        <v>0</v>
      </c>
      <c r="S1370" s="200">
        <f>P1370-Q1370-R1370</f>
        <v>1970176.6800000002</v>
      </c>
      <c r="T1370" s="203">
        <f t="shared" si="381"/>
        <v>6099.6182043343661</v>
      </c>
      <c r="U1370" s="203">
        <f>W1370</f>
        <v>8265.7912817337474</v>
      </c>
      <c r="V1370" s="210">
        <f>W1370</f>
        <v>8265.7912817337474</v>
      </c>
      <c r="W1370" s="210">
        <f t="shared" ref="W1370:W1373" si="428">Y1370+Z1370+AA1370+AB1370+AC1370+AF1370+AH1370+AJ1370+AL1370+AN1370+AO1370+AP1370+AQ1370+AR1370</f>
        <v>8265.7912817337474</v>
      </c>
      <c r="X1370" s="210">
        <f t="shared" ref="X1370:X1373" si="429">U1370-T1370</f>
        <v>2166.1730773993813</v>
      </c>
      <c r="Y1370" s="205">
        <v>0</v>
      </c>
      <c r="Z1370" s="205">
        <v>0</v>
      </c>
      <c r="AA1370" s="231">
        <v>0</v>
      </c>
      <c r="AB1370" s="231">
        <v>0</v>
      </c>
      <c r="AC1370" s="231">
        <v>0</v>
      </c>
      <c r="AD1370" s="231">
        <v>0</v>
      </c>
      <c r="AE1370" s="231">
        <v>0</v>
      </c>
      <c r="AF1370" s="211">
        <v>0</v>
      </c>
      <c r="AG1370" s="231">
        <v>0</v>
      </c>
      <c r="AH1370" s="211">
        <v>0</v>
      </c>
      <c r="AI1370" s="231">
        <v>0</v>
      </c>
      <c r="AJ1370" s="231">
        <v>0</v>
      </c>
      <c r="AK1370" s="231">
        <v>378.8</v>
      </c>
      <c r="AL1370" s="211">
        <f>7048.18*AK1370/I1370</f>
        <v>8265.7912817337474</v>
      </c>
      <c r="AM1370" s="231">
        <v>0</v>
      </c>
      <c r="AN1370" s="231">
        <v>0</v>
      </c>
      <c r="AO1370" s="232">
        <v>0</v>
      </c>
      <c r="AP1370" s="231">
        <v>0</v>
      </c>
      <c r="AQ1370" s="123">
        <v>0</v>
      </c>
      <c r="AR1370" s="123">
        <v>0</v>
      </c>
      <c r="BC1370" s="233"/>
      <c r="BD1370" s="233"/>
      <c r="BE1370" s="233"/>
      <c r="CB1370" s="234"/>
      <c r="DE1370" s="235"/>
      <c r="DU1370" s="236"/>
    </row>
    <row r="1371" spans="1:125" s="123" customFormat="1" ht="36" customHeight="1">
      <c r="A1371" s="204">
        <v>1</v>
      </c>
      <c r="B1371" s="207">
        <f>SUBTOTAL(103,$A$1027:A1371)</f>
        <v>311</v>
      </c>
      <c r="C1371" s="228" t="s">
        <v>175</v>
      </c>
      <c r="D1371" s="199">
        <v>1970</v>
      </c>
      <c r="E1371" s="199"/>
      <c r="F1371" s="229" t="s">
        <v>262</v>
      </c>
      <c r="G1371" s="199">
        <v>2</v>
      </c>
      <c r="H1371" s="199" t="s">
        <v>298</v>
      </c>
      <c r="I1371" s="200">
        <v>343.5</v>
      </c>
      <c r="J1371" s="200">
        <v>315.5</v>
      </c>
      <c r="K1371" s="200">
        <v>315.5</v>
      </c>
      <c r="L1371" s="230">
        <v>20</v>
      </c>
      <c r="M1371" s="199" t="s">
        <v>260</v>
      </c>
      <c r="N1371" s="199" t="s">
        <v>331</v>
      </c>
      <c r="O1371" s="199" t="s">
        <v>333</v>
      </c>
      <c r="P1371" s="200">
        <v>2072977.75</v>
      </c>
      <c r="Q1371" s="200">
        <v>0</v>
      </c>
      <c r="R1371" s="200">
        <v>0</v>
      </c>
      <c r="S1371" s="200">
        <f>P1371-Q1371-R1371</f>
        <v>2072977.75</v>
      </c>
      <c r="T1371" s="203">
        <f t="shared" si="381"/>
        <v>6034.8697234352258</v>
      </c>
      <c r="U1371" s="203">
        <v>6282.1650072780212</v>
      </c>
      <c r="V1371" s="210">
        <v>6282.1650072780212</v>
      </c>
      <c r="W1371" s="210">
        <f t="shared" si="428"/>
        <v>6282.1650072780212</v>
      </c>
      <c r="X1371" s="210">
        <f t="shared" si="429"/>
        <v>247.29528384279547</v>
      </c>
      <c r="Y1371" s="205">
        <v>0</v>
      </c>
      <c r="Z1371" s="205">
        <v>0</v>
      </c>
      <c r="AA1371" s="231">
        <v>0</v>
      </c>
      <c r="AB1371" s="231">
        <v>0</v>
      </c>
      <c r="AC1371" s="231">
        <v>0</v>
      </c>
      <c r="AD1371" s="231">
        <v>0</v>
      </c>
      <c r="AE1371" s="231">
        <v>0</v>
      </c>
      <c r="AF1371" s="211">
        <v>0</v>
      </c>
      <c r="AG1371" s="231">
        <v>242</v>
      </c>
      <c r="AH1371" s="211">
        <f>8917.04*AG1371/I1371</f>
        <v>6282.1650072780212</v>
      </c>
      <c r="AI1371" s="231">
        <v>0</v>
      </c>
      <c r="AJ1371" s="231">
        <v>0</v>
      </c>
      <c r="AK1371" s="231">
        <v>0</v>
      </c>
      <c r="AL1371" s="232">
        <v>0</v>
      </c>
      <c r="AM1371" s="231">
        <v>0</v>
      </c>
      <c r="AN1371" s="231">
        <v>0</v>
      </c>
      <c r="AO1371" s="232">
        <v>0</v>
      </c>
      <c r="AP1371" s="231">
        <v>0</v>
      </c>
      <c r="AQ1371" s="123">
        <v>0</v>
      </c>
      <c r="AR1371" s="123">
        <v>0</v>
      </c>
      <c r="BC1371" s="233"/>
      <c r="BD1371" s="233"/>
      <c r="BE1371" s="233"/>
      <c r="CB1371" s="234"/>
      <c r="DE1371" s="235"/>
      <c r="DU1371" s="236"/>
    </row>
    <row r="1372" spans="1:125" s="204" customFormat="1" ht="36" customHeight="1">
      <c r="A1372" s="204">
        <v>1</v>
      </c>
      <c r="B1372" s="207">
        <f>SUBTOTAL(103,$A$1027:A1372)</f>
        <v>312</v>
      </c>
      <c r="C1372" s="197" t="s">
        <v>172</v>
      </c>
      <c r="D1372" s="199">
        <v>1955</v>
      </c>
      <c r="E1372" s="199"/>
      <c r="F1372" s="208" t="s">
        <v>262</v>
      </c>
      <c r="G1372" s="199">
        <v>2</v>
      </c>
      <c r="H1372" s="199" t="s">
        <v>297</v>
      </c>
      <c r="I1372" s="200">
        <v>440.9</v>
      </c>
      <c r="J1372" s="200">
        <v>395.2</v>
      </c>
      <c r="K1372" s="200">
        <v>395.2</v>
      </c>
      <c r="L1372" s="209">
        <v>23</v>
      </c>
      <c r="M1372" s="199" t="s">
        <v>260</v>
      </c>
      <c r="N1372" s="199" t="s">
        <v>331</v>
      </c>
      <c r="O1372" s="202" t="s">
        <v>333</v>
      </c>
      <c r="P1372" s="203">
        <v>2662806.4000000004</v>
      </c>
      <c r="Q1372" s="203">
        <v>0</v>
      </c>
      <c r="R1372" s="203">
        <v>0</v>
      </c>
      <c r="S1372" s="203">
        <f>P1372-Q1372-R1372</f>
        <v>2662806.4000000004</v>
      </c>
      <c r="T1372" s="203">
        <f t="shared" si="381"/>
        <v>6039.4792469947843</v>
      </c>
      <c r="U1372" s="203">
        <v>7337.5246541165807</v>
      </c>
      <c r="V1372" s="210">
        <v>7337.5246541165807</v>
      </c>
      <c r="W1372" s="210">
        <f t="shared" si="428"/>
        <v>7337.5246541165807</v>
      </c>
      <c r="X1372" s="210">
        <f t="shared" si="429"/>
        <v>1298.0454071217964</v>
      </c>
      <c r="Y1372" s="205">
        <v>0</v>
      </c>
      <c r="Z1372" s="205">
        <v>0</v>
      </c>
      <c r="AA1372" s="205">
        <v>0</v>
      </c>
      <c r="AB1372" s="205">
        <v>0</v>
      </c>
      <c r="AC1372" s="205">
        <v>0</v>
      </c>
      <c r="AD1372" s="205">
        <v>0</v>
      </c>
      <c r="AE1372" s="205">
        <v>0</v>
      </c>
      <c r="AF1372" s="211">
        <v>0</v>
      </c>
      <c r="AG1372" s="205">
        <v>0</v>
      </c>
      <c r="AH1372" s="205">
        <v>0</v>
      </c>
      <c r="AI1372" s="205">
        <v>0</v>
      </c>
      <c r="AJ1372" s="205">
        <v>0</v>
      </c>
      <c r="AK1372" s="205">
        <v>459</v>
      </c>
      <c r="AL1372" s="211">
        <f t="shared" ref="AL1372:AL1373" si="430">7048.18*AK1372/I1372</f>
        <v>7337.5246541165807</v>
      </c>
      <c r="AM1372" s="205">
        <v>0</v>
      </c>
      <c r="AN1372" s="205">
        <v>0</v>
      </c>
      <c r="AO1372" s="211">
        <v>0</v>
      </c>
      <c r="AP1372" s="205">
        <v>0</v>
      </c>
      <c r="AQ1372" s="204">
        <v>0</v>
      </c>
      <c r="AR1372" s="204">
        <v>0</v>
      </c>
    </row>
    <row r="1373" spans="1:125" s="204" customFormat="1" ht="36" customHeight="1">
      <c r="A1373" s="204">
        <v>1</v>
      </c>
      <c r="B1373" s="207">
        <f>SUBTOTAL(103,$A$1027:A1373)</f>
        <v>313</v>
      </c>
      <c r="C1373" s="197" t="s">
        <v>173</v>
      </c>
      <c r="D1373" s="199">
        <v>1955</v>
      </c>
      <c r="E1373" s="199">
        <v>2010</v>
      </c>
      <c r="F1373" s="208" t="s">
        <v>262</v>
      </c>
      <c r="G1373" s="199">
        <v>2</v>
      </c>
      <c r="H1373" s="199" t="s">
        <v>297</v>
      </c>
      <c r="I1373" s="200">
        <v>448.2</v>
      </c>
      <c r="J1373" s="200">
        <v>401.4</v>
      </c>
      <c r="K1373" s="200">
        <v>358.5</v>
      </c>
      <c r="L1373" s="209">
        <v>21</v>
      </c>
      <c r="M1373" s="199" t="s">
        <v>260</v>
      </c>
      <c r="N1373" s="199" t="s">
        <v>331</v>
      </c>
      <c r="O1373" s="202" t="s">
        <v>333</v>
      </c>
      <c r="P1373" s="203">
        <v>2436167.4000000004</v>
      </c>
      <c r="Q1373" s="203">
        <v>0</v>
      </c>
      <c r="R1373" s="203">
        <v>0</v>
      </c>
      <c r="S1373" s="203">
        <f>P1373-Q1373-R1373</f>
        <v>2436167.4000000004</v>
      </c>
      <c r="T1373" s="203">
        <f t="shared" si="381"/>
        <v>5435.4471218206172</v>
      </c>
      <c r="U1373" s="203">
        <v>6691.2105979473454</v>
      </c>
      <c r="V1373" s="210">
        <v>6691.2105979473454</v>
      </c>
      <c r="W1373" s="210">
        <f t="shared" si="428"/>
        <v>6691.2105979473454</v>
      </c>
      <c r="X1373" s="210">
        <f t="shared" si="429"/>
        <v>1255.7634761267282</v>
      </c>
      <c r="Y1373" s="205">
        <v>0</v>
      </c>
      <c r="Z1373" s="205">
        <v>0</v>
      </c>
      <c r="AA1373" s="205">
        <v>0</v>
      </c>
      <c r="AB1373" s="205">
        <v>0</v>
      </c>
      <c r="AC1373" s="205">
        <v>0</v>
      </c>
      <c r="AD1373" s="205">
        <v>0</v>
      </c>
      <c r="AE1373" s="205">
        <v>0</v>
      </c>
      <c r="AF1373" s="211">
        <v>0</v>
      </c>
      <c r="AG1373" s="205">
        <v>0</v>
      </c>
      <c r="AH1373" s="205">
        <v>0</v>
      </c>
      <c r="AI1373" s="205">
        <v>0</v>
      </c>
      <c r="AJ1373" s="205">
        <v>0</v>
      </c>
      <c r="AK1373" s="205">
        <v>425.5</v>
      </c>
      <c r="AL1373" s="211">
        <f t="shared" si="430"/>
        <v>6691.2105979473454</v>
      </c>
      <c r="AM1373" s="205">
        <v>0</v>
      </c>
      <c r="AN1373" s="205">
        <v>0</v>
      </c>
      <c r="AO1373" s="211">
        <v>0</v>
      </c>
      <c r="AP1373" s="205">
        <v>0</v>
      </c>
      <c r="AQ1373" s="204">
        <v>0</v>
      </c>
      <c r="AR1373" s="204">
        <v>0</v>
      </c>
    </row>
    <row r="1374" spans="1:125" s="204" customFormat="1" ht="36" customHeight="1">
      <c r="B1374" s="197" t="s">
        <v>803</v>
      </c>
      <c r="C1374" s="197"/>
      <c r="D1374" s="199" t="s">
        <v>857</v>
      </c>
      <c r="E1374" s="199" t="s">
        <v>857</v>
      </c>
      <c r="F1374" s="199" t="s">
        <v>857</v>
      </c>
      <c r="G1374" s="199" t="s">
        <v>857</v>
      </c>
      <c r="H1374" s="199" t="s">
        <v>857</v>
      </c>
      <c r="I1374" s="200">
        <f>SUM(I1375:I1376)</f>
        <v>2008.7</v>
      </c>
      <c r="J1374" s="200">
        <f>SUM(J1375:J1376)</f>
        <v>1587.3000000000002</v>
      </c>
      <c r="K1374" s="200">
        <f>SUM(K1375:K1376)</f>
        <v>1587.3000000000002</v>
      </c>
      <c r="L1374" s="201">
        <f>SUM(L1375:L1376)</f>
        <v>89</v>
      </c>
      <c r="M1374" s="199" t="s">
        <v>857</v>
      </c>
      <c r="N1374" s="199" t="s">
        <v>857</v>
      </c>
      <c r="O1374" s="202" t="s">
        <v>857</v>
      </c>
      <c r="P1374" s="203">
        <v>7657120.3000000007</v>
      </c>
      <c r="Q1374" s="203">
        <f>SUM(Q1375:Q1376)</f>
        <v>0</v>
      </c>
      <c r="R1374" s="203">
        <f>SUM(R1375:R1376)</f>
        <v>0</v>
      </c>
      <c r="S1374" s="203">
        <f>SUM(S1375:S1376)</f>
        <v>7657120.3000000007</v>
      </c>
      <c r="T1374" s="203">
        <f t="shared" si="381"/>
        <v>3811.9780455020664</v>
      </c>
      <c r="U1374" s="203">
        <f>MAX(U1375:U1376)</f>
        <v>6962.3887807959582</v>
      </c>
      <c r="W1374" s="217"/>
      <c r="Y1374" s="205">
        <v>0</v>
      </c>
      <c r="Z1374" s="205">
        <v>0</v>
      </c>
      <c r="AA1374" s="205">
        <v>0</v>
      </c>
      <c r="AB1374" s="205">
        <v>0</v>
      </c>
      <c r="AC1374" s="205">
        <v>0</v>
      </c>
      <c r="AD1374" s="205">
        <v>0</v>
      </c>
      <c r="AE1374" s="205">
        <v>0</v>
      </c>
      <c r="AF1374" s="205">
        <v>0</v>
      </c>
      <c r="AG1374" s="205">
        <v>898</v>
      </c>
      <c r="AH1374" s="205">
        <v>7435586.5</v>
      </c>
      <c r="AI1374" s="205">
        <v>0</v>
      </c>
      <c r="AJ1374" s="205">
        <v>0</v>
      </c>
      <c r="AK1374" s="205">
        <v>0</v>
      </c>
      <c r="AL1374" s="205">
        <v>0</v>
      </c>
      <c r="AM1374" s="205">
        <v>0</v>
      </c>
      <c r="AN1374" s="205">
        <v>0</v>
      </c>
      <c r="AO1374" s="205">
        <v>0</v>
      </c>
      <c r="AP1374" s="205">
        <v>0</v>
      </c>
      <c r="AQ1374" s="204">
        <v>0</v>
      </c>
      <c r="AR1374" s="204">
        <v>0</v>
      </c>
    </row>
    <row r="1375" spans="1:125" s="123" customFormat="1" ht="36" customHeight="1">
      <c r="A1375" s="204">
        <v>1</v>
      </c>
      <c r="B1375" s="207">
        <f>SUBTOTAL(103,$A$1027:A1375)</f>
        <v>314</v>
      </c>
      <c r="C1375" s="228" t="s">
        <v>760</v>
      </c>
      <c r="D1375" s="199">
        <v>1980</v>
      </c>
      <c r="E1375" s="199"/>
      <c r="F1375" s="229" t="s">
        <v>262</v>
      </c>
      <c r="G1375" s="199">
        <v>2</v>
      </c>
      <c r="H1375" s="199" t="s">
        <v>306</v>
      </c>
      <c r="I1375" s="200">
        <v>1217.2</v>
      </c>
      <c r="J1375" s="200">
        <v>862.2</v>
      </c>
      <c r="K1375" s="200">
        <v>862.2</v>
      </c>
      <c r="L1375" s="230">
        <v>47</v>
      </c>
      <c r="M1375" s="199" t="s">
        <v>260</v>
      </c>
      <c r="N1375" s="199" t="s">
        <v>335</v>
      </c>
      <c r="O1375" s="199" t="s">
        <v>779</v>
      </c>
      <c r="P1375" s="200">
        <v>2397937.5900000003</v>
      </c>
      <c r="Q1375" s="200">
        <v>0</v>
      </c>
      <c r="R1375" s="200">
        <v>0</v>
      </c>
      <c r="S1375" s="200">
        <f>P1375-Q1375-R1375</f>
        <v>2397937.5900000003</v>
      </c>
      <c r="T1375" s="203">
        <f t="shared" si="381"/>
        <v>1970.0440272757151</v>
      </c>
      <c r="U1375" s="203">
        <v>2051.2415379559648</v>
      </c>
      <c r="V1375" s="210">
        <v>2051.2415379559648</v>
      </c>
      <c r="W1375" s="210">
        <f t="shared" ref="W1375:W1376" si="431">Y1375+Z1375+AA1375+AB1375+AC1375+AF1375+AH1375+AJ1375+AL1375+AN1375+AO1375+AP1375+AQ1375+AR1375</f>
        <v>2051.2415379559648</v>
      </c>
      <c r="X1375" s="210">
        <f t="shared" ref="X1375:X1376" si="432">U1375-T1375</f>
        <v>81.197510680249707</v>
      </c>
      <c r="Y1375" s="205">
        <v>0</v>
      </c>
      <c r="Z1375" s="205">
        <v>0</v>
      </c>
      <c r="AA1375" s="231">
        <v>0</v>
      </c>
      <c r="AB1375" s="231">
        <v>0</v>
      </c>
      <c r="AC1375" s="231">
        <v>0</v>
      </c>
      <c r="AD1375" s="231">
        <v>0</v>
      </c>
      <c r="AE1375" s="231">
        <v>0</v>
      </c>
      <c r="AF1375" s="211">
        <v>0</v>
      </c>
      <c r="AG1375" s="231">
        <v>280</v>
      </c>
      <c r="AH1375" s="211">
        <f t="shared" ref="AH1375:AH1376" si="433">8917.04*AG1375/I1375</f>
        <v>2051.2415379559648</v>
      </c>
      <c r="AI1375" s="231">
        <v>0</v>
      </c>
      <c r="AJ1375" s="231">
        <v>0</v>
      </c>
      <c r="AK1375" s="231">
        <v>0</v>
      </c>
      <c r="AL1375" s="232">
        <v>0</v>
      </c>
      <c r="AM1375" s="231">
        <v>0</v>
      </c>
      <c r="AN1375" s="231">
        <v>0</v>
      </c>
      <c r="AO1375" s="232">
        <v>0</v>
      </c>
      <c r="AP1375" s="231">
        <v>0</v>
      </c>
      <c r="AQ1375" s="123">
        <v>0</v>
      </c>
      <c r="AR1375" s="123">
        <v>0</v>
      </c>
      <c r="BC1375" s="233"/>
      <c r="BD1375" s="233"/>
      <c r="BE1375" s="233"/>
      <c r="CB1375" s="234"/>
      <c r="DE1375" s="235"/>
      <c r="DU1375" s="236"/>
    </row>
    <row r="1376" spans="1:125" s="204" customFormat="1" ht="36" customHeight="1">
      <c r="A1376" s="204">
        <v>1</v>
      </c>
      <c r="B1376" s="207">
        <f>SUBTOTAL(103,$A$1027:A1376)</f>
        <v>315</v>
      </c>
      <c r="C1376" s="197" t="s">
        <v>174</v>
      </c>
      <c r="D1376" s="199">
        <v>1968</v>
      </c>
      <c r="E1376" s="199">
        <v>2009</v>
      </c>
      <c r="F1376" s="208" t="s">
        <v>262</v>
      </c>
      <c r="G1376" s="199">
        <v>2</v>
      </c>
      <c r="H1376" s="199" t="s">
        <v>297</v>
      </c>
      <c r="I1376" s="200">
        <v>791.5</v>
      </c>
      <c r="J1376" s="200">
        <v>725.1</v>
      </c>
      <c r="K1376" s="200">
        <v>725.1</v>
      </c>
      <c r="L1376" s="209">
        <v>42</v>
      </c>
      <c r="M1376" s="199" t="s">
        <v>260</v>
      </c>
      <c r="N1376" s="199" t="s">
        <v>261</v>
      </c>
      <c r="O1376" s="202" t="s">
        <v>263</v>
      </c>
      <c r="P1376" s="203">
        <v>5259182.71</v>
      </c>
      <c r="Q1376" s="203">
        <v>0</v>
      </c>
      <c r="R1376" s="203">
        <v>0</v>
      </c>
      <c r="S1376" s="203">
        <f>P1376-Q1376-R1376</f>
        <v>5259182.71</v>
      </c>
      <c r="T1376" s="203">
        <f t="shared" si="381"/>
        <v>6644.5770183196464</v>
      </c>
      <c r="U1376" s="203">
        <f>V1376</f>
        <v>6962.3887807959582</v>
      </c>
      <c r="V1376" s="210">
        <v>6962.3887807959582</v>
      </c>
      <c r="W1376" s="210">
        <f t="shared" si="431"/>
        <v>6962.3887807959582</v>
      </c>
      <c r="X1376" s="210">
        <f t="shared" si="432"/>
        <v>317.81176247631174</v>
      </c>
      <c r="Y1376" s="205">
        <v>0</v>
      </c>
      <c r="Z1376" s="205">
        <v>0</v>
      </c>
      <c r="AA1376" s="205">
        <v>0</v>
      </c>
      <c r="AB1376" s="205">
        <v>0</v>
      </c>
      <c r="AC1376" s="205">
        <v>0</v>
      </c>
      <c r="AD1376" s="205">
        <v>0</v>
      </c>
      <c r="AE1376" s="205">
        <v>0</v>
      </c>
      <c r="AF1376" s="211">
        <v>0</v>
      </c>
      <c r="AG1376" s="205">
        <v>618</v>
      </c>
      <c r="AH1376" s="211">
        <f t="shared" si="433"/>
        <v>6962.3887807959582</v>
      </c>
      <c r="AI1376" s="205">
        <v>0</v>
      </c>
      <c r="AJ1376" s="205">
        <v>0</v>
      </c>
      <c r="AK1376" s="205">
        <v>0</v>
      </c>
      <c r="AL1376" s="211">
        <v>0</v>
      </c>
      <c r="AM1376" s="205">
        <v>0</v>
      </c>
      <c r="AN1376" s="205">
        <v>0</v>
      </c>
      <c r="AO1376" s="211">
        <v>0</v>
      </c>
      <c r="AP1376" s="205">
        <v>0</v>
      </c>
      <c r="AQ1376" s="204">
        <v>0</v>
      </c>
      <c r="AR1376" s="204">
        <v>0</v>
      </c>
    </row>
    <row r="1377" spans="1:125" s="204" customFormat="1" ht="36" customHeight="1">
      <c r="B1377" s="197" t="s">
        <v>805</v>
      </c>
      <c r="C1377" s="212"/>
      <c r="D1377" s="199" t="s">
        <v>857</v>
      </c>
      <c r="E1377" s="199" t="s">
        <v>857</v>
      </c>
      <c r="F1377" s="199" t="s">
        <v>857</v>
      </c>
      <c r="G1377" s="199" t="s">
        <v>857</v>
      </c>
      <c r="H1377" s="199" t="s">
        <v>857</v>
      </c>
      <c r="I1377" s="200">
        <f>SUM(I1378:I1381)</f>
        <v>2249.3000000000002</v>
      </c>
      <c r="J1377" s="200">
        <f>SUM(J1378:J1381)</f>
        <v>2047.8</v>
      </c>
      <c r="K1377" s="200">
        <f>SUM(K1378:K1381)</f>
        <v>1779.7</v>
      </c>
      <c r="L1377" s="201">
        <f>SUM(L1378:L1381)</f>
        <v>85</v>
      </c>
      <c r="M1377" s="199" t="s">
        <v>857</v>
      </c>
      <c r="N1377" s="199" t="s">
        <v>857</v>
      </c>
      <c r="O1377" s="202" t="s">
        <v>857</v>
      </c>
      <c r="P1377" s="203">
        <v>18566631.73</v>
      </c>
      <c r="Q1377" s="203">
        <f>SUM(Q1378:Q1381)</f>
        <v>0</v>
      </c>
      <c r="R1377" s="203">
        <f>SUM(R1378:R1381)</f>
        <v>0</v>
      </c>
      <c r="S1377" s="203">
        <f>SUM(S1378:S1381)</f>
        <v>18566631.73</v>
      </c>
      <c r="T1377" s="203">
        <f t="shared" si="381"/>
        <v>8254.4043613568665</v>
      </c>
      <c r="U1377" s="203">
        <f>MAX(U1378:U1381)</f>
        <v>13457.185551707076</v>
      </c>
      <c r="W1377" s="217"/>
      <c r="Y1377" s="205">
        <v>0</v>
      </c>
      <c r="Z1377" s="205">
        <v>0</v>
      </c>
      <c r="AA1377" s="205">
        <v>0</v>
      </c>
      <c r="AB1377" s="205">
        <v>0</v>
      </c>
      <c r="AC1377" s="205">
        <v>0</v>
      </c>
      <c r="AD1377" s="205">
        <v>0</v>
      </c>
      <c r="AE1377" s="205">
        <v>0</v>
      </c>
      <c r="AF1377" s="205">
        <v>0</v>
      </c>
      <c r="AG1377" s="205">
        <v>2210</v>
      </c>
      <c r="AH1377" s="205">
        <v>18020763.550000001</v>
      </c>
      <c r="AI1377" s="205">
        <v>0</v>
      </c>
      <c r="AJ1377" s="205">
        <v>0</v>
      </c>
      <c r="AK1377" s="205">
        <v>0</v>
      </c>
      <c r="AL1377" s="205">
        <v>0</v>
      </c>
      <c r="AM1377" s="205">
        <v>0</v>
      </c>
      <c r="AN1377" s="205">
        <v>0</v>
      </c>
      <c r="AO1377" s="205">
        <v>0</v>
      </c>
      <c r="AP1377" s="205">
        <v>0</v>
      </c>
      <c r="AQ1377" s="204">
        <v>0</v>
      </c>
      <c r="AR1377" s="204">
        <v>0</v>
      </c>
    </row>
    <row r="1378" spans="1:125" s="123" customFormat="1" ht="36" customHeight="1">
      <c r="A1378" s="204">
        <v>1</v>
      </c>
      <c r="B1378" s="207">
        <f>SUBTOTAL(103,$A$1027:A1378)</f>
        <v>316</v>
      </c>
      <c r="C1378" s="228" t="s">
        <v>85</v>
      </c>
      <c r="D1378" s="199">
        <v>1952</v>
      </c>
      <c r="E1378" s="199"/>
      <c r="F1378" s="229" t="s">
        <v>262</v>
      </c>
      <c r="G1378" s="199">
        <v>2</v>
      </c>
      <c r="H1378" s="199" t="s">
        <v>297</v>
      </c>
      <c r="I1378" s="200">
        <v>744</v>
      </c>
      <c r="J1378" s="200">
        <v>669.9</v>
      </c>
      <c r="K1378" s="200">
        <v>617</v>
      </c>
      <c r="L1378" s="230">
        <v>23</v>
      </c>
      <c r="M1378" s="199" t="s">
        <v>260</v>
      </c>
      <c r="N1378" s="199" t="s">
        <v>261</v>
      </c>
      <c r="O1378" s="199" t="s">
        <v>263</v>
      </c>
      <c r="P1378" s="200">
        <v>5476640</v>
      </c>
      <c r="Q1378" s="200">
        <v>0</v>
      </c>
      <c r="R1378" s="200">
        <v>0</v>
      </c>
      <c r="S1378" s="200">
        <f>P1378-Q1378-R1378</f>
        <v>5476640</v>
      </c>
      <c r="T1378" s="203">
        <f t="shared" si="381"/>
        <v>7361.0752688172042</v>
      </c>
      <c r="U1378" s="203">
        <v>7790.4247311827967</v>
      </c>
      <c r="V1378" s="210">
        <v>7790.4247311827967</v>
      </c>
      <c r="W1378" s="210">
        <f t="shared" ref="W1378:W1381" si="434">Y1378+Z1378+AA1378+AB1378+AC1378+AF1378+AH1378+AJ1378+AL1378+AN1378+AO1378+AP1378+AQ1378+AR1378</f>
        <v>7790.4247311827967</v>
      </c>
      <c r="X1378" s="210">
        <f t="shared" ref="X1378:X1381" si="435">U1378-T1378</f>
        <v>429.34946236559244</v>
      </c>
      <c r="Y1378" s="205">
        <v>0</v>
      </c>
      <c r="Z1378" s="205">
        <v>0</v>
      </c>
      <c r="AA1378" s="231">
        <v>0</v>
      </c>
      <c r="AB1378" s="231">
        <v>0</v>
      </c>
      <c r="AC1378" s="231">
        <v>0</v>
      </c>
      <c r="AD1378" s="231">
        <v>0</v>
      </c>
      <c r="AE1378" s="231">
        <v>0</v>
      </c>
      <c r="AF1378" s="211">
        <v>0</v>
      </c>
      <c r="AG1378" s="231">
        <v>650</v>
      </c>
      <c r="AH1378" s="211">
        <f t="shared" ref="AH1378:AH1381" si="436">8917.04*AG1378/I1378</f>
        <v>7790.4247311827967</v>
      </c>
      <c r="AI1378" s="231">
        <v>0</v>
      </c>
      <c r="AJ1378" s="231">
        <v>0</v>
      </c>
      <c r="AK1378" s="231">
        <v>0</v>
      </c>
      <c r="AL1378" s="232">
        <v>0</v>
      </c>
      <c r="AM1378" s="231">
        <v>0</v>
      </c>
      <c r="AN1378" s="231">
        <v>0</v>
      </c>
      <c r="AO1378" s="232">
        <v>0</v>
      </c>
      <c r="AP1378" s="231">
        <v>0</v>
      </c>
      <c r="AQ1378" s="123">
        <v>0</v>
      </c>
      <c r="AR1378" s="123">
        <v>0</v>
      </c>
      <c r="BC1378" s="233"/>
      <c r="BD1378" s="233"/>
      <c r="BE1378" s="233"/>
      <c r="CB1378" s="234"/>
      <c r="DE1378" s="235"/>
      <c r="DU1378" s="236"/>
    </row>
    <row r="1379" spans="1:125" s="123" customFormat="1" ht="36" customHeight="1">
      <c r="A1379" s="204">
        <v>1</v>
      </c>
      <c r="B1379" s="207">
        <f>SUBTOTAL(103,$A$1027:A1379)</f>
        <v>317</v>
      </c>
      <c r="C1379" s="228" t="s">
        <v>86</v>
      </c>
      <c r="D1379" s="199">
        <v>1951</v>
      </c>
      <c r="E1379" s="199"/>
      <c r="F1379" s="229" t="s">
        <v>262</v>
      </c>
      <c r="G1379" s="199">
        <v>2</v>
      </c>
      <c r="H1379" s="199" t="s">
        <v>297</v>
      </c>
      <c r="I1379" s="200">
        <v>625.79999999999995</v>
      </c>
      <c r="J1379" s="200">
        <v>578.70000000000005</v>
      </c>
      <c r="K1379" s="200">
        <v>546</v>
      </c>
      <c r="L1379" s="230">
        <v>42</v>
      </c>
      <c r="M1379" s="199" t="s">
        <v>260</v>
      </c>
      <c r="N1379" s="199" t="s">
        <v>261</v>
      </c>
      <c r="O1379" s="199" t="s">
        <v>263</v>
      </c>
      <c r="P1379" s="200">
        <v>4760464</v>
      </c>
      <c r="Q1379" s="200">
        <v>0</v>
      </c>
      <c r="R1379" s="200">
        <v>0</v>
      </c>
      <c r="S1379" s="200">
        <f>P1379-Q1379-R1379</f>
        <v>4760464</v>
      </c>
      <c r="T1379" s="203">
        <f t="shared" si="381"/>
        <v>7607.0054330457024</v>
      </c>
      <c r="U1379" s="203">
        <v>8050.6992649408776</v>
      </c>
      <c r="V1379" s="210">
        <v>8050.6992649408776</v>
      </c>
      <c r="W1379" s="210">
        <f t="shared" si="434"/>
        <v>8050.6992649408776</v>
      </c>
      <c r="X1379" s="210">
        <f t="shared" si="435"/>
        <v>443.69383189517521</v>
      </c>
      <c r="Y1379" s="205">
        <v>0</v>
      </c>
      <c r="Z1379" s="205">
        <v>0</v>
      </c>
      <c r="AA1379" s="231">
        <v>0</v>
      </c>
      <c r="AB1379" s="231">
        <v>0</v>
      </c>
      <c r="AC1379" s="231">
        <v>0</v>
      </c>
      <c r="AD1379" s="231">
        <v>0</v>
      </c>
      <c r="AE1379" s="231">
        <v>0</v>
      </c>
      <c r="AF1379" s="211">
        <v>0</v>
      </c>
      <c r="AG1379" s="231">
        <v>565</v>
      </c>
      <c r="AH1379" s="211">
        <f t="shared" si="436"/>
        <v>8050.6992649408776</v>
      </c>
      <c r="AI1379" s="231">
        <v>0</v>
      </c>
      <c r="AJ1379" s="231">
        <v>0</v>
      </c>
      <c r="AK1379" s="231">
        <v>0</v>
      </c>
      <c r="AL1379" s="232">
        <v>0</v>
      </c>
      <c r="AM1379" s="231">
        <v>0</v>
      </c>
      <c r="AN1379" s="231">
        <v>0</v>
      </c>
      <c r="AO1379" s="232">
        <v>0</v>
      </c>
      <c r="AP1379" s="231">
        <v>0</v>
      </c>
      <c r="AQ1379" s="123">
        <v>0</v>
      </c>
      <c r="AR1379" s="123">
        <v>0</v>
      </c>
      <c r="BC1379" s="233"/>
      <c r="BD1379" s="233"/>
      <c r="BE1379" s="233"/>
      <c r="CB1379" s="234"/>
      <c r="DE1379" s="235"/>
      <c r="DU1379" s="236"/>
    </row>
    <row r="1380" spans="1:125" s="123" customFormat="1" ht="36" customHeight="1">
      <c r="A1380" s="204">
        <v>1</v>
      </c>
      <c r="B1380" s="207">
        <f>SUBTOTAL(103,$A$1027:A1380)</f>
        <v>318</v>
      </c>
      <c r="C1380" s="228" t="s">
        <v>84</v>
      </c>
      <c r="D1380" s="199">
        <v>1951</v>
      </c>
      <c r="E1380" s="199"/>
      <c r="F1380" s="229" t="s">
        <v>262</v>
      </c>
      <c r="G1380" s="199">
        <v>2</v>
      </c>
      <c r="H1380" s="199" t="s">
        <v>297</v>
      </c>
      <c r="I1380" s="200">
        <v>404.2</v>
      </c>
      <c r="J1380" s="200">
        <v>363.7</v>
      </c>
      <c r="K1380" s="200">
        <v>363.7</v>
      </c>
      <c r="L1380" s="230">
        <v>15</v>
      </c>
      <c r="M1380" s="199" t="s">
        <v>260</v>
      </c>
      <c r="N1380" s="199" t="s">
        <v>261</v>
      </c>
      <c r="O1380" s="199" t="s">
        <v>263</v>
      </c>
      <c r="P1380" s="200">
        <v>5139616</v>
      </c>
      <c r="Q1380" s="200">
        <v>0</v>
      </c>
      <c r="R1380" s="200">
        <v>0</v>
      </c>
      <c r="S1380" s="200">
        <f>P1380-Q1380-R1380</f>
        <v>5139616</v>
      </c>
      <c r="T1380" s="203">
        <f>P1380/I1380</f>
        <v>12715.526966848096</v>
      </c>
      <c r="U1380" s="203">
        <v>13457.185551707076</v>
      </c>
      <c r="V1380" s="210">
        <v>13457.185551707076</v>
      </c>
      <c r="W1380" s="210">
        <f t="shared" si="434"/>
        <v>13457.185551707076</v>
      </c>
      <c r="X1380" s="210">
        <f t="shared" si="435"/>
        <v>741.65858485898025</v>
      </c>
      <c r="Y1380" s="205">
        <v>0</v>
      </c>
      <c r="Z1380" s="205">
        <v>0</v>
      </c>
      <c r="AA1380" s="231">
        <v>0</v>
      </c>
      <c r="AB1380" s="231">
        <v>0</v>
      </c>
      <c r="AC1380" s="231">
        <v>0</v>
      </c>
      <c r="AD1380" s="231">
        <v>0</v>
      </c>
      <c r="AE1380" s="231">
        <v>0</v>
      </c>
      <c r="AF1380" s="211">
        <v>0</v>
      </c>
      <c r="AG1380" s="231">
        <v>610</v>
      </c>
      <c r="AH1380" s="211">
        <f t="shared" si="436"/>
        <v>13457.185551707076</v>
      </c>
      <c r="AI1380" s="231">
        <v>0</v>
      </c>
      <c r="AJ1380" s="231">
        <v>0</v>
      </c>
      <c r="AK1380" s="231">
        <v>0</v>
      </c>
      <c r="AL1380" s="232">
        <v>0</v>
      </c>
      <c r="AM1380" s="231">
        <v>0</v>
      </c>
      <c r="AN1380" s="231">
        <v>0</v>
      </c>
      <c r="AO1380" s="232">
        <v>0</v>
      </c>
      <c r="AP1380" s="231">
        <v>0</v>
      </c>
      <c r="AQ1380" s="123">
        <v>0</v>
      </c>
      <c r="AR1380" s="123">
        <v>0</v>
      </c>
      <c r="BC1380" s="233"/>
      <c r="BD1380" s="233"/>
      <c r="BE1380" s="233"/>
      <c r="CB1380" s="234"/>
      <c r="DE1380" s="235"/>
      <c r="DU1380" s="236"/>
    </row>
    <row r="1381" spans="1:125" s="204" customFormat="1" ht="36" customHeight="1">
      <c r="A1381" s="204">
        <v>1</v>
      </c>
      <c r="B1381" s="207">
        <f>SUBTOTAL(103,$A$1027:A1381)</f>
        <v>319</v>
      </c>
      <c r="C1381" s="197" t="s">
        <v>78</v>
      </c>
      <c r="D1381" s="199">
        <v>1929</v>
      </c>
      <c r="E1381" s="199"/>
      <c r="F1381" s="208" t="s">
        <v>262</v>
      </c>
      <c r="G1381" s="199" t="s">
        <v>297</v>
      </c>
      <c r="H1381" s="199" t="s">
        <v>298</v>
      </c>
      <c r="I1381" s="200">
        <v>475.3</v>
      </c>
      <c r="J1381" s="200">
        <v>435.5</v>
      </c>
      <c r="K1381" s="200">
        <v>253</v>
      </c>
      <c r="L1381" s="209">
        <v>5</v>
      </c>
      <c r="M1381" s="199" t="s">
        <v>260</v>
      </c>
      <c r="N1381" s="199" t="s">
        <v>261</v>
      </c>
      <c r="O1381" s="202" t="s">
        <v>263</v>
      </c>
      <c r="P1381" s="203">
        <v>3189911.73</v>
      </c>
      <c r="Q1381" s="203">
        <v>0</v>
      </c>
      <c r="R1381" s="203">
        <v>0</v>
      </c>
      <c r="S1381" s="203">
        <f>P1381-Q1381-R1381</f>
        <v>3189911.73</v>
      </c>
      <c r="T1381" s="203">
        <f t="shared" si="381"/>
        <v>6711.3648853355771</v>
      </c>
      <c r="U1381" s="203">
        <v>7222.9337260677476</v>
      </c>
      <c r="V1381" s="210">
        <v>7222.9337260677476</v>
      </c>
      <c r="W1381" s="210">
        <f t="shared" si="434"/>
        <v>7222.9337260677476</v>
      </c>
      <c r="X1381" s="210">
        <f t="shared" si="435"/>
        <v>511.56884073217043</v>
      </c>
      <c r="Y1381" s="205">
        <v>0</v>
      </c>
      <c r="Z1381" s="205">
        <v>0</v>
      </c>
      <c r="AA1381" s="205">
        <v>0</v>
      </c>
      <c r="AB1381" s="205">
        <v>0</v>
      </c>
      <c r="AC1381" s="205">
        <v>0</v>
      </c>
      <c r="AD1381" s="205">
        <v>0</v>
      </c>
      <c r="AE1381" s="205">
        <v>0</v>
      </c>
      <c r="AF1381" s="211">
        <v>0</v>
      </c>
      <c r="AG1381" s="205">
        <v>385</v>
      </c>
      <c r="AH1381" s="211">
        <f t="shared" si="436"/>
        <v>7222.9337260677476</v>
      </c>
      <c r="AI1381" s="205">
        <v>0</v>
      </c>
      <c r="AJ1381" s="205">
        <v>0</v>
      </c>
      <c r="AK1381" s="205">
        <v>0</v>
      </c>
      <c r="AL1381" s="211">
        <v>0</v>
      </c>
      <c r="AM1381" s="205">
        <v>0</v>
      </c>
      <c r="AN1381" s="205">
        <v>0</v>
      </c>
      <c r="AO1381" s="211">
        <v>0</v>
      </c>
      <c r="AP1381" s="205">
        <v>0</v>
      </c>
      <c r="AQ1381" s="204">
        <v>0</v>
      </c>
      <c r="AR1381" s="204">
        <v>0</v>
      </c>
    </row>
    <row r="1382" spans="1:125" s="204" customFormat="1" ht="36" customHeight="1">
      <c r="B1382" s="197" t="s">
        <v>806</v>
      </c>
      <c r="C1382" s="197"/>
      <c r="D1382" s="199" t="s">
        <v>857</v>
      </c>
      <c r="E1382" s="199" t="s">
        <v>857</v>
      </c>
      <c r="F1382" s="199" t="s">
        <v>857</v>
      </c>
      <c r="G1382" s="199" t="s">
        <v>857</v>
      </c>
      <c r="H1382" s="199" t="s">
        <v>857</v>
      </c>
      <c r="I1382" s="200">
        <f>I1383</f>
        <v>609</v>
      </c>
      <c r="J1382" s="200">
        <f>J1383</f>
        <v>579</v>
      </c>
      <c r="K1382" s="200">
        <f>K1383</f>
        <v>387.6</v>
      </c>
      <c r="L1382" s="201">
        <f>L1383</f>
        <v>32</v>
      </c>
      <c r="M1382" s="199" t="s">
        <v>857</v>
      </c>
      <c r="N1382" s="199" t="s">
        <v>857</v>
      </c>
      <c r="O1382" s="202" t="s">
        <v>857</v>
      </c>
      <c r="P1382" s="203">
        <v>4937401.6000000006</v>
      </c>
      <c r="Q1382" s="203">
        <f>Q1383</f>
        <v>0</v>
      </c>
      <c r="R1382" s="203">
        <f>R1383</f>
        <v>0</v>
      </c>
      <c r="S1382" s="203">
        <f>S1383</f>
        <v>4937401.6000000006</v>
      </c>
      <c r="T1382" s="203">
        <f t="shared" si="381"/>
        <v>8107.3917898193768</v>
      </c>
      <c r="U1382" s="203">
        <f>U1383</f>
        <v>8580.271658456486</v>
      </c>
      <c r="W1382" s="217"/>
      <c r="Y1382" s="205">
        <v>0</v>
      </c>
      <c r="Z1382" s="205">
        <v>0</v>
      </c>
      <c r="AA1382" s="205">
        <v>0</v>
      </c>
      <c r="AB1382" s="205">
        <v>0</v>
      </c>
      <c r="AC1382" s="205">
        <v>0</v>
      </c>
      <c r="AD1382" s="205">
        <v>0</v>
      </c>
      <c r="AE1382" s="205">
        <v>0</v>
      </c>
      <c r="AF1382" s="205">
        <v>0</v>
      </c>
      <c r="AG1382" s="205">
        <v>586</v>
      </c>
      <c r="AH1382" s="205">
        <v>4765912.91</v>
      </c>
      <c r="AI1382" s="205">
        <v>0</v>
      </c>
      <c r="AJ1382" s="205">
        <v>0</v>
      </c>
      <c r="AK1382" s="205">
        <v>0</v>
      </c>
      <c r="AL1382" s="205">
        <v>0</v>
      </c>
      <c r="AM1382" s="205">
        <v>0</v>
      </c>
      <c r="AN1382" s="205">
        <v>0</v>
      </c>
      <c r="AO1382" s="205">
        <v>0</v>
      </c>
      <c r="AP1382" s="205">
        <v>0</v>
      </c>
      <c r="AQ1382" s="204">
        <v>0</v>
      </c>
      <c r="AR1382" s="204">
        <v>0</v>
      </c>
    </row>
    <row r="1383" spans="1:125" s="123" customFormat="1" ht="36" customHeight="1">
      <c r="A1383" s="204">
        <v>1</v>
      </c>
      <c r="B1383" s="207">
        <f>SUBTOTAL(103,$A$1027:A1383)</f>
        <v>320</v>
      </c>
      <c r="C1383" s="228" t="s">
        <v>88</v>
      </c>
      <c r="D1383" s="199">
        <v>1967</v>
      </c>
      <c r="E1383" s="199"/>
      <c r="F1383" s="229" t="s">
        <v>262</v>
      </c>
      <c r="G1383" s="199">
        <v>2</v>
      </c>
      <c r="H1383" s="199" t="s">
        <v>297</v>
      </c>
      <c r="I1383" s="200">
        <v>609</v>
      </c>
      <c r="J1383" s="200">
        <v>579</v>
      </c>
      <c r="K1383" s="200">
        <v>387.6</v>
      </c>
      <c r="L1383" s="230">
        <v>32</v>
      </c>
      <c r="M1383" s="199" t="s">
        <v>260</v>
      </c>
      <c r="N1383" s="199" t="s">
        <v>261</v>
      </c>
      <c r="O1383" s="199" t="s">
        <v>263</v>
      </c>
      <c r="P1383" s="200">
        <v>4937401.6000000006</v>
      </c>
      <c r="Q1383" s="200">
        <v>0</v>
      </c>
      <c r="R1383" s="200">
        <v>0</v>
      </c>
      <c r="S1383" s="200">
        <f>P1383-Q1383-R1383</f>
        <v>4937401.6000000006</v>
      </c>
      <c r="T1383" s="203">
        <f t="shared" si="381"/>
        <v>8107.3917898193768</v>
      </c>
      <c r="U1383" s="203">
        <v>8580.271658456486</v>
      </c>
      <c r="V1383" s="210">
        <v>8580.271658456486</v>
      </c>
      <c r="W1383" s="210">
        <f>Y1383+Z1383+AA1383+AB1383+AC1383+AF1383+AH1383+AJ1383+AL1383+AN1383+AO1383+AP1383+AQ1383+AR1383</f>
        <v>8580.271658456486</v>
      </c>
      <c r="X1383" s="210">
        <f>U1383-T1383</f>
        <v>472.87986863710921</v>
      </c>
      <c r="Y1383" s="205">
        <v>0</v>
      </c>
      <c r="Z1383" s="205">
        <v>0</v>
      </c>
      <c r="AA1383" s="231">
        <v>0</v>
      </c>
      <c r="AB1383" s="231">
        <v>0</v>
      </c>
      <c r="AC1383" s="231">
        <v>0</v>
      </c>
      <c r="AD1383" s="231">
        <v>0</v>
      </c>
      <c r="AE1383" s="231">
        <v>0</v>
      </c>
      <c r="AF1383" s="211">
        <v>0</v>
      </c>
      <c r="AG1383" s="231">
        <v>586</v>
      </c>
      <c r="AH1383" s="211">
        <f>8917.04*AG1383/I1383</f>
        <v>8580.271658456486</v>
      </c>
      <c r="AI1383" s="231">
        <v>0</v>
      </c>
      <c r="AJ1383" s="231">
        <v>0</v>
      </c>
      <c r="AK1383" s="231">
        <v>0</v>
      </c>
      <c r="AL1383" s="232">
        <v>0</v>
      </c>
      <c r="AM1383" s="231">
        <v>0</v>
      </c>
      <c r="AN1383" s="231">
        <v>0</v>
      </c>
      <c r="AO1383" s="232">
        <v>0</v>
      </c>
      <c r="AP1383" s="231">
        <v>0</v>
      </c>
      <c r="AQ1383" s="123">
        <v>0</v>
      </c>
      <c r="AR1383" s="123">
        <v>0</v>
      </c>
      <c r="BC1383" s="233"/>
      <c r="BD1383" s="233"/>
      <c r="BE1383" s="233"/>
      <c r="CB1383" s="234"/>
      <c r="DE1383" s="235"/>
      <c r="DU1383" s="236"/>
    </row>
    <row r="1384" spans="1:125" s="204" customFormat="1" ht="36" customHeight="1">
      <c r="B1384" s="197" t="s">
        <v>855</v>
      </c>
      <c r="C1384" s="197"/>
      <c r="D1384" s="199" t="s">
        <v>857</v>
      </c>
      <c r="E1384" s="199" t="s">
        <v>857</v>
      </c>
      <c r="F1384" s="199" t="s">
        <v>857</v>
      </c>
      <c r="G1384" s="199" t="s">
        <v>857</v>
      </c>
      <c r="H1384" s="199" t="s">
        <v>857</v>
      </c>
      <c r="I1384" s="200">
        <f>I1385</f>
        <v>616.20000000000005</v>
      </c>
      <c r="J1384" s="200">
        <f>J1385</f>
        <v>540.1</v>
      </c>
      <c r="K1384" s="200">
        <f>K1385</f>
        <v>315</v>
      </c>
      <c r="L1384" s="201">
        <f>L1385</f>
        <v>21</v>
      </c>
      <c r="M1384" s="199" t="s">
        <v>857</v>
      </c>
      <c r="N1384" s="199" t="s">
        <v>857</v>
      </c>
      <c r="O1384" s="202" t="s">
        <v>857</v>
      </c>
      <c r="P1384" s="203">
        <v>3285984</v>
      </c>
      <c r="Q1384" s="203">
        <f>Q1385</f>
        <v>0</v>
      </c>
      <c r="R1384" s="203">
        <f>R1385</f>
        <v>0</v>
      </c>
      <c r="S1384" s="203">
        <f>S1385</f>
        <v>3285984</v>
      </c>
      <c r="T1384" s="203">
        <f t="shared" si="381"/>
        <v>5332.658227848101</v>
      </c>
      <c r="U1384" s="203">
        <f>U1385</f>
        <v>5643.6962025316461</v>
      </c>
      <c r="W1384" s="217"/>
      <c r="Y1384" s="205">
        <v>0</v>
      </c>
      <c r="Z1384" s="205">
        <v>0</v>
      </c>
      <c r="AA1384" s="205">
        <v>0</v>
      </c>
      <c r="AB1384" s="205">
        <v>0</v>
      </c>
      <c r="AC1384" s="205">
        <v>0</v>
      </c>
      <c r="AD1384" s="205">
        <v>0</v>
      </c>
      <c r="AE1384" s="205">
        <v>0</v>
      </c>
      <c r="AF1384" s="205">
        <v>0</v>
      </c>
      <c r="AG1384" s="205">
        <v>390</v>
      </c>
      <c r="AH1384" s="205">
        <v>3138900.49</v>
      </c>
      <c r="AI1384" s="205">
        <v>0</v>
      </c>
      <c r="AJ1384" s="205">
        <v>0</v>
      </c>
      <c r="AK1384" s="205">
        <v>0</v>
      </c>
      <c r="AL1384" s="205">
        <v>0</v>
      </c>
      <c r="AM1384" s="205">
        <v>0</v>
      </c>
      <c r="AN1384" s="205">
        <v>0</v>
      </c>
      <c r="AO1384" s="205">
        <v>0</v>
      </c>
      <c r="AP1384" s="205">
        <v>0</v>
      </c>
      <c r="AQ1384" s="204">
        <v>0</v>
      </c>
      <c r="AR1384" s="204">
        <v>0</v>
      </c>
    </row>
    <row r="1385" spans="1:125" s="123" customFormat="1" ht="36" customHeight="1">
      <c r="A1385" s="204">
        <v>1</v>
      </c>
      <c r="B1385" s="207">
        <f>SUBTOTAL(103,$A$1027:A1385)</f>
        <v>321</v>
      </c>
      <c r="C1385" s="228" t="s">
        <v>87</v>
      </c>
      <c r="D1385" s="199">
        <v>1982</v>
      </c>
      <c r="E1385" s="199"/>
      <c r="F1385" s="229" t="s">
        <v>262</v>
      </c>
      <c r="G1385" s="199">
        <v>2</v>
      </c>
      <c r="H1385" s="199" t="s">
        <v>297</v>
      </c>
      <c r="I1385" s="200">
        <v>616.20000000000005</v>
      </c>
      <c r="J1385" s="200">
        <v>540.1</v>
      </c>
      <c r="K1385" s="200">
        <v>315</v>
      </c>
      <c r="L1385" s="230">
        <v>21</v>
      </c>
      <c r="M1385" s="199" t="s">
        <v>260</v>
      </c>
      <c r="N1385" s="199" t="s">
        <v>261</v>
      </c>
      <c r="O1385" s="199" t="s">
        <v>263</v>
      </c>
      <c r="P1385" s="200">
        <v>3285984</v>
      </c>
      <c r="Q1385" s="200">
        <v>0</v>
      </c>
      <c r="R1385" s="200">
        <v>0</v>
      </c>
      <c r="S1385" s="200">
        <f>P1385-Q1385-R1385</f>
        <v>3285984</v>
      </c>
      <c r="T1385" s="203">
        <f t="shared" si="381"/>
        <v>5332.658227848101</v>
      </c>
      <c r="U1385" s="203">
        <v>5643.6962025316461</v>
      </c>
      <c r="V1385" s="210">
        <v>5643.6962025316461</v>
      </c>
      <c r="W1385" s="210">
        <f>Y1385+Z1385+AA1385+AB1385+AC1385+AF1385+AH1385+AJ1385+AL1385+AN1385+AO1385+AP1385+AQ1385+AR1385</f>
        <v>5643.6962025316461</v>
      </c>
      <c r="X1385" s="210">
        <f>U1385-T1385</f>
        <v>311.03797468354514</v>
      </c>
      <c r="Y1385" s="205">
        <v>0</v>
      </c>
      <c r="Z1385" s="205">
        <v>0</v>
      </c>
      <c r="AA1385" s="231">
        <v>0</v>
      </c>
      <c r="AB1385" s="231">
        <v>0</v>
      </c>
      <c r="AC1385" s="231">
        <v>0</v>
      </c>
      <c r="AD1385" s="231">
        <v>0</v>
      </c>
      <c r="AE1385" s="231">
        <v>0</v>
      </c>
      <c r="AF1385" s="211">
        <v>0</v>
      </c>
      <c r="AG1385" s="231">
        <v>390</v>
      </c>
      <c r="AH1385" s="211">
        <f>8917.04*AG1385/I1385</f>
        <v>5643.6962025316461</v>
      </c>
      <c r="AI1385" s="231">
        <v>0</v>
      </c>
      <c r="AJ1385" s="231">
        <v>0</v>
      </c>
      <c r="AK1385" s="231">
        <v>0</v>
      </c>
      <c r="AL1385" s="232">
        <v>0</v>
      </c>
      <c r="AM1385" s="231">
        <v>0</v>
      </c>
      <c r="AN1385" s="231">
        <v>0</v>
      </c>
      <c r="AO1385" s="232">
        <v>0</v>
      </c>
      <c r="AP1385" s="231">
        <v>0</v>
      </c>
      <c r="AQ1385" s="123">
        <v>0</v>
      </c>
      <c r="AR1385" s="123">
        <v>0</v>
      </c>
      <c r="BC1385" s="233"/>
      <c r="BD1385" s="233"/>
      <c r="BE1385" s="233"/>
      <c r="CB1385" s="234"/>
      <c r="DE1385" s="235"/>
      <c r="DU1385" s="236"/>
    </row>
    <row r="1386" spans="1:125" s="204" customFormat="1" ht="36" customHeight="1">
      <c r="B1386" s="197" t="s">
        <v>807</v>
      </c>
      <c r="C1386" s="212"/>
      <c r="D1386" s="199" t="s">
        <v>857</v>
      </c>
      <c r="E1386" s="199" t="s">
        <v>857</v>
      </c>
      <c r="F1386" s="199" t="s">
        <v>857</v>
      </c>
      <c r="G1386" s="199" t="s">
        <v>857</v>
      </c>
      <c r="H1386" s="199" t="s">
        <v>857</v>
      </c>
      <c r="I1386" s="200">
        <f>SUM(I1387:I1390)</f>
        <v>4069.82</v>
      </c>
      <c r="J1386" s="200">
        <f>SUM(J1387:J1390)</f>
        <v>2670.2</v>
      </c>
      <c r="K1386" s="200">
        <f>SUM(K1387:K1390)</f>
        <v>2412.8999999999996</v>
      </c>
      <c r="L1386" s="201">
        <f>SUM(L1387:L1390)</f>
        <v>119</v>
      </c>
      <c r="M1386" s="199" t="s">
        <v>857</v>
      </c>
      <c r="N1386" s="199" t="s">
        <v>857</v>
      </c>
      <c r="O1386" s="202" t="s">
        <v>857</v>
      </c>
      <c r="P1386" s="203">
        <v>18317067.800000001</v>
      </c>
      <c r="Q1386" s="203">
        <f>SUM(Q1387:Q1390)</f>
        <v>0</v>
      </c>
      <c r="R1386" s="203">
        <f>SUM(R1387:R1390)</f>
        <v>0</v>
      </c>
      <c r="S1386" s="203">
        <f>SUM(S1387:S1390)</f>
        <v>18317067.800000001</v>
      </c>
      <c r="T1386" s="203">
        <f t="shared" si="381"/>
        <v>4500.7071074396408</v>
      </c>
      <c r="U1386" s="203">
        <f>MAX(U1387:U1390)</f>
        <v>7937.5385172726101</v>
      </c>
      <c r="W1386" s="217"/>
      <c r="Y1386" s="205">
        <v>0</v>
      </c>
      <c r="Z1386" s="205">
        <v>0</v>
      </c>
      <c r="AA1386" s="205">
        <v>0</v>
      </c>
      <c r="AB1386" s="205">
        <v>0</v>
      </c>
      <c r="AC1386" s="205">
        <v>0</v>
      </c>
      <c r="AD1386" s="205">
        <v>0</v>
      </c>
      <c r="AE1386" s="205">
        <v>0</v>
      </c>
      <c r="AF1386" s="205">
        <v>0</v>
      </c>
      <c r="AG1386" s="205">
        <v>2379</v>
      </c>
      <c r="AH1386" s="205">
        <v>17780362.359999999</v>
      </c>
      <c r="AI1386" s="205">
        <v>0</v>
      </c>
      <c r="AJ1386" s="205">
        <v>0</v>
      </c>
      <c r="AK1386" s="205">
        <v>0</v>
      </c>
      <c r="AL1386" s="205">
        <v>0</v>
      </c>
      <c r="AM1386" s="205">
        <v>0</v>
      </c>
      <c r="AN1386" s="205">
        <v>0</v>
      </c>
      <c r="AO1386" s="205">
        <v>0</v>
      </c>
      <c r="AP1386" s="205">
        <v>0</v>
      </c>
      <c r="AQ1386" s="204">
        <v>0</v>
      </c>
      <c r="AR1386" s="204">
        <v>0</v>
      </c>
    </row>
    <row r="1387" spans="1:125" s="123" customFormat="1" ht="36" customHeight="1">
      <c r="A1387" s="204">
        <v>1</v>
      </c>
      <c r="B1387" s="207">
        <f>SUBTOTAL(103,$A$1027:A1387)</f>
        <v>322</v>
      </c>
      <c r="C1387" s="228" t="s">
        <v>108</v>
      </c>
      <c r="D1387" s="199">
        <v>1971</v>
      </c>
      <c r="E1387" s="199"/>
      <c r="F1387" s="229" t="s">
        <v>262</v>
      </c>
      <c r="G1387" s="199">
        <v>2</v>
      </c>
      <c r="H1387" s="199" t="s">
        <v>298</v>
      </c>
      <c r="I1387" s="200">
        <v>772.9</v>
      </c>
      <c r="J1387" s="200">
        <v>728.9</v>
      </c>
      <c r="K1387" s="200">
        <v>650.20000000000005</v>
      </c>
      <c r="L1387" s="230">
        <v>30</v>
      </c>
      <c r="M1387" s="199" t="s">
        <v>260</v>
      </c>
      <c r="N1387" s="199" t="s">
        <v>261</v>
      </c>
      <c r="O1387" s="199" t="s">
        <v>263</v>
      </c>
      <c r="P1387" s="200">
        <v>5796812.8000000007</v>
      </c>
      <c r="Q1387" s="200">
        <v>0</v>
      </c>
      <c r="R1387" s="200">
        <v>0</v>
      </c>
      <c r="S1387" s="200">
        <f>P1387-Q1387-R1387</f>
        <v>5796812.8000000007</v>
      </c>
      <c r="T1387" s="203">
        <f t="shared" si="381"/>
        <v>7500.08125242593</v>
      </c>
      <c r="U1387" s="203">
        <v>7937.5385172726101</v>
      </c>
      <c r="V1387" s="210">
        <v>7937.5385172726101</v>
      </c>
      <c r="W1387" s="210">
        <f t="shared" ref="W1387:W1390" si="437">Y1387+Z1387+AA1387+AB1387+AC1387+AF1387+AH1387+AJ1387+AL1387+AN1387+AO1387+AP1387+AQ1387+AR1387</f>
        <v>7937.5385172726101</v>
      </c>
      <c r="X1387" s="210">
        <f t="shared" ref="X1387:X1390" si="438">U1387-T1387</f>
        <v>437.45726484668012</v>
      </c>
      <c r="Y1387" s="205">
        <v>0</v>
      </c>
      <c r="Z1387" s="205">
        <v>0</v>
      </c>
      <c r="AA1387" s="231">
        <v>0</v>
      </c>
      <c r="AB1387" s="231">
        <v>0</v>
      </c>
      <c r="AC1387" s="231">
        <v>0</v>
      </c>
      <c r="AD1387" s="231">
        <v>0</v>
      </c>
      <c r="AE1387" s="231">
        <v>0</v>
      </c>
      <c r="AF1387" s="211">
        <v>0</v>
      </c>
      <c r="AG1387" s="231">
        <v>688</v>
      </c>
      <c r="AH1387" s="211">
        <f t="shared" ref="AH1387:AH1390" si="439">8917.04*AG1387/I1387</f>
        <v>7937.5385172726101</v>
      </c>
      <c r="AI1387" s="231">
        <v>0</v>
      </c>
      <c r="AJ1387" s="231">
        <v>0</v>
      </c>
      <c r="AK1387" s="231">
        <v>0</v>
      </c>
      <c r="AL1387" s="232">
        <v>0</v>
      </c>
      <c r="AM1387" s="231">
        <v>0</v>
      </c>
      <c r="AN1387" s="231">
        <v>0</v>
      </c>
      <c r="AO1387" s="232">
        <v>0</v>
      </c>
      <c r="AP1387" s="231">
        <v>0</v>
      </c>
      <c r="AQ1387" s="123">
        <v>0</v>
      </c>
      <c r="AR1387" s="123">
        <v>0</v>
      </c>
      <c r="BC1387" s="233"/>
      <c r="BD1387" s="233"/>
      <c r="BE1387" s="233"/>
      <c r="CB1387" s="234"/>
      <c r="DE1387" s="235"/>
      <c r="DU1387" s="236"/>
    </row>
    <row r="1388" spans="1:125" s="204" customFormat="1" ht="36" customHeight="1">
      <c r="A1388" s="204">
        <v>1</v>
      </c>
      <c r="B1388" s="207">
        <f>SUBTOTAL(103,$A$1027:A1388)</f>
        <v>323</v>
      </c>
      <c r="C1388" s="197" t="s">
        <v>2236</v>
      </c>
      <c r="D1388" s="199">
        <v>1979</v>
      </c>
      <c r="E1388" s="199"/>
      <c r="F1388" s="208" t="s">
        <v>262</v>
      </c>
      <c r="G1388" s="199">
        <v>2</v>
      </c>
      <c r="H1388" s="199">
        <v>3</v>
      </c>
      <c r="I1388" s="203">
        <v>1432</v>
      </c>
      <c r="J1388" s="203">
        <v>822.7</v>
      </c>
      <c r="K1388" s="203">
        <v>822.7</v>
      </c>
      <c r="L1388" s="209">
        <v>34</v>
      </c>
      <c r="M1388" s="199" t="s">
        <v>260</v>
      </c>
      <c r="N1388" s="199" t="s">
        <v>261</v>
      </c>
      <c r="O1388" s="202" t="s">
        <v>263</v>
      </c>
      <c r="P1388" s="203">
        <v>4859617</v>
      </c>
      <c r="Q1388" s="203">
        <v>0</v>
      </c>
      <c r="R1388" s="203">
        <v>0</v>
      </c>
      <c r="S1388" s="203">
        <f>P1388-Q1388-R1388</f>
        <v>4859617</v>
      </c>
      <c r="T1388" s="203">
        <f t="shared" si="381"/>
        <v>3393.5872905027932</v>
      </c>
      <c r="U1388" s="203">
        <v>4888.1818435754194</v>
      </c>
      <c r="V1388" s="210">
        <v>4888.1818435754194</v>
      </c>
      <c r="W1388" s="210">
        <f t="shared" si="437"/>
        <v>4888.1818435754194</v>
      </c>
      <c r="X1388" s="210">
        <f t="shared" si="438"/>
        <v>1494.5945530726262</v>
      </c>
      <c r="Y1388" s="205">
        <v>0</v>
      </c>
      <c r="Z1388" s="205">
        <v>0</v>
      </c>
      <c r="AA1388" s="205">
        <v>0</v>
      </c>
      <c r="AB1388" s="205">
        <v>0</v>
      </c>
      <c r="AC1388" s="205">
        <v>0</v>
      </c>
      <c r="AD1388" s="205">
        <v>0</v>
      </c>
      <c r="AE1388" s="205">
        <v>0</v>
      </c>
      <c r="AF1388" s="211">
        <v>0</v>
      </c>
      <c r="AG1388" s="205">
        <v>785</v>
      </c>
      <c r="AH1388" s="211">
        <f t="shared" si="439"/>
        <v>4888.1818435754194</v>
      </c>
      <c r="AI1388" s="205">
        <v>0</v>
      </c>
      <c r="AJ1388" s="205">
        <v>0</v>
      </c>
      <c r="AK1388" s="205">
        <v>0</v>
      </c>
      <c r="AL1388" s="211">
        <v>0</v>
      </c>
      <c r="AM1388" s="205">
        <v>0</v>
      </c>
      <c r="AN1388" s="205">
        <v>0</v>
      </c>
      <c r="AO1388" s="211">
        <v>0</v>
      </c>
      <c r="AP1388" s="205">
        <v>0</v>
      </c>
      <c r="AQ1388" s="204">
        <v>0</v>
      </c>
      <c r="AR1388" s="204">
        <v>0</v>
      </c>
    </row>
    <row r="1389" spans="1:125" s="204" customFormat="1" ht="36" customHeight="1">
      <c r="A1389" s="204">
        <v>1</v>
      </c>
      <c r="B1389" s="207">
        <f>SUBTOTAL(103,$A$1027:A1389)</f>
        <v>324</v>
      </c>
      <c r="C1389" s="197" t="s">
        <v>106</v>
      </c>
      <c r="D1389" s="199">
        <v>1975</v>
      </c>
      <c r="E1389" s="199"/>
      <c r="F1389" s="208" t="s">
        <v>262</v>
      </c>
      <c r="G1389" s="199">
        <v>2</v>
      </c>
      <c r="H1389" s="199" t="s">
        <v>297</v>
      </c>
      <c r="I1389" s="200">
        <v>1244.4000000000001</v>
      </c>
      <c r="J1389" s="200">
        <v>727.8</v>
      </c>
      <c r="K1389" s="200">
        <v>584.79999999999995</v>
      </c>
      <c r="L1389" s="209">
        <v>34</v>
      </c>
      <c r="M1389" s="199" t="s">
        <v>260</v>
      </c>
      <c r="N1389" s="199" t="s">
        <v>261</v>
      </c>
      <c r="O1389" s="202" t="s">
        <v>263</v>
      </c>
      <c r="P1389" s="203">
        <v>4752433</v>
      </c>
      <c r="Q1389" s="203">
        <v>0</v>
      </c>
      <c r="R1389" s="203">
        <v>0</v>
      </c>
      <c r="S1389" s="203">
        <f>P1389-Q1389-R1389</f>
        <v>4752433</v>
      </c>
      <c r="T1389" s="203">
        <f>P1389/I1389</f>
        <v>3819.0557698489229</v>
      </c>
      <c r="U1389" s="203">
        <v>4091.6343940855036</v>
      </c>
      <c r="V1389" s="210">
        <v>4091.6343940855036</v>
      </c>
      <c r="W1389" s="210">
        <f t="shared" si="437"/>
        <v>4091.6343940855036</v>
      </c>
      <c r="X1389" s="210">
        <f t="shared" si="438"/>
        <v>272.57862423658071</v>
      </c>
      <c r="Y1389" s="205">
        <v>0</v>
      </c>
      <c r="Z1389" s="205">
        <v>0</v>
      </c>
      <c r="AA1389" s="205">
        <v>0</v>
      </c>
      <c r="AB1389" s="205">
        <v>0</v>
      </c>
      <c r="AC1389" s="205">
        <v>0</v>
      </c>
      <c r="AD1389" s="205">
        <v>0</v>
      </c>
      <c r="AE1389" s="205">
        <v>0</v>
      </c>
      <c r="AF1389" s="211">
        <v>0</v>
      </c>
      <c r="AG1389" s="205">
        <v>571</v>
      </c>
      <c r="AH1389" s="211">
        <f t="shared" si="439"/>
        <v>4091.6343940855036</v>
      </c>
      <c r="AI1389" s="205">
        <v>0</v>
      </c>
      <c r="AJ1389" s="205">
        <v>0</v>
      </c>
      <c r="AK1389" s="205">
        <v>0</v>
      </c>
      <c r="AL1389" s="211">
        <v>0</v>
      </c>
      <c r="AM1389" s="205">
        <v>0</v>
      </c>
      <c r="AN1389" s="205">
        <v>0</v>
      </c>
      <c r="AO1389" s="211">
        <v>0</v>
      </c>
      <c r="AP1389" s="205">
        <v>0</v>
      </c>
      <c r="AQ1389" s="204">
        <v>0</v>
      </c>
      <c r="AR1389" s="204">
        <v>0</v>
      </c>
    </row>
    <row r="1390" spans="1:125" s="204" customFormat="1" ht="36" customHeight="1">
      <c r="A1390" s="204">
        <v>1</v>
      </c>
      <c r="B1390" s="207">
        <f>SUBTOTAL(103,$A$1027:A1390)</f>
        <v>325</v>
      </c>
      <c r="C1390" s="197" t="s">
        <v>1194</v>
      </c>
      <c r="D1390" s="199">
        <v>1962</v>
      </c>
      <c r="E1390" s="199"/>
      <c r="F1390" s="208" t="s">
        <v>324</v>
      </c>
      <c r="G1390" s="199">
        <v>2</v>
      </c>
      <c r="H1390" s="199" t="s">
        <v>298</v>
      </c>
      <c r="I1390" s="203">
        <v>620.52</v>
      </c>
      <c r="J1390" s="203">
        <v>390.8</v>
      </c>
      <c r="K1390" s="203">
        <v>355.2</v>
      </c>
      <c r="L1390" s="209">
        <v>21</v>
      </c>
      <c r="M1390" s="199" t="s">
        <v>260</v>
      </c>
      <c r="N1390" s="199" t="s">
        <v>261</v>
      </c>
      <c r="O1390" s="202" t="s">
        <v>263</v>
      </c>
      <c r="P1390" s="203">
        <v>2908205</v>
      </c>
      <c r="Q1390" s="203">
        <v>0</v>
      </c>
      <c r="R1390" s="203">
        <v>0</v>
      </c>
      <c r="S1390" s="203">
        <f>P1390-Q1390-R1390</f>
        <v>2908205</v>
      </c>
      <c r="T1390" s="203">
        <f t="shared" si="381"/>
        <v>4686.722426352092</v>
      </c>
      <c r="U1390" s="203">
        <v>4814.0404821762404</v>
      </c>
      <c r="V1390" s="210">
        <v>4814.0404821762404</v>
      </c>
      <c r="W1390" s="210">
        <f t="shared" si="437"/>
        <v>4814.0404821762404</v>
      </c>
      <c r="X1390" s="210">
        <f t="shared" si="438"/>
        <v>127.31805582414836</v>
      </c>
      <c r="Y1390" s="205">
        <v>0</v>
      </c>
      <c r="Z1390" s="205">
        <v>0</v>
      </c>
      <c r="AA1390" s="205">
        <v>0</v>
      </c>
      <c r="AB1390" s="205">
        <v>0</v>
      </c>
      <c r="AC1390" s="205">
        <v>0</v>
      </c>
      <c r="AD1390" s="205">
        <v>0</v>
      </c>
      <c r="AE1390" s="205">
        <v>0</v>
      </c>
      <c r="AF1390" s="211">
        <v>0</v>
      </c>
      <c r="AG1390" s="205">
        <v>335</v>
      </c>
      <c r="AH1390" s="211">
        <f t="shared" si="439"/>
        <v>4814.0404821762404</v>
      </c>
      <c r="AI1390" s="205">
        <v>0</v>
      </c>
      <c r="AJ1390" s="205">
        <v>0</v>
      </c>
      <c r="AK1390" s="205">
        <v>0</v>
      </c>
      <c r="AL1390" s="211">
        <v>0</v>
      </c>
      <c r="AM1390" s="205">
        <v>0</v>
      </c>
      <c r="AN1390" s="205">
        <v>0</v>
      </c>
      <c r="AO1390" s="211">
        <v>0</v>
      </c>
      <c r="AP1390" s="205">
        <v>0</v>
      </c>
      <c r="AQ1390" s="204">
        <v>0</v>
      </c>
      <c r="AR1390" s="204">
        <v>0</v>
      </c>
    </row>
    <row r="1391" spans="1:125" s="204" customFormat="1" ht="36" customHeight="1">
      <c r="B1391" s="197" t="s">
        <v>2233</v>
      </c>
      <c r="C1391" s="197"/>
      <c r="D1391" s="199" t="s">
        <v>857</v>
      </c>
      <c r="E1391" s="199" t="s">
        <v>857</v>
      </c>
      <c r="F1391" s="199" t="s">
        <v>857</v>
      </c>
      <c r="G1391" s="199" t="s">
        <v>857</v>
      </c>
      <c r="H1391" s="199" t="s">
        <v>857</v>
      </c>
      <c r="I1391" s="200">
        <f>I1392</f>
        <v>327.60000000000002</v>
      </c>
      <c r="J1391" s="200">
        <f>J1392</f>
        <v>295.2</v>
      </c>
      <c r="K1391" s="200">
        <f>K1392</f>
        <v>295.2</v>
      </c>
      <c r="L1391" s="201">
        <f>L1392</f>
        <v>21</v>
      </c>
      <c r="M1391" s="199" t="s">
        <v>857</v>
      </c>
      <c r="N1391" s="199" t="s">
        <v>857</v>
      </c>
      <c r="O1391" s="202" t="s">
        <v>857</v>
      </c>
      <c r="P1391" s="203">
        <v>903827.05</v>
      </c>
      <c r="Q1391" s="203">
        <f>Q1392</f>
        <v>0</v>
      </c>
      <c r="R1391" s="203">
        <f>R1392</f>
        <v>0</v>
      </c>
      <c r="S1391" s="203">
        <f>S1392</f>
        <v>903827.05</v>
      </c>
      <c r="T1391" s="203">
        <f t="shared" si="381"/>
        <v>2758.9348290598291</v>
      </c>
      <c r="U1391" s="203">
        <f>U1392</f>
        <v>3974.0166056166054</v>
      </c>
      <c r="W1391" s="217"/>
      <c r="Y1391" s="205">
        <v>0</v>
      </c>
      <c r="Z1391" s="205">
        <v>0</v>
      </c>
      <c r="AA1391" s="205">
        <v>0</v>
      </c>
      <c r="AB1391" s="205">
        <v>0</v>
      </c>
      <c r="AC1391" s="205">
        <v>0</v>
      </c>
      <c r="AD1391" s="205">
        <v>0</v>
      </c>
      <c r="AE1391" s="205">
        <v>0</v>
      </c>
      <c r="AF1391" s="205">
        <v>0</v>
      </c>
      <c r="AG1391" s="205">
        <v>146</v>
      </c>
      <c r="AH1391" s="205">
        <v>890470</v>
      </c>
      <c r="AI1391" s="205">
        <v>0</v>
      </c>
      <c r="AJ1391" s="205">
        <v>0</v>
      </c>
      <c r="AK1391" s="205">
        <v>0</v>
      </c>
      <c r="AL1391" s="205">
        <v>0</v>
      </c>
      <c r="AM1391" s="205">
        <v>0</v>
      </c>
      <c r="AN1391" s="205">
        <v>0</v>
      </c>
      <c r="AO1391" s="205">
        <v>0</v>
      </c>
      <c r="AP1391" s="205">
        <v>0</v>
      </c>
      <c r="AQ1391" s="204">
        <v>0</v>
      </c>
      <c r="AR1391" s="204">
        <v>0</v>
      </c>
    </row>
    <row r="1392" spans="1:125" s="204" customFormat="1" ht="36" customHeight="1">
      <c r="A1392" s="204">
        <v>1</v>
      </c>
      <c r="B1392" s="207">
        <f>SUBTOTAL(103,$A$1027:A1392)</f>
        <v>326</v>
      </c>
      <c r="C1392" s="197" t="s">
        <v>2234</v>
      </c>
      <c r="D1392" s="199">
        <v>1964</v>
      </c>
      <c r="E1392" s="199"/>
      <c r="F1392" s="208" t="s">
        <v>262</v>
      </c>
      <c r="G1392" s="199">
        <v>2</v>
      </c>
      <c r="H1392" s="199">
        <v>1</v>
      </c>
      <c r="I1392" s="200">
        <v>327.60000000000002</v>
      </c>
      <c r="J1392" s="200">
        <v>295.2</v>
      </c>
      <c r="K1392" s="200">
        <v>295.2</v>
      </c>
      <c r="L1392" s="209">
        <v>21</v>
      </c>
      <c r="M1392" s="199" t="s">
        <v>260</v>
      </c>
      <c r="N1392" s="199" t="s">
        <v>261</v>
      </c>
      <c r="O1392" s="202" t="s">
        <v>263</v>
      </c>
      <c r="P1392" s="203">
        <v>903827.05</v>
      </c>
      <c r="Q1392" s="203">
        <v>0</v>
      </c>
      <c r="R1392" s="203">
        <v>0</v>
      </c>
      <c r="S1392" s="203">
        <f>P1392-Q1392-R1392</f>
        <v>903827.05</v>
      </c>
      <c r="T1392" s="203">
        <f t="shared" si="381"/>
        <v>2758.9348290598291</v>
      </c>
      <c r="U1392" s="203">
        <v>3974.0166056166054</v>
      </c>
      <c r="V1392" s="210">
        <v>3974.0166056166054</v>
      </c>
      <c r="W1392" s="210">
        <f>Y1392+Z1392+AA1392+AB1392+AC1392+AF1392+AH1392+AJ1392+AL1392+AN1392+AO1392+AP1392+AQ1392+AR1392</f>
        <v>3974.0166056166054</v>
      </c>
      <c r="X1392" s="210">
        <f>U1392-T1392</f>
        <v>1215.0817765567763</v>
      </c>
      <c r="Y1392" s="205">
        <v>0</v>
      </c>
      <c r="Z1392" s="205">
        <v>0</v>
      </c>
      <c r="AA1392" s="205">
        <v>0</v>
      </c>
      <c r="AB1392" s="205">
        <v>0</v>
      </c>
      <c r="AC1392" s="205">
        <v>0</v>
      </c>
      <c r="AD1392" s="205">
        <v>0</v>
      </c>
      <c r="AE1392" s="205">
        <v>0</v>
      </c>
      <c r="AF1392" s="211">
        <v>0</v>
      </c>
      <c r="AG1392" s="205">
        <v>146</v>
      </c>
      <c r="AH1392" s="211">
        <f>8917.04*AG1392/I1392</f>
        <v>3974.0166056166054</v>
      </c>
      <c r="AI1392" s="205">
        <v>0</v>
      </c>
      <c r="AJ1392" s="205">
        <v>0</v>
      </c>
      <c r="AK1392" s="205">
        <v>0</v>
      </c>
      <c r="AL1392" s="211">
        <v>0</v>
      </c>
      <c r="AM1392" s="205">
        <v>0</v>
      </c>
      <c r="AN1392" s="205">
        <v>0</v>
      </c>
      <c r="AO1392" s="211">
        <v>0</v>
      </c>
      <c r="AP1392" s="205">
        <v>0</v>
      </c>
      <c r="AQ1392" s="204">
        <v>0</v>
      </c>
      <c r="AR1392" s="204">
        <v>0</v>
      </c>
    </row>
    <row r="1393" spans="1:125" s="204" customFormat="1" ht="36" customHeight="1">
      <c r="B1393" s="197" t="s">
        <v>842</v>
      </c>
      <c r="C1393" s="197"/>
      <c r="D1393" s="199" t="s">
        <v>720</v>
      </c>
      <c r="E1393" s="199" t="s">
        <v>720</v>
      </c>
      <c r="F1393" s="199" t="s">
        <v>720</v>
      </c>
      <c r="G1393" s="199" t="s">
        <v>720</v>
      </c>
      <c r="H1393" s="199" t="s">
        <v>720</v>
      </c>
      <c r="I1393" s="200">
        <f>I1394</f>
        <v>976.3</v>
      </c>
      <c r="J1393" s="200">
        <f>J1394</f>
        <v>976.3</v>
      </c>
      <c r="K1393" s="200">
        <f>K1394</f>
        <v>880.1</v>
      </c>
      <c r="L1393" s="201">
        <f>L1394</f>
        <v>36</v>
      </c>
      <c r="M1393" s="199" t="s">
        <v>857</v>
      </c>
      <c r="N1393" s="199" t="s">
        <v>857</v>
      </c>
      <c r="O1393" s="202" t="s">
        <v>857</v>
      </c>
      <c r="P1393" s="203">
        <v>7187036.7999999998</v>
      </c>
      <c r="Q1393" s="203">
        <f>Q1394</f>
        <v>0</v>
      </c>
      <c r="R1393" s="203">
        <f>R1394</f>
        <v>0</v>
      </c>
      <c r="S1393" s="203">
        <f>S1394</f>
        <v>7187036.7999999998</v>
      </c>
      <c r="T1393" s="203">
        <f t="shared" si="381"/>
        <v>7361.5044555976647</v>
      </c>
      <c r="U1393" s="203">
        <f>U1394</f>
        <v>7790.8789511420682</v>
      </c>
      <c r="W1393" s="217"/>
      <c r="Y1393" s="205">
        <v>0</v>
      </c>
      <c r="Z1393" s="205">
        <v>0</v>
      </c>
      <c r="AA1393" s="205">
        <v>0</v>
      </c>
      <c r="AB1393" s="205">
        <v>0</v>
      </c>
      <c r="AC1393" s="205">
        <v>0</v>
      </c>
      <c r="AD1393" s="205">
        <v>0</v>
      </c>
      <c r="AE1393" s="205">
        <v>0</v>
      </c>
      <c r="AF1393" s="205">
        <v>0</v>
      </c>
      <c r="AG1393" s="205">
        <v>853</v>
      </c>
      <c r="AH1393" s="205">
        <v>6933041.1799999997</v>
      </c>
      <c r="AI1393" s="205">
        <v>0</v>
      </c>
      <c r="AJ1393" s="205">
        <v>0</v>
      </c>
      <c r="AK1393" s="205">
        <v>0</v>
      </c>
      <c r="AL1393" s="205">
        <v>0</v>
      </c>
      <c r="AM1393" s="205">
        <v>0</v>
      </c>
      <c r="AN1393" s="205">
        <v>0</v>
      </c>
      <c r="AO1393" s="205">
        <v>0</v>
      </c>
      <c r="AP1393" s="205">
        <v>0</v>
      </c>
      <c r="AQ1393" s="204">
        <v>0</v>
      </c>
      <c r="AR1393" s="204">
        <v>0</v>
      </c>
    </row>
    <row r="1394" spans="1:125" s="123" customFormat="1" ht="36" customHeight="1">
      <c r="A1394" s="204">
        <v>1</v>
      </c>
      <c r="B1394" s="207">
        <f>SUBTOTAL(103,$A$1027:A1394)</f>
        <v>327</v>
      </c>
      <c r="C1394" s="228" t="s">
        <v>110</v>
      </c>
      <c r="D1394" s="199">
        <v>1987</v>
      </c>
      <c r="E1394" s="199"/>
      <c r="F1394" s="229" t="s">
        <v>262</v>
      </c>
      <c r="G1394" s="199">
        <v>2</v>
      </c>
      <c r="H1394" s="199" t="s">
        <v>306</v>
      </c>
      <c r="I1394" s="200">
        <v>976.3</v>
      </c>
      <c r="J1394" s="200">
        <v>976.3</v>
      </c>
      <c r="K1394" s="200">
        <v>880.1</v>
      </c>
      <c r="L1394" s="230">
        <v>36</v>
      </c>
      <c r="M1394" s="199" t="s">
        <v>260</v>
      </c>
      <c r="N1394" s="199" t="s">
        <v>261</v>
      </c>
      <c r="O1394" s="199" t="s">
        <v>263</v>
      </c>
      <c r="P1394" s="200">
        <v>7187036.7999999998</v>
      </c>
      <c r="Q1394" s="200">
        <v>0</v>
      </c>
      <c r="R1394" s="200">
        <v>0</v>
      </c>
      <c r="S1394" s="200">
        <f>P1394-Q1394-R1394</f>
        <v>7187036.7999999998</v>
      </c>
      <c r="T1394" s="203">
        <f t="shared" si="381"/>
        <v>7361.5044555976647</v>
      </c>
      <c r="U1394" s="203">
        <v>7790.8789511420682</v>
      </c>
      <c r="V1394" s="210">
        <v>7790.8789511420682</v>
      </c>
      <c r="W1394" s="210">
        <f>Y1394+Z1394+AA1394+AB1394+AC1394+AF1394+AH1394+AJ1394+AL1394+AN1394+AO1394+AP1394+AQ1394+AR1394</f>
        <v>7790.8789511420682</v>
      </c>
      <c r="X1394" s="210">
        <f>U1394-T1394</f>
        <v>429.37449554440354</v>
      </c>
      <c r="Y1394" s="205">
        <v>0</v>
      </c>
      <c r="Z1394" s="205">
        <v>0</v>
      </c>
      <c r="AA1394" s="231">
        <v>0</v>
      </c>
      <c r="AB1394" s="231">
        <v>0</v>
      </c>
      <c r="AC1394" s="231">
        <v>0</v>
      </c>
      <c r="AD1394" s="231">
        <v>0</v>
      </c>
      <c r="AE1394" s="231">
        <v>0</v>
      </c>
      <c r="AF1394" s="211">
        <v>0</v>
      </c>
      <c r="AG1394" s="231">
        <v>853</v>
      </c>
      <c r="AH1394" s="211">
        <f>8917.04*AG1394/I1394</f>
        <v>7790.8789511420682</v>
      </c>
      <c r="AI1394" s="231">
        <v>0</v>
      </c>
      <c r="AJ1394" s="231">
        <v>0</v>
      </c>
      <c r="AK1394" s="231">
        <v>0</v>
      </c>
      <c r="AL1394" s="232">
        <v>0</v>
      </c>
      <c r="AM1394" s="231">
        <v>0</v>
      </c>
      <c r="AN1394" s="231">
        <v>0</v>
      </c>
      <c r="AO1394" s="232">
        <v>0</v>
      </c>
      <c r="AP1394" s="231">
        <v>0</v>
      </c>
      <c r="AQ1394" s="123">
        <v>0</v>
      </c>
      <c r="AR1394" s="123">
        <v>0</v>
      </c>
      <c r="BC1394" s="233"/>
      <c r="BD1394" s="233"/>
      <c r="BE1394" s="233"/>
      <c r="CB1394" s="234"/>
      <c r="DE1394" s="235"/>
      <c r="DU1394" s="236"/>
    </row>
    <row r="1395" spans="1:125" s="204" customFormat="1" ht="36" customHeight="1">
      <c r="B1395" s="197" t="s">
        <v>856</v>
      </c>
      <c r="C1395" s="212"/>
      <c r="D1395" s="199" t="s">
        <v>720</v>
      </c>
      <c r="E1395" s="199" t="s">
        <v>720</v>
      </c>
      <c r="F1395" s="199" t="s">
        <v>720</v>
      </c>
      <c r="G1395" s="199" t="s">
        <v>720</v>
      </c>
      <c r="H1395" s="199" t="s">
        <v>720</v>
      </c>
      <c r="I1395" s="200">
        <f>I1396</f>
        <v>781.7</v>
      </c>
      <c r="J1395" s="200">
        <f>J1396</f>
        <v>781.7</v>
      </c>
      <c r="K1395" s="200">
        <f>K1396</f>
        <v>505.6</v>
      </c>
      <c r="L1395" s="201">
        <f>L1396</f>
        <v>40</v>
      </c>
      <c r="M1395" s="199" t="s">
        <v>857</v>
      </c>
      <c r="N1395" s="199" t="s">
        <v>857</v>
      </c>
      <c r="O1395" s="202" t="s">
        <v>857</v>
      </c>
      <c r="P1395" s="203">
        <v>7921355.3000000007</v>
      </c>
      <c r="Q1395" s="203">
        <f>Q1396</f>
        <v>0</v>
      </c>
      <c r="R1395" s="203">
        <f>R1396</f>
        <v>0</v>
      </c>
      <c r="S1395" s="203">
        <f>S1396</f>
        <v>7921355.3000000007</v>
      </c>
      <c r="T1395" s="203">
        <f t="shared" si="381"/>
        <v>10133.497889215812</v>
      </c>
      <c r="U1395" s="203">
        <f>U1396</f>
        <v>10572.572832544454</v>
      </c>
      <c r="W1395" s="217"/>
      <c r="Y1395" s="205">
        <v>0</v>
      </c>
      <c r="Z1395" s="205">
        <v>0</v>
      </c>
      <c r="AA1395" s="205">
        <v>0</v>
      </c>
      <c r="AB1395" s="205">
        <v>0</v>
      </c>
      <c r="AC1395" s="205">
        <v>0</v>
      </c>
      <c r="AD1395" s="205">
        <v>0</v>
      </c>
      <c r="AE1395" s="205">
        <v>0</v>
      </c>
      <c r="AF1395" s="205">
        <v>0</v>
      </c>
      <c r="AG1395" s="205">
        <v>926.83</v>
      </c>
      <c r="AH1395" s="205">
        <v>7705768.7700000005</v>
      </c>
      <c r="AI1395" s="205">
        <v>0</v>
      </c>
      <c r="AJ1395" s="205">
        <v>0</v>
      </c>
      <c r="AK1395" s="205">
        <v>0</v>
      </c>
      <c r="AL1395" s="205">
        <v>0</v>
      </c>
      <c r="AM1395" s="205">
        <v>0</v>
      </c>
      <c r="AN1395" s="205">
        <v>0</v>
      </c>
      <c r="AO1395" s="205">
        <v>0</v>
      </c>
      <c r="AP1395" s="205">
        <v>0</v>
      </c>
      <c r="AQ1395" s="204">
        <v>0</v>
      </c>
      <c r="AR1395" s="204">
        <v>0</v>
      </c>
    </row>
    <row r="1396" spans="1:125" s="123" customFormat="1" ht="36" customHeight="1">
      <c r="A1396" s="204">
        <v>1</v>
      </c>
      <c r="B1396" s="207">
        <f>SUBTOTAL(103,$A$1027:A1396)</f>
        <v>328</v>
      </c>
      <c r="C1396" s="228" t="s">
        <v>205</v>
      </c>
      <c r="D1396" s="199">
        <v>1968</v>
      </c>
      <c r="E1396" s="199"/>
      <c r="F1396" s="229" t="s">
        <v>262</v>
      </c>
      <c r="G1396" s="199">
        <v>2</v>
      </c>
      <c r="H1396" s="199" t="s">
        <v>297</v>
      </c>
      <c r="I1396" s="200">
        <v>781.7</v>
      </c>
      <c r="J1396" s="200">
        <v>781.7</v>
      </c>
      <c r="K1396" s="200">
        <v>505.6</v>
      </c>
      <c r="L1396" s="230">
        <v>40</v>
      </c>
      <c r="M1396" s="199" t="s">
        <v>260</v>
      </c>
      <c r="N1396" s="199" t="s">
        <v>264</v>
      </c>
      <c r="O1396" s="199" t="s">
        <v>325</v>
      </c>
      <c r="P1396" s="200">
        <v>7921355.3000000007</v>
      </c>
      <c r="Q1396" s="200">
        <v>0</v>
      </c>
      <c r="R1396" s="200">
        <v>0</v>
      </c>
      <c r="S1396" s="200">
        <f>P1396-Q1396-R1396</f>
        <v>7921355.3000000007</v>
      </c>
      <c r="T1396" s="203">
        <f t="shared" si="381"/>
        <v>10133.497889215812</v>
      </c>
      <c r="U1396" s="203">
        <v>10572.572832544454</v>
      </c>
      <c r="V1396" s="210">
        <v>10572.572832544454</v>
      </c>
      <c r="W1396" s="210">
        <f>Y1396+Z1396+AA1396+AB1396+AC1396+AF1396+AH1396+AJ1396+AL1396+AN1396+AO1396+AP1396+AQ1396+AR1396</f>
        <v>10572.572832544454</v>
      </c>
      <c r="X1396" s="210">
        <f>U1396-T1396</f>
        <v>439.07494332864189</v>
      </c>
      <c r="Y1396" s="205">
        <v>0</v>
      </c>
      <c r="Z1396" s="205">
        <v>0</v>
      </c>
      <c r="AA1396" s="231">
        <v>0</v>
      </c>
      <c r="AB1396" s="231">
        <v>0</v>
      </c>
      <c r="AC1396" s="231">
        <v>0</v>
      </c>
      <c r="AD1396" s="231">
        <v>0</v>
      </c>
      <c r="AE1396" s="231">
        <v>0</v>
      </c>
      <c r="AF1396" s="211">
        <v>0</v>
      </c>
      <c r="AG1396" s="231">
        <v>926.83</v>
      </c>
      <c r="AH1396" s="211">
        <f>8917.04*AG1396/I1396</f>
        <v>10572.572832544454</v>
      </c>
      <c r="AI1396" s="231">
        <v>0</v>
      </c>
      <c r="AJ1396" s="231">
        <v>0</v>
      </c>
      <c r="AK1396" s="231">
        <v>0</v>
      </c>
      <c r="AL1396" s="232">
        <v>0</v>
      </c>
      <c r="AM1396" s="231">
        <v>0</v>
      </c>
      <c r="AN1396" s="231">
        <v>0</v>
      </c>
      <c r="AO1396" s="232">
        <v>0</v>
      </c>
      <c r="AP1396" s="231">
        <v>0</v>
      </c>
      <c r="AQ1396" s="123">
        <v>0</v>
      </c>
      <c r="AR1396" s="123">
        <v>0</v>
      </c>
      <c r="BC1396" s="233"/>
      <c r="BD1396" s="233"/>
      <c r="BE1396" s="233"/>
      <c r="CB1396" s="234"/>
      <c r="DE1396" s="235"/>
      <c r="DU1396" s="236"/>
    </row>
    <row r="1397" spans="1:125" s="204" customFormat="1" ht="36" customHeight="1">
      <c r="B1397" s="197" t="s">
        <v>808</v>
      </c>
      <c r="C1397" s="212"/>
      <c r="D1397" s="199" t="s">
        <v>720</v>
      </c>
      <c r="E1397" s="199" t="s">
        <v>720</v>
      </c>
      <c r="F1397" s="199" t="s">
        <v>720</v>
      </c>
      <c r="G1397" s="199" t="s">
        <v>720</v>
      </c>
      <c r="H1397" s="199" t="s">
        <v>720</v>
      </c>
      <c r="I1397" s="200">
        <f>SUM(I1398:I1399)</f>
        <v>1752.3000000000002</v>
      </c>
      <c r="J1397" s="200">
        <f>SUM(J1398:J1399)</f>
        <v>948.3</v>
      </c>
      <c r="K1397" s="200">
        <f>SUM(K1398:K1399)</f>
        <v>945.1</v>
      </c>
      <c r="L1397" s="201">
        <f>SUM(L1398:L1399)</f>
        <v>86</v>
      </c>
      <c r="M1397" s="199" t="s">
        <v>857</v>
      </c>
      <c r="N1397" s="199" t="s">
        <v>857</v>
      </c>
      <c r="O1397" s="202" t="s">
        <v>857</v>
      </c>
      <c r="P1397" s="203">
        <v>11586237.33</v>
      </c>
      <c r="Q1397" s="203">
        <f>SUM(Q1398:Q1399)</f>
        <v>0</v>
      </c>
      <c r="R1397" s="203">
        <f>SUM(R1398:R1399)</f>
        <v>2523423.19</v>
      </c>
      <c r="S1397" s="203">
        <f>SUM(S1398:S1399)</f>
        <v>9062814.1400000006</v>
      </c>
      <c r="T1397" s="203">
        <f t="shared" si="381"/>
        <v>6612.0169662728977</v>
      </c>
      <c r="U1397" s="203">
        <f>MAX(U1398:U1399)</f>
        <v>7148.2069176841278</v>
      </c>
      <c r="W1397" s="217"/>
      <c r="Y1397" s="205">
        <v>0</v>
      </c>
      <c r="Z1397" s="205">
        <v>0</v>
      </c>
      <c r="AA1397" s="205">
        <v>0</v>
      </c>
      <c r="AB1397" s="205">
        <v>0</v>
      </c>
      <c r="AC1397" s="205">
        <v>0</v>
      </c>
      <c r="AD1397" s="205">
        <v>0</v>
      </c>
      <c r="AE1397" s="205">
        <v>0</v>
      </c>
      <c r="AF1397" s="205">
        <v>0</v>
      </c>
      <c r="AG1397" s="205">
        <v>814.14</v>
      </c>
      <c r="AH1397" s="205">
        <v>6756963.7199999997</v>
      </c>
      <c r="AI1397" s="205">
        <v>0</v>
      </c>
      <c r="AJ1397" s="205">
        <v>0</v>
      </c>
      <c r="AK1397" s="205">
        <v>670.8</v>
      </c>
      <c r="AL1397" s="205">
        <v>4658048.42</v>
      </c>
      <c r="AM1397" s="205">
        <v>0</v>
      </c>
      <c r="AN1397" s="205">
        <v>0</v>
      </c>
      <c r="AO1397" s="205">
        <v>0</v>
      </c>
      <c r="AP1397" s="205">
        <v>0</v>
      </c>
      <c r="AQ1397" s="204">
        <v>0</v>
      </c>
      <c r="AR1397" s="204">
        <v>0</v>
      </c>
    </row>
    <row r="1398" spans="1:125" s="123" customFormat="1" ht="36" customHeight="1">
      <c r="A1398" s="204">
        <v>1</v>
      </c>
      <c r="B1398" s="207">
        <f>SUBTOTAL(103,$A$1027:A1398)</f>
        <v>329</v>
      </c>
      <c r="C1398" s="228" t="s">
        <v>66</v>
      </c>
      <c r="D1398" s="199">
        <v>1978</v>
      </c>
      <c r="E1398" s="199"/>
      <c r="F1398" s="229" t="s">
        <v>262</v>
      </c>
      <c r="G1398" s="199">
        <v>2</v>
      </c>
      <c r="H1398" s="199" t="s">
        <v>297</v>
      </c>
      <c r="I1398" s="200">
        <v>736.7</v>
      </c>
      <c r="J1398" s="200">
        <v>450.8</v>
      </c>
      <c r="K1398" s="200">
        <v>447.6</v>
      </c>
      <c r="L1398" s="230">
        <v>41</v>
      </c>
      <c r="M1398" s="199" t="s">
        <v>260</v>
      </c>
      <c r="N1398" s="199" t="s">
        <v>261</v>
      </c>
      <c r="O1398" s="199" t="s">
        <v>263</v>
      </c>
      <c r="P1398" s="200">
        <v>4727919.1500000004</v>
      </c>
      <c r="Q1398" s="200">
        <v>0</v>
      </c>
      <c r="R1398" s="200">
        <v>0</v>
      </c>
      <c r="S1398" s="200">
        <f>P1398-Q1398-R1398</f>
        <v>4727919.1500000004</v>
      </c>
      <c r="T1398" s="203">
        <f t="shared" si="381"/>
        <v>6417.6994027419578</v>
      </c>
      <c r="U1398" s="203">
        <v>6417.6993945975291</v>
      </c>
      <c r="V1398" s="210">
        <v>6417.6993945975291</v>
      </c>
      <c r="W1398" s="210">
        <f t="shared" ref="W1398:W1399" si="440">Y1398+Z1398+AA1398+AB1398+AC1398+AF1398+AH1398+AJ1398+AL1398+AN1398+AO1398+AP1398+AQ1398+AR1398</f>
        <v>6417.6993945975291</v>
      </c>
      <c r="X1398" s="210">
        <f t="shared" ref="X1398:X1399" si="441">U1398-T1398</f>
        <v>-8.1444286479381844E-6</v>
      </c>
      <c r="Y1398" s="205">
        <v>0</v>
      </c>
      <c r="Z1398" s="205">
        <v>0</v>
      </c>
      <c r="AA1398" s="231">
        <v>0</v>
      </c>
      <c r="AB1398" s="231">
        <v>0</v>
      </c>
      <c r="AC1398" s="231">
        <v>0</v>
      </c>
      <c r="AD1398" s="231">
        <v>0</v>
      </c>
      <c r="AE1398" s="231">
        <v>0</v>
      </c>
      <c r="AF1398" s="211">
        <v>0</v>
      </c>
      <c r="AG1398" s="231">
        <v>0</v>
      </c>
      <c r="AH1398" s="231">
        <v>0</v>
      </c>
      <c r="AI1398" s="231">
        <v>0</v>
      </c>
      <c r="AJ1398" s="231">
        <v>0</v>
      </c>
      <c r="AK1398" s="231">
        <v>670.8</v>
      </c>
      <c r="AL1398" s="211">
        <f>7048.18*AK1398/I1398</f>
        <v>6417.6993945975291</v>
      </c>
      <c r="AM1398" s="231">
        <v>0</v>
      </c>
      <c r="AN1398" s="231">
        <v>0</v>
      </c>
      <c r="AO1398" s="232">
        <v>0</v>
      </c>
      <c r="AP1398" s="231">
        <v>0</v>
      </c>
      <c r="AQ1398" s="123">
        <v>0</v>
      </c>
      <c r="AR1398" s="123">
        <v>0</v>
      </c>
      <c r="BC1398" s="233"/>
      <c r="BD1398" s="233"/>
      <c r="BE1398" s="233"/>
      <c r="CB1398" s="234"/>
      <c r="DE1398" s="235"/>
      <c r="DU1398" s="236"/>
    </row>
    <row r="1399" spans="1:125" s="204" customFormat="1" ht="36" customHeight="1">
      <c r="A1399" s="204">
        <v>1</v>
      </c>
      <c r="B1399" s="207">
        <f>SUBTOTAL(103,$A$1027:A1399)</f>
        <v>330</v>
      </c>
      <c r="C1399" s="197" t="s">
        <v>57</v>
      </c>
      <c r="D1399" s="199">
        <v>1972</v>
      </c>
      <c r="E1399" s="199"/>
      <c r="F1399" s="208" t="s">
        <v>262</v>
      </c>
      <c r="G1399" s="199">
        <v>2</v>
      </c>
      <c r="H1399" s="199" t="s">
        <v>306</v>
      </c>
      <c r="I1399" s="200">
        <v>1015.6</v>
      </c>
      <c r="J1399" s="200">
        <v>497.5</v>
      </c>
      <c r="K1399" s="200">
        <v>497.5</v>
      </c>
      <c r="L1399" s="209">
        <v>45</v>
      </c>
      <c r="M1399" s="199" t="s">
        <v>260</v>
      </c>
      <c r="N1399" s="199" t="s">
        <v>261</v>
      </c>
      <c r="O1399" s="202" t="s">
        <v>263</v>
      </c>
      <c r="P1399" s="203">
        <v>6858318.1799999997</v>
      </c>
      <c r="Q1399" s="203">
        <v>0</v>
      </c>
      <c r="R1399" s="203">
        <v>2523423.19</v>
      </c>
      <c r="S1399" s="203">
        <f>P1399-Q1399-R1399</f>
        <v>4334894.99</v>
      </c>
      <c r="T1399" s="203">
        <f t="shared" ref="T1399:T1490" si="442">P1399/I1399</f>
        <v>6752.9718196140211</v>
      </c>
      <c r="U1399" s="203">
        <f>V1399</f>
        <v>7148.2069176841278</v>
      </c>
      <c r="V1399" s="210">
        <v>7148.2069176841278</v>
      </c>
      <c r="W1399" s="210">
        <f t="shared" si="440"/>
        <v>7148.2069176841278</v>
      </c>
      <c r="X1399" s="210">
        <f t="shared" si="441"/>
        <v>395.23509807010669</v>
      </c>
      <c r="Y1399" s="205">
        <v>0</v>
      </c>
      <c r="Z1399" s="205">
        <v>0</v>
      </c>
      <c r="AA1399" s="205">
        <v>0</v>
      </c>
      <c r="AB1399" s="205">
        <v>0</v>
      </c>
      <c r="AC1399" s="205">
        <v>0</v>
      </c>
      <c r="AD1399" s="205">
        <v>0</v>
      </c>
      <c r="AE1399" s="205">
        <v>0</v>
      </c>
      <c r="AF1399" s="211">
        <v>0</v>
      </c>
      <c r="AG1399" s="205">
        <v>814.14</v>
      </c>
      <c r="AH1399" s="211">
        <f>8917.04*AG1399/I1399</f>
        <v>7148.2069176841278</v>
      </c>
      <c r="AI1399" s="205">
        <v>0</v>
      </c>
      <c r="AJ1399" s="205">
        <v>0</v>
      </c>
      <c r="AK1399" s="205">
        <v>0</v>
      </c>
      <c r="AL1399" s="211">
        <v>0</v>
      </c>
      <c r="AM1399" s="205">
        <v>0</v>
      </c>
      <c r="AN1399" s="205">
        <v>0</v>
      </c>
      <c r="AO1399" s="211">
        <v>0</v>
      </c>
      <c r="AP1399" s="205">
        <v>0</v>
      </c>
      <c r="AQ1399" s="204">
        <v>0</v>
      </c>
      <c r="AR1399" s="204">
        <v>0</v>
      </c>
    </row>
    <row r="1400" spans="1:125" s="204" customFormat="1" ht="36" customHeight="1">
      <c r="B1400" s="197" t="s">
        <v>810</v>
      </c>
      <c r="C1400" s="197"/>
      <c r="D1400" s="199" t="s">
        <v>857</v>
      </c>
      <c r="E1400" s="199" t="s">
        <v>857</v>
      </c>
      <c r="F1400" s="199" t="s">
        <v>857</v>
      </c>
      <c r="G1400" s="199" t="s">
        <v>857</v>
      </c>
      <c r="H1400" s="199" t="s">
        <v>857</v>
      </c>
      <c r="I1400" s="200">
        <f>SUM(I1401:I1404)</f>
        <v>12250.7</v>
      </c>
      <c r="J1400" s="200">
        <f>SUM(J1401:J1404)</f>
        <v>11422.199999999999</v>
      </c>
      <c r="K1400" s="200">
        <f>SUM(K1401:K1404)</f>
        <v>10775.519999999999</v>
      </c>
      <c r="L1400" s="201">
        <f>SUM(L1401:L1404)</f>
        <v>563</v>
      </c>
      <c r="M1400" s="199" t="s">
        <v>857</v>
      </c>
      <c r="N1400" s="199" t="s">
        <v>857</v>
      </c>
      <c r="O1400" s="202" t="s">
        <v>857</v>
      </c>
      <c r="P1400" s="203">
        <v>31300510.940000001</v>
      </c>
      <c r="Q1400" s="203">
        <f>SUM(Q1401:Q1404)</f>
        <v>0</v>
      </c>
      <c r="R1400" s="203">
        <f>SUM(R1401:R1404)</f>
        <v>0</v>
      </c>
      <c r="S1400" s="203">
        <f>SUM(S1401:S1404)</f>
        <v>31300510.940000001</v>
      </c>
      <c r="T1400" s="203">
        <f t="shared" si="442"/>
        <v>2554.997750332634</v>
      </c>
      <c r="U1400" s="203">
        <f>MAX(U1401:U1404)</f>
        <v>4396.2437247801354</v>
      </c>
      <c r="W1400" s="217"/>
      <c r="Y1400" s="205">
        <v>451170.83</v>
      </c>
      <c r="Z1400" s="205">
        <v>885201.84</v>
      </c>
      <c r="AA1400" s="205">
        <v>1880858.0000000002</v>
      </c>
      <c r="AB1400" s="205">
        <v>667182.5</v>
      </c>
      <c r="AC1400" s="205">
        <v>0</v>
      </c>
      <c r="AD1400" s="205">
        <v>0</v>
      </c>
      <c r="AE1400" s="205">
        <v>0</v>
      </c>
      <c r="AF1400" s="205">
        <v>0</v>
      </c>
      <c r="AG1400" s="205">
        <v>3087.9</v>
      </c>
      <c r="AH1400" s="205">
        <v>26125942.43</v>
      </c>
      <c r="AI1400" s="205">
        <v>0</v>
      </c>
      <c r="AJ1400" s="205">
        <v>0</v>
      </c>
      <c r="AK1400" s="205">
        <v>0</v>
      </c>
      <c r="AL1400" s="205">
        <v>0</v>
      </c>
      <c r="AM1400" s="205">
        <v>0</v>
      </c>
      <c r="AN1400" s="205">
        <v>0</v>
      </c>
      <c r="AO1400" s="205">
        <v>0</v>
      </c>
      <c r="AP1400" s="205">
        <v>0</v>
      </c>
      <c r="AQ1400" s="204">
        <v>0</v>
      </c>
      <c r="AR1400" s="204">
        <v>0</v>
      </c>
    </row>
    <row r="1401" spans="1:125" s="123" customFormat="1" ht="36" customHeight="1">
      <c r="A1401" s="204">
        <v>1</v>
      </c>
      <c r="B1401" s="207">
        <f>SUBTOTAL(103,$A$1027:A1401)</f>
        <v>331</v>
      </c>
      <c r="C1401" s="228" t="s">
        <v>69</v>
      </c>
      <c r="D1401" s="199">
        <v>1977</v>
      </c>
      <c r="E1401" s="199"/>
      <c r="F1401" s="229" t="s">
        <v>262</v>
      </c>
      <c r="G1401" s="199">
        <v>5</v>
      </c>
      <c r="H1401" s="199" t="s">
        <v>364</v>
      </c>
      <c r="I1401" s="200">
        <v>4338.6000000000004</v>
      </c>
      <c r="J1401" s="200">
        <v>4154.6000000000004</v>
      </c>
      <c r="K1401" s="200">
        <v>3916.52</v>
      </c>
      <c r="L1401" s="230">
        <v>177</v>
      </c>
      <c r="M1401" s="199" t="s">
        <v>260</v>
      </c>
      <c r="N1401" s="199" t="s">
        <v>264</v>
      </c>
      <c r="O1401" s="199" t="s">
        <v>266</v>
      </c>
      <c r="P1401" s="200">
        <v>9489671.6999999993</v>
      </c>
      <c r="Q1401" s="200">
        <v>0</v>
      </c>
      <c r="R1401" s="200">
        <v>0</v>
      </c>
      <c r="S1401" s="200">
        <f>P1401-Q1401-R1401</f>
        <v>9489671.6999999993</v>
      </c>
      <c r="T1401" s="203">
        <f t="shared" si="442"/>
        <v>2187.2658691743877</v>
      </c>
      <c r="U1401" s="203">
        <v>2187.2658691743877</v>
      </c>
      <c r="V1401" s="210">
        <f>W1401</f>
        <v>2153.1118572811506</v>
      </c>
      <c r="W1401" s="210">
        <f t="shared" ref="W1401:W1404" si="443">Y1401+Z1401+AA1401+AB1401+AC1401+AF1401+AH1401+AJ1401+AL1401+AN1401+AO1401+AP1401+AQ1401+AR1401</f>
        <v>2153.1118572811506</v>
      </c>
      <c r="X1401" s="210">
        <f t="shared" ref="X1401:X1404" si="444">U1401-T1401</f>
        <v>0</v>
      </c>
      <c r="Y1401" s="205">
        <v>0</v>
      </c>
      <c r="Z1401" s="205">
        <v>0</v>
      </c>
      <c r="AA1401" s="231">
        <v>0</v>
      </c>
      <c r="AB1401" s="231">
        <v>0</v>
      </c>
      <c r="AC1401" s="231">
        <v>0</v>
      </c>
      <c r="AD1401" s="231">
        <v>0</v>
      </c>
      <c r="AE1401" s="231">
        <v>0</v>
      </c>
      <c r="AF1401" s="211">
        <v>0</v>
      </c>
      <c r="AG1401" s="231">
        <v>1047.5999999999999</v>
      </c>
      <c r="AH1401" s="211">
        <f t="shared" ref="AH1401:AH1402" si="445">8917.04*AG1401/I1401</f>
        <v>2153.1118572811506</v>
      </c>
      <c r="AI1401" s="231">
        <v>0</v>
      </c>
      <c r="AJ1401" s="231">
        <v>0</v>
      </c>
      <c r="AK1401" s="231">
        <v>0</v>
      </c>
      <c r="AL1401" s="232">
        <v>0</v>
      </c>
      <c r="AM1401" s="231">
        <v>0</v>
      </c>
      <c r="AN1401" s="231">
        <v>0</v>
      </c>
      <c r="AO1401" s="232">
        <v>0</v>
      </c>
      <c r="AP1401" s="231">
        <v>0</v>
      </c>
      <c r="AQ1401" s="123">
        <v>0</v>
      </c>
      <c r="AR1401" s="123">
        <v>0</v>
      </c>
      <c r="BC1401" s="233"/>
      <c r="BD1401" s="233"/>
      <c r="BE1401" s="233"/>
      <c r="CB1401" s="234"/>
      <c r="DE1401" s="235"/>
      <c r="DU1401" s="236"/>
    </row>
    <row r="1402" spans="1:125" s="123" customFormat="1" ht="36" customHeight="1">
      <c r="A1402" s="204">
        <v>1</v>
      </c>
      <c r="B1402" s="207">
        <f>SUBTOTAL(103,$A$1027:A1402)</f>
        <v>332</v>
      </c>
      <c r="C1402" s="228" t="s">
        <v>68</v>
      </c>
      <c r="D1402" s="199">
        <v>1965</v>
      </c>
      <c r="E1402" s="199"/>
      <c r="F1402" s="229" t="s">
        <v>262</v>
      </c>
      <c r="G1402" s="199">
        <v>4</v>
      </c>
      <c r="H1402" s="199" t="s">
        <v>302</v>
      </c>
      <c r="I1402" s="200">
        <v>2512.9</v>
      </c>
      <c r="J1402" s="200">
        <v>2431.4</v>
      </c>
      <c r="K1402" s="200">
        <v>2131.1999999999998</v>
      </c>
      <c r="L1402" s="230">
        <v>90</v>
      </c>
      <c r="M1402" s="199" t="s">
        <v>260</v>
      </c>
      <c r="N1402" s="199" t="s">
        <v>264</v>
      </c>
      <c r="O1402" s="199" t="s">
        <v>266</v>
      </c>
      <c r="P1402" s="200">
        <v>10438475.84</v>
      </c>
      <c r="Q1402" s="200">
        <v>0</v>
      </c>
      <c r="R1402" s="200">
        <v>0</v>
      </c>
      <c r="S1402" s="200">
        <f>P1402-Q1402-R1402</f>
        <v>10438475.84</v>
      </c>
      <c r="T1402" s="203">
        <f t="shared" si="442"/>
        <v>4153.9559234350745</v>
      </c>
      <c r="U1402" s="203">
        <v>4396.2437247801354</v>
      </c>
      <c r="V1402" s="210">
        <v>4396.2437247801354</v>
      </c>
      <c r="W1402" s="210">
        <f t="shared" si="443"/>
        <v>4396.2437247801354</v>
      </c>
      <c r="X1402" s="210">
        <f t="shared" si="444"/>
        <v>242.28780134506087</v>
      </c>
      <c r="Y1402" s="205">
        <v>0</v>
      </c>
      <c r="Z1402" s="205">
        <v>0</v>
      </c>
      <c r="AA1402" s="231">
        <v>0</v>
      </c>
      <c r="AB1402" s="231">
        <v>0</v>
      </c>
      <c r="AC1402" s="231">
        <v>0</v>
      </c>
      <c r="AD1402" s="231">
        <v>0</v>
      </c>
      <c r="AE1402" s="231">
        <v>0</v>
      </c>
      <c r="AF1402" s="211">
        <v>0</v>
      </c>
      <c r="AG1402" s="231">
        <v>1238.9000000000001</v>
      </c>
      <c r="AH1402" s="211">
        <f t="shared" si="445"/>
        <v>4396.2437247801354</v>
      </c>
      <c r="AI1402" s="231">
        <v>0</v>
      </c>
      <c r="AJ1402" s="231">
        <v>0</v>
      </c>
      <c r="AK1402" s="231">
        <v>0</v>
      </c>
      <c r="AL1402" s="232">
        <v>0</v>
      </c>
      <c r="AM1402" s="231">
        <v>0</v>
      </c>
      <c r="AN1402" s="231">
        <v>0</v>
      </c>
      <c r="AO1402" s="232">
        <v>0</v>
      </c>
      <c r="AP1402" s="231">
        <v>0</v>
      </c>
      <c r="AQ1402" s="123">
        <v>0</v>
      </c>
      <c r="AR1402" s="123">
        <v>0</v>
      </c>
      <c r="BC1402" s="233"/>
      <c r="BD1402" s="233"/>
      <c r="BE1402" s="233"/>
      <c r="CB1402" s="234"/>
      <c r="DE1402" s="235"/>
      <c r="DU1402" s="236"/>
    </row>
    <row r="1403" spans="1:125" s="123" customFormat="1" ht="36" customHeight="1">
      <c r="A1403" s="204">
        <v>1</v>
      </c>
      <c r="B1403" s="207">
        <f>SUBTOTAL(103,$A$1027:A1403)</f>
        <v>333</v>
      </c>
      <c r="C1403" s="228" t="s">
        <v>67</v>
      </c>
      <c r="D1403" s="199">
        <v>1967</v>
      </c>
      <c r="E1403" s="199"/>
      <c r="F1403" s="229" t="s">
        <v>262</v>
      </c>
      <c r="G1403" s="199">
        <v>4</v>
      </c>
      <c r="H1403" s="199" t="s">
        <v>302</v>
      </c>
      <c r="I1403" s="200">
        <v>2500.9</v>
      </c>
      <c r="J1403" s="200">
        <v>2416.3000000000002</v>
      </c>
      <c r="K1403" s="200">
        <v>2307.9</v>
      </c>
      <c r="L1403" s="230">
        <v>117</v>
      </c>
      <c r="M1403" s="199" t="s">
        <v>260</v>
      </c>
      <c r="N1403" s="199" t="s">
        <v>264</v>
      </c>
      <c r="O1403" s="199" t="s">
        <v>266</v>
      </c>
      <c r="P1403" s="200">
        <v>4242679.37</v>
      </c>
      <c r="Q1403" s="200">
        <v>0</v>
      </c>
      <c r="R1403" s="200">
        <v>0</v>
      </c>
      <c r="S1403" s="200">
        <f>P1403-Q1403-R1403</f>
        <v>4242679.37</v>
      </c>
      <c r="T1403" s="203">
        <f>P1403/I1403</f>
        <v>1696.4610220320685</v>
      </c>
      <c r="U1403" s="203">
        <v>3820.48</v>
      </c>
      <c r="V1403" s="210">
        <v>3820.48</v>
      </c>
      <c r="W1403" s="210">
        <f t="shared" si="443"/>
        <v>3820.48</v>
      </c>
      <c r="X1403" s="210">
        <f t="shared" si="444"/>
        <v>2124.0189779679313</v>
      </c>
      <c r="Y1403" s="205">
        <v>113.09</v>
      </c>
      <c r="Z1403" s="205">
        <v>262.75</v>
      </c>
      <c r="AA1403" s="205">
        <v>3259.66</v>
      </c>
      <c r="AB1403" s="205">
        <v>184.98</v>
      </c>
      <c r="AC1403" s="231">
        <v>0</v>
      </c>
      <c r="AD1403" s="231">
        <v>0</v>
      </c>
      <c r="AE1403" s="231">
        <v>0</v>
      </c>
      <c r="AF1403" s="211">
        <v>0</v>
      </c>
      <c r="AG1403" s="231">
        <v>0</v>
      </c>
      <c r="AH1403" s="231">
        <v>0</v>
      </c>
      <c r="AI1403" s="231">
        <v>0</v>
      </c>
      <c r="AJ1403" s="231">
        <v>0</v>
      </c>
      <c r="AK1403" s="231">
        <v>0</v>
      </c>
      <c r="AL1403" s="232">
        <v>0</v>
      </c>
      <c r="AM1403" s="231">
        <v>0</v>
      </c>
      <c r="AN1403" s="231">
        <v>0</v>
      </c>
      <c r="AO1403" s="232">
        <v>0</v>
      </c>
      <c r="AP1403" s="231">
        <v>0</v>
      </c>
      <c r="AQ1403" s="123">
        <v>0</v>
      </c>
      <c r="AR1403" s="123">
        <v>0</v>
      </c>
      <c r="BC1403" s="233"/>
      <c r="BD1403" s="233"/>
      <c r="BE1403" s="233"/>
      <c r="CB1403" s="234"/>
      <c r="DE1403" s="235"/>
      <c r="DU1403" s="236"/>
    </row>
    <row r="1404" spans="1:125" s="123" customFormat="1" ht="36" customHeight="1">
      <c r="A1404" s="204">
        <v>1</v>
      </c>
      <c r="B1404" s="207">
        <f>SUBTOTAL(103,$A$1027:A1404)</f>
        <v>334</v>
      </c>
      <c r="C1404" s="228" t="s">
        <v>2550</v>
      </c>
      <c r="D1404" s="199">
        <v>1986</v>
      </c>
      <c r="E1404" s="199"/>
      <c r="F1404" s="229" t="s">
        <v>262</v>
      </c>
      <c r="G1404" s="199">
        <v>5</v>
      </c>
      <c r="H1404" s="199">
        <v>1</v>
      </c>
      <c r="I1404" s="200">
        <v>2898.3</v>
      </c>
      <c r="J1404" s="200">
        <v>2419.9</v>
      </c>
      <c r="K1404" s="200">
        <f>J1404</f>
        <v>2419.9</v>
      </c>
      <c r="L1404" s="230">
        <v>179</v>
      </c>
      <c r="M1404" s="199" t="s">
        <v>260</v>
      </c>
      <c r="N1404" s="199" t="s">
        <v>264</v>
      </c>
      <c r="O1404" s="199" t="s">
        <v>1260</v>
      </c>
      <c r="P1404" s="200">
        <v>7129684.0300000003</v>
      </c>
      <c r="Q1404" s="200">
        <v>0</v>
      </c>
      <c r="R1404" s="200">
        <v>0</v>
      </c>
      <c r="S1404" s="200">
        <f>P1404-Q1404-R1404</f>
        <v>7129684.0300000003</v>
      </c>
      <c r="T1404" s="203">
        <f>P1404/I1404</f>
        <v>2459.9537763516541</v>
      </c>
      <c r="U1404" s="203">
        <v>2465.6232467308423</v>
      </c>
      <c r="V1404" s="210">
        <v>2465.6232467308423</v>
      </c>
      <c r="W1404" s="210">
        <f t="shared" si="443"/>
        <v>2465.6232467308423</v>
      </c>
      <c r="X1404" s="210">
        <f t="shared" si="444"/>
        <v>5.6694703791881693</v>
      </c>
      <c r="Y1404" s="205">
        <v>0</v>
      </c>
      <c r="Z1404" s="205">
        <v>0</v>
      </c>
      <c r="AA1404" s="231">
        <v>0</v>
      </c>
      <c r="AB1404" s="231">
        <v>0</v>
      </c>
      <c r="AC1404" s="231">
        <v>0</v>
      </c>
      <c r="AD1404" s="231">
        <v>0</v>
      </c>
      <c r="AE1404" s="231">
        <v>0</v>
      </c>
      <c r="AF1404" s="211">
        <v>0</v>
      </c>
      <c r="AG1404" s="231">
        <v>801.4</v>
      </c>
      <c r="AH1404" s="211">
        <f>8917.04*AG1404/I1404</f>
        <v>2465.6232467308423</v>
      </c>
      <c r="AI1404" s="231">
        <v>0</v>
      </c>
      <c r="AJ1404" s="231">
        <v>0</v>
      </c>
      <c r="AK1404" s="231">
        <v>0</v>
      </c>
      <c r="AL1404" s="232">
        <v>0</v>
      </c>
      <c r="AM1404" s="231">
        <v>0</v>
      </c>
      <c r="AN1404" s="231">
        <v>0</v>
      </c>
      <c r="AO1404" s="232">
        <v>0</v>
      </c>
      <c r="AP1404" s="231">
        <v>0</v>
      </c>
      <c r="AQ1404" s="123">
        <v>0</v>
      </c>
      <c r="AR1404" s="123">
        <v>0</v>
      </c>
      <c r="BC1404" s="233"/>
      <c r="BD1404" s="233"/>
      <c r="BE1404" s="233"/>
      <c r="CB1404" s="234"/>
      <c r="DE1404" s="235"/>
      <c r="DU1404" s="236"/>
    </row>
    <row r="1405" spans="1:125" s="204" customFormat="1" ht="36" customHeight="1">
      <c r="B1405" s="197" t="s">
        <v>811</v>
      </c>
      <c r="C1405" s="197"/>
      <c r="D1405" s="199" t="s">
        <v>857</v>
      </c>
      <c r="E1405" s="199" t="s">
        <v>857</v>
      </c>
      <c r="F1405" s="199" t="s">
        <v>857</v>
      </c>
      <c r="G1405" s="199" t="s">
        <v>857</v>
      </c>
      <c r="H1405" s="199" t="s">
        <v>857</v>
      </c>
      <c r="I1405" s="200">
        <f>SUM(I1406:I1408)</f>
        <v>8853.9</v>
      </c>
      <c r="J1405" s="200">
        <f>SUM(J1406:J1408)</f>
        <v>6261.17</v>
      </c>
      <c r="K1405" s="200">
        <f>SUM(K1406:K1408)</f>
        <v>5848.8</v>
      </c>
      <c r="L1405" s="201">
        <f>SUM(L1406:L1408)</f>
        <v>267</v>
      </c>
      <c r="M1405" s="199" t="s">
        <v>857</v>
      </c>
      <c r="N1405" s="199" t="s">
        <v>857</v>
      </c>
      <c r="O1405" s="202" t="s">
        <v>857</v>
      </c>
      <c r="P1405" s="203">
        <v>25458821.859999999</v>
      </c>
      <c r="Q1405" s="203">
        <f>SUM(Q1406:Q1408)</f>
        <v>0</v>
      </c>
      <c r="R1405" s="203">
        <f>SUM(R1406:R1408)</f>
        <v>0</v>
      </c>
      <c r="S1405" s="203">
        <f>SUM(S1406:S1408)</f>
        <v>25458821.859999999</v>
      </c>
      <c r="T1405" s="203">
        <f t="shared" si="442"/>
        <v>2875.4358937869188</v>
      </c>
      <c r="U1405" s="203">
        <f>MAX(U1406:U1408)</f>
        <v>7219.8309120369804</v>
      </c>
      <c r="W1405" s="217"/>
      <c r="Y1405" s="205">
        <v>0</v>
      </c>
      <c r="Z1405" s="205">
        <v>0</v>
      </c>
      <c r="AA1405" s="205">
        <v>0</v>
      </c>
      <c r="AB1405" s="205">
        <v>0</v>
      </c>
      <c r="AC1405" s="205">
        <v>0</v>
      </c>
      <c r="AD1405" s="205">
        <v>0</v>
      </c>
      <c r="AE1405" s="205">
        <v>0</v>
      </c>
      <c r="AF1405" s="205">
        <v>0</v>
      </c>
      <c r="AG1405" s="205">
        <v>3022.1</v>
      </c>
      <c r="AH1405" s="205">
        <v>24934799.859999999</v>
      </c>
      <c r="AI1405" s="205">
        <v>0</v>
      </c>
      <c r="AJ1405" s="205">
        <v>0</v>
      </c>
      <c r="AK1405" s="205">
        <v>0</v>
      </c>
      <c r="AL1405" s="205">
        <v>0</v>
      </c>
      <c r="AM1405" s="205">
        <v>0</v>
      </c>
      <c r="AN1405" s="205">
        <v>0</v>
      </c>
      <c r="AO1405" s="205">
        <v>0</v>
      </c>
      <c r="AP1405" s="205">
        <v>0</v>
      </c>
      <c r="AQ1405" s="204">
        <v>0</v>
      </c>
      <c r="AR1405" s="204">
        <v>0</v>
      </c>
    </row>
    <row r="1406" spans="1:125" s="123" customFormat="1" ht="36" customHeight="1">
      <c r="A1406" s="204">
        <v>1</v>
      </c>
      <c r="B1406" s="207">
        <f>SUBTOTAL(103,$A$1027:A1406)</f>
        <v>335</v>
      </c>
      <c r="C1406" s="228" t="s">
        <v>65</v>
      </c>
      <c r="D1406" s="199">
        <v>1954</v>
      </c>
      <c r="E1406" s="199"/>
      <c r="F1406" s="229" t="s">
        <v>262</v>
      </c>
      <c r="G1406" s="199">
        <v>3</v>
      </c>
      <c r="H1406" s="199" t="s">
        <v>306</v>
      </c>
      <c r="I1406" s="200">
        <v>2168.41</v>
      </c>
      <c r="J1406" s="200">
        <v>1286.56</v>
      </c>
      <c r="K1406" s="200">
        <v>1251.51</v>
      </c>
      <c r="L1406" s="230">
        <v>63</v>
      </c>
      <c r="M1406" s="199" t="s">
        <v>260</v>
      </c>
      <c r="N1406" s="199" t="s">
        <v>264</v>
      </c>
      <c r="O1406" s="199" t="s">
        <v>267</v>
      </c>
      <c r="P1406" s="200">
        <v>6062009.6599999992</v>
      </c>
      <c r="Q1406" s="200">
        <v>0</v>
      </c>
      <c r="R1406" s="200">
        <v>0</v>
      </c>
      <c r="S1406" s="200">
        <f>P1406-Q1406-R1406</f>
        <v>6062009.6599999992</v>
      </c>
      <c r="T1406" s="203">
        <f t="shared" si="442"/>
        <v>2795.601228549951</v>
      </c>
      <c r="U1406" s="203">
        <v>2912.7053610710154</v>
      </c>
      <c r="V1406" s="210">
        <v>2912.7053610710154</v>
      </c>
      <c r="W1406" s="210">
        <f t="shared" ref="W1406:W1408" si="446">Y1406+Z1406+AA1406+AB1406+AC1406+AF1406+AH1406+AJ1406+AL1406+AN1406+AO1406+AP1406+AQ1406+AR1406</f>
        <v>2912.7053610710154</v>
      </c>
      <c r="X1406" s="210">
        <f t="shared" ref="X1406:X1408" si="447">U1406-T1406</f>
        <v>117.10413252106446</v>
      </c>
      <c r="Y1406" s="205">
        <v>0</v>
      </c>
      <c r="Z1406" s="205">
        <v>0</v>
      </c>
      <c r="AA1406" s="231">
        <v>0</v>
      </c>
      <c r="AB1406" s="231">
        <v>0</v>
      </c>
      <c r="AC1406" s="231">
        <v>0</v>
      </c>
      <c r="AD1406" s="231">
        <v>0</v>
      </c>
      <c r="AE1406" s="231">
        <v>0</v>
      </c>
      <c r="AF1406" s="211">
        <v>0</v>
      </c>
      <c r="AG1406" s="231">
        <v>708.3</v>
      </c>
      <c r="AH1406" s="211">
        <f t="shared" ref="AH1406:AH1408" si="448">8917.04*AG1406/I1406</f>
        <v>2912.7053610710154</v>
      </c>
      <c r="AI1406" s="231">
        <v>0</v>
      </c>
      <c r="AJ1406" s="231">
        <v>0</v>
      </c>
      <c r="AK1406" s="231">
        <v>0</v>
      </c>
      <c r="AL1406" s="232">
        <v>0</v>
      </c>
      <c r="AM1406" s="231">
        <v>0</v>
      </c>
      <c r="AN1406" s="231">
        <v>0</v>
      </c>
      <c r="AO1406" s="232">
        <v>0</v>
      </c>
      <c r="AP1406" s="231">
        <v>0</v>
      </c>
      <c r="AQ1406" s="123">
        <v>0</v>
      </c>
      <c r="AR1406" s="123">
        <v>0</v>
      </c>
      <c r="BC1406" s="233"/>
      <c r="BD1406" s="233"/>
      <c r="BE1406" s="233"/>
      <c r="CB1406" s="234"/>
      <c r="DE1406" s="235"/>
      <c r="DU1406" s="236"/>
    </row>
    <row r="1407" spans="1:125" s="204" customFormat="1" ht="36" customHeight="1">
      <c r="A1407" s="204">
        <v>1</v>
      </c>
      <c r="B1407" s="207">
        <f>SUBTOTAL(103,$A$1027:A1407)</f>
        <v>336</v>
      </c>
      <c r="C1407" s="197" t="s">
        <v>54</v>
      </c>
      <c r="D1407" s="199">
        <v>1989</v>
      </c>
      <c r="E1407" s="199"/>
      <c r="F1407" s="208" t="s">
        <v>262</v>
      </c>
      <c r="G1407" s="199">
        <v>5</v>
      </c>
      <c r="H1407" s="199" t="s">
        <v>364</v>
      </c>
      <c r="I1407" s="200">
        <v>5889.36</v>
      </c>
      <c r="J1407" s="200">
        <v>4270.6000000000004</v>
      </c>
      <c r="K1407" s="200">
        <v>4123.1000000000004</v>
      </c>
      <c r="L1407" s="209">
        <v>193</v>
      </c>
      <c r="M1407" s="199" t="s">
        <v>260</v>
      </c>
      <c r="N1407" s="199" t="s">
        <v>264</v>
      </c>
      <c r="O1407" s="202" t="s">
        <v>267</v>
      </c>
      <c r="P1407" s="203">
        <v>14031806.4</v>
      </c>
      <c r="Q1407" s="203">
        <v>0</v>
      </c>
      <c r="R1407" s="203">
        <v>0</v>
      </c>
      <c r="S1407" s="203">
        <f>P1407-Q1407-R1407</f>
        <v>14031806.4</v>
      </c>
      <c r="T1407" s="203">
        <f t="shared" si="442"/>
        <v>2382.5689718407434</v>
      </c>
      <c r="U1407" s="203">
        <v>2527.3243897469338</v>
      </c>
      <c r="V1407" s="210">
        <v>2527.3243897469338</v>
      </c>
      <c r="W1407" s="210">
        <f t="shared" si="446"/>
        <v>2527.3243897469338</v>
      </c>
      <c r="X1407" s="210">
        <f t="shared" si="447"/>
        <v>144.75541790619036</v>
      </c>
      <c r="Y1407" s="205">
        <v>0</v>
      </c>
      <c r="Z1407" s="205">
        <v>0</v>
      </c>
      <c r="AA1407" s="205">
        <v>0</v>
      </c>
      <c r="AB1407" s="205">
        <v>0</v>
      </c>
      <c r="AC1407" s="205">
        <v>0</v>
      </c>
      <c r="AD1407" s="205">
        <v>0</v>
      </c>
      <c r="AE1407" s="205">
        <v>0</v>
      </c>
      <c r="AF1407" s="211">
        <v>0</v>
      </c>
      <c r="AG1407" s="205">
        <v>1669.2</v>
      </c>
      <c r="AH1407" s="211">
        <f t="shared" si="448"/>
        <v>2527.3243897469338</v>
      </c>
      <c r="AI1407" s="205">
        <v>0</v>
      </c>
      <c r="AJ1407" s="205">
        <v>0</v>
      </c>
      <c r="AK1407" s="205">
        <v>0</v>
      </c>
      <c r="AL1407" s="211">
        <v>0</v>
      </c>
      <c r="AM1407" s="205">
        <v>0</v>
      </c>
      <c r="AN1407" s="205">
        <v>0</v>
      </c>
      <c r="AO1407" s="211">
        <v>0</v>
      </c>
      <c r="AP1407" s="205">
        <v>0</v>
      </c>
      <c r="AQ1407" s="204">
        <v>0</v>
      </c>
      <c r="AR1407" s="204">
        <v>0</v>
      </c>
    </row>
    <row r="1408" spans="1:125" s="204" customFormat="1" ht="36" customHeight="1">
      <c r="A1408" s="204">
        <v>1</v>
      </c>
      <c r="B1408" s="207">
        <f>SUBTOTAL(103,$A$1027:A1408)</f>
        <v>337</v>
      </c>
      <c r="C1408" s="197" t="s">
        <v>1626</v>
      </c>
      <c r="D1408" s="199">
        <v>1958</v>
      </c>
      <c r="E1408" s="199"/>
      <c r="F1408" s="208" t="s">
        <v>262</v>
      </c>
      <c r="G1408" s="199">
        <v>2</v>
      </c>
      <c r="H1408" s="199" t="s">
        <v>297</v>
      </c>
      <c r="I1408" s="200">
        <v>796.13</v>
      </c>
      <c r="J1408" s="200">
        <v>704.01</v>
      </c>
      <c r="K1408" s="200">
        <v>474.19</v>
      </c>
      <c r="L1408" s="209">
        <v>11</v>
      </c>
      <c r="M1408" s="199" t="s">
        <v>260</v>
      </c>
      <c r="N1408" s="199" t="s">
        <v>264</v>
      </c>
      <c r="O1408" s="202" t="s">
        <v>267</v>
      </c>
      <c r="P1408" s="203">
        <v>5365005.8</v>
      </c>
      <c r="Q1408" s="203">
        <v>0</v>
      </c>
      <c r="R1408" s="203">
        <v>0</v>
      </c>
      <c r="S1408" s="203">
        <f>P1408-Q1408-R1408</f>
        <v>5365005.8</v>
      </c>
      <c r="T1408" s="203">
        <f t="shared" si="442"/>
        <v>6738.8564681647467</v>
      </c>
      <c r="U1408" s="203">
        <f>V1408</f>
        <v>7219.8309120369804</v>
      </c>
      <c r="V1408" s="210">
        <v>7219.8309120369804</v>
      </c>
      <c r="W1408" s="210">
        <f t="shared" si="446"/>
        <v>7219.8309120369804</v>
      </c>
      <c r="X1408" s="210">
        <f t="shared" si="447"/>
        <v>480.97444387223368</v>
      </c>
      <c r="Y1408" s="205">
        <v>0</v>
      </c>
      <c r="Z1408" s="205">
        <v>0</v>
      </c>
      <c r="AA1408" s="205">
        <v>0</v>
      </c>
      <c r="AB1408" s="205">
        <v>0</v>
      </c>
      <c r="AC1408" s="205">
        <v>0</v>
      </c>
      <c r="AD1408" s="205">
        <v>0</v>
      </c>
      <c r="AE1408" s="205">
        <v>0</v>
      </c>
      <c r="AF1408" s="211">
        <v>0</v>
      </c>
      <c r="AG1408" s="205">
        <v>644.6</v>
      </c>
      <c r="AH1408" s="211">
        <f t="shared" si="448"/>
        <v>7219.8309120369804</v>
      </c>
      <c r="AI1408" s="205">
        <v>0</v>
      </c>
      <c r="AJ1408" s="205">
        <v>0</v>
      </c>
      <c r="AK1408" s="205">
        <v>0</v>
      </c>
      <c r="AL1408" s="211">
        <v>0</v>
      </c>
      <c r="AM1408" s="205">
        <v>0</v>
      </c>
      <c r="AN1408" s="205">
        <v>0</v>
      </c>
      <c r="AO1408" s="211">
        <v>0</v>
      </c>
      <c r="AP1408" s="205">
        <v>0</v>
      </c>
      <c r="AQ1408" s="204">
        <v>0</v>
      </c>
      <c r="AR1408" s="204">
        <v>0</v>
      </c>
    </row>
    <row r="1409" spans="1:125" s="204" customFormat="1" ht="36" customHeight="1">
      <c r="B1409" s="197" t="s">
        <v>812</v>
      </c>
      <c r="C1409" s="197"/>
      <c r="D1409" s="199" t="s">
        <v>720</v>
      </c>
      <c r="E1409" s="199" t="s">
        <v>720</v>
      </c>
      <c r="F1409" s="199" t="s">
        <v>720</v>
      </c>
      <c r="G1409" s="199" t="s">
        <v>720</v>
      </c>
      <c r="H1409" s="199" t="s">
        <v>720</v>
      </c>
      <c r="I1409" s="200">
        <f>I1410</f>
        <v>780.3</v>
      </c>
      <c r="J1409" s="200">
        <f>J1410</f>
        <v>720.3</v>
      </c>
      <c r="K1409" s="200">
        <f>K1410</f>
        <v>720.3</v>
      </c>
      <c r="L1409" s="201">
        <f>L1410</f>
        <v>40</v>
      </c>
      <c r="M1409" s="199" t="s">
        <v>857</v>
      </c>
      <c r="N1409" s="199" t="s">
        <v>857</v>
      </c>
      <c r="O1409" s="202" t="s">
        <v>857</v>
      </c>
      <c r="P1409" s="203">
        <v>3960032</v>
      </c>
      <c r="Q1409" s="203">
        <f>Q1410</f>
        <v>0</v>
      </c>
      <c r="R1409" s="203">
        <f>R1410</f>
        <v>0</v>
      </c>
      <c r="S1409" s="203">
        <f>S1410</f>
        <v>3960032</v>
      </c>
      <c r="T1409" s="203">
        <f t="shared" si="442"/>
        <v>5075.0121748045631</v>
      </c>
      <c r="U1409" s="203">
        <f>U1410</f>
        <v>5371.0224272715632</v>
      </c>
      <c r="W1409" s="217"/>
      <c r="Y1409" s="205">
        <v>0</v>
      </c>
      <c r="Z1409" s="205">
        <v>0</v>
      </c>
      <c r="AA1409" s="205">
        <v>0</v>
      </c>
      <c r="AB1409" s="205">
        <v>0</v>
      </c>
      <c r="AC1409" s="205">
        <v>0</v>
      </c>
      <c r="AD1409" s="205">
        <v>0</v>
      </c>
      <c r="AE1409" s="205">
        <v>0</v>
      </c>
      <c r="AF1409" s="205">
        <v>0</v>
      </c>
      <c r="AG1409" s="205">
        <v>470</v>
      </c>
      <c r="AH1409" s="205">
        <v>3783282.76</v>
      </c>
      <c r="AI1409" s="205">
        <v>0</v>
      </c>
      <c r="AJ1409" s="205">
        <v>0</v>
      </c>
      <c r="AK1409" s="205">
        <v>0</v>
      </c>
      <c r="AL1409" s="205">
        <v>0</v>
      </c>
      <c r="AM1409" s="205">
        <v>0</v>
      </c>
      <c r="AN1409" s="205">
        <v>0</v>
      </c>
      <c r="AO1409" s="205">
        <v>0</v>
      </c>
      <c r="AP1409" s="205">
        <v>0</v>
      </c>
      <c r="AQ1409" s="204">
        <v>0</v>
      </c>
      <c r="AR1409" s="204">
        <v>0</v>
      </c>
    </row>
    <row r="1410" spans="1:125" s="123" customFormat="1" ht="36" customHeight="1">
      <c r="A1410" s="204">
        <v>1</v>
      </c>
      <c r="B1410" s="207">
        <f>SUBTOTAL(103,$A$1027:A1410)</f>
        <v>338</v>
      </c>
      <c r="C1410" s="228" t="s">
        <v>64</v>
      </c>
      <c r="D1410" s="199">
        <v>1961</v>
      </c>
      <c r="E1410" s="199"/>
      <c r="F1410" s="229" t="s">
        <v>262</v>
      </c>
      <c r="G1410" s="199">
        <v>2</v>
      </c>
      <c r="H1410" s="199" t="s">
        <v>297</v>
      </c>
      <c r="I1410" s="200">
        <v>780.3</v>
      </c>
      <c r="J1410" s="200">
        <v>720.3</v>
      </c>
      <c r="K1410" s="200">
        <v>720.3</v>
      </c>
      <c r="L1410" s="230">
        <v>40</v>
      </c>
      <c r="M1410" s="199" t="s">
        <v>260</v>
      </c>
      <c r="N1410" s="199" t="s">
        <v>264</v>
      </c>
      <c r="O1410" s="199" t="s">
        <v>268</v>
      </c>
      <c r="P1410" s="200">
        <v>3960032</v>
      </c>
      <c r="Q1410" s="200">
        <v>0</v>
      </c>
      <c r="R1410" s="200">
        <v>0</v>
      </c>
      <c r="S1410" s="200">
        <f>P1410-Q1410-R1410</f>
        <v>3960032</v>
      </c>
      <c r="T1410" s="203">
        <f t="shared" si="442"/>
        <v>5075.0121748045631</v>
      </c>
      <c r="U1410" s="203">
        <v>5371.0224272715632</v>
      </c>
      <c r="V1410" s="210">
        <v>5371.0224272715632</v>
      </c>
      <c r="W1410" s="210">
        <f>Y1410+Z1410+AA1410+AB1410+AC1410+AF1410+AH1410+AJ1410+AL1410+AN1410+AO1410+AP1410+AQ1410+AR1410</f>
        <v>5371.0224272715632</v>
      </c>
      <c r="X1410" s="210">
        <f>U1410-T1410</f>
        <v>296.0102524670001</v>
      </c>
      <c r="Y1410" s="205">
        <v>0</v>
      </c>
      <c r="Z1410" s="205">
        <v>0</v>
      </c>
      <c r="AA1410" s="231">
        <v>0</v>
      </c>
      <c r="AB1410" s="231">
        <v>0</v>
      </c>
      <c r="AC1410" s="231">
        <v>0</v>
      </c>
      <c r="AD1410" s="231">
        <v>0</v>
      </c>
      <c r="AE1410" s="231">
        <v>0</v>
      </c>
      <c r="AF1410" s="211">
        <v>0</v>
      </c>
      <c r="AG1410" s="231">
        <v>470</v>
      </c>
      <c r="AH1410" s="211">
        <f>8917.04*AG1410/I1410</f>
        <v>5371.0224272715632</v>
      </c>
      <c r="AI1410" s="231">
        <v>0</v>
      </c>
      <c r="AJ1410" s="231">
        <v>0</v>
      </c>
      <c r="AK1410" s="231">
        <v>0</v>
      </c>
      <c r="AL1410" s="232">
        <v>0</v>
      </c>
      <c r="AM1410" s="231">
        <v>0</v>
      </c>
      <c r="AN1410" s="231">
        <v>0</v>
      </c>
      <c r="AO1410" s="232">
        <v>0</v>
      </c>
      <c r="AP1410" s="231">
        <v>0</v>
      </c>
      <c r="AQ1410" s="123">
        <v>0</v>
      </c>
      <c r="AR1410" s="123">
        <v>0</v>
      </c>
      <c r="BC1410" s="233"/>
      <c r="BD1410" s="233"/>
      <c r="BE1410" s="233"/>
      <c r="CB1410" s="234"/>
      <c r="DE1410" s="235"/>
      <c r="DU1410" s="236"/>
    </row>
    <row r="1411" spans="1:125" s="204" customFormat="1" ht="36" customHeight="1">
      <c r="B1411" s="197" t="s">
        <v>850</v>
      </c>
      <c r="C1411" s="197"/>
      <c r="D1411" s="199" t="s">
        <v>720</v>
      </c>
      <c r="E1411" s="199" t="s">
        <v>720</v>
      </c>
      <c r="F1411" s="199" t="s">
        <v>720</v>
      </c>
      <c r="G1411" s="199" t="s">
        <v>720</v>
      </c>
      <c r="H1411" s="199" t="s">
        <v>720</v>
      </c>
      <c r="I1411" s="200">
        <f>I1412</f>
        <v>540.79999999999995</v>
      </c>
      <c r="J1411" s="200">
        <f>J1412</f>
        <v>388.59</v>
      </c>
      <c r="K1411" s="200">
        <f>K1412</f>
        <v>251.8</v>
      </c>
      <c r="L1411" s="201">
        <f>L1412</f>
        <v>26</v>
      </c>
      <c r="M1411" s="199" t="s">
        <v>857</v>
      </c>
      <c r="N1411" s="199" t="s">
        <v>857</v>
      </c>
      <c r="O1411" s="202" t="s">
        <v>857</v>
      </c>
      <c r="P1411" s="203">
        <v>5188147.45</v>
      </c>
      <c r="Q1411" s="203">
        <f>Q1412</f>
        <v>0</v>
      </c>
      <c r="R1411" s="203">
        <f>R1412</f>
        <v>0</v>
      </c>
      <c r="S1411" s="203">
        <f>S1412</f>
        <v>5188147.45</v>
      </c>
      <c r="T1411" s="203">
        <f>P1411/I1411</f>
        <v>9593.4679178994102</v>
      </c>
      <c r="U1411" s="203">
        <f>U1412</f>
        <v>10153.026165680474</v>
      </c>
      <c r="W1411" s="217"/>
      <c r="Y1411" s="205">
        <v>0</v>
      </c>
      <c r="Z1411" s="205">
        <v>0</v>
      </c>
      <c r="AA1411" s="205">
        <v>0</v>
      </c>
      <c r="AB1411" s="205">
        <v>0</v>
      </c>
      <c r="AC1411" s="205">
        <v>0</v>
      </c>
      <c r="AD1411" s="205">
        <v>0</v>
      </c>
      <c r="AE1411" s="205">
        <v>0</v>
      </c>
      <c r="AF1411" s="205">
        <v>0</v>
      </c>
      <c r="AG1411" s="205">
        <v>615.76</v>
      </c>
      <c r="AH1411" s="205">
        <v>5012953.1500000004</v>
      </c>
      <c r="AI1411" s="205">
        <v>0</v>
      </c>
      <c r="AJ1411" s="205">
        <v>0</v>
      </c>
      <c r="AK1411" s="205">
        <v>0</v>
      </c>
      <c r="AL1411" s="205">
        <v>0</v>
      </c>
      <c r="AM1411" s="205">
        <v>0</v>
      </c>
      <c r="AN1411" s="205">
        <v>0</v>
      </c>
      <c r="AO1411" s="205">
        <v>0</v>
      </c>
      <c r="AP1411" s="205">
        <v>0</v>
      </c>
      <c r="AQ1411" s="204">
        <v>0</v>
      </c>
      <c r="AR1411" s="204">
        <v>0</v>
      </c>
    </row>
    <row r="1412" spans="1:125" s="123" customFormat="1" ht="36" customHeight="1">
      <c r="A1412" s="204">
        <v>1</v>
      </c>
      <c r="B1412" s="207">
        <f>SUBTOTAL(103,$A$1027:A1412)</f>
        <v>339</v>
      </c>
      <c r="C1412" s="228" t="s">
        <v>70</v>
      </c>
      <c r="D1412" s="199">
        <v>1958</v>
      </c>
      <c r="E1412" s="199"/>
      <c r="F1412" s="229" t="s">
        <v>262</v>
      </c>
      <c r="G1412" s="199">
        <v>2</v>
      </c>
      <c r="H1412" s="199" t="s">
        <v>297</v>
      </c>
      <c r="I1412" s="200">
        <v>540.79999999999995</v>
      </c>
      <c r="J1412" s="200">
        <v>388.59</v>
      </c>
      <c r="K1412" s="200">
        <v>251.8</v>
      </c>
      <c r="L1412" s="230">
        <v>26</v>
      </c>
      <c r="M1412" s="199" t="s">
        <v>260</v>
      </c>
      <c r="N1412" s="199" t="s">
        <v>261</v>
      </c>
      <c r="O1412" s="199" t="s">
        <v>263</v>
      </c>
      <c r="P1412" s="200">
        <v>5188147.45</v>
      </c>
      <c r="Q1412" s="200">
        <v>0</v>
      </c>
      <c r="R1412" s="200">
        <v>0</v>
      </c>
      <c r="S1412" s="200">
        <f>P1412-Q1412-R1412</f>
        <v>5188147.45</v>
      </c>
      <c r="T1412" s="203">
        <f>P1412/I1412</f>
        <v>9593.4679178994102</v>
      </c>
      <c r="U1412" s="203">
        <v>10153.026165680474</v>
      </c>
      <c r="V1412" s="210">
        <v>10153.026165680474</v>
      </c>
      <c r="W1412" s="210">
        <f>Y1412+Z1412+AA1412+AB1412+AC1412+AF1412+AH1412+AJ1412+AL1412+AN1412+AO1412+AP1412+AQ1412+AR1412</f>
        <v>10153.026165680474</v>
      </c>
      <c r="X1412" s="210">
        <f>U1412-T1412</f>
        <v>559.55824778106398</v>
      </c>
      <c r="Y1412" s="205">
        <v>0</v>
      </c>
      <c r="Z1412" s="205">
        <v>0</v>
      </c>
      <c r="AA1412" s="231">
        <v>0</v>
      </c>
      <c r="AB1412" s="231">
        <v>0</v>
      </c>
      <c r="AC1412" s="231">
        <v>0</v>
      </c>
      <c r="AD1412" s="231">
        <v>0</v>
      </c>
      <c r="AE1412" s="231">
        <v>0</v>
      </c>
      <c r="AF1412" s="211">
        <v>0</v>
      </c>
      <c r="AG1412" s="231">
        <v>615.76</v>
      </c>
      <c r="AH1412" s="211">
        <f>8917.04*AG1412/I1412</f>
        <v>10153.026165680474</v>
      </c>
      <c r="AI1412" s="231">
        <v>0</v>
      </c>
      <c r="AJ1412" s="231">
        <v>0</v>
      </c>
      <c r="AK1412" s="231">
        <v>0</v>
      </c>
      <c r="AL1412" s="232">
        <v>0</v>
      </c>
      <c r="AM1412" s="231">
        <v>0</v>
      </c>
      <c r="AN1412" s="231">
        <v>0</v>
      </c>
      <c r="AO1412" s="232">
        <v>0</v>
      </c>
      <c r="AP1412" s="231">
        <v>0</v>
      </c>
      <c r="AQ1412" s="123">
        <v>0</v>
      </c>
      <c r="AR1412" s="123">
        <v>0</v>
      </c>
      <c r="BC1412" s="233"/>
      <c r="BD1412" s="233"/>
      <c r="BE1412" s="233"/>
      <c r="CB1412" s="234"/>
      <c r="DE1412" s="235"/>
      <c r="DU1412" s="236"/>
    </row>
    <row r="1413" spans="1:125" s="204" customFormat="1" ht="36" customHeight="1">
      <c r="B1413" s="197" t="s">
        <v>843</v>
      </c>
      <c r="C1413" s="197"/>
      <c r="D1413" s="199" t="s">
        <v>720</v>
      </c>
      <c r="E1413" s="199" t="s">
        <v>720</v>
      </c>
      <c r="F1413" s="199" t="s">
        <v>720</v>
      </c>
      <c r="G1413" s="199" t="s">
        <v>720</v>
      </c>
      <c r="H1413" s="199" t="s">
        <v>720</v>
      </c>
      <c r="I1413" s="200">
        <f>SUM(I1414:I1415)</f>
        <v>1431.7</v>
      </c>
      <c r="J1413" s="200">
        <f>SUM(J1414:J1415)</f>
        <v>1325.1999999999998</v>
      </c>
      <c r="K1413" s="200">
        <f>SUM(K1414:K1415)</f>
        <v>962.8</v>
      </c>
      <c r="L1413" s="201">
        <f>SUM(L1414:L1415)</f>
        <v>54</v>
      </c>
      <c r="M1413" s="199" t="s">
        <v>857</v>
      </c>
      <c r="N1413" s="199" t="s">
        <v>857</v>
      </c>
      <c r="O1413" s="202" t="s">
        <v>857</v>
      </c>
      <c r="P1413" s="203">
        <v>9450062.4900000002</v>
      </c>
      <c r="Q1413" s="203">
        <f>SUM(Q1414:Q1415)</f>
        <v>0</v>
      </c>
      <c r="R1413" s="203">
        <f>SUM(R1414:R1415)</f>
        <v>492144.32</v>
      </c>
      <c r="S1413" s="203">
        <f>SUM(S1414:S1415)</f>
        <v>8957918.1699999999</v>
      </c>
      <c r="T1413" s="203">
        <f t="shared" si="442"/>
        <v>6600.5884542851154</v>
      </c>
      <c r="U1413" s="203">
        <f>MAX(U1414:U1415)</f>
        <v>7487.6801837571793</v>
      </c>
      <c r="W1413" s="217"/>
      <c r="Y1413" s="205">
        <v>0</v>
      </c>
      <c r="Z1413" s="205">
        <v>0</v>
      </c>
      <c r="AA1413" s="205">
        <v>0</v>
      </c>
      <c r="AB1413" s="205">
        <v>0</v>
      </c>
      <c r="AC1413" s="205">
        <v>0</v>
      </c>
      <c r="AD1413" s="205">
        <v>0</v>
      </c>
      <c r="AE1413" s="205">
        <v>0</v>
      </c>
      <c r="AF1413" s="205">
        <v>0</v>
      </c>
      <c r="AG1413" s="205">
        <v>1121.5999999999999</v>
      </c>
      <c r="AH1413" s="205">
        <v>9192179.7899999991</v>
      </c>
      <c r="AI1413" s="205">
        <v>0</v>
      </c>
      <c r="AJ1413" s="205">
        <v>0</v>
      </c>
      <c r="AK1413" s="205">
        <v>0</v>
      </c>
      <c r="AL1413" s="205">
        <v>0</v>
      </c>
      <c r="AM1413" s="205">
        <v>0</v>
      </c>
      <c r="AN1413" s="205">
        <v>0</v>
      </c>
      <c r="AO1413" s="205">
        <v>0</v>
      </c>
      <c r="AP1413" s="205">
        <v>0</v>
      </c>
      <c r="AQ1413" s="204">
        <v>0</v>
      </c>
      <c r="AR1413" s="204">
        <v>0</v>
      </c>
    </row>
    <row r="1414" spans="1:125" s="204" customFormat="1" ht="36" customHeight="1">
      <c r="A1414" s="204">
        <v>1</v>
      </c>
      <c r="B1414" s="207">
        <f>SUBTOTAL(103,$A$1027:A1414)</f>
        <v>340</v>
      </c>
      <c r="C1414" s="197" t="s">
        <v>55</v>
      </c>
      <c r="D1414" s="199">
        <v>1968</v>
      </c>
      <c r="E1414" s="199"/>
      <c r="F1414" s="208" t="s">
        <v>262</v>
      </c>
      <c r="G1414" s="199">
        <v>2</v>
      </c>
      <c r="H1414" s="199" t="s">
        <v>297</v>
      </c>
      <c r="I1414" s="200">
        <v>822.2</v>
      </c>
      <c r="J1414" s="200">
        <v>760.8</v>
      </c>
      <c r="K1414" s="200">
        <v>760.8</v>
      </c>
      <c r="L1414" s="209">
        <v>36</v>
      </c>
      <c r="M1414" s="199" t="s">
        <v>260</v>
      </c>
      <c r="N1414" s="199" t="s">
        <v>264</v>
      </c>
      <c r="O1414" s="202" t="s">
        <v>2758</v>
      </c>
      <c r="P1414" s="203">
        <v>5070351.09</v>
      </c>
      <c r="Q1414" s="203">
        <v>0</v>
      </c>
      <c r="R1414" s="203">
        <v>0</v>
      </c>
      <c r="S1414" s="203">
        <f>P1414-Q1414-R1414</f>
        <v>5070351.09</v>
      </c>
      <c r="T1414" s="203">
        <f>P1414/I1414</f>
        <v>6166.8098881050837</v>
      </c>
      <c r="U1414" s="203">
        <v>6613.489408902944</v>
      </c>
      <c r="V1414" s="210">
        <v>6613.489408902944</v>
      </c>
      <c r="W1414" s="210">
        <f t="shared" ref="W1414:W1415" si="449">Y1414+Z1414+AA1414+AB1414+AC1414+AF1414+AH1414+AJ1414+AL1414+AN1414+AO1414+AP1414+AQ1414+AR1414</f>
        <v>6613.489408902944</v>
      </c>
      <c r="X1414" s="210">
        <f t="shared" ref="X1414:X1415" si="450">U1414-T1414</f>
        <v>446.67952079786028</v>
      </c>
      <c r="Y1414" s="205">
        <v>0</v>
      </c>
      <c r="Z1414" s="205">
        <v>0</v>
      </c>
      <c r="AA1414" s="205">
        <v>0</v>
      </c>
      <c r="AB1414" s="205">
        <v>0</v>
      </c>
      <c r="AC1414" s="205">
        <v>0</v>
      </c>
      <c r="AD1414" s="205">
        <v>0</v>
      </c>
      <c r="AE1414" s="205">
        <v>0</v>
      </c>
      <c r="AF1414" s="211">
        <v>0</v>
      </c>
      <c r="AG1414" s="205">
        <v>609.79999999999995</v>
      </c>
      <c r="AH1414" s="211">
        <f t="shared" ref="AH1414:AH1415" si="451">8917.04*AG1414/I1414</f>
        <v>6613.489408902944</v>
      </c>
      <c r="AI1414" s="205">
        <v>0</v>
      </c>
      <c r="AJ1414" s="205">
        <v>0</v>
      </c>
      <c r="AK1414" s="205">
        <v>0</v>
      </c>
      <c r="AL1414" s="211">
        <v>0</v>
      </c>
      <c r="AM1414" s="205">
        <v>0</v>
      </c>
      <c r="AN1414" s="205">
        <v>0</v>
      </c>
      <c r="AO1414" s="211">
        <v>0</v>
      </c>
      <c r="AP1414" s="205">
        <v>0</v>
      </c>
      <c r="AQ1414" s="204">
        <v>0</v>
      </c>
      <c r="AR1414" s="204">
        <v>0</v>
      </c>
    </row>
    <row r="1415" spans="1:125" s="204" customFormat="1" ht="36" customHeight="1">
      <c r="A1415" s="204">
        <v>1</v>
      </c>
      <c r="B1415" s="207">
        <f>SUBTOTAL(103,$A$1027:A1415)</f>
        <v>341</v>
      </c>
      <c r="C1415" s="197" t="s">
        <v>1208</v>
      </c>
      <c r="D1415" s="199">
        <v>1917</v>
      </c>
      <c r="E1415" s="199"/>
      <c r="F1415" s="208" t="s">
        <v>262</v>
      </c>
      <c r="G1415" s="199">
        <v>2</v>
      </c>
      <c r="H1415" s="199" t="s">
        <v>298</v>
      </c>
      <c r="I1415" s="203">
        <v>609.5</v>
      </c>
      <c r="J1415" s="203">
        <v>564.4</v>
      </c>
      <c r="K1415" s="203">
        <v>202</v>
      </c>
      <c r="L1415" s="209">
        <v>18</v>
      </c>
      <c r="M1415" s="199" t="s">
        <v>260</v>
      </c>
      <c r="N1415" s="199" t="s">
        <v>261</v>
      </c>
      <c r="O1415" s="202" t="s">
        <v>263</v>
      </c>
      <c r="P1415" s="203">
        <v>4379711.4000000004</v>
      </c>
      <c r="Q1415" s="203">
        <v>0</v>
      </c>
      <c r="R1415" s="203">
        <v>492144.32</v>
      </c>
      <c r="S1415" s="203">
        <f>P1415-Q1415-R1415</f>
        <v>3887567.0800000005</v>
      </c>
      <c r="T1415" s="203">
        <f t="shared" si="442"/>
        <v>7185.7447087776873</v>
      </c>
      <c r="U1415" s="203">
        <v>7487.6801837571793</v>
      </c>
      <c r="V1415" s="210">
        <v>7487.6801837571793</v>
      </c>
      <c r="W1415" s="210">
        <f t="shared" si="449"/>
        <v>7487.6801837571793</v>
      </c>
      <c r="X1415" s="210">
        <f t="shared" si="450"/>
        <v>301.93547497949203</v>
      </c>
      <c r="Y1415" s="205">
        <v>0</v>
      </c>
      <c r="Z1415" s="205">
        <v>0</v>
      </c>
      <c r="AA1415" s="205">
        <v>0</v>
      </c>
      <c r="AB1415" s="205">
        <v>0</v>
      </c>
      <c r="AC1415" s="205">
        <v>0</v>
      </c>
      <c r="AD1415" s="205">
        <v>0</v>
      </c>
      <c r="AE1415" s="205">
        <v>0</v>
      </c>
      <c r="AF1415" s="211">
        <v>0</v>
      </c>
      <c r="AG1415" s="205">
        <v>511.8</v>
      </c>
      <c r="AH1415" s="211">
        <f t="shared" si="451"/>
        <v>7487.6801837571793</v>
      </c>
      <c r="AI1415" s="205">
        <v>0</v>
      </c>
      <c r="AJ1415" s="205">
        <v>0</v>
      </c>
      <c r="AK1415" s="205">
        <v>0</v>
      </c>
      <c r="AL1415" s="211">
        <v>0</v>
      </c>
      <c r="AM1415" s="205">
        <v>0</v>
      </c>
      <c r="AN1415" s="205">
        <v>0</v>
      </c>
      <c r="AO1415" s="211">
        <v>0</v>
      </c>
      <c r="AP1415" s="205">
        <v>0</v>
      </c>
      <c r="AQ1415" s="204">
        <v>0</v>
      </c>
      <c r="AR1415" s="204">
        <v>0</v>
      </c>
    </row>
    <row r="1416" spans="1:125" s="204" customFormat="1" ht="36" customHeight="1">
      <c r="B1416" s="197" t="s">
        <v>813</v>
      </c>
      <c r="C1416" s="197"/>
      <c r="D1416" s="199" t="s">
        <v>857</v>
      </c>
      <c r="E1416" s="199" t="s">
        <v>857</v>
      </c>
      <c r="F1416" s="199" t="s">
        <v>857</v>
      </c>
      <c r="G1416" s="199" t="s">
        <v>857</v>
      </c>
      <c r="H1416" s="199" t="s">
        <v>857</v>
      </c>
      <c r="I1416" s="200">
        <f>SUM(I1417:I1421)</f>
        <v>6649.35</v>
      </c>
      <c r="J1416" s="200">
        <f>SUM(J1417:J1421)</f>
        <v>6617.43</v>
      </c>
      <c r="K1416" s="200">
        <f>SUM(K1417:K1421)</f>
        <v>5542.34</v>
      </c>
      <c r="L1416" s="201">
        <f>SUM(L1417:L1421)</f>
        <v>334</v>
      </c>
      <c r="M1416" s="199" t="s">
        <v>857</v>
      </c>
      <c r="N1416" s="199" t="s">
        <v>857</v>
      </c>
      <c r="O1416" s="202" t="s">
        <v>857</v>
      </c>
      <c r="P1416" s="203">
        <v>27251111.940000001</v>
      </c>
      <c r="Q1416" s="203">
        <f>SUM(Q1417:Q1421)</f>
        <v>0</v>
      </c>
      <c r="R1416" s="203">
        <f>SUM(R1417:R1421)</f>
        <v>0</v>
      </c>
      <c r="S1416" s="203">
        <f>SUM(S1417:S1421)</f>
        <v>27251111.940000001</v>
      </c>
      <c r="T1416" s="203">
        <f t="shared" si="442"/>
        <v>4098.3121568273591</v>
      </c>
      <c r="U1416" s="203">
        <f>MAX(U1417:U1421)</f>
        <v>8641.2552577319602</v>
      </c>
      <c r="W1416" s="217"/>
      <c r="Y1416" s="205">
        <v>0</v>
      </c>
      <c r="Z1416" s="205">
        <v>0</v>
      </c>
      <c r="AA1416" s="205">
        <v>0</v>
      </c>
      <c r="AB1416" s="205">
        <v>0</v>
      </c>
      <c r="AC1416" s="205">
        <v>0</v>
      </c>
      <c r="AD1416" s="205">
        <v>0</v>
      </c>
      <c r="AE1416" s="205">
        <v>0</v>
      </c>
      <c r="AF1416" s="205">
        <v>0</v>
      </c>
      <c r="AG1416" s="205">
        <v>2710.8</v>
      </c>
      <c r="AH1416" s="205">
        <v>22391762.159999996</v>
      </c>
      <c r="AI1416" s="205">
        <v>0</v>
      </c>
      <c r="AJ1416" s="205">
        <v>0</v>
      </c>
      <c r="AK1416" s="205">
        <v>2886.45</v>
      </c>
      <c r="AL1416" s="205">
        <v>4026652.81</v>
      </c>
      <c r="AM1416" s="205">
        <v>0</v>
      </c>
      <c r="AN1416" s="205">
        <v>0</v>
      </c>
      <c r="AO1416" s="205">
        <v>0</v>
      </c>
      <c r="AP1416" s="205">
        <v>0</v>
      </c>
      <c r="AQ1416" s="204">
        <v>0</v>
      </c>
      <c r="AR1416" s="204">
        <v>0</v>
      </c>
    </row>
    <row r="1417" spans="1:125" s="123" customFormat="1" ht="36" customHeight="1">
      <c r="A1417" s="204">
        <v>1</v>
      </c>
      <c r="B1417" s="207">
        <f>SUBTOTAL(103,$A$1027:A1417)</f>
        <v>342</v>
      </c>
      <c r="C1417" s="228" t="s">
        <v>71</v>
      </c>
      <c r="D1417" s="199">
        <v>1977</v>
      </c>
      <c r="E1417" s="199"/>
      <c r="F1417" s="229" t="s">
        <v>262</v>
      </c>
      <c r="G1417" s="199">
        <v>3</v>
      </c>
      <c r="H1417" s="199" t="s">
        <v>297</v>
      </c>
      <c r="I1417" s="200">
        <v>850.1</v>
      </c>
      <c r="J1417" s="200">
        <v>850.1</v>
      </c>
      <c r="K1417" s="200">
        <v>745</v>
      </c>
      <c r="L1417" s="230">
        <v>38</v>
      </c>
      <c r="M1417" s="199" t="s">
        <v>260</v>
      </c>
      <c r="N1417" s="199" t="s">
        <v>261</v>
      </c>
      <c r="O1417" s="199" t="s">
        <v>263</v>
      </c>
      <c r="P1417" s="200">
        <v>3919052.19</v>
      </c>
      <c r="Q1417" s="200">
        <v>0</v>
      </c>
      <c r="R1417" s="200">
        <v>0</v>
      </c>
      <c r="S1417" s="200">
        <f>P1417-Q1417-R1417</f>
        <v>3919052.19</v>
      </c>
      <c r="T1417" s="203">
        <f t="shared" si="442"/>
        <v>4610.1072697329728</v>
      </c>
      <c r="U1417" s="203">
        <v>4804.1457710857549</v>
      </c>
      <c r="V1417" s="210">
        <v>4804.1457710857549</v>
      </c>
      <c r="W1417" s="210">
        <f t="shared" ref="W1417:W1421" si="452">Y1417+Z1417+AA1417+AB1417+AC1417+AF1417+AH1417+AJ1417+AL1417+AN1417+AO1417+AP1417+AQ1417+AR1417</f>
        <v>4804.1457710857549</v>
      </c>
      <c r="X1417" s="210">
        <f t="shared" ref="X1417:X1421" si="453">U1417-T1417</f>
        <v>194.03850135278208</v>
      </c>
      <c r="Y1417" s="205">
        <v>0</v>
      </c>
      <c r="Z1417" s="205">
        <v>0</v>
      </c>
      <c r="AA1417" s="231">
        <v>0</v>
      </c>
      <c r="AB1417" s="231">
        <v>0</v>
      </c>
      <c r="AC1417" s="231">
        <v>0</v>
      </c>
      <c r="AD1417" s="231">
        <v>0</v>
      </c>
      <c r="AE1417" s="231">
        <v>0</v>
      </c>
      <c r="AF1417" s="211">
        <v>0</v>
      </c>
      <c r="AG1417" s="231">
        <v>458</v>
      </c>
      <c r="AH1417" s="211">
        <f t="shared" ref="AH1417:AH1420" si="454">8917.04*AG1417/I1417</f>
        <v>4804.1457710857549</v>
      </c>
      <c r="AI1417" s="231">
        <v>0</v>
      </c>
      <c r="AJ1417" s="231">
        <v>0</v>
      </c>
      <c r="AK1417" s="231">
        <v>0</v>
      </c>
      <c r="AL1417" s="232">
        <v>0</v>
      </c>
      <c r="AM1417" s="231">
        <v>0</v>
      </c>
      <c r="AN1417" s="231">
        <v>0</v>
      </c>
      <c r="AO1417" s="232">
        <v>0</v>
      </c>
      <c r="AP1417" s="231">
        <v>0</v>
      </c>
      <c r="AQ1417" s="123">
        <v>0</v>
      </c>
      <c r="AR1417" s="123">
        <v>0</v>
      </c>
      <c r="BC1417" s="233"/>
      <c r="BD1417" s="233"/>
      <c r="BE1417" s="233"/>
      <c r="CB1417" s="234"/>
      <c r="DE1417" s="235"/>
      <c r="DU1417" s="236"/>
    </row>
    <row r="1418" spans="1:125" s="123" customFormat="1" ht="36" customHeight="1">
      <c r="A1418" s="204">
        <v>1</v>
      </c>
      <c r="B1418" s="207">
        <f>SUBTOTAL(103,$A$1027:A1418)</f>
        <v>343</v>
      </c>
      <c r="C1418" s="228" t="s">
        <v>72</v>
      </c>
      <c r="D1418" s="199">
        <v>1980</v>
      </c>
      <c r="E1418" s="199"/>
      <c r="F1418" s="229" t="s">
        <v>262</v>
      </c>
      <c r="G1418" s="199">
        <v>2</v>
      </c>
      <c r="H1418" s="199" t="s">
        <v>306</v>
      </c>
      <c r="I1418" s="200">
        <v>970</v>
      </c>
      <c r="J1418" s="200">
        <v>970</v>
      </c>
      <c r="K1418" s="200">
        <v>826.90000000000009</v>
      </c>
      <c r="L1418" s="230">
        <v>68</v>
      </c>
      <c r="M1418" s="199" t="s">
        <v>260</v>
      </c>
      <c r="N1418" s="199" t="s">
        <v>261</v>
      </c>
      <c r="O1418" s="199" t="s">
        <v>263</v>
      </c>
      <c r="P1418" s="200">
        <v>8037687.6099999994</v>
      </c>
      <c r="Q1418" s="200">
        <v>0</v>
      </c>
      <c r="R1418" s="200">
        <v>0</v>
      </c>
      <c r="S1418" s="200">
        <f>P1418-Q1418-R1418</f>
        <v>8037687.6099999994</v>
      </c>
      <c r="T1418" s="203">
        <f t="shared" si="442"/>
        <v>8286.2758865979376</v>
      </c>
      <c r="U1418" s="203">
        <v>8641.2552577319602</v>
      </c>
      <c r="V1418" s="210">
        <v>8641.2552577319602</v>
      </c>
      <c r="W1418" s="210">
        <f t="shared" si="452"/>
        <v>8641.2552577319602</v>
      </c>
      <c r="X1418" s="210">
        <f t="shared" si="453"/>
        <v>354.97937113402259</v>
      </c>
      <c r="Y1418" s="205">
        <v>0</v>
      </c>
      <c r="Z1418" s="205">
        <v>0</v>
      </c>
      <c r="AA1418" s="231">
        <v>0</v>
      </c>
      <c r="AB1418" s="231">
        <v>0</v>
      </c>
      <c r="AC1418" s="231">
        <v>0</v>
      </c>
      <c r="AD1418" s="231">
        <v>0</v>
      </c>
      <c r="AE1418" s="231">
        <v>0</v>
      </c>
      <c r="AF1418" s="211">
        <v>0</v>
      </c>
      <c r="AG1418" s="231">
        <v>940</v>
      </c>
      <c r="AH1418" s="211">
        <f t="shared" si="454"/>
        <v>8641.2552577319602</v>
      </c>
      <c r="AI1418" s="231">
        <v>0</v>
      </c>
      <c r="AJ1418" s="231">
        <v>0</v>
      </c>
      <c r="AK1418" s="231">
        <v>0</v>
      </c>
      <c r="AL1418" s="232">
        <v>0</v>
      </c>
      <c r="AM1418" s="231">
        <v>0</v>
      </c>
      <c r="AN1418" s="231">
        <v>0</v>
      </c>
      <c r="AO1418" s="232">
        <v>0</v>
      </c>
      <c r="AP1418" s="231">
        <v>0</v>
      </c>
      <c r="AQ1418" s="123">
        <v>0</v>
      </c>
      <c r="AR1418" s="123">
        <v>0</v>
      </c>
      <c r="BC1418" s="233"/>
      <c r="BD1418" s="233"/>
      <c r="BE1418" s="233"/>
      <c r="CB1418" s="234"/>
      <c r="DE1418" s="235"/>
      <c r="DU1418" s="236"/>
    </row>
    <row r="1419" spans="1:125" s="123" customFormat="1" ht="36" customHeight="1">
      <c r="A1419" s="204">
        <v>1</v>
      </c>
      <c r="B1419" s="207">
        <f>SUBTOTAL(103,$A$1027:A1419)</f>
        <v>344</v>
      </c>
      <c r="C1419" s="228" t="s">
        <v>73</v>
      </c>
      <c r="D1419" s="199">
        <v>1969</v>
      </c>
      <c r="E1419" s="199"/>
      <c r="F1419" s="229" t="s">
        <v>262</v>
      </c>
      <c r="G1419" s="199">
        <v>2</v>
      </c>
      <c r="H1419" s="199" t="s">
        <v>297</v>
      </c>
      <c r="I1419" s="200">
        <v>730.6</v>
      </c>
      <c r="J1419" s="200">
        <v>700.68</v>
      </c>
      <c r="K1419" s="200">
        <v>496.82</v>
      </c>
      <c r="L1419" s="230">
        <v>34</v>
      </c>
      <c r="M1419" s="199" t="s">
        <v>260</v>
      </c>
      <c r="N1419" s="199" t="s">
        <v>261</v>
      </c>
      <c r="O1419" s="199" t="s">
        <v>263</v>
      </c>
      <c r="P1419" s="200">
        <v>5530538.5199999996</v>
      </c>
      <c r="Q1419" s="200">
        <v>0</v>
      </c>
      <c r="R1419" s="200">
        <v>0</v>
      </c>
      <c r="S1419" s="200">
        <f>P1419-Q1419-R1419</f>
        <v>5530538.5199999996</v>
      </c>
      <c r="T1419" s="203">
        <f t="shared" si="442"/>
        <v>7569.8583629893228</v>
      </c>
      <c r="U1419" s="203">
        <v>7882.0482233780449</v>
      </c>
      <c r="V1419" s="210">
        <v>7882.0482233780449</v>
      </c>
      <c r="W1419" s="210">
        <f t="shared" si="452"/>
        <v>7882.0482233780449</v>
      </c>
      <c r="X1419" s="210">
        <f t="shared" si="453"/>
        <v>312.18986038872208</v>
      </c>
      <c r="Y1419" s="205">
        <v>0</v>
      </c>
      <c r="Z1419" s="205">
        <v>0</v>
      </c>
      <c r="AA1419" s="231">
        <v>0</v>
      </c>
      <c r="AB1419" s="231">
        <v>0</v>
      </c>
      <c r="AC1419" s="231">
        <v>0</v>
      </c>
      <c r="AD1419" s="231">
        <v>0</v>
      </c>
      <c r="AE1419" s="231">
        <v>0</v>
      </c>
      <c r="AF1419" s="211">
        <v>0</v>
      </c>
      <c r="AG1419" s="231">
        <v>645.79999999999995</v>
      </c>
      <c r="AH1419" s="211">
        <f t="shared" si="454"/>
        <v>7882.0482233780449</v>
      </c>
      <c r="AI1419" s="231">
        <v>0</v>
      </c>
      <c r="AJ1419" s="231">
        <v>0</v>
      </c>
      <c r="AK1419" s="231">
        <v>0</v>
      </c>
      <c r="AL1419" s="232">
        <v>0</v>
      </c>
      <c r="AM1419" s="231">
        <v>0</v>
      </c>
      <c r="AN1419" s="231">
        <v>0</v>
      </c>
      <c r="AO1419" s="232">
        <v>0</v>
      </c>
      <c r="AP1419" s="231">
        <v>0</v>
      </c>
      <c r="AQ1419" s="123">
        <v>0</v>
      </c>
      <c r="AR1419" s="123">
        <v>0</v>
      </c>
      <c r="BC1419" s="233"/>
      <c r="BD1419" s="233"/>
      <c r="BE1419" s="233"/>
      <c r="CB1419" s="234"/>
      <c r="DE1419" s="235"/>
      <c r="DU1419" s="236"/>
    </row>
    <row r="1420" spans="1:125" s="204" customFormat="1" ht="36" customHeight="1">
      <c r="A1420" s="204">
        <v>1</v>
      </c>
      <c r="B1420" s="207">
        <f>SUBTOTAL(103,$A$1027:A1420)</f>
        <v>345</v>
      </c>
      <c r="C1420" s="197" t="s">
        <v>2225</v>
      </c>
      <c r="D1420" s="199">
        <v>1967</v>
      </c>
      <c r="E1420" s="199"/>
      <c r="F1420" s="208" t="s">
        <v>262</v>
      </c>
      <c r="G1420" s="199">
        <v>2</v>
      </c>
      <c r="H1420" s="199" t="s">
        <v>297</v>
      </c>
      <c r="I1420" s="203">
        <v>698.8</v>
      </c>
      <c r="J1420" s="203">
        <v>696.8</v>
      </c>
      <c r="K1420" s="203">
        <v>696.8</v>
      </c>
      <c r="L1420" s="209">
        <v>28</v>
      </c>
      <c r="M1420" s="199" t="s">
        <v>260</v>
      </c>
      <c r="N1420" s="199" t="s">
        <v>261</v>
      </c>
      <c r="O1420" s="202" t="s">
        <v>263</v>
      </c>
      <c r="P1420" s="203">
        <v>5676781.0200000005</v>
      </c>
      <c r="Q1420" s="203">
        <v>0</v>
      </c>
      <c r="R1420" s="203">
        <v>0</v>
      </c>
      <c r="S1420" s="203">
        <f>P1420-Q1420-R1420</f>
        <v>5676781.0200000005</v>
      </c>
      <c r="T1420" s="203">
        <f t="shared" si="442"/>
        <v>8123.6133657698929</v>
      </c>
      <c r="U1420" s="203">
        <v>8511.2559816828871</v>
      </c>
      <c r="V1420" s="210">
        <v>8511.2559816828871</v>
      </c>
      <c r="W1420" s="210">
        <f t="shared" si="452"/>
        <v>8511.2559816828871</v>
      </c>
      <c r="X1420" s="210">
        <f t="shared" si="453"/>
        <v>387.64261591299419</v>
      </c>
      <c r="Y1420" s="205">
        <v>0</v>
      </c>
      <c r="Z1420" s="205">
        <v>0</v>
      </c>
      <c r="AA1420" s="205">
        <v>0</v>
      </c>
      <c r="AB1420" s="205">
        <v>0</v>
      </c>
      <c r="AC1420" s="205">
        <v>0</v>
      </c>
      <c r="AD1420" s="205">
        <v>0</v>
      </c>
      <c r="AE1420" s="205">
        <v>0</v>
      </c>
      <c r="AF1420" s="211">
        <v>0</v>
      </c>
      <c r="AG1420" s="205">
        <v>667</v>
      </c>
      <c r="AH1420" s="211">
        <f t="shared" si="454"/>
        <v>8511.2559816828871</v>
      </c>
      <c r="AI1420" s="205">
        <v>0</v>
      </c>
      <c r="AJ1420" s="205">
        <v>0</v>
      </c>
      <c r="AK1420" s="205">
        <v>0</v>
      </c>
      <c r="AL1420" s="211">
        <v>0</v>
      </c>
      <c r="AM1420" s="205">
        <v>0</v>
      </c>
      <c r="AN1420" s="205">
        <v>0</v>
      </c>
      <c r="AO1420" s="211">
        <v>0</v>
      </c>
      <c r="AP1420" s="205">
        <v>0</v>
      </c>
      <c r="AQ1420" s="204">
        <v>0</v>
      </c>
      <c r="AR1420" s="204">
        <v>0</v>
      </c>
    </row>
    <row r="1421" spans="1:125" s="204" customFormat="1" ht="36" customHeight="1">
      <c r="A1421" s="204">
        <v>1</v>
      </c>
      <c r="B1421" s="207">
        <f>SUBTOTAL(103,$A$1027:A1421)</f>
        <v>346</v>
      </c>
      <c r="C1421" s="197" t="s">
        <v>1202</v>
      </c>
      <c r="D1421" s="199">
        <v>1974</v>
      </c>
      <c r="E1421" s="199"/>
      <c r="F1421" s="208" t="s">
        <v>305</v>
      </c>
      <c r="G1421" s="199">
        <v>5</v>
      </c>
      <c r="H1421" s="199" t="s">
        <v>345</v>
      </c>
      <c r="I1421" s="200">
        <v>3399.85</v>
      </c>
      <c r="J1421" s="200">
        <v>3399.85</v>
      </c>
      <c r="K1421" s="200">
        <v>2776.82</v>
      </c>
      <c r="L1421" s="209">
        <v>166</v>
      </c>
      <c r="M1421" s="199" t="s">
        <v>260</v>
      </c>
      <c r="N1421" s="199" t="s">
        <v>264</v>
      </c>
      <c r="O1421" s="202" t="s">
        <v>1259</v>
      </c>
      <c r="P1421" s="203">
        <v>4087052.6</v>
      </c>
      <c r="Q1421" s="203">
        <v>0</v>
      </c>
      <c r="R1421" s="203">
        <v>0</v>
      </c>
      <c r="S1421" s="203">
        <f>P1421-Q1421-R1421</f>
        <v>4087052.6</v>
      </c>
      <c r="T1421" s="203">
        <f t="shared" si="442"/>
        <v>1202.1273291468742</v>
      </c>
      <c r="U1421" s="203">
        <v>6624.3639085547884</v>
      </c>
      <c r="V1421" s="210">
        <v>6624.3639085547884</v>
      </c>
      <c r="W1421" s="210">
        <f t="shared" si="452"/>
        <v>6624.3639085547884</v>
      </c>
      <c r="X1421" s="210">
        <f t="shared" si="453"/>
        <v>5422.2365794079142</v>
      </c>
      <c r="Y1421" s="205">
        <v>0</v>
      </c>
      <c r="Z1421" s="205">
        <v>0</v>
      </c>
      <c r="AA1421" s="205">
        <v>0</v>
      </c>
      <c r="AB1421" s="205">
        <v>0</v>
      </c>
      <c r="AC1421" s="205">
        <v>0</v>
      </c>
      <c r="AD1421" s="205">
        <v>0</v>
      </c>
      <c r="AE1421" s="205">
        <v>0</v>
      </c>
      <c r="AF1421" s="211">
        <v>0</v>
      </c>
      <c r="AG1421" s="205">
        <v>0</v>
      </c>
      <c r="AH1421" s="205">
        <v>0</v>
      </c>
      <c r="AI1421" s="205">
        <v>0</v>
      </c>
      <c r="AJ1421" s="205">
        <v>0</v>
      </c>
      <c r="AK1421" s="205">
        <v>2886.45</v>
      </c>
      <c r="AL1421" s="211">
        <f>7802.61*AK1421/I1421</f>
        <v>6624.3639085547884</v>
      </c>
      <c r="AM1421" s="205">
        <v>0</v>
      </c>
      <c r="AN1421" s="205">
        <v>0</v>
      </c>
      <c r="AO1421" s="211">
        <v>0</v>
      </c>
      <c r="AP1421" s="205">
        <v>0</v>
      </c>
      <c r="AQ1421" s="204">
        <v>0</v>
      </c>
      <c r="AR1421" s="204">
        <v>0</v>
      </c>
    </row>
    <row r="1422" spans="1:125" s="204" customFormat="1" ht="36" customHeight="1">
      <c r="B1422" s="197" t="s">
        <v>809</v>
      </c>
      <c r="C1422" s="197"/>
      <c r="D1422" s="199" t="s">
        <v>857</v>
      </c>
      <c r="E1422" s="199" t="s">
        <v>857</v>
      </c>
      <c r="F1422" s="199" t="s">
        <v>857</v>
      </c>
      <c r="G1422" s="199" t="s">
        <v>857</v>
      </c>
      <c r="H1422" s="199" t="s">
        <v>857</v>
      </c>
      <c r="I1422" s="200">
        <f>SUM(I1423:I1425)</f>
        <v>17393.940000000002</v>
      </c>
      <c r="J1422" s="200">
        <f>SUM(J1423:J1425)</f>
        <v>15026.380000000001</v>
      </c>
      <c r="K1422" s="200">
        <f>SUM(K1423:K1425)</f>
        <v>11612.630000000001</v>
      </c>
      <c r="L1422" s="201">
        <f>SUM(L1423:L1425)</f>
        <v>637</v>
      </c>
      <c r="M1422" s="199" t="s">
        <v>857</v>
      </c>
      <c r="N1422" s="199" t="s">
        <v>857</v>
      </c>
      <c r="O1422" s="202" t="s">
        <v>857</v>
      </c>
      <c r="P1422" s="203">
        <v>36025311.909999996</v>
      </c>
      <c r="Q1422" s="203">
        <f>SUM(Q1423:Q1425)</f>
        <v>0</v>
      </c>
      <c r="R1422" s="203">
        <f>SUM(R1423:R1425)</f>
        <v>0</v>
      </c>
      <c r="S1422" s="203">
        <f>SUM(S1423:S1425)</f>
        <v>36025311.909999996</v>
      </c>
      <c r="T1422" s="203">
        <f t="shared" si="442"/>
        <v>2071.1415533225936</v>
      </c>
      <c r="U1422" s="203">
        <f>MAX(U1423:U1425)</f>
        <v>2350.3963874161664</v>
      </c>
      <c r="W1422" s="217"/>
      <c r="Y1422" s="205">
        <v>0</v>
      </c>
      <c r="Z1422" s="205">
        <v>0</v>
      </c>
      <c r="AA1422" s="205">
        <v>0</v>
      </c>
      <c r="AB1422" s="205">
        <v>0</v>
      </c>
      <c r="AC1422" s="205">
        <v>0</v>
      </c>
      <c r="AD1422" s="205">
        <v>0</v>
      </c>
      <c r="AE1422" s="205">
        <v>0</v>
      </c>
      <c r="AF1422" s="205">
        <v>0</v>
      </c>
      <c r="AG1422" s="205">
        <v>4227</v>
      </c>
      <c r="AH1422" s="205">
        <v>35438443.5</v>
      </c>
      <c r="AI1422" s="205">
        <v>0</v>
      </c>
      <c r="AJ1422" s="205">
        <v>0</v>
      </c>
      <c r="AK1422" s="205">
        <v>0</v>
      </c>
      <c r="AL1422" s="205">
        <v>0</v>
      </c>
      <c r="AM1422" s="205">
        <v>0</v>
      </c>
      <c r="AN1422" s="205">
        <v>0</v>
      </c>
      <c r="AO1422" s="205">
        <v>0</v>
      </c>
      <c r="AP1422" s="205">
        <v>0</v>
      </c>
      <c r="AQ1422" s="204">
        <v>0</v>
      </c>
      <c r="AR1422" s="204">
        <v>0</v>
      </c>
    </row>
    <row r="1423" spans="1:125" s="123" customFormat="1" ht="36" customHeight="1">
      <c r="A1423" s="204">
        <v>1</v>
      </c>
      <c r="B1423" s="207">
        <f>SUBTOTAL(103,$A$1027:A1423)</f>
        <v>347</v>
      </c>
      <c r="C1423" s="228" t="s">
        <v>1517</v>
      </c>
      <c r="D1423" s="199">
        <v>1979</v>
      </c>
      <c r="E1423" s="199"/>
      <c r="F1423" s="229" t="s">
        <v>1527</v>
      </c>
      <c r="G1423" s="199">
        <v>5</v>
      </c>
      <c r="H1423" s="199" t="s">
        <v>364</v>
      </c>
      <c r="I1423" s="200">
        <v>5523</v>
      </c>
      <c r="J1423" s="200">
        <v>4570.6000000000004</v>
      </c>
      <c r="K1423" s="200">
        <v>2967.3500000000004</v>
      </c>
      <c r="L1423" s="230">
        <v>208</v>
      </c>
      <c r="M1423" s="199" t="s">
        <v>260</v>
      </c>
      <c r="N1423" s="199" t="s">
        <v>264</v>
      </c>
      <c r="O1423" s="199" t="s">
        <v>1479</v>
      </c>
      <c r="P1423" s="200">
        <v>11945059.15</v>
      </c>
      <c r="Q1423" s="200">
        <v>0</v>
      </c>
      <c r="R1423" s="200">
        <v>0</v>
      </c>
      <c r="S1423" s="200">
        <f>P1423-Q1423-R1423</f>
        <v>11945059.15</v>
      </c>
      <c r="T1423" s="203">
        <f t="shared" si="442"/>
        <v>2162.784564548253</v>
      </c>
      <c r="U1423" s="203">
        <v>2162.784564548253</v>
      </c>
      <c r="V1423" s="210">
        <f>W1423</f>
        <v>2131.1774035850085</v>
      </c>
      <c r="W1423" s="210">
        <f t="shared" ref="W1423:W1425" si="455">Y1423+Z1423+AA1423+AB1423+AC1423+AF1423+AH1423+AJ1423+AL1423+AN1423+AO1423+AP1423+AQ1423+AR1423</f>
        <v>2131.1774035850085</v>
      </c>
      <c r="X1423" s="210">
        <f t="shared" ref="X1423:X1425" si="456">U1423-T1423</f>
        <v>0</v>
      </c>
      <c r="Y1423" s="205">
        <v>0</v>
      </c>
      <c r="Z1423" s="205">
        <v>0</v>
      </c>
      <c r="AA1423" s="231">
        <v>0</v>
      </c>
      <c r="AB1423" s="231">
        <v>0</v>
      </c>
      <c r="AC1423" s="231">
        <v>0</v>
      </c>
      <c r="AD1423" s="231">
        <v>0</v>
      </c>
      <c r="AE1423" s="231">
        <v>0</v>
      </c>
      <c r="AF1423" s="211">
        <v>0</v>
      </c>
      <c r="AG1423" s="231">
        <v>1320</v>
      </c>
      <c r="AH1423" s="211">
        <f t="shared" ref="AH1423:AH1425" si="457">8917.04*AG1423/I1423</f>
        <v>2131.1774035850085</v>
      </c>
      <c r="AI1423" s="231">
        <v>0</v>
      </c>
      <c r="AJ1423" s="231">
        <v>0</v>
      </c>
      <c r="AK1423" s="231">
        <v>0</v>
      </c>
      <c r="AL1423" s="232">
        <v>0</v>
      </c>
      <c r="AM1423" s="231">
        <v>0</v>
      </c>
      <c r="AN1423" s="231">
        <v>0</v>
      </c>
      <c r="AO1423" s="232">
        <v>0</v>
      </c>
      <c r="AP1423" s="231">
        <v>0</v>
      </c>
      <c r="AQ1423" s="123">
        <v>0</v>
      </c>
      <c r="AR1423" s="123">
        <v>0</v>
      </c>
      <c r="BC1423" s="233"/>
      <c r="BD1423" s="233"/>
      <c r="BE1423" s="233"/>
      <c r="CB1423" s="234"/>
      <c r="DE1423" s="235"/>
      <c r="DU1423" s="236"/>
    </row>
    <row r="1424" spans="1:125" s="204" customFormat="1" ht="36" customHeight="1">
      <c r="A1424" s="204">
        <v>1</v>
      </c>
      <c r="B1424" s="207">
        <f>SUBTOTAL(103,$A$1027:A1424)</f>
        <v>348</v>
      </c>
      <c r="C1424" s="197" t="s">
        <v>41</v>
      </c>
      <c r="D1424" s="199">
        <v>1974</v>
      </c>
      <c r="E1424" s="199"/>
      <c r="F1424" s="208" t="s">
        <v>262</v>
      </c>
      <c r="G1424" s="199">
        <v>5</v>
      </c>
      <c r="H1424" s="199" t="s">
        <v>364</v>
      </c>
      <c r="I1424" s="200">
        <v>5979.1</v>
      </c>
      <c r="J1424" s="200">
        <v>4563.9399999999996</v>
      </c>
      <c r="K1424" s="200">
        <v>4563.9399999999996</v>
      </c>
      <c r="L1424" s="209">
        <v>217</v>
      </c>
      <c r="M1424" s="199" t="s">
        <v>260</v>
      </c>
      <c r="N1424" s="199" t="s">
        <v>264</v>
      </c>
      <c r="O1424" s="202" t="s">
        <v>265</v>
      </c>
      <c r="P1424" s="203">
        <v>13117048</v>
      </c>
      <c r="Q1424" s="203">
        <v>0</v>
      </c>
      <c r="R1424" s="203">
        <v>0</v>
      </c>
      <c r="S1424" s="203">
        <f>P1424-Q1424-R1424</f>
        <v>13117048</v>
      </c>
      <c r="T1424" s="203">
        <f>P1424/I1424</f>
        <v>2193.8164606713385</v>
      </c>
      <c r="U1424" s="203">
        <v>2350.3963874161664</v>
      </c>
      <c r="V1424" s="210">
        <v>2350.3963874161664</v>
      </c>
      <c r="W1424" s="210">
        <f t="shared" si="455"/>
        <v>2350.3963874161664</v>
      </c>
      <c r="X1424" s="210">
        <f t="shared" si="456"/>
        <v>156.57992674482784</v>
      </c>
      <c r="Y1424" s="205">
        <v>0</v>
      </c>
      <c r="Z1424" s="205">
        <v>0</v>
      </c>
      <c r="AA1424" s="205">
        <v>0</v>
      </c>
      <c r="AB1424" s="205">
        <v>0</v>
      </c>
      <c r="AC1424" s="205">
        <v>0</v>
      </c>
      <c r="AD1424" s="205">
        <v>0</v>
      </c>
      <c r="AE1424" s="205">
        <v>0</v>
      </c>
      <c r="AF1424" s="211">
        <v>0</v>
      </c>
      <c r="AG1424" s="205">
        <v>1576</v>
      </c>
      <c r="AH1424" s="211">
        <f t="shared" si="457"/>
        <v>2350.3963874161664</v>
      </c>
      <c r="AI1424" s="205">
        <v>0</v>
      </c>
      <c r="AJ1424" s="205">
        <v>0</v>
      </c>
      <c r="AK1424" s="205">
        <v>0</v>
      </c>
      <c r="AL1424" s="211">
        <v>0</v>
      </c>
      <c r="AM1424" s="205">
        <v>0</v>
      </c>
      <c r="AN1424" s="205">
        <v>0</v>
      </c>
      <c r="AO1424" s="211">
        <v>0</v>
      </c>
      <c r="AP1424" s="205">
        <v>0</v>
      </c>
      <c r="AQ1424" s="204">
        <v>0</v>
      </c>
      <c r="AR1424" s="204">
        <v>0</v>
      </c>
    </row>
    <row r="1425" spans="1:125" s="204" customFormat="1" ht="36" customHeight="1">
      <c r="A1425" s="204">
        <v>1</v>
      </c>
      <c r="B1425" s="207">
        <f>SUBTOTAL(103,$A$1027:A1425)</f>
        <v>349</v>
      </c>
      <c r="C1425" s="197" t="s">
        <v>1503</v>
      </c>
      <c r="D1425" s="199">
        <v>1971</v>
      </c>
      <c r="E1425" s="199"/>
      <c r="F1425" s="208" t="s">
        <v>262</v>
      </c>
      <c r="G1425" s="199">
        <v>5</v>
      </c>
      <c r="H1425" s="199" t="s">
        <v>364</v>
      </c>
      <c r="I1425" s="203">
        <v>5891.84</v>
      </c>
      <c r="J1425" s="203">
        <v>5891.84</v>
      </c>
      <c r="K1425" s="203">
        <v>4081.34</v>
      </c>
      <c r="L1425" s="209">
        <v>212</v>
      </c>
      <c r="M1425" s="199" t="s">
        <v>260</v>
      </c>
      <c r="N1425" s="199" t="s">
        <v>264</v>
      </c>
      <c r="O1425" s="202" t="s">
        <v>1258</v>
      </c>
      <c r="P1425" s="203">
        <v>10963204.76</v>
      </c>
      <c r="Q1425" s="203">
        <v>0</v>
      </c>
      <c r="R1425" s="203">
        <v>0</v>
      </c>
      <c r="S1425" s="203">
        <f>P1425-R1425-Q1425</f>
        <v>10963204.76</v>
      </c>
      <c r="T1425" s="203">
        <f t="shared" si="442"/>
        <v>1860.7438015967846</v>
      </c>
      <c r="U1425" s="203">
        <v>2014.4098006734741</v>
      </c>
      <c r="V1425" s="210">
        <v>2014.4098006734741</v>
      </c>
      <c r="W1425" s="210">
        <f t="shared" si="455"/>
        <v>2014.4098006734741</v>
      </c>
      <c r="X1425" s="210">
        <f t="shared" si="456"/>
        <v>153.66599907668956</v>
      </c>
      <c r="Y1425" s="205">
        <v>0</v>
      </c>
      <c r="Z1425" s="205">
        <v>0</v>
      </c>
      <c r="AA1425" s="205">
        <v>0</v>
      </c>
      <c r="AB1425" s="205">
        <v>0</v>
      </c>
      <c r="AC1425" s="205">
        <v>0</v>
      </c>
      <c r="AD1425" s="205">
        <v>0</v>
      </c>
      <c r="AE1425" s="205">
        <v>0</v>
      </c>
      <c r="AF1425" s="211">
        <v>0</v>
      </c>
      <c r="AG1425" s="205">
        <v>1331</v>
      </c>
      <c r="AH1425" s="211">
        <f t="shared" si="457"/>
        <v>2014.4098006734741</v>
      </c>
      <c r="AI1425" s="205">
        <v>0</v>
      </c>
      <c r="AJ1425" s="205">
        <v>0</v>
      </c>
      <c r="AK1425" s="205">
        <v>0</v>
      </c>
      <c r="AL1425" s="211">
        <v>0</v>
      </c>
      <c r="AM1425" s="205">
        <v>0</v>
      </c>
      <c r="AN1425" s="205">
        <v>0</v>
      </c>
      <c r="AO1425" s="211">
        <v>0</v>
      </c>
      <c r="AP1425" s="205">
        <v>0</v>
      </c>
      <c r="AQ1425" s="204">
        <v>0</v>
      </c>
      <c r="AR1425" s="204">
        <v>0</v>
      </c>
    </row>
    <row r="1426" spans="1:125" s="204" customFormat="1" ht="36" customHeight="1">
      <c r="B1426" s="197" t="s">
        <v>814</v>
      </c>
      <c r="C1426" s="212"/>
      <c r="D1426" s="199" t="s">
        <v>857</v>
      </c>
      <c r="E1426" s="199" t="s">
        <v>857</v>
      </c>
      <c r="F1426" s="199" t="s">
        <v>857</v>
      </c>
      <c r="G1426" s="199" t="s">
        <v>857</v>
      </c>
      <c r="H1426" s="199" t="s">
        <v>857</v>
      </c>
      <c r="I1426" s="200">
        <f>SUM(I1427:I1428)</f>
        <v>1668.4</v>
      </c>
      <c r="J1426" s="200">
        <f>SUM(J1427:J1428)</f>
        <v>1432.1</v>
      </c>
      <c r="K1426" s="200">
        <f>SUM(K1427:K1428)</f>
        <v>1268.7</v>
      </c>
      <c r="L1426" s="201">
        <f>SUM(L1427:L1428)</f>
        <v>69</v>
      </c>
      <c r="M1426" s="199" t="s">
        <v>857</v>
      </c>
      <c r="N1426" s="199" t="s">
        <v>857</v>
      </c>
      <c r="O1426" s="202" t="s">
        <v>857</v>
      </c>
      <c r="P1426" s="203">
        <v>10330100.359999999</v>
      </c>
      <c r="Q1426" s="203">
        <f>SUM(Q1427:Q1428)</f>
        <v>0</v>
      </c>
      <c r="R1426" s="203">
        <f>SUM(R1427:R1428)</f>
        <v>0</v>
      </c>
      <c r="S1426" s="203">
        <f>SUM(S1427:S1428)</f>
        <v>10330100.359999999</v>
      </c>
      <c r="T1426" s="203">
        <f t="shared" si="442"/>
        <v>6191.6209302325578</v>
      </c>
      <c r="U1426" s="203">
        <f>MAX(U1427:U1428)</f>
        <v>8320.2754182754179</v>
      </c>
      <c r="W1426" s="217"/>
      <c r="Y1426" s="205">
        <v>0</v>
      </c>
      <c r="Z1426" s="205">
        <v>0</v>
      </c>
      <c r="AA1426" s="205">
        <v>0</v>
      </c>
      <c r="AB1426" s="205">
        <v>0</v>
      </c>
      <c r="AC1426" s="205">
        <v>0</v>
      </c>
      <c r="AD1426" s="205">
        <v>0</v>
      </c>
      <c r="AE1426" s="205">
        <v>0</v>
      </c>
      <c r="AF1426" s="205">
        <v>0</v>
      </c>
      <c r="AG1426" s="205">
        <v>1505</v>
      </c>
      <c r="AH1426" s="205">
        <v>10064138.289999999</v>
      </c>
      <c r="AI1426" s="205">
        <v>0</v>
      </c>
      <c r="AJ1426" s="205">
        <v>0</v>
      </c>
      <c r="AK1426" s="205">
        <v>0</v>
      </c>
      <c r="AL1426" s="205">
        <v>0</v>
      </c>
      <c r="AM1426" s="205">
        <v>0</v>
      </c>
      <c r="AN1426" s="205">
        <v>0</v>
      </c>
      <c r="AO1426" s="205">
        <v>0</v>
      </c>
      <c r="AP1426" s="205">
        <v>0</v>
      </c>
      <c r="AQ1426" s="204">
        <v>0</v>
      </c>
      <c r="AR1426" s="204">
        <v>0</v>
      </c>
    </row>
    <row r="1427" spans="1:125" s="123" customFormat="1" ht="36" customHeight="1">
      <c r="A1427" s="204">
        <v>1</v>
      </c>
      <c r="B1427" s="207">
        <f>SUBTOTAL(103,$A$1027:A1427)</f>
        <v>350</v>
      </c>
      <c r="C1427" s="228" t="s">
        <v>221</v>
      </c>
      <c r="D1427" s="199">
        <v>1994</v>
      </c>
      <c r="E1427" s="199"/>
      <c r="F1427" s="229" t="s">
        <v>262</v>
      </c>
      <c r="G1427" s="199">
        <v>2</v>
      </c>
      <c r="H1427" s="199" t="s">
        <v>306</v>
      </c>
      <c r="I1427" s="200">
        <v>1046.8</v>
      </c>
      <c r="J1427" s="200">
        <v>929.5</v>
      </c>
      <c r="K1427" s="200">
        <v>929.5</v>
      </c>
      <c r="L1427" s="230">
        <v>44</v>
      </c>
      <c r="M1427" s="199" t="s">
        <v>260</v>
      </c>
      <c r="N1427" s="199" t="s">
        <v>264</v>
      </c>
      <c r="O1427" s="199" t="s">
        <v>672</v>
      </c>
      <c r="P1427" s="200">
        <v>7915422.6499999994</v>
      </c>
      <c r="Q1427" s="200">
        <v>0</v>
      </c>
      <c r="R1427" s="200">
        <v>0</v>
      </c>
      <c r="S1427" s="200">
        <f>P1427-Q1427-R1427</f>
        <v>7915422.6499999994</v>
      </c>
      <c r="T1427" s="203">
        <f t="shared" si="442"/>
        <v>7561.5424627435996</v>
      </c>
      <c r="U1427" s="203">
        <v>7879.5013374092487</v>
      </c>
      <c r="V1427" s="210">
        <v>7879.5013374092487</v>
      </c>
      <c r="W1427" s="210">
        <f t="shared" ref="W1427:W1428" si="458">Y1427+Z1427+AA1427+AB1427+AC1427+AF1427+AH1427+AJ1427+AL1427+AN1427+AO1427+AP1427+AQ1427+AR1427</f>
        <v>7879.5013374092487</v>
      </c>
      <c r="X1427" s="210">
        <f t="shared" ref="X1427:X1428" si="459">U1427-T1427</f>
        <v>317.95887466564909</v>
      </c>
      <c r="Y1427" s="205">
        <v>0</v>
      </c>
      <c r="Z1427" s="205">
        <v>0</v>
      </c>
      <c r="AA1427" s="231">
        <v>0</v>
      </c>
      <c r="AB1427" s="231">
        <v>0</v>
      </c>
      <c r="AC1427" s="231">
        <v>0</v>
      </c>
      <c r="AD1427" s="231">
        <v>0</v>
      </c>
      <c r="AE1427" s="231">
        <v>0</v>
      </c>
      <c r="AF1427" s="211">
        <v>0</v>
      </c>
      <c r="AG1427" s="231">
        <v>925</v>
      </c>
      <c r="AH1427" s="211">
        <f t="shared" ref="AH1427:AH1428" si="460">8917.04*AG1427/I1427</f>
        <v>7879.5013374092487</v>
      </c>
      <c r="AI1427" s="231">
        <v>0</v>
      </c>
      <c r="AJ1427" s="231">
        <v>0</v>
      </c>
      <c r="AK1427" s="231">
        <v>0</v>
      </c>
      <c r="AL1427" s="232">
        <v>0</v>
      </c>
      <c r="AM1427" s="231">
        <v>0</v>
      </c>
      <c r="AN1427" s="231">
        <v>0</v>
      </c>
      <c r="AO1427" s="232">
        <v>0</v>
      </c>
      <c r="AP1427" s="231">
        <v>0</v>
      </c>
      <c r="AQ1427" s="123">
        <v>0</v>
      </c>
      <c r="AR1427" s="123">
        <v>0</v>
      </c>
      <c r="BC1427" s="233"/>
      <c r="BD1427" s="233"/>
      <c r="BE1427" s="233"/>
      <c r="CB1427" s="234"/>
      <c r="DE1427" s="235"/>
      <c r="DU1427" s="236"/>
    </row>
    <row r="1428" spans="1:125" s="204" customFormat="1" ht="36" customHeight="1">
      <c r="A1428" s="204">
        <v>1</v>
      </c>
      <c r="B1428" s="207">
        <f>SUBTOTAL(103,$A$1027:A1428)</f>
        <v>351</v>
      </c>
      <c r="C1428" s="197" t="s">
        <v>1844</v>
      </c>
      <c r="D1428" s="199">
        <v>1987</v>
      </c>
      <c r="E1428" s="199"/>
      <c r="F1428" s="208" t="s">
        <v>262</v>
      </c>
      <c r="G1428" s="199">
        <v>2</v>
      </c>
      <c r="H1428" s="199" t="s">
        <v>297</v>
      </c>
      <c r="I1428" s="200">
        <v>621.6</v>
      </c>
      <c r="J1428" s="200">
        <v>502.6</v>
      </c>
      <c r="K1428" s="200">
        <v>339.2</v>
      </c>
      <c r="L1428" s="209">
        <v>25</v>
      </c>
      <c r="M1428" s="199" t="s">
        <v>260</v>
      </c>
      <c r="N1428" s="199" t="s">
        <v>261</v>
      </c>
      <c r="O1428" s="202" t="s">
        <v>263</v>
      </c>
      <c r="P1428" s="203">
        <v>2414677.71</v>
      </c>
      <c r="Q1428" s="203">
        <v>0</v>
      </c>
      <c r="R1428" s="203">
        <v>0</v>
      </c>
      <c r="S1428" s="203">
        <f>P1428-Q1428-R1428</f>
        <v>2414677.71</v>
      </c>
      <c r="T1428" s="203">
        <f t="shared" si="442"/>
        <v>3884.6166505791502</v>
      </c>
      <c r="U1428" s="203">
        <v>8320.2754182754179</v>
      </c>
      <c r="V1428" s="210">
        <v>8320.2754182754179</v>
      </c>
      <c r="W1428" s="210">
        <f t="shared" si="458"/>
        <v>8320.2754182754179</v>
      </c>
      <c r="X1428" s="210">
        <f t="shared" si="459"/>
        <v>4435.6587676962681</v>
      </c>
      <c r="Y1428" s="205">
        <v>0</v>
      </c>
      <c r="Z1428" s="205">
        <v>0</v>
      </c>
      <c r="AA1428" s="205">
        <v>0</v>
      </c>
      <c r="AB1428" s="205">
        <v>0</v>
      </c>
      <c r="AC1428" s="205">
        <v>0</v>
      </c>
      <c r="AD1428" s="205">
        <v>0</v>
      </c>
      <c r="AE1428" s="205">
        <v>0</v>
      </c>
      <c r="AF1428" s="211">
        <v>0</v>
      </c>
      <c r="AG1428" s="205">
        <v>580</v>
      </c>
      <c r="AH1428" s="211">
        <f t="shared" si="460"/>
        <v>8320.2754182754179</v>
      </c>
      <c r="AI1428" s="205">
        <v>0</v>
      </c>
      <c r="AJ1428" s="205">
        <v>0</v>
      </c>
      <c r="AK1428" s="205">
        <v>0</v>
      </c>
      <c r="AL1428" s="211">
        <v>0</v>
      </c>
      <c r="AM1428" s="205">
        <v>0</v>
      </c>
      <c r="AN1428" s="205">
        <v>0</v>
      </c>
      <c r="AO1428" s="211">
        <v>0</v>
      </c>
      <c r="AP1428" s="205">
        <v>0</v>
      </c>
      <c r="AQ1428" s="204">
        <v>0</v>
      </c>
      <c r="AR1428" s="204">
        <v>0</v>
      </c>
    </row>
    <row r="1429" spans="1:125" s="204" customFormat="1" ht="36" customHeight="1">
      <c r="B1429" s="197" t="s">
        <v>816</v>
      </c>
      <c r="C1429" s="212"/>
      <c r="D1429" s="199" t="s">
        <v>857</v>
      </c>
      <c r="E1429" s="199" t="s">
        <v>857</v>
      </c>
      <c r="F1429" s="199" t="s">
        <v>857</v>
      </c>
      <c r="G1429" s="199" t="s">
        <v>857</v>
      </c>
      <c r="H1429" s="199" t="s">
        <v>857</v>
      </c>
      <c r="I1429" s="200">
        <f>SUM(I1430)</f>
        <v>545.34</v>
      </c>
      <c r="J1429" s="200">
        <f>SUM(J1430)</f>
        <v>316.54000000000002</v>
      </c>
      <c r="K1429" s="200">
        <f>SUM(K1430)</f>
        <v>204.04</v>
      </c>
      <c r="L1429" s="201">
        <f>SUM(L1430)</f>
        <v>21</v>
      </c>
      <c r="M1429" s="199" t="s">
        <v>857</v>
      </c>
      <c r="N1429" s="199" t="s">
        <v>857</v>
      </c>
      <c r="O1429" s="202" t="s">
        <v>857</v>
      </c>
      <c r="P1429" s="203">
        <v>1796001.35</v>
      </c>
      <c r="Q1429" s="203">
        <f>SUM(Q1430)</f>
        <v>0</v>
      </c>
      <c r="R1429" s="203">
        <f>SUM(R1430)</f>
        <v>0</v>
      </c>
      <c r="S1429" s="203">
        <f>SUM(S1430)</f>
        <v>1796001.35</v>
      </c>
      <c r="T1429" s="203">
        <f>P1429/I1429</f>
        <v>3293.3607474236255</v>
      </c>
      <c r="U1429" s="203">
        <f>MAX(U1430:U1431)</f>
        <v>5715.8621344482344</v>
      </c>
      <c r="W1429" s="217"/>
      <c r="Y1429" s="205">
        <v>0</v>
      </c>
      <c r="Z1429" s="205">
        <v>0</v>
      </c>
      <c r="AA1429" s="205">
        <v>0</v>
      </c>
      <c r="AB1429" s="205">
        <v>0</v>
      </c>
      <c r="AC1429" s="205">
        <v>367412.22</v>
      </c>
      <c r="AD1429" s="205">
        <v>0</v>
      </c>
      <c r="AE1429" s="205">
        <v>0</v>
      </c>
      <c r="AF1429" s="205">
        <v>0</v>
      </c>
      <c r="AG1429" s="205">
        <v>300</v>
      </c>
      <c r="AH1429" s="205">
        <v>1309475.0900000001</v>
      </c>
      <c r="AI1429" s="205">
        <v>0</v>
      </c>
      <c r="AJ1429" s="205">
        <v>0</v>
      </c>
      <c r="AK1429" s="205">
        <v>0</v>
      </c>
      <c r="AL1429" s="205">
        <v>0</v>
      </c>
      <c r="AM1429" s="205">
        <v>0</v>
      </c>
      <c r="AN1429" s="205">
        <v>0</v>
      </c>
      <c r="AO1429" s="205">
        <v>0</v>
      </c>
      <c r="AP1429" s="205">
        <v>0</v>
      </c>
      <c r="AQ1429" s="204">
        <v>0</v>
      </c>
      <c r="AR1429" s="204">
        <v>0</v>
      </c>
    </row>
    <row r="1430" spans="1:125" s="204" customFormat="1" ht="36" customHeight="1">
      <c r="A1430" s="204">
        <v>1</v>
      </c>
      <c r="B1430" s="207">
        <f>SUBTOTAL(103,$A$1027:A1430)</f>
        <v>352</v>
      </c>
      <c r="C1430" s="197" t="s">
        <v>148</v>
      </c>
      <c r="D1430" s="199">
        <v>1968</v>
      </c>
      <c r="E1430" s="199"/>
      <c r="F1430" s="208" t="s">
        <v>262</v>
      </c>
      <c r="G1430" s="199">
        <v>2</v>
      </c>
      <c r="H1430" s="199" t="s">
        <v>298</v>
      </c>
      <c r="I1430" s="200">
        <v>545.34</v>
      </c>
      <c r="J1430" s="200">
        <v>316.54000000000002</v>
      </c>
      <c r="K1430" s="200">
        <v>204.04</v>
      </c>
      <c r="L1430" s="209">
        <v>21</v>
      </c>
      <c r="M1430" s="199" t="s">
        <v>260</v>
      </c>
      <c r="N1430" s="199" t="s">
        <v>264</v>
      </c>
      <c r="O1430" s="202" t="s">
        <v>959</v>
      </c>
      <c r="P1430" s="203">
        <v>1796001.35</v>
      </c>
      <c r="Q1430" s="203">
        <v>0</v>
      </c>
      <c r="R1430" s="203">
        <v>0</v>
      </c>
      <c r="S1430" s="203">
        <f>P1430-Q1430-R1430</f>
        <v>1796001.35</v>
      </c>
      <c r="T1430" s="203">
        <f>P1430/I1430</f>
        <v>3293.3607474236255</v>
      </c>
      <c r="U1430" s="203">
        <v>5715.8621344482344</v>
      </c>
      <c r="V1430" s="210">
        <v>5715.8621344482344</v>
      </c>
      <c r="W1430" s="210">
        <f>Y1430+Z1430+AA1430+AB1430+AC1430+AF1430+AH1430+AJ1430+AL1430+AN1430+AO1430+AP1430+AQ1430+AR1430</f>
        <v>5715.8621344482344</v>
      </c>
      <c r="X1430" s="210">
        <f>U1430-T1430</f>
        <v>2422.5013870246089</v>
      </c>
      <c r="Y1430" s="205">
        <v>0</v>
      </c>
      <c r="Z1430" s="205">
        <v>0</v>
      </c>
      <c r="AA1430" s="205">
        <v>0</v>
      </c>
      <c r="AB1430" s="205">
        <v>0</v>
      </c>
      <c r="AC1430" s="205">
        <v>810.46</v>
      </c>
      <c r="AD1430" s="205">
        <v>0</v>
      </c>
      <c r="AE1430" s="205">
        <v>0</v>
      </c>
      <c r="AF1430" s="211">
        <v>0</v>
      </c>
      <c r="AG1430" s="205">
        <v>300</v>
      </c>
      <c r="AH1430" s="211">
        <f>8917.04*AG1430/I1430</f>
        <v>4905.4021344482344</v>
      </c>
      <c r="AI1430" s="205">
        <v>0</v>
      </c>
      <c r="AJ1430" s="205">
        <v>0</v>
      </c>
      <c r="AK1430" s="205">
        <v>0</v>
      </c>
      <c r="AL1430" s="211">
        <v>0</v>
      </c>
      <c r="AM1430" s="205">
        <v>0</v>
      </c>
      <c r="AN1430" s="205">
        <v>0</v>
      </c>
      <c r="AO1430" s="211">
        <v>0</v>
      </c>
      <c r="AP1430" s="205">
        <v>0</v>
      </c>
      <c r="AQ1430" s="204">
        <v>0</v>
      </c>
      <c r="AR1430" s="204">
        <v>0</v>
      </c>
    </row>
    <row r="1431" spans="1:125" s="204" customFormat="1" ht="36" customHeight="1">
      <c r="B1431" s="197" t="s">
        <v>845</v>
      </c>
      <c r="C1431" s="197"/>
      <c r="D1431" s="199" t="s">
        <v>857</v>
      </c>
      <c r="E1431" s="199" t="s">
        <v>857</v>
      </c>
      <c r="F1431" s="199" t="s">
        <v>857</v>
      </c>
      <c r="G1431" s="199" t="s">
        <v>857</v>
      </c>
      <c r="H1431" s="199" t="s">
        <v>857</v>
      </c>
      <c r="I1431" s="200">
        <f>SUM(I1432:I1434)</f>
        <v>4008.84</v>
      </c>
      <c r="J1431" s="200">
        <f>SUM(J1432:J1434)</f>
        <v>2511.3000000000002</v>
      </c>
      <c r="K1431" s="200">
        <f>SUM(K1432:K1434)</f>
        <v>1768.8000000000002</v>
      </c>
      <c r="L1431" s="201">
        <f>SUM(L1432:L1434)</f>
        <v>170</v>
      </c>
      <c r="M1431" s="199" t="s">
        <v>857</v>
      </c>
      <c r="N1431" s="199" t="s">
        <v>857</v>
      </c>
      <c r="O1431" s="202" t="s">
        <v>857</v>
      </c>
      <c r="P1431" s="203">
        <v>10116691.25</v>
      </c>
      <c r="Q1431" s="203">
        <f>SUM(Q1432:Q1434)</f>
        <v>0</v>
      </c>
      <c r="R1431" s="203">
        <f>SUM(R1432:R1434)</f>
        <v>0</v>
      </c>
      <c r="S1431" s="203">
        <f>SUM(S1432:S1434)</f>
        <v>10116691.25</v>
      </c>
      <c r="T1431" s="203">
        <f t="shared" si="442"/>
        <v>2523.5956660779675</v>
      </c>
      <c r="U1431" s="203">
        <f>MAX(U1432:U1434)</f>
        <v>4838.1153560371522</v>
      </c>
      <c r="W1431" s="217"/>
      <c r="Y1431" s="205">
        <v>0</v>
      </c>
      <c r="Z1431" s="205">
        <v>0</v>
      </c>
      <c r="AA1431" s="205">
        <v>0</v>
      </c>
      <c r="AB1431" s="205">
        <v>0</v>
      </c>
      <c r="AC1431" s="205">
        <v>0</v>
      </c>
      <c r="AD1431" s="205">
        <v>0</v>
      </c>
      <c r="AE1431" s="205">
        <v>0</v>
      </c>
      <c r="AF1431" s="205">
        <v>0</v>
      </c>
      <c r="AG1431" s="205">
        <v>1371.1</v>
      </c>
      <c r="AH1431" s="205">
        <v>9168442.9600000009</v>
      </c>
      <c r="AI1431" s="205">
        <v>0</v>
      </c>
      <c r="AJ1431" s="205">
        <v>0</v>
      </c>
      <c r="AK1431" s="205">
        <v>98</v>
      </c>
      <c r="AL1431" s="205">
        <v>680513.93</v>
      </c>
      <c r="AM1431" s="205">
        <v>0</v>
      </c>
      <c r="AN1431" s="205">
        <v>0</v>
      </c>
      <c r="AO1431" s="205">
        <v>0</v>
      </c>
      <c r="AP1431" s="205">
        <v>0</v>
      </c>
      <c r="AQ1431" s="204">
        <v>0</v>
      </c>
      <c r="AR1431" s="204">
        <v>0</v>
      </c>
    </row>
    <row r="1432" spans="1:125" s="123" customFormat="1" ht="36" customHeight="1">
      <c r="A1432" s="204">
        <v>1</v>
      </c>
      <c r="B1432" s="207">
        <f>SUBTOTAL(103,$A$1027:A1432)</f>
        <v>353</v>
      </c>
      <c r="C1432" s="228" t="s">
        <v>162</v>
      </c>
      <c r="D1432" s="199">
        <v>1978</v>
      </c>
      <c r="E1432" s="199"/>
      <c r="F1432" s="229" t="s">
        <v>262</v>
      </c>
      <c r="G1432" s="199">
        <v>2</v>
      </c>
      <c r="H1432" s="199" t="s">
        <v>297</v>
      </c>
      <c r="I1432" s="200">
        <v>1219.74</v>
      </c>
      <c r="J1432" s="200">
        <v>712.8</v>
      </c>
      <c r="K1432" s="200">
        <v>712.8</v>
      </c>
      <c r="L1432" s="230">
        <v>45</v>
      </c>
      <c r="M1432" s="199" t="s">
        <v>260</v>
      </c>
      <c r="N1432" s="199" t="s">
        <v>264</v>
      </c>
      <c r="O1432" s="199" t="s">
        <v>959</v>
      </c>
      <c r="P1432" s="200">
        <v>690721.64</v>
      </c>
      <c r="Q1432" s="200">
        <v>0</v>
      </c>
      <c r="R1432" s="200">
        <v>0</v>
      </c>
      <c r="S1432" s="200">
        <f>P1432-Q1432-R1432</f>
        <v>690721.64</v>
      </c>
      <c r="T1432" s="203">
        <f t="shared" si="442"/>
        <v>566.28596258218965</v>
      </c>
      <c r="U1432" s="203">
        <v>566.28596258218965</v>
      </c>
      <c r="V1432" s="210">
        <v>566.28596258218965</v>
      </c>
      <c r="W1432" s="210">
        <f t="shared" ref="W1432:W1434" si="461">Y1432+Z1432+AA1432+AB1432+AC1432+AF1432+AH1432+AJ1432+AL1432+AN1432+AO1432+AP1432+AQ1432+AR1432</f>
        <v>566.28596258218965</v>
      </c>
      <c r="X1432" s="210">
        <f t="shared" ref="X1432:X1434" si="462">U1432-T1432</f>
        <v>0</v>
      </c>
      <c r="Y1432" s="205">
        <v>0</v>
      </c>
      <c r="Z1432" s="205">
        <v>0</v>
      </c>
      <c r="AA1432" s="231">
        <v>0</v>
      </c>
      <c r="AB1432" s="231">
        <v>0</v>
      </c>
      <c r="AC1432" s="231">
        <v>0</v>
      </c>
      <c r="AD1432" s="231">
        <v>0</v>
      </c>
      <c r="AE1432" s="231">
        <v>0</v>
      </c>
      <c r="AF1432" s="211">
        <v>0</v>
      </c>
      <c r="AG1432" s="231">
        <v>0</v>
      </c>
      <c r="AH1432" s="231">
        <v>0</v>
      </c>
      <c r="AI1432" s="231">
        <v>0</v>
      </c>
      <c r="AJ1432" s="231">
        <v>0</v>
      </c>
      <c r="AK1432" s="231">
        <v>98</v>
      </c>
      <c r="AL1432" s="211">
        <f>7048.18*AK1432/I1432</f>
        <v>566.28596258218965</v>
      </c>
      <c r="AM1432" s="231">
        <v>0</v>
      </c>
      <c r="AN1432" s="231">
        <v>0</v>
      </c>
      <c r="AO1432" s="232">
        <v>0</v>
      </c>
      <c r="AP1432" s="231">
        <v>0</v>
      </c>
      <c r="AQ1432" s="123">
        <v>0</v>
      </c>
      <c r="AR1432" s="123">
        <v>0</v>
      </c>
      <c r="BC1432" s="233"/>
      <c r="BD1432" s="233"/>
      <c r="BE1432" s="233"/>
      <c r="CB1432" s="234"/>
      <c r="DE1432" s="235"/>
      <c r="DU1432" s="236"/>
    </row>
    <row r="1433" spans="1:125" s="123" customFormat="1" ht="36" customHeight="1">
      <c r="A1433" s="204">
        <v>1</v>
      </c>
      <c r="B1433" s="207">
        <f>SUBTOTAL(103,$A$1027:A1433)</f>
        <v>354</v>
      </c>
      <c r="C1433" s="228" t="s">
        <v>163</v>
      </c>
      <c r="D1433" s="199">
        <v>1989</v>
      </c>
      <c r="E1433" s="199"/>
      <c r="F1433" s="229" t="s">
        <v>262</v>
      </c>
      <c r="G1433" s="199">
        <v>2</v>
      </c>
      <c r="H1433" s="199" t="s">
        <v>306</v>
      </c>
      <c r="I1433" s="200">
        <v>1421.2</v>
      </c>
      <c r="J1433" s="200">
        <v>871.8</v>
      </c>
      <c r="K1433" s="200">
        <v>731.1</v>
      </c>
      <c r="L1433" s="230">
        <v>47</v>
      </c>
      <c r="M1433" s="199" t="s">
        <v>260</v>
      </c>
      <c r="N1433" s="199" t="s">
        <v>264</v>
      </c>
      <c r="O1433" s="199" t="s">
        <v>959</v>
      </c>
      <c r="P1433" s="200">
        <v>6496980.1600000001</v>
      </c>
      <c r="Q1433" s="200">
        <v>0</v>
      </c>
      <c r="R1433" s="200">
        <v>0</v>
      </c>
      <c r="S1433" s="200">
        <f>P1433-Q1433-R1433</f>
        <v>6496980.1600000001</v>
      </c>
      <c r="T1433" s="203">
        <f t="shared" si="442"/>
        <v>4571.4749226006188</v>
      </c>
      <c r="U1433" s="203">
        <v>4838.1153560371522</v>
      </c>
      <c r="V1433" s="210">
        <v>4838.1153560371522</v>
      </c>
      <c r="W1433" s="210">
        <f t="shared" si="461"/>
        <v>4838.1153560371522</v>
      </c>
      <c r="X1433" s="210">
        <f t="shared" si="462"/>
        <v>266.64043343653339</v>
      </c>
      <c r="Y1433" s="205">
        <v>0</v>
      </c>
      <c r="Z1433" s="205">
        <v>0</v>
      </c>
      <c r="AA1433" s="231">
        <v>0</v>
      </c>
      <c r="AB1433" s="231">
        <v>0</v>
      </c>
      <c r="AC1433" s="231">
        <v>0</v>
      </c>
      <c r="AD1433" s="231">
        <v>0</v>
      </c>
      <c r="AE1433" s="231">
        <v>0</v>
      </c>
      <c r="AF1433" s="211">
        <v>0</v>
      </c>
      <c r="AG1433" s="231">
        <v>771.1</v>
      </c>
      <c r="AH1433" s="211">
        <f t="shared" ref="AH1433:AH1434" si="463">8917.04*AG1433/I1433</f>
        <v>4838.1153560371522</v>
      </c>
      <c r="AI1433" s="231">
        <v>0</v>
      </c>
      <c r="AJ1433" s="231">
        <v>0</v>
      </c>
      <c r="AK1433" s="231">
        <v>0</v>
      </c>
      <c r="AL1433" s="232">
        <v>0</v>
      </c>
      <c r="AM1433" s="231">
        <v>0</v>
      </c>
      <c r="AN1433" s="231">
        <v>0</v>
      </c>
      <c r="AO1433" s="232">
        <v>0</v>
      </c>
      <c r="AP1433" s="231">
        <v>0</v>
      </c>
      <c r="AQ1433" s="123">
        <v>0</v>
      </c>
      <c r="AR1433" s="123">
        <v>0</v>
      </c>
      <c r="BC1433" s="233"/>
      <c r="BD1433" s="233"/>
      <c r="BE1433" s="233"/>
      <c r="CB1433" s="234"/>
      <c r="DE1433" s="235"/>
      <c r="DU1433" s="236"/>
    </row>
    <row r="1434" spans="1:125" s="204" customFormat="1" ht="36" customHeight="1">
      <c r="A1434" s="204">
        <v>1</v>
      </c>
      <c r="B1434" s="207">
        <f>SUBTOTAL(103,$A$1027:A1434)</f>
        <v>355</v>
      </c>
      <c r="C1434" s="197" t="s">
        <v>154</v>
      </c>
      <c r="D1434" s="199">
        <v>1974</v>
      </c>
      <c r="E1434" s="199"/>
      <c r="F1434" s="208" t="s">
        <v>262</v>
      </c>
      <c r="G1434" s="199">
        <v>2</v>
      </c>
      <c r="H1434" s="199" t="s">
        <v>298</v>
      </c>
      <c r="I1434" s="200">
        <v>1367.9</v>
      </c>
      <c r="J1434" s="200">
        <v>926.7</v>
      </c>
      <c r="K1434" s="200">
        <v>324.89999999999998</v>
      </c>
      <c r="L1434" s="209">
        <v>78</v>
      </c>
      <c r="M1434" s="199" t="s">
        <v>260</v>
      </c>
      <c r="N1434" s="199" t="s">
        <v>264</v>
      </c>
      <c r="O1434" s="202" t="s">
        <v>959</v>
      </c>
      <c r="P1434" s="203">
        <v>2928989.45</v>
      </c>
      <c r="Q1434" s="203">
        <v>0</v>
      </c>
      <c r="R1434" s="203">
        <v>0</v>
      </c>
      <c r="S1434" s="203">
        <f>P1434-Q1434-R1434</f>
        <v>2928989.45</v>
      </c>
      <c r="T1434" s="203">
        <f t="shared" si="442"/>
        <v>2141.2306820674025</v>
      </c>
      <c r="U1434" s="203">
        <v>3911.2683675707294</v>
      </c>
      <c r="V1434" s="210">
        <v>3911.2683675707294</v>
      </c>
      <c r="W1434" s="210">
        <f t="shared" si="461"/>
        <v>3911.2683675707294</v>
      </c>
      <c r="X1434" s="210">
        <f t="shared" si="462"/>
        <v>1770.0376855033269</v>
      </c>
      <c r="Y1434" s="205">
        <v>0</v>
      </c>
      <c r="Z1434" s="205">
        <v>0</v>
      </c>
      <c r="AA1434" s="205">
        <v>0</v>
      </c>
      <c r="AB1434" s="205">
        <v>0</v>
      </c>
      <c r="AC1434" s="205">
        <v>0</v>
      </c>
      <c r="AD1434" s="205">
        <v>0</v>
      </c>
      <c r="AE1434" s="205">
        <v>0</v>
      </c>
      <c r="AF1434" s="211">
        <v>0</v>
      </c>
      <c r="AG1434" s="205">
        <v>600</v>
      </c>
      <c r="AH1434" s="211">
        <f t="shared" si="463"/>
        <v>3911.2683675707294</v>
      </c>
      <c r="AI1434" s="205">
        <v>0</v>
      </c>
      <c r="AJ1434" s="205">
        <v>0</v>
      </c>
      <c r="AK1434" s="205">
        <v>0</v>
      </c>
      <c r="AL1434" s="211">
        <v>0</v>
      </c>
      <c r="AM1434" s="205">
        <v>0</v>
      </c>
      <c r="AN1434" s="205">
        <v>0</v>
      </c>
      <c r="AO1434" s="211">
        <v>0</v>
      </c>
      <c r="AP1434" s="205">
        <v>0</v>
      </c>
      <c r="AQ1434" s="204">
        <v>0</v>
      </c>
      <c r="AR1434" s="204">
        <v>0</v>
      </c>
    </row>
    <row r="1435" spans="1:125" s="204" customFormat="1" ht="36" customHeight="1">
      <c r="B1435" s="197" t="s">
        <v>818</v>
      </c>
      <c r="C1435" s="197"/>
      <c r="D1435" s="199" t="s">
        <v>857</v>
      </c>
      <c r="E1435" s="199" t="s">
        <v>857</v>
      </c>
      <c r="F1435" s="199" t="s">
        <v>857</v>
      </c>
      <c r="G1435" s="199" t="s">
        <v>857</v>
      </c>
      <c r="H1435" s="199" t="s">
        <v>857</v>
      </c>
      <c r="I1435" s="200">
        <f>SUM(I1436:I1440)</f>
        <v>7467.59</v>
      </c>
      <c r="J1435" s="200">
        <f>SUM(J1436:J1440)</f>
        <v>7328.2</v>
      </c>
      <c r="K1435" s="200">
        <f>SUM(K1436:K1440)</f>
        <v>5466.79</v>
      </c>
      <c r="L1435" s="201">
        <f>SUM(L1436:L1440)</f>
        <v>294</v>
      </c>
      <c r="M1435" s="199" t="s">
        <v>857</v>
      </c>
      <c r="N1435" s="199" t="s">
        <v>857</v>
      </c>
      <c r="O1435" s="202" t="s">
        <v>857</v>
      </c>
      <c r="P1435" s="203">
        <v>18629143.690000001</v>
      </c>
      <c r="Q1435" s="203">
        <f>SUM(Q1436:Q1440)</f>
        <v>0</v>
      </c>
      <c r="R1435" s="203">
        <f>SUM(R1436:R1440)</f>
        <v>0</v>
      </c>
      <c r="S1435" s="203">
        <f>SUM(S1436:S1440)</f>
        <v>18629143.690000001</v>
      </c>
      <c r="T1435" s="203">
        <f t="shared" si="442"/>
        <v>2494.6661091463243</v>
      </c>
      <c r="U1435" s="203">
        <f>MAX(U1436:V1440)</f>
        <v>9176.3277400722036</v>
      </c>
      <c r="W1435" s="217"/>
      <c r="Y1435" s="205">
        <v>0</v>
      </c>
      <c r="Z1435" s="205">
        <v>0</v>
      </c>
      <c r="AA1435" s="205">
        <v>0</v>
      </c>
      <c r="AB1435" s="205">
        <v>0</v>
      </c>
      <c r="AC1435" s="205">
        <v>0</v>
      </c>
      <c r="AD1435" s="205">
        <v>0</v>
      </c>
      <c r="AE1435" s="205">
        <v>0</v>
      </c>
      <c r="AF1435" s="205">
        <v>0</v>
      </c>
      <c r="AG1435" s="205">
        <v>2059.46</v>
      </c>
      <c r="AH1435" s="205">
        <v>13419694.879999999</v>
      </c>
      <c r="AI1435" s="205">
        <v>0</v>
      </c>
      <c r="AJ1435" s="205">
        <v>0</v>
      </c>
      <c r="AK1435" s="205">
        <v>0</v>
      </c>
      <c r="AL1435" s="205">
        <v>0</v>
      </c>
      <c r="AM1435" s="205">
        <v>0</v>
      </c>
      <c r="AN1435" s="205">
        <v>0</v>
      </c>
      <c r="AO1435" s="205">
        <v>4756801.37</v>
      </c>
      <c r="AP1435" s="205">
        <v>0</v>
      </c>
      <c r="AQ1435" s="204">
        <v>0</v>
      </c>
      <c r="AR1435" s="204">
        <v>0</v>
      </c>
    </row>
    <row r="1436" spans="1:125" s="123" customFormat="1" ht="36" customHeight="1">
      <c r="A1436" s="204">
        <v>1</v>
      </c>
      <c r="B1436" s="207">
        <f>SUBTOTAL(103,$A$1027:A1436)</f>
        <v>356</v>
      </c>
      <c r="C1436" s="228" t="s">
        <v>1874</v>
      </c>
      <c r="D1436" s="199">
        <v>1986</v>
      </c>
      <c r="E1436" s="199"/>
      <c r="F1436" s="229" t="s">
        <v>262</v>
      </c>
      <c r="G1436" s="199">
        <v>5</v>
      </c>
      <c r="H1436" s="199" t="s">
        <v>302</v>
      </c>
      <c r="I1436" s="200">
        <v>2959.8</v>
      </c>
      <c r="J1436" s="200">
        <v>2959.8</v>
      </c>
      <c r="K1436" s="200">
        <f>J1436-113.1</f>
        <v>2846.7000000000003</v>
      </c>
      <c r="L1436" s="230">
        <v>127</v>
      </c>
      <c r="M1436" s="199" t="s">
        <v>260</v>
      </c>
      <c r="N1436" s="199" t="s">
        <v>264</v>
      </c>
      <c r="O1436" s="199" t="s">
        <v>283</v>
      </c>
      <c r="P1436" s="200">
        <v>5013484.0200000005</v>
      </c>
      <c r="Q1436" s="200">
        <v>0</v>
      </c>
      <c r="R1436" s="200">
        <v>0</v>
      </c>
      <c r="S1436" s="200">
        <f>P1436-Q1436-R1436</f>
        <v>5013484.0200000005</v>
      </c>
      <c r="T1436" s="203">
        <f t="shared" si="442"/>
        <v>1693.8590512872493</v>
      </c>
      <c r="U1436" s="203">
        <v>2311.959083721873</v>
      </c>
      <c r="V1436" s="210">
        <v>2311.959083721873</v>
      </c>
      <c r="W1436" s="210">
        <f t="shared" ref="W1436:W1440" si="464">Y1436+Z1436+AA1436+AB1436+AC1436+AF1436+AH1436+AJ1436+AL1436+AN1436+AO1436+AP1436+AQ1436+AR1436</f>
        <v>2311.959083721873</v>
      </c>
      <c r="X1436" s="210">
        <f t="shared" ref="X1436:X1440" si="465">U1436-T1436</f>
        <v>618.1000324346237</v>
      </c>
      <c r="Y1436" s="205">
        <v>0</v>
      </c>
      <c r="Z1436" s="205">
        <v>0</v>
      </c>
      <c r="AA1436" s="231">
        <v>0</v>
      </c>
      <c r="AB1436" s="231">
        <v>0</v>
      </c>
      <c r="AC1436" s="231">
        <v>0</v>
      </c>
      <c r="AD1436" s="231">
        <v>0</v>
      </c>
      <c r="AE1436" s="231">
        <v>0</v>
      </c>
      <c r="AF1436" s="211">
        <v>0</v>
      </c>
      <c r="AG1436" s="231">
        <v>767.4</v>
      </c>
      <c r="AH1436" s="211">
        <f t="shared" ref="AH1436:AH1438" si="466">8917.04*AG1436/I1436</f>
        <v>2311.959083721873</v>
      </c>
      <c r="AI1436" s="231">
        <v>0</v>
      </c>
      <c r="AJ1436" s="231">
        <v>0</v>
      </c>
      <c r="AK1436" s="231">
        <v>0</v>
      </c>
      <c r="AL1436" s="232">
        <v>0</v>
      </c>
      <c r="AM1436" s="231">
        <v>0</v>
      </c>
      <c r="AN1436" s="231">
        <v>0</v>
      </c>
      <c r="AO1436" s="232">
        <v>0</v>
      </c>
      <c r="AP1436" s="231">
        <v>0</v>
      </c>
      <c r="AQ1436" s="123">
        <v>0</v>
      </c>
      <c r="AR1436" s="123">
        <v>0</v>
      </c>
      <c r="BC1436" s="233"/>
      <c r="BD1436" s="233"/>
      <c r="BE1436" s="233"/>
      <c r="CB1436" s="234"/>
      <c r="DE1436" s="235"/>
      <c r="DU1436" s="236"/>
    </row>
    <row r="1437" spans="1:125" s="123" customFormat="1" ht="36" customHeight="1">
      <c r="A1437" s="204">
        <v>1</v>
      </c>
      <c r="B1437" s="207">
        <f>SUBTOTAL(103,$A$1027:A1437)</f>
        <v>357</v>
      </c>
      <c r="C1437" s="228" t="s">
        <v>1881</v>
      </c>
      <c r="D1437" s="199">
        <v>1970</v>
      </c>
      <c r="E1437" s="199"/>
      <c r="F1437" s="229" t="s">
        <v>1527</v>
      </c>
      <c r="G1437" s="199" t="s">
        <v>302</v>
      </c>
      <c r="H1437" s="199" t="s">
        <v>298</v>
      </c>
      <c r="I1437" s="200">
        <v>607.6</v>
      </c>
      <c r="J1437" s="200">
        <v>607.6</v>
      </c>
      <c r="K1437" s="200">
        <v>607.6</v>
      </c>
      <c r="L1437" s="230">
        <v>25</v>
      </c>
      <c r="M1437" s="199" t="s">
        <v>260</v>
      </c>
      <c r="N1437" s="199" t="s">
        <v>264</v>
      </c>
      <c r="O1437" s="199" t="s">
        <v>283</v>
      </c>
      <c r="P1437" s="200">
        <v>1630353.6</v>
      </c>
      <c r="Q1437" s="200">
        <v>0</v>
      </c>
      <c r="R1437" s="200">
        <v>0</v>
      </c>
      <c r="S1437" s="200">
        <f>P1437-Q1437-R1437</f>
        <v>1630353.6</v>
      </c>
      <c r="T1437" s="203">
        <f t="shared" si="442"/>
        <v>2683.2679394338379</v>
      </c>
      <c r="U1437" s="203">
        <v>2839.7749177090195</v>
      </c>
      <c r="V1437" s="210">
        <v>2839.7749177090195</v>
      </c>
      <c r="W1437" s="210">
        <f t="shared" si="464"/>
        <v>2839.7749177090195</v>
      </c>
      <c r="X1437" s="210">
        <f t="shared" si="465"/>
        <v>156.50697827518161</v>
      </c>
      <c r="Y1437" s="205">
        <v>0</v>
      </c>
      <c r="Z1437" s="205">
        <v>0</v>
      </c>
      <c r="AA1437" s="231">
        <v>0</v>
      </c>
      <c r="AB1437" s="231">
        <v>0</v>
      </c>
      <c r="AC1437" s="231">
        <v>0</v>
      </c>
      <c r="AD1437" s="231">
        <v>0</v>
      </c>
      <c r="AE1437" s="231">
        <v>0</v>
      </c>
      <c r="AF1437" s="211">
        <v>0</v>
      </c>
      <c r="AG1437" s="231">
        <v>193.5</v>
      </c>
      <c r="AH1437" s="211">
        <f t="shared" si="466"/>
        <v>2839.7749177090195</v>
      </c>
      <c r="AI1437" s="231">
        <v>0</v>
      </c>
      <c r="AJ1437" s="231">
        <v>0</v>
      </c>
      <c r="AK1437" s="231">
        <v>0</v>
      </c>
      <c r="AL1437" s="232">
        <v>0</v>
      </c>
      <c r="AM1437" s="231">
        <v>0</v>
      </c>
      <c r="AN1437" s="231">
        <v>0</v>
      </c>
      <c r="AO1437" s="232">
        <v>0</v>
      </c>
      <c r="AP1437" s="231">
        <v>0</v>
      </c>
      <c r="AQ1437" s="123">
        <v>0</v>
      </c>
      <c r="AR1437" s="123">
        <v>0</v>
      </c>
      <c r="BC1437" s="233"/>
      <c r="BD1437" s="233"/>
      <c r="BE1437" s="233"/>
      <c r="CB1437" s="234"/>
      <c r="DE1437" s="235"/>
      <c r="DU1437" s="236"/>
    </row>
    <row r="1438" spans="1:125" s="123" customFormat="1" ht="36" customHeight="1">
      <c r="A1438" s="204">
        <v>1</v>
      </c>
      <c r="B1438" s="207">
        <f>SUBTOTAL(103,$A$1027:A1438)</f>
        <v>358</v>
      </c>
      <c r="C1438" s="228" t="s">
        <v>161</v>
      </c>
      <c r="D1438" s="199">
        <v>1973</v>
      </c>
      <c r="E1438" s="199"/>
      <c r="F1438" s="229" t="s">
        <v>262</v>
      </c>
      <c r="G1438" s="199">
        <v>2</v>
      </c>
      <c r="H1438" s="199" t="s">
        <v>298</v>
      </c>
      <c r="I1438" s="200">
        <v>304.7</v>
      </c>
      <c r="J1438" s="200">
        <v>304.7</v>
      </c>
      <c r="K1438" s="200">
        <v>280.7</v>
      </c>
      <c r="L1438" s="230">
        <v>11</v>
      </c>
      <c r="M1438" s="199" t="s">
        <v>260</v>
      </c>
      <c r="N1438" s="199" t="s">
        <v>264</v>
      </c>
      <c r="O1438" s="199" t="s">
        <v>283</v>
      </c>
      <c r="P1438" s="200">
        <v>2641931.13</v>
      </c>
      <c r="Q1438" s="200">
        <v>0</v>
      </c>
      <c r="R1438" s="200">
        <v>0</v>
      </c>
      <c r="S1438" s="200">
        <f>P1438-Q1438-R1438</f>
        <v>2641931.13</v>
      </c>
      <c r="T1438" s="203">
        <f t="shared" si="442"/>
        <v>8670.5977354775187</v>
      </c>
      <c r="U1438" s="203">
        <v>9176.3277400722036</v>
      </c>
      <c r="V1438" s="210">
        <v>9176.3277400722036</v>
      </c>
      <c r="W1438" s="210">
        <f t="shared" si="464"/>
        <v>9176.3277400722036</v>
      </c>
      <c r="X1438" s="210">
        <f t="shared" si="465"/>
        <v>505.73000459468494</v>
      </c>
      <c r="Y1438" s="205">
        <v>0</v>
      </c>
      <c r="Z1438" s="205">
        <v>0</v>
      </c>
      <c r="AA1438" s="231">
        <v>0</v>
      </c>
      <c r="AB1438" s="231">
        <v>0</v>
      </c>
      <c r="AC1438" s="231">
        <v>0</v>
      </c>
      <c r="AD1438" s="231">
        <v>0</v>
      </c>
      <c r="AE1438" s="231">
        <v>0</v>
      </c>
      <c r="AF1438" s="211">
        <v>0</v>
      </c>
      <c r="AG1438" s="231">
        <v>313.56</v>
      </c>
      <c r="AH1438" s="211">
        <f t="shared" si="466"/>
        <v>9176.3277400722036</v>
      </c>
      <c r="AI1438" s="231">
        <v>0</v>
      </c>
      <c r="AJ1438" s="231">
        <v>0</v>
      </c>
      <c r="AK1438" s="231">
        <v>0</v>
      </c>
      <c r="AL1438" s="232">
        <v>0</v>
      </c>
      <c r="AM1438" s="231">
        <v>0</v>
      </c>
      <c r="AN1438" s="231">
        <v>0</v>
      </c>
      <c r="AO1438" s="232">
        <v>0</v>
      </c>
      <c r="AP1438" s="231">
        <v>0</v>
      </c>
      <c r="AQ1438" s="123">
        <v>0</v>
      </c>
      <c r="AR1438" s="123">
        <v>0</v>
      </c>
      <c r="BC1438" s="233"/>
      <c r="BD1438" s="233"/>
      <c r="BE1438" s="233"/>
      <c r="CB1438" s="234"/>
      <c r="DE1438" s="235"/>
      <c r="DU1438" s="236"/>
    </row>
    <row r="1439" spans="1:125" s="204" customFormat="1" ht="36" customHeight="1">
      <c r="A1439" s="204">
        <v>1</v>
      </c>
      <c r="B1439" s="207">
        <f>SUBTOTAL(103,$A$1027:A1439)</f>
        <v>359</v>
      </c>
      <c r="C1439" s="197" t="s">
        <v>141</v>
      </c>
      <c r="D1439" s="199">
        <v>1983</v>
      </c>
      <c r="E1439" s="199"/>
      <c r="F1439" s="208" t="s">
        <v>262</v>
      </c>
      <c r="G1439" s="199">
        <v>3</v>
      </c>
      <c r="H1439" s="199" t="s">
        <v>297</v>
      </c>
      <c r="I1439" s="200">
        <v>1387.1</v>
      </c>
      <c r="J1439" s="200">
        <v>1285.0999999999999</v>
      </c>
      <c r="K1439" s="200">
        <v>1285.0999999999999</v>
      </c>
      <c r="L1439" s="209">
        <v>58</v>
      </c>
      <c r="M1439" s="199" t="s">
        <v>260</v>
      </c>
      <c r="N1439" s="199" t="s">
        <v>264</v>
      </c>
      <c r="O1439" s="202" t="s">
        <v>283</v>
      </c>
      <c r="P1439" s="203">
        <v>4828153.3899999997</v>
      </c>
      <c r="Q1439" s="203">
        <v>0</v>
      </c>
      <c r="R1439" s="203">
        <v>0</v>
      </c>
      <c r="S1439" s="203">
        <f>P1439-Q1439-R1439</f>
        <v>4828153.3899999997</v>
      </c>
      <c r="T1439" s="203">
        <f t="shared" si="442"/>
        <v>3480.7536515031361</v>
      </c>
      <c r="U1439" s="203">
        <v>3480.7536515031361</v>
      </c>
      <c r="V1439" s="210">
        <v>3480.7536515031361</v>
      </c>
      <c r="W1439" s="210">
        <f t="shared" si="464"/>
        <v>3480.7536515031361</v>
      </c>
      <c r="X1439" s="210">
        <f t="shared" si="465"/>
        <v>0</v>
      </c>
      <c r="Y1439" s="205">
        <v>0</v>
      </c>
      <c r="Z1439" s="205">
        <v>0</v>
      </c>
      <c r="AA1439" s="205">
        <v>0</v>
      </c>
      <c r="AB1439" s="205">
        <v>0</v>
      </c>
      <c r="AC1439" s="205">
        <v>0</v>
      </c>
      <c r="AD1439" s="205">
        <v>0</v>
      </c>
      <c r="AE1439" s="205">
        <v>0</v>
      </c>
      <c r="AF1439" s="211">
        <v>0</v>
      </c>
      <c r="AG1439" s="205">
        <v>0</v>
      </c>
      <c r="AH1439" s="205">
        <v>0</v>
      </c>
      <c r="AI1439" s="205">
        <v>0</v>
      </c>
      <c r="AJ1439" s="205">
        <v>0</v>
      </c>
      <c r="AK1439" s="205">
        <v>0</v>
      </c>
      <c r="AL1439" s="211">
        <v>0</v>
      </c>
      <c r="AM1439" s="205">
        <v>0</v>
      </c>
      <c r="AN1439" s="205">
        <v>0</v>
      </c>
      <c r="AO1439" s="211">
        <v>3480.7536515031361</v>
      </c>
      <c r="AP1439" s="205">
        <v>0</v>
      </c>
      <c r="AQ1439" s="204">
        <v>0</v>
      </c>
      <c r="AR1439" s="204">
        <v>0</v>
      </c>
    </row>
    <row r="1440" spans="1:125" s="204" customFormat="1" ht="36" customHeight="1">
      <c r="A1440" s="204">
        <v>1</v>
      </c>
      <c r="B1440" s="207">
        <f>SUBTOTAL(103,$A$1027:A1440)</f>
        <v>360</v>
      </c>
      <c r="C1440" s="197" t="s">
        <v>153</v>
      </c>
      <c r="D1440" s="199">
        <v>1970</v>
      </c>
      <c r="E1440" s="199"/>
      <c r="F1440" s="208" t="s">
        <v>262</v>
      </c>
      <c r="G1440" s="199" t="s">
        <v>302</v>
      </c>
      <c r="H1440" s="199" t="s">
        <v>306</v>
      </c>
      <c r="I1440" s="200">
        <v>2208.39</v>
      </c>
      <c r="J1440" s="200">
        <v>2171</v>
      </c>
      <c r="K1440" s="200">
        <v>446.69</v>
      </c>
      <c r="L1440" s="209">
        <v>73</v>
      </c>
      <c r="M1440" s="199" t="s">
        <v>260</v>
      </c>
      <c r="N1440" s="199" t="s">
        <v>264</v>
      </c>
      <c r="O1440" s="202" t="s">
        <v>283</v>
      </c>
      <c r="P1440" s="203">
        <v>4515221.55</v>
      </c>
      <c r="Q1440" s="203">
        <v>0</v>
      </c>
      <c r="R1440" s="203">
        <v>0</v>
      </c>
      <c r="S1440" s="203">
        <f>P1440-Q1440-R1440</f>
        <v>4515221.55</v>
      </c>
      <c r="T1440" s="203">
        <f t="shared" si="442"/>
        <v>2044.5761618192439</v>
      </c>
      <c r="U1440" s="203">
        <v>3169.674015912045</v>
      </c>
      <c r="V1440" s="210">
        <v>3169.674015912045</v>
      </c>
      <c r="W1440" s="210">
        <f t="shared" si="464"/>
        <v>3169.674015912045</v>
      </c>
      <c r="X1440" s="210">
        <f t="shared" si="465"/>
        <v>1125.0978540928011</v>
      </c>
      <c r="Y1440" s="205">
        <v>0</v>
      </c>
      <c r="Z1440" s="205">
        <v>0</v>
      </c>
      <c r="AA1440" s="205">
        <v>0</v>
      </c>
      <c r="AB1440" s="205">
        <v>0</v>
      </c>
      <c r="AC1440" s="205">
        <v>0</v>
      </c>
      <c r="AD1440" s="205">
        <v>0</v>
      </c>
      <c r="AE1440" s="205">
        <v>0</v>
      </c>
      <c r="AF1440" s="211">
        <v>0</v>
      </c>
      <c r="AG1440" s="205">
        <v>785</v>
      </c>
      <c r="AH1440" s="211">
        <f>8917.04*AG1440/I1440</f>
        <v>3169.674015912045</v>
      </c>
      <c r="AI1440" s="205">
        <v>0</v>
      </c>
      <c r="AJ1440" s="205">
        <v>0</v>
      </c>
      <c r="AK1440" s="205">
        <v>0</v>
      </c>
      <c r="AL1440" s="211">
        <v>0</v>
      </c>
      <c r="AM1440" s="205">
        <v>0</v>
      </c>
      <c r="AN1440" s="205">
        <v>0</v>
      </c>
      <c r="AO1440" s="211">
        <v>0</v>
      </c>
      <c r="AP1440" s="205">
        <v>0</v>
      </c>
      <c r="AQ1440" s="204">
        <v>0</v>
      </c>
      <c r="AR1440" s="204">
        <v>0</v>
      </c>
    </row>
    <row r="1441" spans="1:125" s="204" customFormat="1" ht="36" customHeight="1">
      <c r="B1441" s="197" t="s">
        <v>819</v>
      </c>
      <c r="C1441" s="197"/>
      <c r="D1441" s="199" t="s">
        <v>857</v>
      </c>
      <c r="E1441" s="199" t="s">
        <v>857</v>
      </c>
      <c r="F1441" s="199" t="s">
        <v>857</v>
      </c>
      <c r="G1441" s="199" t="s">
        <v>857</v>
      </c>
      <c r="H1441" s="199" t="s">
        <v>857</v>
      </c>
      <c r="I1441" s="200">
        <f>SUM(I1442:I1447)</f>
        <v>15764.599999999999</v>
      </c>
      <c r="J1441" s="200">
        <f>SUM(J1442:J1447)</f>
        <v>11867.3</v>
      </c>
      <c r="K1441" s="200">
        <f>SUM(K1442:K1447)</f>
        <v>7392.0900000000011</v>
      </c>
      <c r="L1441" s="201">
        <f>SUM(L1442:L1447)</f>
        <v>705</v>
      </c>
      <c r="M1441" s="199" t="s">
        <v>857</v>
      </c>
      <c r="N1441" s="199" t="s">
        <v>857</v>
      </c>
      <c r="O1441" s="202" t="s">
        <v>857</v>
      </c>
      <c r="P1441" s="203">
        <f>SUM(P1442:P1447)</f>
        <v>36041196.560000002</v>
      </c>
      <c r="Q1441" s="203">
        <f t="shared" ref="Q1441:S1441" si="467">SUM(Q1442:Q1447)</f>
        <v>0</v>
      </c>
      <c r="R1441" s="203">
        <f t="shared" si="467"/>
        <v>0</v>
      </c>
      <c r="S1441" s="203">
        <f t="shared" si="467"/>
        <v>36041196.560000002</v>
      </c>
      <c r="T1441" s="203">
        <f t="shared" si="442"/>
        <v>2286.2106593253243</v>
      </c>
      <c r="U1441" s="203">
        <f>MAX(U1442:U1447)</f>
        <v>8047.8700361010833</v>
      </c>
      <c r="W1441" s="217"/>
      <c r="Y1441" s="205">
        <v>0</v>
      </c>
      <c r="Z1441" s="205">
        <v>0</v>
      </c>
      <c r="AA1441" s="205">
        <v>0</v>
      </c>
      <c r="AB1441" s="205">
        <v>0</v>
      </c>
      <c r="AC1441" s="205">
        <v>0</v>
      </c>
      <c r="AD1441" s="205">
        <v>0</v>
      </c>
      <c r="AE1441" s="205">
        <v>0</v>
      </c>
      <c r="AF1441" s="205">
        <v>0</v>
      </c>
      <c r="AG1441" s="205">
        <v>4601.79</v>
      </c>
      <c r="AH1441" s="205">
        <v>35381388.100000001</v>
      </c>
      <c r="AI1441" s="205">
        <v>0</v>
      </c>
      <c r="AJ1441" s="205">
        <v>0</v>
      </c>
      <c r="AK1441" s="205">
        <v>0</v>
      </c>
      <c r="AL1441" s="205">
        <v>0</v>
      </c>
      <c r="AM1441" s="205">
        <v>0</v>
      </c>
      <c r="AN1441" s="205">
        <v>0</v>
      </c>
      <c r="AO1441" s="205">
        <v>0</v>
      </c>
      <c r="AP1441" s="205">
        <v>0</v>
      </c>
      <c r="AQ1441" s="204">
        <v>400000</v>
      </c>
      <c r="AR1441" s="204">
        <v>0</v>
      </c>
    </row>
    <row r="1442" spans="1:125" s="123" customFormat="1" ht="36" customHeight="1">
      <c r="A1442" s="204">
        <v>1</v>
      </c>
      <c r="B1442" s="207">
        <f>SUBTOTAL(103,$A$1027:A1442)</f>
        <v>361</v>
      </c>
      <c r="C1442" s="228" t="s">
        <v>159</v>
      </c>
      <c r="D1442" s="199">
        <v>1988</v>
      </c>
      <c r="E1442" s="199"/>
      <c r="F1442" s="229" t="s">
        <v>262</v>
      </c>
      <c r="G1442" s="199">
        <v>5</v>
      </c>
      <c r="H1442" s="199" t="s">
        <v>364</v>
      </c>
      <c r="I1442" s="200">
        <v>6118.54</v>
      </c>
      <c r="J1442" s="200">
        <v>4395.5</v>
      </c>
      <c r="K1442" s="200">
        <v>202.8</v>
      </c>
      <c r="L1442" s="230">
        <v>234</v>
      </c>
      <c r="M1442" s="199" t="s">
        <v>260</v>
      </c>
      <c r="N1442" s="199" t="s">
        <v>264</v>
      </c>
      <c r="O1442" s="199" t="s">
        <v>284</v>
      </c>
      <c r="P1442" s="200">
        <v>8341368.5999999996</v>
      </c>
      <c r="Q1442" s="200">
        <v>0</v>
      </c>
      <c r="R1442" s="200">
        <v>0</v>
      </c>
      <c r="S1442" s="200">
        <f t="shared" ref="S1442:S1447" si="468">P1442-Q1442-R1442</f>
        <v>8341368.5999999996</v>
      </c>
      <c r="T1442" s="203">
        <f t="shared" si="442"/>
        <v>1363.2939557476129</v>
      </c>
      <c r="U1442" s="203">
        <v>1860.7686640276931</v>
      </c>
      <c r="V1442" s="210">
        <v>1860.7686640276931</v>
      </c>
      <c r="W1442" s="210">
        <f t="shared" ref="W1442:W1447" si="469">Y1442+Z1442+AA1442+AB1442+AC1442+AF1442+AH1442+AJ1442+AL1442+AN1442+AO1442+AP1442+AQ1442+AR1442</f>
        <v>1860.7686640276931</v>
      </c>
      <c r="X1442" s="210">
        <f t="shared" ref="X1442:X1447" si="470">U1442-T1442</f>
        <v>497.47470828008022</v>
      </c>
      <c r="Y1442" s="205">
        <v>0</v>
      </c>
      <c r="Z1442" s="205">
        <v>0</v>
      </c>
      <c r="AA1442" s="231">
        <v>0</v>
      </c>
      <c r="AB1442" s="231">
        <v>0</v>
      </c>
      <c r="AC1442" s="231">
        <v>0</v>
      </c>
      <c r="AD1442" s="231">
        <v>0</v>
      </c>
      <c r="AE1442" s="231">
        <v>0</v>
      </c>
      <c r="AF1442" s="211">
        <v>0</v>
      </c>
      <c r="AG1442" s="231">
        <v>1276.79</v>
      </c>
      <c r="AH1442" s="211">
        <f t="shared" ref="AH1442:AH1443" si="471">8917.04*AG1442/I1442</f>
        <v>1860.7686640276931</v>
      </c>
      <c r="AI1442" s="231">
        <v>0</v>
      </c>
      <c r="AJ1442" s="231">
        <v>0</v>
      </c>
      <c r="AK1442" s="231">
        <v>0</v>
      </c>
      <c r="AL1442" s="232">
        <v>0</v>
      </c>
      <c r="AM1442" s="231">
        <v>0</v>
      </c>
      <c r="AN1442" s="231">
        <v>0</v>
      </c>
      <c r="AO1442" s="232">
        <v>0</v>
      </c>
      <c r="AP1442" s="231">
        <v>0</v>
      </c>
      <c r="AQ1442" s="123">
        <v>0</v>
      </c>
      <c r="AR1442" s="123">
        <v>0</v>
      </c>
      <c r="BC1442" s="233"/>
      <c r="BD1442" s="233"/>
      <c r="BE1442" s="233"/>
      <c r="CB1442" s="234"/>
      <c r="DE1442" s="235"/>
      <c r="DU1442" s="236"/>
    </row>
    <row r="1443" spans="1:125" s="123" customFormat="1" ht="36" customHeight="1">
      <c r="A1443" s="204">
        <v>1</v>
      </c>
      <c r="B1443" s="207">
        <f>SUBTOTAL(103,$A$1027:A1443)</f>
        <v>362</v>
      </c>
      <c r="C1443" s="228" t="s">
        <v>3075</v>
      </c>
      <c r="D1443" s="199">
        <v>1989</v>
      </c>
      <c r="E1443" s="199"/>
      <c r="F1443" s="229" t="s">
        <v>262</v>
      </c>
      <c r="G1443" s="199">
        <v>2</v>
      </c>
      <c r="H1443" s="199" t="s">
        <v>306</v>
      </c>
      <c r="I1443" s="200">
        <v>3128.3</v>
      </c>
      <c r="J1443" s="200">
        <v>1425.72</v>
      </c>
      <c r="K1443" s="200">
        <v>1279.82</v>
      </c>
      <c r="L1443" s="230">
        <v>73</v>
      </c>
      <c r="M1443" s="199" t="s">
        <v>260</v>
      </c>
      <c r="N1443" s="199" t="s">
        <v>264</v>
      </c>
      <c r="O1443" s="199" t="s">
        <v>288</v>
      </c>
      <c r="P1443" s="200">
        <v>7282036.7399999993</v>
      </c>
      <c r="Q1443" s="200">
        <v>0</v>
      </c>
      <c r="R1443" s="200">
        <v>0</v>
      </c>
      <c r="S1443" s="200">
        <f t="shared" si="468"/>
        <v>7282036.7399999993</v>
      </c>
      <c r="T1443" s="203">
        <f t="shared" si="442"/>
        <v>2327.7936067512701</v>
      </c>
      <c r="U1443" s="203">
        <v>2346.66</v>
      </c>
      <c r="V1443" s="210">
        <v>2490.0087064268123</v>
      </c>
      <c r="W1443" s="210">
        <f t="shared" si="469"/>
        <v>2132.7012524374263</v>
      </c>
      <c r="X1443" s="210">
        <f t="shared" si="470"/>
        <v>18.866393248729764</v>
      </c>
      <c r="Y1443" s="205">
        <v>0</v>
      </c>
      <c r="Z1443" s="205">
        <v>0</v>
      </c>
      <c r="AA1443" s="231">
        <v>0</v>
      </c>
      <c r="AB1443" s="231">
        <v>0</v>
      </c>
      <c r="AC1443" s="231">
        <v>0</v>
      </c>
      <c r="AD1443" s="231">
        <v>0</v>
      </c>
      <c r="AE1443" s="231">
        <v>0</v>
      </c>
      <c r="AF1443" s="211">
        <v>0</v>
      </c>
      <c r="AG1443" s="231">
        <v>748.2</v>
      </c>
      <c r="AH1443" s="211">
        <f t="shared" si="471"/>
        <v>2132.7012524374263</v>
      </c>
      <c r="AI1443" s="231">
        <v>0</v>
      </c>
      <c r="AJ1443" s="231">
        <v>0</v>
      </c>
      <c r="AK1443" s="231">
        <v>0</v>
      </c>
      <c r="AL1443" s="232">
        <v>0</v>
      </c>
      <c r="AM1443" s="231">
        <v>0</v>
      </c>
      <c r="AN1443" s="231">
        <v>0</v>
      </c>
      <c r="AO1443" s="232">
        <v>0</v>
      </c>
      <c r="AP1443" s="231">
        <v>0</v>
      </c>
      <c r="AQ1443" s="123">
        <v>0</v>
      </c>
      <c r="AR1443" s="123">
        <v>0</v>
      </c>
      <c r="BC1443" s="233"/>
      <c r="BD1443" s="233"/>
      <c r="BE1443" s="233"/>
      <c r="CB1443" s="234"/>
      <c r="DE1443" s="235"/>
      <c r="DU1443" s="236"/>
    </row>
    <row r="1444" spans="1:125" s="204" customFormat="1" ht="36" customHeight="1">
      <c r="A1444" s="204">
        <v>1</v>
      </c>
      <c r="B1444" s="207">
        <f>SUBTOTAL(103,$A$1027:A1444)</f>
        <v>363</v>
      </c>
      <c r="C1444" s="197" t="s">
        <v>1211</v>
      </c>
      <c r="D1444" s="199">
        <v>1964</v>
      </c>
      <c r="E1444" s="199"/>
      <c r="F1444" s="208" t="s">
        <v>262</v>
      </c>
      <c r="G1444" s="199">
        <v>2</v>
      </c>
      <c r="H1444" s="199" t="s">
        <v>302</v>
      </c>
      <c r="I1444" s="200">
        <v>768.3</v>
      </c>
      <c r="J1444" s="200">
        <v>297</v>
      </c>
      <c r="K1444" s="200">
        <v>253.5</v>
      </c>
      <c r="L1444" s="209">
        <v>80</v>
      </c>
      <c r="M1444" s="199" t="s">
        <v>260</v>
      </c>
      <c r="N1444" s="199" t="s">
        <v>264</v>
      </c>
      <c r="O1444" s="202" t="s">
        <v>282</v>
      </c>
      <c r="P1444" s="203">
        <v>406000</v>
      </c>
      <c r="Q1444" s="203">
        <v>0</v>
      </c>
      <c r="R1444" s="203">
        <v>0</v>
      </c>
      <c r="S1444" s="203">
        <f>P1444-Q1444-R1444</f>
        <v>406000</v>
      </c>
      <c r="T1444" s="203">
        <f>P1444/I1444</f>
        <v>528.43941168814263</v>
      </c>
      <c r="U1444" s="203">
        <v>551.15</v>
      </c>
      <c r="V1444" s="210">
        <v>551.15</v>
      </c>
      <c r="W1444" s="210">
        <f t="shared" si="469"/>
        <v>551.15</v>
      </c>
      <c r="X1444" s="210">
        <f t="shared" si="470"/>
        <v>22.71058831185735</v>
      </c>
      <c r="Y1444" s="205">
        <v>0</v>
      </c>
      <c r="Z1444" s="205">
        <v>0</v>
      </c>
      <c r="AA1444" s="205">
        <v>0</v>
      </c>
      <c r="AB1444" s="205">
        <v>0</v>
      </c>
      <c r="AC1444" s="205">
        <v>0</v>
      </c>
      <c r="AD1444" s="205">
        <v>0</v>
      </c>
      <c r="AE1444" s="205">
        <v>0</v>
      </c>
      <c r="AF1444" s="211">
        <v>0</v>
      </c>
      <c r="AG1444" s="205">
        <v>0</v>
      </c>
      <c r="AH1444" s="205">
        <v>0</v>
      </c>
      <c r="AI1444" s="205">
        <v>0</v>
      </c>
      <c r="AJ1444" s="205">
        <v>0</v>
      </c>
      <c r="AK1444" s="205">
        <v>0</v>
      </c>
      <c r="AL1444" s="211">
        <v>0</v>
      </c>
      <c r="AM1444" s="205">
        <v>0</v>
      </c>
      <c r="AN1444" s="205">
        <v>0</v>
      </c>
      <c r="AO1444" s="211">
        <v>0</v>
      </c>
      <c r="AP1444" s="205">
        <v>0</v>
      </c>
      <c r="AQ1444" s="204">
        <v>551.15</v>
      </c>
      <c r="AR1444" s="204">
        <v>0</v>
      </c>
    </row>
    <row r="1445" spans="1:125" s="204" customFormat="1" ht="36" customHeight="1">
      <c r="A1445" s="204">
        <v>1</v>
      </c>
      <c r="B1445" s="207">
        <f>SUBTOTAL(103,$A$1027:A1445)</f>
        <v>364</v>
      </c>
      <c r="C1445" s="197" t="s">
        <v>1240</v>
      </c>
      <c r="D1445" s="199">
        <v>1973</v>
      </c>
      <c r="E1445" s="199"/>
      <c r="F1445" s="208" t="s">
        <v>262</v>
      </c>
      <c r="G1445" s="199">
        <v>5</v>
      </c>
      <c r="H1445" s="199" t="s">
        <v>306</v>
      </c>
      <c r="I1445" s="200">
        <v>3131.46</v>
      </c>
      <c r="J1445" s="200">
        <v>3131.28</v>
      </c>
      <c r="K1445" s="200">
        <v>3070.48</v>
      </c>
      <c r="L1445" s="209">
        <v>208</v>
      </c>
      <c r="M1445" s="199" t="s">
        <v>260</v>
      </c>
      <c r="N1445" s="199" t="s">
        <v>264</v>
      </c>
      <c r="O1445" s="202" t="s">
        <v>1312</v>
      </c>
      <c r="P1445" s="203">
        <v>5980540.0899999999</v>
      </c>
      <c r="Q1445" s="203">
        <v>0</v>
      </c>
      <c r="R1445" s="203">
        <v>0</v>
      </c>
      <c r="S1445" s="203">
        <f t="shared" si="468"/>
        <v>5980540.0899999999</v>
      </c>
      <c r="T1445" s="203">
        <f t="shared" si="442"/>
        <v>1909.8248388930404</v>
      </c>
      <c r="U1445" s="203">
        <v>2727.9685258633353</v>
      </c>
      <c r="V1445" s="210">
        <v>2727.9685258633353</v>
      </c>
      <c r="W1445" s="210">
        <f t="shared" si="469"/>
        <v>2727.9685258633353</v>
      </c>
      <c r="X1445" s="210">
        <f t="shared" si="470"/>
        <v>818.14368697029499</v>
      </c>
      <c r="Y1445" s="205">
        <v>0</v>
      </c>
      <c r="Z1445" s="205">
        <v>0</v>
      </c>
      <c r="AA1445" s="205">
        <v>0</v>
      </c>
      <c r="AB1445" s="205">
        <v>0</v>
      </c>
      <c r="AC1445" s="205">
        <v>0</v>
      </c>
      <c r="AD1445" s="205">
        <v>0</v>
      </c>
      <c r="AE1445" s="205">
        <v>0</v>
      </c>
      <c r="AF1445" s="211">
        <v>0</v>
      </c>
      <c r="AG1445" s="205">
        <v>958</v>
      </c>
      <c r="AH1445" s="211">
        <f t="shared" ref="AH1445:AH1447" si="472">8917.04*AG1445/I1445</f>
        <v>2727.9685258633353</v>
      </c>
      <c r="AI1445" s="205">
        <v>0</v>
      </c>
      <c r="AJ1445" s="205">
        <v>0</v>
      </c>
      <c r="AK1445" s="205">
        <v>0</v>
      </c>
      <c r="AL1445" s="211">
        <v>0</v>
      </c>
      <c r="AM1445" s="205">
        <v>0</v>
      </c>
      <c r="AN1445" s="205">
        <v>0</v>
      </c>
      <c r="AO1445" s="211">
        <v>0</v>
      </c>
      <c r="AP1445" s="205">
        <v>0</v>
      </c>
      <c r="AQ1445" s="204">
        <v>0</v>
      </c>
      <c r="AR1445" s="204">
        <v>0</v>
      </c>
    </row>
    <row r="1446" spans="1:125" s="204" customFormat="1" ht="36" customHeight="1">
      <c r="A1446" s="204">
        <v>1</v>
      </c>
      <c r="B1446" s="207">
        <f>SUBTOTAL(103,$A$1027:A1446)</f>
        <v>365</v>
      </c>
      <c r="C1446" s="197" t="s">
        <v>1239</v>
      </c>
      <c r="D1446" s="199">
        <v>1958</v>
      </c>
      <c r="E1446" s="199"/>
      <c r="F1446" s="208" t="s">
        <v>262</v>
      </c>
      <c r="G1446" s="199">
        <v>2</v>
      </c>
      <c r="H1446" s="199" t="s">
        <v>297</v>
      </c>
      <c r="I1446" s="200">
        <v>554</v>
      </c>
      <c r="J1446" s="200">
        <v>554</v>
      </c>
      <c r="K1446" s="200">
        <v>521.69000000000005</v>
      </c>
      <c r="L1446" s="209">
        <v>30</v>
      </c>
      <c r="M1446" s="199" t="s">
        <v>260</v>
      </c>
      <c r="N1446" s="199" t="s">
        <v>264</v>
      </c>
      <c r="O1446" s="202" t="s">
        <v>282</v>
      </c>
      <c r="P1446" s="203">
        <v>4539478.74</v>
      </c>
      <c r="Q1446" s="203">
        <v>0</v>
      </c>
      <c r="R1446" s="203">
        <v>0</v>
      </c>
      <c r="S1446" s="203">
        <f t="shared" si="468"/>
        <v>4539478.74</v>
      </c>
      <c r="T1446" s="203">
        <f t="shared" si="442"/>
        <v>8194.0049458483754</v>
      </c>
      <c r="U1446" s="203">
        <v>8047.8700361010833</v>
      </c>
      <c r="V1446" s="210">
        <v>8047.8700361010833</v>
      </c>
      <c r="W1446" s="210">
        <f t="shared" si="469"/>
        <v>8047.8700361010833</v>
      </c>
      <c r="X1446" s="210">
        <f t="shared" si="470"/>
        <v>-146.13490974729211</v>
      </c>
      <c r="Y1446" s="205">
        <v>0</v>
      </c>
      <c r="Z1446" s="205">
        <v>0</v>
      </c>
      <c r="AA1446" s="205">
        <v>0</v>
      </c>
      <c r="AB1446" s="205">
        <v>0</v>
      </c>
      <c r="AC1446" s="205">
        <v>0</v>
      </c>
      <c r="AD1446" s="205">
        <v>0</v>
      </c>
      <c r="AE1446" s="205">
        <v>0</v>
      </c>
      <c r="AF1446" s="211">
        <v>0</v>
      </c>
      <c r="AG1446" s="205">
        <v>500</v>
      </c>
      <c r="AH1446" s="211">
        <f t="shared" si="472"/>
        <v>8047.8700361010833</v>
      </c>
      <c r="AI1446" s="205">
        <v>0</v>
      </c>
      <c r="AJ1446" s="205">
        <v>0</v>
      </c>
      <c r="AK1446" s="205">
        <v>0</v>
      </c>
      <c r="AL1446" s="211">
        <v>0</v>
      </c>
      <c r="AM1446" s="205">
        <v>0</v>
      </c>
      <c r="AN1446" s="205">
        <v>0</v>
      </c>
      <c r="AO1446" s="211">
        <v>0</v>
      </c>
      <c r="AP1446" s="205">
        <v>0</v>
      </c>
      <c r="AQ1446" s="204">
        <v>0</v>
      </c>
      <c r="AR1446" s="204">
        <v>0</v>
      </c>
    </row>
    <row r="1447" spans="1:125" s="204" customFormat="1" ht="36" customHeight="1">
      <c r="A1447" s="204">
        <v>1</v>
      </c>
      <c r="B1447" s="207">
        <f>SUBTOTAL(103,$A$1027:A1447)</f>
        <v>366</v>
      </c>
      <c r="C1447" s="197" t="s">
        <v>1870</v>
      </c>
      <c r="D1447" s="199">
        <v>1984</v>
      </c>
      <c r="E1447" s="199"/>
      <c r="F1447" s="208" t="s">
        <v>1527</v>
      </c>
      <c r="G1447" s="199" t="s">
        <v>306</v>
      </c>
      <c r="H1447" s="199" t="s">
        <v>306</v>
      </c>
      <c r="I1447" s="200">
        <v>2064</v>
      </c>
      <c r="J1447" s="200">
        <v>2063.8000000000002</v>
      </c>
      <c r="K1447" s="200">
        <v>2063.8000000000002</v>
      </c>
      <c r="L1447" s="209">
        <v>80</v>
      </c>
      <c r="M1447" s="199" t="s">
        <v>260</v>
      </c>
      <c r="N1447" s="199" t="s">
        <v>264</v>
      </c>
      <c r="O1447" s="202" t="s">
        <v>282</v>
      </c>
      <c r="P1447" s="203">
        <v>9491772.3900000006</v>
      </c>
      <c r="Q1447" s="203">
        <v>0</v>
      </c>
      <c r="R1447" s="203">
        <v>0</v>
      </c>
      <c r="S1447" s="203">
        <f t="shared" si="468"/>
        <v>9491772.3900000006</v>
      </c>
      <c r="T1447" s="203">
        <f t="shared" si="442"/>
        <v>4598.7269331395355</v>
      </c>
      <c r="U1447" s="203">
        <v>4833.5195503875966</v>
      </c>
      <c r="V1447" s="210">
        <v>4833.5195503875966</v>
      </c>
      <c r="W1447" s="210">
        <f t="shared" si="469"/>
        <v>4833.5195503875966</v>
      </c>
      <c r="X1447" s="210">
        <f t="shared" si="470"/>
        <v>234.79261724806111</v>
      </c>
      <c r="Y1447" s="205">
        <v>0</v>
      </c>
      <c r="Z1447" s="205">
        <v>0</v>
      </c>
      <c r="AA1447" s="205">
        <v>0</v>
      </c>
      <c r="AB1447" s="205">
        <v>0</v>
      </c>
      <c r="AC1447" s="205">
        <v>0</v>
      </c>
      <c r="AD1447" s="205">
        <v>0</v>
      </c>
      <c r="AE1447" s="205">
        <v>0</v>
      </c>
      <c r="AF1447" s="211">
        <v>0</v>
      </c>
      <c r="AG1447" s="205">
        <v>1118.8</v>
      </c>
      <c r="AH1447" s="211">
        <f t="shared" si="472"/>
        <v>4833.5195503875966</v>
      </c>
      <c r="AI1447" s="205">
        <v>0</v>
      </c>
      <c r="AJ1447" s="205">
        <v>0</v>
      </c>
      <c r="AK1447" s="205">
        <v>0</v>
      </c>
      <c r="AL1447" s="211">
        <v>0</v>
      </c>
      <c r="AM1447" s="205">
        <v>0</v>
      </c>
      <c r="AN1447" s="205">
        <v>0</v>
      </c>
      <c r="AO1447" s="211">
        <v>0</v>
      </c>
      <c r="AP1447" s="205">
        <v>0</v>
      </c>
      <c r="AQ1447" s="204">
        <v>0</v>
      </c>
      <c r="AR1447" s="204">
        <v>0</v>
      </c>
    </row>
    <row r="1448" spans="1:125" s="204" customFormat="1" ht="36" customHeight="1">
      <c r="B1448" s="197" t="s">
        <v>820</v>
      </c>
      <c r="C1448" s="197"/>
      <c r="D1448" s="199" t="s">
        <v>857</v>
      </c>
      <c r="E1448" s="199" t="s">
        <v>857</v>
      </c>
      <c r="F1448" s="199" t="s">
        <v>857</v>
      </c>
      <c r="G1448" s="199" t="s">
        <v>857</v>
      </c>
      <c r="H1448" s="199" t="s">
        <v>857</v>
      </c>
      <c r="I1448" s="200">
        <f>SUM(I1449:I1452)</f>
        <v>5905.6099999999988</v>
      </c>
      <c r="J1448" s="200">
        <f>SUM(J1449:J1452)</f>
        <v>4259.05</v>
      </c>
      <c r="K1448" s="200">
        <f>SUM(K1449:K1452)</f>
        <v>3819.0099999999998</v>
      </c>
      <c r="L1448" s="201">
        <f>SUM(L1449:L1452)</f>
        <v>312</v>
      </c>
      <c r="M1448" s="199" t="s">
        <v>857</v>
      </c>
      <c r="N1448" s="199" t="s">
        <v>857</v>
      </c>
      <c r="O1448" s="202" t="s">
        <v>857</v>
      </c>
      <c r="P1448" s="203">
        <v>21516556.630000003</v>
      </c>
      <c r="Q1448" s="203">
        <f>SUM(Q1449:Q1452)</f>
        <v>0</v>
      </c>
      <c r="R1448" s="203">
        <f>SUM(R1449:R1452)</f>
        <v>0</v>
      </c>
      <c r="S1448" s="203">
        <f>SUM(S1449:S1452)</f>
        <v>21516556.630000003</v>
      </c>
      <c r="T1448" s="203">
        <f t="shared" si="442"/>
        <v>3643.4096782550841</v>
      </c>
      <c r="U1448" s="203">
        <f>MAX(U1449:U1452)</f>
        <v>12154.765718180272</v>
      </c>
      <c r="W1448" s="217"/>
      <c r="Y1448" s="205">
        <v>0</v>
      </c>
      <c r="Z1448" s="205">
        <v>0</v>
      </c>
      <c r="AA1448" s="205">
        <v>0</v>
      </c>
      <c r="AB1448" s="205">
        <v>0</v>
      </c>
      <c r="AC1448" s="205">
        <v>2383548.62</v>
      </c>
      <c r="AD1448" s="205">
        <v>0</v>
      </c>
      <c r="AE1448" s="205">
        <v>0</v>
      </c>
      <c r="AF1448" s="205">
        <v>0</v>
      </c>
      <c r="AG1448" s="205">
        <v>1074.8399999999999</v>
      </c>
      <c r="AH1448" s="205">
        <v>6992928.3399999999</v>
      </c>
      <c r="AI1448" s="205">
        <v>146</v>
      </c>
      <c r="AJ1448" s="205">
        <v>1715043</v>
      </c>
      <c r="AK1448" s="205">
        <v>1414.36</v>
      </c>
      <c r="AL1448" s="205">
        <v>9821343.7100000009</v>
      </c>
      <c r="AM1448" s="205">
        <v>0</v>
      </c>
      <c r="AN1448" s="205">
        <v>0</v>
      </c>
      <c r="AO1448" s="205">
        <v>0</v>
      </c>
      <c r="AP1448" s="205">
        <v>0</v>
      </c>
      <c r="AQ1448" s="204">
        <v>0</v>
      </c>
      <c r="AR1448" s="204">
        <v>0</v>
      </c>
    </row>
    <row r="1449" spans="1:125" s="123" customFormat="1" ht="36" customHeight="1">
      <c r="A1449" s="204">
        <v>1</v>
      </c>
      <c r="B1449" s="207">
        <f>SUBTOTAL(103,$A$1027:A1449)</f>
        <v>367</v>
      </c>
      <c r="C1449" s="228" t="s">
        <v>155</v>
      </c>
      <c r="D1449" s="199">
        <v>1971</v>
      </c>
      <c r="E1449" s="199"/>
      <c r="F1449" s="229" t="s">
        <v>262</v>
      </c>
      <c r="G1449" s="199">
        <v>5</v>
      </c>
      <c r="H1449" s="199" t="s">
        <v>306</v>
      </c>
      <c r="I1449" s="200">
        <v>3186.9</v>
      </c>
      <c r="J1449" s="200">
        <v>1676</v>
      </c>
      <c r="K1449" s="200">
        <v>1676</v>
      </c>
      <c r="L1449" s="230">
        <v>174</v>
      </c>
      <c r="M1449" s="199" t="s">
        <v>260</v>
      </c>
      <c r="N1449" s="199" t="s">
        <v>292</v>
      </c>
      <c r="O1449" s="199" t="s">
        <v>293</v>
      </c>
      <c r="P1449" s="200">
        <v>4380070.49</v>
      </c>
      <c r="Q1449" s="200">
        <v>0</v>
      </c>
      <c r="R1449" s="200">
        <v>0</v>
      </c>
      <c r="S1449" s="200">
        <f>P1449-Q1449-R1449</f>
        <v>4380070.49</v>
      </c>
      <c r="T1449" s="203">
        <f t="shared" si="442"/>
        <v>1374.3984718692145</v>
      </c>
      <c r="U1449" s="203">
        <v>1374.3984718692145</v>
      </c>
      <c r="V1449" s="210">
        <f>W1449</f>
        <v>1216.8337676111582</v>
      </c>
      <c r="W1449" s="210">
        <f t="shared" ref="W1449:W1452" si="473">Y1449+Z1449+AA1449+AB1449+AC1449+AF1449+AH1449+AJ1449+AL1449+AN1449+AO1449+AP1449+AQ1449+AR1449</f>
        <v>1216.8337676111582</v>
      </c>
      <c r="X1449" s="210">
        <f t="shared" ref="X1449:X1452" si="474">U1449-T1449</f>
        <v>0</v>
      </c>
      <c r="Y1449" s="205">
        <v>0</v>
      </c>
      <c r="Z1449" s="205">
        <v>0</v>
      </c>
      <c r="AA1449" s="231">
        <v>0</v>
      </c>
      <c r="AB1449" s="231">
        <v>0</v>
      </c>
      <c r="AC1449" s="205">
        <v>810.46</v>
      </c>
      <c r="AD1449" s="231">
        <v>0</v>
      </c>
      <c r="AE1449" s="231">
        <v>0</v>
      </c>
      <c r="AF1449" s="211">
        <v>0</v>
      </c>
      <c r="AG1449" s="231">
        <v>0</v>
      </c>
      <c r="AH1449" s="231">
        <v>0</v>
      </c>
      <c r="AI1449" s="231">
        <v>146</v>
      </c>
      <c r="AJ1449" s="211">
        <f>8870.36*AI1449/I1449</f>
        <v>406.3737676111582</v>
      </c>
      <c r="AK1449" s="231">
        <v>0</v>
      </c>
      <c r="AL1449" s="232">
        <v>0</v>
      </c>
      <c r="AM1449" s="231">
        <v>0</v>
      </c>
      <c r="AN1449" s="231">
        <v>0</v>
      </c>
      <c r="AO1449" s="232">
        <v>0</v>
      </c>
      <c r="AP1449" s="231">
        <v>0</v>
      </c>
      <c r="AQ1449" s="123">
        <v>0</v>
      </c>
      <c r="AR1449" s="123">
        <v>0</v>
      </c>
      <c r="BC1449" s="233"/>
      <c r="BD1449" s="233"/>
      <c r="BE1449" s="233"/>
      <c r="CB1449" s="234"/>
      <c r="DE1449" s="235"/>
      <c r="DU1449" s="236"/>
    </row>
    <row r="1450" spans="1:125" s="204" customFormat="1" ht="36" customHeight="1">
      <c r="A1450" s="204">
        <v>1</v>
      </c>
      <c r="B1450" s="207">
        <f>SUBTOTAL(103,$A$1027:A1450)</f>
        <v>368</v>
      </c>
      <c r="C1450" s="197" t="s">
        <v>147</v>
      </c>
      <c r="D1450" s="199">
        <v>1928</v>
      </c>
      <c r="E1450" s="199"/>
      <c r="F1450" s="208" t="s">
        <v>262</v>
      </c>
      <c r="G1450" s="199">
        <v>3</v>
      </c>
      <c r="H1450" s="199" t="s">
        <v>302</v>
      </c>
      <c r="I1450" s="200">
        <v>1718.33</v>
      </c>
      <c r="J1450" s="200">
        <v>1631.7</v>
      </c>
      <c r="K1450" s="200">
        <v>1224.44</v>
      </c>
      <c r="L1450" s="209">
        <v>85</v>
      </c>
      <c r="M1450" s="199" t="s">
        <v>260</v>
      </c>
      <c r="N1450" s="199" t="s">
        <v>264</v>
      </c>
      <c r="O1450" s="202" t="s">
        <v>290</v>
      </c>
      <c r="P1450" s="203">
        <v>9968663.870000001</v>
      </c>
      <c r="Q1450" s="203">
        <v>0</v>
      </c>
      <c r="R1450" s="203">
        <v>0</v>
      </c>
      <c r="S1450" s="203">
        <f>P1450-Q1450-R1450</f>
        <v>9968663.870000001</v>
      </c>
      <c r="T1450" s="203">
        <f t="shared" si="442"/>
        <v>5801.3675312658233</v>
      </c>
      <c r="U1450" s="203">
        <v>5801.3675282396289</v>
      </c>
      <c r="V1450" s="210">
        <v>5801.3675282396289</v>
      </c>
      <c r="W1450" s="210">
        <f t="shared" si="473"/>
        <v>5801.3675282396289</v>
      </c>
      <c r="X1450" s="210">
        <f t="shared" si="474"/>
        <v>-3.026194463018328E-6</v>
      </c>
      <c r="Y1450" s="205">
        <v>0</v>
      </c>
      <c r="Z1450" s="205">
        <v>0</v>
      </c>
      <c r="AA1450" s="205">
        <v>0</v>
      </c>
      <c r="AB1450" s="205">
        <v>0</v>
      </c>
      <c r="AC1450" s="205">
        <v>0</v>
      </c>
      <c r="AD1450" s="205">
        <v>0</v>
      </c>
      <c r="AE1450" s="205">
        <v>0</v>
      </c>
      <c r="AF1450" s="211">
        <v>0</v>
      </c>
      <c r="AG1450" s="205">
        <v>0</v>
      </c>
      <c r="AH1450" s="205">
        <v>0</v>
      </c>
      <c r="AI1450" s="205">
        <v>0</v>
      </c>
      <c r="AJ1450" s="205">
        <v>0</v>
      </c>
      <c r="AK1450" s="205">
        <v>1414.36</v>
      </c>
      <c r="AL1450" s="211">
        <f>7048.18*AK1450/I1450</f>
        <v>5801.3675282396289</v>
      </c>
      <c r="AM1450" s="205">
        <v>0</v>
      </c>
      <c r="AN1450" s="205">
        <v>0</v>
      </c>
      <c r="AO1450" s="211">
        <v>0</v>
      </c>
      <c r="AP1450" s="205">
        <v>0</v>
      </c>
      <c r="AQ1450" s="204">
        <v>0</v>
      </c>
      <c r="AR1450" s="204">
        <v>0</v>
      </c>
    </row>
    <row r="1451" spans="1:125" s="123" customFormat="1" ht="36" customHeight="1">
      <c r="A1451" s="204">
        <v>1</v>
      </c>
      <c r="B1451" s="207">
        <f>SUBTOTAL(103,$A$1027:A1451)</f>
        <v>369</v>
      </c>
      <c r="C1451" s="228" t="s">
        <v>2220</v>
      </c>
      <c r="D1451" s="199">
        <v>1989</v>
      </c>
      <c r="E1451" s="199"/>
      <c r="F1451" s="229" t="s">
        <v>262</v>
      </c>
      <c r="G1451" s="199">
        <v>2</v>
      </c>
      <c r="H1451" s="199">
        <v>1</v>
      </c>
      <c r="I1451" s="200">
        <v>413.48</v>
      </c>
      <c r="J1451" s="200">
        <v>413.48</v>
      </c>
      <c r="K1451" s="200">
        <v>380.7</v>
      </c>
      <c r="L1451" s="230">
        <v>19</v>
      </c>
      <c r="M1451" s="199" t="s">
        <v>260</v>
      </c>
      <c r="N1451" s="199" t="s">
        <v>264</v>
      </c>
      <c r="O1451" s="199" t="s">
        <v>1843</v>
      </c>
      <c r="P1451" s="200">
        <v>2315691.9099999997</v>
      </c>
      <c r="Q1451" s="200">
        <v>0</v>
      </c>
      <c r="R1451" s="200">
        <v>0</v>
      </c>
      <c r="S1451" s="200">
        <f>P1451-Q1451-R1451</f>
        <v>2315691.9099999997</v>
      </c>
      <c r="T1451" s="203">
        <f t="shared" si="442"/>
        <v>5600.4931556544443</v>
      </c>
      <c r="U1451" s="203">
        <v>5927.1531237302888</v>
      </c>
      <c r="V1451" s="210">
        <v>5927.1531237302888</v>
      </c>
      <c r="W1451" s="210">
        <f t="shared" si="473"/>
        <v>5927.1531237302888</v>
      </c>
      <c r="X1451" s="210">
        <f t="shared" si="474"/>
        <v>326.65996807584452</v>
      </c>
      <c r="Y1451" s="205">
        <v>0</v>
      </c>
      <c r="Z1451" s="205">
        <v>0</v>
      </c>
      <c r="AA1451" s="231">
        <v>0</v>
      </c>
      <c r="AB1451" s="231">
        <v>0</v>
      </c>
      <c r="AC1451" s="231">
        <v>0</v>
      </c>
      <c r="AD1451" s="231">
        <v>0</v>
      </c>
      <c r="AE1451" s="231">
        <v>0</v>
      </c>
      <c r="AF1451" s="211">
        <v>0</v>
      </c>
      <c r="AG1451" s="231">
        <v>274.83999999999997</v>
      </c>
      <c r="AH1451" s="211">
        <f t="shared" ref="AH1451:AH1452" si="475">8917.04*AG1451/I1451</f>
        <v>5927.1531237302888</v>
      </c>
      <c r="AI1451" s="231">
        <v>0</v>
      </c>
      <c r="AJ1451" s="231">
        <v>0</v>
      </c>
      <c r="AK1451" s="231">
        <v>0</v>
      </c>
      <c r="AL1451" s="232">
        <v>0</v>
      </c>
      <c r="AM1451" s="231">
        <v>0</v>
      </c>
      <c r="AN1451" s="231">
        <v>0</v>
      </c>
      <c r="AO1451" s="232">
        <v>0</v>
      </c>
      <c r="AP1451" s="231">
        <v>0</v>
      </c>
      <c r="AQ1451" s="123">
        <v>0</v>
      </c>
      <c r="AR1451" s="123">
        <v>0</v>
      </c>
      <c r="BC1451" s="233"/>
      <c r="BD1451" s="233"/>
      <c r="BE1451" s="233"/>
      <c r="CB1451" s="234"/>
      <c r="DE1451" s="235"/>
      <c r="DU1451" s="236"/>
    </row>
    <row r="1452" spans="1:125" s="123" customFormat="1" ht="36" customHeight="1">
      <c r="A1452" s="204">
        <v>1</v>
      </c>
      <c r="B1452" s="207">
        <f>SUBTOTAL(103,$A$1027:A1452)</f>
        <v>370</v>
      </c>
      <c r="C1452" s="228" t="s">
        <v>2232</v>
      </c>
      <c r="D1452" s="199">
        <v>1956</v>
      </c>
      <c r="E1452" s="199"/>
      <c r="F1452" s="208" t="s">
        <v>262</v>
      </c>
      <c r="G1452" s="199">
        <v>2</v>
      </c>
      <c r="H1452" s="199">
        <v>2</v>
      </c>
      <c r="I1452" s="200">
        <v>586.9</v>
      </c>
      <c r="J1452" s="200">
        <v>537.87</v>
      </c>
      <c r="K1452" s="200">
        <v>537.87</v>
      </c>
      <c r="L1452" s="230">
        <v>34</v>
      </c>
      <c r="M1452" s="199" t="s">
        <v>260</v>
      </c>
      <c r="N1452" s="199" t="s">
        <v>261</v>
      </c>
      <c r="O1452" s="202" t="s">
        <v>263</v>
      </c>
      <c r="P1452" s="200">
        <v>4852130.3600000003</v>
      </c>
      <c r="Q1452" s="200">
        <v>0</v>
      </c>
      <c r="R1452" s="200">
        <v>0</v>
      </c>
      <c r="S1452" s="200">
        <f>P1452-Q1452-R1452</f>
        <v>4852130.3600000003</v>
      </c>
      <c r="T1452" s="203">
        <f t="shared" si="442"/>
        <v>8267.3885840858766</v>
      </c>
      <c r="U1452" s="203">
        <v>12154.765718180272</v>
      </c>
      <c r="V1452" s="210">
        <v>12154.765718180272</v>
      </c>
      <c r="W1452" s="210">
        <f t="shared" si="473"/>
        <v>12154.765718180272</v>
      </c>
      <c r="X1452" s="210">
        <f t="shared" si="474"/>
        <v>3887.3771340943949</v>
      </c>
      <c r="Y1452" s="205">
        <v>0</v>
      </c>
      <c r="Z1452" s="205">
        <v>0</v>
      </c>
      <c r="AA1452" s="231">
        <v>0</v>
      </c>
      <c r="AB1452" s="231">
        <v>0</v>
      </c>
      <c r="AC1452" s="231">
        <v>0</v>
      </c>
      <c r="AD1452" s="231">
        <v>0</v>
      </c>
      <c r="AE1452" s="231">
        <v>0</v>
      </c>
      <c r="AF1452" s="211">
        <v>0</v>
      </c>
      <c r="AG1452" s="231">
        <v>800</v>
      </c>
      <c r="AH1452" s="211">
        <f t="shared" si="475"/>
        <v>12154.765718180272</v>
      </c>
      <c r="AI1452" s="231">
        <v>0</v>
      </c>
      <c r="AJ1452" s="231">
        <v>0</v>
      </c>
      <c r="AK1452" s="231">
        <v>0</v>
      </c>
      <c r="AL1452" s="232">
        <v>0</v>
      </c>
      <c r="AM1452" s="231">
        <v>0</v>
      </c>
      <c r="AN1452" s="231">
        <v>0</v>
      </c>
      <c r="AO1452" s="232">
        <v>0</v>
      </c>
      <c r="AP1452" s="231">
        <v>0</v>
      </c>
      <c r="AQ1452" s="123">
        <v>0</v>
      </c>
      <c r="AR1452" s="123">
        <v>0</v>
      </c>
      <c r="BC1452" s="233"/>
      <c r="BD1452" s="233"/>
      <c r="BE1452" s="233"/>
      <c r="CB1452" s="234"/>
      <c r="DE1452" s="235"/>
      <c r="DU1452" s="236"/>
    </row>
    <row r="1453" spans="1:125" s="204" customFormat="1" ht="36" customHeight="1">
      <c r="B1453" s="197" t="s">
        <v>821</v>
      </c>
      <c r="C1453" s="212"/>
      <c r="D1453" s="199" t="s">
        <v>857</v>
      </c>
      <c r="E1453" s="199" t="s">
        <v>857</v>
      </c>
      <c r="F1453" s="199" t="s">
        <v>857</v>
      </c>
      <c r="G1453" s="199" t="s">
        <v>857</v>
      </c>
      <c r="H1453" s="199" t="s">
        <v>857</v>
      </c>
      <c r="I1453" s="200">
        <f>SUM(I1454:I1458)</f>
        <v>9822.48</v>
      </c>
      <c r="J1453" s="200">
        <f>SUM(J1454:J1458)</f>
        <v>7784.5999999999995</v>
      </c>
      <c r="K1453" s="200">
        <f>SUM(K1454:K1458)</f>
        <v>7506.2</v>
      </c>
      <c r="L1453" s="201">
        <f>SUM(L1454:L1458)</f>
        <v>282</v>
      </c>
      <c r="M1453" s="199" t="s">
        <v>857</v>
      </c>
      <c r="N1453" s="199" t="s">
        <v>857</v>
      </c>
      <c r="O1453" s="202" t="s">
        <v>857</v>
      </c>
      <c r="P1453" s="203">
        <v>29724410.640000004</v>
      </c>
      <c r="Q1453" s="203">
        <f>SUM(Q1454:Q1458)</f>
        <v>0</v>
      </c>
      <c r="R1453" s="203">
        <f>SUM(R1454:R1458)</f>
        <v>0</v>
      </c>
      <c r="S1453" s="203">
        <f>SUM(S1454:S1458)</f>
        <v>29724410.640000004</v>
      </c>
      <c r="T1453" s="203">
        <f t="shared" si="442"/>
        <v>3026.1614826398227</v>
      </c>
      <c r="U1453" s="203">
        <f>MAX(U1454:U1458)</f>
        <v>10009.537979329785</v>
      </c>
      <c r="W1453" s="217"/>
      <c r="Y1453" s="205">
        <v>0</v>
      </c>
      <c r="Z1453" s="205">
        <v>0</v>
      </c>
      <c r="AA1453" s="205">
        <v>0</v>
      </c>
      <c r="AB1453" s="205">
        <v>0</v>
      </c>
      <c r="AC1453" s="205">
        <v>0</v>
      </c>
      <c r="AD1453" s="205">
        <v>0</v>
      </c>
      <c r="AE1453" s="205">
        <v>0</v>
      </c>
      <c r="AF1453" s="205">
        <v>0</v>
      </c>
      <c r="AG1453" s="205">
        <v>3852.42</v>
      </c>
      <c r="AH1453" s="205">
        <v>28871340.540000003</v>
      </c>
      <c r="AI1453" s="205">
        <v>0</v>
      </c>
      <c r="AJ1453" s="205">
        <v>0</v>
      </c>
      <c r="AK1453" s="205">
        <v>0</v>
      </c>
      <c r="AL1453" s="205">
        <v>0</v>
      </c>
      <c r="AM1453" s="205">
        <v>0</v>
      </c>
      <c r="AN1453" s="205">
        <v>0</v>
      </c>
      <c r="AO1453" s="205">
        <v>0</v>
      </c>
      <c r="AP1453" s="205">
        <v>0</v>
      </c>
      <c r="AQ1453" s="204">
        <v>0</v>
      </c>
      <c r="AR1453" s="204">
        <v>0</v>
      </c>
    </row>
    <row r="1454" spans="1:125" s="123" customFormat="1" ht="36" customHeight="1">
      <c r="A1454" s="204">
        <v>1</v>
      </c>
      <c r="B1454" s="207">
        <f>SUBTOTAL(103,$A$1027:A1454)</f>
        <v>371</v>
      </c>
      <c r="C1454" s="228" t="s">
        <v>100</v>
      </c>
      <c r="D1454" s="199">
        <v>1985</v>
      </c>
      <c r="E1454" s="199"/>
      <c r="F1454" s="229" t="s">
        <v>262</v>
      </c>
      <c r="G1454" s="199">
        <v>3</v>
      </c>
      <c r="H1454" s="199" t="s">
        <v>306</v>
      </c>
      <c r="I1454" s="200">
        <v>1652.3</v>
      </c>
      <c r="J1454" s="200">
        <v>1505</v>
      </c>
      <c r="K1454" s="200">
        <v>1350.8</v>
      </c>
      <c r="L1454" s="230">
        <v>25</v>
      </c>
      <c r="M1454" s="199" t="s">
        <v>260</v>
      </c>
      <c r="N1454" s="199" t="s">
        <v>264</v>
      </c>
      <c r="O1454" s="199" t="s">
        <v>276</v>
      </c>
      <c r="P1454" s="200">
        <v>6740480</v>
      </c>
      <c r="Q1454" s="200">
        <v>0</v>
      </c>
      <c r="R1454" s="200">
        <v>0</v>
      </c>
      <c r="S1454" s="200">
        <f>P1454-Q1454-R1454</f>
        <v>6740480</v>
      </c>
      <c r="T1454" s="203">
        <f t="shared" si="442"/>
        <v>4079.4528838588635</v>
      </c>
      <c r="U1454" s="203">
        <v>4317.395146159899</v>
      </c>
      <c r="V1454" s="210">
        <v>4317.395146159899</v>
      </c>
      <c r="W1454" s="210">
        <f t="shared" ref="W1454:W1458" si="476">Y1454+Z1454+AA1454+AB1454+AC1454+AF1454+AH1454+AJ1454+AL1454+AN1454+AO1454+AP1454+AQ1454+AR1454</f>
        <v>4317.395146159899</v>
      </c>
      <c r="X1454" s="210">
        <f t="shared" ref="X1454:X1458" si="477">U1454-T1454</f>
        <v>237.9422623010355</v>
      </c>
      <c r="Y1454" s="205">
        <v>0</v>
      </c>
      <c r="Z1454" s="205">
        <v>0</v>
      </c>
      <c r="AA1454" s="231">
        <v>0</v>
      </c>
      <c r="AB1454" s="231">
        <v>0</v>
      </c>
      <c r="AC1454" s="231">
        <v>0</v>
      </c>
      <c r="AD1454" s="231">
        <v>0</v>
      </c>
      <c r="AE1454" s="231">
        <v>0</v>
      </c>
      <c r="AF1454" s="211">
        <v>0</v>
      </c>
      <c r="AG1454" s="231">
        <v>800</v>
      </c>
      <c r="AH1454" s="211">
        <f t="shared" ref="AH1454:AH1458" si="478">8917.04*AG1454/I1454</f>
        <v>4317.395146159899</v>
      </c>
      <c r="AI1454" s="231">
        <v>0</v>
      </c>
      <c r="AJ1454" s="231">
        <v>0</v>
      </c>
      <c r="AK1454" s="231">
        <v>0</v>
      </c>
      <c r="AL1454" s="232">
        <v>0</v>
      </c>
      <c r="AM1454" s="231">
        <v>0</v>
      </c>
      <c r="AN1454" s="231">
        <v>0</v>
      </c>
      <c r="AO1454" s="232">
        <v>0</v>
      </c>
      <c r="AP1454" s="231">
        <v>0</v>
      </c>
      <c r="AQ1454" s="123">
        <v>0</v>
      </c>
      <c r="AR1454" s="123">
        <v>0</v>
      </c>
      <c r="BC1454" s="233"/>
      <c r="BD1454" s="233"/>
      <c r="BE1454" s="233"/>
      <c r="CB1454" s="234"/>
      <c r="DE1454" s="235"/>
      <c r="DU1454" s="236"/>
    </row>
    <row r="1455" spans="1:125" s="123" customFormat="1" ht="36" customHeight="1">
      <c r="A1455" s="204">
        <v>1</v>
      </c>
      <c r="B1455" s="207">
        <f>SUBTOTAL(103,$A$1027:A1455)</f>
        <v>372</v>
      </c>
      <c r="C1455" s="228" t="s">
        <v>101</v>
      </c>
      <c r="D1455" s="199">
        <v>1972</v>
      </c>
      <c r="E1455" s="199"/>
      <c r="F1455" s="229" t="s">
        <v>262</v>
      </c>
      <c r="G1455" s="199">
        <v>5</v>
      </c>
      <c r="H1455" s="199" t="s">
        <v>302</v>
      </c>
      <c r="I1455" s="200">
        <v>3448.9</v>
      </c>
      <c r="J1455" s="200">
        <v>2523.1999999999998</v>
      </c>
      <c r="K1455" s="200">
        <v>2523.1999999999998</v>
      </c>
      <c r="L1455" s="230">
        <v>105</v>
      </c>
      <c r="M1455" s="199" t="s">
        <v>260</v>
      </c>
      <c r="N1455" s="199" t="s">
        <v>264</v>
      </c>
      <c r="O1455" s="199" t="s">
        <v>274</v>
      </c>
      <c r="P1455" s="200">
        <v>8139129.6000000006</v>
      </c>
      <c r="Q1455" s="200">
        <v>0</v>
      </c>
      <c r="R1455" s="200">
        <v>0</v>
      </c>
      <c r="S1455" s="200">
        <f>P1455-Q1455-R1455</f>
        <v>8139129.6000000006</v>
      </c>
      <c r="T1455" s="203">
        <f>P1455/I1455</f>
        <v>2359.9204384006498</v>
      </c>
      <c r="U1455" s="203">
        <v>2497.567525877816</v>
      </c>
      <c r="V1455" s="210">
        <v>2497.567525877816</v>
      </c>
      <c r="W1455" s="210">
        <f t="shared" si="476"/>
        <v>2497.567525877816</v>
      </c>
      <c r="X1455" s="210">
        <f t="shared" si="477"/>
        <v>137.64708747716622</v>
      </c>
      <c r="Y1455" s="205">
        <v>0</v>
      </c>
      <c r="Z1455" s="205">
        <v>0</v>
      </c>
      <c r="AA1455" s="231">
        <v>0</v>
      </c>
      <c r="AB1455" s="231">
        <v>0</v>
      </c>
      <c r="AC1455" s="231">
        <v>0</v>
      </c>
      <c r="AD1455" s="231">
        <v>0</v>
      </c>
      <c r="AE1455" s="231">
        <v>0</v>
      </c>
      <c r="AF1455" s="211">
        <v>0</v>
      </c>
      <c r="AG1455" s="231">
        <v>966</v>
      </c>
      <c r="AH1455" s="211">
        <f t="shared" si="478"/>
        <v>2497.567525877816</v>
      </c>
      <c r="AI1455" s="231">
        <v>0</v>
      </c>
      <c r="AJ1455" s="231">
        <v>0</v>
      </c>
      <c r="AK1455" s="231">
        <v>0</v>
      </c>
      <c r="AL1455" s="232">
        <v>0</v>
      </c>
      <c r="AM1455" s="231">
        <v>0</v>
      </c>
      <c r="AN1455" s="231">
        <v>0</v>
      </c>
      <c r="AO1455" s="232">
        <v>0</v>
      </c>
      <c r="AP1455" s="231">
        <v>0</v>
      </c>
      <c r="AQ1455" s="123">
        <v>0</v>
      </c>
      <c r="AR1455" s="123">
        <v>0</v>
      </c>
      <c r="BC1455" s="233"/>
      <c r="BD1455" s="233"/>
      <c r="BE1455" s="233"/>
      <c r="CB1455" s="234"/>
      <c r="DE1455" s="235"/>
      <c r="DU1455" s="236"/>
    </row>
    <row r="1456" spans="1:125" s="204" customFormat="1" ht="36" customHeight="1">
      <c r="A1456" s="204">
        <v>1</v>
      </c>
      <c r="B1456" s="207">
        <f>SUBTOTAL(103,$A$1027:A1456)</f>
        <v>373</v>
      </c>
      <c r="C1456" s="197" t="s">
        <v>96</v>
      </c>
      <c r="D1456" s="199">
        <v>1967</v>
      </c>
      <c r="E1456" s="199"/>
      <c r="F1456" s="208" t="s">
        <v>262</v>
      </c>
      <c r="G1456" s="199">
        <v>2</v>
      </c>
      <c r="H1456" s="199" t="s">
        <v>306</v>
      </c>
      <c r="I1456" s="200">
        <v>987</v>
      </c>
      <c r="J1456" s="200">
        <v>987</v>
      </c>
      <c r="K1456" s="200">
        <v>915.8</v>
      </c>
      <c r="L1456" s="209">
        <v>20</v>
      </c>
      <c r="M1456" s="199" t="s">
        <v>260</v>
      </c>
      <c r="N1456" s="199" t="s">
        <v>264</v>
      </c>
      <c r="O1456" s="202" t="s">
        <v>276</v>
      </c>
      <c r="P1456" s="203">
        <v>5849946.580000001</v>
      </c>
      <c r="Q1456" s="203">
        <v>0</v>
      </c>
      <c r="R1456" s="203">
        <v>0</v>
      </c>
      <c r="S1456" s="200">
        <f>P1456-Q1456-R1456</f>
        <v>5849946.580000001</v>
      </c>
      <c r="T1456" s="203">
        <f>P1456/I1456</f>
        <v>5926.9975481256342</v>
      </c>
      <c r="U1456" s="203">
        <v>6956.5560283687955</v>
      </c>
      <c r="V1456" s="210">
        <v>6956.5560283687955</v>
      </c>
      <c r="W1456" s="210">
        <f t="shared" si="476"/>
        <v>6956.5560283687955</v>
      </c>
      <c r="X1456" s="210">
        <f t="shared" si="477"/>
        <v>1029.5584802431613</v>
      </c>
      <c r="Y1456" s="205">
        <v>0</v>
      </c>
      <c r="Z1456" s="205">
        <v>0</v>
      </c>
      <c r="AA1456" s="205">
        <v>0</v>
      </c>
      <c r="AB1456" s="205">
        <v>0</v>
      </c>
      <c r="AC1456" s="205">
        <v>0</v>
      </c>
      <c r="AD1456" s="205">
        <v>0</v>
      </c>
      <c r="AE1456" s="205">
        <v>0</v>
      </c>
      <c r="AF1456" s="211">
        <v>0</v>
      </c>
      <c r="AG1456" s="205">
        <v>770</v>
      </c>
      <c r="AH1456" s="211">
        <f t="shared" si="478"/>
        <v>6956.5560283687955</v>
      </c>
      <c r="AI1456" s="205">
        <v>0</v>
      </c>
      <c r="AJ1456" s="205">
        <v>0</v>
      </c>
      <c r="AK1456" s="205">
        <v>0</v>
      </c>
      <c r="AL1456" s="211">
        <v>0</v>
      </c>
      <c r="AM1456" s="205">
        <v>0</v>
      </c>
      <c r="AN1456" s="205">
        <v>0</v>
      </c>
      <c r="AO1456" s="211">
        <v>0</v>
      </c>
      <c r="AP1456" s="205">
        <v>0</v>
      </c>
      <c r="AQ1456" s="204">
        <v>0</v>
      </c>
      <c r="AR1456" s="204">
        <v>0</v>
      </c>
    </row>
    <row r="1457" spans="1:125" s="204" customFormat="1" ht="36" customHeight="1">
      <c r="A1457" s="204">
        <v>1</v>
      </c>
      <c r="B1457" s="207">
        <f>SUBTOTAL(103,$A$1027:A1457)</f>
        <v>374</v>
      </c>
      <c r="C1457" s="197" t="s">
        <v>95</v>
      </c>
      <c r="D1457" s="199">
        <v>1971</v>
      </c>
      <c r="E1457" s="199"/>
      <c r="F1457" s="208" t="s">
        <v>262</v>
      </c>
      <c r="G1457" s="199">
        <v>5</v>
      </c>
      <c r="H1457" s="199" t="s">
        <v>302</v>
      </c>
      <c r="I1457" s="200">
        <v>3414.98</v>
      </c>
      <c r="J1457" s="200">
        <v>2564.1999999999998</v>
      </c>
      <c r="K1457" s="200">
        <v>2564.1999999999998</v>
      </c>
      <c r="L1457" s="209">
        <v>118</v>
      </c>
      <c r="M1457" s="199" t="s">
        <v>260</v>
      </c>
      <c r="N1457" s="199" t="s">
        <v>264</v>
      </c>
      <c r="O1457" s="202" t="s">
        <v>274</v>
      </c>
      <c r="P1457" s="203">
        <v>6906724.8000000007</v>
      </c>
      <c r="Q1457" s="203">
        <v>0</v>
      </c>
      <c r="R1457" s="203">
        <v>0</v>
      </c>
      <c r="S1457" s="200">
        <f>P1457-Q1457-R1457</f>
        <v>6906724.8000000007</v>
      </c>
      <c r="T1457" s="203">
        <f>P1457/I1457</f>
        <v>2022.4788432143089</v>
      </c>
      <c r="U1457" s="203">
        <v>2501.4859003566639</v>
      </c>
      <c r="V1457" s="210">
        <v>2501.4859003566639</v>
      </c>
      <c r="W1457" s="210">
        <f t="shared" si="476"/>
        <v>2501.4859003566639</v>
      </c>
      <c r="X1457" s="210">
        <f t="shared" si="477"/>
        <v>479.00705714235505</v>
      </c>
      <c r="Y1457" s="205">
        <v>0</v>
      </c>
      <c r="Z1457" s="205">
        <v>0</v>
      </c>
      <c r="AA1457" s="205">
        <v>0</v>
      </c>
      <c r="AB1457" s="205">
        <v>0</v>
      </c>
      <c r="AC1457" s="205">
        <v>0</v>
      </c>
      <c r="AD1457" s="205">
        <v>0</v>
      </c>
      <c r="AE1457" s="205">
        <v>0</v>
      </c>
      <c r="AF1457" s="211">
        <v>0</v>
      </c>
      <c r="AG1457" s="205">
        <v>958</v>
      </c>
      <c r="AH1457" s="211">
        <f t="shared" si="478"/>
        <v>2501.4859003566639</v>
      </c>
      <c r="AI1457" s="205">
        <v>0</v>
      </c>
      <c r="AJ1457" s="205">
        <v>0</v>
      </c>
      <c r="AK1457" s="205">
        <v>0</v>
      </c>
      <c r="AL1457" s="211">
        <v>0</v>
      </c>
      <c r="AM1457" s="205">
        <v>0</v>
      </c>
      <c r="AN1457" s="205">
        <v>0</v>
      </c>
      <c r="AO1457" s="211">
        <v>0</v>
      </c>
      <c r="AP1457" s="205">
        <v>0</v>
      </c>
      <c r="AQ1457" s="204">
        <v>0</v>
      </c>
      <c r="AR1457" s="204">
        <v>0</v>
      </c>
    </row>
    <row r="1458" spans="1:125" s="204" customFormat="1" ht="36" customHeight="1">
      <c r="A1458" s="204">
        <v>1</v>
      </c>
      <c r="B1458" s="207">
        <f>SUBTOTAL(103,$A$1027:A1458)</f>
        <v>375</v>
      </c>
      <c r="C1458" s="197" t="s">
        <v>1220</v>
      </c>
      <c r="D1458" s="199">
        <v>1917</v>
      </c>
      <c r="E1458" s="199"/>
      <c r="F1458" s="208" t="s">
        <v>262</v>
      </c>
      <c r="G1458" s="199">
        <v>2</v>
      </c>
      <c r="H1458" s="199" t="s">
        <v>298</v>
      </c>
      <c r="I1458" s="203">
        <v>319.3</v>
      </c>
      <c r="J1458" s="203">
        <v>205.2</v>
      </c>
      <c r="K1458" s="203">
        <v>152.19999999999999</v>
      </c>
      <c r="L1458" s="209">
        <v>14</v>
      </c>
      <c r="M1458" s="199" t="s">
        <v>260</v>
      </c>
      <c r="N1458" s="199" t="s">
        <v>261</v>
      </c>
      <c r="O1458" s="202" t="s">
        <v>263</v>
      </c>
      <c r="P1458" s="203">
        <v>2088129.66</v>
      </c>
      <c r="Q1458" s="203">
        <v>0</v>
      </c>
      <c r="R1458" s="203">
        <v>0</v>
      </c>
      <c r="S1458" s="200">
        <f>P1458-Q1458-R1458</f>
        <v>2088129.66</v>
      </c>
      <c r="T1458" s="203">
        <f>P1458/I1458</f>
        <v>6539.7108048856871</v>
      </c>
      <c r="U1458" s="203">
        <f>V1458</f>
        <v>10009.537979329785</v>
      </c>
      <c r="V1458" s="210">
        <v>10009.537979329785</v>
      </c>
      <c r="W1458" s="210">
        <f t="shared" si="476"/>
        <v>10009.537979329785</v>
      </c>
      <c r="X1458" s="210">
        <f t="shared" si="477"/>
        <v>3469.8271744440981</v>
      </c>
      <c r="Y1458" s="205">
        <v>0</v>
      </c>
      <c r="Z1458" s="205">
        <v>0</v>
      </c>
      <c r="AA1458" s="205">
        <v>0</v>
      </c>
      <c r="AB1458" s="205">
        <v>0</v>
      </c>
      <c r="AC1458" s="205">
        <v>0</v>
      </c>
      <c r="AD1458" s="205">
        <v>0</v>
      </c>
      <c r="AE1458" s="205">
        <v>0</v>
      </c>
      <c r="AF1458" s="211">
        <v>0</v>
      </c>
      <c r="AG1458" s="205">
        <v>358.42</v>
      </c>
      <c r="AH1458" s="211">
        <f t="shared" si="478"/>
        <v>10009.537979329785</v>
      </c>
      <c r="AI1458" s="205">
        <v>0</v>
      </c>
      <c r="AJ1458" s="205">
        <v>0</v>
      </c>
      <c r="AK1458" s="205">
        <v>0</v>
      </c>
      <c r="AL1458" s="211">
        <v>0</v>
      </c>
      <c r="AM1458" s="205">
        <v>0</v>
      </c>
      <c r="AN1458" s="205">
        <v>0</v>
      </c>
      <c r="AO1458" s="211">
        <v>0</v>
      </c>
      <c r="AP1458" s="205">
        <v>0</v>
      </c>
      <c r="AQ1458" s="204">
        <v>0</v>
      </c>
      <c r="AR1458" s="204">
        <v>0</v>
      </c>
    </row>
    <row r="1459" spans="1:125" s="204" customFormat="1" ht="36" customHeight="1">
      <c r="B1459" s="197" t="s">
        <v>848</v>
      </c>
      <c r="C1459" s="197"/>
      <c r="D1459" s="199" t="s">
        <v>857</v>
      </c>
      <c r="E1459" s="199" t="s">
        <v>857</v>
      </c>
      <c r="F1459" s="199" t="s">
        <v>857</v>
      </c>
      <c r="G1459" s="199" t="s">
        <v>857</v>
      </c>
      <c r="H1459" s="199" t="s">
        <v>857</v>
      </c>
      <c r="I1459" s="200">
        <f>I1460</f>
        <v>783.81</v>
      </c>
      <c r="J1459" s="200">
        <f>J1460</f>
        <v>726</v>
      </c>
      <c r="K1459" s="200">
        <f>K1460</f>
        <v>668.19</v>
      </c>
      <c r="L1459" s="201">
        <f>L1460</f>
        <v>16</v>
      </c>
      <c r="M1459" s="199" t="s">
        <v>857</v>
      </c>
      <c r="N1459" s="199" t="s">
        <v>857</v>
      </c>
      <c r="O1459" s="202" t="s">
        <v>857</v>
      </c>
      <c r="P1459" s="203">
        <v>5847366.4000000004</v>
      </c>
      <c r="Q1459" s="203">
        <f>Q1460</f>
        <v>0</v>
      </c>
      <c r="R1459" s="203">
        <f>R1460</f>
        <v>0</v>
      </c>
      <c r="S1459" s="203">
        <f>S1460</f>
        <v>5847366.4000000004</v>
      </c>
      <c r="T1459" s="203">
        <f t="shared" si="442"/>
        <v>7460.1834628290026</v>
      </c>
      <c r="U1459" s="203">
        <f>U1460</f>
        <v>7895.3136091654878</v>
      </c>
      <c r="W1459" s="217"/>
      <c r="Y1459" s="205">
        <v>0</v>
      </c>
      <c r="Z1459" s="205">
        <v>0</v>
      </c>
      <c r="AA1459" s="205">
        <v>0</v>
      </c>
      <c r="AB1459" s="205">
        <v>0</v>
      </c>
      <c r="AC1459" s="205">
        <v>0</v>
      </c>
      <c r="AD1459" s="205">
        <v>0</v>
      </c>
      <c r="AE1459" s="205">
        <v>0</v>
      </c>
      <c r="AF1459" s="205">
        <v>0</v>
      </c>
      <c r="AG1459" s="205">
        <v>694</v>
      </c>
      <c r="AH1459" s="205">
        <v>5613168.8700000001</v>
      </c>
      <c r="AI1459" s="205">
        <v>0</v>
      </c>
      <c r="AJ1459" s="205">
        <v>0</v>
      </c>
      <c r="AK1459" s="205">
        <v>0</v>
      </c>
      <c r="AL1459" s="205">
        <v>0</v>
      </c>
      <c r="AM1459" s="205">
        <v>0</v>
      </c>
      <c r="AN1459" s="205">
        <v>0</v>
      </c>
      <c r="AO1459" s="205">
        <v>0</v>
      </c>
      <c r="AP1459" s="205">
        <v>0</v>
      </c>
      <c r="AQ1459" s="204">
        <v>0</v>
      </c>
      <c r="AR1459" s="204">
        <v>0</v>
      </c>
    </row>
    <row r="1460" spans="1:125" s="123" customFormat="1" ht="36" customHeight="1">
      <c r="A1460" s="204">
        <v>1</v>
      </c>
      <c r="B1460" s="207">
        <f>SUBTOTAL(103,$A$1027:A1460)</f>
        <v>376</v>
      </c>
      <c r="C1460" s="228" t="s">
        <v>105</v>
      </c>
      <c r="D1460" s="199">
        <v>1968</v>
      </c>
      <c r="E1460" s="199"/>
      <c r="F1460" s="229" t="s">
        <v>262</v>
      </c>
      <c r="G1460" s="199">
        <v>2</v>
      </c>
      <c r="H1460" s="199" t="s">
        <v>297</v>
      </c>
      <c r="I1460" s="200">
        <v>783.81</v>
      </c>
      <c r="J1460" s="200">
        <v>726</v>
      </c>
      <c r="K1460" s="200">
        <v>668.19</v>
      </c>
      <c r="L1460" s="230">
        <v>16</v>
      </c>
      <c r="M1460" s="199" t="s">
        <v>260</v>
      </c>
      <c r="N1460" s="199" t="s">
        <v>264</v>
      </c>
      <c r="O1460" s="199" t="s">
        <v>276</v>
      </c>
      <c r="P1460" s="200">
        <v>5847366.4000000004</v>
      </c>
      <c r="Q1460" s="200">
        <v>0</v>
      </c>
      <c r="R1460" s="200">
        <v>0</v>
      </c>
      <c r="S1460" s="200">
        <f>P1460-Q1460-R1460</f>
        <v>5847366.4000000004</v>
      </c>
      <c r="T1460" s="203">
        <f t="shared" si="442"/>
        <v>7460.1834628290026</v>
      </c>
      <c r="U1460" s="203">
        <v>7895.3136091654878</v>
      </c>
      <c r="V1460" s="210">
        <v>7895.3136091654878</v>
      </c>
      <c r="W1460" s="210">
        <f>Y1460+Z1460+AA1460+AB1460+AC1460+AF1460+AH1460+AJ1460+AL1460+AN1460+AO1460+AP1460+AQ1460+AR1460</f>
        <v>7895.3136091654878</v>
      </c>
      <c r="X1460" s="210">
        <f>U1460-T1460</f>
        <v>435.13014633648527</v>
      </c>
      <c r="Y1460" s="205">
        <v>0</v>
      </c>
      <c r="Z1460" s="205">
        <v>0</v>
      </c>
      <c r="AA1460" s="231">
        <v>0</v>
      </c>
      <c r="AB1460" s="231">
        <v>0</v>
      </c>
      <c r="AC1460" s="231">
        <v>0</v>
      </c>
      <c r="AD1460" s="231">
        <v>0</v>
      </c>
      <c r="AE1460" s="231">
        <v>0</v>
      </c>
      <c r="AF1460" s="211">
        <v>0</v>
      </c>
      <c r="AG1460" s="231">
        <v>694</v>
      </c>
      <c r="AH1460" s="211">
        <f>8917.04*AG1460/I1460</f>
        <v>7895.3136091654878</v>
      </c>
      <c r="AI1460" s="231">
        <v>0</v>
      </c>
      <c r="AJ1460" s="231">
        <v>0</v>
      </c>
      <c r="AK1460" s="231">
        <v>0</v>
      </c>
      <c r="AL1460" s="232">
        <v>0</v>
      </c>
      <c r="AM1460" s="231">
        <v>0</v>
      </c>
      <c r="AN1460" s="231">
        <v>0</v>
      </c>
      <c r="AO1460" s="232">
        <v>0</v>
      </c>
      <c r="AP1460" s="231">
        <v>0</v>
      </c>
      <c r="AQ1460" s="123">
        <v>0</v>
      </c>
      <c r="AR1460" s="123">
        <v>0</v>
      </c>
      <c r="BC1460" s="233"/>
      <c r="BD1460" s="233"/>
      <c r="BE1460" s="233"/>
      <c r="CB1460" s="234"/>
      <c r="DE1460" s="235"/>
      <c r="DU1460" s="236"/>
    </row>
    <row r="1461" spans="1:125" s="204" customFormat="1" ht="36" customHeight="1">
      <c r="B1461" s="197" t="s">
        <v>822</v>
      </c>
      <c r="C1461" s="197"/>
      <c r="D1461" s="199" t="s">
        <v>857</v>
      </c>
      <c r="E1461" s="199" t="s">
        <v>857</v>
      </c>
      <c r="F1461" s="199" t="s">
        <v>857</v>
      </c>
      <c r="G1461" s="199" t="s">
        <v>857</v>
      </c>
      <c r="H1461" s="199" t="s">
        <v>857</v>
      </c>
      <c r="I1461" s="200">
        <f>I1462</f>
        <v>680.2</v>
      </c>
      <c r="J1461" s="200">
        <f>J1462</f>
        <v>680.2</v>
      </c>
      <c r="K1461" s="200">
        <f>K1462</f>
        <v>617.70000000000005</v>
      </c>
      <c r="L1461" s="201">
        <f>L1462</f>
        <v>33</v>
      </c>
      <c r="M1461" s="199" t="s">
        <v>857</v>
      </c>
      <c r="N1461" s="199" t="s">
        <v>857</v>
      </c>
      <c r="O1461" s="202" t="s">
        <v>857</v>
      </c>
      <c r="P1461" s="203">
        <v>4971104</v>
      </c>
      <c r="Q1461" s="203">
        <f>Q1462</f>
        <v>0</v>
      </c>
      <c r="R1461" s="203">
        <f>R1462</f>
        <v>0</v>
      </c>
      <c r="S1461" s="203">
        <f>S1462</f>
        <v>4971104</v>
      </c>
      <c r="T1461" s="203">
        <f t="shared" si="442"/>
        <v>7308.2975595413109</v>
      </c>
      <c r="U1461" s="203">
        <f>U1462</f>
        <v>7734.5686562775654</v>
      </c>
      <c r="W1461" s="217"/>
      <c r="Y1461" s="205">
        <v>0</v>
      </c>
      <c r="Z1461" s="205">
        <v>0</v>
      </c>
      <c r="AA1461" s="205">
        <v>0</v>
      </c>
      <c r="AB1461" s="205">
        <v>0</v>
      </c>
      <c r="AC1461" s="205">
        <v>0</v>
      </c>
      <c r="AD1461" s="205">
        <v>0</v>
      </c>
      <c r="AE1461" s="205">
        <v>0</v>
      </c>
      <c r="AF1461" s="205">
        <v>0</v>
      </c>
      <c r="AG1461" s="205">
        <v>590</v>
      </c>
      <c r="AH1461" s="205">
        <v>4799117.24</v>
      </c>
      <c r="AI1461" s="205">
        <v>0</v>
      </c>
      <c r="AJ1461" s="205">
        <v>0</v>
      </c>
      <c r="AK1461" s="205">
        <v>0</v>
      </c>
      <c r="AL1461" s="205">
        <v>0</v>
      </c>
      <c r="AM1461" s="205">
        <v>0</v>
      </c>
      <c r="AN1461" s="205">
        <v>0</v>
      </c>
      <c r="AO1461" s="205">
        <v>0</v>
      </c>
      <c r="AP1461" s="205">
        <v>0</v>
      </c>
      <c r="AQ1461" s="204">
        <v>0</v>
      </c>
      <c r="AR1461" s="204">
        <v>0</v>
      </c>
    </row>
    <row r="1462" spans="1:125" s="123" customFormat="1" ht="36" customHeight="1">
      <c r="A1462" s="204">
        <v>1</v>
      </c>
      <c r="B1462" s="207">
        <f>SUBTOTAL(103,$A$1027:A1462)</f>
        <v>377</v>
      </c>
      <c r="C1462" s="228" t="s">
        <v>102</v>
      </c>
      <c r="D1462" s="199">
        <v>1969</v>
      </c>
      <c r="E1462" s="199"/>
      <c r="F1462" s="229" t="s">
        <v>262</v>
      </c>
      <c r="G1462" s="199">
        <v>2</v>
      </c>
      <c r="H1462" s="199" t="s">
        <v>297</v>
      </c>
      <c r="I1462" s="200">
        <v>680.2</v>
      </c>
      <c r="J1462" s="200">
        <v>680.2</v>
      </c>
      <c r="K1462" s="200">
        <v>617.70000000000005</v>
      </c>
      <c r="L1462" s="230">
        <v>33</v>
      </c>
      <c r="M1462" s="199" t="s">
        <v>260</v>
      </c>
      <c r="N1462" s="199" t="s">
        <v>264</v>
      </c>
      <c r="O1462" s="199" t="s">
        <v>960</v>
      </c>
      <c r="P1462" s="200">
        <v>4971104</v>
      </c>
      <c r="Q1462" s="200">
        <v>0</v>
      </c>
      <c r="R1462" s="200">
        <v>0</v>
      </c>
      <c r="S1462" s="200">
        <f>P1462-Q1462-R1462</f>
        <v>4971104</v>
      </c>
      <c r="T1462" s="203">
        <f t="shared" si="442"/>
        <v>7308.2975595413109</v>
      </c>
      <c r="U1462" s="203">
        <v>7734.5686562775654</v>
      </c>
      <c r="V1462" s="210">
        <v>7734.5686562775654</v>
      </c>
      <c r="W1462" s="210">
        <f>Y1462+Z1462+AA1462+AB1462+AC1462+AF1462+AH1462+AJ1462+AL1462+AN1462+AO1462+AP1462+AQ1462+AR1462</f>
        <v>7734.5686562775654</v>
      </c>
      <c r="X1462" s="210">
        <f>U1462-T1462</f>
        <v>426.27109673625455</v>
      </c>
      <c r="Y1462" s="205">
        <v>0</v>
      </c>
      <c r="Z1462" s="205">
        <v>0</v>
      </c>
      <c r="AA1462" s="231">
        <v>0</v>
      </c>
      <c r="AB1462" s="231">
        <v>0</v>
      </c>
      <c r="AC1462" s="231">
        <v>0</v>
      </c>
      <c r="AD1462" s="231">
        <v>0</v>
      </c>
      <c r="AE1462" s="231">
        <v>0</v>
      </c>
      <c r="AF1462" s="211">
        <v>0</v>
      </c>
      <c r="AG1462" s="231">
        <v>590</v>
      </c>
      <c r="AH1462" s="211">
        <f>8917.04*AG1462/I1462</f>
        <v>7734.5686562775654</v>
      </c>
      <c r="AI1462" s="231">
        <v>0</v>
      </c>
      <c r="AJ1462" s="231">
        <v>0</v>
      </c>
      <c r="AK1462" s="231">
        <v>0</v>
      </c>
      <c r="AL1462" s="232">
        <v>0</v>
      </c>
      <c r="AM1462" s="231">
        <v>0</v>
      </c>
      <c r="AN1462" s="231">
        <v>0</v>
      </c>
      <c r="AO1462" s="232">
        <v>0</v>
      </c>
      <c r="AP1462" s="231">
        <v>0</v>
      </c>
      <c r="AQ1462" s="123">
        <v>0</v>
      </c>
      <c r="AR1462" s="123">
        <v>0</v>
      </c>
      <c r="BC1462" s="233"/>
      <c r="BD1462" s="233"/>
      <c r="BE1462" s="233"/>
      <c r="CB1462" s="234"/>
      <c r="DE1462" s="235"/>
      <c r="DU1462" s="236"/>
    </row>
    <row r="1463" spans="1:125" s="204" customFormat="1" ht="36" customHeight="1">
      <c r="B1463" s="197" t="s">
        <v>823</v>
      </c>
      <c r="C1463" s="197"/>
      <c r="D1463" s="199" t="s">
        <v>857</v>
      </c>
      <c r="E1463" s="199" t="s">
        <v>857</v>
      </c>
      <c r="F1463" s="199" t="s">
        <v>857</v>
      </c>
      <c r="G1463" s="199" t="s">
        <v>857</v>
      </c>
      <c r="H1463" s="199" t="s">
        <v>857</v>
      </c>
      <c r="I1463" s="200">
        <f>SUM(I1464:I1465)</f>
        <v>646.4</v>
      </c>
      <c r="J1463" s="200">
        <f>SUM(J1464:J1465)</f>
        <v>612.5</v>
      </c>
      <c r="K1463" s="200">
        <f>SUM(K1464:K1465)</f>
        <v>546.1</v>
      </c>
      <c r="L1463" s="201">
        <f>SUM(L1464:L1465)</f>
        <v>15</v>
      </c>
      <c r="M1463" s="199" t="s">
        <v>857</v>
      </c>
      <c r="N1463" s="199" t="s">
        <v>857</v>
      </c>
      <c r="O1463" s="202" t="s">
        <v>857</v>
      </c>
      <c r="P1463" s="203">
        <v>4212800</v>
      </c>
      <c r="Q1463" s="203">
        <f>Q1464+Q1465</f>
        <v>0</v>
      </c>
      <c r="R1463" s="203">
        <f>R1464+R1465</f>
        <v>0</v>
      </c>
      <c r="S1463" s="203">
        <f>S1464+S1465</f>
        <v>4212800</v>
      </c>
      <c r="T1463" s="203">
        <f t="shared" si="442"/>
        <v>6517.3267326732675</v>
      </c>
      <c r="U1463" s="203">
        <f>MAX(U1464:U1465)</f>
        <v>7247.4790391576189</v>
      </c>
      <c r="W1463" s="217"/>
      <c r="Y1463" s="205">
        <v>0</v>
      </c>
      <c r="Z1463" s="205">
        <v>0</v>
      </c>
      <c r="AA1463" s="205">
        <v>0</v>
      </c>
      <c r="AB1463" s="205">
        <v>0</v>
      </c>
      <c r="AC1463" s="205">
        <v>0</v>
      </c>
      <c r="AD1463" s="205">
        <v>0</v>
      </c>
      <c r="AE1463" s="205">
        <v>0</v>
      </c>
      <c r="AF1463" s="205">
        <v>0</v>
      </c>
      <c r="AG1463" s="205">
        <v>500</v>
      </c>
      <c r="AH1463" s="205">
        <v>4012610.84</v>
      </c>
      <c r="AI1463" s="205">
        <v>0</v>
      </c>
      <c r="AJ1463" s="205">
        <v>0</v>
      </c>
      <c r="AK1463" s="205">
        <v>0</v>
      </c>
      <c r="AL1463" s="205">
        <v>0</v>
      </c>
      <c r="AM1463" s="205">
        <v>0</v>
      </c>
      <c r="AN1463" s="205">
        <v>0</v>
      </c>
      <c r="AO1463" s="205">
        <v>0</v>
      </c>
      <c r="AP1463" s="205">
        <v>0</v>
      </c>
      <c r="AQ1463" s="204">
        <v>0</v>
      </c>
      <c r="AR1463" s="204">
        <v>0</v>
      </c>
    </row>
    <row r="1464" spans="1:125" s="123" customFormat="1" ht="36" customHeight="1">
      <c r="A1464" s="204">
        <v>1</v>
      </c>
      <c r="B1464" s="207">
        <f>SUBTOTAL(103,$A$1027:A1464)</f>
        <v>378</v>
      </c>
      <c r="C1464" s="228" t="s">
        <v>103</v>
      </c>
      <c r="D1464" s="199">
        <v>1966</v>
      </c>
      <c r="E1464" s="199"/>
      <c r="F1464" s="229" t="s">
        <v>262</v>
      </c>
      <c r="G1464" s="199">
        <v>2</v>
      </c>
      <c r="H1464" s="199" t="s">
        <v>298</v>
      </c>
      <c r="I1464" s="200">
        <v>342.5</v>
      </c>
      <c r="J1464" s="200">
        <v>308.7</v>
      </c>
      <c r="K1464" s="200">
        <v>273.8</v>
      </c>
      <c r="L1464" s="230">
        <v>7</v>
      </c>
      <c r="M1464" s="199" t="s">
        <v>260</v>
      </c>
      <c r="N1464" s="199" t="s">
        <v>264</v>
      </c>
      <c r="O1464" s="199" t="s">
        <v>276</v>
      </c>
      <c r="P1464" s="200">
        <v>2131676.7999999998</v>
      </c>
      <c r="Q1464" s="200">
        <v>0</v>
      </c>
      <c r="R1464" s="200">
        <v>0</v>
      </c>
      <c r="S1464" s="200">
        <f>P1464-Q1464-R1464</f>
        <v>2131676.7999999998</v>
      </c>
      <c r="T1464" s="203">
        <f t="shared" si="442"/>
        <v>6223.8738686131383</v>
      </c>
      <c r="U1464" s="203">
        <v>6586.8937810218986</v>
      </c>
      <c r="V1464" s="210">
        <v>6586.8937810218986</v>
      </c>
      <c r="W1464" s="210">
        <f t="shared" ref="W1464:W1465" si="479">Y1464+Z1464+AA1464+AB1464+AC1464+AF1464+AH1464+AJ1464+AL1464+AN1464+AO1464+AP1464+AQ1464+AR1464</f>
        <v>6586.8937810218986</v>
      </c>
      <c r="X1464" s="210">
        <f t="shared" ref="X1464:X1465" si="480">U1464-T1464</f>
        <v>363.01991240876032</v>
      </c>
      <c r="Y1464" s="205">
        <v>0</v>
      </c>
      <c r="Z1464" s="205">
        <v>0</v>
      </c>
      <c r="AA1464" s="231">
        <v>0</v>
      </c>
      <c r="AB1464" s="231">
        <v>0</v>
      </c>
      <c r="AC1464" s="231">
        <v>0</v>
      </c>
      <c r="AD1464" s="231">
        <v>0</v>
      </c>
      <c r="AE1464" s="231">
        <v>0</v>
      </c>
      <c r="AF1464" s="211">
        <v>0</v>
      </c>
      <c r="AG1464" s="231">
        <v>253</v>
      </c>
      <c r="AH1464" s="211">
        <f t="shared" ref="AH1464:AH1465" si="481">8917.04*AG1464/I1464</f>
        <v>6586.8937810218986</v>
      </c>
      <c r="AI1464" s="231">
        <v>0</v>
      </c>
      <c r="AJ1464" s="231">
        <v>0</v>
      </c>
      <c r="AK1464" s="231">
        <v>0</v>
      </c>
      <c r="AL1464" s="232">
        <v>0</v>
      </c>
      <c r="AM1464" s="231">
        <v>0</v>
      </c>
      <c r="AN1464" s="231">
        <v>0</v>
      </c>
      <c r="AO1464" s="232">
        <v>0</v>
      </c>
      <c r="AP1464" s="231">
        <v>0</v>
      </c>
      <c r="AQ1464" s="123">
        <v>0</v>
      </c>
      <c r="AR1464" s="123">
        <v>0</v>
      </c>
      <c r="BC1464" s="233"/>
      <c r="BD1464" s="233"/>
      <c r="BE1464" s="233"/>
      <c r="CB1464" s="234"/>
      <c r="DE1464" s="235"/>
      <c r="DU1464" s="236"/>
    </row>
    <row r="1465" spans="1:125" s="123" customFormat="1" ht="36" customHeight="1">
      <c r="A1465" s="204">
        <v>1</v>
      </c>
      <c r="B1465" s="207">
        <f>SUBTOTAL(103,$A$1027:A1465)</f>
        <v>379</v>
      </c>
      <c r="C1465" s="228" t="s">
        <v>104</v>
      </c>
      <c r="D1465" s="199">
        <v>1970</v>
      </c>
      <c r="E1465" s="199"/>
      <c r="F1465" s="229" t="s">
        <v>262</v>
      </c>
      <c r="G1465" s="199">
        <v>2</v>
      </c>
      <c r="H1465" s="199" t="s">
        <v>297</v>
      </c>
      <c r="I1465" s="200">
        <v>303.89999999999998</v>
      </c>
      <c r="J1465" s="200">
        <v>303.8</v>
      </c>
      <c r="K1465" s="200">
        <v>272.3</v>
      </c>
      <c r="L1465" s="230">
        <v>8</v>
      </c>
      <c r="M1465" s="199" t="s">
        <v>260</v>
      </c>
      <c r="N1465" s="199" t="s">
        <v>264</v>
      </c>
      <c r="O1465" s="199" t="s">
        <v>276</v>
      </c>
      <c r="P1465" s="200">
        <v>2081123.2</v>
      </c>
      <c r="Q1465" s="200">
        <v>0</v>
      </c>
      <c r="R1465" s="200">
        <v>0</v>
      </c>
      <c r="S1465" s="200">
        <f>P1465-Q1465-R1465</f>
        <v>2081123.2</v>
      </c>
      <c r="T1465" s="203">
        <f t="shared" si="442"/>
        <v>6848.0526488976639</v>
      </c>
      <c r="U1465" s="203">
        <v>7247.4790391576189</v>
      </c>
      <c r="V1465" s="210">
        <v>7247.4790391576189</v>
      </c>
      <c r="W1465" s="210">
        <f t="shared" si="479"/>
        <v>7247.4790391576189</v>
      </c>
      <c r="X1465" s="210">
        <f t="shared" si="480"/>
        <v>399.42639025995504</v>
      </c>
      <c r="Y1465" s="205">
        <v>0</v>
      </c>
      <c r="Z1465" s="205">
        <v>0</v>
      </c>
      <c r="AA1465" s="231">
        <v>0</v>
      </c>
      <c r="AB1465" s="231">
        <v>0</v>
      </c>
      <c r="AC1465" s="231">
        <v>0</v>
      </c>
      <c r="AD1465" s="231">
        <v>0</v>
      </c>
      <c r="AE1465" s="231">
        <v>0</v>
      </c>
      <c r="AF1465" s="211">
        <v>0</v>
      </c>
      <c r="AG1465" s="231">
        <v>247</v>
      </c>
      <c r="AH1465" s="211">
        <f t="shared" si="481"/>
        <v>7247.4790391576189</v>
      </c>
      <c r="AI1465" s="231">
        <v>0</v>
      </c>
      <c r="AJ1465" s="231">
        <v>0</v>
      </c>
      <c r="AK1465" s="231">
        <v>0</v>
      </c>
      <c r="AL1465" s="232">
        <v>0</v>
      </c>
      <c r="AM1465" s="231">
        <v>0</v>
      </c>
      <c r="AN1465" s="231">
        <v>0</v>
      </c>
      <c r="AO1465" s="232">
        <v>0</v>
      </c>
      <c r="AP1465" s="231">
        <v>0</v>
      </c>
      <c r="AQ1465" s="123">
        <v>0</v>
      </c>
      <c r="AR1465" s="123">
        <v>0</v>
      </c>
      <c r="BC1465" s="233"/>
      <c r="BD1465" s="233"/>
      <c r="BE1465" s="233"/>
      <c r="CB1465" s="234"/>
      <c r="DE1465" s="235"/>
      <c r="DU1465" s="236"/>
    </row>
    <row r="1466" spans="1:125" s="204" customFormat="1" ht="36" customHeight="1">
      <c r="B1466" s="197" t="s">
        <v>825</v>
      </c>
      <c r="C1466" s="212"/>
      <c r="D1466" s="199" t="s">
        <v>857</v>
      </c>
      <c r="E1466" s="199" t="s">
        <v>857</v>
      </c>
      <c r="F1466" s="199" t="s">
        <v>857</v>
      </c>
      <c r="G1466" s="199" t="s">
        <v>857</v>
      </c>
      <c r="H1466" s="199" t="s">
        <v>857</v>
      </c>
      <c r="I1466" s="200">
        <f>SUM(I1467:I1471)</f>
        <v>2752</v>
      </c>
      <c r="J1466" s="200">
        <f>SUM(J1467:J1471)</f>
        <v>2259.5</v>
      </c>
      <c r="K1466" s="200">
        <f>SUM(K1467:K1471)</f>
        <v>2079.2999999999997</v>
      </c>
      <c r="L1466" s="201">
        <f>SUM(L1467:L1471)</f>
        <v>117</v>
      </c>
      <c r="M1466" s="199" t="s">
        <v>857</v>
      </c>
      <c r="N1466" s="199" t="s">
        <v>857</v>
      </c>
      <c r="O1466" s="202" t="s">
        <v>857</v>
      </c>
      <c r="P1466" s="203">
        <v>19072442.100000001</v>
      </c>
      <c r="Q1466" s="203">
        <f>SUM(Q1467:Q1471)</f>
        <v>0</v>
      </c>
      <c r="R1466" s="203">
        <f>SUM(R1467:R1471)</f>
        <v>0</v>
      </c>
      <c r="S1466" s="203">
        <f>SUM(S1467:S1471)</f>
        <v>19072442.100000001</v>
      </c>
      <c r="T1466" s="203">
        <f t="shared" si="442"/>
        <v>6930.3932049418609</v>
      </c>
      <c r="U1466" s="203">
        <f>MAX(U1467:U1471)</f>
        <v>12050.054054054055</v>
      </c>
      <c r="W1466" s="217"/>
      <c r="Y1466" s="205">
        <v>0</v>
      </c>
      <c r="Z1466" s="205">
        <v>0</v>
      </c>
      <c r="AA1466" s="205">
        <v>0</v>
      </c>
      <c r="AB1466" s="205">
        <v>0</v>
      </c>
      <c r="AC1466" s="205">
        <v>0</v>
      </c>
      <c r="AD1466" s="205">
        <v>0</v>
      </c>
      <c r="AE1466" s="205">
        <v>0</v>
      </c>
      <c r="AF1466" s="205">
        <v>0</v>
      </c>
      <c r="AG1466" s="205">
        <v>1508</v>
      </c>
      <c r="AH1466" s="205">
        <v>11280708.32</v>
      </c>
      <c r="AI1466" s="205">
        <v>0</v>
      </c>
      <c r="AJ1466" s="205">
        <v>0</v>
      </c>
      <c r="AK1466" s="205">
        <v>910</v>
      </c>
      <c r="AL1466" s="205">
        <v>6995443.4400000004</v>
      </c>
      <c r="AM1466" s="205">
        <v>0</v>
      </c>
      <c r="AN1466" s="205">
        <v>0</v>
      </c>
      <c r="AO1466" s="205">
        <v>0</v>
      </c>
      <c r="AP1466" s="205">
        <v>0</v>
      </c>
      <c r="AQ1466" s="204">
        <v>0</v>
      </c>
      <c r="AR1466" s="204">
        <v>0</v>
      </c>
    </row>
    <row r="1467" spans="1:125" s="123" customFormat="1" ht="36" customHeight="1">
      <c r="A1467" s="204">
        <v>1</v>
      </c>
      <c r="B1467" s="207">
        <f>SUBTOTAL(103,$A$1027:A1467)</f>
        <v>380</v>
      </c>
      <c r="C1467" s="228" t="s">
        <v>191</v>
      </c>
      <c r="D1467" s="199" t="s">
        <v>307</v>
      </c>
      <c r="E1467" s="199"/>
      <c r="F1467" s="229" t="s">
        <v>262</v>
      </c>
      <c r="G1467" s="199" t="s">
        <v>297</v>
      </c>
      <c r="H1467" s="199" t="s">
        <v>297</v>
      </c>
      <c r="I1467" s="200">
        <v>945.6</v>
      </c>
      <c r="J1467" s="200">
        <v>572.29999999999995</v>
      </c>
      <c r="K1467" s="200">
        <v>513.5</v>
      </c>
      <c r="L1467" s="230">
        <v>21</v>
      </c>
      <c r="M1467" s="199" t="s">
        <v>260</v>
      </c>
      <c r="N1467" s="199" t="s">
        <v>261</v>
      </c>
      <c r="O1467" s="199" t="s">
        <v>263</v>
      </c>
      <c r="P1467" s="200">
        <v>5864217.6000000006</v>
      </c>
      <c r="Q1467" s="200">
        <v>0</v>
      </c>
      <c r="R1467" s="200">
        <v>0</v>
      </c>
      <c r="S1467" s="200">
        <f>P1467-Q1467-R1467</f>
        <v>5864217.6000000006</v>
      </c>
      <c r="T1467" s="203">
        <f t="shared" si="442"/>
        <v>6201.5837563451778</v>
      </c>
      <c r="U1467" s="203">
        <v>6563.3035532994927</v>
      </c>
      <c r="V1467" s="210">
        <v>6563.3035532994927</v>
      </c>
      <c r="W1467" s="210">
        <f t="shared" ref="W1467:W1471" si="482">Y1467+Z1467+AA1467+AB1467+AC1467+AF1467+AH1467+AJ1467+AL1467+AN1467+AO1467+AP1467+AQ1467+AR1467</f>
        <v>6563.3035532994927</v>
      </c>
      <c r="X1467" s="210">
        <f t="shared" ref="X1467:X1471" si="483">U1467-T1467</f>
        <v>361.71979695431492</v>
      </c>
      <c r="Y1467" s="205">
        <v>0</v>
      </c>
      <c r="Z1467" s="205">
        <v>0</v>
      </c>
      <c r="AA1467" s="231">
        <v>0</v>
      </c>
      <c r="AB1467" s="231">
        <v>0</v>
      </c>
      <c r="AC1467" s="231">
        <v>0</v>
      </c>
      <c r="AD1467" s="231">
        <v>0</v>
      </c>
      <c r="AE1467" s="231">
        <v>0</v>
      </c>
      <c r="AF1467" s="211">
        <v>0</v>
      </c>
      <c r="AG1467" s="231">
        <v>696</v>
      </c>
      <c r="AH1467" s="211">
        <f>8917.04*AG1467/I1467</f>
        <v>6563.3035532994927</v>
      </c>
      <c r="AI1467" s="231">
        <v>0</v>
      </c>
      <c r="AJ1467" s="231">
        <v>0</v>
      </c>
      <c r="AK1467" s="231">
        <v>0</v>
      </c>
      <c r="AL1467" s="232">
        <v>0</v>
      </c>
      <c r="AM1467" s="231">
        <v>0</v>
      </c>
      <c r="AN1467" s="231">
        <v>0</v>
      </c>
      <c r="AO1467" s="232">
        <v>0</v>
      </c>
      <c r="AP1467" s="231">
        <v>0</v>
      </c>
      <c r="AQ1467" s="123">
        <v>0</v>
      </c>
      <c r="AR1467" s="123">
        <v>0</v>
      </c>
      <c r="BC1467" s="233"/>
      <c r="BD1467" s="233"/>
      <c r="BE1467" s="233"/>
      <c r="CB1467" s="234"/>
      <c r="DE1467" s="235"/>
      <c r="DU1467" s="236"/>
    </row>
    <row r="1468" spans="1:125" s="123" customFormat="1" ht="36" customHeight="1">
      <c r="A1468" s="204">
        <v>1</v>
      </c>
      <c r="B1468" s="207">
        <f>SUBTOTAL(103,$A$1027:A1468)</f>
        <v>381</v>
      </c>
      <c r="C1468" s="228" t="s">
        <v>192</v>
      </c>
      <c r="D1468" s="199" t="s">
        <v>308</v>
      </c>
      <c r="E1468" s="199"/>
      <c r="F1468" s="229" t="s">
        <v>312</v>
      </c>
      <c r="G1468" s="199" t="s">
        <v>306</v>
      </c>
      <c r="H1468" s="199" t="s">
        <v>298</v>
      </c>
      <c r="I1468" s="200">
        <v>533.70000000000005</v>
      </c>
      <c r="J1468" s="200">
        <v>492.1</v>
      </c>
      <c r="K1468" s="200">
        <v>488.8</v>
      </c>
      <c r="L1468" s="230">
        <v>13</v>
      </c>
      <c r="M1468" s="199" t="s">
        <v>260</v>
      </c>
      <c r="N1468" s="199" t="s">
        <v>261</v>
      </c>
      <c r="O1468" s="199" t="s">
        <v>263</v>
      </c>
      <c r="P1468" s="200">
        <v>3550187.5500000003</v>
      </c>
      <c r="Q1468" s="200">
        <v>0</v>
      </c>
      <c r="R1468" s="200">
        <v>0</v>
      </c>
      <c r="S1468" s="200">
        <f>P1468-Q1468-R1468</f>
        <v>3550187.5500000003</v>
      </c>
      <c r="T1468" s="203">
        <f t="shared" si="442"/>
        <v>6652.0283867341204</v>
      </c>
      <c r="U1468" s="203">
        <v>6652.0283867341195</v>
      </c>
      <c r="V1468" s="210">
        <v>6652.0283867341195</v>
      </c>
      <c r="W1468" s="210">
        <f t="shared" si="482"/>
        <v>6652.0283867341195</v>
      </c>
      <c r="X1468" s="210">
        <f t="shared" si="483"/>
        <v>0</v>
      </c>
      <c r="Y1468" s="205">
        <v>0</v>
      </c>
      <c r="Z1468" s="205">
        <v>0</v>
      </c>
      <c r="AA1468" s="231">
        <v>0</v>
      </c>
      <c r="AB1468" s="231">
        <v>0</v>
      </c>
      <c r="AC1468" s="231">
        <v>0</v>
      </c>
      <c r="AD1468" s="231">
        <v>0</v>
      </c>
      <c r="AE1468" s="231">
        <v>0</v>
      </c>
      <c r="AF1468" s="211">
        <v>0</v>
      </c>
      <c r="AG1468" s="231">
        <v>0</v>
      </c>
      <c r="AH1468" s="231">
        <v>0</v>
      </c>
      <c r="AI1468" s="231">
        <v>0</v>
      </c>
      <c r="AJ1468" s="231">
        <v>0</v>
      </c>
      <c r="AK1468" s="231">
        <v>455</v>
      </c>
      <c r="AL1468" s="211">
        <f t="shared" ref="AL1468:AL1469" si="484">7802.61*AK1468/I1468</f>
        <v>6652.0283867341195</v>
      </c>
      <c r="AM1468" s="231">
        <v>0</v>
      </c>
      <c r="AN1468" s="231">
        <v>0</v>
      </c>
      <c r="AO1468" s="232">
        <v>0</v>
      </c>
      <c r="AP1468" s="231">
        <v>0</v>
      </c>
      <c r="AQ1468" s="123">
        <v>0</v>
      </c>
      <c r="AR1468" s="123">
        <v>0</v>
      </c>
      <c r="BC1468" s="233"/>
      <c r="BD1468" s="233"/>
      <c r="BE1468" s="233"/>
      <c r="CB1468" s="234"/>
      <c r="DE1468" s="235"/>
      <c r="DU1468" s="236"/>
    </row>
    <row r="1469" spans="1:125" s="123" customFormat="1" ht="36" customHeight="1">
      <c r="A1469" s="204">
        <v>1</v>
      </c>
      <c r="B1469" s="207">
        <f>SUBTOTAL(103,$A$1027:A1469)</f>
        <v>382</v>
      </c>
      <c r="C1469" s="228" t="s">
        <v>193</v>
      </c>
      <c r="D1469" s="199">
        <v>1971</v>
      </c>
      <c r="E1469" s="199"/>
      <c r="F1469" s="229" t="s">
        <v>312</v>
      </c>
      <c r="G1469" s="199" t="s">
        <v>306</v>
      </c>
      <c r="H1469" s="199" t="s">
        <v>298</v>
      </c>
      <c r="I1469" s="200">
        <v>530.29999999999995</v>
      </c>
      <c r="J1469" s="200">
        <v>489.7</v>
      </c>
      <c r="K1469" s="200">
        <v>489.7</v>
      </c>
      <c r="L1469" s="230">
        <v>31</v>
      </c>
      <c r="M1469" s="199" t="s">
        <v>260</v>
      </c>
      <c r="N1469" s="199" t="s">
        <v>261</v>
      </c>
      <c r="O1469" s="199" t="s">
        <v>263</v>
      </c>
      <c r="P1469" s="200">
        <v>3550187.5500000003</v>
      </c>
      <c r="Q1469" s="200">
        <v>0</v>
      </c>
      <c r="R1469" s="200">
        <v>0</v>
      </c>
      <c r="S1469" s="200">
        <f>P1469-Q1469-R1469</f>
        <v>3550187.5500000003</v>
      </c>
      <c r="T1469" s="203">
        <f>P1469/I1469</f>
        <v>6694.6776353007745</v>
      </c>
      <c r="U1469" s="203">
        <v>6694.6776353007735</v>
      </c>
      <c r="V1469" s="210">
        <v>6694.6776353007735</v>
      </c>
      <c r="W1469" s="210">
        <f t="shared" si="482"/>
        <v>6694.6776353007735</v>
      </c>
      <c r="X1469" s="210">
        <f t="shared" si="483"/>
        <v>0</v>
      </c>
      <c r="Y1469" s="205">
        <v>0</v>
      </c>
      <c r="Z1469" s="205">
        <v>0</v>
      </c>
      <c r="AA1469" s="231">
        <v>0</v>
      </c>
      <c r="AB1469" s="231">
        <v>0</v>
      </c>
      <c r="AC1469" s="231">
        <v>0</v>
      </c>
      <c r="AD1469" s="231">
        <v>0</v>
      </c>
      <c r="AE1469" s="231">
        <v>0</v>
      </c>
      <c r="AF1469" s="211">
        <v>0</v>
      </c>
      <c r="AG1469" s="231">
        <v>0</v>
      </c>
      <c r="AH1469" s="231">
        <v>0</v>
      </c>
      <c r="AI1469" s="231">
        <v>0</v>
      </c>
      <c r="AJ1469" s="231">
        <v>0</v>
      </c>
      <c r="AK1469" s="231">
        <v>455</v>
      </c>
      <c r="AL1469" s="211">
        <f t="shared" si="484"/>
        <v>6694.6776353007735</v>
      </c>
      <c r="AM1469" s="231">
        <v>0</v>
      </c>
      <c r="AN1469" s="231">
        <v>0</v>
      </c>
      <c r="AO1469" s="232">
        <v>0</v>
      </c>
      <c r="AP1469" s="231">
        <v>0</v>
      </c>
      <c r="AQ1469" s="123">
        <v>0</v>
      </c>
      <c r="AR1469" s="123">
        <v>0</v>
      </c>
      <c r="BC1469" s="233"/>
      <c r="BD1469" s="233"/>
      <c r="BE1469" s="233"/>
      <c r="CB1469" s="234"/>
      <c r="DE1469" s="235"/>
      <c r="DU1469" s="236"/>
    </row>
    <row r="1470" spans="1:125" s="204" customFormat="1" ht="36" customHeight="1">
      <c r="A1470" s="204">
        <v>1</v>
      </c>
      <c r="B1470" s="207">
        <f>SUBTOTAL(103,$A$1027:A1470)</f>
        <v>383</v>
      </c>
      <c r="C1470" s="197" t="s">
        <v>187</v>
      </c>
      <c r="D1470" s="199" t="s">
        <v>296</v>
      </c>
      <c r="E1470" s="199"/>
      <c r="F1470" s="208" t="s">
        <v>262</v>
      </c>
      <c r="G1470" s="199" t="s">
        <v>297</v>
      </c>
      <c r="H1470" s="199" t="s">
        <v>298</v>
      </c>
      <c r="I1470" s="200">
        <v>377.4</v>
      </c>
      <c r="J1470" s="200">
        <v>377.4</v>
      </c>
      <c r="K1470" s="200">
        <v>278.10000000000002</v>
      </c>
      <c r="L1470" s="209">
        <v>31</v>
      </c>
      <c r="M1470" s="199" t="s">
        <v>260</v>
      </c>
      <c r="N1470" s="199" t="s">
        <v>261</v>
      </c>
      <c r="O1470" s="202" t="s">
        <v>263</v>
      </c>
      <c r="P1470" s="203">
        <v>4286303.4000000004</v>
      </c>
      <c r="Q1470" s="203">
        <v>0</v>
      </c>
      <c r="R1470" s="203">
        <v>0</v>
      </c>
      <c r="S1470" s="203">
        <f>P1470-Q1470-R1470</f>
        <v>4286303.4000000004</v>
      </c>
      <c r="T1470" s="203">
        <f>P1470/I1470</f>
        <v>11357.454689984103</v>
      </c>
      <c r="U1470" s="203">
        <v>12050.054054054055</v>
      </c>
      <c r="V1470" s="210">
        <v>12050.054054054055</v>
      </c>
      <c r="W1470" s="210">
        <f t="shared" si="482"/>
        <v>12050.054054054055</v>
      </c>
      <c r="X1470" s="210">
        <f t="shared" si="483"/>
        <v>692.59936406995257</v>
      </c>
      <c r="Y1470" s="205">
        <v>0</v>
      </c>
      <c r="Z1470" s="205">
        <v>0</v>
      </c>
      <c r="AA1470" s="205">
        <v>0</v>
      </c>
      <c r="AB1470" s="205">
        <v>0</v>
      </c>
      <c r="AC1470" s="205">
        <v>0</v>
      </c>
      <c r="AD1470" s="205">
        <v>0</v>
      </c>
      <c r="AE1470" s="205">
        <v>0</v>
      </c>
      <c r="AF1470" s="211">
        <v>0</v>
      </c>
      <c r="AG1470" s="205">
        <v>510</v>
      </c>
      <c r="AH1470" s="211">
        <f t="shared" ref="AH1470:AH1471" si="485">8917.04*AG1470/I1470</f>
        <v>12050.054054054055</v>
      </c>
      <c r="AI1470" s="205">
        <v>0</v>
      </c>
      <c r="AJ1470" s="205">
        <v>0</v>
      </c>
      <c r="AK1470" s="205">
        <v>0</v>
      </c>
      <c r="AL1470" s="211">
        <v>0</v>
      </c>
      <c r="AM1470" s="205">
        <v>0</v>
      </c>
      <c r="AN1470" s="205">
        <v>0</v>
      </c>
      <c r="AO1470" s="211">
        <v>0</v>
      </c>
      <c r="AP1470" s="205">
        <v>0</v>
      </c>
      <c r="AQ1470" s="204">
        <v>0</v>
      </c>
      <c r="AR1470" s="204">
        <v>0</v>
      </c>
    </row>
    <row r="1471" spans="1:125" s="204" customFormat="1" ht="36" customHeight="1">
      <c r="A1471" s="204">
        <v>1</v>
      </c>
      <c r="B1471" s="207">
        <f>SUBTOTAL(103,$A$1027:A1471)</f>
        <v>384</v>
      </c>
      <c r="C1471" s="197" t="s">
        <v>181</v>
      </c>
      <c r="D1471" s="199" t="s">
        <v>296</v>
      </c>
      <c r="E1471" s="199"/>
      <c r="F1471" s="208" t="s">
        <v>262</v>
      </c>
      <c r="G1471" s="199" t="s">
        <v>297</v>
      </c>
      <c r="H1471" s="199" t="s">
        <v>298</v>
      </c>
      <c r="I1471" s="200">
        <v>365</v>
      </c>
      <c r="J1471" s="200">
        <v>328</v>
      </c>
      <c r="K1471" s="200">
        <v>309.2</v>
      </c>
      <c r="L1471" s="209">
        <v>21</v>
      </c>
      <c r="M1471" s="199" t="s">
        <v>260</v>
      </c>
      <c r="N1471" s="199" t="s">
        <v>261</v>
      </c>
      <c r="O1471" s="202" t="s">
        <v>263</v>
      </c>
      <c r="P1471" s="203">
        <v>1821546</v>
      </c>
      <c r="Q1471" s="203">
        <v>0</v>
      </c>
      <c r="R1471" s="203">
        <v>0</v>
      </c>
      <c r="S1471" s="203">
        <f>P1471-Q1471-R1471</f>
        <v>1821546</v>
      </c>
      <c r="T1471" s="203">
        <f>P1471/I1471</f>
        <v>4990.5369863013702</v>
      </c>
      <c r="U1471" s="203">
        <v>7377.9344657534248</v>
      </c>
      <c r="V1471" s="210">
        <v>7377.9344657534248</v>
      </c>
      <c r="W1471" s="210">
        <f t="shared" si="482"/>
        <v>7377.9344657534248</v>
      </c>
      <c r="X1471" s="210">
        <f t="shared" si="483"/>
        <v>2387.3974794520545</v>
      </c>
      <c r="Y1471" s="205">
        <v>0</v>
      </c>
      <c r="Z1471" s="205">
        <v>0</v>
      </c>
      <c r="AA1471" s="205">
        <v>0</v>
      </c>
      <c r="AB1471" s="205">
        <v>0</v>
      </c>
      <c r="AC1471" s="205">
        <v>0</v>
      </c>
      <c r="AD1471" s="205">
        <v>0</v>
      </c>
      <c r="AE1471" s="205">
        <v>0</v>
      </c>
      <c r="AF1471" s="211">
        <v>0</v>
      </c>
      <c r="AG1471" s="205">
        <v>302</v>
      </c>
      <c r="AH1471" s="211">
        <f t="shared" si="485"/>
        <v>7377.9344657534248</v>
      </c>
      <c r="AI1471" s="205">
        <v>0</v>
      </c>
      <c r="AJ1471" s="205">
        <v>0</v>
      </c>
      <c r="AK1471" s="205">
        <v>0</v>
      </c>
      <c r="AL1471" s="211">
        <v>0</v>
      </c>
      <c r="AM1471" s="205">
        <v>0</v>
      </c>
      <c r="AN1471" s="205">
        <v>0</v>
      </c>
      <c r="AO1471" s="211">
        <v>0</v>
      </c>
      <c r="AP1471" s="205">
        <v>0</v>
      </c>
      <c r="AQ1471" s="204">
        <v>0</v>
      </c>
      <c r="AR1471" s="204">
        <v>0</v>
      </c>
    </row>
    <row r="1472" spans="1:125" s="204" customFormat="1" ht="36" customHeight="1">
      <c r="B1472" s="197" t="s">
        <v>826</v>
      </c>
      <c r="C1472" s="197"/>
      <c r="D1472" s="199" t="s">
        <v>857</v>
      </c>
      <c r="E1472" s="199" t="s">
        <v>857</v>
      </c>
      <c r="F1472" s="199" t="s">
        <v>857</v>
      </c>
      <c r="G1472" s="199" t="s">
        <v>857</v>
      </c>
      <c r="H1472" s="199" t="s">
        <v>857</v>
      </c>
      <c r="I1472" s="200">
        <f>SUM(I1473:I1475)</f>
        <v>2925.5</v>
      </c>
      <c r="J1472" s="200">
        <f>SUM(J1473:J1475)</f>
        <v>2746.7</v>
      </c>
      <c r="K1472" s="200">
        <f>SUM(K1473:K1475)</f>
        <v>2269</v>
      </c>
      <c r="L1472" s="201">
        <f>SUM(L1473:L1475)</f>
        <v>127</v>
      </c>
      <c r="M1472" s="199" t="s">
        <v>857</v>
      </c>
      <c r="N1472" s="199" t="s">
        <v>857</v>
      </c>
      <c r="O1472" s="202" t="s">
        <v>857</v>
      </c>
      <c r="P1472" s="203">
        <v>14539147.379999999</v>
      </c>
      <c r="Q1472" s="203">
        <f>SUM(Q1473:Q1475)</f>
        <v>0</v>
      </c>
      <c r="R1472" s="203">
        <f>SUM(R1473:R1475)</f>
        <v>0</v>
      </c>
      <c r="S1472" s="203">
        <f>SUM(S1473:S1475)</f>
        <v>14539147.379999999</v>
      </c>
      <c r="T1472" s="203">
        <f t="shared" si="442"/>
        <v>4969.7991386087842</v>
      </c>
      <c r="U1472" s="203">
        <f>MAX(U1473:U1475)</f>
        <v>7881.4986496439979</v>
      </c>
      <c r="W1472" s="217"/>
      <c r="Y1472" s="205">
        <v>0</v>
      </c>
      <c r="Z1472" s="205">
        <v>0</v>
      </c>
      <c r="AA1472" s="205">
        <v>0</v>
      </c>
      <c r="AB1472" s="205">
        <v>0</v>
      </c>
      <c r="AC1472" s="205">
        <v>0</v>
      </c>
      <c r="AD1472" s="205">
        <v>0</v>
      </c>
      <c r="AE1472" s="205">
        <v>0</v>
      </c>
      <c r="AF1472" s="205">
        <v>0</v>
      </c>
      <c r="AG1472" s="205">
        <v>1670</v>
      </c>
      <c r="AH1472" s="205">
        <v>14117386.590000002</v>
      </c>
      <c r="AI1472" s="205">
        <v>0</v>
      </c>
      <c r="AJ1472" s="205">
        <v>0</v>
      </c>
      <c r="AK1472" s="205">
        <v>0</v>
      </c>
      <c r="AL1472" s="205">
        <v>0</v>
      </c>
      <c r="AM1472" s="205">
        <v>0</v>
      </c>
      <c r="AN1472" s="205">
        <v>0</v>
      </c>
      <c r="AO1472" s="205">
        <v>0</v>
      </c>
      <c r="AP1472" s="205">
        <v>0</v>
      </c>
      <c r="AQ1472" s="204">
        <v>0</v>
      </c>
      <c r="AR1472" s="204">
        <v>0</v>
      </c>
    </row>
    <row r="1473" spans="1:125" s="123" customFormat="1" ht="36" customHeight="1">
      <c r="A1473" s="204">
        <v>1</v>
      </c>
      <c r="B1473" s="207">
        <f>SUBTOTAL(103,$A$1027:A1473)</f>
        <v>385</v>
      </c>
      <c r="C1473" s="228" t="s">
        <v>1325</v>
      </c>
      <c r="D1473" s="199">
        <v>1950</v>
      </c>
      <c r="E1473" s="199"/>
      <c r="F1473" s="229" t="s">
        <v>262</v>
      </c>
      <c r="G1473" s="199">
        <v>2</v>
      </c>
      <c r="H1473" s="199" t="s">
        <v>297</v>
      </c>
      <c r="I1473" s="200">
        <v>814.6</v>
      </c>
      <c r="J1473" s="200">
        <v>814.6</v>
      </c>
      <c r="K1473" s="200">
        <v>336.9</v>
      </c>
      <c r="L1473" s="230">
        <v>26</v>
      </c>
      <c r="M1473" s="199" t="s">
        <v>260</v>
      </c>
      <c r="N1473" s="199" t="s">
        <v>264</v>
      </c>
      <c r="O1473" s="199" t="s">
        <v>1254</v>
      </c>
      <c r="P1473" s="200">
        <v>6066432</v>
      </c>
      <c r="Q1473" s="200">
        <v>0</v>
      </c>
      <c r="R1473" s="200">
        <v>0</v>
      </c>
      <c r="S1473" s="200">
        <f>P1473-Q1473-R1473</f>
        <v>6066432</v>
      </c>
      <c r="T1473" s="203">
        <f t="shared" si="442"/>
        <v>7447.1298796955562</v>
      </c>
      <c r="U1473" s="203">
        <v>7881.4986496439979</v>
      </c>
      <c r="V1473" s="210">
        <v>7881.4986496439979</v>
      </c>
      <c r="W1473" s="210">
        <f t="shared" ref="W1473:W1475" si="486">Y1473+Z1473+AA1473+AB1473+AC1473+AF1473+AH1473+AJ1473+AL1473+AN1473+AO1473+AP1473+AQ1473+AR1473</f>
        <v>7881.4986496439979</v>
      </c>
      <c r="X1473" s="210">
        <f t="shared" ref="X1473:X1475" si="487">U1473-T1473</f>
        <v>434.3687699484417</v>
      </c>
      <c r="Y1473" s="205">
        <v>0</v>
      </c>
      <c r="Z1473" s="205">
        <v>0</v>
      </c>
      <c r="AA1473" s="231">
        <v>0</v>
      </c>
      <c r="AB1473" s="231">
        <v>0</v>
      </c>
      <c r="AC1473" s="231">
        <v>0</v>
      </c>
      <c r="AD1473" s="231">
        <v>0</v>
      </c>
      <c r="AE1473" s="231">
        <v>0</v>
      </c>
      <c r="AF1473" s="211">
        <v>0</v>
      </c>
      <c r="AG1473" s="231">
        <v>720</v>
      </c>
      <c r="AH1473" s="211">
        <f t="shared" ref="AH1473:AH1475" si="488">8917.04*AG1473/I1473</f>
        <v>7881.4986496439979</v>
      </c>
      <c r="AI1473" s="231">
        <v>0</v>
      </c>
      <c r="AJ1473" s="231">
        <v>0</v>
      </c>
      <c r="AK1473" s="231">
        <v>0</v>
      </c>
      <c r="AL1473" s="232">
        <v>0</v>
      </c>
      <c r="AM1473" s="231">
        <v>0</v>
      </c>
      <c r="AN1473" s="231">
        <v>0</v>
      </c>
      <c r="AO1473" s="232">
        <v>0</v>
      </c>
      <c r="AP1473" s="231">
        <v>0</v>
      </c>
      <c r="AQ1473" s="123">
        <v>0</v>
      </c>
      <c r="AR1473" s="123">
        <v>0</v>
      </c>
      <c r="BC1473" s="233"/>
      <c r="BD1473" s="233"/>
      <c r="BE1473" s="233"/>
      <c r="CB1473" s="234"/>
      <c r="DE1473" s="235"/>
      <c r="DU1473" s="236"/>
    </row>
    <row r="1474" spans="1:125" s="204" customFormat="1" ht="36" customHeight="1">
      <c r="A1474" s="204">
        <v>1</v>
      </c>
      <c r="B1474" s="207">
        <f>SUBTOTAL(103,$A$1027:A1474)</f>
        <v>386</v>
      </c>
      <c r="C1474" s="197" t="s">
        <v>2221</v>
      </c>
      <c r="D1474" s="199">
        <v>1982</v>
      </c>
      <c r="E1474" s="199"/>
      <c r="F1474" s="208" t="s">
        <v>312</v>
      </c>
      <c r="G1474" s="199">
        <v>3</v>
      </c>
      <c r="H1474" s="199" t="s">
        <v>306</v>
      </c>
      <c r="I1474" s="200">
        <v>1492</v>
      </c>
      <c r="J1474" s="200">
        <v>1369.9</v>
      </c>
      <c r="K1474" s="200">
        <v>1369.9</v>
      </c>
      <c r="L1474" s="209">
        <v>70</v>
      </c>
      <c r="M1474" s="199" t="s">
        <v>260</v>
      </c>
      <c r="N1474" s="199" t="s">
        <v>261</v>
      </c>
      <c r="O1474" s="202" t="s">
        <v>263</v>
      </c>
      <c r="P1474" s="203">
        <v>5351751.38</v>
      </c>
      <c r="Q1474" s="203">
        <v>0</v>
      </c>
      <c r="R1474" s="203">
        <v>0</v>
      </c>
      <c r="S1474" s="203">
        <f>P1474-Q1474-R1474</f>
        <v>5351751.38</v>
      </c>
      <c r="T1474" s="203">
        <f>P1474/I1474</f>
        <v>3586.9647319034852</v>
      </c>
      <c r="U1474" s="203">
        <v>3586.9647319034852</v>
      </c>
      <c r="V1474" s="210">
        <f>W1474</f>
        <v>3585.9410187667568</v>
      </c>
      <c r="W1474" s="210">
        <f t="shared" si="486"/>
        <v>3585.9410187667568</v>
      </c>
      <c r="X1474" s="210">
        <f t="shared" si="487"/>
        <v>0</v>
      </c>
      <c r="Y1474" s="205">
        <v>0</v>
      </c>
      <c r="Z1474" s="205">
        <v>0</v>
      </c>
      <c r="AA1474" s="205">
        <v>0</v>
      </c>
      <c r="AB1474" s="205">
        <v>0</v>
      </c>
      <c r="AC1474" s="205">
        <v>0</v>
      </c>
      <c r="AD1474" s="205">
        <v>0</v>
      </c>
      <c r="AE1474" s="205">
        <v>0</v>
      </c>
      <c r="AF1474" s="211">
        <v>0</v>
      </c>
      <c r="AG1474" s="205">
        <v>600</v>
      </c>
      <c r="AH1474" s="211">
        <f t="shared" si="488"/>
        <v>3585.9410187667568</v>
      </c>
      <c r="AI1474" s="205">
        <v>0</v>
      </c>
      <c r="AJ1474" s="205">
        <v>0</v>
      </c>
      <c r="AK1474" s="205">
        <v>0</v>
      </c>
      <c r="AL1474" s="211">
        <v>0</v>
      </c>
      <c r="AM1474" s="205">
        <v>0</v>
      </c>
      <c r="AN1474" s="205">
        <v>0</v>
      </c>
      <c r="AO1474" s="211">
        <v>0</v>
      </c>
      <c r="AP1474" s="205">
        <v>0</v>
      </c>
      <c r="AQ1474" s="204">
        <v>0</v>
      </c>
      <c r="AR1474" s="204">
        <v>0</v>
      </c>
    </row>
    <row r="1475" spans="1:125" s="204" customFormat="1" ht="36" customHeight="1">
      <c r="A1475" s="204">
        <v>1</v>
      </c>
      <c r="B1475" s="207">
        <f>SUBTOTAL(103,$A$1027:A1475)</f>
        <v>387</v>
      </c>
      <c r="C1475" s="197" t="s">
        <v>2987</v>
      </c>
      <c r="D1475" s="199">
        <v>1979</v>
      </c>
      <c r="E1475" s="199"/>
      <c r="F1475" s="229" t="s">
        <v>262</v>
      </c>
      <c r="G1475" s="199">
        <v>3</v>
      </c>
      <c r="H1475" s="199">
        <v>1</v>
      </c>
      <c r="I1475" s="200">
        <v>618.9</v>
      </c>
      <c r="J1475" s="200">
        <v>562.20000000000005</v>
      </c>
      <c r="K1475" s="200">
        <v>562.20000000000005</v>
      </c>
      <c r="L1475" s="209">
        <v>31</v>
      </c>
      <c r="M1475" s="199" t="s">
        <v>260</v>
      </c>
      <c r="N1475" s="199" t="s">
        <v>261</v>
      </c>
      <c r="O1475" s="202" t="s">
        <v>263</v>
      </c>
      <c r="P1475" s="203">
        <v>3120964</v>
      </c>
      <c r="Q1475" s="203">
        <v>0</v>
      </c>
      <c r="R1475" s="203">
        <v>0</v>
      </c>
      <c r="S1475" s="203">
        <f>P1475-Q1475-R1475</f>
        <v>3120964</v>
      </c>
      <c r="T1475" s="203">
        <f t="shared" si="442"/>
        <v>5042.7597350137339</v>
      </c>
      <c r="U1475" s="203">
        <f>V1475</f>
        <v>5042.7597350137348</v>
      </c>
      <c r="V1475" s="210">
        <v>5042.7597350137348</v>
      </c>
      <c r="W1475" s="210">
        <f t="shared" si="486"/>
        <v>5042.7597350137348</v>
      </c>
      <c r="X1475" s="210">
        <f t="shared" si="487"/>
        <v>0</v>
      </c>
      <c r="Y1475" s="205">
        <v>0</v>
      </c>
      <c r="Z1475" s="205">
        <v>0</v>
      </c>
      <c r="AA1475" s="205">
        <v>0</v>
      </c>
      <c r="AB1475" s="205">
        <v>0</v>
      </c>
      <c r="AC1475" s="205">
        <v>0</v>
      </c>
      <c r="AD1475" s="205">
        <v>0</v>
      </c>
      <c r="AE1475" s="205">
        <v>0</v>
      </c>
      <c r="AF1475" s="211">
        <v>0</v>
      </c>
      <c r="AG1475" s="205">
        <v>350</v>
      </c>
      <c r="AH1475" s="211">
        <f t="shared" si="488"/>
        <v>5042.7597350137348</v>
      </c>
      <c r="AI1475" s="205">
        <v>0</v>
      </c>
      <c r="AJ1475" s="205">
        <v>0</v>
      </c>
      <c r="AK1475" s="205">
        <v>0</v>
      </c>
      <c r="AL1475" s="211">
        <v>0</v>
      </c>
      <c r="AM1475" s="205">
        <v>0</v>
      </c>
      <c r="AN1475" s="205">
        <v>0</v>
      </c>
      <c r="AO1475" s="211">
        <v>0</v>
      </c>
      <c r="AP1475" s="205">
        <v>0</v>
      </c>
      <c r="AQ1475" s="204">
        <v>0</v>
      </c>
      <c r="AR1475" s="204">
        <v>0</v>
      </c>
    </row>
    <row r="1476" spans="1:125" s="204" customFormat="1" ht="36" customHeight="1">
      <c r="B1476" s="197" t="s">
        <v>828</v>
      </c>
      <c r="C1476" s="197"/>
      <c r="D1476" s="199" t="s">
        <v>857</v>
      </c>
      <c r="E1476" s="199" t="s">
        <v>857</v>
      </c>
      <c r="F1476" s="199" t="s">
        <v>857</v>
      </c>
      <c r="G1476" s="199" t="s">
        <v>857</v>
      </c>
      <c r="H1476" s="199" t="s">
        <v>857</v>
      </c>
      <c r="I1476" s="200">
        <f>I1477</f>
        <v>1047.5</v>
      </c>
      <c r="J1476" s="200">
        <f>J1477</f>
        <v>853.4</v>
      </c>
      <c r="K1476" s="200">
        <f>K1477</f>
        <v>853.4</v>
      </c>
      <c r="L1476" s="201">
        <f>L1477</f>
        <v>55</v>
      </c>
      <c r="M1476" s="199" t="s">
        <v>857</v>
      </c>
      <c r="N1476" s="199" t="s">
        <v>857</v>
      </c>
      <c r="O1476" s="202" t="s">
        <v>857</v>
      </c>
      <c r="P1476" s="203">
        <v>6100134.4000000004</v>
      </c>
      <c r="Q1476" s="203">
        <f>Q1477</f>
        <v>0</v>
      </c>
      <c r="R1476" s="203">
        <f>R1477</f>
        <v>0</v>
      </c>
      <c r="S1476" s="203">
        <f>S1477</f>
        <v>6100134.4000000004</v>
      </c>
      <c r="T1476" s="203">
        <f t="shared" si="442"/>
        <v>5823.517326968974</v>
      </c>
      <c r="U1476" s="203">
        <f>U1477</f>
        <v>6163.1856420047743</v>
      </c>
      <c r="W1476" s="217"/>
      <c r="Y1476" s="205">
        <v>0</v>
      </c>
      <c r="Z1476" s="205">
        <v>0</v>
      </c>
      <c r="AA1476" s="205">
        <v>0</v>
      </c>
      <c r="AB1476" s="205">
        <v>0</v>
      </c>
      <c r="AC1476" s="205">
        <v>0</v>
      </c>
      <c r="AD1476" s="205">
        <v>0</v>
      </c>
      <c r="AE1476" s="205">
        <v>0</v>
      </c>
      <c r="AF1476" s="205">
        <v>0</v>
      </c>
      <c r="AG1476" s="205">
        <v>724</v>
      </c>
      <c r="AH1476" s="205">
        <v>5891758.0300000003</v>
      </c>
      <c r="AI1476" s="205">
        <v>0</v>
      </c>
      <c r="AJ1476" s="205">
        <v>0</v>
      </c>
      <c r="AK1476" s="205">
        <v>0</v>
      </c>
      <c r="AL1476" s="205">
        <v>0</v>
      </c>
      <c r="AM1476" s="205">
        <v>0</v>
      </c>
      <c r="AN1476" s="205">
        <v>0</v>
      </c>
      <c r="AO1476" s="205">
        <v>0</v>
      </c>
      <c r="AP1476" s="205">
        <v>0</v>
      </c>
      <c r="AQ1476" s="204">
        <v>0</v>
      </c>
      <c r="AR1476" s="204">
        <v>0</v>
      </c>
    </row>
    <row r="1477" spans="1:125" s="123" customFormat="1" ht="36" customHeight="1">
      <c r="A1477" s="204">
        <v>1</v>
      </c>
      <c r="B1477" s="207">
        <f>SUBTOTAL(103,$A$1027:A1477)</f>
        <v>388</v>
      </c>
      <c r="C1477" s="228" t="s">
        <v>2210</v>
      </c>
      <c r="D1477" s="199">
        <v>1982</v>
      </c>
      <c r="E1477" s="199"/>
      <c r="F1477" s="229" t="s">
        <v>262</v>
      </c>
      <c r="G1477" s="199">
        <v>2</v>
      </c>
      <c r="H1477" s="199">
        <v>3</v>
      </c>
      <c r="I1477" s="200">
        <v>1047.5</v>
      </c>
      <c r="J1477" s="200">
        <v>853.4</v>
      </c>
      <c r="K1477" s="200">
        <v>853.4</v>
      </c>
      <c r="L1477" s="230">
        <v>55</v>
      </c>
      <c r="M1477" s="199" t="s">
        <v>260</v>
      </c>
      <c r="N1477" s="199" t="s">
        <v>261</v>
      </c>
      <c r="O1477" s="199" t="s">
        <v>263</v>
      </c>
      <c r="P1477" s="200">
        <v>6100134.4000000004</v>
      </c>
      <c r="Q1477" s="200">
        <v>0</v>
      </c>
      <c r="R1477" s="200">
        <v>0</v>
      </c>
      <c r="S1477" s="200">
        <f>P1477-Q1477-R1477</f>
        <v>6100134.4000000004</v>
      </c>
      <c r="T1477" s="203">
        <f t="shared" si="442"/>
        <v>5823.517326968974</v>
      </c>
      <c r="U1477" s="203">
        <v>6163.1856420047743</v>
      </c>
      <c r="V1477" s="210">
        <v>6163.1856420047743</v>
      </c>
      <c r="W1477" s="210">
        <f>Y1477+Z1477+AA1477+AB1477+AC1477+AF1477+AH1477+AJ1477+AL1477+AN1477+AO1477+AP1477+AQ1477+AR1477</f>
        <v>6163.1856420047743</v>
      </c>
      <c r="X1477" s="210">
        <f>U1477-T1477</f>
        <v>339.66831503580033</v>
      </c>
      <c r="Y1477" s="205">
        <v>0</v>
      </c>
      <c r="Z1477" s="205">
        <v>0</v>
      </c>
      <c r="AA1477" s="231">
        <v>0</v>
      </c>
      <c r="AB1477" s="231">
        <v>0</v>
      </c>
      <c r="AC1477" s="231">
        <v>0</v>
      </c>
      <c r="AD1477" s="231">
        <v>0</v>
      </c>
      <c r="AE1477" s="231">
        <v>0</v>
      </c>
      <c r="AF1477" s="211">
        <v>0</v>
      </c>
      <c r="AG1477" s="231">
        <v>724</v>
      </c>
      <c r="AH1477" s="211">
        <f>8917.04*AG1477/I1477</f>
        <v>6163.1856420047743</v>
      </c>
      <c r="AI1477" s="231">
        <v>0</v>
      </c>
      <c r="AJ1477" s="231">
        <v>0</v>
      </c>
      <c r="AK1477" s="231">
        <v>0</v>
      </c>
      <c r="AL1477" s="232">
        <v>0</v>
      </c>
      <c r="AM1477" s="231">
        <v>0</v>
      </c>
      <c r="AN1477" s="231">
        <v>0</v>
      </c>
      <c r="AO1477" s="232">
        <v>0</v>
      </c>
      <c r="AP1477" s="231">
        <v>0</v>
      </c>
      <c r="AQ1477" s="123">
        <v>0</v>
      </c>
      <c r="AR1477" s="123">
        <v>0</v>
      </c>
      <c r="BC1477" s="233"/>
      <c r="BD1477" s="233"/>
      <c r="BE1477" s="233"/>
      <c r="CB1477" s="234"/>
      <c r="DE1477" s="235"/>
      <c r="DU1477" s="236"/>
    </row>
    <row r="1478" spans="1:125" s="204" customFormat="1" ht="36" customHeight="1">
      <c r="B1478" s="197" t="s">
        <v>847</v>
      </c>
      <c r="C1478" s="197"/>
      <c r="D1478" s="199" t="s">
        <v>857</v>
      </c>
      <c r="E1478" s="199" t="s">
        <v>857</v>
      </c>
      <c r="F1478" s="199" t="s">
        <v>857</v>
      </c>
      <c r="G1478" s="199" t="s">
        <v>857</v>
      </c>
      <c r="H1478" s="199" t="s">
        <v>857</v>
      </c>
      <c r="I1478" s="200">
        <f>I1479</f>
        <v>626</v>
      </c>
      <c r="J1478" s="200">
        <f>J1479</f>
        <v>626</v>
      </c>
      <c r="K1478" s="200">
        <f>K1479</f>
        <v>423.7</v>
      </c>
      <c r="L1478" s="201">
        <f>L1479</f>
        <v>31</v>
      </c>
      <c r="M1478" s="199" t="s">
        <v>857</v>
      </c>
      <c r="N1478" s="199" t="s">
        <v>857</v>
      </c>
      <c r="O1478" s="202" t="s">
        <v>857</v>
      </c>
      <c r="P1478" s="203">
        <v>4774694.83</v>
      </c>
      <c r="Q1478" s="203">
        <f>Q1479</f>
        <v>0</v>
      </c>
      <c r="R1478" s="203">
        <f>R1479</f>
        <v>0</v>
      </c>
      <c r="S1478" s="203">
        <f>S1479</f>
        <v>4774694.83</v>
      </c>
      <c r="T1478" s="203">
        <f t="shared" si="442"/>
        <v>7627.3080351437702</v>
      </c>
      <c r="U1478" s="203">
        <f>U1479</f>
        <v>8099.4072587859446</v>
      </c>
      <c r="W1478" s="217"/>
      <c r="Y1478" s="205">
        <v>0</v>
      </c>
      <c r="Z1478" s="205">
        <v>0</v>
      </c>
      <c r="AA1478" s="205">
        <v>0</v>
      </c>
      <c r="AB1478" s="205">
        <v>0</v>
      </c>
      <c r="AC1478" s="205">
        <v>0</v>
      </c>
      <c r="AD1478" s="205">
        <v>0</v>
      </c>
      <c r="AE1478" s="205">
        <v>0</v>
      </c>
      <c r="AF1478" s="205">
        <v>0</v>
      </c>
      <c r="AG1478" s="205">
        <v>568.6</v>
      </c>
      <c r="AH1478" s="205">
        <v>4585906.24</v>
      </c>
      <c r="AI1478" s="205">
        <v>0</v>
      </c>
      <c r="AJ1478" s="205">
        <v>0</v>
      </c>
      <c r="AK1478" s="205">
        <v>0</v>
      </c>
      <c r="AL1478" s="205">
        <v>0</v>
      </c>
      <c r="AM1478" s="205">
        <v>0</v>
      </c>
      <c r="AN1478" s="205">
        <v>0</v>
      </c>
      <c r="AO1478" s="205">
        <v>0</v>
      </c>
      <c r="AP1478" s="205">
        <v>0</v>
      </c>
      <c r="AQ1478" s="204">
        <v>0</v>
      </c>
      <c r="AR1478" s="204">
        <v>0</v>
      </c>
    </row>
    <row r="1479" spans="1:125" s="123" customFormat="1" ht="36" customHeight="1">
      <c r="A1479" s="204">
        <v>1</v>
      </c>
      <c r="B1479" s="207">
        <f>SUBTOTAL(103,$A$1027:A1479)</f>
        <v>389</v>
      </c>
      <c r="C1479" s="228" t="s">
        <v>194</v>
      </c>
      <c r="D1479" s="199" t="s">
        <v>310</v>
      </c>
      <c r="E1479" s="199"/>
      <c r="F1479" s="229" t="s">
        <v>262</v>
      </c>
      <c r="G1479" s="199" t="s">
        <v>297</v>
      </c>
      <c r="H1479" s="199" t="s">
        <v>297</v>
      </c>
      <c r="I1479" s="200">
        <v>626</v>
      </c>
      <c r="J1479" s="200">
        <v>626</v>
      </c>
      <c r="K1479" s="200">
        <v>423.7</v>
      </c>
      <c r="L1479" s="230">
        <v>31</v>
      </c>
      <c r="M1479" s="199" t="s">
        <v>260</v>
      </c>
      <c r="N1479" s="199" t="s">
        <v>264</v>
      </c>
      <c r="O1479" s="199" t="s">
        <v>954</v>
      </c>
      <c r="P1479" s="200">
        <v>4774694.83</v>
      </c>
      <c r="Q1479" s="200">
        <v>0</v>
      </c>
      <c r="R1479" s="200">
        <v>0</v>
      </c>
      <c r="S1479" s="200">
        <f>P1479-Q1479-R1479</f>
        <v>4774694.83</v>
      </c>
      <c r="T1479" s="203">
        <f t="shared" si="442"/>
        <v>7627.3080351437702</v>
      </c>
      <c r="U1479" s="203">
        <f>W1479</f>
        <v>8099.4072587859446</v>
      </c>
      <c r="V1479" s="210">
        <f>W1479</f>
        <v>8099.4072587859446</v>
      </c>
      <c r="W1479" s="210">
        <f>Y1479+Z1479+AA1479+AB1479+AC1479+AF1479+AH1479+AJ1479+AL1479+AN1479+AO1479+AP1479+AQ1479+AR1479</f>
        <v>8099.4072587859446</v>
      </c>
      <c r="X1479" s="210">
        <f>U1479-T1479</f>
        <v>472.09922364217437</v>
      </c>
      <c r="Y1479" s="205">
        <v>0</v>
      </c>
      <c r="Z1479" s="205">
        <v>0</v>
      </c>
      <c r="AA1479" s="231">
        <v>0</v>
      </c>
      <c r="AB1479" s="231">
        <v>0</v>
      </c>
      <c r="AC1479" s="231">
        <v>0</v>
      </c>
      <c r="AD1479" s="231">
        <v>0</v>
      </c>
      <c r="AE1479" s="231">
        <v>0</v>
      </c>
      <c r="AF1479" s="211">
        <v>0</v>
      </c>
      <c r="AG1479" s="231">
        <v>568.6</v>
      </c>
      <c r="AH1479" s="211">
        <f>8917.04*AG1479/I1479</f>
        <v>8099.4072587859446</v>
      </c>
      <c r="AI1479" s="231">
        <v>0</v>
      </c>
      <c r="AJ1479" s="231">
        <v>0</v>
      </c>
      <c r="AK1479" s="231">
        <v>0</v>
      </c>
      <c r="AL1479" s="232">
        <v>0</v>
      </c>
      <c r="AM1479" s="231">
        <v>0</v>
      </c>
      <c r="AN1479" s="231">
        <v>0</v>
      </c>
      <c r="AO1479" s="232">
        <v>0</v>
      </c>
      <c r="AP1479" s="231">
        <v>0</v>
      </c>
      <c r="AQ1479" s="123">
        <v>0</v>
      </c>
      <c r="AR1479" s="123">
        <v>0</v>
      </c>
      <c r="BC1479" s="233"/>
      <c r="BD1479" s="233"/>
      <c r="BE1479" s="233"/>
      <c r="CB1479" s="234"/>
      <c r="DE1479" s="235"/>
      <c r="DU1479" s="236"/>
    </row>
    <row r="1480" spans="1:125" s="204" customFormat="1" ht="36" customHeight="1">
      <c r="B1480" s="197" t="s">
        <v>829</v>
      </c>
      <c r="C1480" s="212"/>
      <c r="D1480" s="199" t="s">
        <v>857</v>
      </c>
      <c r="E1480" s="199" t="s">
        <v>857</v>
      </c>
      <c r="F1480" s="199" t="s">
        <v>857</v>
      </c>
      <c r="G1480" s="199" t="s">
        <v>857</v>
      </c>
      <c r="H1480" s="199" t="s">
        <v>857</v>
      </c>
      <c r="I1480" s="200">
        <f>SUM(I1481:I1485)</f>
        <v>7563.4</v>
      </c>
      <c r="J1480" s="200">
        <f>SUM(J1481:J1485)</f>
        <v>6956.7</v>
      </c>
      <c r="K1480" s="200">
        <f>SUM(K1481:K1485)</f>
        <v>6540.7</v>
      </c>
      <c r="L1480" s="201">
        <f>SUM(L1481:L1485)</f>
        <v>295</v>
      </c>
      <c r="M1480" s="199" t="s">
        <v>857</v>
      </c>
      <c r="N1480" s="199" t="s">
        <v>857</v>
      </c>
      <c r="O1480" s="202" t="s">
        <v>857</v>
      </c>
      <c r="P1480" s="203">
        <v>36560504.949999996</v>
      </c>
      <c r="Q1480" s="203">
        <f>SUM(Q1481:Q1485)</f>
        <v>0</v>
      </c>
      <c r="R1480" s="203">
        <f>SUM(R1481:R1485)</f>
        <v>0</v>
      </c>
      <c r="S1480" s="203">
        <f>SUM(S1481:S1485)</f>
        <v>36560504.949999996</v>
      </c>
      <c r="T1480" s="203">
        <f t="shared" si="442"/>
        <v>4833.8716648597192</v>
      </c>
      <c r="U1480" s="203">
        <f>MAX(U1481:V1485)</f>
        <v>8700.0135189711982</v>
      </c>
      <c r="W1480" s="217"/>
      <c r="Y1480" s="205">
        <v>0</v>
      </c>
      <c r="Z1480" s="205">
        <v>0</v>
      </c>
      <c r="AA1480" s="205">
        <v>0</v>
      </c>
      <c r="AB1480" s="205">
        <v>0</v>
      </c>
      <c r="AC1480" s="205">
        <v>0</v>
      </c>
      <c r="AD1480" s="205">
        <v>0</v>
      </c>
      <c r="AE1480" s="205">
        <v>0</v>
      </c>
      <c r="AF1480" s="205">
        <v>0</v>
      </c>
      <c r="AG1480" s="205">
        <v>4943</v>
      </c>
      <c r="AH1480" s="205">
        <v>35547295.519999996</v>
      </c>
      <c r="AI1480" s="205">
        <v>0</v>
      </c>
      <c r="AJ1480" s="205">
        <v>0</v>
      </c>
      <c r="AK1480" s="205">
        <v>0</v>
      </c>
      <c r="AL1480" s="205">
        <v>0</v>
      </c>
      <c r="AM1480" s="205">
        <v>0</v>
      </c>
      <c r="AN1480" s="205">
        <v>0</v>
      </c>
      <c r="AO1480" s="205">
        <v>0</v>
      </c>
      <c r="AP1480" s="205">
        <v>0</v>
      </c>
      <c r="AQ1480" s="204">
        <v>0</v>
      </c>
      <c r="AR1480" s="204">
        <v>0</v>
      </c>
    </row>
    <row r="1481" spans="1:125" s="123" customFormat="1" ht="36" customHeight="1">
      <c r="A1481" s="204">
        <v>1</v>
      </c>
      <c r="B1481" s="207">
        <f>SUBTOTAL(103,$A$1027:A1481)</f>
        <v>390</v>
      </c>
      <c r="C1481" s="228" t="s">
        <v>208</v>
      </c>
      <c r="D1481" s="199">
        <v>1977</v>
      </c>
      <c r="E1481" s="199"/>
      <c r="F1481" s="229" t="s">
        <v>262</v>
      </c>
      <c r="G1481" s="199">
        <v>3</v>
      </c>
      <c r="H1481" s="199" t="s">
        <v>306</v>
      </c>
      <c r="I1481" s="200">
        <v>1967.4</v>
      </c>
      <c r="J1481" s="200">
        <v>1817.2</v>
      </c>
      <c r="K1481" s="200">
        <v>1817.2</v>
      </c>
      <c r="L1481" s="230">
        <v>61</v>
      </c>
      <c r="M1481" s="199" t="s">
        <v>260</v>
      </c>
      <c r="N1481" s="199" t="s">
        <v>264</v>
      </c>
      <c r="O1481" s="199" t="s">
        <v>326</v>
      </c>
      <c r="P1481" s="200">
        <v>9916931.209999999</v>
      </c>
      <c r="Q1481" s="200">
        <v>0</v>
      </c>
      <c r="R1481" s="200">
        <v>0</v>
      </c>
      <c r="S1481" s="200">
        <f>P1481-Q1481-R1481</f>
        <v>9916931.209999999</v>
      </c>
      <c r="T1481" s="203">
        <f t="shared" si="442"/>
        <v>5040.6278387719822</v>
      </c>
      <c r="U1481" s="203">
        <v>5334.6325505743625</v>
      </c>
      <c r="V1481" s="210">
        <v>5334.6325505743625</v>
      </c>
      <c r="W1481" s="210">
        <f t="shared" ref="W1481:W1485" si="489">Y1481+Z1481+AA1481+AB1481+AC1481+AF1481+AH1481+AJ1481+AL1481+AN1481+AO1481+AP1481+AQ1481+AR1481</f>
        <v>5334.6325505743625</v>
      </c>
      <c r="X1481" s="210">
        <f t="shared" ref="X1481:X1485" si="490">U1481-T1481</f>
        <v>294.00471180238037</v>
      </c>
      <c r="Y1481" s="205">
        <v>0</v>
      </c>
      <c r="Z1481" s="205">
        <v>0</v>
      </c>
      <c r="AA1481" s="231">
        <v>0</v>
      </c>
      <c r="AB1481" s="231">
        <v>0</v>
      </c>
      <c r="AC1481" s="231">
        <v>0</v>
      </c>
      <c r="AD1481" s="231">
        <v>0</v>
      </c>
      <c r="AE1481" s="231">
        <v>0</v>
      </c>
      <c r="AF1481" s="211">
        <v>0</v>
      </c>
      <c r="AG1481" s="231">
        <v>1177</v>
      </c>
      <c r="AH1481" s="211">
        <f t="shared" ref="AH1481:AH1485" si="491">8917.04*AG1481/I1481</f>
        <v>5334.6325505743625</v>
      </c>
      <c r="AI1481" s="231">
        <v>0</v>
      </c>
      <c r="AJ1481" s="231">
        <v>0</v>
      </c>
      <c r="AK1481" s="231">
        <v>0</v>
      </c>
      <c r="AL1481" s="232">
        <v>0</v>
      </c>
      <c r="AM1481" s="231">
        <v>0</v>
      </c>
      <c r="AN1481" s="231">
        <v>0</v>
      </c>
      <c r="AO1481" s="232">
        <v>0</v>
      </c>
      <c r="AP1481" s="231">
        <v>0</v>
      </c>
      <c r="AQ1481" s="123">
        <v>0</v>
      </c>
      <c r="AR1481" s="123">
        <v>0</v>
      </c>
      <c r="BC1481" s="233"/>
      <c r="BD1481" s="233"/>
      <c r="BE1481" s="233"/>
      <c r="CB1481" s="234"/>
      <c r="DE1481" s="235"/>
      <c r="DU1481" s="236"/>
    </row>
    <row r="1482" spans="1:125" s="123" customFormat="1" ht="36" customHeight="1">
      <c r="A1482" s="204">
        <v>1</v>
      </c>
      <c r="B1482" s="207">
        <f>SUBTOTAL(103,$A$1027:A1482)</f>
        <v>391</v>
      </c>
      <c r="C1482" s="228" t="s">
        <v>209</v>
      </c>
      <c r="D1482" s="199">
        <v>1989</v>
      </c>
      <c r="E1482" s="199"/>
      <c r="F1482" s="229" t="s">
        <v>262</v>
      </c>
      <c r="G1482" s="199">
        <v>3</v>
      </c>
      <c r="H1482" s="199" t="s">
        <v>297</v>
      </c>
      <c r="I1482" s="200">
        <v>1426.9</v>
      </c>
      <c r="J1482" s="200">
        <v>1319.7</v>
      </c>
      <c r="K1482" s="200">
        <v>1318.5</v>
      </c>
      <c r="L1482" s="230">
        <v>59</v>
      </c>
      <c r="M1482" s="199" t="s">
        <v>260</v>
      </c>
      <c r="N1482" s="199" t="s">
        <v>264</v>
      </c>
      <c r="O1482" s="199" t="s">
        <v>326</v>
      </c>
      <c r="P1482" s="200">
        <v>6706777.6000000006</v>
      </c>
      <c r="Q1482" s="200">
        <v>0</v>
      </c>
      <c r="R1482" s="200">
        <v>0</v>
      </c>
      <c r="S1482" s="200">
        <f>P1482-Q1482-R1482</f>
        <v>6706777.6000000006</v>
      </c>
      <c r="T1482" s="203">
        <f t="shared" si="442"/>
        <v>4700.2436050178712</v>
      </c>
      <c r="U1482" s="203">
        <v>4974.3947298339062</v>
      </c>
      <c r="V1482" s="210">
        <v>4974.3947298339062</v>
      </c>
      <c r="W1482" s="210">
        <f t="shared" si="489"/>
        <v>4974.3947298339062</v>
      </c>
      <c r="X1482" s="210">
        <f t="shared" si="490"/>
        <v>274.15112481603501</v>
      </c>
      <c r="Y1482" s="205">
        <v>0</v>
      </c>
      <c r="Z1482" s="205">
        <v>0</v>
      </c>
      <c r="AA1482" s="231">
        <v>0</v>
      </c>
      <c r="AB1482" s="231">
        <v>0</v>
      </c>
      <c r="AC1482" s="231">
        <v>0</v>
      </c>
      <c r="AD1482" s="231">
        <v>0</v>
      </c>
      <c r="AE1482" s="231">
        <v>0</v>
      </c>
      <c r="AF1482" s="211">
        <v>0</v>
      </c>
      <c r="AG1482" s="231">
        <v>796</v>
      </c>
      <c r="AH1482" s="211">
        <f t="shared" si="491"/>
        <v>4974.3947298339062</v>
      </c>
      <c r="AI1482" s="231">
        <v>0</v>
      </c>
      <c r="AJ1482" s="231">
        <v>0</v>
      </c>
      <c r="AK1482" s="231">
        <v>0</v>
      </c>
      <c r="AL1482" s="232">
        <v>0</v>
      </c>
      <c r="AM1482" s="231">
        <v>0</v>
      </c>
      <c r="AN1482" s="231">
        <v>0</v>
      </c>
      <c r="AO1482" s="232">
        <v>0</v>
      </c>
      <c r="AP1482" s="231">
        <v>0</v>
      </c>
      <c r="AQ1482" s="123">
        <v>0</v>
      </c>
      <c r="AR1482" s="123">
        <v>0</v>
      </c>
      <c r="BC1482" s="233"/>
      <c r="BD1482" s="233"/>
      <c r="BE1482" s="233"/>
      <c r="CB1482" s="234"/>
      <c r="DE1482" s="235"/>
      <c r="DU1482" s="236"/>
    </row>
    <row r="1483" spans="1:125" s="123" customFormat="1" ht="36" customHeight="1">
      <c r="A1483" s="204">
        <v>1</v>
      </c>
      <c r="B1483" s="207">
        <f>SUBTOTAL(103,$A$1027:A1483)</f>
        <v>392</v>
      </c>
      <c r="C1483" s="228" t="s">
        <v>210</v>
      </c>
      <c r="D1483" s="199">
        <v>1972</v>
      </c>
      <c r="E1483" s="199"/>
      <c r="F1483" s="229" t="s">
        <v>262</v>
      </c>
      <c r="G1483" s="199">
        <v>3</v>
      </c>
      <c r="H1483" s="199" t="s">
        <v>306</v>
      </c>
      <c r="I1483" s="200">
        <v>1583.1</v>
      </c>
      <c r="J1483" s="200">
        <v>1476.8</v>
      </c>
      <c r="K1483" s="200">
        <v>1476.8</v>
      </c>
      <c r="L1483" s="230">
        <v>60</v>
      </c>
      <c r="M1483" s="199" t="s">
        <v>260</v>
      </c>
      <c r="N1483" s="199" t="s">
        <v>264</v>
      </c>
      <c r="O1483" s="199" t="s">
        <v>326</v>
      </c>
      <c r="P1483" s="200">
        <v>7153334.3999999994</v>
      </c>
      <c r="Q1483" s="200">
        <v>0</v>
      </c>
      <c r="R1483" s="200">
        <v>0</v>
      </c>
      <c r="S1483" s="200">
        <f>P1483-Q1483-R1483</f>
        <v>7153334.3999999994</v>
      </c>
      <c r="T1483" s="203">
        <f t="shared" si="442"/>
        <v>4518.5613037710818</v>
      </c>
      <c r="U1483" s="203">
        <v>4782.1154443812784</v>
      </c>
      <c r="V1483" s="210">
        <v>4782.1154443812784</v>
      </c>
      <c r="W1483" s="210">
        <f t="shared" si="489"/>
        <v>4782.1154443812784</v>
      </c>
      <c r="X1483" s="210">
        <f t="shared" si="490"/>
        <v>263.55414061019655</v>
      </c>
      <c r="Y1483" s="205">
        <v>0</v>
      </c>
      <c r="Z1483" s="205">
        <v>0</v>
      </c>
      <c r="AA1483" s="231">
        <v>0</v>
      </c>
      <c r="AB1483" s="231">
        <v>0</v>
      </c>
      <c r="AC1483" s="231">
        <v>0</v>
      </c>
      <c r="AD1483" s="231">
        <v>0</v>
      </c>
      <c r="AE1483" s="231">
        <v>0</v>
      </c>
      <c r="AF1483" s="211">
        <v>0</v>
      </c>
      <c r="AG1483" s="231">
        <v>849</v>
      </c>
      <c r="AH1483" s="211">
        <f t="shared" si="491"/>
        <v>4782.1154443812784</v>
      </c>
      <c r="AI1483" s="231">
        <v>0</v>
      </c>
      <c r="AJ1483" s="231">
        <v>0</v>
      </c>
      <c r="AK1483" s="231">
        <v>0</v>
      </c>
      <c r="AL1483" s="232">
        <v>0</v>
      </c>
      <c r="AM1483" s="231">
        <v>0</v>
      </c>
      <c r="AN1483" s="231">
        <v>0</v>
      </c>
      <c r="AO1483" s="232">
        <v>0</v>
      </c>
      <c r="AP1483" s="231">
        <v>0</v>
      </c>
      <c r="AQ1483" s="123">
        <v>0</v>
      </c>
      <c r="AR1483" s="123">
        <v>0</v>
      </c>
      <c r="BC1483" s="233"/>
      <c r="BD1483" s="233"/>
      <c r="BE1483" s="233"/>
      <c r="CB1483" s="234"/>
      <c r="DE1483" s="235"/>
      <c r="DU1483" s="236"/>
    </row>
    <row r="1484" spans="1:125" s="204" customFormat="1" ht="36" customHeight="1">
      <c r="A1484" s="204">
        <v>1</v>
      </c>
      <c r="B1484" s="207">
        <f>SUBTOTAL(103,$A$1027:A1484)</f>
        <v>393</v>
      </c>
      <c r="C1484" s="197" t="s">
        <v>206</v>
      </c>
      <c r="D1484" s="199">
        <v>1938</v>
      </c>
      <c r="E1484" s="199"/>
      <c r="F1484" s="208" t="s">
        <v>262</v>
      </c>
      <c r="G1484" s="199">
        <v>3</v>
      </c>
      <c r="H1484" s="199" t="s">
        <v>302</v>
      </c>
      <c r="I1484" s="200">
        <v>1645.1</v>
      </c>
      <c r="J1484" s="200">
        <v>1444.2</v>
      </c>
      <c r="K1484" s="200">
        <v>1029.4000000000001</v>
      </c>
      <c r="L1484" s="209">
        <v>58</v>
      </c>
      <c r="M1484" s="199" t="s">
        <v>260</v>
      </c>
      <c r="N1484" s="199" t="s">
        <v>261</v>
      </c>
      <c r="O1484" s="202" t="s">
        <v>263</v>
      </c>
      <c r="P1484" s="203">
        <v>7100494.0199999996</v>
      </c>
      <c r="Q1484" s="203">
        <v>0</v>
      </c>
      <c r="R1484" s="203">
        <v>0</v>
      </c>
      <c r="S1484" s="203">
        <f>P1484-Q1484-R1484</f>
        <v>7100494.0199999996</v>
      </c>
      <c r="T1484" s="203">
        <f t="shared" si="442"/>
        <v>4316.147358823172</v>
      </c>
      <c r="U1484" s="203">
        <v>6520.697294997266</v>
      </c>
      <c r="V1484" s="210">
        <v>6520.697294997266</v>
      </c>
      <c r="W1484" s="210">
        <f t="shared" si="489"/>
        <v>6520.697294997266</v>
      </c>
      <c r="X1484" s="210">
        <f t="shared" si="490"/>
        <v>2204.549936174094</v>
      </c>
      <c r="Y1484" s="205">
        <v>0</v>
      </c>
      <c r="Z1484" s="205">
        <v>0</v>
      </c>
      <c r="AA1484" s="205">
        <v>0</v>
      </c>
      <c r="AB1484" s="205">
        <v>0</v>
      </c>
      <c r="AC1484" s="205">
        <v>0</v>
      </c>
      <c r="AD1484" s="205">
        <v>0</v>
      </c>
      <c r="AE1484" s="205">
        <v>0</v>
      </c>
      <c r="AF1484" s="211">
        <v>0</v>
      </c>
      <c r="AG1484" s="205">
        <v>1203</v>
      </c>
      <c r="AH1484" s="211">
        <f t="shared" si="491"/>
        <v>6520.697294997266</v>
      </c>
      <c r="AI1484" s="205">
        <v>0</v>
      </c>
      <c r="AJ1484" s="205">
        <v>0</v>
      </c>
      <c r="AK1484" s="205">
        <v>0</v>
      </c>
      <c r="AL1484" s="211">
        <v>0</v>
      </c>
      <c r="AM1484" s="205">
        <v>0</v>
      </c>
      <c r="AN1484" s="205">
        <v>0</v>
      </c>
      <c r="AO1484" s="211">
        <v>0</v>
      </c>
      <c r="AP1484" s="205">
        <v>0</v>
      </c>
      <c r="AQ1484" s="204">
        <v>0</v>
      </c>
      <c r="AR1484" s="204">
        <v>0</v>
      </c>
    </row>
    <row r="1485" spans="1:125" s="204" customFormat="1" ht="36" customHeight="1">
      <c r="A1485" s="204">
        <v>1</v>
      </c>
      <c r="B1485" s="207">
        <f>SUBTOTAL(103,$A$1027:A1485)</f>
        <v>394</v>
      </c>
      <c r="C1485" s="197" t="s">
        <v>2369</v>
      </c>
      <c r="D1485" s="199">
        <v>1969</v>
      </c>
      <c r="E1485" s="199"/>
      <c r="F1485" s="208" t="s">
        <v>262</v>
      </c>
      <c r="G1485" s="199">
        <v>2</v>
      </c>
      <c r="H1485" s="199">
        <v>3</v>
      </c>
      <c r="I1485" s="203">
        <v>940.9</v>
      </c>
      <c r="J1485" s="203">
        <v>898.8</v>
      </c>
      <c r="K1485" s="203">
        <v>898.8</v>
      </c>
      <c r="L1485" s="209">
        <v>57</v>
      </c>
      <c r="M1485" s="199" t="s">
        <v>260</v>
      </c>
      <c r="N1485" s="199" t="s">
        <v>264</v>
      </c>
      <c r="O1485" s="202" t="s">
        <v>1256</v>
      </c>
      <c r="P1485" s="203">
        <v>5682967.7200000007</v>
      </c>
      <c r="Q1485" s="203">
        <v>0</v>
      </c>
      <c r="R1485" s="203">
        <v>0</v>
      </c>
      <c r="S1485" s="203">
        <f>P1485-R1485-Q1485</f>
        <v>5682967.7200000007</v>
      </c>
      <c r="T1485" s="203">
        <f t="shared" si="442"/>
        <v>6039.9274311829113</v>
      </c>
      <c r="U1485" s="203">
        <v>8700.0135189711982</v>
      </c>
      <c r="V1485" s="210">
        <v>8700.0135189711982</v>
      </c>
      <c r="W1485" s="210">
        <f t="shared" si="489"/>
        <v>8700.0135189711982</v>
      </c>
      <c r="X1485" s="210">
        <f t="shared" si="490"/>
        <v>2660.0860877882869</v>
      </c>
      <c r="Y1485" s="205">
        <v>0</v>
      </c>
      <c r="Z1485" s="205">
        <v>0</v>
      </c>
      <c r="AA1485" s="205">
        <v>0</v>
      </c>
      <c r="AB1485" s="205">
        <v>0</v>
      </c>
      <c r="AC1485" s="205">
        <v>0</v>
      </c>
      <c r="AD1485" s="205">
        <v>0</v>
      </c>
      <c r="AE1485" s="205">
        <v>0</v>
      </c>
      <c r="AF1485" s="211">
        <v>0</v>
      </c>
      <c r="AG1485" s="205">
        <v>918</v>
      </c>
      <c r="AH1485" s="211">
        <f t="shared" si="491"/>
        <v>8700.0135189711982</v>
      </c>
      <c r="AI1485" s="205">
        <v>0</v>
      </c>
      <c r="AJ1485" s="205">
        <v>0</v>
      </c>
      <c r="AK1485" s="205">
        <v>0</v>
      </c>
      <c r="AL1485" s="211">
        <v>0</v>
      </c>
      <c r="AM1485" s="205">
        <v>0</v>
      </c>
      <c r="AN1485" s="205">
        <v>0</v>
      </c>
      <c r="AO1485" s="211">
        <v>0</v>
      </c>
      <c r="AP1485" s="205">
        <v>0</v>
      </c>
      <c r="AQ1485" s="204">
        <v>0</v>
      </c>
      <c r="AR1485" s="204">
        <v>0</v>
      </c>
    </row>
    <row r="1486" spans="1:125" s="204" customFormat="1" ht="36" customHeight="1">
      <c r="B1486" s="197" t="s">
        <v>830</v>
      </c>
      <c r="C1486" s="197"/>
      <c r="D1486" s="199" t="s">
        <v>857</v>
      </c>
      <c r="E1486" s="199" t="s">
        <v>857</v>
      </c>
      <c r="F1486" s="199" t="s">
        <v>857</v>
      </c>
      <c r="G1486" s="199" t="s">
        <v>857</v>
      </c>
      <c r="H1486" s="199" t="s">
        <v>857</v>
      </c>
      <c r="I1486" s="200">
        <f>SUM(I1487:I1488)</f>
        <v>1790.5</v>
      </c>
      <c r="J1486" s="200">
        <f>SUM(J1487:J1488)</f>
        <v>1645.1999999999998</v>
      </c>
      <c r="K1486" s="200">
        <f>SUM(K1487:K1488)</f>
        <v>1645.1999999999998</v>
      </c>
      <c r="L1486" s="201">
        <f>SUM(L1487:L1488)</f>
        <v>72</v>
      </c>
      <c r="M1486" s="199" t="s">
        <v>857</v>
      </c>
      <c r="N1486" s="199" t="s">
        <v>857</v>
      </c>
      <c r="O1486" s="202" t="s">
        <v>857</v>
      </c>
      <c r="P1486" s="203">
        <v>8997516.4299999997</v>
      </c>
      <c r="Q1486" s="203">
        <f>SUM(Q1487:Q1488)</f>
        <v>0</v>
      </c>
      <c r="R1486" s="203">
        <f>SUM(R1487:R1488)</f>
        <v>0</v>
      </c>
      <c r="S1486" s="203">
        <f>SUM(S1487:S1488)</f>
        <v>8997516.4299999997</v>
      </c>
      <c r="T1486" s="203">
        <f t="shared" si="442"/>
        <v>5025.1418207204688</v>
      </c>
      <c r="U1486" s="203">
        <f>MAX(U1487:U1488)</f>
        <v>7660.9244582043348</v>
      </c>
      <c r="W1486" s="217"/>
      <c r="Y1486" s="205">
        <v>0</v>
      </c>
      <c r="Z1486" s="205">
        <v>0</v>
      </c>
      <c r="AA1486" s="205">
        <v>0</v>
      </c>
      <c r="AB1486" s="205">
        <v>0</v>
      </c>
      <c r="AC1486" s="205">
        <v>0</v>
      </c>
      <c r="AD1486" s="205">
        <v>0</v>
      </c>
      <c r="AE1486" s="205">
        <v>0</v>
      </c>
      <c r="AF1486" s="205">
        <v>0</v>
      </c>
      <c r="AG1486" s="205">
        <v>666</v>
      </c>
      <c r="AH1486" s="205">
        <v>5380738.5199999996</v>
      </c>
      <c r="AI1486" s="205">
        <v>0</v>
      </c>
      <c r="AJ1486" s="205">
        <v>0</v>
      </c>
      <c r="AK1486" s="205">
        <v>0</v>
      </c>
      <c r="AL1486" s="205">
        <v>0</v>
      </c>
      <c r="AM1486" s="205">
        <v>0</v>
      </c>
      <c r="AN1486" s="205">
        <v>0</v>
      </c>
      <c r="AO1486" s="205">
        <v>3336026.4299999997</v>
      </c>
      <c r="AP1486" s="205">
        <v>0</v>
      </c>
      <c r="AQ1486" s="204">
        <v>0</v>
      </c>
      <c r="AR1486" s="204">
        <v>0</v>
      </c>
    </row>
    <row r="1487" spans="1:125" s="123" customFormat="1" ht="36" customHeight="1">
      <c r="A1487" s="204">
        <v>1</v>
      </c>
      <c r="B1487" s="207">
        <f>SUBTOTAL(103,$A$1027:A1487)</f>
        <v>395</v>
      </c>
      <c r="C1487" s="228" t="s">
        <v>216</v>
      </c>
      <c r="D1487" s="199">
        <v>1974</v>
      </c>
      <c r="E1487" s="199"/>
      <c r="F1487" s="229" t="s">
        <v>262</v>
      </c>
      <c r="G1487" s="199">
        <v>2</v>
      </c>
      <c r="H1487" s="199" t="s">
        <v>297</v>
      </c>
      <c r="I1487" s="200">
        <v>775.2</v>
      </c>
      <c r="J1487" s="200">
        <v>715.9</v>
      </c>
      <c r="K1487" s="200">
        <v>715.9</v>
      </c>
      <c r="L1487" s="230">
        <v>35</v>
      </c>
      <c r="M1487" s="199" t="s">
        <v>260</v>
      </c>
      <c r="N1487" s="199" t="s">
        <v>261</v>
      </c>
      <c r="O1487" s="199" t="s">
        <v>263</v>
      </c>
      <c r="P1487" s="200">
        <v>5611449.5999999996</v>
      </c>
      <c r="Q1487" s="200">
        <v>0</v>
      </c>
      <c r="R1487" s="200">
        <v>0</v>
      </c>
      <c r="S1487" s="200">
        <f>P1487-Q1487-R1487</f>
        <v>5611449.5999999996</v>
      </c>
      <c r="T1487" s="203">
        <f t="shared" si="442"/>
        <v>7238.7120743034047</v>
      </c>
      <c r="U1487" s="203">
        <v>7660.9244582043348</v>
      </c>
      <c r="V1487" s="210">
        <v>7660.9244582043348</v>
      </c>
      <c r="W1487" s="210">
        <f t="shared" ref="W1487:W1488" si="492">Y1487+Z1487+AA1487+AB1487+AC1487+AF1487+AH1487+AJ1487+AL1487+AN1487+AO1487+AP1487+AQ1487+AR1487</f>
        <v>7660.9244582043348</v>
      </c>
      <c r="X1487" s="210">
        <f t="shared" ref="X1487:X1488" si="493">U1487-T1487</f>
        <v>422.21238390093004</v>
      </c>
      <c r="Y1487" s="205">
        <v>0</v>
      </c>
      <c r="Z1487" s="205">
        <v>0</v>
      </c>
      <c r="AA1487" s="231">
        <v>0</v>
      </c>
      <c r="AB1487" s="231">
        <v>0</v>
      </c>
      <c r="AC1487" s="231">
        <v>0</v>
      </c>
      <c r="AD1487" s="231">
        <v>0</v>
      </c>
      <c r="AE1487" s="231">
        <v>0</v>
      </c>
      <c r="AF1487" s="211">
        <v>0</v>
      </c>
      <c r="AG1487" s="231">
        <v>666</v>
      </c>
      <c r="AH1487" s="211">
        <f>8917.04*AG1487/I1487</f>
        <v>7660.9244582043348</v>
      </c>
      <c r="AI1487" s="231">
        <v>0</v>
      </c>
      <c r="AJ1487" s="231">
        <v>0</v>
      </c>
      <c r="AK1487" s="231">
        <v>0</v>
      </c>
      <c r="AL1487" s="232">
        <v>0</v>
      </c>
      <c r="AM1487" s="231">
        <v>0</v>
      </c>
      <c r="AN1487" s="231">
        <v>0</v>
      </c>
      <c r="AO1487" s="232">
        <v>0</v>
      </c>
      <c r="AP1487" s="231">
        <v>0</v>
      </c>
      <c r="AQ1487" s="123">
        <v>0</v>
      </c>
      <c r="AR1487" s="123">
        <v>0</v>
      </c>
      <c r="BC1487" s="233"/>
      <c r="BD1487" s="233"/>
      <c r="BE1487" s="233"/>
      <c r="CB1487" s="234"/>
      <c r="DE1487" s="235"/>
      <c r="DU1487" s="236"/>
    </row>
    <row r="1488" spans="1:125" s="204" customFormat="1" ht="36" customHeight="1">
      <c r="A1488" s="204">
        <v>1</v>
      </c>
      <c r="B1488" s="207">
        <f>SUBTOTAL(103,$A$1027:A1488)</f>
        <v>396</v>
      </c>
      <c r="C1488" s="197" t="s">
        <v>220</v>
      </c>
      <c r="D1488" s="199">
        <v>1978</v>
      </c>
      <c r="E1488" s="199"/>
      <c r="F1488" s="208" t="s">
        <v>305</v>
      </c>
      <c r="G1488" s="199">
        <v>3</v>
      </c>
      <c r="H1488" s="199" t="s">
        <v>297</v>
      </c>
      <c r="I1488" s="203">
        <v>1015.3</v>
      </c>
      <c r="J1488" s="203">
        <v>929.3</v>
      </c>
      <c r="K1488" s="203">
        <v>929.3</v>
      </c>
      <c r="L1488" s="209">
        <v>37</v>
      </c>
      <c r="M1488" s="199" t="s">
        <v>260</v>
      </c>
      <c r="N1488" s="199" t="s">
        <v>264</v>
      </c>
      <c r="O1488" s="202" t="s">
        <v>326</v>
      </c>
      <c r="P1488" s="203">
        <v>3386066.8299999996</v>
      </c>
      <c r="Q1488" s="203">
        <v>0</v>
      </c>
      <c r="R1488" s="203">
        <v>0</v>
      </c>
      <c r="S1488" s="203">
        <f>P1488-R1488-Q1488</f>
        <v>3386066.8299999996</v>
      </c>
      <c r="T1488" s="203">
        <f t="shared" si="442"/>
        <v>3335.0407071801437</v>
      </c>
      <c r="U1488" s="203">
        <v>3335.0407071801437</v>
      </c>
      <c r="V1488" s="210">
        <v>3335.0407071801437</v>
      </c>
      <c r="W1488" s="210">
        <f t="shared" si="492"/>
        <v>3335.0407071801437</v>
      </c>
      <c r="X1488" s="210">
        <f t="shared" si="493"/>
        <v>0</v>
      </c>
      <c r="Y1488" s="205">
        <v>0</v>
      </c>
      <c r="Z1488" s="205">
        <v>0</v>
      </c>
      <c r="AA1488" s="205">
        <v>0</v>
      </c>
      <c r="AB1488" s="205">
        <v>0</v>
      </c>
      <c r="AC1488" s="205">
        <v>0</v>
      </c>
      <c r="AD1488" s="205">
        <v>0</v>
      </c>
      <c r="AE1488" s="205">
        <v>0</v>
      </c>
      <c r="AF1488" s="211">
        <v>0</v>
      </c>
      <c r="AG1488" s="205">
        <v>0</v>
      </c>
      <c r="AH1488" s="205">
        <v>0</v>
      </c>
      <c r="AI1488" s="205">
        <v>0</v>
      </c>
      <c r="AJ1488" s="205">
        <v>0</v>
      </c>
      <c r="AK1488" s="205">
        <v>0</v>
      </c>
      <c r="AL1488" s="211">
        <v>0</v>
      </c>
      <c r="AM1488" s="205">
        <v>0</v>
      </c>
      <c r="AN1488" s="205">
        <v>0</v>
      </c>
      <c r="AO1488" s="211">
        <v>3335.0407071801437</v>
      </c>
      <c r="AP1488" s="205">
        <v>0</v>
      </c>
      <c r="AQ1488" s="204">
        <v>0</v>
      </c>
      <c r="AR1488" s="204">
        <v>0</v>
      </c>
    </row>
    <row r="1489" spans="1:116" s="204" customFormat="1" ht="36" customHeight="1">
      <c r="B1489" s="197" t="s">
        <v>831</v>
      </c>
      <c r="C1489" s="197"/>
      <c r="D1489" s="199" t="s">
        <v>857</v>
      </c>
      <c r="E1489" s="199" t="s">
        <v>857</v>
      </c>
      <c r="F1489" s="199" t="s">
        <v>857</v>
      </c>
      <c r="G1489" s="199" t="s">
        <v>857</v>
      </c>
      <c r="H1489" s="199" t="s">
        <v>857</v>
      </c>
      <c r="I1489" s="200">
        <f>I1490</f>
        <v>212.1</v>
      </c>
      <c r="J1489" s="200">
        <f>J1490</f>
        <v>212.1</v>
      </c>
      <c r="K1489" s="200">
        <f>K1490</f>
        <v>187.1</v>
      </c>
      <c r="L1489" s="201">
        <f>L1490</f>
        <v>7</v>
      </c>
      <c r="M1489" s="199" t="s">
        <v>857</v>
      </c>
      <c r="N1489" s="199" t="s">
        <v>857</v>
      </c>
      <c r="O1489" s="202" t="s">
        <v>857</v>
      </c>
      <c r="P1489" s="203">
        <v>181741.66999999998</v>
      </c>
      <c r="Q1489" s="203">
        <f>Q1490</f>
        <v>0</v>
      </c>
      <c r="R1489" s="203">
        <f>R1490</f>
        <v>0</v>
      </c>
      <c r="S1489" s="203">
        <f>S1490</f>
        <v>181741.66999999998</v>
      </c>
      <c r="T1489" s="203">
        <f>P1489/I1489</f>
        <v>856.86784535596416</v>
      </c>
      <c r="U1489" s="203">
        <f>U1490</f>
        <v>856.86784535596416</v>
      </c>
      <c r="W1489" s="217"/>
      <c r="Y1489" s="205">
        <v>0</v>
      </c>
      <c r="Z1489" s="205">
        <v>0</v>
      </c>
      <c r="AA1489" s="205">
        <v>0</v>
      </c>
      <c r="AB1489" s="205">
        <v>179055.83</v>
      </c>
      <c r="AC1489" s="205">
        <v>0</v>
      </c>
      <c r="AD1489" s="205">
        <v>0</v>
      </c>
      <c r="AE1489" s="205">
        <v>0</v>
      </c>
      <c r="AF1489" s="205">
        <v>0</v>
      </c>
      <c r="AG1489" s="205">
        <v>0</v>
      </c>
      <c r="AH1489" s="205">
        <v>0</v>
      </c>
      <c r="AI1489" s="205">
        <v>0</v>
      </c>
      <c r="AJ1489" s="205">
        <v>0</v>
      </c>
      <c r="AK1489" s="205">
        <v>0</v>
      </c>
      <c r="AL1489" s="205">
        <v>0</v>
      </c>
      <c r="AM1489" s="205">
        <v>0</v>
      </c>
      <c r="AN1489" s="205">
        <v>0</v>
      </c>
      <c r="AO1489" s="205">
        <v>0</v>
      </c>
      <c r="AP1489" s="205">
        <v>0</v>
      </c>
      <c r="AQ1489" s="204">
        <v>0</v>
      </c>
      <c r="AR1489" s="204">
        <v>0</v>
      </c>
    </row>
    <row r="1490" spans="1:116" s="204" customFormat="1" ht="36" customHeight="1">
      <c r="A1490" s="204">
        <v>1</v>
      </c>
      <c r="B1490" s="207">
        <f>SUBTOTAL(103,$A$1027:A1490)</f>
        <v>397</v>
      </c>
      <c r="C1490" s="197" t="s">
        <v>218</v>
      </c>
      <c r="D1490" s="199">
        <v>1962</v>
      </c>
      <c r="E1490" s="199"/>
      <c r="F1490" s="208" t="s">
        <v>262</v>
      </c>
      <c r="G1490" s="199">
        <v>2</v>
      </c>
      <c r="H1490" s="199" t="s">
        <v>298</v>
      </c>
      <c r="I1490" s="200">
        <v>212.1</v>
      </c>
      <c r="J1490" s="200">
        <v>212.1</v>
      </c>
      <c r="K1490" s="200">
        <v>187.1</v>
      </c>
      <c r="L1490" s="209">
        <v>7</v>
      </c>
      <c r="M1490" s="199" t="s">
        <v>260</v>
      </c>
      <c r="N1490" s="199" t="s">
        <v>261</v>
      </c>
      <c r="O1490" s="202" t="s">
        <v>263</v>
      </c>
      <c r="P1490" s="203">
        <v>181741.66999999998</v>
      </c>
      <c r="Q1490" s="203">
        <v>0</v>
      </c>
      <c r="R1490" s="203">
        <v>0</v>
      </c>
      <c r="S1490" s="203">
        <f>P1490-Q1490-R1490</f>
        <v>181741.66999999998</v>
      </c>
      <c r="T1490" s="203">
        <f t="shared" si="442"/>
        <v>856.86784535596416</v>
      </c>
      <c r="U1490" s="203">
        <v>856.86784535596416</v>
      </c>
      <c r="V1490" s="210">
        <f>W1490</f>
        <v>184.98</v>
      </c>
      <c r="W1490" s="210">
        <f>Y1490+Z1490+AA1490+AB1490+AC1490+AF1490+AH1490+AJ1490+AL1490+AN1490+AO1490+AP1490+AQ1490+AR1490</f>
        <v>184.98</v>
      </c>
      <c r="X1490" s="210">
        <f>U1490-T1490</f>
        <v>0</v>
      </c>
      <c r="Y1490" s="205">
        <v>0</v>
      </c>
      <c r="Z1490" s="205">
        <v>0</v>
      </c>
      <c r="AA1490" s="205">
        <v>0</v>
      </c>
      <c r="AB1490" s="205">
        <v>184.98</v>
      </c>
      <c r="AC1490" s="205">
        <v>0</v>
      </c>
      <c r="AD1490" s="205">
        <v>0</v>
      </c>
      <c r="AE1490" s="205">
        <v>0</v>
      </c>
      <c r="AF1490" s="211">
        <v>0</v>
      </c>
      <c r="AG1490" s="205">
        <v>0</v>
      </c>
      <c r="AH1490" s="205">
        <v>0</v>
      </c>
      <c r="AI1490" s="205">
        <v>0</v>
      </c>
      <c r="AJ1490" s="205">
        <v>0</v>
      </c>
      <c r="AK1490" s="205">
        <v>0</v>
      </c>
      <c r="AL1490" s="211">
        <v>0</v>
      </c>
      <c r="AM1490" s="205">
        <v>0</v>
      </c>
      <c r="AN1490" s="205">
        <v>0</v>
      </c>
      <c r="AO1490" s="211">
        <v>0</v>
      </c>
      <c r="AP1490" s="205">
        <v>0</v>
      </c>
      <c r="AQ1490" s="204">
        <v>0</v>
      </c>
      <c r="AR1490" s="204">
        <v>0</v>
      </c>
    </row>
    <row r="1491" spans="1:116" s="123" customFormat="1" ht="84" customHeight="1">
      <c r="B1491" s="336" t="s">
        <v>1612</v>
      </c>
      <c r="C1491" s="337"/>
      <c r="D1491" s="337"/>
      <c r="E1491" s="337"/>
      <c r="F1491" s="337"/>
      <c r="G1491" s="337"/>
      <c r="H1491" s="337"/>
      <c r="I1491" s="337"/>
      <c r="J1491" s="337"/>
      <c r="K1491" s="337"/>
      <c r="L1491" s="337"/>
      <c r="M1491" s="337"/>
      <c r="N1491" s="337"/>
      <c r="O1491" s="337"/>
      <c r="P1491" s="337"/>
      <c r="Q1491" s="337"/>
      <c r="R1491" s="337"/>
      <c r="S1491" s="337"/>
      <c r="T1491" s="337"/>
      <c r="U1491" s="338"/>
      <c r="Y1491" s="204"/>
      <c r="Z1491" s="204"/>
      <c r="AF1491" s="204"/>
      <c r="BS1491" s="234"/>
    </row>
    <row r="1492" spans="1:116" s="123" customFormat="1" ht="33.75" customHeight="1">
      <c r="B1492" s="339" t="s">
        <v>2365</v>
      </c>
      <c r="C1492" s="340"/>
      <c r="D1492" s="199" t="s">
        <v>857</v>
      </c>
      <c r="E1492" s="199" t="s">
        <v>857</v>
      </c>
      <c r="F1492" s="202" t="s">
        <v>857</v>
      </c>
      <c r="G1492" s="199" t="s">
        <v>857</v>
      </c>
      <c r="H1492" s="199" t="s">
        <v>857</v>
      </c>
      <c r="I1492" s="200">
        <f>I1493</f>
        <v>3182.5</v>
      </c>
      <c r="J1492" s="200">
        <f t="shared" ref="J1492:L1492" si="494">J1493</f>
        <v>2963.5</v>
      </c>
      <c r="K1492" s="200">
        <f t="shared" si="494"/>
        <v>2844.3</v>
      </c>
      <c r="L1492" s="216">
        <f t="shared" si="494"/>
        <v>134</v>
      </c>
      <c r="M1492" s="199" t="s">
        <v>857</v>
      </c>
      <c r="N1492" s="199" t="s">
        <v>857</v>
      </c>
      <c r="O1492" s="237" t="s">
        <v>857</v>
      </c>
      <c r="P1492" s="200">
        <v>7034201.7300000004</v>
      </c>
      <c r="Q1492" s="200">
        <f t="shared" ref="Q1492:S1492" si="495">Q1493</f>
        <v>4599545.3899999997</v>
      </c>
      <c r="R1492" s="200">
        <f t="shared" si="495"/>
        <v>1178018</v>
      </c>
      <c r="S1492" s="200">
        <f t="shared" si="495"/>
        <v>1256638.3399999999</v>
      </c>
      <c r="T1492" s="203">
        <f>P1492/I1492</f>
        <v>2210.2754846818539</v>
      </c>
      <c r="U1492" s="203">
        <f>MAX(U1493:U1499)</f>
        <v>8635.7082437619956</v>
      </c>
      <c r="W1492" s="217"/>
      <c r="X1492" s="204"/>
      <c r="Y1492" s="205">
        <v>0</v>
      </c>
      <c r="Z1492" s="205">
        <v>0</v>
      </c>
      <c r="AA1492" s="231">
        <v>0</v>
      </c>
      <c r="AB1492" s="231">
        <v>0</v>
      </c>
      <c r="AC1492" s="231">
        <v>0</v>
      </c>
      <c r="AD1492" s="231">
        <v>0</v>
      </c>
      <c r="AE1492" s="231">
        <v>0</v>
      </c>
      <c r="AF1492" s="205">
        <v>0</v>
      </c>
      <c r="AG1492" s="231">
        <v>1981.3</v>
      </c>
      <c r="AH1492" s="231">
        <v>6992437.3499999996</v>
      </c>
      <c r="AI1492" s="231">
        <v>0</v>
      </c>
      <c r="AJ1492" s="231">
        <v>0</v>
      </c>
      <c r="AK1492" s="231">
        <v>0</v>
      </c>
      <c r="AL1492" s="231">
        <v>0</v>
      </c>
      <c r="AM1492" s="231">
        <v>0</v>
      </c>
      <c r="AN1492" s="231">
        <v>0</v>
      </c>
      <c r="AO1492" s="231">
        <v>0</v>
      </c>
      <c r="AP1492" s="231">
        <v>0</v>
      </c>
      <c r="AQ1492" s="123">
        <v>0</v>
      </c>
      <c r="AV1492" s="204"/>
      <c r="BS1492" s="234"/>
    </row>
    <row r="1493" spans="1:116" s="123" customFormat="1" ht="33.75" customHeight="1">
      <c r="B1493" s="339" t="s">
        <v>1609</v>
      </c>
      <c r="C1493" s="340"/>
      <c r="D1493" s="199" t="s">
        <v>857</v>
      </c>
      <c r="E1493" s="199" t="s">
        <v>857</v>
      </c>
      <c r="F1493" s="202" t="s">
        <v>857</v>
      </c>
      <c r="G1493" s="199" t="s">
        <v>857</v>
      </c>
      <c r="H1493" s="199" t="s">
        <v>857</v>
      </c>
      <c r="I1493" s="200">
        <f>I1494+I1498+I1496</f>
        <v>3182.5</v>
      </c>
      <c r="J1493" s="200">
        <f>J1494+J1498+J1496</f>
        <v>2963.5</v>
      </c>
      <c r="K1493" s="200">
        <f>K1494+K1498+K1496</f>
        <v>2844.3</v>
      </c>
      <c r="L1493" s="216">
        <f>L1494+L1498+L1496</f>
        <v>134</v>
      </c>
      <c r="M1493" s="199" t="s">
        <v>857</v>
      </c>
      <c r="N1493" s="199" t="s">
        <v>857</v>
      </c>
      <c r="O1493" s="237" t="s">
        <v>857</v>
      </c>
      <c r="P1493" s="200">
        <v>7034201.7300000004</v>
      </c>
      <c r="Q1493" s="200">
        <f>Q1494+Q1498+Q1496</f>
        <v>4599545.3899999997</v>
      </c>
      <c r="R1493" s="200">
        <f>R1494+R1498+R1496</f>
        <v>1178018</v>
      </c>
      <c r="S1493" s="200">
        <f>S1494+S1498+S1496</f>
        <v>1256638.3399999999</v>
      </c>
      <c r="T1493" s="203">
        <f t="shared" ref="T1493:T1499" si="496">P1493/I1493</f>
        <v>2210.2754846818539</v>
      </c>
      <c r="U1493" s="203">
        <f>MAX(U1494:U1499)</f>
        <v>8635.7082437619956</v>
      </c>
      <c r="W1493" s="217"/>
      <c r="X1493" s="204"/>
      <c r="Y1493" s="205">
        <v>0</v>
      </c>
      <c r="Z1493" s="205">
        <v>0</v>
      </c>
      <c r="AA1493" s="231">
        <v>0</v>
      </c>
      <c r="AB1493" s="231">
        <v>0</v>
      </c>
      <c r="AC1493" s="231">
        <v>0</v>
      </c>
      <c r="AD1493" s="231">
        <v>0</v>
      </c>
      <c r="AE1493" s="231">
        <v>0</v>
      </c>
      <c r="AF1493" s="205">
        <v>0</v>
      </c>
      <c r="AG1493" s="231">
        <v>1981.3</v>
      </c>
      <c r="AH1493" s="231">
        <v>6992437.3499999996</v>
      </c>
      <c r="AI1493" s="231">
        <v>0</v>
      </c>
      <c r="AJ1493" s="231">
        <v>0</v>
      </c>
      <c r="AK1493" s="231">
        <v>0</v>
      </c>
      <c r="AL1493" s="231">
        <v>0</v>
      </c>
      <c r="AM1493" s="231">
        <v>0</v>
      </c>
      <c r="AN1493" s="231">
        <v>0</v>
      </c>
      <c r="AO1493" s="231">
        <v>0</v>
      </c>
      <c r="AP1493" s="231">
        <v>0</v>
      </c>
      <c r="AQ1493" s="123">
        <v>0</v>
      </c>
      <c r="AV1493" s="204"/>
      <c r="BS1493" s="234"/>
    </row>
    <row r="1494" spans="1:116" s="123" customFormat="1" ht="33.75" customHeight="1">
      <c r="B1494" s="197" t="s">
        <v>829</v>
      </c>
      <c r="C1494" s="228"/>
      <c r="D1494" s="199" t="s">
        <v>857</v>
      </c>
      <c r="E1494" s="199" t="s">
        <v>857</v>
      </c>
      <c r="F1494" s="202" t="s">
        <v>857</v>
      </c>
      <c r="G1494" s="199" t="s">
        <v>857</v>
      </c>
      <c r="H1494" s="199" t="s">
        <v>857</v>
      </c>
      <c r="I1494" s="200">
        <f>SUM(I1495:I1495)</f>
        <v>522.9</v>
      </c>
      <c r="J1494" s="200">
        <f>SUM(J1495:J1495)</f>
        <v>463.3</v>
      </c>
      <c r="K1494" s="200">
        <f>SUM(K1495:K1495)</f>
        <v>463.3</v>
      </c>
      <c r="L1494" s="216">
        <f>SUM(L1495:L1495)</f>
        <v>31</v>
      </c>
      <c r="M1494" s="199" t="s">
        <v>857</v>
      </c>
      <c r="N1494" s="199" t="s">
        <v>857</v>
      </c>
      <c r="O1494" s="237" t="s">
        <v>857</v>
      </c>
      <c r="P1494" s="200">
        <v>1836114.4000000001</v>
      </c>
      <c r="Q1494" s="200">
        <f>SUM(Q1495:Q1495)</f>
        <v>1280871.46</v>
      </c>
      <c r="R1494" s="200">
        <f>SUM(R1495:R1495)</f>
        <v>337986.60000000003</v>
      </c>
      <c r="S1494" s="200">
        <f>SUM(S1495:S1495)</f>
        <v>217256.34</v>
      </c>
      <c r="T1494" s="203">
        <f t="shared" si="496"/>
        <v>3511.4063874545805</v>
      </c>
      <c r="U1494" s="203">
        <f>U1495</f>
        <v>7742.0848345764025</v>
      </c>
      <c r="W1494" s="217"/>
      <c r="X1494" s="204"/>
      <c r="Y1494" s="205">
        <v>0</v>
      </c>
      <c r="Z1494" s="205">
        <v>0</v>
      </c>
      <c r="AA1494" s="231">
        <v>0</v>
      </c>
      <c r="AB1494" s="231">
        <v>0</v>
      </c>
      <c r="AC1494" s="231">
        <v>0</v>
      </c>
      <c r="AD1494" s="231">
        <v>0</v>
      </c>
      <c r="AE1494" s="231">
        <v>0</v>
      </c>
      <c r="AF1494" s="205">
        <v>0</v>
      </c>
      <c r="AG1494" s="231">
        <v>454</v>
      </c>
      <c r="AH1494" s="231">
        <v>1810719.07</v>
      </c>
      <c r="AI1494" s="231">
        <v>0</v>
      </c>
      <c r="AJ1494" s="231">
        <v>0</v>
      </c>
      <c r="AK1494" s="231">
        <v>0</v>
      </c>
      <c r="AL1494" s="231">
        <v>0</v>
      </c>
      <c r="AM1494" s="231">
        <v>0</v>
      </c>
      <c r="AN1494" s="231">
        <v>0</v>
      </c>
      <c r="AO1494" s="231">
        <v>0</v>
      </c>
      <c r="AP1494" s="231">
        <v>0</v>
      </c>
      <c r="AQ1494" s="123">
        <v>0</v>
      </c>
      <c r="AT1494" s="233"/>
      <c r="AU1494" s="233"/>
      <c r="AV1494" s="204"/>
      <c r="BS1494" s="234"/>
      <c r="CV1494" s="235"/>
      <c r="DL1494" s="236"/>
    </row>
    <row r="1495" spans="1:116" s="123" customFormat="1" ht="33.75" customHeight="1">
      <c r="B1495" s="207">
        <v>1</v>
      </c>
      <c r="C1495" s="228" t="s">
        <v>1608</v>
      </c>
      <c r="D1495" s="199">
        <v>1964</v>
      </c>
      <c r="E1495" s="199"/>
      <c r="F1495" s="202" t="s">
        <v>262</v>
      </c>
      <c r="G1495" s="199">
        <v>2</v>
      </c>
      <c r="H1495" s="199">
        <v>2</v>
      </c>
      <c r="I1495" s="200">
        <v>522.9</v>
      </c>
      <c r="J1495" s="200">
        <v>463.3</v>
      </c>
      <c r="K1495" s="200">
        <v>463.3</v>
      </c>
      <c r="L1495" s="216">
        <v>31</v>
      </c>
      <c r="M1495" s="199" t="s">
        <v>260</v>
      </c>
      <c r="N1495" s="199" t="s">
        <v>264</v>
      </c>
      <c r="O1495" s="199" t="s">
        <v>326</v>
      </c>
      <c r="P1495" s="200">
        <v>1836114.4000000001</v>
      </c>
      <c r="Q1495" s="200">
        <v>1280871.46</v>
      </c>
      <c r="R1495" s="200">
        <v>337986.60000000003</v>
      </c>
      <c r="S1495" s="200">
        <v>217256.34</v>
      </c>
      <c r="T1495" s="203">
        <f t="shared" si="496"/>
        <v>3511.4063874545805</v>
      </c>
      <c r="U1495" s="203">
        <v>7742.0848345764025</v>
      </c>
      <c r="V1495" s="210">
        <v>7742.0848345764025</v>
      </c>
      <c r="W1495" s="210">
        <f>Y1495+Z1495+AA1495+AB1495+AC1495+AF1495+AH1495+AJ1495+AL1495+AN1495+AO1495+AP1495+AQ1495+AR1495</f>
        <v>7742.0848345764025</v>
      </c>
      <c r="X1495" s="210">
        <f>U1495-T1495</f>
        <v>4230.6784471218216</v>
      </c>
      <c r="Y1495" s="205">
        <v>0</v>
      </c>
      <c r="Z1495" s="205">
        <v>0</v>
      </c>
      <c r="AA1495" s="231">
        <v>0</v>
      </c>
      <c r="AB1495" s="231">
        <v>0</v>
      </c>
      <c r="AC1495" s="231">
        <v>0</v>
      </c>
      <c r="AD1495" s="231">
        <v>0</v>
      </c>
      <c r="AE1495" s="231">
        <v>0</v>
      </c>
      <c r="AF1495" s="211">
        <v>0</v>
      </c>
      <c r="AG1495" s="231">
        <v>454</v>
      </c>
      <c r="AH1495" s="211">
        <f>8917.04*AG1495/I1495</f>
        <v>7742.0848345764025</v>
      </c>
      <c r="AI1495" s="231">
        <v>0</v>
      </c>
      <c r="AJ1495" s="231">
        <v>0</v>
      </c>
      <c r="AK1495" s="231">
        <v>0</v>
      </c>
      <c r="AL1495" s="232">
        <v>0</v>
      </c>
      <c r="AM1495" s="231">
        <v>0</v>
      </c>
      <c r="AN1495" s="231">
        <v>0</v>
      </c>
      <c r="AO1495" s="232">
        <v>0</v>
      </c>
      <c r="AP1495" s="231">
        <v>0</v>
      </c>
      <c r="AQ1495" s="123">
        <v>0</v>
      </c>
      <c r="AT1495" s="233"/>
      <c r="AU1495" s="233"/>
      <c r="AV1495" s="233"/>
      <c r="BS1495" s="234"/>
      <c r="CV1495" s="235"/>
      <c r="DL1495" s="236"/>
    </row>
    <row r="1496" spans="1:116" s="123" customFormat="1" ht="33.75" customHeight="1">
      <c r="B1496" s="197" t="s">
        <v>782</v>
      </c>
      <c r="C1496" s="228"/>
      <c r="D1496" s="199" t="s">
        <v>857</v>
      </c>
      <c r="E1496" s="199" t="s">
        <v>857</v>
      </c>
      <c r="F1496" s="202" t="s">
        <v>857</v>
      </c>
      <c r="G1496" s="199" t="s">
        <v>857</v>
      </c>
      <c r="H1496" s="199" t="s">
        <v>857</v>
      </c>
      <c r="I1496" s="200">
        <f>SUM(I1497:I1497)</f>
        <v>1826</v>
      </c>
      <c r="J1496" s="200">
        <f>SUM(J1497:J1497)</f>
        <v>1718</v>
      </c>
      <c r="K1496" s="200">
        <f>SUM(K1497:K1497)</f>
        <v>1598.8</v>
      </c>
      <c r="L1496" s="216">
        <f>SUM(L1497:L1497)</f>
        <v>73</v>
      </c>
      <c r="M1496" s="199" t="s">
        <v>857</v>
      </c>
      <c r="N1496" s="199" t="s">
        <v>857</v>
      </c>
      <c r="O1496" s="237" t="s">
        <v>857</v>
      </c>
      <c r="P1496" s="200">
        <v>2643881</v>
      </c>
      <c r="Q1496" s="200">
        <f>SUM(Q1497:Q1497)</f>
        <v>1592309.05</v>
      </c>
      <c r="R1496" s="200">
        <f>SUM(R1497:R1497)</f>
        <v>407533.88</v>
      </c>
      <c r="S1496" s="200">
        <f>SUM(S1497:S1497)</f>
        <v>644038.06999999995</v>
      </c>
      <c r="T1496" s="203">
        <f t="shared" si="496"/>
        <v>1447.9085432639649</v>
      </c>
      <c r="U1496" s="203">
        <f>U1497</f>
        <v>3516.0289156626509</v>
      </c>
      <c r="W1496" s="217"/>
      <c r="X1496" s="204"/>
      <c r="Y1496" s="205">
        <v>0</v>
      </c>
      <c r="Z1496" s="205">
        <v>0</v>
      </c>
      <c r="AA1496" s="231">
        <v>0</v>
      </c>
      <c r="AB1496" s="231">
        <v>0</v>
      </c>
      <c r="AC1496" s="231">
        <v>0</v>
      </c>
      <c r="AD1496" s="231">
        <v>0</v>
      </c>
      <c r="AE1496" s="231">
        <v>0</v>
      </c>
      <c r="AF1496" s="205">
        <v>0</v>
      </c>
      <c r="AG1496" s="231">
        <v>720</v>
      </c>
      <c r="AH1496" s="231">
        <v>2643881</v>
      </c>
      <c r="AI1496" s="231">
        <v>0</v>
      </c>
      <c r="AJ1496" s="231">
        <v>0</v>
      </c>
      <c r="AK1496" s="231">
        <v>0</v>
      </c>
      <c r="AL1496" s="231">
        <v>0</v>
      </c>
      <c r="AM1496" s="231">
        <v>0</v>
      </c>
      <c r="AN1496" s="231">
        <v>0</v>
      </c>
      <c r="AO1496" s="231">
        <v>0</v>
      </c>
      <c r="AP1496" s="231">
        <v>0</v>
      </c>
      <c r="AQ1496" s="123">
        <v>0</v>
      </c>
      <c r="AT1496" s="233"/>
      <c r="AU1496" s="233"/>
      <c r="AV1496" s="204"/>
      <c r="BS1496" s="234"/>
      <c r="CV1496" s="235"/>
      <c r="DL1496" s="236"/>
    </row>
    <row r="1497" spans="1:116" s="123" customFormat="1" ht="33.75" customHeight="1">
      <c r="B1497" s="207">
        <v>2</v>
      </c>
      <c r="C1497" s="228" t="s">
        <v>1629</v>
      </c>
      <c r="D1497" s="199">
        <v>1975</v>
      </c>
      <c r="E1497" s="199"/>
      <c r="F1497" s="202" t="s">
        <v>262</v>
      </c>
      <c r="G1497" s="199">
        <v>4</v>
      </c>
      <c r="H1497" s="199">
        <v>2</v>
      </c>
      <c r="I1497" s="200">
        <v>1826</v>
      </c>
      <c r="J1497" s="200">
        <v>1718</v>
      </c>
      <c r="K1497" s="200">
        <v>1598.8</v>
      </c>
      <c r="L1497" s="216">
        <v>73</v>
      </c>
      <c r="M1497" s="199" t="s">
        <v>260</v>
      </c>
      <c r="N1497" s="199" t="s">
        <v>335</v>
      </c>
      <c r="O1497" s="199" t="s">
        <v>1630</v>
      </c>
      <c r="P1497" s="200">
        <v>2643881</v>
      </c>
      <c r="Q1497" s="200">
        <v>1592309.05</v>
      </c>
      <c r="R1497" s="200">
        <v>407533.88</v>
      </c>
      <c r="S1497" s="200">
        <v>644038.06999999995</v>
      </c>
      <c r="T1497" s="203">
        <f t="shared" si="496"/>
        <v>1447.9085432639649</v>
      </c>
      <c r="U1497" s="203">
        <v>3516.0289156626509</v>
      </c>
      <c r="V1497" s="210">
        <v>3516.0289156626509</v>
      </c>
      <c r="W1497" s="210">
        <f>Y1497+Z1497+AA1497+AB1497+AC1497+AF1497+AH1497+AJ1497+AL1497+AN1497+AO1497+AP1497+AQ1497+AR1497</f>
        <v>3516.0289156626509</v>
      </c>
      <c r="X1497" s="210">
        <f>U1497-T1497</f>
        <v>2068.120372398686</v>
      </c>
      <c r="Y1497" s="205">
        <v>0</v>
      </c>
      <c r="Z1497" s="205">
        <v>0</v>
      </c>
      <c r="AA1497" s="231">
        <v>0</v>
      </c>
      <c r="AB1497" s="231">
        <v>0</v>
      </c>
      <c r="AC1497" s="231">
        <v>0</v>
      </c>
      <c r="AD1497" s="231">
        <v>0</v>
      </c>
      <c r="AE1497" s="231">
        <v>0</v>
      </c>
      <c r="AF1497" s="211">
        <v>0</v>
      </c>
      <c r="AG1497" s="231">
        <v>720</v>
      </c>
      <c r="AH1497" s="211">
        <f>8917.04*AG1497/I1497</f>
        <v>3516.0289156626509</v>
      </c>
      <c r="AI1497" s="231">
        <v>0</v>
      </c>
      <c r="AJ1497" s="231">
        <v>0</v>
      </c>
      <c r="AK1497" s="231">
        <v>0</v>
      </c>
      <c r="AL1497" s="232">
        <v>0</v>
      </c>
      <c r="AM1497" s="231">
        <v>0</v>
      </c>
      <c r="AN1497" s="231">
        <v>0</v>
      </c>
      <c r="AO1497" s="232">
        <v>0</v>
      </c>
      <c r="AP1497" s="231">
        <v>0</v>
      </c>
      <c r="AQ1497" s="123">
        <v>0</v>
      </c>
      <c r="AT1497" s="233"/>
      <c r="AU1497" s="233"/>
      <c r="AV1497" s="233"/>
      <c r="BS1497" s="234"/>
      <c r="CV1497" s="235"/>
      <c r="DL1497" s="236"/>
    </row>
    <row r="1498" spans="1:116" s="123" customFormat="1" ht="33.75" customHeight="1">
      <c r="B1498" s="197" t="s">
        <v>853</v>
      </c>
      <c r="C1498" s="228"/>
      <c r="D1498" s="199" t="s">
        <v>857</v>
      </c>
      <c r="E1498" s="199" t="s">
        <v>857</v>
      </c>
      <c r="F1498" s="202" t="s">
        <v>857</v>
      </c>
      <c r="G1498" s="199" t="s">
        <v>857</v>
      </c>
      <c r="H1498" s="199" t="s">
        <v>857</v>
      </c>
      <c r="I1498" s="200">
        <f>SUM(I1499:I1499)</f>
        <v>833.6</v>
      </c>
      <c r="J1498" s="200">
        <f>SUM(J1499:J1499)</f>
        <v>782.2</v>
      </c>
      <c r="K1498" s="200">
        <f>SUM(K1499:K1499)</f>
        <v>782.2</v>
      </c>
      <c r="L1498" s="216">
        <f>SUM(L1499:L1499)</f>
        <v>30</v>
      </c>
      <c r="M1498" s="199" t="s">
        <v>857</v>
      </c>
      <c r="N1498" s="199" t="s">
        <v>857</v>
      </c>
      <c r="O1498" s="237" t="s">
        <v>857</v>
      </c>
      <c r="P1498" s="200">
        <v>2554206.3299999996</v>
      </c>
      <c r="Q1498" s="200">
        <f>SUM(Q1499:Q1499)</f>
        <v>1726364.88</v>
      </c>
      <c r="R1498" s="200">
        <f>SUM(R1499:R1499)</f>
        <v>432497.52</v>
      </c>
      <c r="S1498" s="200">
        <f>SUM(S1499:S1499)</f>
        <v>395343.93</v>
      </c>
      <c r="T1498" s="203">
        <f t="shared" si="496"/>
        <v>3064.0670945297497</v>
      </c>
      <c r="U1498" s="203">
        <f>U1499</f>
        <v>8635.7082437619956</v>
      </c>
      <c r="W1498" s="217"/>
      <c r="X1498" s="204"/>
      <c r="Y1498" s="205">
        <v>0</v>
      </c>
      <c r="Z1498" s="205">
        <v>0</v>
      </c>
      <c r="AA1498" s="231">
        <v>0</v>
      </c>
      <c r="AB1498" s="231">
        <v>0</v>
      </c>
      <c r="AC1498" s="231">
        <v>0</v>
      </c>
      <c r="AD1498" s="231">
        <v>0</v>
      </c>
      <c r="AE1498" s="231">
        <v>0</v>
      </c>
      <c r="AF1498" s="205">
        <v>0</v>
      </c>
      <c r="AG1498" s="231">
        <v>807.3</v>
      </c>
      <c r="AH1498" s="231">
        <v>2537837.2799999998</v>
      </c>
      <c r="AI1498" s="231">
        <v>0</v>
      </c>
      <c r="AJ1498" s="231">
        <v>0</v>
      </c>
      <c r="AK1498" s="231">
        <v>0</v>
      </c>
      <c r="AL1498" s="231">
        <v>0</v>
      </c>
      <c r="AM1498" s="231">
        <v>0</v>
      </c>
      <c r="AN1498" s="231">
        <v>0</v>
      </c>
      <c r="AO1498" s="231">
        <v>0</v>
      </c>
      <c r="AP1498" s="231">
        <v>0</v>
      </c>
      <c r="AQ1498" s="123">
        <v>0</v>
      </c>
      <c r="AT1498" s="233"/>
      <c r="AU1498" s="233"/>
      <c r="AV1498" s="204"/>
      <c r="BS1498" s="234"/>
      <c r="CV1498" s="235"/>
      <c r="DL1498" s="236"/>
    </row>
    <row r="1499" spans="1:116" s="123" customFormat="1" ht="33.75" customHeight="1">
      <c r="B1499" s="207">
        <v>3</v>
      </c>
      <c r="C1499" s="228" t="s">
        <v>3</v>
      </c>
      <c r="D1499" s="199">
        <v>1988</v>
      </c>
      <c r="E1499" s="199"/>
      <c r="F1499" s="202" t="s">
        <v>262</v>
      </c>
      <c r="G1499" s="199">
        <v>2</v>
      </c>
      <c r="H1499" s="199">
        <v>3</v>
      </c>
      <c r="I1499" s="200">
        <v>833.6</v>
      </c>
      <c r="J1499" s="200">
        <v>782.2</v>
      </c>
      <c r="K1499" s="200">
        <v>782.2</v>
      </c>
      <c r="L1499" s="216">
        <v>30</v>
      </c>
      <c r="M1499" s="199" t="s">
        <v>260</v>
      </c>
      <c r="N1499" s="199" t="s">
        <v>261</v>
      </c>
      <c r="O1499" s="199" t="s">
        <v>263</v>
      </c>
      <c r="P1499" s="200">
        <v>2554206.3299999996</v>
      </c>
      <c r="Q1499" s="200">
        <v>1726364.88</v>
      </c>
      <c r="R1499" s="200">
        <v>432497.52</v>
      </c>
      <c r="S1499" s="200">
        <v>395343.93</v>
      </c>
      <c r="T1499" s="203">
        <f t="shared" si="496"/>
        <v>3064.0670945297497</v>
      </c>
      <c r="U1499" s="203">
        <v>8635.7082437619956</v>
      </c>
      <c r="V1499" s="210">
        <v>8635.7082437619956</v>
      </c>
      <c r="W1499" s="210">
        <f>Y1499+Z1499+AA1499+AB1499+AC1499+AF1499+AH1499+AJ1499+AL1499+AN1499+AO1499+AP1499+AQ1499+AR1499</f>
        <v>8635.7082437619956</v>
      </c>
      <c r="X1499" s="210">
        <f>U1499-T1499</f>
        <v>5571.6411492322459</v>
      </c>
      <c r="Y1499" s="205">
        <v>0</v>
      </c>
      <c r="Z1499" s="205">
        <v>0</v>
      </c>
      <c r="AA1499" s="231">
        <v>0</v>
      </c>
      <c r="AB1499" s="231">
        <v>0</v>
      </c>
      <c r="AC1499" s="231">
        <v>0</v>
      </c>
      <c r="AD1499" s="231">
        <v>0</v>
      </c>
      <c r="AE1499" s="231">
        <v>0</v>
      </c>
      <c r="AF1499" s="211">
        <v>0</v>
      </c>
      <c r="AG1499" s="231">
        <v>807.3</v>
      </c>
      <c r="AH1499" s="211">
        <f>8917.04*AG1499/I1499</f>
        <v>8635.7082437619956</v>
      </c>
      <c r="AI1499" s="231">
        <v>0</v>
      </c>
      <c r="AJ1499" s="231">
        <v>0</v>
      </c>
      <c r="AK1499" s="231">
        <v>0</v>
      </c>
      <c r="AL1499" s="232">
        <v>0</v>
      </c>
      <c r="AM1499" s="231">
        <v>0</v>
      </c>
      <c r="AN1499" s="231">
        <v>0</v>
      </c>
      <c r="AO1499" s="232">
        <v>0</v>
      </c>
      <c r="AP1499" s="231">
        <v>0</v>
      </c>
      <c r="AQ1499" s="123">
        <v>0</v>
      </c>
      <c r="AT1499" s="233"/>
      <c r="AU1499" s="233"/>
      <c r="AV1499" s="233"/>
      <c r="BS1499" s="234"/>
      <c r="CV1499" s="235"/>
      <c r="DL1499" s="236"/>
    </row>
    <row r="1500" spans="1:116" s="123" customFormat="1" ht="84" customHeight="1">
      <c r="B1500" s="336" t="s">
        <v>2768</v>
      </c>
      <c r="C1500" s="337"/>
      <c r="D1500" s="337"/>
      <c r="E1500" s="337"/>
      <c r="F1500" s="337"/>
      <c r="G1500" s="337"/>
      <c r="H1500" s="337"/>
      <c r="I1500" s="337"/>
      <c r="J1500" s="337"/>
      <c r="K1500" s="337"/>
      <c r="L1500" s="337"/>
      <c r="M1500" s="337"/>
      <c r="N1500" s="337"/>
      <c r="O1500" s="337"/>
      <c r="P1500" s="337"/>
      <c r="Q1500" s="337"/>
      <c r="R1500" s="337"/>
      <c r="S1500" s="337"/>
      <c r="T1500" s="337"/>
      <c r="U1500" s="338"/>
      <c r="Y1500" s="204"/>
      <c r="Z1500" s="204"/>
      <c r="AF1500" s="204"/>
      <c r="BS1500" s="234"/>
    </row>
    <row r="1501" spans="1:116" s="123" customFormat="1" ht="33.75" customHeight="1">
      <c r="B1501" s="339" t="s">
        <v>2365</v>
      </c>
      <c r="C1501" s="340"/>
      <c r="D1501" s="199" t="s">
        <v>857</v>
      </c>
      <c r="E1501" s="199" t="s">
        <v>857</v>
      </c>
      <c r="F1501" s="202" t="s">
        <v>857</v>
      </c>
      <c r="G1501" s="199" t="s">
        <v>857</v>
      </c>
      <c r="H1501" s="199" t="s">
        <v>857</v>
      </c>
      <c r="I1501" s="200">
        <f>I1502</f>
        <v>483262.35999999993</v>
      </c>
      <c r="J1501" s="200">
        <f>J1502</f>
        <v>463338.42999999993</v>
      </c>
      <c r="K1501" s="200">
        <f>K1502</f>
        <v>396967.02</v>
      </c>
      <c r="L1501" s="216">
        <f>L1502</f>
        <v>17300</v>
      </c>
      <c r="M1501" s="199" t="s">
        <v>857</v>
      </c>
      <c r="N1501" s="199" t="s">
        <v>857</v>
      </c>
      <c r="O1501" s="237" t="s">
        <v>857</v>
      </c>
      <c r="P1501" s="200">
        <v>361861679.40000004</v>
      </c>
      <c r="Q1501" s="200">
        <f>Q1502</f>
        <v>208425744</v>
      </c>
      <c r="R1501" s="200">
        <f>R1502</f>
        <v>0</v>
      </c>
      <c r="S1501" s="200">
        <f>S1502</f>
        <v>153435935.40000001</v>
      </c>
      <c r="T1501" s="203">
        <f t="shared" ref="T1501:T1562" si="497">P1501/I1501</f>
        <v>748.78928994180319</v>
      </c>
      <c r="U1501" s="203">
        <f>MAX(U1502:U1569)</f>
        <v>10485.413041177291</v>
      </c>
      <c r="W1501" s="217"/>
      <c r="X1501" s="204"/>
      <c r="Y1501" s="205">
        <v>0</v>
      </c>
      <c r="Z1501" s="205">
        <v>0</v>
      </c>
      <c r="AA1501" s="231">
        <v>0</v>
      </c>
      <c r="AB1501" s="231">
        <v>0</v>
      </c>
      <c r="AC1501" s="231">
        <v>0</v>
      </c>
      <c r="AD1501" s="231">
        <v>0</v>
      </c>
      <c r="AE1501" s="231">
        <v>191</v>
      </c>
      <c r="AF1501" s="205">
        <v>361861679.40000004</v>
      </c>
      <c r="AG1501" s="231">
        <v>0</v>
      </c>
      <c r="AH1501" s="231">
        <v>0</v>
      </c>
      <c r="AI1501" s="231">
        <v>0</v>
      </c>
      <c r="AJ1501" s="231">
        <v>0</v>
      </c>
      <c r="AK1501" s="231">
        <v>0</v>
      </c>
      <c r="AL1501" s="231">
        <v>0</v>
      </c>
      <c r="AM1501" s="231">
        <v>0</v>
      </c>
      <c r="AN1501" s="231">
        <v>0</v>
      </c>
      <c r="AO1501" s="231">
        <v>0</v>
      </c>
      <c r="AP1501" s="231">
        <v>0</v>
      </c>
      <c r="AQ1501" s="123">
        <v>0</v>
      </c>
      <c r="AR1501" s="123">
        <v>0</v>
      </c>
      <c r="AV1501" s="204"/>
      <c r="BS1501" s="234"/>
    </row>
    <row r="1502" spans="1:116" s="123" customFormat="1" ht="33.75" customHeight="1">
      <c r="B1502" s="339" t="s">
        <v>1865</v>
      </c>
      <c r="C1502" s="340"/>
      <c r="D1502" s="199" t="s">
        <v>857</v>
      </c>
      <c r="E1502" s="199" t="s">
        <v>857</v>
      </c>
      <c r="F1502" s="202" t="s">
        <v>857</v>
      </c>
      <c r="G1502" s="199" t="s">
        <v>857</v>
      </c>
      <c r="H1502" s="199" t="s">
        <v>857</v>
      </c>
      <c r="I1502" s="200">
        <f>I1503+I1518+I1552+I1557</f>
        <v>483262.35999999993</v>
      </c>
      <c r="J1502" s="200">
        <f>J1503+J1518+J1552+J1557</f>
        <v>463338.42999999993</v>
      </c>
      <c r="K1502" s="200">
        <f>K1503+K1518+K1552+K1557</f>
        <v>396967.02</v>
      </c>
      <c r="L1502" s="216">
        <f>L1503+L1518+L1552+L1557</f>
        <v>17300</v>
      </c>
      <c r="M1502" s="199" t="s">
        <v>857</v>
      </c>
      <c r="N1502" s="199" t="s">
        <v>857</v>
      </c>
      <c r="O1502" s="237" t="s">
        <v>857</v>
      </c>
      <c r="P1502" s="200">
        <v>361861679.40000004</v>
      </c>
      <c r="Q1502" s="200">
        <f>Q1503+Q1518+Q1552+Q1557</f>
        <v>208425744</v>
      </c>
      <c r="R1502" s="200">
        <f>R1503+R1518+R1552+R1557</f>
        <v>0</v>
      </c>
      <c r="S1502" s="200">
        <f>S1503+S1518+S1552+S1557</f>
        <v>153435935.40000001</v>
      </c>
      <c r="T1502" s="203">
        <f t="shared" si="497"/>
        <v>748.78928994180319</v>
      </c>
      <c r="U1502" s="203">
        <f>MAX(U1564:U1569)</f>
        <v>10485.413041177291</v>
      </c>
      <c r="W1502" s="217"/>
      <c r="X1502" s="204"/>
      <c r="Y1502" s="205">
        <v>0</v>
      </c>
      <c r="Z1502" s="205">
        <v>0</v>
      </c>
      <c r="AA1502" s="231">
        <v>0</v>
      </c>
      <c r="AB1502" s="231">
        <v>0</v>
      </c>
      <c r="AC1502" s="231">
        <v>0</v>
      </c>
      <c r="AD1502" s="231">
        <v>0</v>
      </c>
      <c r="AE1502" s="231">
        <v>191</v>
      </c>
      <c r="AF1502" s="205">
        <v>361861679.40000004</v>
      </c>
      <c r="AG1502" s="231">
        <v>0</v>
      </c>
      <c r="AH1502" s="231">
        <v>0</v>
      </c>
      <c r="AI1502" s="231">
        <v>0</v>
      </c>
      <c r="AJ1502" s="231">
        <v>0</v>
      </c>
      <c r="AK1502" s="231">
        <v>0</v>
      </c>
      <c r="AL1502" s="231">
        <v>0</v>
      </c>
      <c r="AM1502" s="231">
        <v>0</v>
      </c>
      <c r="AN1502" s="231">
        <v>0</v>
      </c>
      <c r="AO1502" s="231">
        <v>0</v>
      </c>
      <c r="AP1502" s="231">
        <v>0</v>
      </c>
      <c r="AQ1502" s="123">
        <v>0</v>
      </c>
      <c r="AR1502" s="123">
        <v>0</v>
      </c>
      <c r="AV1502" s="204"/>
      <c r="BS1502" s="234"/>
    </row>
    <row r="1503" spans="1:116" s="123" customFormat="1" ht="33.75" customHeight="1">
      <c r="B1503" s="197" t="s">
        <v>1052</v>
      </c>
      <c r="C1503" s="228"/>
      <c r="D1503" s="199" t="s">
        <v>857</v>
      </c>
      <c r="E1503" s="199" t="s">
        <v>857</v>
      </c>
      <c r="F1503" s="202" t="s">
        <v>857</v>
      </c>
      <c r="G1503" s="199" t="s">
        <v>857</v>
      </c>
      <c r="H1503" s="199" t="s">
        <v>857</v>
      </c>
      <c r="I1503" s="200">
        <f>SUM(I1504:I1517)</f>
        <v>112606.19999999998</v>
      </c>
      <c r="J1503" s="200">
        <f>SUM(J1504:J1517)</f>
        <v>105248.59999999999</v>
      </c>
      <c r="K1503" s="200">
        <f>SUM(K1504:K1517)</f>
        <v>104626.09999999999</v>
      </c>
      <c r="L1503" s="216">
        <f>SUM(L1504:L1517)</f>
        <v>4618</v>
      </c>
      <c r="M1503" s="199" t="s">
        <v>857</v>
      </c>
      <c r="N1503" s="199" t="s">
        <v>857</v>
      </c>
      <c r="O1503" s="237" t="s">
        <v>857</v>
      </c>
      <c r="P1503" s="200">
        <v>97945684.899999991</v>
      </c>
      <c r="Q1503" s="200">
        <f>SUM(Q1504:Q1517)</f>
        <v>54259392</v>
      </c>
      <c r="R1503" s="200">
        <f>SUM(R1504:R1517)</f>
        <v>0</v>
      </c>
      <c r="S1503" s="200">
        <f>SUM(S1504:S1517)</f>
        <v>43686292.899999999</v>
      </c>
      <c r="T1503" s="203">
        <f t="shared" si="497"/>
        <v>869.8072122138924</v>
      </c>
      <c r="U1503" s="203">
        <f>U1504</f>
        <v>1120.7123792885914</v>
      </c>
      <c r="W1503" s="217"/>
      <c r="X1503" s="204"/>
      <c r="Y1503" s="205">
        <v>0</v>
      </c>
      <c r="Z1503" s="205">
        <v>0</v>
      </c>
      <c r="AA1503" s="231">
        <v>0</v>
      </c>
      <c r="AB1503" s="231">
        <v>0</v>
      </c>
      <c r="AC1503" s="231">
        <v>0</v>
      </c>
      <c r="AD1503" s="231">
        <v>0</v>
      </c>
      <c r="AE1503" s="231">
        <v>48</v>
      </c>
      <c r="AF1503" s="205">
        <v>97945684.899999991</v>
      </c>
      <c r="AG1503" s="231">
        <v>0</v>
      </c>
      <c r="AH1503" s="231">
        <v>0</v>
      </c>
      <c r="AI1503" s="231">
        <v>0</v>
      </c>
      <c r="AJ1503" s="231">
        <v>0</v>
      </c>
      <c r="AK1503" s="231">
        <v>0</v>
      </c>
      <c r="AL1503" s="231">
        <v>0</v>
      </c>
      <c r="AM1503" s="231">
        <v>0</v>
      </c>
      <c r="AN1503" s="231">
        <v>0</v>
      </c>
      <c r="AO1503" s="231">
        <v>0</v>
      </c>
      <c r="AP1503" s="231">
        <v>0</v>
      </c>
      <c r="AQ1503" s="123">
        <v>0</v>
      </c>
      <c r="AR1503" s="123">
        <v>0</v>
      </c>
      <c r="AT1503" s="233"/>
      <c r="AU1503" s="233"/>
      <c r="AV1503" s="204"/>
      <c r="BS1503" s="234"/>
      <c r="CV1503" s="235"/>
      <c r="DL1503" s="236"/>
    </row>
    <row r="1504" spans="1:116" s="204" customFormat="1" ht="36" customHeight="1">
      <c r="A1504" s="204">
        <v>1</v>
      </c>
      <c r="B1504" s="207">
        <f>SUBTOTAL(103,$A$1504:A1504)</f>
        <v>1</v>
      </c>
      <c r="C1504" s="197" t="s">
        <v>1628</v>
      </c>
      <c r="D1504" s="199">
        <v>1989</v>
      </c>
      <c r="E1504" s="199" t="s">
        <v>263</v>
      </c>
      <c r="F1504" s="208" t="s">
        <v>312</v>
      </c>
      <c r="G1504" s="199">
        <v>7</v>
      </c>
      <c r="H1504" s="199" t="s">
        <v>297</v>
      </c>
      <c r="I1504" s="200">
        <v>4121.3999999999996</v>
      </c>
      <c r="J1504" s="200">
        <v>3057</v>
      </c>
      <c r="K1504" s="200">
        <v>3057</v>
      </c>
      <c r="L1504" s="209">
        <v>163</v>
      </c>
      <c r="M1504" s="199" t="s">
        <v>260</v>
      </c>
      <c r="N1504" s="199" t="s">
        <v>264</v>
      </c>
      <c r="O1504" s="202" t="s">
        <v>1631</v>
      </c>
      <c r="P1504" s="203">
        <v>2873967.7</v>
      </c>
      <c r="Q1504" s="203">
        <v>1982592</v>
      </c>
      <c r="R1504" s="203">
        <v>0</v>
      </c>
      <c r="S1504" s="203">
        <f t="shared" ref="S1504:S1517" si="498">P1504-Q1504-R1504</f>
        <v>891375.70000000019</v>
      </c>
      <c r="T1504" s="203">
        <f t="shared" si="497"/>
        <v>697.32801960498875</v>
      </c>
      <c r="U1504" s="203">
        <f t="shared" ref="U1504:U1517" si="499">V1504</f>
        <v>1120.7123792885914</v>
      </c>
      <c r="V1504" s="210">
        <v>1120.7123792885914</v>
      </c>
      <c r="W1504" s="210">
        <f t="shared" ref="W1504:W1517" si="500">Y1504+Z1504+AA1504+AB1504+AC1504+AF1504+AH1504+AJ1504+AL1504+AN1504+AO1504+AP1504+AQ1504+AR1504</f>
        <v>1120.7123792885914</v>
      </c>
      <c r="X1504" s="210">
        <f t="shared" ref="X1504:X1517" si="501">U1504-T1504</f>
        <v>423.38435968360261</v>
      </c>
      <c r="Y1504" s="205">
        <v>0</v>
      </c>
      <c r="Z1504" s="238">
        <v>0</v>
      </c>
      <c r="AA1504" s="205">
        <v>0</v>
      </c>
      <c r="AB1504" s="205">
        <v>0</v>
      </c>
      <c r="AC1504" s="205">
        <v>0</v>
      </c>
      <c r="AD1504" s="205">
        <v>0</v>
      </c>
      <c r="AE1504" s="205">
        <v>2</v>
      </c>
      <c r="AF1504" s="211">
        <f>2309452*AE1504/I1504</f>
        <v>1120.7123792885914</v>
      </c>
      <c r="AG1504" s="205">
        <v>0</v>
      </c>
      <c r="AH1504" s="205">
        <v>0</v>
      </c>
      <c r="AI1504" s="205">
        <v>0</v>
      </c>
      <c r="AJ1504" s="205">
        <v>0</v>
      </c>
      <c r="AK1504" s="205">
        <v>0</v>
      </c>
      <c r="AL1504" s="211">
        <v>0</v>
      </c>
      <c r="AM1504" s="205">
        <v>0</v>
      </c>
      <c r="AN1504" s="205">
        <v>0</v>
      </c>
      <c r="AO1504" s="211">
        <v>0</v>
      </c>
      <c r="AP1504" s="205">
        <v>0</v>
      </c>
      <c r="AQ1504" s="204">
        <v>0</v>
      </c>
      <c r="AR1504" s="204">
        <v>0</v>
      </c>
    </row>
    <row r="1505" spans="1:116" s="204" customFormat="1" ht="36" customHeight="1">
      <c r="A1505" s="204">
        <v>1</v>
      </c>
      <c r="B1505" s="207">
        <f>SUBTOTAL(103,$A$1504:A1505)</f>
        <v>2</v>
      </c>
      <c r="C1505" s="197" t="s">
        <v>1640</v>
      </c>
      <c r="D1505" s="199">
        <v>1991</v>
      </c>
      <c r="E1505" s="199" t="s">
        <v>263</v>
      </c>
      <c r="F1505" s="208" t="s">
        <v>305</v>
      </c>
      <c r="G1505" s="199">
        <v>9</v>
      </c>
      <c r="H1505" s="199" t="s">
        <v>302</v>
      </c>
      <c r="I1505" s="200">
        <v>8855.2999999999993</v>
      </c>
      <c r="J1505" s="200">
        <v>8855.2999999999993</v>
      </c>
      <c r="K1505" s="200">
        <v>8855.2999999999993</v>
      </c>
      <c r="L1505" s="209">
        <v>382</v>
      </c>
      <c r="M1505" s="199" t="s">
        <v>260</v>
      </c>
      <c r="N1505" s="199" t="s">
        <v>264</v>
      </c>
      <c r="O1505" s="202" t="s">
        <v>342</v>
      </c>
      <c r="P1505" s="203">
        <v>6423566.4000000004</v>
      </c>
      <c r="Q1505" s="203">
        <v>4598400</v>
      </c>
      <c r="R1505" s="203">
        <v>0</v>
      </c>
      <c r="S1505" s="203">
        <f t="shared" si="498"/>
        <v>1825166.4000000004</v>
      </c>
      <c r="T1505" s="203">
        <f t="shared" si="497"/>
        <v>725.39229613903547</v>
      </c>
      <c r="U1505" s="203">
        <f t="shared" si="499"/>
        <v>1110.205187853602</v>
      </c>
      <c r="V1505" s="210">
        <v>1110.205187853602</v>
      </c>
      <c r="W1505" s="210">
        <f t="shared" si="500"/>
        <v>1110.205187853602</v>
      </c>
      <c r="X1505" s="210">
        <f t="shared" si="501"/>
        <v>384.81289171456649</v>
      </c>
      <c r="Y1505" s="205">
        <v>0</v>
      </c>
      <c r="Z1505" s="238">
        <v>0</v>
      </c>
      <c r="AA1505" s="205">
        <v>0</v>
      </c>
      <c r="AB1505" s="205">
        <v>0</v>
      </c>
      <c r="AC1505" s="205">
        <v>0</v>
      </c>
      <c r="AD1505" s="205">
        <v>0</v>
      </c>
      <c r="AE1505" s="205">
        <v>4</v>
      </c>
      <c r="AF1505" s="211">
        <f t="shared" ref="AF1505:AF1512" si="502">2457800*AE1505/I1505</f>
        <v>1110.205187853602</v>
      </c>
      <c r="AG1505" s="205">
        <v>0</v>
      </c>
      <c r="AH1505" s="205">
        <v>0</v>
      </c>
      <c r="AI1505" s="205">
        <v>0</v>
      </c>
      <c r="AJ1505" s="205">
        <v>0</v>
      </c>
      <c r="AK1505" s="205">
        <v>0</v>
      </c>
      <c r="AL1505" s="211">
        <v>0</v>
      </c>
      <c r="AM1505" s="205">
        <v>0</v>
      </c>
      <c r="AN1505" s="205">
        <v>0</v>
      </c>
      <c r="AO1505" s="211">
        <v>0</v>
      </c>
      <c r="AP1505" s="205">
        <v>0</v>
      </c>
      <c r="AQ1505" s="204">
        <v>0</v>
      </c>
      <c r="AR1505" s="204">
        <v>0</v>
      </c>
    </row>
    <row r="1506" spans="1:116" s="204" customFormat="1" ht="36" customHeight="1">
      <c r="A1506" s="204">
        <v>1</v>
      </c>
      <c r="B1506" s="207">
        <f>SUBTOTAL(103,$A$1504:A1506)</f>
        <v>3</v>
      </c>
      <c r="C1506" s="197" t="s">
        <v>2634</v>
      </c>
      <c r="D1506" s="199">
        <v>1991</v>
      </c>
      <c r="E1506" s="199" t="s">
        <v>263</v>
      </c>
      <c r="F1506" s="208" t="s">
        <v>312</v>
      </c>
      <c r="G1506" s="199">
        <v>9</v>
      </c>
      <c r="H1506" s="199">
        <v>4</v>
      </c>
      <c r="I1506" s="200">
        <v>8418.5</v>
      </c>
      <c r="J1506" s="200">
        <v>8418.5</v>
      </c>
      <c r="K1506" s="200">
        <v>8418.5</v>
      </c>
      <c r="L1506" s="209">
        <v>417</v>
      </c>
      <c r="M1506" s="199" t="s">
        <v>2769</v>
      </c>
      <c r="N1506" s="199" t="s">
        <v>264</v>
      </c>
      <c r="O1506" s="202" t="s">
        <v>342</v>
      </c>
      <c r="P1506" s="203">
        <v>8274000</v>
      </c>
      <c r="Q1506" s="203">
        <v>4576000</v>
      </c>
      <c r="R1506" s="203">
        <v>0</v>
      </c>
      <c r="S1506" s="203">
        <f t="shared" si="498"/>
        <v>3698000</v>
      </c>
      <c r="T1506" s="203">
        <f t="shared" si="497"/>
        <v>982.83542198728992</v>
      </c>
      <c r="U1506" s="203">
        <f t="shared" si="499"/>
        <v>1167.8089921007306</v>
      </c>
      <c r="V1506" s="210">
        <v>1167.8089921007306</v>
      </c>
      <c r="W1506" s="210">
        <f t="shared" si="500"/>
        <v>1167.8089921007306</v>
      </c>
      <c r="X1506" s="210">
        <f t="shared" si="501"/>
        <v>184.9735701134407</v>
      </c>
      <c r="Y1506" s="205">
        <v>0</v>
      </c>
      <c r="Z1506" s="238">
        <v>0</v>
      </c>
      <c r="AA1506" s="205">
        <v>0</v>
      </c>
      <c r="AB1506" s="205">
        <v>0</v>
      </c>
      <c r="AC1506" s="205">
        <v>0</v>
      </c>
      <c r="AD1506" s="205">
        <v>0</v>
      </c>
      <c r="AE1506" s="205">
        <v>4</v>
      </c>
      <c r="AF1506" s="211">
        <f t="shared" si="502"/>
        <v>1167.8089921007306</v>
      </c>
      <c r="AG1506" s="205">
        <v>0</v>
      </c>
      <c r="AH1506" s="205">
        <v>0</v>
      </c>
      <c r="AI1506" s="205">
        <v>0</v>
      </c>
      <c r="AJ1506" s="205">
        <v>0</v>
      </c>
      <c r="AK1506" s="205">
        <v>0</v>
      </c>
      <c r="AL1506" s="211">
        <v>0</v>
      </c>
      <c r="AM1506" s="205">
        <v>0</v>
      </c>
      <c r="AN1506" s="205">
        <v>0</v>
      </c>
      <c r="AO1506" s="211">
        <v>0</v>
      </c>
      <c r="AP1506" s="205">
        <v>0</v>
      </c>
      <c r="AQ1506" s="204">
        <v>0</v>
      </c>
      <c r="AR1506" s="204">
        <v>0</v>
      </c>
    </row>
    <row r="1507" spans="1:116" s="204" customFormat="1" ht="36" customHeight="1">
      <c r="A1507" s="204">
        <v>1</v>
      </c>
      <c r="B1507" s="207">
        <f>SUBTOTAL(103,$A$1504:A1507)</f>
        <v>4</v>
      </c>
      <c r="C1507" s="197" t="s">
        <v>2635</v>
      </c>
      <c r="D1507" s="199">
        <v>1992</v>
      </c>
      <c r="E1507" s="199" t="s">
        <v>263</v>
      </c>
      <c r="F1507" s="208" t="s">
        <v>312</v>
      </c>
      <c r="G1507" s="199">
        <v>9</v>
      </c>
      <c r="H1507" s="199">
        <v>2</v>
      </c>
      <c r="I1507" s="200">
        <v>3954.9</v>
      </c>
      <c r="J1507" s="200">
        <v>3890</v>
      </c>
      <c r="K1507" s="200">
        <v>3890</v>
      </c>
      <c r="L1507" s="209">
        <v>207</v>
      </c>
      <c r="M1507" s="199" t="s">
        <v>2769</v>
      </c>
      <c r="N1507" s="199" t="s">
        <v>264</v>
      </c>
      <c r="O1507" s="202" t="s">
        <v>342</v>
      </c>
      <c r="P1507" s="203">
        <v>4137000</v>
      </c>
      <c r="Q1507" s="203">
        <v>2225600</v>
      </c>
      <c r="R1507" s="203">
        <v>0</v>
      </c>
      <c r="S1507" s="203">
        <f t="shared" si="498"/>
        <v>1911400</v>
      </c>
      <c r="T1507" s="203">
        <f t="shared" si="497"/>
        <v>1046.0441477660622</v>
      </c>
      <c r="U1507" s="203">
        <f t="shared" si="499"/>
        <v>1242.9138537004728</v>
      </c>
      <c r="V1507" s="210">
        <v>1242.9138537004728</v>
      </c>
      <c r="W1507" s="210">
        <f t="shared" si="500"/>
        <v>1242.9138537004728</v>
      </c>
      <c r="X1507" s="210">
        <f t="shared" si="501"/>
        <v>196.8697059344106</v>
      </c>
      <c r="Y1507" s="205">
        <v>0</v>
      </c>
      <c r="Z1507" s="238">
        <v>0</v>
      </c>
      <c r="AA1507" s="205">
        <v>0</v>
      </c>
      <c r="AB1507" s="205">
        <v>0</v>
      </c>
      <c r="AC1507" s="205">
        <v>0</v>
      </c>
      <c r="AD1507" s="205">
        <v>0</v>
      </c>
      <c r="AE1507" s="205">
        <v>2</v>
      </c>
      <c r="AF1507" s="211">
        <f t="shared" si="502"/>
        <v>1242.9138537004728</v>
      </c>
      <c r="AG1507" s="205">
        <v>0</v>
      </c>
      <c r="AH1507" s="205">
        <v>0</v>
      </c>
      <c r="AI1507" s="205">
        <v>0</v>
      </c>
      <c r="AJ1507" s="205">
        <v>0</v>
      </c>
      <c r="AK1507" s="205">
        <v>0</v>
      </c>
      <c r="AL1507" s="211">
        <v>0</v>
      </c>
      <c r="AM1507" s="205">
        <v>0</v>
      </c>
      <c r="AN1507" s="205">
        <v>0</v>
      </c>
      <c r="AO1507" s="211">
        <v>0</v>
      </c>
      <c r="AP1507" s="205">
        <v>0</v>
      </c>
      <c r="AQ1507" s="204">
        <v>0</v>
      </c>
      <c r="AR1507" s="204">
        <v>0</v>
      </c>
    </row>
    <row r="1508" spans="1:116" s="204" customFormat="1" ht="36" customHeight="1">
      <c r="A1508" s="204">
        <v>1</v>
      </c>
      <c r="B1508" s="207">
        <f>SUBTOTAL(103,$A$1504:A1508)</f>
        <v>5</v>
      </c>
      <c r="C1508" s="197" t="s">
        <v>2636</v>
      </c>
      <c r="D1508" s="199">
        <v>1976</v>
      </c>
      <c r="E1508" s="199" t="s">
        <v>263</v>
      </c>
      <c r="F1508" s="229" t="s">
        <v>262</v>
      </c>
      <c r="G1508" s="199">
        <v>9</v>
      </c>
      <c r="H1508" s="199">
        <v>6</v>
      </c>
      <c r="I1508" s="200">
        <v>10920.3</v>
      </c>
      <c r="J1508" s="200">
        <v>10820.1</v>
      </c>
      <c r="K1508" s="200">
        <v>10820.1</v>
      </c>
      <c r="L1508" s="209">
        <v>542</v>
      </c>
      <c r="M1508" s="199" t="s">
        <v>2769</v>
      </c>
      <c r="N1508" s="199" t="s">
        <v>264</v>
      </c>
      <c r="O1508" s="202" t="s">
        <v>342</v>
      </c>
      <c r="P1508" s="203">
        <v>12411000</v>
      </c>
      <c r="Q1508" s="203">
        <v>6864000</v>
      </c>
      <c r="R1508" s="203">
        <v>0</v>
      </c>
      <c r="S1508" s="203">
        <f t="shared" si="498"/>
        <v>5547000</v>
      </c>
      <c r="T1508" s="203">
        <f t="shared" si="497"/>
        <v>1136.5072388121207</v>
      </c>
      <c r="U1508" s="203">
        <f t="shared" si="499"/>
        <v>1350.4024614708387</v>
      </c>
      <c r="V1508" s="210">
        <v>1350.4024614708387</v>
      </c>
      <c r="W1508" s="210">
        <f t="shared" si="500"/>
        <v>1350.4024614708387</v>
      </c>
      <c r="X1508" s="210">
        <f t="shared" si="501"/>
        <v>213.89522265871801</v>
      </c>
      <c r="Y1508" s="205">
        <v>0</v>
      </c>
      <c r="Z1508" s="238">
        <v>0</v>
      </c>
      <c r="AA1508" s="205">
        <v>0</v>
      </c>
      <c r="AB1508" s="205">
        <v>0</v>
      </c>
      <c r="AC1508" s="205">
        <v>0</v>
      </c>
      <c r="AD1508" s="205">
        <v>0</v>
      </c>
      <c r="AE1508" s="205">
        <v>6</v>
      </c>
      <c r="AF1508" s="211">
        <f t="shared" si="502"/>
        <v>1350.4024614708387</v>
      </c>
      <c r="AG1508" s="205">
        <v>0</v>
      </c>
      <c r="AH1508" s="205">
        <v>0</v>
      </c>
      <c r="AI1508" s="205">
        <v>0</v>
      </c>
      <c r="AJ1508" s="205">
        <v>0</v>
      </c>
      <c r="AK1508" s="205">
        <v>0</v>
      </c>
      <c r="AL1508" s="211">
        <v>0</v>
      </c>
      <c r="AM1508" s="205">
        <v>0</v>
      </c>
      <c r="AN1508" s="205">
        <v>0</v>
      </c>
      <c r="AO1508" s="211">
        <v>0</v>
      </c>
      <c r="AP1508" s="205">
        <v>0</v>
      </c>
      <c r="AQ1508" s="204">
        <v>0</v>
      </c>
      <c r="AR1508" s="204">
        <v>0</v>
      </c>
    </row>
    <row r="1509" spans="1:116" s="204" customFormat="1" ht="36" customHeight="1">
      <c r="A1509" s="204">
        <v>1</v>
      </c>
      <c r="B1509" s="207">
        <f>SUBTOTAL(103,$A$1504:A1509)</f>
        <v>6</v>
      </c>
      <c r="C1509" s="197" t="s">
        <v>2637</v>
      </c>
      <c r="D1509" s="199">
        <v>1993</v>
      </c>
      <c r="E1509" s="199" t="s">
        <v>263</v>
      </c>
      <c r="F1509" s="208" t="s">
        <v>312</v>
      </c>
      <c r="G1509" s="199">
        <v>9</v>
      </c>
      <c r="H1509" s="199">
        <v>4</v>
      </c>
      <c r="I1509" s="200">
        <v>7826.1</v>
      </c>
      <c r="J1509" s="200">
        <v>7810.6</v>
      </c>
      <c r="K1509" s="200">
        <v>7810.6</v>
      </c>
      <c r="L1509" s="209">
        <v>338</v>
      </c>
      <c r="M1509" s="199" t="s">
        <v>2769</v>
      </c>
      <c r="N1509" s="199" t="s">
        <v>264</v>
      </c>
      <c r="O1509" s="202" t="s">
        <v>342</v>
      </c>
      <c r="P1509" s="203">
        <v>8274000</v>
      </c>
      <c r="Q1509" s="203">
        <v>4576000</v>
      </c>
      <c r="R1509" s="203">
        <v>0</v>
      </c>
      <c r="S1509" s="203">
        <f t="shared" si="498"/>
        <v>3698000</v>
      </c>
      <c r="T1509" s="203">
        <f t="shared" si="497"/>
        <v>1057.2315712807144</v>
      </c>
      <c r="U1509" s="203">
        <f t="shared" si="499"/>
        <v>1256.2067952108969</v>
      </c>
      <c r="V1509" s="210">
        <v>1256.2067952108969</v>
      </c>
      <c r="W1509" s="210">
        <f t="shared" si="500"/>
        <v>1256.2067952108969</v>
      </c>
      <c r="X1509" s="210">
        <f t="shared" si="501"/>
        <v>198.97522393018244</v>
      </c>
      <c r="Y1509" s="205">
        <v>0</v>
      </c>
      <c r="Z1509" s="238">
        <v>0</v>
      </c>
      <c r="AA1509" s="205">
        <v>0</v>
      </c>
      <c r="AB1509" s="205">
        <v>0</v>
      </c>
      <c r="AC1509" s="205">
        <v>0</v>
      </c>
      <c r="AD1509" s="205">
        <v>0</v>
      </c>
      <c r="AE1509" s="205">
        <v>4</v>
      </c>
      <c r="AF1509" s="211">
        <f t="shared" si="502"/>
        <v>1256.2067952108969</v>
      </c>
      <c r="AG1509" s="205">
        <v>0</v>
      </c>
      <c r="AH1509" s="205">
        <v>0</v>
      </c>
      <c r="AI1509" s="205">
        <v>0</v>
      </c>
      <c r="AJ1509" s="205">
        <v>0</v>
      </c>
      <c r="AK1509" s="205">
        <v>0</v>
      </c>
      <c r="AL1509" s="211">
        <v>0</v>
      </c>
      <c r="AM1509" s="205">
        <v>0</v>
      </c>
      <c r="AN1509" s="205">
        <v>0</v>
      </c>
      <c r="AO1509" s="211">
        <v>0</v>
      </c>
      <c r="AP1509" s="205">
        <v>0</v>
      </c>
      <c r="AQ1509" s="204">
        <v>0</v>
      </c>
      <c r="AR1509" s="204">
        <v>0</v>
      </c>
    </row>
    <row r="1510" spans="1:116" s="204" customFormat="1" ht="36" customHeight="1">
      <c r="A1510" s="204">
        <v>1</v>
      </c>
      <c r="B1510" s="207">
        <f>SUBTOTAL(103,$A$1504:A1510)</f>
        <v>7</v>
      </c>
      <c r="C1510" s="197" t="s">
        <v>2638</v>
      </c>
      <c r="D1510" s="199">
        <v>1994</v>
      </c>
      <c r="E1510" s="199" t="s">
        <v>263</v>
      </c>
      <c r="F1510" s="208" t="s">
        <v>312</v>
      </c>
      <c r="G1510" s="199">
        <v>9</v>
      </c>
      <c r="H1510" s="199">
        <v>3</v>
      </c>
      <c r="I1510" s="200">
        <v>7534.2</v>
      </c>
      <c r="J1510" s="200">
        <v>7534.2</v>
      </c>
      <c r="K1510" s="200">
        <v>7534.2</v>
      </c>
      <c r="L1510" s="209">
        <v>333</v>
      </c>
      <c r="M1510" s="199" t="s">
        <v>2769</v>
      </c>
      <c r="N1510" s="199" t="s">
        <v>264</v>
      </c>
      <c r="O1510" s="202" t="s">
        <v>342</v>
      </c>
      <c r="P1510" s="203">
        <v>6205500</v>
      </c>
      <c r="Q1510" s="203">
        <v>3432000</v>
      </c>
      <c r="R1510" s="203">
        <v>0</v>
      </c>
      <c r="S1510" s="203">
        <f t="shared" si="498"/>
        <v>2773500</v>
      </c>
      <c r="T1510" s="203">
        <f t="shared" si="497"/>
        <v>823.64418252767382</v>
      </c>
      <c r="U1510" s="203">
        <f t="shared" si="499"/>
        <v>978.65732260890343</v>
      </c>
      <c r="V1510" s="210">
        <v>978.65732260890343</v>
      </c>
      <c r="W1510" s="210">
        <f t="shared" si="500"/>
        <v>978.65732260890343</v>
      </c>
      <c r="X1510" s="210">
        <f t="shared" si="501"/>
        <v>155.01314008122961</v>
      </c>
      <c r="Y1510" s="205">
        <v>0</v>
      </c>
      <c r="Z1510" s="238">
        <v>0</v>
      </c>
      <c r="AA1510" s="205">
        <v>0</v>
      </c>
      <c r="AB1510" s="205">
        <v>0</v>
      </c>
      <c r="AC1510" s="205">
        <v>0</v>
      </c>
      <c r="AD1510" s="205">
        <v>0</v>
      </c>
      <c r="AE1510" s="205">
        <v>3</v>
      </c>
      <c r="AF1510" s="211">
        <f t="shared" si="502"/>
        <v>978.65732260890343</v>
      </c>
      <c r="AG1510" s="205">
        <v>0</v>
      </c>
      <c r="AH1510" s="205">
        <v>0</v>
      </c>
      <c r="AI1510" s="205">
        <v>0</v>
      </c>
      <c r="AJ1510" s="205">
        <v>0</v>
      </c>
      <c r="AK1510" s="205">
        <v>0</v>
      </c>
      <c r="AL1510" s="211">
        <v>0</v>
      </c>
      <c r="AM1510" s="205">
        <v>0</v>
      </c>
      <c r="AN1510" s="205">
        <v>0</v>
      </c>
      <c r="AO1510" s="211">
        <v>0</v>
      </c>
      <c r="AP1510" s="205">
        <v>0</v>
      </c>
      <c r="AQ1510" s="204">
        <v>0</v>
      </c>
      <c r="AR1510" s="204">
        <v>0</v>
      </c>
    </row>
    <row r="1511" spans="1:116" s="204" customFormat="1" ht="36" customHeight="1">
      <c r="A1511" s="204">
        <v>1</v>
      </c>
      <c r="B1511" s="207">
        <f>SUBTOTAL(103,$A$1504:A1511)</f>
        <v>8</v>
      </c>
      <c r="C1511" s="197" t="s">
        <v>2639</v>
      </c>
      <c r="D1511" s="199">
        <v>1984</v>
      </c>
      <c r="E1511" s="199" t="s">
        <v>263</v>
      </c>
      <c r="F1511" s="208" t="s">
        <v>312</v>
      </c>
      <c r="G1511" s="199">
        <v>9</v>
      </c>
      <c r="H1511" s="199">
        <v>7</v>
      </c>
      <c r="I1511" s="200">
        <v>13575</v>
      </c>
      <c r="J1511" s="200">
        <v>13357.6</v>
      </c>
      <c r="K1511" s="200">
        <v>13357.6</v>
      </c>
      <c r="L1511" s="209">
        <v>630</v>
      </c>
      <c r="M1511" s="199" t="s">
        <v>2769</v>
      </c>
      <c r="N1511" s="199" t="s">
        <v>264</v>
      </c>
      <c r="O1511" s="202" t="s">
        <v>342</v>
      </c>
      <c r="P1511" s="203">
        <v>14479500</v>
      </c>
      <c r="Q1511" s="203">
        <v>8008000</v>
      </c>
      <c r="R1511" s="203">
        <v>0</v>
      </c>
      <c r="S1511" s="203">
        <f t="shared" si="498"/>
        <v>6471500</v>
      </c>
      <c r="T1511" s="203">
        <f t="shared" si="497"/>
        <v>1066.6298342541436</v>
      </c>
      <c r="U1511" s="203">
        <f t="shared" si="499"/>
        <v>1267.3738489871087</v>
      </c>
      <c r="V1511" s="210">
        <v>1267.3738489871087</v>
      </c>
      <c r="W1511" s="210">
        <f t="shared" si="500"/>
        <v>1267.3738489871087</v>
      </c>
      <c r="X1511" s="210">
        <f t="shared" si="501"/>
        <v>200.74401473296507</v>
      </c>
      <c r="Y1511" s="205">
        <v>0</v>
      </c>
      <c r="Z1511" s="238">
        <v>0</v>
      </c>
      <c r="AA1511" s="205">
        <v>0</v>
      </c>
      <c r="AB1511" s="205">
        <v>0</v>
      </c>
      <c r="AC1511" s="205">
        <v>0</v>
      </c>
      <c r="AD1511" s="205">
        <v>0</v>
      </c>
      <c r="AE1511" s="205">
        <v>7</v>
      </c>
      <c r="AF1511" s="211">
        <f t="shared" si="502"/>
        <v>1267.3738489871087</v>
      </c>
      <c r="AG1511" s="205">
        <v>0</v>
      </c>
      <c r="AH1511" s="205">
        <v>0</v>
      </c>
      <c r="AI1511" s="205">
        <v>0</v>
      </c>
      <c r="AJ1511" s="205">
        <v>0</v>
      </c>
      <c r="AK1511" s="205">
        <v>0</v>
      </c>
      <c r="AL1511" s="211">
        <v>0</v>
      </c>
      <c r="AM1511" s="205">
        <v>0</v>
      </c>
      <c r="AN1511" s="205">
        <v>0</v>
      </c>
      <c r="AO1511" s="211">
        <v>0</v>
      </c>
      <c r="AP1511" s="205">
        <v>0</v>
      </c>
      <c r="AQ1511" s="204">
        <v>0</v>
      </c>
      <c r="AR1511" s="204">
        <v>0</v>
      </c>
    </row>
    <row r="1512" spans="1:116" s="204" customFormat="1" ht="36" customHeight="1">
      <c r="A1512" s="204">
        <v>1</v>
      </c>
      <c r="B1512" s="207">
        <f>SUBTOTAL(103,$A$1504:A1512)</f>
        <v>9</v>
      </c>
      <c r="C1512" s="197" t="s">
        <v>2640</v>
      </c>
      <c r="D1512" s="199">
        <v>1992</v>
      </c>
      <c r="E1512" s="199" t="s">
        <v>263</v>
      </c>
      <c r="F1512" s="208" t="s">
        <v>312</v>
      </c>
      <c r="G1512" s="199">
        <v>9</v>
      </c>
      <c r="H1512" s="199">
        <v>6</v>
      </c>
      <c r="I1512" s="200">
        <v>12156.6</v>
      </c>
      <c r="J1512" s="200">
        <v>12021</v>
      </c>
      <c r="K1512" s="200">
        <v>12021</v>
      </c>
      <c r="L1512" s="209">
        <v>557</v>
      </c>
      <c r="M1512" s="199" t="s">
        <v>2769</v>
      </c>
      <c r="N1512" s="199" t="s">
        <v>264</v>
      </c>
      <c r="O1512" s="202" t="s">
        <v>342</v>
      </c>
      <c r="P1512" s="203">
        <v>12411000</v>
      </c>
      <c r="Q1512" s="203">
        <v>6864000</v>
      </c>
      <c r="R1512" s="203">
        <v>0</v>
      </c>
      <c r="S1512" s="203">
        <f t="shared" si="498"/>
        <v>5547000</v>
      </c>
      <c r="T1512" s="203">
        <f t="shared" si="497"/>
        <v>1020.9269039040521</v>
      </c>
      <c r="U1512" s="203">
        <f t="shared" si="499"/>
        <v>1213.0694437589457</v>
      </c>
      <c r="V1512" s="210">
        <v>1213.0694437589457</v>
      </c>
      <c r="W1512" s="210">
        <f t="shared" si="500"/>
        <v>1213.0694437589457</v>
      </c>
      <c r="X1512" s="210">
        <f t="shared" si="501"/>
        <v>192.14253985489358</v>
      </c>
      <c r="Y1512" s="205">
        <v>0</v>
      </c>
      <c r="Z1512" s="238">
        <v>0</v>
      </c>
      <c r="AA1512" s="205">
        <v>0</v>
      </c>
      <c r="AB1512" s="205">
        <v>0</v>
      </c>
      <c r="AC1512" s="205">
        <v>0</v>
      </c>
      <c r="AD1512" s="205">
        <v>0</v>
      </c>
      <c r="AE1512" s="205">
        <v>6</v>
      </c>
      <c r="AF1512" s="211">
        <f t="shared" si="502"/>
        <v>1213.0694437589457</v>
      </c>
      <c r="AG1512" s="205">
        <v>0</v>
      </c>
      <c r="AH1512" s="205">
        <v>0</v>
      </c>
      <c r="AI1512" s="205">
        <v>0</v>
      </c>
      <c r="AJ1512" s="205">
        <v>0</v>
      </c>
      <c r="AK1512" s="205">
        <v>0</v>
      </c>
      <c r="AL1512" s="211">
        <v>0</v>
      </c>
      <c r="AM1512" s="205">
        <v>0</v>
      </c>
      <c r="AN1512" s="205">
        <v>0</v>
      </c>
      <c r="AO1512" s="211">
        <v>0</v>
      </c>
      <c r="AP1512" s="205">
        <v>0</v>
      </c>
      <c r="AQ1512" s="204">
        <v>0</v>
      </c>
      <c r="AR1512" s="204">
        <v>0</v>
      </c>
    </row>
    <row r="1513" spans="1:116" s="204" customFormat="1" ht="36" customHeight="1">
      <c r="A1513" s="204">
        <v>1</v>
      </c>
      <c r="B1513" s="207">
        <f>SUBTOTAL(103,$A$1504:A1513)</f>
        <v>10</v>
      </c>
      <c r="C1513" s="197" t="s">
        <v>2641</v>
      </c>
      <c r="D1513" s="199">
        <v>1994</v>
      </c>
      <c r="E1513" s="199" t="s">
        <v>263</v>
      </c>
      <c r="F1513" s="208" t="s">
        <v>1527</v>
      </c>
      <c r="G1513" s="199">
        <v>10</v>
      </c>
      <c r="H1513" s="199">
        <v>3</v>
      </c>
      <c r="I1513" s="200">
        <v>8628.7999999999993</v>
      </c>
      <c r="J1513" s="200">
        <v>6180</v>
      </c>
      <c r="K1513" s="200">
        <v>6180</v>
      </c>
      <c r="L1513" s="209">
        <v>282</v>
      </c>
      <c r="M1513" s="199" t="s">
        <v>2769</v>
      </c>
      <c r="N1513" s="199" t="s">
        <v>264</v>
      </c>
      <c r="O1513" s="202" t="s">
        <v>2632</v>
      </c>
      <c r="P1513" s="203">
        <v>7041108</v>
      </c>
      <c r="Q1513" s="203">
        <v>3468000</v>
      </c>
      <c r="R1513" s="203">
        <v>0</v>
      </c>
      <c r="S1513" s="203">
        <f t="shared" si="498"/>
        <v>3573108</v>
      </c>
      <c r="T1513" s="203">
        <f t="shared" si="497"/>
        <v>816.00083441498248</v>
      </c>
      <c r="U1513" s="203">
        <f t="shared" si="499"/>
        <v>925.45626274800679</v>
      </c>
      <c r="V1513" s="210">
        <v>925.45626274800679</v>
      </c>
      <c r="W1513" s="210">
        <f t="shared" si="500"/>
        <v>925.45626274800679</v>
      </c>
      <c r="X1513" s="210">
        <f t="shared" si="501"/>
        <v>109.45542833302432</v>
      </c>
      <c r="Y1513" s="205">
        <v>0</v>
      </c>
      <c r="Z1513" s="238">
        <v>0</v>
      </c>
      <c r="AA1513" s="205">
        <v>0</v>
      </c>
      <c r="AB1513" s="205">
        <v>0</v>
      </c>
      <c r="AC1513" s="205">
        <v>0</v>
      </c>
      <c r="AD1513" s="205">
        <v>0</v>
      </c>
      <c r="AE1513" s="205">
        <v>3</v>
      </c>
      <c r="AF1513" s="211">
        <f>2661859*AE1513/I1513</f>
        <v>925.45626274800679</v>
      </c>
      <c r="AG1513" s="205">
        <v>0</v>
      </c>
      <c r="AH1513" s="205">
        <v>0</v>
      </c>
      <c r="AI1513" s="205">
        <v>0</v>
      </c>
      <c r="AJ1513" s="205">
        <v>0</v>
      </c>
      <c r="AK1513" s="205">
        <v>0</v>
      </c>
      <c r="AL1513" s="211">
        <v>0</v>
      </c>
      <c r="AM1513" s="205">
        <v>0</v>
      </c>
      <c r="AN1513" s="205">
        <v>0</v>
      </c>
      <c r="AO1513" s="211">
        <v>0</v>
      </c>
      <c r="AP1513" s="205">
        <v>0</v>
      </c>
      <c r="AQ1513" s="204">
        <v>0</v>
      </c>
      <c r="AR1513" s="204">
        <v>0</v>
      </c>
    </row>
    <row r="1514" spans="1:116" s="204" customFormat="1" ht="36" customHeight="1">
      <c r="A1514" s="204">
        <v>1</v>
      </c>
      <c r="B1514" s="207">
        <f>SUBTOTAL(103,$A$1504:A1514)</f>
        <v>11</v>
      </c>
      <c r="C1514" s="197" t="s">
        <v>2642</v>
      </c>
      <c r="D1514" s="199">
        <v>1993</v>
      </c>
      <c r="E1514" s="199" t="s">
        <v>263</v>
      </c>
      <c r="F1514" s="208" t="s">
        <v>1527</v>
      </c>
      <c r="G1514" s="199">
        <v>9</v>
      </c>
      <c r="H1514" s="199">
        <v>1</v>
      </c>
      <c r="I1514" s="200">
        <v>3554.1</v>
      </c>
      <c r="J1514" s="200">
        <v>3218.9</v>
      </c>
      <c r="K1514" s="200">
        <v>3218.9</v>
      </c>
      <c r="L1514" s="209">
        <v>113</v>
      </c>
      <c r="M1514" s="199" t="s">
        <v>2769</v>
      </c>
      <c r="N1514" s="199" t="s">
        <v>264</v>
      </c>
      <c r="O1514" s="202" t="s">
        <v>2632</v>
      </c>
      <c r="P1514" s="203">
        <v>2315488.7999999998</v>
      </c>
      <c r="Q1514" s="203">
        <v>1144000</v>
      </c>
      <c r="R1514" s="203">
        <v>0</v>
      </c>
      <c r="S1514" s="203">
        <f t="shared" si="498"/>
        <v>1171488.7999999998</v>
      </c>
      <c r="T1514" s="203">
        <f t="shared" si="497"/>
        <v>651.49793196589849</v>
      </c>
      <c r="U1514" s="203">
        <f t="shared" si="499"/>
        <v>691.53934892096458</v>
      </c>
      <c r="V1514" s="210">
        <v>691.53934892096458</v>
      </c>
      <c r="W1514" s="210">
        <f t="shared" si="500"/>
        <v>691.53934892096458</v>
      </c>
      <c r="X1514" s="210">
        <f t="shared" si="501"/>
        <v>40.041416955066097</v>
      </c>
      <c r="Y1514" s="205">
        <v>0</v>
      </c>
      <c r="Z1514" s="238">
        <v>0</v>
      </c>
      <c r="AA1514" s="205">
        <v>0</v>
      </c>
      <c r="AB1514" s="205">
        <v>0</v>
      </c>
      <c r="AC1514" s="205">
        <v>0</v>
      </c>
      <c r="AD1514" s="205">
        <v>0</v>
      </c>
      <c r="AE1514" s="205">
        <v>1</v>
      </c>
      <c r="AF1514" s="211">
        <f t="shared" ref="AF1514:AF1515" si="503">2457800*AE1514/I1514</f>
        <v>691.53934892096458</v>
      </c>
      <c r="AG1514" s="205">
        <v>0</v>
      </c>
      <c r="AH1514" s="205">
        <v>0</v>
      </c>
      <c r="AI1514" s="205">
        <v>0</v>
      </c>
      <c r="AJ1514" s="205">
        <v>0</v>
      </c>
      <c r="AK1514" s="205">
        <v>0</v>
      </c>
      <c r="AL1514" s="211">
        <v>0</v>
      </c>
      <c r="AM1514" s="205">
        <v>0</v>
      </c>
      <c r="AN1514" s="205">
        <v>0</v>
      </c>
      <c r="AO1514" s="211">
        <v>0</v>
      </c>
      <c r="AP1514" s="205">
        <v>0</v>
      </c>
      <c r="AQ1514" s="204">
        <v>0</v>
      </c>
      <c r="AR1514" s="204">
        <v>0</v>
      </c>
    </row>
    <row r="1515" spans="1:116" s="204" customFormat="1" ht="36" customHeight="1">
      <c r="A1515" s="204">
        <v>1</v>
      </c>
      <c r="B1515" s="207">
        <f>SUBTOTAL(103,$A$1504:A1515)</f>
        <v>12</v>
      </c>
      <c r="C1515" s="197" t="s">
        <v>2643</v>
      </c>
      <c r="D1515" s="199">
        <v>1989</v>
      </c>
      <c r="E1515" s="199" t="s">
        <v>263</v>
      </c>
      <c r="F1515" s="208" t="s">
        <v>312</v>
      </c>
      <c r="G1515" s="199">
        <v>9</v>
      </c>
      <c r="H1515" s="199">
        <v>2</v>
      </c>
      <c r="I1515" s="200">
        <v>4280.3999999999996</v>
      </c>
      <c r="J1515" s="200">
        <v>3805.6</v>
      </c>
      <c r="K1515" s="200">
        <v>3805.6</v>
      </c>
      <c r="L1515" s="209">
        <v>171</v>
      </c>
      <c r="M1515" s="199" t="s">
        <v>2769</v>
      </c>
      <c r="N1515" s="199" t="s">
        <v>264</v>
      </c>
      <c r="O1515" s="202" t="s">
        <v>2632</v>
      </c>
      <c r="P1515" s="203">
        <v>4659986.4000000004</v>
      </c>
      <c r="Q1515" s="203">
        <v>2288000</v>
      </c>
      <c r="R1515" s="203">
        <v>0</v>
      </c>
      <c r="S1515" s="203">
        <f t="shared" si="498"/>
        <v>2371986.4000000004</v>
      </c>
      <c r="T1515" s="203">
        <f t="shared" si="497"/>
        <v>1088.6801233529579</v>
      </c>
      <c r="U1515" s="203">
        <f t="shared" si="499"/>
        <v>1148.3973460424261</v>
      </c>
      <c r="V1515" s="210">
        <v>1148.3973460424261</v>
      </c>
      <c r="W1515" s="210">
        <f t="shared" si="500"/>
        <v>1148.3973460424261</v>
      </c>
      <c r="X1515" s="210">
        <f t="shared" si="501"/>
        <v>59.717222689468144</v>
      </c>
      <c r="Y1515" s="205">
        <v>0</v>
      </c>
      <c r="Z1515" s="238">
        <v>0</v>
      </c>
      <c r="AA1515" s="205">
        <v>0</v>
      </c>
      <c r="AB1515" s="205">
        <v>0</v>
      </c>
      <c r="AC1515" s="205">
        <v>0</v>
      </c>
      <c r="AD1515" s="205">
        <v>0</v>
      </c>
      <c r="AE1515" s="205">
        <v>2</v>
      </c>
      <c r="AF1515" s="211">
        <f t="shared" si="503"/>
        <v>1148.3973460424261</v>
      </c>
      <c r="AG1515" s="205">
        <v>0</v>
      </c>
      <c r="AH1515" s="205">
        <v>0</v>
      </c>
      <c r="AI1515" s="205">
        <v>0</v>
      </c>
      <c r="AJ1515" s="205">
        <v>0</v>
      </c>
      <c r="AK1515" s="205">
        <v>0</v>
      </c>
      <c r="AL1515" s="211">
        <v>0</v>
      </c>
      <c r="AM1515" s="205">
        <v>0</v>
      </c>
      <c r="AN1515" s="205">
        <v>0</v>
      </c>
      <c r="AO1515" s="211">
        <v>0</v>
      </c>
      <c r="AP1515" s="205">
        <v>0</v>
      </c>
      <c r="AQ1515" s="204">
        <v>0</v>
      </c>
      <c r="AR1515" s="204">
        <v>0</v>
      </c>
    </row>
    <row r="1516" spans="1:116" s="204" customFormat="1" ht="36" customHeight="1">
      <c r="A1516" s="204">
        <v>1</v>
      </c>
      <c r="B1516" s="207">
        <f>SUBTOTAL(103,$A$1504:A1516)</f>
        <v>13</v>
      </c>
      <c r="C1516" s="197" t="s">
        <v>2659</v>
      </c>
      <c r="D1516" s="199">
        <v>1990</v>
      </c>
      <c r="E1516" s="199" t="s">
        <v>263</v>
      </c>
      <c r="F1516" s="208" t="s">
        <v>312</v>
      </c>
      <c r="G1516" s="199">
        <v>7</v>
      </c>
      <c r="H1516" s="199">
        <v>4</v>
      </c>
      <c r="I1516" s="200">
        <v>9992.7000000000007</v>
      </c>
      <c r="J1516" s="200">
        <v>9992.7000000000007</v>
      </c>
      <c r="K1516" s="200">
        <v>9992.7000000000007</v>
      </c>
      <c r="L1516" s="209">
        <v>286</v>
      </c>
      <c r="M1516" s="199" t="s">
        <v>2769</v>
      </c>
      <c r="N1516" s="199" t="s">
        <v>264</v>
      </c>
      <c r="O1516" s="202" t="s">
        <v>2770</v>
      </c>
      <c r="P1516" s="203">
        <v>4058612</v>
      </c>
      <c r="Q1516" s="203">
        <v>2102400</v>
      </c>
      <c r="R1516" s="203">
        <v>0</v>
      </c>
      <c r="S1516" s="203">
        <f t="shared" si="498"/>
        <v>1956212</v>
      </c>
      <c r="T1516" s="203">
        <f t="shared" si="497"/>
        <v>406.15769511743571</v>
      </c>
      <c r="U1516" s="203">
        <f t="shared" si="499"/>
        <v>462.2278263132086</v>
      </c>
      <c r="V1516" s="210">
        <v>462.2278263132086</v>
      </c>
      <c r="W1516" s="210">
        <f t="shared" si="500"/>
        <v>462.2278263132086</v>
      </c>
      <c r="X1516" s="210">
        <f t="shared" si="501"/>
        <v>56.070131195772888</v>
      </c>
      <c r="Y1516" s="205">
        <v>0</v>
      </c>
      <c r="Z1516" s="238">
        <v>0</v>
      </c>
      <c r="AA1516" s="205">
        <v>0</v>
      </c>
      <c r="AB1516" s="205">
        <v>0</v>
      </c>
      <c r="AC1516" s="205">
        <v>0</v>
      </c>
      <c r="AD1516" s="205">
        <v>0</v>
      </c>
      <c r="AE1516" s="205">
        <v>2</v>
      </c>
      <c r="AF1516" s="211">
        <f>2309452*AE1516/I1516</f>
        <v>462.2278263132086</v>
      </c>
      <c r="AG1516" s="205">
        <v>0</v>
      </c>
      <c r="AH1516" s="205">
        <v>0</v>
      </c>
      <c r="AI1516" s="205">
        <v>0</v>
      </c>
      <c r="AJ1516" s="205">
        <v>0</v>
      </c>
      <c r="AK1516" s="205">
        <v>0</v>
      </c>
      <c r="AL1516" s="211">
        <v>0</v>
      </c>
      <c r="AM1516" s="205">
        <v>0</v>
      </c>
      <c r="AN1516" s="205">
        <v>0</v>
      </c>
      <c r="AO1516" s="211">
        <v>0</v>
      </c>
      <c r="AP1516" s="205">
        <v>0</v>
      </c>
      <c r="AQ1516" s="204">
        <v>0</v>
      </c>
      <c r="AR1516" s="204">
        <v>0</v>
      </c>
    </row>
    <row r="1517" spans="1:116" s="204" customFormat="1" ht="36" customHeight="1">
      <c r="A1517" s="204">
        <v>1</v>
      </c>
      <c r="B1517" s="207">
        <f>SUBTOTAL(103,$A$1504:A1517)</f>
        <v>14</v>
      </c>
      <c r="C1517" s="197" t="s">
        <v>513</v>
      </c>
      <c r="D1517" s="199">
        <v>1996</v>
      </c>
      <c r="E1517" s="199" t="s">
        <v>263</v>
      </c>
      <c r="F1517" s="208" t="s">
        <v>312</v>
      </c>
      <c r="G1517" s="199" t="s">
        <v>351</v>
      </c>
      <c r="H1517" s="199" t="s">
        <v>302</v>
      </c>
      <c r="I1517" s="200">
        <v>8787.9</v>
      </c>
      <c r="J1517" s="200">
        <v>6287.1</v>
      </c>
      <c r="K1517" s="200">
        <v>5664.6</v>
      </c>
      <c r="L1517" s="209">
        <v>197</v>
      </c>
      <c r="M1517" s="199" t="s">
        <v>260</v>
      </c>
      <c r="N1517" s="199" t="s">
        <v>264</v>
      </c>
      <c r="O1517" s="202" t="s">
        <v>2632</v>
      </c>
      <c r="P1517" s="203">
        <v>4380955.5999999996</v>
      </c>
      <c r="Q1517" s="203">
        <v>2130400</v>
      </c>
      <c r="R1517" s="203">
        <v>0</v>
      </c>
      <c r="S1517" s="203">
        <f t="shared" si="498"/>
        <v>2250555.5999999996</v>
      </c>
      <c r="T1517" s="203">
        <f t="shared" si="497"/>
        <v>498.52133046575403</v>
      </c>
      <c r="U1517" s="203">
        <f t="shared" si="499"/>
        <v>559.36002913096422</v>
      </c>
      <c r="V1517" s="210">
        <v>559.36002913096422</v>
      </c>
      <c r="W1517" s="210">
        <f t="shared" si="500"/>
        <v>559.36002913096422</v>
      </c>
      <c r="X1517" s="210">
        <f t="shared" si="501"/>
        <v>60.838698665210188</v>
      </c>
      <c r="Y1517" s="205">
        <v>0</v>
      </c>
      <c r="Z1517" s="238">
        <v>0</v>
      </c>
      <c r="AA1517" s="205">
        <v>0</v>
      </c>
      <c r="AB1517" s="205">
        <v>0</v>
      </c>
      <c r="AC1517" s="205">
        <v>0</v>
      </c>
      <c r="AD1517" s="205">
        <v>0</v>
      </c>
      <c r="AE1517" s="205">
        <v>2</v>
      </c>
      <c r="AF1517" s="211">
        <f>2457800*AE1517/I1517</f>
        <v>559.36002913096422</v>
      </c>
      <c r="AG1517" s="205">
        <v>0</v>
      </c>
      <c r="AH1517" s="205">
        <v>0</v>
      </c>
      <c r="AI1517" s="205">
        <v>0</v>
      </c>
      <c r="AJ1517" s="205">
        <v>0</v>
      </c>
      <c r="AK1517" s="205">
        <v>0</v>
      </c>
      <c r="AL1517" s="211">
        <v>0</v>
      </c>
      <c r="AM1517" s="205">
        <v>0</v>
      </c>
      <c r="AN1517" s="205">
        <v>0</v>
      </c>
      <c r="AO1517" s="211">
        <v>0</v>
      </c>
      <c r="AP1517" s="205">
        <v>0</v>
      </c>
      <c r="AQ1517" s="204">
        <v>0</v>
      </c>
      <c r="AR1517" s="204">
        <v>0</v>
      </c>
    </row>
    <row r="1518" spans="1:116" s="123" customFormat="1" ht="33.75" customHeight="1">
      <c r="B1518" s="197" t="s">
        <v>749</v>
      </c>
      <c r="C1518" s="228"/>
      <c r="D1518" s="199" t="s">
        <v>857</v>
      </c>
      <c r="E1518" s="199" t="s">
        <v>857</v>
      </c>
      <c r="F1518" s="202" t="s">
        <v>857</v>
      </c>
      <c r="G1518" s="199" t="s">
        <v>857</v>
      </c>
      <c r="H1518" s="199" t="s">
        <v>857</v>
      </c>
      <c r="I1518" s="200">
        <f>SUM(I1519:I1551)</f>
        <v>293012.36</v>
      </c>
      <c r="J1518" s="200">
        <f>SUM(J1519:J1551)</f>
        <v>285583.10999999993</v>
      </c>
      <c r="K1518" s="200">
        <f>SUM(K1519:K1551)</f>
        <v>225766.80000000002</v>
      </c>
      <c r="L1518" s="216">
        <f>SUM(L1519:L1551)</f>
        <v>9597</v>
      </c>
      <c r="M1518" s="199" t="s">
        <v>857</v>
      </c>
      <c r="N1518" s="199" t="s">
        <v>857</v>
      </c>
      <c r="O1518" s="237" t="s">
        <v>857</v>
      </c>
      <c r="P1518" s="200">
        <v>198564072.00000003</v>
      </c>
      <c r="Q1518" s="200">
        <f>SUM(Q1519:Q1551)</f>
        <v>119296640</v>
      </c>
      <c r="R1518" s="200">
        <f>SUM(R1519:R1551)</f>
        <v>0</v>
      </c>
      <c r="S1518" s="200">
        <f>SUM(S1519:S1551)</f>
        <v>79267432.000000015</v>
      </c>
      <c r="T1518" s="203">
        <f t="shared" si="497"/>
        <v>677.6644916958453</v>
      </c>
      <c r="U1518" s="203">
        <f>U1519</f>
        <v>894.55055004049098</v>
      </c>
      <c r="W1518" s="217"/>
      <c r="X1518" s="204"/>
      <c r="Y1518" s="205">
        <v>0</v>
      </c>
      <c r="Z1518" s="238">
        <v>0</v>
      </c>
      <c r="AA1518" s="205">
        <v>0</v>
      </c>
      <c r="AB1518" s="231">
        <v>0</v>
      </c>
      <c r="AC1518" s="231">
        <v>0</v>
      </c>
      <c r="AD1518" s="231">
        <v>0</v>
      </c>
      <c r="AE1518" s="231">
        <v>112</v>
      </c>
      <c r="AF1518" s="205">
        <v>198564072.00000003</v>
      </c>
      <c r="AG1518" s="231">
        <v>0</v>
      </c>
      <c r="AH1518" s="231">
        <v>0</v>
      </c>
      <c r="AI1518" s="231">
        <v>0</v>
      </c>
      <c r="AJ1518" s="231">
        <v>0</v>
      </c>
      <c r="AK1518" s="231">
        <v>0</v>
      </c>
      <c r="AL1518" s="231">
        <v>0</v>
      </c>
      <c r="AM1518" s="231">
        <v>0</v>
      </c>
      <c r="AN1518" s="231">
        <v>0</v>
      </c>
      <c r="AO1518" s="231">
        <v>0</v>
      </c>
      <c r="AP1518" s="231">
        <v>0</v>
      </c>
      <c r="AQ1518" s="123">
        <v>0</v>
      </c>
      <c r="AR1518" s="123">
        <v>0</v>
      </c>
      <c r="AT1518" s="233"/>
      <c r="AU1518" s="233"/>
      <c r="AV1518" s="204"/>
      <c r="BS1518" s="234"/>
      <c r="CV1518" s="235"/>
      <c r="DL1518" s="236"/>
    </row>
    <row r="1519" spans="1:116" s="204" customFormat="1" ht="36" customHeight="1">
      <c r="A1519" s="204">
        <v>1</v>
      </c>
      <c r="B1519" s="207">
        <f>SUBTOTAL(103,$A$1504:A1519)</f>
        <v>15</v>
      </c>
      <c r="C1519" s="197" t="s">
        <v>753</v>
      </c>
      <c r="D1519" s="199">
        <v>1991</v>
      </c>
      <c r="E1519" s="199" t="s">
        <v>263</v>
      </c>
      <c r="F1519" s="208" t="s">
        <v>312</v>
      </c>
      <c r="G1519" s="199">
        <v>9</v>
      </c>
      <c r="H1519" s="199" t="s">
        <v>302</v>
      </c>
      <c r="I1519" s="200">
        <v>10990.1</v>
      </c>
      <c r="J1519" s="200">
        <v>7793.3</v>
      </c>
      <c r="K1519" s="200">
        <v>7793.3</v>
      </c>
      <c r="L1519" s="209">
        <v>318</v>
      </c>
      <c r="M1519" s="199" t="s">
        <v>260</v>
      </c>
      <c r="N1519" s="199" t="s">
        <v>264</v>
      </c>
      <c r="O1519" s="202" t="s">
        <v>774</v>
      </c>
      <c r="P1519" s="203">
        <v>7623859.2000000002</v>
      </c>
      <c r="Q1519" s="203">
        <v>4320320</v>
      </c>
      <c r="R1519" s="203">
        <v>0</v>
      </c>
      <c r="S1519" s="203">
        <f t="shared" ref="S1519:S1551" si="504">P1519-Q1519-R1519</f>
        <v>3303539.2</v>
      </c>
      <c r="T1519" s="203">
        <f>P1519/I1519</f>
        <v>693.70244128806837</v>
      </c>
      <c r="U1519" s="203">
        <f t="shared" ref="U1519:U1551" si="505">V1519</f>
        <v>894.55055004049098</v>
      </c>
      <c r="V1519" s="210">
        <v>894.55055004049098</v>
      </c>
      <c r="W1519" s="210">
        <f t="shared" ref="W1519:W1551" si="506">Y1519+Z1519+AA1519+AB1519+AC1519+AF1519+AH1519+AJ1519+AL1519+AN1519+AO1519+AP1519+AQ1519+AR1519</f>
        <v>894.55055004049098</v>
      </c>
      <c r="X1519" s="210">
        <f t="shared" ref="X1519:X1551" si="507">U1519-T1519</f>
        <v>200.8481087524226</v>
      </c>
      <c r="Y1519" s="205">
        <v>0</v>
      </c>
      <c r="Z1519" s="238">
        <v>0</v>
      </c>
      <c r="AA1519" s="205">
        <v>0</v>
      </c>
      <c r="AB1519" s="205">
        <v>0</v>
      </c>
      <c r="AC1519" s="205">
        <v>0</v>
      </c>
      <c r="AD1519" s="205">
        <v>0</v>
      </c>
      <c r="AE1519" s="205">
        <v>4</v>
      </c>
      <c r="AF1519" s="211">
        <f t="shared" ref="AF1519:AF1551" si="508">2457800*AE1519/I1519</f>
        <v>894.55055004049098</v>
      </c>
      <c r="AG1519" s="205">
        <v>0</v>
      </c>
      <c r="AH1519" s="205">
        <v>0</v>
      </c>
      <c r="AI1519" s="205">
        <v>0</v>
      </c>
      <c r="AJ1519" s="205">
        <v>0</v>
      </c>
      <c r="AK1519" s="205">
        <v>0</v>
      </c>
      <c r="AL1519" s="211">
        <v>0</v>
      </c>
      <c r="AM1519" s="205">
        <v>0</v>
      </c>
      <c r="AN1519" s="205">
        <v>0</v>
      </c>
      <c r="AO1519" s="211">
        <v>0</v>
      </c>
      <c r="AP1519" s="205">
        <v>0</v>
      </c>
      <c r="AQ1519" s="204">
        <v>0</v>
      </c>
      <c r="AR1519" s="204">
        <v>0</v>
      </c>
    </row>
    <row r="1520" spans="1:116" s="204" customFormat="1" ht="36" customHeight="1">
      <c r="A1520" s="204">
        <v>1</v>
      </c>
      <c r="B1520" s="207">
        <f>SUBTOTAL(103,$A$1504:A1520)</f>
        <v>16</v>
      </c>
      <c r="C1520" s="197" t="s">
        <v>1860</v>
      </c>
      <c r="D1520" s="199">
        <v>1989</v>
      </c>
      <c r="E1520" s="199" t="s">
        <v>263</v>
      </c>
      <c r="F1520" s="208" t="s">
        <v>312</v>
      </c>
      <c r="G1520" s="199">
        <v>9</v>
      </c>
      <c r="H1520" s="199" t="s">
        <v>297</v>
      </c>
      <c r="I1520" s="200">
        <v>4406.3999999999996</v>
      </c>
      <c r="J1520" s="200">
        <v>3895.4</v>
      </c>
      <c r="K1520" s="200">
        <v>3895.4</v>
      </c>
      <c r="L1520" s="209">
        <v>125</v>
      </c>
      <c r="M1520" s="199" t="s">
        <v>260</v>
      </c>
      <c r="N1520" s="199" t="s">
        <v>264</v>
      </c>
      <c r="O1520" s="202" t="s">
        <v>768</v>
      </c>
      <c r="P1520" s="203">
        <v>3354996</v>
      </c>
      <c r="Q1520" s="203">
        <v>2358400</v>
      </c>
      <c r="R1520" s="203">
        <v>0</v>
      </c>
      <c r="S1520" s="203">
        <f t="shared" si="504"/>
        <v>996596</v>
      </c>
      <c r="T1520" s="203">
        <f>P1520/I1520</f>
        <v>761.39161220043582</v>
      </c>
      <c r="U1520" s="203">
        <f t="shared" si="505"/>
        <v>1115.559186637618</v>
      </c>
      <c r="V1520" s="210">
        <v>1115.559186637618</v>
      </c>
      <c r="W1520" s="210">
        <f t="shared" si="506"/>
        <v>1115.559186637618</v>
      </c>
      <c r="X1520" s="210">
        <f t="shared" si="507"/>
        <v>354.16757443718222</v>
      </c>
      <c r="Y1520" s="205">
        <v>0</v>
      </c>
      <c r="Z1520" s="238">
        <v>0</v>
      </c>
      <c r="AA1520" s="205">
        <v>0</v>
      </c>
      <c r="AB1520" s="205">
        <v>0</v>
      </c>
      <c r="AC1520" s="205">
        <v>0</v>
      </c>
      <c r="AD1520" s="205">
        <v>0</v>
      </c>
      <c r="AE1520" s="205">
        <v>2</v>
      </c>
      <c r="AF1520" s="211">
        <f t="shared" si="508"/>
        <v>1115.559186637618</v>
      </c>
      <c r="AG1520" s="205">
        <v>0</v>
      </c>
      <c r="AH1520" s="205">
        <v>0</v>
      </c>
      <c r="AI1520" s="205">
        <v>0</v>
      </c>
      <c r="AJ1520" s="205">
        <v>0</v>
      </c>
      <c r="AK1520" s="205">
        <v>0</v>
      </c>
      <c r="AL1520" s="211">
        <v>0</v>
      </c>
      <c r="AM1520" s="205">
        <v>0</v>
      </c>
      <c r="AN1520" s="205">
        <v>0</v>
      </c>
      <c r="AO1520" s="211">
        <v>0</v>
      </c>
      <c r="AP1520" s="205">
        <v>0</v>
      </c>
      <c r="AQ1520" s="204">
        <v>0</v>
      </c>
      <c r="AR1520" s="204">
        <v>0</v>
      </c>
    </row>
    <row r="1521" spans="1:44" s="204" customFormat="1" ht="36" customHeight="1">
      <c r="A1521" s="204">
        <v>1</v>
      </c>
      <c r="B1521" s="207">
        <f>SUBTOTAL(103,$A$1504:A1521)</f>
        <v>17</v>
      </c>
      <c r="C1521" s="197" t="s">
        <v>1859</v>
      </c>
      <c r="D1521" s="199">
        <v>1995</v>
      </c>
      <c r="E1521" s="199" t="s">
        <v>263</v>
      </c>
      <c r="F1521" s="208" t="s">
        <v>312</v>
      </c>
      <c r="G1521" s="199">
        <v>9</v>
      </c>
      <c r="H1521" s="199" t="s">
        <v>297</v>
      </c>
      <c r="I1521" s="200">
        <v>5022.6000000000004</v>
      </c>
      <c r="J1521" s="200">
        <v>3902.5</v>
      </c>
      <c r="K1521" s="200">
        <v>3902.5</v>
      </c>
      <c r="L1521" s="209">
        <v>111</v>
      </c>
      <c r="M1521" s="199" t="s">
        <v>260</v>
      </c>
      <c r="N1521" s="199" t="s">
        <v>264</v>
      </c>
      <c r="O1521" s="202" t="s">
        <v>1618</v>
      </c>
      <c r="P1521" s="203">
        <v>3358180.8</v>
      </c>
      <c r="Q1521" s="203">
        <v>2358400</v>
      </c>
      <c r="R1521" s="203">
        <v>0</v>
      </c>
      <c r="S1521" s="203">
        <f t="shared" si="504"/>
        <v>999780.79999999981</v>
      </c>
      <c r="T1521" s="203">
        <f>P1521/I1521</f>
        <v>668.61402460876832</v>
      </c>
      <c r="U1521" s="203">
        <f t="shared" si="505"/>
        <v>978.69629275673947</v>
      </c>
      <c r="V1521" s="210">
        <v>978.69629275673947</v>
      </c>
      <c r="W1521" s="210">
        <f t="shared" si="506"/>
        <v>978.69629275673947</v>
      </c>
      <c r="X1521" s="210">
        <f t="shared" si="507"/>
        <v>310.08226814797115</v>
      </c>
      <c r="Y1521" s="205">
        <v>0</v>
      </c>
      <c r="Z1521" s="238">
        <v>0</v>
      </c>
      <c r="AA1521" s="205">
        <v>0</v>
      </c>
      <c r="AB1521" s="205">
        <v>0</v>
      </c>
      <c r="AC1521" s="205">
        <v>0</v>
      </c>
      <c r="AD1521" s="205">
        <v>0</v>
      </c>
      <c r="AE1521" s="205">
        <v>2</v>
      </c>
      <c r="AF1521" s="211">
        <f t="shared" si="508"/>
        <v>978.69629275673947</v>
      </c>
      <c r="AG1521" s="205">
        <v>0</v>
      </c>
      <c r="AH1521" s="205">
        <v>0</v>
      </c>
      <c r="AI1521" s="205">
        <v>0</v>
      </c>
      <c r="AJ1521" s="205">
        <v>0</v>
      </c>
      <c r="AK1521" s="205">
        <v>0</v>
      </c>
      <c r="AL1521" s="211">
        <v>0</v>
      </c>
      <c r="AM1521" s="205">
        <v>0</v>
      </c>
      <c r="AN1521" s="205">
        <v>0</v>
      </c>
      <c r="AO1521" s="211">
        <v>0</v>
      </c>
      <c r="AP1521" s="205">
        <v>0</v>
      </c>
      <c r="AQ1521" s="204">
        <v>0</v>
      </c>
      <c r="AR1521" s="204">
        <v>0</v>
      </c>
    </row>
    <row r="1522" spans="1:44" s="204" customFormat="1" ht="36" customHeight="1">
      <c r="A1522" s="204">
        <v>1</v>
      </c>
      <c r="B1522" s="207">
        <f>SUBTOTAL(103,$A$1504:A1522)</f>
        <v>18</v>
      </c>
      <c r="C1522" s="197" t="s">
        <v>2551</v>
      </c>
      <c r="D1522" s="199">
        <v>1994</v>
      </c>
      <c r="E1522" s="199" t="s">
        <v>263</v>
      </c>
      <c r="F1522" s="208" t="s">
        <v>312</v>
      </c>
      <c r="G1522" s="199" t="s">
        <v>351</v>
      </c>
      <c r="H1522" s="199" t="s">
        <v>306</v>
      </c>
      <c r="I1522" s="200">
        <v>7509.8</v>
      </c>
      <c r="J1522" s="200">
        <v>7509.8</v>
      </c>
      <c r="K1522" s="200">
        <v>5873.7</v>
      </c>
      <c r="L1522" s="209">
        <v>220</v>
      </c>
      <c r="M1522" s="199" t="s">
        <v>260</v>
      </c>
      <c r="N1522" s="199" t="s">
        <v>264</v>
      </c>
      <c r="O1522" s="202" t="s">
        <v>2359</v>
      </c>
      <c r="P1522" s="203">
        <v>5234436</v>
      </c>
      <c r="Q1522" s="203">
        <v>3159120</v>
      </c>
      <c r="R1522" s="203">
        <v>0</v>
      </c>
      <c r="S1522" s="203">
        <f t="shared" si="504"/>
        <v>2075316</v>
      </c>
      <c r="T1522" s="203">
        <f t="shared" si="497"/>
        <v>697.01403499427408</v>
      </c>
      <c r="U1522" s="203">
        <f t="shared" si="505"/>
        <v>981.83706623345495</v>
      </c>
      <c r="V1522" s="210">
        <v>981.83706623345495</v>
      </c>
      <c r="W1522" s="210">
        <f t="shared" si="506"/>
        <v>981.83706623345495</v>
      </c>
      <c r="X1522" s="210">
        <f t="shared" si="507"/>
        <v>284.82303123918086</v>
      </c>
      <c r="Y1522" s="205">
        <v>0</v>
      </c>
      <c r="Z1522" s="238">
        <v>0</v>
      </c>
      <c r="AA1522" s="205">
        <v>0</v>
      </c>
      <c r="AB1522" s="205">
        <v>0</v>
      </c>
      <c r="AC1522" s="205">
        <v>0</v>
      </c>
      <c r="AD1522" s="205">
        <v>0</v>
      </c>
      <c r="AE1522" s="205">
        <v>3</v>
      </c>
      <c r="AF1522" s="211">
        <f t="shared" si="508"/>
        <v>981.83706623345495</v>
      </c>
      <c r="AG1522" s="205">
        <v>0</v>
      </c>
      <c r="AH1522" s="205">
        <v>0</v>
      </c>
      <c r="AI1522" s="205">
        <v>0</v>
      </c>
      <c r="AJ1522" s="205">
        <v>0</v>
      </c>
      <c r="AK1522" s="205">
        <v>0</v>
      </c>
      <c r="AL1522" s="211">
        <v>0</v>
      </c>
      <c r="AM1522" s="205">
        <v>0</v>
      </c>
      <c r="AN1522" s="205">
        <v>0</v>
      </c>
      <c r="AO1522" s="211">
        <v>0</v>
      </c>
      <c r="AP1522" s="205">
        <v>0</v>
      </c>
      <c r="AQ1522" s="204">
        <v>0</v>
      </c>
      <c r="AR1522" s="204">
        <v>0</v>
      </c>
    </row>
    <row r="1523" spans="1:44" s="204" customFormat="1" ht="36" customHeight="1">
      <c r="A1523" s="204">
        <v>1</v>
      </c>
      <c r="B1523" s="207">
        <f>SUBTOTAL(103,$A$1504:A1523)</f>
        <v>19</v>
      </c>
      <c r="C1523" s="197" t="s">
        <v>2552</v>
      </c>
      <c r="D1523" s="199">
        <v>1995</v>
      </c>
      <c r="E1523" s="199" t="s">
        <v>263</v>
      </c>
      <c r="F1523" s="208" t="s">
        <v>312</v>
      </c>
      <c r="G1523" s="199" t="s">
        <v>351</v>
      </c>
      <c r="H1523" s="199" t="s">
        <v>297</v>
      </c>
      <c r="I1523" s="200">
        <v>4981.6000000000004</v>
      </c>
      <c r="J1523" s="200">
        <v>4981.6000000000004</v>
      </c>
      <c r="K1523" s="200">
        <v>3855.3</v>
      </c>
      <c r="L1523" s="209">
        <v>151</v>
      </c>
      <c r="M1523" s="199" t="s">
        <v>260</v>
      </c>
      <c r="N1523" s="199" t="s">
        <v>264</v>
      </c>
      <c r="O1523" s="202" t="s">
        <v>2359</v>
      </c>
      <c r="P1523" s="203">
        <v>3480376.8</v>
      </c>
      <c r="Q1523" s="203">
        <v>2106080</v>
      </c>
      <c r="R1523" s="203">
        <v>0</v>
      </c>
      <c r="S1523" s="203">
        <f t="shared" si="504"/>
        <v>1374296.7999999998</v>
      </c>
      <c r="T1523" s="203">
        <f t="shared" si="497"/>
        <v>698.64637867351848</v>
      </c>
      <c r="U1523" s="203">
        <f t="shared" si="505"/>
        <v>986.7512445800545</v>
      </c>
      <c r="V1523" s="210">
        <v>986.7512445800545</v>
      </c>
      <c r="W1523" s="210">
        <f t="shared" si="506"/>
        <v>986.7512445800545</v>
      </c>
      <c r="X1523" s="210">
        <f t="shared" si="507"/>
        <v>288.10486590653602</v>
      </c>
      <c r="Y1523" s="205">
        <v>0</v>
      </c>
      <c r="Z1523" s="238">
        <v>0</v>
      </c>
      <c r="AA1523" s="205">
        <v>0</v>
      </c>
      <c r="AB1523" s="205">
        <v>0</v>
      </c>
      <c r="AC1523" s="205">
        <v>0</v>
      </c>
      <c r="AD1523" s="205">
        <v>0</v>
      </c>
      <c r="AE1523" s="205">
        <v>2</v>
      </c>
      <c r="AF1523" s="211">
        <f t="shared" si="508"/>
        <v>986.7512445800545</v>
      </c>
      <c r="AG1523" s="205">
        <v>0</v>
      </c>
      <c r="AH1523" s="205">
        <v>0</v>
      </c>
      <c r="AI1523" s="205">
        <v>0</v>
      </c>
      <c r="AJ1523" s="205">
        <v>0</v>
      </c>
      <c r="AK1523" s="205">
        <v>0</v>
      </c>
      <c r="AL1523" s="211">
        <v>0</v>
      </c>
      <c r="AM1523" s="205">
        <v>0</v>
      </c>
      <c r="AN1523" s="205">
        <v>0</v>
      </c>
      <c r="AO1523" s="211">
        <v>0</v>
      </c>
      <c r="AP1523" s="205">
        <v>0</v>
      </c>
      <c r="AQ1523" s="204">
        <v>0</v>
      </c>
      <c r="AR1523" s="204">
        <v>0</v>
      </c>
    </row>
    <row r="1524" spans="1:44" s="204" customFormat="1" ht="36" customHeight="1">
      <c r="A1524" s="204">
        <v>1</v>
      </c>
      <c r="B1524" s="207">
        <f>SUBTOTAL(103,$A$1504:A1524)</f>
        <v>20</v>
      </c>
      <c r="C1524" s="197" t="s">
        <v>2553</v>
      </c>
      <c r="D1524" s="199">
        <v>1994</v>
      </c>
      <c r="E1524" s="199" t="s">
        <v>263</v>
      </c>
      <c r="F1524" s="208" t="s">
        <v>312</v>
      </c>
      <c r="G1524" s="199" t="s">
        <v>351</v>
      </c>
      <c r="H1524" s="199" t="s">
        <v>297</v>
      </c>
      <c r="I1524" s="200">
        <v>4945.1000000000004</v>
      </c>
      <c r="J1524" s="200">
        <v>4945.1000000000004</v>
      </c>
      <c r="K1524" s="200">
        <v>3847</v>
      </c>
      <c r="L1524" s="209">
        <v>160</v>
      </c>
      <c r="M1524" s="199" t="s">
        <v>260</v>
      </c>
      <c r="N1524" s="199" t="s">
        <v>264</v>
      </c>
      <c r="O1524" s="202" t="s">
        <v>2359</v>
      </c>
      <c r="P1524" s="203">
        <v>3480381.6</v>
      </c>
      <c r="Q1524" s="203">
        <v>2106080</v>
      </c>
      <c r="R1524" s="203">
        <v>0</v>
      </c>
      <c r="S1524" s="203">
        <f t="shared" si="504"/>
        <v>1374301.6</v>
      </c>
      <c r="T1524" s="203">
        <f t="shared" si="497"/>
        <v>703.80408889607895</v>
      </c>
      <c r="U1524" s="203">
        <f t="shared" si="505"/>
        <v>994.03449879678863</v>
      </c>
      <c r="V1524" s="210">
        <v>994.03449879678863</v>
      </c>
      <c r="W1524" s="210">
        <f t="shared" si="506"/>
        <v>994.03449879678863</v>
      </c>
      <c r="X1524" s="210">
        <f t="shared" si="507"/>
        <v>290.23040990070967</v>
      </c>
      <c r="Y1524" s="205">
        <v>0</v>
      </c>
      <c r="Z1524" s="238">
        <v>0</v>
      </c>
      <c r="AA1524" s="205">
        <v>0</v>
      </c>
      <c r="AB1524" s="205">
        <v>0</v>
      </c>
      <c r="AC1524" s="205">
        <v>0</v>
      </c>
      <c r="AD1524" s="205">
        <v>0</v>
      </c>
      <c r="AE1524" s="205">
        <v>2</v>
      </c>
      <c r="AF1524" s="211">
        <f t="shared" si="508"/>
        <v>994.03449879678863</v>
      </c>
      <c r="AG1524" s="205">
        <v>0</v>
      </c>
      <c r="AH1524" s="205">
        <v>0</v>
      </c>
      <c r="AI1524" s="205">
        <v>0</v>
      </c>
      <c r="AJ1524" s="205">
        <v>0</v>
      </c>
      <c r="AK1524" s="205">
        <v>0</v>
      </c>
      <c r="AL1524" s="211">
        <v>0</v>
      </c>
      <c r="AM1524" s="205">
        <v>0</v>
      </c>
      <c r="AN1524" s="205">
        <v>0</v>
      </c>
      <c r="AO1524" s="211">
        <v>0</v>
      </c>
      <c r="AP1524" s="205">
        <v>0</v>
      </c>
      <c r="AQ1524" s="204">
        <v>0</v>
      </c>
      <c r="AR1524" s="204">
        <v>0</v>
      </c>
    </row>
    <row r="1525" spans="1:44" s="204" customFormat="1" ht="36" customHeight="1">
      <c r="A1525" s="204">
        <v>1</v>
      </c>
      <c r="B1525" s="207">
        <f>SUBTOTAL(103,$A$1504:A1525)</f>
        <v>21</v>
      </c>
      <c r="C1525" s="197" t="s">
        <v>2554</v>
      </c>
      <c r="D1525" s="199">
        <v>1989</v>
      </c>
      <c r="E1525" s="199" t="s">
        <v>263</v>
      </c>
      <c r="F1525" s="208" t="s">
        <v>312</v>
      </c>
      <c r="G1525" s="199" t="s">
        <v>351</v>
      </c>
      <c r="H1525" s="199">
        <v>12</v>
      </c>
      <c r="I1525" s="200">
        <v>33058.300000000003</v>
      </c>
      <c r="J1525" s="200">
        <v>32003.25</v>
      </c>
      <c r="K1525" s="200">
        <v>22816.2</v>
      </c>
      <c r="L1525" s="209">
        <v>977</v>
      </c>
      <c r="M1525" s="199" t="s">
        <v>260</v>
      </c>
      <c r="N1525" s="199" t="s">
        <v>264</v>
      </c>
      <c r="O1525" s="202" t="s">
        <v>2597</v>
      </c>
      <c r="P1525" s="203">
        <v>15799612.800000001</v>
      </c>
      <c r="Q1525" s="203">
        <v>9509680</v>
      </c>
      <c r="R1525" s="203">
        <v>0</v>
      </c>
      <c r="S1525" s="203">
        <f t="shared" si="504"/>
        <v>6289932.8000000007</v>
      </c>
      <c r="T1525" s="203">
        <f t="shared" si="497"/>
        <v>477.9317992758248</v>
      </c>
      <c r="U1525" s="203">
        <f t="shared" si="505"/>
        <v>669.12696660142831</v>
      </c>
      <c r="V1525" s="210">
        <v>669.12696660142831</v>
      </c>
      <c r="W1525" s="210">
        <f t="shared" si="506"/>
        <v>669.12696660142831</v>
      </c>
      <c r="X1525" s="210">
        <f t="shared" si="507"/>
        <v>191.19516732560351</v>
      </c>
      <c r="Y1525" s="205">
        <v>0</v>
      </c>
      <c r="Z1525" s="238">
        <v>0</v>
      </c>
      <c r="AA1525" s="205">
        <v>0</v>
      </c>
      <c r="AB1525" s="205">
        <v>0</v>
      </c>
      <c r="AC1525" s="205">
        <v>0</v>
      </c>
      <c r="AD1525" s="205">
        <v>0</v>
      </c>
      <c r="AE1525" s="205">
        <v>9</v>
      </c>
      <c r="AF1525" s="211">
        <f t="shared" si="508"/>
        <v>669.12696660142831</v>
      </c>
      <c r="AG1525" s="205">
        <v>0</v>
      </c>
      <c r="AH1525" s="205">
        <v>0</v>
      </c>
      <c r="AI1525" s="205">
        <v>0</v>
      </c>
      <c r="AJ1525" s="205">
        <v>0</v>
      </c>
      <c r="AK1525" s="205">
        <v>0</v>
      </c>
      <c r="AL1525" s="211">
        <v>0</v>
      </c>
      <c r="AM1525" s="205">
        <v>0</v>
      </c>
      <c r="AN1525" s="205">
        <v>0</v>
      </c>
      <c r="AO1525" s="211">
        <v>0</v>
      </c>
      <c r="AP1525" s="205">
        <v>0</v>
      </c>
      <c r="AQ1525" s="204">
        <v>0</v>
      </c>
      <c r="AR1525" s="204">
        <v>0</v>
      </c>
    </row>
    <row r="1526" spans="1:44" s="204" customFormat="1" ht="36" customHeight="1">
      <c r="A1526" s="204">
        <v>1</v>
      </c>
      <c r="B1526" s="207">
        <f>SUBTOTAL(103,$A$1504:A1526)</f>
        <v>22</v>
      </c>
      <c r="C1526" s="197" t="s">
        <v>2555</v>
      </c>
      <c r="D1526" s="199">
        <v>1991</v>
      </c>
      <c r="E1526" s="199" t="s">
        <v>263</v>
      </c>
      <c r="F1526" s="208" t="s">
        <v>312</v>
      </c>
      <c r="G1526" s="199" t="s">
        <v>351</v>
      </c>
      <c r="H1526" s="199" t="s">
        <v>306</v>
      </c>
      <c r="I1526" s="200">
        <v>7550.6</v>
      </c>
      <c r="J1526" s="200">
        <v>7550.6</v>
      </c>
      <c r="K1526" s="200">
        <v>5871.8</v>
      </c>
      <c r="L1526" s="209">
        <v>256</v>
      </c>
      <c r="M1526" s="199" t="s">
        <v>260</v>
      </c>
      <c r="N1526" s="199" t="s">
        <v>264</v>
      </c>
      <c r="O1526" s="202" t="s">
        <v>2359</v>
      </c>
      <c r="P1526" s="203">
        <v>5236848</v>
      </c>
      <c r="Q1526" s="203">
        <v>3159120</v>
      </c>
      <c r="R1526" s="203">
        <v>0</v>
      </c>
      <c r="S1526" s="203">
        <f t="shared" si="504"/>
        <v>2077728</v>
      </c>
      <c r="T1526" s="203">
        <f t="shared" si="497"/>
        <v>693.56713373771618</v>
      </c>
      <c r="U1526" s="203">
        <f t="shared" si="505"/>
        <v>976.53166635764046</v>
      </c>
      <c r="V1526" s="210">
        <v>976.53166635764046</v>
      </c>
      <c r="W1526" s="210">
        <f t="shared" si="506"/>
        <v>976.53166635764046</v>
      </c>
      <c r="X1526" s="210">
        <f t="shared" si="507"/>
        <v>282.96453261992428</v>
      </c>
      <c r="Y1526" s="205">
        <v>0</v>
      </c>
      <c r="Z1526" s="238">
        <v>0</v>
      </c>
      <c r="AA1526" s="205">
        <v>0</v>
      </c>
      <c r="AB1526" s="205">
        <v>0</v>
      </c>
      <c r="AC1526" s="205">
        <v>0</v>
      </c>
      <c r="AD1526" s="205">
        <v>0</v>
      </c>
      <c r="AE1526" s="205">
        <v>3</v>
      </c>
      <c r="AF1526" s="211">
        <f t="shared" si="508"/>
        <v>976.53166635764046</v>
      </c>
      <c r="AG1526" s="205">
        <v>0</v>
      </c>
      <c r="AH1526" s="205">
        <v>0</v>
      </c>
      <c r="AI1526" s="205">
        <v>0</v>
      </c>
      <c r="AJ1526" s="205">
        <v>0</v>
      </c>
      <c r="AK1526" s="205">
        <v>0</v>
      </c>
      <c r="AL1526" s="211">
        <v>0</v>
      </c>
      <c r="AM1526" s="205">
        <v>0</v>
      </c>
      <c r="AN1526" s="205">
        <v>0</v>
      </c>
      <c r="AO1526" s="211">
        <v>0</v>
      </c>
      <c r="AP1526" s="205">
        <v>0</v>
      </c>
      <c r="AQ1526" s="204">
        <v>0</v>
      </c>
      <c r="AR1526" s="204">
        <v>0</v>
      </c>
    </row>
    <row r="1527" spans="1:44" s="204" customFormat="1" ht="36" customHeight="1">
      <c r="A1527" s="204">
        <v>1</v>
      </c>
      <c r="B1527" s="207">
        <f>SUBTOTAL(103,$A$1504:A1527)</f>
        <v>23</v>
      </c>
      <c r="C1527" s="197" t="s">
        <v>2556</v>
      </c>
      <c r="D1527" s="199">
        <v>1984</v>
      </c>
      <c r="E1527" s="199" t="s">
        <v>263</v>
      </c>
      <c r="F1527" s="208" t="s">
        <v>312</v>
      </c>
      <c r="G1527" s="199" t="s">
        <v>351</v>
      </c>
      <c r="H1527" s="199" t="s">
        <v>306</v>
      </c>
      <c r="I1527" s="200">
        <v>8008.7</v>
      </c>
      <c r="J1527" s="200">
        <v>8008.3</v>
      </c>
      <c r="K1527" s="200">
        <v>6267.8</v>
      </c>
      <c r="L1527" s="209">
        <v>237</v>
      </c>
      <c r="M1527" s="199" t="s">
        <v>260</v>
      </c>
      <c r="N1527" s="199" t="s">
        <v>264</v>
      </c>
      <c r="O1527" s="202" t="s">
        <v>2359</v>
      </c>
      <c r="P1527" s="203">
        <v>5372874</v>
      </c>
      <c r="Q1527" s="203">
        <v>3207600</v>
      </c>
      <c r="R1527" s="203">
        <v>0</v>
      </c>
      <c r="S1527" s="203">
        <f t="shared" si="504"/>
        <v>2165274</v>
      </c>
      <c r="T1527" s="203">
        <f t="shared" si="497"/>
        <v>670.87966836065777</v>
      </c>
      <c r="U1527" s="203">
        <f t="shared" si="505"/>
        <v>920.67376727808505</v>
      </c>
      <c r="V1527" s="210">
        <v>920.67376727808505</v>
      </c>
      <c r="W1527" s="210">
        <f t="shared" si="506"/>
        <v>920.67376727808505</v>
      </c>
      <c r="X1527" s="210">
        <f t="shared" si="507"/>
        <v>249.79409891742728</v>
      </c>
      <c r="Y1527" s="205">
        <v>0</v>
      </c>
      <c r="Z1527" s="238">
        <v>0</v>
      </c>
      <c r="AA1527" s="205">
        <v>0</v>
      </c>
      <c r="AB1527" s="205">
        <v>0</v>
      </c>
      <c r="AC1527" s="205">
        <v>0</v>
      </c>
      <c r="AD1527" s="205">
        <v>0</v>
      </c>
      <c r="AE1527" s="205">
        <v>3</v>
      </c>
      <c r="AF1527" s="211">
        <f t="shared" si="508"/>
        <v>920.67376727808505</v>
      </c>
      <c r="AG1527" s="205">
        <v>0</v>
      </c>
      <c r="AH1527" s="205">
        <v>0</v>
      </c>
      <c r="AI1527" s="205">
        <v>0</v>
      </c>
      <c r="AJ1527" s="205">
        <v>0</v>
      </c>
      <c r="AK1527" s="205">
        <v>0</v>
      </c>
      <c r="AL1527" s="211">
        <v>0</v>
      </c>
      <c r="AM1527" s="205">
        <v>0</v>
      </c>
      <c r="AN1527" s="205">
        <v>0</v>
      </c>
      <c r="AO1527" s="211">
        <v>0</v>
      </c>
      <c r="AP1527" s="205">
        <v>0</v>
      </c>
      <c r="AQ1527" s="204">
        <v>0</v>
      </c>
      <c r="AR1527" s="204">
        <v>0</v>
      </c>
    </row>
    <row r="1528" spans="1:44" s="204" customFormat="1" ht="36" customHeight="1">
      <c r="A1528" s="204">
        <v>1</v>
      </c>
      <c r="B1528" s="207">
        <f>SUBTOTAL(103,$A$1504:A1528)</f>
        <v>24</v>
      </c>
      <c r="C1528" s="197" t="s">
        <v>2557</v>
      </c>
      <c r="D1528" s="199">
        <v>1983</v>
      </c>
      <c r="E1528" s="199" t="s">
        <v>263</v>
      </c>
      <c r="F1528" s="208" t="s">
        <v>312</v>
      </c>
      <c r="G1528" s="199" t="s">
        <v>351</v>
      </c>
      <c r="H1528" s="199" t="s">
        <v>302</v>
      </c>
      <c r="I1528" s="200">
        <v>9628.9</v>
      </c>
      <c r="J1528" s="200">
        <v>9628.9</v>
      </c>
      <c r="K1528" s="200">
        <v>7113.7</v>
      </c>
      <c r="L1528" s="209">
        <v>330</v>
      </c>
      <c r="M1528" s="199" t="s">
        <v>260</v>
      </c>
      <c r="N1528" s="199" t="s">
        <v>264</v>
      </c>
      <c r="O1528" s="202" t="s">
        <v>2601</v>
      </c>
      <c r="P1528" s="203">
        <v>5421124.8000000007</v>
      </c>
      <c r="Q1528" s="203">
        <v>3207600</v>
      </c>
      <c r="R1528" s="203">
        <v>0</v>
      </c>
      <c r="S1528" s="203">
        <f t="shared" si="504"/>
        <v>2213524.8000000007</v>
      </c>
      <c r="T1528" s="203">
        <f t="shared" si="497"/>
        <v>563.00561850263284</v>
      </c>
      <c r="U1528" s="203">
        <f t="shared" si="505"/>
        <v>765.75725160714103</v>
      </c>
      <c r="V1528" s="210">
        <v>765.75725160714103</v>
      </c>
      <c r="W1528" s="210">
        <f t="shared" si="506"/>
        <v>765.75725160714103</v>
      </c>
      <c r="X1528" s="210">
        <f t="shared" si="507"/>
        <v>202.75163310450819</v>
      </c>
      <c r="Y1528" s="205">
        <v>0</v>
      </c>
      <c r="Z1528" s="238">
        <v>0</v>
      </c>
      <c r="AA1528" s="205">
        <v>0</v>
      </c>
      <c r="AB1528" s="205">
        <v>0</v>
      </c>
      <c r="AC1528" s="205">
        <v>0</v>
      </c>
      <c r="AD1528" s="205">
        <v>0</v>
      </c>
      <c r="AE1528" s="205">
        <v>3</v>
      </c>
      <c r="AF1528" s="211">
        <f t="shared" si="508"/>
        <v>765.75725160714103</v>
      </c>
      <c r="AG1528" s="205">
        <v>0</v>
      </c>
      <c r="AH1528" s="205">
        <v>0</v>
      </c>
      <c r="AI1528" s="205">
        <v>0</v>
      </c>
      <c r="AJ1528" s="205">
        <v>0</v>
      </c>
      <c r="AK1528" s="205">
        <v>0</v>
      </c>
      <c r="AL1528" s="211">
        <v>0</v>
      </c>
      <c r="AM1528" s="205">
        <v>0</v>
      </c>
      <c r="AN1528" s="205">
        <v>0</v>
      </c>
      <c r="AO1528" s="211">
        <v>0</v>
      </c>
      <c r="AP1528" s="205">
        <v>0</v>
      </c>
      <c r="AQ1528" s="204">
        <v>0</v>
      </c>
      <c r="AR1528" s="204">
        <v>0</v>
      </c>
    </row>
    <row r="1529" spans="1:44" s="204" customFormat="1" ht="36" customHeight="1">
      <c r="A1529" s="204">
        <v>1</v>
      </c>
      <c r="B1529" s="207">
        <f>SUBTOTAL(103,$A$1504:A1529)</f>
        <v>25</v>
      </c>
      <c r="C1529" s="197" t="s">
        <v>2558</v>
      </c>
      <c r="D1529" s="199">
        <v>1982</v>
      </c>
      <c r="E1529" s="199" t="s">
        <v>263</v>
      </c>
      <c r="F1529" s="208" t="s">
        <v>312</v>
      </c>
      <c r="G1529" s="199" t="s">
        <v>351</v>
      </c>
      <c r="H1529" s="199" t="s">
        <v>302</v>
      </c>
      <c r="I1529" s="200">
        <v>9581.2999999999993</v>
      </c>
      <c r="J1529" s="200">
        <v>9581.2999999999993</v>
      </c>
      <c r="K1529" s="200">
        <v>7107.6</v>
      </c>
      <c r="L1529" s="209">
        <v>326</v>
      </c>
      <c r="M1529" s="199" t="s">
        <v>260</v>
      </c>
      <c r="N1529" s="199" t="s">
        <v>264</v>
      </c>
      <c r="O1529" s="202" t="s">
        <v>2603</v>
      </c>
      <c r="P1529" s="203">
        <v>7223596.7999999998</v>
      </c>
      <c r="Q1529" s="203">
        <v>4276800</v>
      </c>
      <c r="R1529" s="203">
        <v>0</v>
      </c>
      <c r="S1529" s="203">
        <f t="shared" si="504"/>
        <v>2946796.8</v>
      </c>
      <c r="T1529" s="203">
        <f t="shared" si="497"/>
        <v>753.92658616262929</v>
      </c>
      <c r="U1529" s="203">
        <f t="shared" si="505"/>
        <v>1026.0820556709425</v>
      </c>
      <c r="V1529" s="210">
        <v>1026.0820556709425</v>
      </c>
      <c r="W1529" s="210">
        <f t="shared" si="506"/>
        <v>1026.0820556709425</v>
      </c>
      <c r="X1529" s="210">
        <f t="shared" si="507"/>
        <v>272.15546950831322</v>
      </c>
      <c r="Y1529" s="205">
        <v>0</v>
      </c>
      <c r="Z1529" s="238">
        <v>0</v>
      </c>
      <c r="AA1529" s="205">
        <v>0</v>
      </c>
      <c r="AB1529" s="205">
        <v>0</v>
      </c>
      <c r="AC1529" s="205">
        <v>0</v>
      </c>
      <c r="AD1529" s="205">
        <v>0</v>
      </c>
      <c r="AE1529" s="205">
        <v>4</v>
      </c>
      <c r="AF1529" s="211">
        <f t="shared" si="508"/>
        <v>1026.0820556709425</v>
      </c>
      <c r="AG1529" s="205">
        <v>0</v>
      </c>
      <c r="AH1529" s="205">
        <v>0</v>
      </c>
      <c r="AI1529" s="205">
        <v>0</v>
      </c>
      <c r="AJ1529" s="205">
        <v>0</v>
      </c>
      <c r="AK1529" s="205">
        <v>0</v>
      </c>
      <c r="AL1529" s="211">
        <v>0</v>
      </c>
      <c r="AM1529" s="205">
        <v>0</v>
      </c>
      <c r="AN1529" s="205">
        <v>0</v>
      </c>
      <c r="AO1529" s="211">
        <v>0</v>
      </c>
      <c r="AP1529" s="205">
        <v>0</v>
      </c>
      <c r="AQ1529" s="204">
        <v>0</v>
      </c>
      <c r="AR1529" s="204">
        <v>0</v>
      </c>
    </row>
    <row r="1530" spans="1:44" s="204" customFormat="1" ht="36" customHeight="1">
      <c r="A1530" s="204">
        <v>1</v>
      </c>
      <c r="B1530" s="207">
        <f>SUBTOTAL(103,$A$1504:A1530)</f>
        <v>26</v>
      </c>
      <c r="C1530" s="197" t="s">
        <v>2559</v>
      </c>
      <c r="D1530" s="199">
        <v>1983</v>
      </c>
      <c r="E1530" s="199" t="s">
        <v>263</v>
      </c>
      <c r="F1530" s="208" t="s">
        <v>312</v>
      </c>
      <c r="G1530" s="199" t="s">
        <v>351</v>
      </c>
      <c r="H1530" s="199" t="s">
        <v>297</v>
      </c>
      <c r="I1530" s="200">
        <v>4949.49</v>
      </c>
      <c r="J1530" s="200">
        <v>4949.49</v>
      </c>
      <c r="K1530" s="200">
        <v>3860.1</v>
      </c>
      <c r="L1530" s="209">
        <v>163</v>
      </c>
      <c r="M1530" s="199" t="s">
        <v>260</v>
      </c>
      <c r="N1530" s="199" t="s">
        <v>264</v>
      </c>
      <c r="O1530" s="202" t="s">
        <v>2601</v>
      </c>
      <c r="P1530" s="203">
        <v>3572692.8</v>
      </c>
      <c r="Q1530" s="203">
        <v>2138400</v>
      </c>
      <c r="R1530" s="203">
        <v>0</v>
      </c>
      <c r="S1530" s="203">
        <f t="shared" si="504"/>
        <v>1434292.7999999998</v>
      </c>
      <c r="T1530" s="203">
        <f t="shared" si="497"/>
        <v>721.83049162640998</v>
      </c>
      <c r="U1530" s="203">
        <f t="shared" si="505"/>
        <v>993.15282988752381</v>
      </c>
      <c r="V1530" s="210">
        <v>993.15282988752381</v>
      </c>
      <c r="W1530" s="210">
        <f t="shared" si="506"/>
        <v>993.15282988752381</v>
      </c>
      <c r="X1530" s="210">
        <f t="shared" si="507"/>
        <v>271.32233826111383</v>
      </c>
      <c r="Y1530" s="205">
        <v>0</v>
      </c>
      <c r="Z1530" s="238">
        <v>0</v>
      </c>
      <c r="AA1530" s="205">
        <v>0</v>
      </c>
      <c r="AB1530" s="205">
        <v>0</v>
      </c>
      <c r="AC1530" s="205">
        <v>0</v>
      </c>
      <c r="AD1530" s="205">
        <v>0</v>
      </c>
      <c r="AE1530" s="205">
        <v>2</v>
      </c>
      <c r="AF1530" s="211">
        <f t="shared" si="508"/>
        <v>993.15282988752381</v>
      </c>
      <c r="AG1530" s="205">
        <v>0</v>
      </c>
      <c r="AH1530" s="205">
        <v>0</v>
      </c>
      <c r="AI1530" s="205">
        <v>0</v>
      </c>
      <c r="AJ1530" s="205">
        <v>0</v>
      </c>
      <c r="AK1530" s="205">
        <v>0</v>
      </c>
      <c r="AL1530" s="211">
        <v>0</v>
      </c>
      <c r="AM1530" s="205">
        <v>0</v>
      </c>
      <c r="AN1530" s="205">
        <v>0</v>
      </c>
      <c r="AO1530" s="211">
        <v>0</v>
      </c>
      <c r="AP1530" s="205">
        <v>0</v>
      </c>
      <c r="AQ1530" s="204">
        <v>0</v>
      </c>
      <c r="AR1530" s="204">
        <v>0</v>
      </c>
    </row>
    <row r="1531" spans="1:44" s="204" customFormat="1" ht="36" customHeight="1">
      <c r="A1531" s="204">
        <v>1</v>
      </c>
      <c r="B1531" s="207">
        <f>SUBTOTAL(103,$A$1504:A1531)</f>
        <v>27</v>
      </c>
      <c r="C1531" s="197" t="s">
        <v>2560</v>
      </c>
      <c r="D1531" s="199">
        <v>1982</v>
      </c>
      <c r="E1531" s="199" t="s">
        <v>263</v>
      </c>
      <c r="F1531" s="208" t="s">
        <v>312</v>
      </c>
      <c r="G1531" s="199" t="s">
        <v>351</v>
      </c>
      <c r="H1531" s="199" t="s">
        <v>297</v>
      </c>
      <c r="I1531" s="200">
        <v>4951.76</v>
      </c>
      <c r="J1531" s="200">
        <v>4951.76</v>
      </c>
      <c r="K1531" s="200">
        <v>3868.4</v>
      </c>
      <c r="L1531" s="209">
        <v>179</v>
      </c>
      <c r="M1531" s="199" t="s">
        <v>260</v>
      </c>
      <c r="N1531" s="199" t="s">
        <v>264</v>
      </c>
      <c r="O1531" s="202" t="s">
        <v>2601</v>
      </c>
      <c r="P1531" s="203">
        <v>3622476</v>
      </c>
      <c r="Q1531" s="203">
        <v>2138400</v>
      </c>
      <c r="R1531" s="203">
        <v>0</v>
      </c>
      <c r="S1531" s="203">
        <f t="shared" si="504"/>
        <v>1484076</v>
      </c>
      <c r="T1531" s="203">
        <f t="shared" si="497"/>
        <v>731.5532255198151</v>
      </c>
      <c r="U1531" s="203">
        <f t="shared" si="505"/>
        <v>992.69754592306572</v>
      </c>
      <c r="V1531" s="210">
        <v>992.69754592306572</v>
      </c>
      <c r="W1531" s="210">
        <f t="shared" si="506"/>
        <v>992.69754592306572</v>
      </c>
      <c r="X1531" s="210">
        <f t="shared" si="507"/>
        <v>261.14432040325062</v>
      </c>
      <c r="Y1531" s="205">
        <v>0</v>
      </c>
      <c r="Z1531" s="238">
        <v>0</v>
      </c>
      <c r="AA1531" s="205">
        <v>0</v>
      </c>
      <c r="AB1531" s="205">
        <v>0</v>
      </c>
      <c r="AC1531" s="205">
        <v>0</v>
      </c>
      <c r="AD1531" s="205">
        <v>0</v>
      </c>
      <c r="AE1531" s="205">
        <v>2</v>
      </c>
      <c r="AF1531" s="211">
        <f t="shared" si="508"/>
        <v>992.69754592306572</v>
      </c>
      <c r="AG1531" s="205">
        <v>0</v>
      </c>
      <c r="AH1531" s="205">
        <v>0</v>
      </c>
      <c r="AI1531" s="205">
        <v>0</v>
      </c>
      <c r="AJ1531" s="205">
        <v>0</v>
      </c>
      <c r="AK1531" s="205">
        <v>0</v>
      </c>
      <c r="AL1531" s="211">
        <v>0</v>
      </c>
      <c r="AM1531" s="205">
        <v>0</v>
      </c>
      <c r="AN1531" s="205">
        <v>0</v>
      </c>
      <c r="AO1531" s="211">
        <v>0</v>
      </c>
      <c r="AP1531" s="205">
        <v>0</v>
      </c>
      <c r="AQ1531" s="204">
        <v>0</v>
      </c>
      <c r="AR1531" s="204">
        <v>0</v>
      </c>
    </row>
    <row r="1532" spans="1:44" s="204" customFormat="1" ht="36" customHeight="1">
      <c r="A1532" s="204">
        <v>1</v>
      </c>
      <c r="B1532" s="207">
        <f>SUBTOTAL(103,$A$1504:A1532)</f>
        <v>28</v>
      </c>
      <c r="C1532" s="197" t="s">
        <v>1749</v>
      </c>
      <c r="D1532" s="199">
        <v>1984</v>
      </c>
      <c r="E1532" s="199" t="s">
        <v>263</v>
      </c>
      <c r="F1532" s="208" t="s">
        <v>312</v>
      </c>
      <c r="G1532" s="199" t="s">
        <v>351</v>
      </c>
      <c r="H1532" s="199" t="s">
        <v>302</v>
      </c>
      <c r="I1532" s="200">
        <v>9011.44</v>
      </c>
      <c r="J1532" s="200">
        <v>9011.44</v>
      </c>
      <c r="K1532" s="200">
        <v>6852.4</v>
      </c>
      <c r="L1532" s="209">
        <v>304</v>
      </c>
      <c r="M1532" s="199" t="s">
        <v>260</v>
      </c>
      <c r="N1532" s="199" t="s">
        <v>264</v>
      </c>
      <c r="O1532" s="202" t="s">
        <v>2601</v>
      </c>
      <c r="P1532" s="203">
        <v>5435416.8000000007</v>
      </c>
      <c r="Q1532" s="203">
        <v>3207600</v>
      </c>
      <c r="R1532" s="203">
        <v>0</v>
      </c>
      <c r="S1532" s="203">
        <f t="shared" si="504"/>
        <v>2227816.8000000007</v>
      </c>
      <c r="T1532" s="203">
        <f t="shared" si="497"/>
        <v>603.16850581039216</v>
      </c>
      <c r="U1532" s="203">
        <f t="shared" si="505"/>
        <v>818.22660973162999</v>
      </c>
      <c r="V1532" s="210">
        <v>818.22660973162999</v>
      </c>
      <c r="W1532" s="210">
        <f t="shared" si="506"/>
        <v>818.22660973162999</v>
      </c>
      <c r="X1532" s="210">
        <f t="shared" si="507"/>
        <v>215.05810392123783</v>
      </c>
      <c r="Y1532" s="205">
        <v>0</v>
      </c>
      <c r="Z1532" s="238">
        <v>0</v>
      </c>
      <c r="AA1532" s="205">
        <v>0</v>
      </c>
      <c r="AB1532" s="205">
        <v>0</v>
      </c>
      <c r="AC1532" s="205">
        <v>0</v>
      </c>
      <c r="AD1532" s="205">
        <v>0</v>
      </c>
      <c r="AE1532" s="205">
        <v>3</v>
      </c>
      <c r="AF1532" s="211">
        <f t="shared" si="508"/>
        <v>818.22660973162999</v>
      </c>
      <c r="AG1532" s="205">
        <v>0</v>
      </c>
      <c r="AH1532" s="205">
        <v>0</v>
      </c>
      <c r="AI1532" s="205">
        <v>0</v>
      </c>
      <c r="AJ1532" s="205">
        <v>0</v>
      </c>
      <c r="AK1532" s="205">
        <v>0</v>
      </c>
      <c r="AL1532" s="211">
        <v>0</v>
      </c>
      <c r="AM1532" s="205">
        <v>0</v>
      </c>
      <c r="AN1532" s="205">
        <v>0</v>
      </c>
      <c r="AO1532" s="211">
        <v>0</v>
      </c>
      <c r="AP1532" s="205">
        <v>0</v>
      </c>
      <c r="AQ1532" s="204">
        <v>0</v>
      </c>
      <c r="AR1532" s="204">
        <v>0</v>
      </c>
    </row>
    <row r="1533" spans="1:44" s="204" customFormat="1" ht="36" customHeight="1">
      <c r="A1533" s="204">
        <v>1</v>
      </c>
      <c r="B1533" s="207">
        <f>SUBTOTAL(103,$A$1504:A1533)</f>
        <v>29</v>
      </c>
      <c r="C1533" s="197" t="s">
        <v>2561</v>
      </c>
      <c r="D1533" s="199">
        <v>1986</v>
      </c>
      <c r="E1533" s="199" t="s">
        <v>263</v>
      </c>
      <c r="F1533" s="208" t="s">
        <v>312</v>
      </c>
      <c r="G1533" s="199" t="s">
        <v>351</v>
      </c>
      <c r="H1533" s="199" t="s">
        <v>302</v>
      </c>
      <c r="I1533" s="200">
        <v>8922.0400000000009</v>
      </c>
      <c r="J1533" s="200">
        <v>8922.0400000000009</v>
      </c>
      <c r="K1533" s="200">
        <v>6888</v>
      </c>
      <c r="L1533" s="209">
        <v>331</v>
      </c>
      <c r="M1533" s="199" t="s">
        <v>260</v>
      </c>
      <c r="N1533" s="199" t="s">
        <v>264</v>
      </c>
      <c r="O1533" s="202" t="s">
        <v>2601</v>
      </c>
      <c r="P1533" s="203">
        <v>7259352</v>
      </c>
      <c r="Q1533" s="203">
        <v>4276800</v>
      </c>
      <c r="R1533" s="203">
        <v>0</v>
      </c>
      <c r="S1533" s="203">
        <f t="shared" si="504"/>
        <v>2982552</v>
      </c>
      <c r="T1533" s="203">
        <f t="shared" si="497"/>
        <v>813.64261984927202</v>
      </c>
      <c r="U1533" s="203">
        <f t="shared" si="505"/>
        <v>1101.9004622261275</v>
      </c>
      <c r="V1533" s="210">
        <v>1101.9004622261275</v>
      </c>
      <c r="W1533" s="210">
        <f t="shared" si="506"/>
        <v>1101.9004622261275</v>
      </c>
      <c r="X1533" s="210">
        <f t="shared" si="507"/>
        <v>288.25784237685548</v>
      </c>
      <c r="Y1533" s="205">
        <v>0</v>
      </c>
      <c r="Z1533" s="238">
        <v>0</v>
      </c>
      <c r="AA1533" s="205">
        <v>0</v>
      </c>
      <c r="AB1533" s="205">
        <v>0</v>
      </c>
      <c r="AC1533" s="205">
        <v>0</v>
      </c>
      <c r="AD1533" s="205">
        <v>0</v>
      </c>
      <c r="AE1533" s="205">
        <v>4</v>
      </c>
      <c r="AF1533" s="211">
        <f t="shared" si="508"/>
        <v>1101.9004622261275</v>
      </c>
      <c r="AG1533" s="205">
        <v>0</v>
      </c>
      <c r="AH1533" s="205">
        <v>0</v>
      </c>
      <c r="AI1533" s="205">
        <v>0</v>
      </c>
      <c r="AJ1533" s="205">
        <v>0</v>
      </c>
      <c r="AK1533" s="205">
        <v>0</v>
      </c>
      <c r="AL1533" s="211">
        <v>0</v>
      </c>
      <c r="AM1533" s="205">
        <v>0</v>
      </c>
      <c r="AN1533" s="205">
        <v>0</v>
      </c>
      <c r="AO1533" s="211">
        <v>0</v>
      </c>
      <c r="AP1533" s="205">
        <v>0</v>
      </c>
      <c r="AQ1533" s="204">
        <v>0</v>
      </c>
      <c r="AR1533" s="204">
        <v>0</v>
      </c>
    </row>
    <row r="1534" spans="1:44" s="204" customFormat="1" ht="36" customHeight="1">
      <c r="A1534" s="204">
        <v>1</v>
      </c>
      <c r="B1534" s="207">
        <f>SUBTOTAL(103,$A$1504:A1534)</f>
        <v>30</v>
      </c>
      <c r="C1534" s="197" t="s">
        <v>2461</v>
      </c>
      <c r="D1534" s="199">
        <v>1983</v>
      </c>
      <c r="E1534" s="199" t="s">
        <v>263</v>
      </c>
      <c r="F1534" s="208" t="s">
        <v>312</v>
      </c>
      <c r="G1534" s="199" t="s">
        <v>351</v>
      </c>
      <c r="H1534" s="199" t="s">
        <v>302</v>
      </c>
      <c r="I1534" s="200">
        <v>8995.5400000000009</v>
      </c>
      <c r="J1534" s="200">
        <v>8995.5400000000009</v>
      </c>
      <c r="K1534" s="200">
        <v>6957.5</v>
      </c>
      <c r="L1534" s="209">
        <v>359</v>
      </c>
      <c r="M1534" s="199" t="s">
        <v>260</v>
      </c>
      <c r="N1534" s="199" t="s">
        <v>264</v>
      </c>
      <c r="O1534" s="202" t="s">
        <v>2601</v>
      </c>
      <c r="P1534" s="203">
        <v>5435442</v>
      </c>
      <c r="Q1534" s="203">
        <v>3207600</v>
      </c>
      <c r="R1534" s="203">
        <v>0</v>
      </c>
      <c r="S1534" s="203">
        <f t="shared" si="504"/>
        <v>2227842</v>
      </c>
      <c r="T1534" s="203">
        <f t="shared" si="497"/>
        <v>604.23743321690517</v>
      </c>
      <c r="U1534" s="203">
        <f t="shared" si="505"/>
        <v>819.67286010623036</v>
      </c>
      <c r="V1534" s="210">
        <v>819.67286010623036</v>
      </c>
      <c r="W1534" s="210">
        <f t="shared" si="506"/>
        <v>819.67286010623036</v>
      </c>
      <c r="X1534" s="210">
        <f t="shared" si="507"/>
        <v>215.43542688932519</v>
      </c>
      <c r="Y1534" s="205">
        <v>0</v>
      </c>
      <c r="Z1534" s="238">
        <v>0</v>
      </c>
      <c r="AA1534" s="205">
        <v>0</v>
      </c>
      <c r="AB1534" s="205">
        <v>0</v>
      </c>
      <c r="AC1534" s="205">
        <v>0</v>
      </c>
      <c r="AD1534" s="205">
        <v>0</v>
      </c>
      <c r="AE1534" s="205">
        <v>3</v>
      </c>
      <c r="AF1534" s="211">
        <f t="shared" si="508"/>
        <v>819.67286010623036</v>
      </c>
      <c r="AG1534" s="205">
        <v>0</v>
      </c>
      <c r="AH1534" s="205">
        <v>0</v>
      </c>
      <c r="AI1534" s="205">
        <v>0</v>
      </c>
      <c r="AJ1534" s="205">
        <v>0</v>
      </c>
      <c r="AK1534" s="205">
        <v>0</v>
      </c>
      <c r="AL1534" s="211">
        <v>0</v>
      </c>
      <c r="AM1534" s="205">
        <v>0</v>
      </c>
      <c r="AN1534" s="205">
        <v>0</v>
      </c>
      <c r="AO1534" s="211">
        <v>0</v>
      </c>
      <c r="AP1534" s="205">
        <v>0</v>
      </c>
      <c r="AQ1534" s="204">
        <v>0</v>
      </c>
      <c r="AR1534" s="204">
        <v>0</v>
      </c>
    </row>
    <row r="1535" spans="1:44" s="204" customFormat="1" ht="36" customHeight="1">
      <c r="A1535" s="204">
        <v>1</v>
      </c>
      <c r="B1535" s="207">
        <f>SUBTOTAL(103,$A$1504:A1535)</f>
        <v>31</v>
      </c>
      <c r="C1535" s="197" t="s">
        <v>2562</v>
      </c>
      <c r="D1535" s="199">
        <v>1990</v>
      </c>
      <c r="E1535" s="199" t="s">
        <v>263</v>
      </c>
      <c r="F1535" s="208" t="s">
        <v>312</v>
      </c>
      <c r="G1535" s="199" t="s">
        <v>351</v>
      </c>
      <c r="H1535" s="199" t="s">
        <v>345</v>
      </c>
      <c r="I1535" s="200">
        <v>12418.1</v>
      </c>
      <c r="J1535" s="200">
        <v>12414.2</v>
      </c>
      <c r="K1535" s="200">
        <v>9746.7999999999993</v>
      </c>
      <c r="L1535" s="209">
        <v>415</v>
      </c>
      <c r="M1535" s="199" t="s">
        <v>260</v>
      </c>
      <c r="N1535" s="199" t="s">
        <v>264</v>
      </c>
      <c r="O1535" s="202" t="s">
        <v>2359</v>
      </c>
      <c r="P1535" s="203">
        <v>8728080</v>
      </c>
      <c r="Q1535" s="203">
        <v>5265200</v>
      </c>
      <c r="R1535" s="203">
        <v>0</v>
      </c>
      <c r="S1535" s="203">
        <f t="shared" si="504"/>
        <v>3462880</v>
      </c>
      <c r="T1535" s="203">
        <f t="shared" si="497"/>
        <v>702.85148291606606</v>
      </c>
      <c r="U1535" s="203">
        <f t="shared" si="505"/>
        <v>989.6038846522415</v>
      </c>
      <c r="V1535" s="210">
        <v>989.6038846522415</v>
      </c>
      <c r="W1535" s="210">
        <f t="shared" si="506"/>
        <v>989.6038846522415</v>
      </c>
      <c r="X1535" s="210">
        <f t="shared" si="507"/>
        <v>286.75240173617544</v>
      </c>
      <c r="Y1535" s="205">
        <v>0</v>
      </c>
      <c r="Z1535" s="238">
        <v>0</v>
      </c>
      <c r="AA1535" s="205">
        <v>0</v>
      </c>
      <c r="AB1535" s="205">
        <v>0</v>
      </c>
      <c r="AC1535" s="205">
        <v>0</v>
      </c>
      <c r="AD1535" s="205">
        <v>0</v>
      </c>
      <c r="AE1535" s="205">
        <v>5</v>
      </c>
      <c r="AF1535" s="211">
        <f t="shared" si="508"/>
        <v>989.6038846522415</v>
      </c>
      <c r="AG1535" s="205">
        <v>0</v>
      </c>
      <c r="AH1535" s="205">
        <v>0</v>
      </c>
      <c r="AI1535" s="205">
        <v>0</v>
      </c>
      <c r="AJ1535" s="205">
        <v>0</v>
      </c>
      <c r="AK1535" s="205">
        <v>0</v>
      </c>
      <c r="AL1535" s="211">
        <v>0</v>
      </c>
      <c r="AM1535" s="205">
        <v>0</v>
      </c>
      <c r="AN1535" s="205">
        <v>0</v>
      </c>
      <c r="AO1535" s="211">
        <v>0</v>
      </c>
      <c r="AP1535" s="205">
        <v>0</v>
      </c>
      <c r="AQ1535" s="204">
        <v>0</v>
      </c>
      <c r="AR1535" s="204">
        <v>0</v>
      </c>
    </row>
    <row r="1536" spans="1:44" s="204" customFormat="1" ht="36" customHeight="1">
      <c r="A1536" s="204">
        <v>1</v>
      </c>
      <c r="B1536" s="207">
        <f>SUBTOTAL(103,$A$1504:A1536)</f>
        <v>32</v>
      </c>
      <c r="C1536" s="197" t="s">
        <v>2563</v>
      </c>
      <c r="D1536" s="199">
        <v>1993</v>
      </c>
      <c r="E1536" s="199" t="s">
        <v>263</v>
      </c>
      <c r="F1536" s="208" t="s">
        <v>312</v>
      </c>
      <c r="G1536" s="199" t="s">
        <v>351</v>
      </c>
      <c r="H1536" s="199" t="s">
        <v>302</v>
      </c>
      <c r="I1536" s="200">
        <v>10031.700000000001</v>
      </c>
      <c r="J1536" s="200">
        <v>8599.4</v>
      </c>
      <c r="K1536" s="200">
        <v>5931.8</v>
      </c>
      <c r="L1536" s="209">
        <v>318</v>
      </c>
      <c r="M1536" s="199" t="s">
        <v>260</v>
      </c>
      <c r="N1536" s="199" t="s">
        <v>264</v>
      </c>
      <c r="O1536" s="202" t="s">
        <v>2359</v>
      </c>
      <c r="P1536" s="203">
        <v>6983966.4000000004</v>
      </c>
      <c r="Q1536" s="203">
        <v>4212160</v>
      </c>
      <c r="R1536" s="203">
        <v>0</v>
      </c>
      <c r="S1536" s="203">
        <f t="shared" si="504"/>
        <v>2771806.4000000004</v>
      </c>
      <c r="T1536" s="203">
        <f t="shared" si="497"/>
        <v>696.18971859206317</v>
      </c>
      <c r="U1536" s="203">
        <f t="shared" si="505"/>
        <v>980.01335765622969</v>
      </c>
      <c r="V1536" s="210">
        <v>980.01335765622969</v>
      </c>
      <c r="W1536" s="210">
        <f t="shared" si="506"/>
        <v>980.01335765622969</v>
      </c>
      <c r="X1536" s="210">
        <f t="shared" si="507"/>
        <v>283.82363906416651</v>
      </c>
      <c r="Y1536" s="205">
        <v>0</v>
      </c>
      <c r="Z1536" s="238">
        <v>0</v>
      </c>
      <c r="AA1536" s="205">
        <v>0</v>
      </c>
      <c r="AB1536" s="205">
        <v>0</v>
      </c>
      <c r="AC1536" s="205">
        <v>0</v>
      </c>
      <c r="AD1536" s="205">
        <v>0</v>
      </c>
      <c r="AE1536" s="205">
        <v>4</v>
      </c>
      <c r="AF1536" s="211">
        <f t="shared" si="508"/>
        <v>980.01335765622969</v>
      </c>
      <c r="AG1536" s="205">
        <v>0</v>
      </c>
      <c r="AH1536" s="205">
        <v>0</v>
      </c>
      <c r="AI1536" s="205">
        <v>0</v>
      </c>
      <c r="AJ1536" s="205">
        <v>0</v>
      </c>
      <c r="AK1536" s="205">
        <v>0</v>
      </c>
      <c r="AL1536" s="211">
        <v>0</v>
      </c>
      <c r="AM1536" s="205">
        <v>0</v>
      </c>
      <c r="AN1536" s="205">
        <v>0</v>
      </c>
      <c r="AO1536" s="211">
        <v>0</v>
      </c>
      <c r="AP1536" s="205">
        <v>0</v>
      </c>
      <c r="AQ1536" s="204">
        <v>0</v>
      </c>
      <c r="AR1536" s="204">
        <v>0</v>
      </c>
    </row>
    <row r="1537" spans="1:116" s="204" customFormat="1" ht="36" customHeight="1">
      <c r="A1537" s="204">
        <v>1</v>
      </c>
      <c r="B1537" s="207">
        <f>SUBTOTAL(103,$A$1504:A1537)</f>
        <v>33</v>
      </c>
      <c r="C1537" s="197" t="s">
        <v>2564</v>
      </c>
      <c r="D1537" s="199">
        <v>1993</v>
      </c>
      <c r="E1537" s="199" t="s">
        <v>263</v>
      </c>
      <c r="F1537" s="208" t="s">
        <v>312</v>
      </c>
      <c r="G1537" s="199" t="s">
        <v>351</v>
      </c>
      <c r="H1537" s="199" t="s">
        <v>306</v>
      </c>
      <c r="I1537" s="200">
        <v>8599.4</v>
      </c>
      <c r="J1537" s="200">
        <v>8599.4</v>
      </c>
      <c r="K1537" s="200">
        <v>5931.8</v>
      </c>
      <c r="L1537" s="209">
        <v>249</v>
      </c>
      <c r="M1537" s="199" t="s">
        <v>260</v>
      </c>
      <c r="N1537" s="199" t="s">
        <v>264</v>
      </c>
      <c r="O1537" s="202" t="s">
        <v>2612</v>
      </c>
      <c r="P1537" s="203">
        <v>5374782</v>
      </c>
      <c r="Q1537" s="203">
        <v>3207600</v>
      </c>
      <c r="R1537" s="203">
        <v>0</v>
      </c>
      <c r="S1537" s="203">
        <f t="shared" si="504"/>
        <v>2167182</v>
      </c>
      <c r="T1537" s="203">
        <f t="shared" si="497"/>
        <v>625.01825708770377</v>
      </c>
      <c r="U1537" s="203">
        <f t="shared" si="505"/>
        <v>857.43191385445505</v>
      </c>
      <c r="V1537" s="210">
        <v>857.43191385445505</v>
      </c>
      <c r="W1537" s="210">
        <f t="shared" si="506"/>
        <v>857.43191385445505</v>
      </c>
      <c r="X1537" s="210">
        <f t="shared" si="507"/>
        <v>232.41365676675127</v>
      </c>
      <c r="Y1537" s="205">
        <v>0</v>
      </c>
      <c r="Z1537" s="238">
        <v>0</v>
      </c>
      <c r="AA1537" s="205">
        <v>0</v>
      </c>
      <c r="AB1537" s="205">
        <v>0</v>
      </c>
      <c r="AC1537" s="205">
        <v>0</v>
      </c>
      <c r="AD1537" s="205">
        <v>0</v>
      </c>
      <c r="AE1537" s="205">
        <v>3</v>
      </c>
      <c r="AF1537" s="211">
        <f t="shared" si="508"/>
        <v>857.43191385445505</v>
      </c>
      <c r="AG1537" s="205">
        <v>0</v>
      </c>
      <c r="AH1537" s="205">
        <v>0</v>
      </c>
      <c r="AI1537" s="205">
        <v>0</v>
      </c>
      <c r="AJ1537" s="205">
        <v>0</v>
      </c>
      <c r="AK1537" s="205">
        <v>0</v>
      </c>
      <c r="AL1537" s="211">
        <v>0</v>
      </c>
      <c r="AM1537" s="205">
        <v>0</v>
      </c>
      <c r="AN1537" s="205">
        <v>0</v>
      </c>
      <c r="AO1537" s="211">
        <v>0</v>
      </c>
      <c r="AP1537" s="205">
        <v>0</v>
      </c>
      <c r="AQ1537" s="204">
        <v>0</v>
      </c>
      <c r="AR1537" s="204">
        <v>0</v>
      </c>
    </row>
    <row r="1538" spans="1:116" s="204" customFormat="1" ht="36" customHeight="1">
      <c r="A1538" s="204">
        <v>1</v>
      </c>
      <c r="B1538" s="207">
        <f>SUBTOTAL(103,$A$1504:A1538)</f>
        <v>34</v>
      </c>
      <c r="C1538" s="197" t="s">
        <v>2565</v>
      </c>
      <c r="D1538" s="199">
        <v>1983</v>
      </c>
      <c r="E1538" s="199" t="s">
        <v>263</v>
      </c>
      <c r="F1538" s="208" t="s">
        <v>2591</v>
      </c>
      <c r="G1538" s="199" t="s">
        <v>351</v>
      </c>
      <c r="H1538" s="199">
        <v>1</v>
      </c>
      <c r="I1538" s="200">
        <v>4378.03</v>
      </c>
      <c r="J1538" s="200">
        <v>4378.03</v>
      </c>
      <c r="K1538" s="200">
        <v>3117.3</v>
      </c>
      <c r="L1538" s="209">
        <v>146</v>
      </c>
      <c r="M1538" s="199" t="s">
        <v>260</v>
      </c>
      <c r="N1538" s="199" t="s">
        <v>264</v>
      </c>
      <c r="O1538" s="202" t="s">
        <v>2597</v>
      </c>
      <c r="P1538" s="203">
        <v>1790612.4</v>
      </c>
      <c r="Q1538" s="203">
        <v>1069200</v>
      </c>
      <c r="R1538" s="203">
        <v>0</v>
      </c>
      <c r="S1538" s="203">
        <f t="shared" si="504"/>
        <v>721412.39999999991</v>
      </c>
      <c r="T1538" s="203">
        <f t="shared" si="497"/>
        <v>408.9995728672485</v>
      </c>
      <c r="U1538" s="203">
        <f t="shared" si="505"/>
        <v>561.39405166250572</v>
      </c>
      <c r="V1538" s="210">
        <v>561.39405166250572</v>
      </c>
      <c r="W1538" s="210">
        <f t="shared" si="506"/>
        <v>561.39405166250572</v>
      </c>
      <c r="X1538" s="210">
        <f t="shared" si="507"/>
        <v>152.39447879525721</v>
      </c>
      <c r="Y1538" s="205">
        <v>0</v>
      </c>
      <c r="Z1538" s="238">
        <v>0</v>
      </c>
      <c r="AA1538" s="205">
        <v>0</v>
      </c>
      <c r="AB1538" s="205">
        <v>0</v>
      </c>
      <c r="AC1538" s="205">
        <v>0</v>
      </c>
      <c r="AD1538" s="205">
        <v>0</v>
      </c>
      <c r="AE1538" s="205">
        <v>1</v>
      </c>
      <c r="AF1538" s="211">
        <f t="shared" si="508"/>
        <v>561.39405166250572</v>
      </c>
      <c r="AG1538" s="205">
        <v>0</v>
      </c>
      <c r="AH1538" s="205">
        <v>0</v>
      </c>
      <c r="AI1538" s="205">
        <v>0</v>
      </c>
      <c r="AJ1538" s="205">
        <v>0</v>
      </c>
      <c r="AK1538" s="205">
        <v>0</v>
      </c>
      <c r="AL1538" s="211">
        <v>0</v>
      </c>
      <c r="AM1538" s="205">
        <v>0</v>
      </c>
      <c r="AN1538" s="205">
        <v>0</v>
      </c>
      <c r="AO1538" s="211">
        <v>0</v>
      </c>
      <c r="AP1538" s="205">
        <v>0</v>
      </c>
      <c r="AQ1538" s="204">
        <v>0</v>
      </c>
      <c r="AR1538" s="204">
        <v>0</v>
      </c>
    </row>
    <row r="1539" spans="1:116" s="204" customFormat="1" ht="36" customHeight="1">
      <c r="A1539" s="204">
        <v>1</v>
      </c>
      <c r="B1539" s="207">
        <f>SUBTOTAL(103,$A$1504:A1539)</f>
        <v>35</v>
      </c>
      <c r="C1539" s="197" t="s">
        <v>2566</v>
      </c>
      <c r="D1539" s="199">
        <v>1993</v>
      </c>
      <c r="E1539" s="199" t="s">
        <v>263</v>
      </c>
      <c r="F1539" s="208" t="s">
        <v>312</v>
      </c>
      <c r="G1539" s="199" t="s">
        <v>351</v>
      </c>
      <c r="H1539" s="199" t="s">
        <v>297</v>
      </c>
      <c r="I1539" s="200">
        <v>4345.8</v>
      </c>
      <c r="J1539" s="200">
        <v>4345.8</v>
      </c>
      <c r="K1539" s="200">
        <v>3869.1</v>
      </c>
      <c r="L1539" s="209">
        <v>161</v>
      </c>
      <c r="M1539" s="199" t="s">
        <v>260</v>
      </c>
      <c r="N1539" s="199" t="s">
        <v>264</v>
      </c>
      <c r="O1539" s="202" t="s">
        <v>2603</v>
      </c>
      <c r="P1539" s="203">
        <v>3486403.2</v>
      </c>
      <c r="Q1539" s="203">
        <v>2106080</v>
      </c>
      <c r="R1539" s="203">
        <v>0</v>
      </c>
      <c r="S1539" s="203">
        <f t="shared" si="504"/>
        <v>1380323.2000000002</v>
      </c>
      <c r="T1539" s="203">
        <f t="shared" si="497"/>
        <v>802.246582907635</v>
      </c>
      <c r="U1539" s="203">
        <f t="shared" si="505"/>
        <v>1131.1150996364306</v>
      </c>
      <c r="V1539" s="210">
        <v>1131.1150996364306</v>
      </c>
      <c r="W1539" s="210">
        <f t="shared" si="506"/>
        <v>1131.1150996364306</v>
      </c>
      <c r="X1539" s="210">
        <f t="shared" si="507"/>
        <v>328.86851672879561</v>
      </c>
      <c r="Y1539" s="205">
        <v>0</v>
      </c>
      <c r="Z1539" s="238">
        <v>0</v>
      </c>
      <c r="AA1539" s="205">
        <v>0</v>
      </c>
      <c r="AB1539" s="205">
        <v>0</v>
      </c>
      <c r="AC1539" s="205">
        <v>0</v>
      </c>
      <c r="AD1539" s="205">
        <v>0</v>
      </c>
      <c r="AE1539" s="205">
        <v>2</v>
      </c>
      <c r="AF1539" s="211">
        <f t="shared" si="508"/>
        <v>1131.1150996364306</v>
      </c>
      <c r="AG1539" s="205">
        <v>0</v>
      </c>
      <c r="AH1539" s="205">
        <v>0</v>
      </c>
      <c r="AI1539" s="205">
        <v>0</v>
      </c>
      <c r="AJ1539" s="205">
        <v>0</v>
      </c>
      <c r="AK1539" s="205">
        <v>0</v>
      </c>
      <c r="AL1539" s="211">
        <v>0</v>
      </c>
      <c r="AM1539" s="205">
        <v>0</v>
      </c>
      <c r="AN1539" s="205">
        <v>0</v>
      </c>
      <c r="AO1539" s="211">
        <v>0</v>
      </c>
      <c r="AP1539" s="205">
        <v>0</v>
      </c>
      <c r="AQ1539" s="204">
        <v>0</v>
      </c>
      <c r="AR1539" s="204">
        <v>0</v>
      </c>
    </row>
    <row r="1540" spans="1:116" s="204" customFormat="1" ht="36" customHeight="1">
      <c r="A1540" s="204">
        <v>1</v>
      </c>
      <c r="B1540" s="207">
        <f>SUBTOTAL(103,$A$1504:A1540)</f>
        <v>36</v>
      </c>
      <c r="C1540" s="197" t="s">
        <v>2051</v>
      </c>
      <c r="D1540" s="199">
        <v>1979</v>
      </c>
      <c r="E1540" s="199" t="s">
        <v>1481</v>
      </c>
      <c r="F1540" s="208" t="s">
        <v>312</v>
      </c>
      <c r="G1540" s="199" t="s">
        <v>351</v>
      </c>
      <c r="H1540" s="199">
        <v>4</v>
      </c>
      <c r="I1540" s="200">
        <v>8810.4</v>
      </c>
      <c r="J1540" s="200">
        <v>8733.6</v>
      </c>
      <c r="K1540" s="200">
        <v>7873.9</v>
      </c>
      <c r="L1540" s="209">
        <v>302</v>
      </c>
      <c r="M1540" s="199" t="s">
        <v>260</v>
      </c>
      <c r="N1540" s="199" t="s">
        <v>335</v>
      </c>
      <c r="O1540" s="202" t="s">
        <v>2616</v>
      </c>
      <c r="P1540" s="203">
        <v>7260115.2000000002</v>
      </c>
      <c r="Q1540" s="203">
        <v>4276800</v>
      </c>
      <c r="R1540" s="203">
        <v>0</v>
      </c>
      <c r="S1540" s="203">
        <f t="shared" si="504"/>
        <v>2983315.2</v>
      </c>
      <c r="T1540" s="203">
        <f t="shared" si="497"/>
        <v>824.03922636883692</v>
      </c>
      <c r="U1540" s="203">
        <f t="shared" si="505"/>
        <v>1115.8630709161901</v>
      </c>
      <c r="V1540" s="210">
        <v>1115.8630709161901</v>
      </c>
      <c r="W1540" s="210">
        <f t="shared" si="506"/>
        <v>1115.8630709161901</v>
      </c>
      <c r="X1540" s="210">
        <f t="shared" si="507"/>
        <v>291.82384454735313</v>
      </c>
      <c r="Y1540" s="205">
        <v>0</v>
      </c>
      <c r="Z1540" s="238">
        <v>0</v>
      </c>
      <c r="AA1540" s="205">
        <v>0</v>
      </c>
      <c r="AB1540" s="205">
        <v>0</v>
      </c>
      <c r="AC1540" s="205">
        <v>0</v>
      </c>
      <c r="AD1540" s="205">
        <v>0</v>
      </c>
      <c r="AE1540" s="205">
        <v>4</v>
      </c>
      <c r="AF1540" s="211">
        <f t="shared" si="508"/>
        <v>1115.8630709161901</v>
      </c>
      <c r="AG1540" s="205">
        <v>0</v>
      </c>
      <c r="AH1540" s="205">
        <v>0</v>
      </c>
      <c r="AI1540" s="205">
        <v>0</v>
      </c>
      <c r="AJ1540" s="205">
        <v>0</v>
      </c>
      <c r="AK1540" s="205">
        <v>0</v>
      </c>
      <c r="AL1540" s="211">
        <v>0</v>
      </c>
      <c r="AM1540" s="205">
        <v>0</v>
      </c>
      <c r="AN1540" s="205">
        <v>0</v>
      </c>
      <c r="AO1540" s="211">
        <v>0</v>
      </c>
      <c r="AP1540" s="205">
        <v>0</v>
      </c>
      <c r="AQ1540" s="204">
        <v>0</v>
      </c>
      <c r="AR1540" s="204">
        <v>0</v>
      </c>
    </row>
    <row r="1541" spans="1:116" s="204" customFormat="1" ht="36" customHeight="1">
      <c r="A1541" s="204">
        <v>1</v>
      </c>
      <c r="B1541" s="207">
        <f>SUBTOTAL(103,$A$1504:A1541)</f>
        <v>37</v>
      </c>
      <c r="C1541" s="197" t="s">
        <v>2467</v>
      </c>
      <c r="D1541" s="199">
        <v>1981</v>
      </c>
      <c r="E1541" s="199" t="s">
        <v>263</v>
      </c>
      <c r="F1541" s="208" t="s">
        <v>312</v>
      </c>
      <c r="G1541" s="199" t="s">
        <v>351</v>
      </c>
      <c r="H1541" s="199" t="s">
        <v>302</v>
      </c>
      <c r="I1541" s="200">
        <v>8841</v>
      </c>
      <c r="J1541" s="200">
        <v>8841</v>
      </c>
      <c r="K1541" s="200">
        <v>7877.4</v>
      </c>
      <c r="L1541" s="209">
        <v>365</v>
      </c>
      <c r="M1541" s="199" t="s">
        <v>260</v>
      </c>
      <c r="N1541" s="199" t="s">
        <v>335</v>
      </c>
      <c r="O1541" s="202" t="s">
        <v>2618</v>
      </c>
      <c r="P1541" s="203">
        <v>7260115.2000000002</v>
      </c>
      <c r="Q1541" s="203">
        <v>4276800</v>
      </c>
      <c r="R1541" s="203">
        <v>0</v>
      </c>
      <c r="S1541" s="203">
        <f t="shared" si="504"/>
        <v>2983315.2</v>
      </c>
      <c r="T1541" s="203">
        <f t="shared" si="497"/>
        <v>821.18710553104859</v>
      </c>
      <c r="U1541" s="203">
        <f t="shared" si="505"/>
        <v>1112.0009048750142</v>
      </c>
      <c r="V1541" s="210">
        <v>1112.0009048750142</v>
      </c>
      <c r="W1541" s="210">
        <f t="shared" si="506"/>
        <v>1112.0009048750142</v>
      </c>
      <c r="X1541" s="210">
        <f t="shared" si="507"/>
        <v>290.81379934396557</v>
      </c>
      <c r="Y1541" s="205">
        <v>0</v>
      </c>
      <c r="Z1541" s="238">
        <v>0</v>
      </c>
      <c r="AA1541" s="205">
        <v>0</v>
      </c>
      <c r="AB1541" s="205">
        <v>0</v>
      </c>
      <c r="AC1541" s="205">
        <v>0</v>
      </c>
      <c r="AD1541" s="205">
        <v>0</v>
      </c>
      <c r="AE1541" s="205">
        <v>4</v>
      </c>
      <c r="AF1541" s="211">
        <f t="shared" si="508"/>
        <v>1112.0009048750142</v>
      </c>
      <c r="AG1541" s="205">
        <v>0</v>
      </c>
      <c r="AH1541" s="205">
        <v>0</v>
      </c>
      <c r="AI1541" s="205">
        <v>0</v>
      </c>
      <c r="AJ1541" s="205">
        <v>0</v>
      </c>
      <c r="AK1541" s="205">
        <v>0</v>
      </c>
      <c r="AL1541" s="211">
        <v>0</v>
      </c>
      <c r="AM1541" s="205">
        <v>0</v>
      </c>
      <c r="AN1541" s="205">
        <v>0</v>
      </c>
      <c r="AO1541" s="211">
        <v>0</v>
      </c>
      <c r="AP1541" s="205">
        <v>0</v>
      </c>
      <c r="AQ1541" s="204">
        <v>0</v>
      </c>
      <c r="AR1541" s="204">
        <v>0</v>
      </c>
    </row>
    <row r="1542" spans="1:116" s="204" customFormat="1" ht="36" customHeight="1">
      <c r="A1542" s="204">
        <v>1</v>
      </c>
      <c r="B1542" s="207">
        <f>SUBTOTAL(103,$A$1504:A1542)</f>
        <v>38</v>
      </c>
      <c r="C1542" s="197" t="s">
        <v>1759</v>
      </c>
      <c r="D1542" s="199">
        <v>1989</v>
      </c>
      <c r="E1542" s="199" t="s">
        <v>263</v>
      </c>
      <c r="F1542" s="208" t="s">
        <v>312</v>
      </c>
      <c r="G1542" s="199" t="s">
        <v>351</v>
      </c>
      <c r="H1542" s="199">
        <v>6</v>
      </c>
      <c r="I1542" s="200">
        <v>13187.7</v>
      </c>
      <c r="J1542" s="200">
        <v>13187.7</v>
      </c>
      <c r="K1542" s="200">
        <v>10718.6</v>
      </c>
      <c r="L1542" s="209">
        <v>562</v>
      </c>
      <c r="M1542" s="199" t="s">
        <v>260</v>
      </c>
      <c r="N1542" s="199" t="s">
        <v>292</v>
      </c>
      <c r="O1542" s="202" t="s">
        <v>2620</v>
      </c>
      <c r="P1542" s="203">
        <v>10461448.800000001</v>
      </c>
      <c r="Q1542" s="203">
        <v>6318240</v>
      </c>
      <c r="R1542" s="203">
        <v>0</v>
      </c>
      <c r="S1542" s="203">
        <f t="shared" si="504"/>
        <v>4143208.8000000007</v>
      </c>
      <c r="T1542" s="203">
        <f t="shared" si="497"/>
        <v>793.27318637821611</v>
      </c>
      <c r="U1542" s="203">
        <f t="shared" si="505"/>
        <v>1118.2237994494869</v>
      </c>
      <c r="V1542" s="210">
        <v>1118.2237994494869</v>
      </c>
      <c r="W1542" s="210">
        <f t="shared" si="506"/>
        <v>1118.2237994494869</v>
      </c>
      <c r="X1542" s="210">
        <f t="shared" si="507"/>
        <v>324.95061307127082</v>
      </c>
      <c r="Y1542" s="205">
        <v>0</v>
      </c>
      <c r="Z1542" s="238">
        <v>0</v>
      </c>
      <c r="AA1542" s="205">
        <v>0</v>
      </c>
      <c r="AB1542" s="205">
        <v>0</v>
      </c>
      <c r="AC1542" s="205">
        <v>0</v>
      </c>
      <c r="AD1542" s="205">
        <v>0</v>
      </c>
      <c r="AE1542" s="205">
        <v>6</v>
      </c>
      <c r="AF1542" s="211">
        <f t="shared" si="508"/>
        <v>1118.2237994494869</v>
      </c>
      <c r="AG1542" s="205">
        <v>0</v>
      </c>
      <c r="AH1542" s="205">
        <v>0</v>
      </c>
      <c r="AI1542" s="205">
        <v>0</v>
      </c>
      <c r="AJ1542" s="205">
        <v>0</v>
      </c>
      <c r="AK1542" s="205">
        <v>0</v>
      </c>
      <c r="AL1542" s="211">
        <v>0</v>
      </c>
      <c r="AM1542" s="205">
        <v>0</v>
      </c>
      <c r="AN1542" s="205">
        <v>0</v>
      </c>
      <c r="AO1542" s="211">
        <v>0</v>
      </c>
      <c r="AP1542" s="205">
        <v>0</v>
      </c>
      <c r="AQ1542" s="204">
        <v>0</v>
      </c>
      <c r="AR1542" s="204">
        <v>0</v>
      </c>
    </row>
    <row r="1543" spans="1:116" s="204" customFormat="1" ht="36" customHeight="1">
      <c r="A1543" s="204">
        <v>1</v>
      </c>
      <c r="B1543" s="207">
        <f>SUBTOTAL(103,$A$1504:A1543)</f>
        <v>39</v>
      </c>
      <c r="C1543" s="197" t="s">
        <v>2567</v>
      </c>
      <c r="D1543" s="199">
        <v>1995</v>
      </c>
      <c r="E1543" s="199" t="s">
        <v>263</v>
      </c>
      <c r="F1543" s="208" t="s">
        <v>312</v>
      </c>
      <c r="G1543" s="199" t="s">
        <v>351</v>
      </c>
      <c r="H1543" s="199">
        <v>2</v>
      </c>
      <c r="I1543" s="200">
        <v>5399.54</v>
      </c>
      <c r="J1543" s="200">
        <v>5399.54</v>
      </c>
      <c r="K1543" s="200">
        <v>3926.7</v>
      </c>
      <c r="L1543" s="209">
        <v>138</v>
      </c>
      <c r="M1543" s="199" t="s">
        <v>260</v>
      </c>
      <c r="N1543" s="199" t="s">
        <v>264</v>
      </c>
      <c r="O1543" s="202" t="s">
        <v>2597</v>
      </c>
      <c r="P1543" s="203">
        <v>3487149.6</v>
      </c>
      <c r="Q1543" s="203">
        <v>2106080</v>
      </c>
      <c r="R1543" s="203">
        <v>0</v>
      </c>
      <c r="S1543" s="203">
        <f t="shared" si="504"/>
        <v>1381069.6</v>
      </c>
      <c r="T1543" s="203">
        <f t="shared" si="497"/>
        <v>645.82345903539931</v>
      </c>
      <c r="U1543" s="203">
        <f t="shared" si="505"/>
        <v>910.37384666101184</v>
      </c>
      <c r="V1543" s="210">
        <v>910.37384666101184</v>
      </c>
      <c r="W1543" s="210">
        <f t="shared" si="506"/>
        <v>910.37384666101184</v>
      </c>
      <c r="X1543" s="210">
        <f t="shared" si="507"/>
        <v>264.55038762561253</v>
      </c>
      <c r="Y1543" s="205">
        <v>0</v>
      </c>
      <c r="Z1543" s="238">
        <v>0</v>
      </c>
      <c r="AA1543" s="205">
        <v>0</v>
      </c>
      <c r="AB1543" s="205">
        <v>0</v>
      </c>
      <c r="AC1543" s="205">
        <v>0</v>
      </c>
      <c r="AD1543" s="205">
        <v>0</v>
      </c>
      <c r="AE1543" s="205">
        <v>2</v>
      </c>
      <c r="AF1543" s="211">
        <f t="shared" si="508"/>
        <v>910.37384666101184</v>
      </c>
      <c r="AG1543" s="205">
        <v>0</v>
      </c>
      <c r="AH1543" s="205">
        <v>0</v>
      </c>
      <c r="AI1543" s="205">
        <v>0</v>
      </c>
      <c r="AJ1543" s="205">
        <v>0</v>
      </c>
      <c r="AK1543" s="205">
        <v>0</v>
      </c>
      <c r="AL1543" s="211">
        <v>0</v>
      </c>
      <c r="AM1543" s="205">
        <v>0</v>
      </c>
      <c r="AN1543" s="205">
        <v>0</v>
      </c>
      <c r="AO1543" s="211">
        <v>0</v>
      </c>
      <c r="AP1543" s="205">
        <v>0</v>
      </c>
      <c r="AQ1543" s="204">
        <v>0</v>
      </c>
      <c r="AR1543" s="204">
        <v>0</v>
      </c>
    </row>
    <row r="1544" spans="1:116" s="204" customFormat="1" ht="36" customHeight="1">
      <c r="A1544" s="204">
        <v>1</v>
      </c>
      <c r="B1544" s="207">
        <f>SUBTOTAL(103,$A$1504:A1544)</f>
        <v>40</v>
      </c>
      <c r="C1544" s="197" t="s">
        <v>2568</v>
      </c>
      <c r="D1544" s="199">
        <v>1986</v>
      </c>
      <c r="E1544" s="199" t="s">
        <v>2622</v>
      </c>
      <c r="F1544" s="208" t="s">
        <v>312</v>
      </c>
      <c r="G1544" s="199" t="s">
        <v>351</v>
      </c>
      <c r="H1544" s="199" t="s">
        <v>302</v>
      </c>
      <c r="I1544" s="200">
        <v>8758.7999999999993</v>
      </c>
      <c r="J1544" s="200">
        <v>8758.8000000000011</v>
      </c>
      <c r="K1544" s="200">
        <v>7796.6</v>
      </c>
      <c r="L1544" s="209">
        <v>315</v>
      </c>
      <c r="M1544" s="199" t="s">
        <v>260</v>
      </c>
      <c r="N1544" s="199" t="s">
        <v>264</v>
      </c>
      <c r="O1544" s="202" t="s">
        <v>2624</v>
      </c>
      <c r="P1544" s="203">
        <v>7260768</v>
      </c>
      <c r="Q1544" s="203">
        <v>4276800</v>
      </c>
      <c r="R1544" s="203">
        <v>0</v>
      </c>
      <c r="S1544" s="203">
        <f t="shared" si="504"/>
        <v>2983968</v>
      </c>
      <c r="T1544" s="203">
        <f t="shared" si="497"/>
        <v>828.96835182901771</v>
      </c>
      <c r="U1544" s="203">
        <f t="shared" si="505"/>
        <v>1122.4368634972827</v>
      </c>
      <c r="V1544" s="210">
        <v>1122.4368634972827</v>
      </c>
      <c r="W1544" s="210">
        <f t="shared" si="506"/>
        <v>1122.4368634972827</v>
      </c>
      <c r="X1544" s="210">
        <f t="shared" si="507"/>
        <v>293.46851166826502</v>
      </c>
      <c r="Y1544" s="205">
        <v>0</v>
      </c>
      <c r="Z1544" s="238">
        <v>0</v>
      </c>
      <c r="AA1544" s="205">
        <v>0</v>
      </c>
      <c r="AB1544" s="205">
        <v>0</v>
      </c>
      <c r="AC1544" s="205">
        <v>0</v>
      </c>
      <c r="AD1544" s="205">
        <v>0</v>
      </c>
      <c r="AE1544" s="205">
        <v>4</v>
      </c>
      <c r="AF1544" s="211">
        <f t="shared" si="508"/>
        <v>1122.4368634972827</v>
      </c>
      <c r="AG1544" s="205">
        <v>0</v>
      </c>
      <c r="AH1544" s="205">
        <v>0</v>
      </c>
      <c r="AI1544" s="205">
        <v>0</v>
      </c>
      <c r="AJ1544" s="205">
        <v>0</v>
      </c>
      <c r="AK1544" s="205">
        <v>0</v>
      </c>
      <c r="AL1544" s="211">
        <v>0</v>
      </c>
      <c r="AM1544" s="205">
        <v>0</v>
      </c>
      <c r="AN1544" s="205">
        <v>0</v>
      </c>
      <c r="AO1544" s="211">
        <v>0</v>
      </c>
      <c r="AP1544" s="205">
        <v>0</v>
      </c>
      <c r="AQ1544" s="204">
        <v>0</v>
      </c>
      <c r="AR1544" s="204">
        <v>0</v>
      </c>
    </row>
    <row r="1545" spans="1:116" s="204" customFormat="1" ht="36" customHeight="1">
      <c r="A1545" s="204">
        <v>1</v>
      </c>
      <c r="B1545" s="207">
        <f>SUBTOTAL(103,$A$1504:A1545)</f>
        <v>41</v>
      </c>
      <c r="C1545" s="197" t="s">
        <v>2569</v>
      </c>
      <c r="D1545" s="199">
        <v>1992</v>
      </c>
      <c r="E1545" s="199" t="s">
        <v>263</v>
      </c>
      <c r="F1545" s="208" t="s">
        <v>312</v>
      </c>
      <c r="G1545" s="199" t="s">
        <v>351</v>
      </c>
      <c r="H1545" s="199">
        <v>3</v>
      </c>
      <c r="I1545" s="200">
        <v>7999.52</v>
      </c>
      <c r="J1545" s="200">
        <v>7999.52</v>
      </c>
      <c r="K1545" s="200">
        <v>5812.1</v>
      </c>
      <c r="L1545" s="209">
        <v>240</v>
      </c>
      <c r="M1545" s="199" t="s">
        <v>260</v>
      </c>
      <c r="N1545" s="199" t="s">
        <v>264</v>
      </c>
      <c r="O1545" s="202" t="s">
        <v>2597</v>
      </c>
      <c r="P1545" s="203">
        <v>3488020.8</v>
      </c>
      <c r="Q1545" s="203">
        <v>2106080</v>
      </c>
      <c r="R1545" s="203">
        <v>0</v>
      </c>
      <c r="S1545" s="203">
        <f t="shared" si="504"/>
        <v>1381940.7999999998</v>
      </c>
      <c r="T1545" s="203">
        <f t="shared" si="497"/>
        <v>436.02876172570348</v>
      </c>
      <c r="U1545" s="203">
        <f t="shared" si="505"/>
        <v>614.48686921215267</v>
      </c>
      <c r="V1545" s="210">
        <v>614.48686921215267</v>
      </c>
      <c r="W1545" s="210">
        <f t="shared" si="506"/>
        <v>614.48686921215267</v>
      </c>
      <c r="X1545" s="210">
        <f t="shared" si="507"/>
        <v>178.45810748644919</v>
      </c>
      <c r="Y1545" s="205">
        <v>0</v>
      </c>
      <c r="Z1545" s="238">
        <v>0</v>
      </c>
      <c r="AA1545" s="205">
        <v>0</v>
      </c>
      <c r="AB1545" s="205">
        <v>0</v>
      </c>
      <c r="AC1545" s="205">
        <v>0</v>
      </c>
      <c r="AD1545" s="205">
        <v>0</v>
      </c>
      <c r="AE1545" s="205">
        <v>2</v>
      </c>
      <c r="AF1545" s="211">
        <f t="shared" si="508"/>
        <v>614.48686921215267</v>
      </c>
      <c r="AG1545" s="205">
        <v>0</v>
      </c>
      <c r="AH1545" s="205">
        <v>0</v>
      </c>
      <c r="AI1545" s="205">
        <v>0</v>
      </c>
      <c r="AJ1545" s="205">
        <v>0</v>
      </c>
      <c r="AK1545" s="205">
        <v>0</v>
      </c>
      <c r="AL1545" s="211">
        <v>0</v>
      </c>
      <c r="AM1545" s="205">
        <v>0</v>
      </c>
      <c r="AN1545" s="205">
        <v>0</v>
      </c>
      <c r="AO1545" s="211">
        <v>0</v>
      </c>
      <c r="AP1545" s="205">
        <v>0</v>
      </c>
      <c r="AQ1545" s="204">
        <v>0</v>
      </c>
      <c r="AR1545" s="204">
        <v>0</v>
      </c>
    </row>
    <row r="1546" spans="1:116" s="204" customFormat="1" ht="36" customHeight="1">
      <c r="A1546" s="204">
        <v>1</v>
      </c>
      <c r="B1546" s="207">
        <f>SUBTOTAL(103,$A$1504:A1546)</f>
        <v>42</v>
      </c>
      <c r="C1546" s="197" t="s">
        <v>2570</v>
      </c>
      <c r="D1546" s="199">
        <v>1983</v>
      </c>
      <c r="E1546" s="199" t="s">
        <v>263</v>
      </c>
      <c r="F1546" s="208" t="s">
        <v>2591</v>
      </c>
      <c r="G1546" s="199" t="s">
        <v>351</v>
      </c>
      <c r="H1546" s="199">
        <v>4</v>
      </c>
      <c r="I1546" s="200">
        <v>8717.5</v>
      </c>
      <c r="J1546" s="200">
        <v>8684.7999999999993</v>
      </c>
      <c r="K1546" s="200">
        <v>7756.3</v>
      </c>
      <c r="L1546" s="209">
        <v>315</v>
      </c>
      <c r="M1546" s="199" t="s">
        <v>260</v>
      </c>
      <c r="N1546" s="199" t="s">
        <v>264</v>
      </c>
      <c r="O1546" s="202" t="s">
        <v>2597</v>
      </c>
      <c r="P1546" s="203">
        <v>7143820.7999999998</v>
      </c>
      <c r="Q1546" s="203">
        <v>4276800</v>
      </c>
      <c r="R1546" s="203">
        <v>0</v>
      </c>
      <c r="S1546" s="203">
        <f t="shared" si="504"/>
        <v>2867020.8</v>
      </c>
      <c r="T1546" s="203">
        <f t="shared" si="497"/>
        <v>819.48044737596786</v>
      </c>
      <c r="U1546" s="203">
        <f t="shared" si="505"/>
        <v>1127.7545167765988</v>
      </c>
      <c r="V1546" s="210">
        <v>1127.7545167765988</v>
      </c>
      <c r="W1546" s="210">
        <f t="shared" si="506"/>
        <v>1127.7545167765988</v>
      </c>
      <c r="X1546" s="210">
        <f t="shared" si="507"/>
        <v>308.27406940063099</v>
      </c>
      <c r="Y1546" s="205">
        <v>0</v>
      </c>
      <c r="Z1546" s="238">
        <v>0</v>
      </c>
      <c r="AA1546" s="205">
        <v>0</v>
      </c>
      <c r="AB1546" s="205">
        <v>0</v>
      </c>
      <c r="AC1546" s="205">
        <v>0</v>
      </c>
      <c r="AD1546" s="205">
        <v>0</v>
      </c>
      <c r="AE1546" s="205">
        <v>4</v>
      </c>
      <c r="AF1546" s="211">
        <f t="shared" si="508"/>
        <v>1127.7545167765988</v>
      </c>
      <c r="AG1546" s="205">
        <v>0</v>
      </c>
      <c r="AH1546" s="205">
        <v>0</v>
      </c>
      <c r="AI1546" s="205">
        <v>0</v>
      </c>
      <c r="AJ1546" s="205">
        <v>0</v>
      </c>
      <c r="AK1546" s="205">
        <v>0</v>
      </c>
      <c r="AL1546" s="211">
        <v>0</v>
      </c>
      <c r="AM1546" s="205">
        <v>0</v>
      </c>
      <c r="AN1546" s="205">
        <v>0</v>
      </c>
      <c r="AO1546" s="211">
        <v>0</v>
      </c>
      <c r="AP1546" s="205">
        <v>0</v>
      </c>
      <c r="AQ1546" s="204">
        <v>0</v>
      </c>
      <c r="AR1546" s="204">
        <v>0</v>
      </c>
    </row>
    <row r="1547" spans="1:116" s="204" customFormat="1" ht="36" customHeight="1">
      <c r="A1547" s="204">
        <v>1</v>
      </c>
      <c r="B1547" s="207">
        <f>SUBTOTAL(103,$A$1504:A1547)</f>
        <v>43</v>
      </c>
      <c r="C1547" s="197" t="s">
        <v>2571</v>
      </c>
      <c r="D1547" s="199">
        <v>1995</v>
      </c>
      <c r="E1547" s="199" t="s">
        <v>263</v>
      </c>
      <c r="F1547" s="208" t="s">
        <v>312</v>
      </c>
      <c r="G1547" s="199" t="s">
        <v>351</v>
      </c>
      <c r="H1547" s="199" t="s">
        <v>306</v>
      </c>
      <c r="I1547" s="200">
        <v>6546.6</v>
      </c>
      <c r="J1547" s="200">
        <v>6546.6</v>
      </c>
      <c r="K1547" s="200">
        <v>5802.2</v>
      </c>
      <c r="L1547" s="209">
        <v>230</v>
      </c>
      <c r="M1547" s="199" t="s">
        <v>260</v>
      </c>
      <c r="N1547" s="199" t="s">
        <v>264</v>
      </c>
      <c r="O1547" s="202" t="s">
        <v>2624</v>
      </c>
      <c r="P1547" s="203">
        <v>5236740</v>
      </c>
      <c r="Q1547" s="203">
        <v>3159120</v>
      </c>
      <c r="R1547" s="203">
        <v>0</v>
      </c>
      <c r="S1547" s="203">
        <f t="shared" si="504"/>
        <v>2077620</v>
      </c>
      <c r="T1547" s="203">
        <f t="shared" si="497"/>
        <v>799.91751443497378</v>
      </c>
      <c r="U1547" s="203">
        <f t="shared" si="505"/>
        <v>1126.2945651177711</v>
      </c>
      <c r="V1547" s="210">
        <v>1126.2945651177711</v>
      </c>
      <c r="W1547" s="210">
        <f t="shared" si="506"/>
        <v>1126.2945651177711</v>
      </c>
      <c r="X1547" s="210">
        <f t="shared" si="507"/>
        <v>326.37705068279729</v>
      </c>
      <c r="Y1547" s="205">
        <v>0</v>
      </c>
      <c r="Z1547" s="238">
        <v>0</v>
      </c>
      <c r="AA1547" s="205">
        <v>0</v>
      </c>
      <c r="AB1547" s="205">
        <v>0</v>
      </c>
      <c r="AC1547" s="205">
        <v>0</v>
      </c>
      <c r="AD1547" s="205">
        <v>0</v>
      </c>
      <c r="AE1547" s="205">
        <v>3</v>
      </c>
      <c r="AF1547" s="211">
        <f t="shared" si="508"/>
        <v>1126.2945651177711</v>
      </c>
      <c r="AG1547" s="205">
        <v>0</v>
      </c>
      <c r="AH1547" s="205">
        <v>0</v>
      </c>
      <c r="AI1547" s="205">
        <v>0</v>
      </c>
      <c r="AJ1547" s="205">
        <v>0</v>
      </c>
      <c r="AK1547" s="205">
        <v>0</v>
      </c>
      <c r="AL1547" s="211">
        <v>0</v>
      </c>
      <c r="AM1547" s="205">
        <v>0</v>
      </c>
      <c r="AN1547" s="205">
        <v>0</v>
      </c>
      <c r="AO1547" s="211">
        <v>0</v>
      </c>
      <c r="AP1547" s="205">
        <v>0</v>
      </c>
      <c r="AQ1547" s="204">
        <v>0</v>
      </c>
      <c r="AR1547" s="204">
        <v>0</v>
      </c>
    </row>
    <row r="1548" spans="1:116" s="204" customFormat="1" ht="36" customHeight="1">
      <c r="A1548" s="204">
        <v>1</v>
      </c>
      <c r="B1548" s="207">
        <f>SUBTOTAL(103,$A$1504:A1548)</f>
        <v>44</v>
      </c>
      <c r="C1548" s="197" t="s">
        <v>2572</v>
      </c>
      <c r="D1548" s="199">
        <v>1994</v>
      </c>
      <c r="E1548" s="199" t="s">
        <v>263</v>
      </c>
      <c r="F1548" s="208" t="s">
        <v>312</v>
      </c>
      <c r="G1548" s="199" t="s">
        <v>351</v>
      </c>
      <c r="H1548" s="199" t="s">
        <v>297</v>
      </c>
      <c r="I1548" s="200">
        <v>4979.8999999999996</v>
      </c>
      <c r="J1548" s="200">
        <v>4979.8999999999996</v>
      </c>
      <c r="K1548" s="200">
        <v>3884.9</v>
      </c>
      <c r="L1548" s="209">
        <v>141</v>
      </c>
      <c r="M1548" s="199" t="s">
        <v>260</v>
      </c>
      <c r="N1548" s="199" t="s">
        <v>264</v>
      </c>
      <c r="O1548" s="202" t="s">
        <v>2359</v>
      </c>
      <c r="P1548" s="203">
        <v>3488659.2</v>
      </c>
      <c r="Q1548" s="203">
        <v>2106080</v>
      </c>
      <c r="R1548" s="203">
        <v>0</v>
      </c>
      <c r="S1548" s="203">
        <f t="shared" si="504"/>
        <v>1382579.2000000002</v>
      </c>
      <c r="T1548" s="203">
        <f t="shared" si="497"/>
        <v>700.54804313339639</v>
      </c>
      <c r="U1548" s="203">
        <f t="shared" si="505"/>
        <v>987.08809413843653</v>
      </c>
      <c r="V1548" s="210">
        <v>987.08809413843653</v>
      </c>
      <c r="W1548" s="210">
        <f t="shared" si="506"/>
        <v>987.08809413843653</v>
      </c>
      <c r="X1548" s="210">
        <f t="shared" si="507"/>
        <v>286.54005100504014</v>
      </c>
      <c r="Y1548" s="205">
        <v>0</v>
      </c>
      <c r="Z1548" s="238">
        <v>0</v>
      </c>
      <c r="AA1548" s="205">
        <v>0</v>
      </c>
      <c r="AB1548" s="205">
        <v>0</v>
      </c>
      <c r="AC1548" s="205">
        <v>0</v>
      </c>
      <c r="AD1548" s="205">
        <v>0</v>
      </c>
      <c r="AE1548" s="205">
        <v>2</v>
      </c>
      <c r="AF1548" s="211">
        <f t="shared" si="508"/>
        <v>987.08809413843653</v>
      </c>
      <c r="AG1548" s="205">
        <v>0</v>
      </c>
      <c r="AH1548" s="205">
        <v>0</v>
      </c>
      <c r="AI1548" s="205">
        <v>0</v>
      </c>
      <c r="AJ1548" s="205">
        <v>0</v>
      </c>
      <c r="AK1548" s="205">
        <v>0</v>
      </c>
      <c r="AL1548" s="211">
        <v>0</v>
      </c>
      <c r="AM1548" s="205">
        <v>0</v>
      </c>
      <c r="AN1548" s="205">
        <v>0</v>
      </c>
      <c r="AO1548" s="211">
        <v>0</v>
      </c>
      <c r="AP1548" s="205">
        <v>0</v>
      </c>
      <c r="AQ1548" s="204">
        <v>0</v>
      </c>
      <c r="AR1548" s="204">
        <v>0</v>
      </c>
    </row>
    <row r="1549" spans="1:116" s="204" customFormat="1" ht="36" customHeight="1">
      <c r="A1549" s="204">
        <v>1</v>
      </c>
      <c r="B1549" s="207">
        <f>SUBTOTAL(103,$A$1504:A1549)</f>
        <v>45</v>
      </c>
      <c r="C1549" s="197" t="s">
        <v>2573</v>
      </c>
      <c r="D1549" s="199">
        <v>1995</v>
      </c>
      <c r="E1549" s="199" t="s">
        <v>263</v>
      </c>
      <c r="F1549" s="208" t="s">
        <v>312</v>
      </c>
      <c r="G1549" s="199" t="s">
        <v>351</v>
      </c>
      <c r="H1549" s="199" t="s">
        <v>2189</v>
      </c>
      <c r="I1549" s="200">
        <v>17475.599999999999</v>
      </c>
      <c r="J1549" s="200">
        <v>17475.599999999999</v>
      </c>
      <c r="K1549" s="200">
        <v>13470.3</v>
      </c>
      <c r="L1549" s="209">
        <v>495</v>
      </c>
      <c r="M1549" s="199" t="s">
        <v>260</v>
      </c>
      <c r="N1549" s="199" t="s">
        <v>264</v>
      </c>
      <c r="O1549" s="202" t="s">
        <v>2359</v>
      </c>
      <c r="P1549" s="203">
        <v>12231550.799999999</v>
      </c>
      <c r="Q1549" s="203">
        <v>7371280</v>
      </c>
      <c r="R1549" s="203">
        <v>0</v>
      </c>
      <c r="S1549" s="203">
        <f t="shared" si="504"/>
        <v>4860270.7999999989</v>
      </c>
      <c r="T1549" s="203">
        <f t="shared" si="497"/>
        <v>699.92165075877222</v>
      </c>
      <c r="U1549" s="203">
        <f t="shared" si="505"/>
        <v>984.4926640573143</v>
      </c>
      <c r="V1549" s="210">
        <v>984.4926640573143</v>
      </c>
      <c r="W1549" s="210">
        <f t="shared" si="506"/>
        <v>984.4926640573143</v>
      </c>
      <c r="X1549" s="210">
        <f t="shared" si="507"/>
        <v>284.57101329854208</v>
      </c>
      <c r="Y1549" s="205">
        <v>0</v>
      </c>
      <c r="Z1549" s="238">
        <v>0</v>
      </c>
      <c r="AA1549" s="205">
        <v>0</v>
      </c>
      <c r="AB1549" s="205">
        <v>0</v>
      </c>
      <c r="AC1549" s="205">
        <v>0</v>
      </c>
      <c r="AD1549" s="205">
        <v>0</v>
      </c>
      <c r="AE1549" s="205">
        <v>7</v>
      </c>
      <c r="AF1549" s="211">
        <f t="shared" si="508"/>
        <v>984.4926640573143</v>
      </c>
      <c r="AG1549" s="205">
        <v>0</v>
      </c>
      <c r="AH1549" s="205">
        <v>0</v>
      </c>
      <c r="AI1549" s="205">
        <v>0</v>
      </c>
      <c r="AJ1549" s="205">
        <v>0</v>
      </c>
      <c r="AK1549" s="205">
        <v>0</v>
      </c>
      <c r="AL1549" s="211">
        <v>0</v>
      </c>
      <c r="AM1549" s="205">
        <v>0</v>
      </c>
      <c r="AN1549" s="205">
        <v>0</v>
      </c>
      <c r="AO1549" s="211">
        <v>0</v>
      </c>
      <c r="AP1549" s="205">
        <v>0</v>
      </c>
      <c r="AQ1549" s="204">
        <v>0</v>
      </c>
      <c r="AR1549" s="204">
        <v>0</v>
      </c>
    </row>
    <row r="1550" spans="1:116" s="204" customFormat="1" ht="36" customHeight="1">
      <c r="A1550" s="204">
        <v>1</v>
      </c>
      <c r="B1550" s="207">
        <f>SUBTOTAL(103,$A$1504:A1550)</f>
        <v>46</v>
      </c>
      <c r="C1550" s="197" t="s">
        <v>2574</v>
      </c>
      <c r="D1550" s="199">
        <v>1995</v>
      </c>
      <c r="E1550" s="199" t="s">
        <v>263</v>
      </c>
      <c r="F1550" s="208" t="s">
        <v>312</v>
      </c>
      <c r="G1550" s="199" t="s">
        <v>351</v>
      </c>
      <c r="H1550" s="199" t="s">
        <v>306</v>
      </c>
      <c r="I1550" s="200">
        <v>7478.1</v>
      </c>
      <c r="J1550" s="200">
        <v>7478.1</v>
      </c>
      <c r="K1550" s="200">
        <v>5774.8</v>
      </c>
      <c r="L1550" s="209">
        <v>247</v>
      </c>
      <c r="M1550" s="199" t="s">
        <v>260</v>
      </c>
      <c r="N1550" s="199" t="s">
        <v>264</v>
      </c>
      <c r="O1550" s="202" t="s">
        <v>2359</v>
      </c>
      <c r="P1550" s="203">
        <v>5242093.1999999993</v>
      </c>
      <c r="Q1550" s="203">
        <v>3159120</v>
      </c>
      <c r="R1550" s="203">
        <v>0</v>
      </c>
      <c r="S1550" s="203">
        <f t="shared" si="504"/>
        <v>2082973.1999999993</v>
      </c>
      <c r="T1550" s="203">
        <f t="shared" si="497"/>
        <v>700.99265856300383</v>
      </c>
      <c r="U1550" s="203">
        <f t="shared" si="505"/>
        <v>985.99911742287475</v>
      </c>
      <c r="V1550" s="210">
        <v>985.99911742287475</v>
      </c>
      <c r="W1550" s="210">
        <f t="shared" si="506"/>
        <v>985.99911742287475</v>
      </c>
      <c r="X1550" s="210">
        <f t="shared" si="507"/>
        <v>285.00645885987092</v>
      </c>
      <c r="Y1550" s="205">
        <v>0</v>
      </c>
      <c r="Z1550" s="238">
        <v>0</v>
      </c>
      <c r="AA1550" s="205">
        <v>0</v>
      </c>
      <c r="AB1550" s="205">
        <v>0</v>
      </c>
      <c r="AC1550" s="205">
        <v>0</v>
      </c>
      <c r="AD1550" s="205">
        <v>0</v>
      </c>
      <c r="AE1550" s="205">
        <v>3</v>
      </c>
      <c r="AF1550" s="211">
        <f t="shared" si="508"/>
        <v>985.99911742287475</v>
      </c>
      <c r="AG1550" s="205">
        <v>0</v>
      </c>
      <c r="AH1550" s="205">
        <v>0</v>
      </c>
      <c r="AI1550" s="205">
        <v>0</v>
      </c>
      <c r="AJ1550" s="205">
        <v>0</v>
      </c>
      <c r="AK1550" s="205">
        <v>0</v>
      </c>
      <c r="AL1550" s="211">
        <v>0</v>
      </c>
      <c r="AM1550" s="205">
        <v>0</v>
      </c>
      <c r="AN1550" s="205">
        <v>0</v>
      </c>
      <c r="AO1550" s="211">
        <v>0</v>
      </c>
      <c r="AP1550" s="205">
        <v>0</v>
      </c>
      <c r="AQ1550" s="204">
        <v>0</v>
      </c>
      <c r="AR1550" s="204">
        <v>0</v>
      </c>
    </row>
    <row r="1551" spans="1:116" s="204" customFormat="1" ht="36" customHeight="1">
      <c r="A1551" s="204">
        <v>1</v>
      </c>
      <c r="B1551" s="207">
        <f>SUBTOTAL(103,$A$1504:A1551)</f>
        <v>47</v>
      </c>
      <c r="C1551" s="197" t="s">
        <v>2575</v>
      </c>
      <c r="D1551" s="199">
        <v>1992</v>
      </c>
      <c r="E1551" s="199" t="s">
        <v>263</v>
      </c>
      <c r="F1551" s="208" t="s">
        <v>312</v>
      </c>
      <c r="G1551" s="199" t="s">
        <v>351</v>
      </c>
      <c r="H1551" s="199" t="s">
        <v>345</v>
      </c>
      <c r="I1551" s="200">
        <v>12531</v>
      </c>
      <c r="J1551" s="200">
        <v>12530.8</v>
      </c>
      <c r="K1551" s="200">
        <v>9705.5</v>
      </c>
      <c r="L1551" s="209">
        <v>411</v>
      </c>
      <c r="M1551" s="199" t="s">
        <v>260</v>
      </c>
      <c r="N1551" s="199" t="s">
        <v>264</v>
      </c>
      <c r="O1551" s="202" t="s">
        <v>2359</v>
      </c>
      <c r="P1551" s="203">
        <v>8728080</v>
      </c>
      <c r="Q1551" s="203">
        <v>5265200</v>
      </c>
      <c r="R1551" s="203">
        <v>0</v>
      </c>
      <c r="S1551" s="203">
        <f t="shared" si="504"/>
        <v>3462880</v>
      </c>
      <c r="T1551" s="203">
        <f t="shared" si="497"/>
        <v>696.51903279865928</v>
      </c>
      <c r="U1551" s="203">
        <f t="shared" si="505"/>
        <v>980.68789402282334</v>
      </c>
      <c r="V1551" s="210">
        <v>980.68789402282334</v>
      </c>
      <c r="W1551" s="210">
        <f t="shared" si="506"/>
        <v>980.68789402282334</v>
      </c>
      <c r="X1551" s="210">
        <f t="shared" si="507"/>
        <v>284.16886122416406</v>
      </c>
      <c r="Y1551" s="205">
        <v>0</v>
      </c>
      <c r="Z1551" s="238">
        <v>0</v>
      </c>
      <c r="AA1551" s="205">
        <v>0</v>
      </c>
      <c r="AB1551" s="205">
        <v>0</v>
      </c>
      <c r="AC1551" s="205">
        <v>0</v>
      </c>
      <c r="AD1551" s="205">
        <v>0</v>
      </c>
      <c r="AE1551" s="205">
        <v>5</v>
      </c>
      <c r="AF1551" s="211">
        <f t="shared" si="508"/>
        <v>980.68789402282334</v>
      </c>
      <c r="AG1551" s="205">
        <v>0</v>
      </c>
      <c r="AH1551" s="205">
        <v>0</v>
      </c>
      <c r="AI1551" s="205">
        <v>0</v>
      </c>
      <c r="AJ1551" s="205">
        <v>0</v>
      </c>
      <c r="AK1551" s="205">
        <v>0</v>
      </c>
      <c r="AL1551" s="211">
        <v>0</v>
      </c>
      <c r="AM1551" s="205">
        <v>0</v>
      </c>
      <c r="AN1551" s="205">
        <v>0</v>
      </c>
      <c r="AO1551" s="211">
        <v>0</v>
      </c>
      <c r="AP1551" s="205">
        <v>0</v>
      </c>
      <c r="AQ1551" s="204">
        <v>0</v>
      </c>
      <c r="AR1551" s="204">
        <v>0</v>
      </c>
    </row>
    <row r="1552" spans="1:116" s="123" customFormat="1" ht="33.75" customHeight="1">
      <c r="B1552" s="197" t="s">
        <v>1362</v>
      </c>
      <c r="C1552" s="228"/>
      <c r="D1552" s="199" t="s">
        <v>857</v>
      </c>
      <c r="E1552" s="199" t="s">
        <v>857</v>
      </c>
      <c r="F1552" s="202" t="s">
        <v>857</v>
      </c>
      <c r="G1552" s="199" t="s">
        <v>857</v>
      </c>
      <c r="H1552" s="199" t="s">
        <v>857</v>
      </c>
      <c r="I1552" s="200">
        <f>SUM(I1553:I1556)</f>
        <v>21498.5</v>
      </c>
      <c r="J1552" s="200">
        <f>SUM(J1553:J1556)</f>
        <v>20729.72</v>
      </c>
      <c r="K1552" s="200">
        <f>SUM(K1553:K1556)</f>
        <v>19874.72</v>
      </c>
      <c r="L1552" s="216">
        <f>SUM(L1553:L1556)</f>
        <v>921</v>
      </c>
      <c r="M1552" s="199" t="s">
        <v>857</v>
      </c>
      <c r="N1552" s="199" t="s">
        <v>857</v>
      </c>
      <c r="O1552" s="237" t="s">
        <v>857</v>
      </c>
      <c r="P1552" s="200">
        <v>13438704.699999999</v>
      </c>
      <c r="Q1552" s="200">
        <f>SUM(Q1553:Q1556)</f>
        <v>8435280</v>
      </c>
      <c r="R1552" s="200">
        <f>SUM(R1553:R1556)</f>
        <v>0</v>
      </c>
      <c r="S1552" s="200">
        <f>SUM(S1553:S1556)</f>
        <v>5003424.6999999993</v>
      </c>
      <c r="T1552" s="203">
        <f t="shared" si="497"/>
        <v>625.09964416122057</v>
      </c>
      <c r="U1552" s="203">
        <f>U1553</f>
        <v>1141.4903745674942</v>
      </c>
      <c r="W1552" s="217"/>
      <c r="X1552" s="204"/>
      <c r="Y1552" s="205">
        <v>0</v>
      </c>
      <c r="Z1552" s="238">
        <v>0</v>
      </c>
      <c r="AA1552" s="205">
        <v>0</v>
      </c>
      <c r="AB1552" s="231">
        <v>0</v>
      </c>
      <c r="AC1552" s="231">
        <v>0</v>
      </c>
      <c r="AD1552" s="231">
        <v>0</v>
      </c>
      <c r="AE1552" s="231">
        <v>8</v>
      </c>
      <c r="AF1552" s="205">
        <v>13438704.699999999</v>
      </c>
      <c r="AG1552" s="231">
        <v>0</v>
      </c>
      <c r="AH1552" s="231">
        <v>0</v>
      </c>
      <c r="AI1552" s="231">
        <v>0</v>
      </c>
      <c r="AJ1552" s="231">
        <v>0</v>
      </c>
      <c r="AK1552" s="231">
        <v>0</v>
      </c>
      <c r="AL1552" s="231">
        <v>0</v>
      </c>
      <c r="AM1552" s="231">
        <v>0</v>
      </c>
      <c r="AN1552" s="231">
        <v>0</v>
      </c>
      <c r="AO1552" s="231">
        <v>0</v>
      </c>
      <c r="AP1552" s="231">
        <v>0</v>
      </c>
      <c r="AQ1552" s="123">
        <v>0</v>
      </c>
      <c r="AR1552" s="123">
        <v>0</v>
      </c>
      <c r="AT1552" s="233"/>
      <c r="AU1552" s="233"/>
      <c r="AV1552" s="204"/>
      <c r="BS1552" s="234"/>
      <c r="CV1552" s="235"/>
      <c r="DL1552" s="236"/>
    </row>
    <row r="1553" spans="1:116" s="204" customFormat="1" ht="36" customHeight="1">
      <c r="A1553" s="204">
        <v>1</v>
      </c>
      <c r="B1553" s="207">
        <f>SUBTOTAL(103,$A$1504:A1553)</f>
        <v>48</v>
      </c>
      <c r="C1553" s="197" t="s">
        <v>425</v>
      </c>
      <c r="D1553" s="199">
        <v>1994</v>
      </c>
      <c r="E1553" s="199" t="s">
        <v>263</v>
      </c>
      <c r="F1553" s="208" t="s">
        <v>305</v>
      </c>
      <c r="G1553" s="199">
        <v>9</v>
      </c>
      <c r="H1553" s="199" t="s">
        <v>297</v>
      </c>
      <c r="I1553" s="200">
        <v>4306.3</v>
      </c>
      <c r="J1553" s="200">
        <v>3866</v>
      </c>
      <c r="K1553" s="200">
        <v>3866</v>
      </c>
      <c r="L1553" s="209">
        <v>182</v>
      </c>
      <c r="M1553" s="199" t="s">
        <v>260</v>
      </c>
      <c r="N1553" s="199" t="s">
        <v>264</v>
      </c>
      <c r="O1553" s="202" t="s">
        <v>315</v>
      </c>
      <c r="P1553" s="203">
        <v>2957619.0999999996</v>
      </c>
      <c r="Q1553" s="203">
        <v>2030976</v>
      </c>
      <c r="R1553" s="203">
        <v>0</v>
      </c>
      <c r="S1553" s="203">
        <f>P1553-Q1553-R1553</f>
        <v>926643.09999999963</v>
      </c>
      <c r="T1553" s="203">
        <f>P1553/I1553</f>
        <v>686.81213570814839</v>
      </c>
      <c r="U1553" s="203">
        <f>V1553</f>
        <v>1141.4903745674942</v>
      </c>
      <c r="V1553" s="210">
        <v>1141.4903745674942</v>
      </c>
      <c r="W1553" s="210">
        <f t="shared" ref="W1553:W1556" si="509">Y1553+Z1553+AA1553+AB1553+AC1553+AF1553+AH1553+AJ1553+AL1553+AN1553+AO1553+AP1553+AQ1553+AR1553</f>
        <v>1141.4903745674942</v>
      </c>
      <c r="X1553" s="210">
        <f t="shared" ref="X1553:X1556" si="510">U1553-T1553</f>
        <v>454.67823885934581</v>
      </c>
      <c r="Y1553" s="205">
        <v>0</v>
      </c>
      <c r="Z1553" s="238">
        <v>0</v>
      </c>
      <c r="AA1553" s="205">
        <v>0</v>
      </c>
      <c r="AB1553" s="205">
        <v>0</v>
      </c>
      <c r="AC1553" s="205">
        <v>0</v>
      </c>
      <c r="AD1553" s="205">
        <v>0</v>
      </c>
      <c r="AE1553" s="205">
        <v>2</v>
      </c>
      <c r="AF1553" s="211">
        <f t="shared" ref="AF1553:AF1556" si="511">2457800*AE1553/I1553</f>
        <v>1141.4903745674942</v>
      </c>
      <c r="AG1553" s="205">
        <v>0</v>
      </c>
      <c r="AH1553" s="205">
        <v>0</v>
      </c>
      <c r="AI1553" s="205">
        <v>0</v>
      </c>
      <c r="AJ1553" s="205">
        <v>0</v>
      </c>
      <c r="AK1553" s="205">
        <v>0</v>
      </c>
      <c r="AL1553" s="211">
        <v>0</v>
      </c>
      <c r="AM1553" s="205">
        <v>0</v>
      </c>
      <c r="AN1553" s="205">
        <v>0</v>
      </c>
      <c r="AO1553" s="211">
        <v>0</v>
      </c>
      <c r="AP1553" s="205">
        <v>0</v>
      </c>
      <c r="AQ1553" s="204">
        <v>0</v>
      </c>
      <c r="AR1553" s="204">
        <v>0</v>
      </c>
    </row>
    <row r="1554" spans="1:116" s="204" customFormat="1" ht="36" customHeight="1">
      <c r="A1554" s="204">
        <v>1</v>
      </c>
      <c r="B1554" s="207">
        <f>SUBTOTAL(103,$A$1504:A1554)</f>
        <v>49</v>
      </c>
      <c r="C1554" s="197" t="s">
        <v>2576</v>
      </c>
      <c r="D1554" s="199">
        <v>1996</v>
      </c>
      <c r="E1554" s="199" t="s">
        <v>263</v>
      </c>
      <c r="F1554" s="208" t="s">
        <v>2591</v>
      </c>
      <c r="G1554" s="199" t="s">
        <v>351</v>
      </c>
      <c r="H1554" s="199">
        <v>1</v>
      </c>
      <c r="I1554" s="200">
        <v>3077.8</v>
      </c>
      <c r="J1554" s="200">
        <v>2755.2</v>
      </c>
      <c r="K1554" s="200">
        <v>2755.2</v>
      </c>
      <c r="L1554" s="209">
        <v>140</v>
      </c>
      <c r="M1554" s="199" t="s">
        <v>260</v>
      </c>
      <c r="N1554" s="199" t="s">
        <v>264</v>
      </c>
      <c r="O1554" s="202" t="s">
        <v>316</v>
      </c>
      <c r="P1554" s="203">
        <v>1751182.8</v>
      </c>
      <c r="Q1554" s="203">
        <v>1054000</v>
      </c>
      <c r="R1554" s="203">
        <v>0</v>
      </c>
      <c r="S1554" s="203">
        <f>P1554-Q1554-R1554</f>
        <v>697182.8</v>
      </c>
      <c r="T1554" s="203">
        <f t="shared" si="497"/>
        <v>568.97225290792119</v>
      </c>
      <c r="U1554" s="203">
        <f>V1554</f>
        <v>798.55741113782562</v>
      </c>
      <c r="V1554" s="210">
        <v>798.55741113782562</v>
      </c>
      <c r="W1554" s="210">
        <f t="shared" si="509"/>
        <v>798.55741113782562</v>
      </c>
      <c r="X1554" s="210">
        <f t="shared" si="510"/>
        <v>229.58515822990444</v>
      </c>
      <c r="Y1554" s="205">
        <v>0</v>
      </c>
      <c r="Z1554" s="238">
        <v>0</v>
      </c>
      <c r="AA1554" s="205">
        <v>0</v>
      </c>
      <c r="AB1554" s="205">
        <v>0</v>
      </c>
      <c r="AC1554" s="205">
        <v>0</v>
      </c>
      <c r="AD1554" s="205">
        <v>0</v>
      </c>
      <c r="AE1554" s="205">
        <v>1</v>
      </c>
      <c r="AF1554" s="211">
        <f t="shared" si="511"/>
        <v>798.55741113782562</v>
      </c>
      <c r="AG1554" s="205">
        <v>0</v>
      </c>
      <c r="AH1554" s="205">
        <v>0</v>
      </c>
      <c r="AI1554" s="205">
        <v>0</v>
      </c>
      <c r="AJ1554" s="205">
        <v>0</v>
      </c>
      <c r="AK1554" s="205">
        <v>0</v>
      </c>
      <c r="AL1554" s="211">
        <v>0</v>
      </c>
      <c r="AM1554" s="205">
        <v>0</v>
      </c>
      <c r="AN1554" s="205">
        <v>0</v>
      </c>
      <c r="AO1554" s="211">
        <v>0</v>
      </c>
      <c r="AP1554" s="205">
        <v>0</v>
      </c>
      <c r="AQ1554" s="204">
        <v>0</v>
      </c>
      <c r="AR1554" s="204">
        <v>0</v>
      </c>
    </row>
    <row r="1555" spans="1:116" s="204" customFormat="1" ht="36" customHeight="1">
      <c r="A1555" s="204">
        <v>1</v>
      </c>
      <c r="B1555" s="207">
        <f>SUBTOTAL(103,$A$1504:A1555)</f>
        <v>50</v>
      </c>
      <c r="C1555" s="197" t="s">
        <v>2577</v>
      </c>
      <c r="D1555" s="199">
        <v>1996</v>
      </c>
      <c r="E1555" s="199" t="s">
        <v>263</v>
      </c>
      <c r="F1555" s="208" t="s">
        <v>2591</v>
      </c>
      <c r="G1555" s="199" t="s">
        <v>351</v>
      </c>
      <c r="H1555" s="199">
        <v>2</v>
      </c>
      <c r="I1555" s="200">
        <v>5535.7</v>
      </c>
      <c r="J1555" s="200">
        <v>5530.52</v>
      </c>
      <c r="K1555" s="200">
        <v>5530.52</v>
      </c>
      <c r="L1555" s="209">
        <v>278</v>
      </c>
      <c r="M1555" s="199" t="s">
        <v>260</v>
      </c>
      <c r="N1555" s="199" t="s">
        <v>264</v>
      </c>
      <c r="O1555" s="202" t="s">
        <v>316</v>
      </c>
      <c r="P1555" s="203">
        <v>3495952.8</v>
      </c>
      <c r="Q1555" s="203">
        <v>2108000</v>
      </c>
      <c r="R1555" s="203">
        <v>0</v>
      </c>
      <c r="S1555" s="203">
        <f>P1555-Q1555-R1555</f>
        <v>1387952.7999999998</v>
      </c>
      <c r="T1555" s="203">
        <f t="shared" si="497"/>
        <v>631.52858717054755</v>
      </c>
      <c r="U1555" s="203">
        <f>V1555</f>
        <v>887.98164640424886</v>
      </c>
      <c r="V1555" s="210">
        <v>887.98164640424886</v>
      </c>
      <c r="W1555" s="210">
        <f t="shared" si="509"/>
        <v>887.98164640424886</v>
      </c>
      <c r="X1555" s="210">
        <f t="shared" si="510"/>
        <v>256.45305923370131</v>
      </c>
      <c r="Y1555" s="205">
        <v>0</v>
      </c>
      <c r="Z1555" s="238">
        <v>0</v>
      </c>
      <c r="AA1555" s="205">
        <v>0</v>
      </c>
      <c r="AB1555" s="205">
        <v>0</v>
      </c>
      <c r="AC1555" s="205">
        <v>0</v>
      </c>
      <c r="AD1555" s="205">
        <v>0</v>
      </c>
      <c r="AE1555" s="205">
        <v>2</v>
      </c>
      <c r="AF1555" s="211">
        <f t="shared" si="511"/>
        <v>887.98164640424886</v>
      </c>
      <c r="AG1555" s="205">
        <v>0</v>
      </c>
      <c r="AH1555" s="205">
        <v>0</v>
      </c>
      <c r="AI1555" s="205">
        <v>0</v>
      </c>
      <c r="AJ1555" s="205">
        <v>0</v>
      </c>
      <c r="AK1555" s="205">
        <v>0</v>
      </c>
      <c r="AL1555" s="211">
        <v>0</v>
      </c>
      <c r="AM1555" s="205">
        <v>0</v>
      </c>
      <c r="AN1555" s="205">
        <v>0</v>
      </c>
      <c r="AO1555" s="211">
        <v>0</v>
      </c>
      <c r="AP1555" s="205">
        <v>0</v>
      </c>
      <c r="AQ1555" s="204">
        <v>0</v>
      </c>
      <c r="AR1555" s="204">
        <v>0</v>
      </c>
    </row>
    <row r="1556" spans="1:116" s="204" customFormat="1" ht="36" customHeight="1">
      <c r="A1556" s="204">
        <v>1</v>
      </c>
      <c r="B1556" s="207">
        <f>SUBTOTAL(103,$A$1504:A1556)</f>
        <v>51</v>
      </c>
      <c r="C1556" s="197" t="s">
        <v>2578</v>
      </c>
      <c r="D1556" s="199">
        <v>1996</v>
      </c>
      <c r="E1556" s="199" t="s">
        <v>263</v>
      </c>
      <c r="F1556" s="208" t="s">
        <v>312</v>
      </c>
      <c r="G1556" s="199" t="s">
        <v>351</v>
      </c>
      <c r="H1556" s="199" t="s">
        <v>302</v>
      </c>
      <c r="I1556" s="200">
        <v>8578.7000000000007</v>
      </c>
      <c r="J1556" s="200">
        <v>8578</v>
      </c>
      <c r="K1556" s="200">
        <v>7723</v>
      </c>
      <c r="L1556" s="209">
        <v>321</v>
      </c>
      <c r="M1556" s="199" t="s">
        <v>260</v>
      </c>
      <c r="N1556" s="199" t="s">
        <v>264</v>
      </c>
      <c r="O1556" s="202" t="s">
        <v>1310</v>
      </c>
      <c r="P1556" s="203">
        <v>5233950</v>
      </c>
      <c r="Q1556" s="203">
        <v>3242304</v>
      </c>
      <c r="R1556" s="203">
        <v>0</v>
      </c>
      <c r="S1556" s="203">
        <f>P1556-Q1556-R1556</f>
        <v>1991646</v>
      </c>
      <c r="T1556" s="203">
        <f t="shared" si="497"/>
        <v>610.10992341496956</v>
      </c>
      <c r="U1556" s="203">
        <f>V1556</f>
        <v>859.50085677317065</v>
      </c>
      <c r="V1556" s="210">
        <v>859.50085677317065</v>
      </c>
      <c r="W1556" s="210">
        <f t="shared" si="509"/>
        <v>859.50085677317065</v>
      </c>
      <c r="X1556" s="210">
        <f t="shared" si="510"/>
        <v>249.3909333582011</v>
      </c>
      <c r="Y1556" s="205">
        <v>0</v>
      </c>
      <c r="Z1556" s="238">
        <v>0</v>
      </c>
      <c r="AA1556" s="205">
        <v>0</v>
      </c>
      <c r="AB1556" s="205">
        <v>0</v>
      </c>
      <c r="AC1556" s="205">
        <v>0</v>
      </c>
      <c r="AD1556" s="205">
        <v>0</v>
      </c>
      <c r="AE1556" s="205">
        <v>3</v>
      </c>
      <c r="AF1556" s="211">
        <f t="shared" si="511"/>
        <v>859.50085677317065</v>
      </c>
      <c r="AG1556" s="205">
        <v>0</v>
      </c>
      <c r="AH1556" s="205">
        <v>0</v>
      </c>
      <c r="AI1556" s="205">
        <v>0</v>
      </c>
      <c r="AJ1556" s="205">
        <v>0</v>
      </c>
      <c r="AK1556" s="205">
        <v>0</v>
      </c>
      <c r="AL1556" s="211">
        <v>0</v>
      </c>
      <c r="AM1556" s="205">
        <v>0</v>
      </c>
      <c r="AN1556" s="205">
        <v>0</v>
      </c>
      <c r="AO1556" s="211">
        <v>0</v>
      </c>
      <c r="AP1556" s="205">
        <v>0</v>
      </c>
      <c r="AQ1556" s="204">
        <v>0</v>
      </c>
      <c r="AR1556" s="204">
        <v>0</v>
      </c>
    </row>
    <row r="1557" spans="1:116" s="123" customFormat="1" ht="33.75" customHeight="1">
      <c r="B1557" s="197" t="s">
        <v>727</v>
      </c>
      <c r="C1557" s="228"/>
      <c r="D1557" s="199" t="s">
        <v>857</v>
      </c>
      <c r="E1557" s="199" t="s">
        <v>857</v>
      </c>
      <c r="F1557" s="202" t="s">
        <v>857</v>
      </c>
      <c r="G1557" s="199" t="s">
        <v>857</v>
      </c>
      <c r="H1557" s="199" t="s">
        <v>857</v>
      </c>
      <c r="I1557" s="200">
        <f>SUM(I1558:I1563)</f>
        <v>56145.30000000001</v>
      </c>
      <c r="J1557" s="200">
        <f>SUM(J1558:J1563)</f>
        <v>51777.000000000007</v>
      </c>
      <c r="K1557" s="200">
        <f>SUM(K1558:K1563)</f>
        <v>46699.400000000009</v>
      </c>
      <c r="L1557" s="216">
        <f>SUM(L1558:L1563)</f>
        <v>2164</v>
      </c>
      <c r="M1557" s="199" t="s">
        <v>857</v>
      </c>
      <c r="N1557" s="199" t="s">
        <v>857</v>
      </c>
      <c r="O1557" s="237" t="s">
        <v>857</v>
      </c>
      <c r="P1557" s="200">
        <v>51913217.799999997</v>
      </c>
      <c r="Q1557" s="200">
        <f>SUM(Q1558:Q1563)</f>
        <v>26434432</v>
      </c>
      <c r="R1557" s="200">
        <f>SUM(R1558:R1563)</f>
        <v>0</v>
      </c>
      <c r="S1557" s="200">
        <f>SUM(S1558:S1563)</f>
        <v>25478785.799999997</v>
      </c>
      <c r="T1557" s="203">
        <f>P1557/I1557</f>
        <v>924.622680794296</v>
      </c>
      <c r="U1557" s="203">
        <f>U1558</f>
        <v>1143.5351044526124</v>
      </c>
      <c r="W1557" s="217"/>
      <c r="X1557" s="204"/>
      <c r="Y1557" s="205">
        <v>0</v>
      </c>
      <c r="Z1557" s="238">
        <v>0</v>
      </c>
      <c r="AA1557" s="205">
        <v>0</v>
      </c>
      <c r="AB1557" s="231">
        <v>0</v>
      </c>
      <c r="AC1557" s="231">
        <v>0</v>
      </c>
      <c r="AD1557" s="231">
        <v>0</v>
      </c>
      <c r="AE1557" s="231">
        <v>23</v>
      </c>
      <c r="AF1557" s="205">
        <v>51913217.799999997</v>
      </c>
      <c r="AG1557" s="231">
        <v>0</v>
      </c>
      <c r="AH1557" s="231">
        <v>0</v>
      </c>
      <c r="AI1557" s="231">
        <v>0</v>
      </c>
      <c r="AJ1557" s="231">
        <v>0</v>
      </c>
      <c r="AK1557" s="231">
        <v>0</v>
      </c>
      <c r="AL1557" s="231">
        <v>0</v>
      </c>
      <c r="AM1557" s="231">
        <v>0</v>
      </c>
      <c r="AN1557" s="231">
        <v>0</v>
      </c>
      <c r="AO1557" s="231">
        <v>0</v>
      </c>
      <c r="AP1557" s="231">
        <v>0</v>
      </c>
      <c r="AQ1557" s="123">
        <v>0</v>
      </c>
      <c r="AR1557" s="123">
        <v>0</v>
      </c>
      <c r="AT1557" s="233"/>
      <c r="AU1557" s="233"/>
      <c r="AV1557" s="204"/>
      <c r="BS1557" s="234"/>
      <c r="CV1557" s="235"/>
      <c r="DL1557" s="236"/>
    </row>
    <row r="1558" spans="1:116" s="204" customFormat="1" ht="36" customHeight="1">
      <c r="A1558" s="204">
        <v>1</v>
      </c>
      <c r="B1558" s="207">
        <f>SUBTOTAL(103,$A$1504:A1558)</f>
        <v>52</v>
      </c>
      <c r="C1558" s="197" t="s">
        <v>373</v>
      </c>
      <c r="D1558" s="199">
        <v>1982</v>
      </c>
      <c r="E1558" s="199">
        <v>2015</v>
      </c>
      <c r="F1558" s="208" t="s">
        <v>312</v>
      </c>
      <c r="G1558" s="199">
        <v>9</v>
      </c>
      <c r="H1558" s="199" t="s">
        <v>302</v>
      </c>
      <c r="I1558" s="200">
        <v>8597.2000000000007</v>
      </c>
      <c r="J1558" s="200">
        <v>7716.3</v>
      </c>
      <c r="K1558" s="200">
        <v>7660.3</v>
      </c>
      <c r="L1558" s="209">
        <v>370</v>
      </c>
      <c r="M1558" s="199" t="s">
        <v>260</v>
      </c>
      <c r="N1558" s="199" t="s">
        <v>264</v>
      </c>
      <c r="O1558" s="202" t="s">
        <v>313</v>
      </c>
      <c r="P1558" s="203">
        <v>6784672.5999999996</v>
      </c>
      <c r="Q1558" s="203">
        <v>4146432</v>
      </c>
      <c r="R1558" s="203">
        <v>0</v>
      </c>
      <c r="S1558" s="203">
        <f t="shared" ref="S1558:S1563" si="512">P1558-Q1558-R1558</f>
        <v>2638240.5999999996</v>
      </c>
      <c r="T1558" s="203">
        <f>P1558/I1558</f>
        <v>789.17235844228344</v>
      </c>
      <c r="U1558" s="203">
        <f t="shared" ref="U1558:U1563" si="513">V1558</f>
        <v>1143.5351044526124</v>
      </c>
      <c r="V1558" s="210">
        <v>1143.5351044526124</v>
      </c>
      <c r="W1558" s="210">
        <f t="shared" ref="W1558:W1563" si="514">Y1558+Z1558+AA1558+AB1558+AC1558+AF1558+AH1558+AJ1558+AL1558+AN1558+AO1558+AP1558+AQ1558+AR1558</f>
        <v>1143.5351044526124</v>
      </c>
      <c r="X1558" s="210">
        <f t="shared" ref="X1558:X1563" si="515">U1558-T1558</f>
        <v>354.36274601032892</v>
      </c>
      <c r="Y1558" s="205">
        <v>0</v>
      </c>
      <c r="Z1558" s="238">
        <v>0</v>
      </c>
      <c r="AA1558" s="205">
        <v>0</v>
      </c>
      <c r="AB1558" s="205">
        <v>0</v>
      </c>
      <c r="AC1558" s="205">
        <v>0</v>
      </c>
      <c r="AD1558" s="205">
        <v>0</v>
      </c>
      <c r="AE1558" s="205">
        <v>4</v>
      </c>
      <c r="AF1558" s="211">
        <f>2457800*AE1558/I1558</f>
        <v>1143.5351044526124</v>
      </c>
      <c r="AG1558" s="205">
        <v>0</v>
      </c>
      <c r="AH1558" s="205">
        <v>0</v>
      </c>
      <c r="AI1558" s="205">
        <v>0</v>
      </c>
      <c r="AJ1558" s="205">
        <v>0</v>
      </c>
      <c r="AK1558" s="205">
        <v>0</v>
      </c>
      <c r="AL1558" s="211">
        <v>0</v>
      </c>
      <c r="AM1558" s="205">
        <v>0</v>
      </c>
      <c r="AN1558" s="205">
        <v>0</v>
      </c>
      <c r="AO1558" s="211">
        <v>0</v>
      </c>
      <c r="AP1558" s="205">
        <v>0</v>
      </c>
      <c r="AQ1558" s="204">
        <v>0</v>
      </c>
      <c r="AR1558" s="204">
        <v>0</v>
      </c>
    </row>
    <row r="1559" spans="1:116" s="204" customFormat="1" ht="36" customHeight="1">
      <c r="A1559" s="204">
        <v>1</v>
      </c>
      <c r="B1559" s="207">
        <f>SUBTOTAL(103,$A$1504:A1559)</f>
        <v>53</v>
      </c>
      <c r="C1559" s="197" t="s">
        <v>2579</v>
      </c>
      <c r="D1559" s="199">
        <v>1983</v>
      </c>
      <c r="E1559" s="199" t="s">
        <v>263</v>
      </c>
      <c r="F1559" s="208" t="s">
        <v>312</v>
      </c>
      <c r="G1559" s="199" t="s">
        <v>2192</v>
      </c>
      <c r="H1559" s="199">
        <v>3</v>
      </c>
      <c r="I1559" s="200">
        <v>9222.1</v>
      </c>
      <c r="J1559" s="200">
        <v>9222.1</v>
      </c>
      <c r="K1559" s="200">
        <v>8177.3</v>
      </c>
      <c r="L1559" s="209">
        <v>400</v>
      </c>
      <c r="M1559" s="199" t="s">
        <v>260</v>
      </c>
      <c r="N1559" s="199" t="s">
        <v>264</v>
      </c>
      <c r="O1559" s="202" t="s">
        <v>313</v>
      </c>
      <c r="P1559" s="203">
        <v>15527628</v>
      </c>
      <c r="Q1559" s="203">
        <v>7800000</v>
      </c>
      <c r="R1559" s="203">
        <v>0</v>
      </c>
      <c r="S1559" s="203">
        <f t="shared" si="512"/>
        <v>7727628</v>
      </c>
      <c r="T1559" s="203">
        <f t="shared" si="497"/>
        <v>1683.7410134351178</v>
      </c>
      <c r="U1559" s="203">
        <f t="shared" si="513"/>
        <v>1853.8862081304692</v>
      </c>
      <c r="V1559" s="210">
        <v>1853.8862081304692</v>
      </c>
      <c r="W1559" s="210">
        <f t="shared" si="514"/>
        <v>1853.8862081304692</v>
      </c>
      <c r="X1559" s="210">
        <f t="shared" si="515"/>
        <v>170.14519469535139</v>
      </c>
      <c r="Y1559" s="205">
        <v>0</v>
      </c>
      <c r="Z1559" s="238">
        <v>0</v>
      </c>
      <c r="AA1559" s="205">
        <v>0</v>
      </c>
      <c r="AB1559" s="205">
        <v>0</v>
      </c>
      <c r="AC1559" s="205">
        <v>0</v>
      </c>
      <c r="AD1559" s="205">
        <v>0</v>
      </c>
      <c r="AE1559" s="205">
        <v>6</v>
      </c>
      <c r="AF1559" s="211">
        <f>2849454*AE1559/I1559</f>
        <v>1853.8862081304692</v>
      </c>
      <c r="AG1559" s="205">
        <v>0</v>
      </c>
      <c r="AH1559" s="205">
        <v>0</v>
      </c>
      <c r="AI1559" s="205">
        <v>0</v>
      </c>
      <c r="AJ1559" s="205">
        <v>0</v>
      </c>
      <c r="AK1559" s="205">
        <v>0</v>
      </c>
      <c r="AL1559" s="211">
        <v>0</v>
      </c>
      <c r="AM1559" s="205">
        <v>0</v>
      </c>
      <c r="AN1559" s="205">
        <v>0</v>
      </c>
      <c r="AO1559" s="211">
        <v>0</v>
      </c>
      <c r="AP1559" s="205">
        <v>0</v>
      </c>
      <c r="AQ1559" s="204">
        <v>0</v>
      </c>
      <c r="AR1559" s="204">
        <v>0</v>
      </c>
    </row>
    <row r="1560" spans="1:116" s="204" customFormat="1" ht="36" customHeight="1">
      <c r="A1560" s="204">
        <v>1</v>
      </c>
      <c r="B1560" s="207">
        <f>SUBTOTAL(103,$A$1504:A1560)</f>
        <v>54</v>
      </c>
      <c r="C1560" s="197" t="s">
        <v>2580</v>
      </c>
      <c r="D1560" s="199">
        <v>1996</v>
      </c>
      <c r="E1560" s="199" t="s">
        <v>1481</v>
      </c>
      <c r="F1560" s="208" t="s">
        <v>312</v>
      </c>
      <c r="G1560" s="199" t="s">
        <v>351</v>
      </c>
      <c r="H1560" s="199">
        <v>3</v>
      </c>
      <c r="I1560" s="200">
        <v>10830</v>
      </c>
      <c r="J1560" s="200">
        <v>7342.6</v>
      </c>
      <c r="K1560" s="200">
        <v>6528.8</v>
      </c>
      <c r="L1560" s="209">
        <v>266</v>
      </c>
      <c r="M1560" s="199" t="s">
        <v>260</v>
      </c>
      <c r="N1560" s="199" t="s">
        <v>264</v>
      </c>
      <c r="O1560" s="202" t="s">
        <v>313</v>
      </c>
      <c r="P1560" s="203">
        <v>2207168.4</v>
      </c>
      <c r="Q1560" s="203">
        <v>1062400</v>
      </c>
      <c r="R1560" s="203">
        <v>0</v>
      </c>
      <c r="S1560" s="203">
        <f t="shared" si="512"/>
        <v>1144768.3999999999</v>
      </c>
      <c r="T1560" s="203">
        <f t="shared" si="497"/>
        <v>203.80132963988919</v>
      </c>
      <c r="U1560" s="203">
        <f t="shared" si="513"/>
        <v>226.94367497691599</v>
      </c>
      <c r="V1560" s="210">
        <v>226.94367497691599</v>
      </c>
      <c r="W1560" s="210">
        <f t="shared" si="514"/>
        <v>226.94367497691599</v>
      </c>
      <c r="X1560" s="210">
        <f t="shared" si="515"/>
        <v>23.142345337026796</v>
      </c>
      <c r="Y1560" s="205">
        <v>0</v>
      </c>
      <c r="Z1560" s="238">
        <v>0</v>
      </c>
      <c r="AA1560" s="205">
        <v>0</v>
      </c>
      <c r="AB1560" s="205">
        <v>0</v>
      </c>
      <c r="AC1560" s="205">
        <v>0</v>
      </c>
      <c r="AD1560" s="205">
        <v>0</v>
      </c>
      <c r="AE1560" s="205">
        <v>1</v>
      </c>
      <c r="AF1560" s="211">
        <f t="shared" ref="AF1560:AF1563" si="516">2457800*AE1560/I1560</f>
        <v>226.94367497691599</v>
      </c>
      <c r="AG1560" s="205">
        <v>0</v>
      </c>
      <c r="AH1560" s="205">
        <v>0</v>
      </c>
      <c r="AI1560" s="205">
        <v>0</v>
      </c>
      <c r="AJ1560" s="205">
        <v>0</v>
      </c>
      <c r="AK1560" s="205">
        <v>0</v>
      </c>
      <c r="AL1560" s="211">
        <v>0</v>
      </c>
      <c r="AM1560" s="205">
        <v>0</v>
      </c>
      <c r="AN1560" s="205">
        <v>0</v>
      </c>
      <c r="AO1560" s="211">
        <v>0</v>
      </c>
      <c r="AP1560" s="205">
        <v>0</v>
      </c>
      <c r="AQ1560" s="204">
        <v>0</v>
      </c>
      <c r="AR1560" s="204">
        <v>0</v>
      </c>
    </row>
    <row r="1561" spans="1:116" s="204" customFormat="1" ht="36" customHeight="1">
      <c r="A1561" s="204">
        <v>1</v>
      </c>
      <c r="B1561" s="207">
        <f>SUBTOTAL(103,$A$1504:A1561)</f>
        <v>55</v>
      </c>
      <c r="C1561" s="197" t="s">
        <v>2581</v>
      </c>
      <c r="D1561" s="199">
        <v>1995</v>
      </c>
      <c r="E1561" s="199" t="s">
        <v>1481</v>
      </c>
      <c r="F1561" s="208" t="s">
        <v>312</v>
      </c>
      <c r="G1561" s="199" t="s">
        <v>351</v>
      </c>
      <c r="H1561" s="199">
        <v>5</v>
      </c>
      <c r="I1561" s="200">
        <v>12058.8</v>
      </c>
      <c r="J1561" s="200">
        <v>12058.800000000001</v>
      </c>
      <c r="K1561" s="200">
        <v>10739.7</v>
      </c>
      <c r="L1561" s="209">
        <v>472</v>
      </c>
      <c r="M1561" s="199" t="s">
        <v>260</v>
      </c>
      <c r="N1561" s="199" t="s">
        <v>264</v>
      </c>
      <c r="O1561" s="202" t="s">
        <v>313</v>
      </c>
      <c r="P1561" s="203">
        <v>11432166</v>
      </c>
      <c r="Q1561" s="203">
        <v>5608000</v>
      </c>
      <c r="R1561" s="203">
        <v>0</v>
      </c>
      <c r="S1561" s="203">
        <f t="shared" si="512"/>
        <v>5824166</v>
      </c>
      <c r="T1561" s="203">
        <f t="shared" si="497"/>
        <v>948.03512787342027</v>
      </c>
      <c r="U1561" s="203">
        <f t="shared" si="513"/>
        <v>1019.0897933459383</v>
      </c>
      <c r="V1561" s="210">
        <v>1019.0897933459383</v>
      </c>
      <c r="W1561" s="210">
        <f t="shared" si="514"/>
        <v>1019.0897933459383</v>
      </c>
      <c r="X1561" s="210">
        <f t="shared" si="515"/>
        <v>71.054665472518082</v>
      </c>
      <c r="Y1561" s="205">
        <v>0</v>
      </c>
      <c r="Z1561" s="238">
        <v>0</v>
      </c>
      <c r="AA1561" s="205">
        <v>0</v>
      </c>
      <c r="AB1561" s="205">
        <v>0</v>
      </c>
      <c r="AC1561" s="205">
        <v>0</v>
      </c>
      <c r="AD1561" s="205">
        <v>0</v>
      </c>
      <c r="AE1561" s="205">
        <v>5</v>
      </c>
      <c r="AF1561" s="211">
        <f t="shared" si="516"/>
        <v>1019.0897933459383</v>
      </c>
      <c r="AG1561" s="205">
        <v>0</v>
      </c>
      <c r="AH1561" s="205">
        <v>0</v>
      </c>
      <c r="AI1561" s="205">
        <v>0</v>
      </c>
      <c r="AJ1561" s="205">
        <v>0</v>
      </c>
      <c r="AK1561" s="205">
        <v>0</v>
      </c>
      <c r="AL1561" s="211">
        <v>0</v>
      </c>
      <c r="AM1561" s="205">
        <v>0</v>
      </c>
      <c r="AN1561" s="205">
        <v>0</v>
      </c>
      <c r="AO1561" s="211">
        <v>0</v>
      </c>
      <c r="AP1561" s="205">
        <v>0</v>
      </c>
      <c r="AQ1561" s="204">
        <v>0</v>
      </c>
      <c r="AR1561" s="204">
        <v>0</v>
      </c>
    </row>
    <row r="1562" spans="1:116" s="204" customFormat="1" ht="36" customHeight="1">
      <c r="A1562" s="204">
        <v>1</v>
      </c>
      <c r="B1562" s="207">
        <f>SUBTOTAL(103,$A$1504:A1562)</f>
        <v>56</v>
      </c>
      <c r="C1562" s="197" t="s">
        <v>2582</v>
      </c>
      <c r="D1562" s="199">
        <v>1987</v>
      </c>
      <c r="E1562" s="199" t="s">
        <v>263</v>
      </c>
      <c r="F1562" s="208" t="s">
        <v>312</v>
      </c>
      <c r="G1562" s="199" t="s">
        <v>351</v>
      </c>
      <c r="H1562" s="199">
        <v>4</v>
      </c>
      <c r="I1562" s="200">
        <v>8661.7999999999993</v>
      </c>
      <c r="J1562" s="200">
        <v>8661.7999999999993</v>
      </c>
      <c r="K1562" s="200">
        <v>7775</v>
      </c>
      <c r="L1562" s="209">
        <v>367</v>
      </c>
      <c r="M1562" s="199" t="s">
        <v>260</v>
      </c>
      <c r="N1562" s="199" t="s">
        <v>264</v>
      </c>
      <c r="O1562" s="202" t="s">
        <v>313</v>
      </c>
      <c r="P1562" s="203">
        <v>9134438.4000000004</v>
      </c>
      <c r="Q1562" s="203">
        <v>4438400</v>
      </c>
      <c r="R1562" s="203">
        <v>0</v>
      </c>
      <c r="S1562" s="203">
        <f t="shared" si="512"/>
        <v>4696038.4000000004</v>
      </c>
      <c r="T1562" s="203">
        <f t="shared" si="497"/>
        <v>1054.5658408183058</v>
      </c>
      <c r="U1562" s="203">
        <f t="shared" si="513"/>
        <v>1135.0065806183472</v>
      </c>
      <c r="V1562" s="210">
        <v>1135.0065806183472</v>
      </c>
      <c r="W1562" s="210">
        <f t="shared" si="514"/>
        <v>1135.0065806183472</v>
      </c>
      <c r="X1562" s="210">
        <f t="shared" si="515"/>
        <v>80.440739800041456</v>
      </c>
      <c r="Y1562" s="205">
        <v>0</v>
      </c>
      <c r="Z1562" s="238">
        <v>0</v>
      </c>
      <c r="AA1562" s="205">
        <v>0</v>
      </c>
      <c r="AB1562" s="205">
        <v>0</v>
      </c>
      <c r="AC1562" s="205">
        <v>0</v>
      </c>
      <c r="AD1562" s="205">
        <v>0</v>
      </c>
      <c r="AE1562" s="205">
        <v>4</v>
      </c>
      <c r="AF1562" s="211">
        <f t="shared" si="516"/>
        <v>1135.0065806183472</v>
      </c>
      <c r="AG1562" s="205">
        <v>0</v>
      </c>
      <c r="AH1562" s="205">
        <v>0</v>
      </c>
      <c r="AI1562" s="205">
        <v>0</v>
      </c>
      <c r="AJ1562" s="205">
        <v>0</v>
      </c>
      <c r="AK1562" s="205">
        <v>0</v>
      </c>
      <c r="AL1562" s="211">
        <v>0</v>
      </c>
      <c r="AM1562" s="205">
        <v>0</v>
      </c>
      <c r="AN1562" s="205">
        <v>0</v>
      </c>
      <c r="AO1562" s="211">
        <v>0</v>
      </c>
      <c r="AP1562" s="205">
        <v>0</v>
      </c>
      <c r="AQ1562" s="204">
        <v>0</v>
      </c>
      <c r="AR1562" s="204">
        <v>0</v>
      </c>
    </row>
    <row r="1563" spans="1:116" s="204" customFormat="1" ht="36" customHeight="1">
      <c r="A1563" s="204">
        <v>1</v>
      </c>
      <c r="B1563" s="207">
        <f>SUBTOTAL(103,$A$1504:A1563)</f>
        <v>57</v>
      </c>
      <c r="C1563" s="197" t="s">
        <v>2583</v>
      </c>
      <c r="D1563" s="199">
        <v>1993</v>
      </c>
      <c r="E1563" s="199" t="s">
        <v>263</v>
      </c>
      <c r="F1563" s="208" t="s">
        <v>312</v>
      </c>
      <c r="G1563" s="199" t="s">
        <v>351</v>
      </c>
      <c r="H1563" s="199">
        <v>3</v>
      </c>
      <c r="I1563" s="200">
        <v>6775.4000000000005</v>
      </c>
      <c r="J1563" s="200">
        <v>6775.4000000000005</v>
      </c>
      <c r="K1563" s="200">
        <v>5818.3</v>
      </c>
      <c r="L1563" s="209">
        <v>289</v>
      </c>
      <c r="M1563" s="199" t="s">
        <v>260</v>
      </c>
      <c r="N1563" s="199" t="s">
        <v>264</v>
      </c>
      <c r="O1563" s="202" t="s">
        <v>313</v>
      </c>
      <c r="P1563" s="203">
        <v>6827144.3999999994</v>
      </c>
      <c r="Q1563" s="203">
        <v>3379200</v>
      </c>
      <c r="R1563" s="203">
        <v>0</v>
      </c>
      <c r="S1563" s="203">
        <f t="shared" si="512"/>
        <v>3447944.3999999994</v>
      </c>
      <c r="T1563" s="203">
        <f t="shared" ref="T1563" si="517">P1563/I1563</f>
        <v>1007.6370989166689</v>
      </c>
      <c r="U1563" s="203">
        <f t="shared" si="513"/>
        <v>1088.2604717064673</v>
      </c>
      <c r="V1563" s="210">
        <v>1088.2604717064673</v>
      </c>
      <c r="W1563" s="210">
        <f t="shared" si="514"/>
        <v>1088.2604717064673</v>
      </c>
      <c r="X1563" s="210">
        <f t="shared" si="515"/>
        <v>80.623372789798395</v>
      </c>
      <c r="Y1563" s="205">
        <v>0</v>
      </c>
      <c r="Z1563" s="238">
        <v>0</v>
      </c>
      <c r="AA1563" s="205">
        <v>0</v>
      </c>
      <c r="AB1563" s="205">
        <v>0</v>
      </c>
      <c r="AC1563" s="205">
        <v>0</v>
      </c>
      <c r="AD1563" s="205">
        <v>0</v>
      </c>
      <c r="AE1563" s="205">
        <v>3</v>
      </c>
      <c r="AF1563" s="211">
        <f t="shared" si="516"/>
        <v>1088.2604717064673</v>
      </c>
      <c r="AG1563" s="205">
        <v>0</v>
      </c>
      <c r="AH1563" s="205">
        <v>0</v>
      </c>
      <c r="AI1563" s="205">
        <v>0</v>
      </c>
      <c r="AJ1563" s="205">
        <v>0</v>
      </c>
      <c r="AK1563" s="205">
        <v>0</v>
      </c>
      <c r="AL1563" s="211">
        <v>0</v>
      </c>
      <c r="AM1563" s="205">
        <v>0</v>
      </c>
      <c r="AN1563" s="205">
        <v>0</v>
      </c>
      <c r="AO1563" s="211">
        <v>0</v>
      </c>
      <c r="AP1563" s="205">
        <v>0</v>
      </c>
      <c r="AQ1563" s="204">
        <v>0</v>
      </c>
      <c r="AR1563" s="204">
        <v>0</v>
      </c>
    </row>
    <row r="1564" spans="1:116" s="123" customFormat="1" ht="84" customHeight="1">
      <c r="B1564" s="336" t="s">
        <v>1845</v>
      </c>
      <c r="C1564" s="337"/>
      <c r="D1564" s="337"/>
      <c r="E1564" s="337"/>
      <c r="F1564" s="337"/>
      <c r="G1564" s="337"/>
      <c r="H1564" s="337"/>
      <c r="I1564" s="337"/>
      <c r="J1564" s="337"/>
      <c r="K1564" s="337"/>
      <c r="L1564" s="337"/>
      <c r="M1564" s="337"/>
      <c r="N1564" s="337"/>
      <c r="O1564" s="337"/>
      <c r="P1564" s="337"/>
      <c r="Q1564" s="337"/>
      <c r="R1564" s="337"/>
      <c r="S1564" s="337"/>
      <c r="T1564" s="337"/>
      <c r="U1564" s="338"/>
      <c r="Y1564" s="204"/>
      <c r="Z1564" s="204"/>
      <c r="AF1564" s="204"/>
      <c r="BS1564" s="234"/>
    </row>
    <row r="1565" spans="1:116" s="123" customFormat="1" ht="33.75" customHeight="1">
      <c r="B1565" s="339" t="s">
        <v>2365</v>
      </c>
      <c r="C1565" s="340"/>
      <c r="D1565" s="199" t="s">
        <v>857</v>
      </c>
      <c r="E1565" s="199" t="s">
        <v>857</v>
      </c>
      <c r="F1565" s="202" t="s">
        <v>857</v>
      </c>
      <c r="G1565" s="199" t="s">
        <v>857</v>
      </c>
      <c r="H1565" s="199" t="s">
        <v>857</v>
      </c>
      <c r="I1565" s="200">
        <f>I1566+I1575</f>
        <v>26041.599999999999</v>
      </c>
      <c r="J1565" s="200">
        <f>J1566+J1575</f>
        <v>21022.29</v>
      </c>
      <c r="K1565" s="200">
        <f>K1566+K1575</f>
        <v>14853.619999999999</v>
      </c>
      <c r="L1565" s="216">
        <f>L1566+L1575</f>
        <v>1132</v>
      </c>
      <c r="M1565" s="199" t="s">
        <v>857</v>
      </c>
      <c r="N1565" s="199" t="s">
        <v>857</v>
      </c>
      <c r="O1565" s="237" t="s">
        <v>857</v>
      </c>
      <c r="P1565" s="200">
        <v>64726977.689999998</v>
      </c>
      <c r="Q1565" s="200">
        <f>Q1566+Q1575</f>
        <v>0</v>
      </c>
      <c r="R1565" s="200">
        <f>R1566+R1575</f>
        <v>0</v>
      </c>
      <c r="S1565" s="200">
        <f>S1566+S1575</f>
        <v>64726977.689999998</v>
      </c>
      <c r="T1565" s="203">
        <f>P1565/I1565</f>
        <v>2485.5223062331038</v>
      </c>
      <c r="U1565" s="203">
        <f>MAX(U1566:U1587)</f>
        <v>10485.413041177291</v>
      </c>
      <c r="Y1565" s="205">
        <v>0</v>
      </c>
      <c r="Z1565" s="205">
        <v>0</v>
      </c>
      <c r="AA1565" s="231">
        <v>1472849</v>
      </c>
      <c r="AB1565" s="231">
        <v>0</v>
      </c>
      <c r="AC1565" s="231">
        <v>1224682</v>
      </c>
      <c r="AD1565" s="231">
        <v>0</v>
      </c>
      <c r="AE1565" s="231">
        <v>0</v>
      </c>
      <c r="AF1565" s="205">
        <v>0</v>
      </c>
      <c r="AG1565" s="231">
        <v>12546.580000000002</v>
      </c>
      <c r="AH1565" s="231">
        <v>61224640.699999996</v>
      </c>
      <c r="AI1565" s="231">
        <v>0</v>
      </c>
      <c r="AJ1565" s="231">
        <v>0</v>
      </c>
      <c r="AK1565" s="231">
        <v>0</v>
      </c>
      <c r="AL1565" s="231">
        <v>0</v>
      </c>
      <c r="AM1565" s="231">
        <v>0</v>
      </c>
      <c r="AN1565" s="231">
        <v>0</v>
      </c>
      <c r="AO1565" s="231">
        <v>0</v>
      </c>
      <c r="AP1565" s="231">
        <v>0</v>
      </c>
      <c r="AQ1565" s="123">
        <v>0</v>
      </c>
      <c r="AV1565" s="204"/>
      <c r="BS1565" s="234"/>
    </row>
    <row r="1566" spans="1:116" s="123" customFormat="1" ht="36" customHeight="1">
      <c r="B1566" s="339" t="s">
        <v>1609</v>
      </c>
      <c r="C1566" s="340"/>
      <c r="D1566" s="199" t="s">
        <v>857</v>
      </c>
      <c r="E1566" s="199" t="s">
        <v>857</v>
      </c>
      <c r="F1566" s="202" t="s">
        <v>857</v>
      </c>
      <c r="G1566" s="199" t="s">
        <v>857</v>
      </c>
      <c r="H1566" s="199" t="s">
        <v>857</v>
      </c>
      <c r="I1566" s="200">
        <f>I1567+I1573+I1571</f>
        <v>9484.2999999999993</v>
      </c>
      <c r="J1566" s="200">
        <f>J1567+J1573+J1571</f>
        <v>7647.42</v>
      </c>
      <c r="K1566" s="200">
        <f>K1567+K1573+K1571</f>
        <v>7647.42</v>
      </c>
      <c r="L1566" s="216">
        <f>L1567+L1573+L1571</f>
        <v>424</v>
      </c>
      <c r="M1566" s="199" t="s">
        <v>857</v>
      </c>
      <c r="N1566" s="199" t="s">
        <v>857</v>
      </c>
      <c r="O1566" s="237" t="s">
        <v>857</v>
      </c>
      <c r="P1566" s="200">
        <v>17288357.709999997</v>
      </c>
      <c r="Q1566" s="200">
        <f>Q1567+Q1573+Q1571</f>
        <v>0</v>
      </c>
      <c r="R1566" s="200">
        <f>R1567+R1573+R1571</f>
        <v>0</v>
      </c>
      <c r="S1566" s="200">
        <f>S1567+S1573+S1571</f>
        <v>17288357.709999997</v>
      </c>
      <c r="T1566" s="203">
        <f t="shared" ref="T1566:T1587" si="518">P1566/I1566</f>
        <v>1822.8396096707188</v>
      </c>
      <c r="U1566" s="203">
        <f>MAX(U1567:U1574)</f>
        <v>10485.413041177291</v>
      </c>
      <c r="Y1566" s="205">
        <v>0</v>
      </c>
      <c r="Z1566" s="205">
        <v>0</v>
      </c>
      <c r="AA1566" s="231">
        <v>994637</v>
      </c>
      <c r="AB1566" s="231">
        <v>0</v>
      </c>
      <c r="AC1566" s="231">
        <v>1224682</v>
      </c>
      <c r="AD1566" s="231">
        <v>0</v>
      </c>
      <c r="AE1566" s="231">
        <v>0</v>
      </c>
      <c r="AF1566" s="205">
        <v>0</v>
      </c>
      <c r="AG1566" s="231">
        <v>4580.72</v>
      </c>
      <c r="AH1566" s="231">
        <v>14965296.1</v>
      </c>
      <c r="AI1566" s="231">
        <v>0</v>
      </c>
      <c r="AJ1566" s="231">
        <v>0</v>
      </c>
      <c r="AK1566" s="231">
        <v>0</v>
      </c>
      <c r="AL1566" s="231">
        <v>0</v>
      </c>
      <c r="AM1566" s="231">
        <v>0</v>
      </c>
      <c r="AN1566" s="231">
        <v>0</v>
      </c>
      <c r="AO1566" s="231">
        <v>0</v>
      </c>
      <c r="AP1566" s="231">
        <v>0</v>
      </c>
      <c r="AQ1566" s="123">
        <v>0</v>
      </c>
      <c r="AV1566" s="204"/>
      <c r="BS1566" s="234"/>
    </row>
    <row r="1567" spans="1:116" s="123" customFormat="1" ht="36" customHeight="1">
      <c r="B1567" s="197" t="s">
        <v>805</v>
      </c>
      <c r="C1567" s="228"/>
      <c r="D1567" s="199" t="s">
        <v>857</v>
      </c>
      <c r="E1567" s="199" t="s">
        <v>857</v>
      </c>
      <c r="F1567" s="202" t="s">
        <v>857</v>
      </c>
      <c r="G1567" s="199" t="s">
        <v>857</v>
      </c>
      <c r="H1567" s="199" t="s">
        <v>857</v>
      </c>
      <c r="I1567" s="200">
        <f>SUM(I1568:I1570)</f>
        <v>7491.9</v>
      </c>
      <c r="J1567" s="200">
        <f>SUM(J1568:J1570)</f>
        <v>6281</v>
      </c>
      <c r="K1567" s="200">
        <f>SUM(K1568:K1570)</f>
        <v>6281</v>
      </c>
      <c r="L1567" s="216">
        <f>SUM(L1568:L1570)</f>
        <v>356</v>
      </c>
      <c r="M1567" s="199" t="s">
        <v>857</v>
      </c>
      <c r="N1567" s="199" t="s">
        <v>857</v>
      </c>
      <c r="O1567" s="237" t="s">
        <v>857</v>
      </c>
      <c r="P1567" s="200">
        <v>13535253.609999999</v>
      </c>
      <c r="Q1567" s="200">
        <f>SUM(Q1568:Q1570)</f>
        <v>0</v>
      </c>
      <c r="R1567" s="200">
        <f>SUM(R1568:R1570)</f>
        <v>0</v>
      </c>
      <c r="S1567" s="200">
        <f>SUM(S1568:S1570)</f>
        <v>13535253.609999999</v>
      </c>
      <c r="T1567" s="203">
        <f t="shared" si="518"/>
        <v>1806.6516651316756</v>
      </c>
      <c r="U1567" s="203">
        <f>MAX(U1568:U1570)</f>
        <v>10485.413041177291</v>
      </c>
      <c r="Y1567" s="205">
        <v>0</v>
      </c>
      <c r="Z1567" s="205">
        <v>0</v>
      </c>
      <c r="AA1567" s="231">
        <v>994637</v>
      </c>
      <c r="AB1567" s="231">
        <v>0</v>
      </c>
      <c r="AC1567" s="231">
        <v>1224682</v>
      </c>
      <c r="AD1567" s="231">
        <v>0</v>
      </c>
      <c r="AE1567" s="231">
        <v>0</v>
      </c>
      <c r="AF1567" s="205">
        <v>0</v>
      </c>
      <c r="AG1567" s="231">
        <v>3519.62</v>
      </c>
      <c r="AH1567" s="231">
        <v>11212192</v>
      </c>
      <c r="AI1567" s="231">
        <v>0</v>
      </c>
      <c r="AJ1567" s="231">
        <v>0</v>
      </c>
      <c r="AK1567" s="231">
        <v>0</v>
      </c>
      <c r="AL1567" s="231">
        <v>0</v>
      </c>
      <c r="AM1567" s="231">
        <v>0</v>
      </c>
      <c r="AN1567" s="231">
        <v>0</v>
      </c>
      <c r="AO1567" s="231">
        <v>0</v>
      </c>
      <c r="AP1567" s="231">
        <v>0</v>
      </c>
      <c r="AQ1567" s="123">
        <v>0</v>
      </c>
      <c r="AT1567" s="233"/>
      <c r="AU1567" s="233"/>
      <c r="AV1567" s="204"/>
      <c r="BS1567" s="234"/>
      <c r="CV1567" s="235"/>
      <c r="DL1567" s="236"/>
    </row>
    <row r="1568" spans="1:116" s="123" customFormat="1" ht="36" customHeight="1">
      <c r="B1568" s="207">
        <v>1</v>
      </c>
      <c r="C1568" s="228" t="s">
        <v>1813</v>
      </c>
      <c r="D1568" s="199">
        <v>2007</v>
      </c>
      <c r="E1568" s="199"/>
      <c r="F1568" s="202" t="s">
        <v>312</v>
      </c>
      <c r="G1568" s="199">
        <v>5</v>
      </c>
      <c r="H1568" s="199">
        <v>4</v>
      </c>
      <c r="I1568" s="200">
        <v>3049.5</v>
      </c>
      <c r="J1568" s="200">
        <v>3049.5</v>
      </c>
      <c r="K1568" s="200">
        <v>3049.5</v>
      </c>
      <c r="L1568" s="216">
        <v>195</v>
      </c>
      <c r="M1568" s="199" t="s">
        <v>260</v>
      </c>
      <c r="N1568" s="199" t="s">
        <v>335</v>
      </c>
      <c r="O1568" s="199" t="s">
        <v>1814</v>
      </c>
      <c r="P1568" s="200">
        <v>4228150.99</v>
      </c>
      <c r="Q1568" s="200">
        <v>0</v>
      </c>
      <c r="R1568" s="200">
        <v>0</v>
      </c>
      <c r="S1568" s="200">
        <f>P1568-Q1568-R1568</f>
        <v>4228150.99</v>
      </c>
      <c r="T1568" s="203">
        <f t="shared" si="518"/>
        <v>1386.5063092310215</v>
      </c>
      <c r="U1568" s="203">
        <v>3282.7982609608139</v>
      </c>
      <c r="V1568" s="210">
        <v>3282.7982609608139</v>
      </c>
      <c r="W1568" s="210">
        <f t="shared" ref="W1568:W1570" si="519">Y1568+Z1568+AA1568+AB1568+AC1568+AF1568+AH1568+AJ1568+AL1568+AN1568+AO1568+AP1568+AQ1568+AR1568</f>
        <v>3282.7982609608139</v>
      </c>
      <c r="X1568" s="210">
        <f t="shared" ref="X1568:X1570" si="520">U1568-T1568</f>
        <v>1896.2919517297923</v>
      </c>
      <c r="Y1568" s="205">
        <v>0</v>
      </c>
      <c r="Z1568" s="205">
        <v>0</v>
      </c>
      <c r="AA1568" s="231">
        <v>0</v>
      </c>
      <c r="AB1568" s="231">
        <v>0</v>
      </c>
      <c r="AC1568" s="231">
        <v>0</v>
      </c>
      <c r="AD1568" s="231">
        <v>0</v>
      </c>
      <c r="AE1568" s="231">
        <v>0</v>
      </c>
      <c r="AF1568" s="211">
        <v>0</v>
      </c>
      <c r="AG1568" s="231">
        <v>1122.67</v>
      </c>
      <c r="AH1568" s="211">
        <f t="shared" ref="AH1568:AH1570" si="521">8917.04*AG1568/I1568</f>
        <v>3282.7982609608139</v>
      </c>
      <c r="AI1568" s="231">
        <v>0</v>
      </c>
      <c r="AJ1568" s="231">
        <v>0</v>
      </c>
      <c r="AK1568" s="231">
        <v>0</v>
      </c>
      <c r="AL1568" s="232">
        <v>0</v>
      </c>
      <c r="AM1568" s="231">
        <v>0</v>
      </c>
      <c r="AN1568" s="231">
        <v>0</v>
      </c>
      <c r="AO1568" s="232">
        <v>0</v>
      </c>
      <c r="AP1568" s="231">
        <v>0</v>
      </c>
      <c r="AQ1568" s="123">
        <v>0</v>
      </c>
      <c r="AT1568" s="233"/>
      <c r="AU1568" s="233"/>
      <c r="AV1568" s="233"/>
      <c r="BS1568" s="234"/>
      <c r="CV1568" s="235"/>
      <c r="DL1568" s="236"/>
    </row>
    <row r="1569" spans="2:116" s="123" customFormat="1" ht="36" customHeight="1">
      <c r="B1569" s="207">
        <v>2</v>
      </c>
      <c r="C1569" s="228" t="s">
        <v>1816</v>
      </c>
      <c r="D1569" s="199">
        <v>2008</v>
      </c>
      <c r="E1569" s="199"/>
      <c r="F1569" s="202" t="s">
        <v>312</v>
      </c>
      <c r="G1569" s="199">
        <v>5</v>
      </c>
      <c r="H1569" s="199">
        <v>3</v>
      </c>
      <c r="I1569" s="200">
        <v>2288.3000000000002</v>
      </c>
      <c r="J1569" s="200">
        <v>2288.3000000000002</v>
      </c>
      <c r="K1569" s="200">
        <v>2288.3000000000002</v>
      </c>
      <c r="L1569" s="216">
        <v>143</v>
      </c>
      <c r="M1569" s="199" t="s">
        <v>260</v>
      </c>
      <c r="N1569" s="199" t="s">
        <v>264</v>
      </c>
      <c r="O1569" s="199" t="s">
        <v>1818</v>
      </c>
      <c r="P1569" s="200">
        <v>2791765.62</v>
      </c>
      <c r="Q1569" s="200">
        <v>0</v>
      </c>
      <c r="R1569" s="200">
        <v>0</v>
      </c>
      <c r="S1569" s="200">
        <f>P1569-Q1569-R1569</f>
        <v>2791765.62</v>
      </c>
      <c r="T1569" s="203">
        <f t="shared" si="518"/>
        <v>1220.0173141633527</v>
      </c>
      <c r="U1569" s="203">
        <v>3301.3662054800511</v>
      </c>
      <c r="V1569" s="210">
        <v>3301.3662054800511</v>
      </c>
      <c r="W1569" s="210">
        <f t="shared" si="519"/>
        <v>3301.3662054800511</v>
      </c>
      <c r="X1569" s="210">
        <f t="shared" si="520"/>
        <v>2081.3488913166984</v>
      </c>
      <c r="Y1569" s="205">
        <v>0</v>
      </c>
      <c r="Z1569" s="205">
        <v>0</v>
      </c>
      <c r="AA1569" s="231">
        <v>0</v>
      </c>
      <c r="AB1569" s="231">
        <v>0</v>
      </c>
      <c r="AC1569" s="231">
        <v>0</v>
      </c>
      <c r="AD1569" s="231">
        <v>0</v>
      </c>
      <c r="AE1569" s="231">
        <v>0</v>
      </c>
      <c r="AF1569" s="211">
        <v>0</v>
      </c>
      <c r="AG1569" s="231">
        <v>847.2</v>
      </c>
      <c r="AH1569" s="211">
        <f t="shared" si="521"/>
        <v>3301.3662054800511</v>
      </c>
      <c r="AI1569" s="231">
        <v>0</v>
      </c>
      <c r="AJ1569" s="231">
        <v>0</v>
      </c>
      <c r="AK1569" s="231">
        <v>0</v>
      </c>
      <c r="AL1569" s="232">
        <v>0</v>
      </c>
      <c r="AM1569" s="231">
        <v>0</v>
      </c>
      <c r="AN1569" s="231">
        <v>0</v>
      </c>
      <c r="AO1569" s="232">
        <v>0</v>
      </c>
      <c r="AP1569" s="231">
        <v>0</v>
      </c>
      <c r="AQ1569" s="123">
        <v>0</v>
      </c>
      <c r="AT1569" s="233"/>
      <c r="AU1569" s="233"/>
      <c r="AV1569" s="233"/>
      <c r="BS1569" s="234"/>
      <c r="CV1569" s="235"/>
      <c r="DL1569" s="236"/>
    </row>
    <row r="1570" spans="2:116" s="123" customFormat="1" ht="36" customHeight="1">
      <c r="B1570" s="207">
        <v>3</v>
      </c>
      <c r="C1570" s="228" t="s">
        <v>1817</v>
      </c>
      <c r="D1570" s="199">
        <v>1914</v>
      </c>
      <c r="E1570" s="199"/>
      <c r="F1570" s="202" t="s">
        <v>262</v>
      </c>
      <c r="G1570" s="199">
        <v>4</v>
      </c>
      <c r="H1570" s="199">
        <v>2</v>
      </c>
      <c r="I1570" s="200">
        <v>2154.1</v>
      </c>
      <c r="J1570" s="200">
        <v>943.2</v>
      </c>
      <c r="K1570" s="200">
        <v>943.2</v>
      </c>
      <c r="L1570" s="216">
        <v>18</v>
      </c>
      <c r="M1570" s="199" t="s">
        <v>260</v>
      </c>
      <c r="N1570" s="199" t="s">
        <v>264</v>
      </c>
      <c r="O1570" s="199" t="s">
        <v>1819</v>
      </c>
      <c r="P1570" s="200">
        <v>6515337</v>
      </c>
      <c r="Q1570" s="200">
        <v>0</v>
      </c>
      <c r="R1570" s="200">
        <v>0</v>
      </c>
      <c r="S1570" s="200">
        <f>P1570-Q1570-R1570</f>
        <v>6515337</v>
      </c>
      <c r="T1570" s="203">
        <f t="shared" si="518"/>
        <v>3024.6214196184023</v>
      </c>
      <c r="U1570" s="203">
        <v>10485.413041177291</v>
      </c>
      <c r="V1570" s="210">
        <v>10485.413041177291</v>
      </c>
      <c r="W1570" s="210">
        <f t="shared" si="519"/>
        <v>10485.413041177291</v>
      </c>
      <c r="X1570" s="210">
        <f t="shared" si="520"/>
        <v>7460.7916215588884</v>
      </c>
      <c r="Y1570" s="205">
        <v>0</v>
      </c>
      <c r="Z1570" s="205">
        <v>0</v>
      </c>
      <c r="AA1570" s="205">
        <v>3259.66</v>
      </c>
      <c r="AB1570" s="231">
        <v>0</v>
      </c>
      <c r="AC1570" s="205">
        <v>810.46</v>
      </c>
      <c r="AD1570" s="231">
        <v>0</v>
      </c>
      <c r="AE1570" s="231">
        <v>0</v>
      </c>
      <c r="AF1570" s="211">
        <v>0</v>
      </c>
      <c r="AG1570" s="231">
        <v>1549.75</v>
      </c>
      <c r="AH1570" s="211">
        <f t="shared" si="521"/>
        <v>6415.2930411772913</v>
      </c>
      <c r="AI1570" s="231">
        <v>0</v>
      </c>
      <c r="AJ1570" s="231">
        <v>0</v>
      </c>
      <c r="AK1570" s="231">
        <v>0</v>
      </c>
      <c r="AL1570" s="232">
        <v>0</v>
      </c>
      <c r="AM1570" s="231">
        <v>0</v>
      </c>
      <c r="AN1570" s="231">
        <v>0</v>
      </c>
      <c r="AO1570" s="232">
        <v>0</v>
      </c>
      <c r="AP1570" s="231">
        <v>0</v>
      </c>
      <c r="AQ1570" s="123">
        <v>0</v>
      </c>
      <c r="AT1570" s="233"/>
      <c r="AU1570" s="233"/>
      <c r="AV1570" s="233"/>
      <c r="BS1570" s="234"/>
      <c r="CV1570" s="235"/>
      <c r="DL1570" s="236"/>
    </row>
    <row r="1571" spans="2:116" s="123" customFormat="1" ht="36" customHeight="1">
      <c r="B1571" s="197" t="s">
        <v>804</v>
      </c>
      <c r="C1571" s="228"/>
      <c r="D1571" s="199" t="s">
        <v>857</v>
      </c>
      <c r="E1571" s="199" t="s">
        <v>857</v>
      </c>
      <c r="F1571" s="202" t="s">
        <v>857</v>
      </c>
      <c r="G1571" s="199" t="s">
        <v>857</v>
      </c>
      <c r="H1571" s="199" t="s">
        <v>857</v>
      </c>
      <c r="I1571" s="200">
        <f>SUM(I1572:I1572)</f>
        <v>1298.5999999999999</v>
      </c>
      <c r="J1571" s="200">
        <f>SUM(J1572:J1572)</f>
        <v>989.4</v>
      </c>
      <c r="K1571" s="200">
        <f>SUM(K1572:K1572)</f>
        <v>989.4</v>
      </c>
      <c r="L1571" s="216">
        <f>SUM(L1572:L1572)</f>
        <v>47</v>
      </c>
      <c r="M1571" s="199" t="s">
        <v>857</v>
      </c>
      <c r="N1571" s="199" t="s">
        <v>857</v>
      </c>
      <c r="O1571" s="237" t="s">
        <v>857</v>
      </c>
      <c r="P1571" s="200">
        <v>1806013.41</v>
      </c>
      <c r="Q1571" s="200">
        <f>SUM(Q1572:Q1572)</f>
        <v>0</v>
      </c>
      <c r="R1571" s="200">
        <f>SUM(R1572:R1572)</f>
        <v>0</v>
      </c>
      <c r="S1571" s="200">
        <f>SUM(S1572:S1572)</f>
        <v>1806013.41</v>
      </c>
      <c r="T1571" s="203">
        <f t="shared" si="518"/>
        <v>1390.7388033266595</v>
      </c>
      <c r="U1571" s="203">
        <f>U1572</f>
        <v>4745.5462374865247</v>
      </c>
      <c r="Y1571" s="205">
        <v>0</v>
      </c>
      <c r="Z1571" s="205">
        <v>0</v>
      </c>
      <c r="AA1571" s="231">
        <v>0</v>
      </c>
      <c r="AB1571" s="231">
        <v>0</v>
      </c>
      <c r="AC1571" s="231">
        <v>0</v>
      </c>
      <c r="AD1571" s="231">
        <v>0</v>
      </c>
      <c r="AE1571" s="231">
        <v>0</v>
      </c>
      <c r="AF1571" s="205">
        <v>0</v>
      </c>
      <c r="AG1571" s="231">
        <v>691.1</v>
      </c>
      <c r="AH1571" s="231">
        <v>1806013.41</v>
      </c>
      <c r="AI1571" s="231">
        <v>0</v>
      </c>
      <c r="AJ1571" s="231">
        <v>0</v>
      </c>
      <c r="AK1571" s="231">
        <v>0</v>
      </c>
      <c r="AL1571" s="231">
        <v>0</v>
      </c>
      <c r="AM1571" s="231">
        <v>0</v>
      </c>
      <c r="AN1571" s="231">
        <v>0</v>
      </c>
      <c r="AO1571" s="231">
        <v>0</v>
      </c>
      <c r="AP1571" s="231">
        <v>0</v>
      </c>
      <c r="AQ1571" s="123">
        <v>0</v>
      </c>
      <c r="AT1571" s="233"/>
      <c r="AU1571" s="233"/>
      <c r="AV1571" s="204"/>
      <c r="BS1571" s="234"/>
      <c r="CV1571" s="235"/>
      <c r="DL1571" s="236"/>
    </row>
    <row r="1572" spans="2:116" s="123" customFormat="1" ht="36" customHeight="1">
      <c r="B1572" s="207">
        <v>4</v>
      </c>
      <c r="C1572" s="228" t="s">
        <v>1815</v>
      </c>
      <c r="D1572" s="199">
        <v>1984</v>
      </c>
      <c r="E1572" s="199"/>
      <c r="F1572" s="202" t="s">
        <v>262</v>
      </c>
      <c r="G1572" s="199">
        <v>2</v>
      </c>
      <c r="H1572" s="199">
        <v>3</v>
      </c>
      <c r="I1572" s="200">
        <v>1298.5999999999999</v>
      </c>
      <c r="J1572" s="200">
        <v>989.4</v>
      </c>
      <c r="K1572" s="200">
        <v>989.4</v>
      </c>
      <c r="L1572" s="216">
        <v>47</v>
      </c>
      <c r="M1572" s="199" t="s">
        <v>260</v>
      </c>
      <c r="N1572" s="199" t="s">
        <v>264</v>
      </c>
      <c r="O1572" s="199" t="s">
        <v>772</v>
      </c>
      <c r="P1572" s="200">
        <v>1806013.41</v>
      </c>
      <c r="Q1572" s="200">
        <v>0</v>
      </c>
      <c r="R1572" s="200">
        <v>0</v>
      </c>
      <c r="S1572" s="200">
        <f>P1572-Q1572-R1572</f>
        <v>1806013.41</v>
      </c>
      <c r="T1572" s="203">
        <f t="shared" si="518"/>
        <v>1390.7388033266595</v>
      </c>
      <c r="U1572" s="203">
        <v>4745.5462374865247</v>
      </c>
      <c r="V1572" s="210">
        <v>4745.5462374865247</v>
      </c>
      <c r="W1572" s="210">
        <f>Y1572+Z1572+AA1572+AB1572+AC1572+AF1572+AH1572+AJ1572+AL1572+AN1572+AO1572+AP1572+AQ1572+AR1572</f>
        <v>4745.5462374865247</v>
      </c>
      <c r="X1572" s="210">
        <f>U1572-T1572</f>
        <v>3354.8074341598649</v>
      </c>
      <c r="Y1572" s="205">
        <v>0</v>
      </c>
      <c r="Z1572" s="205">
        <v>0</v>
      </c>
      <c r="AA1572" s="231">
        <v>0</v>
      </c>
      <c r="AB1572" s="231">
        <v>0</v>
      </c>
      <c r="AC1572" s="231">
        <v>0</v>
      </c>
      <c r="AD1572" s="231">
        <v>0</v>
      </c>
      <c r="AE1572" s="231">
        <v>0</v>
      </c>
      <c r="AF1572" s="211">
        <v>0</v>
      </c>
      <c r="AG1572" s="231">
        <v>691.1</v>
      </c>
      <c r="AH1572" s="211">
        <f>8917.04*AG1572/I1572</f>
        <v>4745.5462374865247</v>
      </c>
      <c r="AI1572" s="231">
        <v>0</v>
      </c>
      <c r="AJ1572" s="231">
        <v>0</v>
      </c>
      <c r="AK1572" s="231">
        <v>0</v>
      </c>
      <c r="AL1572" s="232">
        <v>0</v>
      </c>
      <c r="AM1572" s="231">
        <v>0</v>
      </c>
      <c r="AN1572" s="231">
        <v>0</v>
      </c>
      <c r="AO1572" s="232">
        <v>0</v>
      </c>
      <c r="AP1572" s="231">
        <v>0</v>
      </c>
      <c r="AQ1572" s="123">
        <v>0</v>
      </c>
      <c r="AT1572" s="233"/>
      <c r="AU1572" s="233"/>
      <c r="AV1572" s="233"/>
      <c r="BS1572" s="234"/>
      <c r="CV1572" s="235"/>
      <c r="DL1572" s="236"/>
    </row>
    <row r="1573" spans="2:116" s="123" customFormat="1" ht="36" customHeight="1">
      <c r="B1573" s="197" t="s">
        <v>858</v>
      </c>
      <c r="C1573" s="228"/>
      <c r="D1573" s="199" t="s">
        <v>857</v>
      </c>
      <c r="E1573" s="199" t="s">
        <v>857</v>
      </c>
      <c r="F1573" s="202" t="s">
        <v>857</v>
      </c>
      <c r="G1573" s="199" t="s">
        <v>857</v>
      </c>
      <c r="H1573" s="199" t="s">
        <v>857</v>
      </c>
      <c r="I1573" s="200">
        <f>SUM(I1574:I1574)</f>
        <v>693.8</v>
      </c>
      <c r="J1573" s="200">
        <f>SUM(J1574:J1574)</f>
        <v>377.02</v>
      </c>
      <c r="K1573" s="200">
        <f>SUM(K1574:K1574)</f>
        <v>377.02</v>
      </c>
      <c r="L1573" s="216">
        <f>SUM(L1574:L1574)</f>
        <v>21</v>
      </c>
      <c r="M1573" s="199" t="s">
        <v>857</v>
      </c>
      <c r="N1573" s="199" t="s">
        <v>857</v>
      </c>
      <c r="O1573" s="237" t="s">
        <v>857</v>
      </c>
      <c r="P1573" s="200">
        <v>1947090.69</v>
      </c>
      <c r="Q1573" s="200">
        <f>SUM(Q1574:Q1574)</f>
        <v>0</v>
      </c>
      <c r="R1573" s="200">
        <f>SUM(R1574:R1574)</f>
        <v>0</v>
      </c>
      <c r="S1573" s="200">
        <f>SUM(S1574:S1574)</f>
        <v>1947090.69</v>
      </c>
      <c r="T1573" s="203">
        <f t="shared" si="518"/>
        <v>2806.4149466705103</v>
      </c>
      <c r="U1573" s="203">
        <f>U1574</f>
        <v>4755.4119342750082</v>
      </c>
      <c r="Y1573" s="205">
        <v>0</v>
      </c>
      <c r="Z1573" s="205">
        <v>0</v>
      </c>
      <c r="AA1573" s="231">
        <v>0</v>
      </c>
      <c r="AB1573" s="231">
        <v>0</v>
      </c>
      <c r="AC1573" s="231">
        <v>0</v>
      </c>
      <c r="AD1573" s="231">
        <v>0</v>
      </c>
      <c r="AE1573" s="231">
        <v>0</v>
      </c>
      <c r="AF1573" s="205">
        <v>0</v>
      </c>
      <c r="AG1573" s="231">
        <v>370</v>
      </c>
      <c r="AH1573" s="231">
        <v>1947090.69</v>
      </c>
      <c r="AI1573" s="231">
        <v>0</v>
      </c>
      <c r="AJ1573" s="231">
        <v>0</v>
      </c>
      <c r="AK1573" s="231">
        <v>0</v>
      </c>
      <c r="AL1573" s="231">
        <v>0</v>
      </c>
      <c r="AM1573" s="231">
        <v>0</v>
      </c>
      <c r="AN1573" s="231">
        <v>0</v>
      </c>
      <c r="AO1573" s="231">
        <v>0</v>
      </c>
      <c r="AP1573" s="231">
        <v>0</v>
      </c>
      <c r="AQ1573" s="123">
        <v>0</v>
      </c>
      <c r="AT1573" s="233"/>
      <c r="AU1573" s="233"/>
      <c r="AV1573" s="204"/>
      <c r="BS1573" s="234"/>
      <c r="CV1573" s="235"/>
      <c r="DL1573" s="236"/>
    </row>
    <row r="1574" spans="2:116" s="123" customFormat="1" ht="36" customHeight="1">
      <c r="B1574" s="207">
        <v>5</v>
      </c>
      <c r="C1574" s="228" t="s">
        <v>1851</v>
      </c>
      <c r="D1574" s="199">
        <v>1987</v>
      </c>
      <c r="E1574" s="199"/>
      <c r="F1574" s="202" t="s">
        <v>262</v>
      </c>
      <c r="G1574" s="199">
        <v>2</v>
      </c>
      <c r="H1574" s="199">
        <v>1</v>
      </c>
      <c r="I1574" s="200">
        <v>693.8</v>
      </c>
      <c r="J1574" s="200">
        <v>377.02</v>
      </c>
      <c r="K1574" s="200">
        <v>377.02</v>
      </c>
      <c r="L1574" s="216">
        <v>21</v>
      </c>
      <c r="M1574" s="199" t="s">
        <v>260</v>
      </c>
      <c r="N1574" s="199" t="s">
        <v>261</v>
      </c>
      <c r="O1574" s="199" t="s">
        <v>263</v>
      </c>
      <c r="P1574" s="200">
        <v>1947090.69</v>
      </c>
      <c r="Q1574" s="200">
        <v>0</v>
      </c>
      <c r="R1574" s="200">
        <v>0</v>
      </c>
      <c r="S1574" s="200">
        <f>P1574-Q1574-R1574</f>
        <v>1947090.69</v>
      </c>
      <c r="T1574" s="203">
        <f t="shared" si="518"/>
        <v>2806.4149466705103</v>
      </c>
      <c r="U1574" s="203">
        <v>4755.4119342750082</v>
      </c>
      <c r="V1574" s="210">
        <v>4755.4119342750082</v>
      </c>
      <c r="W1574" s="210">
        <f>Y1574+Z1574+AA1574+AB1574+AC1574+AF1574+AH1574+AJ1574+AL1574+AN1574+AO1574+AP1574+AQ1574+AR1574</f>
        <v>4755.4119342750082</v>
      </c>
      <c r="X1574" s="210">
        <f>U1574-T1574</f>
        <v>1948.9969876044979</v>
      </c>
      <c r="Y1574" s="205">
        <v>0</v>
      </c>
      <c r="Z1574" s="205">
        <v>0</v>
      </c>
      <c r="AA1574" s="231">
        <v>0</v>
      </c>
      <c r="AB1574" s="231">
        <v>0</v>
      </c>
      <c r="AC1574" s="231">
        <v>0</v>
      </c>
      <c r="AD1574" s="231">
        <v>0</v>
      </c>
      <c r="AE1574" s="231">
        <v>0</v>
      </c>
      <c r="AF1574" s="211">
        <v>0</v>
      </c>
      <c r="AG1574" s="231">
        <v>370</v>
      </c>
      <c r="AH1574" s="211">
        <f>8917.04*AG1574/I1574</f>
        <v>4755.4119342750082</v>
      </c>
      <c r="AI1574" s="231">
        <v>0</v>
      </c>
      <c r="AJ1574" s="231">
        <v>0</v>
      </c>
      <c r="AK1574" s="231">
        <v>0</v>
      </c>
      <c r="AL1574" s="232">
        <v>0</v>
      </c>
      <c r="AM1574" s="231">
        <v>0</v>
      </c>
      <c r="AN1574" s="231">
        <v>0</v>
      </c>
      <c r="AO1574" s="232">
        <v>0</v>
      </c>
      <c r="AP1574" s="231">
        <v>0</v>
      </c>
      <c r="AQ1574" s="123">
        <v>0</v>
      </c>
      <c r="AT1574" s="233"/>
      <c r="AU1574" s="233"/>
      <c r="AV1574" s="233"/>
      <c r="BS1574" s="234"/>
      <c r="CV1574" s="235"/>
      <c r="DL1574" s="236"/>
    </row>
    <row r="1575" spans="2:116" s="123" customFormat="1" ht="36" customHeight="1">
      <c r="B1575" s="339" t="s">
        <v>1865</v>
      </c>
      <c r="C1575" s="340"/>
      <c r="D1575" s="199" t="s">
        <v>857</v>
      </c>
      <c r="E1575" s="199" t="s">
        <v>857</v>
      </c>
      <c r="F1575" s="202" t="s">
        <v>857</v>
      </c>
      <c r="G1575" s="199" t="s">
        <v>857</v>
      </c>
      <c r="H1575" s="199" t="s">
        <v>857</v>
      </c>
      <c r="I1575" s="200">
        <f>I1576+I1584+I1586+I1580+I1582+I1588</f>
        <v>16557.3</v>
      </c>
      <c r="J1575" s="200">
        <f>J1576+J1584+J1586+J1580+J1582+J1588</f>
        <v>13374.869999999999</v>
      </c>
      <c r="K1575" s="200">
        <f>K1576+K1584+K1586+K1580+K1582+K1588</f>
        <v>7206.1999999999989</v>
      </c>
      <c r="L1575" s="216">
        <f>L1576+L1584+L1586+L1580+L1582+L1588</f>
        <v>708</v>
      </c>
      <c r="M1575" s="199" t="s">
        <v>857</v>
      </c>
      <c r="N1575" s="199" t="s">
        <v>857</v>
      </c>
      <c r="O1575" s="237" t="s">
        <v>857</v>
      </c>
      <c r="P1575" s="200">
        <v>47438619.980000004</v>
      </c>
      <c r="Q1575" s="200">
        <f>Q1576+Q1584+Q1586+Q1580+Q1582+Q1588</f>
        <v>0</v>
      </c>
      <c r="R1575" s="200">
        <f>R1576+R1584+R1586+R1580+R1582+R1588</f>
        <v>0</v>
      </c>
      <c r="S1575" s="200">
        <f>S1576+S1584+S1586+S1580+S1582+S1588</f>
        <v>47438619.980000004</v>
      </c>
      <c r="T1575" s="203">
        <f t="shared" si="518"/>
        <v>2865.1181037971169</v>
      </c>
      <c r="U1575" s="203">
        <f>MAX(U1576:U1587)</f>
        <v>8016.1160177252596</v>
      </c>
      <c r="Y1575" s="205">
        <v>0</v>
      </c>
      <c r="Z1575" s="205">
        <v>0</v>
      </c>
      <c r="AA1575" s="231">
        <v>478212</v>
      </c>
      <c r="AB1575" s="231">
        <v>0</v>
      </c>
      <c r="AC1575" s="231">
        <v>0</v>
      </c>
      <c r="AD1575" s="231">
        <v>0</v>
      </c>
      <c r="AE1575" s="231">
        <v>0</v>
      </c>
      <c r="AF1575" s="205">
        <v>0</v>
      </c>
      <c r="AG1575" s="231">
        <v>7965.8600000000006</v>
      </c>
      <c r="AH1575" s="231">
        <v>46259344.599999994</v>
      </c>
      <c r="AI1575" s="231">
        <v>0</v>
      </c>
      <c r="AJ1575" s="231">
        <v>0</v>
      </c>
      <c r="AK1575" s="231">
        <v>0</v>
      </c>
      <c r="AL1575" s="231">
        <v>0</v>
      </c>
      <c r="AM1575" s="231">
        <v>0</v>
      </c>
      <c r="AN1575" s="231">
        <v>0</v>
      </c>
      <c r="AO1575" s="231">
        <v>0</v>
      </c>
      <c r="AP1575" s="231">
        <v>0</v>
      </c>
      <c r="AQ1575" s="123">
        <v>0</v>
      </c>
      <c r="AV1575" s="204"/>
      <c r="BS1575" s="234"/>
    </row>
    <row r="1576" spans="2:116" s="123" customFormat="1" ht="36" customHeight="1">
      <c r="B1576" s="197" t="s">
        <v>791</v>
      </c>
      <c r="C1576" s="228"/>
      <c r="D1576" s="199" t="s">
        <v>857</v>
      </c>
      <c r="E1576" s="199" t="s">
        <v>857</v>
      </c>
      <c r="F1576" s="202" t="s">
        <v>857</v>
      </c>
      <c r="G1576" s="199" t="s">
        <v>857</v>
      </c>
      <c r="H1576" s="199" t="s">
        <v>857</v>
      </c>
      <c r="I1576" s="200">
        <f>SUM(I1577:I1579)</f>
        <v>7352.4</v>
      </c>
      <c r="J1576" s="200">
        <f>SUM(J1577:J1579)</f>
        <v>6337.7999999999993</v>
      </c>
      <c r="K1576" s="200">
        <f>SUM(K1577:K1579)</f>
        <v>6337.7999999999993</v>
      </c>
      <c r="L1576" s="216">
        <f>SUM(L1577:L1579)</f>
        <v>330</v>
      </c>
      <c r="M1576" s="199" t="s">
        <v>857</v>
      </c>
      <c r="N1576" s="199" t="s">
        <v>857</v>
      </c>
      <c r="O1576" s="237" t="s">
        <v>857</v>
      </c>
      <c r="P1576" s="200">
        <v>10963006.890000001</v>
      </c>
      <c r="Q1576" s="200">
        <f>SUM(Q1577:Q1579)</f>
        <v>0</v>
      </c>
      <c r="R1576" s="200">
        <f>SUM(R1577:R1579)</f>
        <v>0</v>
      </c>
      <c r="S1576" s="200">
        <f>SUM(S1577:S1579)</f>
        <v>10963006.890000001</v>
      </c>
      <c r="T1576" s="203">
        <f t="shared" si="518"/>
        <v>1491.0786804308798</v>
      </c>
      <c r="U1576" s="203">
        <f>MAX(U1577:U1579)</f>
        <v>7403.3911932773126</v>
      </c>
      <c r="Y1576" s="205">
        <v>0</v>
      </c>
      <c r="Z1576" s="205">
        <v>0</v>
      </c>
      <c r="AA1576" s="231">
        <v>0</v>
      </c>
      <c r="AB1576" s="231">
        <v>0</v>
      </c>
      <c r="AC1576" s="231">
        <v>0</v>
      </c>
      <c r="AD1576" s="231">
        <v>0</v>
      </c>
      <c r="AE1576" s="231">
        <v>0</v>
      </c>
      <c r="AF1576" s="205">
        <v>0</v>
      </c>
      <c r="AG1576" s="231">
        <v>2272.5500000000002</v>
      </c>
      <c r="AH1576" s="231">
        <v>10800992</v>
      </c>
      <c r="AI1576" s="231">
        <v>0</v>
      </c>
      <c r="AJ1576" s="231">
        <v>0</v>
      </c>
      <c r="AK1576" s="231">
        <v>0</v>
      </c>
      <c r="AL1576" s="231">
        <v>0</v>
      </c>
      <c r="AM1576" s="231">
        <v>0</v>
      </c>
      <c r="AN1576" s="231">
        <v>0</v>
      </c>
      <c r="AO1576" s="231">
        <v>0</v>
      </c>
      <c r="AP1576" s="231">
        <v>0</v>
      </c>
      <c r="AQ1576" s="123">
        <v>0</v>
      </c>
      <c r="AT1576" s="233"/>
      <c r="AU1576" s="233"/>
      <c r="AV1576" s="204"/>
      <c r="BS1576" s="234"/>
      <c r="CV1576" s="235"/>
      <c r="DL1576" s="236"/>
    </row>
    <row r="1577" spans="2:116" s="123" customFormat="1" ht="36" customHeight="1">
      <c r="B1577" s="207">
        <v>1</v>
      </c>
      <c r="C1577" s="228" t="s">
        <v>2644</v>
      </c>
      <c r="D1577" s="199">
        <v>1960</v>
      </c>
      <c r="E1577" s="199"/>
      <c r="F1577" s="202" t="s">
        <v>262</v>
      </c>
      <c r="G1577" s="199">
        <v>2</v>
      </c>
      <c r="H1577" s="199">
        <v>2</v>
      </c>
      <c r="I1577" s="200">
        <v>606.9</v>
      </c>
      <c r="J1577" s="200">
        <v>560.1</v>
      </c>
      <c r="K1577" s="200">
        <f>J1577</f>
        <v>560.1</v>
      </c>
      <c r="L1577" s="216">
        <v>23</v>
      </c>
      <c r="M1577" s="199" t="s">
        <v>260</v>
      </c>
      <c r="N1577" s="199" t="s">
        <v>264</v>
      </c>
      <c r="O1577" s="199" t="s">
        <v>2650</v>
      </c>
      <c r="P1577" s="200">
        <v>2367058.16</v>
      </c>
      <c r="Q1577" s="200">
        <v>0</v>
      </c>
      <c r="R1577" s="200">
        <v>0</v>
      </c>
      <c r="S1577" s="200">
        <f>P1577-Q1577-R1577</f>
        <v>2367058.16</v>
      </c>
      <c r="T1577" s="203">
        <f t="shared" si="518"/>
        <v>3900.2441258856488</v>
      </c>
      <c r="U1577" s="203">
        <f>W1577</f>
        <v>7403.3911932773126</v>
      </c>
      <c r="V1577" s="210">
        <f>W1577</f>
        <v>7403.3911932773126</v>
      </c>
      <c r="W1577" s="210">
        <f t="shared" ref="W1577:W1579" si="522">Y1577+Z1577+AA1577+AB1577+AC1577+AF1577+AH1577+AJ1577+AL1577+AN1577+AO1577+AP1577+AQ1577+AR1577</f>
        <v>7403.3911932773126</v>
      </c>
      <c r="X1577" s="210">
        <f t="shared" ref="X1577:X1579" si="523">U1577-T1577</f>
        <v>3503.1470673916638</v>
      </c>
      <c r="Y1577" s="205">
        <v>0</v>
      </c>
      <c r="Z1577" s="205">
        <v>0</v>
      </c>
      <c r="AA1577" s="231">
        <v>0</v>
      </c>
      <c r="AB1577" s="231">
        <v>0</v>
      </c>
      <c r="AC1577" s="231">
        <v>0</v>
      </c>
      <c r="AD1577" s="231">
        <v>0</v>
      </c>
      <c r="AE1577" s="231">
        <v>0</v>
      </c>
      <c r="AF1577" s="211">
        <v>0</v>
      </c>
      <c r="AG1577" s="231">
        <v>503.88</v>
      </c>
      <c r="AH1577" s="211">
        <f t="shared" ref="AH1577:AH1579" si="524">8917.04*AG1577/I1577</f>
        <v>7403.3911932773126</v>
      </c>
      <c r="AI1577" s="231">
        <v>0</v>
      </c>
      <c r="AJ1577" s="231">
        <v>0</v>
      </c>
      <c r="AK1577" s="231">
        <v>0</v>
      </c>
      <c r="AL1577" s="232">
        <v>0</v>
      </c>
      <c r="AM1577" s="231">
        <v>0</v>
      </c>
      <c r="AN1577" s="231">
        <v>0</v>
      </c>
      <c r="AO1577" s="232">
        <v>0</v>
      </c>
      <c r="AP1577" s="231">
        <v>0</v>
      </c>
      <c r="AQ1577" s="123">
        <v>0</v>
      </c>
      <c r="AT1577" s="233"/>
      <c r="AU1577" s="233"/>
      <c r="AV1577" s="233"/>
      <c r="BS1577" s="234"/>
      <c r="CV1577" s="235"/>
      <c r="DL1577" s="236"/>
    </row>
    <row r="1578" spans="2:116" s="123" customFormat="1" ht="36" customHeight="1">
      <c r="B1578" s="207">
        <v>2</v>
      </c>
      <c r="C1578" s="228" t="s">
        <v>2645</v>
      </c>
      <c r="D1578" s="199">
        <v>1990</v>
      </c>
      <c r="E1578" s="199"/>
      <c r="F1578" s="202" t="s">
        <v>262</v>
      </c>
      <c r="G1578" s="199">
        <v>5</v>
      </c>
      <c r="H1578" s="199">
        <v>2</v>
      </c>
      <c r="I1578" s="200">
        <v>4882.8999999999996</v>
      </c>
      <c r="J1578" s="200">
        <v>4089.6</v>
      </c>
      <c r="K1578" s="200">
        <f>J1578</f>
        <v>4089.6</v>
      </c>
      <c r="L1578" s="216">
        <v>221</v>
      </c>
      <c r="M1578" s="199" t="s">
        <v>260</v>
      </c>
      <c r="N1578" s="199" t="s">
        <v>264</v>
      </c>
      <c r="O1578" s="199" t="s">
        <v>327</v>
      </c>
      <c r="P1578" s="200">
        <v>5380543.4199999999</v>
      </c>
      <c r="Q1578" s="200">
        <v>0</v>
      </c>
      <c r="R1578" s="200">
        <v>0</v>
      </c>
      <c r="S1578" s="200">
        <f>P1578-Q1578-R1578</f>
        <v>5380543.4199999999</v>
      </c>
      <c r="T1578" s="203">
        <f t="shared" si="518"/>
        <v>1101.9155460894142</v>
      </c>
      <c r="U1578" s="203">
        <v>2063.5800856048663</v>
      </c>
      <c r="V1578" s="210">
        <v>2063.5800856048663</v>
      </c>
      <c r="W1578" s="210">
        <f t="shared" si="522"/>
        <v>2063.5800856048663</v>
      </c>
      <c r="X1578" s="210">
        <f t="shared" si="523"/>
        <v>961.66453951545213</v>
      </c>
      <c r="Y1578" s="205">
        <v>0</v>
      </c>
      <c r="Z1578" s="205">
        <v>0</v>
      </c>
      <c r="AA1578" s="231">
        <v>0</v>
      </c>
      <c r="AB1578" s="231">
        <v>0</v>
      </c>
      <c r="AC1578" s="231">
        <v>0</v>
      </c>
      <c r="AD1578" s="231">
        <v>0</v>
      </c>
      <c r="AE1578" s="231">
        <v>0</v>
      </c>
      <c r="AF1578" s="211">
        <v>0</v>
      </c>
      <c r="AG1578" s="231">
        <v>1130</v>
      </c>
      <c r="AH1578" s="211">
        <f t="shared" si="524"/>
        <v>2063.5800856048663</v>
      </c>
      <c r="AI1578" s="231">
        <v>0</v>
      </c>
      <c r="AJ1578" s="231">
        <v>0</v>
      </c>
      <c r="AK1578" s="231">
        <v>0</v>
      </c>
      <c r="AL1578" s="232">
        <v>0</v>
      </c>
      <c r="AM1578" s="231">
        <v>0</v>
      </c>
      <c r="AN1578" s="231">
        <v>0</v>
      </c>
      <c r="AO1578" s="232">
        <v>0</v>
      </c>
      <c r="AP1578" s="231">
        <v>0</v>
      </c>
      <c r="AQ1578" s="123">
        <v>0</v>
      </c>
      <c r="AT1578" s="233"/>
      <c r="AU1578" s="233"/>
      <c r="AV1578" s="233"/>
      <c r="BS1578" s="234"/>
      <c r="CV1578" s="235"/>
      <c r="DL1578" s="236"/>
    </row>
    <row r="1579" spans="2:116" s="123" customFormat="1" ht="36" customHeight="1">
      <c r="B1579" s="207">
        <v>3</v>
      </c>
      <c r="C1579" s="228" t="s">
        <v>2647</v>
      </c>
      <c r="D1579" s="199">
        <v>1992</v>
      </c>
      <c r="E1579" s="199"/>
      <c r="F1579" s="202" t="s">
        <v>262</v>
      </c>
      <c r="G1579" s="199">
        <v>5</v>
      </c>
      <c r="H1579" s="199">
        <v>2</v>
      </c>
      <c r="I1579" s="200">
        <v>1862.6</v>
      </c>
      <c r="J1579" s="200">
        <v>1688.1</v>
      </c>
      <c r="K1579" s="200">
        <f>J1579</f>
        <v>1688.1</v>
      </c>
      <c r="L1579" s="216">
        <v>86</v>
      </c>
      <c r="M1579" s="199" t="s">
        <v>260</v>
      </c>
      <c r="N1579" s="199" t="s">
        <v>261</v>
      </c>
      <c r="O1579" s="199" t="s">
        <v>263</v>
      </c>
      <c r="P1579" s="200">
        <v>3215405.31</v>
      </c>
      <c r="Q1579" s="200">
        <v>0</v>
      </c>
      <c r="R1579" s="200">
        <v>0</v>
      </c>
      <c r="S1579" s="200">
        <f>P1579-Q1579-R1579</f>
        <v>3215405.31</v>
      </c>
      <c r="T1579" s="203">
        <f t="shared" si="518"/>
        <v>1726.2994255341996</v>
      </c>
      <c r="U1579" s="203">
        <f>W1579</f>
        <v>3057.5786195640503</v>
      </c>
      <c r="V1579" s="210">
        <f>W1579</f>
        <v>3057.5786195640503</v>
      </c>
      <c r="W1579" s="210">
        <f t="shared" si="522"/>
        <v>3057.5786195640503</v>
      </c>
      <c r="X1579" s="210">
        <f t="shared" si="523"/>
        <v>1331.2791940298507</v>
      </c>
      <c r="Y1579" s="205">
        <v>0</v>
      </c>
      <c r="Z1579" s="205">
        <v>0</v>
      </c>
      <c r="AA1579" s="231">
        <v>0</v>
      </c>
      <c r="AB1579" s="231">
        <v>0</v>
      </c>
      <c r="AC1579" s="231">
        <v>0</v>
      </c>
      <c r="AD1579" s="231">
        <v>0</v>
      </c>
      <c r="AE1579" s="231">
        <v>0</v>
      </c>
      <c r="AF1579" s="211">
        <v>0</v>
      </c>
      <c r="AG1579" s="231">
        <v>638.66999999999996</v>
      </c>
      <c r="AH1579" s="211">
        <f t="shared" si="524"/>
        <v>3057.5786195640503</v>
      </c>
      <c r="AI1579" s="231">
        <v>0</v>
      </c>
      <c r="AJ1579" s="231">
        <v>0</v>
      </c>
      <c r="AK1579" s="231">
        <v>0</v>
      </c>
      <c r="AL1579" s="232">
        <v>0</v>
      </c>
      <c r="AM1579" s="231">
        <v>0</v>
      </c>
      <c r="AN1579" s="231">
        <v>0</v>
      </c>
      <c r="AO1579" s="232">
        <v>0</v>
      </c>
      <c r="AP1579" s="231">
        <v>0</v>
      </c>
      <c r="AQ1579" s="123">
        <v>0</v>
      </c>
      <c r="AT1579" s="233"/>
      <c r="AU1579" s="233"/>
      <c r="AV1579" s="233"/>
      <c r="BS1579" s="234"/>
      <c r="CV1579" s="235"/>
      <c r="DL1579" s="236"/>
    </row>
    <row r="1580" spans="2:116" s="123" customFormat="1" ht="36" customHeight="1">
      <c r="B1580" s="197" t="s">
        <v>792</v>
      </c>
      <c r="C1580" s="228"/>
      <c r="D1580" s="199" t="s">
        <v>857</v>
      </c>
      <c r="E1580" s="199" t="s">
        <v>857</v>
      </c>
      <c r="F1580" s="202" t="s">
        <v>857</v>
      </c>
      <c r="G1580" s="199" t="s">
        <v>857</v>
      </c>
      <c r="H1580" s="199" t="s">
        <v>857</v>
      </c>
      <c r="I1580" s="200">
        <f>I1581</f>
        <v>594.6</v>
      </c>
      <c r="J1580" s="200">
        <f>J1581</f>
        <v>562</v>
      </c>
      <c r="K1580" s="200">
        <f>K1581</f>
        <v>562</v>
      </c>
      <c r="L1580" s="216">
        <f>L1581</f>
        <v>23</v>
      </c>
      <c r="M1580" s="199" t="s">
        <v>857</v>
      </c>
      <c r="N1580" s="199" t="s">
        <v>857</v>
      </c>
      <c r="O1580" s="237" t="s">
        <v>857</v>
      </c>
      <c r="P1580" s="200">
        <v>2415350.84</v>
      </c>
      <c r="Q1580" s="200">
        <f>SUM(Q1582:Q1582)</f>
        <v>0</v>
      </c>
      <c r="R1580" s="200">
        <f>SUM(R1582:R1582)</f>
        <v>0</v>
      </c>
      <c r="S1580" s="200">
        <f>S1581</f>
        <v>2415350.84</v>
      </c>
      <c r="T1580" s="203">
        <f t="shared" si="518"/>
        <v>4062.1440295997304</v>
      </c>
      <c r="U1580" s="203">
        <f>U1581</f>
        <v>7277.9002892700973</v>
      </c>
      <c r="Y1580" s="205">
        <v>0</v>
      </c>
      <c r="Z1580" s="205">
        <v>0</v>
      </c>
      <c r="AA1580" s="231">
        <v>0</v>
      </c>
      <c r="AB1580" s="231">
        <v>0</v>
      </c>
      <c r="AC1580" s="231">
        <v>0</v>
      </c>
      <c r="AD1580" s="231">
        <v>0</v>
      </c>
      <c r="AE1580" s="231">
        <v>0</v>
      </c>
      <c r="AF1580" s="205">
        <v>0</v>
      </c>
      <c r="AG1580" s="231">
        <v>485.3</v>
      </c>
      <c r="AH1580" s="231">
        <v>2379656</v>
      </c>
      <c r="AI1580" s="231">
        <v>0</v>
      </c>
      <c r="AJ1580" s="231">
        <v>0</v>
      </c>
      <c r="AK1580" s="231">
        <v>0</v>
      </c>
      <c r="AL1580" s="231">
        <v>0</v>
      </c>
      <c r="AM1580" s="231">
        <v>0</v>
      </c>
      <c r="AN1580" s="231">
        <v>0</v>
      </c>
      <c r="AO1580" s="231">
        <v>0</v>
      </c>
      <c r="AP1580" s="231">
        <v>0</v>
      </c>
      <c r="AQ1580" s="123">
        <v>0</v>
      </c>
      <c r="AT1580" s="233"/>
      <c r="AU1580" s="233"/>
      <c r="AV1580" s="204"/>
      <c r="BS1580" s="234"/>
      <c r="CV1580" s="235"/>
      <c r="DL1580" s="236"/>
    </row>
    <row r="1581" spans="2:116" s="123" customFormat="1" ht="36" customHeight="1">
      <c r="B1581" s="207">
        <v>4</v>
      </c>
      <c r="C1581" s="228" t="s">
        <v>2646</v>
      </c>
      <c r="D1581" s="199">
        <v>1985</v>
      </c>
      <c r="E1581" s="199"/>
      <c r="F1581" s="202" t="s">
        <v>312</v>
      </c>
      <c r="G1581" s="199">
        <v>2</v>
      </c>
      <c r="H1581" s="199">
        <v>1</v>
      </c>
      <c r="I1581" s="200">
        <v>594.6</v>
      </c>
      <c r="J1581" s="200">
        <v>562</v>
      </c>
      <c r="K1581" s="200">
        <f>J1581</f>
        <v>562</v>
      </c>
      <c r="L1581" s="216">
        <v>23</v>
      </c>
      <c r="M1581" s="199" t="s">
        <v>260</v>
      </c>
      <c r="N1581" s="199" t="s">
        <v>261</v>
      </c>
      <c r="O1581" s="199" t="s">
        <v>263</v>
      </c>
      <c r="P1581" s="200">
        <v>2415350.84</v>
      </c>
      <c r="Q1581" s="200">
        <v>0</v>
      </c>
      <c r="R1581" s="200">
        <v>0</v>
      </c>
      <c r="S1581" s="200">
        <f>P1581-Q1581-R1581</f>
        <v>2415350.84</v>
      </c>
      <c r="T1581" s="203">
        <f t="shared" si="518"/>
        <v>4062.1440295997304</v>
      </c>
      <c r="U1581" s="203">
        <f>W1581</f>
        <v>7277.9002892700973</v>
      </c>
      <c r="V1581" s="210">
        <f>W1581</f>
        <v>7277.9002892700973</v>
      </c>
      <c r="W1581" s="210">
        <f>Y1581+Z1581+AA1581+AB1581+AC1581+AF1581+AH1581+AJ1581+AL1581+AN1581+AO1581+AP1581+AQ1581+AR1581</f>
        <v>7277.9002892700973</v>
      </c>
      <c r="X1581" s="210">
        <f>U1581-T1581</f>
        <v>3215.7562596703669</v>
      </c>
      <c r="Y1581" s="205">
        <v>0</v>
      </c>
      <c r="Z1581" s="205">
        <v>0</v>
      </c>
      <c r="AA1581" s="231">
        <v>0</v>
      </c>
      <c r="AB1581" s="231">
        <v>0</v>
      </c>
      <c r="AC1581" s="231">
        <v>0</v>
      </c>
      <c r="AD1581" s="231">
        <v>0</v>
      </c>
      <c r="AE1581" s="231">
        <v>0</v>
      </c>
      <c r="AF1581" s="211">
        <v>0</v>
      </c>
      <c r="AG1581" s="231">
        <v>485.3</v>
      </c>
      <c r="AH1581" s="211">
        <f>8917.04*AG1581/I1581</f>
        <v>7277.9002892700973</v>
      </c>
      <c r="AI1581" s="231">
        <v>0</v>
      </c>
      <c r="AJ1581" s="231">
        <v>0</v>
      </c>
      <c r="AK1581" s="231">
        <v>0</v>
      </c>
      <c r="AL1581" s="232">
        <v>0</v>
      </c>
      <c r="AM1581" s="231">
        <v>0</v>
      </c>
      <c r="AN1581" s="231">
        <v>0</v>
      </c>
      <c r="AO1581" s="232">
        <v>0</v>
      </c>
      <c r="AP1581" s="231">
        <v>0</v>
      </c>
      <c r="AQ1581" s="123">
        <v>0</v>
      </c>
      <c r="AT1581" s="233"/>
      <c r="AU1581" s="233"/>
      <c r="AV1581" s="233"/>
      <c r="BS1581" s="234"/>
      <c r="CV1581" s="235"/>
      <c r="DL1581" s="236"/>
    </row>
    <row r="1582" spans="2:116" s="123" customFormat="1" ht="36" customHeight="1">
      <c r="B1582" s="197" t="s">
        <v>1362</v>
      </c>
      <c r="C1582" s="228"/>
      <c r="D1582" s="199" t="s">
        <v>857</v>
      </c>
      <c r="E1582" s="199" t="s">
        <v>857</v>
      </c>
      <c r="F1582" s="202" t="s">
        <v>857</v>
      </c>
      <c r="G1582" s="199" t="s">
        <v>857</v>
      </c>
      <c r="H1582" s="199" t="s">
        <v>857</v>
      </c>
      <c r="I1582" s="200">
        <f>I1583</f>
        <v>338.5</v>
      </c>
      <c r="J1582" s="200">
        <f>J1583</f>
        <v>306.39999999999998</v>
      </c>
      <c r="K1582" s="200">
        <f>K1583</f>
        <v>306.39999999999998</v>
      </c>
      <c r="L1582" s="216">
        <f>L1583</f>
        <v>27</v>
      </c>
      <c r="M1582" s="199" t="s">
        <v>857</v>
      </c>
      <c r="N1582" s="199" t="s">
        <v>857</v>
      </c>
      <c r="O1582" s="237" t="s">
        <v>857</v>
      </c>
      <c r="P1582" s="200">
        <v>2265399.8199999998</v>
      </c>
      <c r="Q1582" s="200">
        <f>SUM(Q1584:Q1584)</f>
        <v>0</v>
      </c>
      <c r="R1582" s="200">
        <f>SUM(R1584:R1584)</f>
        <v>0</v>
      </c>
      <c r="S1582" s="200">
        <f>S1583</f>
        <v>2265399.8199999998</v>
      </c>
      <c r="T1582" s="203">
        <f>P1582/I1582</f>
        <v>6692.46623338257</v>
      </c>
      <c r="U1582" s="203">
        <f>U1583</f>
        <v>8016.1160177252596</v>
      </c>
      <c r="Y1582" s="205">
        <v>0</v>
      </c>
      <c r="Z1582" s="205">
        <v>0</v>
      </c>
      <c r="AA1582" s="231">
        <v>0</v>
      </c>
      <c r="AB1582" s="231">
        <v>0</v>
      </c>
      <c r="AC1582" s="231">
        <v>0</v>
      </c>
      <c r="AD1582" s="231">
        <v>0</v>
      </c>
      <c r="AE1582" s="231">
        <v>0</v>
      </c>
      <c r="AF1582" s="205">
        <v>0</v>
      </c>
      <c r="AG1582" s="231">
        <v>304.3</v>
      </c>
      <c r="AH1582" s="231">
        <v>2231921</v>
      </c>
      <c r="AI1582" s="231">
        <v>0</v>
      </c>
      <c r="AJ1582" s="231">
        <v>0</v>
      </c>
      <c r="AK1582" s="231">
        <v>0</v>
      </c>
      <c r="AL1582" s="231">
        <v>0</v>
      </c>
      <c r="AM1582" s="231">
        <v>0</v>
      </c>
      <c r="AN1582" s="231">
        <v>0</v>
      </c>
      <c r="AO1582" s="231">
        <v>0</v>
      </c>
      <c r="AP1582" s="231">
        <v>0</v>
      </c>
      <c r="AQ1582" s="123">
        <v>0</v>
      </c>
      <c r="AT1582" s="233"/>
      <c r="AU1582" s="233"/>
      <c r="AV1582" s="204"/>
      <c r="BS1582" s="234"/>
      <c r="CV1582" s="235"/>
      <c r="DL1582" s="236"/>
    </row>
    <row r="1583" spans="2:116" s="123" customFormat="1" ht="36" customHeight="1">
      <c r="B1583" s="207">
        <v>5</v>
      </c>
      <c r="C1583" s="228" t="s">
        <v>2648</v>
      </c>
      <c r="D1583" s="199">
        <v>1967</v>
      </c>
      <c r="E1583" s="199"/>
      <c r="F1583" s="202" t="s">
        <v>262</v>
      </c>
      <c r="G1583" s="199">
        <v>2</v>
      </c>
      <c r="H1583" s="199">
        <v>1</v>
      </c>
      <c r="I1583" s="200">
        <v>338.5</v>
      </c>
      <c r="J1583" s="200">
        <v>306.39999999999998</v>
      </c>
      <c r="K1583" s="200">
        <f>J1583</f>
        <v>306.39999999999998</v>
      </c>
      <c r="L1583" s="216">
        <v>27</v>
      </c>
      <c r="M1583" s="199" t="s">
        <v>260</v>
      </c>
      <c r="N1583" s="199" t="s">
        <v>261</v>
      </c>
      <c r="O1583" s="199" t="s">
        <v>263</v>
      </c>
      <c r="P1583" s="200">
        <v>2265399.8199999998</v>
      </c>
      <c r="Q1583" s="200">
        <v>0</v>
      </c>
      <c r="R1583" s="200">
        <v>0</v>
      </c>
      <c r="S1583" s="200">
        <f>P1583-Q1583-R1583</f>
        <v>2265399.8199999998</v>
      </c>
      <c r="T1583" s="203">
        <f>P1583/I1583</f>
        <v>6692.46623338257</v>
      </c>
      <c r="U1583" s="203">
        <v>8016.1160177252596</v>
      </c>
      <c r="V1583" s="210">
        <v>8016.1160177252596</v>
      </c>
      <c r="W1583" s="210">
        <f>Y1583+Z1583+AA1583+AB1583+AC1583+AF1583+AH1583+AJ1583+AL1583+AN1583+AO1583+AP1583+AQ1583+AR1583</f>
        <v>8016.1160177252596</v>
      </c>
      <c r="X1583" s="210">
        <f>U1583-T1583</f>
        <v>1323.6497843426896</v>
      </c>
      <c r="Y1583" s="205">
        <v>0</v>
      </c>
      <c r="Z1583" s="205">
        <v>0</v>
      </c>
      <c r="AA1583" s="231">
        <v>0</v>
      </c>
      <c r="AB1583" s="231">
        <v>0</v>
      </c>
      <c r="AC1583" s="231">
        <v>0</v>
      </c>
      <c r="AD1583" s="231">
        <v>0</v>
      </c>
      <c r="AE1583" s="231">
        <v>0</v>
      </c>
      <c r="AF1583" s="211">
        <v>0</v>
      </c>
      <c r="AG1583" s="231">
        <v>304.3</v>
      </c>
      <c r="AH1583" s="211">
        <f>8917.04*AG1583/I1583</f>
        <v>8016.1160177252596</v>
      </c>
      <c r="AI1583" s="231">
        <v>0</v>
      </c>
      <c r="AJ1583" s="231">
        <v>0</v>
      </c>
      <c r="AK1583" s="231">
        <v>0</v>
      </c>
      <c r="AL1583" s="232">
        <v>0</v>
      </c>
      <c r="AM1583" s="231">
        <v>0</v>
      </c>
      <c r="AN1583" s="231">
        <v>0</v>
      </c>
      <c r="AO1583" s="232">
        <v>0</v>
      </c>
      <c r="AP1583" s="231">
        <v>0</v>
      </c>
      <c r="AQ1583" s="123">
        <v>0</v>
      </c>
      <c r="AT1583" s="233"/>
      <c r="AU1583" s="233"/>
      <c r="AV1583" s="233"/>
      <c r="BS1583" s="234"/>
      <c r="CV1583" s="235"/>
      <c r="DL1583" s="236"/>
    </row>
    <row r="1584" spans="2:116" s="123" customFormat="1" ht="36" customHeight="1">
      <c r="B1584" s="197" t="s">
        <v>787</v>
      </c>
      <c r="C1584" s="228"/>
      <c r="D1584" s="199" t="s">
        <v>857</v>
      </c>
      <c r="E1584" s="199" t="s">
        <v>857</v>
      </c>
      <c r="F1584" s="202" t="s">
        <v>857</v>
      </c>
      <c r="G1584" s="199" t="s">
        <v>857</v>
      </c>
      <c r="H1584" s="199" t="s">
        <v>857</v>
      </c>
      <c r="I1584" s="200">
        <f>I1585</f>
        <v>1247.73</v>
      </c>
      <c r="J1584" s="200">
        <f>J1585</f>
        <v>577.1</v>
      </c>
      <c r="K1584" s="200">
        <f>K1585</f>
        <v>0</v>
      </c>
      <c r="L1584" s="216">
        <f>L1585</f>
        <v>83</v>
      </c>
      <c r="M1584" s="199" t="s">
        <v>857</v>
      </c>
      <c r="N1584" s="199" t="s">
        <v>857</v>
      </c>
      <c r="O1584" s="237" t="s">
        <v>857</v>
      </c>
      <c r="P1584" s="200">
        <v>2975822.68</v>
      </c>
      <c r="Q1584" s="200">
        <f>SUM(Q1586:Q1586)</f>
        <v>0</v>
      </c>
      <c r="R1584" s="200">
        <f>SUM(R1586:R1586)</f>
        <v>0</v>
      </c>
      <c r="S1584" s="200">
        <f>S1585</f>
        <v>2975822.68</v>
      </c>
      <c r="T1584" s="203">
        <f>P1584/I1584</f>
        <v>2384.9892845407262</v>
      </c>
      <c r="U1584" s="203">
        <f>U1585</f>
        <v>5291.7075553204631</v>
      </c>
      <c r="Y1584" s="205">
        <v>0</v>
      </c>
      <c r="Z1584" s="205">
        <v>0</v>
      </c>
      <c r="AA1584" s="231">
        <v>0</v>
      </c>
      <c r="AB1584" s="231">
        <v>0</v>
      </c>
      <c r="AC1584" s="231">
        <v>0</v>
      </c>
      <c r="AD1584" s="231">
        <v>0</v>
      </c>
      <c r="AE1584" s="231">
        <v>0</v>
      </c>
      <c r="AF1584" s="205">
        <v>0</v>
      </c>
      <c r="AG1584" s="231">
        <v>740.45</v>
      </c>
      <c r="AH1584" s="231">
        <v>2931845</v>
      </c>
      <c r="AI1584" s="231">
        <v>0</v>
      </c>
      <c r="AJ1584" s="231">
        <v>0</v>
      </c>
      <c r="AK1584" s="231">
        <v>0</v>
      </c>
      <c r="AL1584" s="231">
        <v>0</v>
      </c>
      <c r="AM1584" s="231">
        <v>0</v>
      </c>
      <c r="AN1584" s="231">
        <v>0</v>
      </c>
      <c r="AO1584" s="231">
        <v>0</v>
      </c>
      <c r="AP1584" s="231">
        <v>0</v>
      </c>
      <c r="AQ1584" s="123">
        <v>0</v>
      </c>
      <c r="AT1584" s="233"/>
      <c r="AU1584" s="233"/>
      <c r="AV1584" s="204"/>
      <c r="BS1584" s="234"/>
      <c r="CV1584" s="235"/>
      <c r="DL1584" s="236"/>
    </row>
    <row r="1585" spans="2:116" s="123" customFormat="1" ht="36" customHeight="1">
      <c r="B1585" s="207">
        <v>6</v>
      </c>
      <c r="C1585" s="228" t="s">
        <v>2651</v>
      </c>
      <c r="D1585" s="199">
        <v>1966</v>
      </c>
      <c r="E1585" s="199"/>
      <c r="F1585" s="202" t="s">
        <v>262</v>
      </c>
      <c r="G1585" s="199">
        <v>2</v>
      </c>
      <c r="H1585" s="199">
        <v>2</v>
      </c>
      <c r="I1585" s="200">
        <v>1247.73</v>
      </c>
      <c r="J1585" s="200">
        <v>577.1</v>
      </c>
      <c r="K1585" s="200">
        <v>0</v>
      </c>
      <c r="L1585" s="216">
        <v>83</v>
      </c>
      <c r="M1585" s="199" t="s">
        <v>260</v>
      </c>
      <c r="N1585" s="199" t="s">
        <v>264</v>
      </c>
      <c r="O1585" s="199" t="s">
        <v>1292</v>
      </c>
      <c r="P1585" s="200">
        <v>2975822.68</v>
      </c>
      <c r="Q1585" s="200">
        <v>0</v>
      </c>
      <c r="R1585" s="200">
        <v>0</v>
      </c>
      <c r="S1585" s="200">
        <f>P1585-Q1585-R1585</f>
        <v>2975822.68</v>
      </c>
      <c r="T1585" s="203">
        <f>P1585/I1585</f>
        <v>2384.9892845407262</v>
      </c>
      <c r="U1585" s="203">
        <f>W1585</f>
        <v>5291.7075553204631</v>
      </c>
      <c r="V1585" s="210">
        <f>W1585</f>
        <v>5291.7075553204631</v>
      </c>
      <c r="W1585" s="210">
        <f>Y1585+Z1585+AA1585+AB1585+AC1585+AF1585+AH1585+AJ1585+AL1585+AN1585+AO1585+AP1585+AQ1585+AR1585</f>
        <v>5291.7075553204631</v>
      </c>
      <c r="X1585" s="210">
        <f>U1585-T1585</f>
        <v>2906.7182707797369</v>
      </c>
      <c r="Y1585" s="205">
        <v>0</v>
      </c>
      <c r="Z1585" s="205">
        <v>0</v>
      </c>
      <c r="AA1585" s="231">
        <v>0</v>
      </c>
      <c r="AB1585" s="231">
        <v>0</v>
      </c>
      <c r="AC1585" s="231">
        <v>0</v>
      </c>
      <c r="AD1585" s="231">
        <v>0</v>
      </c>
      <c r="AE1585" s="231">
        <v>0</v>
      </c>
      <c r="AF1585" s="211">
        <v>0</v>
      </c>
      <c r="AG1585" s="231">
        <v>740.45</v>
      </c>
      <c r="AH1585" s="211">
        <f>8917.04*AG1585/I1585</f>
        <v>5291.7075553204631</v>
      </c>
      <c r="AI1585" s="231">
        <v>0</v>
      </c>
      <c r="AJ1585" s="231">
        <v>0</v>
      </c>
      <c r="AK1585" s="231">
        <v>0</v>
      </c>
      <c r="AL1585" s="232">
        <v>0</v>
      </c>
      <c r="AM1585" s="231">
        <v>0</v>
      </c>
      <c r="AN1585" s="231">
        <v>0</v>
      </c>
      <c r="AO1585" s="232">
        <v>0</v>
      </c>
      <c r="AP1585" s="231">
        <v>0</v>
      </c>
      <c r="AQ1585" s="123">
        <v>0</v>
      </c>
      <c r="AT1585" s="233"/>
      <c r="AU1585" s="233"/>
      <c r="AV1585" s="233"/>
      <c r="BS1585" s="234"/>
      <c r="CV1585" s="235"/>
      <c r="DL1585" s="236"/>
    </row>
    <row r="1586" spans="2:116" s="123" customFormat="1" ht="36" customHeight="1">
      <c r="B1586" s="197" t="s">
        <v>796</v>
      </c>
      <c r="C1586" s="228"/>
      <c r="D1586" s="199" t="s">
        <v>857</v>
      </c>
      <c r="E1586" s="199" t="s">
        <v>857</v>
      </c>
      <c r="F1586" s="202" t="s">
        <v>857</v>
      </c>
      <c r="G1586" s="199" t="s">
        <v>857</v>
      </c>
      <c r="H1586" s="199" t="s">
        <v>857</v>
      </c>
      <c r="I1586" s="200">
        <f>I1587</f>
        <v>3981.1</v>
      </c>
      <c r="J1586" s="200">
        <f>J1587</f>
        <v>2548.6</v>
      </c>
      <c r="K1586" s="200">
        <f>K1587</f>
        <v>0</v>
      </c>
      <c r="L1586" s="216">
        <f>L1587</f>
        <v>138</v>
      </c>
      <c r="M1586" s="199" t="s">
        <v>857</v>
      </c>
      <c r="N1586" s="199" t="s">
        <v>857</v>
      </c>
      <c r="O1586" s="237" t="s">
        <v>857</v>
      </c>
      <c r="P1586" s="200">
        <v>14050777.360000001</v>
      </c>
      <c r="Q1586" s="200">
        <f>SUM(Q1592:Q1592)</f>
        <v>0</v>
      </c>
      <c r="R1586" s="200">
        <f>SUM(R1592:R1592)</f>
        <v>0</v>
      </c>
      <c r="S1586" s="200">
        <f>S1587</f>
        <v>14050777.360000001</v>
      </c>
      <c r="T1586" s="203">
        <f t="shared" si="518"/>
        <v>3529.3706161613627</v>
      </c>
      <c r="U1586" s="203">
        <f>U1587</f>
        <v>7805.3323012232804</v>
      </c>
      <c r="Y1586" s="205">
        <v>0</v>
      </c>
      <c r="Z1586" s="205">
        <v>0</v>
      </c>
      <c r="AA1586" s="231">
        <v>478212</v>
      </c>
      <c r="AB1586" s="231">
        <v>0</v>
      </c>
      <c r="AC1586" s="231">
        <v>0</v>
      </c>
      <c r="AD1586" s="231">
        <v>0</v>
      </c>
      <c r="AE1586" s="231">
        <v>0</v>
      </c>
      <c r="AF1586" s="205">
        <v>0</v>
      </c>
      <c r="AG1586" s="231">
        <v>2029.46</v>
      </c>
      <c r="AH1586" s="231">
        <v>13364918.4</v>
      </c>
      <c r="AI1586" s="231">
        <v>0</v>
      </c>
      <c r="AJ1586" s="231">
        <v>0</v>
      </c>
      <c r="AK1586" s="231">
        <v>0</v>
      </c>
      <c r="AL1586" s="231">
        <v>0</v>
      </c>
      <c r="AM1586" s="231">
        <v>0</v>
      </c>
      <c r="AN1586" s="231">
        <v>0</v>
      </c>
      <c r="AO1586" s="231">
        <v>0</v>
      </c>
      <c r="AP1586" s="231">
        <v>0</v>
      </c>
      <c r="AQ1586" s="123">
        <v>0</v>
      </c>
      <c r="AT1586" s="233"/>
      <c r="AU1586" s="233"/>
      <c r="AV1586" s="204"/>
      <c r="BS1586" s="234"/>
      <c r="CV1586" s="235"/>
      <c r="DL1586" s="236"/>
    </row>
    <row r="1587" spans="2:116" s="123" customFormat="1" ht="36" customHeight="1">
      <c r="B1587" s="207">
        <v>7</v>
      </c>
      <c r="C1587" s="228" t="s">
        <v>1177</v>
      </c>
      <c r="D1587" s="199">
        <v>1975</v>
      </c>
      <c r="E1587" s="199"/>
      <c r="F1587" s="202" t="s">
        <v>262</v>
      </c>
      <c r="G1587" s="199">
        <v>3</v>
      </c>
      <c r="H1587" s="199">
        <v>2</v>
      </c>
      <c r="I1587" s="200">
        <v>3981.1</v>
      </c>
      <c r="J1587" s="200">
        <v>2548.6</v>
      </c>
      <c r="K1587" s="200">
        <v>0</v>
      </c>
      <c r="L1587" s="216">
        <v>138</v>
      </c>
      <c r="M1587" s="199" t="s">
        <v>260</v>
      </c>
      <c r="N1587" s="199" t="s">
        <v>264</v>
      </c>
      <c r="O1587" s="199" t="s">
        <v>695</v>
      </c>
      <c r="P1587" s="200">
        <v>14050777.360000001</v>
      </c>
      <c r="Q1587" s="200">
        <v>0</v>
      </c>
      <c r="R1587" s="200">
        <v>0</v>
      </c>
      <c r="S1587" s="200">
        <f>P1587-Q1587-R1587</f>
        <v>14050777.360000001</v>
      </c>
      <c r="T1587" s="203">
        <f t="shared" si="518"/>
        <v>3529.3706161613627</v>
      </c>
      <c r="U1587" s="203">
        <f>V1587</f>
        <v>7805.3323012232804</v>
      </c>
      <c r="V1587" s="210">
        <v>7805.3323012232804</v>
      </c>
      <c r="W1587" s="210">
        <f>Y1587+Z1587+AA1587+AB1587+AC1587+AF1587+AH1587+AJ1587+AL1587+AN1587+AO1587+AP1587+AQ1587+AR1587</f>
        <v>7805.3323012232804</v>
      </c>
      <c r="X1587" s="210">
        <f>U1587-T1587</f>
        <v>4275.9616850619177</v>
      </c>
      <c r="Y1587" s="205">
        <v>0</v>
      </c>
      <c r="Z1587" s="205">
        <v>0</v>
      </c>
      <c r="AA1587" s="205">
        <v>3259.66</v>
      </c>
      <c r="AB1587" s="231">
        <v>0</v>
      </c>
      <c r="AC1587" s="231">
        <v>0</v>
      </c>
      <c r="AD1587" s="231">
        <v>0</v>
      </c>
      <c r="AE1587" s="231">
        <v>0</v>
      </c>
      <c r="AF1587" s="211">
        <v>0</v>
      </c>
      <c r="AG1587" s="231">
        <v>2029.46</v>
      </c>
      <c r="AH1587" s="211">
        <f>8917.04*AG1587/I1587</f>
        <v>4545.6723012232806</v>
      </c>
      <c r="AI1587" s="231">
        <v>0</v>
      </c>
      <c r="AJ1587" s="231">
        <v>0</v>
      </c>
      <c r="AK1587" s="231">
        <v>0</v>
      </c>
      <c r="AL1587" s="232">
        <v>0</v>
      </c>
      <c r="AM1587" s="231">
        <v>0</v>
      </c>
      <c r="AN1587" s="231">
        <v>0</v>
      </c>
      <c r="AO1587" s="232">
        <v>0</v>
      </c>
      <c r="AP1587" s="231">
        <v>0</v>
      </c>
      <c r="AQ1587" s="123">
        <v>0</v>
      </c>
      <c r="AT1587" s="233"/>
      <c r="AU1587" s="233"/>
      <c r="AV1587" s="233"/>
      <c r="BS1587" s="234"/>
      <c r="CV1587" s="235"/>
      <c r="DL1587" s="236"/>
    </row>
    <row r="1588" spans="2:116" s="123" customFormat="1" ht="36" customHeight="1">
      <c r="B1588" s="197" t="s">
        <v>798</v>
      </c>
      <c r="C1588" s="228"/>
      <c r="D1588" s="199" t="s">
        <v>857</v>
      </c>
      <c r="E1588" s="199" t="s">
        <v>857</v>
      </c>
      <c r="F1588" s="202" t="s">
        <v>857</v>
      </c>
      <c r="G1588" s="199" t="s">
        <v>857</v>
      </c>
      <c r="H1588" s="199" t="s">
        <v>857</v>
      </c>
      <c r="I1588" s="200">
        <f>SUM(I1589:I1591)</f>
        <v>3042.9700000000003</v>
      </c>
      <c r="J1588" s="200">
        <f>SUM(J1589:J1591)</f>
        <v>3042.9700000000003</v>
      </c>
      <c r="K1588" s="200">
        <f>SUM(K1589:K1591)</f>
        <v>0</v>
      </c>
      <c r="L1588" s="216">
        <f>SUM(L1589:L1591)</f>
        <v>107</v>
      </c>
      <c r="M1588" s="199" t="s">
        <v>857</v>
      </c>
      <c r="N1588" s="199" t="s">
        <v>857</v>
      </c>
      <c r="O1588" s="237" t="s">
        <v>857</v>
      </c>
      <c r="P1588" s="200">
        <v>14768262.390000001</v>
      </c>
      <c r="Q1588" s="200">
        <f>SUM(Q1589:Q1591)</f>
        <v>0</v>
      </c>
      <c r="R1588" s="200">
        <f>SUM(R1589:R1591)</f>
        <v>0</v>
      </c>
      <c r="S1588" s="200">
        <f>SUM(S1589:S1591)</f>
        <v>14768262.390000001</v>
      </c>
      <c r="T1588" s="203">
        <f>P1588/I1588</f>
        <v>4853.2395620068546</v>
      </c>
      <c r="U1588" s="203">
        <f>MAX(U1589:U1591)</f>
        <v>7386.463708192915</v>
      </c>
      <c r="Y1588" s="205">
        <v>0</v>
      </c>
      <c r="Z1588" s="205">
        <v>0</v>
      </c>
      <c r="AA1588" s="231">
        <v>0</v>
      </c>
      <c r="AB1588" s="231">
        <v>0</v>
      </c>
      <c r="AC1588" s="231">
        <v>0</v>
      </c>
      <c r="AD1588" s="231">
        <v>0</v>
      </c>
      <c r="AE1588" s="231">
        <v>0</v>
      </c>
      <c r="AF1588" s="205">
        <v>0</v>
      </c>
      <c r="AG1588" s="231">
        <v>2133.8000000000002</v>
      </c>
      <c r="AH1588" s="231">
        <v>14550012.199999999</v>
      </c>
      <c r="AI1588" s="231">
        <v>0</v>
      </c>
      <c r="AJ1588" s="231">
        <v>0</v>
      </c>
      <c r="AK1588" s="231">
        <v>0</v>
      </c>
      <c r="AL1588" s="231">
        <v>0</v>
      </c>
      <c r="AM1588" s="231">
        <v>0</v>
      </c>
      <c r="AN1588" s="231">
        <v>0</v>
      </c>
      <c r="AO1588" s="231">
        <v>0</v>
      </c>
      <c r="AP1588" s="231">
        <v>0</v>
      </c>
      <c r="AQ1588" s="123">
        <v>0</v>
      </c>
      <c r="AT1588" s="233"/>
      <c r="AU1588" s="233"/>
      <c r="AV1588" s="204"/>
      <c r="BS1588" s="234"/>
      <c r="CV1588" s="235"/>
      <c r="DL1588" s="236"/>
    </row>
    <row r="1589" spans="2:116" s="123" customFormat="1" ht="36" customHeight="1">
      <c r="B1589" s="207">
        <v>8</v>
      </c>
      <c r="C1589" s="228" t="s">
        <v>2652</v>
      </c>
      <c r="D1589" s="199">
        <v>1982</v>
      </c>
      <c r="E1589" s="199"/>
      <c r="F1589" s="202" t="s">
        <v>262</v>
      </c>
      <c r="G1589" s="199">
        <v>2</v>
      </c>
      <c r="H1589" s="199">
        <v>3</v>
      </c>
      <c r="I1589" s="200">
        <v>1403</v>
      </c>
      <c r="J1589" s="200">
        <v>1403</v>
      </c>
      <c r="K1589" s="200">
        <v>0</v>
      </c>
      <c r="L1589" s="216">
        <v>28</v>
      </c>
      <c r="M1589" s="199" t="s">
        <v>260</v>
      </c>
      <c r="N1589" s="199" t="s">
        <v>264</v>
      </c>
      <c r="O1589" s="199" t="s">
        <v>1264</v>
      </c>
      <c r="P1589" s="200">
        <v>5649753.0899999999</v>
      </c>
      <c r="Q1589" s="200">
        <v>0</v>
      </c>
      <c r="R1589" s="200">
        <v>0</v>
      </c>
      <c r="S1589" s="200">
        <f>P1589-Q1589-R1589</f>
        <v>5649753.0899999999</v>
      </c>
      <c r="T1589" s="203">
        <f>P1589/I1589</f>
        <v>4026.908831076265</v>
      </c>
      <c r="U1589" s="203">
        <f>V1589</f>
        <v>5201.500738417677</v>
      </c>
      <c r="V1589" s="210">
        <v>5201.500738417677</v>
      </c>
      <c r="W1589" s="210">
        <f t="shared" ref="W1589:W1591" si="525">Y1589+Z1589+AA1589+AB1589+AC1589+AF1589+AH1589+AJ1589+AL1589+AN1589+AO1589+AP1589+AQ1589+AR1589</f>
        <v>5201.500738417677</v>
      </c>
      <c r="X1589" s="210">
        <f t="shared" ref="X1589:X1591" si="526">U1589-T1589</f>
        <v>1174.591907341412</v>
      </c>
      <c r="Y1589" s="205">
        <v>0</v>
      </c>
      <c r="Z1589" s="205">
        <v>0</v>
      </c>
      <c r="AA1589" s="231">
        <v>0</v>
      </c>
      <c r="AB1589" s="231">
        <v>0</v>
      </c>
      <c r="AC1589" s="231">
        <v>0</v>
      </c>
      <c r="AD1589" s="231">
        <v>0</v>
      </c>
      <c r="AE1589" s="231">
        <v>0</v>
      </c>
      <c r="AF1589" s="211">
        <v>0</v>
      </c>
      <c r="AG1589" s="231">
        <v>818.4</v>
      </c>
      <c r="AH1589" s="211">
        <f t="shared" ref="AH1589:AH1591" si="527">8917.04*AG1589/I1589</f>
        <v>5201.500738417677</v>
      </c>
      <c r="AI1589" s="231">
        <v>0</v>
      </c>
      <c r="AJ1589" s="231">
        <v>0</v>
      </c>
      <c r="AK1589" s="231">
        <v>0</v>
      </c>
      <c r="AL1589" s="232">
        <v>0</v>
      </c>
      <c r="AM1589" s="231">
        <v>0</v>
      </c>
      <c r="AN1589" s="231">
        <v>0</v>
      </c>
      <c r="AO1589" s="232">
        <v>0</v>
      </c>
      <c r="AP1589" s="231">
        <v>0</v>
      </c>
      <c r="AQ1589" s="123">
        <v>0</v>
      </c>
      <c r="AT1589" s="233"/>
      <c r="AU1589" s="233"/>
      <c r="AV1589" s="233"/>
      <c r="BS1589" s="234"/>
      <c r="CV1589" s="235"/>
      <c r="DL1589" s="236"/>
    </row>
    <row r="1590" spans="2:116" s="123" customFormat="1" ht="36" customHeight="1">
      <c r="B1590" s="207">
        <v>9</v>
      </c>
      <c r="C1590" s="228" t="s">
        <v>2653</v>
      </c>
      <c r="D1590" s="199">
        <v>1966</v>
      </c>
      <c r="E1590" s="199"/>
      <c r="F1590" s="202" t="s">
        <v>262</v>
      </c>
      <c r="G1590" s="199">
        <v>2</v>
      </c>
      <c r="H1590" s="199">
        <v>3</v>
      </c>
      <c r="I1590" s="200">
        <v>933.75</v>
      </c>
      <c r="J1590" s="200">
        <v>933.75</v>
      </c>
      <c r="K1590" s="200">
        <v>0</v>
      </c>
      <c r="L1590" s="216">
        <v>50</v>
      </c>
      <c r="M1590" s="199" t="s">
        <v>260</v>
      </c>
      <c r="N1590" s="199" t="s">
        <v>264</v>
      </c>
      <c r="O1590" s="199" t="s">
        <v>1264</v>
      </c>
      <c r="P1590" s="200">
        <v>4715319.53</v>
      </c>
      <c r="Q1590" s="200">
        <v>0</v>
      </c>
      <c r="R1590" s="200">
        <v>0</v>
      </c>
      <c r="S1590" s="200">
        <f>P1590-Q1590-R1590</f>
        <v>4715319.53</v>
      </c>
      <c r="T1590" s="203">
        <f>P1590/I1590</f>
        <v>5049.8736599732265</v>
      </c>
      <c r="U1590" s="203">
        <f>V1590</f>
        <v>6975.1068444444454</v>
      </c>
      <c r="V1590" s="210">
        <v>6975.1068444444454</v>
      </c>
      <c r="W1590" s="210">
        <f t="shared" si="525"/>
        <v>6975.1068444444454</v>
      </c>
      <c r="X1590" s="210">
        <f t="shared" si="526"/>
        <v>1925.2331844712189</v>
      </c>
      <c r="Y1590" s="205">
        <v>0</v>
      </c>
      <c r="Z1590" s="205">
        <v>0</v>
      </c>
      <c r="AA1590" s="231">
        <v>0</v>
      </c>
      <c r="AB1590" s="231">
        <v>0</v>
      </c>
      <c r="AC1590" s="231">
        <v>0</v>
      </c>
      <c r="AD1590" s="231">
        <v>0</v>
      </c>
      <c r="AE1590" s="231">
        <v>0</v>
      </c>
      <c r="AF1590" s="211">
        <v>0</v>
      </c>
      <c r="AG1590" s="231">
        <v>730.4</v>
      </c>
      <c r="AH1590" s="211">
        <f t="shared" si="527"/>
        <v>6975.1068444444454</v>
      </c>
      <c r="AI1590" s="231">
        <v>0</v>
      </c>
      <c r="AJ1590" s="231">
        <v>0</v>
      </c>
      <c r="AK1590" s="231">
        <v>0</v>
      </c>
      <c r="AL1590" s="232">
        <v>0</v>
      </c>
      <c r="AM1590" s="231">
        <v>0</v>
      </c>
      <c r="AN1590" s="231">
        <v>0</v>
      </c>
      <c r="AO1590" s="232">
        <v>0</v>
      </c>
      <c r="AP1590" s="231">
        <v>0</v>
      </c>
      <c r="AQ1590" s="123">
        <v>0</v>
      </c>
      <c r="AT1590" s="233"/>
      <c r="AU1590" s="233"/>
      <c r="AV1590" s="233"/>
      <c r="BS1590" s="234"/>
      <c r="CV1590" s="235"/>
      <c r="DL1590" s="236"/>
    </row>
    <row r="1591" spans="2:116" s="123" customFormat="1" ht="60.75" customHeight="1">
      <c r="B1591" s="207">
        <v>10</v>
      </c>
      <c r="C1591" s="228" t="s">
        <v>2654</v>
      </c>
      <c r="D1591" s="199">
        <v>1967</v>
      </c>
      <c r="E1591" s="199"/>
      <c r="F1591" s="202" t="s">
        <v>262</v>
      </c>
      <c r="G1591" s="199">
        <v>2</v>
      </c>
      <c r="H1591" s="199">
        <v>2</v>
      </c>
      <c r="I1591" s="200">
        <v>706.22</v>
      </c>
      <c r="J1591" s="200">
        <v>706.22</v>
      </c>
      <c r="K1591" s="200">
        <v>0</v>
      </c>
      <c r="L1591" s="216">
        <v>29</v>
      </c>
      <c r="M1591" s="199" t="s">
        <v>260</v>
      </c>
      <c r="N1591" s="199" t="s">
        <v>264</v>
      </c>
      <c r="O1591" s="199" t="s">
        <v>1264</v>
      </c>
      <c r="P1591" s="200">
        <v>4403189.7699999996</v>
      </c>
      <c r="Q1591" s="200">
        <v>0</v>
      </c>
      <c r="R1591" s="200">
        <v>0</v>
      </c>
      <c r="S1591" s="200">
        <f>P1591-Q1591-R1591</f>
        <v>4403189.7699999996</v>
      </c>
      <c r="T1591" s="203">
        <f>P1591/I1591</f>
        <v>6234.869828098892</v>
      </c>
      <c r="U1591" s="203">
        <f>V1591</f>
        <v>7386.463708192915</v>
      </c>
      <c r="V1591" s="210">
        <v>7386.463708192915</v>
      </c>
      <c r="W1591" s="210">
        <f t="shared" si="525"/>
        <v>7386.463708192915</v>
      </c>
      <c r="X1591" s="210">
        <f t="shared" si="526"/>
        <v>1151.593880094023</v>
      </c>
      <c r="Y1591" s="205">
        <v>0</v>
      </c>
      <c r="Z1591" s="205">
        <v>0</v>
      </c>
      <c r="AA1591" s="231">
        <v>0</v>
      </c>
      <c r="AB1591" s="231">
        <v>0</v>
      </c>
      <c r="AC1591" s="231">
        <v>0</v>
      </c>
      <c r="AD1591" s="231">
        <v>0</v>
      </c>
      <c r="AE1591" s="231">
        <v>0</v>
      </c>
      <c r="AF1591" s="211">
        <v>0</v>
      </c>
      <c r="AG1591" s="231">
        <v>585</v>
      </c>
      <c r="AH1591" s="211">
        <f t="shared" si="527"/>
        <v>7386.463708192915</v>
      </c>
      <c r="AI1591" s="231">
        <v>0</v>
      </c>
      <c r="AJ1591" s="231">
        <v>0</v>
      </c>
      <c r="AK1591" s="231">
        <v>0</v>
      </c>
      <c r="AL1591" s="232">
        <v>0</v>
      </c>
      <c r="AM1591" s="231">
        <v>0</v>
      </c>
      <c r="AN1591" s="231">
        <v>0</v>
      </c>
      <c r="AO1591" s="232">
        <v>0</v>
      </c>
      <c r="AP1591" s="231">
        <v>0</v>
      </c>
      <c r="AQ1591" s="123">
        <v>0</v>
      </c>
      <c r="AT1591" s="233"/>
      <c r="AU1591" s="233"/>
      <c r="AV1591" s="233"/>
      <c r="BS1591" s="234"/>
      <c r="CV1591" s="235"/>
      <c r="DL1591" s="236"/>
    </row>
    <row r="1592" spans="2:116" ht="36">
      <c r="AP1592" s="242"/>
    </row>
    <row r="1593" spans="2:116" ht="36">
      <c r="AP1593" s="242"/>
    </row>
    <row r="1594" spans="2:116" ht="36">
      <c r="AP1594" s="242"/>
    </row>
    <row r="1595" spans="2:116" ht="36">
      <c r="AP1595" s="242"/>
    </row>
  </sheetData>
  <mergeCells count="36">
    <mergeCell ref="B1564:U1564"/>
    <mergeCell ref="B1565:C1565"/>
    <mergeCell ref="B1566:C1566"/>
    <mergeCell ref="B1575:C1575"/>
    <mergeCell ref="B1491:U1491"/>
    <mergeCell ref="B1492:C1492"/>
    <mergeCell ref="B1493:C1493"/>
    <mergeCell ref="B1500:U1500"/>
    <mergeCell ref="B1502:C1502"/>
    <mergeCell ref="B1501:C1501"/>
    <mergeCell ref="P9:P10"/>
    <mergeCell ref="Q9:Q10"/>
    <mergeCell ref="R9:R10"/>
    <mergeCell ref="S9:S10"/>
    <mergeCell ref="J8:K8"/>
    <mergeCell ref="L8:L10"/>
    <mergeCell ref="M8:M11"/>
    <mergeCell ref="N8:N11"/>
    <mergeCell ref="O8:O11"/>
    <mergeCell ref="P8:S8"/>
    <mergeCell ref="S1:U1"/>
    <mergeCell ref="O2:U3"/>
    <mergeCell ref="B4:U6"/>
    <mergeCell ref="B8:B11"/>
    <mergeCell ref="C8:C11"/>
    <mergeCell ref="D8:E8"/>
    <mergeCell ref="F8:F11"/>
    <mergeCell ref="G8:G11"/>
    <mergeCell ref="H8:H11"/>
    <mergeCell ref="I8:I10"/>
    <mergeCell ref="T8:T10"/>
    <mergeCell ref="U8:U10"/>
    <mergeCell ref="D9:D11"/>
    <mergeCell ref="E9:E11"/>
    <mergeCell ref="J9:J10"/>
    <mergeCell ref="K9:K10"/>
  </mergeCells>
  <printOptions horizontalCentered="1"/>
  <pageMargins left="0" right="0" top="0.39370078740157483" bottom="0" header="0" footer="0"/>
  <pageSetup paperSize="8" scale="15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6"/>
  <sheetViews>
    <sheetView zoomScale="60" zoomScaleNormal="60" workbookViewId="0">
      <selection activeCell="C56" sqref="A1:C56"/>
    </sheetView>
  </sheetViews>
  <sheetFormatPr defaultRowHeight="15"/>
  <cols>
    <col min="1" max="1" width="28.7109375" customWidth="1"/>
    <col min="2" max="2" width="43.42578125" customWidth="1"/>
    <col min="3" max="3" width="52.7109375" customWidth="1"/>
    <col min="4" max="4" width="9.140625" customWidth="1"/>
    <col min="5" max="5" width="19.5703125" bestFit="1" customWidth="1"/>
    <col min="6" max="6" width="16.5703125" bestFit="1" customWidth="1"/>
    <col min="7" max="7" width="15.28515625" bestFit="1" customWidth="1"/>
    <col min="8" max="8" width="19.5703125" bestFit="1" customWidth="1"/>
    <col min="9" max="9" width="21.7109375" customWidth="1"/>
    <col min="10" max="10" width="16.5703125" bestFit="1" customWidth="1"/>
    <col min="11" max="11" width="20.5703125" customWidth="1"/>
    <col min="12" max="12" width="23.42578125" customWidth="1"/>
  </cols>
  <sheetData>
    <row r="1" spans="1:12" ht="18.75">
      <c r="A1" s="1"/>
      <c r="B1" s="1"/>
      <c r="C1" s="2" t="s">
        <v>700</v>
      </c>
    </row>
    <row r="2" spans="1:12" ht="63.75" customHeight="1">
      <c r="A2" s="346" t="s">
        <v>707</v>
      </c>
      <c r="B2" s="346"/>
      <c r="C2" s="346"/>
    </row>
    <row r="3" spans="1:12" ht="41.45" customHeight="1">
      <c r="A3" s="343" t="s">
        <v>2760</v>
      </c>
      <c r="B3" s="344"/>
      <c r="C3" s="345"/>
    </row>
    <row r="4" spans="1:12" ht="18.75" customHeight="1">
      <c r="A4" s="343" t="s">
        <v>701</v>
      </c>
      <c r="B4" s="345"/>
      <c r="C4" s="35" t="s">
        <v>708</v>
      </c>
    </row>
    <row r="5" spans="1:12" ht="18.75">
      <c r="A5" s="341" t="s">
        <v>702</v>
      </c>
      <c r="B5" s="342"/>
      <c r="C5" s="36">
        <f>Перечень!P14</f>
        <v>1064965830.9899999</v>
      </c>
      <c r="E5" s="144"/>
      <c r="F5" s="144"/>
      <c r="G5" s="144"/>
      <c r="H5" s="144"/>
    </row>
    <row r="6" spans="1:12" ht="18.75">
      <c r="A6" s="341" t="s">
        <v>2776</v>
      </c>
      <c r="B6" s="342"/>
      <c r="C6" s="36"/>
    </row>
    <row r="7" spans="1:12" ht="18.75">
      <c r="A7" s="341" t="s">
        <v>704</v>
      </c>
      <c r="B7" s="342"/>
      <c r="C7" s="36">
        <f>Перечень!Q14</f>
        <v>0</v>
      </c>
    </row>
    <row r="8" spans="1:12" ht="18.75">
      <c r="A8" s="341" t="s">
        <v>705</v>
      </c>
      <c r="B8" s="342"/>
      <c r="C8" s="36">
        <f>Перечень!R14</f>
        <v>2908349.77</v>
      </c>
      <c r="E8" s="78"/>
    </row>
    <row r="9" spans="1:12" ht="18.75" customHeight="1">
      <c r="A9" s="341" t="s">
        <v>706</v>
      </c>
      <c r="B9" s="342"/>
      <c r="C9" s="36">
        <f>C5-C6-C7-C8</f>
        <v>1062057481.2199999</v>
      </c>
    </row>
    <row r="10" spans="1:12" ht="81.75" customHeight="1">
      <c r="A10" s="343" t="s">
        <v>2761</v>
      </c>
      <c r="B10" s="344"/>
      <c r="C10" s="345"/>
      <c r="I10" s="80"/>
      <c r="J10" s="80"/>
      <c r="K10" s="80"/>
      <c r="L10" s="80"/>
    </row>
    <row r="11" spans="1:12" ht="18.75" customHeight="1">
      <c r="A11" s="343" t="s">
        <v>701</v>
      </c>
      <c r="B11" s="345"/>
      <c r="C11" s="35" t="s">
        <v>708</v>
      </c>
      <c r="E11" s="144"/>
      <c r="F11" s="144"/>
      <c r="G11" s="144"/>
      <c r="H11" s="144"/>
      <c r="I11" s="80"/>
      <c r="J11" s="80"/>
      <c r="K11" s="80"/>
      <c r="L11" s="80"/>
    </row>
    <row r="12" spans="1:12" ht="18.75" customHeight="1">
      <c r="A12" s="341" t="s">
        <v>702</v>
      </c>
      <c r="B12" s="342"/>
      <c r="C12" s="147">
        <f>Перечень!P1493</f>
        <v>7034201.7300000004</v>
      </c>
      <c r="I12" s="80"/>
      <c r="J12" s="80"/>
      <c r="K12" s="80"/>
      <c r="L12" s="80"/>
    </row>
    <row r="13" spans="1:12" ht="18.75">
      <c r="A13" s="341" t="s">
        <v>2762</v>
      </c>
      <c r="B13" s="342"/>
      <c r="C13" s="36">
        <f>Перечень!Q1493</f>
        <v>4599545.3899999997</v>
      </c>
    </row>
    <row r="14" spans="1:12" s="81" customFormat="1" ht="23.25" customHeight="1">
      <c r="A14" s="341" t="s">
        <v>705</v>
      </c>
      <c r="B14" s="342"/>
      <c r="C14" s="36">
        <f>Перечень!R1493</f>
        <v>1178018</v>
      </c>
    </row>
    <row r="15" spans="1:12" s="81" customFormat="1" ht="27" customHeight="1">
      <c r="A15" s="341" t="s">
        <v>706</v>
      </c>
      <c r="B15" s="342"/>
      <c r="C15" s="36">
        <f>Перечень!S1493</f>
        <v>1256638.3399999999</v>
      </c>
    </row>
    <row r="16" spans="1:12" ht="81.75" customHeight="1">
      <c r="A16" s="343" t="s">
        <v>2765</v>
      </c>
      <c r="B16" s="344"/>
      <c r="C16" s="345"/>
    </row>
    <row r="17" spans="1:8" ht="18.75" customHeight="1">
      <c r="A17" s="343" t="s">
        <v>701</v>
      </c>
      <c r="B17" s="345"/>
      <c r="C17" s="35" t="s">
        <v>708</v>
      </c>
    </row>
    <row r="18" spans="1:8" ht="18.75">
      <c r="A18" s="341" t="s">
        <v>702</v>
      </c>
      <c r="B18" s="342"/>
      <c r="C18" s="36">
        <f>Реестр!D1573</f>
        <v>17288357.709999997</v>
      </c>
    </row>
    <row r="19" spans="1:8" ht="37.5" customHeight="1">
      <c r="A19" s="341" t="s">
        <v>703</v>
      </c>
      <c r="B19" s="342"/>
      <c r="C19" s="36">
        <v>0</v>
      </c>
    </row>
    <row r="20" spans="1:8" ht="18.75">
      <c r="A20" s="341" t="s">
        <v>704</v>
      </c>
      <c r="B20" s="342"/>
      <c r="C20" s="36">
        <f>Перечень!Q47</f>
        <v>0</v>
      </c>
    </row>
    <row r="21" spans="1:8" ht="18.75">
      <c r="A21" s="341" t="s">
        <v>705</v>
      </c>
      <c r="B21" s="342"/>
      <c r="C21" s="36">
        <f>Перечень!R47</f>
        <v>0</v>
      </c>
      <c r="E21" s="78"/>
    </row>
    <row r="22" spans="1:8" ht="18.75" customHeight="1">
      <c r="A22" s="341" t="s">
        <v>706</v>
      </c>
      <c r="B22" s="342"/>
      <c r="C22" s="36">
        <f>C18-C19-C20-C21</f>
        <v>17288357.709999997</v>
      </c>
    </row>
    <row r="23" spans="1:8" ht="86.25" customHeight="1">
      <c r="A23" s="343" t="s">
        <v>2997</v>
      </c>
      <c r="B23" s="344"/>
      <c r="C23" s="345"/>
    </row>
    <row r="24" spans="1:8" ht="18.75" customHeight="1">
      <c r="A24" s="343" t="s">
        <v>701</v>
      </c>
      <c r="B24" s="345"/>
      <c r="C24" s="35" t="s">
        <v>709</v>
      </c>
      <c r="E24" s="144"/>
      <c r="F24" s="144"/>
      <c r="G24" s="144"/>
      <c r="H24" s="144"/>
    </row>
    <row r="25" spans="1:8" ht="18.75">
      <c r="A25" s="341" t="s">
        <v>702</v>
      </c>
      <c r="B25" s="342"/>
      <c r="C25" s="36">
        <f>Перечень!P550</f>
        <v>1153746737.6600003</v>
      </c>
    </row>
    <row r="26" spans="1:8" ht="33.75" customHeight="1">
      <c r="A26" s="341" t="s">
        <v>703</v>
      </c>
      <c r="B26" s="342"/>
      <c r="C26" s="36">
        <v>0</v>
      </c>
    </row>
    <row r="27" spans="1:8" ht="18.75">
      <c r="A27" s="341" t="s">
        <v>704</v>
      </c>
      <c r="B27" s="342"/>
      <c r="C27" s="36">
        <f>Перечень!Q550</f>
        <v>162877744</v>
      </c>
    </row>
    <row r="28" spans="1:8" ht="18.75">
      <c r="A28" s="341" t="s">
        <v>705</v>
      </c>
      <c r="B28" s="342"/>
      <c r="C28" s="36">
        <f>Перечень!R550</f>
        <v>0</v>
      </c>
    </row>
    <row r="29" spans="1:8" ht="18.75" customHeight="1">
      <c r="A29" s="341" t="s">
        <v>706</v>
      </c>
      <c r="B29" s="342"/>
      <c r="C29" s="36">
        <f>C25-C26-C27-C28</f>
        <v>990868993.66000032</v>
      </c>
    </row>
    <row r="30" spans="1:8" ht="86.25" customHeight="1">
      <c r="A30" s="343" t="s">
        <v>2998</v>
      </c>
      <c r="B30" s="344"/>
      <c r="C30" s="345"/>
    </row>
    <row r="31" spans="1:8" ht="18.75" customHeight="1">
      <c r="A31" s="343" t="s">
        <v>701</v>
      </c>
      <c r="B31" s="345"/>
      <c r="C31" s="35" t="s">
        <v>709</v>
      </c>
      <c r="E31" s="144"/>
      <c r="F31" s="144"/>
      <c r="G31" s="144"/>
      <c r="H31" s="144"/>
    </row>
    <row r="32" spans="1:8" ht="18.75">
      <c r="A32" s="341" t="s">
        <v>702</v>
      </c>
      <c r="B32" s="342"/>
      <c r="C32" s="36">
        <f>Перечень!P1506+Перечень!P1507+Перечень!P1508+Перечень!P1509+Перечень!P1510+Перечень!P1511+Перечень!P1512+Перечень!P1513+Перечень!P1514+Перечень!P1515+Перечень!P1516</f>
        <v>84267195.200000003</v>
      </c>
    </row>
    <row r="33" spans="1:8" ht="33.75" customHeight="1">
      <c r="A33" s="341" t="s">
        <v>703</v>
      </c>
      <c r="B33" s="342"/>
      <c r="C33" s="36">
        <v>0</v>
      </c>
    </row>
    <row r="34" spans="1:8" ht="18.75">
      <c r="A34" s="341" t="s">
        <v>704</v>
      </c>
      <c r="B34" s="342"/>
      <c r="C34" s="36">
        <f>Перечень!Q1506+Перечень!Q1507+Перечень!Q1508+Перечень!Q1509+Перечень!Q1510+Перечень!Q1511+Перечень!Q1512+Перечень!Q1513+Перечень!Q1514+Перечень!Q1515+Перечень!Q1516</f>
        <v>45548000</v>
      </c>
    </row>
    <row r="35" spans="1:8" ht="18.75">
      <c r="A35" s="341" t="s">
        <v>705</v>
      </c>
      <c r="B35" s="342"/>
      <c r="C35" s="36">
        <v>0</v>
      </c>
    </row>
    <row r="36" spans="1:8" ht="18.75" customHeight="1">
      <c r="A36" s="341" t="s">
        <v>706</v>
      </c>
      <c r="B36" s="342"/>
      <c r="C36" s="36">
        <f>C32-C33-C34-C35</f>
        <v>38719195.200000003</v>
      </c>
    </row>
    <row r="37" spans="1:8" ht="81.75" customHeight="1">
      <c r="A37" s="343" t="s">
        <v>2765</v>
      </c>
      <c r="B37" s="344"/>
      <c r="C37" s="345"/>
    </row>
    <row r="38" spans="1:8" ht="18.75" customHeight="1">
      <c r="A38" s="343" t="s">
        <v>701</v>
      </c>
      <c r="B38" s="345"/>
      <c r="C38" s="35" t="s">
        <v>709</v>
      </c>
    </row>
    <row r="39" spans="1:8" ht="18.75">
      <c r="A39" s="341" t="s">
        <v>702</v>
      </c>
      <c r="B39" s="342"/>
      <c r="C39" s="36">
        <f>Реестр!D1582</f>
        <v>47438619.980000004</v>
      </c>
    </row>
    <row r="40" spans="1:8" ht="37.5" customHeight="1">
      <c r="A40" s="341" t="s">
        <v>703</v>
      </c>
      <c r="B40" s="342"/>
      <c r="C40" s="36">
        <v>0</v>
      </c>
    </row>
    <row r="41" spans="1:8" ht="18.75">
      <c r="A41" s="341" t="s">
        <v>704</v>
      </c>
      <c r="B41" s="342"/>
      <c r="C41" s="36">
        <f>Перечень!Q53</f>
        <v>0</v>
      </c>
    </row>
    <row r="42" spans="1:8" ht="18.75">
      <c r="A42" s="341" t="s">
        <v>705</v>
      </c>
      <c r="B42" s="342"/>
      <c r="C42" s="36">
        <f>Перечень!R53</f>
        <v>0</v>
      </c>
      <c r="E42" s="78"/>
    </row>
    <row r="43" spans="1:8" ht="18.75" customHeight="1">
      <c r="A43" s="341" t="s">
        <v>706</v>
      </c>
      <c r="B43" s="342"/>
      <c r="C43" s="36">
        <f>C39-C40-C41-C42</f>
        <v>47438619.980000004</v>
      </c>
    </row>
    <row r="44" spans="1:8" ht="39.75" customHeight="1">
      <c r="A44" s="343" t="s">
        <v>2764</v>
      </c>
      <c r="B44" s="344"/>
      <c r="C44" s="345"/>
    </row>
    <row r="45" spans="1:8" ht="18.75" customHeight="1">
      <c r="A45" s="343" t="s">
        <v>701</v>
      </c>
      <c r="B45" s="345"/>
      <c r="C45" s="35" t="s">
        <v>710</v>
      </c>
    </row>
    <row r="46" spans="1:8" ht="18.75">
      <c r="A46" s="341" t="s">
        <v>702</v>
      </c>
      <c r="B46" s="342"/>
      <c r="C46" s="36">
        <f>Перечень!P1025</f>
        <v>2262313682.9800005</v>
      </c>
      <c r="E46" s="144"/>
      <c r="F46" s="144"/>
      <c r="G46" s="144"/>
      <c r="H46" s="144"/>
    </row>
    <row r="47" spans="1:8" ht="41.25" customHeight="1">
      <c r="A47" s="341" t="s">
        <v>703</v>
      </c>
      <c r="B47" s="342"/>
      <c r="C47" s="36">
        <v>0</v>
      </c>
    </row>
    <row r="48" spans="1:8" ht="18.75">
      <c r="A48" s="341" t="s">
        <v>704</v>
      </c>
      <c r="B48" s="342"/>
      <c r="C48" s="36">
        <f>Перечень!Q1021</f>
        <v>0</v>
      </c>
    </row>
    <row r="49" spans="1:12" ht="18.75">
      <c r="A49" s="341" t="s">
        <v>705</v>
      </c>
      <c r="B49" s="342"/>
      <c r="C49" s="36">
        <f>Перечень!R1025</f>
        <v>3015567.51</v>
      </c>
      <c r="I49" s="80"/>
      <c r="J49" s="80"/>
      <c r="K49" s="80"/>
      <c r="L49" s="80"/>
    </row>
    <row r="50" spans="1:12" ht="18.75" customHeight="1">
      <c r="A50" s="341" t="s">
        <v>706</v>
      </c>
      <c r="B50" s="342"/>
      <c r="C50" s="36">
        <f>C46-C47-C48-C49</f>
        <v>2259298115.4700003</v>
      </c>
      <c r="I50" s="80"/>
      <c r="J50" s="80"/>
      <c r="K50" s="80"/>
      <c r="L50" s="80"/>
    </row>
    <row r="51" spans="1:12" ht="81" customHeight="1">
      <c r="A51" s="343" t="s">
        <v>2763</v>
      </c>
      <c r="B51" s="344"/>
      <c r="C51" s="345"/>
    </row>
    <row r="52" spans="1:12" ht="18.75" customHeight="1">
      <c r="A52" s="343" t="s">
        <v>701</v>
      </c>
      <c r="B52" s="345"/>
      <c r="C52" s="35" t="s">
        <v>710</v>
      </c>
    </row>
    <row r="53" spans="1:12" ht="18.75">
      <c r="A53" s="341" t="s">
        <v>704</v>
      </c>
      <c r="B53" s="342"/>
      <c r="C53" s="36">
        <v>28058900</v>
      </c>
      <c r="E53" s="78"/>
    </row>
    <row r="54" spans="1:12" ht="81" customHeight="1">
      <c r="A54" s="343" t="s">
        <v>2763</v>
      </c>
      <c r="B54" s="344"/>
      <c r="C54" s="345"/>
    </row>
    <row r="55" spans="1:12" ht="18.75" customHeight="1">
      <c r="A55" s="343" t="s">
        <v>701</v>
      </c>
      <c r="B55" s="345"/>
      <c r="C55" s="35" t="s">
        <v>2202</v>
      </c>
    </row>
    <row r="56" spans="1:12" ht="18.75">
      <c r="A56" s="341" t="s">
        <v>704</v>
      </c>
      <c r="B56" s="342"/>
      <c r="C56" s="36">
        <v>28058900</v>
      </c>
    </row>
  </sheetData>
  <mergeCells count="55">
    <mergeCell ref="A13:B13"/>
    <mergeCell ref="A2:C2"/>
    <mergeCell ref="A3:C3"/>
    <mergeCell ref="A4:B4"/>
    <mergeCell ref="A5:B5"/>
    <mergeCell ref="A6:B6"/>
    <mergeCell ref="A7:B7"/>
    <mergeCell ref="A8:B8"/>
    <mergeCell ref="A9:B9"/>
    <mergeCell ref="A10:C10"/>
    <mergeCell ref="A11:B11"/>
    <mergeCell ref="A12:B12"/>
    <mergeCell ref="A39:B39"/>
    <mergeCell ref="A40:B40"/>
    <mergeCell ref="A41:B41"/>
    <mergeCell ref="A14:B14"/>
    <mergeCell ref="A15:B15"/>
    <mergeCell ref="A23:C23"/>
    <mergeCell ref="A24:B24"/>
    <mergeCell ref="A25:B25"/>
    <mergeCell ref="A26:B26"/>
    <mergeCell ref="A27:B27"/>
    <mergeCell ref="A28:B28"/>
    <mergeCell ref="A29:B29"/>
    <mergeCell ref="A16:C16"/>
    <mergeCell ref="A17:B17"/>
    <mergeCell ref="A18:B18"/>
    <mergeCell ref="A19:B19"/>
    <mergeCell ref="A54:C54"/>
    <mergeCell ref="A55:B55"/>
    <mergeCell ref="A56:B56"/>
    <mergeCell ref="A42:B42"/>
    <mergeCell ref="A43:B43"/>
    <mergeCell ref="A48:B48"/>
    <mergeCell ref="A46:B46"/>
    <mergeCell ref="A47:B47"/>
    <mergeCell ref="A49:B49"/>
    <mergeCell ref="A50:B50"/>
    <mergeCell ref="A51:C51"/>
    <mergeCell ref="A52:B52"/>
    <mergeCell ref="A53:B53"/>
    <mergeCell ref="A44:C44"/>
    <mergeCell ref="A45:B45"/>
    <mergeCell ref="A20:B20"/>
    <mergeCell ref="A21:B21"/>
    <mergeCell ref="A22:B22"/>
    <mergeCell ref="A37:C37"/>
    <mergeCell ref="A38:B38"/>
    <mergeCell ref="A30:C30"/>
    <mergeCell ref="A31:B31"/>
    <mergeCell ref="A32:B32"/>
    <mergeCell ref="A33:B33"/>
    <mergeCell ref="A34:B34"/>
    <mergeCell ref="A35:B35"/>
    <mergeCell ref="A36:B36"/>
  </mergeCells>
  <pageMargins left="0.23622047244094491" right="0.23622047244094491" top="0.74803149606299213" bottom="0.94488188976377963" header="0.31496062992125984" footer="0.31496062992125984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O247"/>
  <sheetViews>
    <sheetView topLeftCell="A70" zoomScale="70" zoomScaleNormal="70" workbookViewId="0">
      <selection activeCell="F104" sqref="F104"/>
    </sheetView>
  </sheetViews>
  <sheetFormatPr defaultRowHeight="15"/>
  <cols>
    <col min="1" max="1" width="9" style="6" customWidth="1"/>
    <col min="2" max="2" width="81" style="6" customWidth="1"/>
    <col min="3" max="3" width="23.85546875" style="6" customWidth="1"/>
    <col min="4" max="4" width="32.28515625" style="6" customWidth="1"/>
    <col min="5" max="5" width="22.140625" style="6" customWidth="1"/>
    <col min="6" max="6" width="28.85546875" style="6" customWidth="1"/>
    <col min="7" max="7" width="9" style="6" customWidth="1"/>
    <col min="8" max="8" width="9.140625" style="6" customWidth="1"/>
    <col min="9" max="9" width="16.28515625" style="6" customWidth="1"/>
    <col min="10" max="10" width="9.140625" style="6" customWidth="1"/>
    <col min="11" max="11" width="17" style="6" customWidth="1"/>
    <col min="12" max="12" width="11.7109375" style="6" bestFit="1" customWidth="1"/>
    <col min="13" max="13" width="16.85546875" style="6" bestFit="1" customWidth="1"/>
    <col min="14" max="14" width="11.85546875" style="6" bestFit="1" customWidth="1"/>
    <col min="15" max="15" width="16.85546875" style="6" bestFit="1" customWidth="1"/>
    <col min="16" max="16384" width="9.140625" style="6"/>
  </cols>
  <sheetData>
    <row r="1" spans="1:15" ht="20.25">
      <c r="A1" s="5"/>
      <c r="B1" s="5"/>
      <c r="C1" s="5"/>
      <c r="D1" s="5"/>
      <c r="E1" s="353" t="s">
        <v>711</v>
      </c>
      <c r="F1" s="353"/>
    </row>
    <row r="2" spans="1:15" ht="95.25" customHeight="1">
      <c r="B2" s="7"/>
      <c r="C2" s="7"/>
      <c r="D2" s="354" t="s">
        <v>718</v>
      </c>
      <c r="E2" s="354"/>
      <c r="F2" s="354"/>
    </row>
    <row r="3" spans="1:15">
      <c r="A3" s="355" t="s">
        <v>719</v>
      </c>
      <c r="B3" s="355"/>
      <c r="C3" s="355"/>
      <c r="D3" s="355"/>
      <c r="E3" s="355"/>
      <c r="F3" s="355"/>
    </row>
    <row r="4" spans="1:15" ht="93" customHeight="1">
      <c r="A4" s="355"/>
      <c r="B4" s="355"/>
      <c r="C4" s="355"/>
      <c r="D4" s="355"/>
      <c r="E4" s="355"/>
      <c r="F4" s="355"/>
    </row>
    <row r="5" spans="1:15">
      <c r="A5" s="356" t="s">
        <v>6</v>
      </c>
      <c r="B5" s="359" t="s">
        <v>712</v>
      </c>
      <c r="C5" s="356" t="s">
        <v>713</v>
      </c>
      <c r="D5" s="356" t="s">
        <v>714</v>
      </c>
      <c r="E5" s="356" t="s">
        <v>715</v>
      </c>
      <c r="F5" s="356" t="s">
        <v>716</v>
      </c>
    </row>
    <row r="6" spans="1:15">
      <c r="A6" s="357"/>
      <c r="B6" s="360"/>
      <c r="C6" s="362"/>
      <c r="D6" s="362"/>
      <c r="E6" s="362"/>
      <c r="F6" s="362"/>
    </row>
    <row r="7" spans="1:15" ht="101.25" customHeight="1">
      <c r="A7" s="357"/>
      <c r="B7" s="360"/>
      <c r="C7" s="363"/>
      <c r="D7" s="363"/>
      <c r="E7" s="363"/>
      <c r="F7" s="363"/>
    </row>
    <row r="8" spans="1:15" ht="20.25">
      <c r="A8" s="358"/>
      <c r="B8" s="361"/>
      <c r="C8" s="8" t="s">
        <v>717</v>
      </c>
      <c r="D8" s="8" t="s">
        <v>258</v>
      </c>
      <c r="E8" s="9" t="s">
        <v>37</v>
      </c>
      <c r="F8" s="9" t="s">
        <v>36</v>
      </c>
    </row>
    <row r="9" spans="1:15" ht="2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</row>
    <row r="10" spans="1:15" ht="20.25">
      <c r="A10" s="3" t="s">
        <v>721</v>
      </c>
      <c r="B10" s="11"/>
      <c r="C10" s="60">
        <f>C11+C79+C147</f>
        <v>3480323.9800000004</v>
      </c>
      <c r="D10" s="61">
        <f t="shared" ref="D10:F10" si="0">D11+D79+D147</f>
        <v>121491</v>
      </c>
      <c r="E10" s="62">
        <f t="shared" si="0"/>
        <v>1272</v>
      </c>
      <c r="F10" s="60">
        <f t="shared" si="0"/>
        <v>4481026251.6300011</v>
      </c>
      <c r="K10" s="80"/>
      <c r="M10" s="80"/>
      <c r="N10" s="80"/>
      <c r="O10" s="80"/>
    </row>
    <row r="11" spans="1:15" ht="20.25">
      <c r="A11" s="3" t="s">
        <v>722</v>
      </c>
      <c r="B11" s="11"/>
      <c r="C11" s="60">
        <v>1282974.6400000004</v>
      </c>
      <c r="D11" s="61">
        <v>49293</v>
      </c>
      <c r="E11" s="61">
        <f>SUM(E12:E78)</f>
        <v>468</v>
      </c>
      <c r="F11" s="60">
        <v>1064965830.9899999</v>
      </c>
      <c r="K11" s="80"/>
    </row>
    <row r="12" spans="1:15" ht="20.25">
      <c r="A12" s="4">
        <v>1</v>
      </c>
      <c r="B12" s="3" t="s">
        <v>952</v>
      </c>
      <c r="C12" s="60">
        <v>362242.11000000022</v>
      </c>
      <c r="D12" s="61">
        <v>13536</v>
      </c>
      <c r="E12" s="62">
        <v>104</v>
      </c>
      <c r="F12" s="73">
        <v>265883729</v>
      </c>
    </row>
    <row r="13" spans="1:15" ht="20.25">
      <c r="A13" s="4">
        <v>2</v>
      </c>
      <c r="B13" s="3" t="s">
        <v>859</v>
      </c>
      <c r="C13" s="60">
        <v>54718.7</v>
      </c>
      <c r="D13" s="61">
        <v>2187</v>
      </c>
      <c r="E13" s="62">
        <v>29</v>
      </c>
      <c r="F13" s="73">
        <v>50842017.239999995</v>
      </c>
    </row>
    <row r="14" spans="1:15" ht="20.25">
      <c r="A14" s="4">
        <v>3</v>
      </c>
      <c r="B14" s="3" t="s">
        <v>860</v>
      </c>
      <c r="C14" s="73">
        <v>122338.65999999997</v>
      </c>
      <c r="D14" s="62">
        <v>4539</v>
      </c>
      <c r="E14" s="62">
        <v>45</v>
      </c>
      <c r="F14" s="73">
        <v>112751259.44999994</v>
      </c>
    </row>
    <row r="15" spans="1:15" ht="20.25">
      <c r="A15" s="4">
        <v>4</v>
      </c>
      <c r="B15" s="3" t="s">
        <v>915</v>
      </c>
      <c r="C15" s="73">
        <v>218132.8</v>
      </c>
      <c r="D15" s="62">
        <v>7911</v>
      </c>
      <c r="E15" s="62">
        <v>36</v>
      </c>
      <c r="F15" s="73">
        <v>128937901.11000001</v>
      </c>
    </row>
    <row r="16" spans="1:15" ht="20.25">
      <c r="A16" s="4">
        <v>5</v>
      </c>
      <c r="B16" s="3" t="s">
        <v>862</v>
      </c>
      <c r="C16" s="60">
        <v>38189.1</v>
      </c>
      <c r="D16" s="61">
        <v>1569</v>
      </c>
      <c r="E16" s="62">
        <v>5</v>
      </c>
      <c r="F16" s="73">
        <v>11570369.789999999</v>
      </c>
    </row>
    <row r="17" spans="1:6" ht="20.25">
      <c r="A17" s="4">
        <v>6</v>
      </c>
      <c r="B17" s="3" t="s">
        <v>863</v>
      </c>
      <c r="C17" s="73">
        <v>91721.91</v>
      </c>
      <c r="D17" s="62">
        <v>3374</v>
      </c>
      <c r="E17" s="62">
        <v>26</v>
      </c>
      <c r="F17" s="73">
        <v>65365711.729999989</v>
      </c>
    </row>
    <row r="18" spans="1:6" ht="20.25">
      <c r="A18" s="4">
        <v>7</v>
      </c>
      <c r="B18" s="3" t="s">
        <v>864</v>
      </c>
      <c r="C18" s="73">
        <v>29543.5</v>
      </c>
      <c r="D18" s="62">
        <v>855</v>
      </c>
      <c r="E18" s="62">
        <v>5</v>
      </c>
      <c r="F18" s="73">
        <v>14114868.93</v>
      </c>
    </row>
    <row r="19" spans="1:6" ht="20.25">
      <c r="A19" s="4">
        <v>8</v>
      </c>
      <c r="B19" s="3" t="s">
        <v>865</v>
      </c>
      <c r="C19" s="73">
        <v>10662.800000000001</v>
      </c>
      <c r="D19" s="62">
        <v>403</v>
      </c>
      <c r="E19" s="62">
        <v>6</v>
      </c>
      <c r="F19" s="73">
        <v>30964559.009999998</v>
      </c>
    </row>
    <row r="20" spans="1:6" ht="20.25">
      <c r="A20" s="4">
        <v>9</v>
      </c>
      <c r="B20" s="3" t="s">
        <v>866</v>
      </c>
      <c r="C20" s="73">
        <v>14970.710000000001</v>
      </c>
      <c r="D20" s="62">
        <v>518</v>
      </c>
      <c r="E20" s="62">
        <v>4</v>
      </c>
      <c r="F20" s="73">
        <v>12442442.430000002</v>
      </c>
    </row>
    <row r="21" spans="1:6" ht="20.25">
      <c r="A21" s="4">
        <v>10</v>
      </c>
      <c r="B21" s="3" t="s">
        <v>1320</v>
      </c>
      <c r="C21" s="73">
        <v>762</v>
      </c>
      <c r="D21" s="62">
        <v>42</v>
      </c>
      <c r="E21" s="62">
        <v>1</v>
      </c>
      <c r="F21" s="73">
        <v>345276.04000000004</v>
      </c>
    </row>
    <row r="22" spans="1:6" ht="20.25">
      <c r="A22" s="4">
        <v>11</v>
      </c>
      <c r="B22" s="3" t="s">
        <v>867</v>
      </c>
      <c r="C22" s="73">
        <v>2259.1</v>
      </c>
      <c r="D22" s="62">
        <v>104</v>
      </c>
      <c r="E22" s="62">
        <v>2</v>
      </c>
      <c r="F22" s="73">
        <v>5773107.5300000003</v>
      </c>
    </row>
    <row r="23" spans="1:6" ht="20.25">
      <c r="A23" s="4">
        <v>12</v>
      </c>
      <c r="B23" s="3" t="s">
        <v>868</v>
      </c>
      <c r="C23" s="73">
        <v>4271.2</v>
      </c>
      <c r="D23" s="62">
        <v>227</v>
      </c>
      <c r="E23" s="62">
        <v>5</v>
      </c>
      <c r="F23" s="73">
        <v>10624337.110000001</v>
      </c>
    </row>
    <row r="24" spans="1:6" ht="20.25">
      <c r="A24" s="4">
        <v>13</v>
      </c>
      <c r="B24" s="3" t="s">
        <v>869</v>
      </c>
      <c r="C24" s="73">
        <v>3135.5000000000005</v>
      </c>
      <c r="D24" s="62">
        <v>130</v>
      </c>
      <c r="E24" s="62">
        <v>5</v>
      </c>
      <c r="F24" s="73">
        <v>4459924</v>
      </c>
    </row>
    <row r="25" spans="1:6" ht="20.25">
      <c r="A25" s="4">
        <v>14</v>
      </c>
      <c r="B25" s="3" t="s">
        <v>871</v>
      </c>
      <c r="C25" s="73">
        <v>3504.3</v>
      </c>
      <c r="D25" s="62">
        <v>178</v>
      </c>
      <c r="E25" s="62">
        <v>1</v>
      </c>
      <c r="F25" s="73">
        <v>1997229.1400000001</v>
      </c>
    </row>
    <row r="26" spans="1:6" ht="20.25">
      <c r="A26" s="4">
        <v>15</v>
      </c>
      <c r="B26" s="3" t="s">
        <v>872</v>
      </c>
      <c r="C26" s="73">
        <v>37828.900000000009</v>
      </c>
      <c r="D26" s="62">
        <v>1989</v>
      </c>
      <c r="E26" s="62">
        <v>15</v>
      </c>
      <c r="F26" s="73">
        <v>29976052.369999997</v>
      </c>
    </row>
    <row r="27" spans="1:6" ht="20.25">
      <c r="A27" s="4">
        <v>16</v>
      </c>
      <c r="B27" s="3" t="s">
        <v>873</v>
      </c>
      <c r="C27" s="73">
        <v>12766.299999999997</v>
      </c>
      <c r="D27" s="62">
        <v>777</v>
      </c>
      <c r="E27" s="62">
        <v>16</v>
      </c>
      <c r="F27" s="73">
        <v>22830689.180000003</v>
      </c>
    </row>
    <row r="28" spans="1:6" ht="20.25">
      <c r="A28" s="4">
        <v>17</v>
      </c>
      <c r="B28" s="3" t="s">
        <v>874</v>
      </c>
      <c r="C28" s="73">
        <v>1395.0000000000002</v>
      </c>
      <c r="D28" s="62">
        <v>56</v>
      </c>
      <c r="E28" s="62">
        <v>4</v>
      </c>
      <c r="F28" s="73">
        <v>2221160.0099999998</v>
      </c>
    </row>
    <row r="29" spans="1:6" ht="20.25">
      <c r="A29" s="4">
        <v>18</v>
      </c>
      <c r="B29" s="3" t="s">
        <v>875</v>
      </c>
      <c r="C29" s="73">
        <v>1222.4000000000001</v>
      </c>
      <c r="D29" s="62">
        <v>44</v>
      </c>
      <c r="E29" s="62">
        <v>2</v>
      </c>
      <c r="F29" s="73">
        <v>4069083.7199999997</v>
      </c>
    </row>
    <row r="30" spans="1:6" ht="20.25">
      <c r="A30" s="4">
        <v>19</v>
      </c>
      <c r="B30" s="3" t="s">
        <v>933</v>
      </c>
      <c r="C30" s="73">
        <v>1746.5</v>
      </c>
      <c r="D30" s="62">
        <v>78</v>
      </c>
      <c r="E30" s="62">
        <v>2</v>
      </c>
      <c r="F30" s="73">
        <v>5178138.5</v>
      </c>
    </row>
    <row r="31" spans="1:6" ht="20.25">
      <c r="A31" s="4">
        <v>20</v>
      </c>
      <c r="B31" s="3" t="s">
        <v>878</v>
      </c>
      <c r="C31" s="60">
        <v>5843.6</v>
      </c>
      <c r="D31" s="61">
        <v>224</v>
      </c>
      <c r="E31" s="62">
        <v>3</v>
      </c>
      <c r="F31" s="73">
        <v>8426851.959999999</v>
      </c>
    </row>
    <row r="32" spans="1:6" ht="20.25">
      <c r="A32" s="4">
        <v>21</v>
      </c>
      <c r="B32" s="3" t="s">
        <v>920</v>
      </c>
      <c r="C32" s="60">
        <v>9076.82</v>
      </c>
      <c r="D32" s="61">
        <v>298</v>
      </c>
      <c r="E32" s="62">
        <v>2</v>
      </c>
      <c r="F32" s="73">
        <v>7968708.8700000001</v>
      </c>
    </row>
    <row r="33" spans="1:6" ht="20.25">
      <c r="A33" s="4">
        <v>22</v>
      </c>
      <c r="B33" s="3" t="s">
        <v>880</v>
      </c>
      <c r="C33" s="60">
        <v>846.4</v>
      </c>
      <c r="D33" s="61">
        <v>26</v>
      </c>
      <c r="E33" s="62">
        <v>1</v>
      </c>
      <c r="F33" s="73">
        <v>1861701.91</v>
      </c>
    </row>
    <row r="34" spans="1:6" ht="20.25">
      <c r="A34" s="4">
        <v>23</v>
      </c>
      <c r="B34" s="3" t="s">
        <v>882</v>
      </c>
      <c r="C34" s="73">
        <v>50658.080000000002</v>
      </c>
      <c r="D34" s="62">
        <v>1648</v>
      </c>
      <c r="E34" s="62">
        <v>17</v>
      </c>
      <c r="F34" s="73">
        <v>44398957.329999998</v>
      </c>
    </row>
    <row r="35" spans="1:6" ht="20.25">
      <c r="A35" s="4">
        <v>24</v>
      </c>
      <c r="B35" s="3" t="s">
        <v>934</v>
      </c>
      <c r="C35" s="73">
        <v>2529.2999999999997</v>
      </c>
      <c r="D35" s="62">
        <v>106</v>
      </c>
      <c r="E35" s="62">
        <v>2</v>
      </c>
      <c r="F35" s="73">
        <v>2076549.34</v>
      </c>
    </row>
    <row r="36" spans="1:6" ht="20.25">
      <c r="A36" s="4">
        <v>25</v>
      </c>
      <c r="B36" s="3" t="s">
        <v>935</v>
      </c>
      <c r="C36" s="73">
        <v>375</v>
      </c>
      <c r="D36" s="62">
        <v>21</v>
      </c>
      <c r="E36" s="62">
        <v>1</v>
      </c>
      <c r="F36" s="73">
        <v>2005046.9200000002</v>
      </c>
    </row>
    <row r="37" spans="1:6" ht="20.25">
      <c r="A37" s="4">
        <v>26</v>
      </c>
      <c r="B37" s="3" t="s">
        <v>936</v>
      </c>
      <c r="C37" s="73">
        <v>1156.21</v>
      </c>
      <c r="D37" s="62">
        <v>44</v>
      </c>
      <c r="E37" s="62">
        <v>1</v>
      </c>
      <c r="F37" s="73">
        <v>3682576.42</v>
      </c>
    </row>
    <row r="38" spans="1:6" ht="20.25">
      <c r="A38" s="4">
        <v>27</v>
      </c>
      <c r="B38" s="3" t="s">
        <v>884</v>
      </c>
      <c r="C38" s="73">
        <v>2624.2</v>
      </c>
      <c r="D38" s="62">
        <v>125</v>
      </c>
      <c r="E38" s="62">
        <v>4</v>
      </c>
      <c r="F38" s="73">
        <v>4283070.8099999996</v>
      </c>
    </row>
    <row r="39" spans="1:6" ht="20.25">
      <c r="A39" s="4">
        <v>28</v>
      </c>
      <c r="B39" s="3" t="s">
        <v>885</v>
      </c>
      <c r="C39" s="60">
        <v>1157</v>
      </c>
      <c r="D39" s="61">
        <v>40</v>
      </c>
      <c r="E39" s="62">
        <v>2</v>
      </c>
      <c r="F39" s="73">
        <v>3114731.1799999997</v>
      </c>
    </row>
    <row r="40" spans="1:6" ht="20.25">
      <c r="A40" s="4">
        <v>29</v>
      </c>
      <c r="B40" s="3" t="s">
        <v>883</v>
      </c>
      <c r="C40" s="74">
        <v>407.9</v>
      </c>
      <c r="D40" s="75">
        <v>21</v>
      </c>
      <c r="E40" s="62">
        <v>1</v>
      </c>
      <c r="F40" s="73">
        <v>43566.44</v>
      </c>
    </row>
    <row r="41" spans="1:6" ht="20.25">
      <c r="A41" s="4">
        <v>30</v>
      </c>
      <c r="B41" s="3" t="s">
        <v>886</v>
      </c>
      <c r="C41" s="73">
        <v>2253.2999999999997</v>
      </c>
      <c r="D41" s="62">
        <v>108</v>
      </c>
      <c r="E41" s="62">
        <v>4</v>
      </c>
      <c r="F41" s="73">
        <v>4166442.5</v>
      </c>
    </row>
    <row r="42" spans="1:6" ht="20.25">
      <c r="A42" s="4">
        <v>31</v>
      </c>
      <c r="B42" s="3" t="s">
        <v>921</v>
      </c>
      <c r="C42" s="60">
        <v>829.4</v>
      </c>
      <c r="D42" s="61">
        <v>42</v>
      </c>
      <c r="E42" s="62">
        <v>1</v>
      </c>
      <c r="F42" s="73">
        <v>2786770.47</v>
      </c>
    </row>
    <row r="43" spans="1:6" ht="20.25">
      <c r="A43" s="4">
        <v>32</v>
      </c>
      <c r="B43" s="3" t="s">
        <v>887</v>
      </c>
      <c r="C43" s="60">
        <v>10312.24</v>
      </c>
      <c r="D43" s="61">
        <v>425</v>
      </c>
      <c r="E43" s="62">
        <v>7</v>
      </c>
      <c r="F43" s="73">
        <v>8480737.0799999982</v>
      </c>
    </row>
    <row r="44" spans="1:6" ht="20.25">
      <c r="A44" s="4">
        <v>33</v>
      </c>
      <c r="B44" s="3" t="s">
        <v>888</v>
      </c>
      <c r="C44" s="60">
        <v>613</v>
      </c>
      <c r="D44" s="61">
        <v>32</v>
      </c>
      <c r="E44" s="62">
        <v>1</v>
      </c>
      <c r="F44" s="73">
        <v>2358530.46</v>
      </c>
    </row>
    <row r="45" spans="1:6" ht="20.25">
      <c r="A45" s="4">
        <v>34</v>
      </c>
      <c r="B45" s="3" t="s">
        <v>922</v>
      </c>
      <c r="C45" s="60">
        <v>866.6</v>
      </c>
      <c r="D45" s="61">
        <v>34</v>
      </c>
      <c r="E45" s="62">
        <v>3</v>
      </c>
      <c r="F45" s="73">
        <v>178408.21000000002</v>
      </c>
    </row>
    <row r="46" spans="1:6" ht="20.25">
      <c r="A46" s="4">
        <v>35</v>
      </c>
      <c r="B46" s="3" t="s">
        <v>890</v>
      </c>
      <c r="C46" s="73">
        <v>3663.2799999999997</v>
      </c>
      <c r="D46" s="62">
        <v>115</v>
      </c>
      <c r="E46" s="62">
        <v>3</v>
      </c>
      <c r="F46" s="73">
        <v>8700170.3300000001</v>
      </c>
    </row>
    <row r="47" spans="1:6" ht="20.25">
      <c r="A47" s="4">
        <v>36</v>
      </c>
      <c r="B47" s="3" t="s">
        <v>893</v>
      </c>
      <c r="C47" s="60">
        <v>2767.4</v>
      </c>
      <c r="D47" s="61">
        <v>31</v>
      </c>
      <c r="E47" s="62">
        <v>1</v>
      </c>
      <c r="F47" s="73">
        <v>4281723.32</v>
      </c>
    </row>
    <row r="48" spans="1:6" ht="20.25">
      <c r="A48" s="4">
        <v>37</v>
      </c>
      <c r="B48" s="3" t="s">
        <v>899</v>
      </c>
      <c r="C48" s="60">
        <v>15666.63</v>
      </c>
      <c r="D48" s="61">
        <v>545</v>
      </c>
      <c r="E48" s="62">
        <v>3</v>
      </c>
      <c r="F48" s="73">
        <v>2434186.5899999994</v>
      </c>
    </row>
    <row r="49" spans="1:6" ht="20.25">
      <c r="A49" s="4">
        <v>38</v>
      </c>
      <c r="B49" s="3" t="s">
        <v>894</v>
      </c>
      <c r="C49" s="60">
        <v>14224.350000000002</v>
      </c>
      <c r="D49" s="61">
        <v>742</v>
      </c>
      <c r="E49" s="62">
        <v>6</v>
      </c>
      <c r="F49" s="73">
        <v>19736488.859999999</v>
      </c>
    </row>
    <row r="50" spans="1:6" ht="20.25">
      <c r="A50" s="4">
        <v>39</v>
      </c>
      <c r="B50" s="3" t="s">
        <v>895</v>
      </c>
      <c r="C50" s="60">
        <v>4806.5999999999995</v>
      </c>
      <c r="D50" s="61">
        <v>165</v>
      </c>
      <c r="E50" s="62">
        <v>5</v>
      </c>
      <c r="F50" s="73">
        <v>9389545.5499999989</v>
      </c>
    </row>
    <row r="51" spans="1:6" ht="20.25">
      <c r="A51" s="4">
        <v>40</v>
      </c>
      <c r="B51" s="3" t="s">
        <v>896</v>
      </c>
      <c r="C51" s="60">
        <v>1322.5</v>
      </c>
      <c r="D51" s="61">
        <v>60</v>
      </c>
      <c r="E51" s="62">
        <v>2</v>
      </c>
      <c r="F51" s="73">
        <v>5138784.57</v>
      </c>
    </row>
    <row r="52" spans="1:6" ht="20.25">
      <c r="A52" s="4">
        <v>41</v>
      </c>
      <c r="B52" s="3" t="s">
        <v>898</v>
      </c>
      <c r="C52" s="60">
        <v>13058.16</v>
      </c>
      <c r="D52" s="61">
        <v>529</v>
      </c>
      <c r="E52" s="62">
        <v>10</v>
      </c>
      <c r="F52" s="73">
        <v>17752085.210000001</v>
      </c>
    </row>
    <row r="53" spans="1:6" ht="20.25">
      <c r="A53" s="4">
        <v>42</v>
      </c>
      <c r="B53" s="3" t="s">
        <v>897</v>
      </c>
      <c r="C53" s="60">
        <v>878.6</v>
      </c>
      <c r="D53" s="61">
        <v>55</v>
      </c>
      <c r="E53" s="62">
        <v>1</v>
      </c>
      <c r="F53" s="73">
        <v>3622790.6399999997</v>
      </c>
    </row>
    <row r="54" spans="1:6" ht="20.25">
      <c r="A54" s="4">
        <v>43</v>
      </c>
      <c r="B54" s="3" t="s">
        <v>900</v>
      </c>
      <c r="C54" s="73">
        <v>940.6</v>
      </c>
      <c r="D54" s="62">
        <v>33</v>
      </c>
      <c r="E54" s="62">
        <v>1</v>
      </c>
      <c r="F54" s="73">
        <v>3515825.94</v>
      </c>
    </row>
    <row r="55" spans="1:6" ht="20.25">
      <c r="A55" s="4">
        <v>44</v>
      </c>
      <c r="B55" s="3" t="s">
        <v>937</v>
      </c>
      <c r="C55" s="73">
        <v>340.3</v>
      </c>
      <c r="D55" s="62">
        <v>19</v>
      </c>
      <c r="E55" s="62">
        <v>1</v>
      </c>
      <c r="F55" s="73">
        <v>1371104.41</v>
      </c>
    </row>
    <row r="56" spans="1:6" ht="20.25">
      <c r="A56" s="4">
        <v>45</v>
      </c>
      <c r="B56" s="3" t="s">
        <v>1321</v>
      </c>
      <c r="C56" s="73">
        <v>953.9</v>
      </c>
      <c r="D56" s="62">
        <v>28</v>
      </c>
      <c r="E56" s="62">
        <v>1</v>
      </c>
      <c r="F56" s="73">
        <v>40161.910000000003</v>
      </c>
    </row>
    <row r="57" spans="1:6" ht="20.25">
      <c r="A57" s="4">
        <v>46</v>
      </c>
      <c r="B57" s="3" t="s">
        <v>926</v>
      </c>
      <c r="C57" s="73">
        <v>1446.38</v>
      </c>
      <c r="D57" s="62">
        <v>78</v>
      </c>
      <c r="E57" s="62">
        <v>1</v>
      </c>
      <c r="F57" s="73">
        <v>127877.6</v>
      </c>
    </row>
    <row r="58" spans="1:6" ht="20.25">
      <c r="A58" s="4">
        <v>47</v>
      </c>
      <c r="B58" s="3" t="s">
        <v>938</v>
      </c>
      <c r="C58" s="60">
        <v>676.3</v>
      </c>
      <c r="D58" s="61">
        <v>32</v>
      </c>
      <c r="E58" s="62">
        <v>1</v>
      </c>
      <c r="F58" s="73">
        <v>87573.72</v>
      </c>
    </row>
    <row r="59" spans="1:6" ht="20.25">
      <c r="A59" s="4">
        <v>48</v>
      </c>
      <c r="B59" s="3" t="s">
        <v>903</v>
      </c>
      <c r="C59" s="74">
        <v>3130</v>
      </c>
      <c r="D59" s="75">
        <v>140</v>
      </c>
      <c r="E59" s="62">
        <v>5</v>
      </c>
      <c r="F59" s="73">
        <v>3911488.5799999996</v>
      </c>
    </row>
    <row r="60" spans="1:6" ht="20.25">
      <c r="A60" s="4">
        <v>49</v>
      </c>
      <c r="B60" s="3" t="s">
        <v>928</v>
      </c>
      <c r="C60" s="73">
        <v>36117.07</v>
      </c>
      <c r="D60" s="62">
        <v>1569</v>
      </c>
      <c r="E60" s="62">
        <v>11</v>
      </c>
      <c r="F60" s="73">
        <v>23897111.18</v>
      </c>
    </row>
    <row r="61" spans="1:6" ht="20.25">
      <c r="A61" s="4">
        <v>50</v>
      </c>
      <c r="B61" s="3" t="s">
        <v>904</v>
      </c>
      <c r="C61" s="60">
        <v>32478.429999999997</v>
      </c>
      <c r="D61" s="61">
        <v>1444</v>
      </c>
      <c r="E61" s="62">
        <v>8</v>
      </c>
      <c r="F61" s="73">
        <v>24440368.16</v>
      </c>
    </row>
    <row r="62" spans="1:6" ht="20.25">
      <c r="A62" s="4">
        <v>51</v>
      </c>
      <c r="B62" s="3" t="s">
        <v>1322</v>
      </c>
      <c r="C62" s="60">
        <v>546.02</v>
      </c>
      <c r="D62" s="61">
        <v>20</v>
      </c>
      <c r="E62" s="62">
        <v>1</v>
      </c>
      <c r="F62" s="73">
        <v>1483737.75</v>
      </c>
    </row>
    <row r="63" spans="1:6" ht="20.25">
      <c r="A63" s="4">
        <v>52</v>
      </c>
      <c r="B63" s="3" t="s">
        <v>1319</v>
      </c>
      <c r="C63" s="60">
        <v>1598.9</v>
      </c>
      <c r="D63" s="61">
        <v>38</v>
      </c>
      <c r="E63" s="62">
        <v>1</v>
      </c>
      <c r="F63" s="73">
        <v>446142.85</v>
      </c>
    </row>
    <row r="64" spans="1:6" ht="20.25">
      <c r="A64" s="4">
        <v>53</v>
      </c>
      <c r="B64" s="3" t="s">
        <v>901</v>
      </c>
      <c r="C64" s="60">
        <v>9103.2800000000007</v>
      </c>
      <c r="D64" s="61">
        <v>365</v>
      </c>
      <c r="E64" s="62">
        <v>4</v>
      </c>
      <c r="F64" s="73">
        <v>3380450.98</v>
      </c>
    </row>
    <row r="65" spans="1:14" ht="20.25">
      <c r="A65" s="4">
        <v>54</v>
      </c>
      <c r="B65" s="3" t="s">
        <v>905</v>
      </c>
      <c r="C65" s="60">
        <v>2977.1</v>
      </c>
      <c r="D65" s="61">
        <v>125</v>
      </c>
      <c r="E65" s="62">
        <v>5</v>
      </c>
      <c r="F65" s="73">
        <v>7738017.7799999993</v>
      </c>
    </row>
    <row r="66" spans="1:14" ht="20.25">
      <c r="A66" s="4">
        <v>55</v>
      </c>
      <c r="B66" s="3" t="s">
        <v>906</v>
      </c>
      <c r="C66" s="73">
        <v>1191.0999999999999</v>
      </c>
      <c r="D66" s="62">
        <v>26</v>
      </c>
      <c r="E66" s="62">
        <v>1</v>
      </c>
      <c r="F66" s="73">
        <v>2846268.34</v>
      </c>
    </row>
    <row r="67" spans="1:14" ht="20.25">
      <c r="A67" s="4">
        <v>56</v>
      </c>
      <c r="B67" s="3" t="s">
        <v>907</v>
      </c>
      <c r="C67" s="60">
        <v>1414.1</v>
      </c>
      <c r="D67" s="61">
        <v>84</v>
      </c>
      <c r="E67" s="62">
        <v>2</v>
      </c>
      <c r="F67" s="73">
        <v>2794020.73</v>
      </c>
    </row>
    <row r="68" spans="1:14" ht="20.25">
      <c r="A68" s="4">
        <v>57</v>
      </c>
      <c r="B68" s="3" t="s">
        <v>908</v>
      </c>
      <c r="C68" s="60">
        <v>2762.9</v>
      </c>
      <c r="D68" s="61">
        <v>125</v>
      </c>
      <c r="E68" s="62">
        <v>2</v>
      </c>
      <c r="F68" s="73">
        <v>4868704.13</v>
      </c>
    </row>
    <row r="69" spans="1:14" ht="20.25">
      <c r="A69" s="4">
        <v>58</v>
      </c>
      <c r="B69" s="3" t="s">
        <v>930</v>
      </c>
      <c r="C69" s="60">
        <v>702.7</v>
      </c>
      <c r="D69" s="61">
        <v>16</v>
      </c>
      <c r="E69" s="62">
        <v>1</v>
      </c>
      <c r="F69" s="73">
        <v>2570556.2200000002</v>
      </c>
    </row>
    <row r="70" spans="1:14" ht="20.25">
      <c r="A70" s="4">
        <v>59</v>
      </c>
      <c r="B70" s="3" t="s">
        <v>1323</v>
      </c>
      <c r="C70" s="60">
        <v>1625.9</v>
      </c>
      <c r="D70" s="61">
        <v>63</v>
      </c>
      <c r="E70" s="62">
        <v>2</v>
      </c>
      <c r="F70" s="73">
        <v>1181101.6800000002</v>
      </c>
    </row>
    <row r="71" spans="1:14" ht="20.25">
      <c r="A71" s="4">
        <v>60</v>
      </c>
      <c r="B71" s="3" t="s">
        <v>909</v>
      </c>
      <c r="C71" s="60">
        <v>2462.8000000000002</v>
      </c>
      <c r="D71" s="61">
        <v>120</v>
      </c>
      <c r="E71" s="62">
        <v>5</v>
      </c>
      <c r="F71" s="73">
        <v>5058199.54</v>
      </c>
    </row>
    <row r="72" spans="1:14" ht="20.25">
      <c r="A72" s="4">
        <v>61</v>
      </c>
      <c r="B72" s="3" t="s">
        <v>910</v>
      </c>
      <c r="C72" s="60">
        <v>1755.2</v>
      </c>
      <c r="D72" s="61">
        <v>62</v>
      </c>
      <c r="E72" s="62">
        <v>1</v>
      </c>
      <c r="F72" s="73">
        <v>3982171.62</v>
      </c>
    </row>
    <row r="73" spans="1:14" ht="20.25">
      <c r="A73" s="4">
        <v>62</v>
      </c>
      <c r="B73" s="3" t="s">
        <v>931</v>
      </c>
      <c r="C73" s="60">
        <v>4921.7999999999993</v>
      </c>
      <c r="D73" s="61">
        <v>126</v>
      </c>
      <c r="E73" s="62">
        <v>2</v>
      </c>
      <c r="F73" s="73">
        <v>8046011.1599999992</v>
      </c>
    </row>
    <row r="74" spans="1:14" ht="20.25">
      <c r="A74" s="4">
        <v>63</v>
      </c>
      <c r="B74" s="3" t="s">
        <v>911</v>
      </c>
      <c r="C74" s="60">
        <v>428.4</v>
      </c>
      <c r="D74" s="61">
        <v>20</v>
      </c>
      <c r="E74" s="62">
        <v>1</v>
      </c>
      <c r="F74" s="73">
        <v>1241065.97</v>
      </c>
    </row>
    <row r="75" spans="1:14" ht="20.25">
      <c r="A75" s="4">
        <v>64</v>
      </c>
      <c r="B75" s="3" t="s">
        <v>913</v>
      </c>
      <c r="C75" s="60">
        <v>12546.099999999999</v>
      </c>
      <c r="D75" s="61">
        <v>564</v>
      </c>
      <c r="E75" s="62">
        <v>9</v>
      </c>
      <c r="F75" s="73">
        <v>9190793.5899999999</v>
      </c>
    </row>
    <row r="76" spans="1:14" ht="20.25">
      <c r="A76" s="4">
        <v>65</v>
      </c>
      <c r="B76" s="3" t="s">
        <v>914</v>
      </c>
      <c r="C76" s="60">
        <v>2975.2</v>
      </c>
      <c r="D76" s="61">
        <v>130</v>
      </c>
      <c r="E76" s="62">
        <v>4</v>
      </c>
      <c r="F76" s="73">
        <v>3506290.42</v>
      </c>
    </row>
    <row r="77" spans="1:14" ht="20.25">
      <c r="A77" s="4">
        <v>66</v>
      </c>
      <c r="B77" s="3" t="s">
        <v>939</v>
      </c>
      <c r="C77" s="60">
        <v>1422.8</v>
      </c>
      <c r="D77" s="61">
        <v>64</v>
      </c>
      <c r="E77" s="62">
        <v>2</v>
      </c>
      <c r="F77" s="73">
        <v>735510.79</v>
      </c>
    </row>
    <row r="78" spans="1:14" ht="20.25">
      <c r="A78" s="4">
        <v>67</v>
      </c>
      <c r="B78" s="3" t="s">
        <v>932</v>
      </c>
      <c r="C78" s="60">
        <v>1109.3</v>
      </c>
      <c r="D78" s="61">
        <v>49</v>
      </c>
      <c r="E78" s="62">
        <v>2</v>
      </c>
      <c r="F78" s="73">
        <v>1268994.68</v>
      </c>
    </row>
    <row r="79" spans="1:14" ht="19.5" customHeight="1">
      <c r="A79" s="3" t="s">
        <v>723</v>
      </c>
      <c r="B79" s="3"/>
      <c r="C79" s="60">
        <f>SUM(C80:C146)</f>
        <v>1269428.5</v>
      </c>
      <c r="D79" s="61">
        <f t="shared" ref="D79:F79" si="1">SUM(D80:D146)</f>
        <v>35869</v>
      </c>
      <c r="E79" s="62">
        <f t="shared" si="1"/>
        <v>407</v>
      </c>
      <c r="F79" s="60">
        <f t="shared" si="1"/>
        <v>1153746737.6600003</v>
      </c>
      <c r="K79" s="80"/>
      <c r="L79" s="80"/>
      <c r="M79" s="80"/>
      <c r="N79" s="80"/>
    </row>
    <row r="80" spans="1:14" ht="20.25">
      <c r="A80" s="4">
        <v>1</v>
      </c>
      <c r="B80" s="3" t="s">
        <v>952</v>
      </c>
      <c r="C80" s="60">
        <v>267858.17999999993</v>
      </c>
      <c r="D80" s="61">
        <v>10017</v>
      </c>
      <c r="E80" s="62">
        <v>87</v>
      </c>
      <c r="F80" s="73">
        <v>168438010.03999993</v>
      </c>
    </row>
    <row r="81" spans="1:6" ht="20.25">
      <c r="A81" s="4">
        <v>2</v>
      </c>
      <c r="B81" s="3" t="s">
        <v>859</v>
      </c>
      <c r="C81" s="60">
        <v>39765.410000000003</v>
      </c>
      <c r="D81" s="61">
        <v>1664</v>
      </c>
      <c r="E81" s="62">
        <v>26</v>
      </c>
      <c r="F81" s="73">
        <v>59163770.630000003</v>
      </c>
    </row>
    <row r="82" spans="1:6" ht="20.25">
      <c r="A82" s="4">
        <v>3</v>
      </c>
      <c r="B82" s="3" t="s">
        <v>860</v>
      </c>
      <c r="C82" s="60">
        <v>111279.86</v>
      </c>
      <c r="D82" s="61">
        <v>4046</v>
      </c>
      <c r="E82" s="62">
        <v>43</v>
      </c>
      <c r="F82" s="73">
        <v>134685832.13000003</v>
      </c>
    </row>
    <row r="83" spans="1:6" ht="20.25">
      <c r="A83" s="4">
        <v>4</v>
      </c>
      <c r="B83" s="3" t="s">
        <v>915</v>
      </c>
      <c r="C83" s="60">
        <v>401854.45999999996</v>
      </c>
      <c r="D83" s="61">
        <v>4103</v>
      </c>
      <c r="E83" s="62">
        <v>54</v>
      </c>
      <c r="F83" s="73">
        <v>295080227.5</v>
      </c>
    </row>
    <row r="84" spans="1:6" ht="20.25">
      <c r="A84" s="4">
        <v>5</v>
      </c>
      <c r="B84" s="3" t="s">
        <v>862</v>
      </c>
      <c r="C84" s="60">
        <v>117812.8</v>
      </c>
      <c r="D84" s="61">
        <v>2907</v>
      </c>
      <c r="E84" s="62">
        <v>15</v>
      </c>
      <c r="F84" s="73">
        <v>102854114.87</v>
      </c>
    </row>
    <row r="85" spans="1:6" ht="20.25">
      <c r="A85" s="4">
        <v>6</v>
      </c>
      <c r="B85" s="3" t="s">
        <v>863</v>
      </c>
      <c r="C85" s="60">
        <v>40250.310000000005</v>
      </c>
      <c r="D85" s="61">
        <v>1696</v>
      </c>
      <c r="E85" s="62">
        <v>21</v>
      </c>
      <c r="F85" s="73">
        <v>68162260.449999988</v>
      </c>
    </row>
    <row r="86" spans="1:6" ht="20.25">
      <c r="A86" s="4">
        <v>7</v>
      </c>
      <c r="B86" s="3" t="s">
        <v>864</v>
      </c>
      <c r="C86" s="60">
        <v>35250.9</v>
      </c>
      <c r="D86" s="61">
        <v>902</v>
      </c>
      <c r="E86" s="62">
        <v>7</v>
      </c>
      <c r="F86" s="73">
        <v>8413669.7699999996</v>
      </c>
    </row>
    <row r="87" spans="1:6" ht="20.25">
      <c r="A87" s="4">
        <v>8</v>
      </c>
      <c r="B87" s="3" t="s">
        <v>865</v>
      </c>
      <c r="C87" s="60">
        <v>5268.6</v>
      </c>
      <c r="D87" s="61">
        <v>209</v>
      </c>
      <c r="E87" s="62">
        <v>5</v>
      </c>
      <c r="F87" s="73">
        <v>7749775.5699999994</v>
      </c>
    </row>
    <row r="88" spans="1:6" ht="20.25">
      <c r="A88" s="4">
        <v>9</v>
      </c>
      <c r="B88" s="3" t="s">
        <v>866</v>
      </c>
      <c r="C88" s="60">
        <v>11803.32</v>
      </c>
      <c r="D88" s="61">
        <v>483</v>
      </c>
      <c r="E88" s="62">
        <v>4</v>
      </c>
      <c r="F88" s="73">
        <v>8726102.5499999989</v>
      </c>
    </row>
    <row r="89" spans="1:6" ht="20.25">
      <c r="A89" s="4">
        <v>10</v>
      </c>
      <c r="B89" s="3" t="s">
        <v>867</v>
      </c>
      <c r="C89" s="60">
        <v>2782.7</v>
      </c>
      <c r="D89" s="61">
        <v>103</v>
      </c>
      <c r="E89" s="62">
        <v>1</v>
      </c>
      <c r="F89" s="73">
        <v>3324897.97</v>
      </c>
    </row>
    <row r="90" spans="1:6" ht="20.25">
      <c r="A90" s="4">
        <v>11</v>
      </c>
      <c r="B90" s="3" t="s">
        <v>869</v>
      </c>
      <c r="C90" s="60">
        <v>1151.5</v>
      </c>
      <c r="D90" s="61">
        <v>39</v>
      </c>
      <c r="E90" s="62">
        <v>2</v>
      </c>
      <c r="F90" s="73">
        <v>221036.09999999998</v>
      </c>
    </row>
    <row r="91" spans="1:6" ht="20.25">
      <c r="A91" s="4">
        <v>12</v>
      </c>
      <c r="B91" s="3" t="s">
        <v>916</v>
      </c>
      <c r="C91" s="60">
        <v>618.29999999999995</v>
      </c>
      <c r="D91" s="61">
        <v>24</v>
      </c>
      <c r="E91" s="62">
        <v>1</v>
      </c>
      <c r="F91" s="73">
        <v>63207.3</v>
      </c>
    </row>
    <row r="92" spans="1:6" ht="20.25">
      <c r="A92" s="4">
        <v>13</v>
      </c>
      <c r="B92" s="3" t="s">
        <v>871</v>
      </c>
      <c r="C92" s="60">
        <v>4097</v>
      </c>
      <c r="D92" s="61">
        <v>158</v>
      </c>
      <c r="E92" s="62">
        <v>1</v>
      </c>
      <c r="F92" s="73">
        <v>105310.57</v>
      </c>
    </row>
    <row r="93" spans="1:6" ht="20.25">
      <c r="A93" s="4">
        <v>14</v>
      </c>
      <c r="B93" s="3" t="s">
        <v>872</v>
      </c>
      <c r="C93" s="60">
        <v>29874.799999999999</v>
      </c>
      <c r="D93" s="61">
        <v>1418</v>
      </c>
      <c r="E93" s="62">
        <v>13</v>
      </c>
      <c r="F93" s="73">
        <v>29576718.629999999</v>
      </c>
    </row>
    <row r="94" spans="1:6" ht="20.25">
      <c r="A94" s="4">
        <v>15</v>
      </c>
      <c r="B94" s="3" t="s">
        <v>873</v>
      </c>
      <c r="C94" s="60">
        <v>10319.11</v>
      </c>
      <c r="D94" s="61">
        <v>712</v>
      </c>
      <c r="E94" s="62">
        <v>6</v>
      </c>
      <c r="F94" s="73">
        <v>19474666.420000002</v>
      </c>
    </row>
    <row r="95" spans="1:6" ht="20.25">
      <c r="A95" s="4">
        <v>16</v>
      </c>
      <c r="B95" s="3" t="s">
        <v>1324</v>
      </c>
      <c r="C95" s="60">
        <v>2334.1999999999998</v>
      </c>
      <c r="D95" s="61">
        <v>72</v>
      </c>
      <c r="E95" s="62">
        <v>2</v>
      </c>
      <c r="F95" s="73">
        <v>189626.95</v>
      </c>
    </row>
    <row r="96" spans="1:6" ht="20.25">
      <c r="A96" s="4">
        <v>17</v>
      </c>
      <c r="B96" s="3" t="s">
        <v>874</v>
      </c>
      <c r="C96" s="60">
        <v>383.8</v>
      </c>
      <c r="D96" s="61">
        <v>16</v>
      </c>
      <c r="E96" s="62">
        <v>1</v>
      </c>
      <c r="F96" s="73">
        <v>379110.22000000003</v>
      </c>
    </row>
    <row r="97" spans="1:6" ht="20.25">
      <c r="A97" s="4">
        <v>18</v>
      </c>
      <c r="B97" s="3" t="s">
        <v>917</v>
      </c>
      <c r="C97" s="60">
        <v>924.3</v>
      </c>
      <c r="D97" s="61">
        <v>22</v>
      </c>
      <c r="E97" s="62">
        <v>1</v>
      </c>
      <c r="F97" s="73">
        <v>62038.82</v>
      </c>
    </row>
    <row r="98" spans="1:6" ht="20.25">
      <c r="A98" s="4">
        <v>19</v>
      </c>
      <c r="B98" s="3" t="s">
        <v>918</v>
      </c>
      <c r="C98" s="60">
        <v>672</v>
      </c>
      <c r="D98" s="61">
        <v>35</v>
      </c>
      <c r="E98" s="62">
        <v>1</v>
      </c>
      <c r="F98" s="73">
        <v>4234812.59</v>
      </c>
    </row>
    <row r="99" spans="1:6" ht="20.25">
      <c r="A99" s="4">
        <v>20</v>
      </c>
      <c r="B99" s="3" t="s">
        <v>919</v>
      </c>
      <c r="C99" s="60">
        <v>531.9</v>
      </c>
      <c r="D99" s="61">
        <v>14</v>
      </c>
      <c r="E99" s="62">
        <v>1</v>
      </c>
      <c r="F99" s="73">
        <v>5053304.26</v>
      </c>
    </row>
    <row r="100" spans="1:6" ht="20.25">
      <c r="A100" s="4">
        <v>21</v>
      </c>
      <c r="B100" s="3" t="s">
        <v>2374</v>
      </c>
      <c r="C100" s="60">
        <v>886.1</v>
      </c>
      <c r="D100" s="61">
        <v>26</v>
      </c>
      <c r="E100" s="62">
        <v>1</v>
      </c>
      <c r="F100" s="73">
        <v>64290.55</v>
      </c>
    </row>
    <row r="101" spans="1:6" ht="20.25">
      <c r="A101" s="4">
        <v>22</v>
      </c>
      <c r="B101" s="3" t="s">
        <v>878</v>
      </c>
      <c r="C101" s="60">
        <v>7845.75</v>
      </c>
      <c r="D101" s="61">
        <v>252</v>
      </c>
      <c r="E101" s="62">
        <v>1</v>
      </c>
      <c r="F101" s="73">
        <v>105976.66</v>
      </c>
    </row>
    <row r="102" spans="1:6" ht="20.25">
      <c r="A102" s="4">
        <v>23</v>
      </c>
      <c r="B102" s="3" t="s">
        <v>879</v>
      </c>
      <c r="C102" s="60">
        <v>550.20000000000005</v>
      </c>
      <c r="D102" s="61">
        <v>20</v>
      </c>
      <c r="E102" s="62">
        <v>1</v>
      </c>
      <c r="F102" s="73">
        <v>65297.52</v>
      </c>
    </row>
    <row r="103" spans="1:6" ht="20.25">
      <c r="A103" s="4">
        <v>24</v>
      </c>
      <c r="B103" s="3" t="s">
        <v>920</v>
      </c>
      <c r="C103" s="60">
        <v>4299.2</v>
      </c>
      <c r="D103" s="61">
        <v>181</v>
      </c>
      <c r="E103" s="62">
        <v>2</v>
      </c>
      <c r="F103" s="73">
        <v>3106581.3099999996</v>
      </c>
    </row>
    <row r="104" spans="1:6" ht="20.25">
      <c r="A104" s="4">
        <v>25</v>
      </c>
      <c r="B104" s="3" t="s">
        <v>882</v>
      </c>
      <c r="C104" s="60">
        <v>16744.129999999997</v>
      </c>
      <c r="D104" s="61">
        <v>660</v>
      </c>
      <c r="E104" s="62">
        <v>11</v>
      </c>
      <c r="F104" s="73">
        <v>22328326.73</v>
      </c>
    </row>
    <row r="105" spans="1:6" ht="20.25">
      <c r="A105" s="4">
        <v>26</v>
      </c>
      <c r="B105" s="3" t="s">
        <v>884</v>
      </c>
      <c r="C105" s="60">
        <v>1443.4</v>
      </c>
      <c r="D105" s="61">
        <v>68</v>
      </c>
      <c r="E105" s="62">
        <v>2</v>
      </c>
      <c r="F105" s="73">
        <v>5513180.9399999995</v>
      </c>
    </row>
    <row r="106" spans="1:6" ht="20.25">
      <c r="A106" s="4">
        <v>27</v>
      </c>
      <c r="B106" s="3" t="s">
        <v>886</v>
      </c>
      <c r="C106" s="60">
        <v>1854.1999999999998</v>
      </c>
      <c r="D106" s="61">
        <v>87</v>
      </c>
      <c r="E106" s="62">
        <v>3</v>
      </c>
      <c r="F106" s="73">
        <v>4300110.49</v>
      </c>
    </row>
    <row r="107" spans="1:6" ht="20.25">
      <c r="A107" s="4">
        <v>28</v>
      </c>
      <c r="B107" s="3" t="s">
        <v>885</v>
      </c>
      <c r="C107" s="60">
        <v>448.2</v>
      </c>
      <c r="D107" s="61">
        <v>21</v>
      </c>
      <c r="E107" s="62">
        <v>1</v>
      </c>
      <c r="F107" s="73">
        <v>63914.7</v>
      </c>
    </row>
    <row r="108" spans="1:6" ht="20.25">
      <c r="A108" s="4">
        <v>29</v>
      </c>
      <c r="B108" s="3" t="s">
        <v>921</v>
      </c>
      <c r="C108" s="60">
        <v>1323.09</v>
      </c>
      <c r="D108" s="61">
        <v>68</v>
      </c>
      <c r="E108" s="62">
        <v>2</v>
      </c>
      <c r="F108" s="73">
        <v>5259306.75</v>
      </c>
    </row>
    <row r="109" spans="1:6" ht="20.25">
      <c r="A109" s="4">
        <v>30</v>
      </c>
      <c r="B109" s="3" t="s">
        <v>883</v>
      </c>
      <c r="C109" s="60">
        <v>804.7</v>
      </c>
      <c r="D109" s="61">
        <v>36</v>
      </c>
      <c r="E109" s="62">
        <v>2</v>
      </c>
      <c r="F109" s="73">
        <v>1314396.72</v>
      </c>
    </row>
    <row r="110" spans="1:6" ht="20.25">
      <c r="A110" s="4">
        <v>31</v>
      </c>
      <c r="B110" s="3" t="s">
        <v>887</v>
      </c>
      <c r="C110" s="60">
        <v>6122.7</v>
      </c>
      <c r="D110" s="61">
        <v>226</v>
      </c>
      <c r="E110" s="62">
        <v>8</v>
      </c>
      <c r="F110" s="73">
        <v>21705858.420000002</v>
      </c>
    </row>
    <row r="111" spans="1:6" ht="20.25">
      <c r="A111" s="4">
        <v>32</v>
      </c>
      <c r="B111" s="3" t="s">
        <v>922</v>
      </c>
      <c r="C111" s="60">
        <v>1222.5999999999999</v>
      </c>
      <c r="D111" s="61">
        <v>66</v>
      </c>
      <c r="E111" s="62">
        <v>3</v>
      </c>
      <c r="F111" s="73">
        <v>2242341.23</v>
      </c>
    </row>
    <row r="112" spans="1:6" ht="20.25">
      <c r="A112" s="4">
        <v>33</v>
      </c>
      <c r="B112" s="3" t="s">
        <v>923</v>
      </c>
      <c r="C112" s="60">
        <v>654.5</v>
      </c>
      <c r="D112" s="61">
        <v>32</v>
      </c>
      <c r="E112" s="62">
        <v>1</v>
      </c>
      <c r="F112" s="73">
        <v>3520710.77</v>
      </c>
    </row>
    <row r="113" spans="1:15" ht="20.25">
      <c r="A113" s="4">
        <v>34</v>
      </c>
      <c r="B113" s="3" t="s">
        <v>890</v>
      </c>
      <c r="C113" s="60">
        <v>6768.3</v>
      </c>
      <c r="D113" s="61">
        <v>187</v>
      </c>
      <c r="E113" s="62">
        <v>3</v>
      </c>
      <c r="F113" s="73">
        <v>4927013.3100000005</v>
      </c>
    </row>
    <row r="114" spans="1:15" ht="20.25">
      <c r="A114" s="4">
        <v>35</v>
      </c>
      <c r="B114" s="3" t="s">
        <v>2235</v>
      </c>
      <c r="C114" s="60">
        <v>327.60000000000002</v>
      </c>
      <c r="D114" s="61">
        <v>21</v>
      </c>
      <c r="E114" s="62">
        <v>1</v>
      </c>
      <c r="F114" s="73">
        <v>52057.33</v>
      </c>
    </row>
    <row r="115" spans="1:15" ht="20.25">
      <c r="A115" s="4">
        <v>36</v>
      </c>
      <c r="B115" s="3" t="s">
        <v>924</v>
      </c>
      <c r="C115" s="60">
        <v>948.3</v>
      </c>
      <c r="D115" s="61">
        <v>64</v>
      </c>
      <c r="E115" s="62">
        <v>1</v>
      </c>
      <c r="F115" s="73">
        <v>3760087.36</v>
      </c>
    </row>
    <row r="116" spans="1:15" ht="20.25">
      <c r="A116" s="4">
        <v>37</v>
      </c>
      <c r="B116" s="3" t="s">
        <v>891</v>
      </c>
      <c r="C116" s="60">
        <v>779.2</v>
      </c>
      <c r="D116" s="61">
        <v>33</v>
      </c>
      <c r="E116" s="62">
        <v>1</v>
      </c>
      <c r="F116" s="73">
        <v>2964091.65</v>
      </c>
      <c r="K116" s="13"/>
      <c r="L116" s="13"/>
      <c r="M116" s="13"/>
      <c r="N116" s="13"/>
      <c r="O116" s="13"/>
    </row>
    <row r="117" spans="1:15" ht="20.25">
      <c r="A117" s="4">
        <v>38</v>
      </c>
      <c r="B117" s="3" t="s">
        <v>899</v>
      </c>
      <c r="C117" s="60">
        <v>17933</v>
      </c>
      <c r="D117" s="61">
        <v>625</v>
      </c>
      <c r="E117" s="62">
        <v>3</v>
      </c>
      <c r="F117" s="73">
        <v>11207892.280000001</v>
      </c>
    </row>
    <row r="118" spans="1:15" ht="20.25">
      <c r="A118" s="4">
        <v>39</v>
      </c>
      <c r="B118" s="3" t="s">
        <v>894</v>
      </c>
      <c r="C118" s="60">
        <v>13217.54</v>
      </c>
      <c r="D118" s="61">
        <v>505</v>
      </c>
      <c r="E118" s="62">
        <v>5</v>
      </c>
      <c r="F118" s="73">
        <v>20102541.969999999</v>
      </c>
    </row>
    <row r="119" spans="1:15" ht="20.25">
      <c r="A119" s="4">
        <v>40</v>
      </c>
      <c r="B119" s="3" t="s">
        <v>895</v>
      </c>
      <c r="C119" s="60">
        <v>8831.67</v>
      </c>
      <c r="D119" s="61">
        <v>282</v>
      </c>
      <c r="E119" s="62">
        <v>3</v>
      </c>
      <c r="F119" s="73">
        <v>462525.75</v>
      </c>
    </row>
    <row r="120" spans="1:15" ht="20.25">
      <c r="A120" s="4">
        <v>41</v>
      </c>
      <c r="B120" s="3" t="s">
        <v>896</v>
      </c>
      <c r="C120" s="60">
        <v>485.3</v>
      </c>
      <c r="D120" s="61">
        <v>16</v>
      </c>
      <c r="E120" s="62">
        <v>1</v>
      </c>
      <c r="F120" s="73">
        <v>2077656.16</v>
      </c>
    </row>
    <row r="121" spans="1:15" ht="20.25">
      <c r="A121" s="4">
        <v>42</v>
      </c>
      <c r="B121" s="3" t="s">
        <v>898</v>
      </c>
      <c r="C121" s="60">
        <v>6797.2400000000007</v>
      </c>
      <c r="D121" s="61">
        <v>308</v>
      </c>
      <c r="E121" s="62">
        <v>6</v>
      </c>
      <c r="F121" s="73">
        <v>20595957.049999997</v>
      </c>
    </row>
    <row r="122" spans="1:15" ht="20.25">
      <c r="A122" s="4">
        <v>43</v>
      </c>
      <c r="B122" s="3" t="s">
        <v>893</v>
      </c>
      <c r="C122" s="60">
        <v>1752.3000000000002</v>
      </c>
      <c r="D122" s="61">
        <v>86</v>
      </c>
      <c r="E122" s="62">
        <v>2</v>
      </c>
      <c r="F122" s="73">
        <v>166016.51999999999</v>
      </c>
    </row>
    <row r="123" spans="1:15" ht="20.25">
      <c r="A123" s="4">
        <v>44</v>
      </c>
      <c r="B123" s="3" t="s">
        <v>925</v>
      </c>
      <c r="C123" s="60">
        <v>822.2</v>
      </c>
      <c r="D123" s="61">
        <v>36</v>
      </c>
      <c r="E123" s="62">
        <v>1</v>
      </c>
      <c r="F123" s="73">
        <v>79976.490000000005</v>
      </c>
    </row>
    <row r="124" spans="1:15" ht="20.25">
      <c r="A124" s="4">
        <v>45</v>
      </c>
      <c r="B124" s="3" t="s">
        <v>900</v>
      </c>
      <c r="C124" s="60">
        <v>4675.3</v>
      </c>
      <c r="D124" s="61">
        <v>143</v>
      </c>
      <c r="E124" s="62">
        <v>3</v>
      </c>
      <c r="F124" s="73">
        <v>4904419.7699999996</v>
      </c>
    </row>
    <row r="125" spans="1:15" ht="20.25">
      <c r="A125" s="4">
        <v>46</v>
      </c>
      <c r="B125" s="3" t="s">
        <v>1321</v>
      </c>
      <c r="C125" s="60">
        <v>953.9</v>
      </c>
      <c r="D125" s="61">
        <v>28</v>
      </c>
      <c r="E125" s="62">
        <v>1</v>
      </c>
      <c r="F125" s="73">
        <v>3567998.53</v>
      </c>
    </row>
    <row r="126" spans="1:15" ht="20.25">
      <c r="A126" s="4">
        <v>47</v>
      </c>
      <c r="B126" s="3" t="s">
        <v>926</v>
      </c>
      <c r="C126" s="60">
        <v>1446.38</v>
      </c>
      <c r="D126" s="61">
        <v>78</v>
      </c>
      <c r="E126" s="62">
        <v>1</v>
      </c>
      <c r="F126" s="73">
        <v>3892974.33</v>
      </c>
    </row>
    <row r="127" spans="1:15" ht="20.25">
      <c r="A127" s="4">
        <v>48</v>
      </c>
      <c r="B127" s="3" t="s">
        <v>901</v>
      </c>
      <c r="C127" s="60">
        <v>3554.5</v>
      </c>
      <c r="D127" s="61">
        <v>158</v>
      </c>
      <c r="E127" s="62">
        <v>1</v>
      </c>
      <c r="F127" s="73">
        <v>7815780.1500000004</v>
      </c>
    </row>
    <row r="128" spans="1:15" ht="20.25">
      <c r="A128" s="4">
        <v>49</v>
      </c>
      <c r="B128" s="3" t="s">
        <v>927</v>
      </c>
      <c r="C128" s="60">
        <v>938.37</v>
      </c>
      <c r="D128" s="61">
        <v>47</v>
      </c>
      <c r="E128" s="62">
        <v>1</v>
      </c>
      <c r="F128" s="73">
        <v>4539478.7399999993</v>
      </c>
    </row>
    <row r="129" spans="1:6" ht="20.25">
      <c r="A129" s="4">
        <v>50</v>
      </c>
      <c r="B129" s="3" t="s">
        <v>902</v>
      </c>
      <c r="C129" s="60">
        <v>2587.6400000000003</v>
      </c>
      <c r="D129" s="61">
        <v>123</v>
      </c>
      <c r="E129" s="62">
        <v>2</v>
      </c>
      <c r="F129" s="73">
        <v>147928.20000000001</v>
      </c>
    </row>
    <row r="130" spans="1:6" ht="20.25">
      <c r="A130" s="4">
        <v>51</v>
      </c>
      <c r="B130" s="3" t="s">
        <v>938</v>
      </c>
      <c r="C130" s="60">
        <v>676.3</v>
      </c>
      <c r="D130" s="61">
        <v>32</v>
      </c>
      <c r="E130" s="62">
        <v>1</v>
      </c>
      <c r="F130" s="73">
        <v>2352260.79</v>
      </c>
    </row>
    <row r="131" spans="1:6" ht="20.25">
      <c r="A131" s="4">
        <v>52</v>
      </c>
      <c r="B131" s="3" t="s">
        <v>903</v>
      </c>
      <c r="C131" s="60">
        <v>5970.39</v>
      </c>
      <c r="D131" s="61">
        <v>236</v>
      </c>
      <c r="E131" s="62">
        <v>3</v>
      </c>
      <c r="F131" s="73">
        <v>2721719.48</v>
      </c>
    </row>
    <row r="132" spans="1:6" ht="20.25">
      <c r="A132" s="4">
        <v>53</v>
      </c>
      <c r="B132" s="3" t="s">
        <v>928</v>
      </c>
      <c r="C132" s="60">
        <v>13232.08</v>
      </c>
      <c r="D132" s="61">
        <v>508</v>
      </c>
      <c r="E132" s="62">
        <v>4</v>
      </c>
      <c r="F132" s="73">
        <v>8302059.419999999</v>
      </c>
    </row>
    <row r="133" spans="1:6" ht="20.25">
      <c r="A133" s="4">
        <v>54</v>
      </c>
      <c r="B133" s="3" t="s">
        <v>904</v>
      </c>
      <c r="C133" s="60">
        <v>24169.11</v>
      </c>
      <c r="D133" s="61">
        <v>990</v>
      </c>
      <c r="E133" s="62">
        <v>7</v>
      </c>
      <c r="F133" s="73">
        <v>26666597.25</v>
      </c>
    </row>
    <row r="134" spans="1:6" ht="20.25">
      <c r="A134" s="4">
        <v>55</v>
      </c>
      <c r="B134" s="3" t="s">
        <v>905</v>
      </c>
      <c r="C134" s="60">
        <v>4721.28</v>
      </c>
      <c r="D134" s="61">
        <v>152</v>
      </c>
      <c r="E134" s="62">
        <v>3</v>
      </c>
      <c r="F134" s="73">
        <v>2052551.4100000001</v>
      </c>
    </row>
    <row r="135" spans="1:6" ht="20.25">
      <c r="A135" s="4">
        <v>56</v>
      </c>
      <c r="B135" s="3" t="s">
        <v>907</v>
      </c>
      <c r="C135" s="60">
        <v>708.1</v>
      </c>
      <c r="D135" s="61">
        <v>42</v>
      </c>
      <c r="E135" s="62">
        <v>1</v>
      </c>
      <c r="F135" s="73">
        <v>3784795.35</v>
      </c>
    </row>
    <row r="136" spans="1:6" ht="20.25">
      <c r="A136" s="4">
        <v>57</v>
      </c>
      <c r="B136" s="3" t="s">
        <v>929</v>
      </c>
      <c r="C136" s="60">
        <v>788.3</v>
      </c>
      <c r="D136" s="61">
        <v>16</v>
      </c>
      <c r="E136" s="62">
        <v>1</v>
      </c>
      <c r="F136" s="73">
        <v>3354785.3899999997</v>
      </c>
    </row>
    <row r="137" spans="1:6" ht="20.25">
      <c r="A137" s="4">
        <v>58</v>
      </c>
      <c r="B137" s="3" t="s">
        <v>908</v>
      </c>
      <c r="C137" s="60">
        <v>758.5</v>
      </c>
      <c r="D137" s="61">
        <v>31</v>
      </c>
      <c r="E137" s="62">
        <v>1</v>
      </c>
      <c r="F137" s="73">
        <v>163805.13999999998</v>
      </c>
    </row>
    <row r="138" spans="1:6" ht="20.25">
      <c r="A138" s="4">
        <v>59</v>
      </c>
      <c r="B138" s="3" t="s">
        <v>930</v>
      </c>
      <c r="C138" s="60">
        <v>707.1</v>
      </c>
      <c r="D138" s="61">
        <v>16</v>
      </c>
      <c r="E138" s="62">
        <v>1</v>
      </c>
      <c r="F138" s="73">
        <v>2903691.31</v>
      </c>
    </row>
    <row r="139" spans="1:6" ht="20.25">
      <c r="A139" s="4">
        <v>60</v>
      </c>
      <c r="B139" s="3" t="s">
        <v>909</v>
      </c>
      <c r="C139" s="60">
        <v>4001.3</v>
      </c>
      <c r="D139" s="61">
        <v>145</v>
      </c>
      <c r="E139" s="62">
        <v>5</v>
      </c>
      <c r="F139" s="73">
        <v>5215743.3599999994</v>
      </c>
    </row>
    <row r="140" spans="1:6" ht="20.25">
      <c r="A140" s="4">
        <v>61</v>
      </c>
      <c r="B140" s="3" t="s">
        <v>910</v>
      </c>
      <c r="C140" s="60">
        <v>1492</v>
      </c>
      <c r="D140" s="61">
        <v>70</v>
      </c>
      <c r="E140" s="62">
        <v>1</v>
      </c>
      <c r="F140" s="73">
        <v>68452.92</v>
      </c>
    </row>
    <row r="141" spans="1:6" ht="20.25">
      <c r="A141" s="4">
        <v>62</v>
      </c>
      <c r="B141" s="3" t="s">
        <v>931</v>
      </c>
      <c r="C141" s="60">
        <v>834.7</v>
      </c>
      <c r="D141" s="61">
        <v>56</v>
      </c>
      <c r="E141" s="62">
        <v>1</v>
      </c>
      <c r="F141" s="73">
        <v>3897762.39</v>
      </c>
    </row>
    <row r="142" spans="1:6" ht="20.25">
      <c r="A142" s="4">
        <v>63</v>
      </c>
      <c r="B142" s="3" t="s">
        <v>911</v>
      </c>
      <c r="C142" s="60">
        <v>350.9</v>
      </c>
      <c r="D142" s="61">
        <v>18</v>
      </c>
      <c r="E142" s="62">
        <v>1</v>
      </c>
      <c r="F142" s="73">
        <v>2763095.9</v>
      </c>
    </row>
    <row r="143" spans="1:6" ht="20.25">
      <c r="A143" s="4">
        <v>64</v>
      </c>
      <c r="B143" s="3" t="s">
        <v>913</v>
      </c>
      <c r="C143" s="60">
        <v>6192.18</v>
      </c>
      <c r="D143" s="61">
        <v>315</v>
      </c>
      <c r="E143" s="62">
        <v>6</v>
      </c>
      <c r="F143" s="73">
        <v>6091200.4199999999</v>
      </c>
    </row>
    <row r="144" spans="1:6" ht="20.25">
      <c r="A144" s="4">
        <v>65</v>
      </c>
      <c r="B144" s="3" t="s">
        <v>914</v>
      </c>
      <c r="C144" s="60">
        <v>1971.3</v>
      </c>
      <c r="D144" s="61">
        <v>85</v>
      </c>
      <c r="E144" s="62">
        <v>3</v>
      </c>
      <c r="F144" s="73">
        <v>3502383.27</v>
      </c>
    </row>
    <row r="145" spans="1:6" ht="20.25">
      <c r="A145" s="4">
        <v>66</v>
      </c>
      <c r="B145" s="3" t="s">
        <v>932</v>
      </c>
      <c r="C145" s="60">
        <v>791.9</v>
      </c>
      <c r="D145" s="61">
        <v>27</v>
      </c>
      <c r="E145" s="62">
        <v>1</v>
      </c>
      <c r="F145" s="73">
        <v>3045000</v>
      </c>
    </row>
    <row r="146" spans="1:6" ht="20.25">
      <c r="A146" s="4">
        <v>67</v>
      </c>
      <c r="B146" s="3" t="s">
        <v>939</v>
      </c>
      <c r="C146" s="60">
        <v>212.1</v>
      </c>
      <c r="D146" s="61">
        <v>7</v>
      </c>
      <c r="E146" s="62">
        <v>1</v>
      </c>
      <c r="F146" s="73">
        <v>47652.14</v>
      </c>
    </row>
    <row r="147" spans="1:6" ht="20.25">
      <c r="A147" s="3" t="s">
        <v>724</v>
      </c>
      <c r="B147" s="12"/>
      <c r="C147" s="60">
        <f>SUM(C148:C215)</f>
        <v>927920.83999999973</v>
      </c>
      <c r="D147" s="61">
        <f t="shared" ref="D147:F147" si="2">SUM(D148:D215)</f>
        <v>36329</v>
      </c>
      <c r="E147" s="139">
        <f t="shared" si="2"/>
        <v>397</v>
      </c>
      <c r="F147" s="60">
        <f t="shared" si="2"/>
        <v>2262313682.9800005</v>
      </c>
    </row>
    <row r="148" spans="1:6" ht="20.25">
      <c r="A148" s="4">
        <v>1</v>
      </c>
      <c r="B148" s="3" t="s">
        <v>952</v>
      </c>
      <c r="C148" s="60">
        <v>325687.7</v>
      </c>
      <c r="D148" s="61">
        <v>13110</v>
      </c>
      <c r="E148" s="139">
        <v>105</v>
      </c>
      <c r="F148" s="73">
        <v>646955830.94000018</v>
      </c>
    </row>
    <row r="149" spans="1:6" ht="20.25">
      <c r="A149" s="4">
        <v>2</v>
      </c>
      <c r="B149" s="3" t="s">
        <v>859</v>
      </c>
      <c r="C149" s="60">
        <v>30232.1</v>
      </c>
      <c r="D149" s="61">
        <v>1462</v>
      </c>
      <c r="E149" s="62">
        <v>22</v>
      </c>
      <c r="F149" s="73">
        <v>99605018.190000013</v>
      </c>
    </row>
    <row r="150" spans="1:6" ht="20.25">
      <c r="A150" s="4">
        <v>3</v>
      </c>
      <c r="B150" s="3" t="s">
        <v>860</v>
      </c>
      <c r="C150" s="60">
        <v>117667.09999999998</v>
      </c>
      <c r="D150" s="61">
        <v>4725</v>
      </c>
      <c r="E150" s="62">
        <v>43</v>
      </c>
      <c r="F150" s="73">
        <v>235881304.73999998</v>
      </c>
    </row>
    <row r="151" spans="1:6" ht="20.25">
      <c r="A151" s="4">
        <v>4</v>
      </c>
      <c r="B151" s="76" t="s">
        <v>861</v>
      </c>
      <c r="C151" s="60">
        <v>55667.610000000008</v>
      </c>
      <c r="D151" s="61">
        <v>1674</v>
      </c>
      <c r="E151" s="62">
        <v>24</v>
      </c>
      <c r="F151" s="73">
        <v>135875429.01999998</v>
      </c>
    </row>
    <row r="152" spans="1:6" ht="20.25">
      <c r="A152" s="4">
        <v>5</v>
      </c>
      <c r="B152" s="3" t="s">
        <v>862</v>
      </c>
      <c r="C152" s="60">
        <v>46582</v>
      </c>
      <c r="D152" s="61">
        <v>1855</v>
      </c>
      <c r="E152" s="62">
        <v>7</v>
      </c>
      <c r="F152" s="73">
        <v>83753393.359999999</v>
      </c>
    </row>
    <row r="153" spans="1:6" ht="20.25">
      <c r="A153" s="4">
        <v>6</v>
      </c>
      <c r="B153" s="3" t="s">
        <v>863</v>
      </c>
      <c r="C153" s="60">
        <v>71900.890000000014</v>
      </c>
      <c r="D153" s="61">
        <v>2739</v>
      </c>
      <c r="E153" s="62">
        <v>17</v>
      </c>
      <c r="F153" s="73">
        <v>137626737.23000002</v>
      </c>
    </row>
    <row r="154" spans="1:6" ht="20.25">
      <c r="A154" s="4">
        <v>7</v>
      </c>
      <c r="B154" s="3" t="s">
        <v>864</v>
      </c>
      <c r="C154" s="60">
        <v>21533</v>
      </c>
      <c r="D154" s="61">
        <v>531</v>
      </c>
      <c r="E154" s="62">
        <v>6</v>
      </c>
      <c r="F154" s="73">
        <v>36760260.280000001</v>
      </c>
    </row>
    <row r="155" spans="1:6" ht="20.25">
      <c r="A155" s="4">
        <v>8</v>
      </c>
      <c r="B155" s="3" t="s">
        <v>865</v>
      </c>
      <c r="C155" s="60">
        <v>18562.29</v>
      </c>
      <c r="D155" s="61">
        <v>654</v>
      </c>
      <c r="E155" s="62">
        <v>7</v>
      </c>
      <c r="F155" s="73">
        <v>30784109.800000001</v>
      </c>
    </row>
    <row r="156" spans="1:6" ht="20.25">
      <c r="A156" s="4">
        <v>9</v>
      </c>
      <c r="B156" s="3" t="s">
        <v>866</v>
      </c>
      <c r="C156" s="60">
        <v>11473.47</v>
      </c>
      <c r="D156" s="61">
        <v>422</v>
      </c>
      <c r="E156" s="62">
        <v>4</v>
      </c>
      <c r="F156" s="73">
        <v>18886087.170000002</v>
      </c>
    </row>
    <row r="157" spans="1:6" ht="20.25">
      <c r="A157" s="4">
        <v>10</v>
      </c>
      <c r="B157" s="3" t="s">
        <v>867</v>
      </c>
      <c r="C157" s="60">
        <v>2584.6</v>
      </c>
      <c r="D157" s="61">
        <v>122</v>
      </c>
      <c r="E157" s="62">
        <v>2</v>
      </c>
      <c r="F157" s="73">
        <v>10783775.639999999</v>
      </c>
    </row>
    <row r="158" spans="1:6" ht="20.25">
      <c r="A158" s="4">
        <v>11</v>
      </c>
      <c r="B158" s="3" t="s">
        <v>868</v>
      </c>
      <c r="C158" s="60">
        <v>1070.8</v>
      </c>
      <c r="D158" s="61">
        <v>57</v>
      </c>
      <c r="E158" s="62">
        <v>1</v>
      </c>
      <c r="F158" s="73">
        <v>5546917.6600000001</v>
      </c>
    </row>
    <row r="159" spans="1:6" ht="20.25">
      <c r="A159" s="4">
        <v>12</v>
      </c>
      <c r="B159" s="3" t="s">
        <v>869</v>
      </c>
      <c r="C159" s="60">
        <v>2397.8000000000002</v>
      </c>
      <c r="D159" s="61">
        <v>94</v>
      </c>
      <c r="E159" s="62">
        <v>3</v>
      </c>
      <c r="F159" s="73">
        <v>14335354.390000001</v>
      </c>
    </row>
    <row r="160" spans="1:6" ht="20.25">
      <c r="A160" s="4">
        <v>13</v>
      </c>
      <c r="B160" s="3" t="s">
        <v>870</v>
      </c>
      <c r="C160" s="60">
        <v>1139.0999999999999</v>
      </c>
      <c r="D160" s="61">
        <v>56</v>
      </c>
      <c r="E160" s="62">
        <v>2</v>
      </c>
      <c r="F160" s="73">
        <v>8422595.5300000012</v>
      </c>
    </row>
    <row r="161" spans="1:6" ht="20.25">
      <c r="A161" s="4">
        <v>14</v>
      </c>
      <c r="B161" s="3" t="s">
        <v>871</v>
      </c>
      <c r="C161" s="60">
        <v>7253.2</v>
      </c>
      <c r="D161" s="61">
        <v>309</v>
      </c>
      <c r="E161" s="62">
        <v>2</v>
      </c>
      <c r="F161" s="73">
        <v>9329655.0300000012</v>
      </c>
    </row>
    <row r="162" spans="1:6" ht="20.25">
      <c r="A162" s="4">
        <v>15</v>
      </c>
      <c r="B162" s="3" t="s">
        <v>872</v>
      </c>
      <c r="C162" s="60">
        <v>18370.100000000002</v>
      </c>
      <c r="D162" s="61">
        <v>880</v>
      </c>
      <c r="E162" s="62">
        <v>14</v>
      </c>
      <c r="F162" s="73">
        <v>85914251.920000002</v>
      </c>
    </row>
    <row r="163" spans="1:6" ht="20.25">
      <c r="A163" s="4">
        <v>16</v>
      </c>
      <c r="B163" s="3" t="s">
        <v>873</v>
      </c>
      <c r="C163" s="60">
        <v>8644.5</v>
      </c>
      <c r="D163" s="61">
        <v>358</v>
      </c>
      <c r="E163" s="62">
        <v>7</v>
      </c>
      <c r="F163" s="73">
        <v>38235224.880000003</v>
      </c>
    </row>
    <row r="164" spans="1:6" ht="20.25">
      <c r="A164" s="4">
        <v>17</v>
      </c>
      <c r="B164" s="3" t="s">
        <v>874</v>
      </c>
      <c r="C164" s="60">
        <v>780.8</v>
      </c>
      <c r="D164" s="61">
        <v>38</v>
      </c>
      <c r="E164" s="62">
        <v>2</v>
      </c>
      <c r="F164" s="73">
        <v>5400655.0700000003</v>
      </c>
    </row>
    <row r="165" spans="1:6" ht="20.25">
      <c r="A165" s="4">
        <v>18</v>
      </c>
      <c r="B165" s="3" t="s">
        <v>875</v>
      </c>
      <c r="C165" s="60">
        <v>2825.3999999999996</v>
      </c>
      <c r="D165" s="61">
        <v>104</v>
      </c>
      <c r="E165" s="62">
        <v>3</v>
      </c>
      <c r="F165" s="73">
        <v>10301790.879999999</v>
      </c>
    </row>
    <row r="166" spans="1:6" ht="20.25">
      <c r="A166" s="4">
        <v>19</v>
      </c>
      <c r="B166" s="3" t="s">
        <v>917</v>
      </c>
      <c r="C166" s="60">
        <v>924.3</v>
      </c>
      <c r="D166" s="61">
        <v>22</v>
      </c>
      <c r="E166" s="62">
        <v>1</v>
      </c>
      <c r="F166" s="73">
        <v>3594561.79</v>
      </c>
    </row>
    <row r="167" spans="1:6" ht="20.25">
      <c r="A167" s="4">
        <v>20</v>
      </c>
      <c r="B167" s="3" t="s">
        <v>876</v>
      </c>
      <c r="C167" s="60">
        <v>594.20000000000005</v>
      </c>
      <c r="D167" s="61">
        <v>21</v>
      </c>
      <c r="E167" s="62">
        <v>1</v>
      </c>
      <c r="F167" s="73">
        <v>5443780.1600000001</v>
      </c>
    </row>
    <row r="168" spans="1:6" ht="20.25">
      <c r="A168" s="4">
        <v>21</v>
      </c>
      <c r="B168" s="3" t="s">
        <v>933</v>
      </c>
      <c r="C168" s="60">
        <v>467.8</v>
      </c>
      <c r="D168" s="61">
        <v>24</v>
      </c>
      <c r="E168" s="62">
        <v>1</v>
      </c>
      <c r="F168" s="73">
        <v>3616607.74</v>
      </c>
    </row>
    <row r="169" spans="1:6" ht="20.25">
      <c r="A169" s="4">
        <v>22</v>
      </c>
      <c r="B169" s="3" t="s">
        <v>2374</v>
      </c>
      <c r="C169" s="60">
        <v>886.1</v>
      </c>
      <c r="D169" s="61">
        <v>26</v>
      </c>
      <c r="E169" s="62">
        <v>1</v>
      </c>
      <c r="F169" s="73">
        <v>3469838.54</v>
      </c>
    </row>
    <row r="170" spans="1:6" ht="20.25">
      <c r="A170" s="4">
        <v>23</v>
      </c>
      <c r="B170" s="3" t="s">
        <v>877</v>
      </c>
      <c r="C170" s="60">
        <v>1532.1</v>
      </c>
      <c r="D170" s="61">
        <v>39</v>
      </c>
      <c r="E170" s="62">
        <v>2</v>
      </c>
      <c r="F170" s="73">
        <v>7557763.1999999993</v>
      </c>
    </row>
    <row r="171" spans="1:6" ht="20.25">
      <c r="A171" s="4">
        <v>24</v>
      </c>
      <c r="B171" s="3" t="s">
        <v>878</v>
      </c>
      <c r="C171" s="60">
        <v>10992.95</v>
      </c>
      <c r="D171" s="61">
        <v>347</v>
      </c>
      <c r="E171" s="62">
        <v>4</v>
      </c>
      <c r="F171" s="73">
        <v>30162681.710000001</v>
      </c>
    </row>
    <row r="172" spans="1:6" ht="20.25">
      <c r="A172" s="4">
        <v>25</v>
      </c>
      <c r="B172" s="3" t="s">
        <v>879</v>
      </c>
      <c r="C172" s="60">
        <v>1619.7</v>
      </c>
      <c r="D172" s="61">
        <v>54</v>
      </c>
      <c r="E172" s="62">
        <v>2</v>
      </c>
      <c r="F172" s="73">
        <v>13280310.51</v>
      </c>
    </row>
    <row r="173" spans="1:6" ht="20.25">
      <c r="A173" s="4">
        <v>26</v>
      </c>
      <c r="B173" s="3" t="s">
        <v>920</v>
      </c>
      <c r="C173" s="60">
        <v>7109.9</v>
      </c>
      <c r="D173" s="61">
        <v>209</v>
      </c>
      <c r="E173" s="62">
        <v>3</v>
      </c>
      <c r="F173" s="73">
        <v>7049389.3799999999</v>
      </c>
    </row>
    <row r="174" spans="1:6" ht="20.25">
      <c r="A174" s="4">
        <v>27</v>
      </c>
      <c r="B174" s="3" t="s">
        <v>1522</v>
      </c>
      <c r="C174" s="60">
        <v>833.7</v>
      </c>
      <c r="D174" s="61">
        <v>33</v>
      </c>
      <c r="E174" s="62">
        <v>1</v>
      </c>
      <c r="F174" s="73">
        <v>5132454.24</v>
      </c>
    </row>
    <row r="175" spans="1:6" ht="20.25">
      <c r="A175" s="4">
        <v>28</v>
      </c>
      <c r="B175" s="3" t="s">
        <v>880</v>
      </c>
      <c r="C175" s="60">
        <v>1513.8</v>
      </c>
      <c r="D175" s="61">
        <v>58</v>
      </c>
      <c r="E175" s="62">
        <v>2</v>
      </c>
      <c r="F175" s="73">
        <v>11497615.99</v>
      </c>
    </row>
    <row r="176" spans="1:6" ht="20.25">
      <c r="A176" s="4">
        <v>29</v>
      </c>
      <c r="B176" s="3" t="s">
        <v>881</v>
      </c>
      <c r="C176" s="60">
        <v>569.20000000000005</v>
      </c>
      <c r="D176" s="61">
        <v>29</v>
      </c>
      <c r="E176" s="62">
        <v>1</v>
      </c>
      <c r="F176" s="73">
        <v>4702230.5</v>
      </c>
    </row>
    <row r="177" spans="1:6" ht="20.25">
      <c r="A177" s="4">
        <v>30</v>
      </c>
      <c r="B177" s="3" t="s">
        <v>936</v>
      </c>
      <c r="C177" s="60">
        <v>402</v>
      </c>
      <c r="D177" s="61">
        <v>29</v>
      </c>
      <c r="E177" s="62">
        <v>1</v>
      </c>
      <c r="F177" s="73">
        <v>4281047.3599999994</v>
      </c>
    </row>
    <row r="178" spans="1:6" ht="20.25">
      <c r="A178" s="4">
        <v>31</v>
      </c>
      <c r="B178" s="3" t="s">
        <v>882</v>
      </c>
      <c r="C178" s="60">
        <v>25446.45</v>
      </c>
      <c r="D178" s="61">
        <v>911</v>
      </c>
      <c r="E178" s="62">
        <v>11</v>
      </c>
      <c r="F178" s="73">
        <v>67155517.469999999</v>
      </c>
    </row>
    <row r="179" spans="1:6" ht="20.25">
      <c r="A179" s="4">
        <v>32</v>
      </c>
      <c r="B179" s="3" t="s">
        <v>921</v>
      </c>
      <c r="C179" s="60">
        <v>362.7</v>
      </c>
      <c r="D179" s="61">
        <v>21</v>
      </c>
      <c r="E179" s="62">
        <v>1</v>
      </c>
      <c r="F179" s="73">
        <v>2374714.1799999997</v>
      </c>
    </row>
    <row r="180" spans="1:6" ht="20.25">
      <c r="A180" s="4">
        <v>33</v>
      </c>
      <c r="B180" s="3" t="s">
        <v>883</v>
      </c>
      <c r="C180" s="60">
        <v>1969.8</v>
      </c>
      <c r="D180" s="61">
        <v>101</v>
      </c>
      <c r="E180" s="62">
        <v>3</v>
      </c>
      <c r="F180" s="73">
        <v>10062522.41</v>
      </c>
    </row>
    <row r="181" spans="1:6" ht="20.25">
      <c r="A181" s="4">
        <v>34</v>
      </c>
      <c r="B181" s="3" t="s">
        <v>884</v>
      </c>
      <c r="C181" s="60">
        <v>1266.2</v>
      </c>
      <c r="D181" s="61">
        <v>63</v>
      </c>
      <c r="E181" s="62">
        <v>3</v>
      </c>
      <c r="F181" s="73">
        <v>6983914.6999999993</v>
      </c>
    </row>
    <row r="182" spans="1:6" ht="20.25">
      <c r="A182" s="4">
        <v>35</v>
      </c>
      <c r="B182" s="3" t="s">
        <v>885</v>
      </c>
      <c r="C182" s="60">
        <v>1555.6000000000001</v>
      </c>
      <c r="D182" s="61">
        <v>81</v>
      </c>
      <c r="E182" s="62">
        <v>4</v>
      </c>
      <c r="F182" s="73">
        <v>9142128.2300000004</v>
      </c>
    </row>
    <row r="183" spans="1:6" ht="20.25">
      <c r="A183" s="4">
        <v>36</v>
      </c>
      <c r="B183" s="3" t="s">
        <v>886</v>
      </c>
      <c r="C183" s="60">
        <v>2008.7</v>
      </c>
      <c r="D183" s="61">
        <v>89</v>
      </c>
      <c r="E183" s="62">
        <v>2</v>
      </c>
      <c r="F183" s="73">
        <v>7657120.3000000007</v>
      </c>
    </row>
    <row r="184" spans="1:6" ht="20.25">
      <c r="A184" s="4">
        <v>37</v>
      </c>
      <c r="B184" s="3" t="s">
        <v>887</v>
      </c>
      <c r="C184" s="60">
        <v>2249.3000000000002</v>
      </c>
      <c r="D184" s="61">
        <v>85</v>
      </c>
      <c r="E184" s="62">
        <v>4</v>
      </c>
      <c r="F184" s="73">
        <v>18566631.73</v>
      </c>
    </row>
    <row r="185" spans="1:6" ht="20.25">
      <c r="A185" s="4">
        <v>38</v>
      </c>
      <c r="B185" s="3" t="s">
        <v>888</v>
      </c>
      <c r="C185" s="60">
        <v>609</v>
      </c>
      <c r="D185" s="61">
        <v>32</v>
      </c>
      <c r="E185" s="62">
        <v>1</v>
      </c>
      <c r="F185" s="73">
        <v>4937401.6000000006</v>
      </c>
    </row>
    <row r="186" spans="1:6" ht="20.25">
      <c r="A186" s="4">
        <v>39</v>
      </c>
      <c r="B186" s="3" t="s">
        <v>889</v>
      </c>
      <c r="C186" s="60">
        <v>616.20000000000005</v>
      </c>
      <c r="D186" s="61">
        <v>21</v>
      </c>
      <c r="E186" s="62">
        <v>1</v>
      </c>
      <c r="F186" s="73">
        <v>3285984</v>
      </c>
    </row>
    <row r="187" spans="1:6" ht="20.25">
      <c r="A187" s="4">
        <v>40</v>
      </c>
      <c r="B187" s="3" t="s">
        <v>890</v>
      </c>
      <c r="C187" s="60">
        <v>4069.82</v>
      </c>
      <c r="D187" s="61">
        <v>119</v>
      </c>
      <c r="E187" s="62">
        <v>4</v>
      </c>
      <c r="F187" s="73">
        <v>18317067.800000001</v>
      </c>
    </row>
    <row r="188" spans="1:6" ht="20.25">
      <c r="A188" s="4">
        <v>41</v>
      </c>
      <c r="B188" s="3" t="s">
        <v>2235</v>
      </c>
      <c r="C188" s="60">
        <v>327.60000000000002</v>
      </c>
      <c r="D188" s="61">
        <v>21</v>
      </c>
      <c r="E188" s="62">
        <v>1</v>
      </c>
      <c r="F188" s="73">
        <v>903827.05</v>
      </c>
    </row>
    <row r="189" spans="1:6" ht="20.25">
      <c r="A189" s="4">
        <v>42</v>
      </c>
      <c r="B189" s="3" t="s">
        <v>891</v>
      </c>
      <c r="C189" s="60">
        <v>976.3</v>
      </c>
      <c r="D189" s="61">
        <v>36</v>
      </c>
      <c r="E189" s="62">
        <v>1</v>
      </c>
      <c r="F189" s="73">
        <v>7187036.7999999998</v>
      </c>
    </row>
    <row r="190" spans="1:6" ht="20.25">
      <c r="A190" s="4">
        <v>43</v>
      </c>
      <c r="B190" s="3" t="s">
        <v>892</v>
      </c>
      <c r="C190" s="60">
        <v>781.7</v>
      </c>
      <c r="D190" s="61">
        <v>40</v>
      </c>
      <c r="E190" s="62">
        <v>1</v>
      </c>
      <c r="F190" s="73">
        <v>7921355.3000000007</v>
      </c>
    </row>
    <row r="191" spans="1:6" ht="20.25">
      <c r="A191" s="4">
        <v>44</v>
      </c>
      <c r="B191" s="3" t="s">
        <v>893</v>
      </c>
      <c r="C191" s="60">
        <v>1752.3000000000002</v>
      </c>
      <c r="D191" s="61">
        <v>86</v>
      </c>
      <c r="E191" s="62">
        <v>2</v>
      </c>
      <c r="F191" s="73">
        <v>11586237.33</v>
      </c>
    </row>
    <row r="192" spans="1:6" ht="20.25">
      <c r="A192" s="4">
        <v>45</v>
      </c>
      <c r="B192" s="3" t="s">
        <v>894</v>
      </c>
      <c r="C192" s="60">
        <v>12250.7</v>
      </c>
      <c r="D192" s="61">
        <v>563</v>
      </c>
      <c r="E192" s="62">
        <v>4</v>
      </c>
      <c r="F192" s="73">
        <v>31300510.940000001</v>
      </c>
    </row>
    <row r="193" spans="1:6" ht="20.25">
      <c r="A193" s="4">
        <v>46</v>
      </c>
      <c r="B193" s="3" t="s">
        <v>895</v>
      </c>
      <c r="C193" s="60">
        <v>8853.9</v>
      </c>
      <c r="D193" s="61">
        <v>267</v>
      </c>
      <c r="E193" s="62">
        <v>3</v>
      </c>
      <c r="F193" s="73">
        <v>25458821.859999999</v>
      </c>
    </row>
    <row r="194" spans="1:6" ht="20.25">
      <c r="A194" s="4">
        <v>47</v>
      </c>
      <c r="B194" s="3" t="s">
        <v>896</v>
      </c>
      <c r="C194" s="60">
        <v>780.3</v>
      </c>
      <c r="D194" s="61">
        <v>40</v>
      </c>
      <c r="E194" s="62">
        <v>1</v>
      </c>
      <c r="F194" s="73">
        <v>3960032</v>
      </c>
    </row>
    <row r="195" spans="1:6" ht="20.25">
      <c r="A195" s="4">
        <v>48</v>
      </c>
      <c r="B195" s="3" t="s">
        <v>897</v>
      </c>
      <c r="C195" s="60">
        <v>540.79999999999995</v>
      </c>
      <c r="D195" s="61">
        <v>26</v>
      </c>
      <c r="E195" s="62">
        <v>1</v>
      </c>
      <c r="F195" s="73">
        <v>5188147.45</v>
      </c>
    </row>
    <row r="196" spans="1:6" ht="20.25">
      <c r="A196" s="4">
        <v>49</v>
      </c>
      <c r="B196" s="3" t="s">
        <v>925</v>
      </c>
      <c r="C196" s="60">
        <v>1431.7</v>
      </c>
      <c r="D196" s="61">
        <v>54</v>
      </c>
      <c r="E196" s="62">
        <v>2</v>
      </c>
      <c r="F196" s="73">
        <v>9450062.4900000002</v>
      </c>
    </row>
    <row r="197" spans="1:6" ht="20.25">
      <c r="A197" s="4">
        <v>50</v>
      </c>
      <c r="B197" s="3" t="s">
        <v>898</v>
      </c>
      <c r="C197" s="60">
        <v>6649.35</v>
      </c>
      <c r="D197" s="61">
        <v>334</v>
      </c>
      <c r="E197" s="62">
        <v>5</v>
      </c>
      <c r="F197" s="73">
        <v>27251111.940000001</v>
      </c>
    </row>
    <row r="198" spans="1:6" ht="20.25">
      <c r="A198" s="4">
        <v>51</v>
      </c>
      <c r="B198" s="3" t="s">
        <v>899</v>
      </c>
      <c r="C198" s="60">
        <v>17393.940000000002</v>
      </c>
      <c r="D198" s="61">
        <v>637</v>
      </c>
      <c r="E198" s="62">
        <v>3</v>
      </c>
      <c r="F198" s="73">
        <v>36025311.909999996</v>
      </c>
    </row>
    <row r="199" spans="1:6" ht="20.25">
      <c r="A199" s="4">
        <v>52</v>
      </c>
      <c r="B199" s="3" t="s">
        <v>900</v>
      </c>
      <c r="C199" s="60">
        <v>1668.4</v>
      </c>
      <c r="D199" s="61">
        <v>69</v>
      </c>
      <c r="E199" s="62">
        <v>2</v>
      </c>
      <c r="F199" s="73">
        <v>10330100.359999999</v>
      </c>
    </row>
    <row r="200" spans="1:6" ht="20.25">
      <c r="A200" s="4">
        <v>53</v>
      </c>
      <c r="B200" s="3" t="s">
        <v>926</v>
      </c>
      <c r="C200" s="60">
        <v>545.34</v>
      </c>
      <c r="D200" s="61">
        <v>21</v>
      </c>
      <c r="E200" s="62">
        <v>1</v>
      </c>
      <c r="F200" s="73">
        <v>1796001.35</v>
      </c>
    </row>
    <row r="201" spans="1:6" ht="20.25">
      <c r="A201" s="4">
        <v>54</v>
      </c>
      <c r="B201" s="3" t="s">
        <v>902</v>
      </c>
      <c r="C201" s="60">
        <v>4008.84</v>
      </c>
      <c r="D201" s="61">
        <v>170</v>
      </c>
      <c r="E201" s="62">
        <v>3</v>
      </c>
      <c r="F201" s="73">
        <v>10116691.25</v>
      </c>
    </row>
    <row r="202" spans="1:6" ht="20.25">
      <c r="A202" s="4">
        <v>55</v>
      </c>
      <c r="B202" s="3" t="s">
        <v>903</v>
      </c>
      <c r="C202" s="60">
        <v>7467.59</v>
      </c>
      <c r="D202" s="61">
        <v>294</v>
      </c>
      <c r="E202" s="62">
        <v>5</v>
      </c>
      <c r="F202" s="73">
        <v>18629143.690000001</v>
      </c>
    </row>
    <row r="203" spans="1:6" ht="20.25">
      <c r="A203" s="4">
        <v>56</v>
      </c>
      <c r="B203" s="3" t="s">
        <v>928</v>
      </c>
      <c r="C203" s="60">
        <v>15764.599999999999</v>
      </c>
      <c r="D203" s="61">
        <v>705</v>
      </c>
      <c r="E203" s="62">
        <v>6</v>
      </c>
      <c r="F203" s="73">
        <v>36041196.560000002</v>
      </c>
    </row>
    <row r="204" spans="1:6" ht="20.25">
      <c r="A204" s="4">
        <v>57</v>
      </c>
      <c r="B204" s="3" t="s">
        <v>904</v>
      </c>
      <c r="C204" s="60">
        <v>5905.6099999999988</v>
      </c>
      <c r="D204" s="61">
        <v>312</v>
      </c>
      <c r="E204" s="62">
        <v>4</v>
      </c>
      <c r="F204" s="73">
        <v>21516556.630000003</v>
      </c>
    </row>
    <row r="205" spans="1:6" ht="20.25">
      <c r="A205" s="4">
        <v>58</v>
      </c>
      <c r="B205" s="3" t="s">
        <v>905</v>
      </c>
      <c r="C205" s="60">
        <v>9822.48</v>
      </c>
      <c r="D205" s="61">
        <v>282</v>
      </c>
      <c r="E205" s="62">
        <v>5</v>
      </c>
      <c r="F205" s="73">
        <v>29724410.640000004</v>
      </c>
    </row>
    <row r="206" spans="1:6" ht="20.25">
      <c r="A206" s="4">
        <v>59</v>
      </c>
      <c r="B206" s="3" t="s">
        <v>906</v>
      </c>
      <c r="C206" s="60">
        <v>783.81</v>
      </c>
      <c r="D206" s="61">
        <v>16</v>
      </c>
      <c r="E206" s="62">
        <v>1</v>
      </c>
      <c r="F206" s="73">
        <v>5847366.4000000004</v>
      </c>
    </row>
    <row r="207" spans="1:6" ht="20.25">
      <c r="A207" s="4">
        <v>60</v>
      </c>
      <c r="B207" s="3" t="s">
        <v>907</v>
      </c>
      <c r="C207" s="60">
        <v>680.2</v>
      </c>
      <c r="D207" s="61">
        <v>33</v>
      </c>
      <c r="E207" s="62">
        <v>1</v>
      </c>
      <c r="F207" s="73">
        <v>4971104</v>
      </c>
    </row>
    <row r="208" spans="1:6" ht="20.25">
      <c r="A208" s="4">
        <v>61</v>
      </c>
      <c r="B208" s="3" t="s">
        <v>908</v>
      </c>
      <c r="C208" s="60">
        <v>646.4</v>
      </c>
      <c r="D208" s="61">
        <v>15</v>
      </c>
      <c r="E208" s="62">
        <v>2</v>
      </c>
      <c r="F208" s="73">
        <v>4212800</v>
      </c>
    </row>
    <row r="209" spans="1:12" ht="20.25">
      <c r="A209" s="4">
        <v>62</v>
      </c>
      <c r="B209" s="3" t="s">
        <v>909</v>
      </c>
      <c r="C209" s="60">
        <v>2752</v>
      </c>
      <c r="D209" s="61">
        <v>117</v>
      </c>
      <c r="E209" s="62">
        <v>5</v>
      </c>
      <c r="F209" s="73">
        <v>19072442.100000001</v>
      </c>
    </row>
    <row r="210" spans="1:12" ht="20.25">
      <c r="A210" s="4">
        <v>63</v>
      </c>
      <c r="B210" s="3" t="s">
        <v>910</v>
      </c>
      <c r="C210" s="60">
        <v>2925.5</v>
      </c>
      <c r="D210" s="61">
        <v>127</v>
      </c>
      <c r="E210" s="62">
        <v>3</v>
      </c>
      <c r="F210" s="73">
        <v>14539147.379999999</v>
      </c>
    </row>
    <row r="211" spans="1:12" ht="20.25">
      <c r="A211" s="4">
        <v>64</v>
      </c>
      <c r="B211" s="3" t="s">
        <v>911</v>
      </c>
      <c r="C211" s="60">
        <v>1047.5</v>
      </c>
      <c r="D211" s="61">
        <v>55</v>
      </c>
      <c r="E211" s="62">
        <v>1</v>
      </c>
      <c r="F211" s="73">
        <v>6100134.4000000004</v>
      </c>
    </row>
    <row r="212" spans="1:12" ht="20.25">
      <c r="A212" s="4">
        <v>65</v>
      </c>
      <c r="B212" s="3" t="s">
        <v>912</v>
      </c>
      <c r="C212" s="60">
        <v>626</v>
      </c>
      <c r="D212" s="61">
        <v>31</v>
      </c>
      <c r="E212" s="62">
        <v>1</v>
      </c>
      <c r="F212" s="73">
        <v>4774694.83</v>
      </c>
    </row>
    <row r="213" spans="1:12" ht="20.25">
      <c r="A213" s="4">
        <v>66</v>
      </c>
      <c r="B213" s="3" t="s">
        <v>913</v>
      </c>
      <c r="C213" s="60">
        <v>7563.4</v>
      </c>
      <c r="D213" s="61">
        <v>295</v>
      </c>
      <c r="E213" s="62">
        <v>5</v>
      </c>
      <c r="F213" s="73">
        <v>36560504.949999996</v>
      </c>
    </row>
    <row r="214" spans="1:12" ht="20.25">
      <c r="A214" s="4">
        <v>67</v>
      </c>
      <c r="B214" s="3" t="s">
        <v>914</v>
      </c>
      <c r="C214" s="60">
        <v>1790.5</v>
      </c>
      <c r="D214" s="61">
        <v>72</v>
      </c>
      <c r="E214" s="62">
        <v>2</v>
      </c>
      <c r="F214" s="73">
        <v>8997516.4299999997</v>
      </c>
    </row>
    <row r="215" spans="1:12" ht="20.25">
      <c r="A215" s="4">
        <v>68</v>
      </c>
      <c r="B215" s="3" t="s">
        <v>939</v>
      </c>
      <c r="C215" s="60">
        <v>212.1</v>
      </c>
      <c r="D215" s="61">
        <v>7</v>
      </c>
      <c r="E215" s="62">
        <v>1</v>
      </c>
      <c r="F215" s="73">
        <v>181741.66999999998</v>
      </c>
    </row>
    <row r="216" spans="1:12" customFormat="1" ht="71.25" customHeight="1">
      <c r="A216" s="352" t="s">
        <v>2988</v>
      </c>
      <c r="B216" s="352"/>
      <c r="C216" s="352"/>
      <c r="D216" s="352"/>
      <c r="E216" s="352"/>
      <c r="F216" s="352"/>
      <c r="L216" s="6"/>
    </row>
    <row r="217" spans="1:12" customFormat="1" ht="18.75">
      <c r="A217" s="347" t="s">
        <v>2364</v>
      </c>
      <c r="B217" s="348"/>
      <c r="C217" s="82">
        <f>C218</f>
        <v>3182.5</v>
      </c>
      <c r="D217" s="83">
        <f t="shared" ref="D217:E217" si="3">D218</f>
        <v>134</v>
      </c>
      <c r="E217" s="83">
        <f t="shared" si="3"/>
        <v>3</v>
      </c>
      <c r="F217" s="82">
        <v>7034201.7300000004</v>
      </c>
      <c r="K217" s="144"/>
      <c r="L217" s="6"/>
    </row>
    <row r="218" spans="1:12" customFormat="1" ht="18.75">
      <c r="A218" s="347" t="s">
        <v>1610</v>
      </c>
      <c r="B218" s="348"/>
      <c r="C218" s="82">
        <f>SUM(C219:C221)</f>
        <v>3182.5</v>
      </c>
      <c r="D218" s="83">
        <f>SUM(D219:D221)</f>
        <v>134</v>
      </c>
      <c r="E218" s="83">
        <f>SUM(E219:E221)</f>
        <v>3</v>
      </c>
      <c r="F218" s="82">
        <v>7034201.7300000004</v>
      </c>
      <c r="K218" s="144"/>
      <c r="L218" s="6"/>
    </row>
    <row r="219" spans="1:12" customFormat="1" ht="20.25">
      <c r="A219" s="84">
        <v>1</v>
      </c>
      <c r="B219" s="87" t="s">
        <v>913</v>
      </c>
      <c r="C219" s="85">
        <v>522.9</v>
      </c>
      <c r="D219" s="86">
        <v>31</v>
      </c>
      <c r="E219" s="86">
        <v>1</v>
      </c>
      <c r="F219" s="85">
        <v>1836114.4000000001</v>
      </c>
      <c r="K219" s="144"/>
      <c r="L219" s="6"/>
    </row>
    <row r="220" spans="1:12" customFormat="1" ht="20.25">
      <c r="A220" s="84">
        <v>2</v>
      </c>
      <c r="B220" s="87" t="s">
        <v>863</v>
      </c>
      <c r="C220" s="85">
        <v>1826</v>
      </c>
      <c r="D220" s="86">
        <v>73</v>
      </c>
      <c r="E220" s="86">
        <v>1</v>
      </c>
      <c r="F220" s="85">
        <v>2643881</v>
      </c>
      <c r="K220" s="144"/>
      <c r="L220" s="6"/>
    </row>
    <row r="221" spans="1:12" customFormat="1" ht="20.25">
      <c r="A221" s="84">
        <v>3</v>
      </c>
      <c r="B221" s="3" t="s">
        <v>877</v>
      </c>
      <c r="C221" s="85">
        <v>833.6</v>
      </c>
      <c r="D221" s="86">
        <v>30</v>
      </c>
      <c r="E221" s="86">
        <v>1</v>
      </c>
      <c r="F221" s="85">
        <v>2554206.3299999996</v>
      </c>
      <c r="K221" s="144"/>
      <c r="L221" s="6"/>
    </row>
    <row r="222" spans="1:12" customFormat="1" ht="71.25" customHeight="1">
      <c r="A222" s="352" t="s">
        <v>2989</v>
      </c>
      <c r="B222" s="352"/>
      <c r="C222" s="352"/>
      <c r="D222" s="352"/>
      <c r="E222" s="352"/>
      <c r="F222" s="352"/>
      <c r="L222" s="6"/>
    </row>
    <row r="223" spans="1:12" customFormat="1" ht="18.75">
      <c r="A223" s="347" t="s">
        <v>2364</v>
      </c>
      <c r="B223" s="348"/>
      <c r="C223" s="82">
        <f>C224</f>
        <v>483262.35999999993</v>
      </c>
      <c r="D223" s="83">
        <f t="shared" ref="D223:E223" si="4">D224</f>
        <v>17300</v>
      </c>
      <c r="E223" s="83">
        <f t="shared" si="4"/>
        <v>57</v>
      </c>
      <c r="F223" s="82">
        <v>361861679.40000004</v>
      </c>
      <c r="K223" s="144"/>
      <c r="L223" s="6"/>
    </row>
    <row r="224" spans="1:12" customFormat="1" ht="18.75">
      <c r="A224" s="347" t="s">
        <v>2363</v>
      </c>
      <c r="B224" s="348"/>
      <c r="C224" s="82">
        <v>483262.35999999993</v>
      </c>
      <c r="D224" s="83">
        <v>17300</v>
      </c>
      <c r="E224" s="83">
        <f>SUM(E225:E228)</f>
        <v>57</v>
      </c>
      <c r="F224" s="82">
        <v>361861679.40000004</v>
      </c>
      <c r="K224" s="144"/>
      <c r="L224" s="6"/>
    </row>
    <row r="225" spans="1:12" customFormat="1" ht="20.25">
      <c r="A225" s="84">
        <v>1</v>
      </c>
      <c r="B225" s="87" t="s">
        <v>952</v>
      </c>
      <c r="C225" s="85">
        <v>112606.19999999998</v>
      </c>
      <c r="D225" s="86">
        <v>4618</v>
      </c>
      <c r="E225" s="86">
        <v>14</v>
      </c>
      <c r="F225" s="85">
        <v>97945684.899999991</v>
      </c>
      <c r="K225" s="144"/>
      <c r="L225" s="6"/>
    </row>
    <row r="226" spans="1:12" customFormat="1" ht="20.25">
      <c r="A226" s="84">
        <v>2</v>
      </c>
      <c r="B226" s="87" t="s">
        <v>861</v>
      </c>
      <c r="C226" s="85">
        <v>293012.36</v>
      </c>
      <c r="D226" s="86">
        <v>9597</v>
      </c>
      <c r="E226" s="86">
        <v>33</v>
      </c>
      <c r="F226" s="85">
        <v>198564072.00000003</v>
      </c>
      <c r="K226" s="144"/>
      <c r="L226" s="6"/>
    </row>
    <row r="227" spans="1:12" customFormat="1" ht="19.5" customHeight="1">
      <c r="A227" s="84">
        <v>3</v>
      </c>
      <c r="B227" s="87" t="s">
        <v>1520</v>
      </c>
      <c r="C227" s="85">
        <v>21498.5</v>
      </c>
      <c r="D227" s="86">
        <v>921</v>
      </c>
      <c r="E227" s="86">
        <v>4</v>
      </c>
      <c r="F227" s="85">
        <v>13438704.699999999</v>
      </c>
      <c r="K227" s="144"/>
      <c r="L227" s="6"/>
    </row>
    <row r="228" spans="1:12" customFormat="1" ht="20.25">
      <c r="A228" s="84">
        <v>4</v>
      </c>
      <c r="B228" s="87" t="s">
        <v>862</v>
      </c>
      <c r="C228" s="85">
        <v>56145.30000000001</v>
      </c>
      <c r="D228" s="86">
        <v>2164</v>
      </c>
      <c r="E228" s="86">
        <v>6</v>
      </c>
      <c r="F228" s="85">
        <v>51913217.799999997</v>
      </c>
      <c r="K228" s="144"/>
      <c r="L228" s="6"/>
    </row>
    <row r="229" spans="1:12" ht="72.75" customHeight="1">
      <c r="A229" s="349" t="s">
        <v>1846</v>
      </c>
      <c r="B229" s="350"/>
      <c r="C229" s="350"/>
      <c r="D229" s="350"/>
      <c r="E229" s="350"/>
      <c r="F229" s="351"/>
    </row>
    <row r="230" spans="1:12" customFormat="1" ht="18.75">
      <c r="A230" s="347" t="s">
        <v>2364</v>
      </c>
      <c r="B230" s="348"/>
      <c r="C230" s="82">
        <v>26041.599999999999</v>
      </c>
      <c r="D230" s="83">
        <v>1132</v>
      </c>
      <c r="E230" s="83">
        <f>E231+E235</f>
        <v>15</v>
      </c>
      <c r="F230" s="82">
        <v>64726977.689999998</v>
      </c>
      <c r="K230" s="144"/>
      <c r="L230" s="6"/>
    </row>
    <row r="231" spans="1:12" ht="18.75">
      <c r="A231" s="347" t="s">
        <v>1847</v>
      </c>
      <c r="B231" s="348"/>
      <c r="C231" s="82">
        <v>9484.2999999999993</v>
      </c>
      <c r="D231" s="83">
        <v>424</v>
      </c>
      <c r="E231" s="83">
        <f>SUM(E232:E234)</f>
        <v>5</v>
      </c>
      <c r="F231" s="82">
        <v>17288357.709999997</v>
      </c>
    </row>
    <row r="232" spans="1:12" ht="20.25">
      <c r="A232" s="84">
        <v>1</v>
      </c>
      <c r="B232" s="87" t="s">
        <v>887</v>
      </c>
      <c r="C232" s="85">
        <v>7491.9</v>
      </c>
      <c r="D232" s="86">
        <v>356</v>
      </c>
      <c r="E232" s="86">
        <v>3</v>
      </c>
      <c r="F232" s="85">
        <v>13535253.609999999</v>
      </c>
    </row>
    <row r="233" spans="1:12" ht="20.25">
      <c r="A233" s="84">
        <v>2</v>
      </c>
      <c r="B233" s="87" t="s">
        <v>883</v>
      </c>
      <c r="C233" s="85">
        <v>1298.5999999999999</v>
      </c>
      <c r="D233" s="86">
        <v>47</v>
      </c>
      <c r="E233" s="86">
        <v>1</v>
      </c>
      <c r="F233" s="85">
        <v>1806013.41</v>
      </c>
    </row>
    <row r="234" spans="1:12" ht="20.25">
      <c r="A234" s="84">
        <v>3</v>
      </c>
      <c r="B234" s="87" t="s">
        <v>935</v>
      </c>
      <c r="C234" s="85">
        <v>693.8</v>
      </c>
      <c r="D234" s="86">
        <v>21</v>
      </c>
      <c r="E234" s="86">
        <v>1</v>
      </c>
      <c r="F234" s="85">
        <v>1947090.69</v>
      </c>
    </row>
    <row r="235" spans="1:12" ht="18.75">
      <c r="A235" s="347" t="s">
        <v>2649</v>
      </c>
      <c r="B235" s="348"/>
      <c r="C235" s="82">
        <v>16557.3</v>
      </c>
      <c r="D235" s="83">
        <v>708</v>
      </c>
      <c r="E235" s="83">
        <f>SUM(E236:E241)</f>
        <v>10</v>
      </c>
      <c r="F235" s="82">
        <v>47438619.980000004</v>
      </c>
    </row>
    <row r="236" spans="1:12" ht="20.25">
      <c r="A236" s="84">
        <v>1</v>
      </c>
      <c r="B236" s="87" t="s">
        <v>873</v>
      </c>
      <c r="C236" s="85">
        <v>7352.4</v>
      </c>
      <c r="D236" s="86">
        <v>330</v>
      </c>
      <c r="E236" s="86">
        <v>3</v>
      </c>
      <c r="F236" s="85">
        <v>10963006.890000001</v>
      </c>
    </row>
    <row r="237" spans="1:12" ht="20.25">
      <c r="A237" s="84">
        <v>2</v>
      </c>
      <c r="B237" s="87" t="s">
        <v>874</v>
      </c>
      <c r="C237" s="85">
        <v>594.6</v>
      </c>
      <c r="D237" s="86">
        <v>23</v>
      </c>
      <c r="E237" s="86">
        <v>1</v>
      </c>
      <c r="F237" s="85">
        <v>2415350.84</v>
      </c>
    </row>
    <row r="238" spans="1:12" ht="20.25">
      <c r="A238" s="84">
        <v>3</v>
      </c>
      <c r="B238" s="87" t="s">
        <v>860</v>
      </c>
      <c r="C238" s="85">
        <v>338.5</v>
      </c>
      <c r="D238" s="86">
        <v>27</v>
      </c>
      <c r="E238" s="86">
        <v>1</v>
      </c>
      <c r="F238" s="85">
        <v>2265399.8199999998</v>
      </c>
    </row>
    <row r="239" spans="1:12" ht="20.25">
      <c r="A239" s="84">
        <v>4</v>
      </c>
      <c r="B239" s="87" t="s">
        <v>868</v>
      </c>
      <c r="C239" s="85">
        <v>1247.73</v>
      </c>
      <c r="D239" s="86">
        <v>83</v>
      </c>
      <c r="E239" s="86">
        <v>1</v>
      </c>
      <c r="F239" s="85">
        <v>2975822.68</v>
      </c>
    </row>
    <row r="240" spans="1:12" ht="20.25">
      <c r="A240" s="84">
        <v>5</v>
      </c>
      <c r="B240" s="87" t="s">
        <v>920</v>
      </c>
      <c r="C240" s="85">
        <v>3981.1</v>
      </c>
      <c r="D240" s="86">
        <v>138</v>
      </c>
      <c r="E240" s="86">
        <v>1</v>
      </c>
      <c r="F240" s="85">
        <v>14050777.360000001</v>
      </c>
    </row>
    <row r="241" spans="1:6" ht="20.25">
      <c r="A241" s="84">
        <v>6</v>
      </c>
      <c r="B241" s="87" t="s">
        <v>882</v>
      </c>
      <c r="C241" s="85">
        <v>3042.9700000000003</v>
      </c>
      <c r="D241" s="86">
        <v>107</v>
      </c>
      <c r="E241" s="86">
        <v>3</v>
      </c>
      <c r="F241" s="85">
        <v>14768262.390000001</v>
      </c>
    </row>
    <row r="242" spans="1:6">
      <c r="F242" s="80"/>
    </row>
    <row r="243" spans="1:6">
      <c r="F243" s="95"/>
    </row>
    <row r="244" spans="1:6">
      <c r="F244" s="95"/>
    </row>
    <row r="245" spans="1:6">
      <c r="F245" s="95"/>
    </row>
    <row r="246" spans="1:6">
      <c r="F246" s="95"/>
    </row>
    <row r="247" spans="1:6">
      <c r="F247" s="95"/>
    </row>
  </sheetData>
  <mergeCells count="19">
    <mergeCell ref="E1:F1"/>
    <mergeCell ref="D2:F2"/>
    <mergeCell ref="A3:F4"/>
    <mergeCell ref="A5:A8"/>
    <mergeCell ref="B5:B8"/>
    <mergeCell ref="C5:C7"/>
    <mergeCell ref="D5:D7"/>
    <mergeCell ref="E5:E7"/>
    <mergeCell ref="F5:F7"/>
    <mergeCell ref="A235:B235"/>
    <mergeCell ref="A230:B230"/>
    <mergeCell ref="A229:F229"/>
    <mergeCell ref="A231:B231"/>
    <mergeCell ref="A216:F216"/>
    <mergeCell ref="A218:B218"/>
    <mergeCell ref="A217:B217"/>
    <mergeCell ref="A222:F222"/>
    <mergeCell ref="A223:B223"/>
    <mergeCell ref="A224:B224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  <ignoredErrors>
    <ignoredError sqref="C79:D79 F7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AC1322"/>
  <sheetViews>
    <sheetView topLeftCell="B771" zoomScale="55" zoomScaleNormal="55" workbookViewId="0">
      <selection activeCell="B795" sqref="A795:XFD795"/>
    </sheetView>
  </sheetViews>
  <sheetFormatPr defaultRowHeight="15"/>
  <cols>
    <col min="1" max="1" width="9.28515625" style="121" hidden="1" customWidth="1"/>
    <col min="2" max="2" width="12.85546875" style="121" customWidth="1"/>
    <col min="3" max="3" width="167.42578125" style="121" customWidth="1"/>
    <col min="4" max="4" width="27.85546875" style="121" customWidth="1"/>
    <col min="5" max="5" width="26.140625" style="121" customWidth="1"/>
    <col min="6" max="6" width="26.85546875" style="121" customWidth="1"/>
    <col min="7" max="7" width="34.5703125" style="121" customWidth="1"/>
    <col min="8" max="8" width="23.28515625" style="121" customWidth="1"/>
    <col min="9" max="9" width="25.140625" style="121" customWidth="1"/>
    <col min="10" max="10" width="24.85546875" style="121" customWidth="1"/>
    <col min="11" max="11" width="22" style="121" customWidth="1"/>
    <col min="12" max="12" width="25.7109375" style="121" customWidth="1"/>
    <col min="13" max="13" width="26.140625" style="121" customWidth="1"/>
    <col min="14" max="14" width="27.5703125" style="121" customWidth="1"/>
    <col min="15" max="15" width="27.140625" style="121" customWidth="1"/>
    <col min="16" max="16" width="32.85546875" style="121" customWidth="1"/>
    <col min="17" max="17" width="22.42578125" style="121" customWidth="1"/>
    <col min="18" max="18" width="28.140625" style="121" customWidth="1"/>
    <col min="19" max="19" width="52.42578125" style="121" customWidth="1"/>
    <col min="20" max="20" width="32.42578125" style="121" customWidth="1"/>
    <col min="21" max="21" width="24.5703125" style="121" customWidth="1"/>
    <col min="22" max="22" width="35" style="121" customWidth="1"/>
    <col min="23" max="23" width="35.140625" style="121" customWidth="1"/>
    <col min="24" max="24" width="41.140625" style="121" customWidth="1"/>
    <col min="25" max="25" width="16.42578125" style="121" customWidth="1"/>
    <col min="26" max="26" width="21.42578125" style="121" customWidth="1"/>
    <col min="27" max="27" width="31.42578125" style="121" customWidth="1"/>
    <col min="28" max="28" width="18.140625" style="121" customWidth="1"/>
    <col min="29" max="256" width="9.140625" style="121"/>
    <col min="257" max="257" width="9.28515625" style="121" customWidth="1"/>
    <col min="258" max="258" width="12.85546875" style="121" customWidth="1"/>
    <col min="259" max="259" width="167.42578125" style="121" customWidth="1"/>
    <col min="260" max="260" width="27.85546875" style="121" customWidth="1"/>
    <col min="261" max="261" width="26.140625" style="121" customWidth="1"/>
    <col min="262" max="262" width="26.85546875" style="121" customWidth="1"/>
    <col min="263" max="263" width="34.5703125" style="121" customWidth="1"/>
    <col min="264" max="264" width="23.28515625" style="121" customWidth="1"/>
    <col min="265" max="265" width="25.140625" style="121" customWidth="1"/>
    <col min="266" max="266" width="24.85546875" style="121" customWidth="1"/>
    <col min="267" max="267" width="22" style="121" customWidth="1"/>
    <col min="268" max="268" width="25.7109375" style="121" customWidth="1"/>
    <col min="269" max="269" width="26.140625" style="121" customWidth="1"/>
    <col min="270" max="270" width="27.5703125" style="121" customWidth="1"/>
    <col min="271" max="271" width="27.140625" style="121" customWidth="1"/>
    <col min="272" max="272" width="32.85546875" style="121" customWidth="1"/>
    <col min="273" max="273" width="22.42578125" style="121" customWidth="1"/>
    <col min="274" max="274" width="28.140625" style="121" customWidth="1"/>
    <col min="275" max="275" width="52.42578125" style="121" customWidth="1"/>
    <col min="276" max="276" width="32.42578125" style="121" customWidth="1"/>
    <col min="277" max="277" width="24.5703125" style="121" customWidth="1"/>
    <col min="278" max="278" width="35" style="121" customWidth="1"/>
    <col min="279" max="279" width="35.140625" style="121" customWidth="1"/>
    <col min="280" max="280" width="41.140625" style="121" customWidth="1"/>
    <col min="281" max="281" width="16.42578125" style="121" customWidth="1"/>
    <col min="282" max="282" width="21.42578125" style="121" customWidth="1"/>
    <col min="283" max="283" width="31.42578125" style="121" customWidth="1"/>
    <col min="284" max="284" width="18.140625" style="121" customWidth="1"/>
    <col min="285" max="512" width="9.140625" style="121"/>
    <col min="513" max="513" width="9.28515625" style="121" customWidth="1"/>
    <col min="514" max="514" width="12.85546875" style="121" customWidth="1"/>
    <col min="515" max="515" width="167.42578125" style="121" customWidth="1"/>
    <col min="516" max="516" width="27.85546875" style="121" customWidth="1"/>
    <col min="517" max="517" width="26.140625" style="121" customWidth="1"/>
    <col min="518" max="518" width="26.85546875" style="121" customWidth="1"/>
    <col min="519" max="519" width="34.5703125" style="121" customWidth="1"/>
    <col min="520" max="520" width="23.28515625" style="121" customWidth="1"/>
    <col min="521" max="521" width="25.140625" style="121" customWidth="1"/>
    <col min="522" max="522" width="24.85546875" style="121" customWidth="1"/>
    <col min="523" max="523" width="22" style="121" customWidth="1"/>
    <col min="524" max="524" width="25.7109375" style="121" customWidth="1"/>
    <col min="525" max="525" width="26.140625" style="121" customWidth="1"/>
    <col min="526" max="526" width="27.5703125" style="121" customWidth="1"/>
    <col min="527" max="527" width="27.140625" style="121" customWidth="1"/>
    <col min="528" max="528" width="32.85546875" style="121" customWidth="1"/>
    <col min="529" max="529" width="22.42578125" style="121" customWidth="1"/>
    <col min="530" max="530" width="28.140625" style="121" customWidth="1"/>
    <col min="531" max="531" width="52.42578125" style="121" customWidth="1"/>
    <col min="532" max="532" width="32.42578125" style="121" customWidth="1"/>
    <col min="533" max="533" width="24.5703125" style="121" customWidth="1"/>
    <col min="534" max="534" width="35" style="121" customWidth="1"/>
    <col min="535" max="535" width="35.140625" style="121" customWidth="1"/>
    <col min="536" max="536" width="41.140625" style="121" customWidth="1"/>
    <col min="537" max="537" width="16.42578125" style="121" customWidth="1"/>
    <col min="538" max="538" width="21.42578125" style="121" customWidth="1"/>
    <col min="539" max="539" width="31.42578125" style="121" customWidth="1"/>
    <col min="540" max="540" width="18.140625" style="121" customWidth="1"/>
    <col min="541" max="768" width="9.140625" style="121"/>
    <col min="769" max="769" width="9.28515625" style="121" customWidth="1"/>
    <col min="770" max="770" width="12.85546875" style="121" customWidth="1"/>
    <col min="771" max="771" width="167.42578125" style="121" customWidth="1"/>
    <col min="772" max="772" width="27.85546875" style="121" customWidth="1"/>
    <col min="773" max="773" width="26.140625" style="121" customWidth="1"/>
    <col min="774" max="774" width="26.85546875" style="121" customWidth="1"/>
    <col min="775" max="775" width="34.5703125" style="121" customWidth="1"/>
    <col min="776" max="776" width="23.28515625" style="121" customWidth="1"/>
    <col min="777" max="777" width="25.140625" style="121" customWidth="1"/>
    <col min="778" max="778" width="24.85546875" style="121" customWidth="1"/>
    <col min="779" max="779" width="22" style="121" customWidth="1"/>
    <col min="780" max="780" width="25.7109375" style="121" customWidth="1"/>
    <col min="781" max="781" width="26.140625" style="121" customWidth="1"/>
    <col min="782" max="782" width="27.5703125" style="121" customWidth="1"/>
    <col min="783" max="783" width="27.140625" style="121" customWidth="1"/>
    <col min="784" max="784" width="32.85546875" style="121" customWidth="1"/>
    <col min="785" max="785" width="22.42578125" style="121" customWidth="1"/>
    <col min="786" max="786" width="28.140625" style="121" customWidth="1"/>
    <col min="787" max="787" width="52.42578125" style="121" customWidth="1"/>
    <col min="788" max="788" width="32.42578125" style="121" customWidth="1"/>
    <col min="789" max="789" width="24.5703125" style="121" customWidth="1"/>
    <col min="790" max="790" width="35" style="121" customWidth="1"/>
    <col min="791" max="791" width="35.140625" style="121" customWidth="1"/>
    <col min="792" max="792" width="41.140625" style="121" customWidth="1"/>
    <col min="793" max="793" width="16.42578125" style="121" customWidth="1"/>
    <col min="794" max="794" width="21.42578125" style="121" customWidth="1"/>
    <col min="795" max="795" width="31.42578125" style="121" customWidth="1"/>
    <col min="796" max="796" width="18.140625" style="121" customWidth="1"/>
    <col min="797" max="1024" width="9.140625" style="121"/>
    <col min="1025" max="1025" width="9.28515625" style="121" customWidth="1"/>
    <col min="1026" max="1026" width="12.85546875" style="121" customWidth="1"/>
    <col min="1027" max="1027" width="167.42578125" style="121" customWidth="1"/>
    <col min="1028" max="1028" width="27.85546875" style="121" customWidth="1"/>
    <col min="1029" max="1029" width="26.140625" style="121" customWidth="1"/>
    <col min="1030" max="1030" width="26.85546875" style="121" customWidth="1"/>
    <col min="1031" max="1031" width="34.5703125" style="121" customWidth="1"/>
    <col min="1032" max="1032" width="23.28515625" style="121" customWidth="1"/>
    <col min="1033" max="1033" width="25.140625" style="121" customWidth="1"/>
    <col min="1034" max="1034" width="24.85546875" style="121" customWidth="1"/>
    <col min="1035" max="1035" width="22" style="121" customWidth="1"/>
    <col min="1036" max="1036" width="25.7109375" style="121" customWidth="1"/>
    <col min="1037" max="1037" width="26.140625" style="121" customWidth="1"/>
    <col min="1038" max="1038" width="27.5703125" style="121" customWidth="1"/>
    <col min="1039" max="1039" width="27.140625" style="121" customWidth="1"/>
    <col min="1040" max="1040" width="32.85546875" style="121" customWidth="1"/>
    <col min="1041" max="1041" width="22.42578125" style="121" customWidth="1"/>
    <col min="1042" max="1042" width="28.140625" style="121" customWidth="1"/>
    <col min="1043" max="1043" width="52.42578125" style="121" customWidth="1"/>
    <col min="1044" max="1044" width="32.42578125" style="121" customWidth="1"/>
    <col min="1045" max="1045" width="24.5703125" style="121" customWidth="1"/>
    <col min="1046" max="1046" width="35" style="121" customWidth="1"/>
    <col min="1047" max="1047" width="35.140625" style="121" customWidth="1"/>
    <col min="1048" max="1048" width="41.140625" style="121" customWidth="1"/>
    <col min="1049" max="1049" width="16.42578125" style="121" customWidth="1"/>
    <col min="1050" max="1050" width="21.42578125" style="121" customWidth="1"/>
    <col min="1051" max="1051" width="31.42578125" style="121" customWidth="1"/>
    <col min="1052" max="1052" width="18.140625" style="121" customWidth="1"/>
    <col min="1053" max="1280" width="9.140625" style="121"/>
    <col min="1281" max="1281" width="9.28515625" style="121" customWidth="1"/>
    <col min="1282" max="1282" width="12.85546875" style="121" customWidth="1"/>
    <col min="1283" max="1283" width="167.42578125" style="121" customWidth="1"/>
    <col min="1284" max="1284" width="27.85546875" style="121" customWidth="1"/>
    <col min="1285" max="1285" width="26.140625" style="121" customWidth="1"/>
    <col min="1286" max="1286" width="26.85546875" style="121" customWidth="1"/>
    <col min="1287" max="1287" width="34.5703125" style="121" customWidth="1"/>
    <col min="1288" max="1288" width="23.28515625" style="121" customWidth="1"/>
    <col min="1289" max="1289" width="25.140625" style="121" customWidth="1"/>
    <col min="1290" max="1290" width="24.85546875" style="121" customWidth="1"/>
    <col min="1291" max="1291" width="22" style="121" customWidth="1"/>
    <col min="1292" max="1292" width="25.7109375" style="121" customWidth="1"/>
    <col min="1293" max="1293" width="26.140625" style="121" customWidth="1"/>
    <col min="1294" max="1294" width="27.5703125" style="121" customWidth="1"/>
    <col min="1295" max="1295" width="27.140625" style="121" customWidth="1"/>
    <col min="1296" max="1296" width="32.85546875" style="121" customWidth="1"/>
    <col min="1297" max="1297" width="22.42578125" style="121" customWidth="1"/>
    <col min="1298" max="1298" width="28.140625" style="121" customWidth="1"/>
    <col min="1299" max="1299" width="52.42578125" style="121" customWidth="1"/>
    <col min="1300" max="1300" width="32.42578125" style="121" customWidth="1"/>
    <col min="1301" max="1301" width="24.5703125" style="121" customWidth="1"/>
    <col min="1302" max="1302" width="35" style="121" customWidth="1"/>
    <col min="1303" max="1303" width="35.140625" style="121" customWidth="1"/>
    <col min="1304" max="1304" width="41.140625" style="121" customWidth="1"/>
    <col min="1305" max="1305" width="16.42578125" style="121" customWidth="1"/>
    <col min="1306" max="1306" width="21.42578125" style="121" customWidth="1"/>
    <col min="1307" max="1307" width="31.42578125" style="121" customWidth="1"/>
    <col min="1308" max="1308" width="18.140625" style="121" customWidth="1"/>
    <col min="1309" max="1536" width="9.140625" style="121"/>
    <col min="1537" max="1537" width="9.28515625" style="121" customWidth="1"/>
    <col min="1538" max="1538" width="12.85546875" style="121" customWidth="1"/>
    <col min="1539" max="1539" width="167.42578125" style="121" customWidth="1"/>
    <col min="1540" max="1540" width="27.85546875" style="121" customWidth="1"/>
    <col min="1541" max="1541" width="26.140625" style="121" customWidth="1"/>
    <col min="1542" max="1542" width="26.85546875" style="121" customWidth="1"/>
    <col min="1543" max="1543" width="34.5703125" style="121" customWidth="1"/>
    <col min="1544" max="1544" width="23.28515625" style="121" customWidth="1"/>
    <col min="1545" max="1545" width="25.140625" style="121" customWidth="1"/>
    <col min="1546" max="1546" width="24.85546875" style="121" customWidth="1"/>
    <col min="1547" max="1547" width="22" style="121" customWidth="1"/>
    <col min="1548" max="1548" width="25.7109375" style="121" customWidth="1"/>
    <col min="1549" max="1549" width="26.140625" style="121" customWidth="1"/>
    <col min="1550" max="1550" width="27.5703125" style="121" customWidth="1"/>
    <col min="1551" max="1551" width="27.140625" style="121" customWidth="1"/>
    <col min="1552" max="1552" width="32.85546875" style="121" customWidth="1"/>
    <col min="1553" max="1553" width="22.42578125" style="121" customWidth="1"/>
    <col min="1554" max="1554" width="28.140625" style="121" customWidth="1"/>
    <col min="1555" max="1555" width="52.42578125" style="121" customWidth="1"/>
    <col min="1556" max="1556" width="32.42578125" style="121" customWidth="1"/>
    <col min="1557" max="1557" width="24.5703125" style="121" customWidth="1"/>
    <col min="1558" max="1558" width="35" style="121" customWidth="1"/>
    <col min="1559" max="1559" width="35.140625" style="121" customWidth="1"/>
    <col min="1560" max="1560" width="41.140625" style="121" customWidth="1"/>
    <col min="1561" max="1561" width="16.42578125" style="121" customWidth="1"/>
    <col min="1562" max="1562" width="21.42578125" style="121" customWidth="1"/>
    <col min="1563" max="1563" width="31.42578125" style="121" customWidth="1"/>
    <col min="1564" max="1564" width="18.140625" style="121" customWidth="1"/>
    <col min="1565" max="1792" width="9.140625" style="121"/>
    <col min="1793" max="1793" width="9.28515625" style="121" customWidth="1"/>
    <col min="1794" max="1794" width="12.85546875" style="121" customWidth="1"/>
    <col min="1795" max="1795" width="167.42578125" style="121" customWidth="1"/>
    <col min="1796" max="1796" width="27.85546875" style="121" customWidth="1"/>
    <col min="1797" max="1797" width="26.140625" style="121" customWidth="1"/>
    <col min="1798" max="1798" width="26.85546875" style="121" customWidth="1"/>
    <col min="1799" max="1799" width="34.5703125" style="121" customWidth="1"/>
    <col min="1800" max="1800" width="23.28515625" style="121" customWidth="1"/>
    <col min="1801" max="1801" width="25.140625" style="121" customWidth="1"/>
    <col min="1802" max="1802" width="24.85546875" style="121" customWidth="1"/>
    <col min="1803" max="1803" width="22" style="121" customWidth="1"/>
    <col min="1804" max="1804" width="25.7109375" style="121" customWidth="1"/>
    <col min="1805" max="1805" width="26.140625" style="121" customWidth="1"/>
    <col min="1806" max="1806" width="27.5703125" style="121" customWidth="1"/>
    <col min="1807" max="1807" width="27.140625" style="121" customWidth="1"/>
    <col min="1808" max="1808" width="32.85546875" style="121" customWidth="1"/>
    <col min="1809" max="1809" width="22.42578125" style="121" customWidth="1"/>
    <col min="1810" max="1810" width="28.140625" style="121" customWidth="1"/>
    <col min="1811" max="1811" width="52.42578125" style="121" customWidth="1"/>
    <col min="1812" max="1812" width="32.42578125" style="121" customWidth="1"/>
    <col min="1813" max="1813" width="24.5703125" style="121" customWidth="1"/>
    <col min="1814" max="1814" width="35" style="121" customWidth="1"/>
    <col min="1815" max="1815" width="35.140625" style="121" customWidth="1"/>
    <col min="1816" max="1816" width="41.140625" style="121" customWidth="1"/>
    <col min="1817" max="1817" width="16.42578125" style="121" customWidth="1"/>
    <col min="1818" max="1818" width="21.42578125" style="121" customWidth="1"/>
    <col min="1819" max="1819" width="31.42578125" style="121" customWidth="1"/>
    <col min="1820" max="1820" width="18.140625" style="121" customWidth="1"/>
    <col min="1821" max="2048" width="9.140625" style="121"/>
    <col min="2049" max="2049" width="9.28515625" style="121" customWidth="1"/>
    <col min="2050" max="2050" width="12.85546875" style="121" customWidth="1"/>
    <col min="2051" max="2051" width="167.42578125" style="121" customWidth="1"/>
    <col min="2052" max="2052" width="27.85546875" style="121" customWidth="1"/>
    <col min="2053" max="2053" width="26.140625" style="121" customWidth="1"/>
    <col min="2054" max="2054" width="26.85546875" style="121" customWidth="1"/>
    <col min="2055" max="2055" width="34.5703125" style="121" customWidth="1"/>
    <col min="2056" max="2056" width="23.28515625" style="121" customWidth="1"/>
    <col min="2057" max="2057" width="25.140625" style="121" customWidth="1"/>
    <col min="2058" max="2058" width="24.85546875" style="121" customWidth="1"/>
    <col min="2059" max="2059" width="22" style="121" customWidth="1"/>
    <col min="2060" max="2060" width="25.7109375" style="121" customWidth="1"/>
    <col min="2061" max="2061" width="26.140625" style="121" customWidth="1"/>
    <col min="2062" max="2062" width="27.5703125" style="121" customWidth="1"/>
    <col min="2063" max="2063" width="27.140625" style="121" customWidth="1"/>
    <col min="2064" max="2064" width="32.85546875" style="121" customWidth="1"/>
    <col min="2065" max="2065" width="22.42578125" style="121" customWidth="1"/>
    <col min="2066" max="2066" width="28.140625" style="121" customWidth="1"/>
    <col min="2067" max="2067" width="52.42578125" style="121" customWidth="1"/>
    <col min="2068" max="2068" width="32.42578125" style="121" customWidth="1"/>
    <col min="2069" max="2069" width="24.5703125" style="121" customWidth="1"/>
    <col min="2070" max="2070" width="35" style="121" customWidth="1"/>
    <col min="2071" max="2071" width="35.140625" style="121" customWidth="1"/>
    <col min="2072" max="2072" width="41.140625" style="121" customWidth="1"/>
    <col min="2073" max="2073" width="16.42578125" style="121" customWidth="1"/>
    <col min="2074" max="2074" width="21.42578125" style="121" customWidth="1"/>
    <col min="2075" max="2075" width="31.42578125" style="121" customWidth="1"/>
    <col min="2076" max="2076" width="18.140625" style="121" customWidth="1"/>
    <col min="2077" max="2304" width="9.140625" style="121"/>
    <col min="2305" max="2305" width="9.28515625" style="121" customWidth="1"/>
    <col min="2306" max="2306" width="12.85546875" style="121" customWidth="1"/>
    <col min="2307" max="2307" width="167.42578125" style="121" customWidth="1"/>
    <col min="2308" max="2308" width="27.85546875" style="121" customWidth="1"/>
    <col min="2309" max="2309" width="26.140625" style="121" customWidth="1"/>
    <col min="2310" max="2310" width="26.85546875" style="121" customWidth="1"/>
    <col min="2311" max="2311" width="34.5703125" style="121" customWidth="1"/>
    <col min="2312" max="2312" width="23.28515625" style="121" customWidth="1"/>
    <col min="2313" max="2313" width="25.140625" style="121" customWidth="1"/>
    <col min="2314" max="2314" width="24.85546875" style="121" customWidth="1"/>
    <col min="2315" max="2315" width="22" style="121" customWidth="1"/>
    <col min="2316" max="2316" width="25.7109375" style="121" customWidth="1"/>
    <col min="2317" max="2317" width="26.140625" style="121" customWidth="1"/>
    <col min="2318" max="2318" width="27.5703125" style="121" customWidth="1"/>
    <col min="2319" max="2319" width="27.140625" style="121" customWidth="1"/>
    <col min="2320" max="2320" width="32.85546875" style="121" customWidth="1"/>
    <col min="2321" max="2321" width="22.42578125" style="121" customWidth="1"/>
    <col min="2322" max="2322" width="28.140625" style="121" customWidth="1"/>
    <col min="2323" max="2323" width="52.42578125" style="121" customWidth="1"/>
    <col min="2324" max="2324" width="32.42578125" style="121" customWidth="1"/>
    <col min="2325" max="2325" width="24.5703125" style="121" customWidth="1"/>
    <col min="2326" max="2326" width="35" style="121" customWidth="1"/>
    <col min="2327" max="2327" width="35.140625" style="121" customWidth="1"/>
    <col min="2328" max="2328" width="41.140625" style="121" customWidth="1"/>
    <col min="2329" max="2329" width="16.42578125" style="121" customWidth="1"/>
    <col min="2330" max="2330" width="21.42578125" style="121" customWidth="1"/>
    <col min="2331" max="2331" width="31.42578125" style="121" customWidth="1"/>
    <col min="2332" max="2332" width="18.140625" style="121" customWidth="1"/>
    <col min="2333" max="2560" width="9.140625" style="121"/>
    <col min="2561" max="2561" width="9.28515625" style="121" customWidth="1"/>
    <col min="2562" max="2562" width="12.85546875" style="121" customWidth="1"/>
    <col min="2563" max="2563" width="167.42578125" style="121" customWidth="1"/>
    <col min="2564" max="2564" width="27.85546875" style="121" customWidth="1"/>
    <col min="2565" max="2565" width="26.140625" style="121" customWidth="1"/>
    <col min="2566" max="2566" width="26.85546875" style="121" customWidth="1"/>
    <col min="2567" max="2567" width="34.5703125" style="121" customWidth="1"/>
    <col min="2568" max="2568" width="23.28515625" style="121" customWidth="1"/>
    <col min="2569" max="2569" width="25.140625" style="121" customWidth="1"/>
    <col min="2570" max="2570" width="24.85546875" style="121" customWidth="1"/>
    <col min="2571" max="2571" width="22" style="121" customWidth="1"/>
    <col min="2572" max="2572" width="25.7109375" style="121" customWidth="1"/>
    <col min="2573" max="2573" width="26.140625" style="121" customWidth="1"/>
    <col min="2574" max="2574" width="27.5703125" style="121" customWidth="1"/>
    <col min="2575" max="2575" width="27.140625" style="121" customWidth="1"/>
    <col min="2576" max="2576" width="32.85546875" style="121" customWidth="1"/>
    <col min="2577" max="2577" width="22.42578125" style="121" customWidth="1"/>
    <col min="2578" max="2578" width="28.140625" style="121" customWidth="1"/>
    <col min="2579" max="2579" width="52.42578125" style="121" customWidth="1"/>
    <col min="2580" max="2580" width="32.42578125" style="121" customWidth="1"/>
    <col min="2581" max="2581" width="24.5703125" style="121" customWidth="1"/>
    <col min="2582" max="2582" width="35" style="121" customWidth="1"/>
    <col min="2583" max="2583" width="35.140625" style="121" customWidth="1"/>
    <col min="2584" max="2584" width="41.140625" style="121" customWidth="1"/>
    <col min="2585" max="2585" width="16.42578125" style="121" customWidth="1"/>
    <col min="2586" max="2586" width="21.42578125" style="121" customWidth="1"/>
    <col min="2587" max="2587" width="31.42578125" style="121" customWidth="1"/>
    <col min="2588" max="2588" width="18.140625" style="121" customWidth="1"/>
    <col min="2589" max="2816" width="9.140625" style="121"/>
    <col min="2817" max="2817" width="9.28515625" style="121" customWidth="1"/>
    <col min="2818" max="2818" width="12.85546875" style="121" customWidth="1"/>
    <col min="2819" max="2819" width="167.42578125" style="121" customWidth="1"/>
    <col min="2820" max="2820" width="27.85546875" style="121" customWidth="1"/>
    <col min="2821" max="2821" width="26.140625" style="121" customWidth="1"/>
    <col min="2822" max="2822" width="26.85546875" style="121" customWidth="1"/>
    <col min="2823" max="2823" width="34.5703125" style="121" customWidth="1"/>
    <col min="2824" max="2824" width="23.28515625" style="121" customWidth="1"/>
    <col min="2825" max="2825" width="25.140625" style="121" customWidth="1"/>
    <col min="2826" max="2826" width="24.85546875" style="121" customWidth="1"/>
    <col min="2827" max="2827" width="22" style="121" customWidth="1"/>
    <col min="2828" max="2828" width="25.7109375" style="121" customWidth="1"/>
    <col min="2829" max="2829" width="26.140625" style="121" customWidth="1"/>
    <col min="2830" max="2830" width="27.5703125" style="121" customWidth="1"/>
    <col min="2831" max="2831" width="27.140625" style="121" customWidth="1"/>
    <col min="2832" max="2832" width="32.85546875" style="121" customWidth="1"/>
    <col min="2833" max="2833" width="22.42578125" style="121" customWidth="1"/>
    <col min="2834" max="2834" width="28.140625" style="121" customWidth="1"/>
    <col min="2835" max="2835" width="52.42578125" style="121" customWidth="1"/>
    <col min="2836" max="2836" width="32.42578125" style="121" customWidth="1"/>
    <col min="2837" max="2837" width="24.5703125" style="121" customWidth="1"/>
    <col min="2838" max="2838" width="35" style="121" customWidth="1"/>
    <col min="2839" max="2839" width="35.140625" style="121" customWidth="1"/>
    <col min="2840" max="2840" width="41.140625" style="121" customWidth="1"/>
    <col min="2841" max="2841" width="16.42578125" style="121" customWidth="1"/>
    <col min="2842" max="2842" width="21.42578125" style="121" customWidth="1"/>
    <col min="2843" max="2843" width="31.42578125" style="121" customWidth="1"/>
    <col min="2844" max="2844" width="18.140625" style="121" customWidth="1"/>
    <col min="2845" max="3072" width="9.140625" style="121"/>
    <col min="3073" max="3073" width="9.28515625" style="121" customWidth="1"/>
    <col min="3074" max="3074" width="12.85546875" style="121" customWidth="1"/>
    <col min="3075" max="3075" width="167.42578125" style="121" customWidth="1"/>
    <col min="3076" max="3076" width="27.85546875" style="121" customWidth="1"/>
    <col min="3077" max="3077" width="26.140625" style="121" customWidth="1"/>
    <col min="3078" max="3078" width="26.85546875" style="121" customWidth="1"/>
    <col min="3079" max="3079" width="34.5703125" style="121" customWidth="1"/>
    <col min="3080" max="3080" width="23.28515625" style="121" customWidth="1"/>
    <col min="3081" max="3081" width="25.140625" style="121" customWidth="1"/>
    <col min="3082" max="3082" width="24.85546875" style="121" customWidth="1"/>
    <col min="3083" max="3083" width="22" style="121" customWidth="1"/>
    <col min="3084" max="3084" width="25.7109375" style="121" customWidth="1"/>
    <col min="3085" max="3085" width="26.140625" style="121" customWidth="1"/>
    <col min="3086" max="3086" width="27.5703125" style="121" customWidth="1"/>
    <col min="3087" max="3087" width="27.140625" style="121" customWidth="1"/>
    <col min="3088" max="3088" width="32.85546875" style="121" customWidth="1"/>
    <col min="3089" max="3089" width="22.42578125" style="121" customWidth="1"/>
    <col min="3090" max="3090" width="28.140625" style="121" customWidth="1"/>
    <col min="3091" max="3091" width="52.42578125" style="121" customWidth="1"/>
    <col min="3092" max="3092" width="32.42578125" style="121" customWidth="1"/>
    <col min="3093" max="3093" width="24.5703125" style="121" customWidth="1"/>
    <col min="3094" max="3094" width="35" style="121" customWidth="1"/>
    <col min="3095" max="3095" width="35.140625" style="121" customWidth="1"/>
    <col min="3096" max="3096" width="41.140625" style="121" customWidth="1"/>
    <col min="3097" max="3097" width="16.42578125" style="121" customWidth="1"/>
    <col min="3098" max="3098" width="21.42578125" style="121" customWidth="1"/>
    <col min="3099" max="3099" width="31.42578125" style="121" customWidth="1"/>
    <col min="3100" max="3100" width="18.140625" style="121" customWidth="1"/>
    <col min="3101" max="3328" width="9.140625" style="121"/>
    <col min="3329" max="3329" width="9.28515625" style="121" customWidth="1"/>
    <col min="3330" max="3330" width="12.85546875" style="121" customWidth="1"/>
    <col min="3331" max="3331" width="167.42578125" style="121" customWidth="1"/>
    <col min="3332" max="3332" width="27.85546875" style="121" customWidth="1"/>
    <col min="3333" max="3333" width="26.140625" style="121" customWidth="1"/>
    <col min="3334" max="3334" width="26.85546875" style="121" customWidth="1"/>
    <col min="3335" max="3335" width="34.5703125" style="121" customWidth="1"/>
    <col min="3336" max="3336" width="23.28515625" style="121" customWidth="1"/>
    <col min="3337" max="3337" width="25.140625" style="121" customWidth="1"/>
    <col min="3338" max="3338" width="24.85546875" style="121" customWidth="1"/>
    <col min="3339" max="3339" width="22" style="121" customWidth="1"/>
    <col min="3340" max="3340" width="25.7109375" style="121" customWidth="1"/>
    <col min="3341" max="3341" width="26.140625" style="121" customWidth="1"/>
    <col min="3342" max="3342" width="27.5703125" style="121" customWidth="1"/>
    <col min="3343" max="3343" width="27.140625" style="121" customWidth="1"/>
    <col min="3344" max="3344" width="32.85546875" style="121" customWidth="1"/>
    <col min="3345" max="3345" width="22.42578125" style="121" customWidth="1"/>
    <col min="3346" max="3346" width="28.140625" style="121" customWidth="1"/>
    <col min="3347" max="3347" width="52.42578125" style="121" customWidth="1"/>
    <col min="3348" max="3348" width="32.42578125" style="121" customWidth="1"/>
    <col min="3349" max="3349" width="24.5703125" style="121" customWidth="1"/>
    <col min="3350" max="3350" width="35" style="121" customWidth="1"/>
    <col min="3351" max="3351" width="35.140625" style="121" customWidth="1"/>
    <col min="3352" max="3352" width="41.140625" style="121" customWidth="1"/>
    <col min="3353" max="3353" width="16.42578125" style="121" customWidth="1"/>
    <col min="3354" max="3354" width="21.42578125" style="121" customWidth="1"/>
    <col min="3355" max="3355" width="31.42578125" style="121" customWidth="1"/>
    <col min="3356" max="3356" width="18.140625" style="121" customWidth="1"/>
    <col min="3357" max="3584" width="9.140625" style="121"/>
    <col min="3585" max="3585" width="9.28515625" style="121" customWidth="1"/>
    <col min="3586" max="3586" width="12.85546875" style="121" customWidth="1"/>
    <col min="3587" max="3587" width="167.42578125" style="121" customWidth="1"/>
    <col min="3588" max="3588" width="27.85546875" style="121" customWidth="1"/>
    <col min="3589" max="3589" width="26.140625" style="121" customWidth="1"/>
    <col min="3590" max="3590" width="26.85546875" style="121" customWidth="1"/>
    <col min="3591" max="3591" width="34.5703125" style="121" customWidth="1"/>
    <col min="3592" max="3592" width="23.28515625" style="121" customWidth="1"/>
    <col min="3593" max="3593" width="25.140625" style="121" customWidth="1"/>
    <col min="3594" max="3594" width="24.85546875" style="121" customWidth="1"/>
    <col min="3595" max="3595" width="22" style="121" customWidth="1"/>
    <col min="3596" max="3596" width="25.7109375" style="121" customWidth="1"/>
    <col min="3597" max="3597" width="26.140625" style="121" customWidth="1"/>
    <col min="3598" max="3598" width="27.5703125" style="121" customWidth="1"/>
    <col min="3599" max="3599" width="27.140625" style="121" customWidth="1"/>
    <col min="3600" max="3600" width="32.85546875" style="121" customWidth="1"/>
    <col min="3601" max="3601" width="22.42578125" style="121" customWidth="1"/>
    <col min="3602" max="3602" width="28.140625" style="121" customWidth="1"/>
    <col min="3603" max="3603" width="52.42578125" style="121" customWidth="1"/>
    <col min="3604" max="3604" width="32.42578125" style="121" customWidth="1"/>
    <col min="3605" max="3605" width="24.5703125" style="121" customWidth="1"/>
    <col min="3606" max="3606" width="35" style="121" customWidth="1"/>
    <col min="3607" max="3607" width="35.140625" style="121" customWidth="1"/>
    <col min="3608" max="3608" width="41.140625" style="121" customWidth="1"/>
    <col min="3609" max="3609" width="16.42578125" style="121" customWidth="1"/>
    <col min="3610" max="3610" width="21.42578125" style="121" customWidth="1"/>
    <col min="3611" max="3611" width="31.42578125" style="121" customWidth="1"/>
    <col min="3612" max="3612" width="18.140625" style="121" customWidth="1"/>
    <col min="3613" max="3840" width="9.140625" style="121"/>
    <col min="3841" max="3841" width="9.28515625" style="121" customWidth="1"/>
    <col min="3842" max="3842" width="12.85546875" style="121" customWidth="1"/>
    <col min="3843" max="3843" width="167.42578125" style="121" customWidth="1"/>
    <col min="3844" max="3844" width="27.85546875" style="121" customWidth="1"/>
    <col min="3845" max="3845" width="26.140625" style="121" customWidth="1"/>
    <col min="3846" max="3846" width="26.85546875" style="121" customWidth="1"/>
    <col min="3847" max="3847" width="34.5703125" style="121" customWidth="1"/>
    <col min="3848" max="3848" width="23.28515625" style="121" customWidth="1"/>
    <col min="3849" max="3849" width="25.140625" style="121" customWidth="1"/>
    <col min="3850" max="3850" width="24.85546875" style="121" customWidth="1"/>
    <col min="3851" max="3851" width="22" style="121" customWidth="1"/>
    <col min="3852" max="3852" width="25.7109375" style="121" customWidth="1"/>
    <col min="3853" max="3853" width="26.140625" style="121" customWidth="1"/>
    <col min="3854" max="3854" width="27.5703125" style="121" customWidth="1"/>
    <col min="3855" max="3855" width="27.140625" style="121" customWidth="1"/>
    <col min="3856" max="3856" width="32.85546875" style="121" customWidth="1"/>
    <col min="3857" max="3857" width="22.42578125" style="121" customWidth="1"/>
    <col min="3858" max="3858" width="28.140625" style="121" customWidth="1"/>
    <col min="3859" max="3859" width="52.42578125" style="121" customWidth="1"/>
    <col min="3860" max="3860" width="32.42578125" style="121" customWidth="1"/>
    <col min="3861" max="3861" width="24.5703125" style="121" customWidth="1"/>
    <col min="3862" max="3862" width="35" style="121" customWidth="1"/>
    <col min="3863" max="3863" width="35.140625" style="121" customWidth="1"/>
    <col min="3864" max="3864" width="41.140625" style="121" customWidth="1"/>
    <col min="3865" max="3865" width="16.42578125" style="121" customWidth="1"/>
    <col min="3866" max="3866" width="21.42578125" style="121" customWidth="1"/>
    <col min="3867" max="3867" width="31.42578125" style="121" customWidth="1"/>
    <col min="3868" max="3868" width="18.140625" style="121" customWidth="1"/>
    <col min="3869" max="4096" width="9.140625" style="121"/>
    <col min="4097" max="4097" width="9.28515625" style="121" customWidth="1"/>
    <col min="4098" max="4098" width="12.85546875" style="121" customWidth="1"/>
    <col min="4099" max="4099" width="167.42578125" style="121" customWidth="1"/>
    <col min="4100" max="4100" width="27.85546875" style="121" customWidth="1"/>
    <col min="4101" max="4101" width="26.140625" style="121" customWidth="1"/>
    <col min="4102" max="4102" width="26.85546875" style="121" customWidth="1"/>
    <col min="4103" max="4103" width="34.5703125" style="121" customWidth="1"/>
    <col min="4104" max="4104" width="23.28515625" style="121" customWidth="1"/>
    <col min="4105" max="4105" width="25.140625" style="121" customWidth="1"/>
    <col min="4106" max="4106" width="24.85546875" style="121" customWidth="1"/>
    <col min="4107" max="4107" width="22" style="121" customWidth="1"/>
    <col min="4108" max="4108" width="25.7109375" style="121" customWidth="1"/>
    <col min="4109" max="4109" width="26.140625" style="121" customWidth="1"/>
    <col min="4110" max="4110" width="27.5703125" style="121" customWidth="1"/>
    <col min="4111" max="4111" width="27.140625" style="121" customWidth="1"/>
    <col min="4112" max="4112" width="32.85546875" style="121" customWidth="1"/>
    <col min="4113" max="4113" width="22.42578125" style="121" customWidth="1"/>
    <col min="4114" max="4114" width="28.140625" style="121" customWidth="1"/>
    <col min="4115" max="4115" width="52.42578125" style="121" customWidth="1"/>
    <col min="4116" max="4116" width="32.42578125" style="121" customWidth="1"/>
    <col min="4117" max="4117" width="24.5703125" style="121" customWidth="1"/>
    <col min="4118" max="4118" width="35" style="121" customWidth="1"/>
    <col min="4119" max="4119" width="35.140625" style="121" customWidth="1"/>
    <col min="4120" max="4120" width="41.140625" style="121" customWidth="1"/>
    <col min="4121" max="4121" width="16.42578125" style="121" customWidth="1"/>
    <col min="4122" max="4122" width="21.42578125" style="121" customWidth="1"/>
    <col min="4123" max="4123" width="31.42578125" style="121" customWidth="1"/>
    <col min="4124" max="4124" width="18.140625" style="121" customWidth="1"/>
    <col min="4125" max="4352" width="9.140625" style="121"/>
    <col min="4353" max="4353" width="9.28515625" style="121" customWidth="1"/>
    <col min="4354" max="4354" width="12.85546875" style="121" customWidth="1"/>
    <col min="4355" max="4355" width="167.42578125" style="121" customWidth="1"/>
    <col min="4356" max="4356" width="27.85546875" style="121" customWidth="1"/>
    <col min="4357" max="4357" width="26.140625" style="121" customWidth="1"/>
    <col min="4358" max="4358" width="26.85546875" style="121" customWidth="1"/>
    <col min="4359" max="4359" width="34.5703125" style="121" customWidth="1"/>
    <col min="4360" max="4360" width="23.28515625" style="121" customWidth="1"/>
    <col min="4361" max="4361" width="25.140625" style="121" customWidth="1"/>
    <col min="4362" max="4362" width="24.85546875" style="121" customWidth="1"/>
    <col min="4363" max="4363" width="22" style="121" customWidth="1"/>
    <col min="4364" max="4364" width="25.7109375" style="121" customWidth="1"/>
    <col min="4365" max="4365" width="26.140625" style="121" customWidth="1"/>
    <col min="4366" max="4366" width="27.5703125" style="121" customWidth="1"/>
    <col min="4367" max="4367" width="27.140625" style="121" customWidth="1"/>
    <col min="4368" max="4368" width="32.85546875" style="121" customWidth="1"/>
    <col min="4369" max="4369" width="22.42578125" style="121" customWidth="1"/>
    <col min="4370" max="4370" width="28.140625" style="121" customWidth="1"/>
    <col min="4371" max="4371" width="52.42578125" style="121" customWidth="1"/>
    <col min="4372" max="4372" width="32.42578125" style="121" customWidth="1"/>
    <col min="4373" max="4373" width="24.5703125" style="121" customWidth="1"/>
    <col min="4374" max="4374" width="35" style="121" customWidth="1"/>
    <col min="4375" max="4375" width="35.140625" style="121" customWidth="1"/>
    <col min="4376" max="4376" width="41.140625" style="121" customWidth="1"/>
    <col min="4377" max="4377" width="16.42578125" style="121" customWidth="1"/>
    <col min="4378" max="4378" width="21.42578125" style="121" customWidth="1"/>
    <col min="4379" max="4379" width="31.42578125" style="121" customWidth="1"/>
    <col min="4380" max="4380" width="18.140625" style="121" customWidth="1"/>
    <col min="4381" max="4608" width="9.140625" style="121"/>
    <col min="4609" max="4609" width="9.28515625" style="121" customWidth="1"/>
    <col min="4610" max="4610" width="12.85546875" style="121" customWidth="1"/>
    <col min="4611" max="4611" width="167.42578125" style="121" customWidth="1"/>
    <col min="4612" max="4612" width="27.85546875" style="121" customWidth="1"/>
    <col min="4613" max="4613" width="26.140625" style="121" customWidth="1"/>
    <col min="4614" max="4614" width="26.85546875" style="121" customWidth="1"/>
    <col min="4615" max="4615" width="34.5703125" style="121" customWidth="1"/>
    <col min="4616" max="4616" width="23.28515625" style="121" customWidth="1"/>
    <col min="4617" max="4617" width="25.140625" style="121" customWidth="1"/>
    <col min="4618" max="4618" width="24.85546875" style="121" customWidth="1"/>
    <col min="4619" max="4619" width="22" style="121" customWidth="1"/>
    <col min="4620" max="4620" width="25.7109375" style="121" customWidth="1"/>
    <col min="4621" max="4621" width="26.140625" style="121" customWidth="1"/>
    <col min="4622" max="4622" width="27.5703125" style="121" customWidth="1"/>
    <col min="4623" max="4623" width="27.140625" style="121" customWidth="1"/>
    <col min="4624" max="4624" width="32.85546875" style="121" customWidth="1"/>
    <col min="4625" max="4625" width="22.42578125" style="121" customWidth="1"/>
    <col min="4626" max="4626" width="28.140625" style="121" customWidth="1"/>
    <col min="4627" max="4627" width="52.42578125" style="121" customWidth="1"/>
    <col min="4628" max="4628" width="32.42578125" style="121" customWidth="1"/>
    <col min="4629" max="4629" width="24.5703125" style="121" customWidth="1"/>
    <col min="4630" max="4630" width="35" style="121" customWidth="1"/>
    <col min="4631" max="4631" width="35.140625" style="121" customWidth="1"/>
    <col min="4632" max="4632" width="41.140625" style="121" customWidth="1"/>
    <col min="4633" max="4633" width="16.42578125" style="121" customWidth="1"/>
    <col min="4634" max="4634" width="21.42578125" style="121" customWidth="1"/>
    <col min="4635" max="4635" width="31.42578125" style="121" customWidth="1"/>
    <col min="4636" max="4636" width="18.140625" style="121" customWidth="1"/>
    <col min="4637" max="4864" width="9.140625" style="121"/>
    <col min="4865" max="4865" width="9.28515625" style="121" customWidth="1"/>
    <col min="4866" max="4866" width="12.85546875" style="121" customWidth="1"/>
    <col min="4867" max="4867" width="167.42578125" style="121" customWidth="1"/>
    <col min="4868" max="4868" width="27.85546875" style="121" customWidth="1"/>
    <col min="4869" max="4869" width="26.140625" style="121" customWidth="1"/>
    <col min="4870" max="4870" width="26.85546875" style="121" customWidth="1"/>
    <col min="4871" max="4871" width="34.5703125" style="121" customWidth="1"/>
    <col min="4872" max="4872" width="23.28515625" style="121" customWidth="1"/>
    <col min="4873" max="4873" width="25.140625" style="121" customWidth="1"/>
    <col min="4874" max="4874" width="24.85546875" style="121" customWidth="1"/>
    <col min="4875" max="4875" width="22" style="121" customWidth="1"/>
    <col min="4876" max="4876" width="25.7109375" style="121" customWidth="1"/>
    <col min="4877" max="4877" width="26.140625" style="121" customWidth="1"/>
    <col min="4878" max="4878" width="27.5703125" style="121" customWidth="1"/>
    <col min="4879" max="4879" width="27.140625" style="121" customWidth="1"/>
    <col min="4880" max="4880" width="32.85546875" style="121" customWidth="1"/>
    <col min="4881" max="4881" width="22.42578125" style="121" customWidth="1"/>
    <col min="4882" max="4882" width="28.140625" style="121" customWidth="1"/>
    <col min="4883" max="4883" width="52.42578125" style="121" customWidth="1"/>
    <col min="4884" max="4884" width="32.42578125" style="121" customWidth="1"/>
    <col min="4885" max="4885" width="24.5703125" style="121" customWidth="1"/>
    <col min="4886" max="4886" width="35" style="121" customWidth="1"/>
    <col min="4887" max="4887" width="35.140625" style="121" customWidth="1"/>
    <col min="4888" max="4888" width="41.140625" style="121" customWidth="1"/>
    <col min="4889" max="4889" width="16.42578125" style="121" customWidth="1"/>
    <col min="4890" max="4890" width="21.42578125" style="121" customWidth="1"/>
    <col min="4891" max="4891" width="31.42578125" style="121" customWidth="1"/>
    <col min="4892" max="4892" width="18.140625" style="121" customWidth="1"/>
    <col min="4893" max="5120" width="9.140625" style="121"/>
    <col min="5121" max="5121" width="9.28515625" style="121" customWidth="1"/>
    <col min="5122" max="5122" width="12.85546875" style="121" customWidth="1"/>
    <col min="5123" max="5123" width="167.42578125" style="121" customWidth="1"/>
    <col min="5124" max="5124" width="27.85546875" style="121" customWidth="1"/>
    <col min="5125" max="5125" width="26.140625" style="121" customWidth="1"/>
    <col min="5126" max="5126" width="26.85546875" style="121" customWidth="1"/>
    <col min="5127" max="5127" width="34.5703125" style="121" customWidth="1"/>
    <col min="5128" max="5128" width="23.28515625" style="121" customWidth="1"/>
    <col min="5129" max="5129" width="25.140625" style="121" customWidth="1"/>
    <col min="5130" max="5130" width="24.85546875" style="121" customWidth="1"/>
    <col min="5131" max="5131" width="22" style="121" customWidth="1"/>
    <col min="5132" max="5132" width="25.7109375" style="121" customWidth="1"/>
    <col min="5133" max="5133" width="26.140625" style="121" customWidth="1"/>
    <col min="5134" max="5134" width="27.5703125" style="121" customWidth="1"/>
    <col min="5135" max="5135" width="27.140625" style="121" customWidth="1"/>
    <col min="5136" max="5136" width="32.85546875" style="121" customWidth="1"/>
    <col min="5137" max="5137" width="22.42578125" style="121" customWidth="1"/>
    <col min="5138" max="5138" width="28.140625" style="121" customWidth="1"/>
    <col min="5139" max="5139" width="52.42578125" style="121" customWidth="1"/>
    <col min="5140" max="5140" width="32.42578125" style="121" customWidth="1"/>
    <col min="5141" max="5141" width="24.5703125" style="121" customWidth="1"/>
    <col min="5142" max="5142" width="35" style="121" customWidth="1"/>
    <col min="5143" max="5143" width="35.140625" style="121" customWidth="1"/>
    <col min="5144" max="5144" width="41.140625" style="121" customWidth="1"/>
    <col min="5145" max="5145" width="16.42578125" style="121" customWidth="1"/>
    <col min="5146" max="5146" width="21.42578125" style="121" customWidth="1"/>
    <col min="5147" max="5147" width="31.42578125" style="121" customWidth="1"/>
    <col min="5148" max="5148" width="18.140625" style="121" customWidth="1"/>
    <col min="5149" max="5376" width="9.140625" style="121"/>
    <col min="5377" max="5377" width="9.28515625" style="121" customWidth="1"/>
    <col min="5378" max="5378" width="12.85546875" style="121" customWidth="1"/>
    <col min="5379" max="5379" width="167.42578125" style="121" customWidth="1"/>
    <col min="5380" max="5380" width="27.85546875" style="121" customWidth="1"/>
    <col min="5381" max="5381" width="26.140625" style="121" customWidth="1"/>
    <col min="5382" max="5382" width="26.85546875" style="121" customWidth="1"/>
    <col min="5383" max="5383" width="34.5703125" style="121" customWidth="1"/>
    <col min="5384" max="5384" width="23.28515625" style="121" customWidth="1"/>
    <col min="5385" max="5385" width="25.140625" style="121" customWidth="1"/>
    <col min="5386" max="5386" width="24.85546875" style="121" customWidth="1"/>
    <col min="5387" max="5387" width="22" style="121" customWidth="1"/>
    <col min="5388" max="5388" width="25.7109375" style="121" customWidth="1"/>
    <col min="5389" max="5389" width="26.140625" style="121" customWidth="1"/>
    <col min="5390" max="5390" width="27.5703125" style="121" customWidth="1"/>
    <col min="5391" max="5391" width="27.140625" style="121" customWidth="1"/>
    <col min="5392" max="5392" width="32.85546875" style="121" customWidth="1"/>
    <col min="5393" max="5393" width="22.42578125" style="121" customWidth="1"/>
    <col min="5394" max="5394" width="28.140625" style="121" customWidth="1"/>
    <col min="5395" max="5395" width="52.42578125" style="121" customWidth="1"/>
    <col min="5396" max="5396" width="32.42578125" style="121" customWidth="1"/>
    <col min="5397" max="5397" width="24.5703125" style="121" customWidth="1"/>
    <col min="5398" max="5398" width="35" style="121" customWidth="1"/>
    <col min="5399" max="5399" width="35.140625" style="121" customWidth="1"/>
    <col min="5400" max="5400" width="41.140625" style="121" customWidth="1"/>
    <col min="5401" max="5401" width="16.42578125" style="121" customWidth="1"/>
    <col min="5402" max="5402" width="21.42578125" style="121" customWidth="1"/>
    <col min="5403" max="5403" width="31.42578125" style="121" customWidth="1"/>
    <col min="5404" max="5404" width="18.140625" style="121" customWidth="1"/>
    <col min="5405" max="5632" width="9.140625" style="121"/>
    <col min="5633" max="5633" width="9.28515625" style="121" customWidth="1"/>
    <col min="5634" max="5634" width="12.85546875" style="121" customWidth="1"/>
    <col min="5635" max="5635" width="167.42578125" style="121" customWidth="1"/>
    <col min="5636" max="5636" width="27.85546875" style="121" customWidth="1"/>
    <col min="5637" max="5637" width="26.140625" style="121" customWidth="1"/>
    <col min="5638" max="5638" width="26.85546875" style="121" customWidth="1"/>
    <col min="5639" max="5639" width="34.5703125" style="121" customWidth="1"/>
    <col min="5640" max="5640" width="23.28515625" style="121" customWidth="1"/>
    <col min="5641" max="5641" width="25.140625" style="121" customWidth="1"/>
    <col min="5642" max="5642" width="24.85546875" style="121" customWidth="1"/>
    <col min="5643" max="5643" width="22" style="121" customWidth="1"/>
    <col min="5644" max="5644" width="25.7109375" style="121" customWidth="1"/>
    <col min="5645" max="5645" width="26.140625" style="121" customWidth="1"/>
    <col min="5646" max="5646" width="27.5703125" style="121" customWidth="1"/>
    <col min="5647" max="5647" width="27.140625" style="121" customWidth="1"/>
    <col min="5648" max="5648" width="32.85546875" style="121" customWidth="1"/>
    <col min="5649" max="5649" width="22.42578125" style="121" customWidth="1"/>
    <col min="5650" max="5650" width="28.140625" style="121" customWidth="1"/>
    <col min="5651" max="5651" width="52.42578125" style="121" customWidth="1"/>
    <col min="5652" max="5652" width="32.42578125" style="121" customWidth="1"/>
    <col min="5653" max="5653" width="24.5703125" style="121" customWidth="1"/>
    <col min="5654" max="5654" width="35" style="121" customWidth="1"/>
    <col min="5655" max="5655" width="35.140625" style="121" customWidth="1"/>
    <col min="5656" max="5656" width="41.140625" style="121" customWidth="1"/>
    <col min="5657" max="5657" width="16.42578125" style="121" customWidth="1"/>
    <col min="5658" max="5658" width="21.42578125" style="121" customWidth="1"/>
    <col min="5659" max="5659" width="31.42578125" style="121" customWidth="1"/>
    <col min="5660" max="5660" width="18.140625" style="121" customWidth="1"/>
    <col min="5661" max="5888" width="9.140625" style="121"/>
    <col min="5889" max="5889" width="9.28515625" style="121" customWidth="1"/>
    <col min="5890" max="5890" width="12.85546875" style="121" customWidth="1"/>
    <col min="5891" max="5891" width="167.42578125" style="121" customWidth="1"/>
    <col min="5892" max="5892" width="27.85546875" style="121" customWidth="1"/>
    <col min="5893" max="5893" width="26.140625" style="121" customWidth="1"/>
    <col min="5894" max="5894" width="26.85546875" style="121" customWidth="1"/>
    <col min="5895" max="5895" width="34.5703125" style="121" customWidth="1"/>
    <col min="5896" max="5896" width="23.28515625" style="121" customWidth="1"/>
    <col min="5897" max="5897" width="25.140625" style="121" customWidth="1"/>
    <col min="5898" max="5898" width="24.85546875" style="121" customWidth="1"/>
    <col min="5899" max="5899" width="22" style="121" customWidth="1"/>
    <col min="5900" max="5900" width="25.7109375" style="121" customWidth="1"/>
    <col min="5901" max="5901" width="26.140625" style="121" customWidth="1"/>
    <col min="5902" max="5902" width="27.5703125" style="121" customWidth="1"/>
    <col min="5903" max="5903" width="27.140625" style="121" customWidth="1"/>
    <col min="5904" max="5904" width="32.85546875" style="121" customWidth="1"/>
    <col min="5905" max="5905" width="22.42578125" style="121" customWidth="1"/>
    <col min="5906" max="5906" width="28.140625" style="121" customWidth="1"/>
    <col min="5907" max="5907" width="52.42578125" style="121" customWidth="1"/>
    <col min="5908" max="5908" width="32.42578125" style="121" customWidth="1"/>
    <col min="5909" max="5909" width="24.5703125" style="121" customWidth="1"/>
    <col min="5910" max="5910" width="35" style="121" customWidth="1"/>
    <col min="5911" max="5911" width="35.140625" style="121" customWidth="1"/>
    <col min="5912" max="5912" width="41.140625" style="121" customWidth="1"/>
    <col min="5913" max="5913" width="16.42578125" style="121" customWidth="1"/>
    <col min="5914" max="5914" width="21.42578125" style="121" customWidth="1"/>
    <col min="5915" max="5915" width="31.42578125" style="121" customWidth="1"/>
    <col min="5916" max="5916" width="18.140625" style="121" customWidth="1"/>
    <col min="5917" max="6144" width="9.140625" style="121"/>
    <col min="6145" max="6145" width="9.28515625" style="121" customWidth="1"/>
    <col min="6146" max="6146" width="12.85546875" style="121" customWidth="1"/>
    <col min="6147" max="6147" width="167.42578125" style="121" customWidth="1"/>
    <col min="6148" max="6148" width="27.85546875" style="121" customWidth="1"/>
    <col min="6149" max="6149" width="26.140625" style="121" customWidth="1"/>
    <col min="6150" max="6150" width="26.85546875" style="121" customWidth="1"/>
    <col min="6151" max="6151" width="34.5703125" style="121" customWidth="1"/>
    <col min="6152" max="6152" width="23.28515625" style="121" customWidth="1"/>
    <col min="6153" max="6153" width="25.140625" style="121" customWidth="1"/>
    <col min="6154" max="6154" width="24.85546875" style="121" customWidth="1"/>
    <col min="6155" max="6155" width="22" style="121" customWidth="1"/>
    <col min="6156" max="6156" width="25.7109375" style="121" customWidth="1"/>
    <col min="6157" max="6157" width="26.140625" style="121" customWidth="1"/>
    <col min="6158" max="6158" width="27.5703125" style="121" customWidth="1"/>
    <col min="6159" max="6159" width="27.140625" style="121" customWidth="1"/>
    <col min="6160" max="6160" width="32.85546875" style="121" customWidth="1"/>
    <col min="6161" max="6161" width="22.42578125" style="121" customWidth="1"/>
    <col min="6162" max="6162" width="28.140625" style="121" customWidth="1"/>
    <col min="6163" max="6163" width="52.42578125" style="121" customWidth="1"/>
    <col min="6164" max="6164" width="32.42578125" style="121" customWidth="1"/>
    <col min="6165" max="6165" width="24.5703125" style="121" customWidth="1"/>
    <col min="6166" max="6166" width="35" style="121" customWidth="1"/>
    <col min="6167" max="6167" width="35.140625" style="121" customWidth="1"/>
    <col min="6168" max="6168" width="41.140625" style="121" customWidth="1"/>
    <col min="6169" max="6169" width="16.42578125" style="121" customWidth="1"/>
    <col min="6170" max="6170" width="21.42578125" style="121" customWidth="1"/>
    <col min="6171" max="6171" width="31.42578125" style="121" customWidth="1"/>
    <col min="6172" max="6172" width="18.140625" style="121" customWidth="1"/>
    <col min="6173" max="6400" width="9.140625" style="121"/>
    <col min="6401" max="6401" width="9.28515625" style="121" customWidth="1"/>
    <col min="6402" max="6402" width="12.85546875" style="121" customWidth="1"/>
    <col min="6403" max="6403" width="167.42578125" style="121" customWidth="1"/>
    <col min="6404" max="6404" width="27.85546875" style="121" customWidth="1"/>
    <col min="6405" max="6405" width="26.140625" style="121" customWidth="1"/>
    <col min="6406" max="6406" width="26.85546875" style="121" customWidth="1"/>
    <col min="6407" max="6407" width="34.5703125" style="121" customWidth="1"/>
    <col min="6408" max="6408" width="23.28515625" style="121" customWidth="1"/>
    <col min="6409" max="6409" width="25.140625" style="121" customWidth="1"/>
    <col min="6410" max="6410" width="24.85546875" style="121" customWidth="1"/>
    <col min="6411" max="6411" width="22" style="121" customWidth="1"/>
    <col min="6412" max="6412" width="25.7109375" style="121" customWidth="1"/>
    <col min="6413" max="6413" width="26.140625" style="121" customWidth="1"/>
    <col min="6414" max="6414" width="27.5703125" style="121" customWidth="1"/>
    <col min="6415" max="6415" width="27.140625" style="121" customWidth="1"/>
    <col min="6416" max="6416" width="32.85546875" style="121" customWidth="1"/>
    <col min="6417" max="6417" width="22.42578125" style="121" customWidth="1"/>
    <col min="6418" max="6418" width="28.140625" style="121" customWidth="1"/>
    <col min="6419" max="6419" width="52.42578125" style="121" customWidth="1"/>
    <col min="6420" max="6420" width="32.42578125" style="121" customWidth="1"/>
    <col min="6421" max="6421" width="24.5703125" style="121" customWidth="1"/>
    <col min="6422" max="6422" width="35" style="121" customWidth="1"/>
    <col min="6423" max="6423" width="35.140625" style="121" customWidth="1"/>
    <col min="6424" max="6424" width="41.140625" style="121" customWidth="1"/>
    <col min="6425" max="6425" width="16.42578125" style="121" customWidth="1"/>
    <col min="6426" max="6426" width="21.42578125" style="121" customWidth="1"/>
    <col min="6427" max="6427" width="31.42578125" style="121" customWidth="1"/>
    <col min="6428" max="6428" width="18.140625" style="121" customWidth="1"/>
    <col min="6429" max="6656" width="9.140625" style="121"/>
    <col min="6657" max="6657" width="9.28515625" style="121" customWidth="1"/>
    <col min="6658" max="6658" width="12.85546875" style="121" customWidth="1"/>
    <col min="6659" max="6659" width="167.42578125" style="121" customWidth="1"/>
    <col min="6660" max="6660" width="27.85546875" style="121" customWidth="1"/>
    <col min="6661" max="6661" width="26.140625" style="121" customWidth="1"/>
    <col min="6662" max="6662" width="26.85546875" style="121" customWidth="1"/>
    <col min="6663" max="6663" width="34.5703125" style="121" customWidth="1"/>
    <col min="6664" max="6664" width="23.28515625" style="121" customWidth="1"/>
    <col min="6665" max="6665" width="25.140625" style="121" customWidth="1"/>
    <col min="6666" max="6666" width="24.85546875" style="121" customWidth="1"/>
    <col min="6667" max="6667" width="22" style="121" customWidth="1"/>
    <col min="6668" max="6668" width="25.7109375" style="121" customWidth="1"/>
    <col min="6669" max="6669" width="26.140625" style="121" customWidth="1"/>
    <col min="6670" max="6670" width="27.5703125" style="121" customWidth="1"/>
    <col min="6671" max="6671" width="27.140625" style="121" customWidth="1"/>
    <col min="6672" max="6672" width="32.85546875" style="121" customWidth="1"/>
    <col min="6673" max="6673" width="22.42578125" style="121" customWidth="1"/>
    <col min="6674" max="6674" width="28.140625" style="121" customWidth="1"/>
    <col min="6675" max="6675" width="52.42578125" style="121" customWidth="1"/>
    <col min="6676" max="6676" width="32.42578125" style="121" customWidth="1"/>
    <col min="6677" max="6677" width="24.5703125" style="121" customWidth="1"/>
    <col min="6678" max="6678" width="35" style="121" customWidth="1"/>
    <col min="6679" max="6679" width="35.140625" style="121" customWidth="1"/>
    <col min="6680" max="6680" width="41.140625" style="121" customWidth="1"/>
    <col min="6681" max="6681" width="16.42578125" style="121" customWidth="1"/>
    <col min="6682" max="6682" width="21.42578125" style="121" customWidth="1"/>
    <col min="6683" max="6683" width="31.42578125" style="121" customWidth="1"/>
    <col min="6684" max="6684" width="18.140625" style="121" customWidth="1"/>
    <col min="6685" max="6912" width="9.140625" style="121"/>
    <col min="6913" max="6913" width="9.28515625" style="121" customWidth="1"/>
    <col min="6914" max="6914" width="12.85546875" style="121" customWidth="1"/>
    <col min="6915" max="6915" width="167.42578125" style="121" customWidth="1"/>
    <col min="6916" max="6916" width="27.85546875" style="121" customWidth="1"/>
    <col min="6917" max="6917" width="26.140625" style="121" customWidth="1"/>
    <col min="6918" max="6918" width="26.85546875" style="121" customWidth="1"/>
    <col min="6919" max="6919" width="34.5703125" style="121" customWidth="1"/>
    <col min="6920" max="6920" width="23.28515625" style="121" customWidth="1"/>
    <col min="6921" max="6921" width="25.140625" style="121" customWidth="1"/>
    <col min="6922" max="6922" width="24.85546875" style="121" customWidth="1"/>
    <col min="6923" max="6923" width="22" style="121" customWidth="1"/>
    <col min="6924" max="6924" width="25.7109375" style="121" customWidth="1"/>
    <col min="6925" max="6925" width="26.140625" style="121" customWidth="1"/>
    <col min="6926" max="6926" width="27.5703125" style="121" customWidth="1"/>
    <col min="6927" max="6927" width="27.140625" style="121" customWidth="1"/>
    <col min="6928" max="6928" width="32.85546875" style="121" customWidth="1"/>
    <col min="6929" max="6929" width="22.42578125" style="121" customWidth="1"/>
    <col min="6930" max="6930" width="28.140625" style="121" customWidth="1"/>
    <col min="6931" max="6931" width="52.42578125" style="121" customWidth="1"/>
    <col min="6932" max="6932" width="32.42578125" style="121" customWidth="1"/>
    <col min="6933" max="6933" width="24.5703125" style="121" customWidth="1"/>
    <col min="6934" max="6934" width="35" style="121" customWidth="1"/>
    <col min="6935" max="6935" width="35.140625" style="121" customWidth="1"/>
    <col min="6936" max="6936" width="41.140625" style="121" customWidth="1"/>
    <col min="6937" max="6937" width="16.42578125" style="121" customWidth="1"/>
    <col min="6938" max="6938" width="21.42578125" style="121" customWidth="1"/>
    <col min="6939" max="6939" width="31.42578125" style="121" customWidth="1"/>
    <col min="6940" max="6940" width="18.140625" style="121" customWidth="1"/>
    <col min="6941" max="7168" width="9.140625" style="121"/>
    <col min="7169" max="7169" width="9.28515625" style="121" customWidth="1"/>
    <col min="7170" max="7170" width="12.85546875" style="121" customWidth="1"/>
    <col min="7171" max="7171" width="167.42578125" style="121" customWidth="1"/>
    <col min="7172" max="7172" width="27.85546875" style="121" customWidth="1"/>
    <col min="7173" max="7173" width="26.140625" style="121" customWidth="1"/>
    <col min="7174" max="7174" width="26.85546875" style="121" customWidth="1"/>
    <col min="7175" max="7175" width="34.5703125" style="121" customWidth="1"/>
    <col min="7176" max="7176" width="23.28515625" style="121" customWidth="1"/>
    <col min="7177" max="7177" width="25.140625" style="121" customWidth="1"/>
    <col min="7178" max="7178" width="24.85546875" style="121" customWidth="1"/>
    <col min="7179" max="7179" width="22" style="121" customWidth="1"/>
    <col min="7180" max="7180" width="25.7109375" style="121" customWidth="1"/>
    <col min="7181" max="7181" width="26.140625" style="121" customWidth="1"/>
    <col min="7182" max="7182" width="27.5703125" style="121" customWidth="1"/>
    <col min="7183" max="7183" width="27.140625" style="121" customWidth="1"/>
    <col min="7184" max="7184" width="32.85546875" style="121" customWidth="1"/>
    <col min="7185" max="7185" width="22.42578125" style="121" customWidth="1"/>
    <col min="7186" max="7186" width="28.140625" style="121" customWidth="1"/>
    <col min="7187" max="7187" width="52.42578125" style="121" customWidth="1"/>
    <col min="7188" max="7188" width="32.42578125" style="121" customWidth="1"/>
    <col min="7189" max="7189" width="24.5703125" style="121" customWidth="1"/>
    <col min="7190" max="7190" width="35" style="121" customWidth="1"/>
    <col min="7191" max="7191" width="35.140625" style="121" customWidth="1"/>
    <col min="7192" max="7192" width="41.140625" style="121" customWidth="1"/>
    <col min="7193" max="7193" width="16.42578125" style="121" customWidth="1"/>
    <col min="7194" max="7194" width="21.42578125" style="121" customWidth="1"/>
    <col min="7195" max="7195" width="31.42578125" style="121" customWidth="1"/>
    <col min="7196" max="7196" width="18.140625" style="121" customWidth="1"/>
    <col min="7197" max="7424" width="9.140625" style="121"/>
    <col min="7425" max="7425" width="9.28515625" style="121" customWidth="1"/>
    <col min="7426" max="7426" width="12.85546875" style="121" customWidth="1"/>
    <col min="7427" max="7427" width="167.42578125" style="121" customWidth="1"/>
    <col min="7428" max="7428" width="27.85546875" style="121" customWidth="1"/>
    <col min="7429" max="7429" width="26.140625" style="121" customWidth="1"/>
    <col min="7430" max="7430" width="26.85546875" style="121" customWidth="1"/>
    <col min="7431" max="7431" width="34.5703125" style="121" customWidth="1"/>
    <col min="7432" max="7432" width="23.28515625" style="121" customWidth="1"/>
    <col min="7433" max="7433" width="25.140625" style="121" customWidth="1"/>
    <col min="7434" max="7434" width="24.85546875" style="121" customWidth="1"/>
    <col min="7435" max="7435" width="22" style="121" customWidth="1"/>
    <col min="7436" max="7436" width="25.7109375" style="121" customWidth="1"/>
    <col min="7437" max="7437" width="26.140625" style="121" customWidth="1"/>
    <col min="7438" max="7438" width="27.5703125" style="121" customWidth="1"/>
    <col min="7439" max="7439" width="27.140625" style="121" customWidth="1"/>
    <col min="7440" max="7440" width="32.85546875" style="121" customWidth="1"/>
    <col min="7441" max="7441" width="22.42578125" style="121" customWidth="1"/>
    <col min="7442" max="7442" width="28.140625" style="121" customWidth="1"/>
    <col min="7443" max="7443" width="52.42578125" style="121" customWidth="1"/>
    <col min="7444" max="7444" width="32.42578125" style="121" customWidth="1"/>
    <col min="7445" max="7445" width="24.5703125" style="121" customWidth="1"/>
    <col min="7446" max="7446" width="35" style="121" customWidth="1"/>
    <col min="7447" max="7447" width="35.140625" style="121" customWidth="1"/>
    <col min="7448" max="7448" width="41.140625" style="121" customWidth="1"/>
    <col min="7449" max="7449" width="16.42578125" style="121" customWidth="1"/>
    <col min="7450" max="7450" width="21.42578125" style="121" customWidth="1"/>
    <col min="7451" max="7451" width="31.42578125" style="121" customWidth="1"/>
    <col min="7452" max="7452" width="18.140625" style="121" customWidth="1"/>
    <col min="7453" max="7680" width="9.140625" style="121"/>
    <col min="7681" max="7681" width="9.28515625" style="121" customWidth="1"/>
    <col min="7682" max="7682" width="12.85546875" style="121" customWidth="1"/>
    <col min="7683" max="7683" width="167.42578125" style="121" customWidth="1"/>
    <col min="7684" max="7684" width="27.85546875" style="121" customWidth="1"/>
    <col min="7685" max="7685" width="26.140625" style="121" customWidth="1"/>
    <col min="7686" max="7686" width="26.85546875" style="121" customWidth="1"/>
    <col min="7687" max="7687" width="34.5703125" style="121" customWidth="1"/>
    <col min="7688" max="7688" width="23.28515625" style="121" customWidth="1"/>
    <col min="7689" max="7689" width="25.140625" style="121" customWidth="1"/>
    <col min="7690" max="7690" width="24.85546875" style="121" customWidth="1"/>
    <col min="7691" max="7691" width="22" style="121" customWidth="1"/>
    <col min="7692" max="7692" width="25.7109375" style="121" customWidth="1"/>
    <col min="7693" max="7693" width="26.140625" style="121" customWidth="1"/>
    <col min="7694" max="7694" width="27.5703125" style="121" customWidth="1"/>
    <col min="7695" max="7695" width="27.140625" style="121" customWidth="1"/>
    <col min="7696" max="7696" width="32.85546875" style="121" customWidth="1"/>
    <col min="7697" max="7697" width="22.42578125" style="121" customWidth="1"/>
    <col min="7698" max="7698" width="28.140625" style="121" customWidth="1"/>
    <col min="7699" max="7699" width="52.42578125" style="121" customWidth="1"/>
    <col min="7700" max="7700" width="32.42578125" style="121" customWidth="1"/>
    <col min="7701" max="7701" width="24.5703125" style="121" customWidth="1"/>
    <col min="7702" max="7702" width="35" style="121" customWidth="1"/>
    <col min="7703" max="7703" width="35.140625" style="121" customWidth="1"/>
    <col min="7704" max="7704" width="41.140625" style="121" customWidth="1"/>
    <col min="7705" max="7705" width="16.42578125" style="121" customWidth="1"/>
    <col min="7706" max="7706" width="21.42578125" style="121" customWidth="1"/>
    <col min="7707" max="7707" width="31.42578125" style="121" customWidth="1"/>
    <col min="7708" max="7708" width="18.140625" style="121" customWidth="1"/>
    <col min="7709" max="7936" width="9.140625" style="121"/>
    <col min="7937" max="7937" width="9.28515625" style="121" customWidth="1"/>
    <col min="7938" max="7938" width="12.85546875" style="121" customWidth="1"/>
    <col min="7939" max="7939" width="167.42578125" style="121" customWidth="1"/>
    <col min="7940" max="7940" width="27.85546875" style="121" customWidth="1"/>
    <col min="7941" max="7941" width="26.140625" style="121" customWidth="1"/>
    <col min="7942" max="7942" width="26.85546875" style="121" customWidth="1"/>
    <col min="7943" max="7943" width="34.5703125" style="121" customWidth="1"/>
    <col min="7944" max="7944" width="23.28515625" style="121" customWidth="1"/>
    <col min="7945" max="7945" width="25.140625" style="121" customWidth="1"/>
    <col min="7946" max="7946" width="24.85546875" style="121" customWidth="1"/>
    <col min="7947" max="7947" width="22" style="121" customWidth="1"/>
    <col min="7948" max="7948" width="25.7109375" style="121" customWidth="1"/>
    <col min="7949" max="7949" width="26.140625" style="121" customWidth="1"/>
    <col min="7950" max="7950" width="27.5703125" style="121" customWidth="1"/>
    <col min="7951" max="7951" width="27.140625" style="121" customWidth="1"/>
    <col min="7952" max="7952" width="32.85546875" style="121" customWidth="1"/>
    <col min="7953" max="7953" width="22.42578125" style="121" customWidth="1"/>
    <col min="7954" max="7954" width="28.140625" style="121" customWidth="1"/>
    <col min="7955" max="7955" width="52.42578125" style="121" customWidth="1"/>
    <col min="7956" max="7956" width="32.42578125" style="121" customWidth="1"/>
    <col min="7957" max="7957" width="24.5703125" style="121" customWidth="1"/>
    <col min="7958" max="7958" width="35" style="121" customWidth="1"/>
    <col min="7959" max="7959" width="35.140625" style="121" customWidth="1"/>
    <col min="7960" max="7960" width="41.140625" style="121" customWidth="1"/>
    <col min="7961" max="7961" width="16.42578125" style="121" customWidth="1"/>
    <col min="7962" max="7962" width="21.42578125" style="121" customWidth="1"/>
    <col min="7963" max="7963" width="31.42578125" style="121" customWidth="1"/>
    <col min="7964" max="7964" width="18.140625" style="121" customWidth="1"/>
    <col min="7965" max="8192" width="9.140625" style="121"/>
    <col min="8193" max="8193" width="9.28515625" style="121" customWidth="1"/>
    <col min="8194" max="8194" width="12.85546875" style="121" customWidth="1"/>
    <col min="8195" max="8195" width="167.42578125" style="121" customWidth="1"/>
    <col min="8196" max="8196" width="27.85546875" style="121" customWidth="1"/>
    <col min="8197" max="8197" width="26.140625" style="121" customWidth="1"/>
    <col min="8198" max="8198" width="26.85546875" style="121" customWidth="1"/>
    <col min="8199" max="8199" width="34.5703125" style="121" customWidth="1"/>
    <col min="8200" max="8200" width="23.28515625" style="121" customWidth="1"/>
    <col min="8201" max="8201" width="25.140625" style="121" customWidth="1"/>
    <col min="8202" max="8202" width="24.85546875" style="121" customWidth="1"/>
    <col min="8203" max="8203" width="22" style="121" customWidth="1"/>
    <col min="8204" max="8204" width="25.7109375" style="121" customWidth="1"/>
    <col min="8205" max="8205" width="26.140625" style="121" customWidth="1"/>
    <col min="8206" max="8206" width="27.5703125" style="121" customWidth="1"/>
    <col min="8207" max="8207" width="27.140625" style="121" customWidth="1"/>
    <col min="8208" max="8208" width="32.85546875" style="121" customWidth="1"/>
    <col min="8209" max="8209" width="22.42578125" style="121" customWidth="1"/>
    <col min="8210" max="8210" width="28.140625" style="121" customWidth="1"/>
    <col min="8211" max="8211" width="52.42578125" style="121" customWidth="1"/>
    <col min="8212" max="8212" width="32.42578125" style="121" customWidth="1"/>
    <col min="8213" max="8213" width="24.5703125" style="121" customWidth="1"/>
    <col min="8214" max="8214" width="35" style="121" customWidth="1"/>
    <col min="8215" max="8215" width="35.140625" style="121" customWidth="1"/>
    <col min="8216" max="8216" width="41.140625" style="121" customWidth="1"/>
    <col min="8217" max="8217" width="16.42578125" style="121" customWidth="1"/>
    <col min="8218" max="8218" width="21.42578125" style="121" customWidth="1"/>
    <col min="8219" max="8219" width="31.42578125" style="121" customWidth="1"/>
    <col min="8220" max="8220" width="18.140625" style="121" customWidth="1"/>
    <col min="8221" max="8448" width="9.140625" style="121"/>
    <col min="8449" max="8449" width="9.28515625" style="121" customWidth="1"/>
    <col min="8450" max="8450" width="12.85546875" style="121" customWidth="1"/>
    <col min="8451" max="8451" width="167.42578125" style="121" customWidth="1"/>
    <col min="8452" max="8452" width="27.85546875" style="121" customWidth="1"/>
    <col min="8453" max="8453" width="26.140625" style="121" customWidth="1"/>
    <col min="8454" max="8454" width="26.85546875" style="121" customWidth="1"/>
    <col min="8455" max="8455" width="34.5703125" style="121" customWidth="1"/>
    <col min="8456" max="8456" width="23.28515625" style="121" customWidth="1"/>
    <col min="8457" max="8457" width="25.140625" style="121" customWidth="1"/>
    <col min="8458" max="8458" width="24.85546875" style="121" customWidth="1"/>
    <col min="8459" max="8459" width="22" style="121" customWidth="1"/>
    <col min="8460" max="8460" width="25.7109375" style="121" customWidth="1"/>
    <col min="8461" max="8461" width="26.140625" style="121" customWidth="1"/>
    <col min="8462" max="8462" width="27.5703125" style="121" customWidth="1"/>
    <col min="8463" max="8463" width="27.140625" style="121" customWidth="1"/>
    <col min="8464" max="8464" width="32.85546875" style="121" customWidth="1"/>
    <col min="8465" max="8465" width="22.42578125" style="121" customWidth="1"/>
    <col min="8466" max="8466" width="28.140625" style="121" customWidth="1"/>
    <col min="8467" max="8467" width="52.42578125" style="121" customWidth="1"/>
    <col min="8468" max="8468" width="32.42578125" style="121" customWidth="1"/>
    <col min="8469" max="8469" width="24.5703125" style="121" customWidth="1"/>
    <col min="8470" max="8470" width="35" style="121" customWidth="1"/>
    <col min="8471" max="8471" width="35.140625" style="121" customWidth="1"/>
    <col min="8472" max="8472" width="41.140625" style="121" customWidth="1"/>
    <col min="8473" max="8473" width="16.42578125" style="121" customWidth="1"/>
    <col min="8474" max="8474" width="21.42578125" style="121" customWidth="1"/>
    <col min="8475" max="8475" width="31.42578125" style="121" customWidth="1"/>
    <col min="8476" max="8476" width="18.140625" style="121" customWidth="1"/>
    <col min="8477" max="8704" width="9.140625" style="121"/>
    <col min="8705" max="8705" width="9.28515625" style="121" customWidth="1"/>
    <col min="8706" max="8706" width="12.85546875" style="121" customWidth="1"/>
    <col min="8707" max="8707" width="167.42578125" style="121" customWidth="1"/>
    <col min="8708" max="8708" width="27.85546875" style="121" customWidth="1"/>
    <col min="8709" max="8709" width="26.140625" style="121" customWidth="1"/>
    <col min="8710" max="8710" width="26.85546875" style="121" customWidth="1"/>
    <col min="8711" max="8711" width="34.5703125" style="121" customWidth="1"/>
    <col min="8712" max="8712" width="23.28515625" style="121" customWidth="1"/>
    <col min="8713" max="8713" width="25.140625" style="121" customWidth="1"/>
    <col min="8714" max="8714" width="24.85546875" style="121" customWidth="1"/>
    <col min="8715" max="8715" width="22" style="121" customWidth="1"/>
    <col min="8716" max="8716" width="25.7109375" style="121" customWidth="1"/>
    <col min="8717" max="8717" width="26.140625" style="121" customWidth="1"/>
    <col min="8718" max="8718" width="27.5703125" style="121" customWidth="1"/>
    <col min="8719" max="8719" width="27.140625" style="121" customWidth="1"/>
    <col min="8720" max="8720" width="32.85546875" style="121" customWidth="1"/>
    <col min="8721" max="8721" width="22.42578125" style="121" customWidth="1"/>
    <col min="8722" max="8722" width="28.140625" style="121" customWidth="1"/>
    <col min="8723" max="8723" width="52.42578125" style="121" customWidth="1"/>
    <col min="8724" max="8724" width="32.42578125" style="121" customWidth="1"/>
    <col min="8725" max="8725" width="24.5703125" style="121" customWidth="1"/>
    <col min="8726" max="8726" width="35" style="121" customWidth="1"/>
    <col min="8727" max="8727" width="35.140625" style="121" customWidth="1"/>
    <col min="8728" max="8728" width="41.140625" style="121" customWidth="1"/>
    <col min="8729" max="8729" width="16.42578125" style="121" customWidth="1"/>
    <col min="8730" max="8730" width="21.42578125" style="121" customWidth="1"/>
    <col min="8731" max="8731" width="31.42578125" style="121" customWidth="1"/>
    <col min="8732" max="8732" width="18.140625" style="121" customWidth="1"/>
    <col min="8733" max="8960" width="9.140625" style="121"/>
    <col min="8961" max="8961" width="9.28515625" style="121" customWidth="1"/>
    <col min="8962" max="8962" width="12.85546875" style="121" customWidth="1"/>
    <col min="8963" max="8963" width="167.42578125" style="121" customWidth="1"/>
    <col min="8964" max="8964" width="27.85546875" style="121" customWidth="1"/>
    <col min="8965" max="8965" width="26.140625" style="121" customWidth="1"/>
    <col min="8966" max="8966" width="26.85546875" style="121" customWidth="1"/>
    <col min="8967" max="8967" width="34.5703125" style="121" customWidth="1"/>
    <col min="8968" max="8968" width="23.28515625" style="121" customWidth="1"/>
    <col min="8969" max="8969" width="25.140625" style="121" customWidth="1"/>
    <col min="8970" max="8970" width="24.85546875" style="121" customWidth="1"/>
    <col min="8971" max="8971" width="22" style="121" customWidth="1"/>
    <col min="8972" max="8972" width="25.7109375" style="121" customWidth="1"/>
    <col min="8973" max="8973" width="26.140625" style="121" customWidth="1"/>
    <col min="8974" max="8974" width="27.5703125" style="121" customWidth="1"/>
    <col min="8975" max="8975" width="27.140625" style="121" customWidth="1"/>
    <col min="8976" max="8976" width="32.85546875" style="121" customWidth="1"/>
    <col min="8977" max="8977" width="22.42578125" style="121" customWidth="1"/>
    <col min="8978" max="8978" width="28.140625" style="121" customWidth="1"/>
    <col min="8979" max="8979" width="52.42578125" style="121" customWidth="1"/>
    <col min="8980" max="8980" width="32.42578125" style="121" customWidth="1"/>
    <col min="8981" max="8981" width="24.5703125" style="121" customWidth="1"/>
    <col min="8982" max="8982" width="35" style="121" customWidth="1"/>
    <col min="8983" max="8983" width="35.140625" style="121" customWidth="1"/>
    <col min="8984" max="8984" width="41.140625" style="121" customWidth="1"/>
    <col min="8985" max="8985" width="16.42578125" style="121" customWidth="1"/>
    <col min="8986" max="8986" width="21.42578125" style="121" customWidth="1"/>
    <col min="8987" max="8987" width="31.42578125" style="121" customWidth="1"/>
    <col min="8988" max="8988" width="18.140625" style="121" customWidth="1"/>
    <col min="8989" max="9216" width="9.140625" style="121"/>
    <col min="9217" max="9217" width="9.28515625" style="121" customWidth="1"/>
    <col min="9218" max="9218" width="12.85546875" style="121" customWidth="1"/>
    <col min="9219" max="9219" width="167.42578125" style="121" customWidth="1"/>
    <col min="9220" max="9220" width="27.85546875" style="121" customWidth="1"/>
    <col min="9221" max="9221" width="26.140625" style="121" customWidth="1"/>
    <col min="9222" max="9222" width="26.85546875" style="121" customWidth="1"/>
    <col min="9223" max="9223" width="34.5703125" style="121" customWidth="1"/>
    <col min="9224" max="9224" width="23.28515625" style="121" customWidth="1"/>
    <col min="9225" max="9225" width="25.140625" style="121" customWidth="1"/>
    <col min="9226" max="9226" width="24.85546875" style="121" customWidth="1"/>
    <col min="9227" max="9227" width="22" style="121" customWidth="1"/>
    <col min="9228" max="9228" width="25.7109375" style="121" customWidth="1"/>
    <col min="9229" max="9229" width="26.140625" style="121" customWidth="1"/>
    <col min="9230" max="9230" width="27.5703125" style="121" customWidth="1"/>
    <col min="9231" max="9231" width="27.140625" style="121" customWidth="1"/>
    <col min="9232" max="9232" width="32.85546875" style="121" customWidth="1"/>
    <col min="9233" max="9233" width="22.42578125" style="121" customWidth="1"/>
    <col min="9234" max="9234" width="28.140625" style="121" customWidth="1"/>
    <col min="9235" max="9235" width="52.42578125" style="121" customWidth="1"/>
    <col min="9236" max="9236" width="32.42578125" style="121" customWidth="1"/>
    <col min="9237" max="9237" width="24.5703125" style="121" customWidth="1"/>
    <col min="9238" max="9238" width="35" style="121" customWidth="1"/>
    <col min="9239" max="9239" width="35.140625" style="121" customWidth="1"/>
    <col min="9240" max="9240" width="41.140625" style="121" customWidth="1"/>
    <col min="9241" max="9241" width="16.42578125" style="121" customWidth="1"/>
    <col min="9242" max="9242" width="21.42578125" style="121" customWidth="1"/>
    <col min="9243" max="9243" width="31.42578125" style="121" customWidth="1"/>
    <col min="9244" max="9244" width="18.140625" style="121" customWidth="1"/>
    <col min="9245" max="9472" width="9.140625" style="121"/>
    <col min="9473" max="9473" width="9.28515625" style="121" customWidth="1"/>
    <col min="9474" max="9474" width="12.85546875" style="121" customWidth="1"/>
    <col min="9475" max="9475" width="167.42578125" style="121" customWidth="1"/>
    <col min="9476" max="9476" width="27.85546875" style="121" customWidth="1"/>
    <col min="9477" max="9477" width="26.140625" style="121" customWidth="1"/>
    <col min="9478" max="9478" width="26.85546875" style="121" customWidth="1"/>
    <col min="9479" max="9479" width="34.5703125" style="121" customWidth="1"/>
    <col min="9480" max="9480" width="23.28515625" style="121" customWidth="1"/>
    <col min="9481" max="9481" width="25.140625" style="121" customWidth="1"/>
    <col min="9482" max="9482" width="24.85546875" style="121" customWidth="1"/>
    <col min="9483" max="9483" width="22" style="121" customWidth="1"/>
    <col min="9484" max="9484" width="25.7109375" style="121" customWidth="1"/>
    <col min="9485" max="9485" width="26.140625" style="121" customWidth="1"/>
    <col min="9486" max="9486" width="27.5703125" style="121" customWidth="1"/>
    <col min="9487" max="9487" width="27.140625" style="121" customWidth="1"/>
    <col min="9488" max="9488" width="32.85546875" style="121" customWidth="1"/>
    <col min="9489" max="9489" width="22.42578125" style="121" customWidth="1"/>
    <col min="9490" max="9490" width="28.140625" style="121" customWidth="1"/>
    <col min="9491" max="9491" width="52.42578125" style="121" customWidth="1"/>
    <col min="9492" max="9492" width="32.42578125" style="121" customWidth="1"/>
    <col min="9493" max="9493" width="24.5703125" style="121" customWidth="1"/>
    <col min="9494" max="9494" width="35" style="121" customWidth="1"/>
    <col min="9495" max="9495" width="35.140625" style="121" customWidth="1"/>
    <col min="9496" max="9496" width="41.140625" style="121" customWidth="1"/>
    <col min="9497" max="9497" width="16.42578125" style="121" customWidth="1"/>
    <col min="9498" max="9498" width="21.42578125" style="121" customWidth="1"/>
    <col min="9499" max="9499" width="31.42578125" style="121" customWidth="1"/>
    <col min="9500" max="9500" width="18.140625" style="121" customWidth="1"/>
    <col min="9501" max="9728" width="9.140625" style="121"/>
    <col min="9729" max="9729" width="9.28515625" style="121" customWidth="1"/>
    <col min="9730" max="9730" width="12.85546875" style="121" customWidth="1"/>
    <col min="9731" max="9731" width="167.42578125" style="121" customWidth="1"/>
    <col min="9732" max="9732" width="27.85546875" style="121" customWidth="1"/>
    <col min="9733" max="9733" width="26.140625" style="121" customWidth="1"/>
    <col min="9734" max="9734" width="26.85546875" style="121" customWidth="1"/>
    <col min="9735" max="9735" width="34.5703125" style="121" customWidth="1"/>
    <col min="9736" max="9736" width="23.28515625" style="121" customWidth="1"/>
    <col min="9737" max="9737" width="25.140625" style="121" customWidth="1"/>
    <col min="9738" max="9738" width="24.85546875" style="121" customWidth="1"/>
    <col min="9739" max="9739" width="22" style="121" customWidth="1"/>
    <col min="9740" max="9740" width="25.7109375" style="121" customWidth="1"/>
    <col min="9741" max="9741" width="26.140625" style="121" customWidth="1"/>
    <col min="9742" max="9742" width="27.5703125" style="121" customWidth="1"/>
    <col min="9743" max="9743" width="27.140625" style="121" customWidth="1"/>
    <col min="9744" max="9744" width="32.85546875" style="121" customWidth="1"/>
    <col min="9745" max="9745" width="22.42578125" style="121" customWidth="1"/>
    <col min="9746" max="9746" width="28.140625" style="121" customWidth="1"/>
    <col min="9747" max="9747" width="52.42578125" style="121" customWidth="1"/>
    <col min="9748" max="9748" width="32.42578125" style="121" customWidth="1"/>
    <col min="9749" max="9749" width="24.5703125" style="121" customWidth="1"/>
    <col min="9750" max="9750" width="35" style="121" customWidth="1"/>
    <col min="9751" max="9751" width="35.140625" style="121" customWidth="1"/>
    <col min="9752" max="9752" width="41.140625" style="121" customWidth="1"/>
    <col min="9753" max="9753" width="16.42578125" style="121" customWidth="1"/>
    <col min="9754" max="9754" width="21.42578125" style="121" customWidth="1"/>
    <col min="9755" max="9755" width="31.42578125" style="121" customWidth="1"/>
    <col min="9756" max="9756" width="18.140625" style="121" customWidth="1"/>
    <col min="9757" max="9984" width="9.140625" style="121"/>
    <col min="9985" max="9985" width="9.28515625" style="121" customWidth="1"/>
    <col min="9986" max="9986" width="12.85546875" style="121" customWidth="1"/>
    <col min="9987" max="9987" width="167.42578125" style="121" customWidth="1"/>
    <col min="9988" max="9988" width="27.85546875" style="121" customWidth="1"/>
    <col min="9989" max="9989" width="26.140625" style="121" customWidth="1"/>
    <col min="9990" max="9990" width="26.85546875" style="121" customWidth="1"/>
    <col min="9991" max="9991" width="34.5703125" style="121" customWidth="1"/>
    <col min="9992" max="9992" width="23.28515625" style="121" customWidth="1"/>
    <col min="9993" max="9993" width="25.140625" style="121" customWidth="1"/>
    <col min="9994" max="9994" width="24.85546875" style="121" customWidth="1"/>
    <col min="9995" max="9995" width="22" style="121" customWidth="1"/>
    <col min="9996" max="9996" width="25.7109375" style="121" customWidth="1"/>
    <col min="9997" max="9997" width="26.140625" style="121" customWidth="1"/>
    <col min="9998" max="9998" width="27.5703125" style="121" customWidth="1"/>
    <col min="9999" max="9999" width="27.140625" style="121" customWidth="1"/>
    <col min="10000" max="10000" width="32.85546875" style="121" customWidth="1"/>
    <col min="10001" max="10001" width="22.42578125" style="121" customWidth="1"/>
    <col min="10002" max="10002" width="28.140625" style="121" customWidth="1"/>
    <col min="10003" max="10003" width="52.42578125" style="121" customWidth="1"/>
    <col min="10004" max="10004" width="32.42578125" style="121" customWidth="1"/>
    <col min="10005" max="10005" width="24.5703125" style="121" customWidth="1"/>
    <col min="10006" max="10006" width="35" style="121" customWidth="1"/>
    <col min="10007" max="10007" width="35.140625" style="121" customWidth="1"/>
    <col min="10008" max="10008" width="41.140625" style="121" customWidth="1"/>
    <col min="10009" max="10009" width="16.42578125" style="121" customWidth="1"/>
    <col min="10010" max="10010" width="21.42578125" style="121" customWidth="1"/>
    <col min="10011" max="10011" width="31.42578125" style="121" customWidth="1"/>
    <col min="10012" max="10012" width="18.140625" style="121" customWidth="1"/>
    <col min="10013" max="10240" width="9.140625" style="121"/>
    <col min="10241" max="10241" width="9.28515625" style="121" customWidth="1"/>
    <col min="10242" max="10242" width="12.85546875" style="121" customWidth="1"/>
    <col min="10243" max="10243" width="167.42578125" style="121" customWidth="1"/>
    <col min="10244" max="10244" width="27.85546875" style="121" customWidth="1"/>
    <col min="10245" max="10245" width="26.140625" style="121" customWidth="1"/>
    <col min="10246" max="10246" width="26.85546875" style="121" customWidth="1"/>
    <col min="10247" max="10247" width="34.5703125" style="121" customWidth="1"/>
    <col min="10248" max="10248" width="23.28515625" style="121" customWidth="1"/>
    <col min="10249" max="10249" width="25.140625" style="121" customWidth="1"/>
    <col min="10250" max="10250" width="24.85546875" style="121" customWidth="1"/>
    <col min="10251" max="10251" width="22" style="121" customWidth="1"/>
    <col min="10252" max="10252" width="25.7109375" style="121" customWidth="1"/>
    <col min="10253" max="10253" width="26.140625" style="121" customWidth="1"/>
    <col min="10254" max="10254" width="27.5703125" style="121" customWidth="1"/>
    <col min="10255" max="10255" width="27.140625" style="121" customWidth="1"/>
    <col min="10256" max="10256" width="32.85546875" style="121" customWidth="1"/>
    <col min="10257" max="10257" width="22.42578125" style="121" customWidth="1"/>
    <col min="10258" max="10258" width="28.140625" style="121" customWidth="1"/>
    <col min="10259" max="10259" width="52.42578125" style="121" customWidth="1"/>
    <col min="10260" max="10260" width="32.42578125" style="121" customWidth="1"/>
    <col min="10261" max="10261" width="24.5703125" style="121" customWidth="1"/>
    <col min="10262" max="10262" width="35" style="121" customWidth="1"/>
    <col min="10263" max="10263" width="35.140625" style="121" customWidth="1"/>
    <col min="10264" max="10264" width="41.140625" style="121" customWidth="1"/>
    <col min="10265" max="10265" width="16.42578125" style="121" customWidth="1"/>
    <col min="10266" max="10266" width="21.42578125" style="121" customWidth="1"/>
    <col min="10267" max="10267" width="31.42578125" style="121" customWidth="1"/>
    <col min="10268" max="10268" width="18.140625" style="121" customWidth="1"/>
    <col min="10269" max="10496" width="9.140625" style="121"/>
    <col min="10497" max="10497" width="9.28515625" style="121" customWidth="1"/>
    <col min="10498" max="10498" width="12.85546875" style="121" customWidth="1"/>
    <col min="10499" max="10499" width="167.42578125" style="121" customWidth="1"/>
    <col min="10500" max="10500" width="27.85546875" style="121" customWidth="1"/>
    <col min="10501" max="10501" width="26.140625" style="121" customWidth="1"/>
    <col min="10502" max="10502" width="26.85546875" style="121" customWidth="1"/>
    <col min="10503" max="10503" width="34.5703125" style="121" customWidth="1"/>
    <col min="10504" max="10504" width="23.28515625" style="121" customWidth="1"/>
    <col min="10505" max="10505" width="25.140625" style="121" customWidth="1"/>
    <col min="10506" max="10506" width="24.85546875" style="121" customWidth="1"/>
    <col min="10507" max="10507" width="22" style="121" customWidth="1"/>
    <col min="10508" max="10508" width="25.7109375" style="121" customWidth="1"/>
    <col min="10509" max="10509" width="26.140625" style="121" customWidth="1"/>
    <col min="10510" max="10510" width="27.5703125" style="121" customWidth="1"/>
    <col min="10511" max="10511" width="27.140625" style="121" customWidth="1"/>
    <col min="10512" max="10512" width="32.85546875" style="121" customWidth="1"/>
    <col min="10513" max="10513" width="22.42578125" style="121" customWidth="1"/>
    <col min="10514" max="10514" width="28.140625" style="121" customWidth="1"/>
    <col min="10515" max="10515" width="52.42578125" style="121" customWidth="1"/>
    <col min="10516" max="10516" width="32.42578125" style="121" customWidth="1"/>
    <col min="10517" max="10517" width="24.5703125" style="121" customWidth="1"/>
    <col min="10518" max="10518" width="35" style="121" customWidth="1"/>
    <col min="10519" max="10519" width="35.140625" style="121" customWidth="1"/>
    <col min="10520" max="10520" width="41.140625" style="121" customWidth="1"/>
    <col min="10521" max="10521" width="16.42578125" style="121" customWidth="1"/>
    <col min="10522" max="10522" width="21.42578125" style="121" customWidth="1"/>
    <col min="10523" max="10523" width="31.42578125" style="121" customWidth="1"/>
    <col min="10524" max="10524" width="18.140625" style="121" customWidth="1"/>
    <col min="10525" max="10752" width="9.140625" style="121"/>
    <col min="10753" max="10753" width="9.28515625" style="121" customWidth="1"/>
    <col min="10754" max="10754" width="12.85546875" style="121" customWidth="1"/>
    <col min="10755" max="10755" width="167.42578125" style="121" customWidth="1"/>
    <col min="10756" max="10756" width="27.85546875" style="121" customWidth="1"/>
    <col min="10757" max="10757" width="26.140625" style="121" customWidth="1"/>
    <col min="10758" max="10758" width="26.85546875" style="121" customWidth="1"/>
    <col min="10759" max="10759" width="34.5703125" style="121" customWidth="1"/>
    <col min="10760" max="10760" width="23.28515625" style="121" customWidth="1"/>
    <col min="10761" max="10761" width="25.140625" style="121" customWidth="1"/>
    <col min="10762" max="10762" width="24.85546875" style="121" customWidth="1"/>
    <col min="10763" max="10763" width="22" style="121" customWidth="1"/>
    <col min="10764" max="10764" width="25.7109375" style="121" customWidth="1"/>
    <col min="10765" max="10765" width="26.140625" style="121" customWidth="1"/>
    <col min="10766" max="10766" width="27.5703125" style="121" customWidth="1"/>
    <col min="10767" max="10767" width="27.140625" style="121" customWidth="1"/>
    <col min="10768" max="10768" width="32.85546875" style="121" customWidth="1"/>
    <col min="10769" max="10769" width="22.42578125" style="121" customWidth="1"/>
    <col min="10770" max="10770" width="28.140625" style="121" customWidth="1"/>
    <col min="10771" max="10771" width="52.42578125" style="121" customWidth="1"/>
    <col min="10772" max="10772" width="32.42578125" style="121" customWidth="1"/>
    <col min="10773" max="10773" width="24.5703125" style="121" customWidth="1"/>
    <col min="10774" max="10774" width="35" style="121" customWidth="1"/>
    <col min="10775" max="10775" width="35.140625" style="121" customWidth="1"/>
    <col min="10776" max="10776" width="41.140625" style="121" customWidth="1"/>
    <col min="10777" max="10777" width="16.42578125" style="121" customWidth="1"/>
    <col min="10778" max="10778" width="21.42578125" style="121" customWidth="1"/>
    <col min="10779" max="10779" width="31.42578125" style="121" customWidth="1"/>
    <col min="10780" max="10780" width="18.140625" style="121" customWidth="1"/>
    <col min="10781" max="11008" width="9.140625" style="121"/>
    <col min="11009" max="11009" width="9.28515625" style="121" customWidth="1"/>
    <col min="11010" max="11010" width="12.85546875" style="121" customWidth="1"/>
    <col min="11011" max="11011" width="167.42578125" style="121" customWidth="1"/>
    <col min="11012" max="11012" width="27.85546875" style="121" customWidth="1"/>
    <col min="11013" max="11013" width="26.140625" style="121" customWidth="1"/>
    <col min="11014" max="11014" width="26.85546875" style="121" customWidth="1"/>
    <col min="11015" max="11015" width="34.5703125" style="121" customWidth="1"/>
    <col min="11016" max="11016" width="23.28515625" style="121" customWidth="1"/>
    <col min="11017" max="11017" width="25.140625" style="121" customWidth="1"/>
    <col min="11018" max="11018" width="24.85546875" style="121" customWidth="1"/>
    <col min="11019" max="11019" width="22" style="121" customWidth="1"/>
    <col min="11020" max="11020" width="25.7109375" style="121" customWidth="1"/>
    <col min="11021" max="11021" width="26.140625" style="121" customWidth="1"/>
    <col min="11022" max="11022" width="27.5703125" style="121" customWidth="1"/>
    <col min="11023" max="11023" width="27.140625" style="121" customWidth="1"/>
    <col min="11024" max="11024" width="32.85546875" style="121" customWidth="1"/>
    <col min="11025" max="11025" width="22.42578125" style="121" customWidth="1"/>
    <col min="11026" max="11026" width="28.140625" style="121" customWidth="1"/>
    <col min="11027" max="11027" width="52.42578125" style="121" customWidth="1"/>
    <col min="11028" max="11028" width="32.42578125" style="121" customWidth="1"/>
    <col min="11029" max="11029" width="24.5703125" style="121" customWidth="1"/>
    <col min="11030" max="11030" width="35" style="121" customWidth="1"/>
    <col min="11031" max="11031" width="35.140625" style="121" customWidth="1"/>
    <col min="11032" max="11032" width="41.140625" style="121" customWidth="1"/>
    <col min="11033" max="11033" width="16.42578125" style="121" customWidth="1"/>
    <col min="11034" max="11034" width="21.42578125" style="121" customWidth="1"/>
    <col min="11035" max="11035" width="31.42578125" style="121" customWidth="1"/>
    <col min="11036" max="11036" width="18.140625" style="121" customWidth="1"/>
    <col min="11037" max="11264" width="9.140625" style="121"/>
    <col min="11265" max="11265" width="9.28515625" style="121" customWidth="1"/>
    <col min="11266" max="11266" width="12.85546875" style="121" customWidth="1"/>
    <col min="11267" max="11267" width="167.42578125" style="121" customWidth="1"/>
    <col min="11268" max="11268" width="27.85546875" style="121" customWidth="1"/>
    <col min="11269" max="11269" width="26.140625" style="121" customWidth="1"/>
    <col min="11270" max="11270" width="26.85546875" style="121" customWidth="1"/>
    <col min="11271" max="11271" width="34.5703125" style="121" customWidth="1"/>
    <col min="11272" max="11272" width="23.28515625" style="121" customWidth="1"/>
    <col min="11273" max="11273" width="25.140625" style="121" customWidth="1"/>
    <col min="11274" max="11274" width="24.85546875" style="121" customWidth="1"/>
    <col min="11275" max="11275" width="22" style="121" customWidth="1"/>
    <col min="11276" max="11276" width="25.7109375" style="121" customWidth="1"/>
    <col min="11277" max="11277" width="26.140625" style="121" customWidth="1"/>
    <col min="11278" max="11278" width="27.5703125" style="121" customWidth="1"/>
    <col min="11279" max="11279" width="27.140625" style="121" customWidth="1"/>
    <col min="11280" max="11280" width="32.85546875" style="121" customWidth="1"/>
    <col min="11281" max="11281" width="22.42578125" style="121" customWidth="1"/>
    <col min="11282" max="11282" width="28.140625" style="121" customWidth="1"/>
    <col min="11283" max="11283" width="52.42578125" style="121" customWidth="1"/>
    <col min="11284" max="11284" width="32.42578125" style="121" customWidth="1"/>
    <col min="11285" max="11285" width="24.5703125" style="121" customWidth="1"/>
    <col min="11286" max="11286" width="35" style="121" customWidth="1"/>
    <col min="11287" max="11287" width="35.140625" style="121" customWidth="1"/>
    <col min="11288" max="11288" width="41.140625" style="121" customWidth="1"/>
    <col min="11289" max="11289" width="16.42578125" style="121" customWidth="1"/>
    <col min="11290" max="11290" width="21.42578125" style="121" customWidth="1"/>
    <col min="11291" max="11291" width="31.42578125" style="121" customWidth="1"/>
    <col min="11292" max="11292" width="18.140625" style="121" customWidth="1"/>
    <col min="11293" max="11520" width="9.140625" style="121"/>
    <col min="11521" max="11521" width="9.28515625" style="121" customWidth="1"/>
    <col min="11522" max="11522" width="12.85546875" style="121" customWidth="1"/>
    <col min="11523" max="11523" width="167.42578125" style="121" customWidth="1"/>
    <col min="11524" max="11524" width="27.85546875" style="121" customWidth="1"/>
    <col min="11525" max="11525" width="26.140625" style="121" customWidth="1"/>
    <col min="11526" max="11526" width="26.85546875" style="121" customWidth="1"/>
    <col min="11527" max="11527" width="34.5703125" style="121" customWidth="1"/>
    <col min="11528" max="11528" width="23.28515625" style="121" customWidth="1"/>
    <col min="11529" max="11529" width="25.140625" style="121" customWidth="1"/>
    <col min="11530" max="11530" width="24.85546875" style="121" customWidth="1"/>
    <col min="11531" max="11531" width="22" style="121" customWidth="1"/>
    <col min="11532" max="11532" width="25.7109375" style="121" customWidth="1"/>
    <col min="11533" max="11533" width="26.140625" style="121" customWidth="1"/>
    <col min="11534" max="11534" width="27.5703125" style="121" customWidth="1"/>
    <col min="11535" max="11535" width="27.140625" style="121" customWidth="1"/>
    <col min="11536" max="11536" width="32.85546875" style="121" customWidth="1"/>
    <col min="11537" max="11537" width="22.42578125" style="121" customWidth="1"/>
    <col min="11538" max="11538" width="28.140625" style="121" customWidth="1"/>
    <col min="11539" max="11539" width="52.42578125" style="121" customWidth="1"/>
    <col min="11540" max="11540" width="32.42578125" style="121" customWidth="1"/>
    <col min="11541" max="11541" width="24.5703125" style="121" customWidth="1"/>
    <col min="11542" max="11542" width="35" style="121" customWidth="1"/>
    <col min="11543" max="11543" width="35.140625" style="121" customWidth="1"/>
    <col min="11544" max="11544" width="41.140625" style="121" customWidth="1"/>
    <col min="11545" max="11545" width="16.42578125" style="121" customWidth="1"/>
    <col min="11546" max="11546" width="21.42578125" style="121" customWidth="1"/>
    <col min="11547" max="11547" width="31.42578125" style="121" customWidth="1"/>
    <col min="11548" max="11548" width="18.140625" style="121" customWidth="1"/>
    <col min="11549" max="11776" width="9.140625" style="121"/>
    <col min="11777" max="11777" width="9.28515625" style="121" customWidth="1"/>
    <col min="11778" max="11778" width="12.85546875" style="121" customWidth="1"/>
    <col min="11779" max="11779" width="167.42578125" style="121" customWidth="1"/>
    <col min="11780" max="11780" width="27.85546875" style="121" customWidth="1"/>
    <col min="11781" max="11781" width="26.140625" style="121" customWidth="1"/>
    <col min="11782" max="11782" width="26.85546875" style="121" customWidth="1"/>
    <col min="11783" max="11783" width="34.5703125" style="121" customWidth="1"/>
    <col min="11784" max="11784" width="23.28515625" style="121" customWidth="1"/>
    <col min="11785" max="11785" width="25.140625" style="121" customWidth="1"/>
    <col min="11786" max="11786" width="24.85546875" style="121" customWidth="1"/>
    <col min="11787" max="11787" width="22" style="121" customWidth="1"/>
    <col min="11788" max="11788" width="25.7109375" style="121" customWidth="1"/>
    <col min="11789" max="11789" width="26.140625" style="121" customWidth="1"/>
    <col min="11790" max="11790" width="27.5703125" style="121" customWidth="1"/>
    <col min="11791" max="11791" width="27.140625" style="121" customWidth="1"/>
    <col min="11792" max="11792" width="32.85546875" style="121" customWidth="1"/>
    <col min="11793" max="11793" width="22.42578125" style="121" customWidth="1"/>
    <col min="11794" max="11794" width="28.140625" style="121" customWidth="1"/>
    <col min="11795" max="11795" width="52.42578125" style="121" customWidth="1"/>
    <col min="11796" max="11796" width="32.42578125" style="121" customWidth="1"/>
    <col min="11797" max="11797" width="24.5703125" style="121" customWidth="1"/>
    <col min="11798" max="11798" width="35" style="121" customWidth="1"/>
    <col min="11799" max="11799" width="35.140625" style="121" customWidth="1"/>
    <col min="11800" max="11800" width="41.140625" style="121" customWidth="1"/>
    <col min="11801" max="11801" width="16.42578125" style="121" customWidth="1"/>
    <col min="11802" max="11802" width="21.42578125" style="121" customWidth="1"/>
    <col min="11803" max="11803" width="31.42578125" style="121" customWidth="1"/>
    <col min="11804" max="11804" width="18.140625" style="121" customWidth="1"/>
    <col min="11805" max="12032" width="9.140625" style="121"/>
    <col min="12033" max="12033" width="9.28515625" style="121" customWidth="1"/>
    <col min="12034" max="12034" width="12.85546875" style="121" customWidth="1"/>
    <col min="12035" max="12035" width="167.42578125" style="121" customWidth="1"/>
    <col min="12036" max="12036" width="27.85546875" style="121" customWidth="1"/>
    <col min="12037" max="12037" width="26.140625" style="121" customWidth="1"/>
    <col min="12038" max="12038" width="26.85546875" style="121" customWidth="1"/>
    <col min="12039" max="12039" width="34.5703125" style="121" customWidth="1"/>
    <col min="12040" max="12040" width="23.28515625" style="121" customWidth="1"/>
    <col min="12041" max="12041" width="25.140625" style="121" customWidth="1"/>
    <col min="12042" max="12042" width="24.85546875" style="121" customWidth="1"/>
    <col min="12043" max="12043" width="22" style="121" customWidth="1"/>
    <col min="12044" max="12044" width="25.7109375" style="121" customWidth="1"/>
    <col min="12045" max="12045" width="26.140625" style="121" customWidth="1"/>
    <col min="12046" max="12046" width="27.5703125" style="121" customWidth="1"/>
    <col min="12047" max="12047" width="27.140625" style="121" customWidth="1"/>
    <col min="12048" max="12048" width="32.85546875" style="121" customWidth="1"/>
    <col min="12049" max="12049" width="22.42578125" style="121" customWidth="1"/>
    <col min="12050" max="12050" width="28.140625" style="121" customWidth="1"/>
    <col min="12051" max="12051" width="52.42578125" style="121" customWidth="1"/>
    <col min="12052" max="12052" width="32.42578125" style="121" customWidth="1"/>
    <col min="12053" max="12053" width="24.5703125" style="121" customWidth="1"/>
    <col min="12054" max="12054" width="35" style="121" customWidth="1"/>
    <col min="12055" max="12055" width="35.140625" style="121" customWidth="1"/>
    <col min="12056" max="12056" width="41.140625" style="121" customWidth="1"/>
    <col min="12057" max="12057" width="16.42578125" style="121" customWidth="1"/>
    <col min="12058" max="12058" width="21.42578125" style="121" customWidth="1"/>
    <col min="12059" max="12059" width="31.42578125" style="121" customWidth="1"/>
    <col min="12060" max="12060" width="18.140625" style="121" customWidth="1"/>
    <col min="12061" max="12288" width="9.140625" style="121"/>
    <col min="12289" max="12289" width="9.28515625" style="121" customWidth="1"/>
    <col min="12290" max="12290" width="12.85546875" style="121" customWidth="1"/>
    <col min="12291" max="12291" width="167.42578125" style="121" customWidth="1"/>
    <col min="12292" max="12292" width="27.85546875" style="121" customWidth="1"/>
    <col min="12293" max="12293" width="26.140625" style="121" customWidth="1"/>
    <col min="12294" max="12294" width="26.85546875" style="121" customWidth="1"/>
    <col min="12295" max="12295" width="34.5703125" style="121" customWidth="1"/>
    <col min="12296" max="12296" width="23.28515625" style="121" customWidth="1"/>
    <col min="12297" max="12297" width="25.140625" style="121" customWidth="1"/>
    <col min="12298" max="12298" width="24.85546875" style="121" customWidth="1"/>
    <col min="12299" max="12299" width="22" style="121" customWidth="1"/>
    <col min="12300" max="12300" width="25.7109375" style="121" customWidth="1"/>
    <col min="12301" max="12301" width="26.140625" style="121" customWidth="1"/>
    <col min="12302" max="12302" width="27.5703125" style="121" customWidth="1"/>
    <col min="12303" max="12303" width="27.140625" style="121" customWidth="1"/>
    <col min="12304" max="12304" width="32.85546875" style="121" customWidth="1"/>
    <col min="12305" max="12305" width="22.42578125" style="121" customWidth="1"/>
    <col min="12306" max="12306" width="28.140625" style="121" customWidth="1"/>
    <col min="12307" max="12307" width="52.42578125" style="121" customWidth="1"/>
    <col min="12308" max="12308" width="32.42578125" style="121" customWidth="1"/>
    <col min="12309" max="12309" width="24.5703125" style="121" customWidth="1"/>
    <col min="12310" max="12310" width="35" style="121" customWidth="1"/>
    <col min="12311" max="12311" width="35.140625" style="121" customWidth="1"/>
    <col min="12312" max="12312" width="41.140625" style="121" customWidth="1"/>
    <col min="12313" max="12313" width="16.42578125" style="121" customWidth="1"/>
    <col min="12314" max="12314" width="21.42578125" style="121" customWidth="1"/>
    <col min="12315" max="12315" width="31.42578125" style="121" customWidth="1"/>
    <col min="12316" max="12316" width="18.140625" style="121" customWidth="1"/>
    <col min="12317" max="12544" width="9.140625" style="121"/>
    <col min="12545" max="12545" width="9.28515625" style="121" customWidth="1"/>
    <col min="12546" max="12546" width="12.85546875" style="121" customWidth="1"/>
    <col min="12547" max="12547" width="167.42578125" style="121" customWidth="1"/>
    <col min="12548" max="12548" width="27.85546875" style="121" customWidth="1"/>
    <col min="12549" max="12549" width="26.140625" style="121" customWidth="1"/>
    <col min="12550" max="12550" width="26.85546875" style="121" customWidth="1"/>
    <col min="12551" max="12551" width="34.5703125" style="121" customWidth="1"/>
    <col min="12552" max="12552" width="23.28515625" style="121" customWidth="1"/>
    <col min="12553" max="12553" width="25.140625" style="121" customWidth="1"/>
    <col min="12554" max="12554" width="24.85546875" style="121" customWidth="1"/>
    <col min="12555" max="12555" width="22" style="121" customWidth="1"/>
    <col min="12556" max="12556" width="25.7109375" style="121" customWidth="1"/>
    <col min="12557" max="12557" width="26.140625" style="121" customWidth="1"/>
    <col min="12558" max="12558" width="27.5703125" style="121" customWidth="1"/>
    <col min="12559" max="12559" width="27.140625" style="121" customWidth="1"/>
    <col min="12560" max="12560" width="32.85546875" style="121" customWidth="1"/>
    <col min="12561" max="12561" width="22.42578125" style="121" customWidth="1"/>
    <col min="12562" max="12562" width="28.140625" style="121" customWidth="1"/>
    <col min="12563" max="12563" width="52.42578125" style="121" customWidth="1"/>
    <col min="12564" max="12564" width="32.42578125" style="121" customWidth="1"/>
    <col min="12565" max="12565" width="24.5703125" style="121" customWidth="1"/>
    <col min="12566" max="12566" width="35" style="121" customWidth="1"/>
    <col min="12567" max="12567" width="35.140625" style="121" customWidth="1"/>
    <col min="12568" max="12568" width="41.140625" style="121" customWidth="1"/>
    <col min="12569" max="12569" width="16.42578125" style="121" customWidth="1"/>
    <col min="12570" max="12570" width="21.42578125" style="121" customWidth="1"/>
    <col min="12571" max="12571" width="31.42578125" style="121" customWidth="1"/>
    <col min="12572" max="12572" width="18.140625" style="121" customWidth="1"/>
    <col min="12573" max="12800" width="9.140625" style="121"/>
    <col min="12801" max="12801" width="9.28515625" style="121" customWidth="1"/>
    <col min="12802" max="12802" width="12.85546875" style="121" customWidth="1"/>
    <col min="12803" max="12803" width="167.42578125" style="121" customWidth="1"/>
    <col min="12804" max="12804" width="27.85546875" style="121" customWidth="1"/>
    <col min="12805" max="12805" width="26.140625" style="121" customWidth="1"/>
    <col min="12806" max="12806" width="26.85546875" style="121" customWidth="1"/>
    <col min="12807" max="12807" width="34.5703125" style="121" customWidth="1"/>
    <col min="12808" max="12808" width="23.28515625" style="121" customWidth="1"/>
    <col min="12809" max="12809" width="25.140625" style="121" customWidth="1"/>
    <col min="12810" max="12810" width="24.85546875" style="121" customWidth="1"/>
    <col min="12811" max="12811" width="22" style="121" customWidth="1"/>
    <col min="12812" max="12812" width="25.7109375" style="121" customWidth="1"/>
    <col min="12813" max="12813" width="26.140625" style="121" customWidth="1"/>
    <col min="12814" max="12814" width="27.5703125" style="121" customWidth="1"/>
    <col min="12815" max="12815" width="27.140625" style="121" customWidth="1"/>
    <col min="12816" max="12816" width="32.85546875" style="121" customWidth="1"/>
    <col min="12817" max="12817" width="22.42578125" style="121" customWidth="1"/>
    <col min="12818" max="12818" width="28.140625" style="121" customWidth="1"/>
    <col min="12819" max="12819" width="52.42578125" style="121" customWidth="1"/>
    <col min="12820" max="12820" width="32.42578125" style="121" customWidth="1"/>
    <col min="12821" max="12821" width="24.5703125" style="121" customWidth="1"/>
    <col min="12822" max="12822" width="35" style="121" customWidth="1"/>
    <col min="12823" max="12823" width="35.140625" style="121" customWidth="1"/>
    <col min="12824" max="12824" width="41.140625" style="121" customWidth="1"/>
    <col min="12825" max="12825" width="16.42578125" style="121" customWidth="1"/>
    <col min="12826" max="12826" width="21.42578125" style="121" customWidth="1"/>
    <col min="12827" max="12827" width="31.42578125" style="121" customWidth="1"/>
    <col min="12828" max="12828" width="18.140625" style="121" customWidth="1"/>
    <col min="12829" max="13056" width="9.140625" style="121"/>
    <col min="13057" max="13057" width="9.28515625" style="121" customWidth="1"/>
    <col min="13058" max="13058" width="12.85546875" style="121" customWidth="1"/>
    <col min="13059" max="13059" width="167.42578125" style="121" customWidth="1"/>
    <col min="13060" max="13060" width="27.85546875" style="121" customWidth="1"/>
    <col min="13061" max="13061" width="26.140625" style="121" customWidth="1"/>
    <col min="13062" max="13062" width="26.85546875" style="121" customWidth="1"/>
    <col min="13063" max="13063" width="34.5703125" style="121" customWidth="1"/>
    <col min="13064" max="13064" width="23.28515625" style="121" customWidth="1"/>
    <col min="13065" max="13065" width="25.140625" style="121" customWidth="1"/>
    <col min="13066" max="13066" width="24.85546875" style="121" customWidth="1"/>
    <col min="13067" max="13067" width="22" style="121" customWidth="1"/>
    <col min="13068" max="13068" width="25.7109375" style="121" customWidth="1"/>
    <col min="13069" max="13069" width="26.140625" style="121" customWidth="1"/>
    <col min="13070" max="13070" width="27.5703125" style="121" customWidth="1"/>
    <col min="13071" max="13071" width="27.140625" style="121" customWidth="1"/>
    <col min="13072" max="13072" width="32.85546875" style="121" customWidth="1"/>
    <col min="13073" max="13073" width="22.42578125" style="121" customWidth="1"/>
    <col min="13074" max="13074" width="28.140625" style="121" customWidth="1"/>
    <col min="13075" max="13075" width="52.42578125" style="121" customWidth="1"/>
    <col min="13076" max="13076" width="32.42578125" style="121" customWidth="1"/>
    <col min="13077" max="13077" width="24.5703125" style="121" customWidth="1"/>
    <col min="13078" max="13078" width="35" style="121" customWidth="1"/>
    <col min="13079" max="13079" width="35.140625" style="121" customWidth="1"/>
    <col min="13080" max="13080" width="41.140625" style="121" customWidth="1"/>
    <col min="13081" max="13081" width="16.42578125" style="121" customWidth="1"/>
    <col min="13082" max="13082" width="21.42578125" style="121" customWidth="1"/>
    <col min="13083" max="13083" width="31.42578125" style="121" customWidth="1"/>
    <col min="13084" max="13084" width="18.140625" style="121" customWidth="1"/>
    <col min="13085" max="13312" width="9.140625" style="121"/>
    <col min="13313" max="13313" width="9.28515625" style="121" customWidth="1"/>
    <col min="13314" max="13314" width="12.85546875" style="121" customWidth="1"/>
    <col min="13315" max="13315" width="167.42578125" style="121" customWidth="1"/>
    <col min="13316" max="13316" width="27.85546875" style="121" customWidth="1"/>
    <col min="13317" max="13317" width="26.140625" style="121" customWidth="1"/>
    <col min="13318" max="13318" width="26.85546875" style="121" customWidth="1"/>
    <col min="13319" max="13319" width="34.5703125" style="121" customWidth="1"/>
    <col min="13320" max="13320" width="23.28515625" style="121" customWidth="1"/>
    <col min="13321" max="13321" width="25.140625" style="121" customWidth="1"/>
    <col min="13322" max="13322" width="24.85546875" style="121" customWidth="1"/>
    <col min="13323" max="13323" width="22" style="121" customWidth="1"/>
    <col min="13324" max="13324" width="25.7109375" style="121" customWidth="1"/>
    <col min="13325" max="13325" width="26.140625" style="121" customWidth="1"/>
    <col min="13326" max="13326" width="27.5703125" style="121" customWidth="1"/>
    <col min="13327" max="13327" width="27.140625" style="121" customWidth="1"/>
    <col min="13328" max="13328" width="32.85546875" style="121" customWidth="1"/>
    <col min="13329" max="13329" width="22.42578125" style="121" customWidth="1"/>
    <col min="13330" max="13330" width="28.140625" style="121" customWidth="1"/>
    <col min="13331" max="13331" width="52.42578125" style="121" customWidth="1"/>
    <col min="13332" max="13332" width="32.42578125" style="121" customWidth="1"/>
    <col min="13333" max="13333" width="24.5703125" style="121" customWidth="1"/>
    <col min="13334" max="13334" width="35" style="121" customWidth="1"/>
    <col min="13335" max="13335" width="35.140625" style="121" customWidth="1"/>
    <col min="13336" max="13336" width="41.140625" style="121" customWidth="1"/>
    <col min="13337" max="13337" width="16.42578125" style="121" customWidth="1"/>
    <col min="13338" max="13338" width="21.42578125" style="121" customWidth="1"/>
    <col min="13339" max="13339" width="31.42578125" style="121" customWidth="1"/>
    <col min="13340" max="13340" width="18.140625" style="121" customWidth="1"/>
    <col min="13341" max="13568" width="9.140625" style="121"/>
    <col min="13569" max="13569" width="9.28515625" style="121" customWidth="1"/>
    <col min="13570" max="13570" width="12.85546875" style="121" customWidth="1"/>
    <col min="13571" max="13571" width="167.42578125" style="121" customWidth="1"/>
    <col min="13572" max="13572" width="27.85546875" style="121" customWidth="1"/>
    <col min="13573" max="13573" width="26.140625" style="121" customWidth="1"/>
    <col min="13574" max="13574" width="26.85546875" style="121" customWidth="1"/>
    <col min="13575" max="13575" width="34.5703125" style="121" customWidth="1"/>
    <col min="13576" max="13576" width="23.28515625" style="121" customWidth="1"/>
    <col min="13577" max="13577" width="25.140625" style="121" customWidth="1"/>
    <col min="13578" max="13578" width="24.85546875" style="121" customWidth="1"/>
    <col min="13579" max="13579" width="22" style="121" customWidth="1"/>
    <col min="13580" max="13580" width="25.7109375" style="121" customWidth="1"/>
    <col min="13581" max="13581" width="26.140625" style="121" customWidth="1"/>
    <col min="13582" max="13582" width="27.5703125" style="121" customWidth="1"/>
    <col min="13583" max="13583" width="27.140625" style="121" customWidth="1"/>
    <col min="13584" max="13584" width="32.85546875" style="121" customWidth="1"/>
    <col min="13585" max="13585" width="22.42578125" style="121" customWidth="1"/>
    <col min="13586" max="13586" width="28.140625" style="121" customWidth="1"/>
    <col min="13587" max="13587" width="52.42578125" style="121" customWidth="1"/>
    <col min="13588" max="13588" width="32.42578125" style="121" customWidth="1"/>
    <col min="13589" max="13589" width="24.5703125" style="121" customWidth="1"/>
    <col min="13590" max="13590" width="35" style="121" customWidth="1"/>
    <col min="13591" max="13591" width="35.140625" style="121" customWidth="1"/>
    <col min="13592" max="13592" width="41.140625" style="121" customWidth="1"/>
    <col min="13593" max="13593" width="16.42578125" style="121" customWidth="1"/>
    <col min="13594" max="13594" width="21.42578125" style="121" customWidth="1"/>
    <col min="13595" max="13595" width="31.42578125" style="121" customWidth="1"/>
    <col min="13596" max="13596" width="18.140625" style="121" customWidth="1"/>
    <col min="13597" max="13824" width="9.140625" style="121"/>
    <col min="13825" max="13825" width="9.28515625" style="121" customWidth="1"/>
    <col min="13826" max="13826" width="12.85546875" style="121" customWidth="1"/>
    <col min="13827" max="13827" width="167.42578125" style="121" customWidth="1"/>
    <col min="13828" max="13828" width="27.85546875" style="121" customWidth="1"/>
    <col min="13829" max="13829" width="26.140625" style="121" customWidth="1"/>
    <col min="13830" max="13830" width="26.85546875" style="121" customWidth="1"/>
    <col min="13831" max="13831" width="34.5703125" style="121" customWidth="1"/>
    <col min="13832" max="13832" width="23.28515625" style="121" customWidth="1"/>
    <col min="13833" max="13833" width="25.140625" style="121" customWidth="1"/>
    <col min="13834" max="13834" width="24.85546875" style="121" customWidth="1"/>
    <col min="13835" max="13835" width="22" style="121" customWidth="1"/>
    <col min="13836" max="13836" width="25.7109375" style="121" customWidth="1"/>
    <col min="13837" max="13837" width="26.140625" style="121" customWidth="1"/>
    <col min="13838" max="13838" width="27.5703125" style="121" customWidth="1"/>
    <col min="13839" max="13839" width="27.140625" style="121" customWidth="1"/>
    <col min="13840" max="13840" width="32.85546875" style="121" customWidth="1"/>
    <col min="13841" max="13841" width="22.42578125" style="121" customWidth="1"/>
    <col min="13842" max="13842" width="28.140625" style="121" customWidth="1"/>
    <col min="13843" max="13843" width="52.42578125" style="121" customWidth="1"/>
    <col min="13844" max="13844" width="32.42578125" style="121" customWidth="1"/>
    <col min="13845" max="13845" width="24.5703125" style="121" customWidth="1"/>
    <col min="13846" max="13846" width="35" style="121" customWidth="1"/>
    <col min="13847" max="13847" width="35.140625" style="121" customWidth="1"/>
    <col min="13848" max="13848" width="41.140625" style="121" customWidth="1"/>
    <col min="13849" max="13849" width="16.42578125" style="121" customWidth="1"/>
    <col min="13850" max="13850" width="21.42578125" style="121" customWidth="1"/>
    <col min="13851" max="13851" width="31.42578125" style="121" customWidth="1"/>
    <col min="13852" max="13852" width="18.140625" style="121" customWidth="1"/>
    <col min="13853" max="14080" width="9.140625" style="121"/>
    <col min="14081" max="14081" width="9.28515625" style="121" customWidth="1"/>
    <col min="14082" max="14082" width="12.85546875" style="121" customWidth="1"/>
    <col min="14083" max="14083" width="167.42578125" style="121" customWidth="1"/>
    <col min="14084" max="14084" width="27.85546875" style="121" customWidth="1"/>
    <col min="14085" max="14085" width="26.140625" style="121" customWidth="1"/>
    <col min="14086" max="14086" width="26.85546875" style="121" customWidth="1"/>
    <col min="14087" max="14087" width="34.5703125" style="121" customWidth="1"/>
    <col min="14088" max="14088" width="23.28515625" style="121" customWidth="1"/>
    <col min="14089" max="14089" width="25.140625" style="121" customWidth="1"/>
    <col min="14090" max="14090" width="24.85546875" style="121" customWidth="1"/>
    <col min="14091" max="14091" width="22" style="121" customWidth="1"/>
    <col min="14092" max="14092" width="25.7109375" style="121" customWidth="1"/>
    <col min="14093" max="14093" width="26.140625" style="121" customWidth="1"/>
    <col min="14094" max="14094" width="27.5703125" style="121" customWidth="1"/>
    <col min="14095" max="14095" width="27.140625" style="121" customWidth="1"/>
    <col min="14096" max="14096" width="32.85546875" style="121" customWidth="1"/>
    <col min="14097" max="14097" width="22.42578125" style="121" customWidth="1"/>
    <col min="14098" max="14098" width="28.140625" style="121" customWidth="1"/>
    <col min="14099" max="14099" width="52.42578125" style="121" customWidth="1"/>
    <col min="14100" max="14100" width="32.42578125" style="121" customWidth="1"/>
    <col min="14101" max="14101" width="24.5703125" style="121" customWidth="1"/>
    <col min="14102" max="14102" width="35" style="121" customWidth="1"/>
    <col min="14103" max="14103" width="35.140625" style="121" customWidth="1"/>
    <col min="14104" max="14104" width="41.140625" style="121" customWidth="1"/>
    <col min="14105" max="14105" width="16.42578125" style="121" customWidth="1"/>
    <col min="14106" max="14106" width="21.42578125" style="121" customWidth="1"/>
    <col min="14107" max="14107" width="31.42578125" style="121" customWidth="1"/>
    <col min="14108" max="14108" width="18.140625" style="121" customWidth="1"/>
    <col min="14109" max="14336" width="9.140625" style="121"/>
    <col min="14337" max="14337" width="9.28515625" style="121" customWidth="1"/>
    <col min="14338" max="14338" width="12.85546875" style="121" customWidth="1"/>
    <col min="14339" max="14339" width="167.42578125" style="121" customWidth="1"/>
    <col min="14340" max="14340" width="27.85546875" style="121" customWidth="1"/>
    <col min="14341" max="14341" width="26.140625" style="121" customWidth="1"/>
    <col min="14342" max="14342" width="26.85546875" style="121" customWidth="1"/>
    <col min="14343" max="14343" width="34.5703125" style="121" customWidth="1"/>
    <col min="14344" max="14344" width="23.28515625" style="121" customWidth="1"/>
    <col min="14345" max="14345" width="25.140625" style="121" customWidth="1"/>
    <col min="14346" max="14346" width="24.85546875" style="121" customWidth="1"/>
    <col min="14347" max="14347" width="22" style="121" customWidth="1"/>
    <col min="14348" max="14348" width="25.7109375" style="121" customWidth="1"/>
    <col min="14349" max="14349" width="26.140625" style="121" customWidth="1"/>
    <col min="14350" max="14350" width="27.5703125" style="121" customWidth="1"/>
    <col min="14351" max="14351" width="27.140625" style="121" customWidth="1"/>
    <col min="14352" max="14352" width="32.85546875" style="121" customWidth="1"/>
    <col min="14353" max="14353" width="22.42578125" style="121" customWidth="1"/>
    <col min="14354" max="14354" width="28.140625" style="121" customWidth="1"/>
    <col min="14355" max="14355" width="52.42578125" style="121" customWidth="1"/>
    <col min="14356" max="14356" width="32.42578125" style="121" customWidth="1"/>
    <col min="14357" max="14357" width="24.5703125" style="121" customWidth="1"/>
    <col min="14358" max="14358" width="35" style="121" customWidth="1"/>
    <col min="14359" max="14359" width="35.140625" style="121" customWidth="1"/>
    <col min="14360" max="14360" width="41.140625" style="121" customWidth="1"/>
    <col min="14361" max="14361" width="16.42578125" style="121" customWidth="1"/>
    <col min="14362" max="14362" width="21.42578125" style="121" customWidth="1"/>
    <col min="14363" max="14363" width="31.42578125" style="121" customWidth="1"/>
    <col min="14364" max="14364" width="18.140625" style="121" customWidth="1"/>
    <col min="14365" max="14592" width="9.140625" style="121"/>
    <col min="14593" max="14593" width="9.28515625" style="121" customWidth="1"/>
    <col min="14594" max="14594" width="12.85546875" style="121" customWidth="1"/>
    <col min="14595" max="14595" width="167.42578125" style="121" customWidth="1"/>
    <col min="14596" max="14596" width="27.85546875" style="121" customWidth="1"/>
    <col min="14597" max="14597" width="26.140625" style="121" customWidth="1"/>
    <col min="14598" max="14598" width="26.85546875" style="121" customWidth="1"/>
    <col min="14599" max="14599" width="34.5703125" style="121" customWidth="1"/>
    <col min="14600" max="14600" width="23.28515625" style="121" customWidth="1"/>
    <col min="14601" max="14601" width="25.140625" style="121" customWidth="1"/>
    <col min="14602" max="14602" width="24.85546875" style="121" customWidth="1"/>
    <col min="14603" max="14603" width="22" style="121" customWidth="1"/>
    <col min="14604" max="14604" width="25.7109375" style="121" customWidth="1"/>
    <col min="14605" max="14605" width="26.140625" style="121" customWidth="1"/>
    <col min="14606" max="14606" width="27.5703125" style="121" customWidth="1"/>
    <col min="14607" max="14607" width="27.140625" style="121" customWidth="1"/>
    <col min="14608" max="14608" width="32.85546875" style="121" customWidth="1"/>
    <col min="14609" max="14609" width="22.42578125" style="121" customWidth="1"/>
    <col min="14610" max="14610" width="28.140625" style="121" customWidth="1"/>
    <col min="14611" max="14611" width="52.42578125" style="121" customWidth="1"/>
    <col min="14612" max="14612" width="32.42578125" style="121" customWidth="1"/>
    <col min="14613" max="14613" width="24.5703125" style="121" customWidth="1"/>
    <col min="14614" max="14614" width="35" style="121" customWidth="1"/>
    <col min="14615" max="14615" width="35.140625" style="121" customWidth="1"/>
    <col min="14616" max="14616" width="41.140625" style="121" customWidth="1"/>
    <col min="14617" max="14617" width="16.42578125" style="121" customWidth="1"/>
    <col min="14618" max="14618" width="21.42578125" style="121" customWidth="1"/>
    <col min="14619" max="14619" width="31.42578125" style="121" customWidth="1"/>
    <col min="14620" max="14620" width="18.140625" style="121" customWidth="1"/>
    <col min="14621" max="14848" width="9.140625" style="121"/>
    <col min="14849" max="14849" width="9.28515625" style="121" customWidth="1"/>
    <col min="14850" max="14850" width="12.85546875" style="121" customWidth="1"/>
    <col min="14851" max="14851" width="167.42578125" style="121" customWidth="1"/>
    <col min="14852" max="14852" width="27.85546875" style="121" customWidth="1"/>
    <col min="14853" max="14853" width="26.140625" style="121" customWidth="1"/>
    <col min="14854" max="14854" width="26.85546875" style="121" customWidth="1"/>
    <col min="14855" max="14855" width="34.5703125" style="121" customWidth="1"/>
    <col min="14856" max="14856" width="23.28515625" style="121" customWidth="1"/>
    <col min="14857" max="14857" width="25.140625" style="121" customWidth="1"/>
    <col min="14858" max="14858" width="24.85546875" style="121" customWidth="1"/>
    <col min="14859" max="14859" width="22" style="121" customWidth="1"/>
    <col min="14860" max="14860" width="25.7109375" style="121" customWidth="1"/>
    <col min="14861" max="14861" width="26.140625" style="121" customWidth="1"/>
    <col min="14862" max="14862" width="27.5703125" style="121" customWidth="1"/>
    <col min="14863" max="14863" width="27.140625" style="121" customWidth="1"/>
    <col min="14864" max="14864" width="32.85546875" style="121" customWidth="1"/>
    <col min="14865" max="14865" width="22.42578125" style="121" customWidth="1"/>
    <col min="14866" max="14866" width="28.140625" style="121" customWidth="1"/>
    <col min="14867" max="14867" width="52.42578125" style="121" customWidth="1"/>
    <col min="14868" max="14868" width="32.42578125" style="121" customWidth="1"/>
    <col min="14869" max="14869" width="24.5703125" style="121" customWidth="1"/>
    <col min="14870" max="14870" width="35" style="121" customWidth="1"/>
    <col min="14871" max="14871" width="35.140625" style="121" customWidth="1"/>
    <col min="14872" max="14872" width="41.140625" style="121" customWidth="1"/>
    <col min="14873" max="14873" width="16.42578125" style="121" customWidth="1"/>
    <col min="14874" max="14874" width="21.42578125" style="121" customWidth="1"/>
    <col min="14875" max="14875" width="31.42578125" style="121" customWidth="1"/>
    <col min="14876" max="14876" width="18.140625" style="121" customWidth="1"/>
    <col min="14877" max="15104" width="9.140625" style="121"/>
    <col min="15105" max="15105" width="9.28515625" style="121" customWidth="1"/>
    <col min="15106" max="15106" width="12.85546875" style="121" customWidth="1"/>
    <col min="15107" max="15107" width="167.42578125" style="121" customWidth="1"/>
    <col min="15108" max="15108" width="27.85546875" style="121" customWidth="1"/>
    <col min="15109" max="15109" width="26.140625" style="121" customWidth="1"/>
    <col min="15110" max="15110" width="26.85546875" style="121" customWidth="1"/>
    <col min="15111" max="15111" width="34.5703125" style="121" customWidth="1"/>
    <col min="15112" max="15112" width="23.28515625" style="121" customWidth="1"/>
    <col min="15113" max="15113" width="25.140625" style="121" customWidth="1"/>
    <col min="15114" max="15114" width="24.85546875" style="121" customWidth="1"/>
    <col min="15115" max="15115" width="22" style="121" customWidth="1"/>
    <col min="15116" max="15116" width="25.7109375" style="121" customWidth="1"/>
    <col min="15117" max="15117" width="26.140625" style="121" customWidth="1"/>
    <col min="15118" max="15118" width="27.5703125" style="121" customWidth="1"/>
    <col min="15119" max="15119" width="27.140625" style="121" customWidth="1"/>
    <col min="15120" max="15120" width="32.85546875" style="121" customWidth="1"/>
    <col min="15121" max="15121" width="22.42578125" style="121" customWidth="1"/>
    <col min="15122" max="15122" width="28.140625" style="121" customWidth="1"/>
    <col min="15123" max="15123" width="52.42578125" style="121" customWidth="1"/>
    <col min="15124" max="15124" width="32.42578125" style="121" customWidth="1"/>
    <col min="15125" max="15125" width="24.5703125" style="121" customWidth="1"/>
    <col min="15126" max="15126" width="35" style="121" customWidth="1"/>
    <col min="15127" max="15127" width="35.140625" style="121" customWidth="1"/>
    <col min="15128" max="15128" width="41.140625" style="121" customWidth="1"/>
    <col min="15129" max="15129" width="16.42578125" style="121" customWidth="1"/>
    <col min="15130" max="15130" width="21.42578125" style="121" customWidth="1"/>
    <col min="15131" max="15131" width="31.42578125" style="121" customWidth="1"/>
    <col min="15132" max="15132" width="18.140625" style="121" customWidth="1"/>
    <col min="15133" max="15360" width="9.140625" style="121"/>
    <col min="15361" max="15361" width="9.28515625" style="121" customWidth="1"/>
    <col min="15362" max="15362" width="12.85546875" style="121" customWidth="1"/>
    <col min="15363" max="15363" width="167.42578125" style="121" customWidth="1"/>
    <col min="15364" max="15364" width="27.85546875" style="121" customWidth="1"/>
    <col min="15365" max="15365" width="26.140625" style="121" customWidth="1"/>
    <col min="15366" max="15366" width="26.85546875" style="121" customWidth="1"/>
    <col min="15367" max="15367" width="34.5703125" style="121" customWidth="1"/>
    <col min="15368" max="15368" width="23.28515625" style="121" customWidth="1"/>
    <col min="15369" max="15369" width="25.140625" style="121" customWidth="1"/>
    <col min="15370" max="15370" width="24.85546875" style="121" customWidth="1"/>
    <col min="15371" max="15371" width="22" style="121" customWidth="1"/>
    <col min="15372" max="15372" width="25.7109375" style="121" customWidth="1"/>
    <col min="15373" max="15373" width="26.140625" style="121" customWidth="1"/>
    <col min="15374" max="15374" width="27.5703125" style="121" customWidth="1"/>
    <col min="15375" max="15375" width="27.140625" style="121" customWidth="1"/>
    <col min="15376" max="15376" width="32.85546875" style="121" customWidth="1"/>
    <col min="15377" max="15377" width="22.42578125" style="121" customWidth="1"/>
    <col min="15378" max="15378" width="28.140625" style="121" customWidth="1"/>
    <col min="15379" max="15379" width="52.42578125" style="121" customWidth="1"/>
    <col min="15380" max="15380" width="32.42578125" style="121" customWidth="1"/>
    <col min="15381" max="15381" width="24.5703125" style="121" customWidth="1"/>
    <col min="15382" max="15382" width="35" style="121" customWidth="1"/>
    <col min="15383" max="15383" width="35.140625" style="121" customWidth="1"/>
    <col min="15384" max="15384" width="41.140625" style="121" customWidth="1"/>
    <col min="15385" max="15385" width="16.42578125" style="121" customWidth="1"/>
    <col min="15386" max="15386" width="21.42578125" style="121" customWidth="1"/>
    <col min="15387" max="15387" width="31.42578125" style="121" customWidth="1"/>
    <col min="15388" max="15388" width="18.140625" style="121" customWidth="1"/>
    <col min="15389" max="15616" width="9.140625" style="121"/>
    <col min="15617" max="15617" width="9.28515625" style="121" customWidth="1"/>
    <col min="15618" max="15618" width="12.85546875" style="121" customWidth="1"/>
    <col min="15619" max="15619" width="167.42578125" style="121" customWidth="1"/>
    <col min="15620" max="15620" width="27.85546875" style="121" customWidth="1"/>
    <col min="15621" max="15621" width="26.140625" style="121" customWidth="1"/>
    <col min="15622" max="15622" width="26.85546875" style="121" customWidth="1"/>
    <col min="15623" max="15623" width="34.5703125" style="121" customWidth="1"/>
    <col min="15624" max="15624" width="23.28515625" style="121" customWidth="1"/>
    <col min="15625" max="15625" width="25.140625" style="121" customWidth="1"/>
    <col min="15626" max="15626" width="24.85546875" style="121" customWidth="1"/>
    <col min="15627" max="15627" width="22" style="121" customWidth="1"/>
    <col min="15628" max="15628" width="25.7109375" style="121" customWidth="1"/>
    <col min="15629" max="15629" width="26.140625" style="121" customWidth="1"/>
    <col min="15630" max="15630" width="27.5703125" style="121" customWidth="1"/>
    <col min="15631" max="15631" width="27.140625" style="121" customWidth="1"/>
    <col min="15632" max="15632" width="32.85546875" style="121" customWidth="1"/>
    <col min="15633" max="15633" width="22.42578125" style="121" customWidth="1"/>
    <col min="15634" max="15634" width="28.140625" style="121" customWidth="1"/>
    <col min="15635" max="15635" width="52.42578125" style="121" customWidth="1"/>
    <col min="15636" max="15636" width="32.42578125" style="121" customWidth="1"/>
    <col min="15637" max="15637" width="24.5703125" style="121" customWidth="1"/>
    <col min="15638" max="15638" width="35" style="121" customWidth="1"/>
    <col min="15639" max="15639" width="35.140625" style="121" customWidth="1"/>
    <col min="15640" max="15640" width="41.140625" style="121" customWidth="1"/>
    <col min="15641" max="15641" width="16.42578125" style="121" customWidth="1"/>
    <col min="15642" max="15642" width="21.42578125" style="121" customWidth="1"/>
    <col min="15643" max="15643" width="31.42578125" style="121" customWidth="1"/>
    <col min="15644" max="15644" width="18.140625" style="121" customWidth="1"/>
    <col min="15645" max="15872" width="9.140625" style="121"/>
    <col min="15873" max="15873" width="9.28515625" style="121" customWidth="1"/>
    <col min="15874" max="15874" width="12.85546875" style="121" customWidth="1"/>
    <col min="15875" max="15875" width="167.42578125" style="121" customWidth="1"/>
    <col min="15876" max="15876" width="27.85546875" style="121" customWidth="1"/>
    <col min="15877" max="15877" width="26.140625" style="121" customWidth="1"/>
    <col min="15878" max="15878" width="26.85546875" style="121" customWidth="1"/>
    <col min="15879" max="15879" width="34.5703125" style="121" customWidth="1"/>
    <col min="15880" max="15880" width="23.28515625" style="121" customWidth="1"/>
    <col min="15881" max="15881" width="25.140625" style="121" customWidth="1"/>
    <col min="15882" max="15882" width="24.85546875" style="121" customWidth="1"/>
    <col min="15883" max="15883" width="22" style="121" customWidth="1"/>
    <col min="15884" max="15884" width="25.7109375" style="121" customWidth="1"/>
    <col min="15885" max="15885" width="26.140625" style="121" customWidth="1"/>
    <col min="15886" max="15886" width="27.5703125" style="121" customWidth="1"/>
    <col min="15887" max="15887" width="27.140625" style="121" customWidth="1"/>
    <col min="15888" max="15888" width="32.85546875" style="121" customWidth="1"/>
    <col min="15889" max="15889" width="22.42578125" style="121" customWidth="1"/>
    <col min="15890" max="15890" width="28.140625" style="121" customWidth="1"/>
    <col min="15891" max="15891" width="52.42578125" style="121" customWidth="1"/>
    <col min="15892" max="15892" width="32.42578125" style="121" customWidth="1"/>
    <col min="15893" max="15893" width="24.5703125" style="121" customWidth="1"/>
    <col min="15894" max="15894" width="35" style="121" customWidth="1"/>
    <col min="15895" max="15895" width="35.140625" style="121" customWidth="1"/>
    <col min="15896" max="15896" width="41.140625" style="121" customWidth="1"/>
    <col min="15897" max="15897" width="16.42578125" style="121" customWidth="1"/>
    <col min="15898" max="15898" width="21.42578125" style="121" customWidth="1"/>
    <col min="15899" max="15899" width="31.42578125" style="121" customWidth="1"/>
    <col min="15900" max="15900" width="18.140625" style="121" customWidth="1"/>
    <col min="15901" max="16128" width="9.140625" style="121"/>
    <col min="16129" max="16129" width="9.28515625" style="121" customWidth="1"/>
    <col min="16130" max="16130" width="12.85546875" style="121" customWidth="1"/>
    <col min="16131" max="16131" width="167.42578125" style="121" customWidth="1"/>
    <col min="16132" max="16132" width="27.85546875" style="121" customWidth="1"/>
    <col min="16133" max="16133" width="26.140625" style="121" customWidth="1"/>
    <col min="16134" max="16134" width="26.85546875" style="121" customWidth="1"/>
    <col min="16135" max="16135" width="34.5703125" style="121" customWidth="1"/>
    <col min="16136" max="16136" width="23.28515625" style="121" customWidth="1"/>
    <col min="16137" max="16137" width="25.140625" style="121" customWidth="1"/>
    <col min="16138" max="16138" width="24.85546875" style="121" customWidth="1"/>
    <col min="16139" max="16139" width="22" style="121" customWidth="1"/>
    <col min="16140" max="16140" width="25.7109375" style="121" customWidth="1"/>
    <col min="16141" max="16141" width="26.140625" style="121" customWidth="1"/>
    <col min="16142" max="16142" width="27.5703125" style="121" customWidth="1"/>
    <col min="16143" max="16143" width="27.140625" style="121" customWidth="1"/>
    <col min="16144" max="16144" width="32.85546875" style="121" customWidth="1"/>
    <col min="16145" max="16145" width="22.42578125" style="121" customWidth="1"/>
    <col min="16146" max="16146" width="28.140625" style="121" customWidth="1"/>
    <col min="16147" max="16147" width="52.42578125" style="121" customWidth="1"/>
    <col min="16148" max="16148" width="32.42578125" style="121" customWidth="1"/>
    <col min="16149" max="16149" width="24.5703125" style="121" customWidth="1"/>
    <col min="16150" max="16150" width="35" style="121" customWidth="1"/>
    <col min="16151" max="16151" width="35.140625" style="121" customWidth="1"/>
    <col min="16152" max="16152" width="41.140625" style="121" customWidth="1"/>
    <col min="16153" max="16153" width="16.42578125" style="121" customWidth="1"/>
    <col min="16154" max="16154" width="21.42578125" style="121" customWidth="1"/>
    <col min="16155" max="16155" width="31.42578125" style="121" customWidth="1"/>
    <col min="16156" max="16156" width="18.140625" style="121" customWidth="1"/>
    <col min="16157" max="16384" width="9.140625" style="121"/>
  </cols>
  <sheetData>
    <row r="1" spans="1:29" s="114" customFormat="1" ht="186.75" customHeight="1">
      <c r="A1" s="365" t="s">
        <v>1810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</row>
    <row r="2" spans="1:29" s="115" customFormat="1" ht="63.75" customHeight="1">
      <c r="B2" s="366" t="s">
        <v>6</v>
      </c>
      <c r="C2" s="366" t="s">
        <v>7</v>
      </c>
      <c r="D2" s="367" t="s">
        <v>8</v>
      </c>
      <c r="E2" s="366" t="s">
        <v>951</v>
      </c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70" t="s">
        <v>9</v>
      </c>
      <c r="R2" s="371"/>
      <c r="S2" s="371"/>
      <c r="T2" s="371"/>
      <c r="U2" s="371"/>
      <c r="V2" s="371"/>
      <c r="W2" s="371"/>
      <c r="X2" s="371"/>
      <c r="Y2" s="371"/>
      <c r="Z2" s="371"/>
      <c r="AA2" s="372"/>
      <c r="AB2" s="373" t="s">
        <v>1661</v>
      </c>
    </row>
    <row r="3" spans="1:29" s="115" customFormat="1" ht="40.5" customHeight="1">
      <c r="B3" s="366"/>
      <c r="C3" s="366"/>
      <c r="D3" s="368"/>
      <c r="E3" s="366" t="s">
        <v>13</v>
      </c>
      <c r="F3" s="366"/>
      <c r="G3" s="366"/>
      <c r="H3" s="366"/>
      <c r="I3" s="366"/>
      <c r="J3" s="366"/>
      <c r="K3" s="374" t="s">
        <v>14</v>
      </c>
      <c r="L3" s="374"/>
      <c r="M3" s="374" t="s">
        <v>15</v>
      </c>
      <c r="N3" s="374" t="s">
        <v>16</v>
      </c>
      <c r="O3" s="374" t="s">
        <v>17</v>
      </c>
      <c r="P3" s="374" t="s">
        <v>18</v>
      </c>
      <c r="Q3" s="364" t="s">
        <v>1662</v>
      </c>
      <c r="R3" s="364" t="s">
        <v>20</v>
      </c>
      <c r="S3" s="364" t="s">
        <v>1663</v>
      </c>
      <c r="T3" s="364" t="s">
        <v>22</v>
      </c>
      <c r="U3" s="364" t="s">
        <v>23</v>
      </c>
      <c r="V3" s="364" t="s">
        <v>24</v>
      </c>
      <c r="W3" s="364" t="s">
        <v>1664</v>
      </c>
      <c r="X3" s="364" t="s">
        <v>1665</v>
      </c>
      <c r="Y3" s="364" t="s">
        <v>27</v>
      </c>
      <c r="Z3" s="364" t="s">
        <v>28</v>
      </c>
      <c r="AA3" s="364" t="s">
        <v>1666</v>
      </c>
      <c r="AB3" s="373"/>
    </row>
    <row r="4" spans="1:29" s="115" customFormat="1" ht="409.6" customHeight="1">
      <c r="B4" s="366"/>
      <c r="C4" s="366"/>
      <c r="D4" s="369"/>
      <c r="E4" s="116" t="s">
        <v>30</v>
      </c>
      <c r="F4" s="116" t="s">
        <v>31</v>
      </c>
      <c r="G4" s="116" t="s">
        <v>32</v>
      </c>
      <c r="H4" s="116" t="s">
        <v>33</v>
      </c>
      <c r="I4" s="116" t="s">
        <v>34</v>
      </c>
      <c r="J4" s="116" t="s">
        <v>35</v>
      </c>
      <c r="K4" s="374"/>
      <c r="L4" s="374"/>
      <c r="M4" s="374"/>
      <c r="N4" s="374"/>
      <c r="O4" s="374"/>
      <c r="P4" s="374"/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73"/>
    </row>
    <row r="5" spans="1:29" s="117" customFormat="1" ht="39.75" customHeight="1">
      <c r="B5" s="366"/>
      <c r="C5" s="366"/>
      <c r="D5" s="118" t="s">
        <v>36</v>
      </c>
      <c r="E5" s="155" t="s">
        <v>36</v>
      </c>
      <c r="F5" s="155" t="s">
        <v>36</v>
      </c>
      <c r="G5" s="155" t="s">
        <v>36</v>
      </c>
      <c r="H5" s="155" t="s">
        <v>36</v>
      </c>
      <c r="I5" s="155" t="s">
        <v>36</v>
      </c>
      <c r="J5" s="155" t="s">
        <v>36</v>
      </c>
      <c r="K5" s="155" t="s">
        <v>37</v>
      </c>
      <c r="L5" s="155" t="s">
        <v>36</v>
      </c>
      <c r="M5" s="155" t="s">
        <v>36</v>
      </c>
      <c r="N5" s="155" t="s">
        <v>36</v>
      </c>
      <c r="O5" s="155" t="s">
        <v>36</v>
      </c>
      <c r="P5" s="155" t="s">
        <v>36</v>
      </c>
      <c r="Q5" s="155" t="s">
        <v>36</v>
      </c>
      <c r="R5" s="155" t="s">
        <v>36</v>
      </c>
      <c r="S5" s="155" t="s">
        <v>36</v>
      </c>
      <c r="T5" s="155" t="s">
        <v>36</v>
      </c>
      <c r="U5" s="155" t="s">
        <v>36</v>
      </c>
      <c r="V5" s="155" t="s">
        <v>36</v>
      </c>
      <c r="W5" s="155" t="s">
        <v>36</v>
      </c>
      <c r="X5" s="155" t="s">
        <v>36</v>
      </c>
      <c r="Y5" s="155" t="s">
        <v>36</v>
      </c>
      <c r="Z5" s="155" t="s">
        <v>36</v>
      </c>
      <c r="AA5" s="155" t="s">
        <v>36</v>
      </c>
      <c r="AB5" s="373"/>
    </row>
    <row r="6" spans="1:29" s="115" customFormat="1" ht="26.25">
      <c r="B6" s="119">
        <v>1</v>
      </c>
      <c r="C6" s="119">
        <v>2</v>
      </c>
      <c r="D6" s="119">
        <f>C6+1</f>
        <v>3</v>
      </c>
      <c r="E6" s="119">
        <f>D6+1</f>
        <v>4</v>
      </c>
      <c r="F6" s="119">
        <v>5</v>
      </c>
      <c r="G6" s="119">
        <v>6</v>
      </c>
      <c r="H6" s="119">
        <v>7</v>
      </c>
      <c r="I6" s="119">
        <v>8</v>
      </c>
      <c r="J6" s="119">
        <v>9</v>
      </c>
      <c r="K6" s="119">
        <v>10</v>
      </c>
      <c r="L6" s="119">
        <v>11</v>
      </c>
      <c r="M6" s="119">
        <v>12</v>
      </c>
      <c r="N6" s="119">
        <v>13</v>
      </c>
      <c r="O6" s="119">
        <v>14</v>
      </c>
      <c r="P6" s="119">
        <v>15</v>
      </c>
      <c r="Q6" s="119">
        <v>16</v>
      </c>
      <c r="R6" s="119">
        <v>17</v>
      </c>
      <c r="S6" s="119">
        <v>18</v>
      </c>
      <c r="T6" s="119">
        <v>19</v>
      </c>
      <c r="U6" s="119">
        <v>20</v>
      </c>
      <c r="V6" s="119">
        <v>21</v>
      </c>
      <c r="W6" s="119">
        <v>22</v>
      </c>
      <c r="X6" s="119">
        <v>23</v>
      </c>
      <c r="Y6" s="119">
        <v>24</v>
      </c>
      <c r="Z6" s="119">
        <v>25</v>
      </c>
      <c r="AA6" s="119">
        <v>26</v>
      </c>
      <c r="AB6" s="120">
        <v>27</v>
      </c>
    </row>
    <row r="7" spans="1:29" s="243" customFormat="1" ht="33" customHeight="1">
      <c r="B7" s="244" t="s">
        <v>2392</v>
      </c>
      <c r="C7" s="245"/>
      <c r="D7" s="246">
        <f t="shared" ref="D7:AA7" si="0">D8+D795</f>
        <v>1259944026.1300001</v>
      </c>
      <c r="E7" s="246">
        <f t="shared" si="0"/>
        <v>16626137.440000001</v>
      </c>
      <c r="F7" s="246">
        <f t="shared" si="0"/>
        <v>33303690.340000004</v>
      </c>
      <c r="G7" s="246">
        <f t="shared" si="0"/>
        <v>77654284.219999999</v>
      </c>
      <c r="H7" s="246">
        <f t="shared" si="0"/>
        <v>9755752.1899999995</v>
      </c>
      <c r="I7" s="246">
        <f t="shared" si="0"/>
        <v>37379477.179999992</v>
      </c>
      <c r="J7" s="246">
        <f t="shared" si="0"/>
        <v>88420.66</v>
      </c>
      <c r="K7" s="247">
        <f t="shared" si="0"/>
        <v>184</v>
      </c>
      <c r="L7" s="246">
        <f t="shared" si="0"/>
        <v>244194905.67999998</v>
      </c>
      <c r="M7" s="246">
        <f t="shared" si="0"/>
        <v>378232588.84999996</v>
      </c>
      <c r="N7" s="246">
        <f t="shared" si="0"/>
        <v>20500873.260000002</v>
      </c>
      <c r="O7" s="246">
        <f t="shared" si="0"/>
        <v>313470513.41999996</v>
      </c>
      <c r="P7" s="246">
        <f t="shared" si="0"/>
        <v>13161533.019999998</v>
      </c>
      <c r="Q7" s="246">
        <f t="shared" si="0"/>
        <v>0</v>
      </c>
      <c r="R7" s="246">
        <f t="shared" si="0"/>
        <v>0</v>
      </c>
      <c r="S7" s="246">
        <f t="shared" si="0"/>
        <v>0</v>
      </c>
      <c r="T7" s="246">
        <f t="shared" si="0"/>
        <v>0</v>
      </c>
      <c r="U7" s="246">
        <f t="shared" si="0"/>
        <v>0</v>
      </c>
      <c r="V7" s="246">
        <f t="shared" si="0"/>
        <v>0</v>
      </c>
      <c r="W7" s="246">
        <f t="shared" si="0"/>
        <v>1031284</v>
      </c>
      <c r="X7" s="246">
        <f t="shared" si="0"/>
        <v>0</v>
      </c>
      <c r="Y7" s="246">
        <f t="shared" si="0"/>
        <v>0</v>
      </c>
      <c r="Z7" s="246">
        <f>Z8+Z795</f>
        <v>139000</v>
      </c>
      <c r="AA7" s="246">
        <f t="shared" si="0"/>
        <v>0</v>
      </c>
      <c r="AB7" s="248" t="s">
        <v>857</v>
      </c>
      <c r="AC7" s="249"/>
    </row>
    <row r="8" spans="1:29" s="6" customFormat="1" ht="35.25">
      <c r="B8" s="250" t="s">
        <v>1656</v>
      </c>
      <c r="C8" s="251"/>
      <c r="D8" s="246">
        <f>D9+D289+D316+D349+D502+D509+D511+D580+D665+D668+D682+D692+D704+D710+D507+D713+D716+D718+D724+D738+D747+D757+D768+D774+D778+D784+D721+D787+D789+D793</f>
        <v>713158635.57000005</v>
      </c>
      <c r="E8" s="246">
        <f t="shared" ref="E8:AA8" si="1">E9+E289+E316+E349+E502+E509+E511+E580+E665+E668+E682+E692+E704+E710+E507+E713+E716+E718+E724+E738+E747+E757+E768+E774+E778+E784+E721+E787+E789+E793</f>
        <v>10469742.470000001</v>
      </c>
      <c r="F8" s="246">
        <f t="shared" si="1"/>
        <v>22709557.330000002</v>
      </c>
      <c r="G8" s="246">
        <f t="shared" si="1"/>
        <v>41669322.449999996</v>
      </c>
      <c r="H8" s="246">
        <f t="shared" si="1"/>
        <v>5294271.95</v>
      </c>
      <c r="I8" s="246">
        <f t="shared" si="1"/>
        <v>20487198.649999999</v>
      </c>
      <c r="J8" s="246">
        <f t="shared" si="1"/>
        <v>88420.66</v>
      </c>
      <c r="K8" s="252">
        <f t="shared" si="1"/>
        <v>86</v>
      </c>
      <c r="L8" s="246">
        <f t="shared" si="1"/>
        <v>94055474.659999996</v>
      </c>
      <c r="M8" s="246">
        <f t="shared" si="1"/>
        <v>213095442.86999997</v>
      </c>
      <c r="N8" s="246">
        <f t="shared" si="1"/>
        <v>15156284.65</v>
      </c>
      <c r="O8" s="246">
        <f t="shared" si="1"/>
        <v>164612091.34999999</v>
      </c>
      <c r="P8" s="246">
        <f t="shared" si="1"/>
        <v>10976262.659999998</v>
      </c>
      <c r="Q8" s="246">
        <f t="shared" si="1"/>
        <v>0</v>
      </c>
      <c r="R8" s="246">
        <f t="shared" si="1"/>
        <v>0</v>
      </c>
      <c r="S8" s="246">
        <f t="shared" si="1"/>
        <v>0</v>
      </c>
      <c r="T8" s="246">
        <f t="shared" si="1"/>
        <v>0</v>
      </c>
      <c r="U8" s="246">
        <f t="shared" si="1"/>
        <v>0</v>
      </c>
      <c r="V8" s="246">
        <f t="shared" si="1"/>
        <v>0</v>
      </c>
      <c r="W8" s="246">
        <f t="shared" si="1"/>
        <v>0</v>
      </c>
      <c r="X8" s="246">
        <f t="shared" si="1"/>
        <v>0</v>
      </c>
      <c r="Y8" s="246">
        <f t="shared" si="1"/>
        <v>0</v>
      </c>
      <c r="Z8" s="246">
        <f t="shared" si="1"/>
        <v>139000</v>
      </c>
      <c r="AA8" s="246">
        <f t="shared" si="1"/>
        <v>0</v>
      </c>
      <c r="AB8" s="248" t="s">
        <v>857</v>
      </c>
    </row>
    <row r="9" spans="1:29" s="6" customFormat="1" ht="35.25" customHeight="1">
      <c r="B9" s="250" t="s">
        <v>1010</v>
      </c>
      <c r="C9" s="251"/>
      <c r="D9" s="246">
        <f>SUM(D10:D288)</f>
        <v>296703257.72999996</v>
      </c>
      <c r="E9" s="246">
        <f t="shared" ref="E9:AA9" si="2">SUM(E10:E207)</f>
        <v>6153755.4800000004</v>
      </c>
      <c r="F9" s="246">
        <f t="shared" si="2"/>
        <v>11220283.309999999</v>
      </c>
      <c r="G9" s="246">
        <f t="shared" si="2"/>
        <v>10888993.67</v>
      </c>
      <c r="H9" s="246">
        <f t="shared" si="2"/>
        <v>1978981.4600000002</v>
      </c>
      <c r="I9" s="246">
        <f t="shared" si="2"/>
        <v>6755795.9700000007</v>
      </c>
      <c r="J9" s="246">
        <f t="shared" si="2"/>
        <v>0</v>
      </c>
      <c r="K9" s="247">
        <f t="shared" si="2"/>
        <v>42</v>
      </c>
      <c r="L9" s="246">
        <f t="shared" si="2"/>
        <v>25425217.100000001</v>
      </c>
      <c r="M9" s="246">
        <f t="shared" si="2"/>
        <v>59322676.57</v>
      </c>
      <c r="N9" s="246">
        <f t="shared" si="2"/>
        <v>4155074.25</v>
      </c>
      <c r="O9" s="246">
        <f t="shared" si="2"/>
        <v>43237427.450000003</v>
      </c>
      <c r="P9" s="246">
        <f t="shared" si="2"/>
        <v>2525221.5999999996</v>
      </c>
      <c r="Q9" s="246">
        <f t="shared" si="2"/>
        <v>0</v>
      </c>
      <c r="R9" s="246">
        <f t="shared" si="2"/>
        <v>0</v>
      </c>
      <c r="S9" s="246">
        <f t="shared" si="2"/>
        <v>0</v>
      </c>
      <c r="T9" s="246">
        <f t="shared" si="2"/>
        <v>0</v>
      </c>
      <c r="U9" s="246">
        <f t="shared" si="2"/>
        <v>0</v>
      </c>
      <c r="V9" s="246">
        <f t="shared" si="2"/>
        <v>0</v>
      </c>
      <c r="W9" s="246">
        <f t="shared" si="2"/>
        <v>0</v>
      </c>
      <c r="X9" s="246">
        <f t="shared" si="2"/>
        <v>0</v>
      </c>
      <c r="Y9" s="246">
        <f t="shared" si="2"/>
        <v>0</v>
      </c>
      <c r="Z9" s="246">
        <f t="shared" si="2"/>
        <v>139000</v>
      </c>
      <c r="AA9" s="246">
        <f t="shared" si="2"/>
        <v>0</v>
      </c>
      <c r="AB9" s="248" t="s">
        <v>857</v>
      </c>
    </row>
    <row r="10" spans="1:29" s="6" customFormat="1" ht="35.25" customHeight="1">
      <c r="A10" s="6">
        <v>1</v>
      </c>
      <c r="B10" s="207">
        <f>SUBTOTAL(103,$A$8:A10)</f>
        <v>1</v>
      </c>
      <c r="C10" s="251" t="s">
        <v>1668</v>
      </c>
      <c r="D10" s="246">
        <f t="shared" ref="D10:D38" si="3">E10+F10+G10+H10+I10+J10+L10+M10+N10+O10+P10+Q10+R10+S10+T10+U10+V10+W10+X10+Y10+Z10+AA10</f>
        <v>259217</v>
      </c>
      <c r="E10" s="253">
        <v>0</v>
      </c>
      <c r="F10" s="253">
        <v>0</v>
      </c>
      <c r="G10" s="253">
        <v>259217</v>
      </c>
      <c r="H10" s="253">
        <v>0</v>
      </c>
      <c r="I10" s="253">
        <v>0</v>
      </c>
      <c r="J10" s="253">
        <v>0</v>
      </c>
      <c r="K10" s="254">
        <v>0</v>
      </c>
      <c r="L10" s="253">
        <v>0</v>
      </c>
      <c r="M10" s="253">
        <v>0</v>
      </c>
      <c r="N10" s="253">
        <v>0</v>
      </c>
      <c r="O10" s="253">
        <v>0</v>
      </c>
      <c r="P10" s="253">
        <v>0</v>
      </c>
      <c r="Q10" s="253">
        <v>0</v>
      </c>
      <c r="R10" s="253">
        <v>0</v>
      </c>
      <c r="S10" s="253">
        <v>0</v>
      </c>
      <c r="T10" s="253">
        <v>0</v>
      </c>
      <c r="U10" s="253">
        <v>0</v>
      </c>
      <c r="V10" s="253">
        <v>0</v>
      </c>
      <c r="W10" s="253">
        <v>0</v>
      </c>
      <c r="X10" s="253">
        <v>0</v>
      </c>
      <c r="Y10" s="253">
        <v>0</v>
      </c>
      <c r="Z10" s="253">
        <v>0</v>
      </c>
      <c r="AA10" s="253">
        <v>0</v>
      </c>
      <c r="AB10" s="255">
        <v>2020</v>
      </c>
    </row>
    <row r="11" spans="1:29" s="6" customFormat="1" ht="35.25" customHeight="1">
      <c r="A11" s="6">
        <v>1</v>
      </c>
      <c r="B11" s="207">
        <f>SUBTOTAL(103,$A$8:A11)</f>
        <v>2</v>
      </c>
      <c r="C11" s="251" t="s">
        <v>1669</v>
      </c>
      <c r="D11" s="246">
        <f t="shared" si="3"/>
        <v>389342</v>
      </c>
      <c r="E11" s="256">
        <v>0</v>
      </c>
      <c r="F11" s="256">
        <v>0</v>
      </c>
      <c r="G11" s="256">
        <v>0</v>
      </c>
      <c r="H11" s="256">
        <v>0</v>
      </c>
      <c r="I11" s="256">
        <v>0</v>
      </c>
      <c r="J11" s="256">
        <v>0</v>
      </c>
      <c r="K11" s="257">
        <v>0</v>
      </c>
      <c r="L11" s="256">
        <v>0</v>
      </c>
      <c r="M11" s="256">
        <v>0</v>
      </c>
      <c r="N11" s="256">
        <v>0</v>
      </c>
      <c r="O11" s="256">
        <f>116802.6+272539.4</f>
        <v>389342</v>
      </c>
      <c r="P11" s="256">
        <v>0</v>
      </c>
      <c r="Q11" s="256">
        <v>0</v>
      </c>
      <c r="R11" s="256">
        <v>0</v>
      </c>
      <c r="S11" s="256">
        <v>0</v>
      </c>
      <c r="T11" s="256">
        <v>0</v>
      </c>
      <c r="U11" s="256">
        <v>0</v>
      </c>
      <c r="V11" s="256">
        <v>0</v>
      </c>
      <c r="W11" s="256">
        <v>0</v>
      </c>
      <c r="X11" s="256">
        <v>0</v>
      </c>
      <c r="Y11" s="256">
        <v>0</v>
      </c>
      <c r="Z11" s="256">
        <v>0</v>
      </c>
      <c r="AA11" s="256">
        <v>0</v>
      </c>
      <c r="AB11" s="255">
        <v>2020</v>
      </c>
    </row>
    <row r="12" spans="1:29" s="6" customFormat="1" ht="35.25" customHeight="1">
      <c r="A12" s="6">
        <v>1</v>
      </c>
      <c r="B12" s="207">
        <f>SUBTOTAL(103,$A$8:A12)</f>
        <v>3</v>
      </c>
      <c r="C12" s="251" t="s">
        <v>2393</v>
      </c>
      <c r="D12" s="246">
        <f t="shared" si="3"/>
        <v>880727</v>
      </c>
      <c r="E12" s="256">
        <v>0</v>
      </c>
      <c r="F12" s="256">
        <v>0</v>
      </c>
      <c r="G12" s="256">
        <v>0</v>
      </c>
      <c r="H12" s="256">
        <v>0</v>
      </c>
      <c r="I12" s="256">
        <v>0</v>
      </c>
      <c r="J12" s="256">
        <v>0</v>
      </c>
      <c r="K12" s="257">
        <v>2</v>
      </c>
      <c r="L12" s="256">
        <v>375931</v>
      </c>
      <c r="M12" s="256">
        <v>504796</v>
      </c>
      <c r="N12" s="256">
        <v>0</v>
      </c>
      <c r="O12" s="256">
        <v>0</v>
      </c>
      <c r="P12" s="256">
        <v>0</v>
      </c>
      <c r="Q12" s="256">
        <v>0</v>
      </c>
      <c r="R12" s="256">
        <v>0</v>
      </c>
      <c r="S12" s="256">
        <v>0</v>
      </c>
      <c r="T12" s="256">
        <v>0</v>
      </c>
      <c r="U12" s="256">
        <v>0</v>
      </c>
      <c r="V12" s="256">
        <v>0</v>
      </c>
      <c r="W12" s="256">
        <v>0</v>
      </c>
      <c r="X12" s="256">
        <v>0</v>
      </c>
      <c r="Y12" s="256">
        <v>0</v>
      </c>
      <c r="Z12" s="256">
        <v>0</v>
      </c>
      <c r="AA12" s="256">
        <v>0</v>
      </c>
      <c r="AB12" s="255">
        <v>2020</v>
      </c>
    </row>
    <row r="13" spans="1:29" s="6" customFormat="1" ht="35.25" customHeight="1">
      <c r="A13" s="6">
        <v>1</v>
      </c>
      <c r="B13" s="207">
        <f>SUBTOTAL(103,$A$8:A13)</f>
        <v>4</v>
      </c>
      <c r="C13" s="251" t="s">
        <v>1670</v>
      </c>
      <c r="D13" s="246">
        <f t="shared" si="3"/>
        <v>611403</v>
      </c>
      <c r="E13" s="253">
        <v>0</v>
      </c>
      <c r="F13" s="253">
        <v>0</v>
      </c>
      <c r="G13" s="253">
        <v>0</v>
      </c>
      <c r="H13" s="253">
        <v>0</v>
      </c>
      <c r="I13" s="253">
        <v>0</v>
      </c>
      <c r="J13" s="253">
        <v>0</v>
      </c>
      <c r="K13" s="254">
        <v>0</v>
      </c>
      <c r="L13" s="253">
        <v>0</v>
      </c>
      <c r="M13" s="253">
        <v>0</v>
      </c>
      <c r="N13" s="253">
        <v>0</v>
      </c>
      <c r="O13" s="253">
        <f>90148+521255</f>
        <v>611403</v>
      </c>
      <c r="P13" s="253">
        <v>0</v>
      </c>
      <c r="Q13" s="253">
        <v>0</v>
      </c>
      <c r="R13" s="253">
        <v>0</v>
      </c>
      <c r="S13" s="253">
        <v>0</v>
      </c>
      <c r="T13" s="253">
        <v>0</v>
      </c>
      <c r="U13" s="253">
        <v>0</v>
      </c>
      <c r="V13" s="253">
        <v>0</v>
      </c>
      <c r="W13" s="253">
        <v>0</v>
      </c>
      <c r="X13" s="253">
        <v>0</v>
      </c>
      <c r="Y13" s="253">
        <v>0</v>
      </c>
      <c r="Z13" s="253">
        <v>0</v>
      </c>
      <c r="AA13" s="253">
        <v>0</v>
      </c>
      <c r="AB13" s="255">
        <v>2020</v>
      </c>
    </row>
    <row r="14" spans="1:29" s="6" customFormat="1" ht="35.25" customHeight="1">
      <c r="A14" s="6">
        <v>1</v>
      </c>
      <c r="B14" s="207">
        <f>SUBTOTAL(103,$A$8:A14)</f>
        <v>5</v>
      </c>
      <c r="C14" s="251" t="s">
        <v>2394</v>
      </c>
      <c r="D14" s="246">
        <f t="shared" si="3"/>
        <v>414375.91000000003</v>
      </c>
      <c r="E14" s="253">
        <v>138125</v>
      </c>
      <c r="F14" s="253">
        <v>138125</v>
      </c>
      <c r="G14" s="253">
        <v>0</v>
      </c>
      <c r="H14" s="253">
        <v>138125.91</v>
      </c>
      <c r="I14" s="253">
        <v>0</v>
      </c>
      <c r="J14" s="253">
        <v>0</v>
      </c>
      <c r="K14" s="254">
        <v>0</v>
      </c>
      <c r="L14" s="253">
        <v>0</v>
      </c>
      <c r="M14" s="253">
        <v>0</v>
      </c>
      <c r="N14" s="253">
        <v>0</v>
      </c>
      <c r="O14" s="253">
        <v>0</v>
      </c>
      <c r="P14" s="253">
        <v>0</v>
      </c>
      <c r="Q14" s="253">
        <v>0</v>
      </c>
      <c r="R14" s="253">
        <v>0</v>
      </c>
      <c r="S14" s="253">
        <v>0</v>
      </c>
      <c r="T14" s="253">
        <v>0</v>
      </c>
      <c r="U14" s="253">
        <v>0</v>
      </c>
      <c r="V14" s="253">
        <v>0</v>
      </c>
      <c r="W14" s="253">
        <v>0</v>
      </c>
      <c r="X14" s="253">
        <v>0</v>
      </c>
      <c r="Y14" s="253">
        <v>0</v>
      </c>
      <c r="Z14" s="253">
        <v>0</v>
      </c>
      <c r="AA14" s="253">
        <v>0</v>
      </c>
      <c r="AB14" s="255">
        <v>2020</v>
      </c>
    </row>
    <row r="15" spans="1:29" s="6" customFormat="1" ht="35.25" customHeight="1">
      <c r="A15" s="6">
        <v>1</v>
      </c>
      <c r="B15" s="207">
        <f>SUBTOTAL(103,$A$8:A15)</f>
        <v>6</v>
      </c>
      <c r="C15" s="251" t="s">
        <v>2395</v>
      </c>
      <c r="D15" s="246">
        <f t="shared" si="3"/>
        <v>139199.96</v>
      </c>
      <c r="E15" s="253">
        <v>0</v>
      </c>
      <c r="F15" s="253">
        <v>0</v>
      </c>
      <c r="G15" s="253">
        <v>0</v>
      </c>
      <c r="H15" s="253">
        <v>0</v>
      </c>
      <c r="I15" s="253">
        <v>0</v>
      </c>
      <c r="J15" s="253">
        <v>0</v>
      </c>
      <c r="K15" s="254">
        <v>0</v>
      </c>
      <c r="L15" s="253">
        <v>0</v>
      </c>
      <c r="M15" s="253">
        <v>0</v>
      </c>
      <c r="N15" s="253">
        <v>59199.96</v>
      </c>
      <c r="O15" s="253">
        <v>80000</v>
      </c>
      <c r="P15" s="253">
        <v>0</v>
      </c>
      <c r="Q15" s="253">
        <v>0</v>
      </c>
      <c r="R15" s="253">
        <v>0</v>
      </c>
      <c r="S15" s="253">
        <v>0</v>
      </c>
      <c r="T15" s="253">
        <v>0</v>
      </c>
      <c r="U15" s="253">
        <v>0</v>
      </c>
      <c r="V15" s="253">
        <v>0</v>
      </c>
      <c r="W15" s="253">
        <v>0</v>
      </c>
      <c r="X15" s="253">
        <v>0</v>
      </c>
      <c r="Y15" s="253">
        <v>0</v>
      </c>
      <c r="Z15" s="253">
        <v>0</v>
      </c>
      <c r="AA15" s="253">
        <v>0</v>
      </c>
      <c r="AB15" s="255">
        <v>2020</v>
      </c>
    </row>
    <row r="16" spans="1:29" s="6" customFormat="1" ht="35.25" customHeight="1">
      <c r="A16" s="6">
        <v>1</v>
      </c>
      <c r="B16" s="207">
        <f>SUBTOTAL(103,$A$8:A16)</f>
        <v>7</v>
      </c>
      <c r="C16" s="251" t="s">
        <v>1671</v>
      </c>
      <c r="D16" s="246">
        <f t="shared" si="3"/>
        <v>238788.19999999998</v>
      </c>
      <c r="E16" s="253">
        <v>0</v>
      </c>
      <c r="F16" s="253">
        <v>0</v>
      </c>
      <c r="G16" s="253">
        <v>0</v>
      </c>
      <c r="H16" s="253">
        <v>0</v>
      </c>
      <c r="I16" s="253">
        <v>0</v>
      </c>
      <c r="J16" s="253">
        <v>0</v>
      </c>
      <c r="K16" s="254">
        <v>0</v>
      </c>
      <c r="L16" s="253">
        <v>0</v>
      </c>
      <c r="M16" s="253">
        <v>0</v>
      </c>
      <c r="N16" s="253">
        <v>150788.79999999999</v>
      </c>
      <c r="O16" s="253">
        <v>87999.4</v>
      </c>
      <c r="P16" s="253">
        <v>0</v>
      </c>
      <c r="Q16" s="253">
        <v>0</v>
      </c>
      <c r="R16" s="253">
        <v>0</v>
      </c>
      <c r="S16" s="253">
        <v>0</v>
      </c>
      <c r="T16" s="253">
        <v>0</v>
      </c>
      <c r="U16" s="253">
        <v>0</v>
      </c>
      <c r="V16" s="253">
        <v>0</v>
      </c>
      <c r="W16" s="253">
        <v>0</v>
      </c>
      <c r="X16" s="253">
        <v>0</v>
      </c>
      <c r="Y16" s="253">
        <v>0</v>
      </c>
      <c r="Z16" s="253">
        <v>0</v>
      </c>
      <c r="AA16" s="253">
        <v>0</v>
      </c>
      <c r="AB16" s="255">
        <v>2020</v>
      </c>
    </row>
    <row r="17" spans="1:28" s="6" customFormat="1" ht="35.25" customHeight="1">
      <c r="A17" s="6">
        <v>1</v>
      </c>
      <c r="B17" s="207">
        <f>SUBTOTAL(103,$A$8:A17)</f>
        <v>8</v>
      </c>
      <c r="C17" s="251" t="s">
        <v>1672</v>
      </c>
      <c r="D17" s="246">
        <f t="shared" si="3"/>
        <v>860000</v>
      </c>
      <c r="E17" s="253">
        <v>0</v>
      </c>
      <c r="F17" s="253">
        <v>0</v>
      </c>
      <c r="G17" s="253">
        <v>0</v>
      </c>
      <c r="H17" s="253">
        <v>0</v>
      </c>
      <c r="I17" s="253">
        <v>860000</v>
      </c>
      <c r="J17" s="253">
        <v>0</v>
      </c>
      <c r="K17" s="254">
        <v>0</v>
      </c>
      <c r="L17" s="253">
        <v>0</v>
      </c>
      <c r="M17" s="253">
        <v>0</v>
      </c>
      <c r="N17" s="253">
        <v>0</v>
      </c>
      <c r="O17" s="253">
        <v>0</v>
      </c>
      <c r="P17" s="253">
        <v>0</v>
      </c>
      <c r="Q17" s="253">
        <v>0</v>
      </c>
      <c r="R17" s="253">
        <v>0</v>
      </c>
      <c r="S17" s="253">
        <v>0</v>
      </c>
      <c r="T17" s="253">
        <v>0</v>
      </c>
      <c r="U17" s="253">
        <v>0</v>
      </c>
      <c r="V17" s="253">
        <v>0</v>
      </c>
      <c r="W17" s="253">
        <v>0</v>
      </c>
      <c r="X17" s="253">
        <v>0</v>
      </c>
      <c r="Y17" s="253">
        <v>0</v>
      </c>
      <c r="Z17" s="253">
        <v>0</v>
      </c>
      <c r="AA17" s="253">
        <v>0</v>
      </c>
      <c r="AB17" s="255">
        <v>2020</v>
      </c>
    </row>
    <row r="18" spans="1:28" s="6" customFormat="1" ht="35.25" customHeight="1">
      <c r="A18" s="6">
        <v>1</v>
      </c>
      <c r="B18" s="207">
        <f>SUBTOTAL(103,$A$8:A18)</f>
        <v>9</v>
      </c>
      <c r="C18" s="251" t="s">
        <v>1673</v>
      </c>
      <c r="D18" s="246">
        <f t="shared" si="3"/>
        <v>120500</v>
      </c>
      <c r="E18" s="253">
        <v>0</v>
      </c>
      <c r="F18" s="253">
        <v>0</v>
      </c>
      <c r="G18" s="253">
        <v>0</v>
      </c>
      <c r="H18" s="253">
        <v>0</v>
      </c>
      <c r="I18" s="253">
        <v>0</v>
      </c>
      <c r="J18" s="253">
        <v>0</v>
      </c>
      <c r="K18" s="254">
        <v>0</v>
      </c>
      <c r="L18" s="253">
        <v>0</v>
      </c>
      <c r="M18" s="253">
        <f>31500+89000</f>
        <v>120500</v>
      </c>
      <c r="N18" s="253">
        <v>0</v>
      </c>
      <c r="O18" s="253">
        <v>0</v>
      </c>
      <c r="P18" s="253">
        <v>0</v>
      </c>
      <c r="Q18" s="253">
        <v>0</v>
      </c>
      <c r="R18" s="253">
        <v>0</v>
      </c>
      <c r="S18" s="253">
        <v>0</v>
      </c>
      <c r="T18" s="253">
        <v>0</v>
      </c>
      <c r="U18" s="253">
        <v>0</v>
      </c>
      <c r="V18" s="253">
        <v>0</v>
      </c>
      <c r="W18" s="253">
        <v>0</v>
      </c>
      <c r="X18" s="253">
        <v>0</v>
      </c>
      <c r="Y18" s="253">
        <v>0</v>
      </c>
      <c r="Z18" s="253">
        <v>0</v>
      </c>
      <c r="AA18" s="253">
        <v>0</v>
      </c>
      <c r="AB18" s="255">
        <v>2020</v>
      </c>
    </row>
    <row r="19" spans="1:28" s="6" customFormat="1" ht="35.25" customHeight="1">
      <c r="A19" s="6">
        <v>1</v>
      </c>
      <c r="B19" s="207">
        <f>SUBTOTAL(103,$A$8:A19)</f>
        <v>10</v>
      </c>
      <c r="C19" s="251" t="s">
        <v>1674</v>
      </c>
      <c r="D19" s="246">
        <f t="shared" si="3"/>
        <v>102980</v>
      </c>
      <c r="E19" s="253">
        <v>0</v>
      </c>
      <c r="F19" s="253">
        <v>0</v>
      </c>
      <c r="G19" s="253">
        <v>0</v>
      </c>
      <c r="H19" s="253">
        <v>0</v>
      </c>
      <c r="I19" s="253">
        <v>0</v>
      </c>
      <c r="J19" s="253">
        <v>0</v>
      </c>
      <c r="K19" s="254">
        <v>0</v>
      </c>
      <c r="L19" s="253">
        <v>0</v>
      </c>
      <c r="M19" s="253">
        <v>0</v>
      </c>
      <c r="N19" s="253">
        <v>0</v>
      </c>
      <c r="O19" s="253">
        <v>102980</v>
      </c>
      <c r="P19" s="253">
        <v>0</v>
      </c>
      <c r="Q19" s="253">
        <v>0</v>
      </c>
      <c r="R19" s="253">
        <v>0</v>
      </c>
      <c r="S19" s="253">
        <v>0</v>
      </c>
      <c r="T19" s="253">
        <v>0</v>
      </c>
      <c r="U19" s="253">
        <v>0</v>
      </c>
      <c r="V19" s="253">
        <v>0</v>
      </c>
      <c r="W19" s="253">
        <v>0</v>
      </c>
      <c r="X19" s="253">
        <v>0</v>
      </c>
      <c r="Y19" s="253">
        <v>0</v>
      </c>
      <c r="Z19" s="253">
        <v>0</v>
      </c>
      <c r="AA19" s="253">
        <v>0</v>
      </c>
      <c r="AB19" s="255">
        <v>2020</v>
      </c>
    </row>
    <row r="20" spans="1:28" s="6" customFormat="1" ht="35.25" customHeight="1">
      <c r="A20" s="6">
        <v>1</v>
      </c>
      <c r="B20" s="207">
        <f>SUBTOTAL(103,$A$8:A20)</f>
        <v>11</v>
      </c>
      <c r="C20" s="251" t="s">
        <v>1675</v>
      </c>
      <c r="D20" s="246">
        <f t="shared" si="3"/>
        <v>548443</v>
      </c>
      <c r="E20" s="253">
        <v>0</v>
      </c>
      <c r="F20" s="253">
        <v>0</v>
      </c>
      <c r="G20" s="253">
        <v>0</v>
      </c>
      <c r="H20" s="253">
        <v>0</v>
      </c>
      <c r="I20" s="253">
        <v>0</v>
      </c>
      <c r="J20" s="253">
        <v>0</v>
      </c>
      <c r="K20" s="254">
        <v>0</v>
      </c>
      <c r="L20" s="253">
        <v>0</v>
      </c>
      <c r="M20" s="253">
        <v>0</v>
      </c>
      <c r="N20" s="253">
        <v>0</v>
      </c>
      <c r="O20" s="253">
        <v>548443</v>
      </c>
      <c r="P20" s="253">
        <v>0</v>
      </c>
      <c r="Q20" s="253">
        <v>0</v>
      </c>
      <c r="R20" s="253">
        <v>0</v>
      </c>
      <c r="S20" s="253">
        <v>0</v>
      </c>
      <c r="T20" s="253">
        <v>0</v>
      </c>
      <c r="U20" s="253">
        <v>0</v>
      </c>
      <c r="V20" s="253">
        <v>0</v>
      </c>
      <c r="W20" s="253">
        <v>0</v>
      </c>
      <c r="X20" s="253">
        <v>0</v>
      </c>
      <c r="Y20" s="253">
        <v>0</v>
      </c>
      <c r="Z20" s="253">
        <v>0</v>
      </c>
      <c r="AA20" s="253">
        <v>0</v>
      </c>
      <c r="AB20" s="255">
        <v>2020</v>
      </c>
    </row>
    <row r="21" spans="1:28" s="6" customFormat="1" ht="35.25" customHeight="1">
      <c r="A21" s="6">
        <v>1</v>
      </c>
      <c r="B21" s="207">
        <f>SUBTOTAL(103,$A$8:A21)</f>
        <v>12</v>
      </c>
      <c r="C21" s="251" t="s">
        <v>1676</v>
      </c>
      <c r="D21" s="246">
        <f t="shared" si="3"/>
        <v>302478.55</v>
      </c>
      <c r="E21" s="253">
        <v>0</v>
      </c>
      <c r="F21" s="253">
        <v>0</v>
      </c>
      <c r="G21" s="253">
        <v>0</v>
      </c>
      <c r="H21" s="253">
        <v>0</v>
      </c>
      <c r="I21" s="253">
        <v>0</v>
      </c>
      <c r="J21" s="253">
        <v>0</v>
      </c>
      <c r="K21" s="254">
        <v>0</v>
      </c>
      <c r="L21" s="253">
        <v>0</v>
      </c>
      <c r="M21" s="253">
        <v>0</v>
      </c>
      <c r="N21" s="253">
        <v>106078.31</v>
      </c>
      <c r="O21" s="253">
        <f>81255.24+34543.5</f>
        <v>115798.74</v>
      </c>
      <c r="P21" s="253">
        <v>80601.5</v>
      </c>
      <c r="Q21" s="253">
        <v>0</v>
      </c>
      <c r="R21" s="253">
        <v>0</v>
      </c>
      <c r="S21" s="253">
        <v>0</v>
      </c>
      <c r="T21" s="253">
        <v>0</v>
      </c>
      <c r="U21" s="253">
        <v>0</v>
      </c>
      <c r="V21" s="253">
        <v>0</v>
      </c>
      <c r="W21" s="253">
        <v>0</v>
      </c>
      <c r="X21" s="253">
        <v>0</v>
      </c>
      <c r="Y21" s="253">
        <v>0</v>
      </c>
      <c r="Z21" s="253">
        <v>0</v>
      </c>
      <c r="AA21" s="253">
        <v>0</v>
      </c>
      <c r="AB21" s="255">
        <v>2020</v>
      </c>
    </row>
    <row r="22" spans="1:28" s="6" customFormat="1" ht="35.25" customHeight="1">
      <c r="A22" s="6">
        <v>1</v>
      </c>
      <c r="B22" s="207">
        <f>SUBTOTAL(103,$A$8:A22)</f>
        <v>13</v>
      </c>
      <c r="C22" s="251" t="s">
        <v>1677</v>
      </c>
      <c r="D22" s="246">
        <f t="shared" si="3"/>
        <v>373056.34</v>
      </c>
      <c r="E22" s="253">
        <v>0</v>
      </c>
      <c r="F22" s="253">
        <v>0</v>
      </c>
      <c r="G22" s="253">
        <f>75345.7+175806.64</f>
        <v>251152.34000000003</v>
      </c>
      <c r="H22" s="253">
        <v>0</v>
      </c>
      <c r="I22" s="253">
        <v>0</v>
      </c>
      <c r="J22" s="253">
        <v>0</v>
      </c>
      <c r="K22" s="254">
        <v>1</v>
      </c>
      <c r="L22" s="253">
        <v>50907</v>
      </c>
      <c r="M22" s="253">
        <v>0</v>
      </c>
      <c r="N22" s="253">
        <v>70997</v>
      </c>
      <c r="O22" s="253">
        <v>0</v>
      </c>
      <c r="P22" s="253">
        <v>0</v>
      </c>
      <c r="Q22" s="253">
        <v>0</v>
      </c>
      <c r="R22" s="253">
        <v>0</v>
      </c>
      <c r="S22" s="253">
        <v>0</v>
      </c>
      <c r="T22" s="253">
        <v>0</v>
      </c>
      <c r="U22" s="253">
        <v>0</v>
      </c>
      <c r="V22" s="253">
        <v>0</v>
      </c>
      <c r="W22" s="253">
        <v>0</v>
      </c>
      <c r="X22" s="253">
        <v>0</v>
      </c>
      <c r="Y22" s="253">
        <v>0</v>
      </c>
      <c r="Z22" s="253">
        <v>0</v>
      </c>
      <c r="AA22" s="253">
        <v>0</v>
      </c>
      <c r="AB22" s="255">
        <v>2020</v>
      </c>
    </row>
    <row r="23" spans="1:28" s="6" customFormat="1" ht="35.25" customHeight="1">
      <c r="A23" s="6">
        <v>1</v>
      </c>
      <c r="B23" s="207">
        <f>SUBTOTAL(103,$A$8:A23)</f>
        <v>14</v>
      </c>
      <c r="C23" s="251" t="s">
        <v>2396</v>
      </c>
      <c r="D23" s="246">
        <f t="shared" si="3"/>
        <v>191000</v>
      </c>
      <c r="E23" s="253">
        <v>0</v>
      </c>
      <c r="F23" s="253">
        <v>0</v>
      </c>
      <c r="G23" s="253">
        <v>191000</v>
      </c>
      <c r="H23" s="253">
        <v>0</v>
      </c>
      <c r="I23" s="253">
        <v>0</v>
      </c>
      <c r="J23" s="253">
        <v>0</v>
      </c>
      <c r="K23" s="254">
        <v>0</v>
      </c>
      <c r="L23" s="253">
        <v>0</v>
      </c>
      <c r="M23" s="253">
        <v>0</v>
      </c>
      <c r="N23" s="253">
        <v>0</v>
      </c>
      <c r="O23" s="253">
        <v>0</v>
      </c>
      <c r="P23" s="253">
        <v>0</v>
      </c>
      <c r="Q23" s="253">
        <v>0</v>
      </c>
      <c r="R23" s="253">
        <v>0</v>
      </c>
      <c r="S23" s="253">
        <v>0</v>
      </c>
      <c r="T23" s="253">
        <v>0</v>
      </c>
      <c r="U23" s="253">
        <v>0</v>
      </c>
      <c r="V23" s="253">
        <v>0</v>
      </c>
      <c r="W23" s="253">
        <v>0</v>
      </c>
      <c r="X23" s="253">
        <v>0</v>
      </c>
      <c r="Y23" s="253">
        <v>0</v>
      </c>
      <c r="Z23" s="253">
        <v>0</v>
      </c>
      <c r="AA23" s="253">
        <v>0</v>
      </c>
      <c r="AB23" s="255">
        <v>2020</v>
      </c>
    </row>
    <row r="24" spans="1:28" s="6" customFormat="1" ht="35.25" customHeight="1">
      <c r="A24" s="6">
        <v>1</v>
      </c>
      <c r="B24" s="207">
        <f>SUBTOTAL(103,$A$8:A24)</f>
        <v>15</v>
      </c>
      <c r="C24" s="251" t="s">
        <v>2397</v>
      </c>
      <c r="D24" s="246">
        <f t="shared" si="3"/>
        <v>405405</v>
      </c>
      <c r="E24" s="253">
        <v>0</v>
      </c>
      <c r="F24" s="253">
        <v>0</v>
      </c>
      <c r="G24" s="253">
        <v>0</v>
      </c>
      <c r="H24" s="253">
        <v>0</v>
      </c>
      <c r="I24" s="253">
        <v>0</v>
      </c>
      <c r="J24" s="253">
        <v>0</v>
      </c>
      <c r="K24" s="254">
        <v>0</v>
      </c>
      <c r="L24" s="253">
        <v>0</v>
      </c>
      <c r="M24" s="253">
        <v>405405</v>
      </c>
      <c r="N24" s="253">
        <v>0</v>
      </c>
      <c r="O24" s="253">
        <v>0</v>
      </c>
      <c r="P24" s="253">
        <v>0</v>
      </c>
      <c r="Q24" s="253">
        <v>0</v>
      </c>
      <c r="R24" s="253">
        <v>0</v>
      </c>
      <c r="S24" s="253">
        <v>0</v>
      </c>
      <c r="T24" s="253">
        <v>0</v>
      </c>
      <c r="U24" s="253">
        <v>0</v>
      </c>
      <c r="V24" s="253">
        <v>0</v>
      </c>
      <c r="W24" s="253">
        <v>0</v>
      </c>
      <c r="X24" s="253">
        <v>0</v>
      </c>
      <c r="Y24" s="253">
        <v>0</v>
      </c>
      <c r="Z24" s="253">
        <v>0</v>
      </c>
      <c r="AA24" s="253">
        <v>0</v>
      </c>
      <c r="AB24" s="255">
        <v>2020</v>
      </c>
    </row>
    <row r="25" spans="1:28" s="6" customFormat="1" ht="35.25" customHeight="1">
      <c r="A25" s="6">
        <v>1</v>
      </c>
      <c r="B25" s="207">
        <f>SUBTOTAL(103,$A$8:A25)</f>
        <v>16</v>
      </c>
      <c r="C25" s="251" t="s">
        <v>2398</v>
      </c>
      <c r="D25" s="246">
        <f t="shared" si="3"/>
        <v>291196</v>
      </c>
      <c r="E25" s="253">
        <v>0</v>
      </c>
      <c r="F25" s="253">
        <v>0</v>
      </c>
      <c r="G25" s="253">
        <v>0</v>
      </c>
      <c r="H25" s="253">
        <v>0</v>
      </c>
      <c r="I25" s="253">
        <v>0</v>
      </c>
      <c r="J25" s="253">
        <v>0</v>
      </c>
      <c r="K25" s="254">
        <v>0</v>
      </c>
      <c r="L25" s="253">
        <v>0</v>
      </c>
      <c r="M25" s="253">
        <v>0</v>
      </c>
      <c r="N25" s="253">
        <v>0</v>
      </c>
      <c r="O25" s="253">
        <v>291196</v>
      </c>
      <c r="P25" s="253">
        <v>0</v>
      </c>
      <c r="Q25" s="253">
        <v>0</v>
      </c>
      <c r="R25" s="253">
        <v>0</v>
      </c>
      <c r="S25" s="253">
        <v>0</v>
      </c>
      <c r="T25" s="253">
        <v>0</v>
      </c>
      <c r="U25" s="253">
        <v>0</v>
      </c>
      <c r="V25" s="253">
        <v>0</v>
      </c>
      <c r="W25" s="253">
        <v>0</v>
      </c>
      <c r="X25" s="253">
        <v>0</v>
      </c>
      <c r="Y25" s="253">
        <v>0</v>
      </c>
      <c r="Z25" s="253">
        <v>0</v>
      </c>
      <c r="AA25" s="253">
        <v>0</v>
      </c>
      <c r="AB25" s="255">
        <v>2020</v>
      </c>
    </row>
    <row r="26" spans="1:28" s="6" customFormat="1" ht="35.25" customHeight="1">
      <c r="A26" s="6">
        <v>1</v>
      </c>
      <c r="B26" s="207">
        <f>SUBTOTAL(103,$A$8:A26)</f>
        <v>17</v>
      </c>
      <c r="C26" s="251" t="s">
        <v>1679</v>
      </c>
      <c r="D26" s="246">
        <f t="shared" si="3"/>
        <v>1208460</v>
      </c>
      <c r="E26" s="253">
        <v>0</v>
      </c>
      <c r="F26" s="253">
        <v>0</v>
      </c>
      <c r="G26" s="253">
        <v>0</v>
      </c>
      <c r="H26" s="253">
        <v>0</v>
      </c>
      <c r="I26" s="253">
        <v>0</v>
      </c>
      <c r="J26" s="253">
        <v>0</v>
      </c>
      <c r="K26" s="254">
        <v>0</v>
      </c>
      <c r="L26" s="253">
        <v>0</v>
      </c>
      <c r="M26" s="253">
        <v>0</v>
      </c>
      <c r="N26" s="253">
        <v>0</v>
      </c>
      <c r="O26" s="253">
        <v>1208460</v>
      </c>
      <c r="P26" s="253">
        <v>0</v>
      </c>
      <c r="Q26" s="253">
        <v>0</v>
      </c>
      <c r="R26" s="253">
        <v>0</v>
      </c>
      <c r="S26" s="253">
        <v>0</v>
      </c>
      <c r="T26" s="253">
        <v>0</v>
      </c>
      <c r="U26" s="253">
        <v>0</v>
      </c>
      <c r="V26" s="253">
        <v>0</v>
      </c>
      <c r="W26" s="253">
        <v>0</v>
      </c>
      <c r="X26" s="253">
        <v>0</v>
      </c>
      <c r="Y26" s="253">
        <v>0</v>
      </c>
      <c r="Z26" s="253">
        <v>0</v>
      </c>
      <c r="AA26" s="253">
        <v>0</v>
      </c>
      <c r="AB26" s="255">
        <v>2020</v>
      </c>
    </row>
    <row r="27" spans="1:28" s="6" customFormat="1" ht="35.25" customHeight="1">
      <c r="A27" s="6">
        <v>1</v>
      </c>
      <c r="B27" s="207">
        <f>SUBTOTAL(103,$A$8:A27)</f>
        <v>18</v>
      </c>
      <c r="C27" s="251" t="s">
        <v>1680</v>
      </c>
      <c r="D27" s="246">
        <f t="shared" si="3"/>
        <v>120351</v>
      </c>
      <c r="E27" s="253">
        <v>0</v>
      </c>
      <c r="F27" s="253">
        <v>0</v>
      </c>
      <c r="G27" s="253">
        <v>0</v>
      </c>
      <c r="H27" s="253">
        <v>0</v>
      </c>
      <c r="I27" s="253">
        <v>0</v>
      </c>
      <c r="J27" s="253">
        <v>0</v>
      </c>
      <c r="K27" s="254">
        <v>1</v>
      </c>
      <c r="L27" s="253">
        <f>36105.3+84245.7</f>
        <v>120351</v>
      </c>
      <c r="M27" s="253">
        <v>0</v>
      </c>
      <c r="N27" s="253">
        <v>0</v>
      </c>
      <c r="O27" s="253">
        <v>0</v>
      </c>
      <c r="P27" s="253">
        <v>0</v>
      </c>
      <c r="Q27" s="253">
        <v>0</v>
      </c>
      <c r="R27" s="253">
        <v>0</v>
      </c>
      <c r="S27" s="253">
        <v>0</v>
      </c>
      <c r="T27" s="253">
        <v>0</v>
      </c>
      <c r="U27" s="253">
        <v>0</v>
      </c>
      <c r="V27" s="253">
        <v>0</v>
      </c>
      <c r="W27" s="253">
        <v>0</v>
      </c>
      <c r="X27" s="253">
        <v>0</v>
      </c>
      <c r="Y27" s="253">
        <v>0</v>
      </c>
      <c r="Z27" s="253">
        <v>0</v>
      </c>
      <c r="AA27" s="253">
        <v>0</v>
      </c>
      <c r="AB27" s="255">
        <v>2020</v>
      </c>
    </row>
    <row r="28" spans="1:28" s="6" customFormat="1" ht="35.25" customHeight="1">
      <c r="A28" s="6">
        <v>1</v>
      </c>
      <c r="B28" s="207">
        <f>SUBTOTAL(103,$A$8:A28)</f>
        <v>19</v>
      </c>
      <c r="C28" s="251" t="s">
        <v>1681</v>
      </c>
      <c r="D28" s="246">
        <f t="shared" si="3"/>
        <v>224568</v>
      </c>
      <c r="E28" s="253">
        <v>0</v>
      </c>
      <c r="F28" s="253">
        <v>0</v>
      </c>
      <c r="G28" s="253">
        <v>224568</v>
      </c>
      <c r="H28" s="253">
        <v>0</v>
      </c>
      <c r="I28" s="253">
        <v>0</v>
      </c>
      <c r="J28" s="253">
        <v>0</v>
      </c>
      <c r="K28" s="254">
        <v>0</v>
      </c>
      <c r="L28" s="253">
        <v>0</v>
      </c>
      <c r="M28" s="253">
        <v>0</v>
      </c>
      <c r="N28" s="253">
        <v>0</v>
      </c>
      <c r="O28" s="253">
        <v>0</v>
      </c>
      <c r="P28" s="253">
        <v>0</v>
      </c>
      <c r="Q28" s="253">
        <v>0</v>
      </c>
      <c r="R28" s="253">
        <v>0</v>
      </c>
      <c r="S28" s="253">
        <v>0</v>
      </c>
      <c r="T28" s="253">
        <v>0</v>
      </c>
      <c r="U28" s="253">
        <v>0</v>
      </c>
      <c r="V28" s="253">
        <v>0</v>
      </c>
      <c r="W28" s="253">
        <v>0</v>
      </c>
      <c r="X28" s="253">
        <v>0</v>
      </c>
      <c r="Y28" s="253">
        <v>0</v>
      </c>
      <c r="Z28" s="253">
        <v>0</v>
      </c>
      <c r="AA28" s="253">
        <v>0</v>
      </c>
      <c r="AB28" s="255">
        <v>2020</v>
      </c>
    </row>
    <row r="29" spans="1:28" s="6" customFormat="1" ht="35.25" customHeight="1">
      <c r="A29" s="6">
        <v>1</v>
      </c>
      <c r="B29" s="207">
        <f>SUBTOTAL(103,$A$8:A29)</f>
        <v>20</v>
      </c>
      <c r="C29" s="251" t="s">
        <v>1682</v>
      </c>
      <c r="D29" s="246">
        <f>E29+F29+G29+H29+I29+J29+L29+M29+N29+O29+P29+Q29+R29+S29+T29+U29+V29+W29+X29+Y29+Z29+AA29</f>
        <v>114203.1</v>
      </c>
      <c r="E29" s="253">
        <v>20000</v>
      </c>
      <c r="F29" s="253">
        <v>38650</v>
      </c>
      <c r="G29" s="253">
        <v>0</v>
      </c>
      <c r="H29" s="253">
        <v>0</v>
      </c>
      <c r="I29" s="253">
        <v>0</v>
      </c>
      <c r="J29" s="253">
        <v>0</v>
      </c>
      <c r="K29" s="254">
        <v>1</v>
      </c>
      <c r="L29" s="253">
        <v>55553.1</v>
      </c>
      <c r="M29" s="253">
        <v>0</v>
      </c>
      <c r="N29" s="253">
        <v>0</v>
      </c>
      <c r="O29" s="253">
        <v>0</v>
      </c>
      <c r="P29" s="253">
        <v>0</v>
      </c>
      <c r="Q29" s="253">
        <v>0</v>
      </c>
      <c r="R29" s="253">
        <v>0</v>
      </c>
      <c r="S29" s="253">
        <v>0</v>
      </c>
      <c r="T29" s="253">
        <v>0</v>
      </c>
      <c r="U29" s="253">
        <v>0</v>
      </c>
      <c r="V29" s="253">
        <v>0</v>
      </c>
      <c r="W29" s="253">
        <v>0</v>
      </c>
      <c r="X29" s="253">
        <v>0</v>
      </c>
      <c r="Y29" s="253">
        <v>0</v>
      </c>
      <c r="Z29" s="253">
        <v>0</v>
      </c>
      <c r="AA29" s="253">
        <v>0</v>
      </c>
      <c r="AB29" s="255">
        <v>2020</v>
      </c>
    </row>
    <row r="30" spans="1:28" s="6" customFormat="1" ht="35.25" customHeight="1">
      <c r="A30" s="6">
        <v>1</v>
      </c>
      <c r="B30" s="207">
        <f>SUBTOTAL(103,$A$8:A30)</f>
        <v>21</v>
      </c>
      <c r="C30" s="251" t="s">
        <v>1683</v>
      </c>
      <c r="D30" s="246">
        <f t="shared" si="3"/>
        <v>869766.7</v>
      </c>
      <c r="E30" s="253">
        <v>0</v>
      </c>
      <c r="F30" s="253">
        <v>677767</v>
      </c>
      <c r="G30" s="253">
        <v>0</v>
      </c>
      <c r="H30" s="253">
        <v>0</v>
      </c>
      <c r="I30" s="253">
        <v>0</v>
      </c>
      <c r="J30" s="253">
        <v>0</v>
      </c>
      <c r="K30" s="254">
        <v>0</v>
      </c>
      <c r="L30" s="253">
        <v>0</v>
      </c>
      <c r="M30" s="253">
        <v>0</v>
      </c>
      <c r="N30" s="253">
        <v>0</v>
      </c>
      <c r="O30" s="253">
        <v>0</v>
      </c>
      <c r="P30" s="253">
        <v>191999.7</v>
      </c>
      <c r="Q30" s="253">
        <v>0</v>
      </c>
      <c r="R30" s="253">
        <v>0</v>
      </c>
      <c r="S30" s="253">
        <v>0</v>
      </c>
      <c r="T30" s="253">
        <v>0</v>
      </c>
      <c r="U30" s="253">
        <v>0</v>
      </c>
      <c r="V30" s="253">
        <v>0</v>
      </c>
      <c r="W30" s="253">
        <v>0</v>
      </c>
      <c r="X30" s="253">
        <v>0</v>
      </c>
      <c r="Y30" s="253">
        <v>0</v>
      </c>
      <c r="Z30" s="253">
        <v>0</v>
      </c>
      <c r="AA30" s="253">
        <v>0</v>
      </c>
      <c r="AB30" s="255">
        <v>2020</v>
      </c>
    </row>
    <row r="31" spans="1:28" s="6" customFormat="1" ht="35.25" customHeight="1">
      <c r="A31" s="6">
        <v>1</v>
      </c>
      <c r="B31" s="207">
        <f>SUBTOTAL(103,$A$8:A31)</f>
        <v>22</v>
      </c>
      <c r="C31" s="251" t="s">
        <v>1684</v>
      </c>
      <c r="D31" s="246">
        <f t="shared" si="3"/>
        <v>255222.3</v>
      </c>
      <c r="E31" s="253">
        <v>0</v>
      </c>
      <c r="F31" s="253">
        <v>0</v>
      </c>
      <c r="G31" s="253">
        <v>0</v>
      </c>
      <c r="H31" s="253">
        <v>0</v>
      </c>
      <c r="I31" s="253">
        <v>0</v>
      </c>
      <c r="J31" s="253">
        <v>0</v>
      </c>
      <c r="K31" s="254">
        <v>1</v>
      </c>
      <c r="L31" s="253">
        <f>11188+43083</f>
        <v>54271</v>
      </c>
      <c r="M31" s="253">
        <v>0</v>
      </c>
      <c r="N31" s="253">
        <v>0</v>
      </c>
      <c r="O31" s="253">
        <v>65890.55</v>
      </c>
      <c r="P31" s="253">
        <v>135060.75</v>
      </c>
      <c r="Q31" s="253">
        <v>0</v>
      </c>
      <c r="R31" s="253">
        <v>0</v>
      </c>
      <c r="S31" s="253">
        <v>0</v>
      </c>
      <c r="T31" s="253">
        <v>0</v>
      </c>
      <c r="U31" s="253">
        <v>0</v>
      </c>
      <c r="V31" s="253">
        <v>0</v>
      </c>
      <c r="W31" s="253">
        <v>0</v>
      </c>
      <c r="X31" s="253">
        <v>0</v>
      </c>
      <c r="Y31" s="253">
        <v>0</v>
      </c>
      <c r="Z31" s="253">
        <v>0</v>
      </c>
      <c r="AA31" s="253">
        <v>0</v>
      </c>
      <c r="AB31" s="255">
        <v>2020</v>
      </c>
    </row>
    <row r="32" spans="1:28" s="6" customFormat="1" ht="35.25" customHeight="1">
      <c r="A32" s="6">
        <v>1</v>
      </c>
      <c r="B32" s="207">
        <f>SUBTOTAL(103,$A$8:A32)</f>
        <v>23</v>
      </c>
      <c r="C32" s="251" t="s">
        <v>2399</v>
      </c>
      <c r="D32" s="246">
        <f t="shared" si="3"/>
        <v>370000</v>
      </c>
      <c r="E32" s="253">
        <v>0</v>
      </c>
      <c r="F32" s="253">
        <v>0</v>
      </c>
      <c r="G32" s="253">
        <v>0</v>
      </c>
      <c r="H32" s="253">
        <v>0</v>
      </c>
      <c r="I32" s="253">
        <v>0</v>
      </c>
      <c r="J32" s="253">
        <v>0</v>
      </c>
      <c r="K32" s="254">
        <v>1</v>
      </c>
      <c r="L32" s="253">
        <v>370000</v>
      </c>
      <c r="M32" s="253">
        <v>0</v>
      </c>
      <c r="N32" s="253">
        <v>0</v>
      </c>
      <c r="O32" s="253">
        <v>0</v>
      </c>
      <c r="P32" s="253">
        <v>0</v>
      </c>
      <c r="Q32" s="253">
        <v>0</v>
      </c>
      <c r="R32" s="253">
        <v>0</v>
      </c>
      <c r="S32" s="253">
        <v>0</v>
      </c>
      <c r="T32" s="253">
        <v>0</v>
      </c>
      <c r="U32" s="253">
        <v>0</v>
      </c>
      <c r="V32" s="253">
        <v>0</v>
      </c>
      <c r="W32" s="253">
        <v>0</v>
      </c>
      <c r="X32" s="253">
        <v>0</v>
      </c>
      <c r="Y32" s="253">
        <v>0</v>
      </c>
      <c r="Z32" s="253">
        <v>0</v>
      </c>
      <c r="AA32" s="253">
        <v>0</v>
      </c>
      <c r="AB32" s="255">
        <v>2020</v>
      </c>
    </row>
    <row r="33" spans="1:28" s="6" customFormat="1" ht="35.25" customHeight="1">
      <c r="A33" s="6">
        <v>1</v>
      </c>
      <c r="B33" s="207">
        <f>SUBTOTAL(103,$A$8:A33)</f>
        <v>24</v>
      </c>
      <c r="C33" s="251" t="s">
        <v>2400</v>
      </c>
      <c r="D33" s="246">
        <f t="shared" si="3"/>
        <v>400000</v>
      </c>
      <c r="E33" s="253">
        <v>0</v>
      </c>
      <c r="F33" s="253">
        <v>0</v>
      </c>
      <c r="G33" s="253">
        <v>0</v>
      </c>
      <c r="H33" s="253">
        <v>0</v>
      </c>
      <c r="I33" s="253">
        <v>0</v>
      </c>
      <c r="J33" s="253">
        <v>0</v>
      </c>
      <c r="K33" s="254">
        <v>0</v>
      </c>
      <c r="L33" s="253">
        <v>0</v>
      </c>
      <c r="M33" s="253">
        <v>400000</v>
      </c>
      <c r="N33" s="253">
        <v>0</v>
      </c>
      <c r="O33" s="253">
        <v>0</v>
      </c>
      <c r="P33" s="253">
        <v>0</v>
      </c>
      <c r="Q33" s="253">
        <v>0</v>
      </c>
      <c r="R33" s="253">
        <v>0</v>
      </c>
      <c r="S33" s="253">
        <v>0</v>
      </c>
      <c r="T33" s="253">
        <v>0</v>
      </c>
      <c r="U33" s="253">
        <v>0</v>
      </c>
      <c r="V33" s="253">
        <v>0</v>
      </c>
      <c r="W33" s="253">
        <v>0</v>
      </c>
      <c r="X33" s="253">
        <v>0</v>
      </c>
      <c r="Y33" s="253">
        <v>0</v>
      </c>
      <c r="Z33" s="253">
        <v>0</v>
      </c>
      <c r="AA33" s="253">
        <v>0</v>
      </c>
      <c r="AB33" s="255">
        <v>2020</v>
      </c>
    </row>
    <row r="34" spans="1:28" s="6" customFormat="1" ht="35.25" customHeight="1">
      <c r="A34" s="6">
        <v>1</v>
      </c>
      <c r="B34" s="207">
        <f>SUBTOTAL(103,$A$8:A34)</f>
        <v>25</v>
      </c>
      <c r="C34" s="251" t="s">
        <v>1686</v>
      </c>
      <c r="D34" s="246">
        <f t="shared" si="3"/>
        <v>1190676.6000000001</v>
      </c>
      <c r="E34" s="253">
        <v>0</v>
      </c>
      <c r="F34" s="253">
        <v>0</v>
      </c>
      <c r="G34" s="253">
        <f>226595.6+581473</f>
        <v>808068.6</v>
      </c>
      <c r="H34" s="253">
        <v>0</v>
      </c>
      <c r="I34" s="253">
        <v>0</v>
      </c>
      <c r="J34" s="253">
        <v>0</v>
      </c>
      <c r="K34" s="254">
        <v>0</v>
      </c>
      <c r="L34" s="253">
        <v>0</v>
      </c>
      <c r="M34" s="253">
        <v>0</v>
      </c>
      <c r="N34" s="253">
        <v>0</v>
      </c>
      <c r="O34" s="253">
        <f>114782.4+267825.6</f>
        <v>382608</v>
      </c>
      <c r="P34" s="253">
        <v>0</v>
      </c>
      <c r="Q34" s="253">
        <v>0</v>
      </c>
      <c r="R34" s="253">
        <v>0</v>
      </c>
      <c r="S34" s="253">
        <v>0</v>
      </c>
      <c r="T34" s="253">
        <v>0</v>
      </c>
      <c r="U34" s="253">
        <v>0</v>
      </c>
      <c r="V34" s="253">
        <v>0</v>
      </c>
      <c r="W34" s="253">
        <v>0</v>
      </c>
      <c r="X34" s="253">
        <v>0</v>
      </c>
      <c r="Y34" s="253">
        <v>0</v>
      </c>
      <c r="Z34" s="253">
        <v>0</v>
      </c>
      <c r="AA34" s="253">
        <v>0</v>
      </c>
      <c r="AB34" s="255">
        <v>2020</v>
      </c>
    </row>
    <row r="35" spans="1:28" s="6" customFormat="1" ht="35.25" customHeight="1">
      <c r="A35" s="6">
        <v>1</v>
      </c>
      <c r="B35" s="207">
        <f>SUBTOTAL(103,$A$8:A35)</f>
        <v>26</v>
      </c>
      <c r="C35" s="251" t="s">
        <v>2401</v>
      </c>
      <c r="D35" s="246">
        <f t="shared" si="3"/>
        <v>2451180</v>
      </c>
      <c r="E35" s="253">
        <v>0</v>
      </c>
      <c r="F35" s="253">
        <v>0</v>
      </c>
      <c r="G35" s="253">
        <v>0</v>
      </c>
      <c r="H35" s="253">
        <v>0</v>
      </c>
      <c r="I35" s="253">
        <v>0</v>
      </c>
      <c r="J35" s="253">
        <v>0</v>
      </c>
      <c r="K35" s="254">
        <v>2</v>
      </c>
      <c r="L35" s="253">
        <v>2451180</v>
      </c>
      <c r="M35" s="253">
        <v>0</v>
      </c>
      <c r="N35" s="253">
        <v>0</v>
      </c>
      <c r="O35" s="253">
        <v>0</v>
      </c>
      <c r="P35" s="253">
        <v>0</v>
      </c>
      <c r="Q35" s="253">
        <v>0</v>
      </c>
      <c r="R35" s="253">
        <v>0</v>
      </c>
      <c r="S35" s="253">
        <v>0</v>
      </c>
      <c r="T35" s="253">
        <v>0</v>
      </c>
      <c r="U35" s="253">
        <v>0</v>
      </c>
      <c r="V35" s="253">
        <v>0</v>
      </c>
      <c r="W35" s="253">
        <v>0</v>
      </c>
      <c r="X35" s="253">
        <v>0</v>
      </c>
      <c r="Y35" s="253">
        <v>0</v>
      </c>
      <c r="Z35" s="253">
        <v>0</v>
      </c>
      <c r="AA35" s="253">
        <v>0</v>
      </c>
      <c r="AB35" s="255">
        <v>2020</v>
      </c>
    </row>
    <row r="36" spans="1:28" s="6" customFormat="1" ht="35.25" customHeight="1">
      <c r="A36" s="6">
        <v>1</v>
      </c>
      <c r="B36" s="207">
        <f>SUBTOTAL(103,$A$8:A36)</f>
        <v>27</v>
      </c>
      <c r="C36" s="251" t="s">
        <v>1687</v>
      </c>
      <c r="D36" s="246">
        <f>E36+F36+G36+H36+I36+J36+L36+M36+N36+O36+P36+Q36+R36+S36+T36+U36+V36+W36+X36+Y36+Z36+AA36</f>
        <v>144000</v>
      </c>
      <c r="E36" s="253">
        <v>0</v>
      </c>
      <c r="F36" s="253">
        <v>0</v>
      </c>
      <c r="G36" s="253">
        <v>0</v>
      </c>
      <c r="H36" s="253">
        <v>0</v>
      </c>
      <c r="I36" s="253">
        <v>0</v>
      </c>
      <c r="J36" s="253">
        <v>0</v>
      </c>
      <c r="K36" s="254">
        <v>3</v>
      </c>
      <c r="L36" s="253">
        <f>43200+100800</f>
        <v>144000</v>
      </c>
      <c r="M36" s="253">
        <v>0</v>
      </c>
      <c r="N36" s="253">
        <v>0</v>
      </c>
      <c r="O36" s="253">
        <v>0</v>
      </c>
      <c r="P36" s="253">
        <v>0</v>
      </c>
      <c r="Q36" s="253">
        <v>0</v>
      </c>
      <c r="R36" s="253">
        <v>0</v>
      </c>
      <c r="S36" s="253">
        <v>0</v>
      </c>
      <c r="T36" s="253">
        <v>0</v>
      </c>
      <c r="U36" s="253">
        <v>0</v>
      </c>
      <c r="V36" s="253">
        <v>0</v>
      </c>
      <c r="W36" s="253">
        <v>0</v>
      </c>
      <c r="X36" s="253">
        <v>0</v>
      </c>
      <c r="Y36" s="253">
        <v>0</v>
      </c>
      <c r="Z36" s="253">
        <v>0</v>
      </c>
      <c r="AA36" s="253">
        <v>0</v>
      </c>
      <c r="AB36" s="255">
        <v>2020</v>
      </c>
    </row>
    <row r="37" spans="1:28" s="6" customFormat="1" ht="35.25" customHeight="1">
      <c r="A37" s="6">
        <v>1</v>
      </c>
      <c r="B37" s="207">
        <f>SUBTOTAL(103,$A$8:A37)</f>
        <v>28</v>
      </c>
      <c r="C37" s="251" t="s">
        <v>1688</v>
      </c>
      <c r="D37" s="246">
        <f t="shared" si="3"/>
        <v>1628649.1</v>
      </c>
      <c r="E37" s="253">
        <v>0</v>
      </c>
      <c r="F37" s="253">
        <v>0</v>
      </c>
      <c r="G37" s="253">
        <v>394253</v>
      </c>
      <c r="H37" s="253">
        <v>0</v>
      </c>
      <c r="I37" s="253">
        <v>200096.1</v>
      </c>
      <c r="J37" s="253">
        <v>0</v>
      </c>
      <c r="K37" s="254">
        <v>1</v>
      </c>
      <c r="L37" s="253">
        <v>180000</v>
      </c>
      <c r="M37" s="253">
        <v>854300</v>
      </c>
      <c r="N37" s="253">
        <v>0</v>
      </c>
      <c r="O37" s="253">
        <v>0</v>
      </c>
      <c r="P37" s="253">
        <v>0</v>
      </c>
      <c r="Q37" s="253">
        <v>0</v>
      </c>
      <c r="R37" s="253">
        <v>0</v>
      </c>
      <c r="S37" s="253">
        <v>0</v>
      </c>
      <c r="T37" s="253">
        <v>0</v>
      </c>
      <c r="U37" s="253">
        <v>0</v>
      </c>
      <c r="V37" s="253">
        <v>0</v>
      </c>
      <c r="W37" s="253">
        <v>0</v>
      </c>
      <c r="X37" s="253">
        <v>0</v>
      </c>
      <c r="Y37" s="253">
        <v>0</v>
      </c>
      <c r="Z37" s="253">
        <v>0</v>
      </c>
      <c r="AA37" s="253">
        <v>0</v>
      </c>
      <c r="AB37" s="255">
        <v>2020</v>
      </c>
    </row>
    <row r="38" spans="1:28" s="6" customFormat="1" ht="35.25" customHeight="1">
      <c r="A38" s="6">
        <v>1</v>
      </c>
      <c r="B38" s="207">
        <f>SUBTOTAL(103,$A$8:A38)</f>
        <v>29</v>
      </c>
      <c r="C38" s="251" t="s">
        <v>1689</v>
      </c>
      <c r="D38" s="246">
        <f t="shared" si="3"/>
        <v>1151223.6000000001</v>
      </c>
      <c r="E38" s="253">
        <v>0</v>
      </c>
      <c r="F38" s="253">
        <v>0</v>
      </c>
      <c r="G38" s="253">
        <v>0</v>
      </c>
      <c r="H38" s="253">
        <v>0</v>
      </c>
      <c r="I38" s="253">
        <v>0</v>
      </c>
      <c r="J38" s="253">
        <v>0</v>
      </c>
      <c r="K38" s="254">
        <v>1</v>
      </c>
      <c r="L38" s="253">
        <v>357151.2</v>
      </c>
      <c r="M38" s="253">
        <v>0</v>
      </c>
      <c r="N38" s="253">
        <v>240306</v>
      </c>
      <c r="O38" s="253">
        <v>553766.40000000002</v>
      </c>
      <c r="P38" s="253">
        <v>0</v>
      </c>
      <c r="Q38" s="253">
        <v>0</v>
      </c>
      <c r="R38" s="253">
        <v>0</v>
      </c>
      <c r="S38" s="253">
        <v>0</v>
      </c>
      <c r="T38" s="253">
        <v>0</v>
      </c>
      <c r="U38" s="253">
        <v>0</v>
      </c>
      <c r="V38" s="253">
        <v>0</v>
      </c>
      <c r="W38" s="253">
        <v>0</v>
      </c>
      <c r="X38" s="253">
        <v>0</v>
      </c>
      <c r="Y38" s="253">
        <v>0</v>
      </c>
      <c r="Z38" s="253">
        <v>0</v>
      </c>
      <c r="AA38" s="253">
        <v>0</v>
      </c>
      <c r="AB38" s="255">
        <v>2020</v>
      </c>
    </row>
    <row r="39" spans="1:28" s="6" customFormat="1" ht="35.25" customHeight="1">
      <c r="A39" s="6">
        <v>1</v>
      </c>
      <c r="B39" s="207">
        <f>SUBTOTAL(103,$A$8:A39)</f>
        <v>30</v>
      </c>
      <c r="C39" s="251" t="s">
        <v>1690</v>
      </c>
      <c r="D39" s="246">
        <f>E39+F39+G39+H39+I39+J39+L39+M39+N39+O39+P39+Q39+R39+S39+T39+U39+V39+W39+X39+Y39+Z39+AA39</f>
        <v>5100000</v>
      </c>
      <c r="E39" s="253">
        <v>0</v>
      </c>
      <c r="F39" s="253">
        <v>0</v>
      </c>
      <c r="G39" s="253">
        <v>0</v>
      </c>
      <c r="H39" s="253">
        <v>0</v>
      </c>
      <c r="I39" s="253">
        <v>0</v>
      </c>
      <c r="J39" s="253">
        <v>0</v>
      </c>
      <c r="K39" s="254">
        <v>3</v>
      </c>
      <c r="L39" s="253">
        <v>5100000</v>
      </c>
      <c r="M39" s="253">
        <v>0</v>
      </c>
      <c r="N39" s="253">
        <v>0</v>
      </c>
      <c r="O39" s="253">
        <v>0</v>
      </c>
      <c r="P39" s="253">
        <v>0</v>
      </c>
      <c r="Q39" s="253">
        <v>0</v>
      </c>
      <c r="R39" s="253">
        <v>0</v>
      </c>
      <c r="S39" s="253">
        <v>0</v>
      </c>
      <c r="T39" s="253">
        <v>0</v>
      </c>
      <c r="U39" s="253">
        <v>0</v>
      </c>
      <c r="V39" s="253">
        <v>0</v>
      </c>
      <c r="W39" s="253">
        <v>0</v>
      </c>
      <c r="X39" s="253">
        <v>0</v>
      </c>
      <c r="Y39" s="253">
        <v>0</v>
      </c>
      <c r="Z39" s="253">
        <v>0</v>
      </c>
      <c r="AA39" s="253">
        <v>0</v>
      </c>
      <c r="AB39" s="255">
        <v>2020</v>
      </c>
    </row>
    <row r="40" spans="1:28" s="6" customFormat="1" ht="35.25" customHeight="1">
      <c r="A40" s="6">
        <v>1</v>
      </c>
      <c r="B40" s="207">
        <f>SUBTOTAL(103,$A$8:A40)</f>
        <v>31</v>
      </c>
      <c r="C40" s="251" t="s">
        <v>1691</v>
      </c>
      <c r="D40" s="246">
        <f t="shared" ref="D40:D103" si="4">E40+F40+G40+H40+I40+J40+L40+M40+N40+O40+P40+Q40+R40+S40+T40+U40+V40+W40+X40+Y40+Z40+AA40</f>
        <v>333729</v>
      </c>
      <c r="E40" s="253">
        <v>0</v>
      </c>
      <c r="F40" s="253">
        <v>0</v>
      </c>
      <c r="G40" s="253">
        <v>333729</v>
      </c>
      <c r="H40" s="253">
        <v>0</v>
      </c>
      <c r="I40" s="253">
        <v>0</v>
      </c>
      <c r="J40" s="253">
        <v>0</v>
      </c>
      <c r="K40" s="254">
        <v>0</v>
      </c>
      <c r="L40" s="253">
        <v>0</v>
      </c>
      <c r="M40" s="253">
        <v>0</v>
      </c>
      <c r="N40" s="253">
        <v>0</v>
      </c>
      <c r="O40" s="253">
        <v>0</v>
      </c>
      <c r="P40" s="253">
        <v>0</v>
      </c>
      <c r="Q40" s="253">
        <v>0</v>
      </c>
      <c r="R40" s="253">
        <v>0</v>
      </c>
      <c r="S40" s="253">
        <v>0</v>
      </c>
      <c r="T40" s="253">
        <v>0</v>
      </c>
      <c r="U40" s="253">
        <v>0</v>
      </c>
      <c r="V40" s="253">
        <v>0</v>
      </c>
      <c r="W40" s="253">
        <v>0</v>
      </c>
      <c r="X40" s="253">
        <v>0</v>
      </c>
      <c r="Y40" s="253">
        <v>0</v>
      </c>
      <c r="Z40" s="253">
        <v>0</v>
      </c>
      <c r="AA40" s="253">
        <v>0</v>
      </c>
      <c r="AB40" s="255">
        <v>2020</v>
      </c>
    </row>
    <row r="41" spans="1:28" s="6" customFormat="1" ht="35.25" customHeight="1">
      <c r="A41" s="6">
        <v>1</v>
      </c>
      <c r="B41" s="207">
        <f>SUBTOTAL(103,$A$8:A41)</f>
        <v>32</v>
      </c>
      <c r="C41" s="251" t="s">
        <v>1692</v>
      </c>
      <c r="D41" s="246">
        <f t="shared" si="4"/>
        <v>1686477.5</v>
      </c>
      <c r="E41" s="253">
        <v>6</v>
      </c>
      <c r="F41" s="253">
        <v>111467.7</v>
      </c>
      <c r="G41" s="253">
        <v>322000</v>
      </c>
      <c r="H41" s="253">
        <v>213000</v>
      </c>
      <c r="I41" s="253">
        <v>330000</v>
      </c>
      <c r="J41" s="253">
        <v>0</v>
      </c>
      <c r="K41" s="254">
        <v>0</v>
      </c>
      <c r="L41" s="253">
        <v>0</v>
      </c>
      <c r="M41" s="253">
        <v>0</v>
      </c>
      <c r="N41" s="253">
        <v>0</v>
      </c>
      <c r="O41" s="253">
        <v>710003.8</v>
      </c>
      <c r="P41" s="253">
        <v>0</v>
      </c>
      <c r="Q41" s="253">
        <v>0</v>
      </c>
      <c r="R41" s="253">
        <v>0</v>
      </c>
      <c r="S41" s="253">
        <v>0</v>
      </c>
      <c r="T41" s="253">
        <v>0</v>
      </c>
      <c r="U41" s="253">
        <v>0</v>
      </c>
      <c r="V41" s="253">
        <v>0</v>
      </c>
      <c r="W41" s="253">
        <v>0</v>
      </c>
      <c r="X41" s="253">
        <v>0</v>
      </c>
      <c r="Y41" s="253">
        <v>0</v>
      </c>
      <c r="Z41" s="253">
        <v>0</v>
      </c>
      <c r="AA41" s="253">
        <v>0</v>
      </c>
      <c r="AB41" s="255">
        <v>2020</v>
      </c>
    </row>
    <row r="42" spans="1:28" s="6" customFormat="1" ht="35.25" customHeight="1">
      <c r="A42" s="6">
        <v>1</v>
      </c>
      <c r="B42" s="207">
        <f>SUBTOTAL(103,$A$8:A42)</f>
        <v>33</v>
      </c>
      <c r="C42" s="251" t="s">
        <v>1693</v>
      </c>
      <c r="D42" s="246">
        <f t="shared" si="4"/>
        <v>162333.46</v>
      </c>
      <c r="E42" s="253">
        <f>119000+7516.64</f>
        <v>126516.64</v>
      </c>
      <c r="F42" s="253">
        <v>0</v>
      </c>
      <c r="G42" s="253">
        <v>0</v>
      </c>
      <c r="H42" s="253">
        <v>21109.82</v>
      </c>
      <c r="I42" s="253">
        <v>0</v>
      </c>
      <c r="J42" s="253">
        <v>0</v>
      </c>
      <c r="K42" s="254">
        <v>1</v>
      </c>
      <c r="L42" s="253">
        <v>14707</v>
      </c>
      <c r="M42" s="253">
        <v>0</v>
      </c>
      <c r="N42" s="253">
        <v>0</v>
      </c>
      <c r="O42" s="253">
        <v>0</v>
      </c>
      <c r="P42" s="253">
        <v>0</v>
      </c>
      <c r="Q42" s="253">
        <v>0</v>
      </c>
      <c r="R42" s="253">
        <v>0</v>
      </c>
      <c r="S42" s="253">
        <v>0</v>
      </c>
      <c r="T42" s="253">
        <v>0</v>
      </c>
      <c r="U42" s="253">
        <v>0</v>
      </c>
      <c r="V42" s="253">
        <v>0</v>
      </c>
      <c r="W42" s="253">
        <v>0</v>
      </c>
      <c r="X42" s="253">
        <v>0</v>
      </c>
      <c r="Y42" s="253">
        <v>0</v>
      </c>
      <c r="Z42" s="253">
        <v>0</v>
      </c>
      <c r="AA42" s="253">
        <v>0</v>
      </c>
      <c r="AB42" s="255">
        <v>2020</v>
      </c>
    </row>
    <row r="43" spans="1:28" s="6" customFormat="1" ht="35.25" customHeight="1">
      <c r="A43" s="6">
        <v>1</v>
      </c>
      <c r="B43" s="207">
        <f>SUBTOTAL(103,$A$8:A43)</f>
        <v>34</v>
      </c>
      <c r="C43" s="251" t="s">
        <v>1694</v>
      </c>
      <c r="D43" s="246">
        <f t="shared" si="4"/>
        <v>375942</v>
      </c>
      <c r="E43" s="253">
        <v>0</v>
      </c>
      <c r="F43" s="253">
        <v>0</v>
      </c>
      <c r="G43" s="253">
        <v>375942</v>
      </c>
      <c r="H43" s="253">
        <v>0</v>
      </c>
      <c r="I43" s="253">
        <v>0</v>
      </c>
      <c r="J43" s="253">
        <v>0</v>
      </c>
      <c r="K43" s="254">
        <v>0</v>
      </c>
      <c r="L43" s="253">
        <v>0</v>
      </c>
      <c r="M43" s="253">
        <v>0</v>
      </c>
      <c r="N43" s="253">
        <v>0</v>
      </c>
      <c r="O43" s="253">
        <v>0</v>
      </c>
      <c r="P43" s="253">
        <v>0</v>
      </c>
      <c r="Q43" s="253">
        <v>0</v>
      </c>
      <c r="R43" s="253">
        <v>0</v>
      </c>
      <c r="S43" s="253">
        <v>0</v>
      </c>
      <c r="T43" s="253">
        <v>0</v>
      </c>
      <c r="U43" s="253">
        <v>0</v>
      </c>
      <c r="V43" s="253">
        <v>0</v>
      </c>
      <c r="W43" s="253">
        <v>0</v>
      </c>
      <c r="X43" s="253">
        <v>0</v>
      </c>
      <c r="Y43" s="253">
        <v>0</v>
      </c>
      <c r="Z43" s="253">
        <v>0</v>
      </c>
      <c r="AA43" s="253">
        <v>0</v>
      </c>
      <c r="AB43" s="255">
        <v>2020</v>
      </c>
    </row>
    <row r="44" spans="1:28" s="6" customFormat="1" ht="35.25" customHeight="1">
      <c r="A44" s="6">
        <v>1</v>
      </c>
      <c r="B44" s="207">
        <f>SUBTOTAL(103,$A$8:A44)</f>
        <v>35</v>
      </c>
      <c r="C44" s="251" t="s">
        <v>1695</v>
      </c>
      <c r="D44" s="246">
        <f t="shared" si="4"/>
        <v>116700.38</v>
      </c>
      <c r="E44" s="253">
        <v>0</v>
      </c>
      <c r="F44" s="253">
        <v>0</v>
      </c>
      <c r="G44" s="253">
        <v>0</v>
      </c>
      <c r="H44" s="253">
        <v>0</v>
      </c>
      <c r="I44" s="253">
        <v>0</v>
      </c>
      <c r="J44" s="253">
        <v>0</v>
      </c>
      <c r="K44" s="254">
        <v>0</v>
      </c>
      <c r="L44" s="253">
        <v>0</v>
      </c>
      <c r="M44" s="253">
        <v>0</v>
      </c>
      <c r="N44" s="253">
        <v>0</v>
      </c>
      <c r="O44" s="253">
        <v>116700.38</v>
      </c>
      <c r="P44" s="253">
        <v>0</v>
      </c>
      <c r="Q44" s="253">
        <v>0</v>
      </c>
      <c r="R44" s="253">
        <v>0</v>
      </c>
      <c r="S44" s="253">
        <v>0</v>
      </c>
      <c r="T44" s="253">
        <v>0</v>
      </c>
      <c r="U44" s="253">
        <v>0</v>
      </c>
      <c r="V44" s="253">
        <v>0</v>
      </c>
      <c r="W44" s="253">
        <v>0</v>
      </c>
      <c r="X44" s="253">
        <v>0</v>
      </c>
      <c r="Y44" s="253">
        <v>0</v>
      </c>
      <c r="Z44" s="253">
        <v>0</v>
      </c>
      <c r="AA44" s="253">
        <v>0</v>
      </c>
      <c r="AB44" s="255">
        <v>2020</v>
      </c>
    </row>
    <row r="45" spans="1:28" s="6" customFormat="1" ht="35.25" customHeight="1">
      <c r="A45" s="6">
        <v>1</v>
      </c>
      <c r="B45" s="207">
        <f>SUBTOTAL(103,$A$8:A45)</f>
        <v>36</v>
      </c>
      <c r="C45" s="251" t="s">
        <v>1697</v>
      </c>
      <c r="D45" s="246">
        <f t="shared" si="4"/>
        <v>821518</v>
      </c>
      <c r="E45" s="253">
        <v>0</v>
      </c>
      <c r="F45" s="253">
        <v>0</v>
      </c>
      <c r="G45" s="253">
        <v>0</v>
      </c>
      <c r="H45" s="253">
        <v>0</v>
      </c>
      <c r="I45" s="253">
        <v>0</v>
      </c>
      <c r="J45" s="253">
        <v>0</v>
      </c>
      <c r="K45" s="254">
        <v>0</v>
      </c>
      <c r="L45" s="253">
        <v>0</v>
      </c>
      <c r="M45" s="253">
        <v>821518</v>
      </c>
      <c r="N45" s="253">
        <v>0</v>
      </c>
      <c r="O45" s="253">
        <v>0</v>
      </c>
      <c r="P45" s="253">
        <v>0</v>
      </c>
      <c r="Q45" s="253">
        <v>0</v>
      </c>
      <c r="R45" s="253">
        <v>0</v>
      </c>
      <c r="S45" s="253">
        <v>0</v>
      </c>
      <c r="T45" s="253">
        <v>0</v>
      </c>
      <c r="U45" s="253">
        <v>0</v>
      </c>
      <c r="V45" s="253">
        <v>0</v>
      </c>
      <c r="W45" s="253">
        <v>0</v>
      </c>
      <c r="X45" s="253">
        <v>0</v>
      </c>
      <c r="Y45" s="253">
        <v>0</v>
      </c>
      <c r="Z45" s="253">
        <v>0</v>
      </c>
      <c r="AA45" s="253">
        <v>0</v>
      </c>
      <c r="AB45" s="255">
        <v>2020</v>
      </c>
    </row>
    <row r="46" spans="1:28" s="6" customFormat="1" ht="35.25" customHeight="1">
      <c r="A46" s="6">
        <v>1</v>
      </c>
      <c r="B46" s="207">
        <f>SUBTOTAL(103,$A$8:A46)</f>
        <v>37</v>
      </c>
      <c r="C46" s="251" t="s">
        <v>1698</v>
      </c>
      <c r="D46" s="246">
        <f t="shared" si="4"/>
        <v>177700</v>
      </c>
      <c r="E46" s="253">
        <v>0</v>
      </c>
      <c r="F46" s="253">
        <v>0</v>
      </c>
      <c r="G46" s="253">
        <v>0</v>
      </c>
      <c r="H46" s="253">
        <v>0</v>
      </c>
      <c r="I46" s="253">
        <v>0</v>
      </c>
      <c r="J46" s="253">
        <v>0</v>
      </c>
      <c r="K46" s="254">
        <v>1</v>
      </c>
      <c r="L46" s="253">
        <v>177700</v>
      </c>
      <c r="M46" s="253">
        <v>0</v>
      </c>
      <c r="N46" s="253">
        <v>0</v>
      </c>
      <c r="O46" s="253">
        <v>0</v>
      </c>
      <c r="P46" s="253">
        <v>0</v>
      </c>
      <c r="Q46" s="253">
        <v>0</v>
      </c>
      <c r="R46" s="253">
        <v>0</v>
      </c>
      <c r="S46" s="253">
        <v>0</v>
      </c>
      <c r="T46" s="253">
        <v>0</v>
      </c>
      <c r="U46" s="253">
        <v>0</v>
      </c>
      <c r="V46" s="253">
        <v>0</v>
      </c>
      <c r="W46" s="253">
        <v>0</v>
      </c>
      <c r="X46" s="253">
        <v>0</v>
      </c>
      <c r="Y46" s="253">
        <v>0</v>
      </c>
      <c r="Z46" s="253">
        <v>0</v>
      </c>
      <c r="AA46" s="253">
        <v>0</v>
      </c>
      <c r="AB46" s="255">
        <v>2020</v>
      </c>
    </row>
    <row r="47" spans="1:28" s="6" customFormat="1" ht="35.25" customHeight="1">
      <c r="A47" s="6">
        <v>1</v>
      </c>
      <c r="B47" s="207">
        <f>SUBTOTAL(103,$A$8:A47)</f>
        <v>38</v>
      </c>
      <c r="C47" s="251" t="s">
        <v>1699</v>
      </c>
      <c r="D47" s="246">
        <f t="shared" si="4"/>
        <v>3600000</v>
      </c>
      <c r="E47" s="253">
        <v>0</v>
      </c>
      <c r="F47" s="253">
        <v>0</v>
      </c>
      <c r="G47" s="253">
        <v>0</v>
      </c>
      <c r="H47" s="253">
        <v>0</v>
      </c>
      <c r="I47" s="253">
        <v>0</v>
      </c>
      <c r="J47" s="253">
        <v>0</v>
      </c>
      <c r="K47" s="254">
        <v>2</v>
      </c>
      <c r="L47" s="253">
        <v>3600000</v>
      </c>
      <c r="M47" s="253">
        <v>0</v>
      </c>
      <c r="N47" s="253">
        <v>0</v>
      </c>
      <c r="O47" s="253">
        <v>0</v>
      </c>
      <c r="P47" s="253">
        <v>0</v>
      </c>
      <c r="Q47" s="253">
        <v>0</v>
      </c>
      <c r="R47" s="253">
        <v>0</v>
      </c>
      <c r="S47" s="253">
        <v>0</v>
      </c>
      <c r="T47" s="253">
        <v>0</v>
      </c>
      <c r="U47" s="253">
        <v>0</v>
      </c>
      <c r="V47" s="253">
        <v>0</v>
      </c>
      <c r="W47" s="253">
        <v>0</v>
      </c>
      <c r="X47" s="253">
        <v>0</v>
      </c>
      <c r="Y47" s="253">
        <v>0</v>
      </c>
      <c r="Z47" s="253">
        <v>0</v>
      </c>
      <c r="AA47" s="253">
        <v>0</v>
      </c>
      <c r="AB47" s="255">
        <v>2020</v>
      </c>
    </row>
    <row r="48" spans="1:28" s="6" customFormat="1" ht="35.25" customHeight="1">
      <c r="A48" s="6">
        <v>1</v>
      </c>
      <c r="B48" s="207">
        <f>SUBTOTAL(103,$A$8:A48)</f>
        <v>39</v>
      </c>
      <c r="C48" s="251" t="s">
        <v>1700</v>
      </c>
      <c r="D48" s="246">
        <f t="shared" si="4"/>
        <v>132450</v>
      </c>
      <c r="E48" s="253">
        <v>0</v>
      </c>
      <c r="F48" s="253">
        <v>0</v>
      </c>
      <c r="G48" s="253">
        <v>0</v>
      </c>
      <c r="H48" s="253">
        <v>0</v>
      </c>
      <c r="I48" s="253">
        <v>0</v>
      </c>
      <c r="J48" s="253">
        <v>0</v>
      </c>
      <c r="K48" s="254">
        <v>0</v>
      </c>
      <c r="L48" s="253">
        <v>0</v>
      </c>
      <c r="M48" s="253">
        <v>132450</v>
      </c>
      <c r="N48" s="253">
        <v>0</v>
      </c>
      <c r="O48" s="253">
        <v>0</v>
      </c>
      <c r="P48" s="253">
        <v>0</v>
      </c>
      <c r="Q48" s="253">
        <v>0</v>
      </c>
      <c r="R48" s="253">
        <v>0</v>
      </c>
      <c r="S48" s="253">
        <v>0</v>
      </c>
      <c r="T48" s="253">
        <v>0</v>
      </c>
      <c r="U48" s="253">
        <v>0</v>
      </c>
      <c r="V48" s="253">
        <v>0</v>
      </c>
      <c r="W48" s="253">
        <v>0</v>
      </c>
      <c r="X48" s="253">
        <v>0</v>
      </c>
      <c r="Y48" s="253">
        <v>0</v>
      </c>
      <c r="Z48" s="253">
        <v>0</v>
      </c>
      <c r="AA48" s="253">
        <v>0</v>
      </c>
      <c r="AB48" s="255">
        <v>2020</v>
      </c>
    </row>
    <row r="49" spans="1:28" s="6" customFormat="1" ht="35.25" customHeight="1">
      <c r="A49" s="6">
        <v>1</v>
      </c>
      <c r="B49" s="207">
        <f>SUBTOTAL(103,$A$8:A49)</f>
        <v>40</v>
      </c>
      <c r="C49" s="251" t="s">
        <v>2402</v>
      </c>
      <c r="D49" s="246">
        <f t="shared" si="4"/>
        <v>469667</v>
      </c>
      <c r="E49" s="253">
        <v>0</v>
      </c>
      <c r="F49" s="253">
        <v>469667</v>
      </c>
      <c r="G49" s="253">
        <v>0</v>
      </c>
      <c r="H49" s="253">
        <v>0</v>
      </c>
      <c r="I49" s="253">
        <v>0</v>
      </c>
      <c r="J49" s="253">
        <v>0</v>
      </c>
      <c r="K49" s="254">
        <v>0</v>
      </c>
      <c r="L49" s="253">
        <v>0</v>
      </c>
      <c r="M49" s="253">
        <v>0</v>
      </c>
      <c r="N49" s="253">
        <v>0</v>
      </c>
      <c r="O49" s="253">
        <v>0</v>
      </c>
      <c r="P49" s="253">
        <v>0</v>
      </c>
      <c r="Q49" s="253">
        <v>0</v>
      </c>
      <c r="R49" s="253">
        <v>0</v>
      </c>
      <c r="S49" s="253">
        <v>0</v>
      </c>
      <c r="T49" s="253">
        <v>0</v>
      </c>
      <c r="U49" s="253">
        <v>0</v>
      </c>
      <c r="V49" s="253">
        <v>0</v>
      </c>
      <c r="W49" s="253">
        <v>0</v>
      </c>
      <c r="X49" s="253">
        <v>0</v>
      </c>
      <c r="Y49" s="253">
        <v>0</v>
      </c>
      <c r="Z49" s="253">
        <v>0</v>
      </c>
      <c r="AA49" s="253">
        <v>0</v>
      </c>
      <c r="AB49" s="255">
        <v>2020</v>
      </c>
    </row>
    <row r="50" spans="1:28" s="6" customFormat="1" ht="35.25" customHeight="1">
      <c r="A50" s="6">
        <v>1</v>
      </c>
      <c r="B50" s="207">
        <f>SUBTOTAL(103,$A$8:A50)</f>
        <v>41</v>
      </c>
      <c r="C50" s="251" t="s">
        <v>1702</v>
      </c>
      <c r="D50" s="246">
        <f t="shared" si="4"/>
        <v>1039214</v>
      </c>
      <c r="E50" s="253">
        <v>0</v>
      </c>
      <c r="F50" s="253">
        <v>0</v>
      </c>
      <c r="G50" s="253">
        <f>20464.2+47749.8</f>
        <v>68214</v>
      </c>
      <c r="H50" s="253">
        <v>0</v>
      </c>
      <c r="I50" s="253">
        <v>0</v>
      </c>
      <c r="J50" s="253">
        <v>0</v>
      </c>
      <c r="K50" s="254">
        <v>0</v>
      </c>
      <c r="L50" s="253">
        <v>0</v>
      </c>
      <c r="M50" s="253">
        <f>172650+402850</f>
        <v>575500</v>
      </c>
      <c r="N50" s="253">
        <f>118650+276850</f>
        <v>395500</v>
      </c>
      <c r="O50" s="253">
        <v>0</v>
      </c>
      <c r="P50" s="253">
        <v>0</v>
      </c>
      <c r="Q50" s="253">
        <v>0</v>
      </c>
      <c r="R50" s="253">
        <v>0</v>
      </c>
      <c r="S50" s="253">
        <v>0</v>
      </c>
      <c r="T50" s="253">
        <v>0</v>
      </c>
      <c r="U50" s="253">
        <v>0</v>
      </c>
      <c r="V50" s="253">
        <v>0</v>
      </c>
      <c r="W50" s="253">
        <v>0</v>
      </c>
      <c r="X50" s="253">
        <v>0</v>
      </c>
      <c r="Y50" s="253">
        <v>0</v>
      </c>
      <c r="Z50" s="253">
        <v>0</v>
      </c>
      <c r="AA50" s="253">
        <v>0</v>
      </c>
      <c r="AB50" s="255">
        <v>2020</v>
      </c>
    </row>
    <row r="51" spans="1:28" s="6" customFormat="1" ht="35.25" customHeight="1">
      <c r="A51" s="6">
        <v>1</v>
      </c>
      <c r="B51" s="207">
        <f>SUBTOTAL(103,$A$8:A51)</f>
        <v>42</v>
      </c>
      <c r="C51" s="251" t="s">
        <v>1703</v>
      </c>
      <c r="D51" s="246">
        <f>E51+F51+G51+H51+I51+J51+L51+M51+N51+O51+P51+Q51+R51+S51+T51+U51+V51+W51+X51+Y51+Z51+AA51</f>
        <v>580372</v>
      </c>
      <c r="E51" s="253">
        <v>0</v>
      </c>
      <c r="F51" s="253">
        <v>0</v>
      </c>
      <c r="G51" s="253">
        <v>0</v>
      </c>
      <c r="H51" s="253">
        <v>0</v>
      </c>
      <c r="I51" s="253">
        <v>0</v>
      </c>
      <c r="J51" s="253">
        <v>0</v>
      </c>
      <c r="K51" s="254">
        <v>1</v>
      </c>
      <c r="L51" s="253">
        <v>174530</v>
      </c>
      <c r="M51" s="253">
        <v>0</v>
      </c>
      <c r="N51" s="253">
        <v>0</v>
      </c>
      <c r="O51" s="253">
        <v>405842</v>
      </c>
      <c r="P51" s="253">
        <v>0</v>
      </c>
      <c r="Q51" s="253">
        <v>0</v>
      </c>
      <c r="R51" s="253">
        <v>0</v>
      </c>
      <c r="S51" s="253">
        <v>0</v>
      </c>
      <c r="T51" s="253">
        <v>0</v>
      </c>
      <c r="U51" s="253">
        <v>0</v>
      </c>
      <c r="V51" s="253">
        <v>0</v>
      </c>
      <c r="W51" s="253">
        <v>0</v>
      </c>
      <c r="X51" s="253">
        <v>0</v>
      </c>
      <c r="Y51" s="253">
        <v>0</v>
      </c>
      <c r="Z51" s="253">
        <v>0</v>
      </c>
      <c r="AA51" s="253">
        <v>0</v>
      </c>
      <c r="AB51" s="255">
        <v>2020</v>
      </c>
    </row>
    <row r="52" spans="1:28" s="6" customFormat="1" ht="35.25" customHeight="1">
      <c r="A52" s="6">
        <v>1</v>
      </c>
      <c r="B52" s="207">
        <f>SUBTOTAL(103,$A$8:A52)</f>
        <v>43</v>
      </c>
      <c r="C52" s="251" t="s">
        <v>1704</v>
      </c>
      <c r="D52" s="246">
        <f t="shared" si="4"/>
        <v>1750000</v>
      </c>
      <c r="E52" s="253">
        <v>0</v>
      </c>
      <c r="F52" s="253">
        <v>0</v>
      </c>
      <c r="G52" s="253">
        <v>0</v>
      </c>
      <c r="H52" s="253">
        <v>0</v>
      </c>
      <c r="I52" s="253">
        <v>0</v>
      </c>
      <c r="J52" s="253">
        <v>0</v>
      </c>
      <c r="K52" s="254">
        <v>1</v>
      </c>
      <c r="L52" s="253">
        <v>1750000</v>
      </c>
      <c r="M52" s="253">
        <v>0</v>
      </c>
      <c r="N52" s="253">
        <v>0</v>
      </c>
      <c r="O52" s="253">
        <v>0</v>
      </c>
      <c r="P52" s="253">
        <v>0</v>
      </c>
      <c r="Q52" s="253">
        <v>0</v>
      </c>
      <c r="R52" s="253">
        <v>0</v>
      </c>
      <c r="S52" s="253">
        <v>0</v>
      </c>
      <c r="T52" s="253">
        <v>0</v>
      </c>
      <c r="U52" s="253">
        <v>0</v>
      </c>
      <c r="V52" s="253">
        <v>0</v>
      </c>
      <c r="W52" s="253">
        <v>0</v>
      </c>
      <c r="X52" s="253">
        <v>0</v>
      </c>
      <c r="Y52" s="253">
        <v>0</v>
      </c>
      <c r="Z52" s="253">
        <v>0</v>
      </c>
      <c r="AA52" s="253">
        <v>0</v>
      </c>
      <c r="AB52" s="255">
        <v>2020</v>
      </c>
    </row>
    <row r="53" spans="1:28" s="6" customFormat="1" ht="35.25" customHeight="1">
      <c r="A53" s="6">
        <v>1</v>
      </c>
      <c r="B53" s="207">
        <f>SUBTOTAL(103,$A$8:A53)</f>
        <v>44</v>
      </c>
      <c r="C53" s="251" t="s">
        <v>1708</v>
      </c>
      <c r="D53" s="246">
        <f t="shared" si="4"/>
        <v>550000</v>
      </c>
      <c r="E53" s="253">
        <v>0</v>
      </c>
      <c r="F53" s="253">
        <v>0</v>
      </c>
      <c r="G53" s="253">
        <v>0</v>
      </c>
      <c r="H53" s="253">
        <v>0</v>
      </c>
      <c r="I53" s="253">
        <v>0</v>
      </c>
      <c r="J53" s="253">
        <v>0</v>
      </c>
      <c r="K53" s="254">
        <v>0</v>
      </c>
      <c r="L53" s="253">
        <v>0</v>
      </c>
      <c r="M53" s="253">
        <v>0</v>
      </c>
      <c r="N53" s="253">
        <v>0</v>
      </c>
      <c r="O53" s="253">
        <v>550000</v>
      </c>
      <c r="P53" s="253">
        <v>0</v>
      </c>
      <c r="Q53" s="253">
        <v>0</v>
      </c>
      <c r="R53" s="253">
        <v>0</v>
      </c>
      <c r="S53" s="253">
        <v>0</v>
      </c>
      <c r="T53" s="253">
        <v>0</v>
      </c>
      <c r="U53" s="253">
        <v>0</v>
      </c>
      <c r="V53" s="253">
        <v>0</v>
      </c>
      <c r="W53" s="253">
        <v>0</v>
      </c>
      <c r="X53" s="253">
        <v>0</v>
      </c>
      <c r="Y53" s="253">
        <v>0</v>
      </c>
      <c r="Z53" s="253">
        <v>0</v>
      </c>
      <c r="AA53" s="253">
        <v>0</v>
      </c>
      <c r="AB53" s="255">
        <v>2020</v>
      </c>
    </row>
    <row r="54" spans="1:28" s="6" customFormat="1" ht="35.25" customHeight="1">
      <c r="A54" s="6">
        <v>1</v>
      </c>
      <c r="B54" s="207">
        <f>SUBTOTAL(103,$A$8:A54)</f>
        <v>45</v>
      </c>
      <c r="C54" s="251" t="s">
        <v>1709</v>
      </c>
      <c r="D54" s="246">
        <f t="shared" si="4"/>
        <v>767597.9</v>
      </c>
      <c r="E54" s="253">
        <v>261568.6</v>
      </c>
      <c r="F54" s="253">
        <v>353140.57</v>
      </c>
      <c r="G54" s="253">
        <v>0</v>
      </c>
      <c r="H54" s="253">
        <v>152888.73000000001</v>
      </c>
      <c r="I54" s="253">
        <v>0</v>
      </c>
      <c r="J54" s="253">
        <v>0</v>
      </c>
      <c r="K54" s="254">
        <v>0</v>
      </c>
      <c r="L54" s="253">
        <v>0</v>
      </c>
      <c r="M54" s="253">
        <v>0</v>
      </c>
      <c r="N54" s="253">
        <v>0</v>
      </c>
      <c r="O54" s="253">
        <v>0</v>
      </c>
      <c r="P54" s="253">
        <v>0</v>
      </c>
      <c r="Q54" s="253">
        <v>0</v>
      </c>
      <c r="R54" s="253">
        <v>0</v>
      </c>
      <c r="S54" s="253">
        <v>0</v>
      </c>
      <c r="T54" s="253">
        <v>0</v>
      </c>
      <c r="U54" s="253">
        <v>0</v>
      </c>
      <c r="V54" s="253">
        <v>0</v>
      </c>
      <c r="W54" s="253">
        <v>0</v>
      </c>
      <c r="X54" s="253">
        <v>0</v>
      </c>
      <c r="Y54" s="253">
        <v>0</v>
      </c>
      <c r="Z54" s="253">
        <v>0</v>
      </c>
      <c r="AA54" s="253">
        <v>0</v>
      </c>
      <c r="AB54" s="255">
        <v>2020</v>
      </c>
    </row>
    <row r="55" spans="1:28" s="6" customFormat="1" ht="35.25" customHeight="1">
      <c r="A55" s="6">
        <v>1</v>
      </c>
      <c r="B55" s="207">
        <f>SUBTOTAL(103,$A$8:A55)</f>
        <v>46</v>
      </c>
      <c r="C55" s="251" t="s">
        <v>1710</v>
      </c>
      <c r="D55" s="246">
        <f t="shared" si="4"/>
        <v>1459045.55</v>
      </c>
      <c r="E55" s="253">
        <v>0</v>
      </c>
      <c r="F55" s="253">
        <v>0</v>
      </c>
      <c r="G55" s="253">
        <v>0</v>
      </c>
      <c r="H55" s="253">
        <v>0</v>
      </c>
      <c r="I55" s="253">
        <v>0</v>
      </c>
      <c r="J55" s="253">
        <v>0</v>
      </c>
      <c r="K55" s="254">
        <v>0</v>
      </c>
      <c r="L55" s="253">
        <v>0</v>
      </c>
      <c r="M55" s="253">
        <v>1459045.55</v>
      </c>
      <c r="N55" s="253">
        <v>0</v>
      </c>
      <c r="O55" s="253">
        <v>0</v>
      </c>
      <c r="P55" s="253">
        <v>0</v>
      </c>
      <c r="Q55" s="253">
        <v>0</v>
      </c>
      <c r="R55" s="253">
        <v>0</v>
      </c>
      <c r="S55" s="253">
        <v>0</v>
      </c>
      <c r="T55" s="253">
        <v>0</v>
      </c>
      <c r="U55" s="253">
        <v>0</v>
      </c>
      <c r="V55" s="253">
        <v>0</v>
      </c>
      <c r="W55" s="253">
        <v>0</v>
      </c>
      <c r="X55" s="253">
        <v>0</v>
      </c>
      <c r="Y55" s="253">
        <v>0</v>
      </c>
      <c r="Z55" s="253">
        <v>0</v>
      </c>
      <c r="AA55" s="253">
        <v>0</v>
      </c>
      <c r="AB55" s="255">
        <v>2020</v>
      </c>
    </row>
    <row r="56" spans="1:28" s="6" customFormat="1" ht="35.25" customHeight="1">
      <c r="A56" s="6">
        <v>1</v>
      </c>
      <c r="B56" s="207">
        <f>SUBTOTAL(103,$A$8:A56)</f>
        <v>47</v>
      </c>
      <c r="C56" s="251" t="s">
        <v>1711</v>
      </c>
      <c r="D56" s="246">
        <f t="shared" si="4"/>
        <v>293676</v>
      </c>
      <c r="E56" s="253">
        <v>0</v>
      </c>
      <c r="F56" s="253">
        <v>0</v>
      </c>
      <c r="G56" s="253">
        <v>0</v>
      </c>
      <c r="H56" s="253">
        <v>0</v>
      </c>
      <c r="I56" s="253">
        <v>0</v>
      </c>
      <c r="J56" s="253">
        <v>0</v>
      </c>
      <c r="K56" s="254">
        <v>1</v>
      </c>
      <c r="L56" s="253">
        <v>293676</v>
      </c>
      <c r="M56" s="253">
        <v>0</v>
      </c>
      <c r="N56" s="253">
        <v>0</v>
      </c>
      <c r="O56" s="253">
        <v>0</v>
      </c>
      <c r="P56" s="253">
        <v>0</v>
      </c>
      <c r="Q56" s="253">
        <v>0</v>
      </c>
      <c r="R56" s="253">
        <v>0</v>
      </c>
      <c r="S56" s="253">
        <v>0</v>
      </c>
      <c r="T56" s="253">
        <v>0</v>
      </c>
      <c r="U56" s="253">
        <v>0</v>
      </c>
      <c r="V56" s="253">
        <v>0</v>
      </c>
      <c r="W56" s="253">
        <v>0</v>
      </c>
      <c r="X56" s="253">
        <v>0</v>
      </c>
      <c r="Y56" s="253">
        <v>0</v>
      </c>
      <c r="Z56" s="253">
        <v>0</v>
      </c>
      <c r="AA56" s="253">
        <v>0</v>
      </c>
      <c r="AB56" s="255">
        <v>2020</v>
      </c>
    </row>
    <row r="57" spans="1:28" s="6" customFormat="1" ht="35.25" customHeight="1">
      <c r="A57" s="6">
        <v>1</v>
      </c>
      <c r="B57" s="207">
        <f>SUBTOTAL(103,$A$8:A57)</f>
        <v>48</v>
      </c>
      <c r="C57" s="251" t="s">
        <v>2403</v>
      </c>
      <c r="D57" s="246">
        <f t="shared" si="4"/>
        <v>141800</v>
      </c>
      <c r="E57" s="253">
        <v>141800</v>
      </c>
      <c r="F57" s="253">
        <v>0</v>
      </c>
      <c r="G57" s="253">
        <v>0</v>
      </c>
      <c r="H57" s="253">
        <v>0</v>
      </c>
      <c r="I57" s="253">
        <v>0</v>
      </c>
      <c r="J57" s="253">
        <v>0</v>
      </c>
      <c r="K57" s="254">
        <v>0</v>
      </c>
      <c r="L57" s="253">
        <v>0</v>
      </c>
      <c r="M57" s="253">
        <v>0</v>
      </c>
      <c r="N57" s="253">
        <v>0</v>
      </c>
      <c r="O57" s="253">
        <v>0</v>
      </c>
      <c r="P57" s="253">
        <v>0</v>
      </c>
      <c r="Q57" s="253">
        <v>0</v>
      </c>
      <c r="R57" s="253">
        <v>0</v>
      </c>
      <c r="S57" s="253">
        <v>0</v>
      </c>
      <c r="T57" s="253">
        <v>0</v>
      </c>
      <c r="U57" s="253">
        <v>0</v>
      </c>
      <c r="V57" s="253">
        <v>0</v>
      </c>
      <c r="W57" s="253">
        <v>0</v>
      </c>
      <c r="X57" s="253">
        <v>0</v>
      </c>
      <c r="Y57" s="253">
        <v>0</v>
      </c>
      <c r="Z57" s="253">
        <v>0</v>
      </c>
      <c r="AA57" s="253">
        <v>0</v>
      </c>
      <c r="AB57" s="255">
        <v>2020</v>
      </c>
    </row>
    <row r="58" spans="1:28" s="6" customFormat="1" ht="35.25" customHeight="1">
      <c r="A58" s="6">
        <v>1</v>
      </c>
      <c r="B58" s="207">
        <f>SUBTOTAL(103,$A$8:A58)</f>
        <v>49</v>
      </c>
      <c r="C58" s="251" t="s">
        <v>1712</v>
      </c>
      <c r="D58" s="246">
        <f t="shared" si="4"/>
        <v>2123411</v>
      </c>
      <c r="E58" s="253">
        <v>0</v>
      </c>
      <c r="F58" s="253">
        <v>0</v>
      </c>
      <c r="G58" s="253">
        <v>0</v>
      </c>
      <c r="H58" s="253">
        <v>0</v>
      </c>
      <c r="I58" s="253">
        <v>0</v>
      </c>
      <c r="J58" s="253">
        <v>0</v>
      </c>
      <c r="K58" s="254">
        <v>0</v>
      </c>
      <c r="L58" s="253">
        <v>0</v>
      </c>
      <c r="M58" s="253">
        <v>2123411</v>
      </c>
      <c r="N58" s="253">
        <v>0</v>
      </c>
      <c r="O58" s="253">
        <v>0</v>
      </c>
      <c r="P58" s="253">
        <v>0</v>
      </c>
      <c r="Q58" s="253">
        <v>0</v>
      </c>
      <c r="R58" s="253">
        <v>0</v>
      </c>
      <c r="S58" s="253">
        <v>0</v>
      </c>
      <c r="T58" s="253">
        <v>0</v>
      </c>
      <c r="U58" s="253">
        <v>0</v>
      </c>
      <c r="V58" s="253">
        <v>0</v>
      </c>
      <c r="W58" s="253">
        <v>0</v>
      </c>
      <c r="X58" s="253">
        <v>0</v>
      </c>
      <c r="Y58" s="253">
        <v>0</v>
      </c>
      <c r="Z58" s="253">
        <v>0</v>
      </c>
      <c r="AA58" s="253">
        <v>0</v>
      </c>
      <c r="AB58" s="255">
        <v>2020</v>
      </c>
    </row>
    <row r="59" spans="1:28" s="6" customFormat="1" ht="35.25" customHeight="1">
      <c r="A59" s="6">
        <v>1</v>
      </c>
      <c r="B59" s="207">
        <f>SUBTOTAL(103,$A$8:A59)</f>
        <v>50</v>
      </c>
      <c r="C59" s="251" t="s">
        <v>1713</v>
      </c>
      <c r="D59" s="246">
        <f t="shared" si="4"/>
        <v>363447</v>
      </c>
      <c r="E59" s="253">
        <v>0</v>
      </c>
      <c r="F59" s="253">
        <v>0</v>
      </c>
      <c r="G59" s="253">
        <v>133000</v>
      </c>
      <c r="H59" s="253">
        <v>0</v>
      </c>
      <c r="I59" s="253">
        <v>0</v>
      </c>
      <c r="J59" s="253">
        <v>0</v>
      </c>
      <c r="K59" s="254">
        <v>0</v>
      </c>
      <c r="L59" s="253">
        <v>0</v>
      </c>
      <c r="M59" s="253">
        <v>0</v>
      </c>
      <c r="N59" s="253">
        <v>0</v>
      </c>
      <c r="O59" s="253">
        <v>230447</v>
      </c>
      <c r="P59" s="253">
        <v>0</v>
      </c>
      <c r="Q59" s="253">
        <v>0</v>
      </c>
      <c r="R59" s="253">
        <v>0</v>
      </c>
      <c r="S59" s="253">
        <v>0</v>
      </c>
      <c r="T59" s="253">
        <v>0</v>
      </c>
      <c r="U59" s="253">
        <v>0</v>
      </c>
      <c r="V59" s="253">
        <v>0</v>
      </c>
      <c r="W59" s="253">
        <v>0</v>
      </c>
      <c r="X59" s="253">
        <v>0</v>
      </c>
      <c r="Y59" s="253">
        <v>0</v>
      </c>
      <c r="Z59" s="253">
        <v>0</v>
      </c>
      <c r="AA59" s="253">
        <v>0</v>
      </c>
      <c r="AB59" s="255">
        <v>2020</v>
      </c>
    </row>
    <row r="60" spans="1:28" s="6" customFormat="1" ht="35.25" customHeight="1">
      <c r="A60" s="6">
        <v>1</v>
      </c>
      <c r="B60" s="207">
        <f>SUBTOTAL(103,$A$8:A60)</f>
        <v>51</v>
      </c>
      <c r="C60" s="251" t="s">
        <v>1714</v>
      </c>
      <c r="D60" s="246">
        <f t="shared" si="4"/>
        <v>532382.57999999996</v>
      </c>
      <c r="E60" s="253">
        <v>0</v>
      </c>
      <c r="F60" s="253">
        <v>0</v>
      </c>
      <c r="G60" s="253">
        <v>0</v>
      </c>
      <c r="H60" s="253">
        <v>0</v>
      </c>
      <c r="I60" s="253">
        <v>532382.57999999996</v>
      </c>
      <c r="J60" s="253">
        <v>0</v>
      </c>
      <c r="K60" s="254">
        <v>0</v>
      </c>
      <c r="L60" s="253">
        <v>0</v>
      </c>
      <c r="M60" s="253">
        <v>0</v>
      </c>
      <c r="N60" s="253">
        <v>0</v>
      </c>
      <c r="O60" s="253">
        <v>0</v>
      </c>
      <c r="P60" s="253">
        <v>0</v>
      </c>
      <c r="Q60" s="253">
        <v>0</v>
      </c>
      <c r="R60" s="253">
        <v>0</v>
      </c>
      <c r="S60" s="253">
        <v>0</v>
      </c>
      <c r="T60" s="253">
        <v>0</v>
      </c>
      <c r="U60" s="253">
        <v>0</v>
      </c>
      <c r="V60" s="253">
        <v>0</v>
      </c>
      <c r="W60" s="253">
        <v>0</v>
      </c>
      <c r="X60" s="253">
        <v>0</v>
      </c>
      <c r="Y60" s="253">
        <v>0</v>
      </c>
      <c r="Z60" s="253">
        <v>0</v>
      </c>
      <c r="AA60" s="253">
        <v>0</v>
      </c>
      <c r="AB60" s="255">
        <v>2020</v>
      </c>
    </row>
    <row r="61" spans="1:28" s="6" customFormat="1" ht="35.25" customHeight="1">
      <c r="A61" s="6">
        <v>1</v>
      </c>
      <c r="B61" s="207">
        <f>SUBTOTAL(103,$A$8:A61)</f>
        <v>52</v>
      </c>
      <c r="C61" s="251" t="s">
        <v>1715</v>
      </c>
      <c r="D61" s="246">
        <f t="shared" si="4"/>
        <v>368373.54000000004</v>
      </c>
      <c r="E61" s="253">
        <v>175244.79</v>
      </c>
      <c r="F61" s="253">
        <v>193128.75</v>
      </c>
      <c r="G61" s="253">
        <v>0</v>
      </c>
      <c r="H61" s="253">
        <v>0</v>
      </c>
      <c r="I61" s="253">
        <v>0</v>
      </c>
      <c r="J61" s="253">
        <v>0</v>
      </c>
      <c r="K61" s="254">
        <v>0</v>
      </c>
      <c r="L61" s="253">
        <v>0</v>
      </c>
      <c r="M61" s="253">
        <v>0</v>
      </c>
      <c r="N61" s="253">
        <v>0</v>
      </c>
      <c r="O61" s="253">
        <v>0</v>
      </c>
      <c r="P61" s="253">
        <v>0</v>
      </c>
      <c r="Q61" s="253">
        <v>0</v>
      </c>
      <c r="R61" s="253">
        <v>0</v>
      </c>
      <c r="S61" s="253">
        <v>0</v>
      </c>
      <c r="T61" s="253">
        <v>0</v>
      </c>
      <c r="U61" s="253">
        <v>0</v>
      </c>
      <c r="V61" s="253">
        <v>0</v>
      </c>
      <c r="W61" s="253">
        <v>0</v>
      </c>
      <c r="X61" s="253">
        <v>0</v>
      </c>
      <c r="Y61" s="253">
        <v>0</v>
      </c>
      <c r="Z61" s="253">
        <v>0</v>
      </c>
      <c r="AA61" s="253">
        <v>0</v>
      </c>
      <c r="AB61" s="255">
        <v>2020</v>
      </c>
    </row>
    <row r="62" spans="1:28" s="6" customFormat="1" ht="35.25" customHeight="1">
      <c r="A62" s="6">
        <v>1</v>
      </c>
      <c r="B62" s="207">
        <f>SUBTOTAL(103,$A$8:A62)</f>
        <v>53</v>
      </c>
      <c r="C62" s="251" t="s">
        <v>1716</v>
      </c>
      <c r="D62" s="246">
        <f t="shared" si="4"/>
        <v>1008901</v>
      </c>
      <c r="E62" s="253">
        <v>0</v>
      </c>
      <c r="F62" s="253">
        <v>0</v>
      </c>
      <c r="G62" s="253">
        <v>404448</v>
      </c>
      <c r="H62" s="253">
        <v>0</v>
      </c>
      <c r="I62" s="253">
        <v>0</v>
      </c>
      <c r="J62" s="253">
        <v>0</v>
      </c>
      <c r="K62" s="254">
        <v>0</v>
      </c>
      <c r="L62" s="253">
        <v>0</v>
      </c>
      <c r="M62" s="253">
        <v>0</v>
      </c>
      <c r="N62" s="253">
        <v>554453</v>
      </c>
      <c r="O62" s="253">
        <v>0</v>
      </c>
      <c r="P62" s="253">
        <v>0</v>
      </c>
      <c r="Q62" s="253">
        <v>0</v>
      </c>
      <c r="R62" s="253">
        <v>0</v>
      </c>
      <c r="S62" s="253">
        <v>0</v>
      </c>
      <c r="T62" s="253">
        <v>0</v>
      </c>
      <c r="U62" s="253">
        <v>0</v>
      </c>
      <c r="V62" s="253">
        <v>0</v>
      </c>
      <c r="W62" s="253">
        <v>0</v>
      </c>
      <c r="X62" s="253">
        <v>0</v>
      </c>
      <c r="Y62" s="253">
        <v>0</v>
      </c>
      <c r="Z62" s="253">
        <v>50000</v>
      </c>
      <c r="AA62" s="253">
        <v>0</v>
      </c>
      <c r="AB62" s="255">
        <v>2020</v>
      </c>
    </row>
    <row r="63" spans="1:28" s="6" customFormat="1" ht="35.25" customHeight="1">
      <c r="A63" s="6">
        <v>1</v>
      </c>
      <c r="B63" s="207">
        <f>SUBTOTAL(103,$A$8:A63)</f>
        <v>54</v>
      </c>
      <c r="C63" s="251" t="s">
        <v>1717</v>
      </c>
      <c r="D63" s="246">
        <f t="shared" si="4"/>
        <v>1164297</v>
      </c>
      <c r="E63" s="253">
        <v>0</v>
      </c>
      <c r="F63" s="253">
        <v>0</v>
      </c>
      <c r="G63" s="253">
        <v>0</v>
      </c>
      <c r="H63" s="253">
        <v>0</v>
      </c>
      <c r="I63" s="253">
        <v>0</v>
      </c>
      <c r="J63" s="253">
        <v>0</v>
      </c>
      <c r="K63" s="254">
        <v>0</v>
      </c>
      <c r="L63" s="253">
        <v>0</v>
      </c>
      <c r="M63" s="253">
        <v>1164297</v>
      </c>
      <c r="N63" s="253">
        <v>0</v>
      </c>
      <c r="O63" s="253">
        <v>0</v>
      </c>
      <c r="P63" s="253">
        <v>0</v>
      </c>
      <c r="Q63" s="253">
        <v>0</v>
      </c>
      <c r="R63" s="253">
        <v>0</v>
      </c>
      <c r="S63" s="253">
        <v>0</v>
      </c>
      <c r="T63" s="253">
        <v>0</v>
      </c>
      <c r="U63" s="253">
        <v>0</v>
      </c>
      <c r="V63" s="253">
        <v>0</v>
      </c>
      <c r="W63" s="253">
        <v>0</v>
      </c>
      <c r="X63" s="253">
        <v>0</v>
      </c>
      <c r="Y63" s="253">
        <v>0</v>
      </c>
      <c r="Z63" s="253">
        <v>0</v>
      </c>
      <c r="AA63" s="253">
        <v>0</v>
      </c>
      <c r="AB63" s="255">
        <v>2020</v>
      </c>
    </row>
    <row r="64" spans="1:28" s="6" customFormat="1" ht="35.25" customHeight="1">
      <c r="A64" s="6">
        <v>1</v>
      </c>
      <c r="B64" s="207">
        <f>SUBTOTAL(103,$A$8:A64)</f>
        <v>55</v>
      </c>
      <c r="C64" s="251" t="s">
        <v>1718</v>
      </c>
      <c r="D64" s="246">
        <f t="shared" si="4"/>
        <v>2377591.96</v>
      </c>
      <c r="E64" s="253">
        <v>877591.96</v>
      </c>
      <c r="F64" s="253">
        <v>1500000</v>
      </c>
      <c r="G64" s="253">
        <v>0</v>
      </c>
      <c r="H64" s="253">
        <v>0</v>
      </c>
      <c r="I64" s="253">
        <v>0</v>
      </c>
      <c r="J64" s="253">
        <v>0</v>
      </c>
      <c r="K64" s="254">
        <v>0</v>
      </c>
      <c r="L64" s="253">
        <v>0</v>
      </c>
      <c r="M64" s="253">
        <v>0</v>
      </c>
      <c r="N64" s="253">
        <v>0</v>
      </c>
      <c r="O64" s="253">
        <v>0</v>
      </c>
      <c r="P64" s="253">
        <v>0</v>
      </c>
      <c r="Q64" s="253">
        <v>0</v>
      </c>
      <c r="R64" s="253">
        <v>0</v>
      </c>
      <c r="S64" s="253">
        <v>0</v>
      </c>
      <c r="T64" s="253">
        <v>0</v>
      </c>
      <c r="U64" s="253">
        <v>0</v>
      </c>
      <c r="V64" s="253">
        <v>0</v>
      </c>
      <c r="W64" s="253">
        <v>0</v>
      </c>
      <c r="X64" s="253">
        <v>0</v>
      </c>
      <c r="Y64" s="253">
        <v>0</v>
      </c>
      <c r="Z64" s="253">
        <v>0</v>
      </c>
      <c r="AA64" s="253">
        <v>0</v>
      </c>
      <c r="AB64" s="255">
        <v>2020</v>
      </c>
    </row>
    <row r="65" spans="1:28" s="6" customFormat="1" ht="35.25" customHeight="1">
      <c r="A65" s="6">
        <v>1</v>
      </c>
      <c r="B65" s="207">
        <f>SUBTOTAL(103,$A$8:A65)</f>
        <v>56</v>
      </c>
      <c r="C65" s="251" t="s">
        <v>1719</v>
      </c>
      <c r="D65" s="246">
        <f t="shared" si="4"/>
        <v>659346.14</v>
      </c>
      <c r="E65" s="253">
        <v>0</v>
      </c>
      <c r="F65" s="253">
        <v>659346.14</v>
      </c>
      <c r="G65" s="253">
        <v>0</v>
      </c>
      <c r="H65" s="253">
        <v>0</v>
      </c>
      <c r="I65" s="253">
        <v>0</v>
      </c>
      <c r="J65" s="253">
        <v>0</v>
      </c>
      <c r="K65" s="254">
        <v>0</v>
      </c>
      <c r="L65" s="253">
        <v>0</v>
      </c>
      <c r="M65" s="253">
        <v>0</v>
      </c>
      <c r="N65" s="253">
        <v>0</v>
      </c>
      <c r="O65" s="253">
        <v>0</v>
      </c>
      <c r="P65" s="253">
        <v>0</v>
      </c>
      <c r="Q65" s="253">
        <v>0</v>
      </c>
      <c r="R65" s="253">
        <v>0</v>
      </c>
      <c r="S65" s="253">
        <v>0</v>
      </c>
      <c r="T65" s="253">
        <v>0</v>
      </c>
      <c r="U65" s="253">
        <v>0</v>
      </c>
      <c r="V65" s="253">
        <v>0</v>
      </c>
      <c r="W65" s="253">
        <v>0</v>
      </c>
      <c r="X65" s="253">
        <v>0</v>
      </c>
      <c r="Y65" s="253">
        <v>0</v>
      </c>
      <c r="Z65" s="253">
        <v>0</v>
      </c>
      <c r="AA65" s="253">
        <v>0</v>
      </c>
      <c r="AB65" s="255">
        <v>2020</v>
      </c>
    </row>
    <row r="66" spans="1:28" s="6" customFormat="1" ht="35.25" customHeight="1">
      <c r="A66" s="6">
        <v>1</v>
      </c>
      <c r="B66" s="207">
        <f>SUBTOTAL(103,$A$8:A66)</f>
        <v>57</v>
      </c>
      <c r="C66" s="251" t="s">
        <v>1720</v>
      </c>
      <c r="D66" s="246">
        <f t="shared" si="4"/>
        <v>441089</v>
      </c>
      <c r="E66" s="253">
        <v>0</v>
      </c>
      <c r="F66" s="253">
        <v>441089</v>
      </c>
      <c r="G66" s="253">
        <v>0</v>
      </c>
      <c r="H66" s="253">
        <v>0</v>
      </c>
      <c r="I66" s="253">
        <v>0</v>
      </c>
      <c r="J66" s="253">
        <v>0</v>
      </c>
      <c r="K66" s="254">
        <v>0</v>
      </c>
      <c r="L66" s="253">
        <v>0</v>
      </c>
      <c r="M66" s="253">
        <v>0</v>
      </c>
      <c r="N66" s="253">
        <v>0</v>
      </c>
      <c r="O66" s="253">
        <v>0</v>
      </c>
      <c r="P66" s="253">
        <v>0</v>
      </c>
      <c r="Q66" s="253">
        <v>0</v>
      </c>
      <c r="R66" s="253">
        <v>0</v>
      </c>
      <c r="S66" s="253">
        <v>0</v>
      </c>
      <c r="T66" s="253">
        <v>0</v>
      </c>
      <c r="U66" s="253">
        <v>0</v>
      </c>
      <c r="V66" s="253">
        <v>0</v>
      </c>
      <c r="W66" s="253">
        <v>0</v>
      </c>
      <c r="X66" s="253">
        <v>0</v>
      </c>
      <c r="Y66" s="253">
        <v>0</v>
      </c>
      <c r="Z66" s="253">
        <v>0</v>
      </c>
      <c r="AA66" s="253">
        <v>0</v>
      </c>
      <c r="AB66" s="255">
        <v>2020</v>
      </c>
    </row>
    <row r="67" spans="1:28" s="6" customFormat="1" ht="35.25" customHeight="1">
      <c r="A67" s="6">
        <v>1</v>
      </c>
      <c r="B67" s="207">
        <f>SUBTOTAL(103,$A$8:A67)</f>
        <v>58</v>
      </c>
      <c r="C67" s="251" t="s">
        <v>1721</v>
      </c>
      <c r="D67" s="246">
        <f t="shared" si="4"/>
        <v>5773987.0600000005</v>
      </c>
      <c r="E67" s="253">
        <v>0</v>
      </c>
      <c r="F67" s="253">
        <v>0</v>
      </c>
      <c r="G67" s="253">
        <v>0</v>
      </c>
      <c r="H67" s="253">
        <v>0</v>
      </c>
      <c r="I67" s="253">
        <v>0</v>
      </c>
      <c r="J67" s="253">
        <v>0</v>
      </c>
      <c r="K67" s="254">
        <v>1</v>
      </c>
      <c r="L67" s="253">
        <v>190756</v>
      </c>
      <c r="M67" s="253">
        <v>0</v>
      </c>
      <c r="N67" s="253">
        <v>0</v>
      </c>
      <c r="O67" s="253">
        <v>5583231.0600000005</v>
      </c>
      <c r="P67" s="253">
        <v>0</v>
      </c>
      <c r="Q67" s="253">
        <v>0</v>
      </c>
      <c r="R67" s="253">
        <v>0</v>
      </c>
      <c r="S67" s="253">
        <v>0</v>
      </c>
      <c r="T67" s="253">
        <v>0</v>
      </c>
      <c r="U67" s="253">
        <v>0</v>
      </c>
      <c r="V67" s="253">
        <v>0</v>
      </c>
      <c r="W67" s="253">
        <v>0</v>
      </c>
      <c r="X67" s="253">
        <v>0</v>
      </c>
      <c r="Y67" s="253">
        <v>0</v>
      </c>
      <c r="Z67" s="253">
        <v>0</v>
      </c>
      <c r="AA67" s="253">
        <v>0</v>
      </c>
      <c r="AB67" s="255">
        <v>2020</v>
      </c>
    </row>
    <row r="68" spans="1:28" s="6" customFormat="1" ht="35.25" customHeight="1">
      <c r="A68" s="6">
        <v>1</v>
      </c>
      <c r="B68" s="207">
        <f>SUBTOTAL(103,$A$8:A68)</f>
        <v>59</v>
      </c>
      <c r="C68" s="251" t="s">
        <v>1722</v>
      </c>
      <c r="D68" s="246">
        <f t="shared" si="4"/>
        <v>141772</v>
      </c>
      <c r="E68" s="253">
        <v>0</v>
      </c>
      <c r="F68" s="253">
        <v>0</v>
      </c>
      <c r="G68" s="253">
        <v>0</v>
      </c>
      <c r="H68" s="253">
        <v>0</v>
      </c>
      <c r="I68" s="253">
        <v>0</v>
      </c>
      <c r="J68" s="253">
        <v>0</v>
      </c>
      <c r="K68" s="254">
        <v>0</v>
      </c>
      <c r="L68" s="253">
        <v>0</v>
      </c>
      <c r="M68" s="253">
        <v>0</v>
      </c>
      <c r="N68" s="253">
        <v>0</v>
      </c>
      <c r="O68" s="253">
        <v>141772</v>
      </c>
      <c r="P68" s="253">
        <v>0</v>
      </c>
      <c r="Q68" s="253">
        <v>0</v>
      </c>
      <c r="R68" s="253">
        <v>0</v>
      </c>
      <c r="S68" s="253">
        <v>0</v>
      </c>
      <c r="T68" s="253">
        <v>0</v>
      </c>
      <c r="U68" s="253">
        <v>0</v>
      </c>
      <c r="V68" s="253">
        <v>0</v>
      </c>
      <c r="W68" s="253">
        <v>0</v>
      </c>
      <c r="X68" s="253">
        <v>0</v>
      </c>
      <c r="Y68" s="253">
        <v>0</v>
      </c>
      <c r="Z68" s="253">
        <v>0</v>
      </c>
      <c r="AA68" s="253">
        <v>0</v>
      </c>
      <c r="AB68" s="255">
        <v>2020</v>
      </c>
    </row>
    <row r="69" spans="1:28" s="6" customFormat="1" ht="35.25" customHeight="1">
      <c r="A69" s="6">
        <v>1</v>
      </c>
      <c r="B69" s="207">
        <f>SUBTOTAL(103,$A$8:A69)</f>
        <v>60</v>
      </c>
      <c r="C69" s="251" t="s">
        <v>1723</v>
      </c>
      <c r="D69" s="246">
        <f t="shared" si="4"/>
        <v>693476.3600000001</v>
      </c>
      <c r="E69" s="253">
        <v>54114.93</v>
      </c>
      <c r="F69" s="253">
        <v>0</v>
      </c>
      <c r="G69" s="253">
        <v>583956.53</v>
      </c>
      <c r="H69" s="253">
        <v>22561.9</v>
      </c>
      <c r="I69" s="253">
        <v>0</v>
      </c>
      <c r="J69" s="253">
        <v>0</v>
      </c>
      <c r="K69" s="254">
        <v>0</v>
      </c>
      <c r="L69" s="253">
        <v>0</v>
      </c>
      <c r="M69" s="253">
        <v>0</v>
      </c>
      <c r="N69" s="253">
        <v>32843</v>
      </c>
      <c r="O69" s="253">
        <v>0</v>
      </c>
      <c r="P69" s="253">
        <v>0</v>
      </c>
      <c r="Q69" s="253">
        <v>0</v>
      </c>
      <c r="R69" s="253">
        <v>0</v>
      </c>
      <c r="S69" s="253">
        <v>0</v>
      </c>
      <c r="T69" s="253">
        <v>0</v>
      </c>
      <c r="U69" s="253">
        <v>0</v>
      </c>
      <c r="V69" s="253">
        <v>0</v>
      </c>
      <c r="W69" s="253">
        <v>0</v>
      </c>
      <c r="X69" s="253">
        <v>0</v>
      </c>
      <c r="Y69" s="253">
        <v>0</v>
      </c>
      <c r="Z69" s="253">
        <v>0</v>
      </c>
      <c r="AA69" s="253">
        <v>0</v>
      </c>
      <c r="AB69" s="255">
        <v>2020</v>
      </c>
    </row>
    <row r="70" spans="1:28" s="6" customFormat="1" ht="35.25" customHeight="1">
      <c r="A70" s="6">
        <v>1</v>
      </c>
      <c r="B70" s="207">
        <f>SUBTOTAL(103,$A$8:A70)</f>
        <v>61</v>
      </c>
      <c r="C70" s="251" t="s">
        <v>1724</v>
      </c>
      <c r="D70" s="246">
        <f t="shared" si="4"/>
        <v>69666</v>
      </c>
      <c r="E70" s="253">
        <v>0</v>
      </c>
      <c r="F70" s="253">
        <v>0</v>
      </c>
      <c r="G70" s="253">
        <v>0</v>
      </c>
      <c r="H70" s="253">
        <v>0</v>
      </c>
      <c r="I70" s="253">
        <v>0</v>
      </c>
      <c r="J70" s="253">
        <v>0</v>
      </c>
      <c r="K70" s="254">
        <v>0</v>
      </c>
      <c r="L70" s="253">
        <v>0</v>
      </c>
      <c r="M70" s="253">
        <v>0</v>
      </c>
      <c r="N70" s="253">
        <v>69666</v>
      </c>
      <c r="O70" s="253">
        <v>0</v>
      </c>
      <c r="P70" s="253">
        <v>0</v>
      </c>
      <c r="Q70" s="253">
        <v>0</v>
      </c>
      <c r="R70" s="253">
        <v>0</v>
      </c>
      <c r="S70" s="253">
        <v>0</v>
      </c>
      <c r="T70" s="253">
        <v>0</v>
      </c>
      <c r="U70" s="253">
        <v>0</v>
      </c>
      <c r="V70" s="253">
        <v>0</v>
      </c>
      <c r="W70" s="253">
        <v>0</v>
      </c>
      <c r="X70" s="253">
        <v>0</v>
      </c>
      <c r="Y70" s="253">
        <v>0</v>
      </c>
      <c r="Z70" s="253">
        <v>0</v>
      </c>
      <c r="AA70" s="253">
        <v>0</v>
      </c>
      <c r="AB70" s="255">
        <v>2020</v>
      </c>
    </row>
    <row r="71" spans="1:28" s="6" customFormat="1" ht="35.25" customHeight="1">
      <c r="A71" s="6">
        <v>1</v>
      </c>
      <c r="B71" s="207">
        <f>SUBTOTAL(103,$A$8:A71)</f>
        <v>62</v>
      </c>
      <c r="C71" s="251" t="s">
        <v>1725</v>
      </c>
      <c r="D71" s="246">
        <f t="shared" si="4"/>
        <v>452575.38</v>
      </c>
      <c r="E71" s="253">
        <v>222826.38</v>
      </c>
      <c r="F71" s="253">
        <v>0</v>
      </c>
      <c r="G71" s="253">
        <v>0</v>
      </c>
      <c r="H71" s="253">
        <v>0</v>
      </c>
      <c r="I71" s="253">
        <v>0</v>
      </c>
      <c r="J71" s="253">
        <v>0</v>
      </c>
      <c r="K71" s="254">
        <v>0</v>
      </c>
      <c r="L71" s="253">
        <v>0</v>
      </c>
      <c r="M71" s="253">
        <v>0</v>
      </c>
      <c r="N71" s="253">
        <v>152567</v>
      </c>
      <c r="O71" s="253">
        <v>77182</v>
      </c>
      <c r="P71" s="253">
        <v>0</v>
      </c>
      <c r="Q71" s="253">
        <v>0</v>
      </c>
      <c r="R71" s="253">
        <v>0</v>
      </c>
      <c r="S71" s="253">
        <v>0</v>
      </c>
      <c r="T71" s="253">
        <v>0</v>
      </c>
      <c r="U71" s="253">
        <v>0</v>
      </c>
      <c r="V71" s="253">
        <v>0</v>
      </c>
      <c r="W71" s="253">
        <v>0</v>
      </c>
      <c r="X71" s="253">
        <v>0</v>
      </c>
      <c r="Y71" s="253">
        <v>0</v>
      </c>
      <c r="Z71" s="253">
        <v>0</v>
      </c>
      <c r="AA71" s="253">
        <v>0</v>
      </c>
      <c r="AB71" s="255">
        <v>2020</v>
      </c>
    </row>
    <row r="72" spans="1:28" s="6" customFormat="1" ht="35.25" customHeight="1">
      <c r="A72" s="6">
        <v>1</v>
      </c>
      <c r="B72" s="207">
        <f>SUBTOTAL(103,$A$8:A72)</f>
        <v>63</v>
      </c>
      <c r="C72" s="251" t="s">
        <v>1726</v>
      </c>
      <c r="D72" s="246">
        <f t="shared" si="4"/>
        <v>1654683.92</v>
      </c>
      <c r="E72" s="253">
        <v>0</v>
      </c>
      <c r="F72" s="253">
        <v>0</v>
      </c>
      <c r="G72" s="253">
        <v>0</v>
      </c>
      <c r="H72" s="253">
        <v>0</v>
      </c>
      <c r="I72" s="253">
        <v>0</v>
      </c>
      <c r="J72" s="253">
        <v>0</v>
      </c>
      <c r="K72" s="254">
        <v>0</v>
      </c>
      <c r="L72" s="253">
        <v>0</v>
      </c>
      <c r="M72" s="253">
        <v>1624695.92</v>
      </c>
      <c r="N72" s="253">
        <v>29988</v>
      </c>
      <c r="O72" s="253">
        <v>0</v>
      </c>
      <c r="P72" s="253">
        <v>0</v>
      </c>
      <c r="Q72" s="253">
        <v>0</v>
      </c>
      <c r="R72" s="253">
        <v>0</v>
      </c>
      <c r="S72" s="253">
        <v>0</v>
      </c>
      <c r="T72" s="253">
        <v>0</v>
      </c>
      <c r="U72" s="253">
        <v>0</v>
      </c>
      <c r="V72" s="253">
        <v>0</v>
      </c>
      <c r="W72" s="253">
        <v>0</v>
      </c>
      <c r="X72" s="253">
        <v>0</v>
      </c>
      <c r="Y72" s="253">
        <v>0</v>
      </c>
      <c r="Z72" s="253">
        <v>0</v>
      </c>
      <c r="AA72" s="253">
        <v>0</v>
      </c>
      <c r="AB72" s="255">
        <v>2020</v>
      </c>
    </row>
    <row r="73" spans="1:28" s="6" customFormat="1" ht="35.25" customHeight="1">
      <c r="A73" s="6">
        <v>1</v>
      </c>
      <c r="B73" s="207">
        <f>SUBTOTAL(103,$A$8:A73)</f>
        <v>64</v>
      </c>
      <c r="C73" s="251" t="s">
        <v>1727</v>
      </c>
      <c r="D73" s="246">
        <f t="shared" si="4"/>
        <v>131422</v>
      </c>
      <c r="E73" s="253">
        <v>0</v>
      </c>
      <c r="F73" s="253">
        <v>0</v>
      </c>
      <c r="G73" s="253">
        <v>0</v>
      </c>
      <c r="H73" s="253">
        <v>0</v>
      </c>
      <c r="I73" s="253">
        <v>0</v>
      </c>
      <c r="J73" s="253">
        <v>0</v>
      </c>
      <c r="K73" s="254">
        <v>0</v>
      </c>
      <c r="L73" s="253">
        <v>0</v>
      </c>
      <c r="M73" s="253">
        <v>0</v>
      </c>
      <c r="N73" s="253">
        <v>0</v>
      </c>
      <c r="O73" s="253">
        <v>131422</v>
      </c>
      <c r="P73" s="253">
        <v>0</v>
      </c>
      <c r="Q73" s="253">
        <v>0</v>
      </c>
      <c r="R73" s="253">
        <v>0</v>
      </c>
      <c r="S73" s="253">
        <v>0</v>
      </c>
      <c r="T73" s="253">
        <v>0</v>
      </c>
      <c r="U73" s="253">
        <v>0</v>
      </c>
      <c r="V73" s="253">
        <v>0</v>
      </c>
      <c r="W73" s="253">
        <v>0</v>
      </c>
      <c r="X73" s="253">
        <v>0</v>
      </c>
      <c r="Y73" s="253">
        <v>0</v>
      </c>
      <c r="Z73" s="253">
        <v>0</v>
      </c>
      <c r="AA73" s="253">
        <v>0</v>
      </c>
      <c r="AB73" s="255">
        <v>2020</v>
      </c>
    </row>
    <row r="74" spans="1:28" s="6" customFormat="1" ht="35.25" customHeight="1">
      <c r="A74" s="6">
        <v>1</v>
      </c>
      <c r="B74" s="207">
        <f>SUBTOTAL(103,$A$8:A74)</f>
        <v>65</v>
      </c>
      <c r="C74" s="251" t="s">
        <v>1728</v>
      </c>
      <c r="D74" s="246">
        <f t="shared" si="4"/>
        <v>232205.73</v>
      </c>
      <c r="E74" s="253">
        <v>0</v>
      </c>
      <c r="F74" s="253">
        <v>0</v>
      </c>
      <c r="G74" s="253">
        <v>0</v>
      </c>
      <c r="H74" s="253">
        <v>0</v>
      </c>
      <c r="I74" s="253">
        <v>0</v>
      </c>
      <c r="J74" s="253">
        <v>0</v>
      </c>
      <c r="K74" s="254">
        <v>0</v>
      </c>
      <c r="L74" s="253">
        <v>0</v>
      </c>
      <c r="M74" s="253">
        <v>0</v>
      </c>
      <c r="N74" s="253">
        <v>0</v>
      </c>
      <c r="O74" s="253">
        <v>232205.73</v>
      </c>
      <c r="P74" s="253">
        <v>0</v>
      </c>
      <c r="Q74" s="253">
        <v>0</v>
      </c>
      <c r="R74" s="253">
        <v>0</v>
      </c>
      <c r="S74" s="253">
        <v>0</v>
      </c>
      <c r="T74" s="253">
        <v>0</v>
      </c>
      <c r="U74" s="253">
        <v>0</v>
      </c>
      <c r="V74" s="253">
        <v>0</v>
      </c>
      <c r="W74" s="253">
        <v>0</v>
      </c>
      <c r="X74" s="253">
        <v>0</v>
      </c>
      <c r="Y74" s="253">
        <v>0</v>
      </c>
      <c r="Z74" s="253">
        <v>0</v>
      </c>
      <c r="AA74" s="253">
        <v>0</v>
      </c>
      <c r="AB74" s="255">
        <v>2020</v>
      </c>
    </row>
    <row r="75" spans="1:28" s="6" customFormat="1" ht="35.25" customHeight="1">
      <c r="A75" s="6">
        <v>1</v>
      </c>
      <c r="B75" s="207">
        <f>SUBTOTAL(103,$A$8:A75)</f>
        <v>66</v>
      </c>
      <c r="C75" s="251" t="s">
        <v>1729</v>
      </c>
      <c r="D75" s="246">
        <f t="shared" si="4"/>
        <v>664946.64</v>
      </c>
      <c r="E75" s="253">
        <v>281247.58</v>
      </c>
      <c r="F75" s="253">
        <v>383699.06</v>
      </c>
      <c r="G75" s="253">
        <v>0</v>
      </c>
      <c r="H75" s="253">
        <v>0</v>
      </c>
      <c r="I75" s="253">
        <v>0</v>
      </c>
      <c r="J75" s="253">
        <v>0</v>
      </c>
      <c r="K75" s="254">
        <v>0</v>
      </c>
      <c r="L75" s="253">
        <v>0</v>
      </c>
      <c r="M75" s="253">
        <v>0</v>
      </c>
      <c r="N75" s="253">
        <v>0</v>
      </c>
      <c r="O75" s="253">
        <v>0</v>
      </c>
      <c r="P75" s="253">
        <v>0</v>
      </c>
      <c r="Q75" s="253">
        <v>0</v>
      </c>
      <c r="R75" s="253">
        <v>0</v>
      </c>
      <c r="S75" s="253">
        <v>0</v>
      </c>
      <c r="T75" s="253">
        <v>0</v>
      </c>
      <c r="U75" s="253">
        <v>0</v>
      </c>
      <c r="V75" s="253">
        <v>0</v>
      </c>
      <c r="W75" s="253">
        <v>0</v>
      </c>
      <c r="X75" s="253">
        <v>0</v>
      </c>
      <c r="Y75" s="253">
        <v>0</v>
      </c>
      <c r="Z75" s="253">
        <v>0</v>
      </c>
      <c r="AA75" s="253">
        <v>0</v>
      </c>
      <c r="AB75" s="255">
        <v>2020</v>
      </c>
    </row>
    <row r="76" spans="1:28" s="6" customFormat="1" ht="35.25" customHeight="1">
      <c r="A76" s="6">
        <v>1</v>
      </c>
      <c r="B76" s="207">
        <f>SUBTOTAL(103,$A$8:A76)</f>
        <v>67</v>
      </c>
      <c r="C76" s="251" t="s">
        <v>1730</v>
      </c>
      <c r="D76" s="246">
        <f t="shared" si="4"/>
        <v>967198</v>
      </c>
      <c r="E76" s="253">
        <v>0</v>
      </c>
      <c r="F76" s="253">
        <v>0</v>
      </c>
      <c r="G76" s="253">
        <v>0</v>
      </c>
      <c r="H76" s="253">
        <v>0</v>
      </c>
      <c r="I76" s="253">
        <v>0</v>
      </c>
      <c r="J76" s="253">
        <v>0</v>
      </c>
      <c r="K76" s="254">
        <v>0</v>
      </c>
      <c r="L76" s="253">
        <v>0</v>
      </c>
      <c r="M76" s="253">
        <v>967198</v>
      </c>
      <c r="N76" s="253">
        <v>0</v>
      </c>
      <c r="O76" s="253">
        <v>0</v>
      </c>
      <c r="P76" s="253">
        <v>0</v>
      </c>
      <c r="Q76" s="253">
        <v>0</v>
      </c>
      <c r="R76" s="253">
        <v>0</v>
      </c>
      <c r="S76" s="253">
        <v>0</v>
      </c>
      <c r="T76" s="253">
        <v>0</v>
      </c>
      <c r="U76" s="253">
        <v>0</v>
      </c>
      <c r="V76" s="253">
        <v>0</v>
      </c>
      <c r="W76" s="253">
        <v>0</v>
      </c>
      <c r="X76" s="253">
        <v>0</v>
      </c>
      <c r="Y76" s="253">
        <v>0</v>
      </c>
      <c r="Z76" s="253">
        <v>0</v>
      </c>
      <c r="AA76" s="253">
        <v>0</v>
      </c>
      <c r="AB76" s="255">
        <v>2020</v>
      </c>
    </row>
    <row r="77" spans="1:28" s="6" customFormat="1" ht="35.25" customHeight="1">
      <c r="A77" s="6">
        <v>1</v>
      </c>
      <c r="B77" s="207">
        <f>SUBTOTAL(103,$A$8:A77)</f>
        <v>68</v>
      </c>
      <c r="C77" s="251" t="s">
        <v>1731</v>
      </c>
      <c r="D77" s="246">
        <f t="shared" si="4"/>
        <v>1503268</v>
      </c>
      <c r="E77" s="253">
        <v>0</v>
      </c>
      <c r="F77" s="253">
        <v>0</v>
      </c>
      <c r="G77" s="253">
        <v>0</v>
      </c>
      <c r="H77" s="253">
        <v>0</v>
      </c>
      <c r="I77" s="253">
        <v>0</v>
      </c>
      <c r="J77" s="253">
        <v>0</v>
      </c>
      <c r="K77" s="254">
        <v>0</v>
      </c>
      <c r="L77" s="253">
        <v>0</v>
      </c>
      <c r="M77" s="253">
        <v>1503268</v>
      </c>
      <c r="N77" s="253">
        <v>0</v>
      </c>
      <c r="O77" s="253">
        <v>0</v>
      </c>
      <c r="P77" s="253">
        <v>0</v>
      </c>
      <c r="Q77" s="253">
        <v>0</v>
      </c>
      <c r="R77" s="253">
        <v>0</v>
      </c>
      <c r="S77" s="253">
        <v>0</v>
      </c>
      <c r="T77" s="253">
        <v>0</v>
      </c>
      <c r="U77" s="253">
        <v>0</v>
      </c>
      <c r="V77" s="253">
        <v>0</v>
      </c>
      <c r="W77" s="253">
        <v>0</v>
      </c>
      <c r="X77" s="253">
        <v>0</v>
      </c>
      <c r="Y77" s="253">
        <v>0</v>
      </c>
      <c r="Z77" s="253">
        <v>0</v>
      </c>
      <c r="AA77" s="253">
        <v>0</v>
      </c>
      <c r="AB77" s="255">
        <v>2020</v>
      </c>
    </row>
    <row r="78" spans="1:28" s="6" customFormat="1" ht="35.25" customHeight="1">
      <c r="A78" s="6">
        <v>1</v>
      </c>
      <c r="B78" s="207">
        <f>SUBTOTAL(103,$A$8:A78)</f>
        <v>69</v>
      </c>
      <c r="C78" s="251" t="s">
        <v>1732</v>
      </c>
      <c r="D78" s="246">
        <f t="shared" si="4"/>
        <v>493206.56</v>
      </c>
      <c r="E78" s="253">
        <v>0</v>
      </c>
      <c r="F78" s="253">
        <v>0</v>
      </c>
      <c r="G78" s="253">
        <v>493206.56</v>
      </c>
      <c r="H78" s="253">
        <v>0</v>
      </c>
      <c r="I78" s="253">
        <v>0</v>
      </c>
      <c r="J78" s="253">
        <v>0</v>
      </c>
      <c r="K78" s="254">
        <v>0</v>
      </c>
      <c r="L78" s="253">
        <v>0</v>
      </c>
      <c r="M78" s="253">
        <v>0</v>
      </c>
      <c r="N78" s="253">
        <v>0</v>
      </c>
      <c r="O78" s="253">
        <v>0</v>
      </c>
      <c r="P78" s="253">
        <v>0</v>
      </c>
      <c r="Q78" s="253">
        <v>0</v>
      </c>
      <c r="R78" s="253">
        <v>0</v>
      </c>
      <c r="S78" s="253">
        <v>0</v>
      </c>
      <c r="T78" s="253">
        <v>0</v>
      </c>
      <c r="U78" s="253">
        <v>0</v>
      </c>
      <c r="V78" s="253">
        <v>0</v>
      </c>
      <c r="W78" s="253">
        <v>0</v>
      </c>
      <c r="X78" s="253">
        <v>0</v>
      </c>
      <c r="Y78" s="253">
        <v>0</v>
      </c>
      <c r="Z78" s="253">
        <v>0</v>
      </c>
      <c r="AA78" s="253">
        <v>0</v>
      </c>
      <c r="AB78" s="255">
        <v>2020</v>
      </c>
    </row>
    <row r="79" spans="1:28" s="6" customFormat="1" ht="35.25" customHeight="1">
      <c r="A79" s="6">
        <v>1</v>
      </c>
      <c r="B79" s="207">
        <f>SUBTOTAL(103,$A$8:A79)</f>
        <v>70</v>
      </c>
      <c r="C79" s="251" t="s">
        <v>1733</v>
      </c>
      <c r="D79" s="246">
        <f t="shared" si="4"/>
        <v>1822887.23</v>
      </c>
      <c r="E79" s="253">
        <v>0</v>
      </c>
      <c r="F79" s="253">
        <v>1137641</v>
      </c>
      <c r="G79" s="253">
        <v>0</v>
      </c>
      <c r="H79" s="253">
        <v>0</v>
      </c>
      <c r="I79" s="253">
        <v>0</v>
      </c>
      <c r="J79" s="253">
        <v>0</v>
      </c>
      <c r="K79" s="254">
        <v>0</v>
      </c>
      <c r="L79" s="253">
        <v>0</v>
      </c>
      <c r="M79" s="253">
        <v>0</v>
      </c>
      <c r="N79" s="253">
        <v>0</v>
      </c>
      <c r="O79" s="253">
        <f>265246.23+420000</f>
        <v>685246.23</v>
      </c>
      <c r="P79" s="253">
        <v>0</v>
      </c>
      <c r="Q79" s="253">
        <v>0</v>
      </c>
      <c r="R79" s="253">
        <v>0</v>
      </c>
      <c r="S79" s="253">
        <v>0</v>
      </c>
      <c r="T79" s="253">
        <v>0</v>
      </c>
      <c r="U79" s="253">
        <v>0</v>
      </c>
      <c r="V79" s="253">
        <v>0</v>
      </c>
      <c r="W79" s="253">
        <v>0</v>
      </c>
      <c r="X79" s="253">
        <v>0</v>
      </c>
      <c r="Y79" s="253">
        <v>0</v>
      </c>
      <c r="Z79" s="253">
        <v>0</v>
      </c>
      <c r="AA79" s="253">
        <v>0</v>
      </c>
      <c r="AB79" s="255">
        <v>2020</v>
      </c>
    </row>
    <row r="80" spans="1:28" s="6" customFormat="1" ht="35.25" customHeight="1">
      <c r="A80" s="6">
        <v>1</v>
      </c>
      <c r="B80" s="207">
        <f>SUBTOTAL(103,$A$8:A80)</f>
        <v>71</v>
      </c>
      <c r="C80" s="251" t="s">
        <v>1734</v>
      </c>
      <c r="D80" s="246">
        <f t="shared" si="4"/>
        <v>1312347.23</v>
      </c>
      <c r="E80" s="253">
        <v>0</v>
      </c>
      <c r="F80" s="253">
        <v>0</v>
      </c>
      <c r="G80" s="253">
        <v>0</v>
      </c>
      <c r="H80" s="253">
        <v>0</v>
      </c>
      <c r="I80" s="253">
        <v>0</v>
      </c>
      <c r="J80" s="253">
        <v>0</v>
      </c>
      <c r="K80" s="254">
        <v>0</v>
      </c>
      <c r="L80" s="253">
        <v>0</v>
      </c>
      <c r="M80" s="253">
        <v>1312347.23</v>
      </c>
      <c r="N80" s="253">
        <v>0</v>
      </c>
      <c r="O80" s="253">
        <v>0</v>
      </c>
      <c r="P80" s="253">
        <v>0</v>
      </c>
      <c r="Q80" s="253">
        <v>0</v>
      </c>
      <c r="R80" s="253">
        <v>0</v>
      </c>
      <c r="S80" s="253">
        <v>0</v>
      </c>
      <c r="T80" s="253">
        <v>0</v>
      </c>
      <c r="U80" s="253">
        <v>0</v>
      </c>
      <c r="V80" s="253">
        <v>0</v>
      </c>
      <c r="W80" s="253">
        <v>0</v>
      </c>
      <c r="X80" s="253">
        <v>0</v>
      </c>
      <c r="Y80" s="253">
        <v>0</v>
      </c>
      <c r="Z80" s="253">
        <v>0</v>
      </c>
      <c r="AA80" s="253">
        <v>0</v>
      </c>
      <c r="AB80" s="255">
        <v>2020</v>
      </c>
    </row>
    <row r="81" spans="1:28" s="6" customFormat="1" ht="35.25" customHeight="1">
      <c r="A81" s="6">
        <v>1</v>
      </c>
      <c r="B81" s="207">
        <f>SUBTOTAL(103,$A$8:A81)</f>
        <v>72</v>
      </c>
      <c r="C81" s="251" t="s">
        <v>1735</v>
      </c>
      <c r="D81" s="246">
        <f t="shared" si="4"/>
        <v>823785</v>
      </c>
      <c r="E81" s="253">
        <v>240259</v>
      </c>
      <c r="F81" s="253">
        <v>340000</v>
      </c>
      <c r="G81" s="253">
        <v>0</v>
      </c>
      <c r="H81" s="253">
        <v>243526</v>
      </c>
      <c r="I81" s="253">
        <v>0</v>
      </c>
      <c r="J81" s="253">
        <v>0</v>
      </c>
      <c r="K81" s="254">
        <v>0</v>
      </c>
      <c r="L81" s="253">
        <v>0</v>
      </c>
      <c r="M81" s="253">
        <v>0</v>
      </c>
      <c r="N81" s="253">
        <v>0</v>
      </c>
      <c r="O81" s="253">
        <v>0</v>
      </c>
      <c r="P81" s="253">
        <v>0</v>
      </c>
      <c r="Q81" s="253">
        <v>0</v>
      </c>
      <c r="R81" s="253">
        <v>0</v>
      </c>
      <c r="S81" s="253">
        <v>0</v>
      </c>
      <c r="T81" s="253">
        <v>0</v>
      </c>
      <c r="U81" s="253">
        <v>0</v>
      </c>
      <c r="V81" s="253">
        <v>0</v>
      </c>
      <c r="W81" s="253">
        <v>0</v>
      </c>
      <c r="X81" s="253">
        <v>0</v>
      </c>
      <c r="Y81" s="253">
        <v>0</v>
      </c>
      <c r="Z81" s="253">
        <v>0</v>
      </c>
      <c r="AA81" s="253">
        <v>0</v>
      </c>
      <c r="AB81" s="255">
        <v>2020</v>
      </c>
    </row>
    <row r="82" spans="1:28" s="6" customFormat="1" ht="35.25" customHeight="1">
      <c r="A82" s="6">
        <v>1</v>
      </c>
      <c r="B82" s="207">
        <f>SUBTOTAL(103,$A$8:A82)</f>
        <v>73</v>
      </c>
      <c r="C82" s="251" t="s">
        <v>1736</v>
      </c>
      <c r="D82" s="246">
        <f t="shared" si="4"/>
        <v>4014184</v>
      </c>
      <c r="E82" s="253">
        <v>403161</v>
      </c>
      <c r="F82" s="253">
        <v>685470</v>
      </c>
      <c r="G82" s="253">
        <v>0</v>
      </c>
      <c r="H82" s="253">
        <v>0</v>
      </c>
      <c r="I82" s="253">
        <v>0</v>
      </c>
      <c r="J82" s="253">
        <v>0</v>
      </c>
      <c r="K82" s="254">
        <v>0</v>
      </c>
      <c r="L82" s="253">
        <v>0</v>
      </c>
      <c r="M82" s="253">
        <v>0</v>
      </c>
      <c r="N82" s="253">
        <v>0</v>
      </c>
      <c r="O82" s="253">
        <v>2925553</v>
      </c>
      <c r="P82" s="253">
        <v>0</v>
      </c>
      <c r="Q82" s="253">
        <v>0</v>
      </c>
      <c r="R82" s="253">
        <v>0</v>
      </c>
      <c r="S82" s="253">
        <v>0</v>
      </c>
      <c r="T82" s="253">
        <v>0</v>
      </c>
      <c r="U82" s="253">
        <v>0</v>
      </c>
      <c r="V82" s="253">
        <v>0</v>
      </c>
      <c r="W82" s="253">
        <v>0</v>
      </c>
      <c r="X82" s="253">
        <v>0</v>
      </c>
      <c r="Y82" s="253">
        <v>0</v>
      </c>
      <c r="Z82" s="253">
        <v>0</v>
      </c>
      <c r="AA82" s="253">
        <v>0</v>
      </c>
      <c r="AB82" s="255">
        <v>2020</v>
      </c>
    </row>
    <row r="83" spans="1:28" s="6" customFormat="1" ht="35.25" customHeight="1">
      <c r="A83" s="6">
        <v>1</v>
      </c>
      <c r="B83" s="207">
        <f>SUBTOTAL(103,$A$8:A83)</f>
        <v>74</v>
      </c>
      <c r="C83" s="251" t="s">
        <v>2404</v>
      </c>
      <c r="D83" s="246">
        <f t="shared" si="4"/>
        <v>367400</v>
      </c>
      <c r="E83" s="253">
        <v>0</v>
      </c>
      <c r="F83" s="253">
        <v>0</v>
      </c>
      <c r="G83" s="253">
        <v>0</v>
      </c>
      <c r="H83" s="253">
        <v>0</v>
      </c>
      <c r="I83" s="253">
        <v>0</v>
      </c>
      <c r="J83" s="253">
        <v>0</v>
      </c>
      <c r="K83" s="254">
        <v>0</v>
      </c>
      <c r="L83" s="253">
        <v>0</v>
      </c>
      <c r="M83" s="253">
        <v>0</v>
      </c>
      <c r="N83" s="253">
        <v>0</v>
      </c>
      <c r="O83" s="253">
        <f>110220+257180</f>
        <v>367400</v>
      </c>
      <c r="P83" s="253">
        <v>0</v>
      </c>
      <c r="Q83" s="253">
        <v>0</v>
      </c>
      <c r="R83" s="253">
        <v>0</v>
      </c>
      <c r="S83" s="253">
        <v>0</v>
      </c>
      <c r="T83" s="253">
        <v>0</v>
      </c>
      <c r="U83" s="253">
        <v>0</v>
      </c>
      <c r="V83" s="253">
        <v>0</v>
      </c>
      <c r="W83" s="253">
        <v>0</v>
      </c>
      <c r="X83" s="253">
        <v>0</v>
      </c>
      <c r="Y83" s="253">
        <v>0</v>
      </c>
      <c r="Z83" s="253">
        <v>0</v>
      </c>
      <c r="AA83" s="253">
        <v>0</v>
      </c>
      <c r="AB83" s="255">
        <v>2020</v>
      </c>
    </row>
    <row r="84" spans="1:28" s="6" customFormat="1" ht="35.25" customHeight="1">
      <c r="A84" s="6">
        <v>1</v>
      </c>
      <c r="B84" s="207">
        <f>SUBTOTAL(103,$A$8:A84)</f>
        <v>75</v>
      </c>
      <c r="C84" s="251" t="s">
        <v>1737</v>
      </c>
      <c r="D84" s="246">
        <f t="shared" si="4"/>
        <v>246963</v>
      </c>
      <c r="E84" s="253">
        <v>0</v>
      </c>
      <c r="F84" s="253">
        <v>246963</v>
      </c>
      <c r="G84" s="253">
        <v>0</v>
      </c>
      <c r="H84" s="253">
        <v>0</v>
      </c>
      <c r="I84" s="253">
        <v>0</v>
      </c>
      <c r="J84" s="253">
        <v>0</v>
      </c>
      <c r="K84" s="254">
        <v>0</v>
      </c>
      <c r="L84" s="253">
        <v>0</v>
      </c>
      <c r="M84" s="253">
        <v>0</v>
      </c>
      <c r="N84" s="253">
        <v>0</v>
      </c>
      <c r="O84" s="253">
        <v>0</v>
      </c>
      <c r="P84" s="253">
        <v>0</v>
      </c>
      <c r="Q84" s="253">
        <v>0</v>
      </c>
      <c r="R84" s="253">
        <v>0</v>
      </c>
      <c r="S84" s="253">
        <v>0</v>
      </c>
      <c r="T84" s="253">
        <v>0</v>
      </c>
      <c r="U84" s="253">
        <v>0</v>
      </c>
      <c r="V84" s="253">
        <v>0</v>
      </c>
      <c r="W84" s="253">
        <v>0</v>
      </c>
      <c r="X84" s="253">
        <v>0</v>
      </c>
      <c r="Y84" s="253">
        <v>0</v>
      </c>
      <c r="Z84" s="253">
        <v>0</v>
      </c>
      <c r="AA84" s="253">
        <v>0</v>
      </c>
      <c r="AB84" s="255">
        <v>2020</v>
      </c>
    </row>
    <row r="85" spans="1:28" s="6" customFormat="1" ht="35.25" customHeight="1">
      <c r="A85" s="6">
        <v>1</v>
      </c>
      <c r="B85" s="207">
        <f>SUBTOTAL(103,$A$8:A85)</f>
        <v>76</v>
      </c>
      <c r="C85" s="251" t="s">
        <v>1738</v>
      </c>
      <c r="D85" s="246">
        <f t="shared" si="4"/>
        <v>1291286</v>
      </c>
      <c r="E85" s="253">
        <v>0</v>
      </c>
      <c r="F85" s="253">
        <v>0</v>
      </c>
      <c r="G85" s="253">
        <v>0</v>
      </c>
      <c r="H85" s="253">
        <v>0</v>
      </c>
      <c r="I85" s="253">
        <v>0</v>
      </c>
      <c r="J85" s="253">
        <v>0</v>
      </c>
      <c r="K85" s="254">
        <v>0</v>
      </c>
      <c r="L85" s="253">
        <v>0</v>
      </c>
      <c r="M85" s="253">
        <v>1291286</v>
      </c>
      <c r="N85" s="253">
        <v>0</v>
      </c>
      <c r="O85" s="253">
        <v>0</v>
      </c>
      <c r="P85" s="253">
        <v>0</v>
      </c>
      <c r="Q85" s="253">
        <v>0</v>
      </c>
      <c r="R85" s="253">
        <v>0</v>
      </c>
      <c r="S85" s="253">
        <v>0</v>
      </c>
      <c r="T85" s="253">
        <v>0</v>
      </c>
      <c r="U85" s="253">
        <v>0</v>
      </c>
      <c r="V85" s="253">
        <v>0</v>
      </c>
      <c r="W85" s="253">
        <v>0</v>
      </c>
      <c r="X85" s="253">
        <v>0</v>
      </c>
      <c r="Y85" s="253">
        <v>0</v>
      </c>
      <c r="Z85" s="253">
        <v>0</v>
      </c>
      <c r="AA85" s="253">
        <v>0</v>
      </c>
      <c r="AB85" s="255">
        <v>2020</v>
      </c>
    </row>
    <row r="86" spans="1:28" s="6" customFormat="1" ht="35.25" customHeight="1">
      <c r="A86" s="6">
        <v>1</v>
      </c>
      <c r="B86" s="207">
        <f>SUBTOTAL(103,$A$8:A86)</f>
        <v>77</v>
      </c>
      <c r="C86" s="251" t="s">
        <v>1739</v>
      </c>
      <c r="D86" s="246">
        <f t="shared" si="4"/>
        <v>1390877.8599999999</v>
      </c>
      <c r="E86" s="253">
        <v>0</v>
      </c>
      <c r="F86" s="253">
        <v>0</v>
      </c>
      <c r="G86" s="253">
        <v>847860</v>
      </c>
      <c r="H86" s="253">
        <v>0</v>
      </c>
      <c r="I86" s="253">
        <v>0</v>
      </c>
      <c r="J86" s="253">
        <v>0</v>
      </c>
      <c r="K86" s="254">
        <v>0</v>
      </c>
      <c r="L86" s="253">
        <v>0</v>
      </c>
      <c r="M86" s="253">
        <v>0</v>
      </c>
      <c r="N86" s="253">
        <v>0</v>
      </c>
      <c r="O86" s="253">
        <v>543017.86</v>
      </c>
      <c r="P86" s="253">
        <v>0</v>
      </c>
      <c r="Q86" s="253">
        <v>0</v>
      </c>
      <c r="R86" s="253">
        <v>0</v>
      </c>
      <c r="S86" s="253">
        <v>0</v>
      </c>
      <c r="T86" s="253">
        <v>0</v>
      </c>
      <c r="U86" s="253">
        <v>0</v>
      </c>
      <c r="V86" s="253">
        <v>0</v>
      </c>
      <c r="W86" s="253">
        <v>0</v>
      </c>
      <c r="X86" s="253">
        <v>0</v>
      </c>
      <c r="Y86" s="253">
        <v>0</v>
      </c>
      <c r="Z86" s="253">
        <v>0</v>
      </c>
      <c r="AA86" s="253">
        <v>0</v>
      </c>
      <c r="AB86" s="255">
        <v>2020</v>
      </c>
    </row>
    <row r="87" spans="1:28" s="6" customFormat="1" ht="35.25" customHeight="1">
      <c r="A87" s="6">
        <v>1</v>
      </c>
      <c r="B87" s="207">
        <f>SUBTOTAL(103,$A$8:A87)</f>
        <v>78</v>
      </c>
      <c r="C87" s="251" t="s">
        <v>1740</v>
      </c>
      <c r="D87" s="246">
        <f t="shared" si="4"/>
        <v>866755.67</v>
      </c>
      <c r="E87" s="253">
        <v>179437.21</v>
      </c>
      <c r="F87" s="253">
        <v>297679.21000000002</v>
      </c>
      <c r="G87" s="253">
        <v>0</v>
      </c>
      <c r="H87" s="253">
        <v>0</v>
      </c>
      <c r="I87" s="253">
        <v>0</v>
      </c>
      <c r="J87" s="253">
        <v>0</v>
      </c>
      <c r="K87" s="254">
        <v>0</v>
      </c>
      <c r="L87" s="253">
        <v>0</v>
      </c>
      <c r="M87" s="253">
        <v>0</v>
      </c>
      <c r="N87" s="253">
        <v>0</v>
      </c>
      <c r="O87" s="253">
        <v>389639.25</v>
      </c>
      <c r="P87" s="253">
        <v>0</v>
      </c>
      <c r="Q87" s="253">
        <v>0</v>
      </c>
      <c r="R87" s="253">
        <v>0</v>
      </c>
      <c r="S87" s="253">
        <v>0</v>
      </c>
      <c r="T87" s="253">
        <v>0</v>
      </c>
      <c r="U87" s="253">
        <v>0</v>
      </c>
      <c r="V87" s="253">
        <v>0</v>
      </c>
      <c r="W87" s="253">
        <v>0</v>
      </c>
      <c r="X87" s="253">
        <v>0</v>
      </c>
      <c r="Y87" s="253">
        <v>0</v>
      </c>
      <c r="Z87" s="253">
        <v>0</v>
      </c>
      <c r="AA87" s="253">
        <v>0</v>
      </c>
      <c r="AB87" s="255">
        <v>2020</v>
      </c>
    </row>
    <row r="88" spans="1:28" s="6" customFormat="1" ht="35.25" customHeight="1">
      <c r="A88" s="6">
        <v>1</v>
      </c>
      <c r="B88" s="207">
        <f>SUBTOTAL(103,$A$8:A88)</f>
        <v>79</v>
      </c>
      <c r="C88" s="258" t="s">
        <v>1882</v>
      </c>
      <c r="D88" s="246">
        <f t="shared" si="4"/>
        <v>1468076</v>
      </c>
      <c r="E88" s="256">
        <v>0</v>
      </c>
      <c r="F88" s="256">
        <v>0</v>
      </c>
      <c r="G88" s="256">
        <v>0</v>
      </c>
      <c r="H88" s="256">
        <v>0</v>
      </c>
      <c r="I88" s="256">
        <v>0</v>
      </c>
      <c r="J88" s="256">
        <v>0</v>
      </c>
      <c r="K88" s="257">
        <v>0</v>
      </c>
      <c r="L88" s="256">
        <v>0</v>
      </c>
      <c r="M88" s="256">
        <v>1468076</v>
      </c>
      <c r="N88" s="256">
        <v>0</v>
      </c>
      <c r="O88" s="256">
        <v>0</v>
      </c>
      <c r="P88" s="256">
        <v>0</v>
      </c>
      <c r="Q88" s="256">
        <v>0</v>
      </c>
      <c r="R88" s="256">
        <v>0</v>
      </c>
      <c r="S88" s="256">
        <v>0</v>
      </c>
      <c r="T88" s="256">
        <v>0</v>
      </c>
      <c r="U88" s="256">
        <v>0</v>
      </c>
      <c r="V88" s="256">
        <v>0</v>
      </c>
      <c r="W88" s="256">
        <v>0</v>
      </c>
      <c r="X88" s="256">
        <v>0</v>
      </c>
      <c r="Y88" s="256">
        <v>0</v>
      </c>
      <c r="Z88" s="256">
        <v>0</v>
      </c>
      <c r="AA88" s="256">
        <v>0</v>
      </c>
      <c r="AB88" s="255">
        <v>2020</v>
      </c>
    </row>
    <row r="89" spans="1:28" s="6" customFormat="1" ht="35.25" customHeight="1">
      <c r="A89" s="6">
        <v>1</v>
      </c>
      <c r="B89" s="207">
        <f>SUBTOTAL(103,$A$8:A89)</f>
        <v>80</v>
      </c>
      <c r="C89" s="258" t="s">
        <v>1883</v>
      </c>
      <c r="D89" s="246">
        <f t="shared" si="4"/>
        <v>364586</v>
      </c>
      <c r="E89" s="256">
        <v>0</v>
      </c>
      <c r="F89" s="256">
        <v>0</v>
      </c>
      <c r="G89" s="256">
        <v>0</v>
      </c>
      <c r="H89" s="256">
        <v>0</v>
      </c>
      <c r="I89" s="256">
        <v>0</v>
      </c>
      <c r="J89" s="256">
        <v>0</v>
      </c>
      <c r="K89" s="257">
        <v>0</v>
      </c>
      <c r="L89" s="256">
        <v>0</v>
      </c>
      <c r="M89" s="256">
        <v>0</v>
      </c>
      <c r="N89" s="256">
        <v>0</v>
      </c>
      <c r="O89" s="256">
        <v>364586</v>
      </c>
      <c r="P89" s="256">
        <v>0</v>
      </c>
      <c r="Q89" s="256">
        <v>0</v>
      </c>
      <c r="R89" s="256">
        <v>0</v>
      </c>
      <c r="S89" s="256">
        <v>0</v>
      </c>
      <c r="T89" s="256">
        <v>0</v>
      </c>
      <c r="U89" s="256">
        <v>0</v>
      </c>
      <c r="V89" s="256">
        <v>0</v>
      </c>
      <c r="W89" s="256">
        <v>0</v>
      </c>
      <c r="X89" s="256">
        <v>0</v>
      </c>
      <c r="Y89" s="256">
        <v>0</v>
      </c>
      <c r="Z89" s="256">
        <v>0</v>
      </c>
      <c r="AA89" s="256">
        <v>0</v>
      </c>
      <c r="AB89" s="255">
        <v>2020</v>
      </c>
    </row>
    <row r="90" spans="1:28" s="6" customFormat="1" ht="35.25" customHeight="1">
      <c r="A90" s="6">
        <v>1</v>
      </c>
      <c r="B90" s="207">
        <f>SUBTOTAL(103,$A$8:A90)</f>
        <v>81</v>
      </c>
      <c r="C90" s="258" t="s">
        <v>1884</v>
      </c>
      <c r="D90" s="246">
        <f t="shared" si="4"/>
        <v>371366.51</v>
      </c>
      <c r="E90" s="256">
        <v>0</v>
      </c>
      <c r="F90" s="256">
        <v>216731.11</v>
      </c>
      <c r="G90" s="256">
        <v>0</v>
      </c>
      <c r="H90" s="256">
        <v>154635.4</v>
      </c>
      <c r="I90" s="256">
        <v>0</v>
      </c>
      <c r="J90" s="256">
        <v>0</v>
      </c>
      <c r="K90" s="257">
        <v>0</v>
      </c>
      <c r="L90" s="256">
        <v>0</v>
      </c>
      <c r="M90" s="256">
        <v>0</v>
      </c>
      <c r="N90" s="256">
        <v>0</v>
      </c>
      <c r="O90" s="256">
        <v>0</v>
      </c>
      <c r="P90" s="256">
        <v>0</v>
      </c>
      <c r="Q90" s="256">
        <v>0</v>
      </c>
      <c r="R90" s="256">
        <v>0</v>
      </c>
      <c r="S90" s="256">
        <v>0</v>
      </c>
      <c r="T90" s="256">
        <v>0</v>
      </c>
      <c r="U90" s="256">
        <v>0</v>
      </c>
      <c r="V90" s="256">
        <v>0</v>
      </c>
      <c r="W90" s="256">
        <v>0</v>
      </c>
      <c r="X90" s="256">
        <v>0</v>
      </c>
      <c r="Y90" s="256">
        <v>0</v>
      </c>
      <c r="Z90" s="256">
        <v>0</v>
      </c>
      <c r="AA90" s="256">
        <v>0</v>
      </c>
      <c r="AB90" s="255">
        <v>2020</v>
      </c>
    </row>
    <row r="91" spans="1:28" s="6" customFormat="1" ht="35.25" customHeight="1">
      <c r="A91" s="6">
        <v>1</v>
      </c>
      <c r="B91" s="207">
        <f>SUBTOTAL(103,$A$8:A91)</f>
        <v>82</v>
      </c>
      <c r="C91" s="258" t="s">
        <v>2405</v>
      </c>
      <c r="D91" s="246">
        <f t="shared" si="4"/>
        <v>116208</v>
      </c>
      <c r="E91" s="256">
        <v>0</v>
      </c>
      <c r="F91" s="256">
        <v>0</v>
      </c>
      <c r="G91" s="256">
        <v>0</v>
      </c>
      <c r="H91" s="256">
        <v>0</v>
      </c>
      <c r="I91" s="256">
        <v>0</v>
      </c>
      <c r="J91" s="256">
        <v>0</v>
      </c>
      <c r="K91" s="257">
        <v>1</v>
      </c>
      <c r="L91" s="256">
        <v>80776</v>
      </c>
      <c r="M91" s="256">
        <v>0</v>
      </c>
      <c r="N91" s="256">
        <v>0</v>
      </c>
      <c r="O91" s="256">
        <v>35432</v>
      </c>
      <c r="P91" s="256">
        <v>0</v>
      </c>
      <c r="Q91" s="256">
        <v>0</v>
      </c>
      <c r="R91" s="256">
        <v>0</v>
      </c>
      <c r="S91" s="256">
        <v>0</v>
      </c>
      <c r="T91" s="256">
        <v>0</v>
      </c>
      <c r="U91" s="256">
        <v>0</v>
      </c>
      <c r="V91" s="256">
        <v>0</v>
      </c>
      <c r="W91" s="256">
        <v>0</v>
      </c>
      <c r="X91" s="256">
        <v>0</v>
      </c>
      <c r="Y91" s="256">
        <v>0</v>
      </c>
      <c r="Z91" s="256">
        <v>0</v>
      </c>
      <c r="AA91" s="256">
        <v>0</v>
      </c>
      <c r="AB91" s="255">
        <v>2020</v>
      </c>
    </row>
    <row r="92" spans="1:28" s="6" customFormat="1" ht="35.25" customHeight="1">
      <c r="A92" s="6">
        <v>1</v>
      </c>
      <c r="B92" s="207">
        <f>SUBTOTAL(103,$A$8:A92)</f>
        <v>83</v>
      </c>
      <c r="C92" s="258" t="s">
        <v>1885</v>
      </c>
      <c r="D92" s="246">
        <f t="shared" si="4"/>
        <v>610300</v>
      </c>
      <c r="E92" s="256">
        <v>0</v>
      </c>
      <c r="F92" s="256">
        <v>0</v>
      </c>
      <c r="G92" s="256">
        <v>0</v>
      </c>
      <c r="H92" s="256">
        <v>0</v>
      </c>
      <c r="I92" s="256">
        <v>0</v>
      </c>
      <c r="J92" s="256">
        <v>0</v>
      </c>
      <c r="K92" s="257">
        <v>0</v>
      </c>
      <c r="L92" s="256">
        <v>0</v>
      </c>
      <c r="M92" s="256">
        <v>0</v>
      </c>
      <c r="N92" s="256">
        <v>0</v>
      </c>
      <c r="O92" s="256">
        <v>610300</v>
      </c>
      <c r="P92" s="256">
        <v>0</v>
      </c>
      <c r="Q92" s="256">
        <v>0</v>
      </c>
      <c r="R92" s="256">
        <v>0</v>
      </c>
      <c r="S92" s="256">
        <v>0</v>
      </c>
      <c r="T92" s="256">
        <v>0</v>
      </c>
      <c r="U92" s="256">
        <v>0</v>
      </c>
      <c r="V92" s="256">
        <v>0</v>
      </c>
      <c r="W92" s="256">
        <v>0</v>
      </c>
      <c r="X92" s="256">
        <v>0</v>
      </c>
      <c r="Y92" s="256">
        <v>0</v>
      </c>
      <c r="Z92" s="256">
        <v>0</v>
      </c>
      <c r="AA92" s="256">
        <v>0</v>
      </c>
      <c r="AB92" s="255">
        <v>2020</v>
      </c>
    </row>
    <row r="93" spans="1:28" s="6" customFormat="1" ht="35.25" customHeight="1">
      <c r="A93" s="6">
        <v>1</v>
      </c>
      <c r="B93" s="207">
        <f>SUBTOTAL(103,$A$8:A93)</f>
        <v>84</v>
      </c>
      <c r="C93" s="258" t="s">
        <v>1886</v>
      </c>
      <c r="D93" s="246">
        <f t="shared" si="4"/>
        <v>478757.53</v>
      </c>
      <c r="E93" s="256">
        <v>0</v>
      </c>
      <c r="F93" s="256">
        <v>57079.75</v>
      </c>
      <c r="G93" s="256">
        <v>0</v>
      </c>
      <c r="H93" s="256">
        <v>0</v>
      </c>
      <c r="I93" s="256">
        <v>0</v>
      </c>
      <c r="J93" s="256">
        <v>0</v>
      </c>
      <c r="K93" s="257">
        <v>0</v>
      </c>
      <c r="L93" s="256">
        <v>0</v>
      </c>
      <c r="M93" s="256">
        <v>344154</v>
      </c>
      <c r="N93" s="256">
        <v>0</v>
      </c>
      <c r="O93" s="256">
        <v>77523.78</v>
      </c>
      <c r="P93" s="256">
        <v>0</v>
      </c>
      <c r="Q93" s="256">
        <v>0</v>
      </c>
      <c r="R93" s="256">
        <v>0</v>
      </c>
      <c r="S93" s="256">
        <v>0</v>
      </c>
      <c r="T93" s="256">
        <v>0</v>
      </c>
      <c r="U93" s="256">
        <v>0</v>
      </c>
      <c r="V93" s="256">
        <v>0</v>
      </c>
      <c r="W93" s="256">
        <v>0</v>
      </c>
      <c r="X93" s="256">
        <v>0</v>
      </c>
      <c r="Y93" s="256">
        <v>0</v>
      </c>
      <c r="Z93" s="256">
        <v>0</v>
      </c>
      <c r="AA93" s="256">
        <v>0</v>
      </c>
      <c r="AB93" s="255">
        <v>2020</v>
      </c>
    </row>
    <row r="94" spans="1:28" s="6" customFormat="1" ht="35.25" customHeight="1">
      <c r="A94" s="6">
        <v>1</v>
      </c>
      <c r="B94" s="207">
        <f>SUBTOTAL(103,$A$8:A94)</f>
        <v>85</v>
      </c>
      <c r="C94" s="258" t="s">
        <v>1887</v>
      </c>
      <c r="D94" s="246">
        <f t="shared" si="4"/>
        <v>1394395.75</v>
      </c>
      <c r="E94" s="256">
        <v>0</v>
      </c>
      <c r="F94" s="256">
        <v>0</v>
      </c>
      <c r="G94" s="256">
        <v>0</v>
      </c>
      <c r="H94" s="256">
        <v>0</v>
      </c>
      <c r="I94" s="256">
        <v>0</v>
      </c>
      <c r="J94" s="256">
        <v>0</v>
      </c>
      <c r="K94" s="257">
        <v>0</v>
      </c>
      <c r="L94" s="256">
        <v>0</v>
      </c>
      <c r="M94" s="256">
        <v>1394395.75</v>
      </c>
      <c r="N94" s="256">
        <v>0</v>
      </c>
      <c r="O94" s="256">
        <v>0</v>
      </c>
      <c r="P94" s="256">
        <v>0</v>
      </c>
      <c r="Q94" s="256">
        <v>0</v>
      </c>
      <c r="R94" s="256">
        <v>0</v>
      </c>
      <c r="S94" s="256">
        <v>0</v>
      </c>
      <c r="T94" s="256">
        <v>0</v>
      </c>
      <c r="U94" s="256">
        <v>0</v>
      </c>
      <c r="V94" s="256">
        <v>0</v>
      </c>
      <c r="W94" s="256">
        <v>0</v>
      </c>
      <c r="X94" s="256">
        <v>0</v>
      </c>
      <c r="Y94" s="256">
        <v>0</v>
      </c>
      <c r="Z94" s="256">
        <v>0</v>
      </c>
      <c r="AA94" s="256">
        <v>0</v>
      </c>
      <c r="AB94" s="255">
        <v>2020</v>
      </c>
    </row>
    <row r="95" spans="1:28" s="6" customFormat="1" ht="35.25" customHeight="1">
      <c r="A95" s="6">
        <v>1</v>
      </c>
      <c r="B95" s="207">
        <f>SUBTOTAL(103,$A$8:A95)</f>
        <v>86</v>
      </c>
      <c r="C95" s="258" t="s">
        <v>1888</v>
      </c>
      <c r="D95" s="246">
        <f t="shared" si="4"/>
        <v>592148.92000000004</v>
      </c>
      <c r="E95" s="256">
        <v>592148.92000000004</v>
      </c>
      <c r="F95" s="256">
        <v>0</v>
      </c>
      <c r="G95" s="256">
        <v>0</v>
      </c>
      <c r="H95" s="256">
        <v>0</v>
      </c>
      <c r="I95" s="256">
        <v>0</v>
      </c>
      <c r="J95" s="256">
        <v>0</v>
      </c>
      <c r="K95" s="257">
        <v>0</v>
      </c>
      <c r="L95" s="256">
        <v>0</v>
      </c>
      <c r="M95" s="256">
        <v>0</v>
      </c>
      <c r="N95" s="256">
        <v>0</v>
      </c>
      <c r="O95" s="256">
        <v>0</v>
      </c>
      <c r="P95" s="256">
        <v>0</v>
      </c>
      <c r="Q95" s="256">
        <v>0</v>
      </c>
      <c r="R95" s="256">
        <v>0</v>
      </c>
      <c r="S95" s="256">
        <v>0</v>
      </c>
      <c r="T95" s="256">
        <v>0</v>
      </c>
      <c r="U95" s="256">
        <v>0</v>
      </c>
      <c r="V95" s="256">
        <v>0</v>
      </c>
      <c r="W95" s="256">
        <v>0</v>
      </c>
      <c r="X95" s="256">
        <v>0</v>
      </c>
      <c r="Y95" s="256">
        <v>0</v>
      </c>
      <c r="Z95" s="256">
        <v>0</v>
      </c>
      <c r="AA95" s="256">
        <v>0</v>
      </c>
      <c r="AB95" s="255">
        <v>2020</v>
      </c>
    </row>
    <row r="96" spans="1:28" s="6" customFormat="1" ht="35.25" customHeight="1">
      <c r="A96" s="6">
        <v>1</v>
      </c>
      <c r="B96" s="207">
        <f>SUBTOTAL(103,$A$8:A96)</f>
        <v>87</v>
      </c>
      <c r="C96" s="258" t="s">
        <v>1889</v>
      </c>
      <c r="D96" s="246">
        <f t="shared" si="4"/>
        <v>3000000</v>
      </c>
      <c r="E96" s="256">
        <v>0</v>
      </c>
      <c r="F96" s="256">
        <v>0</v>
      </c>
      <c r="G96" s="256">
        <v>0</v>
      </c>
      <c r="H96" s="256">
        <v>0</v>
      </c>
      <c r="I96" s="256">
        <v>0</v>
      </c>
      <c r="J96" s="256">
        <v>0</v>
      </c>
      <c r="K96" s="257">
        <v>0</v>
      </c>
      <c r="L96" s="256">
        <v>0</v>
      </c>
      <c r="M96" s="256">
        <v>3000000</v>
      </c>
      <c r="N96" s="256">
        <v>0</v>
      </c>
      <c r="O96" s="256">
        <v>0</v>
      </c>
      <c r="P96" s="256">
        <v>0</v>
      </c>
      <c r="Q96" s="256">
        <v>0</v>
      </c>
      <c r="R96" s="256">
        <v>0</v>
      </c>
      <c r="S96" s="256">
        <v>0</v>
      </c>
      <c r="T96" s="256">
        <v>0</v>
      </c>
      <c r="U96" s="256">
        <v>0</v>
      </c>
      <c r="V96" s="256">
        <v>0</v>
      </c>
      <c r="W96" s="256">
        <v>0</v>
      </c>
      <c r="X96" s="256">
        <v>0</v>
      </c>
      <c r="Y96" s="256">
        <v>0</v>
      </c>
      <c r="Z96" s="256">
        <v>0</v>
      </c>
      <c r="AA96" s="256">
        <v>0</v>
      </c>
      <c r="AB96" s="255">
        <v>2020</v>
      </c>
    </row>
    <row r="97" spans="1:28" s="6" customFormat="1" ht="35.25" customHeight="1">
      <c r="A97" s="6">
        <v>1</v>
      </c>
      <c r="B97" s="207">
        <f>SUBTOTAL(103,$A$8:A97)</f>
        <v>88</v>
      </c>
      <c r="C97" s="258" t="s">
        <v>1890</v>
      </c>
      <c r="D97" s="246">
        <f t="shared" si="4"/>
        <v>1004458</v>
      </c>
      <c r="E97" s="256">
        <v>0</v>
      </c>
      <c r="F97" s="256">
        <v>0</v>
      </c>
      <c r="G97" s="256">
        <v>0</v>
      </c>
      <c r="H97" s="256">
        <v>0</v>
      </c>
      <c r="I97" s="256">
        <v>0</v>
      </c>
      <c r="J97" s="256">
        <v>0</v>
      </c>
      <c r="K97" s="257">
        <v>0</v>
      </c>
      <c r="L97" s="256">
        <v>0</v>
      </c>
      <c r="M97" s="256">
        <v>1004458</v>
      </c>
      <c r="N97" s="256">
        <v>0</v>
      </c>
      <c r="O97" s="256">
        <v>0</v>
      </c>
      <c r="P97" s="256">
        <v>0</v>
      </c>
      <c r="Q97" s="256">
        <v>0</v>
      </c>
      <c r="R97" s="256">
        <v>0</v>
      </c>
      <c r="S97" s="256">
        <v>0</v>
      </c>
      <c r="T97" s="256">
        <v>0</v>
      </c>
      <c r="U97" s="256">
        <v>0</v>
      </c>
      <c r="V97" s="256">
        <v>0</v>
      </c>
      <c r="W97" s="256">
        <v>0</v>
      </c>
      <c r="X97" s="256">
        <v>0</v>
      </c>
      <c r="Y97" s="256">
        <v>0</v>
      </c>
      <c r="Z97" s="256">
        <v>0</v>
      </c>
      <c r="AA97" s="256">
        <v>0</v>
      </c>
      <c r="AB97" s="255">
        <v>2020</v>
      </c>
    </row>
    <row r="98" spans="1:28" s="6" customFormat="1" ht="35.25" customHeight="1">
      <c r="A98" s="6">
        <v>1</v>
      </c>
      <c r="B98" s="207">
        <f>SUBTOTAL(103,$A$8:A98)</f>
        <v>89</v>
      </c>
      <c r="C98" s="258" t="s">
        <v>1891</v>
      </c>
      <c r="D98" s="246">
        <f t="shared" si="4"/>
        <v>897668.63</v>
      </c>
      <c r="E98" s="256">
        <v>0</v>
      </c>
      <c r="F98" s="256">
        <v>0</v>
      </c>
      <c r="G98" s="256">
        <v>0</v>
      </c>
      <c r="H98" s="256">
        <v>0</v>
      </c>
      <c r="I98" s="256">
        <v>0</v>
      </c>
      <c r="J98" s="256">
        <v>0</v>
      </c>
      <c r="K98" s="257">
        <v>0</v>
      </c>
      <c r="L98" s="256">
        <v>0</v>
      </c>
      <c r="M98" s="256">
        <v>811166.63</v>
      </c>
      <c r="N98" s="256">
        <v>0</v>
      </c>
      <c r="O98" s="256">
        <v>86502</v>
      </c>
      <c r="P98" s="256">
        <v>0</v>
      </c>
      <c r="Q98" s="256">
        <v>0</v>
      </c>
      <c r="R98" s="256">
        <v>0</v>
      </c>
      <c r="S98" s="256">
        <v>0</v>
      </c>
      <c r="T98" s="256">
        <v>0</v>
      </c>
      <c r="U98" s="256">
        <v>0</v>
      </c>
      <c r="V98" s="256">
        <v>0</v>
      </c>
      <c r="W98" s="256">
        <v>0</v>
      </c>
      <c r="X98" s="256">
        <v>0</v>
      </c>
      <c r="Y98" s="256">
        <v>0</v>
      </c>
      <c r="Z98" s="256">
        <v>0</v>
      </c>
      <c r="AA98" s="256">
        <v>0</v>
      </c>
      <c r="AB98" s="255">
        <v>2020</v>
      </c>
    </row>
    <row r="99" spans="1:28" s="6" customFormat="1" ht="35.25" customHeight="1">
      <c r="A99" s="6">
        <v>1</v>
      </c>
      <c r="B99" s="207">
        <f>SUBTOTAL(103,$A$8:A99)</f>
        <v>90</v>
      </c>
      <c r="C99" s="258" t="s">
        <v>1892</v>
      </c>
      <c r="D99" s="246">
        <f t="shared" si="4"/>
        <v>1450004</v>
      </c>
      <c r="E99" s="256">
        <v>0</v>
      </c>
      <c r="F99" s="256">
        <v>0</v>
      </c>
      <c r="G99" s="256">
        <v>0</v>
      </c>
      <c r="H99" s="256">
        <v>0</v>
      </c>
      <c r="I99" s="256">
        <v>0</v>
      </c>
      <c r="J99" s="256">
        <v>0</v>
      </c>
      <c r="K99" s="257">
        <v>0</v>
      </c>
      <c r="L99" s="256">
        <v>0</v>
      </c>
      <c r="M99" s="256">
        <v>1450004</v>
      </c>
      <c r="N99" s="256">
        <v>0</v>
      </c>
      <c r="O99" s="256">
        <v>0</v>
      </c>
      <c r="P99" s="256">
        <v>0</v>
      </c>
      <c r="Q99" s="256">
        <v>0</v>
      </c>
      <c r="R99" s="256">
        <v>0</v>
      </c>
      <c r="S99" s="256">
        <v>0</v>
      </c>
      <c r="T99" s="256">
        <v>0</v>
      </c>
      <c r="U99" s="256">
        <v>0</v>
      </c>
      <c r="V99" s="256">
        <v>0</v>
      </c>
      <c r="W99" s="256">
        <v>0</v>
      </c>
      <c r="X99" s="256">
        <v>0</v>
      </c>
      <c r="Y99" s="256">
        <v>0</v>
      </c>
      <c r="Z99" s="256">
        <v>0</v>
      </c>
      <c r="AA99" s="256">
        <v>0</v>
      </c>
      <c r="AB99" s="255">
        <v>2020</v>
      </c>
    </row>
    <row r="100" spans="1:28" s="6" customFormat="1" ht="35.25" customHeight="1">
      <c r="A100" s="6">
        <v>1</v>
      </c>
      <c r="B100" s="207">
        <f>SUBTOTAL(103,$A$8:A100)</f>
        <v>91</v>
      </c>
      <c r="C100" s="258" t="s">
        <v>1893</v>
      </c>
      <c r="D100" s="246">
        <f t="shared" si="4"/>
        <v>448868</v>
      </c>
      <c r="E100" s="256">
        <v>130822</v>
      </c>
      <c r="F100" s="256">
        <v>130822</v>
      </c>
      <c r="G100" s="256">
        <v>0</v>
      </c>
      <c r="H100" s="256">
        <v>0</v>
      </c>
      <c r="I100" s="256">
        <v>0</v>
      </c>
      <c r="J100" s="256">
        <v>0</v>
      </c>
      <c r="K100" s="257">
        <v>0</v>
      </c>
      <c r="L100" s="256">
        <v>0</v>
      </c>
      <c r="M100" s="256">
        <v>0</v>
      </c>
      <c r="N100" s="256">
        <v>0</v>
      </c>
      <c r="O100" s="256">
        <v>187224</v>
      </c>
      <c r="P100" s="256">
        <v>0</v>
      </c>
      <c r="Q100" s="256">
        <v>0</v>
      </c>
      <c r="R100" s="256">
        <v>0</v>
      </c>
      <c r="S100" s="256">
        <v>0</v>
      </c>
      <c r="T100" s="256">
        <v>0</v>
      </c>
      <c r="U100" s="256">
        <v>0</v>
      </c>
      <c r="V100" s="256">
        <v>0</v>
      </c>
      <c r="W100" s="256">
        <v>0</v>
      </c>
      <c r="X100" s="256">
        <v>0</v>
      </c>
      <c r="Y100" s="256">
        <v>0</v>
      </c>
      <c r="Z100" s="256">
        <v>0</v>
      </c>
      <c r="AA100" s="256">
        <v>0</v>
      </c>
      <c r="AB100" s="255">
        <v>2020</v>
      </c>
    </row>
    <row r="101" spans="1:28" s="6" customFormat="1" ht="35.25" customHeight="1">
      <c r="A101" s="6">
        <v>1</v>
      </c>
      <c r="B101" s="207">
        <f>SUBTOTAL(103,$A$8:A101)</f>
        <v>92</v>
      </c>
      <c r="C101" s="258" t="s">
        <v>1894</v>
      </c>
      <c r="D101" s="246">
        <f t="shared" si="4"/>
        <v>1111226.33</v>
      </c>
      <c r="E101" s="256">
        <v>0</v>
      </c>
      <c r="F101" s="256">
        <v>0</v>
      </c>
      <c r="G101" s="256">
        <v>0</v>
      </c>
      <c r="H101" s="256">
        <v>0</v>
      </c>
      <c r="I101" s="256">
        <v>0</v>
      </c>
      <c r="J101" s="256">
        <v>0</v>
      </c>
      <c r="K101" s="257">
        <v>0</v>
      </c>
      <c r="L101" s="256">
        <v>0</v>
      </c>
      <c r="M101" s="256">
        <v>1111226.33</v>
      </c>
      <c r="N101" s="256">
        <v>0</v>
      </c>
      <c r="O101" s="256">
        <v>0</v>
      </c>
      <c r="P101" s="256">
        <v>0</v>
      </c>
      <c r="Q101" s="256">
        <v>0</v>
      </c>
      <c r="R101" s="256">
        <v>0</v>
      </c>
      <c r="S101" s="256">
        <v>0</v>
      </c>
      <c r="T101" s="256">
        <v>0</v>
      </c>
      <c r="U101" s="256">
        <v>0</v>
      </c>
      <c r="V101" s="256">
        <v>0</v>
      </c>
      <c r="W101" s="256">
        <v>0</v>
      </c>
      <c r="X101" s="256">
        <v>0</v>
      </c>
      <c r="Y101" s="256">
        <v>0</v>
      </c>
      <c r="Z101" s="256">
        <v>0</v>
      </c>
      <c r="AA101" s="256">
        <v>0</v>
      </c>
      <c r="AB101" s="255">
        <v>2020</v>
      </c>
    </row>
    <row r="102" spans="1:28" s="6" customFormat="1" ht="35.25" customHeight="1">
      <c r="A102" s="6">
        <v>1</v>
      </c>
      <c r="B102" s="207">
        <f>SUBTOTAL(103,$A$8:A102)</f>
        <v>93</v>
      </c>
      <c r="C102" s="258" t="s">
        <v>1895</v>
      </c>
      <c r="D102" s="246">
        <f t="shared" si="4"/>
        <v>252000</v>
      </c>
      <c r="E102" s="256">
        <v>0</v>
      </c>
      <c r="F102" s="256">
        <v>0</v>
      </c>
      <c r="G102" s="256">
        <v>0</v>
      </c>
      <c r="H102" s="256">
        <v>0</v>
      </c>
      <c r="I102" s="256">
        <v>0</v>
      </c>
      <c r="J102" s="256">
        <v>0</v>
      </c>
      <c r="K102" s="257">
        <v>0</v>
      </c>
      <c r="L102" s="256">
        <v>0</v>
      </c>
      <c r="M102" s="256">
        <v>0</v>
      </c>
      <c r="N102" s="256">
        <v>0</v>
      </c>
      <c r="O102" s="256">
        <v>252000</v>
      </c>
      <c r="P102" s="256">
        <v>0</v>
      </c>
      <c r="Q102" s="256">
        <v>0</v>
      </c>
      <c r="R102" s="256">
        <v>0</v>
      </c>
      <c r="S102" s="256">
        <v>0</v>
      </c>
      <c r="T102" s="256">
        <v>0</v>
      </c>
      <c r="U102" s="256">
        <v>0</v>
      </c>
      <c r="V102" s="256">
        <v>0</v>
      </c>
      <c r="W102" s="256">
        <v>0</v>
      </c>
      <c r="X102" s="256">
        <v>0</v>
      </c>
      <c r="Y102" s="256">
        <v>0</v>
      </c>
      <c r="Z102" s="256">
        <v>0</v>
      </c>
      <c r="AA102" s="256">
        <v>0</v>
      </c>
      <c r="AB102" s="255">
        <v>2020</v>
      </c>
    </row>
    <row r="103" spans="1:28" s="6" customFormat="1" ht="35.25" customHeight="1">
      <c r="A103" s="6">
        <v>1</v>
      </c>
      <c r="B103" s="207">
        <f>SUBTOTAL(103,$A$8:A103)</f>
        <v>94</v>
      </c>
      <c r="C103" s="258" t="s">
        <v>1896</v>
      </c>
      <c r="D103" s="246">
        <f t="shared" si="4"/>
        <v>1736821</v>
      </c>
      <c r="E103" s="256">
        <v>0</v>
      </c>
      <c r="F103" s="256">
        <v>0</v>
      </c>
      <c r="G103" s="256">
        <v>0</v>
      </c>
      <c r="H103" s="256">
        <v>0</v>
      </c>
      <c r="I103" s="256">
        <v>0</v>
      </c>
      <c r="J103" s="256">
        <v>0</v>
      </c>
      <c r="K103" s="257">
        <v>0</v>
      </c>
      <c r="L103" s="256">
        <v>0</v>
      </c>
      <c r="M103" s="256">
        <v>1736821</v>
      </c>
      <c r="N103" s="256">
        <v>0</v>
      </c>
      <c r="O103" s="256">
        <v>0</v>
      </c>
      <c r="P103" s="256">
        <v>0</v>
      </c>
      <c r="Q103" s="256">
        <v>0</v>
      </c>
      <c r="R103" s="256">
        <v>0</v>
      </c>
      <c r="S103" s="256">
        <v>0</v>
      </c>
      <c r="T103" s="256">
        <v>0</v>
      </c>
      <c r="U103" s="256">
        <v>0</v>
      </c>
      <c r="V103" s="256">
        <v>0</v>
      </c>
      <c r="W103" s="256">
        <v>0</v>
      </c>
      <c r="X103" s="256">
        <v>0</v>
      </c>
      <c r="Y103" s="256">
        <v>0</v>
      </c>
      <c r="Z103" s="256">
        <v>0</v>
      </c>
      <c r="AA103" s="256">
        <v>0</v>
      </c>
      <c r="AB103" s="255">
        <v>2020</v>
      </c>
    </row>
    <row r="104" spans="1:28" s="6" customFormat="1" ht="35.25" customHeight="1">
      <c r="A104" s="6">
        <v>1</v>
      </c>
      <c r="B104" s="207">
        <f>SUBTOTAL(103,$A$8:A104)</f>
        <v>95</v>
      </c>
      <c r="C104" s="258" t="s">
        <v>1897</v>
      </c>
      <c r="D104" s="246">
        <f t="shared" ref="D104:D167" si="5">E104+F104+G104+H104+I104+J104+L104+M104+N104+O104+P104+Q104+R104+S104+T104+U104+V104+W104+X104+Y104+Z104+AA104</f>
        <v>1164297</v>
      </c>
      <c r="E104" s="256">
        <v>0</v>
      </c>
      <c r="F104" s="256">
        <v>0</v>
      </c>
      <c r="G104" s="256">
        <v>0</v>
      </c>
      <c r="H104" s="256">
        <v>0</v>
      </c>
      <c r="I104" s="256">
        <v>0</v>
      </c>
      <c r="J104" s="256">
        <v>0</v>
      </c>
      <c r="K104" s="257">
        <v>0</v>
      </c>
      <c r="L104" s="256">
        <v>0</v>
      </c>
      <c r="M104" s="256">
        <v>1164297</v>
      </c>
      <c r="N104" s="256">
        <v>0</v>
      </c>
      <c r="O104" s="256">
        <v>0</v>
      </c>
      <c r="P104" s="256">
        <v>0</v>
      </c>
      <c r="Q104" s="256">
        <v>0</v>
      </c>
      <c r="R104" s="256">
        <v>0</v>
      </c>
      <c r="S104" s="256">
        <v>0</v>
      </c>
      <c r="T104" s="256">
        <v>0</v>
      </c>
      <c r="U104" s="256">
        <v>0</v>
      </c>
      <c r="V104" s="256">
        <v>0</v>
      </c>
      <c r="W104" s="256">
        <v>0</v>
      </c>
      <c r="X104" s="256">
        <v>0</v>
      </c>
      <c r="Y104" s="256">
        <v>0</v>
      </c>
      <c r="Z104" s="256">
        <v>0</v>
      </c>
      <c r="AA104" s="256">
        <v>0</v>
      </c>
      <c r="AB104" s="255">
        <v>2020</v>
      </c>
    </row>
    <row r="105" spans="1:28" s="6" customFormat="1" ht="35.25" customHeight="1">
      <c r="A105" s="6">
        <v>1</v>
      </c>
      <c r="B105" s="207">
        <f>SUBTOTAL(103,$A$8:A105)</f>
        <v>96</v>
      </c>
      <c r="C105" s="258" t="s">
        <v>1898</v>
      </c>
      <c r="D105" s="246">
        <f t="shared" si="5"/>
        <v>1475513.91</v>
      </c>
      <c r="E105" s="256">
        <v>0</v>
      </c>
      <c r="F105" s="256">
        <v>0</v>
      </c>
      <c r="G105" s="256">
        <v>0</v>
      </c>
      <c r="H105" s="256">
        <v>0</v>
      </c>
      <c r="I105" s="256">
        <v>0</v>
      </c>
      <c r="J105" s="256">
        <v>0</v>
      </c>
      <c r="K105" s="257">
        <v>0</v>
      </c>
      <c r="L105" s="256">
        <v>0</v>
      </c>
      <c r="M105" s="256">
        <v>1475513.91</v>
      </c>
      <c r="N105" s="256">
        <v>0</v>
      </c>
      <c r="O105" s="256">
        <v>0</v>
      </c>
      <c r="P105" s="256">
        <v>0</v>
      </c>
      <c r="Q105" s="256">
        <v>0</v>
      </c>
      <c r="R105" s="256">
        <v>0</v>
      </c>
      <c r="S105" s="256">
        <v>0</v>
      </c>
      <c r="T105" s="256">
        <v>0</v>
      </c>
      <c r="U105" s="256">
        <v>0</v>
      </c>
      <c r="V105" s="256">
        <v>0</v>
      </c>
      <c r="W105" s="256">
        <v>0</v>
      </c>
      <c r="X105" s="256">
        <v>0</v>
      </c>
      <c r="Y105" s="256">
        <v>0</v>
      </c>
      <c r="Z105" s="256">
        <v>0</v>
      </c>
      <c r="AA105" s="256">
        <v>0</v>
      </c>
      <c r="AB105" s="255">
        <v>2020</v>
      </c>
    </row>
    <row r="106" spans="1:28" s="6" customFormat="1" ht="35.25" customHeight="1">
      <c r="A106" s="6">
        <v>1</v>
      </c>
      <c r="B106" s="207">
        <f>SUBTOTAL(103,$A$8:A106)</f>
        <v>97</v>
      </c>
      <c r="C106" s="258" t="s">
        <v>1899</v>
      </c>
      <c r="D106" s="246">
        <f t="shared" si="5"/>
        <v>256701.14</v>
      </c>
      <c r="E106" s="256">
        <v>0</v>
      </c>
      <c r="F106" s="256">
        <v>0</v>
      </c>
      <c r="G106" s="256">
        <v>0</v>
      </c>
      <c r="H106" s="256">
        <v>0</v>
      </c>
      <c r="I106" s="256">
        <v>0</v>
      </c>
      <c r="J106" s="256">
        <v>0</v>
      </c>
      <c r="K106" s="257">
        <v>0</v>
      </c>
      <c r="L106" s="256">
        <v>0</v>
      </c>
      <c r="M106" s="256">
        <v>0</v>
      </c>
      <c r="N106" s="256">
        <v>0</v>
      </c>
      <c r="O106" s="256">
        <v>256701.14</v>
      </c>
      <c r="P106" s="256">
        <v>0</v>
      </c>
      <c r="Q106" s="256">
        <v>0</v>
      </c>
      <c r="R106" s="256">
        <v>0</v>
      </c>
      <c r="S106" s="256">
        <v>0</v>
      </c>
      <c r="T106" s="256">
        <v>0</v>
      </c>
      <c r="U106" s="256">
        <v>0</v>
      </c>
      <c r="V106" s="256">
        <v>0</v>
      </c>
      <c r="W106" s="256">
        <v>0</v>
      </c>
      <c r="X106" s="256">
        <v>0</v>
      </c>
      <c r="Y106" s="256">
        <v>0</v>
      </c>
      <c r="Z106" s="256">
        <v>0</v>
      </c>
      <c r="AA106" s="256">
        <v>0</v>
      </c>
      <c r="AB106" s="255">
        <v>2020</v>
      </c>
    </row>
    <row r="107" spans="1:28" s="6" customFormat="1" ht="35.25" customHeight="1">
      <c r="A107" s="6">
        <v>1</v>
      </c>
      <c r="B107" s="207">
        <f>SUBTOTAL(103,$A$8:A107)</f>
        <v>98</v>
      </c>
      <c r="C107" s="258" t="s">
        <v>1900</v>
      </c>
      <c r="D107" s="246">
        <f t="shared" si="5"/>
        <v>428327</v>
      </c>
      <c r="E107" s="256">
        <v>0</v>
      </c>
      <c r="F107" s="256">
        <v>0</v>
      </c>
      <c r="G107" s="256">
        <v>0</v>
      </c>
      <c r="H107" s="256">
        <v>0</v>
      </c>
      <c r="I107" s="256">
        <v>0</v>
      </c>
      <c r="J107" s="256">
        <v>0</v>
      </c>
      <c r="K107" s="257">
        <v>0</v>
      </c>
      <c r="L107" s="256">
        <v>0</v>
      </c>
      <c r="M107" s="256">
        <v>0</v>
      </c>
      <c r="N107" s="256">
        <v>35600</v>
      </c>
      <c r="O107" s="256">
        <v>392727</v>
      </c>
      <c r="P107" s="256">
        <v>0</v>
      </c>
      <c r="Q107" s="256">
        <v>0</v>
      </c>
      <c r="R107" s="256">
        <v>0</v>
      </c>
      <c r="S107" s="256">
        <v>0</v>
      </c>
      <c r="T107" s="256">
        <v>0</v>
      </c>
      <c r="U107" s="256">
        <v>0</v>
      </c>
      <c r="V107" s="256">
        <v>0</v>
      </c>
      <c r="W107" s="256">
        <v>0</v>
      </c>
      <c r="X107" s="256">
        <v>0</v>
      </c>
      <c r="Y107" s="256">
        <v>0</v>
      </c>
      <c r="Z107" s="256">
        <v>0</v>
      </c>
      <c r="AA107" s="256">
        <v>0</v>
      </c>
      <c r="AB107" s="255">
        <v>2020</v>
      </c>
    </row>
    <row r="108" spans="1:28" s="6" customFormat="1" ht="35.25" customHeight="1">
      <c r="A108" s="6">
        <v>1</v>
      </c>
      <c r="B108" s="207">
        <f>SUBTOTAL(103,$A$8:A108)</f>
        <v>99</v>
      </c>
      <c r="C108" s="258" t="s">
        <v>1901</v>
      </c>
      <c r="D108" s="246">
        <f t="shared" si="5"/>
        <v>351887.78</v>
      </c>
      <c r="E108" s="256">
        <v>0</v>
      </c>
      <c r="F108" s="256">
        <v>0</v>
      </c>
      <c r="G108" s="256">
        <v>351887.78</v>
      </c>
      <c r="H108" s="256">
        <v>0</v>
      </c>
      <c r="I108" s="256">
        <v>0</v>
      </c>
      <c r="J108" s="256">
        <v>0</v>
      </c>
      <c r="K108" s="257">
        <v>0</v>
      </c>
      <c r="L108" s="256">
        <v>0</v>
      </c>
      <c r="M108" s="256">
        <v>0</v>
      </c>
      <c r="N108" s="256">
        <v>0</v>
      </c>
      <c r="O108" s="256">
        <v>0</v>
      </c>
      <c r="P108" s="256">
        <v>0</v>
      </c>
      <c r="Q108" s="256">
        <v>0</v>
      </c>
      <c r="R108" s="256">
        <v>0</v>
      </c>
      <c r="S108" s="256">
        <v>0</v>
      </c>
      <c r="T108" s="256">
        <v>0</v>
      </c>
      <c r="U108" s="256">
        <v>0</v>
      </c>
      <c r="V108" s="256">
        <v>0</v>
      </c>
      <c r="W108" s="256">
        <v>0</v>
      </c>
      <c r="X108" s="256">
        <v>0</v>
      </c>
      <c r="Y108" s="256">
        <v>0</v>
      </c>
      <c r="Z108" s="256">
        <v>0</v>
      </c>
      <c r="AA108" s="256">
        <v>0</v>
      </c>
      <c r="AB108" s="255">
        <v>2020</v>
      </c>
    </row>
    <row r="109" spans="1:28" s="6" customFormat="1" ht="35.25" customHeight="1">
      <c r="A109" s="6">
        <v>1</v>
      </c>
      <c r="B109" s="207">
        <f>SUBTOTAL(103,$A$8:A109)</f>
        <v>100</v>
      </c>
      <c r="C109" s="258" t="s">
        <v>1902</v>
      </c>
      <c r="D109" s="246">
        <f t="shared" si="5"/>
        <v>459499</v>
      </c>
      <c r="E109" s="256">
        <v>0</v>
      </c>
      <c r="F109" s="256">
        <v>370499</v>
      </c>
      <c r="G109" s="256">
        <v>0</v>
      </c>
      <c r="H109" s="256">
        <v>0</v>
      </c>
      <c r="I109" s="256">
        <v>0</v>
      </c>
      <c r="J109" s="256">
        <v>0</v>
      </c>
      <c r="K109" s="257">
        <v>0</v>
      </c>
      <c r="L109" s="256">
        <v>0</v>
      </c>
      <c r="M109" s="256">
        <v>0</v>
      </c>
      <c r="N109" s="256">
        <v>0</v>
      </c>
      <c r="O109" s="256">
        <v>0</v>
      </c>
      <c r="P109" s="256">
        <v>0</v>
      </c>
      <c r="Q109" s="256">
        <v>0</v>
      </c>
      <c r="R109" s="256">
        <v>0</v>
      </c>
      <c r="S109" s="256">
        <v>0</v>
      </c>
      <c r="T109" s="256">
        <v>0</v>
      </c>
      <c r="U109" s="256">
        <v>0</v>
      </c>
      <c r="V109" s="256">
        <v>0</v>
      </c>
      <c r="W109" s="256">
        <v>0</v>
      </c>
      <c r="X109" s="256">
        <v>0</v>
      </c>
      <c r="Y109" s="256">
        <v>0</v>
      </c>
      <c r="Z109" s="256">
        <v>89000</v>
      </c>
      <c r="AA109" s="256">
        <v>0</v>
      </c>
      <c r="AB109" s="255">
        <v>2020</v>
      </c>
    </row>
    <row r="110" spans="1:28" s="6" customFormat="1" ht="35.25" customHeight="1">
      <c r="A110" s="6">
        <v>1</v>
      </c>
      <c r="B110" s="207">
        <f>SUBTOTAL(103,$A$8:A110)</f>
        <v>101</v>
      </c>
      <c r="C110" s="258" t="s">
        <v>1903</v>
      </c>
      <c r="D110" s="246">
        <f t="shared" si="5"/>
        <v>349658</v>
      </c>
      <c r="E110" s="256">
        <v>0</v>
      </c>
      <c r="F110" s="256">
        <v>0</v>
      </c>
      <c r="G110" s="256">
        <v>0</v>
      </c>
      <c r="H110" s="256">
        <v>0</v>
      </c>
      <c r="I110" s="256">
        <v>0</v>
      </c>
      <c r="J110" s="256">
        <v>0</v>
      </c>
      <c r="K110" s="257">
        <v>0</v>
      </c>
      <c r="L110" s="256">
        <v>0</v>
      </c>
      <c r="M110" s="256">
        <v>349658</v>
      </c>
      <c r="N110" s="256">
        <v>0</v>
      </c>
      <c r="O110" s="256">
        <v>0</v>
      </c>
      <c r="P110" s="256">
        <v>0</v>
      </c>
      <c r="Q110" s="256">
        <v>0</v>
      </c>
      <c r="R110" s="256">
        <v>0</v>
      </c>
      <c r="S110" s="256">
        <v>0</v>
      </c>
      <c r="T110" s="256">
        <v>0</v>
      </c>
      <c r="U110" s="256">
        <v>0</v>
      </c>
      <c r="V110" s="256">
        <v>0</v>
      </c>
      <c r="W110" s="256">
        <v>0</v>
      </c>
      <c r="X110" s="256">
        <v>0</v>
      </c>
      <c r="Y110" s="256">
        <v>0</v>
      </c>
      <c r="Z110" s="256">
        <v>0</v>
      </c>
      <c r="AA110" s="256">
        <v>0</v>
      </c>
      <c r="AB110" s="255">
        <v>2020</v>
      </c>
    </row>
    <row r="111" spans="1:28" s="6" customFormat="1" ht="35.25" customHeight="1">
      <c r="A111" s="6">
        <v>1</v>
      </c>
      <c r="B111" s="207">
        <f>SUBTOTAL(103,$A$8:A111)</f>
        <v>102</v>
      </c>
      <c r="C111" s="258" t="s">
        <v>1904</v>
      </c>
      <c r="D111" s="246">
        <f t="shared" si="5"/>
        <v>883385</v>
      </c>
      <c r="E111" s="256">
        <v>0</v>
      </c>
      <c r="F111" s="256">
        <v>0</v>
      </c>
      <c r="G111" s="256">
        <v>0</v>
      </c>
      <c r="H111" s="256">
        <v>0</v>
      </c>
      <c r="I111" s="256">
        <v>883385</v>
      </c>
      <c r="J111" s="256">
        <v>0</v>
      </c>
      <c r="K111" s="257">
        <v>0</v>
      </c>
      <c r="L111" s="256">
        <v>0</v>
      </c>
      <c r="M111" s="256">
        <v>0</v>
      </c>
      <c r="N111" s="256">
        <v>0</v>
      </c>
      <c r="O111" s="256">
        <v>0</v>
      </c>
      <c r="P111" s="256">
        <v>0</v>
      </c>
      <c r="Q111" s="256">
        <v>0</v>
      </c>
      <c r="R111" s="256">
        <v>0</v>
      </c>
      <c r="S111" s="256">
        <v>0</v>
      </c>
      <c r="T111" s="256">
        <v>0</v>
      </c>
      <c r="U111" s="256">
        <v>0</v>
      </c>
      <c r="V111" s="256">
        <v>0</v>
      </c>
      <c r="W111" s="256">
        <v>0</v>
      </c>
      <c r="X111" s="256">
        <v>0</v>
      </c>
      <c r="Y111" s="256">
        <v>0</v>
      </c>
      <c r="Z111" s="256">
        <v>0</v>
      </c>
      <c r="AA111" s="256">
        <v>0</v>
      </c>
      <c r="AB111" s="255">
        <v>2020</v>
      </c>
    </row>
    <row r="112" spans="1:28" s="6" customFormat="1" ht="35.25" customHeight="1">
      <c r="A112" s="6">
        <v>1</v>
      </c>
      <c r="B112" s="207">
        <f>SUBTOTAL(103,$A$8:A112)</f>
        <v>103</v>
      </c>
      <c r="C112" s="258" t="s">
        <v>1905</v>
      </c>
      <c r="D112" s="246">
        <f t="shared" si="5"/>
        <v>1287000</v>
      </c>
      <c r="E112" s="256">
        <v>0</v>
      </c>
      <c r="F112" s="256">
        <v>0</v>
      </c>
      <c r="G112" s="256">
        <v>0</v>
      </c>
      <c r="H112" s="256">
        <v>0</v>
      </c>
      <c r="I112" s="256">
        <v>0</v>
      </c>
      <c r="J112" s="256">
        <v>0</v>
      </c>
      <c r="K112" s="257">
        <v>0</v>
      </c>
      <c r="L112" s="256">
        <v>0</v>
      </c>
      <c r="M112" s="256">
        <v>1287000</v>
      </c>
      <c r="N112" s="256">
        <v>0</v>
      </c>
      <c r="O112" s="256">
        <v>0</v>
      </c>
      <c r="P112" s="256">
        <v>0</v>
      </c>
      <c r="Q112" s="256">
        <v>0</v>
      </c>
      <c r="R112" s="256">
        <v>0</v>
      </c>
      <c r="S112" s="256">
        <v>0</v>
      </c>
      <c r="T112" s="256">
        <v>0</v>
      </c>
      <c r="U112" s="256">
        <v>0</v>
      </c>
      <c r="V112" s="256">
        <v>0</v>
      </c>
      <c r="W112" s="256">
        <v>0</v>
      </c>
      <c r="X112" s="256">
        <v>0</v>
      </c>
      <c r="Y112" s="256">
        <v>0</v>
      </c>
      <c r="Z112" s="256">
        <v>0</v>
      </c>
      <c r="AA112" s="256">
        <v>0</v>
      </c>
      <c r="AB112" s="255">
        <v>2020</v>
      </c>
    </row>
    <row r="113" spans="1:28" s="6" customFormat="1" ht="35.25" customHeight="1">
      <c r="A113" s="6">
        <v>1</v>
      </c>
      <c r="B113" s="207">
        <f>SUBTOTAL(103,$A$8:A113)</f>
        <v>104</v>
      </c>
      <c r="C113" s="258" t="s">
        <v>1906</v>
      </c>
      <c r="D113" s="246">
        <f t="shared" si="5"/>
        <v>1372008</v>
      </c>
      <c r="E113" s="256">
        <v>0</v>
      </c>
      <c r="F113" s="256">
        <v>0</v>
      </c>
      <c r="G113" s="256">
        <v>0</v>
      </c>
      <c r="H113" s="256">
        <v>0</v>
      </c>
      <c r="I113" s="256">
        <v>0</v>
      </c>
      <c r="J113" s="256">
        <v>0</v>
      </c>
      <c r="K113" s="257">
        <v>0</v>
      </c>
      <c r="L113" s="256">
        <v>0</v>
      </c>
      <c r="M113" s="256">
        <v>0</v>
      </c>
      <c r="N113" s="256">
        <v>0</v>
      </c>
      <c r="O113" s="256">
        <v>1372008</v>
      </c>
      <c r="P113" s="256">
        <v>0</v>
      </c>
      <c r="Q113" s="256">
        <v>0</v>
      </c>
      <c r="R113" s="256">
        <v>0</v>
      </c>
      <c r="S113" s="256">
        <v>0</v>
      </c>
      <c r="T113" s="256">
        <v>0</v>
      </c>
      <c r="U113" s="256">
        <v>0</v>
      </c>
      <c r="V113" s="256">
        <v>0</v>
      </c>
      <c r="W113" s="256">
        <v>0</v>
      </c>
      <c r="X113" s="256">
        <v>0</v>
      </c>
      <c r="Y113" s="256">
        <v>0</v>
      </c>
      <c r="Z113" s="256">
        <v>0</v>
      </c>
      <c r="AA113" s="256">
        <v>0</v>
      </c>
      <c r="AB113" s="255">
        <v>2020</v>
      </c>
    </row>
    <row r="114" spans="1:28" s="6" customFormat="1" ht="35.25" customHeight="1">
      <c r="A114" s="6">
        <v>1</v>
      </c>
      <c r="B114" s="207">
        <f>SUBTOTAL(103,$A$8:A114)</f>
        <v>105</v>
      </c>
      <c r="C114" s="258" t="s">
        <v>1907</v>
      </c>
      <c r="D114" s="246">
        <f t="shared" si="5"/>
        <v>478936.86</v>
      </c>
      <c r="E114" s="256">
        <v>0</v>
      </c>
      <c r="F114" s="256">
        <v>0</v>
      </c>
      <c r="G114" s="256">
        <v>0</v>
      </c>
      <c r="H114" s="256">
        <v>0</v>
      </c>
      <c r="I114" s="256">
        <v>0</v>
      </c>
      <c r="J114" s="256">
        <v>0</v>
      </c>
      <c r="K114" s="257">
        <v>0</v>
      </c>
      <c r="L114" s="256">
        <v>0</v>
      </c>
      <c r="M114" s="256">
        <v>0</v>
      </c>
      <c r="N114" s="256">
        <v>0</v>
      </c>
      <c r="O114" s="256">
        <v>478936.86</v>
      </c>
      <c r="P114" s="256">
        <v>0</v>
      </c>
      <c r="Q114" s="256">
        <v>0</v>
      </c>
      <c r="R114" s="256">
        <v>0</v>
      </c>
      <c r="S114" s="256">
        <v>0</v>
      </c>
      <c r="T114" s="256">
        <v>0</v>
      </c>
      <c r="U114" s="256">
        <v>0</v>
      </c>
      <c r="V114" s="256">
        <v>0</v>
      </c>
      <c r="W114" s="256">
        <v>0</v>
      </c>
      <c r="X114" s="256">
        <v>0</v>
      </c>
      <c r="Y114" s="256">
        <v>0</v>
      </c>
      <c r="Z114" s="256">
        <v>0</v>
      </c>
      <c r="AA114" s="256">
        <v>0</v>
      </c>
      <c r="AB114" s="255">
        <v>2020</v>
      </c>
    </row>
    <row r="115" spans="1:28" s="6" customFormat="1" ht="35.25" customHeight="1">
      <c r="A115" s="6">
        <v>1</v>
      </c>
      <c r="B115" s="207">
        <f>SUBTOTAL(103,$A$8:A115)</f>
        <v>106</v>
      </c>
      <c r="C115" s="258" t="s">
        <v>1908</v>
      </c>
      <c r="D115" s="246">
        <f t="shared" si="5"/>
        <v>2071816</v>
      </c>
      <c r="E115" s="256">
        <v>0</v>
      </c>
      <c r="F115" s="256">
        <v>0</v>
      </c>
      <c r="G115" s="256">
        <v>0</v>
      </c>
      <c r="H115" s="256">
        <v>0</v>
      </c>
      <c r="I115" s="256">
        <v>0</v>
      </c>
      <c r="J115" s="256">
        <v>0</v>
      </c>
      <c r="K115" s="257">
        <v>1</v>
      </c>
      <c r="L115" s="256">
        <v>2071816</v>
      </c>
      <c r="M115" s="256">
        <v>0</v>
      </c>
      <c r="N115" s="256">
        <v>0</v>
      </c>
      <c r="O115" s="256">
        <v>0</v>
      </c>
      <c r="P115" s="256">
        <v>0</v>
      </c>
      <c r="Q115" s="256">
        <v>0</v>
      </c>
      <c r="R115" s="256">
        <v>0</v>
      </c>
      <c r="S115" s="256">
        <v>0</v>
      </c>
      <c r="T115" s="256">
        <v>0</v>
      </c>
      <c r="U115" s="256">
        <v>0</v>
      </c>
      <c r="V115" s="256">
        <v>0</v>
      </c>
      <c r="W115" s="256">
        <v>0</v>
      </c>
      <c r="X115" s="256">
        <v>0</v>
      </c>
      <c r="Y115" s="256">
        <v>0</v>
      </c>
      <c r="Z115" s="256">
        <v>0</v>
      </c>
      <c r="AA115" s="256">
        <v>0</v>
      </c>
      <c r="AB115" s="255">
        <v>2020</v>
      </c>
    </row>
    <row r="116" spans="1:28" s="6" customFormat="1" ht="35.25" customHeight="1">
      <c r="A116" s="6">
        <v>1</v>
      </c>
      <c r="B116" s="207">
        <f>SUBTOTAL(103,$A$8:A116)</f>
        <v>107</v>
      </c>
      <c r="C116" s="258" t="s">
        <v>1909</v>
      </c>
      <c r="D116" s="246">
        <f t="shared" si="5"/>
        <v>537756.66999999993</v>
      </c>
      <c r="E116" s="256">
        <v>0</v>
      </c>
      <c r="F116" s="256">
        <v>0</v>
      </c>
      <c r="G116" s="256">
        <v>0</v>
      </c>
      <c r="H116" s="256">
        <v>0</v>
      </c>
      <c r="I116" s="256">
        <v>0</v>
      </c>
      <c r="J116" s="256">
        <v>0</v>
      </c>
      <c r="K116" s="257">
        <v>0</v>
      </c>
      <c r="L116" s="256">
        <v>0</v>
      </c>
      <c r="M116" s="256">
        <v>0</v>
      </c>
      <c r="N116" s="256">
        <v>0</v>
      </c>
      <c r="O116" s="256">
        <f>137165.94+400590.73</f>
        <v>537756.66999999993</v>
      </c>
      <c r="P116" s="256">
        <v>0</v>
      </c>
      <c r="Q116" s="256">
        <v>0</v>
      </c>
      <c r="R116" s="256">
        <v>0</v>
      </c>
      <c r="S116" s="256">
        <v>0</v>
      </c>
      <c r="T116" s="256">
        <v>0</v>
      </c>
      <c r="U116" s="256">
        <v>0</v>
      </c>
      <c r="V116" s="256">
        <v>0</v>
      </c>
      <c r="W116" s="256">
        <v>0</v>
      </c>
      <c r="X116" s="256">
        <v>0</v>
      </c>
      <c r="Y116" s="256">
        <v>0</v>
      </c>
      <c r="Z116" s="256">
        <v>0</v>
      </c>
      <c r="AA116" s="256">
        <v>0</v>
      </c>
      <c r="AB116" s="255">
        <v>2020</v>
      </c>
    </row>
    <row r="117" spans="1:28" s="6" customFormat="1" ht="35.25" customHeight="1">
      <c r="A117" s="6">
        <v>1</v>
      </c>
      <c r="B117" s="207">
        <f>SUBTOTAL(103,$A$8:A117)</f>
        <v>108</v>
      </c>
      <c r="C117" s="258" t="s">
        <v>2406</v>
      </c>
      <c r="D117" s="246">
        <f t="shared" si="5"/>
        <v>64563.32</v>
      </c>
      <c r="E117" s="256">
        <v>0</v>
      </c>
      <c r="F117" s="256">
        <v>0</v>
      </c>
      <c r="G117" s="256">
        <v>0</v>
      </c>
      <c r="H117" s="256">
        <v>0</v>
      </c>
      <c r="I117" s="256">
        <v>0</v>
      </c>
      <c r="J117" s="256">
        <v>0</v>
      </c>
      <c r="K117" s="257">
        <v>0</v>
      </c>
      <c r="L117" s="256">
        <v>0</v>
      </c>
      <c r="M117" s="256">
        <v>0</v>
      </c>
      <c r="N117" s="256">
        <v>0</v>
      </c>
      <c r="O117" s="256">
        <f>32281.66+32281.66</f>
        <v>64563.32</v>
      </c>
      <c r="P117" s="256">
        <v>0</v>
      </c>
      <c r="Q117" s="256">
        <v>0</v>
      </c>
      <c r="R117" s="256">
        <v>0</v>
      </c>
      <c r="S117" s="256">
        <v>0</v>
      </c>
      <c r="T117" s="256">
        <v>0</v>
      </c>
      <c r="U117" s="256">
        <v>0</v>
      </c>
      <c r="V117" s="256">
        <v>0</v>
      </c>
      <c r="W117" s="256">
        <v>0</v>
      </c>
      <c r="X117" s="256">
        <v>0</v>
      </c>
      <c r="Y117" s="256">
        <v>0</v>
      </c>
      <c r="Z117" s="256">
        <v>0</v>
      </c>
      <c r="AA117" s="256">
        <v>0</v>
      </c>
      <c r="AB117" s="255">
        <v>2020</v>
      </c>
    </row>
    <row r="118" spans="1:28" s="6" customFormat="1" ht="35.25" customHeight="1">
      <c r="A118" s="6">
        <v>1</v>
      </c>
      <c r="B118" s="207">
        <f>SUBTOTAL(103,$A$8:A118)</f>
        <v>109</v>
      </c>
      <c r="C118" s="258" t="s">
        <v>1910</v>
      </c>
      <c r="D118" s="246">
        <f t="shared" si="5"/>
        <v>455847</v>
      </c>
      <c r="E118" s="256">
        <v>0</v>
      </c>
      <c r="F118" s="256">
        <v>0</v>
      </c>
      <c r="G118" s="256">
        <v>0</v>
      </c>
      <c r="H118" s="256">
        <v>0</v>
      </c>
      <c r="I118" s="256">
        <v>0</v>
      </c>
      <c r="J118" s="256">
        <v>0</v>
      </c>
      <c r="K118" s="257">
        <v>0</v>
      </c>
      <c r="L118" s="256">
        <v>0</v>
      </c>
      <c r="M118" s="256">
        <v>0</v>
      </c>
      <c r="N118" s="256">
        <v>455847</v>
      </c>
      <c r="O118" s="256">
        <v>0</v>
      </c>
      <c r="P118" s="256">
        <v>0</v>
      </c>
      <c r="Q118" s="256">
        <v>0</v>
      </c>
      <c r="R118" s="256">
        <v>0</v>
      </c>
      <c r="S118" s="256">
        <v>0</v>
      </c>
      <c r="T118" s="256">
        <v>0</v>
      </c>
      <c r="U118" s="256">
        <v>0</v>
      </c>
      <c r="V118" s="256">
        <v>0</v>
      </c>
      <c r="W118" s="256">
        <v>0</v>
      </c>
      <c r="X118" s="256">
        <v>0</v>
      </c>
      <c r="Y118" s="256">
        <v>0</v>
      </c>
      <c r="Z118" s="256">
        <v>0</v>
      </c>
      <c r="AA118" s="256">
        <v>0</v>
      </c>
      <c r="AB118" s="255">
        <v>2020</v>
      </c>
    </row>
    <row r="119" spans="1:28" s="6" customFormat="1" ht="35.25" customHeight="1">
      <c r="A119" s="6">
        <v>1</v>
      </c>
      <c r="B119" s="207">
        <f>SUBTOTAL(103,$A$8:A119)</f>
        <v>110</v>
      </c>
      <c r="C119" s="258" t="s">
        <v>1911</v>
      </c>
      <c r="D119" s="246">
        <f t="shared" si="5"/>
        <v>3818053</v>
      </c>
      <c r="E119" s="256">
        <v>638417</v>
      </c>
      <c r="F119" s="256">
        <v>638417</v>
      </c>
      <c r="G119" s="256">
        <v>0</v>
      </c>
      <c r="H119" s="256">
        <v>638417</v>
      </c>
      <c r="I119" s="256">
        <v>0</v>
      </c>
      <c r="J119" s="256">
        <v>0</v>
      </c>
      <c r="K119" s="257">
        <v>0</v>
      </c>
      <c r="L119" s="256">
        <v>0</v>
      </c>
      <c r="M119" s="256">
        <v>0</v>
      </c>
      <c r="N119" s="256">
        <v>0</v>
      </c>
      <c r="O119" s="256">
        <v>1902802</v>
      </c>
      <c r="P119" s="256">
        <v>0</v>
      </c>
      <c r="Q119" s="256">
        <v>0</v>
      </c>
      <c r="R119" s="256">
        <v>0</v>
      </c>
      <c r="S119" s="256">
        <v>0</v>
      </c>
      <c r="T119" s="256">
        <v>0</v>
      </c>
      <c r="U119" s="256">
        <v>0</v>
      </c>
      <c r="V119" s="256">
        <v>0</v>
      </c>
      <c r="W119" s="256">
        <v>0</v>
      </c>
      <c r="X119" s="256">
        <v>0</v>
      </c>
      <c r="Y119" s="256">
        <v>0</v>
      </c>
      <c r="Z119" s="256">
        <v>0</v>
      </c>
      <c r="AA119" s="256">
        <v>0</v>
      </c>
      <c r="AB119" s="255">
        <v>2020</v>
      </c>
    </row>
    <row r="120" spans="1:28" s="6" customFormat="1" ht="35.25" customHeight="1">
      <c r="A120" s="6">
        <v>1</v>
      </c>
      <c r="B120" s="207">
        <f>SUBTOTAL(103,$A$8:A120)</f>
        <v>111</v>
      </c>
      <c r="C120" s="251" t="s">
        <v>1912</v>
      </c>
      <c r="D120" s="246">
        <f t="shared" si="5"/>
        <v>951303.2</v>
      </c>
      <c r="E120" s="253">
        <v>0</v>
      </c>
      <c r="F120" s="253">
        <v>0</v>
      </c>
      <c r="G120" s="253">
        <v>0</v>
      </c>
      <c r="H120" s="253">
        <v>0</v>
      </c>
      <c r="I120" s="253">
        <v>0</v>
      </c>
      <c r="J120" s="253">
        <v>0</v>
      </c>
      <c r="K120" s="254">
        <v>0</v>
      </c>
      <c r="L120" s="253">
        <v>0</v>
      </c>
      <c r="M120" s="253">
        <f>625651.6+325651.6</f>
        <v>951303.2</v>
      </c>
      <c r="N120" s="253">
        <v>0</v>
      </c>
      <c r="O120" s="253">
        <v>0</v>
      </c>
      <c r="P120" s="253">
        <v>0</v>
      </c>
      <c r="Q120" s="253">
        <v>0</v>
      </c>
      <c r="R120" s="253">
        <v>0</v>
      </c>
      <c r="S120" s="253">
        <v>0</v>
      </c>
      <c r="T120" s="253">
        <v>0</v>
      </c>
      <c r="U120" s="253">
        <v>0</v>
      </c>
      <c r="V120" s="253">
        <v>0</v>
      </c>
      <c r="W120" s="253">
        <v>0</v>
      </c>
      <c r="X120" s="253">
        <v>0</v>
      </c>
      <c r="Y120" s="253">
        <v>0</v>
      </c>
      <c r="Z120" s="253">
        <v>0</v>
      </c>
      <c r="AA120" s="253">
        <v>0</v>
      </c>
      <c r="AB120" s="255">
        <v>2020</v>
      </c>
    </row>
    <row r="121" spans="1:28" s="6" customFormat="1" ht="35.25" customHeight="1">
      <c r="A121" s="6">
        <v>1</v>
      </c>
      <c r="B121" s="207">
        <f>SUBTOTAL(103,$A$8:A121)</f>
        <v>112</v>
      </c>
      <c r="C121" s="251" t="s">
        <v>1913</v>
      </c>
      <c r="D121" s="246">
        <f t="shared" si="5"/>
        <v>1732658.14</v>
      </c>
      <c r="E121" s="253">
        <v>322129.44</v>
      </c>
      <c r="F121" s="253">
        <v>0</v>
      </c>
      <c r="G121" s="253">
        <v>152312</v>
      </c>
      <c r="H121" s="253">
        <v>0</v>
      </c>
      <c r="I121" s="253">
        <v>0</v>
      </c>
      <c r="J121" s="253">
        <v>0</v>
      </c>
      <c r="K121" s="254">
        <v>1</v>
      </c>
      <c r="L121" s="253">
        <v>81177</v>
      </c>
      <c r="M121" s="253">
        <v>0</v>
      </c>
      <c r="N121" s="253">
        <v>0</v>
      </c>
      <c r="O121" s="253">
        <v>1177039.7</v>
      </c>
      <c r="P121" s="253">
        <v>0</v>
      </c>
      <c r="Q121" s="253">
        <v>0</v>
      </c>
      <c r="R121" s="253">
        <v>0</v>
      </c>
      <c r="S121" s="253">
        <v>0</v>
      </c>
      <c r="T121" s="253">
        <v>0</v>
      </c>
      <c r="U121" s="253">
        <v>0</v>
      </c>
      <c r="V121" s="253">
        <v>0</v>
      </c>
      <c r="W121" s="253">
        <v>0</v>
      </c>
      <c r="X121" s="253">
        <v>0</v>
      </c>
      <c r="Y121" s="253">
        <v>0</v>
      </c>
      <c r="Z121" s="253">
        <v>0</v>
      </c>
      <c r="AA121" s="253">
        <v>0</v>
      </c>
      <c r="AB121" s="255">
        <v>2020</v>
      </c>
    </row>
    <row r="122" spans="1:28" s="6" customFormat="1" ht="35.25" customHeight="1">
      <c r="A122" s="6">
        <v>1</v>
      </c>
      <c r="B122" s="207">
        <f>SUBTOTAL(103,$A$8:A122)</f>
        <v>113</v>
      </c>
      <c r="C122" s="251" t="s">
        <v>1914</v>
      </c>
      <c r="D122" s="246">
        <f t="shared" si="5"/>
        <v>279192.32000000001</v>
      </c>
      <c r="E122" s="253">
        <v>0</v>
      </c>
      <c r="F122" s="253">
        <v>0</v>
      </c>
      <c r="G122" s="253">
        <v>0</v>
      </c>
      <c r="H122" s="253">
        <v>0</v>
      </c>
      <c r="I122" s="253">
        <v>0</v>
      </c>
      <c r="J122" s="253">
        <v>0</v>
      </c>
      <c r="K122" s="254">
        <v>0</v>
      </c>
      <c r="L122" s="253">
        <v>0</v>
      </c>
      <c r="M122" s="253">
        <v>0</v>
      </c>
      <c r="N122" s="253">
        <v>0</v>
      </c>
      <c r="O122" s="253">
        <v>279192.32000000001</v>
      </c>
      <c r="P122" s="253">
        <v>0</v>
      </c>
      <c r="Q122" s="253">
        <v>0</v>
      </c>
      <c r="R122" s="253">
        <v>0</v>
      </c>
      <c r="S122" s="253">
        <v>0</v>
      </c>
      <c r="T122" s="253">
        <v>0</v>
      </c>
      <c r="U122" s="253">
        <v>0</v>
      </c>
      <c r="V122" s="253">
        <v>0</v>
      </c>
      <c r="W122" s="253">
        <v>0</v>
      </c>
      <c r="X122" s="253">
        <v>0</v>
      </c>
      <c r="Y122" s="253">
        <v>0</v>
      </c>
      <c r="Z122" s="253">
        <v>0</v>
      </c>
      <c r="AA122" s="253">
        <v>0</v>
      </c>
      <c r="AB122" s="255">
        <v>2020</v>
      </c>
    </row>
    <row r="123" spans="1:28" s="6" customFormat="1" ht="35.25" customHeight="1">
      <c r="A123" s="6">
        <v>1</v>
      </c>
      <c r="B123" s="207">
        <f>SUBTOTAL(103,$A$8:A123)</f>
        <v>114</v>
      </c>
      <c r="C123" s="251" t="s">
        <v>1915</v>
      </c>
      <c r="D123" s="246">
        <f t="shared" si="5"/>
        <v>170090</v>
      </c>
      <c r="E123" s="253">
        <v>0</v>
      </c>
      <c r="F123" s="253">
        <v>0</v>
      </c>
      <c r="G123" s="253">
        <v>0</v>
      </c>
      <c r="H123" s="253">
        <v>0</v>
      </c>
      <c r="I123" s="253">
        <v>0</v>
      </c>
      <c r="J123" s="253">
        <v>0</v>
      </c>
      <c r="K123" s="254">
        <v>0</v>
      </c>
      <c r="L123" s="253">
        <v>0</v>
      </c>
      <c r="M123" s="253">
        <v>0</v>
      </c>
      <c r="N123" s="253">
        <v>170090</v>
      </c>
      <c r="O123" s="253">
        <v>0</v>
      </c>
      <c r="P123" s="253">
        <v>0</v>
      </c>
      <c r="Q123" s="253">
        <v>0</v>
      </c>
      <c r="R123" s="253">
        <v>0</v>
      </c>
      <c r="S123" s="253">
        <v>0</v>
      </c>
      <c r="T123" s="253">
        <v>0</v>
      </c>
      <c r="U123" s="253">
        <v>0</v>
      </c>
      <c r="V123" s="253">
        <v>0</v>
      </c>
      <c r="W123" s="253">
        <v>0</v>
      </c>
      <c r="X123" s="253">
        <v>0</v>
      </c>
      <c r="Y123" s="253">
        <v>0</v>
      </c>
      <c r="Z123" s="253">
        <v>0</v>
      </c>
      <c r="AA123" s="253">
        <v>0</v>
      </c>
      <c r="AB123" s="255">
        <v>2020</v>
      </c>
    </row>
    <row r="124" spans="1:28" s="6" customFormat="1" ht="35.25" customHeight="1">
      <c r="A124" s="6">
        <v>1</v>
      </c>
      <c r="B124" s="207">
        <f>SUBTOTAL(103,$A$8:A124)</f>
        <v>115</v>
      </c>
      <c r="C124" s="251" t="s">
        <v>1916</v>
      </c>
      <c r="D124" s="246">
        <f t="shared" si="5"/>
        <v>992921</v>
      </c>
      <c r="E124" s="253">
        <v>0</v>
      </c>
      <c r="F124" s="253">
        <v>0</v>
      </c>
      <c r="G124" s="253">
        <v>0</v>
      </c>
      <c r="H124" s="253">
        <v>0</v>
      </c>
      <c r="I124" s="253">
        <v>0</v>
      </c>
      <c r="J124" s="253">
        <v>0</v>
      </c>
      <c r="K124" s="254">
        <v>0</v>
      </c>
      <c r="L124" s="253">
        <v>0</v>
      </c>
      <c r="M124" s="253">
        <v>954136</v>
      </c>
      <c r="N124" s="253">
        <v>0</v>
      </c>
      <c r="O124" s="253">
        <v>38785</v>
      </c>
      <c r="P124" s="253">
        <v>0</v>
      </c>
      <c r="Q124" s="253">
        <v>0</v>
      </c>
      <c r="R124" s="253">
        <v>0</v>
      </c>
      <c r="S124" s="253">
        <v>0</v>
      </c>
      <c r="T124" s="253">
        <v>0</v>
      </c>
      <c r="U124" s="253">
        <v>0</v>
      </c>
      <c r="V124" s="253">
        <v>0</v>
      </c>
      <c r="W124" s="253">
        <v>0</v>
      </c>
      <c r="X124" s="253">
        <v>0</v>
      </c>
      <c r="Y124" s="253">
        <v>0</v>
      </c>
      <c r="Z124" s="253">
        <v>0</v>
      </c>
      <c r="AA124" s="253">
        <v>0</v>
      </c>
      <c r="AB124" s="255">
        <v>2020</v>
      </c>
    </row>
    <row r="125" spans="1:28" s="6" customFormat="1" ht="35.25" customHeight="1">
      <c r="A125" s="6">
        <v>1</v>
      </c>
      <c r="B125" s="207">
        <f>SUBTOTAL(103,$A$8:A125)</f>
        <v>116</v>
      </c>
      <c r="C125" s="251" t="s">
        <v>1917</v>
      </c>
      <c r="D125" s="246">
        <f t="shared" si="5"/>
        <v>277962</v>
      </c>
      <c r="E125" s="253">
        <v>0</v>
      </c>
      <c r="F125" s="253">
        <v>0</v>
      </c>
      <c r="G125" s="253">
        <v>0</v>
      </c>
      <c r="H125" s="253">
        <v>0</v>
      </c>
      <c r="I125" s="253">
        <v>0</v>
      </c>
      <c r="J125" s="253">
        <v>0</v>
      </c>
      <c r="K125" s="254">
        <v>0</v>
      </c>
      <c r="L125" s="253">
        <v>0</v>
      </c>
      <c r="M125" s="253">
        <v>0</v>
      </c>
      <c r="N125" s="253">
        <v>0</v>
      </c>
      <c r="O125" s="253">
        <v>277962</v>
      </c>
      <c r="P125" s="253">
        <v>0</v>
      </c>
      <c r="Q125" s="253">
        <v>0</v>
      </c>
      <c r="R125" s="253">
        <v>0</v>
      </c>
      <c r="S125" s="253">
        <v>0</v>
      </c>
      <c r="T125" s="253">
        <v>0</v>
      </c>
      <c r="U125" s="253">
        <v>0</v>
      </c>
      <c r="V125" s="253">
        <v>0</v>
      </c>
      <c r="W125" s="253">
        <v>0</v>
      </c>
      <c r="X125" s="253">
        <v>0</v>
      </c>
      <c r="Y125" s="253">
        <v>0</v>
      </c>
      <c r="Z125" s="253">
        <v>0</v>
      </c>
      <c r="AA125" s="253">
        <v>0</v>
      </c>
      <c r="AB125" s="255">
        <v>2020</v>
      </c>
    </row>
    <row r="126" spans="1:28" s="6" customFormat="1" ht="35.25" customHeight="1">
      <c r="A126" s="6">
        <v>1</v>
      </c>
      <c r="B126" s="207">
        <f>SUBTOTAL(103,$A$8:A126)</f>
        <v>117</v>
      </c>
      <c r="C126" s="251" t="s">
        <v>1918</v>
      </c>
      <c r="D126" s="246">
        <f t="shared" si="5"/>
        <v>610544</v>
      </c>
      <c r="E126" s="253">
        <v>0</v>
      </c>
      <c r="F126" s="253">
        <v>0</v>
      </c>
      <c r="G126" s="253">
        <v>0</v>
      </c>
      <c r="H126" s="253">
        <v>0</v>
      </c>
      <c r="I126" s="253">
        <v>0</v>
      </c>
      <c r="J126" s="253">
        <v>0</v>
      </c>
      <c r="K126" s="254">
        <v>0</v>
      </c>
      <c r="L126" s="253">
        <v>0</v>
      </c>
      <c r="M126" s="253">
        <v>610544</v>
      </c>
      <c r="N126" s="253">
        <v>0</v>
      </c>
      <c r="O126" s="253">
        <v>0</v>
      </c>
      <c r="P126" s="253">
        <v>0</v>
      </c>
      <c r="Q126" s="253">
        <v>0</v>
      </c>
      <c r="R126" s="253">
        <v>0</v>
      </c>
      <c r="S126" s="253">
        <v>0</v>
      </c>
      <c r="T126" s="253">
        <v>0</v>
      </c>
      <c r="U126" s="253">
        <v>0</v>
      </c>
      <c r="V126" s="253">
        <v>0</v>
      </c>
      <c r="W126" s="253">
        <v>0</v>
      </c>
      <c r="X126" s="253">
        <v>0</v>
      </c>
      <c r="Y126" s="253">
        <v>0</v>
      </c>
      <c r="Z126" s="253">
        <v>0</v>
      </c>
      <c r="AA126" s="253">
        <v>0</v>
      </c>
      <c r="AB126" s="255">
        <v>2020</v>
      </c>
    </row>
    <row r="127" spans="1:28" s="6" customFormat="1" ht="35.25" customHeight="1">
      <c r="A127" s="6">
        <v>1</v>
      </c>
      <c r="B127" s="207">
        <f>SUBTOTAL(103,$A$8:A127)</f>
        <v>118</v>
      </c>
      <c r="C127" s="251" t="s">
        <v>1919</v>
      </c>
      <c r="D127" s="246">
        <f t="shared" si="5"/>
        <v>2009254.69</v>
      </c>
      <c r="E127" s="253">
        <v>0</v>
      </c>
      <c r="F127" s="253">
        <v>0</v>
      </c>
      <c r="G127" s="253">
        <v>0</v>
      </c>
      <c r="H127" s="253">
        <v>105390</v>
      </c>
      <c r="I127" s="253">
        <v>0</v>
      </c>
      <c r="J127" s="253">
        <v>0</v>
      </c>
      <c r="K127" s="254">
        <v>0</v>
      </c>
      <c r="L127" s="253">
        <v>0</v>
      </c>
      <c r="M127" s="253">
        <v>1903864.69</v>
      </c>
      <c r="N127" s="253">
        <v>0</v>
      </c>
      <c r="O127" s="253">
        <v>0</v>
      </c>
      <c r="P127" s="253">
        <v>0</v>
      </c>
      <c r="Q127" s="253">
        <v>0</v>
      </c>
      <c r="R127" s="253">
        <v>0</v>
      </c>
      <c r="S127" s="253">
        <v>0</v>
      </c>
      <c r="T127" s="253">
        <v>0</v>
      </c>
      <c r="U127" s="253">
        <v>0</v>
      </c>
      <c r="V127" s="253">
        <v>0</v>
      </c>
      <c r="W127" s="253">
        <v>0</v>
      </c>
      <c r="X127" s="253">
        <v>0</v>
      </c>
      <c r="Y127" s="253">
        <v>0</v>
      </c>
      <c r="Z127" s="253">
        <v>0</v>
      </c>
      <c r="AA127" s="253">
        <v>0</v>
      </c>
      <c r="AB127" s="255">
        <v>2020</v>
      </c>
    </row>
    <row r="128" spans="1:28" s="6" customFormat="1" ht="35.25" customHeight="1">
      <c r="A128" s="6">
        <v>1</v>
      </c>
      <c r="B128" s="207">
        <f>SUBTOTAL(103,$A$8:A128)</f>
        <v>119</v>
      </c>
      <c r="C128" s="251" t="s">
        <v>2407</v>
      </c>
      <c r="D128" s="246">
        <f t="shared" si="5"/>
        <v>875842</v>
      </c>
      <c r="E128" s="253">
        <v>0</v>
      </c>
      <c r="F128" s="253">
        <v>0</v>
      </c>
      <c r="G128" s="253">
        <v>0</v>
      </c>
      <c r="H128" s="253">
        <v>0</v>
      </c>
      <c r="I128" s="253">
        <v>0</v>
      </c>
      <c r="J128" s="253">
        <v>0</v>
      </c>
      <c r="K128" s="254">
        <v>0</v>
      </c>
      <c r="L128" s="253">
        <v>0</v>
      </c>
      <c r="M128" s="253">
        <v>875842</v>
      </c>
      <c r="N128" s="253">
        <v>0</v>
      </c>
      <c r="O128" s="253">
        <v>0</v>
      </c>
      <c r="P128" s="253">
        <v>0</v>
      </c>
      <c r="Q128" s="253">
        <v>0</v>
      </c>
      <c r="R128" s="253">
        <v>0</v>
      </c>
      <c r="S128" s="253">
        <v>0</v>
      </c>
      <c r="T128" s="253">
        <v>0</v>
      </c>
      <c r="U128" s="253">
        <v>0</v>
      </c>
      <c r="V128" s="253">
        <v>0</v>
      </c>
      <c r="W128" s="253">
        <v>0</v>
      </c>
      <c r="X128" s="253">
        <v>0</v>
      </c>
      <c r="Y128" s="253">
        <v>0</v>
      </c>
      <c r="Z128" s="253">
        <v>0</v>
      </c>
      <c r="AA128" s="253">
        <v>0</v>
      </c>
      <c r="AB128" s="255">
        <v>2020</v>
      </c>
    </row>
    <row r="129" spans="1:28" s="6" customFormat="1" ht="35.25" customHeight="1">
      <c r="A129" s="6">
        <v>1</v>
      </c>
      <c r="B129" s="207">
        <f>SUBTOTAL(103,$A$8:A129)</f>
        <v>120</v>
      </c>
      <c r="C129" s="251" t="s">
        <v>1920</v>
      </c>
      <c r="D129" s="246">
        <f t="shared" si="5"/>
        <v>169304</v>
      </c>
      <c r="E129" s="253">
        <v>0</v>
      </c>
      <c r="F129" s="253">
        <v>0</v>
      </c>
      <c r="G129" s="253">
        <v>0</v>
      </c>
      <c r="H129" s="253">
        <v>0</v>
      </c>
      <c r="I129" s="253">
        <v>0</v>
      </c>
      <c r="J129" s="253">
        <v>0</v>
      </c>
      <c r="K129" s="254">
        <v>0</v>
      </c>
      <c r="L129" s="253">
        <v>0</v>
      </c>
      <c r="M129" s="253">
        <v>0</v>
      </c>
      <c r="N129" s="253">
        <v>0</v>
      </c>
      <c r="O129" s="253">
        <v>169304</v>
      </c>
      <c r="P129" s="253">
        <v>0</v>
      </c>
      <c r="Q129" s="253">
        <v>0</v>
      </c>
      <c r="R129" s="253">
        <v>0</v>
      </c>
      <c r="S129" s="253">
        <v>0</v>
      </c>
      <c r="T129" s="253">
        <v>0</v>
      </c>
      <c r="U129" s="253">
        <v>0</v>
      </c>
      <c r="V129" s="253">
        <v>0</v>
      </c>
      <c r="W129" s="253">
        <v>0</v>
      </c>
      <c r="X129" s="253">
        <v>0</v>
      </c>
      <c r="Y129" s="253">
        <v>0</v>
      </c>
      <c r="Z129" s="253">
        <v>0</v>
      </c>
      <c r="AA129" s="253">
        <v>0</v>
      </c>
      <c r="AB129" s="255">
        <v>2020</v>
      </c>
    </row>
    <row r="130" spans="1:28" s="6" customFormat="1" ht="35.25" customHeight="1">
      <c r="A130" s="6">
        <v>1</v>
      </c>
      <c r="B130" s="207">
        <f>SUBTOTAL(103,$A$8:A130)</f>
        <v>121</v>
      </c>
      <c r="C130" s="251" t="s">
        <v>2408</v>
      </c>
      <c r="D130" s="246">
        <f t="shared" si="5"/>
        <v>250000</v>
      </c>
      <c r="E130" s="253">
        <v>0</v>
      </c>
      <c r="F130" s="253">
        <v>0</v>
      </c>
      <c r="G130" s="253">
        <v>0</v>
      </c>
      <c r="H130" s="253">
        <v>0</v>
      </c>
      <c r="I130" s="253">
        <v>0</v>
      </c>
      <c r="J130" s="253">
        <v>0</v>
      </c>
      <c r="K130" s="254">
        <v>1</v>
      </c>
      <c r="L130" s="253">
        <v>250000</v>
      </c>
      <c r="M130" s="253">
        <v>0</v>
      </c>
      <c r="N130" s="253">
        <v>0</v>
      </c>
      <c r="O130" s="253">
        <v>0</v>
      </c>
      <c r="P130" s="253">
        <v>0</v>
      </c>
      <c r="Q130" s="253">
        <v>0</v>
      </c>
      <c r="R130" s="253">
        <v>0</v>
      </c>
      <c r="S130" s="253">
        <v>0</v>
      </c>
      <c r="T130" s="253">
        <v>0</v>
      </c>
      <c r="U130" s="253">
        <v>0</v>
      </c>
      <c r="V130" s="253">
        <v>0</v>
      </c>
      <c r="W130" s="253">
        <v>0</v>
      </c>
      <c r="X130" s="253">
        <v>0</v>
      </c>
      <c r="Y130" s="253">
        <v>0</v>
      </c>
      <c r="Z130" s="253">
        <v>0</v>
      </c>
      <c r="AA130" s="253">
        <v>0</v>
      </c>
      <c r="AB130" s="255">
        <v>2020</v>
      </c>
    </row>
    <row r="131" spans="1:28" s="6" customFormat="1" ht="35.25" customHeight="1">
      <c r="A131" s="6">
        <v>1</v>
      </c>
      <c r="B131" s="207">
        <f>SUBTOTAL(103,$A$8:A131)</f>
        <v>122</v>
      </c>
      <c r="C131" s="251" t="s">
        <v>1921</v>
      </c>
      <c r="D131" s="246">
        <f t="shared" si="5"/>
        <v>311932</v>
      </c>
      <c r="E131" s="253">
        <v>0</v>
      </c>
      <c r="F131" s="253">
        <v>0</v>
      </c>
      <c r="G131" s="253">
        <v>0</v>
      </c>
      <c r="H131" s="253">
        <v>0</v>
      </c>
      <c r="I131" s="253">
        <v>0</v>
      </c>
      <c r="J131" s="253">
        <v>0</v>
      </c>
      <c r="K131" s="254">
        <v>0</v>
      </c>
      <c r="L131" s="253">
        <v>0</v>
      </c>
      <c r="M131" s="253">
        <v>0</v>
      </c>
      <c r="N131" s="253">
        <v>0</v>
      </c>
      <c r="O131" s="253">
        <v>311932</v>
      </c>
      <c r="P131" s="253">
        <v>0</v>
      </c>
      <c r="Q131" s="253">
        <v>0</v>
      </c>
      <c r="R131" s="253">
        <v>0</v>
      </c>
      <c r="S131" s="253">
        <v>0</v>
      </c>
      <c r="T131" s="253">
        <v>0</v>
      </c>
      <c r="U131" s="253">
        <v>0</v>
      </c>
      <c r="V131" s="253">
        <v>0</v>
      </c>
      <c r="W131" s="253">
        <v>0</v>
      </c>
      <c r="X131" s="253">
        <v>0</v>
      </c>
      <c r="Y131" s="253">
        <v>0</v>
      </c>
      <c r="Z131" s="253">
        <v>0</v>
      </c>
      <c r="AA131" s="253">
        <v>0</v>
      </c>
      <c r="AB131" s="255">
        <v>2020</v>
      </c>
    </row>
    <row r="132" spans="1:28" s="6" customFormat="1" ht="35.25" customHeight="1">
      <c r="A132" s="6">
        <v>1</v>
      </c>
      <c r="B132" s="207">
        <f>SUBTOTAL(103,$A$8:A132)</f>
        <v>123</v>
      </c>
      <c r="C132" s="251" t="s">
        <v>2409</v>
      </c>
      <c r="D132" s="246">
        <f t="shared" si="5"/>
        <v>85484.76</v>
      </c>
      <c r="E132" s="253">
        <v>0</v>
      </c>
      <c r="F132" s="253">
        <v>0</v>
      </c>
      <c r="G132" s="253">
        <v>0</v>
      </c>
      <c r="H132" s="253">
        <v>10990</v>
      </c>
      <c r="I132" s="253">
        <v>0</v>
      </c>
      <c r="J132" s="253">
        <v>0</v>
      </c>
      <c r="K132" s="254">
        <v>0</v>
      </c>
      <c r="L132" s="253">
        <v>0</v>
      </c>
      <c r="M132" s="253">
        <v>0</v>
      </c>
      <c r="N132" s="253">
        <v>0</v>
      </c>
      <c r="O132" s="253">
        <v>0</v>
      </c>
      <c r="P132" s="253">
        <v>74494.759999999995</v>
      </c>
      <c r="Q132" s="253">
        <v>0</v>
      </c>
      <c r="R132" s="253">
        <v>0</v>
      </c>
      <c r="S132" s="253">
        <v>0</v>
      </c>
      <c r="T132" s="253">
        <v>0</v>
      </c>
      <c r="U132" s="253">
        <v>0</v>
      </c>
      <c r="V132" s="253">
        <v>0</v>
      </c>
      <c r="W132" s="253">
        <v>0</v>
      </c>
      <c r="X132" s="253">
        <v>0</v>
      </c>
      <c r="Y132" s="253">
        <v>0</v>
      </c>
      <c r="Z132" s="253">
        <v>0</v>
      </c>
      <c r="AA132" s="253">
        <v>0</v>
      </c>
      <c r="AB132" s="255">
        <v>2020</v>
      </c>
    </row>
    <row r="133" spans="1:28" s="6" customFormat="1" ht="35.25" customHeight="1">
      <c r="A133" s="6">
        <v>1</v>
      </c>
      <c r="B133" s="207">
        <f>SUBTOTAL(103,$A$8:A133)</f>
        <v>124</v>
      </c>
      <c r="C133" s="251" t="s">
        <v>1922</v>
      </c>
      <c r="D133" s="246">
        <f t="shared" si="5"/>
        <v>259061</v>
      </c>
      <c r="E133" s="253">
        <v>0</v>
      </c>
      <c r="F133" s="253">
        <v>0</v>
      </c>
      <c r="G133" s="253">
        <v>0</v>
      </c>
      <c r="H133" s="253">
        <v>0</v>
      </c>
      <c r="I133" s="253">
        <v>0</v>
      </c>
      <c r="J133" s="253">
        <v>0</v>
      </c>
      <c r="K133" s="254">
        <v>0</v>
      </c>
      <c r="L133" s="253">
        <v>0</v>
      </c>
      <c r="M133" s="253">
        <v>0</v>
      </c>
      <c r="N133" s="253">
        <v>259061</v>
      </c>
      <c r="O133" s="253">
        <v>0</v>
      </c>
      <c r="P133" s="253">
        <v>0</v>
      </c>
      <c r="Q133" s="253">
        <v>0</v>
      </c>
      <c r="R133" s="253">
        <v>0</v>
      </c>
      <c r="S133" s="253">
        <v>0</v>
      </c>
      <c r="T133" s="253">
        <v>0</v>
      </c>
      <c r="U133" s="253">
        <v>0</v>
      </c>
      <c r="V133" s="253">
        <v>0</v>
      </c>
      <c r="W133" s="253">
        <v>0</v>
      </c>
      <c r="X133" s="253">
        <v>0</v>
      </c>
      <c r="Y133" s="253">
        <v>0</v>
      </c>
      <c r="Z133" s="253">
        <v>0</v>
      </c>
      <c r="AA133" s="253">
        <v>0</v>
      </c>
      <c r="AB133" s="255">
        <v>2020</v>
      </c>
    </row>
    <row r="134" spans="1:28" s="6" customFormat="1" ht="35.25" customHeight="1">
      <c r="A134" s="6">
        <v>1</v>
      </c>
      <c r="B134" s="207">
        <f>SUBTOTAL(103,$A$8:A134)</f>
        <v>125</v>
      </c>
      <c r="C134" s="251" t="s">
        <v>1678</v>
      </c>
      <c r="D134" s="246">
        <f t="shared" si="5"/>
        <v>1850000</v>
      </c>
      <c r="E134" s="253">
        <v>0</v>
      </c>
      <c r="F134" s="253">
        <v>0</v>
      </c>
      <c r="G134" s="253">
        <v>0</v>
      </c>
      <c r="H134" s="253">
        <v>0</v>
      </c>
      <c r="I134" s="253">
        <v>0</v>
      </c>
      <c r="J134" s="253">
        <v>0</v>
      </c>
      <c r="K134" s="254">
        <v>1</v>
      </c>
      <c r="L134" s="253">
        <v>1850000</v>
      </c>
      <c r="M134" s="253">
        <v>0</v>
      </c>
      <c r="N134" s="253">
        <v>0</v>
      </c>
      <c r="O134" s="253">
        <v>0</v>
      </c>
      <c r="P134" s="253">
        <v>0</v>
      </c>
      <c r="Q134" s="253">
        <v>0</v>
      </c>
      <c r="R134" s="253">
        <v>0</v>
      </c>
      <c r="S134" s="253">
        <v>0</v>
      </c>
      <c r="T134" s="253">
        <v>0</v>
      </c>
      <c r="U134" s="253">
        <v>0</v>
      </c>
      <c r="V134" s="253">
        <v>0</v>
      </c>
      <c r="W134" s="253">
        <v>0</v>
      </c>
      <c r="X134" s="253">
        <v>0</v>
      </c>
      <c r="Y134" s="253">
        <v>0</v>
      </c>
      <c r="Z134" s="253">
        <v>0</v>
      </c>
      <c r="AA134" s="253">
        <v>0</v>
      </c>
      <c r="AB134" s="255">
        <v>2020</v>
      </c>
    </row>
    <row r="135" spans="1:28" s="6" customFormat="1" ht="35.25" customHeight="1">
      <c r="A135" s="6">
        <v>1</v>
      </c>
      <c r="B135" s="207">
        <f>SUBTOTAL(103,$A$8:A135)</f>
        <v>126</v>
      </c>
      <c r="C135" s="251" t="s">
        <v>1923</v>
      </c>
      <c r="D135" s="246">
        <f t="shared" si="5"/>
        <v>689694.49</v>
      </c>
      <c r="E135" s="253">
        <v>0</v>
      </c>
      <c r="F135" s="253">
        <v>0</v>
      </c>
      <c r="G135" s="253">
        <v>0</v>
      </c>
      <c r="H135" s="253">
        <v>0</v>
      </c>
      <c r="I135" s="253">
        <v>0</v>
      </c>
      <c r="J135" s="253">
        <v>0</v>
      </c>
      <c r="K135" s="254">
        <v>0</v>
      </c>
      <c r="L135" s="253">
        <v>0</v>
      </c>
      <c r="M135" s="253">
        <v>0</v>
      </c>
      <c r="N135" s="253">
        <v>0</v>
      </c>
      <c r="O135" s="253">
        <v>239435.8</v>
      </c>
      <c r="P135" s="253">
        <v>450258.68999999994</v>
      </c>
      <c r="Q135" s="253">
        <v>0</v>
      </c>
      <c r="R135" s="253">
        <v>0</v>
      </c>
      <c r="S135" s="253">
        <v>0</v>
      </c>
      <c r="T135" s="253">
        <v>0</v>
      </c>
      <c r="U135" s="253">
        <v>0</v>
      </c>
      <c r="V135" s="253">
        <v>0</v>
      </c>
      <c r="W135" s="253">
        <v>0</v>
      </c>
      <c r="X135" s="253">
        <v>0</v>
      </c>
      <c r="Y135" s="253">
        <v>0</v>
      </c>
      <c r="Z135" s="253">
        <v>0</v>
      </c>
      <c r="AA135" s="253">
        <v>0</v>
      </c>
      <c r="AB135" s="255">
        <v>2020</v>
      </c>
    </row>
    <row r="136" spans="1:28" s="6" customFormat="1" ht="35.25" customHeight="1">
      <c r="A136" s="6">
        <v>1</v>
      </c>
      <c r="B136" s="207">
        <f>SUBTOTAL(103,$A$8:A136)</f>
        <v>127</v>
      </c>
      <c r="C136" s="251" t="s">
        <v>1924</v>
      </c>
      <c r="D136" s="246">
        <f t="shared" si="5"/>
        <v>465174.3</v>
      </c>
      <c r="E136" s="253">
        <v>0</v>
      </c>
      <c r="F136" s="253">
        <v>0</v>
      </c>
      <c r="G136" s="253">
        <v>0</v>
      </c>
      <c r="H136" s="253">
        <v>0</v>
      </c>
      <c r="I136" s="253">
        <v>0</v>
      </c>
      <c r="J136" s="253">
        <v>0</v>
      </c>
      <c r="K136" s="254">
        <v>0</v>
      </c>
      <c r="L136" s="253">
        <v>0</v>
      </c>
      <c r="M136" s="253">
        <v>185479.3</v>
      </c>
      <c r="N136" s="253">
        <v>0</v>
      </c>
      <c r="O136" s="253">
        <f>196923.5+82771.5</f>
        <v>279695</v>
      </c>
      <c r="P136" s="253">
        <v>0</v>
      </c>
      <c r="Q136" s="253">
        <v>0</v>
      </c>
      <c r="R136" s="253">
        <v>0</v>
      </c>
      <c r="S136" s="253">
        <v>0</v>
      </c>
      <c r="T136" s="253">
        <v>0</v>
      </c>
      <c r="U136" s="253">
        <v>0</v>
      </c>
      <c r="V136" s="253">
        <v>0</v>
      </c>
      <c r="W136" s="253">
        <v>0</v>
      </c>
      <c r="X136" s="253">
        <v>0</v>
      </c>
      <c r="Y136" s="253">
        <v>0</v>
      </c>
      <c r="Z136" s="253">
        <v>0</v>
      </c>
      <c r="AA136" s="253">
        <v>0</v>
      </c>
      <c r="AB136" s="255">
        <v>2020</v>
      </c>
    </row>
    <row r="137" spans="1:28" s="6" customFormat="1" ht="35.25" customHeight="1">
      <c r="A137" s="6">
        <v>1</v>
      </c>
      <c r="B137" s="207">
        <f>SUBTOTAL(103,$A$8:A137)</f>
        <v>128</v>
      </c>
      <c r="C137" s="251" t="s">
        <v>1925</v>
      </c>
      <c r="D137" s="246">
        <f t="shared" si="5"/>
        <v>1134646</v>
      </c>
      <c r="E137" s="253">
        <v>0</v>
      </c>
      <c r="F137" s="253">
        <v>0</v>
      </c>
      <c r="G137" s="253">
        <v>0</v>
      </c>
      <c r="H137" s="253">
        <v>0</v>
      </c>
      <c r="I137" s="253">
        <v>0</v>
      </c>
      <c r="J137" s="253">
        <v>0</v>
      </c>
      <c r="K137" s="254">
        <v>0</v>
      </c>
      <c r="L137" s="253">
        <v>0</v>
      </c>
      <c r="M137" s="253">
        <v>1134646</v>
      </c>
      <c r="N137" s="253">
        <v>0</v>
      </c>
      <c r="O137" s="253">
        <v>0</v>
      </c>
      <c r="P137" s="253">
        <v>0</v>
      </c>
      <c r="Q137" s="253">
        <v>0</v>
      </c>
      <c r="R137" s="253">
        <v>0</v>
      </c>
      <c r="S137" s="253">
        <v>0</v>
      </c>
      <c r="T137" s="253">
        <v>0</v>
      </c>
      <c r="U137" s="253">
        <v>0</v>
      </c>
      <c r="V137" s="253">
        <v>0</v>
      </c>
      <c r="W137" s="253">
        <v>0</v>
      </c>
      <c r="X137" s="253">
        <v>0</v>
      </c>
      <c r="Y137" s="253">
        <v>0</v>
      </c>
      <c r="Z137" s="253">
        <v>0</v>
      </c>
      <c r="AA137" s="253">
        <v>0</v>
      </c>
      <c r="AB137" s="255">
        <v>2020</v>
      </c>
    </row>
    <row r="138" spans="1:28" s="6" customFormat="1" ht="35.25" customHeight="1">
      <c r="A138" s="6">
        <v>1</v>
      </c>
      <c r="B138" s="207">
        <f>SUBTOTAL(103,$A$8:A138)</f>
        <v>129</v>
      </c>
      <c r="C138" s="251" t="s">
        <v>1926</v>
      </c>
      <c r="D138" s="246">
        <f t="shared" si="5"/>
        <v>437000</v>
      </c>
      <c r="E138" s="253">
        <v>0</v>
      </c>
      <c r="F138" s="253">
        <v>0</v>
      </c>
      <c r="G138" s="253">
        <v>0</v>
      </c>
      <c r="H138" s="253">
        <v>0</v>
      </c>
      <c r="I138" s="253">
        <v>0</v>
      </c>
      <c r="J138" s="253">
        <v>0</v>
      </c>
      <c r="K138" s="254">
        <v>0</v>
      </c>
      <c r="L138" s="253">
        <v>0</v>
      </c>
      <c r="M138" s="253">
        <v>0</v>
      </c>
      <c r="N138" s="253">
        <v>0</v>
      </c>
      <c r="O138" s="253">
        <v>437000</v>
      </c>
      <c r="P138" s="253">
        <v>0</v>
      </c>
      <c r="Q138" s="253">
        <v>0</v>
      </c>
      <c r="R138" s="253">
        <v>0</v>
      </c>
      <c r="S138" s="253">
        <v>0</v>
      </c>
      <c r="T138" s="253">
        <v>0</v>
      </c>
      <c r="U138" s="253">
        <v>0</v>
      </c>
      <c r="V138" s="253">
        <v>0</v>
      </c>
      <c r="W138" s="253">
        <v>0</v>
      </c>
      <c r="X138" s="253">
        <v>0</v>
      </c>
      <c r="Y138" s="253">
        <v>0</v>
      </c>
      <c r="Z138" s="253">
        <v>0</v>
      </c>
      <c r="AA138" s="253">
        <v>0</v>
      </c>
      <c r="AB138" s="255">
        <v>2020</v>
      </c>
    </row>
    <row r="139" spans="1:28" s="6" customFormat="1" ht="35.25" customHeight="1">
      <c r="A139" s="6">
        <v>1</v>
      </c>
      <c r="B139" s="207">
        <f>SUBTOTAL(103,$A$8:A139)</f>
        <v>130</v>
      </c>
      <c r="C139" s="251" t="s">
        <v>1927</v>
      </c>
      <c r="D139" s="246">
        <f t="shared" si="5"/>
        <v>128771.87</v>
      </c>
      <c r="E139" s="253">
        <v>0</v>
      </c>
      <c r="F139" s="253">
        <v>0</v>
      </c>
      <c r="G139" s="253">
        <v>128771.87</v>
      </c>
      <c r="H139" s="253">
        <v>0</v>
      </c>
      <c r="I139" s="253">
        <v>0</v>
      </c>
      <c r="J139" s="253">
        <v>0</v>
      </c>
      <c r="K139" s="254">
        <v>0</v>
      </c>
      <c r="L139" s="253">
        <v>0</v>
      </c>
      <c r="M139" s="253">
        <v>0</v>
      </c>
      <c r="N139" s="253">
        <v>0</v>
      </c>
      <c r="O139" s="253">
        <v>0</v>
      </c>
      <c r="P139" s="253">
        <v>0</v>
      </c>
      <c r="Q139" s="253">
        <v>0</v>
      </c>
      <c r="R139" s="253">
        <v>0</v>
      </c>
      <c r="S139" s="253">
        <v>0</v>
      </c>
      <c r="T139" s="253">
        <v>0</v>
      </c>
      <c r="U139" s="253">
        <v>0</v>
      </c>
      <c r="V139" s="253">
        <v>0</v>
      </c>
      <c r="W139" s="253">
        <v>0</v>
      </c>
      <c r="X139" s="253">
        <v>0</v>
      </c>
      <c r="Y139" s="253">
        <v>0</v>
      </c>
      <c r="Z139" s="253">
        <v>0</v>
      </c>
      <c r="AA139" s="253">
        <v>0</v>
      </c>
      <c r="AB139" s="255">
        <v>2020</v>
      </c>
    </row>
    <row r="140" spans="1:28" s="6" customFormat="1" ht="35.25" customHeight="1">
      <c r="A140" s="6">
        <v>1</v>
      </c>
      <c r="B140" s="207">
        <f>SUBTOTAL(103,$A$8:A140)</f>
        <v>131</v>
      </c>
      <c r="C140" s="251" t="s">
        <v>1928</v>
      </c>
      <c r="D140" s="246">
        <f t="shared" si="5"/>
        <v>317712.78000000003</v>
      </c>
      <c r="E140" s="253">
        <v>317712.78000000003</v>
      </c>
      <c r="F140" s="253">
        <v>0</v>
      </c>
      <c r="G140" s="253">
        <v>0</v>
      </c>
      <c r="H140" s="253">
        <v>0</v>
      </c>
      <c r="I140" s="253">
        <v>0</v>
      </c>
      <c r="J140" s="253">
        <v>0</v>
      </c>
      <c r="K140" s="254">
        <v>0</v>
      </c>
      <c r="L140" s="253">
        <v>0</v>
      </c>
      <c r="M140" s="253">
        <v>0</v>
      </c>
      <c r="N140" s="253">
        <v>0</v>
      </c>
      <c r="O140" s="253">
        <v>0</v>
      </c>
      <c r="P140" s="253">
        <v>0</v>
      </c>
      <c r="Q140" s="253">
        <v>0</v>
      </c>
      <c r="R140" s="253">
        <v>0</v>
      </c>
      <c r="S140" s="253">
        <v>0</v>
      </c>
      <c r="T140" s="253">
        <v>0</v>
      </c>
      <c r="U140" s="253">
        <v>0</v>
      </c>
      <c r="V140" s="253">
        <v>0</v>
      </c>
      <c r="W140" s="253">
        <v>0</v>
      </c>
      <c r="X140" s="253">
        <v>0</v>
      </c>
      <c r="Y140" s="253">
        <v>0</v>
      </c>
      <c r="Z140" s="253">
        <v>0</v>
      </c>
      <c r="AA140" s="253">
        <v>0</v>
      </c>
      <c r="AB140" s="255">
        <v>2020</v>
      </c>
    </row>
    <row r="141" spans="1:28" s="6" customFormat="1" ht="35.25" customHeight="1">
      <c r="A141" s="6">
        <v>1</v>
      </c>
      <c r="B141" s="207">
        <f>SUBTOTAL(103,$A$8:A141)</f>
        <v>132</v>
      </c>
      <c r="C141" s="251" t="s">
        <v>1929</v>
      </c>
      <c r="D141" s="246">
        <f t="shared" si="5"/>
        <v>723801.52</v>
      </c>
      <c r="E141" s="253">
        <v>0</v>
      </c>
      <c r="F141" s="253">
        <v>0</v>
      </c>
      <c r="G141" s="253">
        <v>174204</v>
      </c>
      <c r="H141" s="253">
        <v>0</v>
      </c>
      <c r="I141" s="253">
        <v>0</v>
      </c>
      <c r="J141" s="253">
        <v>0</v>
      </c>
      <c r="K141" s="254">
        <v>0</v>
      </c>
      <c r="L141" s="253">
        <v>0</v>
      </c>
      <c r="M141" s="253">
        <v>549597.52</v>
      </c>
      <c r="N141" s="253">
        <v>0</v>
      </c>
      <c r="O141" s="253">
        <v>0</v>
      </c>
      <c r="P141" s="253">
        <v>0</v>
      </c>
      <c r="Q141" s="253">
        <v>0</v>
      </c>
      <c r="R141" s="253">
        <v>0</v>
      </c>
      <c r="S141" s="253">
        <v>0</v>
      </c>
      <c r="T141" s="253">
        <v>0</v>
      </c>
      <c r="U141" s="253">
        <v>0</v>
      </c>
      <c r="V141" s="253">
        <v>0</v>
      </c>
      <c r="W141" s="253">
        <v>0</v>
      </c>
      <c r="X141" s="253">
        <v>0</v>
      </c>
      <c r="Y141" s="253">
        <v>0</v>
      </c>
      <c r="Z141" s="253">
        <v>0</v>
      </c>
      <c r="AA141" s="253">
        <v>0</v>
      </c>
      <c r="AB141" s="255">
        <v>2020</v>
      </c>
    </row>
    <row r="142" spans="1:28" s="6" customFormat="1" ht="35.25" customHeight="1">
      <c r="A142" s="6">
        <v>1</v>
      </c>
      <c r="B142" s="207">
        <f>SUBTOTAL(103,$A$8:A142)</f>
        <v>133</v>
      </c>
      <c r="C142" s="251" t="s">
        <v>1930</v>
      </c>
      <c r="D142" s="246">
        <f t="shared" si="5"/>
        <v>460900</v>
      </c>
      <c r="E142" s="253">
        <v>0</v>
      </c>
      <c r="F142" s="253">
        <v>0</v>
      </c>
      <c r="G142" s="253">
        <v>0</v>
      </c>
      <c r="H142" s="253">
        <v>0</v>
      </c>
      <c r="I142" s="253">
        <v>0</v>
      </c>
      <c r="J142" s="253">
        <v>0</v>
      </c>
      <c r="K142" s="254">
        <v>0</v>
      </c>
      <c r="L142" s="253">
        <v>0</v>
      </c>
      <c r="M142" s="253">
        <v>0</v>
      </c>
      <c r="N142" s="253">
        <v>0</v>
      </c>
      <c r="O142" s="253">
        <v>460900</v>
      </c>
      <c r="P142" s="253">
        <v>0</v>
      </c>
      <c r="Q142" s="253">
        <v>0</v>
      </c>
      <c r="R142" s="253">
        <v>0</v>
      </c>
      <c r="S142" s="253">
        <v>0</v>
      </c>
      <c r="T142" s="253">
        <v>0</v>
      </c>
      <c r="U142" s="253">
        <v>0</v>
      </c>
      <c r="V142" s="253">
        <v>0</v>
      </c>
      <c r="W142" s="253">
        <v>0</v>
      </c>
      <c r="X142" s="253">
        <v>0</v>
      </c>
      <c r="Y142" s="253">
        <v>0</v>
      </c>
      <c r="Z142" s="253">
        <v>0</v>
      </c>
      <c r="AA142" s="253">
        <v>0</v>
      </c>
      <c r="AB142" s="255">
        <v>2020</v>
      </c>
    </row>
    <row r="143" spans="1:28" s="6" customFormat="1" ht="35.25" customHeight="1">
      <c r="A143" s="6">
        <v>1</v>
      </c>
      <c r="B143" s="207">
        <f>SUBTOTAL(103,$A$8:A143)</f>
        <v>134</v>
      </c>
      <c r="C143" s="251" t="s">
        <v>1931</v>
      </c>
      <c r="D143" s="246">
        <f t="shared" si="5"/>
        <v>251475</v>
      </c>
      <c r="E143" s="253">
        <v>0</v>
      </c>
      <c r="F143" s="253">
        <v>0</v>
      </c>
      <c r="G143" s="253">
        <v>97440</v>
      </c>
      <c r="H143" s="253">
        <v>0</v>
      </c>
      <c r="I143" s="253">
        <v>15485</v>
      </c>
      <c r="J143" s="253">
        <v>0</v>
      </c>
      <c r="K143" s="254">
        <v>0</v>
      </c>
      <c r="L143" s="253">
        <v>0</v>
      </c>
      <c r="M143" s="253">
        <v>138550</v>
      </c>
      <c r="N143" s="253">
        <v>0</v>
      </c>
      <c r="O143" s="253">
        <v>0</v>
      </c>
      <c r="P143" s="253">
        <v>0</v>
      </c>
      <c r="Q143" s="253">
        <v>0</v>
      </c>
      <c r="R143" s="253">
        <v>0</v>
      </c>
      <c r="S143" s="253">
        <v>0</v>
      </c>
      <c r="T143" s="253">
        <v>0</v>
      </c>
      <c r="U143" s="253">
        <v>0</v>
      </c>
      <c r="V143" s="253">
        <v>0</v>
      </c>
      <c r="W143" s="253">
        <v>0</v>
      </c>
      <c r="X143" s="253">
        <v>0</v>
      </c>
      <c r="Y143" s="253">
        <v>0</v>
      </c>
      <c r="Z143" s="253">
        <v>0</v>
      </c>
      <c r="AA143" s="253">
        <v>0</v>
      </c>
      <c r="AB143" s="255">
        <v>2020</v>
      </c>
    </row>
    <row r="144" spans="1:28" s="6" customFormat="1" ht="35.25" customHeight="1">
      <c r="A144" s="6">
        <v>1</v>
      </c>
      <c r="B144" s="207">
        <f>SUBTOTAL(103,$A$8:A144)</f>
        <v>135</v>
      </c>
      <c r="C144" s="251" t="s">
        <v>1932</v>
      </c>
      <c r="D144" s="246">
        <f t="shared" si="5"/>
        <v>329973</v>
      </c>
      <c r="E144" s="253">
        <v>0</v>
      </c>
      <c r="F144" s="253">
        <v>0</v>
      </c>
      <c r="G144" s="253">
        <v>0</v>
      </c>
      <c r="H144" s="253">
        <v>0</v>
      </c>
      <c r="I144" s="253">
        <v>0</v>
      </c>
      <c r="J144" s="253">
        <v>0</v>
      </c>
      <c r="K144" s="254">
        <v>0</v>
      </c>
      <c r="L144" s="253">
        <v>0</v>
      </c>
      <c r="M144" s="253">
        <v>0</v>
      </c>
      <c r="N144" s="253">
        <v>0</v>
      </c>
      <c r="O144" s="253">
        <v>329973</v>
      </c>
      <c r="P144" s="253">
        <v>0</v>
      </c>
      <c r="Q144" s="253">
        <v>0</v>
      </c>
      <c r="R144" s="253">
        <v>0</v>
      </c>
      <c r="S144" s="253">
        <v>0</v>
      </c>
      <c r="T144" s="253">
        <v>0</v>
      </c>
      <c r="U144" s="253">
        <v>0</v>
      </c>
      <c r="V144" s="253">
        <v>0</v>
      </c>
      <c r="W144" s="253">
        <v>0</v>
      </c>
      <c r="X144" s="253">
        <v>0</v>
      </c>
      <c r="Y144" s="253">
        <v>0</v>
      </c>
      <c r="Z144" s="253">
        <v>0</v>
      </c>
      <c r="AA144" s="253">
        <v>0</v>
      </c>
      <c r="AB144" s="255">
        <v>2020</v>
      </c>
    </row>
    <row r="145" spans="1:28" s="6" customFormat="1" ht="35.25" customHeight="1">
      <c r="A145" s="6">
        <v>1</v>
      </c>
      <c r="B145" s="207">
        <f>SUBTOTAL(103,$A$8:A145)</f>
        <v>136</v>
      </c>
      <c r="C145" s="251" t="s">
        <v>1933</v>
      </c>
      <c r="D145" s="246">
        <f t="shared" si="5"/>
        <v>500731.2</v>
      </c>
      <c r="E145" s="253">
        <v>0</v>
      </c>
      <c r="F145" s="253">
        <v>0</v>
      </c>
      <c r="G145" s="253">
        <v>0</v>
      </c>
      <c r="H145" s="253">
        <v>0</v>
      </c>
      <c r="I145" s="253">
        <v>0</v>
      </c>
      <c r="J145" s="253">
        <v>0</v>
      </c>
      <c r="K145" s="254">
        <v>0</v>
      </c>
      <c r="L145" s="253">
        <v>0</v>
      </c>
      <c r="M145" s="253">
        <v>0</v>
      </c>
      <c r="N145" s="253">
        <v>0</v>
      </c>
      <c r="O145" s="253">
        <v>0</v>
      </c>
      <c r="P145" s="253">
        <v>500731.2</v>
      </c>
      <c r="Q145" s="253">
        <v>0</v>
      </c>
      <c r="R145" s="253">
        <v>0</v>
      </c>
      <c r="S145" s="253">
        <v>0</v>
      </c>
      <c r="T145" s="253">
        <v>0</v>
      </c>
      <c r="U145" s="253">
        <v>0</v>
      </c>
      <c r="V145" s="253">
        <v>0</v>
      </c>
      <c r="W145" s="253">
        <v>0</v>
      </c>
      <c r="X145" s="253">
        <v>0</v>
      </c>
      <c r="Y145" s="253">
        <v>0</v>
      </c>
      <c r="Z145" s="253">
        <v>0</v>
      </c>
      <c r="AA145" s="253">
        <v>0</v>
      </c>
      <c r="AB145" s="255">
        <v>2020</v>
      </c>
    </row>
    <row r="146" spans="1:28" s="6" customFormat="1" ht="35.25" customHeight="1">
      <c r="A146" s="6">
        <v>1</v>
      </c>
      <c r="B146" s="207">
        <f>SUBTOTAL(103,$A$8:A146)</f>
        <v>137</v>
      </c>
      <c r="C146" s="251" t="s">
        <v>1934</v>
      </c>
      <c r="D146" s="246">
        <f t="shared" si="5"/>
        <v>169106</v>
      </c>
      <c r="E146" s="253">
        <v>0</v>
      </c>
      <c r="F146" s="253">
        <v>0</v>
      </c>
      <c r="G146" s="253">
        <v>0</v>
      </c>
      <c r="H146" s="253">
        <v>0</v>
      </c>
      <c r="I146" s="253">
        <v>0</v>
      </c>
      <c r="J146" s="253">
        <v>0</v>
      </c>
      <c r="K146" s="254">
        <v>0</v>
      </c>
      <c r="L146" s="253">
        <v>0</v>
      </c>
      <c r="M146" s="253">
        <v>169106</v>
      </c>
      <c r="N146" s="253">
        <v>0</v>
      </c>
      <c r="O146" s="253">
        <v>0</v>
      </c>
      <c r="P146" s="253">
        <v>0</v>
      </c>
      <c r="Q146" s="253">
        <v>0</v>
      </c>
      <c r="R146" s="253">
        <v>0</v>
      </c>
      <c r="S146" s="253">
        <v>0</v>
      </c>
      <c r="T146" s="253">
        <v>0</v>
      </c>
      <c r="U146" s="253">
        <v>0</v>
      </c>
      <c r="V146" s="253">
        <v>0</v>
      </c>
      <c r="W146" s="253">
        <v>0</v>
      </c>
      <c r="X146" s="253">
        <v>0</v>
      </c>
      <c r="Y146" s="253">
        <v>0</v>
      </c>
      <c r="Z146" s="253">
        <v>0</v>
      </c>
      <c r="AA146" s="253">
        <v>0</v>
      </c>
      <c r="AB146" s="255">
        <v>2020</v>
      </c>
    </row>
    <row r="147" spans="1:28" s="6" customFormat="1" ht="35.25" customHeight="1">
      <c r="A147" s="6">
        <v>1</v>
      </c>
      <c r="B147" s="207">
        <f>SUBTOTAL(103,$A$8:A147)</f>
        <v>138</v>
      </c>
      <c r="C147" s="251" t="s">
        <v>1707</v>
      </c>
      <c r="D147" s="246">
        <f t="shared" si="5"/>
        <v>221206.97</v>
      </c>
      <c r="E147" s="253">
        <v>0</v>
      </c>
      <c r="F147" s="253">
        <v>159320.97</v>
      </c>
      <c r="G147" s="253">
        <v>0</v>
      </c>
      <c r="H147" s="253">
        <v>0</v>
      </c>
      <c r="I147" s="253">
        <v>0</v>
      </c>
      <c r="J147" s="253">
        <v>0</v>
      </c>
      <c r="K147" s="254">
        <v>2</v>
      </c>
      <c r="L147" s="253">
        <v>61886</v>
      </c>
      <c r="M147" s="253">
        <v>0</v>
      </c>
      <c r="N147" s="253">
        <v>0</v>
      </c>
      <c r="O147" s="253">
        <v>0</v>
      </c>
      <c r="P147" s="253">
        <v>0</v>
      </c>
      <c r="Q147" s="253">
        <v>0</v>
      </c>
      <c r="R147" s="253">
        <v>0</v>
      </c>
      <c r="S147" s="253">
        <v>0</v>
      </c>
      <c r="T147" s="253">
        <v>0</v>
      </c>
      <c r="U147" s="253">
        <v>0</v>
      </c>
      <c r="V147" s="253">
        <v>0</v>
      </c>
      <c r="W147" s="253">
        <v>0</v>
      </c>
      <c r="X147" s="253">
        <v>0</v>
      </c>
      <c r="Y147" s="253">
        <v>0</v>
      </c>
      <c r="Z147" s="253">
        <v>0</v>
      </c>
      <c r="AA147" s="253">
        <v>0</v>
      </c>
      <c r="AB147" s="255">
        <v>2020</v>
      </c>
    </row>
    <row r="148" spans="1:28" s="6" customFormat="1" ht="35.25" customHeight="1">
      <c r="A148" s="6">
        <v>1</v>
      </c>
      <c r="B148" s="207">
        <f>SUBTOTAL(103,$A$8:A148)</f>
        <v>139</v>
      </c>
      <c r="C148" s="251" t="s">
        <v>1935</v>
      </c>
      <c r="D148" s="246">
        <f t="shared" si="5"/>
        <v>827847.37</v>
      </c>
      <c r="E148" s="253">
        <v>0</v>
      </c>
      <c r="F148" s="253">
        <v>0</v>
      </c>
      <c r="G148" s="253">
        <v>329415.37</v>
      </c>
      <c r="H148" s="253">
        <v>0</v>
      </c>
      <c r="I148" s="253">
        <v>0</v>
      </c>
      <c r="J148" s="253">
        <v>0</v>
      </c>
      <c r="K148" s="254">
        <v>0</v>
      </c>
      <c r="L148" s="253">
        <v>0</v>
      </c>
      <c r="M148" s="253">
        <v>498432</v>
      </c>
      <c r="N148" s="253">
        <v>0</v>
      </c>
      <c r="O148" s="253">
        <v>0</v>
      </c>
      <c r="P148" s="253">
        <v>0</v>
      </c>
      <c r="Q148" s="253">
        <v>0</v>
      </c>
      <c r="R148" s="253">
        <v>0</v>
      </c>
      <c r="S148" s="253">
        <v>0</v>
      </c>
      <c r="T148" s="253">
        <v>0</v>
      </c>
      <c r="U148" s="253">
        <v>0</v>
      </c>
      <c r="V148" s="253">
        <v>0</v>
      </c>
      <c r="W148" s="253">
        <v>0</v>
      </c>
      <c r="X148" s="253">
        <v>0</v>
      </c>
      <c r="Y148" s="253">
        <v>0</v>
      </c>
      <c r="Z148" s="253">
        <v>0</v>
      </c>
      <c r="AA148" s="253">
        <v>0</v>
      </c>
      <c r="AB148" s="255">
        <v>2020</v>
      </c>
    </row>
    <row r="149" spans="1:28" s="6" customFormat="1" ht="35.25" customHeight="1">
      <c r="A149" s="6">
        <v>1</v>
      </c>
      <c r="B149" s="207">
        <f>SUBTOTAL(103,$A$8:A149)</f>
        <v>140</v>
      </c>
      <c r="C149" s="251" t="s">
        <v>1936</v>
      </c>
      <c r="D149" s="246">
        <f t="shared" si="5"/>
        <v>354653</v>
      </c>
      <c r="E149" s="253">
        <v>177326.5</v>
      </c>
      <c r="F149" s="253">
        <v>177326.5</v>
      </c>
      <c r="G149" s="253">
        <v>0</v>
      </c>
      <c r="H149" s="253">
        <v>0</v>
      </c>
      <c r="I149" s="253">
        <v>0</v>
      </c>
      <c r="J149" s="253">
        <v>0</v>
      </c>
      <c r="K149" s="254">
        <v>0</v>
      </c>
      <c r="L149" s="253">
        <v>0</v>
      </c>
      <c r="M149" s="253">
        <v>0</v>
      </c>
      <c r="N149" s="253">
        <v>0</v>
      </c>
      <c r="O149" s="253">
        <v>0</v>
      </c>
      <c r="P149" s="253">
        <v>0</v>
      </c>
      <c r="Q149" s="253">
        <v>0</v>
      </c>
      <c r="R149" s="253">
        <v>0</v>
      </c>
      <c r="S149" s="253">
        <v>0</v>
      </c>
      <c r="T149" s="253">
        <v>0</v>
      </c>
      <c r="U149" s="253">
        <v>0</v>
      </c>
      <c r="V149" s="253">
        <v>0</v>
      </c>
      <c r="W149" s="253">
        <v>0</v>
      </c>
      <c r="X149" s="253">
        <v>0</v>
      </c>
      <c r="Y149" s="253">
        <v>0</v>
      </c>
      <c r="Z149" s="253">
        <v>0</v>
      </c>
      <c r="AA149" s="253">
        <v>0</v>
      </c>
      <c r="AB149" s="255">
        <v>2020</v>
      </c>
    </row>
    <row r="150" spans="1:28" s="6" customFormat="1" ht="35.25" customHeight="1">
      <c r="A150" s="6">
        <v>1</v>
      </c>
      <c r="B150" s="207">
        <f>SUBTOTAL(103,$A$8:A150)</f>
        <v>141</v>
      </c>
      <c r="C150" s="251" t="s">
        <v>1937</v>
      </c>
      <c r="D150" s="246">
        <f t="shared" si="5"/>
        <v>202672.4</v>
      </c>
      <c r="E150" s="253">
        <v>0</v>
      </c>
      <c r="F150" s="253">
        <v>0</v>
      </c>
      <c r="G150" s="253">
        <v>0</v>
      </c>
      <c r="H150" s="253">
        <v>0</v>
      </c>
      <c r="I150" s="253">
        <v>202672.4</v>
      </c>
      <c r="J150" s="253">
        <v>0</v>
      </c>
      <c r="K150" s="254">
        <v>0</v>
      </c>
      <c r="L150" s="253">
        <v>0</v>
      </c>
      <c r="M150" s="253">
        <v>0</v>
      </c>
      <c r="N150" s="253">
        <v>0</v>
      </c>
      <c r="O150" s="253">
        <v>0</v>
      </c>
      <c r="P150" s="253">
        <v>0</v>
      </c>
      <c r="Q150" s="253">
        <v>0</v>
      </c>
      <c r="R150" s="253">
        <v>0</v>
      </c>
      <c r="S150" s="253">
        <v>0</v>
      </c>
      <c r="T150" s="253">
        <v>0</v>
      </c>
      <c r="U150" s="253">
        <v>0</v>
      </c>
      <c r="V150" s="253">
        <v>0</v>
      </c>
      <c r="W150" s="253">
        <v>0</v>
      </c>
      <c r="X150" s="253">
        <v>0</v>
      </c>
      <c r="Y150" s="253">
        <v>0</v>
      </c>
      <c r="Z150" s="253">
        <v>0</v>
      </c>
      <c r="AA150" s="253">
        <v>0</v>
      </c>
      <c r="AB150" s="255">
        <v>2020</v>
      </c>
    </row>
    <row r="151" spans="1:28" s="6" customFormat="1" ht="35.25" customHeight="1">
      <c r="A151" s="6">
        <v>1</v>
      </c>
      <c r="B151" s="207">
        <f>SUBTOTAL(103,$A$8:A151)</f>
        <v>142</v>
      </c>
      <c r="C151" s="251" t="s">
        <v>1938</v>
      </c>
      <c r="D151" s="246">
        <f t="shared" si="5"/>
        <v>694266.46</v>
      </c>
      <c r="E151" s="253">
        <v>0</v>
      </c>
      <c r="F151" s="253">
        <v>0</v>
      </c>
      <c r="G151" s="253">
        <v>0</v>
      </c>
      <c r="H151" s="253">
        <v>0</v>
      </c>
      <c r="I151" s="253">
        <v>62413.85</v>
      </c>
      <c r="J151" s="253">
        <v>0</v>
      </c>
      <c r="K151" s="254">
        <v>0</v>
      </c>
      <c r="L151" s="253">
        <v>0</v>
      </c>
      <c r="M151" s="253">
        <v>631852.61</v>
      </c>
      <c r="N151" s="253">
        <v>0</v>
      </c>
      <c r="O151" s="253">
        <v>0</v>
      </c>
      <c r="P151" s="253">
        <v>0</v>
      </c>
      <c r="Q151" s="253">
        <v>0</v>
      </c>
      <c r="R151" s="253">
        <v>0</v>
      </c>
      <c r="S151" s="253">
        <v>0</v>
      </c>
      <c r="T151" s="253">
        <v>0</v>
      </c>
      <c r="U151" s="253">
        <v>0</v>
      </c>
      <c r="V151" s="253">
        <v>0</v>
      </c>
      <c r="W151" s="253">
        <v>0</v>
      </c>
      <c r="X151" s="253">
        <v>0</v>
      </c>
      <c r="Y151" s="253">
        <v>0</v>
      </c>
      <c r="Z151" s="253">
        <v>0</v>
      </c>
      <c r="AA151" s="253">
        <v>0</v>
      </c>
      <c r="AB151" s="255">
        <v>2020</v>
      </c>
    </row>
    <row r="152" spans="1:28" s="6" customFormat="1" ht="35.25" customHeight="1">
      <c r="A152" s="6">
        <v>1</v>
      </c>
      <c r="B152" s="207">
        <f>SUBTOTAL(103,$A$8:A152)</f>
        <v>143</v>
      </c>
      <c r="C152" s="251" t="s">
        <v>1939</v>
      </c>
      <c r="D152" s="246">
        <f t="shared" si="5"/>
        <v>254624</v>
      </c>
      <c r="E152" s="253">
        <v>0</v>
      </c>
      <c r="F152" s="253">
        <v>0</v>
      </c>
      <c r="G152" s="253">
        <v>254624</v>
      </c>
      <c r="H152" s="253">
        <v>0</v>
      </c>
      <c r="I152" s="253">
        <v>0</v>
      </c>
      <c r="J152" s="253">
        <v>0</v>
      </c>
      <c r="K152" s="254">
        <v>0</v>
      </c>
      <c r="L152" s="253">
        <v>0</v>
      </c>
      <c r="M152" s="253">
        <v>0</v>
      </c>
      <c r="N152" s="253">
        <v>0</v>
      </c>
      <c r="O152" s="253">
        <v>0</v>
      </c>
      <c r="P152" s="253">
        <v>0</v>
      </c>
      <c r="Q152" s="253">
        <v>0</v>
      </c>
      <c r="R152" s="253">
        <v>0</v>
      </c>
      <c r="S152" s="253">
        <v>0</v>
      </c>
      <c r="T152" s="253">
        <v>0</v>
      </c>
      <c r="U152" s="253">
        <v>0</v>
      </c>
      <c r="V152" s="253">
        <v>0</v>
      </c>
      <c r="W152" s="253">
        <v>0</v>
      </c>
      <c r="X152" s="253">
        <v>0</v>
      </c>
      <c r="Y152" s="253">
        <v>0</v>
      </c>
      <c r="Z152" s="253">
        <v>0</v>
      </c>
      <c r="AA152" s="253">
        <v>0</v>
      </c>
      <c r="AB152" s="255">
        <v>2020</v>
      </c>
    </row>
    <row r="153" spans="1:28" s="6" customFormat="1" ht="35.25" customHeight="1">
      <c r="A153" s="6">
        <v>1</v>
      </c>
      <c r="B153" s="207">
        <f>SUBTOTAL(103,$A$8:A153)</f>
        <v>144</v>
      </c>
      <c r="C153" s="251" t="s">
        <v>1940</v>
      </c>
      <c r="D153" s="246">
        <f t="shared" si="5"/>
        <v>279930.7</v>
      </c>
      <c r="E153" s="253">
        <v>0</v>
      </c>
      <c r="F153" s="253">
        <v>0</v>
      </c>
      <c r="G153" s="253">
        <v>0</v>
      </c>
      <c r="H153" s="253">
        <v>0</v>
      </c>
      <c r="I153" s="253">
        <v>0</v>
      </c>
      <c r="J153" s="253">
        <v>0</v>
      </c>
      <c r="K153" s="254">
        <v>0</v>
      </c>
      <c r="L153" s="253">
        <v>0</v>
      </c>
      <c r="M153" s="253">
        <v>0</v>
      </c>
      <c r="N153" s="253">
        <v>0</v>
      </c>
      <c r="O153" s="253">
        <f>259971+19959.7</f>
        <v>279930.7</v>
      </c>
      <c r="P153" s="253">
        <v>0</v>
      </c>
      <c r="Q153" s="253">
        <v>0</v>
      </c>
      <c r="R153" s="253">
        <v>0</v>
      </c>
      <c r="S153" s="253">
        <v>0</v>
      </c>
      <c r="T153" s="253">
        <v>0</v>
      </c>
      <c r="U153" s="253">
        <v>0</v>
      </c>
      <c r="V153" s="253">
        <v>0</v>
      </c>
      <c r="W153" s="253">
        <v>0</v>
      </c>
      <c r="X153" s="253">
        <v>0</v>
      </c>
      <c r="Y153" s="253">
        <v>0</v>
      </c>
      <c r="Z153" s="253">
        <v>0</v>
      </c>
      <c r="AA153" s="253">
        <v>0</v>
      </c>
      <c r="AB153" s="255">
        <v>2020</v>
      </c>
    </row>
    <row r="154" spans="1:28" s="6" customFormat="1" ht="35.25" customHeight="1">
      <c r="A154" s="6">
        <v>1</v>
      </c>
      <c r="B154" s="207">
        <f>SUBTOTAL(103,$A$8:A154)</f>
        <v>145</v>
      </c>
      <c r="C154" s="251" t="s">
        <v>1941</v>
      </c>
      <c r="D154" s="246">
        <f t="shared" si="5"/>
        <v>1403305.8</v>
      </c>
      <c r="E154" s="253">
        <v>0</v>
      </c>
      <c r="F154" s="253">
        <v>0</v>
      </c>
      <c r="G154" s="253">
        <v>0</v>
      </c>
      <c r="H154" s="253">
        <v>0</v>
      </c>
      <c r="I154" s="253">
        <v>0</v>
      </c>
      <c r="J154" s="253">
        <v>0</v>
      </c>
      <c r="K154" s="254">
        <v>0</v>
      </c>
      <c r="L154" s="253">
        <v>0</v>
      </c>
      <c r="M154" s="253">
        <v>0</v>
      </c>
      <c r="N154" s="253">
        <v>0</v>
      </c>
      <c r="O154" s="253">
        <v>1403305.8</v>
      </c>
      <c r="P154" s="253">
        <v>0</v>
      </c>
      <c r="Q154" s="253">
        <v>0</v>
      </c>
      <c r="R154" s="253">
        <v>0</v>
      </c>
      <c r="S154" s="253">
        <v>0</v>
      </c>
      <c r="T154" s="253">
        <v>0</v>
      </c>
      <c r="U154" s="253">
        <v>0</v>
      </c>
      <c r="V154" s="253">
        <v>0</v>
      </c>
      <c r="W154" s="253">
        <v>0</v>
      </c>
      <c r="X154" s="253">
        <v>0</v>
      </c>
      <c r="Y154" s="253">
        <v>0</v>
      </c>
      <c r="Z154" s="253">
        <v>0</v>
      </c>
      <c r="AA154" s="253">
        <v>0</v>
      </c>
      <c r="AB154" s="255">
        <v>2020</v>
      </c>
    </row>
    <row r="155" spans="1:28" s="6" customFormat="1" ht="35.25" customHeight="1">
      <c r="A155" s="6">
        <v>1</v>
      </c>
      <c r="B155" s="207">
        <f>SUBTOTAL(103,$A$8:A155)</f>
        <v>146</v>
      </c>
      <c r="C155" s="251" t="s">
        <v>1685</v>
      </c>
      <c r="D155" s="246">
        <f t="shared" si="5"/>
        <v>7398819</v>
      </c>
      <c r="E155" s="253">
        <v>0</v>
      </c>
      <c r="F155" s="253">
        <v>0</v>
      </c>
      <c r="G155" s="253">
        <v>0</v>
      </c>
      <c r="H155" s="253">
        <v>0</v>
      </c>
      <c r="I155" s="253">
        <v>0</v>
      </c>
      <c r="J155" s="253">
        <v>0</v>
      </c>
      <c r="K155" s="254">
        <v>7</v>
      </c>
      <c r="L155" s="253">
        <v>1200000</v>
      </c>
      <c r="M155" s="253">
        <v>4954168</v>
      </c>
      <c r="N155" s="253">
        <v>0</v>
      </c>
      <c r="O155" s="253">
        <v>1244651</v>
      </c>
      <c r="P155" s="253">
        <v>0</v>
      </c>
      <c r="Q155" s="253">
        <v>0</v>
      </c>
      <c r="R155" s="253">
        <v>0</v>
      </c>
      <c r="S155" s="253">
        <v>0</v>
      </c>
      <c r="T155" s="253">
        <v>0</v>
      </c>
      <c r="U155" s="253">
        <v>0</v>
      </c>
      <c r="V155" s="253">
        <v>0</v>
      </c>
      <c r="W155" s="253">
        <v>0</v>
      </c>
      <c r="X155" s="253">
        <v>0</v>
      </c>
      <c r="Y155" s="253">
        <v>0</v>
      </c>
      <c r="Z155" s="253">
        <v>0</v>
      </c>
      <c r="AA155" s="253">
        <v>0</v>
      </c>
      <c r="AB155" s="255">
        <v>2020</v>
      </c>
    </row>
    <row r="156" spans="1:28" s="6" customFormat="1" ht="35.25" customHeight="1">
      <c r="A156" s="6">
        <v>1</v>
      </c>
      <c r="B156" s="207">
        <f>SUBTOTAL(103,$A$8:A156)</f>
        <v>147</v>
      </c>
      <c r="C156" s="251" t="s">
        <v>1942</v>
      </c>
      <c r="D156" s="246">
        <f t="shared" si="5"/>
        <v>1079600</v>
      </c>
      <c r="E156" s="253">
        <v>0</v>
      </c>
      <c r="F156" s="253">
        <v>0</v>
      </c>
      <c r="G156" s="253">
        <v>0</v>
      </c>
      <c r="H156" s="253">
        <v>0</v>
      </c>
      <c r="I156" s="253">
        <v>0</v>
      </c>
      <c r="J156" s="253">
        <v>0</v>
      </c>
      <c r="K156" s="254">
        <v>0</v>
      </c>
      <c r="L156" s="253">
        <v>0</v>
      </c>
      <c r="M156" s="253">
        <v>1079600</v>
      </c>
      <c r="N156" s="253">
        <v>0</v>
      </c>
      <c r="O156" s="253">
        <v>0</v>
      </c>
      <c r="P156" s="253">
        <v>0</v>
      </c>
      <c r="Q156" s="253">
        <v>0</v>
      </c>
      <c r="R156" s="253">
        <v>0</v>
      </c>
      <c r="S156" s="253">
        <v>0</v>
      </c>
      <c r="T156" s="253">
        <v>0</v>
      </c>
      <c r="U156" s="253">
        <v>0</v>
      </c>
      <c r="V156" s="253">
        <v>0</v>
      </c>
      <c r="W156" s="253">
        <v>0</v>
      </c>
      <c r="X156" s="253">
        <v>0</v>
      </c>
      <c r="Y156" s="253">
        <v>0</v>
      </c>
      <c r="Z156" s="253">
        <v>0</v>
      </c>
      <c r="AA156" s="253">
        <v>0</v>
      </c>
      <c r="AB156" s="255">
        <v>2020</v>
      </c>
    </row>
    <row r="157" spans="1:28" s="6" customFormat="1" ht="35.25" customHeight="1">
      <c r="A157" s="6">
        <v>1</v>
      </c>
      <c r="B157" s="207">
        <f>SUBTOTAL(103,$A$8:A157)</f>
        <v>148</v>
      </c>
      <c r="C157" s="251" t="s">
        <v>1943</v>
      </c>
      <c r="D157" s="246">
        <f t="shared" si="5"/>
        <v>285704</v>
      </c>
      <c r="E157" s="253">
        <v>0</v>
      </c>
      <c r="F157" s="253">
        <v>0</v>
      </c>
      <c r="G157" s="253">
        <v>0</v>
      </c>
      <c r="H157" s="253">
        <v>0</v>
      </c>
      <c r="I157" s="253">
        <v>0</v>
      </c>
      <c r="J157" s="253">
        <v>0</v>
      </c>
      <c r="K157" s="254">
        <v>0</v>
      </c>
      <c r="L157" s="253">
        <v>0</v>
      </c>
      <c r="M157" s="253">
        <v>0</v>
      </c>
      <c r="N157" s="253">
        <v>68000</v>
      </c>
      <c r="O157" s="253">
        <v>217704</v>
      </c>
      <c r="P157" s="253">
        <v>0</v>
      </c>
      <c r="Q157" s="253">
        <v>0</v>
      </c>
      <c r="R157" s="253">
        <v>0</v>
      </c>
      <c r="S157" s="253">
        <v>0</v>
      </c>
      <c r="T157" s="253">
        <v>0</v>
      </c>
      <c r="U157" s="253">
        <v>0</v>
      </c>
      <c r="V157" s="253">
        <v>0</v>
      </c>
      <c r="W157" s="253">
        <v>0</v>
      </c>
      <c r="X157" s="253">
        <v>0</v>
      </c>
      <c r="Y157" s="253">
        <v>0</v>
      </c>
      <c r="Z157" s="253">
        <v>0</v>
      </c>
      <c r="AA157" s="253">
        <v>0</v>
      </c>
      <c r="AB157" s="255">
        <v>2020</v>
      </c>
    </row>
    <row r="158" spans="1:28" s="6" customFormat="1" ht="35.25" customHeight="1">
      <c r="A158" s="6">
        <v>1</v>
      </c>
      <c r="B158" s="207">
        <f>SUBTOTAL(103,$A$8:A158)</f>
        <v>149</v>
      </c>
      <c r="C158" s="251" t="s">
        <v>1944</v>
      </c>
      <c r="D158" s="246">
        <f t="shared" si="5"/>
        <v>165037</v>
      </c>
      <c r="E158" s="253">
        <v>0</v>
      </c>
      <c r="F158" s="253">
        <v>165037</v>
      </c>
      <c r="G158" s="253">
        <v>0</v>
      </c>
      <c r="H158" s="253">
        <v>0</v>
      </c>
      <c r="I158" s="253">
        <v>0</v>
      </c>
      <c r="J158" s="253">
        <v>0</v>
      </c>
      <c r="K158" s="254">
        <v>0</v>
      </c>
      <c r="L158" s="253">
        <v>0</v>
      </c>
      <c r="M158" s="253">
        <v>0</v>
      </c>
      <c r="N158" s="253">
        <v>0</v>
      </c>
      <c r="O158" s="253">
        <v>0</v>
      </c>
      <c r="P158" s="253">
        <v>0</v>
      </c>
      <c r="Q158" s="253">
        <v>0</v>
      </c>
      <c r="R158" s="253">
        <v>0</v>
      </c>
      <c r="S158" s="253">
        <v>0</v>
      </c>
      <c r="T158" s="253">
        <v>0</v>
      </c>
      <c r="U158" s="253">
        <v>0</v>
      </c>
      <c r="V158" s="253">
        <v>0</v>
      </c>
      <c r="W158" s="253">
        <v>0</v>
      </c>
      <c r="X158" s="253">
        <v>0</v>
      </c>
      <c r="Y158" s="253">
        <v>0</v>
      </c>
      <c r="Z158" s="253">
        <v>0</v>
      </c>
      <c r="AA158" s="253">
        <v>0</v>
      </c>
      <c r="AB158" s="255">
        <v>2020</v>
      </c>
    </row>
    <row r="159" spans="1:28" s="6" customFormat="1" ht="35.25" customHeight="1">
      <c r="A159" s="6">
        <v>1</v>
      </c>
      <c r="B159" s="207">
        <f>SUBTOTAL(103,$A$8:A159)</f>
        <v>150</v>
      </c>
      <c r="C159" s="251" t="s">
        <v>1945</v>
      </c>
      <c r="D159" s="246">
        <f t="shared" si="5"/>
        <v>589000</v>
      </c>
      <c r="E159" s="253">
        <v>0</v>
      </c>
      <c r="F159" s="253">
        <v>0</v>
      </c>
      <c r="G159" s="253">
        <v>0</v>
      </c>
      <c r="H159" s="253">
        <v>0</v>
      </c>
      <c r="I159" s="253">
        <v>589000</v>
      </c>
      <c r="J159" s="253">
        <v>0</v>
      </c>
      <c r="K159" s="254">
        <v>0</v>
      </c>
      <c r="L159" s="253">
        <v>0</v>
      </c>
      <c r="M159" s="253">
        <v>0</v>
      </c>
      <c r="N159" s="253">
        <v>0</v>
      </c>
      <c r="O159" s="253">
        <v>0</v>
      </c>
      <c r="P159" s="253">
        <v>0</v>
      </c>
      <c r="Q159" s="253">
        <v>0</v>
      </c>
      <c r="R159" s="253">
        <v>0</v>
      </c>
      <c r="S159" s="253">
        <v>0</v>
      </c>
      <c r="T159" s="253">
        <v>0</v>
      </c>
      <c r="U159" s="253">
        <v>0</v>
      </c>
      <c r="V159" s="253">
        <v>0</v>
      </c>
      <c r="W159" s="253">
        <v>0</v>
      </c>
      <c r="X159" s="253">
        <v>0</v>
      </c>
      <c r="Y159" s="253">
        <v>0</v>
      </c>
      <c r="Z159" s="253">
        <v>0</v>
      </c>
      <c r="AA159" s="253">
        <v>0</v>
      </c>
      <c r="AB159" s="255">
        <v>2020</v>
      </c>
    </row>
    <row r="160" spans="1:28" s="6" customFormat="1" ht="35.25" customHeight="1">
      <c r="A160" s="6">
        <v>1</v>
      </c>
      <c r="B160" s="207">
        <f>SUBTOTAL(103,$A$8:A160)</f>
        <v>151</v>
      </c>
      <c r="C160" s="251" t="s">
        <v>1946</v>
      </c>
      <c r="D160" s="246">
        <f t="shared" si="5"/>
        <v>2370868.27</v>
      </c>
      <c r="E160" s="253">
        <v>0</v>
      </c>
      <c r="F160" s="253">
        <v>298952.02</v>
      </c>
      <c r="G160" s="253">
        <v>1793579.5499999998</v>
      </c>
      <c r="H160" s="253">
        <v>278336.7</v>
      </c>
      <c r="I160" s="253">
        <v>0</v>
      </c>
      <c r="J160" s="253">
        <v>0</v>
      </c>
      <c r="K160" s="254">
        <v>0</v>
      </c>
      <c r="L160" s="253">
        <v>0</v>
      </c>
      <c r="M160" s="253">
        <v>0</v>
      </c>
      <c r="N160" s="253">
        <v>0</v>
      </c>
      <c r="O160" s="253">
        <v>0</v>
      </c>
      <c r="P160" s="253">
        <v>0</v>
      </c>
      <c r="Q160" s="253">
        <v>0</v>
      </c>
      <c r="R160" s="253">
        <v>0</v>
      </c>
      <c r="S160" s="253">
        <v>0</v>
      </c>
      <c r="T160" s="253">
        <v>0</v>
      </c>
      <c r="U160" s="253">
        <v>0</v>
      </c>
      <c r="V160" s="253">
        <v>0</v>
      </c>
      <c r="W160" s="253">
        <v>0</v>
      </c>
      <c r="X160" s="253">
        <v>0</v>
      </c>
      <c r="Y160" s="253">
        <v>0</v>
      </c>
      <c r="Z160" s="253">
        <v>0</v>
      </c>
      <c r="AA160" s="253">
        <v>0</v>
      </c>
      <c r="AB160" s="255">
        <v>2020</v>
      </c>
    </row>
    <row r="161" spans="1:28" s="6" customFormat="1" ht="35.25" customHeight="1">
      <c r="A161" s="6">
        <v>1</v>
      </c>
      <c r="B161" s="207">
        <f>SUBTOTAL(103,$A$8:A161)</f>
        <v>152</v>
      </c>
      <c r="C161" s="251" t="s">
        <v>1947</v>
      </c>
      <c r="D161" s="246">
        <f t="shared" si="5"/>
        <v>758999.85</v>
      </c>
      <c r="E161" s="253">
        <v>0</v>
      </c>
      <c r="F161" s="253">
        <v>0</v>
      </c>
      <c r="G161" s="253">
        <v>0</v>
      </c>
      <c r="H161" s="253">
        <v>0</v>
      </c>
      <c r="I161" s="253">
        <v>0</v>
      </c>
      <c r="J161" s="253">
        <v>0</v>
      </c>
      <c r="K161" s="254">
        <v>0</v>
      </c>
      <c r="L161" s="253">
        <v>0</v>
      </c>
      <c r="M161" s="253">
        <v>758999.85</v>
      </c>
      <c r="N161" s="253">
        <v>0</v>
      </c>
      <c r="O161" s="253">
        <v>0</v>
      </c>
      <c r="P161" s="253">
        <v>0</v>
      </c>
      <c r="Q161" s="253">
        <v>0</v>
      </c>
      <c r="R161" s="253">
        <v>0</v>
      </c>
      <c r="S161" s="253">
        <v>0</v>
      </c>
      <c r="T161" s="253">
        <v>0</v>
      </c>
      <c r="U161" s="253">
        <v>0</v>
      </c>
      <c r="V161" s="253">
        <v>0</v>
      </c>
      <c r="W161" s="253">
        <v>0</v>
      </c>
      <c r="X161" s="253">
        <v>0</v>
      </c>
      <c r="Y161" s="253">
        <v>0</v>
      </c>
      <c r="Z161" s="253">
        <v>0</v>
      </c>
      <c r="AA161" s="253">
        <v>0</v>
      </c>
      <c r="AB161" s="255">
        <v>2020</v>
      </c>
    </row>
    <row r="162" spans="1:28" s="6" customFormat="1" ht="35.25" customHeight="1">
      <c r="A162" s="6">
        <v>1</v>
      </c>
      <c r="B162" s="207">
        <f>SUBTOTAL(103,$A$8:A162)</f>
        <v>153</v>
      </c>
      <c r="C162" s="251" t="s">
        <v>1948</v>
      </c>
      <c r="D162" s="246">
        <f t="shared" si="5"/>
        <v>214233.77000000002</v>
      </c>
      <c r="E162" s="253">
        <v>0</v>
      </c>
      <c r="F162" s="253">
        <v>0</v>
      </c>
      <c r="G162" s="253">
        <v>214233.77000000002</v>
      </c>
      <c r="H162" s="253">
        <v>0</v>
      </c>
      <c r="I162" s="253">
        <v>0</v>
      </c>
      <c r="J162" s="253">
        <v>0</v>
      </c>
      <c r="K162" s="254">
        <v>0</v>
      </c>
      <c r="L162" s="253">
        <v>0</v>
      </c>
      <c r="M162" s="253">
        <v>0</v>
      </c>
      <c r="N162" s="253">
        <v>0</v>
      </c>
      <c r="O162" s="253">
        <v>0</v>
      </c>
      <c r="P162" s="253">
        <v>0</v>
      </c>
      <c r="Q162" s="253">
        <v>0</v>
      </c>
      <c r="R162" s="253">
        <v>0</v>
      </c>
      <c r="S162" s="253">
        <v>0</v>
      </c>
      <c r="T162" s="253">
        <v>0</v>
      </c>
      <c r="U162" s="253">
        <v>0</v>
      </c>
      <c r="V162" s="253">
        <v>0</v>
      </c>
      <c r="W162" s="253">
        <v>0</v>
      </c>
      <c r="X162" s="253">
        <v>0</v>
      </c>
      <c r="Y162" s="253">
        <v>0</v>
      </c>
      <c r="Z162" s="253">
        <v>0</v>
      </c>
      <c r="AA162" s="253">
        <v>0</v>
      </c>
      <c r="AB162" s="255">
        <v>2020</v>
      </c>
    </row>
    <row r="163" spans="1:28" s="6" customFormat="1" ht="35.25" customHeight="1">
      <c r="A163" s="6">
        <v>1</v>
      </c>
      <c r="B163" s="207">
        <f>SUBTOTAL(103,$A$8:A163)</f>
        <v>154</v>
      </c>
      <c r="C163" s="251" t="s">
        <v>1949</v>
      </c>
      <c r="D163" s="246">
        <f t="shared" si="5"/>
        <v>512800</v>
      </c>
      <c r="E163" s="253">
        <v>0</v>
      </c>
      <c r="F163" s="253">
        <v>0</v>
      </c>
      <c r="G163" s="253">
        <v>0</v>
      </c>
      <c r="H163" s="253">
        <v>0</v>
      </c>
      <c r="I163" s="253">
        <v>0</v>
      </c>
      <c r="J163" s="253">
        <v>0</v>
      </c>
      <c r="K163" s="254">
        <v>0</v>
      </c>
      <c r="L163" s="253">
        <v>0</v>
      </c>
      <c r="M163" s="253">
        <v>0</v>
      </c>
      <c r="N163" s="253">
        <v>0</v>
      </c>
      <c r="O163" s="253">
        <v>512800</v>
      </c>
      <c r="P163" s="253">
        <v>0</v>
      </c>
      <c r="Q163" s="253">
        <v>0</v>
      </c>
      <c r="R163" s="253">
        <v>0</v>
      </c>
      <c r="S163" s="253">
        <v>0</v>
      </c>
      <c r="T163" s="253">
        <v>0</v>
      </c>
      <c r="U163" s="253">
        <v>0</v>
      </c>
      <c r="V163" s="253">
        <v>0</v>
      </c>
      <c r="W163" s="253">
        <v>0</v>
      </c>
      <c r="X163" s="253">
        <v>0</v>
      </c>
      <c r="Y163" s="253">
        <v>0</v>
      </c>
      <c r="Z163" s="253">
        <v>0</v>
      </c>
      <c r="AA163" s="253">
        <v>0</v>
      </c>
      <c r="AB163" s="255">
        <v>2020</v>
      </c>
    </row>
    <row r="164" spans="1:28" s="6" customFormat="1" ht="35.25" customHeight="1">
      <c r="A164" s="6">
        <v>1</v>
      </c>
      <c r="B164" s="207">
        <f>SUBTOTAL(103,$A$8:A164)</f>
        <v>155</v>
      </c>
      <c r="C164" s="251" t="s">
        <v>1950</v>
      </c>
      <c r="D164" s="246">
        <f t="shared" si="5"/>
        <v>222265</v>
      </c>
      <c r="E164" s="253">
        <v>0</v>
      </c>
      <c r="F164" s="253">
        <v>0</v>
      </c>
      <c r="G164" s="253">
        <v>0</v>
      </c>
      <c r="H164" s="253">
        <v>0</v>
      </c>
      <c r="I164" s="253">
        <v>0</v>
      </c>
      <c r="J164" s="253">
        <v>0</v>
      </c>
      <c r="K164" s="254">
        <v>0</v>
      </c>
      <c r="L164" s="253">
        <v>0</v>
      </c>
      <c r="M164" s="253">
        <v>0</v>
      </c>
      <c r="N164" s="253">
        <v>186025</v>
      </c>
      <c r="O164" s="253">
        <v>36240</v>
      </c>
      <c r="P164" s="253">
        <v>0</v>
      </c>
      <c r="Q164" s="253">
        <v>0</v>
      </c>
      <c r="R164" s="253">
        <v>0</v>
      </c>
      <c r="S164" s="253">
        <v>0</v>
      </c>
      <c r="T164" s="253">
        <v>0</v>
      </c>
      <c r="U164" s="253">
        <v>0</v>
      </c>
      <c r="V164" s="253">
        <v>0</v>
      </c>
      <c r="W164" s="253">
        <v>0</v>
      </c>
      <c r="X164" s="253">
        <v>0</v>
      </c>
      <c r="Y164" s="253">
        <v>0</v>
      </c>
      <c r="Z164" s="253">
        <v>0</v>
      </c>
      <c r="AA164" s="253">
        <v>0</v>
      </c>
      <c r="AB164" s="255">
        <v>2020</v>
      </c>
    </row>
    <row r="165" spans="1:28" s="6" customFormat="1" ht="35.25" customHeight="1">
      <c r="A165" s="6">
        <v>1</v>
      </c>
      <c r="B165" s="207">
        <f>SUBTOTAL(103,$A$8:A165)</f>
        <v>156</v>
      </c>
      <c r="C165" s="251" t="s">
        <v>1951</v>
      </c>
      <c r="D165" s="246">
        <f t="shared" si="5"/>
        <v>204454</v>
      </c>
      <c r="E165" s="253">
        <v>48377</v>
      </c>
      <c r="F165" s="253">
        <v>48377</v>
      </c>
      <c r="G165" s="253">
        <v>107700</v>
      </c>
      <c r="H165" s="253">
        <v>0</v>
      </c>
      <c r="I165" s="253">
        <v>0</v>
      </c>
      <c r="J165" s="253">
        <v>0</v>
      </c>
      <c r="K165" s="254">
        <v>0</v>
      </c>
      <c r="L165" s="253">
        <v>0</v>
      </c>
      <c r="M165" s="253">
        <v>0</v>
      </c>
      <c r="N165" s="253">
        <v>0</v>
      </c>
      <c r="O165" s="253">
        <v>0</v>
      </c>
      <c r="P165" s="253">
        <v>0</v>
      </c>
      <c r="Q165" s="253">
        <v>0</v>
      </c>
      <c r="R165" s="253">
        <v>0</v>
      </c>
      <c r="S165" s="253">
        <v>0</v>
      </c>
      <c r="T165" s="253">
        <v>0</v>
      </c>
      <c r="U165" s="253">
        <v>0</v>
      </c>
      <c r="V165" s="253">
        <v>0</v>
      </c>
      <c r="W165" s="253">
        <v>0</v>
      </c>
      <c r="X165" s="253">
        <v>0</v>
      </c>
      <c r="Y165" s="253">
        <v>0</v>
      </c>
      <c r="Z165" s="253">
        <v>0</v>
      </c>
      <c r="AA165" s="253">
        <v>0</v>
      </c>
      <c r="AB165" s="255">
        <v>2020</v>
      </c>
    </row>
    <row r="166" spans="1:28" s="6" customFormat="1" ht="35.25" customHeight="1">
      <c r="A166" s="6">
        <v>1</v>
      </c>
      <c r="B166" s="207">
        <f>SUBTOTAL(103,$A$8:A166)</f>
        <v>157</v>
      </c>
      <c r="C166" s="251" t="s">
        <v>1952</v>
      </c>
      <c r="D166" s="246">
        <f t="shared" si="5"/>
        <v>143710.21</v>
      </c>
      <c r="E166" s="253">
        <v>143710.21</v>
      </c>
      <c r="F166" s="253">
        <v>0</v>
      </c>
      <c r="G166" s="253">
        <v>0</v>
      </c>
      <c r="H166" s="253">
        <v>0</v>
      </c>
      <c r="I166" s="253">
        <v>0</v>
      </c>
      <c r="J166" s="253">
        <v>0</v>
      </c>
      <c r="K166" s="254">
        <v>0</v>
      </c>
      <c r="L166" s="253">
        <v>0</v>
      </c>
      <c r="M166" s="253">
        <v>0</v>
      </c>
      <c r="N166" s="253">
        <v>0</v>
      </c>
      <c r="O166" s="253">
        <v>0</v>
      </c>
      <c r="P166" s="253">
        <v>0</v>
      </c>
      <c r="Q166" s="253">
        <v>0</v>
      </c>
      <c r="R166" s="253">
        <v>0</v>
      </c>
      <c r="S166" s="253">
        <v>0</v>
      </c>
      <c r="T166" s="253">
        <v>0</v>
      </c>
      <c r="U166" s="253">
        <v>0</v>
      </c>
      <c r="V166" s="253">
        <v>0</v>
      </c>
      <c r="W166" s="253">
        <v>0</v>
      </c>
      <c r="X166" s="253">
        <v>0</v>
      </c>
      <c r="Y166" s="253">
        <v>0</v>
      </c>
      <c r="Z166" s="253">
        <v>0</v>
      </c>
      <c r="AA166" s="253">
        <v>0</v>
      </c>
      <c r="AB166" s="255">
        <v>2020</v>
      </c>
    </row>
    <row r="167" spans="1:28" s="6" customFormat="1" ht="35.25" customHeight="1">
      <c r="A167" s="6">
        <v>1</v>
      </c>
      <c r="B167" s="207">
        <f>SUBTOTAL(103,$A$8:A167)</f>
        <v>158</v>
      </c>
      <c r="C167" s="251" t="s">
        <v>1953</v>
      </c>
      <c r="D167" s="246">
        <f t="shared" si="5"/>
        <v>129672.73</v>
      </c>
      <c r="E167" s="253">
        <v>0</v>
      </c>
      <c r="F167" s="253">
        <v>0</v>
      </c>
      <c r="G167" s="253">
        <v>0</v>
      </c>
      <c r="H167" s="253">
        <v>0</v>
      </c>
      <c r="I167" s="253">
        <v>0</v>
      </c>
      <c r="J167" s="253">
        <v>0</v>
      </c>
      <c r="K167" s="254">
        <v>0</v>
      </c>
      <c r="L167" s="253">
        <v>0</v>
      </c>
      <c r="M167" s="253">
        <v>0</v>
      </c>
      <c r="N167" s="253">
        <v>0</v>
      </c>
      <c r="O167" s="253">
        <v>129672.73</v>
      </c>
      <c r="P167" s="253">
        <v>0</v>
      </c>
      <c r="Q167" s="253">
        <v>0</v>
      </c>
      <c r="R167" s="253">
        <v>0</v>
      </c>
      <c r="S167" s="253">
        <v>0</v>
      </c>
      <c r="T167" s="253">
        <v>0</v>
      </c>
      <c r="U167" s="253">
        <v>0</v>
      </c>
      <c r="V167" s="253">
        <v>0</v>
      </c>
      <c r="W167" s="253">
        <v>0</v>
      </c>
      <c r="X167" s="253">
        <v>0</v>
      </c>
      <c r="Y167" s="253">
        <v>0</v>
      </c>
      <c r="Z167" s="253">
        <v>0</v>
      </c>
      <c r="AA167" s="253">
        <v>0</v>
      </c>
      <c r="AB167" s="255">
        <v>2020</v>
      </c>
    </row>
    <row r="168" spans="1:28" s="6" customFormat="1" ht="35.25" customHeight="1">
      <c r="A168" s="6">
        <v>1</v>
      </c>
      <c r="B168" s="207">
        <f>SUBTOTAL(103,$A$8:A168)</f>
        <v>159</v>
      </c>
      <c r="C168" s="251" t="s">
        <v>1954</v>
      </c>
      <c r="D168" s="246">
        <f t="shared" ref="D168:D231" si="6">E168+F168+G168+H168+I168+J168+L168+M168+N168+O168+P168+Q168+R168+S168+T168+U168+V168+W168+X168+Y168+Z168+AA168</f>
        <v>338000</v>
      </c>
      <c r="E168" s="253">
        <v>0</v>
      </c>
      <c r="F168" s="253">
        <v>0</v>
      </c>
      <c r="G168" s="253">
        <v>0</v>
      </c>
      <c r="H168" s="253">
        <v>0</v>
      </c>
      <c r="I168" s="253">
        <v>0</v>
      </c>
      <c r="J168" s="253">
        <v>0</v>
      </c>
      <c r="K168" s="254">
        <v>0</v>
      </c>
      <c r="L168" s="253">
        <v>0</v>
      </c>
      <c r="M168" s="253">
        <v>0</v>
      </c>
      <c r="N168" s="253">
        <v>0</v>
      </c>
      <c r="O168" s="253">
        <v>338000</v>
      </c>
      <c r="P168" s="253">
        <v>0</v>
      </c>
      <c r="Q168" s="253">
        <v>0</v>
      </c>
      <c r="R168" s="253">
        <v>0</v>
      </c>
      <c r="S168" s="253">
        <v>0</v>
      </c>
      <c r="T168" s="253">
        <v>0</v>
      </c>
      <c r="U168" s="253">
        <v>0</v>
      </c>
      <c r="V168" s="253">
        <v>0</v>
      </c>
      <c r="W168" s="253">
        <v>0</v>
      </c>
      <c r="X168" s="253">
        <v>0</v>
      </c>
      <c r="Y168" s="253">
        <v>0</v>
      </c>
      <c r="Z168" s="253">
        <v>0</v>
      </c>
      <c r="AA168" s="253">
        <v>0</v>
      </c>
      <c r="AB168" s="255">
        <v>2020</v>
      </c>
    </row>
    <row r="169" spans="1:28" s="6" customFormat="1" ht="35.25" customHeight="1">
      <c r="A169" s="6">
        <v>1</v>
      </c>
      <c r="B169" s="207">
        <f>SUBTOTAL(103,$A$8:A169)</f>
        <v>160</v>
      </c>
      <c r="C169" s="251" t="s">
        <v>1955</v>
      </c>
      <c r="D169" s="246">
        <f t="shared" si="6"/>
        <v>232842.47</v>
      </c>
      <c r="E169" s="253">
        <v>0</v>
      </c>
      <c r="F169" s="253">
        <v>0</v>
      </c>
      <c r="G169" s="253">
        <v>0</v>
      </c>
      <c r="H169" s="253">
        <v>0</v>
      </c>
      <c r="I169" s="253">
        <v>0</v>
      </c>
      <c r="J169" s="253">
        <v>0</v>
      </c>
      <c r="K169" s="254">
        <v>0</v>
      </c>
      <c r="L169" s="253">
        <v>0</v>
      </c>
      <c r="M169" s="253">
        <v>0</v>
      </c>
      <c r="N169" s="253">
        <v>0</v>
      </c>
      <c r="O169" s="253">
        <v>232842.47</v>
      </c>
      <c r="P169" s="253">
        <v>0</v>
      </c>
      <c r="Q169" s="253">
        <v>0</v>
      </c>
      <c r="R169" s="253">
        <v>0</v>
      </c>
      <c r="S169" s="253">
        <v>0</v>
      </c>
      <c r="T169" s="253">
        <v>0</v>
      </c>
      <c r="U169" s="253">
        <v>0</v>
      </c>
      <c r="V169" s="253">
        <v>0</v>
      </c>
      <c r="W169" s="253">
        <v>0</v>
      </c>
      <c r="X169" s="253">
        <v>0</v>
      </c>
      <c r="Y169" s="253">
        <v>0</v>
      </c>
      <c r="Z169" s="253">
        <v>0</v>
      </c>
      <c r="AA169" s="253">
        <v>0</v>
      </c>
      <c r="AB169" s="255">
        <v>2020</v>
      </c>
    </row>
    <row r="170" spans="1:28" s="6" customFormat="1" ht="35.25" customHeight="1">
      <c r="A170" s="6">
        <v>1</v>
      </c>
      <c r="B170" s="207">
        <f>SUBTOTAL(103,$A$8:A170)</f>
        <v>161</v>
      </c>
      <c r="C170" s="251" t="s">
        <v>1956</v>
      </c>
      <c r="D170" s="246">
        <f t="shared" si="6"/>
        <v>1004030</v>
      </c>
      <c r="E170" s="253">
        <v>0</v>
      </c>
      <c r="F170" s="253">
        <v>0</v>
      </c>
      <c r="G170" s="253">
        <v>0</v>
      </c>
      <c r="H170" s="253">
        <v>0</v>
      </c>
      <c r="I170" s="253">
        <v>0</v>
      </c>
      <c r="J170" s="253">
        <v>0</v>
      </c>
      <c r="K170" s="254">
        <v>0</v>
      </c>
      <c r="L170" s="253">
        <v>0</v>
      </c>
      <c r="M170" s="253">
        <v>1004030</v>
      </c>
      <c r="N170" s="253">
        <v>0</v>
      </c>
      <c r="O170" s="253">
        <v>0</v>
      </c>
      <c r="P170" s="253">
        <v>0</v>
      </c>
      <c r="Q170" s="253">
        <v>0</v>
      </c>
      <c r="R170" s="253">
        <v>0</v>
      </c>
      <c r="S170" s="253">
        <v>0</v>
      </c>
      <c r="T170" s="253">
        <v>0</v>
      </c>
      <c r="U170" s="253">
        <v>0</v>
      </c>
      <c r="V170" s="253">
        <v>0</v>
      </c>
      <c r="W170" s="253">
        <v>0</v>
      </c>
      <c r="X170" s="253">
        <v>0</v>
      </c>
      <c r="Y170" s="253">
        <v>0</v>
      </c>
      <c r="Z170" s="253">
        <v>0</v>
      </c>
      <c r="AA170" s="253">
        <v>0</v>
      </c>
      <c r="AB170" s="255">
        <v>2020</v>
      </c>
    </row>
    <row r="171" spans="1:28" s="6" customFormat="1" ht="35.25" customHeight="1">
      <c r="A171" s="6">
        <v>1</v>
      </c>
      <c r="B171" s="207">
        <f>SUBTOTAL(103,$A$8:A171)</f>
        <v>162</v>
      </c>
      <c r="C171" s="251" t="s">
        <v>1957</v>
      </c>
      <c r="D171" s="246">
        <f t="shared" si="6"/>
        <v>533500</v>
      </c>
      <c r="E171" s="253">
        <v>0</v>
      </c>
      <c r="F171" s="253">
        <v>0</v>
      </c>
      <c r="G171" s="253">
        <v>0</v>
      </c>
      <c r="H171" s="253">
        <v>0</v>
      </c>
      <c r="I171" s="253">
        <v>0</v>
      </c>
      <c r="J171" s="253">
        <v>0</v>
      </c>
      <c r="K171" s="254">
        <v>0</v>
      </c>
      <c r="L171" s="253">
        <v>0</v>
      </c>
      <c r="M171" s="253">
        <v>533500</v>
      </c>
      <c r="N171" s="253">
        <v>0</v>
      </c>
      <c r="O171" s="253">
        <v>0</v>
      </c>
      <c r="P171" s="253">
        <v>0</v>
      </c>
      <c r="Q171" s="253">
        <v>0</v>
      </c>
      <c r="R171" s="253">
        <v>0</v>
      </c>
      <c r="S171" s="253">
        <v>0</v>
      </c>
      <c r="T171" s="253">
        <v>0</v>
      </c>
      <c r="U171" s="253">
        <v>0</v>
      </c>
      <c r="V171" s="253">
        <v>0</v>
      </c>
      <c r="W171" s="253">
        <v>0</v>
      </c>
      <c r="X171" s="253">
        <v>0</v>
      </c>
      <c r="Y171" s="253">
        <v>0</v>
      </c>
      <c r="Z171" s="253">
        <v>0</v>
      </c>
      <c r="AA171" s="253">
        <v>0</v>
      </c>
      <c r="AB171" s="255">
        <v>2020</v>
      </c>
    </row>
    <row r="172" spans="1:28" s="6" customFormat="1" ht="35.25" customHeight="1">
      <c r="A172" s="6">
        <v>1</v>
      </c>
      <c r="B172" s="207">
        <f>SUBTOTAL(103,$A$8:A172)</f>
        <v>163</v>
      </c>
      <c r="C172" s="251" t="s">
        <v>1958</v>
      </c>
      <c r="D172" s="246">
        <f t="shared" si="6"/>
        <v>126461.17</v>
      </c>
      <c r="E172" s="253">
        <v>0</v>
      </c>
      <c r="F172" s="253">
        <v>0</v>
      </c>
      <c r="G172" s="253">
        <v>0</v>
      </c>
      <c r="H172" s="253">
        <v>0</v>
      </c>
      <c r="I172" s="253">
        <v>0</v>
      </c>
      <c r="J172" s="253">
        <v>0</v>
      </c>
      <c r="K172" s="254">
        <v>0</v>
      </c>
      <c r="L172" s="253">
        <v>0</v>
      </c>
      <c r="M172" s="253">
        <v>0</v>
      </c>
      <c r="N172" s="253">
        <v>0</v>
      </c>
      <c r="O172" s="253">
        <v>126461.17</v>
      </c>
      <c r="P172" s="253">
        <v>0</v>
      </c>
      <c r="Q172" s="253">
        <v>0</v>
      </c>
      <c r="R172" s="253">
        <v>0</v>
      </c>
      <c r="S172" s="253">
        <v>0</v>
      </c>
      <c r="T172" s="253">
        <v>0</v>
      </c>
      <c r="U172" s="253">
        <v>0</v>
      </c>
      <c r="V172" s="253">
        <v>0</v>
      </c>
      <c r="W172" s="253">
        <v>0</v>
      </c>
      <c r="X172" s="253">
        <v>0</v>
      </c>
      <c r="Y172" s="253">
        <v>0</v>
      </c>
      <c r="Z172" s="253">
        <v>0</v>
      </c>
      <c r="AA172" s="253">
        <v>0</v>
      </c>
      <c r="AB172" s="255">
        <v>2020</v>
      </c>
    </row>
    <row r="173" spans="1:28" s="6" customFormat="1" ht="35.25" customHeight="1">
      <c r="A173" s="6">
        <v>1</v>
      </c>
      <c r="B173" s="207">
        <f>SUBTOTAL(103,$A$8:A173)</f>
        <v>164</v>
      </c>
      <c r="C173" s="251" t="s">
        <v>1959</v>
      </c>
      <c r="D173" s="246">
        <f t="shared" si="6"/>
        <v>1886545</v>
      </c>
      <c r="E173" s="253">
        <v>0</v>
      </c>
      <c r="F173" s="253">
        <v>0</v>
      </c>
      <c r="G173" s="253">
        <v>0</v>
      </c>
      <c r="H173" s="253">
        <v>0</v>
      </c>
      <c r="I173" s="253">
        <v>0</v>
      </c>
      <c r="J173" s="253">
        <v>0</v>
      </c>
      <c r="K173" s="254">
        <v>0</v>
      </c>
      <c r="L173" s="253">
        <v>0</v>
      </c>
      <c r="M173" s="253">
        <v>794470</v>
      </c>
      <c r="N173" s="253">
        <v>0</v>
      </c>
      <c r="O173" s="253">
        <v>0</v>
      </c>
      <c r="P173" s="253">
        <v>1092075</v>
      </c>
      <c r="Q173" s="253">
        <v>0</v>
      </c>
      <c r="R173" s="253">
        <v>0</v>
      </c>
      <c r="S173" s="253">
        <v>0</v>
      </c>
      <c r="T173" s="253">
        <v>0</v>
      </c>
      <c r="U173" s="253">
        <v>0</v>
      </c>
      <c r="V173" s="253">
        <v>0</v>
      </c>
      <c r="W173" s="253">
        <v>0</v>
      </c>
      <c r="X173" s="253">
        <v>0</v>
      </c>
      <c r="Y173" s="253">
        <v>0</v>
      </c>
      <c r="Z173" s="253">
        <v>0</v>
      </c>
      <c r="AA173" s="253">
        <v>0</v>
      </c>
      <c r="AB173" s="255">
        <v>2020</v>
      </c>
    </row>
    <row r="174" spans="1:28" s="6" customFormat="1" ht="35.25" customHeight="1">
      <c r="A174" s="6">
        <v>1</v>
      </c>
      <c r="B174" s="207">
        <f>SUBTOTAL(103,$A$8:A174)</f>
        <v>165</v>
      </c>
      <c r="C174" s="251" t="s">
        <v>1696</v>
      </c>
      <c r="D174" s="246">
        <f t="shared" si="6"/>
        <v>1800000</v>
      </c>
      <c r="E174" s="253">
        <v>0</v>
      </c>
      <c r="F174" s="253">
        <v>0</v>
      </c>
      <c r="G174" s="253">
        <v>0</v>
      </c>
      <c r="H174" s="253">
        <v>0</v>
      </c>
      <c r="I174" s="253">
        <v>0</v>
      </c>
      <c r="J174" s="253">
        <v>0</v>
      </c>
      <c r="K174" s="254">
        <v>1</v>
      </c>
      <c r="L174" s="253">
        <v>1800000</v>
      </c>
      <c r="M174" s="253">
        <v>0</v>
      </c>
      <c r="N174" s="253">
        <v>0</v>
      </c>
      <c r="O174" s="253">
        <v>0</v>
      </c>
      <c r="P174" s="253">
        <v>0</v>
      </c>
      <c r="Q174" s="253">
        <v>0</v>
      </c>
      <c r="R174" s="253">
        <v>0</v>
      </c>
      <c r="S174" s="253">
        <v>0</v>
      </c>
      <c r="T174" s="253">
        <v>0</v>
      </c>
      <c r="U174" s="253">
        <v>0</v>
      </c>
      <c r="V174" s="253">
        <v>0</v>
      </c>
      <c r="W174" s="253">
        <v>0</v>
      </c>
      <c r="X174" s="253">
        <v>0</v>
      </c>
      <c r="Y174" s="253">
        <v>0</v>
      </c>
      <c r="Z174" s="253">
        <v>0</v>
      </c>
      <c r="AA174" s="253">
        <v>0</v>
      </c>
      <c r="AB174" s="255">
        <v>2020</v>
      </c>
    </row>
    <row r="175" spans="1:28" s="6" customFormat="1" ht="35.25" customHeight="1">
      <c r="A175" s="6">
        <v>1</v>
      </c>
      <c r="B175" s="207">
        <f>SUBTOTAL(103,$A$8:A175)</f>
        <v>166</v>
      </c>
      <c r="C175" s="251" t="s">
        <v>1960</v>
      </c>
      <c r="D175" s="246">
        <f t="shared" si="6"/>
        <v>1842506</v>
      </c>
      <c r="E175" s="253">
        <v>0</v>
      </c>
      <c r="F175" s="253">
        <v>0</v>
      </c>
      <c r="G175" s="253">
        <v>0</v>
      </c>
      <c r="H175" s="253">
        <v>0</v>
      </c>
      <c r="I175" s="253">
        <v>0</v>
      </c>
      <c r="J175" s="253">
        <v>0</v>
      </c>
      <c r="K175" s="254">
        <v>0</v>
      </c>
      <c r="L175" s="253">
        <v>0</v>
      </c>
      <c r="M175" s="253">
        <v>0</v>
      </c>
      <c r="N175" s="253">
        <v>0</v>
      </c>
      <c r="O175" s="253">
        <v>1842506</v>
      </c>
      <c r="P175" s="253">
        <v>0</v>
      </c>
      <c r="Q175" s="253">
        <v>0</v>
      </c>
      <c r="R175" s="253">
        <v>0</v>
      </c>
      <c r="S175" s="253">
        <v>0</v>
      </c>
      <c r="T175" s="253">
        <v>0</v>
      </c>
      <c r="U175" s="253">
        <v>0</v>
      </c>
      <c r="V175" s="253">
        <v>0</v>
      </c>
      <c r="W175" s="253">
        <v>0</v>
      </c>
      <c r="X175" s="253">
        <v>0</v>
      </c>
      <c r="Y175" s="253">
        <v>0</v>
      </c>
      <c r="Z175" s="253">
        <v>0</v>
      </c>
      <c r="AA175" s="253">
        <v>0</v>
      </c>
      <c r="AB175" s="255">
        <v>2020</v>
      </c>
    </row>
    <row r="176" spans="1:28" s="6" customFormat="1" ht="35.25" customHeight="1">
      <c r="A176" s="6">
        <v>1</v>
      </c>
      <c r="B176" s="207">
        <f>SUBTOTAL(103,$A$8:A176)</f>
        <v>167</v>
      </c>
      <c r="C176" s="251" t="s">
        <v>1961</v>
      </c>
      <c r="D176" s="246">
        <f t="shared" si="6"/>
        <v>357798</v>
      </c>
      <c r="E176" s="253">
        <v>0</v>
      </c>
      <c r="F176" s="253">
        <v>0</v>
      </c>
      <c r="G176" s="253">
        <v>0</v>
      </c>
      <c r="H176" s="253">
        <v>0</v>
      </c>
      <c r="I176" s="253">
        <v>0</v>
      </c>
      <c r="J176" s="253">
        <v>0</v>
      </c>
      <c r="K176" s="254">
        <v>0</v>
      </c>
      <c r="L176" s="253">
        <v>0</v>
      </c>
      <c r="M176" s="253">
        <v>357798</v>
      </c>
      <c r="N176" s="253">
        <v>0</v>
      </c>
      <c r="O176" s="253">
        <v>0</v>
      </c>
      <c r="P176" s="253">
        <v>0</v>
      </c>
      <c r="Q176" s="253">
        <v>0</v>
      </c>
      <c r="R176" s="253">
        <v>0</v>
      </c>
      <c r="S176" s="253">
        <v>0</v>
      </c>
      <c r="T176" s="253">
        <v>0</v>
      </c>
      <c r="U176" s="253">
        <v>0</v>
      </c>
      <c r="V176" s="253">
        <v>0</v>
      </c>
      <c r="W176" s="253">
        <v>0</v>
      </c>
      <c r="X176" s="253">
        <v>0</v>
      </c>
      <c r="Y176" s="253">
        <v>0</v>
      </c>
      <c r="Z176" s="253">
        <v>0</v>
      </c>
      <c r="AA176" s="253">
        <v>0</v>
      </c>
      <c r="AB176" s="255">
        <v>2020</v>
      </c>
    </row>
    <row r="177" spans="1:28" s="6" customFormat="1" ht="35.25" customHeight="1">
      <c r="A177" s="6">
        <v>1</v>
      </c>
      <c r="B177" s="207">
        <f>SUBTOTAL(103,$A$8:A177)</f>
        <v>168</v>
      </c>
      <c r="C177" s="251" t="s">
        <v>2410</v>
      </c>
      <c r="D177" s="246">
        <f t="shared" si="6"/>
        <v>152127</v>
      </c>
      <c r="E177" s="253">
        <v>0</v>
      </c>
      <c r="F177" s="253">
        <v>0</v>
      </c>
      <c r="G177" s="253">
        <v>152127</v>
      </c>
      <c r="H177" s="253">
        <v>0</v>
      </c>
      <c r="I177" s="253">
        <v>0</v>
      </c>
      <c r="J177" s="253">
        <v>0</v>
      </c>
      <c r="K177" s="254">
        <v>0</v>
      </c>
      <c r="L177" s="253">
        <v>0</v>
      </c>
      <c r="M177" s="253">
        <v>0</v>
      </c>
      <c r="N177" s="253">
        <v>0</v>
      </c>
      <c r="O177" s="253">
        <v>0</v>
      </c>
      <c r="P177" s="253">
        <v>0</v>
      </c>
      <c r="Q177" s="253">
        <v>0</v>
      </c>
      <c r="R177" s="253">
        <v>0</v>
      </c>
      <c r="S177" s="253">
        <v>0</v>
      </c>
      <c r="T177" s="253">
        <v>0</v>
      </c>
      <c r="U177" s="253">
        <v>0</v>
      </c>
      <c r="V177" s="253">
        <v>0</v>
      </c>
      <c r="W177" s="253">
        <v>0</v>
      </c>
      <c r="X177" s="253">
        <v>0</v>
      </c>
      <c r="Y177" s="253">
        <v>0</v>
      </c>
      <c r="Z177" s="253">
        <v>0</v>
      </c>
      <c r="AA177" s="253">
        <v>0</v>
      </c>
      <c r="AB177" s="255">
        <v>2020</v>
      </c>
    </row>
    <row r="178" spans="1:28" s="6" customFormat="1" ht="35.25" customHeight="1">
      <c r="A178" s="6">
        <v>1</v>
      </c>
      <c r="B178" s="207">
        <f>SUBTOTAL(103,$A$8:A178)</f>
        <v>169</v>
      </c>
      <c r="C178" s="251" t="s">
        <v>1962</v>
      </c>
      <c r="D178" s="246">
        <f t="shared" si="6"/>
        <v>949535</v>
      </c>
      <c r="E178" s="253">
        <v>139194</v>
      </c>
      <c r="F178" s="253">
        <v>0</v>
      </c>
      <c r="G178" s="253">
        <v>0</v>
      </c>
      <c r="H178" s="253">
        <v>0</v>
      </c>
      <c r="I178" s="253">
        <v>0</v>
      </c>
      <c r="J178" s="253">
        <v>0</v>
      </c>
      <c r="K178" s="254">
        <v>0</v>
      </c>
      <c r="L178" s="253">
        <v>0</v>
      </c>
      <c r="M178" s="253">
        <v>0</v>
      </c>
      <c r="N178" s="253">
        <v>0</v>
      </c>
      <c r="O178" s="253">
        <v>810341</v>
      </c>
      <c r="P178" s="253">
        <v>0</v>
      </c>
      <c r="Q178" s="253">
        <v>0</v>
      </c>
      <c r="R178" s="253">
        <v>0</v>
      </c>
      <c r="S178" s="253">
        <v>0</v>
      </c>
      <c r="T178" s="253">
        <v>0</v>
      </c>
      <c r="U178" s="253">
        <v>0</v>
      </c>
      <c r="V178" s="253">
        <v>0</v>
      </c>
      <c r="W178" s="253">
        <v>0</v>
      </c>
      <c r="X178" s="253">
        <v>0</v>
      </c>
      <c r="Y178" s="253">
        <v>0</v>
      </c>
      <c r="Z178" s="253">
        <v>0</v>
      </c>
      <c r="AA178" s="253">
        <v>0</v>
      </c>
      <c r="AB178" s="255">
        <v>2020</v>
      </c>
    </row>
    <row r="179" spans="1:28" s="6" customFormat="1" ht="35.25" customHeight="1">
      <c r="A179" s="6">
        <v>1</v>
      </c>
      <c r="B179" s="207">
        <f>SUBTOTAL(103,$A$8:A179)</f>
        <v>170</v>
      </c>
      <c r="C179" s="251" t="s">
        <v>1963</v>
      </c>
      <c r="D179" s="246">
        <f t="shared" si="6"/>
        <v>562718</v>
      </c>
      <c r="E179" s="253">
        <v>0</v>
      </c>
      <c r="F179" s="253">
        <v>0</v>
      </c>
      <c r="G179" s="253">
        <v>0</v>
      </c>
      <c r="H179" s="253">
        <v>0</v>
      </c>
      <c r="I179" s="253">
        <v>0</v>
      </c>
      <c r="J179" s="253">
        <v>0</v>
      </c>
      <c r="K179" s="254">
        <v>0</v>
      </c>
      <c r="L179" s="253">
        <v>0</v>
      </c>
      <c r="M179" s="253">
        <v>0</v>
      </c>
      <c r="N179" s="253">
        <v>562718</v>
      </c>
      <c r="O179" s="253">
        <v>0</v>
      </c>
      <c r="P179" s="253">
        <v>0</v>
      </c>
      <c r="Q179" s="253">
        <v>0</v>
      </c>
      <c r="R179" s="253">
        <v>0</v>
      </c>
      <c r="S179" s="253">
        <v>0</v>
      </c>
      <c r="T179" s="253">
        <v>0</v>
      </c>
      <c r="U179" s="253">
        <v>0</v>
      </c>
      <c r="V179" s="253">
        <v>0</v>
      </c>
      <c r="W179" s="253">
        <v>0</v>
      </c>
      <c r="X179" s="253">
        <v>0</v>
      </c>
      <c r="Y179" s="253">
        <v>0</v>
      </c>
      <c r="Z179" s="253">
        <v>0</v>
      </c>
      <c r="AA179" s="253">
        <v>0</v>
      </c>
      <c r="AB179" s="255">
        <v>2020</v>
      </c>
    </row>
    <row r="180" spans="1:28" s="6" customFormat="1" ht="35.25" customHeight="1">
      <c r="A180" s="6">
        <v>1</v>
      </c>
      <c r="B180" s="207">
        <f>SUBTOTAL(103,$A$8:A180)</f>
        <v>171</v>
      </c>
      <c r="C180" s="251" t="s">
        <v>1964</v>
      </c>
      <c r="D180" s="246">
        <f t="shared" si="6"/>
        <v>523273.69</v>
      </c>
      <c r="E180" s="253">
        <v>0</v>
      </c>
      <c r="F180" s="253">
        <v>0</v>
      </c>
      <c r="G180" s="253">
        <v>0</v>
      </c>
      <c r="H180" s="253">
        <v>0</v>
      </c>
      <c r="I180" s="253">
        <v>0</v>
      </c>
      <c r="J180" s="253">
        <v>0</v>
      </c>
      <c r="K180" s="254">
        <v>0</v>
      </c>
      <c r="L180" s="253">
        <v>0</v>
      </c>
      <c r="M180" s="253">
        <v>523273.69</v>
      </c>
      <c r="N180" s="253">
        <v>0</v>
      </c>
      <c r="O180" s="253">
        <v>0</v>
      </c>
      <c r="P180" s="253">
        <v>0</v>
      </c>
      <c r="Q180" s="253">
        <v>0</v>
      </c>
      <c r="R180" s="253">
        <v>0</v>
      </c>
      <c r="S180" s="253">
        <v>0</v>
      </c>
      <c r="T180" s="253">
        <v>0</v>
      </c>
      <c r="U180" s="253">
        <v>0</v>
      </c>
      <c r="V180" s="253">
        <v>0</v>
      </c>
      <c r="W180" s="253">
        <v>0</v>
      </c>
      <c r="X180" s="253">
        <v>0</v>
      </c>
      <c r="Y180" s="253">
        <v>0</v>
      </c>
      <c r="Z180" s="253">
        <v>0</v>
      </c>
      <c r="AA180" s="253">
        <v>0</v>
      </c>
      <c r="AB180" s="255">
        <v>2020</v>
      </c>
    </row>
    <row r="181" spans="1:28" s="6" customFormat="1" ht="35.25" customHeight="1">
      <c r="A181" s="6">
        <v>1</v>
      </c>
      <c r="B181" s="207">
        <f>SUBTOTAL(103,$A$8:A181)</f>
        <v>172</v>
      </c>
      <c r="C181" s="251" t="s">
        <v>1965</v>
      </c>
      <c r="D181" s="246">
        <f t="shared" si="6"/>
        <v>405244</v>
      </c>
      <c r="E181" s="253">
        <v>0</v>
      </c>
      <c r="F181" s="253">
        <v>405244</v>
      </c>
      <c r="G181" s="253">
        <v>0</v>
      </c>
      <c r="H181" s="253">
        <v>0</v>
      </c>
      <c r="I181" s="253">
        <v>0</v>
      </c>
      <c r="J181" s="253">
        <v>0</v>
      </c>
      <c r="K181" s="254">
        <v>0</v>
      </c>
      <c r="L181" s="253">
        <v>0</v>
      </c>
      <c r="M181" s="253">
        <v>0</v>
      </c>
      <c r="N181" s="253">
        <v>0</v>
      </c>
      <c r="O181" s="253">
        <v>0</v>
      </c>
      <c r="P181" s="253">
        <v>0</v>
      </c>
      <c r="Q181" s="253">
        <v>0</v>
      </c>
      <c r="R181" s="253">
        <v>0</v>
      </c>
      <c r="S181" s="253">
        <v>0</v>
      </c>
      <c r="T181" s="253">
        <v>0</v>
      </c>
      <c r="U181" s="253">
        <v>0</v>
      </c>
      <c r="V181" s="253">
        <v>0</v>
      </c>
      <c r="W181" s="253">
        <v>0</v>
      </c>
      <c r="X181" s="253">
        <v>0</v>
      </c>
      <c r="Y181" s="253">
        <v>0</v>
      </c>
      <c r="Z181" s="253">
        <v>0</v>
      </c>
      <c r="AA181" s="253">
        <v>0</v>
      </c>
      <c r="AB181" s="255">
        <v>2020</v>
      </c>
    </row>
    <row r="182" spans="1:28" s="6" customFormat="1" ht="35.25" customHeight="1">
      <c r="A182" s="6">
        <v>1</v>
      </c>
      <c r="B182" s="207">
        <f>SUBTOTAL(103,$A$8:A182)</f>
        <v>173</v>
      </c>
      <c r="C182" s="251" t="s">
        <v>1966</v>
      </c>
      <c r="D182" s="246">
        <f t="shared" si="6"/>
        <v>31500</v>
      </c>
      <c r="E182" s="253">
        <v>0</v>
      </c>
      <c r="F182" s="253">
        <v>0</v>
      </c>
      <c r="G182" s="253">
        <v>0</v>
      </c>
      <c r="H182" s="253">
        <v>0</v>
      </c>
      <c r="I182" s="253">
        <v>0</v>
      </c>
      <c r="J182" s="253">
        <v>0</v>
      </c>
      <c r="K182" s="254">
        <v>0</v>
      </c>
      <c r="L182" s="253">
        <v>0</v>
      </c>
      <c r="M182" s="253">
        <v>31500</v>
      </c>
      <c r="N182" s="253">
        <v>0</v>
      </c>
      <c r="O182" s="253">
        <v>0</v>
      </c>
      <c r="P182" s="253">
        <v>0</v>
      </c>
      <c r="Q182" s="253">
        <v>0</v>
      </c>
      <c r="R182" s="253">
        <v>0</v>
      </c>
      <c r="S182" s="253">
        <v>0</v>
      </c>
      <c r="T182" s="253">
        <v>0</v>
      </c>
      <c r="U182" s="253">
        <v>0</v>
      </c>
      <c r="V182" s="253">
        <v>0</v>
      </c>
      <c r="W182" s="253">
        <v>0</v>
      </c>
      <c r="X182" s="253">
        <v>0</v>
      </c>
      <c r="Y182" s="253">
        <v>0</v>
      </c>
      <c r="Z182" s="253">
        <v>0</v>
      </c>
      <c r="AA182" s="253">
        <v>0</v>
      </c>
      <c r="AB182" s="255">
        <v>2020</v>
      </c>
    </row>
    <row r="183" spans="1:28" s="6" customFormat="1" ht="35.25" customHeight="1">
      <c r="A183" s="6">
        <v>1</v>
      </c>
      <c r="B183" s="207">
        <f>SUBTOTAL(103,$A$8:A183)</f>
        <v>174</v>
      </c>
      <c r="C183" s="251" t="s">
        <v>1701</v>
      </c>
      <c r="D183" s="246">
        <f t="shared" si="6"/>
        <v>739065.53</v>
      </c>
      <c r="E183" s="253">
        <v>0</v>
      </c>
      <c r="F183" s="253">
        <v>0</v>
      </c>
      <c r="G183" s="253">
        <v>0</v>
      </c>
      <c r="H183" s="253">
        <v>0</v>
      </c>
      <c r="I183" s="253">
        <v>0</v>
      </c>
      <c r="J183" s="253">
        <v>0</v>
      </c>
      <c r="K183" s="254">
        <v>1</v>
      </c>
      <c r="L183" s="253">
        <v>226848.8</v>
      </c>
      <c r="M183" s="253">
        <v>247409</v>
      </c>
      <c r="N183" s="253">
        <v>0</v>
      </c>
      <c r="O183" s="253">
        <v>264807.73</v>
      </c>
      <c r="P183" s="253">
        <v>0</v>
      </c>
      <c r="Q183" s="253">
        <v>0</v>
      </c>
      <c r="R183" s="253">
        <v>0</v>
      </c>
      <c r="S183" s="253">
        <v>0</v>
      </c>
      <c r="T183" s="253">
        <v>0</v>
      </c>
      <c r="U183" s="253">
        <v>0</v>
      </c>
      <c r="V183" s="253">
        <v>0</v>
      </c>
      <c r="W183" s="253">
        <v>0</v>
      </c>
      <c r="X183" s="253">
        <v>0</v>
      </c>
      <c r="Y183" s="253">
        <v>0</v>
      </c>
      <c r="Z183" s="253">
        <v>0</v>
      </c>
      <c r="AA183" s="253">
        <v>0</v>
      </c>
      <c r="AB183" s="255">
        <v>2020</v>
      </c>
    </row>
    <row r="184" spans="1:28" s="6" customFormat="1" ht="35.25" customHeight="1">
      <c r="A184" s="6">
        <v>1</v>
      </c>
      <c r="B184" s="207">
        <f>SUBTOTAL(103,$A$8:A184)</f>
        <v>175</v>
      </c>
      <c r="C184" s="251" t="s">
        <v>1967</v>
      </c>
      <c r="D184" s="246">
        <f t="shared" si="6"/>
        <v>389342</v>
      </c>
      <c r="E184" s="253">
        <v>0</v>
      </c>
      <c r="F184" s="253">
        <v>0</v>
      </c>
      <c r="G184" s="253">
        <v>0</v>
      </c>
      <c r="H184" s="253">
        <v>0</v>
      </c>
      <c r="I184" s="253">
        <v>0</v>
      </c>
      <c r="J184" s="253">
        <v>0</v>
      </c>
      <c r="K184" s="254">
        <v>0</v>
      </c>
      <c r="L184" s="253">
        <v>0</v>
      </c>
      <c r="M184" s="253">
        <v>0</v>
      </c>
      <c r="N184" s="253">
        <v>0</v>
      </c>
      <c r="O184" s="253">
        <v>389342</v>
      </c>
      <c r="P184" s="253">
        <v>0</v>
      </c>
      <c r="Q184" s="253">
        <v>0</v>
      </c>
      <c r="R184" s="253">
        <v>0</v>
      </c>
      <c r="S184" s="253">
        <v>0</v>
      </c>
      <c r="T184" s="253">
        <v>0</v>
      </c>
      <c r="U184" s="253">
        <v>0</v>
      </c>
      <c r="V184" s="253">
        <v>0</v>
      </c>
      <c r="W184" s="253">
        <v>0</v>
      </c>
      <c r="X184" s="253">
        <v>0</v>
      </c>
      <c r="Y184" s="253">
        <v>0</v>
      </c>
      <c r="Z184" s="253">
        <v>0</v>
      </c>
      <c r="AA184" s="253">
        <v>0</v>
      </c>
      <c r="AB184" s="255">
        <v>2020</v>
      </c>
    </row>
    <row r="185" spans="1:28" s="6" customFormat="1" ht="35.25" customHeight="1">
      <c r="A185" s="6">
        <v>1</v>
      </c>
      <c r="B185" s="207">
        <f>SUBTOTAL(103,$A$8:A185)</f>
        <v>176</v>
      </c>
      <c r="C185" s="251" t="s">
        <v>1968</v>
      </c>
      <c r="D185" s="246">
        <f t="shared" si="6"/>
        <v>909165.72</v>
      </c>
      <c r="E185" s="253">
        <v>0</v>
      </c>
      <c r="F185" s="253">
        <v>0</v>
      </c>
      <c r="G185" s="253">
        <v>192500</v>
      </c>
      <c r="H185" s="253">
        <v>0</v>
      </c>
      <c r="I185" s="253">
        <v>0</v>
      </c>
      <c r="J185" s="253">
        <v>0</v>
      </c>
      <c r="K185" s="254">
        <v>0</v>
      </c>
      <c r="L185" s="253">
        <v>0</v>
      </c>
      <c r="M185" s="253">
        <v>0</v>
      </c>
      <c r="N185" s="253">
        <v>0</v>
      </c>
      <c r="O185" s="253">
        <v>716665.72</v>
      </c>
      <c r="P185" s="253">
        <v>0</v>
      </c>
      <c r="Q185" s="253">
        <v>0</v>
      </c>
      <c r="R185" s="253">
        <v>0</v>
      </c>
      <c r="S185" s="253">
        <v>0</v>
      </c>
      <c r="T185" s="253">
        <v>0</v>
      </c>
      <c r="U185" s="253">
        <v>0</v>
      </c>
      <c r="V185" s="253">
        <v>0</v>
      </c>
      <c r="W185" s="253">
        <v>0</v>
      </c>
      <c r="X185" s="253">
        <v>0</v>
      </c>
      <c r="Y185" s="253">
        <v>0</v>
      </c>
      <c r="Z185" s="253">
        <v>0</v>
      </c>
      <c r="AA185" s="253">
        <v>0</v>
      </c>
      <c r="AB185" s="255">
        <v>2020</v>
      </c>
    </row>
    <row r="186" spans="1:28" s="6" customFormat="1" ht="35.25" customHeight="1">
      <c r="A186" s="6">
        <v>1</v>
      </c>
      <c r="B186" s="207">
        <f>SUBTOTAL(103,$A$8:A186)</f>
        <v>177</v>
      </c>
      <c r="C186" s="251" t="s">
        <v>1969</v>
      </c>
      <c r="D186" s="246">
        <f t="shared" si="6"/>
        <v>2060881.02</v>
      </c>
      <c r="E186" s="253">
        <v>0</v>
      </c>
      <c r="F186" s="253">
        <v>0</v>
      </c>
      <c r="G186" s="253">
        <v>0</v>
      </c>
      <c r="H186" s="253">
        <v>0</v>
      </c>
      <c r="I186" s="253">
        <v>0</v>
      </c>
      <c r="J186" s="253">
        <v>0</v>
      </c>
      <c r="K186" s="254">
        <v>0</v>
      </c>
      <c r="L186" s="253">
        <v>0</v>
      </c>
      <c r="M186" s="253">
        <v>1768030</v>
      </c>
      <c r="N186" s="253">
        <v>0</v>
      </c>
      <c r="O186" s="253">
        <v>292851.02</v>
      </c>
      <c r="P186" s="253">
        <v>0</v>
      </c>
      <c r="Q186" s="253">
        <v>0</v>
      </c>
      <c r="R186" s="253">
        <v>0</v>
      </c>
      <c r="S186" s="253">
        <v>0</v>
      </c>
      <c r="T186" s="253">
        <v>0</v>
      </c>
      <c r="U186" s="253">
        <v>0</v>
      </c>
      <c r="V186" s="253">
        <v>0</v>
      </c>
      <c r="W186" s="253">
        <v>0</v>
      </c>
      <c r="X186" s="253">
        <v>0</v>
      </c>
      <c r="Y186" s="253">
        <v>0</v>
      </c>
      <c r="Z186" s="253">
        <v>0</v>
      </c>
      <c r="AA186" s="253">
        <v>0</v>
      </c>
      <c r="AB186" s="255">
        <v>2020</v>
      </c>
    </row>
    <row r="187" spans="1:28" s="6" customFormat="1" ht="35.25" customHeight="1">
      <c r="A187" s="6">
        <v>1</v>
      </c>
      <c r="B187" s="207">
        <f>SUBTOTAL(103,$A$8:A187)</f>
        <v>178</v>
      </c>
      <c r="C187" s="251" t="s">
        <v>1970</v>
      </c>
      <c r="D187" s="246">
        <f t="shared" si="6"/>
        <v>498750</v>
      </c>
      <c r="E187" s="253">
        <v>0</v>
      </c>
      <c r="F187" s="253">
        <v>0</v>
      </c>
      <c r="G187" s="253">
        <v>0</v>
      </c>
      <c r="H187" s="253">
        <v>0</v>
      </c>
      <c r="I187" s="253">
        <v>0</v>
      </c>
      <c r="J187" s="253">
        <v>0</v>
      </c>
      <c r="K187" s="254">
        <v>0</v>
      </c>
      <c r="L187" s="253">
        <v>0</v>
      </c>
      <c r="M187" s="253">
        <v>0</v>
      </c>
      <c r="N187" s="253">
        <v>0</v>
      </c>
      <c r="O187" s="253">
        <v>498750</v>
      </c>
      <c r="P187" s="253">
        <v>0</v>
      </c>
      <c r="Q187" s="253">
        <v>0</v>
      </c>
      <c r="R187" s="253">
        <v>0</v>
      </c>
      <c r="S187" s="253">
        <v>0</v>
      </c>
      <c r="T187" s="253">
        <v>0</v>
      </c>
      <c r="U187" s="253">
        <v>0</v>
      </c>
      <c r="V187" s="253">
        <v>0</v>
      </c>
      <c r="W187" s="253">
        <v>0</v>
      </c>
      <c r="X187" s="253">
        <v>0</v>
      </c>
      <c r="Y187" s="253">
        <v>0</v>
      </c>
      <c r="Z187" s="253">
        <v>0</v>
      </c>
      <c r="AA187" s="253">
        <v>0</v>
      </c>
      <c r="AB187" s="255">
        <v>2020</v>
      </c>
    </row>
    <row r="188" spans="1:28" s="6" customFormat="1" ht="35.25" customHeight="1">
      <c r="A188" s="6">
        <v>1</v>
      </c>
      <c r="B188" s="207">
        <f>SUBTOTAL(103,$A$8:A188)</f>
        <v>179</v>
      </c>
      <c r="C188" s="251" t="s">
        <v>1971</v>
      </c>
      <c r="D188" s="246">
        <f t="shared" si="6"/>
        <v>781837.52</v>
      </c>
      <c r="E188" s="253">
        <v>0</v>
      </c>
      <c r="F188" s="253">
        <v>0</v>
      </c>
      <c r="G188" s="253">
        <v>0</v>
      </c>
      <c r="H188" s="253">
        <v>0</v>
      </c>
      <c r="I188" s="253">
        <v>0</v>
      </c>
      <c r="J188" s="253">
        <v>0</v>
      </c>
      <c r="K188" s="254">
        <v>0</v>
      </c>
      <c r="L188" s="253">
        <v>0</v>
      </c>
      <c r="M188" s="253">
        <v>72227.39</v>
      </c>
      <c r="N188" s="253">
        <v>380731.18</v>
      </c>
      <c r="O188" s="253">
        <v>328878.95</v>
      </c>
      <c r="P188" s="253">
        <v>0</v>
      </c>
      <c r="Q188" s="253">
        <v>0</v>
      </c>
      <c r="R188" s="253">
        <v>0</v>
      </c>
      <c r="S188" s="253">
        <v>0</v>
      </c>
      <c r="T188" s="253">
        <v>0</v>
      </c>
      <c r="U188" s="253">
        <v>0</v>
      </c>
      <c r="V188" s="253">
        <v>0</v>
      </c>
      <c r="W188" s="253">
        <v>0</v>
      </c>
      <c r="X188" s="253">
        <v>0</v>
      </c>
      <c r="Y188" s="253">
        <v>0</v>
      </c>
      <c r="Z188" s="253">
        <v>0</v>
      </c>
      <c r="AA188" s="253">
        <v>0</v>
      </c>
      <c r="AB188" s="255">
        <v>2020</v>
      </c>
    </row>
    <row r="189" spans="1:28" s="6" customFormat="1" ht="35.25" customHeight="1">
      <c r="A189" s="6">
        <v>1</v>
      </c>
      <c r="B189" s="207">
        <f>SUBTOTAL(103,$A$8:A189)</f>
        <v>180</v>
      </c>
      <c r="C189" s="251" t="s">
        <v>1972</v>
      </c>
      <c r="D189" s="246">
        <f t="shared" si="6"/>
        <v>105000</v>
      </c>
      <c r="E189" s="253">
        <v>105000</v>
      </c>
      <c r="F189" s="253">
        <v>0</v>
      </c>
      <c r="G189" s="253">
        <v>0</v>
      </c>
      <c r="H189" s="253">
        <v>0</v>
      </c>
      <c r="I189" s="253">
        <v>0</v>
      </c>
      <c r="J189" s="253">
        <v>0</v>
      </c>
      <c r="K189" s="254">
        <v>0</v>
      </c>
      <c r="L189" s="253">
        <v>0</v>
      </c>
      <c r="M189" s="253">
        <v>0</v>
      </c>
      <c r="N189" s="253">
        <v>0</v>
      </c>
      <c r="O189" s="253">
        <v>0</v>
      </c>
      <c r="P189" s="253">
        <v>0</v>
      </c>
      <c r="Q189" s="253">
        <v>0</v>
      </c>
      <c r="R189" s="253">
        <v>0</v>
      </c>
      <c r="S189" s="253">
        <v>0</v>
      </c>
      <c r="T189" s="253">
        <v>0</v>
      </c>
      <c r="U189" s="253">
        <v>0</v>
      </c>
      <c r="V189" s="253">
        <v>0</v>
      </c>
      <c r="W189" s="253">
        <v>0</v>
      </c>
      <c r="X189" s="253">
        <v>0</v>
      </c>
      <c r="Y189" s="253">
        <v>0</v>
      </c>
      <c r="Z189" s="253">
        <v>0</v>
      </c>
      <c r="AA189" s="253">
        <v>0</v>
      </c>
      <c r="AB189" s="255">
        <v>2020</v>
      </c>
    </row>
    <row r="190" spans="1:28" s="6" customFormat="1" ht="35.25" customHeight="1">
      <c r="A190" s="6">
        <v>1</v>
      </c>
      <c r="B190" s="207">
        <f>SUBTOTAL(103,$A$8:A190)</f>
        <v>181</v>
      </c>
      <c r="C190" s="251" t="s">
        <v>1973</v>
      </c>
      <c r="D190" s="246">
        <f t="shared" si="6"/>
        <v>525162</v>
      </c>
      <c r="E190" s="253">
        <v>0</v>
      </c>
      <c r="F190" s="253">
        <v>0</v>
      </c>
      <c r="G190" s="253">
        <v>0</v>
      </c>
      <c r="H190" s="253">
        <v>0</v>
      </c>
      <c r="I190" s="253">
        <v>0</v>
      </c>
      <c r="J190" s="253">
        <v>0</v>
      </c>
      <c r="K190" s="254">
        <v>0</v>
      </c>
      <c r="L190" s="253">
        <v>0</v>
      </c>
      <c r="M190" s="253">
        <v>525162</v>
      </c>
      <c r="N190" s="253">
        <v>0</v>
      </c>
      <c r="O190" s="253">
        <v>0</v>
      </c>
      <c r="P190" s="253">
        <v>0</v>
      </c>
      <c r="Q190" s="253">
        <v>0</v>
      </c>
      <c r="R190" s="253">
        <v>0</v>
      </c>
      <c r="S190" s="253">
        <v>0</v>
      </c>
      <c r="T190" s="253">
        <v>0</v>
      </c>
      <c r="U190" s="253">
        <v>0</v>
      </c>
      <c r="V190" s="253">
        <v>0</v>
      </c>
      <c r="W190" s="253">
        <v>0</v>
      </c>
      <c r="X190" s="253">
        <v>0</v>
      </c>
      <c r="Y190" s="253">
        <v>0</v>
      </c>
      <c r="Z190" s="253">
        <v>0</v>
      </c>
      <c r="AA190" s="253">
        <v>0</v>
      </c>
      <c r="AB190" s="255">
        <v>2020</v>
      </c>
    </row>
    <row r="191" spans="1:28" s="6" customFormat="1" ht="35.25" customHeight="1">
      <c r="A191" s="6">
        <v>1</v>
      </c>
      <c r="B191" s="207">
        <f>SUBTOTAL(103,$A$8:A191)</f>
        <v>182</v>
      </c>
      <c r="C191" s="251" t="s">
        <v>1705</v>
      </c>
      <c r="D191" s="246">
        <f t="shared" si="6"/>
        <v>1389500</v>
      </c>
      <c r="E191" s="253">
        <v>0</v>
      </c>
      <c r="F191" s="253">
        <v>0</v>
      </c>
      <c r="G191" s="253">
        <v>0</v>
      </c>
      <c r="H191" s="253">
        <v>0</v>
      </c>
      <c r="I191" s="253">
        <v>0</v>
      </c>
      <c r="J191" s="253">
        <v>0</v>
      </c>
      <c r="K191" s="254">
        <v>0</v>
      </c>
      <c r="L191" s="253">
        <v>0</v>
      </c>
      <c r="M191" s="253">
        <v>1389500</v>
      </c>
      <c r="N191" s="253">
        <v>0</v>
      </c>
      <c r="O191" s="253">
        <v>0</v>
      </c>
      <c r="P191" s="253">
        <v>0</v>
      </c>
      <c r="Q191" s="253">
        <v>0</v>
      </c>
      <c r="R191" s="253">
        <v>0</v>
      </c>
      <c r="S191" s="253">
        <v>0</v>
      </c>
      <c r="T191" s="253">
        <v>0</v>
      </c>
      <c r="U191" s="253">
        <v>0</v>
      </c>
      <c r="V191" s="253">
        <v>0</v>
      </c>
      <c r="W191" s="253">
        <v>0</v>
      </c>
      <c r="X191" s="253">
        <v>0</v>
      </c>
      <c r="Y191" s="253">
        <v>0</v>
      </c>
      <c r="Z191" s="253">
        <v>0</v>
      </c>
      <c r="AA191" s="253">
        <v>0</v>
      </c>
      <c r="AB191" s="255">
        <v>2020</v>
      </c>
    </row>
    <row r="192" spans="1:28" s="6" customFormat="1" ht="35.25" customHeight="1">
      <c r="A192" s="6">
        <v>1</v>
      </c>
      <c r="B192" s="207">
        <f>SUBTOTAL(103,$A$8:A192)</f>
        <v>183</v>
      </c>
      <c r="C192" s="251" t="s">
        <v>1706</v>
      </c>
      <c r="D192" s="246">
        <f t="shared" si="6"/>
        <v>1178009</v>
      </c>
      <c r="E192" s="253">
        <v>215265</v>
      </c>
      <c r="F192" s="253">
        <v>85000</v>
      </c>
      <c r="G192" s="253">
        <v>0</v>
      </c>
      <c r="H192" s="253">
        <v>0</v>
      </c>
      <c r="I192" s="253">
        <v>184629</v>
      </c>
      <c r="J192" s="253">
        <v>0</v>
      </c>
      <c r="K192" s="254">
        <v>0</v>
      </c>
      <c r="L192" s="253">
        <v>0</v>
      </c>
      <c r="M192" s="253">
        <v>486000</v>
      </c>
      <c r="N192" s="253">
        <v>174615</v>
      </c>
      <c r="O192" s="253">
        <v>32500</v>
      </c>
      <c r="P192" s="253">
        <v>0</v>
      </c>
      <c r="Q192" s="253">
        <v>0</v>
      </c>
      <c r="R192" s="253">
        <v>0</v>
      </c>
      <c r="S192" s="253">
        <v>0</v>
      </c>
      <c r="T192" s="253">
        <v>0</v>
      </c>
      <c r="U192" s="253">
        <v>0</v>
      </c>
      <c r="V192" s="253">
        <v>0</v>
      </c>
      <c r="W192" s="253">
        <v>0</v>
      </c>
      <c r="X192" s="253">
        <v>0</v>
      </c>
      <c r="Y192" s="253">
        <v>0</v>
      </c>
      <c r="Z192" s="253">
        <v>0</v>
      </c>
      <c r="AA192" s="253">
        <v>0</v>
      </c>
      <c r="AB192" s="255">
        <v>2020</v>
      </c>
    </row>
    <row r="193" spans="1:28" s="6" customFormat="1" ht="35.25" customHeight="1">
      <c r="A193" s="6">
        <v>1</v>
      </c>
      <c r="B193" s="207">
        <f>SUBTOTAL(103,$A$8:A193)</f>
        <v>184</v>
      </c>
      <c r="C193" s="251" t="s">
        <v>1974</v>
      </c>
      <c r="D193" s="246">
        <f t="shared" si="6"/>
        <v>403507.08</v>
      </c>
      <c r="E193" s="253">
        <v>201753.54</v>
      </c>
      <c r="F193" s="253">
        <v>201753.54</v>
      </c>
      <c r="G193" s="253">
        <v>0</v>
      </c>
      <c r="H193" s="253">
        <v>0</v>
      </c>
      <c r="I193" s="253">
        <v>0</v>
      </c>
      <c r="J193" s="253">
        <v>0</v>
      </c>
      <c r="K193" s="254">
        <v>0</v>
      </c>
      <c r="L193" s="253">
        <v>0</v>
      </c>
      <c r="M193" s="253">
        <v>0</v>
      </c>
      <c r="N193" s="253">
        <v>0</v>
      </c>
      <c r="O193" s="253">
        <v>0</v>
      </c>
      <c r="P193" s="253">
        <v>0</v>
      </c>
      <c r="Q193" s="253">
        <v>0</v>
      </c>
      <c r="R193" s="253">
        <v>0</v>
      </c>
      <c r="S193" s="253">
        <v>0</v>
      </c>
      <c r="T193" s="253">
        <v>0</v>
      </c>
      <c r="U193" s="253">
        <v>0</v>
      </c>
      <c r="V193" s="253">
        <v>0</v>
      </c>
      <c r="W193" s="253">
        <v>0</v>
      </c>
      <c r="X193" s="253">
        <v>0</v>
      </c>
      <c r="Y193" s="253">
        <v>0</v>
      </c>
      <c r="Z193" s="253">
        <v>0</v>
      </c>
      <c r="AA193" s="253">
        <v>0</v>
      </c>
      <c r="AB193" s="255">
        <v>2020</v>
      </c>
    </row>
    <row r="194" spans="1:28" s="6" customFormat="1" ht="35.25" customHeight="1">
      <c r="A194" s="6">
        <v>1</v>
      </c>
      <c r="B194" s="207">
        <f>SUBTOTAL(103,$A$8:A194)</f>
        <v>185</v>
      </c>
      <c r="C194" s="251" t="s">
        <v>1975</v>
      </c>
      <c r="D194" s="246">
        <f t="shared" si="6"/>
        <v>515016</v>
      </c>
      <c r="E194" s="253">
        <v>0</v>
      </c>
      <c r="F194" s="253">
        <v>0</v>
      </c>
      <c r="G194" s="253">
        <v>0</v>
      </c>
      <c r="H194" s="253">
        <v>0</v>
      </c>
      <c r="I194" s="253">
        <v>0</v>
      </c>
      <c r="J194" s="253">
        <v>0</v>
      </c>
      <c r="K194" s="254">
        <v>0</v>
      </c>
      <c r="L194" s="253">
        <v>0</v>
      </c>
      <c r="M194" s="253">
        <v>515016</v>
      </c>
      <c r="N194" s="253">
        <v>0</v>
      </c>
      <c r="O194" s="253">
        <v>0</v>
      </c>
      <c r="P194" s="253">
        <v>0</v>
      </c>
      <c r="Q194" s="253">
        <v>0</v>
      </c>
      <c r="R194" s="253">
        <v>0</v>
      </c>
      <c r="S194" s="253">
        <v>0</v>
      </c>
      <c r="T194" s="253">
        <v>0</v>
      </c>
      <c r="U194" s="253">
        <v>0</v>
      </c>
      <c r="V194" s="253">
        <v>0</v>
      </c>
      <c r="W194" s="253">
        <v>0</v>
      </c>
      <c r="X194" s="253">
        <v>0</v>
      </c>
      <c r="Y194" s="253">
        <v>0</v>
      </c>
      <c r="Z194" s="253">
        <v>0</v>
      </c>
      <c r="AA194" s="253">
        <v>0</v>
      </c>
      <c r="AB194" s="255">
        <v>2020</v>
      </c>
    </row>
    <row r="195" spans="1:28" s="6" customFormat="1" ht="35.25" customHeight="1">
      <c r="A195" s="6">
        <v>1</v>
      </c>
      <c r="B195" s="207">
        <f>SUBTOTAL(103,$A$8:A195)</f>
        <v>186</v>
      </c>
      <c r="C195" s="251" t="s">
        <v>1976</v>
      </c>
      <c r="D195" s="246">
        <f t="shared" si="6"/>
        <v>145556.29999999999</v>
      </c>
      <c r="E195" s="253">
        <v>0</v>
      </c>
      <c r="F195" s="253">
        <v>0</v>
      </c>
      <c r="G195" s="253">
        <v>145556.29999999999</v>
      </c>
      <c r="H195" s="253">
        <v>0</v>
      </c>
      <c r="I195" s="253">
        <v>0</v>
      </c>
      <c r="J195" s="253">
        <v>0</v>
      </c>
      <c r="K195" s="254">
        <v>0</v>
      </c>
      <c r="L195" s="253">
        <v>0</v>
      </c>
      <c r="M195" s="253">
        <v>0</v>
      </c>
      <c r="N195" s="253">
        <v>0</v>
      </c>
      <c r="O195" s="253">
        <v>0</v>
      </c>
      <c r="P195" s="253">
        <v>0</v>
      </c>
      <c r="Q195" s="253">
        <v>0</v>
      </c>
      <c r="R195" s="253">
        <v>0</v>
      </c>
      <c r="S195" s="253">
        <v>0</v>
      </c>
      <c r="T195" s="253">
        <v>0</v>
      </c>
      <c r="U195" s="253">
        <v>0</v>
      </c>
      <c r="V195" s="253">
        <v>0</v>
      </c>
      <c r="W195" s="253">
        <v>0</v>
      </c>
      <c r="X195" s="253">
        <v>0</v>
      </c>
      <c r="Y195" s="253">
        <v>0</v>
      </c>
      <c r="Z195" s="253">
        <v>0</v>
      </c>
      <c r="AA195" s="253">
        <v>0</v>
      </c>
      <c r="AB195" s="255">
        <v>2020</v>
      </c>
    </row>
    <row r="196" spans="1:28" s="6" customFormat="1" ht="35.25" customHeight="1">
      <c r="A196" s="6">
        <v>1</v>
      </c>
      <c r="B196" s="207">
        <f>SUBTOTAL(103,$A$8:A196)</f>
        <v>187</v>
      </c>
      <c r="C196" s="251" t="s">
        <v>1977</v>
      </c>
      <c r="D196" s="246">
        <f t="shared" si="6"/>
        <v>422807</v>
      </c>
      <c r="E196" s="253">
        <v>0</v>
      </c>
      <c r="F196" s="253">
        <v>0</v>
      </c>
      <c r="G196" s="253">
        <v>0</v>
      </c>
      <c r="H196" s="253">
        <v>0</v>
      </c>
      <c r="I196" s="253">
        <v>0</v>
      </c>
      <c r="J196" s="253">
        <v>0</v>
      </c>
      <c r="K196" s="254">
        <v>0</v>
      </c>
      <c r="L196" s="253">
        <v>0</v>
      </c>
      <c r="M196" s="253">
        <v>0</v>
      </c>
      <c r="N196" s="253">
        <v>0</v>
      </c>
      <c r="O196" s="253">
        <v>422807</v>
      </c>
      <c r="P196" s="253">
        <v>0</v>
      </c>
      <c r="Q196" s="253">
        <v>0</v>
      </c>
      <c r="R196" s="253">
        <v>0</v>
      </c>
      <c r="S196" s="253">
        <v>0</v>
      </c>
      <c r="T196" s="253">
        <v>0</v>
      </c>
      <c r="U196" s="253">
        <v>0</v>
      </c>
      <c r="V196" s="253">
        <v>0</v>
      </c>
      <c r="W196" s="253">
        <v>0</v>
      </c>
      <c r="X196" s="253">
        <v>0</v>
      </c>
      <c r="Y196" s="253">
        <v>0</v>
      </c>
      <c r="Z196" s="253">
        <v>0</v>
      </c>
      <c r="AA196" s="253">
        <v>0</v>
      </c>
      <c r="AB196" s="255">
        <v>2020</v>
      </c>
    </row>
    <row r="197" spans="1:28" s="6" customFormat="1" ht="35.25" customHeight="1">
      <c r="A197" s="6">
        <v>1</v>
      </c>
      <c r="B197" s="207">
        <f>SUBTOTAL(103,$A$8:A197)</f>
        <v>188</v>
      </c>
      <c r="C197" s="251" t="s">
        <v>1978</v>
      </c>
      <c r="D197" s="246">
        <f t="shared" si="6"/>
        <v>1415725</v>
      </c>
      <c r="E197" s="253">
        <v>0</v>
      </c>
      <c r="F197" s="253">
        <v>0</v>
      </c>
      <c r="G197" s="253">
        <v>0</v>
      </c>
      <c r="H197" s="253">
        <v>0</v>
      </c>
      <c r="I197" s="253">
        <v>0</v>
      </c>
      <c r="J197" s="253">
        <v>0</v>
      </c>
      <c r="K197" s="254">
        <v>0</v>
      </c>
      <c r="L197" s="253">
        <v>0</v>
      </c>
      <c r="M197" s="253">
        <v>1415725</v>
      </c>
      <c r="N197" s="253">
        <v>0</v>
      </c>
      <c r="O197" s="253">
        <v>0</v>
      </c>
      <c r="P197" s="253">
        <v>0</v>
      </c>
      <c r="Q197" s="253">
        <v>0</v>
      </c>
      <c r="R197" s="253">
        <v>0</v>
      </c>
      <c r="S197" s="253">
        <v>0</v>
      </c>
      <c r="T197" s="253">
        <v>0</v>
      </c>
      <c r="U197" s="253">
        <v>0</v>
      </c>
      <c r="V197" s="253">
        <v>0</v>
      </c>
      <c r="W197" s="253">
        <v>0</v>
      </c>
      <c r="X197" s="253">
        <v>0</v>
      </c>
      <c r="Y197" s="253">
        <v>0</v>
      </c>
      <c r="Z197" s="253">
        <v>0</v>
      </c>
      <c r="AA197" s="253">
        <v>0</v>
      </c>
      <c r="AB197" s="255">
        <v>2020</v>
      </c>
    </row>
    <row r="198" spans="1:28" s="6" customFormat="1" ht="35.25" customHeight="1">
      <c r="A198" s="6">
        <v>1</v>
      </c>
      <c r="B198" s="207">
        <f>SUBTOTAL(103,$A$8:A198)</f>
        <v>189</v>
      </c>
      <c r="C198" s="251" t="s">
        <v>2247</v>
      </c>
      <c r="D198" s="246">
        <f t="shared" si="6"/>
        <v>375709.22</v>
      </c>
      <c r="E198" s="253">
        <v>0</v>
      </c>
      <c r="F198" s="253">
        <v>0</v>
      </c>
      <c r="G198" s="253">
        <v>0</v>
      </c>
      <c r="H198" s="253">
        <v>0</v>
      </c>
      <c r="I198" s="253">
        <v>0</v>
      </c>
      <c r="J198" s="253">
        <v>0</v>
      </c>
      <c r="K198" s="254">
        <v>0</v>
      </c>
      <c r="L198" s="253">
        <v>0</v>
      </c>
      <c r="M198" s="253">
        <v>0</v>
      </c>
      <c r="N198" s="253">
        <v>0</v>
      </c>
      <c r="O198" s="253">
        <v>375709.22</v>
      </c>
      <c r="P198" s="253">
        <v>0</v>
      </c>
      <c r="Q198" s="253">
        <v>0</v>
      </c>
      <c r="R198" s="253">
        <v>0</v>
      </c>
      <c r="S198" s="253">
        <v>0</v>
      </c>
      <c r="T198" s="253">
        <v>0</v>
      </c>
      <c r="U198" s="253">
        <v>0</v>
      </c>
      <c r="V198" s="253">
        <v>0</v>
      </c>
      <c r="W198" s="253">
        <v>0</v>
      </c>
      <c r="X198" s="253">
        <v>0</v>
      </c>
      <c r="Y198" s="253">
        <v>0</v>
      </c>
      <c r="Z198" s="253">
        <v>0</v>
      </c>
      <c r="AA198" s="253">
        <v>0</v>
      </c>
      <c r="AB198" s="255">
        <v>2020</v>
      </c>
    </row>
    <row r="199" spans="1:28" s="6" customFormat="1" ht="35.25" customHeight="1">
      <c r="A199" s="6">
        <v>1</v>
      </c>
      <c r="B199" s="207">
        <f>SUBTOTAL(103,$A$8:A199)</f>
        <v>190</v>
      </c>
      <c r="C199" s="251" t="s">
        <v>2248</v>
      </c>
      <c r="D199" s="246">
        <f t="shared" si="6"/>
        <v>2342000</v>
      </c>
      <c r="E199" s="253">
        <v>0</v>
      </c>
      <c r="F199" s="253">
        <v>0</v>
      </c>
      <c r="G199" s="253">
        <v>0</v>
      </c>
      <c r="H199" s="253">
        <v>0</v>
      </c>
      <c r="I199" s="253">
        <v>0</v>
      </c>
      <c r="J199" s="253">
        <v>0</v>
      </c>
      <c r="K199" s="254">
        <v>1</v>
      </c>
      <c r="L199" s="253">
        <v>2342000</v>
      </c>
      <c r="M199" s="253">
        <v>0</v>
      </c>
      <c r="N199" s="253">
        <v>0</v>
      </c>
      <c r="O199" s="253">
        <v>0</v>
      </c>
      <c r="P199" s="253">
        <v>0</v>
      </c>
      <c r="Q199" s="253">
        <v>0</v>
      </c>
      <c r="R199" s="253">
        <v>0</v>
      </c>
      <c r="S199" s="253">
        <v>0</v>
      </c>
      <c r="T199" s="253">
        <v>0</v>
      </c>
      <c r="U199" s="253">
        <v>0</v>
      </c>
      <c r="V199" s="253">
        <v>0</v>
      </c>
      <c r="W199" s="253">
        <v>0</v>
      </c>
      <c r="X199" s="253">
        <v>0</v>
      </c>
      <c r="Y199" s="253">
        <v>0</v>
      </c>
      <c r="Z199" s="253">
        <v>0</v>
      </c>
      <c r="AA199" s="253">
        <v>0</v>
      </c>
      <c r="AB199" s="255">
        <v>2020</v>
      </c>
    </row>
    <row r="200" spans="1:28" s="6" customFormat="1" ht="35.25" customHeight="1">
      <c r="A200" s="6">
        <v>1</v>
      </c>
      <c r="B200" s="207">
        <f>SUBTOTAL(103,$A$8:A200)</f>
        <v>191</v>
      </c>
      <c r="C200" s="251" t="s">
        <v>2249</v>
      </c>
      <c r="D200" s="246">
        <f t="shared" si="6"/>
        <v>3560254.02</v>
      </c>
      <c r="E200" s="253">
        <v>0</v>
      </c>
      <c r="F200" s="253">
        <v>0</v>
      </c>
      <c r="G200" s="253">
        <v>0</v>
      </c>
      <c r="H200" s="253">
        <v>0</v>
      </c>
      <c r="I200" s="253">
        <v>2895732.04</v>
      </c>
      <c r="J200" s="253">
        <v>0</v>
      </c>
      <c r="K200" s="254">
        <v>0</v>
      </c>
      <c r="L200" s="253">
        <v>0</v>
      </c>
      <c r="M200" s="253">
        <v>0</v>
      </c>
      <c r="N200" s="253">
        <v>0</v>
      </c>
      <c r="O200" s="253">
        <v>664521.98</v>
      </c>
      <c r="P200" s="253">
        <v>0</v>
      </c>
      <c r="Q200" s="253">
        <v>0</v>
      </c>
      <c r="R200" s="253">
        <v>0</v>
      </c>
      <c r="S200" s="253">
        <v>0</v>
      </c>
      <c r="T200" s="253">
        <v>0</v>
      </c>
      <c r="U200" s="253">
        <v>0</v>
      </c>
      <c r="V200" s="253">
        <v>0</v>
      </c>
      <c r="W200" s="253">
        <v>0</v>
      </c>
      <c r="X200" s="253">
        <v>0</v>
      </c>
      <c r="Y200" s="253">
        <v>0</v>
      </c>
      <c r="Z200" s="253">
        <v>0</v>
      </c>
      <c r="AA200" s="253">
        <v>0</v>
      </c>
      <c r="AB200" s="255">
        <v>2020</v>
      </c>
    </row>
    <row r="201" spans="1:28" s="6" customFormat="1" ht="35.25" customHeight="1">
      <c r="A201" s="6">
        <v>1</v>
      </c>
      <c r="B201" s="207">
        <f>SUBTOTAL(103,$A$8:A201)</f>
        <v>192</v>
      </c>
      <c r="C201" s="251" t="s">
        <v>2250</v>
      </c>
      <c r="D201" s="246">
        <f t="shared" si="6"/>
        <v>538864</v>
      </c>
      <c r="E201" s="253">
        <v>0</v>
      </c>
      <c r="F201" s="253">
        <v>0</v>
      </c>
      <c r="G201" s="253">
        <v>0</v>
      </c>
      <c r="H201" s="253">
        <v>0</v>
      </c>
      <c r="I201" s="253">
        <v>0</v>
      </c>
      <c r="J201" s="253">
        <v>0</v>
      </c>
      <c r="K201" s="254">
        <v>0</v>
      </c>
      <c r="L201" s="253">
        <v>0</v>
      </c>
      <c r="M201" s="253">
        <v>0</v>
      </c>
      <c r="N201" s="253">
        <v>0</v>
      </c>
      <c r="O201" s="253">
        <v>538864</v>
      </c>
      <c r="P201" s="253">
        <v>0</v>
      </c>
      <c r="Q201" s="253">
        <v>0</v>
      </c>
      <c r="R201" s="253">
        <v>0</v>
      </c>
      <c r="S201" s="253">
        <v>0</v>
      </c>
      <c r="T201" s="253">
        <v>0</v>
      </c>
      <c r="U201" s="253">
        <v>0</v>
      </c>
      <c r="V201" s="253">
        <v>0</v>
      </c>
      <c r="W201" s="253">
        <v>0</v>
      </c>
      <c r="X201" s="253">
        <v>0</v>
      </c>
      <c r="Y201" s="253">
        <v>0</v>
      </c>
      <c r="Z201" s="253">
        <v>0</v>
      </c>
      <c r="AA201" s="253">
        <v>0</v>
      </c>
      <c r="AB201" s="255">
        <v>2020</v>
      </c>
    </row>
    <row r="202" spans="1:28" s="6" customFormat="1" ht="35.25" customHeight="1">
      <c r="A202" s="6">
        <v>1</v>
      </c>
      <c r="B202" s="207">
        <f>SUBTOTAL(103,$A$8:A202)</f>
        <v>193</v>
      </c>
      <c r="C202" s="251" t="s">
        <v>2251</v>
      </c>
      <c r="D202" s="246">
        <f t="shared" si="6"/>
        <v>1887319.95</v>
      </c>
      <c r="E202" s="253">
        <v>0</v>
      </c>
      <c r="F202" s="253">
        <v>0</v>
      </c>
      <c r="G202" s="253">
        <v>0</v>
      </c>
      <c r="H202" s="253">
        <v>0</v>
      </c>
      <c r="I202" s="253">
        <v>0</v>
      </c>
      <c r="J202" s="253">
        <v>0</v>
      </c>
      <c r="K202" s="254">
        <v>0</v>
      </c>
      <c r="L202" s="253">
        <v>0</v>
      </c>
      <c r="M202" s="253">
        <v>1110620</v>
      </c>
      <c r="N202" s="253">
        <v>0</v>
      </c>
      <c r="O202" s="253">
        <v>776699.95</v>
      </c>
      <c r="P202" s="253">
        <v>0</v>
      </c>
      <c r="Q202" s="253">
        <v>0</v>
      </c>
      <c r="R202" s="253">
        <v>0</v>
      </c>
      <c r="S202" s="253">
        <v>0</v>
      </c>
      <c r="T202" s="253">
        <v>0</v>
      </c>
      <c r="U202" s="253">
        <v>0</v>
      </c>
      <c r="V202" s="253">
        <v>0</v>
      </c>
      <c r="W202" s="253">
        <v>0</v>
      </c>
      <c r="X202" s="253">
        <v>0</v>
      </c>
      <c r="Y202" s="253">
        <v>0</v>
      </c>
      <c r="Z202" s="253">
        <v>0</v>
      </c>
      <c r="AA202" s="253">
        <v>0</v>
      </c>
      <c r="AB202" s="255">
        <v>2020</v>
      </c>
    </row>
    <row r="203" spans="1:28" s="6" customFormat="1" ht="35.25" customHeight="1">
      <c r="A203" s="6">
        <v>1</v>
      </c>
      <c r="B203" s="207">
        <f>SUBTOTAL(103,$A$8:A203)</f>
        <v>194</v>
      </c>
      <c r="C203" s="251" t="s">
        <v>2252</v>
      </c>
      <c r="D203" s="246">
        <f t="shared" si="6"/>
        <v>1695916.99</v>
      </c>
      <c r="E203" s="253">
        <v>0</v>
      </c>
      <c r="F203" s="253">
        <v>591889.99</v>
      </c>
      <c r="G203" s="253">
        <v>1104027</v>
      </c>
      <c r="H203" s="253">
        <v>0</v>
      </c>
      <c r="I203" s="253">
        <v>0</v>
      </c>
      <c r="J203" s="253">
        <v>0</v>
      </c>
      <c r="K203" s="254">
        <v>0</v>
      </c>
      <c r="L203" s="253">
        <v>0</v>
      </c>
      <c r="M203" s="253">
        <v>0</v>
      </c>
      <c r="N203" s="253">
        <v>0</v>
      </c>
      <c r="O203" s="253">
        <v>0</v>
      </c>
      <c r="P203" s="253">
        <v>0</v>
      </c>
      <c r="Q203" s="253">
        <v>0</v>
      </c>
      <c r="R203" s="253">
        <v>0</v>
      </c>
      <c r="S203" s="253">
        <v>0</v>
      </c>
      <c r="T203" s="253">
        <v>0</v>
      </c>
      <c r="U203" s="253">
        <v>0</v>
      </c>
      <c r="V203" s="253">
        <v>0</v>
      </c>
      <c r="W203" s="253">
        <v>0</v>
      </c>
      <c r="X203" s="253">
        <v>0</v>
      </c>
      <c r="Y203" s="253">
        <v>0</v>
      </c>
      <c r="Z203" s="253">
        <v>0</v>
      </c>
      <c r="AA203" s="253">
        <v>0</v>
      </c>
      <c r="AB203" s="255">
        <v>2020</v>
      </c>
    </row>
    <row r="204" spans="1:28" s="6" customFormat="1" ht="35.25" customHeight="1">
      <c r="A204" s="6">
        <v>1</v>
      </c>
      <c r="B204" s="207">
        <f>SUBTOTAL(103,$A$8:A204)</f>
        <v>195</v>
      </c>
      <c r="C204" s="251" t="s">
        <v>2411</v>
      </c>
      <c r="D204" s="246">
        <f t="shared" si="6"/>
        <v>887671</v>
      </c>
      <c r="E204" s="253">
        <v>0</v>
      </c>
      <c r="F204" s="253">
        <v>0</v>
      </c>
      <c r="G204" s="253">
        <v>0</v>
      </c>
      <c r="H204" s="253">
        <v>0</v>
      </c>
      <c r="I204" s="253">
        <v>0</v>
      </c>
      <c r="J204" s="253">
        <v>0</v>
      </c>
      <c r="K204" s="254">
        <v>0</v>
      </c>
      <c r="L204" s="253">
        <v>0</v>
      </c>
      <c r="M204" s="253">
        <v>0</v>
      </c>
      <c r="N204" s="253">
        <v>0</v>
      </c>
      <c r="O204" s="253">
        <v>887671</v>
      </c>
      <c r="P204" s="253">
        <v>0</v>
      </c>
      <c r="Q204" s="253">
        <v>0</v>
      </c>
      <c r="R204" s="253">
        <v>0</v>
      </c>
      <c r="S204" s="253">
        <v>0</v>
      </c>
      <c r="T204" s="253">
        <v>0</v>
      </c>
      <c r="U204" s="253">
        <v>0</v>
      </c>
      <c r="V204" s="253">
        <v>0</v>
      </c>
      <c r="W204" s="253">
        <v>0</v>
      </c>
      <c r="X204" s="253">
        <v>0</v>
      </c>
      <c r="Y204" s="253">
        <v>0</v>
      </c>
      <c r="Z204" s="253">
        <v>0</v>
      </c>
      <c r="AA204" s="253">
        <v>0</v>
      </c>
      <c r="AB204" s="255">
        <v>2020</v>
      </c>
    </row>
    <row r="205" spans="1:28" s="6" customFormat="1" ht="35.25" customHeight="1">
      <c r="A205" s="6">
        <v>1</v>
      </c>
      <c r="B205" s="207">
        <f>SUBTOTAL(103,$A$8:A205)</f>
        <v>196</v>
      </c>
      <c r="C205" s="251" t="s">
        <v>2253</v>
      </c>
      <c r="D205" s="246">
        <f t="shared" si="6"/>
        <v>1420838</v>
      </c>
      <c r="E205" s="253">
        <v>0</v>
      </c>
      <c r="F205" s="253">
        <v>0</v>
      </c>
      <c r="G205" s="253">
        <v>0</v>
      </c>
      <c r="H205" s="253">
        <v>0</v>
      </c>
      <c r="I205" s="253">
        <v>0</v>
      </c>
      <c r="J205" s="253">
        <v>0</v>
      </c>
      <c r="K205" s="254">
        <v>0</v>
      </c>
      <c r="L205" s="253">
        <v>0</v>
      </c>
      <c r="M205" s="253">
        <v>0</v>
      </c>
      <c r="N205" s="253">
        <v>0</v>
      </c>
      <c r="O205" s="253">
        <v>1420838</v>
      </c>
      <c r="P205" s="253">
        <v>0</v>
      </c>
      <c r="Q205" s="253">
        <v>0</v>
      </c>
      <c r="R205" s="253">
        <v>0</v>
      </c>
      <c r="S205" s="253">
        <v>0</v>
      </c>
      <c r="T205" s="253">
        <v>0</v>
      </c>
      <c r="U205" s="253">
        <v>0</v>
      </c>
      <c r="V205" s="253">
        <v>0</v>
      </c>
      <c r="W205" s="253">
        <v>0</v>
      </c>
      <c r="X205" s="253">
        <v>0</v>
      </c>
      <c r="Y205" s="253">
        <v>0</v>
      </c>
      <c r="Z205" s="253">
        <v>0</v>
      </c>
      <c r="AA205" s="253">
        <v>0</v>
      </c>
      <c r="AB205" s="255">
        <v>2020</v>
      </c>
    </row>
    <row r="206" spans="1:28" s="6" customFormat="1" ht="35.25" customHeight="1">
      <c r="A206" s="6">
        <v>1</v>
      </c>
      <c r="B206" s="207">
        <f>SUBTOTAL(103,$A$8:A206)</f>
        <v>197</v>
      </c>
      <c r="C206" s="251" t="s">
        <v>2254</v>
      </c>
      <c r="D206" s="246">
        <f t="shared" si="6"/>
        <v>304235.02</v>
      </c>
      <c r="E206" s="253">
        <v>0</v>
      </c>
      <c r="F206" s="253">
        <v>0</v>
      </c>
      <c r="G206" s="253">
        <v>0</v>
      </c>
      <c r="H206" s="253">
        <v>0</v>
      </c>
      <c r="I206" s="253">
        <v>0</v>
      </c>
      <c r="J206" s="253">
        <v>0</v>
      </c>
      <c r="K206" s="254">
        <v>0</v>
      </c>
      <c r="L206" s="253">
        <v>0</v>
      </c>
      <c r="M206" s="253">
        <v>0</v>
      </c>
      <c r="N206" s="253">
        <v>0</v>
      </c>
      <c r="O206" s="253">
        <v>304235.02</v>
      </c>
      <c r="P206" s="253">
        <v>0</v>
      </c>
      <c r="Q206" s="253">
        <v>0</v>
      </c>
      <c r="R206" s="253">
        <v>0</v>
      </c>
      <c r="S206" s="253">
        <v>0</v>
      </c>
      <c r="T206" s="253">
        <v>0</v>
      </c>
      <c r="U206" s="253">
        <v>0</v>
      </c>
      <c r="V206" s="253">
        <v>0</v>
      </c>
      <c r="W206" s="253">
        <v>0</v>
      </c>
      <c r="X206" s="253">
        <v>0</v>
      </c>
      <c r="Y206" s="253">
        <v>0</v>
      </c>
      <c r="Z206" s="253">
        <v>0</v>
      </c>
      <c r="AA206" s="253">
        <v>0</v>
      </c>
      <c r="AB206" s="255">
        <v>2020</v>
      </c>
    </row>
    <row r="207" spans="1:28" s="6" customFormat="1" ht="35.25" customHeight="1">
      <c r="A207" s="6">
        <v>1</v>
      </c>
      <c r="B207" s="207">
        <f>SUBTOTAL(103,$A$8:A207)</f>
        <v>198</v>
      </c>
      <c r="C207" s="258" t="s">
        <v>1979</v>
      </c>
      <c r="D207" s="246">
        <f t="shared" si="6"/>
        <v>1295506</v>
      </c>
      <c r="E207" s="256">
        <v>0</v>
      </c>
      <c r="F207" s="256">
        <v>0</v>
      </c>
      <c r="G207" s="256">
        <v>0</v>
      </c>
      <c r="H207" s="256">
        <v>0</v>
      </c>
      <c r="I207" s="256">
        <v>0</v>
      </c>
      <c r="J207" s="256">
        <v>0</v>
      </c>
      <c r="K207" s="254">
        <v>0</v>
      </c>
      <c r="L207" s="256">
        <v>0</v>
      </c>
      <c r="M207" s="256">
        <f>1247639+47867</f>
        <v>1295506</v>
      </c>
      <c r="N207" s="256">
        <v>0</v>
      </c>
      <c r="O207" s="256">
        <v>0</v>
      </c>
      <c r="P207" s="256">
        <v>0</v>
      </c>
      <c r="Q207" s="256">
        <v>0</v>
      </c>
      <c r="R207" s="256">
        <v>0</v>
      </c>
      <c r="S207" s="256">
        <v>0</v>
      </c>
      <c r="T207" s="256">
        <v>0</v>
      </c>
      <c r="U207" s="256">
        <v>0</v>
      </c>
      <c r="V207" s="256">
        <v>0</v>
      </c>
      <c r="W207" s="256">
        <v>0</v>
      </c>
      <c r="X207" s="256">
        <v>0</v>
      </c>
      <c r="Y207" s="256">
        <v>0</v>
      </c>
      <c r="Z207" s="256">
        <v>0</v>
      </c>
      <c r="AA207" s="256">
        <v>0</v>
      </c>
      <c r="AB207" s="255">
        <v>2020</v>
      </c>
    </row>
    <row r="208" spans="1:28" s="6" customFormat="1" ht="35.25" customHeight="1">
      <c r="A208" s="6">
        <v>1</v>
      </c>
      <c r="B208" s="207">
        <f>SUBTOTAL(103,$A$8:A208)</f>
        <v>199</v>
      </c>
      <c r="C208" s="258" t="s">
        <v>2255</v>
      </c>
      <c r="D208" s="246">
        <f t="shared" si="6"/>
        <v>794440</v>
      </c>
      <c r="E208" s="256">
        <v>0</v>
      </c>
      <c r="F208" s="256">
        <v>0</v>
      </c>
      <c r="G208" s="256">
        <v>0</v>
      </c>
      <c r="H208" s="256">
        <v>0</v>
      </c>
      <c r="I208" s="256">
        <v>0</v>
      </c>
      <c r="J208" s="256">
        <v>0</v>
      </c>
      <c r="K208" s="254">
        <v>0</v>
      </c>
      <c r="L208" s="256">
        <v>0</v>
      </c>
      <c r="M208" s="256">
        <v>794440</v>
      </c>
      <c r="N208" s="256">
        <v>0</v>
      </c>
      <c r="O208" s="256">
        <v>0</v>
      </c>
      <c r="P208" s="256">
        <v>0</v>
      </c>
      <c r="Q208" s="256">
        <v>0</v>
      </c>
      <c r="R208" s="256">
        <v>0</v>
      </c>
      <c r="S208" s="256">
        <v>0</v>
      </c>
      <c r="T208" s="256">
        <v>0</v>
      </c>
      <c r="U208" s="256">
        <v>0</v>
      </c>
      <c r="V208" s="256">
        <v>0</v>
      </c>
      <c r="W208" s="256">
        <v>0</v>
      </c>
      <c r="X208" s="256">
        <v>0</v>
      </c>
      <c r="Y208" s="256">
        <v>0</v>
      </c>
      <c r="Z208" s="256">
        <v>0</v>
      </c>
      <c r="AA208" s="256">
        <v>0</v>
      </c>
      <c r="AB208" s="255">
        <v>2020</v>
      </c>
    </row>
    <row r="209" spans="1:28" s="6" customFormat="1" ht="35.25" customHeight="1">
      <c r="A209" s="6">
        <v>1</v>
      </c>
      <c r="B209" s="207">
        <f>SUBTOTAL(103,$A$8:A209)</f>
        <v>200</v>
      </c>
      <c r="C209" s="258" t="s">
        <v>2256</v>
      </c>
      <c r="D209" s="246">
        <f t="shared" si="6"/>
        <v>549279.94999999995</v>
      </c>
      <c r="E209" s="256">
        <v>0</v>
      </c>
      <c r="F209" s="256">
        <v>0</v>
      </c>
      <c r="G209" s="256">
        <v>0</v>
      </c>
      <c r="H209" s="256">
        <v>0</v>
      </c>
      <c r="I209" s="256">
        <v>0</v>
      </c>
      <c r="J209" s="256">
        <v>0</v>
      </c>
      <c r="K209" s="254">
        <v>0</v>
      </c>
      <c r="L209" s="256">
        <v>0</v>
      </c>
      <c r="M209" s="256">
        <v>0</v>
      </c>
      <c r="N209" s="256">
        <v>0</v>
      </c>
      <c r="O209" s="256">
        <v>549279.94999999995</v>
      </c>
      <c r="P209" s="256">
        <v>0</v>
      </c>
      <c r="Q209" s="256">
        <v>0</v>
      </c>
      <c r="R209" s="256">
        <v>0</v>
      </c>
      <c r="S209" s="256">
        <v>0</v>
      </c>
      <c r="T209" s="256">
        <v>0</v>
      </c>
      <c r="U209" s="256">
        <v>0</v>
      </c>
      <c r="V209" s="256">
        <v>0</v>
      </c>
      <c r="W209" s="256">
        <v>0</v>
      </c>
      <c r="X209" s="256">
        <v>0</v>
      </c>
      <c r="Y209" s="256">
        <v>0</v>
      </c>
      <c r="Z209" s="256">
        <v>0</v>
      </c>
      <c r="AA209" s="256">
        <v>0</v>
      </c>
      <c r="AB209" s="255">
        <v>2020</v>
      </c>
    </row>
    <row r="210" spans="1:28" s="6" customFormat="1" ht="35.25" customHeight="1">
      <c r="A210" s="6">
        <v>1</v>
      </c>
      <c r="B210" s="207">
        <f>SUBTOTAL(103,$A$8:A210)</f>
        <v>201</v>
      </c>
      <c r="C210" s="258" t="s">
        <v>2257</v>
      </c>
      <c r="D210" s="246">
        <f t="shared" si="6"/>
        <v>1197698.17</v>
      </c>
      <c r="E210" s="256">
        <v>0</v>
      </c>
      <c r="F210" s="256">
        <v>0</v>
      </c>
      <c r="G210" s="256">
        <v>0</v>
      </c>
      <c r="H210" s="256">
        <v>154635.4</v>
      </c>
      <c r="I210" s="256">
        <v>0</v>
      </c>
      <c r="J210" s="256">
        <v>0</v>
      </c>
      <c r="K210" s="254">
        <v>0</v>
      </c>
      <c r="L210" s="256">
        <v>0</v>
      </c>
      <c r="M210" s="256">
        <v>1043062.77</v>
      </c>
      <c r="N210" s="256">
        <v>0</v>
      </c>
      <c r="O210" s="256">
        <v>0</v>
      </c>
      <c r="P210" s="256">
        <v>0</v>
      </c>
      <c r="Q210" s="256">
        <v>0</v>
      </c>
      <c r="R210" s="256">
        <v>0</v>
      </c>
      <c r="S210" s="256">
        <v>0</v>
      </c>
      <c r="T210" s="256">
        <v>0</v>
      </c>
      <c r="U210" s="256">
        <v>0</v>
      </c>
      <c r="V210" s="256">
        <v>0</v>
      </c>
      <c r="W210" s="256">
        <v>0</v>
      </c>
      <c r="X210" s="256">
        <v>0</v>
      </c>
      <c r="Y210" s="256">
        <v>0</v>
      </c>
      <c r="Z210" s="256">
        <v>0</v>
      </c>
      <c r="AA210" s="256">
        <v>0</v>
      </c>
      <c r="AB210" s="255">
        <v>2020</v>
      </c>
    </row>
    <row r="211" spans="1:28" s="6" customFormat="1" ht="35.25" customHeight="1">
      <c r="A211" s="6">
        <v>1</v>
      </c>
      <c r="B211" s="207">
        <f>SUBTOTAL(103,$A$8:A211)</f>
        <v>202</v>
      </c>
      <c r="C211" s="258" t="s">
        <v>2412</v>
      </c>
      <c r="D211" s="246">
        <f t="shared" si="6"/>
        <v>800000</v>
      </c>
      <c r="E211" s="256">
        <v>0</v>
      </c>
      <c r="F211" s="256">
        <v>0</v>
      </c>
      <c r="G211" s="256">
        <v>0</v>
      </c>
      <c r="H211" s="256">
        <v>0</v>
      </c>
      <c r="I211" s="256">
        <v>0</v>
      </c>
      <c r="J211" s="256">
        <v>0</v>
      </c>
      <c r="K211" s="254">
        <v>1</v>
      </c>
      <c r="L211" s="256">
        <v>800000</v>
      </c>
      <c r="M211" s="256">
        <v>0</v>
      </c>
      <c r="N211" s="256">
        <v>0</v>
      </c>
      <c r="O211" s="256">
        <v>0</v>
      </c>
      <c r="P211" s="256">
        <v>0</v>
      </c>
      <c r="Q211" s="256">
        <v>0</v>
      </c>
      <c r="R211" s="256">
        <v>0</v>
      </c>
      <c r="S211" s="256">
        <v>0</v>
      </c>
      <c r="T211" s="256">
        <v>0</v>
      </c>
      <c r="U211" s="256">
        <v>0</v>
      </c>
      <c r="V211" s="256">
        <v>0</v>
      </c>
      <c r="W211" s="256">
        <v>0</v>
      </c>
      <c r="X211" s="256">
        <v>0</v>
      </c>
      <c r="Y211" s="256">
        <v>0</v>
      </c>
      <c r="Z211" s="256">
        <v>0</v>
      </c>
      <c r="AA211" s="256">
        <v>0</v>
      </c>
      <c r="AB211" s="255">
        <v>2020</v>
      </c>
    </row>
    <row r="212" spans="1:28" s="6" customFormat="1" ht="35.25" customHeight="1">
      <c r="A212" s="6">
        <v>1</v>
      </c>
      <c r="B212" s="207">
        <f>SUBTOTAL(103,$A$8:A212)</f>
        <v>203</v>
      </c>
      <c r="C212" s="258" t="s">
        <v>2413</v>
      </c>
      <c r="D212" s="246">
        <f t="shared" si="6"/>
        <v>494000</v>
      </c>
      <c r="E212" s="256">
        <v>0</v>
      </c>
      <c r="F212" s="256">
        <v>494000</v>
      </c>
      <c r="G212" s="256">
        <v>0</v>
      </c>
      <c r="H212" s="256">
        <v>0</v>
      </c>
      <c r="I212" s="256">
        <v>0</v>
      </c>
      <c r="J212" s="256">
        <v>0</v>
      </c>
      <c r="K212" s="254">
        <v>0</v>
      </c>
      <c r="L212" s="256">
        <v>0</v>
      </c>
      <c r="M212" s="256">
        <v>0</v>
      </c>
      <c r="N212" s="256">
        <v>0</v>
      </c>
      <c r="O212" s="256">
        <v>0</v>
      </c>
      <c r="P212" s="256">
        <v>0</v>
      </c>
      <c r="Q212" s="256">
        <v>0</v>
      </c>
      <c r="R212" s="256">
        <v>0</v>
      </c>
      <c r="S212" s="256">
        <v>0</v>
      </c>
      <c r="T212" s="256">
        <v>0</v>
      </c>
      <c r="U212" s="256">
        <v>0</v>
      </c>
      <c r="V212" s="256">
        <v>0</v>
      </c>
      <c r="W212" s="256">
        <v>0</v>
      </c>
      <c r="X212" s="256">
        <v>0</v>
      </c>
      <c r="Y212" s="256">
        <v>0</v>
      </c>
      <c r="Z212" s="256">
        <v>0</v>
      </c>
      <c r="AA212" s="256">
        <v>0</v>
      </c>
      <c r="AB212" s="255">
        <v>2020</v>
      </c>
    </row>
    <row r="213" spans="1:28" s="6" customFormat="1" ht="35.25" customHeight="1">
      <c r="A213" s="6">
        <v>1</v>
      </c>
      <c r="B213" s="207">
        <f>SUBTOTAL(103,$A$8:A213)</f>
        <v>204</v>
      </c>
      <c r="C213" s="258" t="s">
        <v>2414</v>
      </c>
      <c r="D213" s="246">
        <f t="shared" si="6"/>
        <v>316391</v>
      </c>
      <c r="E213" s="256">
        <v>0</v>
      </c>
      <c r="F213" s="256">
        <v>76452</v>
      </c>
      <c r="G213" s="256">
        <v>239939</v>
      </c>
      <c r="H213" s="256">
        <v>0</v>
      </c>
      <c r="I213" s="256">
        <v>0</v>
      </c>
      <c r="J213" s="256">
        <v>0</v>
      </c>
      <c r="K213" s="254">
        <v>0</v>
      </c>
      <c r="L213" s="256">
        <v>0</v>
      </c>
      <c r="M213" s="256">
        <v>0</v>
      </c>
      <c r="N213" s="256">
        <v>0</v>
      </c>
      <c r="O213" s="256">
        <v>0</v>
      </c>
      <c r="P213" s="256">
        <v>0</v>
      </c>
      <c r="Q213" s="256">
        <v>0</v>
      </c>
      <c r="R213" s="256">
        <v>0</v>
      </c>
      <c r="S213" s="256">
        <v>0</v>
      </c>
      <c r="T213" s="256">
        <v>0</v>
      </c>
      <c r="U213" s="256">
        <v>0</v>
      </c>
      <c r="V213" s="256">
        <v>0</v>
      </c>
      <c r="W213" s="256">
        <v>0</v>
      </c>
      <c r="X213" s="256">
        <v>0</v>
      </c>
      <c r="Y213" s="256">
        <v>0</v>
      </c>
      <c r="Z213" s="256">
        <v>0</v>
      </c>
      <c r="AA213" s="256">
        <v>0</v>
      </c>
      <c r="AB213" s="255">
        <v>2020</v>
      </c>
    </row>
    <row r="214" spans="1:28" s="6" customFormat="1" ht="35.25" customHeight="1">
      <c r="A214" s="6">
        <v>1</v>
      </c>
      <c r="B214" s="207">
        <f>SUBTOTAL(103,$A$8:A214)</f>
        <v>205</v>
      </c>
      <c r="C214" s="258" t="s">
        <v>2415</v>
      </c>
      <c r="D214" s="246">
        <f t="shared" si="6"/>
        <v>1672066.6</v>
      </c>
      <c r="E214" s="256">
        <v>0</v>
      </c>
      <c r="F214" s="256">
        <v>0</v>
      </c>
      <c r="G214" s="256">
        <v>479418.5</v>
      </c>
      <c r="H214" s="256">
        <v>0</v>
      </c>
      <c r="I214" s="256">
        <v>62648.1</v>
      </c>
      <c r="J214" s="256">
        <v>0</v>
      </c>
      <c r="K214" s="254">
        <v>0</v>
      </c>
      <c r="L214" s="256">
        <v>0</v>
      </c>
      <c r="M214" s="256">
        <v>1130000</v>
      </c>
      <c r="N214" s="256">
        <v>0</v>
      </c>
      <c r="O214" s="256">
        <v>0</v>
      </c>
      <c r="P214" s="256">
        <v>0</v>
      </c>
      <c r="Q214" s="256">
        <v>0</v>
      </c>
      <c r="R214" s="256">
        <v>0</v>
      </c>
      <c r="S214" s="256">
        <v>0</v>
      </c>
      <c r="T214" s="256">
        <v>0</v>
      </c>
      <c r="U214" s="256">
        <v>0</v>
      </c>
      <c r="V214" s="256">
        <v>0</v>
      </c>
      <c r="W214" s="256">
        <v>0</v>
      </c>
      <c r="X214" s="256">
        <v>0</v>
      </c>
      <c r="Y214" s="256">
        <v>0</v>
      </c>
      <c r="Z214" s="256">
        <v>0</v>
      </c>
      <c r="AA214" s="256">
        <v>0</v>
      </c>
      <c r="AB214" s="255">
        <v>2020</v>
      </c>
    </row>
    <row r="215" spans="1:28" s="6" customFormat="1" ht="35.25" customHeight="1">
      <c r="A215" s="6">
        <v>1</v>
      </c>
      <c r="B215" s="207">
        <f>SUBTOTAL(103,$A$8:A215)</f>
        <v>206</v>
      </c>
      <c r="C215" s="258" t="s">
        <v>2416</v>
      </c>
      <c r="D215" s="246">
        <f t="shared" si="6"/>
        <v>72770</v>
      </c>
      <c r="E215" s="256">
        <v>72770</v>
      </c>
      <c r="F215" s="256">
        <v>0</v>
      </c>
      <c r="G215" s="256">
        <v>0</v>
      </c>
      <c r="H215" s="256">
        <v>0</v>
      </c>
      <c r="I215" s="256">
        <v>0</v>
      </c>
      <c r="J215" s="256">
        <v>0</v>
      </c>
      <c r="K215" s="254">
        <v>0</v>
      </c>
      <c r="L215" s="256">
        <v>0</v>
      </c>
      <c r="M215" s="256">
        <v>0</v>
      </c>
      <c r="N215" s="256">
        <v>0</v>
      </c>
      <c r="O215" s="256">
        <v>0</v>
      </c>
      <c r="P215" s="256">
        <v>0</v>
      </c>
      <c r="Q215" s="256">
        <v>0</v>
      </c>
      <c r="R215" s="256">
        <v>0</v>
      </c>
      <c r="S215" s="256">
        <v>0</v>
      </c>
      <c r="T215" s="256">
        <v>0</v>
      </c>
      <c r="U215" s="256">
        <v>0</v>
      </c>
      <c r="V215" s="256">
        <v>0</v>
      </c>
      <c r="W215" s="256">
        <v>0</v>
      </c>
      <c r="X215" s="256">
        <v>0</v>
      </c>
      <c r="Y215" s="256">
        <v>0</v>
      </c>
      <c r="Z215" s="256">
        <v>0</v>
      </c>
      <c r="AA215" s="256">
        <v>0</v>
      </c>
      <c r="AB215" s="255">
        <v>2020</v>
      </c>
    </row>
    <row r="216" spans="1:28" s="6" customFormat="1" ht="35.25" customHeight="1">
      <c r="A216" s="6">
        <v>1</v>
      </c>
      <c r="B216" s="207">
        <f>SUBTOTAL(103,$A$8:A216)</f>
        <v>207</v>
      </c>
      <c r="C216" s="258" t="s">
        <v>2258</v>
      </c>
      <c r="D216" s="246">
        <f t="shared" si="6"/>
        <v>884816.16</v>
      </c>
      <c r="E216" s="256">
        <v>0</v>
      </c>
      <c r="F216" s="256">
        <v>0</v>
      </c>
      <c r="G216" s="256">
        <v>0</v>
      </c>
      <c r="H216" s="256">
        <v>0</v>
      </c>
      <c r="I216" s="256">
        <v>0</v>
      </c>
      <c r="J216" s="256">
        <v>0</v>
      </c>
      <c r="K216" s="254">
        <v>0</v>
      </c>
      <c r="L216" s="256">
        <v>0</v>
      </c>
      <c r="M216" s="256">
        <v>753243.91</v>
      </c>
      <c r="N216" s="256">
        <v>0</v>
      </c>
      <c r="O216" s="256">
        <v>131572.25</v>
      </c>
      <c r="P216" s="256">
        <v>0</v>
      </c>
      <c r="Q216" s="256">
        <v>0</v>
      </c>
      <c r="R216" s="256">
        <v>0</v>
      </c>
      <c r="S216" s="256">
        <v>0</v>
      </c>
      <c r="T216" s="256">
        <v>0</v>
      </c>
      <c r="U216" s="256">
        <v>0</v>
      </c>
      <c r="V216" s="256">
        <v>0</v>
      </c>
      <c r="W216" s="256">
        <v>0</v>
      </c>
      <c r="X216" s="256">
        <v>0</v>
      </c>
      <c r="Y216" s="256">
        <v>0</v>
      </c>
      <c r="Z216" s="256">
        <v>0</v>
      </c>
      <c r="AA216" s="256">
        <v>0</v>
      </c>
      <c r="AB216" s="255">
        <v>2020</v>
      </c>
    </row>
    <row r="217" spans="1:28" s="6" customFormat="1" ht="35.25" customHeight="1">
      <c r="A217" s="6">
        <v>1</v>
      </c>
      <c r="B217" s="207">
        <f>SUBTOTAL(103,$A$8:A217)</f>
        <v>208</v>
      </c>
      <c r="C217" s="258" t="s">
        <v>2259</v>
      </c>
      <c r="D217" s="246">
        <f t="shared" si="6"/>
        <v>435227</v>
      </c>
      <c r="E217" s="256">
        <v>0</v>
      </c>
      <c r="F217" s="256">
        <v>0</v>
      </c>
      <c r="G217" s="256">
        <v>0</v>
      </c>
      <c r="H217" s="256">
        <v>0</v>
      </c>
      <c r="I217" s="256">
        <v>0</v>
      </c>
      <c r="J217" s="256">
        <v>0</v>
      </c>
      <c r="K217" s="254">
        <v>0</v>
      </c>
      <c r="L217" s="256">
        <v>0</v>
      </c>
      <c r="M217" s="256">
        <v>435227</v>
      </c>
      <c r="N217" s="256">
        <v>0</v>
      </c>
      <c r="O217" s="256">
        <v>0</v>
      </c>
      <c r="P217" s="256">
        <v>0</v>
      </c>
      <c r="Q217" s="256">
        <v>0</v>
      </c>
      <c r="R217" s="256">
        <v>0</v>
      </c>
      <c r="S217" s="256">
        <v>0</v>
      </c>
      <c r="T217" s="256">
        <v>0</v>
      </c>
      <c r="U217" s="256">
        <v>0</v>
      </c>
      <c r="V217" s="256">
        <v>0</v>
      </c>
      <c r="W217" s="256">
        <v>0</v>
      </c>
      <c r="X217" s="256">
        <v>0</v>
      </c>
      <c r="Y217" s="256">
        <v>0</v>
      </c>
      <c r="Z217" s="256">
        <v>0</v>
      </c>
      <c r="AA217" s="256">
        <v>0</v>
      </c>
      <c r="AB217" s="255">
        <v>2020</v>
      </c>
    </row>
    <row r="218" spans="1:28" s="6" customFormat="1" ht="35.25" customHeight="1">
      <c r="A218" s="6">
        <v>1</v>
      </c>
      <c r="B218" s="207">
        <f>SUBTOTAL(103,$A$8:A218)</f>
        <v>209</v>
      </c>
      <c r="C218" s="258" t="s">
        <v>2260</v>
      </c>
      <c r="D218" s="246">
        <f t="shared" si="6"/>
        <v>820280.67</v>
      </c>
      <c r="E218" s="256">
        <v>0</v>
      </c>
      <c r="F218" s="256">
        <v>0</v>
      </c>
      <c r="G218" s="256">
        <v>0</v>
      </c>
      <c r="H218" s="256">
        <v>0</v>
      </c>
      <c r="I218" s="256">
        <v>820280.67</v>
      </c>
      <c r="J218" s="256">
        <v>0</v>
      </c>
      <c r="K218" s="254">
        <v>0</v>
      </c>
      <c r="L218" s="256">
        <v>0</v>
      </c>
      <c r="M218" s="256">
        <v>0</v>
      </c>
      <c r="N218" s="256">
        <v>0</v>
      </c>
      <c r="O218" s="256">
        <v>0</v>
      </c>
      <c r="P218" s="256">
        <v>0</v>
      </c>
      <c r="Q218" s="256">
        <v>0</v>
      </c>
      <c r="R218" s="256">
        <v>0</v>
      </c>
      <c r="S218" s="256">
        <v>0</v>
      </c>
      <c r="T218" s="256">
        <v>0</v>
      </c>
      <c r="U218" s="256">
        <v>0</v>
      </c>
      <c r="V218" s="256">
        <v>0</v>
      </c>
      <c r="W218" s="256">
        <v>0</v>
      </c>
      <c r="X218" s="256">
        <v>0</v>
      </c>
      <c r="Y218" s="256">
        <v>0</v>
      </c>
      <c r="Z218" s="256">
        <v>0</v>
      </c>
      <c r="AA218" s="256">
        <v>0</v>
      </c>
      <c r="AB218" s="255">
        <v>2020</v>
      </c>
    </row>
    <row r="219" spans="1:28" s="6" customFormat="1" ht="35.25" customHeight="1">
      <c r="A219" s="6">
        <v>1</v>
      </c>
      <c r="B219" s="207">
        <f>SUBTOTAL(103,$A$8:A219)</f>
        <v>210</v>
      </c>
      <c r="C219" s="258" t="s">
        <v>2261</v>
      </c>
      <c r="D219" s="246">
        <f t="shared" si="6"/>
        <v>6916836</v>
      </c>
      <c r="E219" s="256">
        <v>0</v>
      </c>
      <c r="F219" s="256">
        <v>0</v>
      </c>
      <c r="G219" s="256">
        <v>0</v>
      </c>
      <c r="H219" s="256">
        <v>1738372</v>
      </c>
      <c r="I219" s="256">
        <v>0</v>
      </c>
      <c r="J219" s="256">
        <v>0</v>
      </c>
      <c r="K219" s="254">
        <v>0</v>
      </c>
      <c r="L219" s="256">
        <v>0</v>
      </c>
      <c r="M219" s="256">
        <v>5178464</v>
      </c>
      <c r="N219" s="256">
        <v>0</v>
      </c>
      <c r="O219" s="256">
        <v>0</v>
      </c>
      <c r="P219" s="256">
        <v>0</v>
      </c>
      <c r="Q219" s="256">
        <v>0</v>
      </c>
      <c r="R219" s="256">
        <v>0</v>
      </c>
      <c r="S219" s="256">
        <v>0</v>
      </c>
      <c r="T219" s="256">
        <v>0</v>
      </c>
      <c r="U219" s="256">
        <v>0</v>
      </c>
      <c r="V219" s="256">
        <v>0</v>
      </c>
      <c r="W219" s="256">
        <v>0</v>
      </c>
      <c r="X219" s="256">
        <v>0</v>
      </c>
      <c r="Y219" s="256">
        <v>0</v>
      </c>
      <c r="Z219" s="256">
        <v>0</v>
      </c>
      <c r="AA219" s="256">
        <v>0</v>
      </c>
      <c r="AB219" s="255">
        <v>2020</v>
      </c>
    </row>
    <row r="220" spans="1:28" s="6" customFormat="1" ht="35.25" customHeight="1">
      <c r="A220" s="6">
        <v>1</v>
      </c>
      <c r="B220" s="207">
        <f>SUBTOTAL(103,$A$8:A220)</f>
        <v>211</v>
      </c>
      <c r="C220" s="258" t="s">
        <v>2262</v>
      </c>
      <c r="D220" s="246">
        <f t="shared" si="6"/>
        <v>997903.56</v>
      </c>
      <c r="E220" s="256">
        <v>0</v>
      </c>
      <c r="F220" s="256">
        <v>0</v>
      </c>
      <c r="G220" s="256">
        <v>0</v>
      </c>
      <c r="H220" s="256">
        <v>0</v>
      </c>
      <c r="I220" s="256">
        <v>0</v>
      </c>
      <c r="J220" s="256">
        <v>0</v>
      </c>
      <c r="K220" s="254">
        <v>0</v>
      </c>
      <c r="L220" s="256">
        <v>0</v>
      </c>
      <c r="M220" s="256">
        <v>997903.56</v>
      </c>
      <c r="N220" s="256">
        <v>0</v>
      </c>
      <c r="O220" s="256">
        <v>0</v>
      </c>
      <c r="P220" s="256">
        <v>0</v>
      </c>
      <c r="Q220" s="256">
        <v>0</v>
      </c>
      <c r="R220" s="256">
        <v>0</v>
      </c>
      <c r="S220" s="256">
        <v>0</v>
      </c>
      <c r="T220" s="256">
        <v>0</v>
      </c>
      <c r="U220" s="256">
        <v>0</v>
      </c>
      <c r="V220" s="256">
        <v>0</v>
      </c>
      <c r="W220" s="256">
        <v>0</v>
      </c>
      <c r="X220" s="256">
        <v>0</v>
      </c>
      <c r="Y220" s="256">
        <v>0</v>
      </c>
      <c r="Z220" s="256">
        <v>0</v>
      </c>
      <c r="AA220" s="256">
        <v>0</v>
      </c>
      <c r="AB220" s="255">
        <v>2020</v>
      </c>
    </row>
    <row r="221" spans="1:28" s="6" customFormat="1" ht="35.25" customHeight="1">
      <c r="A221" s="6">
        <v>1</v>
      </c>
      <c r="B221" s="207">
        <f>SUBTOTAL(103,$A$8:A221)</f>
        <v>212</v>
      </c>
      <c r="C221" s="258" t="s">
        <v>2263</v>
      </c>
      <c r="D221" s="246">
        <f t="shared" si="6"/>
        <v>192471</v>
      </c>
      <c r="E221" s="256">
        <v>0</v>
      </c>
      <c r="F221" s="256">
        <v>0</v>
      </c>
      <c r="G221" s="256">
        <v>0</v>
      </c>
      <c r="H221" s="256">
        <v>192471</v>
      </c>
      <c r="I221" s="256">
        <v>0</v>
      </c>
      <c r="J221" s="256">
        <v>0</v>
      </c>
      <c r="K221" s="254">
        <v>0</v>
      </c>
      <c r="L221" s="256">
        <v>0</v>
      </c>
      <c r="M221" s="256">
        <v>0</v>
      </c>
      <c r="N221" s="256">
        <v>0</v>
      </c>
      <c r="O221" s="256">
        <v>0</v>
      </c>
      <c r="P221" s="256">
        <v>0</v>
      </c>
      <c r="Q221" s="256">
        <v>0</v>
      </c>
      <c r="R221" s="256">
        <v>0</v>
      </c>
      <c r="S221" s="256">
        <v>0</v>
      </c>
      <c r="T221" s="256">
        <v>0</v>
      </c>
      <c r="U221" s="256">
        <v>0</v>
      </c>
      <c r="V221" s="256">
        <v>0</v>
      </c>
      <c r="W221" s="256">
        <v>0</v>
      </c>
      <c r="X221" s="256">
        <v>0</v>
      </c>
      <c r="Y221" s="256">
        <v>0</v>
      </c>
      <c r="Z221" s="256">
        <v>0</v>
      </c>
      <c r="AA221" s="256">
        <v>0</v>
      </c>
      <c r="AB221" s="255">
        <v>2020</v>
      </c>
    </row>
    <row r="222" spans="1:28" s="6" customFormat="1" ht="35.25" customHeight="1">
      <c r="A222" s="6">
        <v>1</v>
      </c>
      <c r="B222" s="207">
        <f>SUBTOTAL(103,$A$8:A222)</f>
        <v>213</v>
      </c>
      <c r="C222" s="258" t="s">
        <v>2264</v>
      </c>
      <c r="D222" s="246">
        <f t="shared" si="6"/>
        <v>192603</v>
      </c>
      <c r="E222" s="256">
        <v>0</v>
      </c>
      <c r="F222" s="256">
        <v>192603</v>
      </c>
      <c r="G222" s="256">
        <v>0</v>
      </c>
      <c r="H222" s="256">
        <v>0</v>
      </c>
      <c r="I222" s="256">
        <v>0</v>
      </c>
      <c r="J222" s="256">
        <v>0</v>
      </c>
      <c r="K222" s="254">
        <v>0</v>
      </c>
      <c r="L222" s="256">
        <v>0</v>
      </c>
      <c r="M222" s="256">
        <v>0</v>
      </c>
      <c r="N222" s="256">
        <v>0</v>
      </c>
      <c r="O222" s="256">
        <v>0</v>
      </c>
      <c r="P222" s="256">
        <v>0</v>
      </c>
      <c r="Q222" s="256">
        <v>0</v>
      </c>
      <c r="R222" s="256">
        <v>0</v>
      </c>
      <c r="S222" s="256">
        <v>0</v>
      </c>
      <c r="T222" s="256">
        <v>0</v>
      </c>
      <c r="U222" s="256">
        <v>0</v>
      </c>
      <c r="V222" s="256">
        <v>0</v>
      </c>
      <c r="W222" s="256">
        <v>0</v>
      </c>
      <c r="X222" s="256">
        <v>0</v>
      </c>
      <c r="Y222" s="256">
        <v>0</v>
      </c>
      <c r="Z222" s="256">
        <v>0</v>
      </c>
      <c r="AA222" s="256">
        <v>0</v>
      </c>
      <c r="AB222" s="255">
        <v>2020</v>
      </c>
    </row>
    <row r="223" spans="1:28" s="6" customFormat="1" ht="35.25" customHeight="1">
      <c r="A223" s="6">
        <v>1</v>
      </c>
      <c r="B223" s="207">
        <f>SUBTOTAL(103,$A$8:A223)</f>
        <v>214</v>
      </c>
      <c r="C223" s="258" t="s">
        <v>2265</v>
      </c>
      <c r="D223" s="246">
        <f t="shared" si="6"/>
        <v>1699103.6</v>
      </c>
      <c r="E223" s="256">
        <v>0</v>
      </c>
      <c r="F223" s="256">
        <v>0</v>
      </c>
      <c r="G223" s="256">
        <v>0</v>
      </c>
      <c r="H223" s="256">
        <v>0</v>
      </c>
      <c r="I223" s="256">
        <v>0</v>
      </c>
      <c r="J223" s="256">
        <v>0</v>
      </c>
      <c r="K223" s="254">
        <v>0</v>
      </c>
      <c r="L223" s="256">
        <v>0</v>
      </c>
      <c r="M223" s="256">
        <v>0</v>
      </c>
      <c r="N223" s="256">
        <v>0</v>
      </c>
      <c r="O223" s="256">
        <v>1699103.6</v>
      </c>
      <c r="P223" s="256">
        <v>0</v>
      </c>
      <c r="Q223" s="256">
        <v>0</v>
      </c>
      <c r="R223" s="256">
        <v>0</v>
      </c>
      <c r="S223" s="256">
        <v>0</v>
      </c>
      <c r="T223" s="256">
        <v>0</v>
      </c>
      <c r="U223" s="256">
        <v>0</v>
      </c>
      <c r="V223" s="256">
        <v>0</v>
      </c>
      <c r="W223" s="256">
        <v>0</v>
      </c>
      <c r="X223" s="256">
        <v>0</v>
      </c>
      <c r="Y223" s="256">
        <v>0</v>
      </c>
      <c r="Z223" s="256">
        <v>0</v>
      </c>
      <c r="AA223" s="256">
        <v>0</v>
      </c>
      <c r="AB223" s="255">
        <v>2020</v>
      </c>
    </row>
    <row r="224" spans="1:28" s="6" customFormat="1" ht="35.25" customHeight="1">
      <c r="A224" s="6">
        <v>1</v>
      </c>
      <c r="B224" s="207">
        <f>SUBTOTAL(103,$A$8:A224)</f>
        <v>215</v>
      </c>
      <c r="C224" s="258" t="s">
        <v>2266</v>
      </c>
      <c r="D224" s="246">
        <f t="shared" si="6"/>
        <v>1931052.7</v>
      </c>
      <c r="E224" s="256">
        <v>0</v>
      </c>
      <c r="F224" s="256">
        <v>0</v>
      </c>
      <c r="G224" s="256">
        <v>0</v>
      </c>
      <c r="H224" s="256">
        <v>0</v>
      </c>
      <c r="I224" s="256">
        <v>0</v>
      </c>
      <c r="J224" s="256">
        <v>0</v>
      </c>
      <c r="K224" s="254">
        <v>0</v>
      </c>
      <c r="L224" s="256">
        <v>0</v>
      </c>
      <c r="M224" s="256">
        <v>1449300.96</v>
      </c>
      <c r="N224" s="256">
        <v>0</v>
      </c>
      <c r="O224" s="256">
        <v>481751.74</v>
      </c>
      <c r="P224" s="256">
        <v>0</v>
      </c>
      <c r="Q224" s="256">
        <v>0</v>
      </c>
      <c r="R224" s="256">
        <v>0</v>
      </c>
      <c r="S224" s="256">
        <v>0</v>
      </c>
      <c r="T224" s="256">
        <v>0</v>
      </c>
      <c r="U224" s="256">
        <v>0</v>
      </c>
      <c r="V224" s="256">
        <v>0</v>
      </c>
      <c r="W224" s="256">
        <v>0</v>
      </c>
      <c r="X224" s="256">
        <v>0</v>
      </c>
      <c r="Y224" s="256">
        <v>0</v>
      </c>
      <c r="Z224" s="256">
        <v>0</v>
      </c>
      <c r="AA224" s="256">
        <v>0</v>
      </c>
      <c r="AB224" s="255">
        <v>2020</v>
      </c>
    </row>
    <row r="225" spans="1:28" s="6" customFormat="1" ht="35.25" customHeight="1">
      <c r="A225" s="6">
        <v>1</v>
      </c>
      <c r="B225" s="207">
        <f>SUBTOTAL(103,$A$8:A225)</f>
        <v>216</v>
      </c>
      <c r="C225" s="258" t="s">
        <v>2267</v>
      </c>
      <c r="D225" s="246">
        <f t="shared" si="6"/>
        <v>342268</v>
      </c>
      <c r="E225" s="256">
        <v>0</v>
      </c>
      <c r="F225" s="256">
        <v>0</v>
      </c>
      <c r="G225" s="256">
        <v>0</v>
      </c>
      <c r="H225" s="256">
        <v>121521</v>
      </c>
      <c r="I225" s="256">
        <v>0</v>
      </c>
      <c r="J225" s="256">
        <v>0</v>
      </c>
      <c r="K225" s="254">
        <v>0</v>
      </c>
      <c r="L225" s="256">
        <v>0</v>
      </c>
      <c r="M225" s="256">
        <v>0</v>
      </c>
      <c r="N225" s="256">
        <v>0</v>
      </c>
      <c r="O225" s="256">
        <v>220747</v>
      </c>
      <c r="P225" s="256">
        <v>0</v>
      </c>
      <c r="Q225" s="256">
        <v>0</v>
      </c>
      <c r="R225" s="256">
        <v>0</v>
      </c>
      <c r="S225" s="256">
        <v>0</v>
      </c>
      <c r="T225" s="256">
        <v>0</v>
      </c>
      <c r="U225" s="256">
        <v>0</v>
      </c>
      <c r="V225" s="256">
        <v>0</v>
      </c>
      <c r="W225" s="256">
        <v>0</v>
      </c>
      <c r="X225" s="256">
        <v>0</v>
      </c>
      <c r="Y225" s="256">
        <v>0</v>
      </c>
      <c r="Z225" s="256">
        <v>0</v>
      </c>
      <c r="AA225" s="256">
        <v>0</v>
      </c>
      <c r="AB225" s="255">
        <v>2020</v>
      </c>
    </row>
    <row r="226" spans="1:28" s="6" customFormat="1" ht="35.25" customHeight="1">
      <c r="A226" s="6">
        <v>1</v>
      </c>
      <c r="B226" s="207">
        <f>SUBTOTAL(103,$A$8:A226)</f>
        <v>217</v>
      </c>
      <c r="C226" s="258" t="s">
        <v>2268</v>
      </c>
      <c r="D226" s="246">
        <f t="shared" si="6"/>
        <v>1164297</v>
      </c>
      <c r="E226" s="256">
        <v>0</v>
      </c>
      <c r="F226" s="256">
        <v>0</v>
      </c>
      <c r="G226" s="256">
        <v>0</v>
      </c>
      <c r="H226" s="256">
        <v>0</v>
      </c>
      <c r="I226" s="256">
        <v>0</v>
      </c>
      <c r="J226" s="256">
        <v>0</v>
      </c>
      <c r="K226" s="254">
        <v>0</v>
      </c>
      <c r="L226" s="256">
        <v>0</v>
      </c>
      <c r="M226" s="256">
        <v>1164297</v>
      </c>
      <c r="N226" s="256">
        <v>0</v>
      </c>
      <c r="O226" s="256">
        <v>0</v>
      </c>
      <c r="P226" s="256">
        <v>0</v>
      </c>
      <c r="Q226" s="256">
        <v>0</v>
      </c>
      <c r="R226" s="256">
        <v>0</v>
      </c>
      <c r="S226" s="256">
        <v>0</v>
      </c>
      <c r="T226" s="256">
        <v>0</v>
      </c>
      <c r="U226" s="256">
        <v>0</v>
      </c>
      <c r="V226" s="256">
        <v>0</v>
      </c>
      <c r="W226" s="256">
        <v>0</v>
      </c>
      <c r="X226" s="256">
        <v>0</v>
      </c>
      <c r="Y226" s="256">
        <v>0</v>
      </c>
      <c r="Z226" s="256">
        <v>0</v>
      </c>
      <c r="AA226" s="256">
        <v>0</v>
      </c>
      <c r="AB226" s="255">
        <v>2020</v>
      </c>
    </row>
    <row r="227" spans="1:28" s="6" customFormat="1" ht="35.25" customHeight="1">
      <c r="A227" s="6">
        <v>1</v>
      </c>
      <c r="B227" s="207">
        <f>SUBTOTAL(103,$A$8:A227)</f>
        <v>218</v>
      </c>
      <c r="C227" s="258" t="s">
        <v>2269</v>
      </c>
      <c r="D227" s="246">
        <f t="shared" si="6"/>
        <v>1111344</v>
      </c>
      <c r="E227" s="256">
        <v>0</v>
      </c>
      <c r="F227" s="256">
        <v>0</v>
      </c>
      <c r="G227" s="256">
        <v>0</v>
      </c>
      <c r="H227" s="256">
        <v>0</v>
      </c>
      <c r="I227" s="256">
        <v>0</v>
      </c>
      <c r="J227" s="256">
        <v>0</v>
      </c>
      <c r="K227" s="254">
        <v>0</v>
      </c>
      <c r="L227" s="256">
        <v>0</v>
      </c>
      <c r="M227" s="256">
        <v>0</v>
      </c>
      <c r="N227" s="256">
        <v>0</v>
      </c>
      <c r="O227" s="256">
        <v>1111344</v>
      </c>
      <c r="P227" s="256">
        <v>0</v>
      </c>
      <c r="Q227" s="256">
        <v>0</v>
      </c>
      <c r="R227" s="256">
        <v>0</v>
      </c>
      <c r="S227" s="256">
        <v>0</v>
      </c>
      <c r="T227" s="256">
        <v>0</v>
      </c>
      <c r="U227" s="256">
        <v>0</v>
      </c>
      <c r="V227" s="256">
        <v>0</v>
      </c>
      <c r="W227" s="256">
        <v>0</v>
      </c>
      <c r="X227" s="256">
        <v>0</v>
      </c>
      <c r="Y227" s="256">
        <v>0</v>
      </c>
      <c r="Z227" s="256">
        <v>0</v>
      </c>
      <c r="AA227" s="256">
        <v>0</v>
      </c>
      <c r="AB227" s="255">
        <v>2020</v>
      </c>
    </row>
    <row r="228" spans="1:28" s="6" customFormat="1" ht="35.25" customHeight="1">
      <c r="A228" s="6">
        <v>1</v>
      </c>
      <c r="B228" s="207">
        <f>SUBTOTAL(103,$A$8:A228)</f>
        <v>219</v>
      </c>
      <c r="C228" s="258" t="s">
        <v>2270</v>
      </c>
      <c r="D228" s="246">
        <f t="shared" si="6"/>
        <v>73067</v>
      </c>
      <c r="E228" s="256">
        <v>0</v>
      </c>
      <c r="F228" s="256">
        <v>0</v>
      </c>
      <c r="G228" s="256">
        <v>0</v>
      </c>
      <c r="H228" s="256">
        <v>0</v>
      </c>
      <c r="I228" s="256">
        <v>0</v>
      </c>
      <c r="J228" s="256">
        <v>0</v>
      </c>
      <c r="K228" s="254">
        <v>1</v>
      </c>
      <c r="L228" s="256">
        <v>73067</v>
      </c>
      <c r="M228" s="256">
        <v>0</v>
      </c>
      <c r="N228" s="256">
        <v>0</v>
      </c>
      <c r="O228" s="256">
        <v>0</v>
      </c>
      <c r="P228" s="256">
        <v>0</v>
      </c>
      <c r="Q228" s="256">
        <v>0</v>
      </c>
      <c r="R228" s="256">
        <v>0</v>
      </c>
      <c r="S228" s="256">
        <v>0</v>
      </c>
      <c r="T228" s="256">
        <v>0</v>
      </c>
      <c r="U228" s="256">
        <v>0</v>
      </c>
      <c r="V228" s="256">
        <v>0</v>
      </c>
      <c r="W228" s="256">
        <v>0</v>
      </c>
      <c r="X228" s="256">
        <v>0</v>
      </c>
      <c r="Y228" s="256">
        <v>0</v>
      </c>
      <c r="Z228" s="256">
        <v>0</v>
      </c>
      <c r="AA228" s="256">
        <v>0</v>
      </c>
      <c r="AB228" s="255">
        <v>2020</v>
      </c>
    </row>
    <row r="229" spans="1:28" s="6" customFormat="1" ht="35.25" customHeight="1">
      <c r="A229" s="6">
        <v>1</v>
      </c>
      <c r="B229" s="207">
        <f>SUBTOTAL(103,$A$8:A229)</f>
        <v>220</v>
      </c>
      <c r="C229" s="258" t="s">
        <v>2271</v>
      </c>
      <c r="D229" s="246">
        <f t="shared" si="6"/>
        <v>493124.1</v>
      </c>
      <c r="E229" s="256">
        <v>0</v>
      </c>
      <c r="F229" s="256">
        <v>0</v>
      </c>
      <c r="G229" s="256">
        <v>0</v>
      </c>
      <c r="H229" s="256">
        <v>0</v>
      </c>
      <c r="I229" s="256">
        <v>0</v>
      </c>
      <c r="J229" s="256">
        <v>0</v>
      </c>
      <c r="K229" s="254">
        <v>0</v>
      </c>
      <c r="L229" s="256">
        <v>0</v>
      </c>
      <c r="M229" s="256">
        <v>0</v>
      </c>
      <c r="N229" s="256">
        <v>0</v>
      </c>
      <c r="O229" s="256">
        <v>493124.1</v>
      </c>
      <c r="P229" s="256">
        <v>0</v>
      </c>
      <c r="Q229" s="256">
        <v>0</v>
      </c>
      <c r="R229" s="256">
        <v>0</v>
      </c>
      <c r="S229" s="256">
        <v>0</v>
      </c>
      <c r="T229" s="256">
        <v>0</v>
      </c>
      <c r="U229" s="256">
        <v>0</v>
      </c>
      <c r="V229" s="256">
        <v>0</v>
      </c>
      <c r="W229" s="256">
        <v>0</v>
      </c>
      <c r="X229" s="256">
        <v>0</v>
      </c>
      <c r="Y229" s="256">
        <v>0</v>
      </c>
      <c r="Z229" s="256">
        <v>0</v>
      </c>
      <c r="AA229" s="256">
        <v>0</v>
      </c>
      <c r="AB229" s="255">
        <v>2020</v>
      </c>
    </row>
    <row r="230" spans="1:28" s="6" customFormat="1" ht="35.25" customHeight="1">
      <c r="A230" s="6">
        <v>1</v>
      </c>
      <c r="B230" s="207">
        <f>SUBTOTAL(103,$A$8:A230)</f>
        <v>221</v>
      </c>
      <c r="C230" s="258" t="s">
        <v>2272</v>
      </c>
      <c r="D230" s="246">
        <f t="shared" si="6"/>
        <v>636988.72</v>
      </c>
      <c r="E230" s="256">
        <v>0</v>
      </c>
      <c r="F230" s="256">
        <v>0</v>
      </c>
      <c r="G230" s="256">
        <v>636988.72</v>
      </c>
      <c r="H230" s="256">
        <v>0</v>
      </c>
      <c r="I230" s="256">
        <v>0</v>
      </c>
      <c r="J230" s="256">
        <v>0</v>
      </c>
      <c r="K230" s="254">
        <v>0</v>
      </c>
      <c r="L230" s="256">
        <v>0</v>
      </c>
      <c r="M230" s="256">
        <v>0</v>
      </c>
      <c r="N230" s="256">
        <v>0</v>
      </c>
      <c r="O230" s="256">
        <v>0</v>
      </c>
      <c r="P230" s="256">
        <v>0</v>
      </c>
      <c r="Q230" s="256">
        <v>0</v>
      </c>
      <c r="R230" s="256">
        <v>0</v>
      </c>
      <c r="S230" s="256">
        <v>0</v>
      </c>
      <c r="T230" s="256">
        <v>0</v>
      </c>
      <c r="U230" s="256">
        <v>0</v>
      </c>
      <c r="V230" s="256">
        <v>0</v>
      </c>
      <c r="W230" s="256">
        <v>0</v>
      </c>
      <c r="X230" s="256">
        <v>0</v>
      </c>
      <c r="Y230" s="256">
        <v>0</v>
      </c>
      <c r="Z230" s="256">
        <v>0</v>
      </c>
      <c r="AA230" s="256">
        <v>0</v>
      </c>
      <c r="AB230" s="255">
        <v>2020</v>
      </c>
    </row>
    <row r="231" spans="1:28" s="6" customFormat="1" ht="35.25" customHeight="1">
      <c r="A231" s="6">
        <v>1</v>
      </c>
      <c r="B231" s="207">
        <f>SUBTOTAL(103,$A$8:A231)</f>
        <v>222</v>
      </c>
      <c r="C231" s="258" t="s">
        <v>2273</v>
      </c>
      <c r="D231" s="246">
        <f t="shared" si="6"/>
        <v>663910</v>
      </c>
      <c r="E231" s="256">
        <v>0</v>
      </c>
      <c r="F231" s="256">
        <v>0</v>
      </c>
      <c r="G231" s="256">
        <v>0</v>
      </c>
      <c r="H231" s="256">
        <v>0</v>
      </c>
      <c r="I231" s="256">
        <v>650000</v>
      </c>
      <c r="J231" s="256">
        <v>0</v>
      </c>
      <c r="K231" s="254">
        <v>0</v>
      </c>
      <c r="L231" s="256">
        <v>0</v>
      </c>
      <c r="M231" s="256">
        <v>0</v>
      </c>
      <c r="N231" s="256">
        <v>0</v>
      </c>
      <c r="O231" s="256">
        <v>0</v>
      </c>
      <c r="P231" s="256">
        <v>0</v>
      </c>
      <c r="Q231" s="256">
        <v>0</v>
      </c>
      <c r="R231" s="256">
        <v>0</v>
      </c>
      <c r="S231" s="256">
        <v>0</v>
      </c>
      <c r="T231" s="256">
        <v>0</v>
      </c>
      <c r="U231" s="256">
        <v>0</v>
      </c>
      <c r="V231" s="256">
        <v>0</v>
      </c>
      <c r="W231" s="256">
        <v>0</v>
      </c>
      <c r="X231" s="256">
        <v>0</v>
      </c>
      <c r="Y231" s="256">
        <v>13910</v>
      </c>
      <c r="Z231" s="256">
        <v>0</v>
      </c>
      <c r="AA231" s="256">
        <v>0</v>
      </c>
      <c r="AB231" s="255">
        <v>2020</v>
      </c>
    </row>
    <row r="232" spans="1:28" s="6" customFormat="1" ht="35.25" customHeight="1">
      <c r="A232" s="6">
        <v>1</v>
      </c>
      <c r="B232" s="207">
        <f>SUBTOTAL(103,$A$8:A232)</f>
        <v>223</v>
      </c>
      <c r="C232" s="258" t="s">
        <v>2274</v>
      </c>
      <c r="D232" s="246">
        <f t="shared" ref="D232:D288" si="7">E232+F232+G232+H232+I232+J232+L232+M232+N232+O232+P232+Q232+R232+S232+T232+U232+V232+W232+X232+Y232+Z232+AA232</f>
        <v>265705</v>
      </c>
      <c r="E232" s="256">
        <v>0</v>
      </c>
      <c r="F232" s="256">
        <v>0</v>
      </c>
      <c r="G232" s="256">
        <v>0</v>
      </c>
      <c r="H232" s="256">
        <v>0</v>
      </c>
      <c r="I232" s="256">
        <v>0</v>
      </c>
      <c r="J232" s="256">
        <v>0</v>
      </c>
      <c r="K232" s="254">
        <v>0</v>
      </c>
      <c r="L232" s="256">
        <v>0</v>
      </c>
      <c r="M232" s="256">
        <v>0</v>
      </c>
      <c r="N232" s="256">
        <v>69848</v>
      </c>
      <c r="O232" s="256">
        <v>195857</v>
      </c>
      <c r="P232" s="256">
        <v>0</v>
      </c>
      <c r="Q232" s="256">
        <v>0</v>
      </c>
      <c r="R232" s="256">
        <v>0</v>
      </c>
      <c r="S232" s="256">
        <v>0</v>
      </c>
      <c r="T232" s="256">
        <v>0</v>
      </c>
      <c r="U232" s="256">
        <v>0</v>
      </c>
      <c r="V232" s="256">
        <v>0</v>
      </c>
      <c r="W232" s="256">
        <v>0</v>
      </c>
      <c r="X232" s="256">
        <v>0</v>
      </c>
      <c r="Y232" s="256">
        <v>0</v>
      </c>
      <c r="Z232" s="256">
        <v>0</v>
      </c>
      <c r="AA232" s="256">
        <v>0</v>
      </c>
      <c r="AB232" s="255">
        <v>2020</v>
      </c>
    </row>
    <row r="233" spans="1:28" s="6" customFormat="1" ht="35.25" customHeight="1">
      <c r="A233" s="6">
        <v>1</v>
      </c>
      <c r="B233" s="207">
        <f>SUBTOTAL(103,$A$8:A233)</f>
        <v>224</v>
      </c>
      <c r="C233" s="258" t="s">
        <v>2275</v>
      </c>
      <c r="D233" s="246">
        <f t="shared" si="7"/>
        <v>873135</v>
      </c>
      <c r="E233" s="256">
        <v>0</v>
      </c>
      <c r="F233" s="256">
        <v>0</v>
      </c>
      <c r="G233" s="256">
        <v>0</v>
      </c>
      <c r="H233" s="256">
        <v>0</v>
      </c>
      <c r="I233" s="256">
        <v>0</v>
      </c>
      <c r="J233" s="256">
        <v>0</v>
      </c>
      <c r="K233" s="254">
        <v>0</v>
      </c>
      <c r="L233" s="256">
        <v>0</v>
      </c>
      <c r="M233" s="256">
        <v>873135</v>
      </c>
      <c r="N233" s="256">
        <v>0</v>
      </c>
      <c r="O233" s="256">
        <v>0</v>
      </c>
      <c r="P233" s="256">
        <v>0</v>
      </c>
      <c r="Q233" s="256">
        <v>0</v>
      </c>
      <c r="R233" s="256">
        <v>0</v>
      </c>
      <c r="S233" s="256">
        <v>0</v>
      </c>
      <c r="T233" s="256">
        <v>0</v>
      </c>
      <c r="U233" s="256">
        <v>0</v>
      </c>
      <c r="V233" s="256">
        <v>0</v>
      </c>
      <c r="W233" s="256">
        <v>0</v>
      </c>
      <c r="X233" s="256">
        <v>0</v>
      </c>
      <c r="Y233" s="256">
        <v>0</v>
      </c>
      <c r="Z233" s="256">
        <v>0</v>
      </c>
      <c r="AA233" s="256">
        <v>0</v>
      </c>
      <c r="AB233" s="255">
        <v>2020</v>
      </c>
    </row>
    <row r="234" spans="1:28" s="6" customFormat="1" ht="35.25" customHeight="1">
      <c r="A234" s="6">
        <v>1</v>
      </c>
      <c r="B234" s="207">
        <f>SUBTOTAL(103,$A$8:A234)</f>
        <v>225</v>
      </c>
      <c r="C234" s="258" t="s">
        <v>2276</v>
      </c>
      <c r="D234" s="246">
        <f t="shared" si="7"/>
        <v>2222992.2000000002</v>
      </c>
      <c r="E234" s="256">
        <v>0</v>
      </c>
      <c r="F234" s="256">
        <v>0</v>
      </c>
      <c r="G234" s="256">
        <v>450000</v>
      </c>
      <c r="H234" s="256">
        <v>440000</v>
      </c>
      <c r="I234" s="256">
        <v>0</v>
      </c>
      <c r="J234" s="256">
        <v>0</v>
      </c>
      <c r="K234" s="254">
        <v>0</v>
      </c>
      <c r="L234" s="256">
        <v>0</v>
      </c>
      <c r="M234" s="256">
        <v>0</v>
      </c>
      <c r="N234" s="256">
        <v>0</v>
      </c>
      <c r="O234" s="256">
        <v>1332992.2</v>
      </c>
      <c r="P234" s="256">
        <v>0</v>
      </c>
      <c r="Q234" s="256">
        <v>0</v>
      </c>
      <c r="R234" s="256">
        <v>0</v>
      </c>
      <c r="S234" s="256">
        <v>0</v>
      </c>
      <c r="T234" s="256">
        <v>0</v>
      </c>
      <c r="U234" s="256">
        <v>0</v>
      </c>
      <c r="V234" s="256">
        <v>0</v>
      </c>
      <c r="W234" s="256">
        <v>0</v>
      </c>
      <c r="X234" s="256">
        <v>0</v>
      </c>
      <c r="Y234" s="256">
        <v>0</v>
      </c>
      <c r="Z234" s="256">
        <v>0</v>
      </c>
      <c r="AA234" s="256">
        <v>0</v>
      </c>
      <c r="AB234" s="255">
        <v>2020</v>
      </c>
    </row>
    <row r="235" spans="1:28" s="6" customFormat="1" ht="35.25" customHeight="1">
      <c r="A235" s="6">
        <v>1</v>
      </c>
      <c r="B235" s="207">
        <f>SUBTOTAL(103,$A$8:A235)</f>
        <v>226</v>
      </c>
      <c r="C235" s="258" t="s">
        <v>2277</v>
      </c>
      <c r="D235" s="246">
        <f t="shared" si="7"/>
        <v>761914.32000000007</v>
      </c>
      <c r="E235" s="256">
        <v>300000</v>
      </c>
      <c r="F235" s="256">
        <v>461914.32</v>
      </c>
      <c r="G235" s="256">
        <v>0</v>
      </c>
      <c r="H235" s="256">
        <v>0</v>
      </c>
      <c r="I235" s="256">
        <v>0</v>
      </c>
      <c r="J235" s="256">
        <v>0</v>
      </c>
      <c r="K235" s="254">
        <v>0</v>
      </c>
      <c r="L235" s="256">
        <v>0</v>
      </c>
      <c r="M235" s="256">
        <v>0</v>
      </c>
      <c r="N235" s="256">
        <v>0</v>
      </c>
      <c r="O235" s="256">
        <v>0</v>
      </c>
      <c r="P235" s="256">
        <v>0</v>
      </c>
      <c r="Q235" s="256">
        <v>0</v>
      </c>
      <c r="R235" s="256">
        <v>0</v>
      </c>
      <c r="S235" s="256">
        <v>0</v>
      </c>
      <c r="T235" s="256">
        <v>0</v>
      </c>
      <c r="U235" s="256">
        <v>0</v>
      </c>
      <c r="V235" s="256">
        <v>0</v>
      </c>
      <c r="W235" s="256">
        <v>0</v>
      </c>
      <c r="X235" s="256">
        <v>0</v>
      </c>
      <c r="Y235" s="256">
        <v>0</v>
      </c>
      <c r="Z235" s="256">
        <v>0</v>
      </c>
      <c r="AA235" s="256">
        <v>0</v>
      </c>
      <c r="AB235" s="255">
        <v>2020</v>
      </c>
    </row>
    <row r="236" spans="1:28" s="6" customFormat="1" ht="35.25" customHeight="1">
      <c r="A236" s="6">
        <v>1</v>
      </c>
      <c r="B236" s="207">
        <f>SUBTOTAL(103,$A$8:A236)</f>
        <v>227</v>
      </c>
      <c r="C236" s="258" t="s">
        <v>2278</v>
      </c>
      <c r="D236" s="246">
        <f t="shared" si="7"/>
        <v>3177311.76</v>
      </c>
      <c r="E236" s="256">
        <v>237230.25</v>
      </c>
      <c r="F236" s="256">
        <v>1850000</v>
      </c>
      <c r="G236" s="256">
        <v>1024754.21</v>
      </c>
      <c r="H236" s="256">
        <v>0</v>
      </c>
      <c r="I236" s="256">
        <v>65327.3</v>
      </c>
      <c r="J236" s="256">
        <v>0</v>
      </c>
      <c r="K236" s="254">
        <v>0</v>
      </c>
      <c r="L236" s="256">
        <v>0</v>
      </c>
      <c r="M236" s="256">
        <v>0</v>
      </c>
      <c r="N236" s="256">
        <v>0</v>
      </c>
      <c r="O236" s="256">
        <v>0</v>
      </c>
      <c r="P236" s="256">
        <v>0</v>
      </c>
      <c r="Q236" s="256">
        <v>0</v>
      </c>
      <c r="R236" s="256">
        <v>0</v>
      </c>
      <c r="S236" s="256">
        <v>0</v>
      </c>
      <c r="T236" s="256">
        <v>0</v>
      </c>
      <c r="U236" s="256">
        <v>0</v>
      </c>
      <c r="V236" s="256">
        <v>0</v>
      </c>
      <c r="W236" s="256">
        <v>0</v>
      </c>
      <c r="X236" s="256">
        <v>0</v>
      </c>
      <c r="Y236" s="256">
        <v>0</v>
      </c>
      <c r="Z236" s="256">
        <v>0</v>
      </c>
      <c r="AA236" s="256">
        <v>0</v>
      </c>
      <c r="AB236" s="255">
        <v>2020</v>
      </c>
    </row>
    <row r="237" spans="1:28" s="6" customFormat="1" ht="35.25" customHeight="1">
      <c r="A237" s="6">
        <v>1</v>
      </c>
      <c r="B237" s="207">
        <f>SUBTOTAL(103,$A$8:A237)</f>
        <v>228</v>
      </c>
      <c r="C237" s="258" t="s">
        <v>2279</v>
      </c>
      <c r="D237" s="246">
        <f t="shared" si="7"/>
        <v>1380740</v>
      </c>
      <c r="E237" s="256">
        <v>0</v>
      </c>
      <c r="F237" s="256">
        <v>0</v>
      </c>
      <c r="G237" s="256">
        <v>1380740</v>
      </c>
      <c r="H237" s="256">
        <v>0</v>
      </c>
      <c r="I237" s="256">
        <v>0</v>
      </c>
      <c r="J237" s="256">
        <v>0</v>
      </c>
      <c r="K237" s="254">
        <v>0</v>
      </c>
      <c r="L237" s="256">
        <v>0</v>
      </c>
      <c r="M237" s="256">
        <v>0</v>
      </c>
      <c r="N237" s="256">
        <v>0</v>
      </c>
      <c r="O237" s="256">
        <v>0</v>
      </c>
      <c r="P237" s="256">
        <v>0</v>
      </c>
      <c r="Q237" s="256">
        <v>0</v>
      </c>
      <c r="R237" s="256">
        <v>0</v>
      </c>
      <c r="S237" s="256">
        <v>0</v>
      </c>
      <c r="T237" s="256">
        <v>0</v>
      </c>
      <c r="U237" s="256">
        <v>0</v>
      </c>
      <c r="V237" s="256">
        <v>0</v>
      </c>
      <c r="W237" s="256">
        <v>0</v>
      </c>
      <c r="X237" s="256">
        <v>0</v>
      </c>
      <c r="Y237" s="256">
        <v>0</v>
      </c>
      <c r="Z237" s="256">
        <v>0</v>
      </c>
      <c r="AA237" s="256">
        <v>0</v>
      </c>
      <c r="AB237" s="255">
        <v>2020</v>
      </c>
    </row>
    <row r="238" spans="1:28" s="6" customFormat="1" ht="35.25" customHeight="1">
      <c r="A238" s="6">
        <v>1</v>
      </c>
      <c r="B238" s="207">
        <f>SUBTOTAL(103,$A$8:A238)</f>
        <v>229</v>
      </c>
      <c r="C238" s="258" t="s">
        <v>2280</v>
      </c>
      <c r="D238" s="246">
        <f t="shared" si="7"/>
        <v>513090.3</v>
      </c>
      <c r="E238" s="256">
        <v>0</v>
      </c>
      <c r="F238" s="256">
        <v>513090.3</v>
      </c>
      <c r="G238" s="256">
        <v>0</v>
      </c>
      <c r="H238" s="256">
        <v>0</v>
      </c>
      <c r="I238" s="256">
        <v>0</v>
      </c>
      <c r="J238" s="256">
        <v>0</v>
      </c>
      <c r="K238" s="254">
        <v>0</v>
      </c>
      <c r="L238" s="256">
        <v>0</v>
      </c>
      <c r="M238" s="256">
        <v>0</v>
      </c>
      <c r="N238" s="256">
        <v>0</v>
      </c>
      <c r="O238" s="256">
        <v>0</v>
      </c>
      <c r="P238" s="256">
        <v>0</v>
      </c>
      <c r="Q238" s="256">
        <v>0</v>
      </c>
      <c r="R238" s="256">
        <v>0</v>
      </c>
      <c r="S238" s="256">
        <v>0</v>
      </c>
      <c r="T238" s="256">
        <v>0</v>
      </c>
      <c r="U238" s="256">
        <v>0</v>
      </c>
      <c r="V238" s="256">
        <v>0</v>
      </c>
      <c r="W238" s="256">
        <v>0</v>
      </c>
      <c r="X238" s="256">
        <v>0</v>
      </c>
      <c r="Y238" s="256">
        <v>0</v>
      </c>
      <c r="Z238" s="256">
        <v>0</v>
      </c>
      <c r="AA238" s="256">
        <v>0</v>
      </c>
      <c r="AB238" s="255">
        <v>2020</v>
      </c>
    </row>
    <row r="239" spans="1:28" s="6" customFormat="1" ht="35.25" customHeight="1">
      <c r="A239" s="6">
        <v>1</v>
      </c>
      <c r="B239" s="207">
        <f>SUBTOTAL(103,$A$8:A239)</f>
        <v>230</v>
      </c>
      <c r="C239" s="258" t="s">
        <v>2281</v>
      </c>
      <c r="D239" s="246">
        <f t="shared" si="7"/>
        <v>1821751.04</v>
      </c>
      <c r="E239" s="256">
        <v>0</v>
      </c>
      <c r="F239" s="256">
        <v>0</v>
      </c>
      <c r="G239" s="256">
        <v>0</v>
      </c>
      <c r="H239" s="256">
        <v>0</v>
      </c>
      <c r="I239" s="256">
        <v>643366.04</v>
      </c>
      <c r="J239" s="256">
        <v>0</v>
      </c>
      <c r="K239" s="254">
        <v>0</v>
      </c>
      <c r="L239" s="256">
        <v>0</v>
      </c>
      <c r="M239" s="256">
        <v>0</v>
      </c>
      <c r="N239" s="256">
        <v>0</v>
      </c>
      <c r="O239" s="256">
        <v>1178385</v>
      </c>
      <c r="P239" s="256">
        <v>0</v>
      </c>
      <c r="Q239" s="256">
        <v>0</v>
      </c>
      <c r="R239" s="256">
        <v>0</v>
      </c>
      <c r="S239" s="256">
        <v>0</v>
      </c>
      <c r="T239" s="256">
        <v>0</v>
      </c>
      <c r="U239" s="256">
        <v>0</v>
      </c>
      <c r="V239" s="256">
        <v>0</v>
      </c>
      <c r="W239" s="256">
        <v>0</v>
      </c>
      <c r="X239" s="256">
        <v>0</v>
      </c>
      <c r="Y239" s="256">
        <v>0</v>
      </c>
      <c r="Z239" s="256">
        <v>0</v>
      </c>
      <c r="AA239" s="256">
        <v>0</v>
      </c>
      <c r="AB239" s="255">
        <v>2020</v>
      </c>
    </row>
    <row r="240" spans="1:28" s="6" customFormat="1" ht="35.25" customHeight="1">
      <c r="A240" s="6">
        <v>1</v>
      </c>
      <c r="B240" s="207">
        <f>SUBTOTAL(103,$A$8:A240)</f>
        <v>231</v>
      </c>
      <c r="C240" s="258" t="s">
        <v>2282</v>
      </c>
      <c r="D240" s="246">
        <f t="shared" si="7"/>
        <v>1885350</v>
      </c>
      <c r="E240" s="256">
        <v>0</v>
      </c>
      <c r="F240" s="256">
        <v>0</v>
      </c>
      <c r="G240" s="256">
        <v>0</v>
      </c>
      <c r="H240" s="256">
        <v>0</v>
      </c>
      <c r="I240" s="256">
        <v>0</v>
      </c>
      <c r="J240" s="256">
        <v>0</v>
      </c>
      <c r="K240" s="254">
        <v>0</v>
      </c>
      <c r="L240" s="256">
        <v>0</v>
      </c>
      <c r="M240" s="256">
        <v>1885350</v>
      </c>
      <c r="N240" s="256">
        <v>0</v>
      </c>
      <c r="O240" s="256">
        <v>0</v>
      </c>
      <c r="P240" s="256">
        <v>0</v>
      </c>
      <c r="Q240" s="256">
        <v>0</v>
      </c>
      <c r="R240" s="256">
        <v>0</v>
      </c>
      <c r="S240" s="256">
        <v>0</v>
      </c>
      <c r="T240" s="256">
        <v>0</v>
      </c>
      <c r="U240" s="256">
        <v>0</v>
      </c>
      <c r="V240" s="256">
        <v>0</v>
      </c>
      <c r="W240" s="256">
        <v>0</v>
      </c>
      <c r="X240" s="256">
        <v>0</v>
      </c>
      <c r="Y240" s="256">
        <v>0</v>
      </c>
      <c r="Z240" s="256">
        <v>0</v>
      </c>
      <c r="AA240" s="256">
        <v>0</v>
      </c>
      <c r="AB240" s="255">
        <v>2020</v>
      </c>
    </row>
    <row r="241" spans="1:28" s="6" customFormat="1" ht="35.25" customHeight="1">
      <c r="A241" s="6">
        <v>1</v>
      </c>
      <c r="B241" s="207">
        <f>SUBTOTAL(103,$A$8:A241)</f>
        <v>232</v>
      </c>
      <c r="C241" s="258" t="s">
        <v>2283</v>
      </c>
      <c r="D241" s="246">
        <f t="shared" si="7"/>
        <v>2377338</v>
      </c>
      <c r="E241" s="256">
        <v>0</v>
      </c>
      <c r="F241" s="256">
        <v>0</v>
      </c>
      <c r="G241" s="256">
        <v>0</v>
      </c>
      <c r="H241" s="256">
        <v>0</v>
      </c>
      <c r="I241" s="256">
        <v>0</v>
      </c>
      <c r="J241" s="256">
        <v>0</v>
      </c>
      <c r="K241" s="254">
        <v>0</v>
      </c>
      <c r="L241" s="256">
        <v>0</v>
      </c>
      <c r="M241" s="256">
        <v>2377338</v>
      </c>
      <c r="N241" s="256">
        <v>0</v>
      </c>
      <c r="O241" s="256">
        <v>0</v>
      </c>
      <c r="P241" s="256">
        <v>0</v>
      </c>
      <c r="Q241" s="256">
        <v>0</v>
      </c>
      <c r="R241" s="256">
        <v>0</v>
      </c>
      <c r="S241" s="256">
        <v>0</v>
      </c>
      <c r="T241" s="256">
        <v>0</v>
      </c>
      <c r="U241" s="256">
        <v>0</v>
      </c>
      <c r="V241" s="256">
        <v>0</v>
      </c>
      <c r="W241" s="256">
        <v>0</v>
      </c>
      <c r="X241" s="256">
        <v>0</v>
      </c>
      <c r="Y241" s="256">
        <v>0</v>
      </c>
      <c r="Z241" s="256">
        <v>0</v>
      </c>
      <c r="AA241" s="256">
        <v>0</v>
      </c>
      <c r="AB241" s="255">
        <v>2020</v>
      </c>
    </row>
    <row r="242" spans="1:28" s="6" customFormat="1" ht="35.25" customHeight="1">
      <c r="A242" s="6">
        <v>1</v>
      </c>
      <c r="B242" s="207">
        <f>SUBTOTAL(103,$A$8:A242)</f>
        <v>233</v>
      </c>
      <c r="C242" s="258" t="s">
        <v>2284</v>
      </c>
      <c r="D242" s="246">
        <f t="shared" si="7"/>
        <v>1858100</v>
      </c>
      <c r="E242" s="256">
        <v>0</v>
      </c>
      <c r="F242" s="256">
        <v>0</v>
      </c>
      <c r="G242" s="256">
        <v>0</v>
      </c>
      <c r="H242" s="256">
        <v>0</v>
      </c>
      <c r="I242" s="256">
        <v>0</v>
      </c>
      <c r="J242" s="256">
        <v>0</v>
      </c>
      <c r="K242" s="254">
        <v>0</v>
      </c>
      <c r="L242" s="256">
        <v>0</v>
      </c>
      <c r="M242" s="256">
        <v>1858100</v>
      </c>
      <c r="N242" s="256">
        <v>0</v>
      </c>
      <c r="O242" s="256">
        <v>0</v>
      </c>
      <c r="P242" s="256">
        <v>0</v>
      </c>
      <c r="Q242" s="256">
        <v>0</v>
      </c>
      <c r="R242" s="256">
        <v>0</v>
      </c>
      <c r="S242" s="256">
        <v>0</v>
      </c>
      <c r="T242" s="256">
        <v>0</v>
      </c>
      <c r="U242" s="256">
        <v>0</v>
      </c>
      <c r="V242" s="256">
        <v>0</v>
      </c>
      <c r="W242" s="256">
        <v>0</v>
      </c>
      <c r="X242" s="256">
        <v>0</v>
      </c>
      <c r="Y242" s="256">
        <v>0</v>
      </c>
      <c r="Z242" s="256">
        <v>0</v>
      </c>
      <c r="AA242" s="256">
        <v>0</v>
      </c>
      <c r="AB242" s="255">
        <v>2020</v>
      </c>
    </row>
    <row r="243" spans="1:28" s="6" customFormat="1" ht="35.25" customHeight="1">
      <c r="A243" s="6">
        <v>1</v>
      </c>
      <c r="B243" s="207">
        <f>SUBTOTAL(103,$A$8:A243)</f>
        <v>234</v>
      </c>
      <c r="C243" s="258" t="s">
        <v>2285</v>
      </c>
      <c r="D243" s="246">
        <f t="shared" si="7"/>
        <v>296650.3</v>
      </c>
      <c r="E243" s="256">
        <v>0</v>
      </c>
      <c r="F243" s="256">
        <v>0</v>
      </c>
      <c r="G243" s="256">
        <v>0</v>
      </c>
      <c r="H243" s="256">
        <v>0</v>
      </c>
      <c r="I243" s="256">
        <v>0</v>
      </c>
      <c r="J243" s="256">
        <v>0</v>
      </c>
      <c r="K243" s="254">
        <v>0</v>
      </c>
      <c r="L243" s="256">
        <v>0</v>
      </c>
      <c r="M243" s="256">
        <v>0</v>
      </c>
      <c r="N243" s="256">
        <v>0</v>
      </c>
      <c r="O243" s="256">
        <v>296650.3</v>
      </c>
      <c r="P243" s="256">
        <v>0</v>
      </c>
      <c r="Q243" s="256">
        <v>0</v>
      </c>
      <c r="R243" s="256">
        <v>0</v>
      </c>
      <c r="S243" s="256">
        <v>0</v>
      </c>
      <c r="T243" s="256">
        <v>0</v>
      </c>
      <c r="U243" s="256">
        <v>0</v>
      </c>
      <c r="V243" s="256">
        <v>0</v>
      </c>
      <c r="W243" s="256">
        <v>0</v>
      </c>
      <c r="X243" s="256">
        <v>0</v>
      </c>
      <c r="Y243" s="256">
        <v>0</v>
      </c>
      <c r="Z243" s="256">
        <v>0</v>
      </c>
      <c r="AA243" s="256">
        <v>0</v>
      </c>
      <c r="AB243" s="255">
        <v>2020</v>
      </c>
    </row>
    <row r="244" spans="1:28" s="6" customFormat="1" ht="35.25" customHeight="1">
      <c r="A244" s="6">
        <v>1</v>
      </c>
      <c r="B244" s="207">
        <f>SUBTOTAL(103,$A$8:A244)</f>
        <v>235</v>
      </c>
      <c r="C244" s="258" t="s">
        <v>2286</v>
      </c>
      <c r="D244" s="246">
        <f t="shared" si="7"/>
        <v>487005</v>
      </c>
      <c r="E244" s="256">
        <v>0</v>
      </c>
      <c r="F244" s="256">
        <v>0</v>
      </c>
      <c r="G244" s="256">
        <v>0</v>
      </c>
      <c r="H244" s="256">
        <v>487005</v>
      </c>
      <c r="I244" s="256">
        <v>0</v>
      </c>
      <c r="J244" s="256">
        <v>0</v>
      </c>
      <c r="K244" s="254">
        <v>0</v>
      </c>
      <c r="L244" s="256">
        <v>0</v>
      </c>
      <c r="M244" s="256">
        <v>0</v>
      </c>
      <c r="N244" s="256">
        <v>0</v>
      </c>
      <c r="O244" s="256">
        <v>0</v>
      </c>
      <c r="P244" s="256">
        <v>0</v>
      </c>
      <c r="Q244" s="256">
        <v>0</v>
      </c>
      <c r="R244" s="256">
        <v>0</v>
      </c>
      <c r="S244" s="256">
        <v>0</v>
      </c>
      <c r="T244" s="256">
        <v>0</v>
      </c>
      <c r="U244" s="256">
        <v>0</v>
      </c>
      <c r="V244" s="256">
        <v>0</v>
      </c>
      <c r="W244" s="256">
        <v>0</v>
      </c>
      <c r="X244" s="256">
        <v>0</v>
      </c>
      <c r="Y244" s="256">
        <v>0</v>
      </c>
      <c r="Z244" s="256">
        <v>0</v>
      </c>
      <c r="AA244" s="256">
        <v>0</v>
      </c>
      <c r="AB244" s="255">
        <v>2020</v>
      </c>
    </row>
    <row r="245" spans="1:28" s="6" customFormat="1" ht="35.25" customHeight="1">
      <c r="A245" s="6">
        <v>1</v>
      </c>
      <c r="B245" s="207">
        <f>SUBTOTAL(103,$A$8:A245)</f>
        <v>236</v>
      </c>
      <c r="C245" s="258" t="s">
        <v>2287</v>
      </c>
      <c r="D245" s="246">
        <f t="shared" si="7"/>
        <v>397000</v>
      </c>
      <c r="E245" s="256">
        <v>0</v>
      </c>
      <c r="F245" s="256">
        <v>397000</v>
      </c>
      <c r="G245" s="256">
        <v>0</v>
      </c>
      <c r="H245" s="256">
        <v>0</v>
      </c>
      <c r="I245" s="256">
        <v>0</v>
      </c>
      <c r="J245" s="256">
        <v>0</v>
      </c>
      <c r="K245" s="254">
        <v>0</v>
      </c>
      <c r="L245" s="256">
        <v>0</v>
      </c>
      <c r="M245" s="256">
        <v>0</v>
      </c>
      <c r="N245" s="256">
        <v>0</v>
      </c>
      <c r="O245" s="256">
        <v>0</v>
      </c>
      <c r="P245" s="256">
        <v>0</v>
      </c>
      <c r="Q245" s="256">
        <v>0</v>
      </c>
      <c r="R245" s="256">
        <v>0</v>
      </c>
      <c r="S245" s="256">
        <v>0</v>
      </c>
      <c r="T245" s="256">
        <v>0</v>
      </c>
      <c r="U245" s="256">
        <v>0</v>
      </c>
      <c r="V245" s="256">
        <v>0</v>
      </c>
      <c r="W245" s="256">
        <v>0</v>
      </c>
      <c r="X245" s="256">
        <v>0</v>
      </c>
      <c r="Y245" s="256">
        <v>0</v>
      </c>
      <c r="Z245" s="256">
        <v>0</v>
      </c>
      <c r="AA245" s="256">
        <v>0</v>
      </c>
      <c r="AB245" s="255">
        <v>2020</v>
      </c>
    </row>
    <row r="246" spans="1:28" s="6" customFormat="1" ht="35.25" customHeight="1">
      <c r="A246" s="6">
        <v>1</v>
      </c>
      <c r="B246" s="207">
        <f>SUBTOTAL(103,$A$8:A246)</f>
        <v>237</v>
      </c>
      <c r="C246" s="258" t="s">
        <v>2288</v>
      </c>
      <c r="D246" s="246">
        <f t="shared" si="7"/>
        <v>311046</v>
      </c>
      <c r="E246" s="256">
        <v>0</v>
      </c>
      <c r="F246" s="256">
        <v>0</v>
      </c>
      <c r="G246" s="256">
        <v>0</v>
      </c>
      <c r="H246" s="256">
        <v>0</v>
      </c>
      <c r="I246" s="256">
        <v>0</v>
      </c>
      <c r="J246" s="256">
        <v>0</v>
      </c>
      <c r="K246" s="254">
        <v>0</v>
      </c>
      <c r="L246" s="256">
        <v>0</v>
      </c>
      <c r="M246" s="256">
        <v>0</v>
      </c>
      <c r="N246" s="256">
        <v>0</v>
      </c>
      <c r="O246" s="256">
        <v>311046</v>
      </c>
      <c r="P246" s="256">
        <v>0</v>
      </c>
      <c r="Q246" s="256">
        <v>0</v>
      </c>
      <c r="R246" s="256">
        <v>0</v>
      </c>
      <c r="S246" s="256">
        <v>0</v>
      </c>
      <c r="T246" s="256">
        <v>0</v>
      </c>
      <c r="U246" s="256">
        <v>0</v>
      </c>
      <c r="V246" s="256">
        <v>0</v>
      </c>
      <c r="W246" s="256">
        <v>0</v>
      </c>
      <c r="X246" s="256">
        <v>0</v>
      </c>
      <c r="Y246" s="256">
        <v>0</v>
      </c>
      <c r="Z246" s="256">
        <v>0</v>
      </c>
      <c r="AA246" s="256">
        <v>0</v>
      </c>
      <c r="AB246" s="255">
        <v>2020</v>
      </c>
    </row>
    <row r="247" spans="1:28" s="6" customFormat="1" ht="35.25" customHeight="1">
      <c r="A247" s="6">
        <v>1</v>
      </c>
      <c r="B247" s="207">
        <f>SUBTOTAL(103,$A$8:A247)</f>
        <v>238</v>
      </c>
      <c r="C247" s="258" t="s">
        <v>2289</v>
      </c>
      <c r="D247" s="246">
        <f t="shared" si="7"/>
        <v>1196427.08</v>
      </c>
      <c r="E247" s="256">
        <v>200000</v>
      </c>
      <c r="F247" s="256">
        <v>296352.34999999998</v>
      </c>
      <c r="G247" s="256">
        <v>0</v>
      </c>
      <c r="H247" s="256">
        <v>61507.85</v>
      </c>
      <c r="I247" s="256">
        <v>0</v>
      </c>
      <c r="J247" s="256">
        <v>0</v>
      </c>
      <c r="K247" s="254">
        <v>0</v>
      </c>
      <c r="L247" s="256">
        <v>0</v>
      </c>
      <c r="M247" s="256">
        <v>0</v>
      </c>
      <c r="N247" s="256">
        <v>0</v>
      </c>
      <c r="O247" s="256">
        <v>638566.88</v>
      </c>
      <c r="P247" s="256">
        <v>0</v>
      </c>
      <c r="Q247" s="256">
        <v>0</v>
      </c>
      <c r="R247" s="256">
        <v>0</v>
      </c>
      <c r="S247" s="256">
        <v>0</v>
      </c>
      <c r="T247" s="256">
        <v>0</v>
      </c>
      <c r="U247" s="256">
        <v>0</v>
      </c>
      <c r="V247" s="256">
        <v>0</v>
      </c>
      <c r="W247" s="256">
        <v>0</v>
      </c>
      <c r="X247" s="256">
        <v>0</v>
      </c>
      <c r="Y247" s="256">
        <v>0</v>
      </c>
      <c r="Z247" s="256">
        <v>0</v>
      </c>
      <c r="AA247" s="256">
        <v>0</v>
      </c>
      <c r="AB247" s="255">
        <v>2020</v>
      </c>
    </row>
    <row r="248" spans="1:28" s="6" customFormat="1" ht="35.25" customHeight="1">
      <c r="A248" s="6">
        <v>1</v>
      </c>
      <c r="B248" s="207">
        <f>SUBTOTAL(103,$A$8:A248)</f>
        <v>239</v>
      </c>
      <c r="C248" s="258" t="s">
        <v>2417</v>
      </c>
      <c r="D248" s="246">
        <f t="shared" si="7"/>
        <v>1585441</v>
      </c>
      <c r="E248" s="256">
        <v>554251</v>
      </c>
      <c r="F248" s="256">
        <v>0</v>
      </c>
      <c r="G248" s="256">
        <v>0</v>
      </c>
      <c r="H248" s="256">
        <v>467603</v>
      </c>
      <c r="I248" s="256">
        <v>0</v>
      </c>
      <c r="J248" s="256">
        <v>0</v>
      </c>
      <c r="K248" s="254">
        <v>0</v>
      </c>
      <c r="L248" s="256">
        <v>0</v>
      </c>
      <c r="M248" s="256">
        <v>0</v>
      </c>
      <c r="N248" s="256">
        <v>0</v>
      </c>
      <c r="O248" s="256">
        <v>563587</v>
      </c>
      <c r="P248" s="256">
        <v>0</v>
      </c>
      <c r="Q248" s="256">
        <v>0</v>
      </c>
      <c r="R248" s="256">
        <v>0</v>
      </c>
      <c r="S248" s="256">
        <v>0</v>
      </c>
      <c r="T248" s="256">
        <v>0</v>
      </c>
      <c r="U248" s="256">
        <v>0</v>
      </c>
      <c r="V248" s="256">
        <v>0</v>
      </c>
      <c r="W248" s="256">
        <v>0</v>
      </c>
      <c r="X248" s="256">
        <v>0</v>
      </c>
      <c r="Y248" s="256">
        <v>0</v>
      </c>
      <c r="Z248" s="256">
        <v>0</v>
      </c>
      <c r="AA248" s="256">
        <v>0</v>
      </c>
      <c r="AB248" s="255">
        <v>2020</v>
      </c>
    </row>
    <row r="249" spans="1:28" s="6" customFormat="1" ht="35.25" customHeight="1">
      <c r="A249" s="6">
        <v>1</v>
      </c>
      <c r="B249" s="207">
        <f>SUBTOTAL(103,$A$8:A249)</f>
        <v>240</v>
      </c>
      <c r="C249" s="258" t="s">
        <v>2418</v>
      </c>
      <c r="D249" s="246">
        <f t="shared" si="7"/>
        <v>855181.06</v>
      </c>
      <c r="E249" s="256">
        <v>100000</v>
      </c>
      <c r="F249" s="256">
        <v>150095.54999999999</v>
      </c>
      <c r="G249" s="256">
        <v>0</v>
      </c>
      <c r="H249" s="256">
        <v>0</v>
      </c>
      <c r="I249" s="256">
        <v>605085.51</v>
      </c>
      <c r="J249" s="256">
        <v>0</v>
      </c>
      <c r="K249" s="254">
        <v>0</v>
      </c>
      <c r="L249" s="256">
        <v>0</v>
      </c>
      <c r="M249" s="256">
        <v>0</v>
      </c>
      <c r="N249" s="256">
        <v>0</v>
      </c>
      <c r="O249" s="256">
        <v>0</v>
      </c>
      <c r="P249" s="256">
        <v>0</v>
      </c>
      <c r="Q249" s="256">
        <v>0</v>
      </c>
      <c r="R249" s="256">
        <v>0</v>
      </c>
      <c r="S249" s="256">
        <v>0</v>
      </c>
      <c r="T249" s="256">
        <v>0</v>
      </c>
      <c r="U249" s="256">
        <v>0</v>
      </c>
      <c r="V249" s="256">
        <v>0</v>
      </c>
      <c r="W249" s="256">
        <v>0</v>
      </c>
      <c r="X249" s="256">
        <v>0</v>
      </c>
      <c r="Y249" s="256">
        <v>0</v>
      </c>
      <c r="Z249" s="256">
        <v>0</v>
      </c>
      <c r="AA249" s="256">
        <v>0</v>
      </c>
      <c r="AB249" s="255">
        <v>2020</v>
      </c>
    </row>
    <row r="250" spans="1:28" s="6" customFormat="1" ht="35.25" customHeight="1">
      <c r="A250" s="6">
        <v>1</v>
      </c>
      <c r="B250" s="207">
        <f>SUBTOTAL(103,$A$8:A250)</f>
        <v>241</v>
      </c>
      <c r="C250" s="258" t="s">
        <v>2419</v>
      </c>
      <c r="D250" s="246">
        <f t="shared" si="7"/>
        <v>2047666.8599999999</v>
      </c>
      <c r="E250" s="256">
        <v>0</v>
      </c>
      <c r="F250" s="256">
        <v>380940.18</v>
      </c>
      <c r="G250" s="256">
        <v>1666726.68</v>
      </c>
      <c r="H250" s="256">
        <v>0</v>
      </c>
      <c r="I250" s="256">
        <v>0</v>
      </c>
      <c r="J250" s="256">
        <v>0</v>
      </c>
      <c r="K250" s="254">
        <v>0</v>
      </c>
      <c r="L250" s="256">
        <v>0</v>
      </c>
      <c r="M250" s="256">
        <v>0</v>
      </c>
      <c r="N250" s="256">
        <v>0</v>
      </c>
      <c r="O250" s="256">
        <v>0</v>
      </c>
      <c r="P250" s="256">
        <v>0</v>
      </c>
      <c r="Q250" s="256">
        <v>0</v>
      </c>
      <c r="R250" s="256">
        <v>0</v>
      </c>
      <c r="S250" s="256">
        <v>0</v>
      </c>
      <c r="T250" s="256">
        <v>0</v>
      </c>
      <c r="U250" s="256">
        <v>0</v>
      </c>
      <c r="V250" s="256">
        <v>0</v>
      </c>
      <c r="W250" s="256">
        <v>0</v>
      </c>
      <c r="X250" s="256">
        <v>0</v>
      </c>
      <c r="Y250" s="256">
        <v>0</v>
      </c>
      <c r="Z250" s="256">
        <v>0</v>
      </c>
      <c r="AA250" s="256">
        <v>0</v>
      </c>
      <c r="AB250" s="255">
        <v>2020</v>
      </c>
    </row>
    <row r="251" spans="1:28" s="6" customFormat="1" ht="35.25" customHeight="1">
      <c r="A251" s="6">
        <v>1</v>
      </c>
      <c r="B251" s="207">
        <f>SUBTOTAL(103,$A$8:A251)</f>
        <v>242</v>
      </c>
      <c r="C251" s="258" t="s">
        <v>2420</v>
      </c>
      <c r="D251" s="246">
        <f t="shared" si="7"/>
        <v>980000</v>
      </c>
      <c r="E251" s="256">
        <v>0</v>
      </c>
      <c r="F251" s="256">
        <v>0</v>
      </c>
      <c r="G251" s="256">
        <v>980000</v>
      </c>
      <c r="H251" s="256">
        <v>0</v>
      </c>
      <c r="I251" s="256">
        <v>0</v>
      </c>
      <c r="J251" s="256">
        <v>0</v>
      </c>
      <c r="K251" s="254">
        <v>0</v>
      </c>
      <c r="L251" s="256">
        <v>0</v>
      </c>
      <c r="M251" s="256">
        <v>0</v>
      </c>
      <c r="N251" s="256">
        <v>0</v>
      </c>
      <c r="O251" s="256">
        <v>0</v>
      </c>
      <c r="P251" s="256">
        <v>0</v>
      </c>
      <c r="Q251" s="256">
        <v>0</v>
      </c>
      <c r="R251" s="256">
        <v>0</v>
      </c>
      <c r="S251" s="256">
        <v>0</v>
      </c>
      <c r="T251" s="256">
        <v>0</v>
      </c>
      <c r="U251" s="256">
        <v>0</v>
      </c>
      <c r="V251" s="256">
        <v>0</v>
      </c>
      <c r="W251" s="256">
        <v>0</v>
      </c>
      <c r="X251" s="256">
        <v>0</v>
      </c>
      <c r="Y251" s="256">
        <v>0</v>
      </c>
      <c r="Z251" s="256">
        <v>0</v>
      </c>
      <c r="AA251" s="256">
        <v>0</v>
      </c>
      <c r="AB251" s="255">
        <v>2020</v>
      </c>
    </row>
    <row r="252" spans="1:28" s="6" customFormat="1" ht="35.25" customHeight="1">
      <c r="A252" s="6">
        <v>1</v>
      </c>
      <c r="B252" s="207">
        <f>SUBTOTAL(103,$A$8:A252)</f>
        <v>243</v>
      </c>
      <c r="C252" s="258" t="s">
        <v>2421</v>
      </c>
      <c r="D252" s="246">
        <f t="shared" si="7"/>
        <v>425926</v>
      </c>
      <c r="E252" s="256">
        <v>0</v>
      </c>
      <c r="F252" s="256">
        <v>0</v>
      </c>
      <c r="G252" s="256">
        <v>425926</v>
      </c>
      <c r="H252" s="256">
        <v>0</v>
      </c>
      <c r="I252" s="256">
        <v>0</v>
      </c>
      <c r="J252" s="256">
        <v>0</v>
      </c>
      <c r="K252" s="254">
        <v>0</v>
      </c>
      <c r="L252" s="256">
        <v>0</v>
      </c>
      <c r="M252" s="256">
        <v>0</v>
      </c>
      <c r="N252" s="256">
        <v>0</v>
      </c>
      <c r="O252" s="256">
        <v>0</v>
      </c>
      <c r="P252" s="256">
        <v>0</v>
      </c>
      <c r="Q252" s="256">
        <v>0</v>
      </c>
      <c r="R252" s="256">
        <v>0</v>
      </c>
      <c r="S252" s="256">
        <v>0</v>
      </c>
      <c r="T252" s="256">
        <v>0</v>
      </c>
      <c r="U252" s="256">
        <v>0</v>
      </c>
      <c r="V252" s="256">
        <v>0</v>
      </c>
      <c r="W252" s="256">
        <v>0</v>
      </c>
      <c r="X252" s="256">
        <v>0</v>
      </c>
      <c r="Y252" s="256">
        <v>0</v>
      </c>
      <c r="Z252" s="256">
        <v>0</v>
      </c>
      <c r="AA252" s="256">
        <v>0</v>
      </c>
      <c r="AB252" s="255">
        <v>2020</v>
      </c>
    </row>
    <row r="253" spans="1:28" s="6" customFormat="1" ht="35.25" customHeight="1">
      <c r="A253" s="6">
        <v>1</v>
      </c>
      <c r="B253" s="207">
        <f>SUBTOTAL(103,$A$8:A253)</f>
        <v>244</v>
      </c>
      <c r="C253" s="258" t="s">
        <v>2422</v>
      </c>
      <c r="D253" s="246">
        <f t="shared" si="7"/>
        <v>149350.29999999999</v>
      </c>
      <c r="E253" s="256">
        <v>0</v>
      </c>
      <c r="F253" s="256">
        <v>0</v>
      </c>
      <c r="G253" s="256">
        <v>0</v>
      </c>
      <c r="H253" s="256">
        <v>149350.29999999999</v>
      </c>
      <c r="I253" s="256">
        <v>0</v>
      </c>
      <c r="J253" s="256">
        <v>0</v>
      </c>
      <c r="K253" s="254">
        <v>0</v>
      </c>
      <c r="L253" s="256">
        <v>0</v>
      </c>
      <c r="M253" s="256">
        <v>0</v>
      </c>
      <c r="N253" s="256">
        <v>0</v>
      </c>
      <c r="O253" s="256">
        <v>0</v>
      </c>
      <c r="P253" s="256">
        <v>0</v>
      </c>
      <c r="Q253" s="256">
        <v>0</v>
      </c>
      <c r="R253" s="256">
        <v>0</v>
      </c>
      <c r="S253" s="256">
        <v>0</v>
      </c>
      <c r="T253" s="256">
        <v>0</v>
      </c>
      <c r="U253" s="256">
        <v>0</v>
      </c>
      <c r="V253" s="256">
        <v>0</v>
      </c>
      <c r="W253" s="256">
        <v>0</v>
      </c>
      <c r="X253" s="256">
        <v>0</v>
      </c>
      <c r="Y253" s="256">
        <v>0</v>
      </c>
      <c r="Z253" s="256">
        <v>0</v>
      </c>
      <c r="AA253" s="256">
        <v>0</v>
      </c>
      <c r="AB253" s="255">
        <v>2020</v>
      </c>
    </row>
    <row r="254" spans="1:28" s="6" customFormat="1" ht="35.25" customHeight="1">
      <c r="A254" s="6">
        <v>1</v>
      </c>
      <c r="B254" s="207">
        <f>SUBTOTAL(103,$A$8:A254)</f>
        <v>245</v>
      </c>
      <c r="C254" s="258" t="s">
        <v>2423</v>
      </c>
      <c r="D254" s="246">
        <f t="shared" si="7"/>
        <v>450000</v>
      </c>
      <c r="E254" s="256">
        <v>0</v>
      </c>
      <c r="F254" s="256">
        <v>0</v>
      </c>
      <c r="G254" s="256">
        <v>0</v>
      </c>
      <c r="H254" s="256">
        <v>0</v>
      </c>
      <c r="I254" s="256">
        <v>0</v>
      </c>
      <c r="J254" s="256">
        <v>0</v>
      </c>
      <c r="K254" s="254">
        <v>0</v>
      </c>
      <c r="L254" s="256">
        <v>0</v>
      </c>
      <c r="M254" s="256">
        <v>450000</v>
      </c>
      <c r="N254" s="256">
        <v>0</v>
      </c>
      <c r="O254" s="256">
        <v>0</v>
      </c>
      <c r="P254" s="256">
        <v>0</v>
      </c>
      <c r="Q254" s="256">
        <v>0</v>
      </c>
      <c r="R254" s="256">
        <v>0</v>
      </c>
      <c r="S254" s="256">
        <v>0</v>
      </c>
      <c r="T254" s="256">
        <v>0</v>
      </c>
      <c r="U254" s="256">
        <v>0</v>
      </c>
      <c r="V254" s="256">
        <v>0</v>
      </c>
      <c r="W254" s="256">
        <v>0</v>
      </c>
      <c r="X254" s="256">
        <v>0</v>
      </c>
      <c r="Y254" s="256">
        <v>0</v>
      </c>
      <c r="Z254" s="256">
        <v>0</v>
      </c>
      <c r="AA254" s="256">
        <v>0</v>
      </c>
      <c r="AB254" s="255">
        <v>2020</v>
      </c>
    </row>
    <row r="255" spans="1:28" s="6" customFormat="1" ht="35.25" customHeight="1">
      <c r="A255" s="6">
        <v>1</v>
      </c>
      <c r="B255" s="207">
        <f>SUBTOTAL(103,$A$8:A255)</f>
        <v>246</v>
      </c>
      <c r="C255" s="258" t="s">
        <v>2424</v>
      </c>
      <c r="D255" s="246">
        <f t="shared" si="7"/>
        <v>1075923</v>
      </c>
      <c r="E255" s="256">
        <v>0</v>
      </c>
      <c r="F255" s="256">
        <v>0</v>
      </c>
      <c r="G255" s="256">
        <v>0</v>
      </c>
      <c r="H255" s="256">
        <v>0</v>
      </c>
      <c r="I255" s="256">
        <v>0</v>
      </c>
      <c r="J255" s="256">
        <v>0</v>
      </c>
      <c r="K255" s="254">
        <v>0</v>
      </c>
      <c r="L255" s="256">
        <v>0</v>
      </c>
      <c r="M255" s="256">
        <v>1075923</v>
      </c>
      <c r="N255" s="256">
        <v>0</v>
      </c>
      <c r="O255" s="256">
        <v>0</v>
      </c>
      <c r="P255" s="256">
        <v>0</v>
      </c>
      <c r="Q255" s="256">
        <v>0</v>
      </c>
      <c r="R255" s="256">
        <v>0</v>
      </c>
      <c r="S255" s="256">
        <v>0</v>
      </c>
      <c r="T255" s="256">
        <v>0</v>
      </c>
      <c r="U255" s="256">
        <v>0</v>
      </c>
      <c r="V255" s="256">
        <v>0</v>
      </c>
      <c r="W255" s="256">
        <v>0</v>
      </c>
      <c r="X255" s="256">
        <v>0</v>
      </c>
      <c r="Y255" s="256">
        <v>0</v>
      </c>
      <c r="Z255" s="256">
        <v>0</v>
      </c>
      <c r="AA255" s="256">
        <v>0</v>
      </c>
      <c r="AB255" s="255">
        <v>2020</v>
      </c>
    </row>
    <row r="256" spans="1:28" s="6" customFormat="1" ht="35.25" customHeight="1">
      <c r="A256" s="6">
        <v>1</v>
      </c>
      <c r="B256" s="207">
        <f>SUBTOTAL(103,$A$8:A256)</f>
        <v>247</v>
      </c>
      <c r="C256" s="258" t="s">
        <v>2425</v>
      </c>
      <c r="D256" s="246">
        <f t="shared" si="7"/>
        <v>2961445</v>
      </c>
      <c r="E256" s="256">
        <v>0</v>
      </c>
      <c r="F256" s="256">
        <v>0</v>
      </c>
      <c r="G256" s="256">
        <v>0</v>
      </c>
      <c r="H256" s="256">
        <v>0</v>
      </c>
      <c r="I256" s="256">
        <v>0</v>
      </c>
      <c r="J256" s="256">
        <v>0</v>
      </c>
      <c r="K256" s="254">
        <v>0</v>
      </c>
      <c r="L256" s="256">
        <v>0</v>
      </c>
      <c r="M256" s="256">
        <v>2961445</v>
      </c>
      <c r="N256" s="256">
        <v>0</v>
      </c>
      <c r="O256" s="256">
        <v>0</v>
      </c>
      <c r="P256" s="256">
        <v>0</v>
      </c>
      <c r="Q256" s="256">
        <v>0</v>
      </c>
      <c r="R256" s="256">
        <v>0</v>
      </c>
      <c r="S256" s="256">
        <v>0</v>
      </c>
      <c r="T256" s="256">
        <v>0</v>
      </c>
      <c r="U256" s="256">
        <v>0</v>
      </c>
      <c r="V256" s="256">
        <v>0</v>
      </c>
      <c r="W256" s="256">
        <v>0</v>
      </c>
      <c r="X256" s="256">
        <v>0</v>
      </c>
      <c r="Y256" s="256">
        <v>0</v>
      </c>
      <c r="Z256" s="256">
        <v>0</v>
      </c>
      <c r="AA256" s="256">
        <v>0</v>
      </c>
      <c r="AB256" s="255">
        <v>2020</v>
      </c>
    </row>
    <row r="257" spans="1:28" s="6" customFormat="1" ht="35.25" customHeight="1">
      <c r="A257" s="6">
        <v>1</v>
      </c>
      <c r="B257" s="207">
        <f>SUBTOTAL(103,$A$8:A257)</f>
        <v>248</v>
      </c>
      <c r="C257" s="258" t="s">
        <v>2426</v>
      </c>
      <c r="D257" s="246">
        <f t="shared" si="7"/>
        <v>1343555</v>
      </c>
      <c r="E257" s="256">
        <v>0</v>
      </c>
      <c r="F257" s="256">
        <v>0</v>
      </c>
      <c r="G257" s="256">
        <v>0</v>
      </c>
      <c r="H257" s="256">
        <v>0</v>
      </c>
      <c r="I257" s="256">
        <v>0</v>
      </c>
      <c r="J257" s="256">
        <v>0</v>
      </c>
      <c r="K257" s="254">
        <v>0</v>
      </c>
      <c r="L257" s="256">
        <v>0</v>
      </c>
      <c r="M257" s="256">
        <v>1343555</v>
      </c>
      <c r="N257" s="256">
        <v>0</v>
      </c>
      <c r="O257" s="256">
        <v>0</v>
      </c>
      <c r="P257" s="256">
        <v>0</v>
      </c>
      <c r="Q257" s="256">
        <v>0</v>
      </c>
      <c r="R257" s="256">
        <v>0</v>
      </c>
      <c r="S257" s="256">
        <v>0</v>
      </c>
      <c r="T257" s="256">
        <v>0</v>
      </c>
      <c r="U257" s="256">
        <v>0</v>
      </c>
      <c r="V257" s="256">
        <v>0</v>
      </c>
      <c r="W257" s="256">
        <v>0</v>
      </c>
      <c r="X257" s="256">
        <v>0</v>
      </c>
      <c r="Y257" s="256">
        <v>0</v>
      </c>
      <c r="Z257" s="256">
        <v>0</v>
      </c>
      <c r="AA257" s="256">
        <v>0</v>
      </c>
      <c r="AB257" s="255">
        <v>2020</v>
      </c>
    </row>
    <row r="258" spans="1:28" s="6" customFormat="1" ht="35.25" customHeight="1">
      <c r="A258" s="6">
        <v>1</v>
      </c>
      <c r="B258" s="207">
        <f>SUBTOTAL(103,$A$8:A258)</f>
        <v>249</v>
      </c>
      <c r="C258" s="258" t="s">
        <v>2427</v>
      </c>
      <c r="D258" s="246">
        <f t="shared" si="7"/>
        <v>346790.11</v>
      </c>
      <c r="E258" s="256">
        <v>0</v>
      </c>
      <c r="F258" s="256">
        <v>0</v>
      </c>
      <c r="G258" s="256">
        <v>0</v>
      </c>
      <c r="H258" s="256">
        <v>0</v>
      </c>
      <c r="I258" s="256">
        <v>0</v>
      </c>
      <c r="J258" s="256">
        <v>0</v>
      </c>
      <c r="K258" s="254">
        <v>0</v>
      </c>
      <c r="L258" s="256">
        <v>0</v>
      </c>
      <c r="M258" s="256">
        <v>346790.11</v>
      </c>
      <c r="N258" s="256">
        <v>0</v>
      </c>
      <c r="O258" s="256">
        <v>0</v>
      </c>
      <c r="P258" s="256">
        <v>0</v>
      </c>
      <c r="Q258" s="256">
        <v>0</v>
      </c>
      <c r="R258" s="256">
        <v>0</v>
      </c>
      <c r="S258" s="256">
        <v>0</v>
      </c>
      <c r="T258" s="256">
        <v>0</v>
      </c>
      <c r="U258" s="256">
        <v>0</v>
      </c>
      <c r="V258" s="256">
        <v>0</v>
      </c>
      <c r="W258" s="256">
        <v>0</v>
      </c>
      <c r="X258" s="256">
        <v>0</v>
      </c>
      <c r="Y258" s="256">
        <v>0</v>
      </c>
      <c r="Z258" s="256">
        <v>0</v>
      </c>
      <c r="AA258" s="256">
        <v>0</v>
      </c>
      <c r="AB258" s="255">
        <v>2020</v>
      </c>
    </row>
    <row r="259" spans="1:28" s="6" customFormat="1" ht="35.25" customHeight="1">
      <c r="A259" s="6">
        <v>1</v>
      </c>
      <c r="B259" s="207">
        <f>SUBTOTAL(103,$A$8:A259)</f>
        <v>250</v>
      </c>
      <c r="C259" s="258" t="s">
        <v>2428</v>
      </c>
      <c r="D259" s="246">
        <f t="shared" si="7"/>
        <v>643122.06999999995</v>
      </c>
      <c r="E259" s="256">
        <v>0</v>
      </c>
      <c r="F259" s="256">
        <v>0</v>
      </c>
      <c r="G259" s="256">
        <v>0</v>
      </c>
      <c r="H259" s="256">
        <v>0</v>
      </c>
      <c r="I259" s="256">
        <v>0</v>
      </c>
      <c r="J259" s="256">
        <v>0</v>
      </c>
      <c r="K259" s="254">
        <v>0</v>
      </c>
      <c r="L259" s="256">
        <v>0</v>
      </c>
      <c r="M259" s="256">
        <v>643122.06999999995</v>
      </c>
      <c r="N259" s="256">
        <v>0</v>
      </c>
      <c r="O259" s="256">
        <v>0</v>
      </c>
      <c r="P259" s="256">
        <v>0</v>
      </c>
      <c r="Q259" s="256">
        <v>0</v>
      </c>
      <c r="R259" s="256">
        <v>0</v>
      </c>
      <c r="S259" s="256">
        <v>0</v>
      </c>
      <c r="T259" s="256">
        <v>0</v>
      </c>
      <c r="U259" s="256">
        <v>0</v>
      </c>
      <c r="V259" s="256">
        <v>0</v>
      </c>
      <c r="W259" s="256">
        <v>0</v>
      </c>
      <c r="X259" s="256">
        <v>0</v>
      </c>
      <c r="Y259" s="256">
        <v>0</v>
      </c>
      <c r="Z259" s="256">
        <v>0</v>
      </c>
      <c r="AA259" s="256">
        <v>0</v>
      </c>
      <c r="AB259" s="255">
        <v>2020</v>
      </c>
    </row>
    <row r="260" spans="1:28" s="6" customFormat="1" ht="35.25" customHeight="1">
      <c r="A260" s="6">
        <v>1</v>
      </c>
      <c r="B260" s="207">
        <f>SUBTOTAL(103,$A$8:A260)</f>
        <v>251</v>
      </c>
      <c r="C260" s="258" t="s">
        <v>2429</v>
      </c>
      <c r="D260" s="246">
        <f t="shared" si="7"/>
        <v>1757469.85</v>
      </c>
      <c r="E260" s="256">
        <v>0</v>
      </c>
      <c r="F260" s="256">
        <v>0</v>
      </c>
      <c r="G260" s="256">
        <v>0</v>
      </c>
      <c r="H260" s="256">
        <v>0</v>
      </c>
      <c r="I260" s="256">
        <v>0</v>
      </c>
      <c r="J260" s="256">
        <v>0</v>
      </c>
      <c r="K260" s="254">
        <v>0</v>
      </c>
      <c r="L260" s="256">
        <v>0</v>
      </c>
      <c r="M260" s="256">
        <v>1757469.85</v>
      </c>
      <c r="N260" s="256">
        <v>0</v>
      </c>
      <c r="O260" s="256">
        <v>0</v>
      </c>
      <c r="P260" s="256">
        <v>0</v>
      </c>
      <c r="Q260" s="256">
        <v>0</v>
      </c>
      <c r="R260" s="256">
        <v>0</v>
      </c>
      <c r="S260" s="256">
        <v>0</v>
      </c>
      <c r="T260" s="256">
        <v>0</v>
      </c>
      <c r="U260" s="256">
        <v>0</v>
      </c>
      <c r="V260" s="256">
        <v>0</v>
      </c>
      <c r="W260" s="256">
        <v>0</v>
      </c>
      <c r="X260" s="256">
        <v>0</v>
      </c>
      <c r="Y260" s="256">
        <v>0</v>
      </c>
      <c r="Z260" s="256">
        <v>0</v>
      </c>
      <c r="AA260" s="256">
        <v>0</v>
      </c>
      <c r="AB260" s="255">
        <v>2020</v>
      </c>
    </row>
    <row r="261" spans="1:28" s="6" customFormat="1" ht="35.25" customHeight="1">
      <c r="A261" s="6">
        <v>1</v>
      </c>
      <c r="B261" s="207">
        <f>SUBTOTAL(103,$A$8:A261)</f>
        <v>252</v>
      </c>
      <c r="C261" s="258" t="s">
        <v>2430</v>
      </c>
      <c r="D261" s="246">
        <f t="shared" si="7"/>
        <v>594797.81000000006</v>
      </c>
      <c r="E261" s="256">
        <v>0</v>
      </c>
      <c r="F261" s="256">
        <v>0</v>
      </c>
      <c r="G261" s="256">
        <v>0</v>
      </c>
      <c r="H261" s="256">
        <v>0</v>
      </c>
      <c r="I261" s="256">
        <v>0</v>
      </c>
      <c r="J261" s="256">
        <v>0</v>
      </c>
      <c r="K261" s="254">
        <v>0</v>
      </c>
      <c r="L261" s="256">
        <v>0</v>
      </c>
      <c r="M261" s="256">
        <v>594797.81000000006</v>
      </c>
      <c r="N261" s="256">
        <v>0</v>
      </c>
      <c r="O261" s="256">
        <v>0</v>
      </c>
      <c r="P261" s="256">
        <v>0</v>
      </c>
      <c r="Q261" s="256">
        <v>0</v>
      </c>
      <c r="R261" s="256">
        <v>0</v>
      </c>
      <c r="S261" s="256">
        <v>0</v>
      </c>
      <c r="T261" s="256">
        <v>0</v>
      </c>
      <c r="U261" s="256">
        <v>0</v>
      </c>
      <c r="V261" s="256">
        <v>0</v>
      </c>
      <c r="W261" s="256">
        <v>0</v>
      </c>
      <c r="X261" s="256">
        <v>0</v>
      </c>
      <c r="Y261" s="256">
        <v>0</v>
      </c>
      <c r="Z261" s="256">
        <v>0</v>
      </c>
      <c r="AA261" s="256">
        <v>0</v>
      </c>
      <c r="AB261" s="255">
        <v>2020</v>
      </c>
    </row>
    <row r="262" spans="1:28" s="6" customFormat="1" ht="35.25" customHeight="1">
      <c r="A262" s="6">
        <v>1</v>
      </c>
      <c r="B262" s="207">
        <f>SUBTOTAL(103,$A$8:A262)</f>
        <v>253</v>
      </c>
      <c r="C262" s="258" t="s">
        <v>2431</v>
      </c>
      <c r="D262" s="246">
        <f t="shared" si="7"/>
        <v>2675878</v>
      </c>
      <c r="E262" s="256">
        <v>0</v>
      </c>
      <c r="F262" s="256">
        <v>0</v>
      </c>
      <c r="G262" s="256">
        <v>0</v>
      </c>
      <c r="H262" s="256">
        <v>0</v>
      </c>
      <c r="I262" s="256">
        <v>0</v>
      </c>
      <c r="J262" s="256">
        <v>0</v>
      </c>
      <c r="K262" s="254">
        <v>0</v>
      </c>
      <c r="L262" s="256">
        <v>0</v>
      </c>
      <c r="M262" s="256">
        <v>2675878</v>
      </c>
      <c r="N262" s="256">
        <v>0</v>
      </c>
      <c r="O262" s="256">
        <v>0</v>
      </c>
      <c r="P262" s="256">
        <v>0</v>
      </c>
      <c r="Q262" s="256">
        <v>0</v>
      </c>
      <c r="R262" s="256">
        <v>0</v>
      </c>
      <c r="S262" s="256">
        <v>0</v>
      </c>
      <c r="T262" s="256">
        <v>0</v>
      </c>
      <c r="U262" s="256">
        <v>0</v>
      </c>
      <c r="V262" s="256">
        <v>0</v>
      </c>
      <c r="W262" s="256">
        <v>0</v>
      </c>
      <c r="X262" s="256">
        <v>0</v>
      </c>
      <c r="Y262" s="256">
        <v>0</v>
      </c>
      <c r="Z262" s="256">
        <v>0</v>
      </c>
      <c r="AA262" s="256">
        <v>0</v>
      </c>
      <c r="AB262" s="255">
        <v>2020</v>
      </c>
    </row>
    <row r="263" spans="1:28" s="6" customFormat="1" ht="35.25" customHeight="1">
      <c r="A263" s="6">
        <v>1</v>
      </c>
      <c r="B263" s="207">
        <f>SUBTOTAL(103,$A$8:A263)</f>
        <v>254</v>
      </c>
      <c r="C263" s="258" t="s">
        <v>2432</v>
      </c>
      <c r="D263" s="246">
        <f t="shared" si="7"/>
        <v>650000</v>
      </c>
      <c r="E263" s="256">
        <v>0</v>
      </c>
      <c r="F263" s="256">
        <v>0</v>
      </c>
      <c r="G263" s="256">
        <v>0</v>
      </c>
      <c r="H263" s="256">
        <v>0</v>
      </c>
      <c r="I263" s="256">
        <v>0</v>
      </c>
      <c r="J263" s="256">
        <v>0</v>
      </c>
      <c r="K263" s="254">
        <v>0</v>
      </c>
      <c r="L263" s="256">
        <v>0</v>
      </c>
      <c r="M263" s="256">
        <v>0</v>
      </c>
      <c r="N263" s="256">
        <v>0</v>
      </c>
      <c r="O263" s="256">
        <v>650000</v>
      </c>
      <c r="P263" s="256">
        <v>0</v>
      </c>
      <c r="Q263" s="256">
        <v>0</v>
      </c>
      <c r="R263" s="256">
        <v>0</v>
      </c>
      <c r="S263" s="256">
        <v>0</v>
      </c>
      <c r="T263" s="256">
        <v>0</v>
      </c>
      <c r="U263" s="256">
        <v>0</v>
      </c>
      <c r="V263" s="256">
        <v>0</v>
      </c>
      <c r="W263" s="256">
        <v>0</v>
      </c>
      <c r="X263" s="256">
        <v>0</v>
      </c>
      <c r="Y263" s="256">
        <v>0</v>
      </c>
      <c r="Z263" s="256">
        <v>0</v>
      </c>
      <c r="AA263" s="256">
        <v>0</v>
      </c>
      <c r="AB263" s="255">
        <v>2020</v>
      </c>
    </row>
    <row r="264" spans="1:28" s="6" customFormat="1" ht="35.25" customHeight="1">
      <c r="A264" s="6">
        <v>1</v>
      </c>
      <c r="B264" s="207">
        <f>SUBTOTAL(103,$A$8:A264)</f>
        <v>255</v>
      </c>
      <c r="C264" s="258" t="s">
        <v>2433</v>
      </c>
      <c r="D264" s="246">
        <f t="shared" si="7"/>
        <v>2089000</v>
      </c>
      <c r="E264" s="256">
        <v>0</v>
      </c>
      <c r="F264" s="256">
        <v>0</v>
      </c>
      <c r="G264" s="256">
        <v>0</v>
      </c>
      <c r="H264" s="256">
        <v>0</v>
      </c>
      <c r="I264" s="256">
        <v>0</v>
      </c>
      <c r="J264" s="256">
        <v>0</v>
      </c>
      <c r="K264" s="254">
        <v>0</v>
      </c>
      <c r="L264" s="256">
        <v>0</v>
      </c>
      <c r="M264" s="256">
        <v>0</v>
      </c>
      <c r="N264" s="256">
        <v>0</v>
      </c>
      <c r="O264" s="256">
        <v>2089000</v>
      </c>
      <c r="P264" s="256">
        <v>0</v>
      </c>
      <c r="Q264" s="256">
        <v>0</v>
      </c>
      <c r="R264" s="256">
        <v>0</v>
      </c>
      <c r="S264" s="256">
        <v>0</v>
      </c>
      <c r="T264" s="256">
        <v>0</v>
      </c>
      <c r="U264" s="256">
        <v>0</v>
      </c>
      <c r="V264" s="256">
        <v>0</v>
      </c>
      <c r="W264" s="256">
        <v>0</v>
      </c>
      <c r="X264" s="256">
        <v>0</v>
      </c>
      <c r="Y264" s="256">
        <v>0</v>
      </c>
      <c r="Z264" s="256">
        <v>0</v>
      </c>
      <c r="AA264" s="256">
        <v>0</v>
      </c>
      <c r="AB264" s="255">
        <v>2020</v>
      </c>
    </row>
    <row r="265" spans="1:28" s="6" customFormat="1" ht="35.25" customHeight="1">
      <c r="A265" s="6">
        <v>1</v>
      </c>
      <c r="B265" s="207">
        <f>SUBTOTAL(103,$A$8:A265)</f>
        <v>256</v>
      </c>
      <c r="C265" s="258" t="s">
        <v>2434</v>
      </c>
      <c r="D265" s="246">
        <f t="shared" si="7"/>
        <v>346530.56</v>
      </c>
      <c r="E265" s="256">
        <v>0</v>
      </c>
      <c r="F265" s="256">
        <v>0</v>
      </c>
      <c r="G265" s="256">
        <v>0</v>
      </c>
      <c r="H265" s="256">
        <v>0</v>
      </c>
      <c r="I265" s="256">
        <v>0</v>
      </c>
      <c r="J265" s="256">
        <v>0</v>
      </c>
      <c r="K265" s="254">
        <v>0</v>
      </c>
      <c r="L265" s="256">
        <v>0</v>
      </c>
      <c r="M265" s="256">
        <v>0</v>
      </c>
      <c r="N265" s="256">
        <v>0</v>
      </c>
      <c r="O265" s="256">
        <v>346530.56</v>
      </c>
      <c r="P265" s="256">
        <v>0</v>
      </c>
      <c r="Q265" s="256">
        <v>0</v>
      </c>
      <c r="R265" s="256">
        <v>0</v>
      </c>
      <c r="S265" s="256">
        <v>0</v>
      </c>
      <c r="T265" s="256">
        <v>0</v>
      </c>
      <c r="U265" s="256">
        <v>0</v>
      </c>
      <c r="V265" s="256">
        <v>0</v>
      </c>
      <c r="W265" s="256">
        <v>0</v>
      </c>
      <c r="X265" s="256">
        <v>0</v>
      </c>
      <c r="Y265" s="256">
        <v>0</v>
      </c>
      <c r="Z265" s="256">
        <v>0</v>
      </c>
      <c r="AA265" s="256">
        <v>0</v>
      </c>
      <c r="AB265" s="255">
        <v>2020</v>
      </c>
    </row>
    <row r="266" spans="1:28" s="6" customFormat="1" ht="35.25" customHeight="1">
      <c r="A266" s="6">
        <v>1</v>
      </c>
      <c r="B266" s="207">
        <f>SUBTOTAL(103,$A$8:A266)</f>
        <v>257</v>
      </c>
      <c r="C266" s="258" t="s">
        <v>2660</v>
      </c>
      <c r="D266" s="246">
        <f t="shared" si="7"/>
        <v>2845323</v>
      </c>
      <c r="E266" s="256">
        <v>0</v>
      </c>
      <c r="F266" s="256">
        <v>0</v>
      </c>
      <c r="G266" s="256">
        <v>0</v>
      </c>
      <c r="H266" s="256">
        <v>0</v>
      </c>
      <c r="I266" s="256">
        <v>0</v>
      </c>
      <c r="J266" s="256">
        <v>0</v>
      </c>
      <c r="K266" s="257">
        <v>0</v>
      </c>
      <c r="L266" s="256">
        <v>0</v>
      </c>
      <c r="M266" s="256">
        <v>2845323</v>
      </c>
      <c r="N266" s="256">
        <v>0</v>
      </c>
      <c r="O266" s="256">
        <v>0</v>
      </c>
      <c r="P266" s="256">
        <v>0</v>
      </c>
      <c r="Q266" s="256">
        <v>0</v>
      </c>
      <c r="R266" s="256">
        <v>0</v>
      </c>
      <c r="S266" s="256">
        <v>0</v>
      </c>
      <c r="T266" s="256">
        <v>0</v>
      </c>
      <c r="U266" s="256">
        <v>0</v>
      </c>
      <c r="V266" s="256">
        <v>0</v>
      </c>
      <c r="W266" s="256">
        <v>0</v>
      </c>
      <c r="X266" s="256">
        <v>0</v>
      </c>
      <c r="Y266" s="256">
        <v>0</v>
      </c>
      <c r="Z266" s="256">
        <v>0</v>
      </c>
      <c r="AA266" s="256">
        <v>0</v>
      </c>
      <c r="AB266" s="259">
        <v>2020</v>
      </c>
    </row>
    <row r="267" spans="1:28" s="6" customFormat="1" ht="35.25" customHeight="1">
      <c r="A267" s="6">
        <v>1</v>
      </c>
      <c r="B267" s="207">
        <f>SUBTOTAL(103,$A$8:A267)</f>
        <v>258</v>
      </c>
      <c r="C267" s="258" t="s">
        <v>2661</v>
      </c>
      <c r="D267" s="246">
        <f t="shared" si="7"/>
        <v>8795105</v>
      </c>
      <c r="E267" s="256">
        <v>0</v>
      </c>
      <c r="F267" s="256">
        <v>0</v>
      </c>
      <c r="G267" s="256">
        <v>0</v>
      </c>
      <c r="H267" s="256">
        <v>0</v>
      </c>
      <c r="I267" s="256">
        <v>0</v>
      </c>
      <c r="J267" s="256">
        <v>0</v>
      </c>
      <c r="K267" s="257">
        <v>0</v>
      </c>
      <c r="L267" s="256">
        <v>0</v>
      </c>
      <c r="M267" s="256">
        <v>0</v>
      </c>
      <c r="N267" s="256">
        <v>0</v>
      </c>
      <c r="O267" s="256">
        <v>8795105</v>
      </c>
      <c r="P267" s="256">
        <v>0</v>
      </c>
      <c r="Q267" s="256">
        <v>0</v>
      </c>
      <c r="R267" s="256">
        <v>0</v>
      </c>
      <c r="S267" s="256">
        <v>0</v>
      </c>
      <c r="T267" s="256">
        <v>0</v>
      </c>
      <c r="U267" s="256">
        <v>0</v>
      </c>
      <c r="V267" s="256">
        <v>0</v>
      </c>
      <c r="W267" s="256">
        <v>0</v>
      </c>
      <c r="X267" s="256">
        <v>0</v>
      </c>
      <c r="Y267" s="256">
        <v>0</v>
      </c>
      <c r="Z267" s="256">
        <v>0</v>
      </c>
      <c r="AA267" s="256">
        <v>0</v>
      </c>
      <c r="AB267" s="259">
        <v>2020</v>
      </c>
    </row>
    <row r="268" spans="1:28" s="6" customFormat="1" ht="35.25" customHeight="1">
      <c r="A268" s="6">
        <v>1</v>
      </c>
      <c r="B268" s="207">
        <f>SUBTOTAL(103,$A$8:A268)</f>
        <v>259</v>
      </c>
      <c r="C268" s="258" t="s">
        <v>2662</v>
      </c>
      <c r="D268" s="246">
        <f t="shared" si="7"/>
        <v>7368560</v>
      </c>
      <c r="E268" s="256">
        <v>0</v>
      </c>
      <c r="F268" s="256">
        <v>0</v>
      </c>
      <c r="G268" s="256">
        <v>0</v>
      </c>
      <c r="H268" s="256">
        <v>0</v>
      </c>
      <c r="I268" s="256">
        <v>0</v>
      </c>
      <c r="J268" s="256">
        <v>0</v>
      </c>
      <c r="K268" s="257">
        <v>4</v>
      </c>
      <c r="L268" s="256">
        <v>7368560</v>
      </c>
      <c r="M268" s="256">
        <v>0</v>
      </c>
      <c r="N268" s="256">
        <v>0</v>
      </c>
      <c r="O268" s="256">
        <v>0</v>
      </c>
      <c r="P268" s="256">
        <v>0</v>
      </c>
      <c r="Q268" s="256">
        <v>0</v>
      </c>
      <c r="R268" s="256">
        <v>0</v>
      </c>
      <c r="S268" s="256">
        <v>0</v>
      </c>
      <c r="T268" s="256">
        <v>0</v>
      </c>
      <c r="U268" s="256">
        <v>0</v>
      </c>
      <c r="V268" s="256">
        <v>0</v>
      </c>
      <c r="W268" s="256">
        <v>0</v>
      </c>
      <c r="X268" s="256">
        <v>0</v>
      </c>
      <c r="Y268" s="256">
        <v>0</v>
      </c>
      <c r="Z268" s="256">
        <v>0</v>
      </c>
      <c r="AA268" s="256">
        <v>0</v>
      </c>
      <c r="AB268" s="259">
        <v>2020</v>
      </c>
    </row>
    <row r="269" spans="1:28" s="6" customFormat="1" ht="35.25" customHeight="1">
      <c r="A269" s="6">
        <v>1</v>
      </c>
      <c r="B269" s="207">
        <f>SUBTOTAL(103,$A$8:A269)</f>
        <v>260</v>
      </c>
      <c r="C269" s="258" t="s">
        <v>2663</v>
      </c>
      <c r="D269" s="246">
        <f t="shared" si="7"/>
        <v>2500000</v>
      </c>
      <c r="E269" s="256">
        <v>0</v>
      </c>
      <c r="F269" s="256">
        <v>0</v>
      </c>
      <c r="G269" s="256">
        <v>0</v>
      </c>
      <c r="H269" s="256">
        <v>0</v>
      </c>
      <c r="I269" s="256">
        <v>0</v>
      </c>
      <c r="J269" s="256">
        <v>0</v>
      </c>
      <c r="K269" s="257">
        <v>0</v>
      </c>
      <c r="L269" s="256">
        <v>0</v>
      </c>
      <c r="M269" s="256">
        <v>2500000</v>
      </c>
      <c r="N269" s="256">
        <v>0</v>
      </c>
      <c r="O269" s="256">
        <v>0</v>
      </c>
      <c r="P269" s="256">
        <v>0</v>
      </c>
      <c r="Q269" s="256">
        <v>0</v>
      </c>
      <c r="R269" s="256">
        <v>0</v>
      </c>
      <c r="S269" s="256">
        <v>0</v>
      </c>
      <c r="T269" s="256">
        <v>0</v>
      </c>
      <c r="U269" s="256">
        <v>0</v>
      </c>
      <c r="V269" s="256">
        <v>0</v>
      </c>
      <c r="W269" s="256">
        <v>0</v>
      </c>
      <c r="X269" s="256">
        <v>0</v>
      </c>
      <c r="Y269" s="256">
        <v>0</v>
      </c>
      <c r="Z269" s="256">
        <v>0</v>
      </c>
      <c r="AA269" s="256">
        <v>0</v>
      </c>
      <c r="AB269" s="259">
        <v>2020</v>
      </c>
    </row>
    <row r="270" spans="1:28" s="6" customFormat="1" ht="35.25" customHeight="1">
      <c r="A270" s="6">
        <v>1</v>
      </c>
      <c r="B270" s="207">
        <f>SUBTOTAL(103,$A$8:A270)</f>
        <v>261</v>
      </c>
      <c r="C270" s="258" t="s">
        <v>2664</v>
      </c>
      <c r="D270" s="246">
        <f t="shared" si="7"/>
        <v>2300000</v>
      </c>
      <c r="E270" s="256">
        <v>0</v>
      </c>
      <c r="F270" s="256">
        <v>0</v>
      </c>
      <c r="G270" s="256">
        <v>0</v>
      </c>
      <c r="H270" s="256">
        <v>0</v>
      </c>
      <c r="I270" s="256">
        <v>0</v>
      </c>
      <c r="J270" s="256">
        <v>0</v>
      </c>
      <c r="K270" s="257">
        <v>0</v>
      </c>
      <c r="L270" s="256">
        <v>0</v>
      </c>
      <c r="M270" s="256">
        <v>2300000</v>
      </c>
      <c r="N270" s="256">
        <v>0</v>
      </c>
      <c r="O270" s="256">
        <v>0</v>
      </c>
      <c r="P270" s="256">
        <v>0</v>
      </c>
      <c r="Q270" s="256">
        <v>0</v>
      </c>
      <c r="R270" s="256">
        <v>0</v>
      </c>
      <c r="S270" s="256">
        <v>0</v>
      </c>
      <c r="T270" s="256">
        <v>0</v>
      </c>
      <c r="U270" s="256">
        <v>0</v>
      </c>
      <c r="V270" s="256">
        <v>0</v>
      </c>
      <c r="W270" s="256">
        <v>0</v>
      </c>
      <c r="X270" s="256">
        <v>0</v>
      </c>
      <c r="Y270" s="256">
        <v>0</v>
      </c>
      <c r="Z270" s="256">
        <v>0</v>
      </c>
      <c r="AA270" s="256">
        <v>0</v>
      </c>
      <c r="AB270" s="259">
        <v>2020</v>
      </c>
    </row>
    <row r="271" spans="1:28" s="6" customFormat="1" ht="35.25" customHeight="1">
      <c r="A271" s="6">
        <v>1</v>
      </c>
      <c r="B271" s="207">
        <f>SUBTOTAL(103,$A$8:A271)</f>
        <v>262</v>
      </c>
      <c r="C271" s="258" t="s">
        <v>2665</v>
      </c>
      <c r="D271" s="246">
        <f t="shared" si="7"/>
        <v>3753310</v>
      </c>
      <c r="E271" s="256">
        <v>0</v>
      </c>
      <c r="F271" s="256">
        <v>0</v>
      </c>
      <c r="G271" s="256">
        <v>0</v>
      </c>
      <c r="H271" s="256">
        <v>0</v>
      </c>
      <c r="I271" s="256">
        <v>0</v>
      </c>
      <c r="J271" s="256">
        <v>0</v>
      </c>
      <c r="K271" s="257">
        <v>2</v>
      </c>
      <c r="L271" s="256">
        <f>1926655+1826655</f>
        <v>3753310</v>
      </c>
      <c r="M271" s="256">
        <v>0</v>
      </c>
      <c r="N271" s="256">
        <v>0</v>
      </c>
      <c r="O271" s="256">
        <v>0</v>
      </c>
      <c r="P271" s="256">
        <v>0</v>
      </c>
      <c r="Q271" s="256">
        <v>0</v>
      </c>
      <c r="R271" s="256">
        <v>0</v>
      </c>
      <c r="S271" s="256">
        <v>0</v>
      </c>
      <c r="T271" s="256">
        <v>0</v>
      </c>
      <c r="U271" s="256">
        <v>0</v>
      </c>
      <c r="V271" s="256">
        <v>0</v>
      </c>
      <c r="W271" s="256">
        <v>0</v>
      </c>
      <c r="X271" s="256">
        <v>0</v>
      </c>
      <c r="Y271" s="256">
        <v>0</v>
      </c>
      <c r="Z271" s="256">
        <v>0</v>
      </c>
      <c r="AA271" s="256">
        <v>0</v>
      </c>
      <c r="AB271" s="259">
        <v>2020</v>
      </c>
    </row>
    <row r="272" spans="1:28" s="6" customFormat="1" ht="35.25" customHeight="1">
      <c r="A272" s="6">
        <v>1</v>
      </c>
      <c r="B272" s="207">
        <f>SUBTOTAL(103,$A$8:A272)</f>
        <v>263</v>
      </c>
      <c r="C272" s="258" t="s">
        <v>2666</v>
      </c>
      <c r="D272" s="246">
        <f t="shared" si="7"/>
        <v>2182148</v>
      </c>
      <c r="E272" s="256">
        <v>0</v>
      </c>
      <c r="F272" s="256">
        <v>0</v>
      </c>
      <c r="G272" s="256">
        <v>0</v>
      </c>
      <c r="H272" s="256">
        <v>0</v>
      </c>
      <c r="I272" s="256">
        <v>0</v>
      </c>
      <c r="J272" s="256">
        <v>0</v>
      </c>
      <c r="K272" s="257">
        <v>0</v>
      </c>
      <c r="L272" s="256">
        <v>0</v>
      </c>
      <c r="M272" s="256">
        <v>2182148</v>
      </c>
      <c r="N272" s="256">
        <v>0</v>
      </c>
      <c r="O272" s="256">
        <v>0</v>
      </c>
      <c r="P272" s="256">
        <v>0</v>
      </c>
      <c r="Q272" s="256">
        <v>0</v>
      </c>
      <c r="R272" s="256">
        <v>0</v>
      </c>
      <c r="S272" s="256">
        <v>0</v>
      </c>
      <c r="T272" s="256">
        <v>0</v>
      </c>
      <c r="U272" s="256">
        <v>0</v>
      </c>
      <c r="V272" s="256">
        <v>0</v>
      </c>
      <c r="W272" s="256">
        <v>0</v>
      </c>
      <c r="X272" s="256">
        <v>0</v>
      </c>
      <c r="Y272" s="256">
        <v>0</v>
      </c>
      <c r="Z272" s="256">
        <v>0</v>
      </c>
      <c r="AA272" s="256">
        <v>0</v>
      </c>
      <c r="AB272" s="259">
        <v>2020</v>
      </c>
    </row>
    <row r="273" spans="1:28" s="6" customFormat="1" ht="35.25" customHeight="1">
      <c r="A273" s="6">
        <v>1</v>
      </c>
      <c r="B273" s="207">
        <f>SUBTOTAL(103,$A$8:A273)</f>
        <v>264</v>
      </c>
      <c r="C273" s="258" t="s">
        <v>2667</v>
      </c>
      <c r="D273" s="246">
        <f t="shared" si="7"/>
        <v>2042389</v>
      </c>
      <c r="E273" s="256">
        <v>0</v>
      </c>
      <c r="F273" s="256">
        <v>0</v>
      </c>
      <c r="G273" s="256">
        <v>0</v>
      </c>
      <c r="H273" s="256">
        <v>0</v>
      </c>
      <c r="I273" s="256">
        <v>0</v>
      </c>
      <c r="J273" s="256">
        <v>0</v>
      </c>
      <c r="K273" s="257">
        <v>0</v>
      </c>
      <c r="L273" s="256">
        <v>0</v>
      </c>
      <c r="M273" s="256">
        <v>2042389</v>
      </c>
      <c r="N273" s="256">
        <v>0</v>
      </c>
      <c r="O273" s="256">
        <v>0</v>
      </c>
      <c r="P273" s="256">
        <v>0</v>
      </c>
      <c r="Q273" s="256">
        <v>0</v>
      </c>
      <c r="R273" s="256">
        <v>0</v>
      </c>
      <c r="S273" s="256">
        <v>0</v>
      </c>
      <c r="T273" s="256">
        <v>0</v>
      </c>
      <c r="U273" s="256">
        <v>0</v>
      </c>
      <c r="V273" s="256">
        <v>0</v>
      </c>
      <c r="W273" s="256">
        <v>0</v>
      </c>
      <c r="X273" s="256">
        <v>0</v>
      </c>
      <c r="Y273" s="256">
        <v>0</v>
      </c>
      <c r="Z273" s="256">
        <v>0</v>
      </c>
      <c r="AA273" s="256">
        <v>0</v>
      </c>
      <c r="AB273" s="259">
        <v>2020</v>
      </c>
    </row>
    <row r="274" spans="1:28" s="6" customFormat="1" ht="35.25" customHeight="1">
      <c r="A274" s="6">
        <v>1</v>
      </c>
      <c r="B274" s="207">
        <f>SUBTOTAL(103,$A$8:A274)</f>
        <v>265</v>
      </c>
      <c r="C274" s="258" t="s">
        <v>2668</v>
      </c>
      <c r="D274" s="246">
        <f t="shared" si="7"/>
        <v>1288716</v>
      </c>
      <c r="E274" s="256">
        <v>0</v>
      </c>
      <c r="F274" s="256">
        <v>0</v>
      </c>
      <c r="G274" s="256">
        <v>0</v>
      </c>
      <c r="H274" s="256">
        <v>0</v>
      </c>
      <c r="I274" s="256">
        <v>0</v>
      </c>
      <c r="J274" s="256">
        <v>0</v>
      </c>
      <c r="K274" s="257">
        <v>0</v>
      </c>
      <c r="L274" s="256">
        <v>0</v>
      </c>
      <c r="M274" s="256">
        <v>0</v>
      </c>
      <c r="N274" s="256">
        <v>0</v>
      </c>
      <c r="O274" s="256">
        <v>1288716</v>
      </c>
      <c r="P274" s="256">
        <v>0</v>
      </c>
      <c r="Q274" s="256">
        <v>0</v>
      </c>
      <c r="R274" s="256">
        <v>0</v>
      </c>
      <c r="S274" s="256">
        <v>0</v>
      </c>
      <c r="T274" s="256">
        <v>0</v>
      </c>
      <c r="U274" s="256">
        <v>0</v>
      </c>
      <c r="V274" s="256">
        <v>0</v>
      </c>
      <c r="W274" s="256">
        <v>0</v>
      </c>
      <c r="X274" s="256">
        <v>0</v>
      </c>
      <c r="Y274" s="256">
        <v>0</v>
      </c>
      <c r="Z274" s="256">
        <v>0</v>
      </c>
      <c r="AA274" s="256">
        <v>0</v>
      </c>
      <c r="AB274" s="259">
        <v>2020</v>
      </c>
    </row>
    <row r="275" spans="1:28" s="6" customFormat="1" ht="35.25" customHeight="1">
      <c r="A275" s="6">
        <v>1</v>
      </c>
      <c r="B275" s="207">
        <f>SUBTOTAL(103,$A$8:A275)</f>
        <v>266</v>
      </c>
      <c r="C275" s="258" t="s">
        <v>2669</v>
      </c>
      <c r="D275" s="246">
        <f t="shared" si="7"/>
        <v>6356183</v>
      </c>
      <c r="E275" s="256">
        <v>0</v>
      </c>
      <c r="F275" s="256">
        <v>0</v>
      </c>
      <c r="G275" s="256">
        <v>0</v>
      </c>
      <c r="H275" s="256">
        <v>0</v>
      </c>
      <c r="I275" s="256">
        <v>0</v>
      </c>
      <c r="J275" s="256">
        <v>0</v>
      </c>
      <c r="K275" s="257">
        <v>0</v>
      </c>
      <c r="L275" s="256">
        <v>0</v>
      </c>
      <c r="M275" s="256">
        <v>0</v>
      </c>
      <c r="N275" s="256">
        <v>0</v>
      </c>
      <c r="O275" s="256">
        <v>6356183</v>
      </c>
      <c r="P275" s="256">
        <v>0</v>
      </c>
      <c r="Q275" s="256">
        <v>0</v>
      </c>
      <c r="R275" s="256">
        <v>0</v>
      </c>
      <c r="S275" s="256">
        <v>0</v>
      </c>
      <c r="T275" s="256">
        <v>0</v>
      </c>
      <c r="U275" s="256">
        <v>0</v>
      </c>
      <c r="V275" s="256">
        <v>0</v>
      </c>
      <c r="W275" s="256">
        <v>0</v>
      </c>
      <c r="X275" s="256">
        <v>0</v>
      </c>
      <c r="Y275" s="256">
        <v>0</v>
      </c>
      <c r="Z275" s="256">
        <v>0</v>
      </c>
      <c r="AA275" s="256">
        <v>0</v>
      </c>
      <c r="AB275" s="259">
        <v>2020</v>
      </c>
    </row>
    <row r="276" spans="1:28" s="6" customFormat="1" ht="35.25" customHeight="1">
      <c r="A276" s="6">
        <v>1</v>
      </c>
      <c r="B276" s="207">
        <f>SUBTOTAL(103,$A$8:A276)</f>
        <v>267</v>
      </c>
      <c r="C276" s="258" t="s">
        <v>2670</v>
      </c>
      <c r="D276" s="246">
        <f t="shared" si="7"/>
        <v>2500000</v>
      </c>
      <c r="E276" s="256">
        <v>0</v>
      </c>
      <c r="F276" s="256">
        <v>0</v>
      </c>
      <c r="G276" s="256">
        <v>0</v>
      </c>
      <c r="H276" s="256">
        <v>0</v>
      </c>
      <c r="I276" s="256">
        <v>0</v>
      </c>
      <c r="J276" s="256">
        <v>0</v>
      </c>
      <c r="K276" s="257">
        <v>0</v>
      </c>
      <c r="L276" s="256">
        <v>0</v>
      </c>
      <c r="M276" s="256">
        <v>2500000</v>
      </c>
      <c r="N276" s="256">
        <v>0</v>
      </c>
      <c r="O276" s="256">
        <v>0</v>
      </c>
      <c r="P276" s="256">
        <v>0</v>
      </c>
      <c r="Q276" s="256">
        <v>0</v>
      </c>
      <c r="R276" s="256">
        <v>0</v>
      </c>
      <c r="S276" s="256">
        <v>0</v>
      </c>
      <c r="T276" s="256">
        <v>0</v>
      </c>
      <c r="U276" s="256">
        <v>0</v>
      </c>
      <c r="V276" s="256">
        <v>0</v>
      </c>
      <c r="W276" s="256">
        <v>0</v>
      </c>
      <c r="X276" s="256">
        <v>0</v>
      </c>
      <c r="Y276" s="256">
        <v>0</v>
      </c>
      <c r="Z276" s="256">
        <v>0</v>
      </c>
      <c r="AA276" s="256">
        <v>0</v>
      </c>
      <c r="AB276" s="259">
        <v>2020</v>
      </c>
    </row>
    <row r="277" spans="1:28" s="6" customFormat="1" ht="35.25" customHeight="1">
      <c r="A277" s="6">
        <v>1</v>
      </c>
      <c r="B277" s="207">
        <f>SUBTOTAL(103,$A$8:A277)</f>
        <v>268</v>
      </c>
      <c r="C277" s="258" t="s">
        <v>2671</v>
      </c>
      <c r="D277" s="246">
        <f t="shared" si="7"/>
        <v>1899999</v>
      </c>
      <c r="E277" s="256">
        <v>0</v>
      </c>
      <c r="F277" s="256">
        <v>0</v>
      </c>
      <c r="G277" s="256">
        <v>0</v>
      </c>
      <c r="H277" s="256">
        <v>0</v>
      </c>
      <c r="I277" s="256">
        <v>0</v>
      </c>
      <c r="J277" s="256">
        <v>0</v>
      </c>
      <c r="K277" s="257">
        <v>0</v>
      </c>
      <c r="L277" s="256">
        <v>0</v>
      </c>
      <c r="M277" s="256">
        <v>1899999</v>
      </c>
      <c r="N277" s="256">
        <v>0</v>
      </c>
      <c r="O277" s="256">
        <v>0</v>
      </c>
      <c r="P277" s="256">
        <v>0</v>
      </c>
      <c r="Q277" s="256">
        <v>0</v>
      </c>
      <c r="R277" s="256">
        <v>0</v>
      </c>
      <c r="S277" s="256">
        <v>0</v>
      </c>
      <c r="T277" s="256">
        <v>0</v>
      </c>
      <c r="U277" s="256">
        <v>0</v>
      </c>
      <c r="V277" s="256">
        <v>0</v>
      </c>
      <c r="W277" s="256">
        <v>0</v>
      </c>
      <c r="X277" s="256">
        <v>0</v>
      </c>
      <c r="Y277" s="256">
        <v>0</v>
      </c>
      <c r="Z277" s="256">
        <v>0</v>
      </c>
      <c r="AA277" s="256">
        <v>0</v>
      </c>
      <c r="AB277" s="259">
        <v>2020</v>
      </c>
    </row>
    <row r="278" spans="1:28" s="6" customFormat="1" ht="35.25" customHeight="1">
      <c r="A278" s="6">
        <v>1</v>
      </c>
      <c r="B278" s="207">
        <f>SUBTOTAL(103,$A$8:A278)</f>
        <v>269</v>
      </c>
      <c r="C278" s="258" t="s">
        <v>2672</v>
      </c>
      <c r="D278" s="246">
        <f t="shared" si="7"/>
        <v>1950165</v>
      </c>
      <c r="E278" s="256">
        <v>0</v>
      </c>
      <c r="F278" s="256">
        <v>0</v>
      </c>
      <c r="G278" s="256">
        <v>0</v>
      </c>
      <c r="H278" s="256">
        <v>0</v>
      </c>
      <c r="I278" s="256">
        <v>0</v>
      </c>
      <c r="J278" s="256">
        <v>0</v>
      </c>
      <c r="K278" s="257">
        <v>0</v>
      </c>
      <c r="L278" s="256">
        <v>0</v>
      </c>
      <c r="M278" s="256">
        <v>1950165</v>
      </c>
      <c r="N278" s="256">
        <v>0</v>
      </c>
      <c r="O278" s="256">
        <v>0</v>
      </c>
      <c r="P278" s="256">
        <v>0</v>
      </c>
      <c r="Q278" s="256">
        <v>0</v>
      </c>
      <c r="R278" s="256">
        <v>0</v>
      </c>
      <c r="S278" s="256">
        <v>0</v>
      </c>
      <c r="T278" s="256">
        <v>0</v>
      </c>
      <c r="U278" s="256">
        <v>0</v>
      </c>
      <c r="V278" s="256">
        <v>0</v>
      </c>
      <c r="W278" s="256">
        <v>0</v>
      </c>
      <c r="X278" s="256">
        <v>0</v>
      </c>
      <c r="Y278" s="256">
        <v>0</v>
      </c>
      <c r="Z278" s="256">
        <v>0</v>
      </c>
      <c r="AA278" s="256">
        <v>0</v>
      </c>
      <c r="AB278" s="259">
        <v>2020</v>
      </c>
    </row>
    <row r="279" spans="1:28" s="6" customFormat="1" ht="35.25" customHeight="1">
      <c r="A279" s="6">
        <v>1</v>
      </c>
      <c r="B279" s="207">
        <f>SUBTOTAL(103,$A$8:A279)</f>
        <v>270</v>
      </c>
      <c r="C279" s="258" t="s">
        <v>2673</v>
      </c>
      <c r="D279" s="246">
        <f t="shared" si="7"/>
        <v>2073808</v>
      </c>
      <c r="E279" s="256">
        <v>0</v>
      </c>
      <c r="F279" s="256">
        <v>0</v>
      </c>
      <c r="G279" s="256">
        <v>0</v>
      </c>
      <c r="H279" s="256">
        <v>0</v>
      </c>
      <c r="I279" s="256">
        <v>0</v>
      </c>
      <c r="J279" s="256">
        <v>0</v>
      </c>
      <c r="K279" s="257">
        <v>0</v>
      </c>
      <c r="L279" s="256">
        <v>0</v>
      </c>
      <c r="M279" s="256">
        <v>0</v>
      </c>
      <c r="N279" s="256">
        <v>0</v>
      </c>
      <c r="O279" s="256">
        <v>2073808</v>
      </c>
      <c r="P279" s="256">
        <v>0</v>
      </c>
      <c r="Q279" s="256">
        <v>0</v>
      </c>
      <c r="R279" s="256">
        <v>0</v>
      </c>
      <c r="S279" s="256">
        <v>0</v>
      </c>
      <c r="T279" s="256">
        <v>0</v>
      </c>
      <c r="U279" s="256">
        <v>0</v>
      </c>
      <c r="V279" s="256">
        <v>0</v>
      </c>
      <c r="W279" s="256">
        <v>0</v>
      </c>
      <c r="X279" s="256">
        <v>0</v>
      </c>
      <c r="Y279" s="256">
        <v>0</v>
      </c>
      <c r="Z279" s="256">
        <v>0</v>
      </c>
      <c r="AA279" s="256">
        <v>0</v>
      </c>
      <c r="AB279" s="259">
        <v>2020</v>
      </c>
    </row>
    <row r="280" spans="1:28" s="6" customFormat="1" ht="35.25" customHeight="1">
      <c r="A280" s="6">
        <v>1</v>
      </c>
      <c r="B280" s="207">
        <f>SUBTOTAL(103,$A$8:A280)</f>
        <v>271</v>
      </c>
      <c r="C280" s="258" t="s">
        <v>2674</v>
      </c>
      <c r="D280" s="246">
        <f t="shared" si="7"/>
        <v>1292478</v>
      </c>
      <c r="E280" s="256">
        <v>0</v>
      </c>
      <c r="F280" s="256">
        <v>0</v>
      </c>
      <c r="G280" s="256">
        <v>1292478</v>
      </c>
      <c r="H280" s="256">
        <v>0</v>
      </c>
      <c r="I280" s="256">
        <v>0</v>
      </c>
      <c r="J280" s="256">
        <v>0</v>
      </c>
      <c r="K280" s="257">
        <v>0</v>
      </c>
      <c r="L280" s="256">
        <v>0</v>
      </c>
      <c r="M280" s="256">
        <v>0</v>
      </c>
      <c r="N280" s="256">
        <v>0</v>
      </c>
      <c r="O280" s="256">
        <v>0</v>
      </c>
      <c r="P280" s="256">
        <v>0</v>
      </c>
      <c r="Q280" s="256">
        <v>0</v>
      </c>
      <c r="R280" s="256">
        <v>0</v>
      </c>
      <c r="S280" s="256">
        <v>0</v>
      </c>
      <c r="T280" s="256">
        <v>0</v>
      </c>
      <c r="U280" s="256">
        <v>0</v>
      </c>
      <c r="V280" s="256">
        <v>0</v>
      </c>
      <c r="W280" s="256">
        <v>0</v>
      </c>
      <c r="X280" s="256">
        <v>0</v>
      </c>
      <c r="Y280" s="256">
        <v>0</v>
      </c>
      <c r="Z280" s="256">
        <v>0</v>
      </c>
      <c r="AA280" s="256">
        <v>0</v>
      </c>
      <c r="AB280" s="259">
        <v>2020</v>
      </c>
    </row>
    <row r="281" spans="1:28" s="6" customFormat="1" ht="35.25" customHeight="1">
      <c r="A281" s="6">
        <v>1</v>
      </c>
      <c r="B281" s="207">
        <f>SUBTOTAL(103,$A$8:A281)</f>
        <v>272</v>
      </c>
      <c r="C281" s="258" t="s">
        <v>2675</v>
      </c>
      <c r="D281" s="246">
        <f t="shared" si="7"/>
        <v>1489838</v>
      </c>
      <c r="E281" s="256">
        <v>0</v>
      </c>
      <c r="F281" s="256">
        <v>0</v>
      </c>
      <c r="G281" s="256">
        <v>0</v>
      </c>
      <c r="H281" s="256">
        <v>0</v>
      </c>
      <c r="I281" s="256">
        <v>0</v>
      </c>
      <c r="J281" s="256">
        <v>0</v>
      </c>
      <c r="K281" s="257">
        <v>0</v>
      </c>
      <c r="L281" s="256">
        <v>0</v>
      </c>
      <c r="M281" s="256">
        <v>0</v>
      </c>
      <c r="N281" s="256">
        <v>0</v>
      </c>
      <c r="O281" s="256">
        <v>1489838</v>
      </c>
      <c r="P281" s="256">
        <v>0</v>
      </c>
      <c r="Q281" s="256">
        <v>0</v>
      </c>
      <c r="R281" s="256">
        <v>0</v>
      </c>
      <c r="S281" s="256">
        <v>0</v>
      </c>
      <c r="T281" s="256">
        <v>0</v>
      </c>
      <c r="U281" s="256">
        <v>0</v>
      </c>
      <c r="V281" s="256">
        <v>0</v>
      </c>
      <c r="W281" s="256">
        <v>0</v>
      </c>
      <c r="X281" s="256">
        <v>0</v>
      </c>
      <c r="Y281" s="256">
        <v>0</v>
      </c>
      <c r="Z281" s="256">
        <v>0</v>
      </c>
      <c r="AA281" s="256">
        <v>0</v>
      </c>
      <c r="AB281" s="259">
        <v>2020</v>
      </c>
    </row>
    <row r="282" spans="1:28" s="6" customFormat="1" ht="35.25" customHeight="1">
      <c r="A282" s="6">
        <v>1</v>
      </c>
      <c r="B282" s="207">
        <f>SUBTOTAL(103,$A$8:A282)</f>
        <v>273</v>
      </c>
      <c r="C282" s="258" t="s">
        <v>2676</v>
      </c>
      <c r="D282" s="246">
        <f t="shared" si="7"/>
        <v>1833601</v>
      </c>
      <c r="E282" s="256">
        <v>0</v>
      </c>
      <c r="F282" s="256">
        <v>1833601</v>
      </c>
      <c r="G282" s="256">
        <v>0</v>
      </c>
      <c r="H282" s="256">
        <v>0</v>
      </c>
      <c r="I282" s="256">
        <v>0</v>
      </c>
      <c r="J282" s="256">
        <v>0</v>
      </c>
      <c r="K282" s="257">
        <v>0</v>
      </c>
      <c r="L282" s="256">
        <v>0</v>
      </c>
      <c r="M282" s="256">
        <v>0</v>
      </c>
      <c r="N282" s="256">
        <v>0</v>
      </c>
      <c r="O282" s="256">
        <v>0</v>
      </c>
      <c r="P282" s="256">
        <v>0</v>
      </c>
      <c r="Q282" s="256">
        <v>0</v>
      </c>
      <c r="R282" s="256">
        <v>0</v>
      </c>
      <c r="S282" s="256">
        <v>0</v>
      </c>
      <c r="T282" s="256">
        <v>0</v>
      </c>
      <c r="U282" s="256">
        <v>0</v>
      </c>
      <c r="V282" s="256">
        <v>0</v>
      </c>
      <c r="W282" s="256">
        <v>0</v>
      </c>
      <c r="X282" s="256">
        <v>0</v>
      </c>
      <c r="Y282" s="256">
        <v>0</v>
      </c>
      <c r="Z282" s="256">
        <v>0</v>
      </c>
      <c r="AA282" s="256">
        <v>0</v>
      </c>
      <c r="AB282" s="259">
        <v>2020</v>
      </c>
    </row>
    <row r="283" spans="1:28" s="6" customFormat="1" ht="35.25" customHeight="1">
      <c r="A283" s="6">
        <v>1</v>
      </c>
      <c r="B283" s="207">
        <f>SUBTOTAL(103,$A$8:A283)</f>
        <v>274</v>
      </c>
      <c r="C283" s="258" t="s">
        <v>2677</v>
      </c>
      <c r="D283" s="246">
        <f t="shared" si="7"/>
        <v>283406.09999999998</v>
      </c>
      <c r="E283" s="256">
        <v>0</v>
      </c>
      <c r="F283" s="256">
        <v>0</v>
      </c>
      <c r="G283" s="256">
        <v>283406.09999999998</v>
      </c>
      <c r="H283" s="256">
        <v>0</v>
      </c>
      <c r="I283" s="256">
        <v>0</v>
      </c>
      <c r="J283" s="256">
        <v>0</v>
      </c>
      <c r="K283" s="257">
        <v>0</v>
      </c>
      <c r="L283" s="256">
        <v>0</v>
      </c>
      <c r="M283" s="256">
        <v>0</v>
      </c>
      <c r="N283" s="256">
        <v>0</v>
      </c>
      <c r="O283" s="256">
        <v>0</v>
      </c>
      <c r="P283" s="256">
        <v>0</v>
      </c>
      <c r="Q283" s="256">
        <v>0</v>
      </c>
      <c r="R283" s="256">
        <v>0</v>
      </c>
      <c r="S283" s="256">
        <v>0</v>
      </c>
      <c r="T283" s="256">
        <v>0</v>
      </c>
      <c r="U283" s="256">
        <v>0</v>
      </c>
      <c r="V283" s="256">
        <v>0</v>
      </c>
      <c r="W283" s="256">
        <v>0</v>
      </c>
      <c r="X283" s="256">
        <v>0</v>
      </c>
      <c r="Y283" s="256">
        <v>0</v>
      </c>
      <c r="Z283" s="256">
        <v>0</v>
      </c>
      <c r="AA283" s="256">
        <v>0</v>
      </c>
      <c r="AB283" s="259">
        <v>2020</v>
      </c>
    </row>
    <row r="284" spans="1:28" s="6" customFormat="1" ht="35.25" customHeight="1">
      <c r="A284" s="6">
        <v>1</v>
      </c>
      <c r="B284" s="207">
        <f>SUBTOTAL(103,$A$8:A284)</f>
        <v>275</v>
      </c>
      <c r="C284" s="258" t="s">
        <v>2678</v>
      </c>
      <c r="D284" s="246">
        <f t="shared" si="7"/>
        <v>1233152.1399999999</v>
      </c>
      <c r="E284" s="256">
        <v>0</v>
      </c>
      <c r="F284" s="256">
        <v>0</v>
      </c>
      <c r="G284" s="256">
        <v>1233152.1399999999</v>
      </c>
      <c r="H284" s="256">
        <v>0</v>
      </c>
      <c r="I284" s="256">
        <v>0</v>
      </c>
      <c r="J284" s="256">
        <v>0</v>
      </c>
      <c r="K284" s="257">
        <v>0</v>
      </c>
      <c r="L284" s="256">
        <v>0</v>
      </c>
      <c r="M284" s="256">
        <v>0</v>
      </c>
      <c r="N284" s="256">
        <v>0</v>
      </c>
      <c r="O284" s="256">
        <v>0</v>
      </c>
      <c r="P284" s="256">
        <v>0</v>
      </c>
      <c r="Q284" s="256">
        <v>0</v>
      </c>
      <c r="R284" s="256">
        <v>0</v>
      </c>
      <c r="S284" s="256">
        <v>0</v>
      </c>
      <c r="T284" s="256">
        <v>0</v>
      </c>
      <c r="U284" s="256">
        <v>0</v>
      </c>
      <c r="V284" s="256">
        <v>0</v>
      </c>
      <c r="W284" s="256">
        <v>0</v>
      </c>
      <c r="X284" s="256">
        <v>0</v>
      </c>
      <c r="Y284" s="256">
        <v>0</v>
      </c>
      <c r="Z284" s="256">
        <v>0</v>
      </c>
      <c r="AA284" s="256">
        <v>0</v>
      </c>
      <c r="AB284" s="259">
        <v>2020</v>
      </c>
    </row>
    <row r="285" spans="1:28" s="6" customFormat="1" ht="35.25" customHeight="1">
      <c r="A285" s="6">
        <v>1</v>
      </c>
      <c r="B285" s="207">
        <f>SUBTOTAL(103,$A$8:A285)</f>
        <v>276</v>
      </c>
      <c r="C285" s="258" t="s">
        <v>2679</v>
      </c>
      <c r="D285" s="246">
        <f t="shared" si="7"/>
        <v>1475821.78</v>
      </c>
      <c r="E285" s="256">
        <v>0</v>
      </c>
      <c r="F285" s="256">
        <v>0</v>
      </c>
      <c r="G285" s="256">
        <v>0</v>
      </c>
      <c r="H285" s="256">
        <v>0</v>
      </c>
      <c r="I285" s="256">
        <v>0</v>
      </c>
      <c r="J285" s="256">
        <v>0</v>
      </c>
      <c r="K285" s="257">
        <v>0</v>
      </c>
      <c r="L285" s="256">
        <v>0</v>
      </c>
      <c r="M285" s="256">
        <v>1475821.78</v>
      </c>
      <c r="N285" s="256">
        <v>0</v>
      </c>
      <c r="O285" s="256">
        <v>0</v>
      </c>
      <c r="P285" s="256">
        <v>0</v>
      </c>
      <c r="Q285" s="256">
        <v>0</v>
      </c>
      <c r="R285" s="256">
        <v>0</v>
      </c>
      <c r="S285" s="256">
        <v>0</v>
      </c>
      <c r="T285" s="256">
        <v>0</v>
      </c>
      <c r="U285" s="256">
        <v>0</v>
      </c>
      <c r="V285" s="256">
        <v>0</v>
      </c>
      <c r="W285" s="256">
        <v>0</v>
      </c>
      <c r="X285" s="256">
        <v>0</v>
      </c>
      <c r="Y285" s="256">
        <v>0</v>
      </c>
      <c r="Z285" s="256">
        <v>0</v>
      </c>
      <c r="AA285" s="256">
        <v>0</v>
      </c>
      <c r="AB285" s="259">
        <v>2020</v>
      </c>
    </row>
    <row r="286" spans="1:28" s="6" customFormat="1" ht="35.25" customHeight="1">
      <c r="A286" s="6">
        <v>1</v>
      </c>
      <c r="B286" s="207">
        <f>SUBTOTAL(103,$A$8:A286)</f>
        <v>277</v>
      </c>
      <c r="C286" s="258" t="s">
        <v>2777</v>
      </c>
      <c r="D286" s="246">
        <v>1200000</v>
      </c>
      <c r="E286" s="256">
        <v>0</v>
      </c>
      <c r="F286" s="256">
        <v>0</v>
      </c>
      <c r="G286" s="256">
        <v>0</v>
      </c>
      <c r="H286" s="256">
        <v>0</v>
      </c>
      <c r="I286" s="256">
        <v>0</v>
      </c>
      <c r="J286" s="256">
        <v>0</v>
      </c>
      <c r="K286" s="257">
        <v>1</v>
      </c>
      <c r="L286" s="256">
        <v>1200000</v>
      </c>
      <c r="M286" s="256">
        <v>0</v>
      </c>
      <c r="N286" s="256">
        <v>0</v>
      </c>
      <c r="O286" s="256">
        <v>0</v>
      </c>
      <c r="P286" s="256">
        <v>0</v>
      </c>
      <c r="Q286" s="256">
        <v>0</v>
      </c>
      <c r="R286" s="256">
        <v>0</v>
      </c>
      <c r="S286" s="256">
        <v>0</v>
      </c>
      <c r="T286" s="256">
        <v>0</v>
      </c>
      <c r="U286" s="256">
        <v>0</v>
      </c>
      <c r="V286" s="256">
        <v>0</v>
      </c>
      <c r="W286" s="256">
        <v>0</v>
      </c>
      <c r="X286" s="256">
        <v>0</v>
      </c>
      <c r="Y286" s="256">
        <v>0</v>
      </c>
      <c r="Z286" s="256">
        <v>0</v>
      </c>
      <c r="AA286" s="256">
        <v>0</v>
      </c>
      <c r="AB286" s="259">
        <v>2020</v>
      </c>
    </row>
    <row r="287" spans="1:28" s="6" customFormat="1" ht="35.25" customHeight="1">
      <c r="A287" s="6">
        <v>1</v>
      </c>
      <c r="B287" s="207">
        <f>SUBTOTAL(103,$A$8:A287)</f>
        <v>278</v>
      </c>
      <c r="C287" s="258" t="s">
        <v>2778</v>
      </c>
      <c r="D287" s="246">
        <v>1181257</v>
      </c>
      <c r="E287" s="256">
        <v>0</v>
      </c>
      <c r="F287" s="256">
        <v>0</v>
      </c>
      <c r="G287" s="256">
        <v>0</v>
      </c>
      <c r="H287" s="256">
        <v>0</v>
      </c>
      <c r="I287" s="256">
        <v>0</v>
      </c>
      <c r="J287" s="256">
        <v>0</v>
      </c>
      <c r="K287" s="257">
        <v>0</v>
      </c>
      <c r="L287" s="256">
        <v>0</v>
      </c>
      <c r="M287" s="256">
        <v>0</v>
      </c>
      <c r="N287" s="256">
        <v>1181257</v>
      </c>
      <c r="O287" s="256">
        <v>0</v>
      </c>
      <c r="P287" s="256">
        <v>0</v>
      </c>
      <c r="Q287" s="256">
        <v>0</v>
      </c>
      <c r="R287" s="256">
        <v>0</v>
      </c>
      <c r="S287" s="256">
        <v>0</v>
      </c>
      <c r="T287" s="256">
        <v>0</v>
      </c>
      <c r="U287" s="256">
        <v>0</v>
      </c>
      <c r="V287" s="256">
        <v>0</v>
      </c>
      <c r="W287" s="256">
        <v>0</v>
      </c>
      <c r="X287" s="256">
        <v>0</v>
      </c>
      <c r="Y287" s="256">
        <v>0</v>
      </c>
      <c r="Z287" s="256">
        <v>0</v>
      </c>
      <c r="AA287" s="256">
        <v>0</v>
      </c>
      <c r="AB287" s="259">
        <v>2020</v>
      </c>
    </row>
    <row r="288" spans="1:28" s="6" customFormat="1" ht="35.25" customHeight="1">
      <c r="A288" s="6">
        <v>1</v>
      </c>
      <c r="B288" s="207">
        <f>SUBTOTAL(103,$A$8:A288)</f>
        <v>279</v>
      </c>
      <c r="C288" s="258" t="s">
        <v>2290</v>
      </c>
      <c r="D288" s="246">
        <f t="shared" si="7"/>
        <v>1800000</v>
      </c>
      <c r="E288" s="256">
        <v>0</v>
      </c>
      <c r="F288" s="256">
        <v>0</v>
      </c>
      <c r="G288" s="256">
        <v>0</v>
      </c>
      <c r="H288" s="256">
        <v>0</v>
      </c>
      <c r="I288" s="256">
        <v>0</v>
      </c>
      <c r="J288" s="256">
        <v>0</v>
      </c>
      <c r="K288" s="254">
        <v>1</v>
      </c>
      <c r="L288" s="256">
        <v>1800000</v>
      </c>
      <c r="M288" s="256">
        <v>0</v>
      </c>
      <c r="N288" s="256">
        <v>0</v>
      </c>
      <c r="O288" s="256">
        <v>0</v>
      </c>
      <c r="P288" s="256">
        <v>0</v>
      </c>
      <c r="Q288" s="256">
        <v>0</v>
      </c>
      <c r="R288" s="256">
        <v>0</v>
      </c>
      <c r="S288" s="256">
        <v>0</v>
      </c>
      <c r="T288" s="256">
        <v>0</v>
      </c>
      <c r="U288" s="256">
        <v>0</v>
      </c>
      <c r="V288" s="256">
        <v>0</v>
      </c>
      <c r="W288" s="256">
        <v>0</v>
      </c>
      <c r="X288" s="256">
        <v>0</v>
      </c>
      <c r="Y288" s="256">
        <v>0</v>
      </c>
      <c r="Z288" s="256">
        <v>0</v>
      </c>
      <c r="AA288" s="256">
        <v>0</v>
      </c>
      <c r="AB288" s="255">
        <v>2020</v>
      </c>
    </row>
    <row r="289" spans="1:28" s="6" customFormat="1" ht="35.25" customHeight="1">
      <c r="B289" s="250" t="s">
        <v>782</v>
      </c>
      <c r="C289" s="251"/>
      <c r="D289" s="246">
        <f>SUM(D290:D315)</f>
        <v>22573519.259999998</v>
      </c>
      <c r="E289" s="246">
        <f t="shared" ref="E289:AA289" si="8">SUM(E290:E315)</f>
        <v>642127.88000000012</v>
      </c>
      <c r="F289" s="246">
        <f t="shared" si="8"/>
        <v>300000</v>
      </c>
      <c r="G289" s="246">
        <f t="shared" si="8"/>
        <v>805999</v>
      </c>
      <c r="H289" s="246">
        <f t="shared" si="8"/>
        <v>208577.90999999997</v>
      </c>
      <c r="I289" s="246">
        <f t="shared" si="8"/>
        <v>0</v>
      </c>
      <c r="J289" s="246">
        <f t="shared" si="8"/>
        <v>0</v>
      </c>
      <c r="K289" s="254">
        <f t="shared" si="8"/>
        <v>1</v>
      </c>
      <c r="L289" s="246">
        <f t="shared" si="8"/>
        <v>1080000</v>
      </c>
      <c r="M289" s="246">
        <f t="shared" si="8"/>
        <v>15035883.4</v>
      </c>
      <c r="N289" s="246">
        <f t="shared" si="8"/>
        <v>0</v>
      </c>
      <c r="O289" s="246">
        <f t="shared" si="8"/>
        <v>2564081.0699999998</v>
      </c>
      <c r="P289" s="246">
        <f t="shared" si="8"/>
        <v>1936850</v>
      </c>
      <c r="Q289" s="246">
        <f t="shared" si="8"/>
        <v>0</v>
      </c>
      <c r="R289" s="246">
        <f t="shared" si="8"/>
        <v>0</v>
      </c>
      <c r="S289" s="246">
        <f t="shared" si="8"/>
        <v>0</v>
      </c>
      <c r="T289" s="246">
        <f t="shared" si="8"/>
        <v>0</v>
      </c>
      <c r="U289" s="246">
        <f t="shared" si="8"/>
        <v>0</v>
      </c>
      <c r="V289" s="246">
        <f t="shared" si="8"/>
        <v>0</v>
      </c>
      <c r="W289" s="246">
        <f t="shared" si="8"/>
        <v>0</v>
      </c>
      <c r="X289" s="246">
        <f t="shared" si="8"/>
        <v>0</v>
      </c>
      <c r="Y289" s="246">
        <f t="shared" si="8"/>
        <v>0</v>
      </c>
      <c r="Z289" s="246">
        <f t="shared" si="8"/>
        <v>0</v>
      </c>
      <c r="AA289" s="246">
        <f t="shared" si="8"/>
        <v>0</v>
      </c>
      <c r="AB289" s="248" t="s">
        <v>857</v>
      </c>
    </row>
    <row r="290" spans="1:28" s="6" customFormat="1" ht="35.25" customHeight="1">
      <c r="A290" s="6">
        <v>1</v>
      </c>
      <c r="B290" s="207">
        <f>SUBTOTAL(103,$A$8:A290)</f>
        <v>280</v>
      </c>
      <c r="C290" s="251" t="s">
        <v>1980</v>
      </c>
      <c r="D290" s="246">
        <f t="shared" ref="D290:D315" si="9">E290+F290+G290+H290+I290+J290+L290+M290+N290+O290+P290+Q290+R290+S290+T290+U290+V290+W290+X290+Y290+Z290+AA290</f>
        <v>2640608</v>
      </c>
      <c r="E290" s="253">
        <v>0</v>
      </c>
      <c r="F290" s="253">
        <v>0</v>
      </c>
      <c r="G290" s="253">
        <v>0</v>
      </c>
      <c r="H290" s="253">
        <v>0</v>
      </c>
      <c r="I290" s="253">
        <v>0</v>
      </c>
      <c r="J290" s="253">
        <v>0</v>
      </c>
      <c r="K290" s="254">
        <v>0</v>
      </c>
      <c r="L290" s="253">
        <v>0</v>
      </c>
      <c r="M290" s="253">
        <v>2640608</v>
      </c>
      <c r="N290" s="253">
        <v>0</v>
      </c>
      <c r="O290" s="253">
        <v>0</v>
      </c>
      <c r="P290" s="253">
        <v>0</v>
      </c>
      <c r="Q290" s="253">
        <v>0</v>
      </c>
      <c r="R290" s="253">
        <v>0</v>
      </c>
      <c r="S290" s="253">
        <v>0</v>
      </c>
      <c r="T290" s="253">
        <v>0</v>
      </c>
      <c r="U290" s="253">
        <v>0</v>
      </c>
      <c r="V290" s="253">
        <v>0</v>
      </c>
      <c r="W290" s="253">
        <v>0</v>
      </c>
      <c r="X290" s="253">
        <v>0</v>
      </c>
      <c r="Y290" s="253">
        <v>0</v>
      </c>
      <c r="Z290" s="253">
        <v>0</v>
      </c>
      <c r="AA290" s="253">
        <v>0</v>
      </c>
      <c r="AB290" s="255">
        <v>2020</v>
      </c>
    </row>
    <row r="291" spans="1:28" s="6" customFormat="1" ht="35.25" customHeight="1">
      <c r="A291" s="6">
        <v>1</v>
      </c>
      <c r="B291" s="207">
        <f>SUBTOTAL(103,$A$8:A291)</f>
        <v>281</v>
      </c>
      <c r="C291" s="251" t="s">
        <v>1981</v>
      </c>
      <c r="D291" s="246">
        <f t="shared" si="9"/>
        <v>1098000.3799999999</v>
      </c>
      <c r="E291" s="253">
        <v>0</v>
      </c>
      <c r="F291" s="253">
        <v>0</v>
      </c>
      <c r="G291" s="253">
        <v>0</v>
      </c>
      <c r="H291" s="253">
        <v>0</v>
      </c>
      <c r="I291" s="253">
        <v>0</v>
      </c>
      <c r="J291" s="253">
        <v>0</v>
      </c>
      <c r="K291" s="254">
        <v>0</v>
      </c>
      <c r="L291" s="253">
        <v>0</v>
      </c>
      <c r="M291" s="253">
        <f>1098000.38</f>
        <v>1098000.3799999999</v>
      </c>
      <c r="N291" s="253">
        <v>0</v>
      </c>
      <c r="O291" s="253">
        <v>0</v>
      </c>
      <c r="P291" s="253">
        <v>0</v>
      </c>
      <c r="Q291" s="253">
        <v>0</v>
      </c>
      <c r="R291" s="253">
        <v>0</v>
      </c>
      <c r="S291" s="253">
        <v>0</v>
      </c>
      <c r="T291" s="253">
        <v>0</v>
      </c>
      <c r="U291" s="253">
        <v>0</v>
      </c>
      <c r="V291" s="253">
        <v>0</v>
      </c>
      <c r="W291" s="253">
        <v>0</v>
      </c>
      <c r="X291" s="253">
        <v>0</v>
      </c>
      <c r="Y291" s="253">
        <v>0</v>
      </c>
      <c r="Z291" s="253">
        <v>0</v>
      </c>
      <c r="AA291" s="253">
        <v>0</v>
      </c>
      <c r="AB291" s="255">
        <v>2020</v>
      </c>
    </row>
    <row r="292" spans="1:28" s="6" customFormat="1" ht="35.25" customHeight="1">
      <c r="A292" s="6">
        <v>1</v>
      </c>
      <c r="B292" s="207">
        <f>SUBTOTAL(103,$A$8:A292)</f>
        <v>282</v>
      </c>
      <c r="C292" s="251" t="s">
        <v>1982</v>
      </c>
      <c r="D292" s="246">
        <f t="shared" si="9"/>
        <v>100000</v>
      </c>
      <c r="E292" s="253">
        <v>0</v>
      </c>
      <c r="F292" s="253">
        <v>0</v>
      </c>
      <c r="G292" s="253">
        <v>0</v>
      </c>
      <c r="H292" s="253">
        <v>0</v>
      </c>
      <c r="I292" s="253">
        <v>0</v>
      </c>
      <c r="J292" s="253">
        <v>0</v>
      </c>
      <c r="K292" s="254">
        <v>0</v>
      </c>
      <c r="L292" s="253">
        <v>0</v>
      </c>
      <c r="M292" s="253">
        <v>100000</v>
      </c>
      <c r="N292" s="253">
        <v>0</v>
      </c>
      <c r="O292" s="253">
        <v>0</v>
      </c>
      <c r="P292" s="253">
        <v>0</v>
      </c>
      <c r="Q292" s="253">
        <v>0</v>
      </c>
      <c r="R292" s="253">
        <v>0</v>
      </c>
      <c r="S292" s="253">
        <v>0</v>
      </c>
      <c r="T292" s="253">
        <v>0</v>
      </c>
      <c r="U292" s="253">
        <v>0</v>
      </c>
      <c r="V292" s="253">
        <v>0</v>
      </c>
      <c r="W292" s="253">
        <v>0</v>
      </c>
      <c r="X292" s="253">
        <v>0</v>
      </c>
      <c r="Y292" s="253">
        <v>0</v>
      </c>
      <c r="Z292" s="253">
        <v>0</v>
      </c>
      <c r="AA292" s="253">
        <v>0</v>
      </c>
      <c r="AB292" s="255">
        <v>2020</v>
      </c>
    </row>
    <row r="293" spans="1:28" s="6" customFormat="1" ht="35.25" customHeight="1">
      <c r="A293" s="6">
        <v>1</v>
      </c>
      <c r="B293" s="207">
        <f>SUBTOTAL(103,$A$8:A293)</f>
        <v>283</v>
      </c>
      <c r="C293" s="251" t="s">
        <v>1983</v>
      </c>
      <c r="D293" s="246">
        <f t="shared" si="9"/>
        <v>204559.94</v>
      </c>
      <c r="E293" s="253">
        <v>0</v>
      </c>
      <c r="F293" s="253">
        <v>0</v>
      </c>
      <c r="G293" s="253">
        <v>0</v>
      </c>
      <c r="H293" s="253">
        <v>0</v>
      </c>
      <c r="I293" s="253">
        <v>0</v>
      </c>
      <c r="J293" s="253">
        <v>0</v>
      </c>
      <c r="K293" s="254">
        <v>0</v>
      </c>
      <c r="L293" s="253">
        <v>0</v>
      </c>
      <c r="M293" s="253">
        <v>0</v>
      </c>
      <c r="N293" s="253">
        <v>0</v>
      </c>
      <c r="O293" s="253">
        <v>204559.94</v>
      </c>
      <c r="P293" s="253">
        <v>0</v>
      </c>
      <c r="Q293" s="253">
        <v>0</v>
      </c>
      <c r="R293" s="253">
        <v>0</v>
      </c>
      <c r="S293" s="253">
        <v>0</v>
      </c>
      <c r="T293" s="253">
        <v>0</v>
      </c>
      <c r="U293" s="253">
        <v>0</v>
      </c>
      <c r="V293" s="253">
        <v>0</v>
      </c>
      <c r="W293" s="253">
        <v>0</v>
      </c>
      <c r="X293" s="253">
        <v>0</v>
      </c>
      <c r="Y293" s="253">
        <v>0</v>
      </c>
      <c r="Z293" s="253">
        <v>0</v>
      </c>
      <c r="AA293" s="253">
        <v>0</v>
      </c>
      <c r="AB293" s="255">
        <v>2020</v>
      </c>
    </row>
    <row r="294" spans="1:28" s="6" customFormat="1" ht="35.25" customHeight="1">
      <c r="A294" s="6">
        <v>1</v>
      </c>
      <c r="B294" s="207">
        <f>SUBTOTAL(103,$A$8:A294)</f>
        <v>284</v>
      </c>
      <c r="C294" s="251" t="s">
        <v>1984</v>
      </c>
      <c r="D294" s="246">
        <f t="shared" si="9"/>
        <v>1760038</v>
      </c>
      <c r="E294" s="253">
        <v>0</v>
      </c>
      <c r="F294" s="253">
        <v>0</v>
      </c>
      <c r="G294" s="253">
        <v>0</v>
      </c>
      <c r="H294" s="253">
        <v>0</v>
      </c>
      <c r="I294" s="253">
        <v>0</v>
      </c>
      <c r="J294" s="253">
        <v>0</v>
      </c>
      <c r="K294" s="254">
        <v>0</v>
      </c>
      <c r="L294" s="253">
        <v>0</v>
      </c>
      <c r="M294" s="253">
        <v>1760038</v>
      </c>
      <c r="N294" s="253">
        <v>0</v>
      </c>
      <c r="O294" s="253">
        <v>0</v>
      </c>
      <c r="P294" s="253">
        <v>0</v>
      </c>
      <c r="Q294" s="253">
        <v>0</v>
      </c>
      <c r="R294" s="253">
        <v>0</v>
      </c>
      <c r="S294" s="253">
        <v>0</v>
      </c>
      <c r="T294" s="253">
        <v>0</v>
      </c>
      <c r="U294" s="253">
        <v>0</v>
      </c>
      <c r="V294" s="253">
        <v>0</v>
      </c>
      <c r="W294" s="253">
        <v>0</v>
      </c>
      <c r="X294" s="253">
        <v>0</v>
      </c>
      <c r="Y294" s="253">
        <v>0</v>
      </c>
      <c r="Z294" s="253">
        <v>0</v>
      </c>
      <c r="AA294" s="253">
        <v>0</v>
      </c>
      <c r="AB294" s="255">
        <v>2020</v>
      </c>
    </row>
    <row r="295" spans="1:28" s="6" customFormat="1" ht="35.25" customHeight="1">
      <c r="A295" s="6">
        <v>1</v>
      </c>
      <c r="B295" s="207">
        <f>SUBTOTAL(103,$A$8:A295)</f>
        <v>285</v>
      </c>
      <c r="C295" s="251" t="s">
        <v>1985</v>
      </c>
      <c r="D295" s="246">
        <f t="shared" si="9"/>
        <v>337102.5</v>
      </c>
      <c r="E295" s="253">
        <v>0</v>
      </c>
      <c r="F295" s="253">
        <v>0</v>
      </c>
      <c r="G295" s="253">
        <v>0</v>
      </c>
      <c r="H295" s="253">
        <v>0</v>
      </c>
      <c r="I295" s="253">
        <v>0</v>
      </c>
      <c r="J295" s="253">
        <v>0</v>
      </c>
      <c r="K295" s="254">
        <v>0</v>
      </c>
      <c r="L295" s="253">
        <v>0</v>
      </c>
      <c r="M295" s="253">
        <v>0</v>
      </c>
      <c r="N295" s="253">
        <v>0</v>
      </c>
      <c r="O295" s="253">
        <v>337102.5</v>
      </c>
      <c r="P295" s="253">
        <v>0</v>
      </c>
      <c r="Q295" s="253">
        <v>0</v>
      </c>
      <c r="R295" s="253">
        <v>0</v>
      </c>
      <c r="S295" s="253">
        <v>0</v>
      </c>
      <c r="T295" s="253">
        <v>0</v>
      </c>
      <c r="U295" s="253">
        <v>0</v>
      </c>
      <c r="V295" s="253">
        <v>0</v>
      </c>
      <c r="W295" s="253">
        <v>0</v>
      </c>
      <c r="X295" s="253">
        <v>0</v>
      </c>
      <c r="Y295" s="253">
        <v>0</v>
      </c>
      <c r="Z295" s="253">
        <v>0</v>
      </c>
      <c r="AA295" s="253">
        <v>0</v>
      </c>
      <c r="AB295" s="255">
        <v>2020</v>
      </c>
    </row>
    <row r="296" spans="1:28" s="6" customFormat="1" ht="35.25" customHeight="1">
      <c r="A296" s="6">
        <v>1</v>
      </c>
      <c r="B296" s="207">
        <f>SUBTOTAL(103,$A$8:A296)</f>
        <v>286</v>
      </c>
      <c r="C296" s="251" t="s">
        <v>1986</v>
      </c>
      <c r="D296" s="246">
        <f t="shared" si="9"/>
        <v>116978.6</v>
      </c>
      <c r="E296" s="253">
        <v>0</v>
      </c>
      <c r="F296" s="253">
        <v>0</v>
      </c>
      <c r="G296" s="253">
        <v>0</v>
      </c>
      <c r="H296" s="253">
        <v>0</v>
      </c>
      <c r="I296" s="253">
        <v>0</v>
      </c>
      <c r="J296" s="253">
        <v>0</v>
      </c>
      <c r="K296" s="254">
        <v>0</v>
      </c>
      <c r="L296" s="253">
        <v>0</v>
      </c>
      <c r="M296" s="253">
        <v>0</v>
      </c>
      <c r="N296" s="253">
        <v>0</v>
      </c>
      <c r="O296" s="253">
        <v>116978.6</v>
      </c>
      <c r="P296" s="253">
        <v>0</v>
      </c>
      <c r="Q296" s="253">
        <v>0</v>
      </c>
      <c r="R296" s="253">
        <v>0</v>
      </c>
      <c r="S296" s="253">
        <v>0</v>
      </c>
      <c r="T296" s="253">
        <v>0</v>
      </c>
      <c r="U296" s="253">
        <v>0</v>
      </c>
      <c r="V296" s="253">
        <v>0</v>
      </c>
      <c r="W296" s="253">
        <v>0</v>
      </c>
      <c r="X296" s="253">
        <v>0</v>
      </c>
      <c r="Y296" s="253">
        <v>0</v>
      </c>
      <c r="Z296" s="253">
        <v>0</v>
      </c>
      <c r="AA296" s="253">
        <v>0</v>
      </c>
      <c r="AB296" s="255">
        <v>2020</v>
      </c>
    </row>
    <row r="297" spans="1:28" s="6" customFormat="1" ht="35.25" customHeight="1">
      <c r="A297" s="6">
        <v>1</v>
      </c>
      <c r="B297" s="207">
        <f>SUBTOTAL(103,$A$8:A297)</f>
        <v>287</v>
      </c>
      <c r="C297" s="251" t="s">
        <v>1987</v>
      </c>
      <c r="D297" s="246">
        <f t="shared" si="9"/>
        <v>1743260</v>
      </c>
      <c r="E297" s="253">
        <v>0</v>
      </c>
      <c r="F297" s="253">
        <v>0</v>
      </c>
      <c r="G297" s="253">
        <v>0</v>
      </c>
      <c r="H297" s="253">
        <v>0</v>
      </c>
      <c r="I297" s="253">
        <v>0</v>
      </c>
      <c r="J297" s="253">
        <v>0</v>
      </c>
      <c r="K297" s="254">
        <v>0</v>
      </c>
      <c r="L297" s="253">
        <v>0</v>
      </c>
      <c r="M297" s="253">
        <v>1743260</v>
      </c>
      <c r="N297" s="253">
        <v>0</v>
      </c>
      <c r="O297" s="253">
        <v>0</v>
      </c>
      <c r="P297" s="253">
        <v>0</v>
      </c>
      <c r="Q297" s="253">
        <v>0</v>
      </c>
      <c r="R297" s="253">
        <v>0</v>
      </c>
      <c r="S297" s="253">
        <v>0</v>
      </c>
      <c r="T297" s="253">
        <v>0</v>
      </c>
      <c r="U297" s="253">
        <v>0</v>
      </c>
      <c r="V297" s="253">
        <v>0</v>
      </c>
      <c r="W297" s="253">
        <v>0</v>
      </c>
      <c r="X297" s="253">
        <v>0</v>
      </c>
      <c r="Y297" s="253">
        <v>0</v>
      </c>
      <c r="Z297" s="253">
        <v>0</v>
      </c>
      <c r="AA297" s="253">
        <v>0</v>
      </c>
      <c r="AB297" s="255">
        <v>2020</v>
      </c>
    </row>
    <row r="298" spans="1:28" s="6" customFormat="1" ht="35.25" customHeight="1">
      <c r="A298" s="6">
        <v>1</v>
      </c>
      <c r="B298" s="207">
        <f>SUBTOTAL(103,$A$8:A298)</f>
        <v>288</v>
      </c>
      <c r="C298" s="251" t="s">
        <v>1988</v>
      </c>
      <c r="D298" s="246">
        <f t="shared" si="9"/>
        <v>1477169.3</v>
      </c>
      <c r="E298" s="253">
        <v>0</v>
      </c>
      <c r="F298" s="253">
        <v>0</v>
      </c>
      <c r="G298" s="253">
        <v>0</v>
      </c>
      <c r="H298" s="253">
        <v>0</v>
      </c>
      <c r="I298" s="253">
        <v>0</v>
      </c>
      <c r="J298" s="253">
        <v>0</v>
      </c>
      <c r="K298" s="254">
        <v>0</v>
      </c>
      <c r="L298" s="253">
        <v>0</v>
      </c>
      <c r="M298" s="253">
        <v>1477169.3</v>
      </c>
      <c r="N298" s="253">
        <v>0</v>
      </c>
      <c r="O298" s="253">
        <v>0</v>
      </c>
      <c r="P298" s="253">
        <v>0</v>
      </c>
      <c r="Q298" s="253">
        <v>0</v>
      </c>
      <c r="R298" s="253">
        <v>0</v>
      </c>
      <c r="S298" s="253">
        <v>0</v>
      </c>
      <c r="T298" s="253">
        <v>0</v>
      </c>
      <c r="U298" s="253">
        <v>0</v>
      </c>
      <c r="V298" s="253">
        <v>0</v>
      </c>
      <c r="W298" s="253">
        <v>0</v>
      </c>
      <c r="X298" s="253">
        <v>0</v>
      </c>
      <c r="Y298" s="253">
        <v>0</v>
      </c>
      <c r="Z298" s="253">
        <v>0</v>
      </c>
      <c r="AA298" s="253">
        <v>0</v>
      </c>
      <c r="AB298" s="255">
        <v>2020</v>
      </c>
    </row>
    <row r="299" spans="1:28" s="6" customFormat="1" ht="35.25" customHeight="1">
      <c r="A299" s="6">
        <v>1</v>
      </c>
      <c r="B299" s="207">
        <f>SUBTOTAL(103,$A$8:A299)</f>
        <v>289</v>
      </c>
      <c r="C299" s="251" t="s">
        <v>1989</v>
      </c>
      <c r="D299" s="246">
        <f t="shared" si="9"/>
        <v>257497.1</v>
      </c>
      <c r="E299" s="253">
        <v>0</v>
      </c>
      <c r="F299" s="253">
        <v>0</v>
      </c>
      <c r="G299" s="253">
        <v>0</v>
      </c>
      <c r="H299" s="253">
        <v>0</v>
      </c>
      <c r="I299" s="253">
        <v>0</v>
      </c>
      <c r="J299" s="253">
        <v>0</v>
      </c>
      <c r="K299" s="254">
        <v>0</v>
      </c>
      <c r="L299" s="253">
        <v>0</v>
      </c>
      <c r="M299" s="253">
        <v>0</v>
      </c>
      <c r="N299" s="253">
        <v>0</v>
      </c>
      <c r="O299" s="253">
        <v>257497.1</v>
      </c>
      <c r="P299" s="253">
        <v>0</v>
      </c>
      <c r="Q299" s="253">
        <v>0</v>
      </c>
      <c r="R299" s="253">
        <v>0</v>
      </c>
      <c r="S299" s="253">
        <v>0</v>
      </c>
      <c r="T299" s="253">
        <v>0</v>
      </c>
      <c r="U299" s="253">
        <v>0</v>
      </c>
      <c r="V299" s="253">
        <v>0</v>
      </c>
      <c r="W299" s="253">
        <v>0</v>
      </c>
      <c r="X299" s="253">
        <v>0</v>
      </c>
      <c r="Y299" s="253">
        <v>0</v>
      </c>
      <c r="Z299" s="253">
        <v>0</v>
      </c>
      <c r="AA299" s="253">
        <v>0</v>
      </c>
      <c r="AB299" s="255">
        <v>2020</v>
      </c>
    </row>
    <row r="300" spans="1:28" s="6" customFormat="1" ht="35.25" customHeight="1">
      <c r="A300" s="6">
        <v>1</v>
      </c>
      <c r="B300" s="207">
        <f>SUBTOTAL(103,$A$8:A300)</f>
        <v>290</v>
      </c>
      <c r="C300" s="251" t="s">
        <v>1990</v>
      </c>
      <c r="D300" s="246">
        <f t="shared" si="9"/>
        <v>2108431.7200000002</v>
      </c>
      <c r="E300" s="253">
        <v>0</v>
      </c>
      <c r="F300" s="253">
        <v>0</v>
      </c>
      <c r="G300" s="253">
        <v>0</v>
      </c>
      <c r="H300" s="253">
        <v>0</v>
      </c>
      <c r="I300" s="253">
        <v>0</v>
      </c>
      <c r="J300" s="253">
        <v>0</v>
      </c>
      <c r="K300" s="254">
        <v>0</v>
      </c>
      <c r="L300" s="253">
        <v>0</v>
      </c>
      <c r="M300" s="253">
        <v>2108431.7200000002</v>
      </c>
      <c r="N300" s="253">
        <v>0</v>
      </c>
      <c r="O300" s="253">
        <v>0</v>
      </c>
      <c r="P300" s="253">
        <v>0</v>
      </c>
      <c r="Q300" s="253">
        <v>0</v>
      </c>
      <c r="R300" s="253">
        <v>0</v>
      </c>
      <c r="S300" s="253">
        <v>0</v>
      </c>
      <c r="T300" s="253">
        <v>0</v>
      </c>
      <c r="U300" s="253">
        <v>0</v>
      </c>
      <c r="V300" s="253">
        <v>0</v>
      </c>
      <c r="W300" s="253">
        <v>0</v>
      </c>
      <c r="X300" s="253">
        <v>0</v>
      </c>
      <c r="Y300" s="253">
        <v>0</v>
      </c>
      <c r="Z300" s="253">
        <v>0</v>
      </c>
      <c r="AA300" s="253">
        <v>0</v>
      </c>
      <c r="AB300" s="255">
        <v>2020</v>
      </c>
    </row>
    <row r="301" spans="1:28" s="6" customFormat="1" ht="35.25" customHeight="1">
      <c r="A301" s="6">
        <v>1</v>
      </c>
      <c r="B301" s="207">
        <f>SUBTOTAL(103,$A$8:A301)</f>
        <v>291</v>
      </c>
      <c r="C301" s="251" t="s">
        <v>2435</v>
      </c>
      <c r="D301" s="246">
        <f t="shared" si="9"/>
        <v>323572.78000000003</v>
      </c>
      <c r="E301" s="253">
        <v>0</v>
      </c>
      <c r="F301" s="253">
        <v>0</v>
      </c>
      <c r="G301" s="253">
        <v>0</v>
      </c>
      <c r="H301" s="253">
        <v>0</v>
      </c>
      <c r="I301" s="253">
        <v>0</v>
      </c>
      <c r="J301" s="253">
        <v>0</v>
      </c>
      <c r="K301" s="254">
        <v>0</v>
      </c>
      <c r="L301" s="253">
        <v>0</v>
      </c>
      <c r="M301" s="253">
        <v>0</v>
      </c>
      <c r="N301" s="253">
        <v>0</v>
      </c>
      <c r="O301" s="253">
        <v>323572.78000000003</v>
      </c>
      <c r="P301" s="253">
        <v>0</v>
      </c>
      <c r="Q301" s="253">
        <v>0</v>
      </c>
      <c r="R301" s="253">
        <v>0</v>
      </c>
      <c r="S301" s="253">
        <v>0</v>
      </c>
      <c r="T301" s="253">
        <v>0</v>
      </c>
      <c r="U301" s="253">
        <v>0</v>
      </c>
      <c r="V301" s="253">
        <v>0</v>
      </c>
      <c r="W301" s="253">
        <v>0</v>
      </c>
      <c r="X301" s="253">
        <v>0</v>
      </c>
      <c r="Y301" s="253">
        <v>0</v>
      </c>
      <c r="Z301" s="253">
        <v>0</v>
      </c>
      <c r="AA301" s="253">
        <v>0</v>
      </c>
      <c r="AB301" s="255">
        <v>2020</v>
      </c>
    </row>
    <row r="302" spans="1:28" s="6" customFormat="1" ht="35.25" customHeight="1">
      <c r="A302" s="6">
        <v>1</v>
      </c>
      <c r="B302" s="207">
        <f>SUBTOTAL(103,$A$8:A302)</f>
        <v>292</v>
      </c>
      <c r="C302" s="251" t="s">
        <v>2436</v>
      </c>
      <c r="D302" s="246">
        <f t="shared" si="9"/>
        <v>568987</v>
      </c>
      <c r="E302" s="253">
        <v>0</v>
      </c>
      <c r="F302" s="253">
        <v>0</v>
      </c>
      <c r="G302" s="253">
        <v>0</v>
      </c>
      <c r="H302" s="253">
        <v>0</v>
      </c>
      <c r="I302" s="253">
        <v>0</v>
      </c>
      <c r="J302" s="253">
        <v>0</v>
      </c>
      <c r="K302" s="254">
        <v>0</v>
      </c>
      <c r="L302" s="253">
        <v>0</v>
      </c>
      <c r="M302" s="253">
        <v>0</v>
      </c>
      <c r="N302" s="253">
        <v>0</v>
      </c>
      <c r="O302" s="253">
        <v>568987</v>
      </c>
      <c r="P302" s="253">
        <v>0</v>
      </c>
      <c r="Q302" s="253">
        <v>0</v>
      </c>
      <c r="R302" s="253">
        <v>0</v>
      </c>
      <c r="S302" s="253">
        <v>0</v>
      </c>
      <c r="T302" s="253">
        <v>0</v>
      </c>
      <c r="U302" s="253">
        <v>0</v>
      </c>
      <c r="V302" s="253">
        <v>0</v>
      </c>
      <c r="W302" s="253">
        <v>0</v>
      </c>
      <c r="X302" s="253">
        <v>0</v>
      </c>
      <c r="Y302" s="253">
        <v>0</v>
      </c>
      <c r="Z302" s="253">
        <v>0</v>
      </c>
      <c r="AA302" s="253">
        <v>0</v>
      </c>
      <c r="AB302" s="255">
        <v>2020</v>
      </c>
    </row>
    <row r="303" spans="1:28" s="6" customFormat="1" ht="35.25" customHeight="1">
      <c r="A303" s="6">
        <v>1</v>
      </c>
      <c r="B303" s="207">
        <f>SUBTOTAL(103,$A$8:A303)</f>
        <v>293</v>
      </c>
      <c r="C303" s="251" t="s">
        <v>1991</v>
      </c>
      <c r="D303" s="246">
        <f t="shared" si="9"/>
        <v>380650.85</v>
      </c>
      <c r="E303" s="253">
        <v>0</v>
      </c>
      <c r="F303" s="253">
        <v>0</v>
      </c>
      <c r="G303" s="253">
        <v>0</v>
      </c>
      <c r="H303" s="253">
        <v>0</v>
      </c>
      <c r="I303" s="253">
        <v>0</v>
      </c>
      <c r="J303" s="253">
        <v>0</v>
      </c>
      <c r="K303" s="254">
        <v>0</v>
      </c>
      <c r="L303" s="253">
        <v>0</v>
      </c>
      <c r="M303" s="253">
        <v>86162</v>
      </c>
      <c r="N303" s="253">
        <v>0</v>
      </c>
      <c r="O303" s="253">
        <v>294488.84999999998</v>
      </c>
      <c r="P303" s="253">
        <v>0</v>
      </c>
      <c r="Q303" s="253">
        <v>0</v>
      </c>
      <c r="R303" s="253">
        <v>0</v>
      </c>
      <c r="S303" s="253">
        <v>0</v>
      </c>
      <c r="T303" s="253">
        <v>0</v>
      </c>
      <c r="U303" s="253">
        <v>0</v>
      </c>
      <c r="V303" s="253">
        <v>0</v>
      </c>
      <c r="W303" s="253">
        <v>0</v>
      </c>
      <c r="X303" s="253">
        <v>0</v>
      </c>
      <c r="Y303" s="253">
        <v>0</v>
      </c>
      <c r="Z303" s="253">
        <v>0</v>
      </c>
      <c r="AA303" s="253">
        <v>0</v>
      </c>
      <c r="AB303" s="255">
        <v>2020</v>
      </c>
    </row>
    <row r="304" spans="1:28" s="6" customFormat="1" ht="35.25" customHeight="1">
      <c r="A304" s="6">
        <v>1</v>
      </c>
      <c r="B304" s="207">
        <f>SUBTOTAL(103,$A$8:A304)</f>
        <v>294</v>
      </c>
      <c r="C304" s="251" t="s">
        <v>1992</v>
      </c>
      <c r="D304" s="246">
        <f t="shared" si="9"/>
        <v>1818274</v>
      </c>
      <c r="E304" s="253">
        <v>0</v>
      </c>
      <c r="F304" s="253">
        <v>0</v>
      </c>
      <c r="G304" s="253">
        <v>0</v>
      </c>
      <c r="H304" s="253">
        <v>0</v>
      </c>
      <c r="I304" s="253">
        <v>0</v>
      </c>
      <c r="J304" s="253">
        <v>0</v>
      </c>
      <c r="K304" s="254">
        <v>0</v>
      </c>
      <c r="L304" s="253">
        <v>0</v>
      </c>
      <c r="M304" s="253">
        <v>1818274</v>
      </c>
      <c r="N304" s="253">
        <v>0</v>
      </c>
      <c r="O304" s="253">
        <v>0</v>
      </c>
      <c r="P304" s="253">
        <v>0</v>
      </c>
      <c r="Q304" s="253">
        <v>0</v>
      </c>
      <c r="R304" s="253">
        <v>0</v>
      </c>
      <c r="S304" s="253">
        <v>0</v>
      </c>
      <c r="T304" s="253">
        <v>0</v>
      </c>
      <c r="U304" s="253">
        <v>0</v>
      </c>
      <c r="V304" s="253">
        <v>0</v>
      </c>
      <c r="W304" s="253">
        <v>0</v>
      </c>
      <c r="X304" s="253">
        <v>0</v>
      </c>
      <c r="Y304" s="253">
        <v>0</v>
      </c>
      <c r="Z304" s="253">
        <v>0</v>
      </c>
      <c r="AA304" s="253">
        <v>0</v>
      </c>
      <c r="AB304" s="255">
        <v>2020</v>
      </c>
    </row>
    <row r="305" spans="1:28" s="6" customFormat="1" ht="35.25" customHeight="1">
      <c r="A305" s="6">
        <v>1</v>
      </c>
      <c r="B305" s="207">
        <f>SUBTOTAL(103,$A$8:A305)</f>
        <v>295</v>
      </c>
      <c r="C305" s="251" t="s">
        <v>2437</v>
      </c>
      <c r="D305" s="246">
        <f t="shared" si="9"/>
        <v>333408.43999999994</v>
      </c>
      <c r="E305" s="253">
        <v>0</v>
      </c>
      <c r="F305" s="253">
        <v>0</v>
      </c>
      <c r="G305" s="253">
        <v>0</v>
      </c>
      <c r="H305" s="253">
        <v>208577.90999999997</v>
      </c>
      <c r="I305" s="253">
        <v>0</v>
      </c>
      <c r="J305" s="253">
        <v>0</v>
      </c>
      <c r="K305" s="254">
        <v>0</v>
      </c>
      <c r="L305" s="253">
        <v>0</v>
      </c>
      <c r="M305" s="253">
        <v>0</v>
      </c>
      <c r="N305" s="253">
        <v>0</v>
      </c>
      <c r="O305" s="253">
        <v>124830.53</v>
      </c>
      <c r="P305" s="253">
        <v>0</v>
      </c>
      <c r="Q305" s="253">
        <v>0</v>
      </c>
      <c r="R305" s="253">
        <v>0</v>
      </c>
      <c r="S305" s="253">
        <v>0</v>
      </c>
      <c r="T305" s="253">
        <v>0</v>
      </c>
      <c r="U305" s="253">
        <v>0</v>
      </c>
      <c r="V305" s="253">
        <v>0</v>
      </c>
      <c r="W305" s="253">
        <v>0</v>
      </c>
      <c r="X305" s="253">
        <v>0</v>
      </c>
      <c r="Y305" s="253">
        <v>0</v>
      </c>
      <c r="Z305" s="253">
        <v>0</v>
      </c>
      <c r="AA305" s="253">
        <v>0</v>
      </c>
      <c r="AB305" s="255">
        <v>2020</v>
      </c>
    </row>
    <row r="306" spans="1:28" s="6" customFormat="1" ht="35.25" customHeight="1">
      <c r="A306" s="6">
        <v>1</v>
      </c>
      <c r="B306" s="207">
        <f>SUBTOTAL(103,$A$8:A306)</f>
        <v>296</v>
      </c>
      <c r="C306" s="251" t="s">
        <v>2438</v>
      </c>
      <c r="D306" s="246">
        <f t="shared" si="9"/>
        <v>661000</v>
      </c>
      <c r="E306" s="253">
        <v>0</v>
      </c>
      <c r="F306" s="253">
        <v>0</v>
      </c>
      <c r="G306" s="253">
        <v>0</v>
      </c>
      <c r="H306" s="253">
        <v>0</v>
      </c>
      <c r="I306" s="253">
        <v>0</v>
      </c>
      <c r="J306" s="253">
        <v>0</v>
      </c>
      <c r="K306" s="254">
        <v>0</v>
      </c>
      <c r="L306" s="253">
        <v>0</v>
      </c>
      <c r="M306" s="253">
        <v>0</v>
      </c>
      <c r="N306" s="253">
        <v>0</v>
      </c>
      <c r="O306" s="253">
        <v>0</v>
      </c>
      <c r="P306" s="253">
        <v>661000</v>
      </c>
      <c r="Q306" s="253">
        <v>0</v>
      </c>
      <c r="R306" s="253">
        <v>0</v>
      </c>
      <c r="S306" s="253">
        <v>0</v>
      </c>
      <c r="T306" s="253">
        <v>0</v>
      </c>
      <c r="U306" s="253">
        <v>0</v>
      </c>
      <c r="V306" s="253">
        <v>0</v>
      </c>
      <c r="W306" s="253">
        <v>0</v>
      </c>
      <c r="X306" s="253">
        <v>0</v>
      </c>
      <c r="Y306" s="253">
        <v>0</v>
      </c>
      <c r="Z306" s="253">
        <v>0</v>
      </c>
      <c r="AA306" s="253">
        <v>0</v>
      </c>
      <c r="AB306" s="255">
        <v>2020</v>
      </c>
    </row>
    <row r="307" spans="1:28" s="6" customFormat="1" ht="35.25" customHeight="1">
      <c r="A307" s="6">
        <v>1</v>
      </c>
      <c r="B307" s="207">
        <f>SUBTOTAL(103,$A$8:A307)</f>
        <v>297</v>
      </c>
      <c r="C307" s="251" t="s">
        <v>2439</v>
      </c>
      <c r="D307" s="246">
        <f t="shared" si="9"/>
        <v>581500</v>
      </c>
      <c r="E307" s="253">
        <v>0</v>
      </c>
      <c r="F307" s="253">
        <v>0</v>
      </c>
      <c r="G307" s="253">
        <v>0</v>
      </c>
      <c r="H307" s="253">
        <v>0</v>
      </c>
      <c r="I307" s="253">
        <v>0</v>
      </c>
      <c r="J307" s="253">
        <v>0</v>
      </c>
      <c r="K307" s="254">
        <v>0</v>
      </c>
      <c r="L307" s="253">
        <v>0</v>
      </c>
      <c r="M307" s="253">
        <v>0</v>
      </c>
      <c r="N307" s="253">
        <v>0</v>
      </c>
      <c r="O307" s="253">
        <v>0</v>
      </c>
      <c r="P307" s="253">
        <v>581500</v>
      </c>
      <c r="Q307" s="253">
        <v>0</v>
      </c>
      <c r="R307" s="253">
        <v>0</v>
      </c>
      <c r="S307" s="253">
        <v>0</v>
      </c>
      <c r="T307" s="253">
        <v>0</v>
      </c>
      <c r="U307" s="253">
        <v>0</v>
      </c>
      <c r="V307" s="253">
        <v>0</v>
      </c>
      <c r="W307" s="253">
        <v>0</v>
      </c>
      <c r="X307" s="253">
        <v>0</v>
      </c>
      <c r="Y307" s="253">
        <v>0</v>
      </c>
      <c r="Z307" s="253">
        <v>0</v>
      </c>
      <c r="AA307" s="253">
        <v>0</v>
      </c>
      <c r="AB307" s="255">
        <v>2020</v>
      </c>
    </row>
    <row r="308" spans="1:28" s="6" customFormat="1" ht="35.25" customHeight="1">
      <c r="A308" s="6">
        <v>1</v>
      </c>
      <c r="B308" s="207">
        <f>SUBTOTAL(103,$A$8:A308)</f>
        <v>298</v>
      </c>
      <c r="C308" s="251" t="s">
        <v>2440</v>
      </c>
      <c r="D308" s="246">
        <f t="shared" si="9"/>
        <v>694350</v>
      </c>
      <c r="E308" s="253">
        <v>0</v>
      </c>
      <c r="F308" s="253">
        <v>0</v>
      </c>
      <c r="G308" s="253">
        <v>0</v>
      </c>
      <c r="H308" s="253">
        <v>0</v>
      </c>
      <c r="I308" s="253">
        <v>0</v>
      </c>
      <c r="J308" s="253">
        <v>0</v>
      </c>
      <c r="K308" s="254">
        <v>0</v>
      </c>
      <c r="L308" s="253">
        <v>0</v>
      </c>
      <c r="M308" s="253">
        <v>0</v>
      </c>
      <c r="N308" s="253">
        <v>0</v>
      </c>
      <c r="O308" s="253">
        <v>0</v>
      </c>
      <c r="P308" s="253">
        <v>694350</v>
      </c>
      <c r="Q308" s="253">
        <v>0</v>
      </c>
      <c r="R308" s="253">
        <v>0</v>
      </c>
      <c r="S308" s="253">
        <v>0</v>
      </c>
      <c r="T308" s="253">
        <v>0</v>
      </c>
      <c r="U308" s="253">
        <v>0</v>
      </c>
      <c r="V308" s="253">
        <v>0</v>
      </c>
      <c r="W308" s="253">
        <v>0</v>
      </c>
      <c r="X308" s="253">
        <v>0</v>
      </c>
      <c r="Y308" s="253">
        <v>0</v>
      </c>
      <c r="Z308" s="253">
        <v>0</v>
      </c>
      <c r="AA308" s="253">
        <v>0</v>
      </c>
      <c r="AB308" s="255">
        <v>2020</v>
      </c>
    </row>
    <row r="309" spans="1:28" s="6" customFormat="1" ht="35.25" customHeight="1">
      <c r="A309" s="6">
        <v>1</v>
      </c>
      <c r="B309" s="207">
        <f>SUBTOTAL(103,$A$8:A309)</f>
        <v>299</v>
      </c>
      <c r="C309" s="251" t="s">
        <v>2441</v>
      </c>
      <c r="D309" s="246">
        <f t="shared" si="9"/>
        <v>805999</v>
      </c>
      <c r="E309" s="253">
        <v>0</v>
      </c>
      <c r="F309" s="253">
        <v>0</v>
      </c>
      <c r="G309" s="253">
        <v>805999</v>
      </c>
      <c r="H309" s="253">
        <v>0</v>
      </c>
      <c r="I309" s="253">
        <v>0</v>
      </c>
      <c r="J309" s="253">
        <v>0</v>
      </c>
      <c r="K309" s="254">
        <v>0</v>
      </c>
      <c r="L309" s="253">
        <v>0</v>
      </c>
      <c r="M309" s="253">
        <v>0</v>
      </c>
      <c r="N309" s="253">
        <v>0</v>
      </c>
      <c r="O309" s="253">
        <v>0</v>
      </c>
      <c r="P309" s="253">
        <v>0</v>
      </c>
      <c r="Q309" s="253">
        <v>0</v>
      </c>
      <c r="R309" s="253">
        <v>0</v>
      </c>
      <c r="S309" s="253">
        <v>0</v>
      </c>
      <c r="T309" s="253">
        <v>0</v>
      </c>
      <c r="U309" s="253">
        <v>0</v>
      </c>
      <c r="V309" s="253">
        <v>0</v>
      </c>
      <c r="W309" s="253">
        <v>0</v>
      </c>
      <c r="X309" s="253">
        <v>0</v>
      </c>
      <c r="Y309" s="253">
        <v>0</v>
      </c>
      <c r="Z309" s="253">
        <v>0</v>
      </c>
      <c r="AA309" s="253">
        <v>0</v>
      </c>
      <c r="AB309" s="255">
        <v>2020</v>
      </c>
    </row>
    <row r="310" spans="1:28" s="6" customFormat="1" ht="35.25" customHeight="1">
      <c r="A310" s="6">
        <v>1</v>
      </c>
      <c r="B310" s="207">
        <f>SUBTOTAL(103,$A$8:A310)</f>
        <v>300</v>
      </c>
      <c r="C310" s="251" t="s">
        <v>2442</v>
      </c>
      <c r="D310" s="246">
        <f t="shared" si="9"/>
        <v>1080000</v>
      </c>
      <c r="E310" s="253">
        <v>0</v>
      </c>
      <c r="F310" s="253">
        <v>0</v>
      </c>
      <c r="G310" s="253">
        <v>0</v>
      </c>
      <c r="H310" s="253">
        <v>0</v>
      </c>
      <c r="I310" s="253">
        <v>0</v>
      </c>
      <c r="J310" s="253">
        <v>0</v>
      </c>
      <c r="K310" s="254">
        <v>1</v>
      </c>
      <c r="L310" s="253">
        <v>1080000</v>
      </c>
      <c r="M310" s="253">
        <v>0</v>
      </c>
      <c r="N310" s="253">
        <v>0</v>
      </c>
      <c r="O310" s="253">
        <v>0</v>
      </c>
      <c r="P310" s="253">
        <v>0</v>
      </c>
      <c r="Q310" s="253">
        <v>0</v>
      </c>
      <c r="R310" s="253">
        <v>0</v>
      </c>
      <c r="S310" s="253">
        <v>0</v>
      </c>
      <c r="T310" s="253">
        <v>0</v>
      </c>
      <c r="U310" s="253">
        <v>0</v>
      </c>
      <c r="V310" s="253">
        <v>0</v>
      </c>
      <c r="W310" s="253">
        <v>0</v>
      </c>
      <c r="X310" s="253">
        <v>0</v>
      </c>
      <c r="Y310" s="253">
        <v>0</v>
      </c>
      <c r="Z310" s="253">
        <v>0</v>
      </c>
      <c r="AA310" s="253">
        <v>0</v>
      </c>
      <c r="AB310" s="255">
        <v>2020</v>
      </c>
    </row>
    <row r="311" spans="1:28" s="6" customFormat="1" ht="35.25" customHeight="1">
      <c r="A311" s="6">
        <v>1</v>
      </c>
      <c r="B311" s="207">
        <f>SUBTOTAL(103,$A$8:A311)</f>
        <v>301</v>
      </c>
      <c r="C311" s="251" t="s">
        <v>2443</v>
      </c>
      <c r="D311" s="246">
        <v>2203940</v>
      </c>
      <c r="E311" s="253">
        <v>0</v>
      </c>
      <c r="F311" s="253">
        <v>0</v>
      </c>
      <c r="G311" s="253">
        <v>0</v>
      </c>
      <c r="H311" s="253">
        <v>0</v>
      </c>
      <c r="I311" s="253">
        <v>0</v>
      </c>
      <c r="J311" s="253">
        <v>0</v>
      </c>
      <c r="K311" s="254">
        <v>0</v>
      </c>
      <c r="L311" s="253">
        <v>0</v>
      </c>
      <c r="M311" s="253">
        <v>2203940</v>
      </c>
      <c r="N311" s="253">
        <v>0</v>
      </c>
      <c r="O311" s="253">
        <v>0</v>
      </c>
      <c r="P311" s="253">
        <v>0</v>
      </c>
      <c r="Q311" s="253">
        <v>0</v>
      </c>
      <c r="R311" s="253">
        <v>0</v>
      </c>
      <c r="S311" s="253">
        <v>0</v>
      </c>
      <c r="T311" s="253">
        <v>0</v>
      </c>
      <c r="U311" s="253">
        <v>0</v>
      </c>
      <c r="V311" s="253">
        <v>0</v>
      </c>
      <c r="W311" s="253">
        <v>0</v>
      </c>
      <c r="X311" s="253">
        <v>0</v>
      </c>
      <c r="Y311" s="253">
        <v>0</v>
      </c>
      <c r="Z311" s="253">
        <v>0</v>
      </c>
      <c r="AA311" s="253">
        <v>0</v>
      </c>
      <c r="AB311" s="255">
        <v>2020</v>
      </c>
    </row>
    <row r="312" spans="1:28" s="6" customFormat="1" ht="35.25" customHeight="1">
      <c r="A312" s="6">
        <v>1</v>
      </c>
      <c r="B312" s="207">
        <f>SUBTOTAL(103,$A$8:A312)</f>
        <v>302</v>
      </c>
      <c r="C312" s="251" t="s">
        <v>2779</v>
      </c>
      <c r="D312" s="246">
        <v>170783.77</v>
      </c>
      <c r="E312" s="253">
        <v>0</v>
      </c>
      <c r="F312" s="253">
        <v>0</v>
      </c>
      <c r="G312" s="253">
        <v>0</v>
      </c>
      <c r="H312" s="253">
        <v>0</v>
      </c>
      <c r="I312" s="253">
        <v>0</v>
      </c>
      <c r="J312" s="253">
        <v>0</v>
      </c>
      <c r="K312" s="254">
        <v>0</v>
      </c>
      <c r="L312" s="253">
        <v>0</v>
      </c>
      <c r="M312" s="253">
        <v>0</v>
      </c>
      <c r="N312" s="253">
        <v>0</v>
      </c>
      <c r="O312" s="253">
        <v>170783.77</v>
      </c>
      <c r="P312" s="253">
        <v>0</v>
      </c>
      <c r="Q312" s="253">
        <v>0</v>
      </c>
      <c r="R312" s="253">
        <v>0</v>
      </c>
      <c r="S312" s="253">
        <v>0</v>
      </c>
      <c r="T312" s="253">
        <v>0</v>
      </c>
      <c r="U312" s="253">
        <v>0</v>
      </c>
      <c r="V312" s="253">
        <v>0</v>
      </c>
      <c r="W312" s="253">
        <v>0</v>
      </c>
      <c r="X312" s="253">
        <v>0</v>
      </c>
      <c r="Y312" s="253">
        <v>0</v>
      </c>
      <c r="Z312" s="253">
        <v>0</v>
      </c>
      <c r="AA312" s="253">
        <v>0</v>
      </c>
      <c r="AB312" s="255">
        <v>2020</v>
      </c>
    </row>
    <row r="313" spans="1:28" s="6" customFormat="1" ht="35.25" customHeight="1">
      <c r="A313" s="6">
        <v>1</v>
      </c>
      <c r="B313" s="207">
        <f>SUBTOTAL(103,$A$8:A313)</f>
        <v>303</v>
      </c>
      <c r="C313" s="251" t="s">
        <v>2780</v>
      </c>
      <c r="D313" s="246">
        <v>165280</v>
      </c>
      <c r="E313" s="253">
        <v>0</v>
      </c>
      <c r="F313" s="253">
        <v>0</v>
      </c>
      <c r="G313" s="253">
        <v>0</v>
      </c>
      <c r="H313" s="253">
        <v>0</v>
      </c>
      <c r="I313" s="253">
        <v>0</v>
      </c>
      <c r="J313" s="253">
        <v>0</v>
      </c>
      <c r="K313" s="254">
        <v>0</v>
      </c>
      <c r="L313" s="253">
        <v>0</v>
      </c>
      <c r="M313" s="253">
        <v>0</v>
      </c>
      <c r="N313" s="253">
        <v>0</v>
      </c>
      <c r="O313" s="253">
        <v>165280</v>
      </c>
      <c r="P313" s="253">
        <v>0</v>
      </c>
      <c r="Q313" s="253">
        <v>0</v>
      </c>
      <c r="R313" s="253">
        <v>0</v>
      </c>
      <c r="S313" s="253">
        <v>0</v>
      </c>
      <c r="T313" s="253">
        <v>0</v>
      </c>
      <c r="U313" s="253">
        <v>0</v>
      </c>
      <c r="V313" s="253">
        <v>0</v>
      </c>
      <c r="W313" s="253">
        <v>0</v>
      </c>
      <c r="X313" s="253">
        <v>0</v>
      </c>
      <c r="Y313" s="253">
        <v>0</v>
      </c>
      <c r="Z313" s="253">
        <v>0</v>
      </c>
      <c r="AA313" s="253">
        <v>0</v>
      </c>
      <c r="AB313" s="255">
        <v>2020</v>
      </c>
    </row>
    <row r="314" spans="1:28" s="6" customFormat="1" ht="35.25" customHeight="1">
      <c r="A314" s="6">
        <v>1</v>
      </c>
      <c r="B314" s="207">
        <f>SUBTOTAL(103,$A$8:A314)</f>
        <v>304</v>
      </c>
      <c r="C314" s="251" t="s">
        <v>2781</v>
      </c>
      <c r="D314" s="246">
        <v>475086.32</v>
      </c>
      <c r="E314" s="253">
        <v>175086.32</v>
      </c>
      <c r="F314" s="253">
        <v>300000</v>
      </c>
      <c r="G314" s="253">
        <v>0</v>
      </c>
      <c r="H314" s="253">
        <v>0</v>
      </c>
      <c r="I314" s="253">
        <v>0</v>
      </c>
      <c r="J314" s="253">
        <v>0</v>
      </c>
      <c r="K314" s="254">
        <v>0</v>
      </c>
      <c r="L314" s="253">
        <v>0</v>
      </c>
      <c r="M314" s="253">
        <v>0</v>
      </c>
      <c r="N314" s="253">
        <v>0</v>
      </c>
      <c r="O314" s="253">
        <v>0</v>
      </c>
      <c r="P314" s="253">
        <v>0</v>
      </c>
      <c r="Q314" s="253">
        <v>0</v>
      </c>
      <c r="R314" s="253">
        <v>0</v>
      </c>
      <c r="S314" s="253">
        <v>0</v>
      </c>
      <c r="T314" s="253">
        <v>0</v>
      </c>
      <c r="U314" s="253">
        <v>0</v>
      </c>
      <c r="V314" s="253">
        <v>0</v>
      </c>
      <c r="W314" s="253">
        <v>0</v>
      </c>
      <c r="X314" s="253">
        <v>0</v>
      </c>
      <c r="Y314" s="253">
        <v>0</v>
      </c>
      <c r="Z314" s="253">
        <v>0</v>
      </c>
      <c r="AA314" s="253">
        <v>0</v>
      </c>
      <c r="AB314" s="255">
        <v>2020</v>
      </c>
    </row>
    <row r="315" spans="1:28" s="6" customFormat="1" ht="35.25" customHeight="1">
      <c r="A315" s="6">
        <v>1</v>
      </c>
      <c r="B315" s="207">
        <f>SUBTOTAL(103,$A$8:A315)</f>
        <v>305</v>
      </c>
      <c r="C315" s="251" t="s">
        <v>1741</v>
      </c>
      <c r="D315" s="246">
        <f t="shared" si="9"/>
        <v>467041.56000000006</v>
      </c>
      <c r="E315" s="253">
        <v>467041.56000000006</v>
      </c>
      <c r="F315" s="253">
        <v>0</v>
      </c>
      <c r="G315" s="253">
        <v>0</v>
      </c>
      <c r="H315" s="253">
        <v>0</v>
      </c>
      <c r="I315" s="253">
        <v>0</v>
      </c>
      <c r="J315" s="253">
        <v>0</v>
      </c>
      <c r="K315" s="254">
        <v>0</v>
      </c>
      <c r="L315" s="253">
        <v>0</v>
      </c>
      <c r="M315" s="253">
        <v>0</v>
      </c>
      <c r="N315" s="253">
        <v>0</v>
      </c>
      <c r="O315" s="253">
        <v>0</v>
      </c>
      <c r="P315" s="253">
        <v>0</v>
      </c>
      <c r="Q315" s="253">
        <v>0</v>
      </c>
      <c r="R315" s="253">
        <v>0</v>
      </c>
      <c r="S315" s="253">
        <v>0</v>
      </c>
      <c r="T315" s="253">
        <v>0</v>
      </c>
      <c r="U315" s="253">
        <v>0</v>
      </c>
      <c r="V315" s="253">
        <v>0</v>
      </c>
      <c r="W315" s="253">
        <v>0</v>
      </c>
      <c r="X315" s="253">
        <v>0</v>
      </c>
      <c r="Y315" s="253">
        <v>0</v>
      </c>
      <c r="Z315" s="253">
        <v>0</v>
      </c>
      <c r="AA315" s="253">
        <v>0</v>
      </c>
      <c r="AB315" s="255">
        <v>2020</v>
      </c>
    </row>
    <row r="316" spans="1:28" s="6" customFormat="1" ht="35.25" customHeight="1">
      <c r="B316" s="244" t="s">
        <v>1011</v>
      </c>
      <c r="C316" s="251"/>
      <c r="D316" s="246">
        <f t="shared" ref="D316:AA316" si="10">SUM(D317:D348)</f>
        <v>26263036.979999997</v>
      </c>
      <c r="E316" s="246">
        <f t="shared" si="10"/>
        <v>0</v>
      </c>
      <c r="F316" s="246">
        <f t="shared" si="10"/>
        <v>158850</v>
      </c>
      <c r="G316" s="246">
        <f t="shared" si="10"/>
        <v>4331032.5999999996</v>
      </c>
      <c r="H316" s="246">
        <f t="shared" si="10"/>
        <v>565533</v>
      </c>
      <c r="I316" s="246">
        <f t="shared" si="10"/>
        <v>2136365</v>
      </c>
      <c r="J316" s="246">
        <f t="shared" si="10"/>
        <v>0</v>
      </c>
      <c r="K316" s="247">
        <f t="shared" si="10"/>
        <v>0</v>
      </c>
      <c r="L316" s="246">
        <f t="shared" si="10"/>
        <v>0</v>
      </c>
      <c r="M316" s="246">
        <f t="shared" si="10"/>
        <v>12156616.790000001</v>
      </c>
      <c r="N316" s="246">
        <f t="shared" si="10"/>
        <v>927774</v>
      </c>
      <c r="O316" s="246">
        <f t="shared" si="10"/>
        <v>5374072.5800000001</v>
      </c>
      <c r="P316" s="246">
        <f t="shared" si="10"/>
        <v>612793.01</v>
      </c>
      <c r="Q316" s="246">
        <f t="shared" si="10"/>
        <v>0</v>
      </c>
      <c r="R316" s="246">
        <f t="shared" si="10"/>
        <v>0</v>
      </c>
      <c r="S316" s="246">
        <f t="shared" si="10"/>
        <v>0</v>
      </c>
      <c r="T316" s="246">
        <f t="shared" si="10"/>
        <v>0</v>
      </c>
      <c r="U316" s="246">
        <f t="shared" si="10"/>
        <v>0</v>
      </c>
      <c r="V316" s="246">
        <f t="shared" si="10"/>
        <v>0</v>
      </c>
      <c r="W316" s="246">
        <f t="shared" si="10"/>
        <v>0</v>
      </c>
      <c r="X316" s="246">
        <f t="shared" si="10"/>
        <v>0</v>
      </c>
      <c r="Y316" s="246">
        <f t="shared" si="10"/>
        <v>0</v>
      </c>
      <c r="Z316" s="246">
        <f t="shared" si="10"/>
        <v>0</v>
      </c>
      <c r="AA316" s="246">
        <f t="shared" si="10"/>
        <v>0</v>
      </c>
      <c r="AB316" s="248" t="s">
        <v>857</v>
      </c>
    </row>
    <row r="317" spans="1:28" s="6" customFormat="1" ht="35.25" customHeight="1">
      <c r="A317" s="6">
        <v>1</v>
      </c>
      <c r="B317" s="207">
        <f>SUBTOTAL(103,$A$8:A317)</f>
        <v>306</v>
      </c>
      <c r="C317" s="251" t="s">
        <v>1742</v>
      </c>
      <c r="D317" s="246">
        <f t="shared" ref="D317:D348" si="11">E317+F317+G317+H317+I317+J317+L317+M317+N317+O317+P317+Q317+R317+S317+T317+U317+V317+W317+X317+Y317+Z317+AA317</f>
        <v>2417121</v>
      </c>
      <c r="E317" s="253">
        <v>0</v>
      </c>
      <c r="F317" s="253">
        <v>0</v>
      </c>
      <c r="G317" s="253">
        <v>0</v>
      </c>
      <c r="H317" s="253">
        <v>0</v>
      </c>
      <c r="I317" s="253">
        <v>0</v>
      </c>
      <c r="J317" s="253">
        <v>0</v>
      </c>
      <c r="K317" s="254">
        <v>0</v>
      </c>
      <c r="L317" s="253">
        <v>0</v>
      </c>
      <c r="M317" s="253">
        <v>2417121</v>
      </c>
      <c r="N317" s="253">
        <v>0</v>
      </c>
      <c r="O317" s="253">
        <v>0</v>
      </c>
      <c r="P317" s="253">
        <v>0</v>
      </c>
      <c r="Q317" s="253">
        <v>0</v>
      </c>
      <c r="R317" s="253">
        <v>0</v>
      </c>
      <c r="S317" s="253">
        <v>0</v>
      </c>
      <c r="T317" s="253">
        <v>0</v>
      </c>
      <c r="U317" s="253">
        <v>0</v>
      </c>
      <c r="V317" s="253">
        <v>0</v>
      </c>
      <c r="W317" s="253">
        <v>0</v>
      </c>
      <c r="X317" s="253">
        <v>0</v>
      </c>
      <c r="Y317" s="253">
        <v>0</v>
      </c>
      <c r="Z317" s="253">
        <v>0</v>
      </c>
      <c r="AA317" s="253">
        <v>0</v>
      </c>
      <c r="AB317" s="255">
        <v>2020</v>
      </c>
    </row>
    <row r="318" spans="1:28" s="6" customFormat="1" ht="35.25" customHeight="1">
      <c r="A318" s="6">
        <v>1</v>
      </c>
      <c r="B318" s="207">
        <f>SUBTOTAL(103,$A$8:A318)</f>
        <v>307</v>
      </c>
      <c r="C318" s="251" t="s">
        <v>1743</v>
      </c>
      <c r="D318" s="246">
        <f t="shared" si="11"/>
        <v>649639</v>
      </c>
      <c r="E318" s="253">
        <v>0</v>
      </c>
      <c r="F318" s="253">
        <v>0</v>
      </c>
      <c r="G318" s="253">
        <v>0</v>
      </c>
      <c r="H318" s="253">
        <v>0</v>
      </c>
      <c r="I318" s="253">
        <v>649639</v>
      </c>
      <c r="J318" s="253">
        <v>0</v>
      </c>
      <c r="K318" s="254">
        <v>0</v>
      </c>
      <c r="L318" s="253">
        <v>0</v>
      </c>
      <c r="M318" s="253">
        <v>0</v>
      </c>
      <c r="N318" s="253">
        <v>0</v>
      </c>
      <c r="O318" s="253">
        <v>0</v>
      </c>
      <c r="P318" s="253">
        <v>0</v>
      </c>
      <c r="Q318" s="253">
        <v>0</v>
      </c>
      <c r="R318" s="253">
        <v>0</v>
      </c>
      <c r="S318" s="253">
        <v>0</v>
      </c>
      <c r="T318" s="253">
        <v>0</v>
      </c>
      <c r="U318" s="253">
        <v>0</v>
      </c>
      <c r="V318" s="253">
        <v>0</v>
      </c>
      <c r="W318" s="253">
        <v>0</v>
      </c>
      <c r="X318" s="253">
        <v>0</v>
      </c>
      <c r="Y318" s="253">
        <v>0</v>
      </c>
      <c r="Z318" s="253">
        <v>0</v>
      </c>
      <c r="AA318" s="253">
        <v>0</v>
      </c>
      <c r="AB318" s="255">
        <v>2020</v>
      </c>
    </row>
    <row r="319" spans="1:28" s="6" customFormat="1" ht="35.25" customHeight="1">
      <c r="A319" s="6">
        <v>1</v>
      </c>
      <c r="B319" s="207">
        <f>SUBTOTAL(103,$A$8:A319)</f>
        <v>308</v>
      </c>
      <c r="C319" s="251" t="s">
        <v>1744</v>
      </c>
      <c r="D319" s="246">
        <f t="shared" si="11"/>
        <v>158850</v>
      </c>
      <c r="E319" s="253">
        <v>0</v>
      </c>
      <c r="F319" s="253">
        <v>158850</v>
      </c>
      <c r="G319" s="253">
        <v>0</v>
      </c>
      <c r="H319" s="253">
        <v>0</v>
      </c>
      <c r="I319" s="253">
        <v>0</v>
      </c>
      <c r="J319" s="253">
        <v>0</v>
      </c>
      <c r="K319" s="254">
        <v>0</v>
      </c>
      <c r="L319" s="253">
        <v>0</v>
      </c>
      <c r="M319" s="253">
        <v>0</v>
      </c>
      <c r="N319" s="253">
        <v>0</v>
      </c>
      <c r="O319" s="253">
        <v>0</v>
      </c>
      <c r="P319" s="253">
        <v>0</v>
      </c>
      <c r="Q319" s="253">
        <v>0</v>
      </c>
      <c r="R319" s="253">
        <v>0</v>
      </c>
      <c r="S319" s="253">
        <v>0</v>
      </c>
      <c r="T319" s="253">
        <v>0</v>
      </c>
      <c r="U319" s="253">
        <v>0</v>
      </c>
      <c r="V319" s="253">
        <v>0</v>
      </c>
      <c r="W319" s="253">
        <v>0</v>
      </c>
      <c r="X319" s="253">
        <v>0</v>
      </c>
      <c r="Y319" s="253">
        <v>0</v>
      </c>
      <c r="Z319" s="253">
        <v>0</v>
      </c>
      <c r="AA319" s="253">
        <v>0</v>
      </c>
      <c r="AB319" s="255">
        <v>2020</v>
      </c>
    </row>
    <row r="320" spans="1:28" s="6" customFormat="1" ht="35.25" customHeight="1">
      <c r="A320" s="6">
        <v>1</v>
      </c>
      <c r="B320" s="207">
        <f>SUBTOTAL(103,$A$8:A320)</f>
        <v>309</v>
      </c>
      <c r="C320" s="251" t="s">
        <v>1993</v>
      </c>
      <c r="D320" s="246">
        <f t="shared" si="11"/>
        <v>254000</v>
      </c>
      <c r="E320" s="253">
        <v>0</v>
      </c>
      <c r="F320" s="253">
        <v>0</v>
      </c>
      <c r="G320" s="253">
        <v>0</v>
      </c>
      <c r="H320" s="253">
        <v>0</v>
      </c>
      <c r="I320" s="253">
        <v>0</v>
      </c>
      <c r="J320" s="253">
        <v>0</v>
      </c>
      <c r="K320" s="254">
        <v>0</v>
      </c>
      <c r="L320" s="253">
        <v>0</v>
      </c>
      <c r="M320" s="253">
        <v>254000</v>
      </c>
      <c r="N320" s="253">
        <v>0</v>
      </c>
      <c r="O320" s="253">
        <v>0</v>
      </c>
      <c r="P320" s="253">
        <v>0</v>
      </c>
      <c r="Q320" s="253">
        <v>0</v>
      </c>
      <c r="R320" s="253">
        <v>0</v>
      </c>
      <c r="S320" s="253">
        <v>0</v>
      </c>
      <c r="T320" s="253">
        <v>0</v>
      </c>
      <c r="U320" s="253">
        <v>0</v>
      </c>
      <c r="V320" s="253">
        <v>0</v>
      </c>
      <c r="W320" s="253">
        <v>0</v>
      </c>
      <c r="X320" s="253">
        <v>0</v>
      </c>
      <c r="Y320" s="253">
        <v>0</v>
      </c>
      <c r="Z320" s="253">
        <v>0</v>
      </c>
      <c r="AA320" s="253">
        <v>0</v>
      </c>
      <c r="AB320" s="255">
        <v>2020</v>
      </c>
    </row>
    <row r="321" spans="1:28" s="6" customFormat="1" ht="35.25" customHeight="1">
      <c r="A321" s="6">
        <v>1</v>
      </c>
      <c r="B321" s="207">
        <f>SUBTOTAL(103,$A$8:A321)</f>
        <v>310</v>
      </c>
      <c r="C321" s="251" t="s">
        <v>1994</v>
      </c>
      <c r="D321" s="246">
        <f t="shared" si="11"/>
        <v>405002</v>
      </c>
      <c r="E321" s="253">
        <v>0</v>
      </c>
      <c r="F321" s="253">
        <v>0</v>
      </c>
      <c r="G321" s="253">
        <v>0</v>
      </c>
      <c r="H321" s="253">
        <v>0</v>
      </c>
      <c r="I321" s="253">
        <v>0</v>
      </c>
      <c r="J321" s="253">
        <v>0</v>
      </c>
      <c r="K321" s="254">
        <v>0</v>
      </c>
      <c r="L321" s="253">
        <v>0</v>
      </c>
      <c r="M321" s="253">
        <v>0</v>
      </c>
      <c r="N321" s="253">
        <v>405002</v>
      </c>
      <c r="O321" s="253">
        <v>0</v>
      </c>
      <c r="P321" s="253">
        <v>0</v>
      </c>
      <c r="Q321" s="253">
        <v>0</v>
      </c>
      <c r="R321" s="253">
        <v>0</v>
      </c>
      <c r="S321" s="253">
        <v>0</v>
      </c>
      <c r="T321" s="253">
        <v>0</v>
      </c>
      <c r="U321" s="253">
        <v>0</v>
      </c>
      <c r="V321" s="253">
        <v>0</v>
      </c>
      <c r="W321" s="253">
        <v>0</v>
      </c>
      <c r="X321" s="253">
        <v>0</v>
      </c>
      <c r="Y321" s="253">
        <v>0</v>
      </c>
      <c r="Z321" s="253">
        <v>0</v>
      </c>
      <c r="AA321" s="253">
        <v>0</v>
      </c>
      <c r="AB321" s="255">
        <v>2020</v>
      </c>
    </row>
    <row r="322" spans="1:28" s="6" customFormat="1" ht="35.25" customHeight="1">
      <c r="A322" s="6">
        <v>1</v>
      </c>
      <c r="B322" s="207">
        <f>SUBTOTAL(103,$A$8:A322)</f>
        <v>311</v>
      </c>
      <c r="C322" s="251" t="s">
        <v>1995</v>
      </c>
      <c r="D322" s="246">
        <f t="shared" si="11"/>
        <v>2256715</v>
      </c>
      <c r="E322" s="253">
        <v>0</v>
      </c>
      <c r="F322" s="253">
        <v>0</v>
      </c>
      <c r="G322" s="253">
        <v>1362535</v>
      </c>
      <c r="H322" s="253">
        <v>0</v>
      </c>
      <c r="I322" s="253">
        <v>0</v>
      </c>
      <c r="J322" s="253">
        <v>0</v>
      </c>
      <c r="K322" s="254">
        <v>0</v>
      </c>
      <c r="L322" s="253">
        <v>0</v>
      </c>
      <c r="M322" s="253">
        <v>0</v>
      </c>
      <c r="N322" s="253">
        <v>0</v>
      </c>
      <c r="O322" s="253">
        <v>894180</v>
      </c>
      <c r="P322" s="253">
        <v>0</v>
      </c>
      <c r="Q322" s="253">
        <v>0</v>
      </c>
      <c r="R322" s="253">
        <v>0</v>
      </c>
      <c r="S322" s="253">
        <v>0</v>
      </c>
      <c r="T322" s="253">
        <v>0</v>
      </c>
      <c r="U322" s="253">
        <v>0</v>
      </c>
      <c r="V322" s="253">
        <v>0</v>
      </c>
      <c r="W322" s="253">
        <v>0</v>
      </c>
      <c r="X322" s="253">
        <v>0</v>
      </c>
      <c r="Y322" s="253">
        <v>0</v>
      </c>
      <c r="Z322" s="253">
        <v>0</v>
      </c>
      <c r="AA322" s="253">
        <v>0</v>
      </c>
      <c r="AB322" s="255">
        <v>2020</v>
      </c>
    </row>
    <row r="323" spans="1:28" s="6" customFormat="1" ht="35.25" customHeight="1">
      <c r="A323" s="6">
        <v>1</v>
      </c>
      <c r="B323" s="207">
        <f>SUBTOTAL(103,$A$8:A323)</f>
        <v>312</v>
      </c>
      <c r="C323" s="251" t="s">
        <v>1996</v>
      </c>
      <c r="D323" s="246">
        <f t="shared" si="11"/>
        <v>464094</v>
      </c>
      <c r="E323" s="253">
        <v>0</v>
      </c>
      <c r="F323" s="253">
        <v>0</v>
      </c>
      <c r="G323" s="253">
        <v>0</v>
      </c>
      <c r="H323" s="253">
        <v>0</v>
      </c>
      <c r="I323" s="253">
        <v>0</v>
      </c>
      <c r="J323" s="253">
        <v>0</v>
      </c>
      <c r="K323" s="254">
        <v>0</v>
      </c>
      <c r="L323" s="253">
        <v>0</v>
      </c>
      <c r="M323" s="253">
        <v>0</v>
      </c>
      <c r="N323" s="253">
        <v>0</v>
      </c>
      <c r="O323" s="253">
        <v>464094</v>
      </c>
      <c r="P323" s="253">
        <v>0</v>
      </c>
      <c r="Q323" s="253">
        <v>0</v>
      </c>
      <c r="R323" s="253">
        <v>0</v>
      </c>
      <c r="S323" s="253">
        <v>0</v>
      </c>
      <c r="T323" s="253">
        <v>0</v>
      </c>
      <c r="U323" s="253">
        <v>0</v>
      </c>
      <c r="V323" s="253">
        <v>0</v>
      </c>
      <c r="W323" s="253">
        <v>0</v>
      </c>
      <c r="X323" s="253">
        <v>0</v>
      </c>
      <c r="Y323" s="253">
        <v>0</v>
      </c>
      <c r="Z323" s="253">
        <v>0</v>
      </c>
      <c r="AA323" s="253">
        <v>0</v>
      </c>
      <c r="AB323" s="255">
        <v>2020</v>
      </c>
    </row>
    <row r="324" spans="1:28" s="6" customFormat="1" ht="35.25" customHeight="1">
      <c r="A324" s="6">
        <v>1</v>
      </c>
      <c r="B324" s="207">
        <f>SUBTOTAL(103,$A$8:A324)</f>
        <v>313</v>
      </c>
      <c r="C324" s="251" t="s">
        <v>1997</v>
      </c>
      <c r="D324" s="246">
        <f t="shared" si="11"/>
        <v>410000</v>
      </c>
      <c r="E324" s="253">
        <v>0</v>
      </c>
      <c r="F324" s="253">
        <v>0</v>
      </c>
      <c r="G324" s="253">
        <v>0</v>
      </c>
      <c r="H324" s="253">
        <v>0</v>
      </c>
      <c r="I324" s="253">
        <v>0</v>
      </c>
      <c r="J324" s="253">
        <v>0</v>
      </c>
      <c r="K324" s="254">
        <v>0</v>
      </c>
      <c r="L324" s="253">
        <v>0</v>
      </c>
      <c r="M324" s="253">
        <v>0</v>
      </c>
      <c r="N324" s="253">
        <v>0</v>
      </c>
      <c r="O324" s="253">
        <v>0</v>
      </c>
      <c r="P324" s="253">
        <v>410000</v>
      </c>
      <c r="Q324" s="253">
        <v>0</v>
      </c>
      <c r="R324" s="253">
        <v>0</v>
      </c>
      <c r="S324" s="253">
        <v>0</v>
      </c>
      <c r="T324" s="253">
        <v>0</v>
      </c>
      <c r="U324" s="253">
        <v>0</v>
      </c>
      <c r="V324" s="253">
        <v>0</v>
      </c>
      <c r="W324" s="253">
        <v>0</v>
      </c>
      <c r="X324" s="253">
        <v>0</v>
      </c>
      <c r="Y324" s="253">
        <v>0</v>
      </c>
      <c r="Z324" s="253">
        <v>0</v>
      </c>
      <c r="AA324" s="253">
        <v>0</v>
      </c>
      <c r="AB324" s="255">
        <v>2020</v>
      </c>
    </row>
    <row r="325" spans="1:28" s="6" customFormat="1" ht="35.25" customHeight="1">
      <c r="A325" s="6">
        <v>1</v>
      </c>
      <c r="B325" s="207">
        <f>SUBTOTAL(103,$A$8:A325)</f>
        <v>314</v>
      </c>
      <c r="C325" s="251" t="s">
        <v>1998</v>
      </c>
      <c r="D325" s="246">
        <f t="shared" si="11"/>
        <v>924000</v>
      </c>
      <c r="E325" s="253">
        <v>0</v>
      </c>
      <c r="F325" s="253">
        <v>0</v>
      </c>
      <c r="G325" s="253">
        <v>0</v>
      </c>
      <c r="H325" s="253">
        <v>0</v>
      </c>
      <c r="I325" s="253">
        <v>0</v>
      </c>
      <c r="J325" s="253">
        <v>0</v>
      </c>
      <c r="K325" s="254">
        <v>0</v>
      </c>
      <c r="L325" s="253">
        <v>0</v>
      </c>
      <c r="M325" s="253">
        <v>924000</v>
      </c>
      <c r="N325" s="253">
        <v>0</v>
      </c>
      <c r="O325" s="253">
        <v>0</v>
      </c>
      <c r="P325" s="253">
        <v>0</v>
      </c>
      <c r="Q325" s="253">
        <v>0</v>
      </c>
      <c r="R325" s="253">
        <v>0</v>
      </c>
      <c r="S325" s="253">
        <v>0</v>
      </c>
      <c r="T325" s="253">
        <v>0</v>
      </c>
      <c r="U325" s="253">
        <v>0</v>
      </c>
      <c r="V325" s="253">
        <v>0</v>
      </c>
      <c r="W325" s="253">
        <v>0</v>
      </c>
      <c r="X325" s="253">
        <v>0</v>
      </c>
      <c r="Y325" s="253">
        <v>0</v>
      </c>
      <c r="Z325" s="253">
        <v>0</v>
      </c>
      <c r="AA325" s="253">
        <v>0</v>
      </c>
      <c r="AB325" s="255">
        <v>2020</v>
      </c>
    </row>
    <row r="326" spans="1:28" s="6" customFormat="1" ht="35.25" customHeight="1">
      <c r="A326" s="6">
        <v>1</v>
      </c>
      <c r="B326" s="207">
        <f>SUBTOTAL(103,$A$8:A326)</f>
        <v>315</v>
      </c>
      <c r="C326" s="251" t="s">
        <v>1999</v>
      </c>
      <c r="D326" s="246">
        <f t="shared" si="11"/>
        <v>118000</v>
      </c>
      <c r="E326" s="253">
        <v>0</v>
      </c>
      <c r="F326" s="253">
        <v>0</v>
      </c>
      <c r="G326" s="253">
        <v>0</v>
      </c>
      <c r="H326" s="253">
        <v>0</v>
      </c>
      <c r="I326" s="253">
        <v>118000</v>
      </c>
      <c r="J326" s="253">
        <v>0</v>
      </c>
      <c r="K326" s="254">
        <v>0</v>
      </c>
      <c r="L326" s="253">
        <v>0</v>
      </c>
      <c r="M326" s="253">
        <v>0</v>
      </c>
      <c r="N326" s="253">
        <v>0</v>
      </c>
      <c r="O326" s="253">
        <v>0</v>
      </c>
      <c r="P326" s="253">
        <v>0</v>
      </c>
      <c r="Q326" s="253">
        <v>0</v>
      </c>
      <c r="R326" s="253">
        <v>0</v>
      </c>
      <c r="S326" s="253">
        <v>0</v>
      </c>
      <c r="T326" s="253">
        <v>0</v>
      </c>
      <c r="U326" s="253">
        <v>0</v>
      </c>
      <c r="V326" s="253">
        <v>0</v>
      </c>
      <c r="W326" s="253">
        <v>0</v>
      </c>
      <c r="X326" s="253">
        <v>0</v>
      </c>
      <c r="Y326" s="253">
        <v>0</v>
      </c>
      <c r="Z326" s="253">
        <v>0</v>
      </c>
      <c r="AA326" s="253">
        <v>0</v>
      </c>
      <c r="AB326" s="255">
        <v>2020</v>
      </c>
    </row>
    <row r="327" spans="1:28" s="6" customFormat="1" ht="35.25" customHeight="1">
      <c r="A327" s="6">
        <v>1</v>
      </c>
      <c r="B327" s="207">
        <f>SUBTOTAL(103,$A$8:A327)</f>
        <v>316</v>
      </c>
      <c r="C327" s="251" t="s">
        <v>2444</v>
      </c>
      <c r="D327" s="246">
        <f t="shared" si="11"/>
        <v>1386050.39</v>
      </c>
      <c r="E327" s="253">
        <v>0</v>
      </c>
      <c r="F327" s="253">
        <v>0</v>
      </c>
      <c r="G327" s="253">
        <v>0</v>
      </c>
      <c r="H327" s="253">
        <v>0</v>
      </c>
      <c r="I327" s="253">
        <v>0</v>
      </c>
      <c r="J327" s="253">
        <v>0</v>
      </c>
      <c r="K327" s="254">
        <v>0</v>
      </c>
      <c r="L327" s="253">
        <v>0</v>
      </c>
      <c r="M327" s="253">
        <v>1386050.39</v>
      </c>
      <c r="N327" s="253">
        <v>0</v>
      </c>
      <c r="O327" s="253">
        <v>0</v>
      </c>
      <c r="P327" s="253">
        <v>0</v>
      </c>
      <c r="Q327" s="253">
        <v>0</v>
      </c>
      <c r="R327" s="253">
        <v>0</v>
      </c>
      <c r="S327" s="253">
        <v>0</v>
      </c>
      <c r="T327" s="253">
        <v>0</v>
      </c>
      <c r="U327" s="253">
        <v>0</v>
      </c>
      <c r="V327" s="253">
        <v>0</v>
      </c>
      <c r="W327" s="253">
        <v>0</v>
      </c>
      <c r="X327" s="253">
        <v>0</v>
      </c>
      <c r="Y327" s="253">
        <v>0</v>
      </c>
      <c r="Z327" s="253">
        <v>0</v>
      </c>
      <c r="AA327" s="253">
        <v>0</v>
      </c>
      <c r="AB327" s="255">
        <v>2020</v>
      </c>
    </row>
    <row r="328" spans="1:28" s="6" customFormat="1" ht="35.25" customHeight="1">
      <c r="A328" s="6">
        <v>1</v>
      </c>
      <c r="B328" s="207">
        <f>SUBTOTAL(103,$A$8:A328)</f>
        <v>317</v>
      </c>
      <c r="C328" s="251" t="s">
        <v>2000</v>
      </c>
      <c r="D328" s="246">
        <f t="shared" si="11"/>
        <v>717639.7</v>
      </c>
      <c r="E328" s="253">
        <v>0</v>
      </c>
      <c r="F328" s="253">
        <v>0</v>
      </c>
      <c r="G328" s="253">
        <v>0</v>
      </c>
      <c r="H328" s="253">
        <v>0</v>
      </c>
      <c r="I328" s="253">
        <v>0</v>
      </c>
      <c r="J328" s="253">
        <v>0</v>
      </c>
      <c r="K328" s="254">
        <v>0</v>
      </c>
      <c r="L328" s="253">
        <v>0</v>
      </c>
      <c r="M328" s="253">
        <v>717639.7</v>
      </c>
      <c r="N328" s="253">
        <v>0</v>
      </c>
      <c r="O328" s="253">
        <v>0</v>
      </c>
      <c r="P328" s="253">
        <v>0</v>
      </c>
      <c r="Q328" s="253">
        <v>0</v>
      </c>
      <c r="R328" s="253">
        <v>0</v>
      </c>
      <c r="S328" s="253">
        <v>0</v>
      </c>
      <c r="T328" s="253">
        <v>0</v>
      </c>
      <c r="U328" s="253">
        <v>0</v>
      </c>
      <c r="V328" s="253">
        <v>0</v>
      </c>
      <c r="W328" s="253">
        <v>0</v>
      </c>
      <c r="X328" s="253">
        <v>0</v>
      </c>
      <c r="Y328" s="253">
        <v>0</v>
      </c>
      <c r="Z328" s="253">
        <v>0</v>
      </c>
      <c r="AA328" s="253">
        <v>0</v>
      </c>
      <c r="AB328" s="255">
        <v>2020</v>
      </c>
    </row>
    <row r="329" spans="1:28" s="6" customFormat="1" ht="35.25" customHeight="1">
      <c r="A329" s="6">
        <v>1</v>
      </c>
      <c r="B329" s="207">
        <f>SUBTOTAL(103,$A$8:A329)</f>
        <v>318</v>
      </c>
      <c r="C329" s="251" t="s">
        <v>2445</v>
      </c>
      <c r="D329" s="246">
        <f t="shared" si="11"/>
        <v>225772</v>
      </c>
      <c r="E329" s="253">
        <v>0</v>
      </c>
      <c r="F329" s="253">
        <v>0</v>
      </c>
      <c r="G329" s="253">
        <v>0</v>
      </c>
      <c r="H329" s="253">
        <v>0</v>
      </c>
      <c r="I329" s="253">
        <v>0</v>
      </c>
      <c r="J329" s="253">
        <v>0</v>
      </c>
      <c r="K329" s="254">
        <v>0</v>
      </c>
      <c r="L329" s="253">
        <v>0</v>
      </c>
      <c r="M329" s="253">
        <v>0</v>
      </c>
      <c r="N329" s="253">
        <v>225772</v>
      </c>
      <c r="O329" s="253">
        <v>0</v>
      </c>
      <c r="P329" s="253">
        <v>0</v>
      </c>
      <c r="Q329" s="253">
        <v>0</v>
      </c>
      <c r="R329" s="253">
        <v>0</v>
      </c>
      <c r="S329" s="253">
        <v>0</v>
      </c>
      <c r="T329" s="253">
        <v>0</v>
      </c>
      <c r="U329" s="253">
        <v>0</v>
      </c>
      <c r="V329" s="253">
        <v>0</v>
      </c>
      <c r="W329" s="253">
        <v>0</v>
      </c>
      <c r="X329" s="253">
        <v>0</v>
      </c>
      <c r="Y329" s="253">
        <v>0</v>
      </c>
      <c r="Z329" s="253">
        <v>0</v>
      </c>
      <c r="AA329" s="253">
        <v>0</v>
      </c>
      <c r="AB329" s="255">
        <v>2020</v>
      </c>
    </row>
    <row r="330" spans="1:28" s="6" customFormat="1" ht="35.25" customHeight="1">
      <c r="A330" s="6">
        <v>1</v>
      </c>
      <c r="B330" s="207">
        <f>SUBTOTAL(103,$A$8:A330)</f>
        <v>319</v>
      </c>
      <c r="C330" s="251" t="s">
        <v>2446</v>
      </c>
      <c r="D330" s="246">
        <f t="shared" si="11"/>
        <v>611554.78</v>
      </c>
      <c r="E330" s="253">
        <v>0</v>
      </c>
      <c r="F330" s="253">
        <v>0</v>
      </c>
      <c r="G330" s="253">
        <v>0</v>
      </c>
      <c r="H330" s="253">
        <v>0</v>
      </c>
      <c r="I330" s="253">
        <v>0</v>
      </c>
      <c r="J330" s="253">
        <v>0</v>
      </c>
      <c r="K330" s="254">
        <v>0</v>
      </c>
      <c r="L330" s="253">
        <v>0</v>
      </c>
      <c r="M330" s="253">
        <v>0</v>
      </c>
      <c r="N330" s="253">
        <v>0</v>
      </c>
      <c r="O330" s="253">
        <v>611554.78</v>
      </c>
      <c r="P330" s="253">
        <v>0</v>
      </c>
      <c r="Q330" s="253">
        <v>0</v>
      </c>
      <c r="R330" s="253">
        <v>0</v>
      </c>
      <c r="S330" s="253">
        <v>0</v>
      </c>
      <c r="T330" s="253">
        <v>0</v>
      </c>
      <c r="U330" s="253">
        <v>0</v>
      </c>
      <c r="V330" s="253">
        <v>0</v>
      </c>
      <c r="W330" s="253">
        <v>0</v>
      </c>
      <c r="X330" s="253">
        <v>0</v>
      </c>
      <c r="Y330" s="253">
        <v>0</v>
      </c>
      <c r="Z330" s="253">
        <v>0</v>
      </c>
      <c r="AA330" s="253">
        <v>0</v>
      </c>
      <c r="AB330" s="255">
        <v>2020</v>
      </c>
    </row>
    <row r="331" spans="1:28" s="6" customFormat="1" ht="35.25" customHeight="1">
      <c r="A331" s="6">
        <v>1</v>
      </c>
      <c r="B331" s="207">
        <f>SUBTOTAL(103,$A$8:A331)</f>
        <v>320</v>
      </c>
      <c r="C331" s="251" t="s">
        <v>2001</v>
      </c>
      <c r="D331" s="246">
        <f t="shared" si="11"/>
        <v>1642029.6</v>
      </c>
      <c r="E331" s="253">
        <v>0</v>
      </c>
      <c r="F331" s="253">
        <v>0</v>
      </c>
      <c r="G331" s="253">
        <v>721737.6</v>
      </c>
      <c r="H331" s="253">
        <v>0</v>
      </c>
      <c r="I331" s="253">
        <v>0</v>
      </c>
      <c r="J331" s="253">
        <v>0</v>
      </c>
      <c r="K331" s="254">
        <v>0</v>
      </c>
      <c r="L331" s="253">
        <v>0</v>
      </c>
      <c r="M331" s="253">
        <v>920292</v>
      </c>
      <c r="N331" s="253">
        <v>0</v>
      </c>
      <c r="O331" s="253">
        <v>0</v>
      </c>
      <c r="P331" s="253">
        <v>0</v>
      </c>
      <c r="Q331" s="253">
        <v>0</v>
      </c>
      <c r="R331" s="253">
        <v>0</v>
      </c>
      <c r="S331" s="253">
        <v>0</v>
      </c>
      <c r="T331" s="253">
        <v>0</v>
      </c>
      <c r="U331" s="253">
        <v>0</v>
      </c>
      <c r="V331" s="253">
        <v>0</v>
      </c>
      <c r="W331" s="253">
        <v>0</v>
      </c>
      <c r="X331" s="253">
        <v>0</v>
      </c>
      <c r="Y331" s="253">
        <v>0</v>
      </c>
      <c r="Z331" s="253">
        <v>0</v>
      </c>
      <c r="AA331" s="253">
        <v>0</v>
      </c>
      <c r="AB331" s="255">
        <v>2020</v>
      </c>
    </row>
    <row r="332" spans="1:28" s="6" customFormat="1" ht="35.25" customHeight="1">
      <c r="A332" s="6">
        <v>1</v>
      </c>
      <c r="B332" s="207">
        <f>SUBTOTAL(103,$A$8:A332)</f>
        <v>321</v>
      </c>
      <c r="C332" s="251" t="s">
        <v>2002</v>
      </c>
      <c r="D332" s="246">
        <f t="shared" si="11"/>
        <v>1680000</v>
      </c>
      <c r="E332" s="253">
        <v>0</v>
      </c>
      <c r="F332" s="253">
        <v>0</v>
      </c>
      <c r="G332" s="253">
        <v>1680000</v>
      </c>
      <c r="H332" s="253">
        <v>0</v>
      </c>
      <c r="I332" s="253">
        <v>0</v>
      </c>
      <c r="J332" s="253">
        <v>0</v>
      </c>
      <c r="K332" s="254">
        <v>0</v>
      </c>
      <c r="L332" s="253">
        <v>0</v>
      </c>
      <c r="M332" s="253">
        <v>0</v>
      </c>
      <c r="N332" s="253">
        <v>0</v>
      </c>
      <c r="O332" s="253">
        <v>0</v>
      </c>
      <c r="P332" s="253">
        <v>0</v>
      </c>
      <c r="Q332" s="253">
        <v>0</v>
      </c>
      <c r="R332" s="253">
        <v>0</v>
      </c>
      <c r="S332" s="253">
        <v>0</v>
      </c>
      <c r="T332" s="253">
        <v>0</v>
      </c>
      <c r="U332" s="253">
        <v>0</v>
      </c>
      <c r="V332" s="253">
        <v>0</v>
      </c>
      <c r="W332" s="253">
        <v>0</v>
      </c>
      <c r="X332" s="253">
        <v>0</v>
      </c>
      <c r="Y332" s="253">
        <v>0</v>
      </c>
      <c r="Z332" s="253">
        <v>0</v>
      </c>
      <c r="AA332" s="253">
        <v>0</v>
      </c>
      <c r="AB332" s="255">
        <v>2020</v>
      </c>
    </row>
    <row r="333" spans="1:28" s="6" customFormat="1" ht="35.25" customHeight="1">
      <c r="A333" s="6">
        <v>1</v>
      </c>
      <c r="B333" s="207">
        <f>SUBTOTAL(103,$A$8:A333)</f>
        <v>322</v>
      </c>
      <c r="C333" s="251" t="s">
        <v>2003</v>
      </c>
      <c r="D333" s="246">
        <f t="shared" si="11"/>
        <v>1112945</v>
      </c>
      <c r="E333" s="253">
        <v>0</v>
      </c>
      <c r="F333" s="253">
        <v>0</v>
      </c>
      <c r="G333" s="253">
        <v>0</v>
      </c>
      <c r="H333" s="253">
        <v>180729</v>
      </c>
      <c r="I333" s="253">
        <v>0</v>
      </c>
      <c r="J333" s="253">
        <v>0</v>
      </c>
      <c r="K333" s="254">
        <v>0</v>
      </c>
      <c r="L333" s="253">
        <v>0</v>
      </c>
      <c r="M333" s="253">
        <v>932216</v>
      </c>
      <c r="N333" s="253">
        <v>0</v>
      </c>
      <c r="O333" s="253">
        <v>0</v>
      </c>
      <c r="P333" s="253">
        <v>0</v>
      </c>
      <c r="Q333" s="253">
        <v>0</v>
      </c>
      <c r="R333" s="253">
        <v>0</v>
      </c>
      <c r="S333" s="253">
        <v>0</v>
      </c>
      <c r="T333" s="253">
        <v>0</v>
      </c>
      <c r="U333" s="253">
        <v>0</v>
      </c>
      <c r="V333" s="253">
        <v>0</v>
      </c>
      <c r="W333" s="253">
        <v>0</v>
      </c>
      <c r="X333" s="253">
        <v>0</v>
      </c>
      <c r="Y333" s="253">
        <v>0</v>
      </c>
      <c r="Z333" s="253">
        <v>0</v>
      </c>
      <c r="AA333" s="253">
        <v>0</v>
      </c>
      <c r="AB333" s="255">
        <v>2020</v>
      </c>
    </row>
    <row r="334" spans="1:28" s="6" customFormat="1" ht="35.25" customHeight="1">
      <c r="A334" s="6">
        <v>1</v>
      </c>
      <c r="B334" s="207">
        <f>SUBTOTAL(103,$A$8:A334)</f>
        <v>323</v>
      </c>
      <c r="C334" s="251" t="s">
        <v>2004</v>
      </c>
      <c r="D334" s="246">
        <f t="shared" si="11"/>
        <v>202793.01</v>
      </c>
      <c r="E334" s="253">
        <v>0</v>
      </c>
      <c r="F334" s="253">
        <v>0</v>
      </c>
      <c r="G334" s="253">
        <v>0</v>
      </c>
      <c r="H334" s="253">
        <v>0</v>
      </c>
      <c r="I334" s="253">
        <v>0</v>
      </c>
      <c r="J334" s="253">
        <v>0</v>
      </c>
      <c r="K334" s="254">
        <v>0</v>
      </c>
      <c r="L334" s="253">
        <v>0</v>
      </c>
      <c r="M334" s="253">
        <v>0</v>
      </c>
      <c r="N334" s="253">
        <v>0</v>
      </c>
      <c r="O334" s="253">
        <v>0</v>
      </c>
      <c r="P334" s="253">
        <v>202793.01</v>
      </c>
      <c r="Q334" s="253">
        <v>0</v>
      </c>
      <c r="R334" s="253">
        <v>0</v>
      </c>
      <c r="S334" s="253">
        <v>0</v>
      </c>
      <c r="T334" s="253">
        <v>0</v>
      </c>
      <c r="U334" s="253">
        <v>0</v>
      </c>
      <c r="V334" s="253">
        <v>0</v>
      </c>
      <c r="W334" s="253">
        <v>0</v>
      </c>
      <c r="X334" s="253">
        <v>0</v>
      </c>
      <c r="Y334" s="253">
        <v>0</v>
      </c>
      <c r="Z334" s="253">
        <v>0</v>
      </c>
      <c r="AA334" s="253">
        <v>0</v>
      </c>
      <c r="AB334" s="255">
        <v>2020</v>
      </c>
    </row>
    <row r="335" spans="1:28" s="6" customFormat="1" ht="35.25" customHeight="1">
      <c r="A335" s="6">
        <v>1</v>
      </c>
      <c r="B335" s="207">
        <f>SUBTOTAL(103,$A$8:A335)</f>
        <v>324</v>
      </c>
      <c r="C335" s="251" t="s">
        <v>2447</v>
      </c>
      <c r="D335" s="246">
        <f t="shared" si="11"/>
        <v>384804</v>
      </c>
      <c r="E335" s="253">
        <v>0</v>
      </c>
      <c r="F335" s="253">
        <v>0</v>
      </c>
      <c r="G335" s="253">
        <v>0</v>
      </c>
      <c r="H335" s="253">
        <v>384804</v>
      </c>
      <c r="I335" s="253">
        <v>0</v>
      </c>
      <c r="J335" s="253">
        <v>0</v>
      </c>
      <c r="K335" s="254">
        <v>0</v>
      </c>
      <c r="L335" s="253">
        <v>0</v>
      </c>
      <c r="M335" s="253">
        <v>0</v>
      </c>
      <c r="N335" s="253">
        <v>0</v>
      </c>
      <c r="O335" s="253">
        <v>0</v>
      </c>
      <c r="P335" s="253">
        <v>0</v>
      </c>
      <c r="Q335" s="253">
        <v>0</v>
      </c>
      <c r="R335" s="253">
        <v>0</v>
      </c>
      <c r="S335" s="253">
        <v>0</v>
      </c>
      <c r="T335" s="253">
        <v>0</v>
      </c>
      <c r="U335" s="253">
        <v>0</v>
      </c>
      <c r="V335" s="253">
        <v>0</v>
      </c>
      <c r="W335" s="253">
        <v>0</v>
      </c>
      <c r="X335" s="253">
        <v>0</v>
      </c>
      <c r="Y335" s="253">
        <v>0</v>
      </c>
      <c r="Z335" s="253">
        <v>0</v>
      </c>
      <c r="AA335" s="253">
        <v>0</v>
      </c>
      <c r="AB335" s="255">
        <v>2020</v>
      </c>
    </row>
    <row r="336" spans="1:28" s="6" customFormat="1" ht="35.25" customHeight="1">
      <c r="A336" s="6">
        <v>1</v>
      </c>
      <c r="B336" s="207">
        <f>SUBTOTAL(103,$A$8:A336)</f>
        <v>325</v>
      </c>
      <c r="C336" s="251" t="s">
        <v>2448</v>
      </c>
      <c r="D336" s="246">
        <f t="shared" si="11"/>
        <v>125000</v>
      </c>
      <c r="E336" s="253">
        <v>0</v>
      </c>
      <c r="F336" s="253">
        <v>0</v>
      </c>
      <c r="G336" s="253">
        <v>0</v>
      </c>
      <c r="H336" s="253">
        <v>0</v>
      </c>
      <c r="I336" s="253">
        <v>0</v>
      </c>
      <c r="J336" s="253">
        <v>0</v>
      </c>
      <c r="K336" s="254">
        <v>0</v>
      </c>
      <c r="L336" s="253">
        <v>0</v>
      </c>
      <c r="M336" s="253">
        <v>125000</v>
      </c>
      <c r="N336" s="253">
        <v>0</v>
      </c>
      <c r="O336" s="253">
        <v>0</v>
      </c>
      <c r="P336" s="253">
        <v>0</v>
      </c>
      <c r="Q336" s="253">
        <v>0</v>
      </c>
      <c r="R336" s="253">
        <v>0</v>
      </c>
      <c r="S336" s="253">
        <v>0</v>
      </c>
      <c r="T336" s="253">
        <v>0</v>
      </c>
      <c r="U336" s="253">
        <v>0</v>
      </c>
      <c r="V336" s="253">
        <v>0</v>
      </c>
      <c r="W336" s="253">
        <v>0</v>
      </c>
      <c r="X336" s="253">
        <v>0</v>
      </c>
      <c r="Y336" s="253">
        <v>0</v>
      </c>
      <c r="Z336" s="253">
        <v>0</v>
      </c>
      <c r="AA336" s="253">
        <v>0</v>
      </c>
      <c r="AB336" s="255">
        <v>2020</v>
      </c>
    </row>
    <row r="337" spans="1:28" s="6" customFormat="1" ht="35.25" customHeight="1">
      <c r="A337" s="6">
        <v>1</v>
      </c>
      <c r="B337" s="207">
        <f>SUBTOTAL(103,$A$8:A337)</f>
        <v>326</v>
      </c>
      <c r="C337" s="251" t="s">
        <v>2449</v>
      </c>
      <c r="D337" s="246">
        <f t="shared" si="11"/>
        <v>480000</v>
      </c>
      <c r="E337" s="253">
        <v>0</v>
      </c>
      <c r="F337" s="253">
        <v>0</v>
      </c>
      <c r="G337" s="253">
        <v>0</v>
      </c>
      <c r="H337" s="253">
        <v>0</v>
      </c>
      <c r="I337" s="253">
        <v>0</v>
      </c>
      <c r="J337" s="253">
        <v>0</v>
      </c>
      <c r="K337" s="254">
        <v>0</v>
      </c>
      <c r="L337" s="253">
        <v>0</v>
      </c>
      <c r="M337" s="253">
        <v>480000</v>
      </c>
      <c r="N337" s="253">
        <v>0</v>
      </c>
      <c r="O337" s="253">
        <v>0</v>
      </c>
      <c r="P337" s="253">
        <v>0</v>
      </c>
      <c r="Q337" s="253">
        <v>0</v>
      </c>
      <c r="R337" s="253">
        <v>0</v>
      </c>
      <c r="S337" s="253">
        <v>0</v>
      </c>
      <c r="T337" s="253">
        <v>0</v>
      </c>
      <c r="U337" s="253">
        <v>0</v>
      </c>
      <c r="V337" s="253">
        <v>0</v>
      </c>
      <c r="W337" s="253">
        <v>0</v>
      </c>
      <c r="X337" s="253">
        <v>0</v>
      </c>
      <c r="Y337" s="253">
        <v>0</v>
      </c>
      <c r="Z337" s="253">
        <v>0</v>
      </c>
      <c r="AA337" s="253">
        <v>0</v>
      </c>
      <c r="AB337" s="255">
        <v>2020</v>
      </c>
    </row>
    <row r="338" spans="1:28" s="6" customFormat="1" ht="35.25" customHeight="1">
      <c r="A338" s="6">
        <v>1</v>
      </c>
      <c r="B338" s="207">
        <f>SUBTOTAL(103,$A$8:A338)</f>
        <v>327</v>
      </c>
      <c r="C338" s="251" t="s">
        <v>2005</v>
      </c>
      <c r="D338" s="246">
        <f t="shared" si="11"/>
        <v>1721544</v>
      </c>
      <c r="E338" s="253">
        <v>0</v>
      </c>
      <c r="F338" s="253">
        <v>0</v>
      </c>
      <c r="G338" s="253">
        <v>0</v>
      </c>
      <c r="H338" s="253">
        <v>0</v>
      </c>
      <c r="I338" s="253">
        <v>0</v>
      </c>
      <c r="J338" s="253">
        <v>0</v>
      </c>
      <c r="K338" s="254">
        <v>0</v>
      </c>
      <c r="L338" s="253">
        <v>0</v>
      </c>
      <c r="M338" s="253">
        <v>0</v>
      </c>
      <c r="N338" s="253">
        <v>0</v>
      </c>
      <c r="O338" s="253">
        <f>1541544+180000</f>
        <v>1721544</v>
      </c>
      <c r="P338" s="253">
        <v>0</v>
      </c>
      <c r="Q338" s="253">
        <v>0</v>
      </c>
      <c r="R338" s="253">
        <v>0</v>
      </c>
      <c r="S338" s="253">
        <v>0</v>
      </c>
      <c r="T338" s="253">
        <v>0</v>
      </c>
      <c r="U338" s="253">
        <v>0</v>
      </c>
      <c r="V338" s="253">
        <v>0</v>
      </c>
      <c r="W338" s="253">
        <v>0</v>
      </c>
      <c r="X338" s="253">
        <v>0</v>
      </c>
      <c r="Y338" s="253">
        <v>0</v>
      </c>
      <c r="Z338" s="253">
        <v>0</v>
      </c>
      <c r="AA338" s="253">
        <v>0</v>
      </c>
      <c r="AB338" s="255">
        <v>2020</v>
      </c>
    </row>
    <row r="339" spans="1:28" s="6" customFormat="1" ht="35.25" customHeight="1">
      <c r="A339" s="6">
        <v>1</v>
      </c>
      <c r="B339" s="207">
        <f>SUBTOTAL(103,$A$8:A339)</f>
        <v>328</v>
      </c>
      <c r="C339" s="251" t="s">
        <v>2006</v>
      </c>
      <c r="D339" s="246">
        <f t="shared" si="11"/>
        <v>212766.8</v>
      </c>
      <c r="E339" s="253">
        <v>0</v>
      </c>
      <c r="F339" s="253">
        <v>0</v>
      </c>
      <c r="G339" s="253">
        <v>0</v>
      </c>
      <c r="H339" s="253">
        <v>0</v>
      </c>
      <c r="I339" s="253">
        <v>0</v>
      </c>
      <c r="J339" s="253">
        <v>0</v>
      </c>
      <c r="K339" s="254">
        <v>0</v>
      </c>
      <c r="L339" s="253">
        <v>0</v>
      </c>
      <c r="M339" s="253">
        <v>0</v>
      </c>
      <c r="N339" s="253">
        <v>0</v>
      </c>
      <c r="O339" s="253">
        <v>212766.8</v>
      </c>
      <c r="P339" s="253">
        <v>0</v>
      </c>
      <c r="Q339" s="253">
        <v>0</v>
      </c>
      <c r="R339" s="253">
        <v>0</v>
      </c>
      <c r="S339" s="253">
        <v>0</v>
      </c>
      <c r="T339" s="253">
        <v>0</v>
      </c>
      <c r="U339" s="253">
        <v>0</v>
      </c>
      <c r="V339" s="253">
        <v>0</v>
      </c>
      <c r="W339" s="253">
        <v>0</v>
      </c>
      <c r="X339" s="253">
        <v>0</v>
      </c>
      <c r="Y339" s="253">
        <v>0</v>
      </c>
      <c r="Z339" s="253">
        <v>0</v>
      </c>
      <c r="AA339" s="253">
        <v>0</v>
      </c>
      <c r="AB339" s="255">
        <v>2020</v>
      </c>
    </row>
    <row r="340" spans="1:28" s="6" customFormat="1" ht="35.25" customHeight="1">
      <c r="A340" s="6">
        <v>1</v>
      </c>
      <c r="B340" s="207">
        <f>SUBTOTAL(103,$A$8:A340)</f>
        <v>329</v>
      </c>
      <c r="C340" s="251" t="s">
        <v>2450</v>
      </c>
      <c r="D340" s="246">
        <f t="shared" si="11"/>
        <v>310000</v>
      </c>
      <c r="E340" s="253">
        <v>0</v>
      </c>
      <c r="F340" s="253">
        <v>0</v>
      </c>
      <c r="G340" s="253">
        <v>0</v>
      </c>
      <c r="H340" s="253">
        <v>0</v>
      </c>
      <c r="I340" s="253">
        <v>0</v>
      </c>
      <c r="J340" s="253">
        <v>0</v>
      </c>
      <c r="K340" s="254">
        <v>0</v>
      </c>
      <c r="L340" s="253">
        <v>0</v>
      </c>
      <c r="M340" s="253">
        <v>310000</v>
      </c>
      <c r="N340" s="253">
        <v>0</v>
      </c>
      <c r="O340" s="253">
        <v>0</v>
      </c>
      <c r="P340" s="253">
        <v>0</v>
      </c>
      <c r="Q340" s="253">
        <v>0</v>
      </c>
      <c r="R340" s="253">
        <v>0</v>
      </c>
      <c r="S340" s="253">
        <v>0</v>
      </c>
      <c r="T340" s="253">
        <v>0</v>
      </c>
      <c r="U340" s="253">
        <v>0</v>
      </c>
      <c r="V340" s="253">
        <v>0</v>
      </c>
      <c r="W340" s="253">
        <v>0</v>
      </c>
      <c r="X340" s="253">
        <v>0</v>
      </c>
      <c r="Y340" s="253">
        <v>0</v>
      </c>
      <c r="Z340" s="253">
        <v>0</v>
      </c>
      <c r="AA340" s="253">
        <v>0</v>
      </c>
      <c r="AB340" s="255">
        <v>2020</v>
      </c>
    </row>
    <row r="341" spans="1:28" s="6" customFormat="1" ht="35.25" customHeight="1">
      <c r="A341" s="6">
        <v>1</v>
      </c>
      <c r="B341" s="207">
        <f>SUBTOTAL(103,$A$8:A341)</f>
        <v>330</v>
      </c>
      <c r="C341" s="251" t="s">
        <v>2007</v>
      </c>
      <c r="D341" s="246">
        <f t="shared" si="11"/>
        <v>566760</v>
      </c>
      <c r="E341" s="253">
        <v>0</v>
      </c>
      <c r="F341" s="253">
        <v>0</v>
      </c>
      <c r="G341" s="253">
        <v>566760</v>
      </c>
      <c r="H341" s="253">
        <v>0</v>
      </c>
      <c r="I341" s="253">
        <v>0</v>
      </c>
      <c r="J341" s="253">
        <v>0</v>
      </c>
      <c r="K341" s="254">
        <v>0</v>
      </c>
      <c r="L341" s="253">
        <v>0</v>
      </c>
      <c r="M341" s="253">
        <v>0</v>
      </c>
      <c r="N341" s="253">
        <v>0</v>
      </c>
      <c r="O341" s="253">
        <v>0</v>
      </c>
      <c r="P341" s="253">
        <v>0</v>
      </c>
      <c r="Q341" s="253">
        <v>0</v>
      </c>
      <c r="R341" s="253">
        <v>0</v>
      </c>
      <c r="S341" s="253">
        <v>0</v>
      </c>
      <c r="T341" s="253">
        <v>0</v>
      </c>
      <c r="U341" s="253">
        <v>0</v>
      </c>
      <c r="V341" s="253">
        <v>0</v>
      </c>
      <c r="W341" s="253">
        <v>0</v>
      </c>
      <c r="X341" s="253">
        <v>0</v>
      </c>
      <c r="Y341" s="253">
        <v>0</v>
      </c>
      <c r="Z341" s="253">
        <v>0</v>
      </c>
      <c r="AA341" s="253">
        <v>0</v>
      </c>
      <c r="AB341" s="255">
        <v>2020</v>
      </c>
    </row>
    <row r="342" spans="1:28" s="6" customFormat="1" ht="35.25" customHeight="1">
      <c r="A342" s="6">
        <v>1</v>
      </c>
      <c r="B342" s="207">
        <f>SUBTOTAL(103,$A$8:A342)</f>
        <v>331</v>
      </c>
      <c r="C342" s="251" t="s">
        <v>1745</v>
      </c>
      <c r="D342" s="246">
        <f t="shared" si="11"/>
        <v>391550</v>
      </c>
      <c r="E342" s="253">
        <v>0</v>
      </c>
      <c r="F342" s="253">
        <v>0</v>
      </c>
      <c r="G342" s="253">
        <v>0</v>
      </c>
      <c r="H342" s="253">
        <v>0</v>
      </c>
      <c r="I342" s="253">
        <v>0</v>
      </c>
      <c r="J342" s="253">
        <v>0</v>
      </c>
      <c r="K342" s="254">
        <v>0</v>
      </c>
      <c r="L342" s="253">
        <v>0</v>
      </c>
      <c r="M342" s="253">
        <v>0</v>
      </c>
      <c r="N342" s="253">
        <v>0</v>
      </c>
      <c r="O342" s="253">
        <v>391550</v>
      </c>
      <c r="P342" s="253">
        <v>0</v>
      </c>
      <c r="Q342" s="253">
        <v>0</v>
      </c>
      <c r="R342" s="253">
        <v>0</v>
      </c>
      <c r="S342" s="253">
        <v>0</v>
      </c>
      <c r="T342" s="253">
        <v>0</v>
      </c>
      <c r="U342" s="253">
        <v>0</v>
      </c>
      <c r="V342" s="253">
        <v>0</v>
      </c>
      <c r="W342" s="253">
        <v>0</v>
      </c>
      <c r="X342" s="253">
        <v>0</v>
      </c>
      <c r="Y342" s="253">
        <v>0</v>
      </c>
      <c r="Z342" s="253">
        <v>0</v>
      </c>
      <c r="AA342" s="253">
        <v>0</v>
      </c>
      <c r="AB342" s="255">
        <v>2020</v>
      </c>
    </row>
    <row r="343" spans="1:28" s="6" customFormat="1" ht="35.25" customHeight="1">
      <c r="A343" s="6">
        <v>1</v>
      </c>
      <c r="B343" s="207">
        <f>SUBTOTAL(103,$A$8:A343)</f>
        <v>332</v>
      </c>
      <c r="C343" s="251" t="s">
        <v>2291</v>
      </c>
      <c r="D343" s="246">
        <f t="shared" si="11"/>
        <v>1569463</v>
      </c>
      <c r="E343" s="253">
        <v>0</v>
      </c>
      <c r="F343" s="253">
        <v>0</v>
      </c>
      <c r="G343" s="253">
        <v>0</v>
      </c>
      <c r="H343" s="253">
        <v>0</v>
      </c>
      <c r="I343" s="253">
        <v>0</v>
      </c>
      <c r="J343" s="253">
        <v>0</v>
      </c>
      <c r="K343" s="254">
        <v>0</v>
      </c>
      <c r="L343" s="253">
        <v>0</v>
      </c>
      <c r="M343" s="253">
        <v>1569463</v>
      </c>
      <c r="N343" s="253">
        <v>0</v>
      </c>
      <c r="O343" s="253">
        <v>0</v>
      </c>
      <c r="P343" s="253">
        <v>0</v>
      </c>
      <c r="Q343" s="253">
        <v>0</v>
      </c>
      <c r="R343" s="253">
        <v>0</v>
      </c>
      <c r="S343" s="253">
        <v>0</v>
      </c>
      <c r="T343" s="253">
        <v>0</v>
      </c>
      <c r="U343" s="253">
        <v>0</v>
      </c>
      <c r="V343" s="253">
        <v>0</v>
      </c>
      <c r="W343" s="253">
        <v>0</v>
      </c>
      <c r="X343" s="253">
        <v>0</v>
      </c>
      <c r="Y343" s="253">
        <v>0</v>
      </c>
      <c r="Z343" s="253">
        <v>0</v>
      </c>
      <c r="AA343" s="253">
        <v>0</v>
      </c>
      <c r="AB343" s="255">
        <v>2020</v>
      </c>
    </row>
    <row r="344" spans="1:28" s="6" customFormat="1" ht="35.25" customHeight="1">
      <c r="A344" s="6">
        <v>1</v>
      </c>
      <c r="B344" s="207">
        <f>SUBTOTAL(103,$A$8:A344)</f>
        <v>333</v>
      </c>
      <c r="C344" s="251" t="s">
        <v>2680</v>
      </c>
      <c r="D344" s="246">
        <f t="shared" si="11"/>
        <v>629115</v>
      </c>
      <c r="E344" s="253">
        <v>0</v>
      </c>
      <c r="F344" s="253">
        <v>0</v>
      </c>
      <c r="G344" s="253">
        <v>0</v>
      </c>
      <c r="H344" s="253">
        <v>0</v>
      </c>
      <c r="I344" s="253">
        <v>0</v>
      </c>
      <c r="J344" s="253">
        <v>0</v>
      </c>
      <c r="K344" s="254">
        <v>0</v>
      </c>
      <c r="L344" s="253">
        <v>0</v>
      </c>
      <c r="M344" s="253">
        <v>629115</v>
      </c>
      <c r="N344" s="253">
        <v>0</v>
      </c>
      <c r="O344" s="253">
        <v>0</v>
      </c>
      <c r="P344" s="253">
        <v>0</v>
      </c>
      <c r="Q344" s="253">
        <v>0</v>
      </c>
      <c r="R344" s="253">
        <v>0</v>
      </c>
      <c r="S344" s="253">
        <v>0</v>
      </c>
      <c r="T344" s="253">
        <v>0</v>
      </c>
      <c r="U344" s="253">
        <v>0</v>
      </c>
      <c r="V344" s="253">
        <v>0</v>
      </c>
      <c r="W344" s="253">
        <v>0</v>
      </c>
      <c r="X344" s="253">
        <v>0</v>
      </c>
      <c r="Y344" s="253">
        <v>0</v>
      </c>
      <c r="Z344" s="253">
        <v>0</v>
      </c>
      <c r="AA344" s="253">
        <v>0</v>
      </c>
      <c r="AB344" s="255">
        <v>2020</v>
      </c>
    </row>
    <row r="345" spans="1:28" s="6" customFormat="1" ht="35.25" customHeight="1">
      <c r="A345" s="6">
        <v>1</v>
      </c>
      <c r="B345" s="207">
        <f>SUBTOTAL(103,$A$8:A345)</f>
        <v>334</v>
      </c>
      <c r="C345" s="251" t="s">
        <v>2782</v>
      </c>
      <c r="D345" s="246">
        <v>1592930.8</v>
      </c>
      <c r="E345" s="253">
        <v>0</v>
      </c>
      <c r="F345" s="253">
        <v>0</v>
      </c>
      <c r="G345" s="253">
        <v>0</v>
      </c>
      <c r="H345" s="253">
        <v>0</v>
      </c>
      <c r="I345" s="253">
        <v>764726</v>
      </c>
      <c r="J345" s="253">
        <v>0</v>
      </c>
      <c r="K345" s="254">
        <v>0</v>
      </c>
      <c r="L345" s="253">
        <v>0</v>
      </c>
      <c r="M345" s="253">
        <v>828204.8</v>
      </c>
      <c r="N345" s="253">
        <v>0</v>
      </c>
      <c r="O345" s="253">
        <v>0</v>
      </c>
      <c r="P345" s="253">
        <v>0</v>
      </c>
      <c r="Q345" s="253">
        <v>0</v>
      </c>
      <c r="R345" s="253">
        <v>0</v>
      </c>
      <c r="S345" s="253">
        <v>0</v>
      </c>
      <c r="T345" s="253">
        <v>0</v>
      </c>
      <c r="U345" s="253">
        <v>0</v>
      </c>
      <c r="V345" s="253">
        <v>0</v>
      </c>
      <c r="W345" s="253">
        <v>0</v>
      </c>
      <c r="X345" s="253">
        <v>0</v>
      </c>
      <c r="Y345" s="253">
        <v>0</v>
      </c>
      <c r="Z345" s="253">
        <v>0</v>
      </c>
      <c r="AA345" s="253">
        <v>0</v>
      </c>
      <c r="AB345" s="255">
        <v>2020</v>
      </c>
    </row>
    <row r="346" spans="1:28" s="6" customFormat="1" ht="35.25" customHeight="1">
      <c r="A346" s="6">
        <v>1</v>
      </c>
      <c r="B346" s="207">
        <f>SUBTOTAL(103,$A$8:A346)</f>
        <v>335</v>
      </c>
      <c r="C346" s="251" t="s">
        <v>2783</v>
      </c>
      <c r="D346" s="246">
        <v>1741897.9</v>
      </c>
      <c r="E346" s="253">
        <v>0</v>
      </c>
      <c r="F346" s="253">
        <v>0</v>
      </c>
      <c r="G346" s="253">
        <v>0</v>
      </c>
      <c r="H346" s="253">
        <v>0</v>
      </c>
      <c r="I346" s="253">
        <v>0</v>
      </c>
      <c r="J346" s="253">
        <v>0</v>
      </c>
      <c r="K346" s="254">
        <v>0</v>
      </c>
      <c r="L346" s="253">
        <v>0</v>
      </c>
      <c r="M346" s="253">
        <v>663514.9</v>
      </c>
      <c r="N346" s="253">
        <v>0</v>
      </c>
      <c r="O346" s="253">
        <v>1078383</v>
      </c>
      <c r="P346" s="253">
        <v>0</v>
      </c>
      <c r="Q346" s="253">
        <v>0</v>
      </c>
      <c r="R346" s="253">
        <v>0</v>
      </c>
      <c r="S346" s="253">
        <v>0</v>
      </c>
      <c r="T346" s="253">
        <v>0</v>
      </c>
      <c r="U346" s="253">
        <v>0</v>
      </c>
      <c r="V346" s="253">
        <v>0</v>
      </c>
      <c r="W346" s="253">
        <v>0</v>
      </c>
      <c r="X346" s="253">
        <v>0</v>
      </c>
      <c r="Y346" s="253">
        <v>0</v>
      </c>
      <c r="Z346" s="253">
        <v>0</v>
      </c>
      <c r="AA346" s="253">
        <v>0</v>
      </c>
      <c r="AB346" s="255">
        <v>2020</v>
      </c>
    </row>
    <row r="347" spans="1:28" s="6" customFormat="1" ht="35.25" customHeight="1">
      <c r="A347" s="6">
        <v>1</v>
      </c>
      <c r="B347" s="207">
        <f>SUBTOTAL(103,$A$8:A347)</f>
        <v>336</v>
      </c>
      <c r="C347" s="251" t="s">
        <v>2784</v>
      </c>
      <c r="D347" s="246">
        <v>604000</v>
      </c>
      <c r="E347" s="253">
        <v>0</v>
      </c>
      <c r="F347" s="253">
        <v>0</v>
      </c>
      <c r="G347" s="253">
        <v>0</v>
      </c>
      <c r="H347" s="253">
        <v>0</v>
      </c>
      <c r="I347" s="253">
        <v>604000</v>
      </c>
      <c r="J347" s="253">
        <v>0</v>
      </c>
      <c r="K347" s="254">
        <v>0</v>
      </c>
      <c r="L347" s="253">
        <v>0</v>
      </c>
      <c r="M347" s="253">
        <v>0</v>
      </c>
      <c r="N347" s="253">
        <v>0</v>
      </c>
      <c r="O347" s="253">
        <v>0</v>
      </c>
      <c r="P347" s="253">
        <v>0</v>
      </c>
      <c r="Q347" s="253">
        <v>0</v>
      </c>
      <c r="R347" s="253">
        <v>0</v>
      </c>
      <c r="S347" s="253">
        <v>0</v>
      </c>
      <c r="T347" s="253">
        <v>0</v>
      </c>
      <c r="U347" s="253">
        <v>0</v>
      </c>
      <c r="V347" s="253">
        <v>0</v>
      </c>
      <c r="W347" s="253">
        <v>0</v>
      </c>
      <c r="X347" s="253">
        <v>0</v>
      </c>
      <c r="Y347" s="253">
        <v>0</v>
      </c>
      <c r="Z347" s="253">
        <v>0</v>
      </c>
      <c r="AA347" s="253">
        <v>0</v>
      </c>
      <c r="AB347" s="255">
        <v>2020</v>
      </c>
    </row>
    <row r="348" spans="1:28" s="6" customFormat="1" ht="35.25" customHeight="1">
      <c r="A348" s="6">
        <v>1</v>
      </c>
      <c r="B348" s="207">
        <f>SUBTOTAL(103,$A$8:A348)</f>
        <v>337</v>
      </c>
      <c r="C348" s="251" t="s">
        <v>2292</v>
      </c>
      <c r="D348" s="246">
        <f t="shared" si="11"/>
        <v>297000</v>
      </c>
      <c r="E348" s="253">
        <v>0</v>
      </c>
      <c r="F348" s="253">
        <v>0</v>
      </c>
      <c r="G348" s="253">
        <v>0</v>
      </c>
      <c r="H348" s="253">
        <v>0</v>
      </c>
      <c r="I348" s="253">
        <v>0</v>
      </c>
      <c r="J348" s="253">
        <v>0</v>
      </c>
      <c r="K348" s="254">
        <v>0</v>
      </c>
      <c r="L348" s="253">
        <v>0</v>
      </c>
      <c r="M348" s="253">
        <v>0</v>
      </c>
      <c r="N348" s="253">
        <v>297000</v>
      </c>
      <c r="O348" s="253">
        <v>0</v>
      </c>
      <c r="P348" s="253">
        <v>0</v>
      </c>
      <c r="Q348" s="253">
        <v>0</v>
      </c>
      <c r="R348" s="253">
        <v>0</v>
      </c>
      <c r="S348" s="253">
        <v>0</v>
      </c>
      <c r="T348" s="253">
        <v>0</v>
      </c>
      <c r="U348" s="253">
        <v>0</v>
      </c>
      <c r="V348" s="253">
        <v>0</v>
      </c>
      <c r="W348" s="253">
        <v>0</v>
      </c>
      <c r="X348" s="253">
        <v>0</v>
      </c>
      <c r="Y348" s="253">
        <v>0</v>
      </c>
      <c r="Z348" s="253">
        <v>0</v>
      </c>
      <c r="AA348" s="253">
        <v>0</v>
      </c>
      <c r="AB348" s="255">
        <v>2020</v>
      </c>
    </row>
    <row r="349" spans="1:28" s="6" customFormat="1" ht="35.25" customHeight="1">
      <c r="B349" s="244" t="s">
        <v>729</v>
      </c>
      <c r="C349" s="251"/>
      <c r="D349" s="246">
        <f t="shared" ref="D349:AA349" si="12">SUM(D350:D501)</f>
        <v>129351224.68999997</v>
      </c>
      <c r="E349" s="246">
        <f t="shared" si="12"/>
        <v>1510249.21</v>
      </c>
      <c r="F349" s="246">
        <f t="shared" si="12"/>
        <v>827570</v>
      </c>
      <c r="G349" s="246">
        <f t="shared" si="12"/>
        <v>5515664.8600000003</v>
      </c>
      <c r="H349" s="246">
        <f t="shared" si="12"/>
        <v>853696</v>
      </c>
      <c r="I349" s="246">
        <f t="shared" si="12"/>
        <v>1727276.42</v>
      </c>
      <c r="J349" s="246">
        <f t="shared" si="12"/>
        <v>0</v>
      </c>
      <c r="K349" s="247">
        <f t="shared" si="12"/>
        <v>24</v>
      </c>
      <c r="L349" s="246">
        <f t="shared" si="12"/>
        <v>36241534.560000002</v>
      </c>
      <c r="M349" s="246">
        <f t="shared" si="12"/>
        <v>44918670.649999991</v>
      </c>
      <c r="N349" s="246">
        <f t="shared" si="12"/>
        <v>0</v>
      </c>
      <c r="O349" s="246">
        <f t="shared" si="12"/>
        <v>36625401.49000001</v>
      </c>
      <c r="P349" s="246">
        <f t="shared" si="12"/>
        <v>1131161.5</v>
      </c>
      <c r="Q349" s="246">
        <f t="shared" si="12"/>
        <v>0</v>
      </c>
      <c r="R349" s="246">
        <f t="shared" si="12"/>
        <v>0</v>
      </c>
      <c r="S349" s="246">
        <f t="shared" si="12"/>
        <v>0</v>
      </c>
      <c r="T349" s="246">
        <f t="shared" si="12"/>
        <v>0</v>
      </c>
      <c r="U349" s="246">
        <f t="shared" si="12"/>
        <v>0</v>
      </c>
      <c r="V349" s="246">
        <f t="shared" si="12"/>
        <v>0</v>
      </c>
      <c r="W349" s="246">
        <f t="shared" si="12"/>
        <v>0</v>
      </c>
      <c r="X349" s="246">
        <f t="shared" si="12"/>
        <v>0</v>
      </c>
      <c r="Y349" s="246">
        <f t="shared" si="12"/>
        <v>0</v>
      </c>
      <c r="Z349" s="246">
        <f t="shared" si="12"/>
        <v>0</v>
      </c>
      <c r="AA349" s="246">
        <f t="shared" si="12"/>
        <v>0</v>
      </c>
      <c r="AB349" s="248" t="s">
        <v>857</v>
      </c>
    </row>
    <row r="350" spans="1:28" s="6" customFormat="1" ht="35.25" customHeight="1">
      <c r="A350" s="6">
        <v>1</v>
      </c>
      <c r="B350" s="207">
        <f>SUBTOTAL(103,$A$8:A350)</f>
        <v>338</v>
      </c>
      <c r="C350" s="251" t="s">
        <v>1746</v>
      </c>
      <c r="D350" s="246">
        <f t="shared" ref="D350:D415" si="13">E350+F350+G350+H350+I350+J350+L350+M350+N350+O350+P350+Q350+R350+S350+T350+U350+V350+W350+X350+Y350+Z350+AA350</f>
        <v>523951</v>
      </c>
      <c r="E350" s="253">
        <v>0</v>
      </c>
      <c r="F350" s="253">
        <v>0</v>
      </c>
      <c r="G350" s="253">
        <v>0</v>
      </c>
      <c r="H350" s="253">
        <v>0</v>
      </c>
      <c r="I350" s="253">
        <v>0</v>
      </c>
      <c r="J350" s="253">
        <v>0</v>
      </c>
      <c r="K350" s="254">
        <v>0</v>
      </c>
      <c r="L350" s="253">
        <v>0</v>
      </c>
      <c r="M350" s="253">
        <v>523951</v>
      </c>
      <c r="N350" s="253">
        <v>0</v>
      </c>
      <c r="O350" s="253">
        <v>0</v>
      </c>
      <c r="P350" s="253">
        <v>0</v>
      </c>
      <c r="Q350" s="253">
        <v>0</v>
      </c>
      <c r="R350" s="253">
        <v>0</v>
      </c>
      <c r="S350" s="253">
        <v>0</v>
      </c>
      <c r="T350" s="253">
        <v>0</v>
      </c>
      <c r="U350" s="253">
        <v>0</v>
      </c>
      <c r="V350" s="253">
        <v>0</v>
      </c>
      <c r="W350" s="253">
        <v>0</v>
      </c>
      <c r="X350" s="253">
        <v>0</v>
      </c>
      <c r="Y350" s="253">
        <v>0</v>
      </c>
      <c r="Z350" s="253">
        <v>0</v>
      </c>
      <c r="AA350" s="253">
        <v>0</v>
      </c>
      <c r="AB350" s="255">
        <v>2020</v>
      </c>
    </row>
    <row r="351" spans="1:28" s="6" customFormat="1" ht="35.25" customHeight="1">
      <c r="A351" s="6">
        <v>1</v>
      </c>
      <c r="B351" s="207">
        <f>SUBTOTAL(103,$A$8:A351)</f>
        <v>339</v>
      </c>
      <c r="C351" s="251" t="s">
        <v>2451</v>
      </c>
      <c r="D351" s="246">
        <f t="shared" si="13"/>
        <v>2127359</v>
      </c>
      <c r="E351" s="253">
        <v>0</v>
      </c>
      <c r="F351" s="253">
        <v>0</v>
      </c>
      <c r="G351" s="253">
        <v>0</v>
      </c>
      <c r="H351" s="253">
        <v>0</v>
      </c>
      <c r="I351" s="253">
        <v>0</v>
      </c>
      <c r="J351" s="253">
        <v>0</v>
      </c>
      <c r="K351" s="254">
        <v>0</v>
      </c>
      <c r="L351" s="253">
        <v>0</v>
      </c>
      <c r="M351" s="253">
        <v>2127359</v>
      </c>
      <c r="N351" s="253">
        <v>0</v>
      </c>
      <c r="O351" s="253">
        <v>0</v>
      </c>
      <c r="P351" s="253">
        <v>0</v>
      </c>
      <c r="Q351" s="253">
        <v>0</v>
      </c>
      <c r="R351" s="253">
        <v>0</v>
      </c>
      <c r="S351" s="253">
        <v>0</v>
      </c>
      <c r="T351" s="253">
        <v>0</v>
      </c>
      <c r="U351" s="253">
        <v>0</v>
      </c>
      <c r="V351" s="253">
        <v>0</v>
      </c>
      <c r="W351" s="253">
        <v>0</v>
      </c>
      <c r="X351" s="253">
        <v>0</v>
      </c>
      <c r="Y351" s="253">
        <v>0</v>
      </c>
      <c r="Z351" s="253">
        <v>0</v>
      </c>
      <c r="AA351" s="253">
        <v>0</v>
      </c>
      <c r="AB351" s="255">
        <v>2020</v>
      </c>
    </row>
    <row r="352" spans="1:28" s="6" customFormat="1" ht="35.25" customHeight="1">
      <c r="A352" s="6">
        <v>1</v>
      </c>
      <c r="B352" s="207">
        <f>SUBTOTAL(103,$A$8:A352)</f>
        <v>340</v>
      </c>
      <c r="C352" s="251" t="s">
        <v>1747</v>
      </c>
      <c r="D352" s="246">
        <f t="shared" si="13"/>
        <v>1832821</v>
      </c>
      <c r="E352" s="253">
        <v>0</v>
      </c>
      <c r="F352" s="253">
        <v>0</v>
      </c>
      <c r="G352" s="253">
        <v>0</v>
      </c>
      <c r="H352" s="253">
        <v>0</v>
      </c>
      <c r="I352" s="253">
        <v>0</v>
      </c>
      <c r="J352" s="253">
        <v>0</v>
      </c>
      <c r="K352" s="254">
        <v>1</v>
      </c>
      <c r="L352" s="253">
        <v>1832821</v>
      </c>
      <c r="M352" s="253">
        <v>0</v>
      </c>
      <c r="N352" s="253">
        <v>0</v>
      </c>
      <c r="O352" s="253">
        <v>0</v>
      </c>
      <c r="P352" s="253">
        <v>0</v>
      </c>
      <c r="Q352" s="253">
        <v>0</v>
      </c>
      <c r="R352" s="253">
        <v>0</v>
      </c>
      <c r="S352" s="253">
        <v>0</v>
      </c>
      <c r="T352" s="253">
        <v>0</v>
      </c>
      <c r="U352" s="253">
        <v>0</v>
      </c>
      <c r="V352" s="253">
        <v>0</v>
      </c>
      <c r="W352" s="253">
        <v>0</v>
      </c>
      <c r="X352" s="253">
        <v>0</v>
      </c>
      <c r="Y352" s="253">
        <v>0</v>
      </c>
      <c r="Z352" s="253">
        <v>0</v>
      </c>
      <c r="AA352" s="253">
        <v>0</v>
      </c>
      <c r="AB352" s="255">
        <v>2020</v>
      </c>
    </row>
    <row r="353" spans="1:28" s="6" customFormat="1" ht="35.25" customHeight="1">
      <c r="A353" s="6">
        <v>1</v>
      </c>
      <c r="B353" s="207">
        <f>SUBTOTAL(103,$A$8:A353)</f>
        <v>341</v>
      </c>
      <c r="C353" s="251" t="s">
        <v>1748</v>
      </c>
      <c r="D353" s="246">
        <f t="shared" si="13"/>
        <v>1028728</v>
      </c>
      <c r="E353" s="253">
        <v>0</v>
      </c>
      <c r="F353" s="253">
        <v>0</v>
      </c>
      <c r="G353" s="253">
        <v>0</v>
      </c>
      <c r="H353" s="253">
        <v>0</v>
      </c>
      <c r="I353" s="253">
        <v>0</v>
      </c>
      <c r="J353" s="253">
        <v>0</v>
      </c>
      <c r="K353" s="254">
        <v>0</v>
      </c>
      <c r="L353" s="253">
        <v>0</v>
      </c>
      <c r="M353" s="253">
        <v>529458</v>
      </c>
      <c r="N353" s="253">
        <v>0</v>
      </c>
      <c r="O353" s="253">
        <v>499270</v>
      </c>
      <c r="P353" s="253">
        <v>0</v>
      </c>
      <c r="Q353" s="253">
        <v>0</v>
      </c>
      <c r="R353" s="253">
        <v>0</v>
      </c>
      <c r="S353" s="253">
        <v>0</v>
      </c>
      <c r="T353" s="253">
        <v>0</v>
      </c>
      <c r="U353" s="253">
        <v>0</v>
      </c>
      <c r="V353" s="253">
        <v>0</v>
      </c>
      <c r="W353" s="253">
        <v>0</v>
      </c>
      <c r="X353" s="253">
        <v>0</v>
      </c>
      <c r="Y353" s="253">
        <v>0</v>
      </c>
      <c r="Z353" s="253">
        <v>0</v>
      </c>
      <c r="AA353" s="253">
        <v>0</v>
      </c>
      <c r="AB353" s="255">
        <v>2020</v>
      </c>
    </row>
    <row r="354" spans="1:28" s="6" customFormat="1" ht="35.25" customHeight="1">
      <c r="A354" s="6">
        <v>1</v>
      </c>
      <c r="B354" s="207">
        <f>SUBTOTAL(103,$A$8:A354)</f>
        <v>342</v>
      </c>
      <c r="C354" s="251" t="s">
        <v>1749</v>
      </c>
      <c r="D354" s="246">
        <f t="shared" si="13"/>
        <v>1864325</v>
      </c>
      <c r="E354" s="253">
        <v>0</v>
      </c>
      <c r="F354" s="253">
        <v>0</v>
      </c>
      <c r="G354" s="253">
        <v>0</v>
      </c>
      <c r="H354" s="253">
        <v>0</v>
      </c>
      <c r="I354" s="253">
        <v>0</v>
      </c>
      <c r="J354" s="253">
        <v>0</v>
      </c>
      <c r="K354" s="254">
        <v>1</v>
      </c>
      <c r="L354" s="253">
        <f>559000+1305325</f>
        <v>1864325</v>
      </c>
      <c r="M354" s="253">
        <v>0</v>
      </c>
      <c r="N354" s="253">
        <v>0</v>
      </c>
      <c r="O354" s="253">
        <v>0</v>
      </c>
      <c r="P354" s="253">
        <v>0</v>
      </c>
      <c r="Q354" s="253">
        <v>0</v>
      </c>
      <c r="R354" s="253">
        <v>0</v>
      </c>
      <c r="S354" s="253">
        <v>0</v>
      </c>
      <c r="T354" s="253">
        <v>0</v>
      </c>
      <c r="U354" s="253">
        <v>0</v>
      </c>
      <c r="V354" s="253">
        <v>0</v>
      </c>
      <c r="W354" s="253">
        <v>0</v>
      </c>
      <c r="X354" s="253">
        <v>0</v>
      </c>
      <c r="Y354" s="253">
        <v>0</v>
      </c>
      <c r="Z354" s="253">
        <v>0</v>
      </c>
      <c r="AA354" s="253">
        <v>0</v>
      </c>
      <c r="AB354" s="255">
        <v>2020</v>
      </c>
    </row>
    <row r="355" spans="1:28" s="6" customFormat="1" ht="35.25" customHeight="1">
      <c r="A355" s="6">
        <v>1</v>
      </c>
      <c r="B355" s="207">
        <f>SUBTOTAL(103,$A$8:A355)</f>
        <v>343</v>
      </c>
      <c r="C355" s="251" t="s">
        <v>1750</v>
      </c>
      <c r="D355" s="246">
        <f t="shared" si="13"/>
        <v>120998</v>
      </c>
      <c r="E355" s="253">
        <v>0</v>
      </c>
      <c r="F355" s="253">
        <v>0</v>
      </c>
      <c r="G355" s="253">
        <v>0</v>
      </c>
      <c r="H355" s="253">
        <v>0</v>
      </c>
      <c r="I355" s="253">
        <v>0</v>
      </c>
      <c r="J355" s="253">
        <v>0</v>
      </c>
      <c r="K355" s="254">
        <v>0</v>
      </c>
      <c r="L355" s="253">
        <v>0</v>
      </c>
      <c r="M355" s="253">
        <v>0</v>
      </c>
      <c r="N355" s="253">
        <v>0</v>
      </c>
      <c r="O355" s="253">
        <v>120998</v>
      </c>
      <c r="P355" s="253">
        <v>0</v>
      </c>
      <c r="Q355" s="253">
        <v>0</v>
      </c>
      <c r="R355" s="253">
        <v>0</v>
      </c>
      <c r="S355" s="253">
        <v>0</v>
      </c>
      <c r="T355" s="253">
        <v>0</v>
      </c>
      <c r="U355" s="253">
        <v>0</v>
      </c>
      <c r="V355" s="253">
        <v>0</v>
      </c>
      <c r="W355" s="253">
        <v>0</v>
      </c>
      <c r="X355" s="253">
        <v>0</v>
      </c>
      <c r="Y355" s="253">
        <v>0</v>
      </c>
      <c r="Z355" s="253">
        <v>0</v>
      </c>
      <c r="AA355" s="253">
        <v>0</v>
      </c>
      <c r="AB355" s="255">
        <v>2020</v>
      </c>
    </row>
    <row r="356" spans="1:28" s="6" customFormat="1" ht="35.25" customHeight="1">
      <c r="A356" s="6">
        <v>1</v>
      </c>
      <c r="B356" s="207">
        <f>SUBTOTAL(103,$A$8:A356)</f>
        <v>344</v>
      </c>
      <c r="C356" s="251" t="s">
        <v>1751</v>
      </c>
      <c r="D356" s="246">
        <f t="shared" si="13"/>
        <v>320995</v>
      </c>
      <c r="E356" s="253">
        <v>0</v>
      </c>
      <c r="F356" s="253">
        <v>320995</v>
      </c>
      <c r="G356" s="253">
        <v>0</v>
      </c>
      <c r="H356" s="253">
        <v>0</v>
      </c>
      <c r="I356" s="253">
        <v>0</v>
      </c>
      <c r="J356" s="253">
        <v>0</v>
      </c>
      <c r="K356" s="254">
        <v>0</v>
      </c>
      <c r="L356" s="253">
        <v>0</v>
      </c>
      <c r="M356" s="253">
        <v>0</v>
      </c>
      <c r="N356" s="253">
        <v>0</v>
      </c>
      <c r="O356" s="253">
        <v>0</v>
      </c>
      <c r="P356" s="253">
        <v>0</v>
      </c>
      <c r="Q356" s="253">
        <v>0</v>
      </c>
      <c r="R356" s="253">
        <v>0</v>
      </c>
      <c r="S356" s="253">
        <v>0</v>
      </c>
      <c r="T356" s="253">
        <v>0</v>
      </c>
      <c r="U356" s="253">
        <v>0</v>
      </c>
      <c r="V356" s="253">
        <v>0</v>
      </c>
      <c r="W356" s="253">
        <v>0</v>
      </c>
      <c r="X356" s="253">
        <v>0</v>
      </c>
      <c r="Y356" s="253">
        <v>0</v>
      </c>
      <c r="Z356" s="253">
        <v>0</v>
      </c>
      <c r="AA356" s="253">
        <v>0</v>
      </c>
      <c r="AB356" s="255">
        <v>2020</v>
      </c>
    </row>
    <row r="357" spans="1:28" s="6" customFormat="1" ht="35.25" customHeight="1">
      <c r="A357" s="6">
        <v>1</v>
      </c>
      <c r="B357" s="207">
        <f>SUBTOTAL(103,$A$8:A357)</f>
        <v>345</v>
      </c>
      <c r="C357" s="251" t="s">
        <v>2452</v>
      </c>
      <c r="D357" s="246">
        <f t="shared" si="13"/>
        <v>54117</v>
      </c>
      <c r="E357" s="253">
        <v>0</v>
      </c>
      <c r="F357" s="253">
        <v>0</v>
      </c>
      <c r="G357" s="253">
        <v>0</v>
      </c>
      <c r="H357" s="253">
        <v>54117</v>
      </c>
      <c r="I357" s="253">
        <v>0</v>
      </c>
      <c r="J357" s="253">
        <v>0</v>
      </c>
      <c r="K357" s="254">
        <v>0</v>
      </c>
      <c r="L357" s="253">
        <v>0</v>
      </c>
      <c r="M357" s="253">
        <v>0</v>
      </c>
      <c r="N357" s="253">
        <v>0</v>
      </c>
      <c r="O357" s="253">
        <v>0</v>
      </c>
      <c r="P357" s="253">
        <v>0</v>
      </c>
      <c r="Q357" s="253">
        <v>0</v>
      </c>
      <c r="R357" s="253">
        <v>0</v>
      </c>
      <c r="S357" s="253">
        <v>0</v>
      </c>
      <c r="T357" s="253">
        <v>0</v>
      </c>
      <c r="U357" s="253">
        <v>0</v>
      </c>
      <c r="V357" s="253">
        <v>0</v>
      </c>
      <c r="W357" s="253">
        <v>0</v>
      </c>
      <c r="X357" s="253">
        <v>0</v>
      </c>
      <c r="Y357" s="253">
        <v>0</v>
      </c>
      <c r="Z357" s="253">
        <v>0</v>
      </c>
      <c r="AA357" s="253">
        <v>0</v>
      </c>
      <c r="AB357" s="255">
        <v>2020</v>
      </c>
    </row>
    <row r="358" spans="1:28" s="6" customFormat="1" ht="35.25" customHeight="1">
      <c r="A358" s="6">
        <v>1</v>
      </c>
      <c r="B358" s="207">
        <f>SUBTOTAL(103,$A$8:A358)</f>
        <v>346</v>
      </c>
      <c r="C358" s="251" t="s">
        <v>1752</v>
      </c>
      <c r="D358" s="246">
        <f t="shared" si="13"/>
        <v>1972978</v>
      </c>
      <c r="E358" s="253">
        <v>0</v>
      </c>
      <c r="F358" s="253">
        <v>0</v>
      </c>
      <c r="G358" s="253">
        <v>0</v>
      </c>
      <c r="H358" s="253">
        <v>0</v>
      </c>
      <c r="I358" s="253">
        <v>0</v>
      </c>
      <c r="J358" s="253">
        <v>0</v>
      </c>
      <c r="K358" s="254">
        <v>0</v>
      </c>
      <c r="L358" s="253">
        <v>0</v>
      </c>
      <c r="M358" s="253">
        <v>0</v>
      </c>
      <c r="N358" s="253">
        <v>0</v>
      </c>
      <c r="O358" s="253">
        <v>1972978</v>
      </c>
      <c r="P358" s="253">
        <v>0</v>
      </c>
      <c r="Q358" s="253">
        <v>0</v>
      </c>
      <c r="R358" s="253">
        <v>0</v>
      </c>
      <c r="S358" s="253">
        <v>0</v>
      </c>
      <c r="T358" s="253">
        <v>0</v>
      </c>
      <c r="U358" s="253">
        <v>0</v>
      </c>
      <c r="V358" s="253">
        <v>0</v>
      </c>
      <c r="W358" s="253">
        <v>0</v>
      </c>
      <c r="X358" s="253">
        <v>0</v>
      </c>
      <c r="Y358" s="253">
        <v>0</v>
      </c>
      <c r="Z358" s="253">
        <v>0</v>
      </c>
      <c r="AA358" s="253">
        <v>0</v>
      </c>
      <c r="AB358" s="255">
        <v>2020</v>
      </c>
    </row>
    <row r="359" spans="1:28" s="6" customFormat="1" ht="35.25" customHeight="1">
      <c r="A359" s="6">
        <v>1</v>
      </c>
      <c r="B359" s="207">
        <f>SUBTOTAL(103,$A$8:A359)</f>
        <v>347</v>
      </c>
      <c r="C359" s="251" t="s">
        <v>1753</v>
      </c>
      <c r="D359" s="246">
        <f t="shared" si="13"/>
        <v>5202748</v>
      </c>
      <c r="E359" s="253">
        <v>0</v>
      </c>
      <c r="F359" s="253">
        <v>0</v>
      </c>
      <c r="G359" s="253">
        <v>0</v>
      </c>
      <c r="H359" s="253">
        <v>0</v>
      </c>
      <c r="I359" s="253">
        <v>0</v>
      </c>
      <c r="J359" s="253">
        <v>0</v>
      </c>
      <c r="K359" s="254">
        <v>2</v>
      </c>
      <c r="L359" s="253">
        <f>2120417+2292000</f>
        <v>4412417</v>
      </c>
      <c r="M359" s="253">
        <v>790331</v>
      </c>
      <c r="N359" s="253">
        <v>0</v>
      </c>
      <c r="O359" s="253">
        <v>0</v>
      </c>
      <c r="P359" s="253">
        <v>0</v>
      </c>
      <c r="Q359" s="253">
        <v>0</v>
      </c>
      <c r="R359" s="253">
        <v>0</v>
      </c>
      <c r="S359" s="253">
        <v>0</v>
      </c>
      <c r="T359" s="253">
        <v>0</v>
      </c>
      <c r="U359" s="253">
        <v>0</v>
      </c>
      <c r="V359" s="253">
        <v>0</v>
      </c>
      <c r="W359" s="253">
        <v>0</v>
      </c>
      <c r="X359" s="253">
        <v>0</v>
      </c>
      <c r="Y359" s="253">
        <v>0</v>
      </c>
      <c r="Z359" s="253">
        <v>0</v>
      </c>
      <c r="AA359" s="253">
        <v>0</v>
      </c>
      <c r="AB359" s="255">
        <v>2020</v>
      </c>
    </row>
    <row r="360" spans="1:28" s="6" customFormat="1" ht="35.25" customHeight="1">
      <c r="A360" s="6">
        <v>1</v>
      </c>
      <c r="B360" s="207">
        <f>SUBTOTAL(103,$A$8:A360)</f>
        <v>348</v>
      </c>
      <c r="C360" s="251" t="s">
        <v>1754</v>
      </c>
      <c r="D360" s="246">
        <f t="shared" si="13"/>
        <v>2200000</v>
      </c>
      <c r="E360" s="253">
        <v>0</v>
      </c>
      <c r="F360" s="253">
        <v>0</v>
      </c>
      <c r="G360" s="253">
        <v>0</v>
      </c>
      <c r="H360" s="253">
        <v>0</v>
      </c>
      <c r="I360" s="253">
        <v>0</v>
      </c>
      <c r="J360" s="253">
        <v>0</v>
      </c>
      <c r="K360" s="254">
        <v>1</v>
      </c>
      <c r="L360" s="253">
        <v>2200000</v>
      </c>
      <c r="M360" s="253">
        <v>0</v>
      </c>
      <c r="N360" s="253">
        <v>0</v>
      </c>
      <c r="O360" s="253">
        <v>0</v>
      </c>
      <c r="P360" s="253">
        <v>0</v>
      </c>
      <c r="Q360" s="253">
        <v>0</v>
      </c>
      <c r="R360" s="253">
        <v>0</v>
      </c>
      <c r="S360" s="253">
        <v>0</v>
      </c>
      <c r="T360" s="253">
        <v>0</v>
      </c>
      <c r="U360" s="253">
        <v>0</v>
      </c>
      <c r="V360" s="253">
        <v>0</v>
      </c>
      <c r="W360" s="253">
        <v>0</v>
      </c>
      <c r="X360" s="253">
        <v>0</v>
      </c>
      <c r="Y360" s="253">
        <v>0</v>
      </c>
      <c r="Z360" s="253">
        <v>0</v>
      </c>
      <c r="AA360" s="253">
        <v>0</v>
      </c>
      <c r="AB360" s="255">
        <v>2020</v>
      </c>
    </row>
    <row r="361" spans="1:28" s="6" customFormat="1" ht="35.25" customHeight="1">
      <c r="A361" s="6">
        <v>1</v>
      </c>
      <c r="B361" s="207">
        <f>SUBTOTAL(103,$A$8:A361)</f>
        <v>349</v>
      </c>
      <c r="C361" s="251" t="s">
        <v>1755</v>
      </c>
      <c r="D361" s="246">
        <f t="shared" si="13"/>
        <v>3261013.2700000005</v>
      </c>
      <c r="E361" s="253">
        <v>0</v>
      </c>
      <c r="F361" s="253">
        <v>0</v>
      </c>
      <c r="G361" s="253">
        <v>0</v>
      </c>
      <c r="H361" s="253">
        <v>0</v>
      </c>
      <c r="I361" s="253">
        <v>0</v>
      </c>
      <c r="J361" s="253">
        <v>0</v>
      </c>
      <c r="K361" s="254">
        <v>0</v>
      </c>
      <c r="L361" s="253">
        <v>0</v>
      </c>
      <c r="M361" s="253">
        <v>2635509.2700000005</v>
      </c>
      <c r="N361" s="253">
        <v>0</v>
      </c>
      <c r="O361" s="253">
        <v>625504</v>
      </c>
      <c r="P361" s="253">
        <v>0</v>
      </c>
      <c r="Q361" s="253">
        <v>0</v>
      </c>
      <c r="R361" s="253">
        <v>0</v>
      </c>
      <c r="S361" s="253">
        <v>0</v>
      </c>
      <c r="T361" s="253">
        <v>0</v>
      </c>
      <c r="U361" s="253">
        <v>0</v>
      </c>
      <c r="V361" s="253">
        <v>0</v>
      </c>
      <c r="W361" s="253">
        <v>0</v>
      </c>
      <c r="X361" s="253">
        <v>0</v>
      </c>
      <c r="Y361" s="253">
        <v>0</v>
      </c>
      <c r="Z361" s="253">
        <v>0</v>
      </c>
      <c r="AA361" s="253">
        <v>0</v>
      </c>
      <c r="AB361" s="255">
        <v>2020</v>
      </c>
    </row>
    <row r="362" spans="1:28" s="6" customFormat="1" ht="35.25" customHeight="1">
      <c r="A362" s="6">
        <v>1</v>
      </c>
      <c r="B362" s="207">
        <f>SUBTOTAL(103,$A$8:A362)</f>
        <v>350</v>
      </c>
      <c r="C362" s="251" t="s">
        <v>1756</v>
      </c>
      <c r="D362" s="246">
        <f t="shared" si="13"/>
        <v>4818845</v>
      </c>
      <c r="E362" s="253">
        <v>218845</v>
      </c>
      <c r="F362" s="253">
        <v>0</v>
      </c>
      <c r="G362" s="253">
        <v>0</v>
      </c>
      <c r="H362" s="253">
        <v>0</v>
      </c>
      <c r="I362" s="253">
        <v>0</v>
      </c>
      <c r="J362" s="253">
        <v>0</v>
      </c>
      <c r="K362" s="254">
        <v>2</v>
      </c>
      <c r="L362" s="253">
        <v>4600000</v>
      </c>
      <c r="M362" s="253">
        <v>0</v>
      </c>
      <c r="N362" s="253">
        <v>0</v>
      </c>
      <c r="O362" s="253">
        <v>0</v>
      </c>
      <c r="P362" s="253">
        <v>0</v>
      </c>
      <c r="Q362" s="253">
        <v>0</v>
      </c>
      <c r="R362" s="253">
        <v>0</v>
      </c>
      <c r="S362" s="253">
        <v>0</v>
      </c>
      <c r="T362" s="253">
        <v>0</v>
      </c>
      <c r="U362" s="253">
        <v>0</v>
      </c>
      <c r="V362" s="253">
        <v>0</v>
      </c>
      <c r="W362" s="253">
        <v>0</v>
      </c>
      <c r="X362" s="253">
        <v>0</v>
      </c>
      <c r="Y362" s="253">
        <v>0</v>
      </c>
      <c r="Z362" s="253">
        <v>0</v>
      </c>
      <c r="AA362" s="253">
        <v>0</v>
      </c>
      <c r="AB362" s="255">
        <v>2020</v>
      </c>
    </row>
    <row r="363" spans="1:28" s="6" customFormat="1" ht="35.25" customHeight="1">
      <c r="A363" s="6">
        <v>1</v>
      </c>
      <c r="B363" s="207">
        <f>SUBTOTAL(103,$A$8:A363)</f>
        <v>351</v>
      </c>
      <c r="C363" s="251" t="s">
        <v>1757</v>
      </c>
      <c r="D363" s="246">
        <f t="shared" si="13"/>
        <v>2271787</v>
      </c>
      <c r="E363" s="253">
        <v>0</v>
      </c>
      <c r="F363" s="253">
        <v>0</v>
      </c>
      <c r="G363" s="253">
        <v>0</v>
      </c>
      <c r="H363" s="253">
        <v>0</v>
      </c>
      <c r="I363" s="253">
        <v>0</v>
      </c>
      <c r="J363" s="253">
        <v>0</v>
      </c>
      <c r="K363" s="254">
        <v>1</v>
      </c>
      <c r="L363" s="253">
        <f>1247828+534783</f>
        <v>1782611</v>
      </c>
      <c r="M363" s="253">
        <v>489176</v>
      </c>
      <c r="N363" s="253">
        <v>0</v>
      </c>
      <c r="O363" s="253">
        <v>0</v>
      </c>
      <c r="P363" s="253">
        <v>0</v>
      </c>
      <c r="Q363" s="253">
        <v>0</v>
      </c>
      <c r="R363" s="253">
        <v>0</v>
      </c>
      <c r="S363" s="253">
        <v>0</v>
      </c>
      <c r="T363" s="253">
        <v>0</v>
      </c>
      <c r="U363" s="253">
        <v>0</v>
      </c>
      <c r="V363" s="253">
        <v>0</v>
      </c>
      <c r="W363" s="253">
        <v>0</v>
      </c>
      <c r="X363" s="253">
        <v>0</v>
      </c>
      <c r="Y363" s="253">
        <v>0</v>
      </c>
      <c r="Z363" s="253">
        <v>0</v>
      </c>
      <c r="AA363" s="253">
        <v>0</v>
      </c>
      <c r="AB363" s="255">
        <v>2020</v>
      </c>
    </row>
    <row r="364" spans="1:28" s="6" customFormat="1" ht="35.25" customHeight="1">
      <c r="A364" s="6">
        <v>1</v>
      </c>
      <c r="B364" s="207">
        <f>SUBTOTAL(103,$A$8:A364)</f>
        <v>352</v>
      </c>
      <c r="C364" s="251" t="s">
        <v>1758</v>
      </c>
      <c r="D364" s="246">
        <f t="shared" si="13"/>
        <v>1820000</v>
      </c>
      <c r="E364" s="253">
        <v>0</v>
      </c>
      <c r="F364" s="253">
        <v>0</v>
      </c>
      <c r="G364" s="253">
        <v>0</v>
      </c>
      <c r="H364" s="253">
        <v>0</v>
      </c>
      <c r="I364" s="253">
        <v>0</v>
      </c>
      <c r="J364" s="253">
        <v>0</v>
      </c>
      <c r="K364" s="254">
        <v>1</v>
      </c>
      <c r="L364" s="253">
        <v>1820000</v>
      </c>
      <c r="M364" s="253">
        <v>0</v>
      </c>
      <c r="N364" s="253">
        <v>0</v>
      </c>
      <c r="O364" s="253">
        <v>0</v>
      </c>
      <c r="P364" s="253">
        <v>0</v>
      </c>
      <c r="Q364" s="253">
        <v>0</v>
      </c>
      <c r="R364" s="253">
        <v>0</v>
      </c>
      <c r="S364" s="253">
        <v>0</v>
      </c>
      <c r="T364" s="253">
        <v>0</v>
      </c>
      <c r="U364" s="253">
        <v>0</v>
      </c>
      <c r="V364" s="253">
        <v>0</v>
      </c>
      <c r="W364" s="253">
        <v>0</v>
      </c>
      <c r="X364" s="253">
        <v>0</v>
      </c>
      <c r="Y364" s="253">
        <v>0</v>
      </c>
      <c r="Z364" s="253">
        <v>0</v>
      </c>
      <c r="AA364" s="253">
        <v>0</v>
      </c>
      <c r="AB364" s="255">
        <v>2020</v>
      </c>
    </row>
    <row r="365" spans="1:28" s="6" customFormat="1" ht="35.25" customHeight="1">
      <c r="A365" s="6">
        <v>1</v>
      </c>
      <c r="B365" s="207">
        <f>SUBTOTAL(103,$A$8:A365)</f>
        <v>353</v>
      </c>
      <c r="C365" s="251" t="s">
        <v>1759</v>
      </c>
      <c r="D365" s="246">
        <f t="shared" si="13"/>
        <v>1604873</v>
      </c>
      <c r="E365" s="253">
        <v>0</v>
      </c>
      <c r="F365" s="253">
        <v>0</v>
      </c>
      <c r="G365" s="253">
        <v>0</v>
      </c>
      <c r="H365" s="253">
        <v>0</v>
      </c>
      <c r="I365" s="253">
        <v>0</v>
      </c>
      <c r="J365" s="253">
        <v>0</v>
      </c>
      <c r="K365" s="254">
        <v>0</v>
      </c>
      <c r="L365" s="253">
        <v>0</v>
      </c>
      <c r="M365" s="253">
        <f>772412+832461</f>
        <v>1604873</v>
      </c>
      <c r="N365" s="253">
        <v>0</v>
      </c>
      <c r="O365" s="253">
        <v>0</v>
      </c>
      <c r="P365" s="253">
        <v>0</v>
      </c>
      <c r="Q365" s="253">
        <v>0</v>
      </c>
      <c r="R365" s="253">
        <v>0</v>
      </c>
      <c r="S365" s="253">
        <v>0</v>
      </c>
      <c r="T365" s="253">
        <v>0</v>
      </c>
      <c r="U365" s="253">
        <v>0</v>
      </c>
      <c r="V365" s="253">
        <v>0</v>
      </c>
      <c r="W365" s="253">
        <v>0</v>
      </c>
      <c r="X365" s="253">
        <v>0</v>
      </c>
      <c r="Y365" s="253">
        <v>0</v>
      </c>
      <c r="Z365" s="253">
        <v>0</v>
      </c>
      <c r="AA365" s="253">
        <v>0</v>
      </c>
      <c r="AB365" s="255">
        <v>2020</v>
      </c>
    </row>
    <row r="366" spans="1:28" s="6" customFormat="1" ht="35.25" customHeight="1">
      <c r="A366" s="6">
        <v>1</v>
      </c>
      <c r="B366" s="207">
        <f>SUBTOTAL(103,$A$8:A366)</f>
        <v>354</v>
      </c>
      <c r="C366" s="251" t="s">
        <v>1760</v>
      </c>
      <c r="D366" s="246">
        <f t="shared" si="13"/>
        <v>1735000</v>
      </c>
      <c r="E366" s="253">
        <v>0</v>
      </c>
      <c r="F366" s="253">
        <v>0</v>
      </c>
      <c r="G366" s="253">
        <v>0</v>
      </c>
      <c r="H366" s="253">
        <v>0</v>
      </c>
      <c r="I366" s="253">
        <v>0</v>
      </c>
      <c r="J366" s="253">
        <v>0</v>
      </c>
      <c r="K366" s="254">
        <v>1</v>
      </c>
      <c r="L366" s="253">
        <v>1735000</v>
      </c>
      <c r="M366" s="253">
        <v>0</v>
      </c>
      <c r="N366" s="253">
        <v>0</v>
      </c>
      <c r="O366" s="253">
        <v>0</v>
      </c>
      <c r="P366" s="253">
        <v>0</v>
      </c>
      <c r="Q366" s="253">
        <v>0</v>
      </c>
      <c r="R366" s="253">
        <v>0</v>
      </c>
      <c r="S366" s="253">
        <v>0</v>
      </c>
      <c r="T366" s="253">
        <v>0</v>
      </c>
      <c r="U366" s="253">
        <v>0</v>
      </c>
      <c r="V366" s="253">
        <v>0</v>
      </c>
      <c r="W366" s="253">
        <v>0</v>
      </c>
      <c r="X366" s="253">
        <v>0</v>
      </c>
      <c r="Y366" s="253">
        <v>0</v>
      </c>
      <c r="Z366" s="253">
        <v>0</v>
      </c>
      <c r="AA366" s="253">
        <v>0</v>
      </c>
      <c r="AB366" s="255">
        <v>2020</v>
      </c>
    </row>
    <row r="367" spans="1:28" s="6" customFormat="1" ht="35.25" customHeight="1">
      <c r="A367" s="6">
        <v>1</v>
      </c>
      <c r="B367" s="207">
        <f>SUBTOTAL(103,$A$8:A367)</f>
        <v>355</v>
      </c>
      <c r="C367" s="251" t="s">
        <v>2453</v>
      </c>
      <c r="D367" s="246">
        <f t="shared" si="13"/>
        <v>15863.49</v>
      </c>
      <c r="E367" s="253">
        <v>15863.49</v>
      </c>
      <c r="F367" s="253">
        <v>0</v>
      </c>
      <c r="G367" s="253">
        <v>0</v>
      </c>
      <c r="H367" s="253">
        <v>0</v>
      </c>
      <c r="I367" s="253">
        <v>0</v>
      </c>
      <c r="J367" s="253">
        <v>0</v>
      </c>
      <c r="K367" s="254">
        <v>0</v>
      </c>
      <c r="L367" s="253">
        <v>0</v>
      </c>
      <c r="M367" s="253">
        <v>0</v>
      </c>
      <c r="N367" s="253">
        <v>0</v>
      </c>
      <c r="O367" s="253">
        <v>0</v>
      </c>
      <c r="P367" s="253">
        <v>0</v>
      </c>
      <c r="Q367" s="253">
        <v>0</v>
      </c>
      <c r="R367" s="253">
        <v>0</v>
      </c>
      <c r="S367" s="253">
        <v>0</v>
      </c>
      <c r="T367" s="253">
        <v>0</v>
      </c>
      <c r="U367" s="253">
        <v>0</v>
      </c>
      <c r="V367" s="253">
        <v>0</v>
      </c>
      <c r="W367" s="253">
        <v>0</v>
      </c>
      <c r="X367" s="253">
        <v>0</v>
      </c>
      <c r="Y367" s="253">
        <v>0</v>
      </c>
      <c r="Z367" s="253">
        <v>0</v>
      </c>
      <c r="AA367" s="253">
        <v>0</v>
      </c>
      <c r="AB367" s="255">
        <v>2020</v>
      </c>
    </row>
    <row r="368" spans="1:28" s="6" customFormat="1" ht="35.25" customHeight="1">
      <c r="A368" s="6">
        <v>1</v>
      </c>
      <c r="B368" s="207">
        <f>SUBTOTAL(103,$A$8:A368)</f>
        <v>356</v>
      </c>
      <c r="C368" s="251" t="s">
        <v>1761</v>
      </c>
      <c r="D368" s="246">
        <f t="shared" si="13"/>
        <v>1135891.8</v>
      </c>
      <c r="E368" s="253">
        <v>0</v>
      </c>
      <c r="F368" s="253">
        <v>0</v>
      </c>
      <c r="G368" s="253">
        <v>0</v>
      </c>
      <c r="H368" s="253">
        <v>0</v>
      </c>
      <c r="I368" s="253">
        <v>0</v>
      </c>
      <c r="J368" s="253">
        <v>0</v>
      </c>
      <c r="K368" s="254">
        <v>0</v>
      </c>
      <c r="L368" s="253">
        <v>0</v>
      </c>
      <c r="M368" s="253">
        <v>0</v>
      </c>
      <c r="N368" s="253">
        <v>0</v>
      </c>
      <c r="O368" s="253">
        <v>1135891.8</v>
      </c>
      <c r="P368" s="253">
        <v>0</v>
      </c>
      <c r="Q368" s="253">
        <v>0</v>
      </c>
      <c r="R368" s="253">
        <v>0</v>
      </c>
      <c r="S368" s="253">
        <v>0</v>
      </c>
      <c r="T368" s="253">
        <v>0</v>
      </c>
      <c r="U368" s="253">
        <v>0</v>
      </c>
      <c r="V368" s="253">
        <v>0</v>
      </c>
      <c r="W368" s="253">
        <v>0</v>
      </c>
      <c r="X368" s="253">
        <v>0</v>
      </c>
      <c r="Y368" s="253">
        <v>0</v>
      </c>
      <c r="Z368" s="253">
        <v>0</v>
      </c>
      <c r="AA368" s="253">
        <v>0</v>
      </c>
      <c r="AB368" s="255">
        <v>2020</v>
      </c>
    </row>
    <row r="369" spans="1:28" s="6" customFormat="1" ht="35.25" customHeight="1">
      <c r="A369" s="6">
        <v>1</v>
      </c>
      <c r="B369" s="207">
        <f>SUBTOTAL(103,$A$8:A369)</f>
        <v>357</v>
      </c>
      <c r="C369" s="251" t="s">
        <v>1762</v>
      </c>
      <c r="D369" s="246">
        <f t="shared" si="13"/>
        <v>1815298</v>
      </c>
      <c r="E369" s="253">
        <v>0</v>
      </c>
      <c r="F369" s="253">
        <v>0</v>
      </c>
      <c r="G369" s="253">
        <v>0</v>
      </c>
      <c r="H369" s="253">
        <v>0</v>
      </c>
      <c r="I369" s="253">
        <v>0</v>
      </c>
      <c r="J369" s="253">
        <v>0</v>
      </c>
      <c r="K369" s="254">
        <v>0</v>
      </c>
      <c r="L369" s="253">
        <v>0</v>
      </c>
      <c r="M369" s="253">
        <v>1815298</v>
      </c>
      <c r="N369" s="253">
        <v>0</v>
      </c>
      <c r="O369" s="253">
        <v>0</v>
      </c>
      <c r="P369" s="253">
        <v>0</v>
      </c>
      <c r="Q369" s="253">
        <v>0</v>
      </c>
      <c r="R369" s="253">
        <v>0</v>
      </c>
      <c r="S369" s="253">
        <v>0</v>
      </c>
      <c r="T369" s="253">
        <v>0</v>
      </c>
      <c r="U369" s="253">
        <v>0</v>
      </c>
      <c r="V369" s="253">
        <v>0</v>
      </c>
      <c r="W369" s="253">
        <v>0</v>
      </c>
      <c r="X369" s="253">
        <v>0</v>
      </c>
      <c r="Y369" s="253">
        <v>0</v>
      </c>
      <c r="Z369" s="253">
        <v>0</v>
      </c>
      <c r="AA369" s="253">
        <v>0</v>
      </c>
      <c r="AB369" s="255">
        <v>2020</v>
      </c>
    </row>
    <row r="370" spans="1:28" s="6" customFormat="1" ht="35.25" customHeight="1">
      <c r="A370" s="6">
        <v>1</v>
      </c>
      <c r="B370" s="207">
        <f>SUBTOTAL(103,$A$8:A370)</f>
        <v>358</v>
      </c>
      <c r="C370" s="251" t="s">
        <v>1763</v>
      </c>
      <c r="D370" s="246">
        <f t="shared" si="13"/>
        <v>773255</v>
      </c>
      <c r="E370" s="253">
        <v>0</v>
      </c>
      <c r="F370" s="253">
        <v>0</v>
      </c>
      <c r="G370" s="253">
        <v>0</v>
      </c>
      <c r="H370" s="253">
        <v>604137</v>
      </c>
      <c r="I370" s="253">
        <v>0</v>
      </c>
      <c r="J370" s="253">
        <v>0</v>
      </c>
      <c r="K370" s="254">
        <v>0</v>
      </c>
      <c r="L370" s="253">
        <v>0</v>
      </c>
      <c r="M370" s="253">
        <v>0</v>
      </c>
      <c r="N370" s="253">
        <v>0</v>
      </c>
      <c r="O370" s="253">
        <v>169118</v>
      </c>
      <c r="P370" s="253">
        <v>0</v>
      </c>
      <c r="Q370" s="253">
        <v>0</v>
      </c>
      <c r="R370" s="253">
        <v>0</v>
      </c>
      <c r="S370" s="253">
        <v>0</v>
      </c>
      <c r="T370" s="253">
        <v>0</v>
      </c>
      <c r="U370" s="253">
        <v>0</v>
      </c>
      <c r="V370" s="253">
        <v>0</v>
      </c>
      <c r="W370" s="253">
        <v>0</v>
      </c>
      <c r="X370" s="253">
        <v>0</v>
      </c>
      <c r="Y370" s="253">
        <v>0</v>
      </c>
      <c r="Z370" s="253">
        <v>0</v>
      </c>
      <c r="AA370" s="253">
        <v>0</v>
      </c>
      <c r="AB370" s="255">
        <v>2020</v>
      </c>
    </row>
    <row r="371" spans="1:28" s="6" customFormat="1" ht="35.25" customHeight="1">
      <c r="A371" s="6">
        <v>1</v>
      </c>
      <c r="B371" s="207">
        <f>SUBTOTAL(103,$A$8:A371)</f>
        <v>359</v>
      </c>
      <c r="C371" s="251" t="s">
        <v>1764</v>
      </c>
      <c r="D371" s="246">
        <f t="shared" si="13"/>
        <v>1102124.94</v>
      </c>
      <c r="E371" s="253">
        <v>0</v>
      </c>
      <c r="F371" s="253">
        <v>0</v>
      </c>
      <c r="G371" s="253">
        <v>0</v>
      </c>
      <c r="H371" s="253">
        <v>0</v>
      </c>
      <c r="I371" s="253">
        <v>0</v>
      </c>
      <c r="J371" s="253">
        <v>0</v>
      </c>
      <c r="K371" s="254">
        <v>0</v>
      </c>
      <c r="L371" s="253">
        <v>0</v>
      </c>
      <c r="M371" s="253">
        <v>1102124.94</v>
      </c>
      <c r="N371" s="253">
        <v>0</v>
      </c>
      <c r="O371" s="253">
        <v>0</v>
      </c>
      <c r="P371" s="253">
        <v>0</v>
      </c>
      <c r="Q371" s="253">
        <v>0</v>
      </c>
      <c r="R371" s="253">
        <v>0</v>
      </c>
      <c r="S371" s="253">
        <v>0</v>
      </c>
      <c r="T371" s="253">
        <v>0</v>
      </c>
      <c r="U371" s="253">
        <v>0</v>
      </c>
      <c r="V371" s="253">
        <v>0</v>
      </c>
      <c r="W371" s="253">
        <v>0</v>
      </c>
      <c r="X371" s="253">
        <v>0</v>
      </c>
      <c r="Y371" s="253">
        <v>0</v>
      </c>
      <c r="Z371" s="253">
        <v>0</v>
      </c>
      <c r="AA371" s="253">
        <v>0</v>
      </c>
      <c r="AB371" s="255">
        <v>2020</v>
      </c>
    </row>
    <row r="372" spans="1:28" s="6" customFormat="1" ht="35.25" customHeight="1">
      <c r="A372" s="6">
        <v>1</v>
      </c>
      <c r="B372" s="207">
        <f>SUBTOTAL(103,$A$8:A372)</f>
        <v>360</v>
      </c>
      <c r="C372" s="251" t="s">
        <v>2454</v>
      </c>
      <c r="D372" s="246">
        <f t="shared" si="13"/>
        <v>520000</v>
      </c>
      <c r="E372" s="253">
        <v>0</v>
      </c>
      <c r="F372" s="253">
        <v>0</v>
      </c>
      <c r="G372" s="253">
        <v>0</v>
      </c>
      <c r="H372" s="253">
        <v>0</v>
      </c>
      <c r="I372" s="253">
        <v>0</v>
      </c>
      <c r="J372" s="253">
        <v>0</v>
      </c>
      <c r="K372" s="254">
        <v>0</v>
      </c>
      <c r="L372" s="253">
        <v>0</v>
      </c>
      <c r="M372" s="253">
        <v>520000</v>
      </c>
      <c r="N372" s="253">
        <v>0</v>
      </c>
      <c r="O372" s="253">
        <v>0</v>
      </c>
      <c r="P372" s="253">
        <v>0</v>
      </c>
      <c r="Q372" s="253">
        <v>0</v>
      </c>
      <c r="R372" s="253">
        <v>0</v>
      </c>
      <c r="S372" s="253">
        <v>0</v>
      </c>
      <c r="T372" s="253">
        <v>0</v>
      </c>
      <c r="U372" s="253">
        <v>0</v>
      </c>
      <c r="V372" s="253">
        <v>0</v>
      </c>
      <c r="W372" s="253">
        <v>0</v>
      </c>
      <c r="X372" s="253">
        <v>0</v>
      </c>
      <c r="Y372" s="253">
        <v>0</v>
      </c>
      <c r="Z372" s="253">
        <v>0</v>
      </c>
      <c r="AA372" s="253">
        <v>0</v>
      </c>
      <c r="AB372" s="255">
        <v>2020</v>
      </c>
    </row>
    <row r="373" spans="1:28" s="6" customFormat="1" ht="35.25" customHeight="1">
      <c r="A373" s="6">
        <v>1</v>
      </c>
      <c r="B373" s="207">
        <f>SUBTOTAL(103,$A$8:A373)</f>
        <v>361</v>
      </c>
      <c r="C373" s="251" t="s">
        <v>2455</v>
      </c>
      <c r="D373" s="246">
        <f t="shared" si="13"/>
        <v>669140.56000000006</v>
      </c>
      <c r="E373" s="253">
        <v>0</v>
      </c>
      <c r="F373" s="253">
        <v>0</v>
      </c>
      <c r="G373" s="253">
        <v>0</v>
      </c>
      <c r="H373" s="253">
        <v>0</v>
      </c>
      <c r="I373" s="253">
        <v>0</v>
      </c>
      <c r="J373" s="253">
        <v>0</v>
      </c>
      <c r="K373" s="254">
        <v>1</v>
      </c>
      <c r="L373" s="253">
        <v>669140.56000000006</v>
      </c>
      <c r="M373" s="253">
        <v>0</v>
      </c>
      <c r="N373" s="253">
        <v>0</v>
      </c>
      <c r="O373" s="253">
        <v>0</v>
      </c>
      <c r="P373" s="253">
        <v>0</v>
      </c>
      <c r="Q373" s="253">
        <v>0</v>
      </c>
      <c r="R373" s="253">
        <v>0</v>
      </c>
      <c r="S373" s="253">
        <v>0</v>
      </c>
      <c r="T373" s="253">
        <v>0</v>
      </c>
      <c r="U373" s="253">
        <v>0</v>
      </c>
      <c r="V373" s="253">
        <v>0</v>
      </c>
      <c r="W373" s="253">
        <v>0</v>
      </c>
      <c r="X373" s="253">
        <v>0</v>
      </c>
      <c r="Y373" s="253">
        <v>0</v>
      </c>
      <c r="Z373" s="253">
        <v>0</v>
      </c>
      <c r="AA373" s="253">
        <v>0</v>
      </c>
      <c r="AB373" s="255">
        <v>2020</v>
      </c>
    </row>
    <row r="374" spans="1:28" s="6" customFormat="1" ht="35.25" customHeight="1">
      <c r="A374" s="6">
        <v>1</v>
      </c>
      <c r="B374" s="207">
        <f>SUBTOTAL(103,$A$8:A374)</f>
        <v>362</v>
      </c>
      <c r="C374" s="251" t="s">
        <v>2456</v>
      </c>
      <c r="D374" s="246">
        <f>E374+F374+G374+H374+I374+J374+L374+M374+N374+O374+P374+Q374+R374+S374+T374+U374+V374+W374+X374+Y374+Z374+AA374</f>
        <v>582000</v>
      </c>
      <c r="E374" s="253">
        <v>0</v>
      </c>
      <c r="F374" s="253">
        <v>0</v>
      </c>
      <c r="G374" s="253">
        <v>0</v>
      </c>
      <c r="H374" s="253">
        <v>0</v>
      </c>
      <c r="I374" s="253">
        <v>0</v>
      </c>
      <c r="J374" s="253">
        <v>0</v>
      </c>
      <c r="K374" s="254">
        <v>1</v>
      </c>
      <c r="L374" s="253">
        <v>582000</v>
      </c>
      <c r="M374" s="253">
        <v>0</v>
      </c>
      <c r="N374" s="253">
        <v>0</v>
      </c>
      <c r="O374" s="253">
        <v>0</v>
      </c>
      <c r="P374" s="253">
        <v>0</v>
      </c>
      <c r="Q374" s="253">
        <v>0</v>
      </c>
      <c r="R374" s="253">
        <v>0</v>
      </c>
      <c r="S374" s="253">
        <v>0</v>
      </c>
      <c r="T374" s="253">
        <v>0</v>
      </c>
      <c r="U374" s="253">
        <v>0</v>
      </c>
      <c r="V374" s="253">
        <v>0</v>
      </c>
      <c r="W374" s="253">
        <v>0</v>
      </c>
      <c r="X374" s="253">
        <v>0</v>
      </c>
      <c r="Y374" s="253">
        <v>0</v>
      </c>
      <c r="Z374" s="253">
        <v>0</v>
      </c>
      <c r="AA374" s="253">
        <v>0</v>
      </c>
      <c r="AB374" s="255">
        <v>2020</v>
      </c>
    </row>
    <row r="375" spans="1:28" s="6" customFormat="1" ht="35.25" customHeight="1">
      <c r="A375" s="6">
        <v>1</v>
      </c>
      <c r="B375" s="207">
        <f>SUBTOTAL(103,$A$8:A375)</f>
        <v>363</v>
      </c>
      <c r="C375" s="251" t="s">
        <v>1765</v>
      </c>
      <c r="D375" s="246">
        <f t="shared" si="13"/>
        <v>190602.5</v>
      </c>
      <c r="E375" s="253">
        <v>0</v>
      </c>
      <c r="F375" s="253">
        <v>0</v>
      </c>
      <c r="G375" s="253">
        <v>0</v>
      </c>
      <c r="H375" s="253">
        <v>0</v>
      </c>
      <c r="I375" s="253">
        <v>0</v>
      </c>
      <c r="J375" s="253">
        <v>0</v>
      </c>
      <c r="K375" s="254">
        <v>0</v>
      </c>
      <c r="L375" s="253">
        <v>0</v>
      </c>
      <c r="M375" s="253">
        <v>0</v>
      </c>
      <c r="N375" s="253">
        <v>0</v>
      </c>
      <c r="O375" s="253">
        <f>107200+18400</f>
        <v>125600</v>
      </c>
      <c r="P375" s="253">
        <v>65002.5</v>
      </c>
      <c r="Q375" s="253">
        <v>0</v>
      </c>
      <c r="R375" s="253">
        <v>0</v>
      </c>
      <c r="S375" s="253">
        <v>0</v>
      </c>
      <c r="T375" s="253">
        <v>0</v>
      </c>
      <c r="U375" s="253">
        <v>0</v>
      </c>
      <c r="V375" s="253">
        <v>0</v>
      </c>
      <c r="W375" s="253">
        <v>0</v>
      </c>
      <c r="X375" s="253">
        <v>0</v>
      </c>
      <c r="Y375" s="253">
        <v>0</v>
      </c>
      <c r="Z375" s="253">
        <v>0</v>
      </c>
      <c r="AA375" s="253">
        <v>0</v>
      </c>
      <c r="AB375" s="255">
        <v>2020</v>
      </c>
    </row>
    <row r="376" spans="1:28" s="6" customFormat="1" ht="35.25" customHeight="1">
      <c r="A376" s="6">
        <v>1</v>
      </c>
      <c r="B376" s="207">
        <f>SUBTOTAL(103,$A$8:A376)</f>
        <v>364</v>
      </c>
      <c r="C376" s="251" t="s">
        <v>1766</v>
      </c>
      <c r="D376" s="246">
        <f t="shared" si="13"/>
        <v>499878</v>
      </c>
      <c r="E376" s="253">
        <v>0</v>
      </c>
      <c r="F376" s="253">
        <v>0</v>
      </c>
      <c r="G376" s="253">
        <v>0</v>
      </c>
      <c r="H376" s="253">
        <v>0</v>
      </c>
      <c r="I376" s="253">
        <v>30850</v>
      </c>
      <c r="J376" s="253">
        <v>0</v>
      </c>
      <c r="K376" s="254">
        <v>0</v>
      </c>
      <c r="L376" s="253">
        <v>0</v>
      </c>
      <c r="M376" s="253">
        <v>0</v>
      </c>
      <c r="N376" s="253">
        <v>0</v>
      </c>
      <c r="O376" s="253">
        <v>469028</v>
      </c>
      <c r="P376" s="253">
        <v>0</v>
      </c>
      <c r="Q376" s="253">
        <v>0</v>
      </c>
      <c r="R376" s="253">
        <v>0</v>
      </c>
      <c r="S376" s="253">
        <v>0</v>
      </c>
      <c r="T376" s="253">
        <v>0</v>
      </c>
      <c r="U376" s="253">
        <v>0</v>
      </c>
      <c r="V376" s="253">
        <v>0</v>
      </c>
      <c r="W376" s="253">
        <v>0</v>
      </c>
      <c r="X376" s="253">
        <v>0</v>
      </c>
      <c r="Y376" s="253">
        <v>0</v>
      </c>
      <c r="Z376" s="253">
        <v>0</v>
      </c>
      <c r="AA376" s="253">
        <v>0</v>
      </c>
      <c r="AB376" s="255">
        <v>2020</v>
      </c>
    </row>
    <row r="377" spans="1:28" s="6" customFormat="1" ht="35.25" customHeight="1">
      <c r="A377" s="6">
        <v>1</v>
      </c>
      <c r="B377" s="207">
        <f>SUBTOTAL(103,$A$8:A377)</f>
        <v>365</v>
      </c>
      <c r="C377" s="251" t="s">
        <v>1767</v>
      </c>
      <c r="D377" s="246">
        <f t="shared" si="13"/>
        <v>1715000</v>
      </c>
      <c r="E377" s="253">
        <v>0</v>
      </c>
      <c r="F377" s="253">
        <v>0</v>
      </c>
      <c r="G377" s="253">
        <v>0</v>
      </c>
      <c r="H377" s="253">
        <v>0</v>
      </c>
      <c r="I377" s="253">
        <v>0</v>
      </c>
      <c r="J377" s="253">
        <v>0</v>
      </c>
      <c r="K377" s="254">
        <v>1</v>
      </c>
      <c r="L377" s="253">
        <v>1715000</v>
      </c>
      <c r="M377" s="253">
        <v>0</v>
      </c>
      <c r="N377" s="253">
        <v>0</v>
      </c>
      <c r="O377" s="253">
        <v>0</v>
      </c>
      <c r="P377" s="253">
        <v>0</v>
      </c>
      <c r="Q377" s="253">
        <v>0</v>
      </c>
      <c r="R377" s="253">
        <v>0</v>
      </c>
      <c r="S377" s="253">
        <v>0</v>
      </c>
      <c r="T377" s="253">
        <v>0</v>
      </c>
      <c r="U377" s="253">
        <v>0</v>
      </c>
      <c r="V377" s="253">
        <v>0</v>
      </c>
      <c r="W377" s="253">
        <v>0</v>
      </c>
      <c r="X377" s="253">
        <v>0</v>
      </c>
      <c r="Y377" s="253">
        <v>0</v>
      </c>
      <c r="Z377" s="253">
        <v>0</v>
      </c>
      <c r="AA377" s="253">
        <v>0</v>
      </c>
      <c r="AB377" s="255">
        <v>2020</v>
      </c>
    </row>
    <row r="378" spans="1:28" s="6" customFormat="1" ht="35.25" customHeight="1">
      <c r="A378" s="6">
        <v>1</v>
      </c>
      <c r="B378" s="207">
        <f>SUBTOTAL(103,$A$8:A378)</f>
        <v>366</v>
      </c>
      <c r="C378" s="251" t="s">
        <v>2457</v>
      </c>
      <c r="D378" s="246">
        <f t="shared" si="13"/>
        <v>740000</v>
      </c>
      <c r="E378" s="253">
        <v>0</v>
      </c>
      <c r="F378" s="253">
        <v>0</v>
      </c>
      <c r="G378" s="253">
        <v>0</v>
      </c>
      <c r="H378" s="253">
        <v>0</v>
      </c>
      <c r="I378" s="253">
        <v>0</v>
      </c>
      <c r="J378" s="253">
        <v>0</v>
      </c>
      <c r="K378" s="254">
        <v>1</v>
      </c>
      <c r="L378" s="253">
        <v>740000</v>
      </c>
      <c r="M378" s="253">
        <v>0</v>
      </c>
      <c r="N378" s="253">
        <v>0</v>
      </c>
      <c r="O378" s="253">
        <v>0</v>
      </c>
      <c r="P378" s="253">
        <v>0</v>
      </c>
      <c r="Q378" s="253">
        <v>0</v>
      </c>
      <c r="R378" s="253">
        <v>0</v>
      </c>
      <c r="S378" s="253">
        <v>0</v>
      </c>
      <c r="T378" s="253">
        <v>0</v>
      </c>
      <c r="U378" s="253">
        <v>0</v>
      </c>
      <c r="V378" s="253">
        <v>0</v>
      </c>
      <c r="W378" s="253">
        <v>0</v>
      </c>
      <c r="X378" s="253">
        <v>0</v>
      </c>
      <c r="Y378" s="253">
        <v>0</v>
      </c>
      <c r="Z378" s="253">
        <v>0</v>
      </c>
      <c r="AA378" s="253">
        <v>0</v>
      </c>
      <c r="AB378" s="255">
        <v>2020</v>
      </c>
    </row>
    <row r="379" spans="1:28" s="6" customFormat="1" ht="35.25" customHeight="1">
      <c r="A379" s="6">
        <v>1</v>
      </c>
      <c r="B379" s="207">
        <f>SUBTOTAL(103,$A$8:A379)</f>
        <v>367</v>
      </c>
      <c r="C379" s="251" t="s">
        <v>2008</v>
      </c>
      <c r="D379" s="246">
        <f t="shared" si="13"/>
        <v>242201.66</v>
      </c>
      <c r="E379" s="256">
        <v>0</v>
      </c>
      <c r="F379" s="256">
        <v>0</v>
      </c>
      <c r="G379" s="256">
        <v>0</v>
      </c>
      <c r="H379" s="256">
        <v>0</v>
      </c>
      <c r="I379" s="256">
        <v>0</v>
      </c>
      <c r="J379" s="256">
        <v>0</v>
      </c>
      <c r="K379" s="257">
        <v>0</v>
      </c>
      <c r="L379" s="256">
        <v>0</v>
      </c>
      <c r="M379" s="256">
        <v>0</v>
      </c>
      <c r="N379" s="256">
        <v>0</v>
      </c>
      <c r="O379" s="256">
        <v>242201.66</v>
      </c>
      <c r="P379" s="256">
        <v>0</v>
      </c>
      <c r="Q379" s="256">
        <v>0</v>
      </c>
      <c r="R379" s="256">
        <v>0</v>
      </c>
      <c r="S379" s="256">
        <v>0</v>
      </c>
      <c r="T379" s="256">
        <v>0</v>
      </c>
      <c r="U379" s="256">
        <v>0</v>
      </c>
      <c r="V379" s="256">
        <v>0</v>
      </c>
      <c r="W379" s="256">
        <v>0</v>
      </c>
      <c r="X379" s="256">
        <v>0</v>
      </c>
      <c r="Y379" s="256">
        <v>0</v>
      </c>
      <c r="Z379" s="256">
        <v>0</v>
      </c>
      <c r="AA379" s="256">
        <v>0</v>
      </c>
      <c r="AB379" s="255">
        <v>2020</v>
      </c>
    </row>
    <row r="380" spans="1:28" s="6" customFormat="1" ht="35.25" customHeight="1">
      <c r="A380" s="6">
        <v>1</v>
      </c>
      <c r="B380" s="207">
        <f>SUBTOTAL(103,$A$8:A380)</f>
        <v>368</v>
      </c>
      <c r="C380" s="251" t="s">
        <v>2009</v>
      </c>
      <c r="D380" s="246">
        <f t="shared" si="13"/>
        <v>508550.07</v>
      </c>
      <c r="E380" s="256">
        <v>0</v>
      </c>
      <c r="F380" s="256">
        <v>0</v>
      </c>
      <c r="G380" s="256">
        <v>0</v>
      </c>
      <c r="H380" s="256">
        <v>0</v>
      </c>
      <c r="I380" s="256">
        <v>0</v>
      </c>
      <c r="J380" s="256">
        <v>0</v>
      </c>
      <c r="K380" s="257">
        <v>0</v>
      </c>
      <c r="L380" s="256">
        <v>0</v>
      </c>
      <c r="M380" s="256">
        <v>0</v>
      </c>
      <c r="N380" s="256">
        <v>0</v>
      </c>
      <c r="O380" s="256">
        <v>508550.07</v>
      </c>
      <c r="P380" s="256">
        <v>0</v>
      </c>
      <c r="Q380" s="256">
        <v>0</v>
      </c>
      <c r="R380" s="256">
        <v>0</v>
      </c>
      <c r="S380" s="256">
        <v>0</v>
      </c>
      <c r="T380" s="256">
        <v>0</v>
      </c>
      <c r="U380" s="256">
        <v>0</v>
      </c>
      <c r="V380" s="256">
        <v>0</v>
      </c>
      <c r="W380" s="256">
        <v>0</v>
      </c>
      <c r="X380" s="256">
        <v>0</v>
      </c>
      <c r="Y380" s="256">
        <v>0</v>
      </c>
      <c r="Z380" s="256">
        <v>0</v>
      </c>
      <c r="AA380" s="256">
        <v>0</v>
      </c>
      <c r="AB380" s="255">
        <v>2020</v>
      </c>
    </row>
    <row r="381" spans="1:28" s="6" customFormat="1" ht="35.25" customHeight="1">
      <c r="A381" s="6">
        <v>1</v>
      </c>
      <c r="B381" s="207">
        <f>SUBTOTAL(103,$A$8:A381)</f>
        <v>369</v>
      </c>
      <c r="C381" s="251" t="s">
        <v>2458</v>
      </c>
      <c r="D381" s="246">
        <f t="shared" si="13"/>
        <v>91462</v>
      </c>
      <c r="E381" s="246">
        <v>0</v>
      </c>
      <c r="F381" s="246">
        <v>45334</v>
      </c>
      <c r="G381" s="246">
        <v>46128</v>
      </c>
      <c r="H381" s="246">
        <v>0</v>
      </c>
      <c r="I381" s="246">
        <v>0</v>
      </c>
      <c r="J381" s="246">
        <v>0</v>
      </c>
      <c r="K381" s="247">
        <v>0</v>
      </c>
      <c r="L381" s="246">
        <v>0</v>
      </c>
      <c r="M381" s="246">
        <v>0</v>
      </c>
      <c r="N381" s="246">
        <v>0</v>
      </c>
      <c r="O381" s="246">
        <v>0</v>
      </c>
      <c r="P381" s="246">
        <v>0</v>
      </c>
      <c r="Q381" s="246">
        <v>0</v>
      </c>
      <c r="R381" s="246">
        <v>0</v>
      </c>
      <c r="S381" s="246">
        <v>0</v>
      </c>
      <c r="T381" s="246">
        <v>0</v>
      </c>
      <c r="U381" s="246">
        <v>0</v>
      </c>
      <c r="V381" s="246">
        <v>0</v>
      </c>
      <c r="W381" s="246">
        <v>0</v>
      </c>
      <c r="X381" s="246">
        <v>0</v>
      </c>
      <c r="Y381" s="246">
        <v>0</v>
      </c>
      <c r="Z381" s="246">
        <v>0</v>
      </c>
      <c r="AA381" s="246">
        <v>0</v>
      </c>
      <c r="AB381" s="255">
        <v>2020</v>
      </c>
    </row>
    <row r="382" spans="1:28" s="6" customFormat="1" ht="35.25" customHeight="1">
      <c r="A382" s="6">
        <v>1</v>
      </c>
      <c r="B382" s="207">
        <f>SUBTOTAL(103,$A$8:A382)</f>
        <v>370</v>
      </c>
      <c r="C382" s="251" t="s">
        <v>2010</v>
      </c>
      <c r="D382" s="246">
        <f t="shared" si="13"/>
        <v>1247325.5900000001</v>
      </c>
      <c r="E382" s="256">
        <v>0</v>
      </c>
      <c r="F382" s="256">
        <v>0</v>
      </c>
      <c r="G382" s="256">
        <v>0</v>
      </c>
      <c r="H382" s="256">
        <v>0</v>
      </c>
      <c r="I382" s="256">
        <v>0</v>
      </c>
      <c r="J382" s="256">
        <v>0</v>
      </c>
      <c r="K382" s="257">
        <v>0</v>
      </c>
      <c r="L382" s="256">
        <v>0</v>
      </c>
      <c r="M382" s="256">
        <v>1247325.5900000001</v>
      </c>
      <c r="N382" s="256">
        <v>0</v>
      </c>
      <c r="O382" s="256">
        <v>0</v>
      </c>
      <c r="P382" s="256">
        <v>0</v>
      </c>
      <c r="Q382" s="256">
        <v>0</v>
      </c>
      <c r="R382" s="256">
        <v>0</v>
      </c>
      <c r="S382" s="256">
        <v>0</v>
      </c>
      <c r="T382" s="256">
        <v>0</v>
      </c>
      <c r="U382" s="256">
        <v>0</v>
      </c>
      <c r="V382" s="256">
        <v>0</v>
      </c>
      <c r="W382" s="256">
        <v>0</v>
      </c>
      <c r="X382" s="256">
        <v>0</v>
      </c>
      <c r="Y382" s="256">
        <v>0</v>
      </c>
      <c r="Z382" s="256">
        <v>0</v>
      </c>
      <c r="AA382" s="256">
        <v>0</v>
      </c>
      <c r="AB382" s="255">
        <v>2020</v>
      </c>
    </row>
    <row r="383" spans="1:28" s="6" customFormat="1" ht="35.25" customHeight="1">
      <c r="A383" s="6">
        <v>1</v>
      </c>
      <c r="B383" s="207">
        <f>SUBTOTAL(103,$A$8:A383)</f>
        <v>371</v>
      </c>
      <c r="C383" s="251" t="s">
        <v>2011</v>
      </c>
      <c r="D383" s="246">
        <f t="shared" si="13"/>
        <v>1278007.1000000001</v>
      </c>
      <c r="E383" s="256">
        <v>0</v>
      </c>
      <c r="F383" s="256">
        <v>0</v>
      </c>
      <c r="G383" s="256">
        <v>0</v>
      </c>
      <c r="H383" s="256">
        <v>0</v>
      </c>
      <c r="I383" s="256">
        <v>0</v>
      </c>
      <c r="J383" s="256">
        <v>0</v>
      </c>
      <c r="K383" s="257">
        <v>0</v>
      </c>
      <c r="L383" s="256">
        <v>0</v>
      </c>
      <c r="M383" s="256">
        <v>0</v>
      </c>
      <c r="N383" s="256">
        <v>0</v>
      </c>
      <c r="O383" s="256">
        <v>1278007.1000000001</v>
      </c>
      <c r="P383" s="256">
        <v>0</v>
      </c>
      <c r="Q383" s="256">
        <v>0</v>
      </c>
      <c r="R383" s="256">
        <v>0</v>
      </c>
      <c r="S383" s="256">
        <v>0</v>
      </c>
      <c r="T383" s="256">
        <v>0</v>
      </c>
      <c r="U383" s="256">
        <v>0</v>
      </c>
      <c r="V383" s="256">
        <v>0</v>
      </c>
      <c r="W383" s="256">
        <v>0</v>
      </c>
      <c r="X383" s="256">
        <v>0</v>
      </c>
      <c r="Y383" s="256">
        <v>0</v>
      </c>
      <c r="Z383" s="256">
        <v>0</v>
      </c>
      <c r="AA383" s="256">
        <v>0</v>
      </c>
      <c r="AB383" s="255">
        <v>2020</v>
      </c>
    </row>
    <row r="384" spans="1:28" s="6" customFormat="1" ht="35.25" customHeight="1">
      <c r="A384" s="6">
        <v>1</v>
      </c>
      <c r="B384" s="207">
        <f>SUBTOTAL(103,$A$8:A384)</f>
        <v>372</v>
      </c>
      <c r="C384" s="251" t="s">
        <v>2012</v>
      </c>
      <c r="D384" s="246">
        <f t="shared" si="13"/>
        <v>1573506.01</v>
      </c>
      <c r="E384" s="256">
        <v>0</v>
      </c>
      <c r="F384" s="256">
        <v>0</v>
      </c>
      <c r="G384" s="256">
        <v>0</v>
      </c>
      <c r="H384" s="256">
        <v>0</v>
      </c>
      <c r="I384" s="256">
        <v>0</v>
      </c>
      <c r="J384" s="256">
        <v>0</v>
      </c>
      <c r="K384" s="257">
        <v>0</v>
      </c>
      <c r="L384" s="256">
        <v>0</v>
      </c>
      <c r="M384" s="256">
        <v>1573506.01</v>
      </c>
      <c r="N384" s="256">
        <v>0</v>
      </c>
      <c r="O384" s="256">
        <v>0</v>
      </c>
      <c r="P384" s="256">
        <v>0</v>
      </c>
      <c r="Q384" s="256">
        <v>0</v>
      </c>
      <c r="R384" s="256">
        <v>0</v>
      </c>
      <c r="S384" s="256">
        <v>0</v>
      </c>
      <c r="T384" s="256">
        <v>0</v>
      </c>
      <c r="U384" s="256">
        <v>0</v>
      </c>
      <c r="V384" s="256">
        <v>0</v>
      </c>
      <c r="W384" s="256">
        <v>0</v>
      </c>
      <c r="X384" s="256">
        <v>0</v>
      </c>
      <c r="Y384" s="256">
        <v>0</v>
      </c>
      <c r="Z384" s="256">
        <v>0</v>
      </c>
      <c r="AA384" s="256">
        <v>0</v>
      </c>
      <c r="AB384" s="255">
        <v>2020</v>
      </c>
    </row>
    <row r="385" spans="1:28" s="6" customFormat="1" ht="35.25" customHeight="1">
      <c r="A385" s="6">
        <v>1</v>
      </c>
      <c r="B385" s="207">
        <f>SUBTOTAL(103,$A$8:A385)</f>
        <v>373</v>
      </c>
      <c r="C385" s="251" t="s">
        <v>1860</v>
      </c>
      <c r="D385" s="246">
        <f t="shared" si="13"/>
        <v>589794.53</v>
      </c>
      <c r="E385" s="256">
        <v>0</v>
      </c>
      <c r="F385" s="256">
        <v>0</v>
      </c>
      <c r="G385" s="256">
        <v>0</v>
      </c>
      <c r="H385" s="256">
        <v>0</v>
      </c>
      <c r="I385" s="256">
        <v>0</v>
      </c>
      <c r="J385" s="256">
        <v>0</v>
      </c>
      <c r="K385" s="257">
        <v>0</v>
      </c>
      <c r="L385" s="256">
        <v>0</v>
      </c>
      <c r="M385" s="256">
        <v>0</v>
      </c>
      <c r="N385" s="256">
        <v>0</v>
      </c>
      <c r="O385" s="256">
        <v>589794.53</v>
      </c>
      <c r="P385" s="256">
        <v>0</v>
      </c>
      <c r="Q385" s="256">
        <v>0</v>
      </c>
      <c r="R385" s="256">
        <v>0</v>
      </c>
      <c r="S385" s="256">
        <v>0</v>
      </c>
      <c r="T385" s="256">
        <v>0</v>
      </c>
      <c r="U385" s="256">
        <v>0</v>
      </c>
      <c r="V385" s="256">
        <v>0</v>
      </c>
      <c r="W385" s="256">
        <v>0</v>
      </c>
      <c r="X385" s="256">
        <v>0</v>
      </c>
      <c r="Y385" s="256">
        <v>0</v>
      </c>
      <c r="Z385" s="256">
        <v>0</v>
      </c>
      <c r="AA385" s="256">
        <v>0</v>
      </c>
      <c r="AB385" s="255">
        <v>2020</v>
      </c>
    </row>
    <row r="386" spans="1:28" s="6" customFormat="1" ht="35.25" customHeight="1">
      <c r="A386" s="6">
        <v>1</v>
      </c>
      <c r="B386" s="207">
        <f>SUBTOTAL(103,$A$8:A386)</f>
        <v>374</v>
      </c>
      <c r="C386" s="251" t="s">
        <v>2013</v>
      </c>
      <c r="D386" s="246">
        <f t="shared" si="13"/>
        <v>1815600.86</v>
      </c>
      <c r="E386" s="256">
        <v>0</v>
      </c>
      <c r="F386" s="256">
        <v>0</v>
      </c>
      <c r="G386" s="256">
        <v>1815600.86</v>
      </c>
      <c r="H386" s="256">
        <v>0</v>
      </c>
      <c r="I386" s="256">
        <v>0</v>
      </c>
      <c r="J386" s="256">
        <v>0</v>
      </c>
      <c r="K386" s="257">
        <v>0</v>
      </c>
      <c r="L386" s="256">
        <v>0</v>
      </c>
      <c r="M386" s="256">
        <v>0</v>
      </c>
      <c r="N386" s="256">
        <v>0</v>
      </c>
      <c r="O386" s="256">
        <v>0</v>
      </c>
      <c r="P386" s="256">
        <v>0</v>
      </c>
      <c r="Q386" s="256">
        <v>0</v>
      </c>
      <c r="R386" s="256">
        <v>0</v>
      </c>
      <c r="S386" s="256">
        <v>0</v>
      </c>
      <c r="T386" s="256">
        <v>0</v>
      </c>
      <c r="U386" s="256">
        <v>0</v>
      </c>
      <c r="V386" s="256">
        <v>0</v>
      </c>
      <c r="W386" s="256">
        <v>0</v>
      </c>
      <c r="X386" s="256">
        <v>0</v>
      </c>
      <c r="Y386" s="256">
        <v>0</v>
      </c>
      <c r="Z386" s="256">
        <v>0</v>
      </c>
      <c r="AA386" s="256">
        <v>0</v>
      </c>
      <c r="AB386" s="255">
        <v>2020</v>
      </c>
    </row>
    <row r="387" spans="1:28" s="6" customFormat="1" ht="35.25" customHeight="1">
      <c r="A387" s="6">
        <v>1</v>
      </c>
      <c r="B387" s="207">
        <f>SUBTOTAL(103,$A$8:A387)</f>
        <v>375</v>
      </c>
      <c r="C387" s="251" t="s">
        <v>2014</v>
      </c>
      <c r="D387" s="246">
        <f t="shared" si="13"/>
        <v>1078229.55</v>
      </c>
      <c r="E387" s="256">
        <v>0</v>
      </c>
      <c r="F387" s="256">
        <v>0</v>
      </c>
      <c r="G387" s="256">
        <v>0</v>
      </c>
      <c r="H387" s="256">
        <v>0</v>
      </c>
      <c r="I387" s="256">
        <v>0</v>
      </c>
      <c r="J387" s="256">
        <v>0</v>
      </c>
      <c r="K387" s="257">
        <v>0</v>
      </c>
      <c r="L387" s="256">
        <v>0</v>
      </c>
      <c r="M387" s="256">
        <v>0</v>
      </c>
      <c r="N387" s="256">
        <v>0</v>
      </c>
      <c r="O387" s="256">
        <v>1078229.55</v>
      </c>
      <c r="P387" s="256">
        <v>0</v>
      </c>
      <c r="Q387" s="256">
        <v>0</v>
      </c>
      <c r="R387" s="256">
        <v>0</v>
      </c>
      <c r="S387" s="256">
        <v>0</v>
      </c>
      <c r="T387" s="256">
        <v>0</v>
      </c>
      <c r="U387" s="256">
        <v>0</v>
      </c>
      <c r="V387" s="256">
        <v>0</v>
      </c>
      <c r="W387" s="256">
        <v>0</v>
      </c>
      <c r="X387" s="256">
        <v>0</v>
      </c>
      <c r="Y387" s="256">
        <v>0</v>
      </c>
      <c r="Z387" s="256">
        <v>0</v>
      </c>
      <c r="AA387" s="256">
        <v>0</v>
      </c>
      <c r="AB387" s="255">
        <v>2020</v>
      </c>
    </row>
    <row r="388" spans="1:28" s="6" customFormat="1" ht="35.25" customHeight="1">
      <c r="A388" s="6">
        <v>1</v>
      </c>
      <c r="B388" s="207">
        <f>SUBTOTAL(103,$A$8:A388)</f>
        <v>376</v>
      </c>
      <c r="C388" s="251" t="s">
        <v>2459</v>
      </c>
      <c r="D388" s="246">
        <f t="shared" si="13"/>
        <v>475402</v>
      </c>
      <c r="E388" s="256">
        <v>0</v>
      </c>
      <c r="F388" s="256">
        <v>0</v>
      </c>
      <c r="G388" s="256">
        <v>0</v>
      </c>
      <c r="H388" s="256">
        <v>0</v>
      </c>
      <c r="I388" s="256">
        <v>475402</v>
      </c>
      <c r="J388" s="256">
        <v>0</v>
      </c>
      <c r="K388" s="257">
        <v>0</v>
      </c>
      <c r="L388" s="256">
        <v>0</v>
      </c>
      <c r="M388" s="256">
        <v>0</v>
      </c>
      <c r="N388" s="256">
        <v>0</v>
      </c>
      <c r="O388" s="256">
        <v>0</v>
      </c>
      <c r="P388" s="256">
        <v>0</v>
      </c>
      <c r="Q388" s="256">
        <v>0</v>
      </c>
      <c r="R388" s="256">
        <v>0</v>
      </c>
      <c r="S388" s="256">
        <v>0</v>
      </c>
      <c r="T388" s="256">
        <v>0</v>
      </c>
      <c r="U388" s="256">
        <v>0</v>
      </c>
      <c r="V388" s="256">
        <v>0</v>
      </c>
      <c r="W388" s="256">
        <v>0</v>
      </c>
      <c r="X388" s="256">
        <v>0</v>
      </c>
      <c r="Y388" s="256">
        <v>0</v>
      </c>
      <c r="Z388" s="256">
        <v>0</v>
      </c>
      <c r="AA388" s="256">
        <v>0</v>
      </c>
      <c r="AB388" s="255">
        <v>2020</v>
      </c>
    </row>
    <row r="389" spans="1:28" s="6" customFormat="1" ht="35.25" customHeight="1">
      <c r="A389" s="6">
        <v>1</v>
      </c>
      <c r="B389" s="207">
        <f>SUBTOTAL(103,$A$8:A389)</f>
        <v>377</v>
      </c>
      <c r="C389" s="251" t="s">
        <v>2015</v>
      </c>
      <c r="D389" s="246">
        <f t="shared" si="13"/>
        <v>231984</v>
      </c>
      <c r="E389" s="256">
        <v>0</v>
      </c>
      <c r="F389" s="256">
        <v>0</v>
      </c>
      <c r="G389" s="256">
        <v>0</v>
      </c>
      <c r="H389" s="256">
        <v>0</v>
      </c>
      <c r="I389" s="256">
        <v>0</v>
      </c>
      <c r="J389" s="256">
        <v>0</v>
      </c>
      <c r="K389" s="257">
        <v>0</v>
      </c>
      <c r="L389" s="256">
        <v>0</v>
      </c>
      <c r="M389" s="256">
        <v>0</v>
      </c>
      <c r="N389" s="256">
        <v>0</v>
      </c>
      <c r="O389" s="256">
        <v>0</v>
      </c>
      <c r="P389" s="256">
        <v>231984</v>
      </c>
      <c r="Q389" s="256">
        <v>0</v>
      </c>
      <c r="R389" s="256">
        <v>0</v>
      </c>
      <c r="S389" s="256">
        <v>0</v>
      </c>
      <c r="T389" s="256">
        <v>0</v>
      </c>
      <c r="U389" s="256">
        <v>0</v>
      </c>
      <c r="V389" s="256">
        <v>0</v>
      </c>
      <c r="W389" s="256">
        <v>0</v>
      </c>
      <c r="X389" s="256">
        <v>0</v>
      </c>
      <c r="Y389" s="256">
        <v>0</v>
      </c>
      <c r="Z389" s="256">
        <v>0</v>
      </c>
      <c r="AA389" s="256">
        <v>0</v>
      </c>
      <c r="AB389" s="255">
        <v>2020</v>
      </c>
    </row>
    <row r="390" spans="1:28" s="6" customFormat="1" ht="35.25" customHeight="1">
      <c r="A390" s="6">
        <v>1</v>
      </c>
      <c r="B390" s="207">
        <f>SUBTOTAL(103,$A$8:A390)</f>
        <v>378</v>
      </c>
      <c r="C390" s="251" t="s">
        <v>2016</v>
      </c>
      <c r="D390" s="246">
        <f t="shared" si="13"/>
        <v>1578380.8</v>
      </c>
      <c r="E390" s="256">
        <v>0</v>
      </c>
      <c r="F390" s="256">
        <v>0</v>
      </c>
      <c r="G390" s="256">
        <v>0</v>
      </c>
      <c r="H390" s="256">
        <v>0</v>
      </c>
      <c r="I390" s="256">
        <v>0</v>
      </c>
      <c r="J390" s="256">
        <v>0</v>
      </c>
      <c r="K390" s="257">
        <v>0</v>
      </c>
      <c r="L390" s="256">
        <v>0</v>
      </c>
      <c r="M390" s="256">
        <v>1028291</v>
      </c>
      <c r="N390" s="256">
        <v>0</v>
      </c>
      <c r="O390" s="256">
        <v>550089.80000000005</v>
      </c>
      <c r="P390" s="256">
        <v>0</v>
      </c>
      <c r="Q390" s="256">
        <v>0</v>
      </c>
      <c r="R390" s="256">
        <v>0</v>
      </c>
      <c r="S390" s="256">
        <v>0</v>
      </c>
      <c r="T390" s="256">
        <v>0</v>
      </c>
      <c r="U390" s="256">
        <v>0</v>
      </c>
      <c r="V390" s="256">
        <v>0</v>
      </c>
      <c r="W390" s="256">
        <v>0</v>
      </c>
      <c r="X390" s="256">
        <v>0</v>
      </c>
      <c r="Y390" s="256">
        <v>0</v>
      </c>
      <c r="Z390" s="256">
        <v>0</v>
      </c>
      <c r="AA390" s="256">
        <v>0</v>
      </c>
      <c r="AB390" s="255">
        <v>2020</v>
      </c>
    </row>
    <row r="391" spans="1:28" s="6" customFormat="1" ht="35.25" customHeight="1">
      <c r="A391" s="6">
        <v>1</v>
      </c>
      <c r="B391" s="207">
        <f>SUBTOTAL(103,$A$8:A391)</f>
        <v>379</v>
      </c>
      <c r="C391" s="251" t="s">
        <v>2017</v>
      </c>
      <c r="D391" s="246">
        <f t="shared" si="13"/>
        <v>567062.04</v>
      </c>
      <c r="E391" s="256">
        <v>0</v>
      </c>
      <c r="F391" s="256">
        <v>0</v>
      </c>
      <c r="G391" s="256">
        <v>0</v>
      </c>
      <c r="H391" s="256">
        <v>0</v>
      </c>
      <c r="I391" s="256">
        <v>567062.04</v>
      </c>
      <c r="J391" s="256">
        <v>0</v>
      </c>
      <c r="K391" s="257">
        <v>0</v>
      </c>
      <c r="L391" s="256">
        <v>0</v>
      </c>
      <c r="M391" s="256">
        <v>0</v>
      </c>
      <c r="N391" s="256">
        <v>0</v>
      </c>
      <c r="O391" s="256">
        <v>0</v>
      </c>
      <c r="P391" s="256">
        <v>0</v>
      </c>
      <c r="Q391" s="256">
        <v>0</v>
      </c>
      <c r="R391" s="256">
        <v>0</v>
      </c>
      <c r="S391" s="256">
        <v>0</v>
      </c>
      <c r="T391" s="256">
        <v>0</v>
      </c>
      <c r="U391" s="256">
        <v>0</v>
      </c>
      <c r="V391" s="256">
        <v>0</v>
      </c>
      <c r="W391" s="256">
        <v>0</v>
      </c>
      <c r="X391" s="256">
        <v>0</v>
      </c>
      <c r="Y391" s="256">
        <v>0</v>
      </c>
      <c r="Z391" s="256">
        <v>0</v>
      </c>
      <c r="AA391" s="256">
        <v>0</v>
      </c>
      <c r="AB391" s="255">
        <v>2020</v>
      </c>
    </row>
    <row r="392" spans="1:28" s="6" customFormat="1" ht="35.25" customHeight="1">
      <c r="A392" s="6">
        <v>1</v>
      </c>
      <c r="B392" s="207">
        <f>SUBTOTAL(103,$A$8:A392)</f>
        <v>380</v>
      </c>
      <c r="C392" s="251" t="s">
        <v>2018</v>
      </c>
      <c r="D392" s="246">
        <f t="shared" si="13"/>
        <v>2516334.0499999998</v>
      </c>
      <c r="E392" s="256">
        <v>0</v>
      </c>
      <c r="F392" s="256">
        <v>0</v>
      </c>
      <c r="G392" s="256">
        <v>0</v>
      </c>
      <c r="H392" s="256">
        <v>0</v>
      </c>
      <c r="I392" s="256">
        <v>0</v>
      </c>
      <c r="J392" s="256">
        <v>0</v>
      </c>
      <c r="K392" s="257">
        <v>0</v>
      </c>
      <c r="L392" s="256">
        <v>0</v>
      </c>
      <c r="M392" s="256">
        <v>2516334.0499999998</v>
      </c>
      <c r="N392" s="256">
        <v>0</v>
      </c>
      <c r="O392" s="256">
        <v>0</v>
      </c>
      <c r="P392" s="256">
        <v>0</v>
      </c>
      <c r="Q392" s="256">
        <v>0</v>
      </c>
      <c r="R392" s="256">
        <v>0</v>
      </c>
      <c r="S392" s="256">
        <v>0</v>
      </c>
      <c r="T392" s="256">
        <v>0</v>
      </c>
      <c r="U392" s="256">
        <v>0</v>
      </c>
      <c r="V392" s="256">
        <v>0</v>
      </c>
      <c r="W392" s="256">
        <v>0</v>
      </c>
      <c r="X392" s="256">
        <v>0</v>
      </c>
      <c r="Y392" s="256">
        <v>0</v>
      </c>
      <c r="Z392" s="256">
        <v>0</v>
      </c>
      <c r="AA392" s="256">
        <v>0</v>
      </c>
      <c r="AB392" s="255">
        <v>2020</v>
      </c>
    </row>
    <row r="393" spans="1:28" s="6" customFormat="1" ht="35.25" customHeight="1">
      <c r="A393" s="6">
        <v>1</v>
      </c>
      <c r="B393" s="207">
        <f>SUBTOTAL(103,$A$8:A393)</f>
        <v>381</v>
      </c>
      <c r="C393" s="251" t="s">
        <v>2019</v>
      </c>
      <c r="D393" s="246">
        <f t="shared" si="13"/>
        <v>294657.71999999997</v>
      </c>
      <c r="E393" s="256">
        <v>294657.71999999997</v>
      </c>
      <c r="F393" s="256">
        <v>0</v>
      </c>
      <c r="G393" s="256">
        <v>0</v>
      </c>
      <c r="H393" s="256">
        <v>0</v>
      </c>
      <c r="I393" s="256">
        <v>0</v>
      </c>
      <c r="J393" s="256">
        <v>0</v>
      </c>
      <c r="K393" s="257">
        <v>0</v>
      </c>
      <c r="L393" s="256">
        <v>0</v>
      </c>
      <c r="M393" s="256">
        <v>0</v>
      </c>
      <c r="N393" s="256">
        <v>0</v>
      </c>
      <c r="O393" s="256">
        <v>0</v>
      </c>
      <c r="P393" s="256">
        <v>0</v>
      </c>
      <c r="Q393" s="256">
        <v>0</v>
      </c>
      <c r="R393" s="256">
        <v>0</v>
      </c>
      <c r="S393" s="256">
        <v>0</v>
      </c>
      <c r="T393" s="256">
        <v>0</v>
      </c>
      <c r="U393" s="256">
        <v>0</v>
      </c>
      <c r="V393" s="256">
        <v>0</v>
      </c>
      <c r="W393" s="256">
        <v>0</v>
      </c>
      <c r="X393" s="256">
        <v>0</v>
      </c>
      <c r="Y393" s="256">
        <v>0</v>
      </c>
      <c r="Z393" s="256">
        <v>0</v>
      </c>
      <c r="AA393" s="256">
        <v>0</v>
      </c>
      <c r="AB393" s="255">
        <v>2020</v>
      </c>
    </row>
    <row r="394" spans="1:28" s="6" customFormat="1" ht="35.25" customHeight="1">
      <c r="A394" s="6">
        <v>1</v>
      </c>
      <c r="B394" s="207">
        <f>SUBTOTAL(103,$A$8:A394)</f>
        <v>382</v>
      </c>
      <c r="C394" s="251" t="s">
        <v>2020</v>
      </c>
      <c r="D394" s="246">
        <f t="shared" si="13"/>
        <v>1230830.94</v>
      </c>
      <c r="E394" s="256">
        <v>0</v>
      </c>
      <c r="F394" s="256">
        <v>0</v>
      </c>
      <c r="G394" s="256">
        <v>0</v>
      </c>
      <c r="H394" s="256">
        <v>0</v>
      </c>
      <c r="I394" s="256">
        <v>0</v>
      </c>
      <c r="J394" s="256">
        <v>0</v>
      </c>
      <c r="K394" s="257">
        <v>0</v>
      </c>
      <c r="L394" s="256">
        <v>0</v>
      </c>
      <c r="M394" s="256">
        <v>1230830.94</v>
      </c>
      <c r="N394" s="256">
        <v>0</v>
      </c>
      <c r="O394" s="256">
        <v>0</v>
      </c>
      <c r="P394" s="256">
        <v>0</v>
      </c>
      <c r="Q394" s="256">
        <v>0</v>
      </c>
      <c r="R394" s="256">
        <v>0</v>
      </c>
      <c r="S394" s="256">
        <v>0</v>
      </c>
      <c r="T394" s="256">
        <v>0</v>
      </c>
      <c r="U394" s="256">
        <v>0</v>
      </c>
      <c r="V394" s="256">
        <v>0</v>
      </c>
      <c r="W394" s="256">
        <v>0</v>
      </c>
      <c r="X394" s="256">
        <v>0</v>
      </c>
      <c r="Y394" s="256">
        <v>0</v>
      </c>
      <c r="Z394" s="256">
        <v>0</v>
      </c>
      <c r="AA394" s="256">
        <v>0</v>
      </c>
      <c r="AB394" s="255">
        <v>2020</v>
      </c>
    </row>
    <row r="395" spans="1:28" s="6" customFormat="1" ht="35.25" customHeight="1">
      <c r="A395" s="6">
        <v>1</v>
      </c>
      <c r="B395" s="207">
        <f>SUBTOTAL(103,$A$8:A395)</f>
        <v>383</v>
      </c>
      <c r="C395" s="251" t="s">
        <v>2021</v>
      </c>
      <c r="D395" s="246">
        <f t="shared" si="13"/>
        <v>1052055</v>
      </c>
      <c r="E395" s="256">
        <v>0</v>
      </c>
      <c r="F395" s="256">
        <v>0</v>
      </c>
      <c r="G395" s="256">
        <v>1052055</v>
      </c>
      <c r="H395" s="256">
        <v>0</v>
      </c>
      <c r="I395" s="256">
        <v>0</v>
      </c>
      <c r="J395" s="256">
        <v>0</v>
      </c>
      <c r="K395" s="257">
        <v>0</v>
      </c>
      <c r="L395" s="256">
        <v>0</v>
      </c>
      <c r="M395" s="256">
        <v>0</v>
      </c>
      <c r="N395" s="256">
        <v>0</v>
      </c>
      <c r="O395" s="256">
        <v>0</v>
      </c>
      <c r="P395" s="256">
        <v>0</v>
      </c>
      <c r="Q395" s="256">
        <v>0</v>
      </c>
      <c r="R395" s="256">
        <v>0</v>
      </c>
      <c r="S395" s="256">
        <v>0</v>
      </c>
      <c r="T395" s="256">
        <v>0</v>
      </c>
      <c r="U395" s="256">
        <v>0</v>
      </c>
      <c r="V395" s="256">
        <v>0</v>
      </c>
      <c r="W395" s="256">
        <v>0</v>
      </c>
      <c r="X395" s="256">
        <v>0</v>
      </c>
      <c r="Y395" s="256">
        <v>0</v>
      </c>
      <c r="Z395" s="256">
        <v>0</v>
      </c>
      <c r="AA395" s="256">
        <v>0</v>
      </c>
      <c r="AB395" s="255">
        <v>2020</v>
      </c>
    </row>
    <row r="396" spans="1:28" s="6" customFormat="1" ht="35.25" customHeight="1">
      <c r="A396" s="6">
        <v>1</v>
      </c>
      <c r="B396" s="207">
        <f>SUBTOTAL(103,$A$8:A396)</f>
        <v>384</v>
      </c>
      <c r="C396" s="251" t="s">
        <v>2022</v>
      </c>
      <c r="D396" s="246">
        <f t="shared" si="13"/>
        <v>527399.5</v>
      </c>
      <c r="E396" s="256">
        <v>0</v>
      </c>
      <c r="F396" s="256">
        <v>0</v>
      </c>
      <c r="G396" s="256">
        <v>0</v>
      </c>
      <c r="H396" s="256">
        <v>0</v>
      </c>
      <c r="I396" s="256">
        <v>0</v>
      </c>
      <c r="J396" s="256">
        <v>0</v>
      </c>
      <c r="K396" s="257">
        <v>0</v>
      </c>
      <c r="L396" s="256">
        <v>0</v>
      </c>
      <c r="M396" s="256">
        <v>527399.5</v>
      </c>
      <c r="N396" s="256">
        <v>0</v>
      </c>
      <c r="O396" s="256">
        <v>0</v>
      </c>
      <c r="P396" s="256">
        <v>0</v>
      </c>
      <c r="Q396" s="256">
        <v>0</v>
      </c>
      <c r="R396" s="256">
        <v>0</v>
      </c>
      <c r="S396" s="256">
        <v>0</v>
      </c>
      <c r="T396" s="256">
        <v>0</v>
      </c>
      <c r="U396" s="256">
        <v>0</v>
      </c>
      <c r="V396" s="256">
        <v>0</v>
      </c>
      <c r="W396" s="256">
        <v>0</v>
      </c>
      <c r="X396" s="256">
        <v>0</v>
      </c>
      <c r="Y396" s="256">
        <v>0</v>
      </c>
      <c r="Z396" s="256">
        <v>0</v>
      </c>
      <c r="AA396" s="256">
        <v>0</v>
      </c>
      <c r="AB396" s="255">
        <v>2020</v>
      </c>
    </row>
    <row r="397" spans="1:28" s="6" customFormat="1" ht="35.25" customHeight="1">
      <c r="A397" s="6">
        <v>1</v>
      </c>
      <c r="B397" s="207">
        <f>SUBTOTAL(103,$A$8:A397)</f>
        <v>385</v>
      </c>
      <c r="C397" s="251" t="s">
        <v>2023</v>
      </c>
      <c r="D397" s="246">
        <f t="shared" si="13"/>
        <v>687319</v>
      </c>
      <c r="E397" s="256">
        <v>0</v>
      </c>
      <c r="F397" s="256">
        <v>0</v>
      </c>
      <c r="G397" s="256">
        <v>0</v>
      </c>
      <c r="H397" s="256">
        <v>0</v>
      </c>
      <c r="I397" s="256">
        <v>0</v>
      </c>
      <c r="J397" s="256">
        <v>0</v>
      </c>
      <c r="K397" s="257">
        <v>0</v>
      </c>
      <c r="L397" s="256">
        <v>0</v>
      </c>
      <c r="M397" s="256">
        <v>687319</v>
      </c>
      <c r="N397" s="256">
        <v>0</v>
      </c>
      <c r="O397" s="256">
        <v>0</v>
      </c>
      <c r="P397" s="256">
        <v>0</v>
      </c>
      <c r="Q397" s="256">
        <v>0</v>
      </c>
      <c r="R397" s="256">
        <v>0</v>
      </c>
      <c r="S397" s="256">
        <v>0</v>
      </c>
      <c r="T397" s="256">
        <v>0</v>
      </c>
      <c r="U397" s="256">
        <v>0</v>
      </c>
      <c r="V397" s="256">
        <v>0</v>
      </c>
      <c r="W397" s="256">
        <v>0</v>
      </c>
      <c r="X397" s="256">
        <v>0</v>
      </c>
      <c r="Y397" s="256">
        <v>0</v>
      </c>
      <c r="Z397" s="256">
        <v>0</v>
      </c>
      <c r="AA397" s="256">
        <v>0</v>
      </c>
      <c r="AB397" s="255">
        <v>2020</v>
      </c>
    </row>
    <row r="398" spans="1:28" s="6" customFormat="1" ht="35.25" customHeight="1">
      <c r="A398" s="6">
        <v>1</v>
      </c>
      <c r="B398" s="207">
        <f>SUBTOTAL(103,$A$8:A398)</f>
        <v>386</v>
      </c>
      <c r="C398" s="251" t="s">
        <v>2024</v>
      </c>
      <c r="D398" s="246">
        <f t="shared" si="13"/>
        <v>350000</v>
      </c>
      <c r="E398" s="256">
        <v>0</v>
      </c>
      <c r="F398" s="256">
        <v>0</v>
      </c>
      <c r="G398" s="256">
        <v>0</v>
      </c>
      <c r="H398" s="256">
        <v>0</v>
      </c>
      <c r="I398" s="256">
        <v>0</v>
      </c>
      <c r="J398" s="256">
        <v>0</v>
      </c>
      <c r="K398" s="257">
        <v>0</v>
      </c>
      <c r="L398" s="256">
        <v>0</v>
      </c>
      <c r="M398" s="256">
        <v>350000</v>
      </c>
      <c r="N398" s="256">
        <v>0</v>
      </c>
      <c r="O398" s="256">
        <v>0</v>
      </c>
      <c r="P398" s="256">
        <v>0</v>
      </c>
      <c r="Q398" s="256">
        <v>0</v>
      </c>
      <c r="R398" s="256">
        <v>0</v>
      </c>
      <c r="S398" s="256">
        <v>0</v>
      </c>
      <c r="T398" s="256">
        <v>0</v>
      </c>
      <c r="U398" s="256">
        <v>0</v>
      </c>
      <c r="V398" s="256">
        <v>0</v>
      </c>
      <c r="W398" s="256">
        <v>0</v>
      </c>
      <c r="X398" s="256">
        <v>0</v>
      </c>
      <c r="Y398" s="256">
        <v>0</v>
      </c>
      <c r="Z398" s="256">
        <v>0</v>
      </c>
      <c r="AA398" s="256">
        <v>0</v>
      </c>
      <c r="AB398" s="255">
        <v>2020</v>
      </c>
    </row>
    <row r="399" spans="1:28" s="6" customFormat="1" ht="35.25" customHeight="1">
      <c r="A399" s="6">
        <v>1</v>
      </c>
      <c r="B399" s="207">
        <f>SUBTOTAL(103,$A$8:A399)</f>
        <v>387</v>
      </c>
      <c r="C399" s="251" t="s">
        <v>2025</v>
      </c>
      <c r="D399" s="246">
        <f t="shared" si="13"/>
        <v>571302</v>
      </c>
      <c r="E399" s="256">
        <v>0</v>
      </c>
      <c r="F399" s="256">
        <v>0</v>
      </c>
      <c r="G399" s="256">
        <v>0</v>
      </c>
      <c r="H399" s="256">
        <v>0</v>
      </c>
      <c r="I399" s="256">
        <v>0</v>
      </c>
      <c r="J399" s="256">
        <v>0</v>
      </c>
      <c r="K399" s="257">
        <v>0</v>
      </c>
      <c r="L399" s="256">
        <v>0</v>
      </c>
      <c r="M399" s="256">
        <v>0</v>
      </c>
      <c r="N399" s="256">
        <v>0</v>
      </c>
      <c r="O399" s="256">
        <v>571302</v>
      </c>
      <c r="P399" s="256">
        <v>0</v>
      </c>
      <c r="Q399" s="256">
        <v>0</v>
      </c>
      <c r="R399" s="256">
        <v>0</v>
      </c>
      <c r="S399" s="256">
        <v>0</v>
      </c>
      <c r="T399" s="256">
        <v>0</v>
      </c>
      <c r="U399" s="256">
        <v>0</v>
      </c>
      <c r="V399" s="256">
        <v>0</v>
      </c>
      <c r="W399" s="256">
        <v>0</v>
      </c>
      <c r="X399" s="256">
        <v>0</v>
      </c>
      <c r="Y399" s="256">
        <v>0</v>
      </c>
      <c r="Z399" s="256">
        <v>0</v>
      </c>
      <c r="AA399" s="256">
        <v>0</v>
      </c>
      <c r="AB399" s="255">
        <v>2020</v>
      </c>
    </row>
    <row r="400" spans="1:28" s="6" customFormat="1" ht="35.25" customHeight="1">
      <c r="A400" s="6">
        <v>1</v>
      </c>
      <c r="B400" s="207">
        <f>SUBTOTAL(103,$A$8:A400)</f>
        <v>388</v>
      </c>
      <c r="C400" s="251" t="s">
        <v>2026</v>
      </c>
      <c r="D400" s="246">
        <f t="shared" si="13"/>
        <v>283242</v>
      </c>
      <c r="E400" s="256">
        <v>0</v>
      </c>
      <c r="F400" s="256">
        <v>0</v>
      </c>
      <c r="G400" s="256">
        <v>0</v>
      </c>
      <c r="H400" s="256">
        <v>0</v>
      </c>
      <c r="I400" s="256">
        <v>0</v>
      </c>
      <c r="J400" s="256">
        <v>0</v>
      </c>
      <c r="K400" s="257">
        <v>0</v>
      </c>
      <c r="L400" s="256">
        <v>0</v>
      </c>
      <c r="M400" s="256">
        <v>283242</v>
      </c>
      <c r="N400" s="256">
        <v>0</v>
      </c>
      <c r="O400" s="256">
        <v>0</v>
      </c>
      <c r="P400" s="256">
        <v>0</v>
      </c>
      <c r="Q400" s="256">
        <v>0</v>
      </c>
      <c r="R400" s="256">
        <v>0</v>
      </c>
      <c r="S400" s="256">
        <v>0</v>
      </c>
      <c r="T400" s="256">
        <v>0</v>
      </c>
      <c r="U400" s="256">
        <v>0</v>
      </c>
      <c r="V400" s="256">
        <v>0</v>
      </c>
      <c r="W400" s="256">
        <v>0</v>
      </c>
      <c r="X400" s="256">
        <v>0</v>
      </c>
      <c r="Y400" s="256">
        <v>0</v>
      </c>
      <c r="Z400" s="256">
        <v>0</v>
      </c>
      <c r="AA400" s="256">
        <v>0</v>
      </c>
      <c r="AB400" s="255">
        <v>2020</v>
      </c>
    </row>
    <row r="401" spans="1:28" s="6" customFormat="1" ht="35.25" customHeight="1">
      <c r="A401" s="6">
        <v>1</v>
      </c>
      <c r="B401" s="207">
        <f>SUBTOTAL(103,$A$8:A401)</f>
        <v>389</v>
      </c>
      <c r="C401" s="251" t="s">
        <v>2027</v>
      </c>
      <c r="D401" s="246">
        <f t="shared" si="13"/>
        <v>210000</v>
      </c>
      <c r="E401" s="256">
        <v>0</v>
      </c>
      <c r="F401" s="256">
        <v>0</v>
      </c>
      <c r="G401" s="256">
        <v>0</v>
      </c>
      <c r="H401" s="256">
        <v>0</v>
      </c>
      <c r="I401" s="256">
        <v>0</v>
      </c>
      <c r="J401" s="256">
        <v>0</v>
      </c>
      <c r="K401" s="257">
        <v>0</v>
      </c>
      <c r="L401" s="256">
        <v>0</v>
      </c>
      <c r="M401" s="256">
        <v>210000</v>
      </c>
      <c r="N401" s="256">
        <v>0</v>
      </c>
      <c r="O401" s="256">
        <v>0</v>
      </c>
      <c r="P401" s="256">
        <v>0</v>
      </c>
      <c r="Q401" s="256">
        <v>0</v>
      </c>
      <c r="R401" s="256">
        <v>0</v>
      </c>
      <c r="S401" s="256">
        <v>0</v>
      </c>
      <c r="T401" s="256">
        <v>0</v>
      </c>
      <c r="U401" s="256">
        <v>0</v>
      </c>
      <c r="V401" s="256">
        <v>0</v>
      </c>
      <c r="W401" s="256">
        <v>0</v>
      </c>
      <c r="X401" s="256">
        <v>0</v>
      </c>
      <c r="Y401" s="256">
        <v>0</v>
      </c>
      <c r="Z401" s="256">
        <v>0</v>
      </c>
      <c r="AA401" s="256">
        <v>0</v>
      </c>
      <c r="AB401" s="255">
        <v>2020</v>
      </c>
    </row>
    <row r="402" spans="1:28" s="6" customFormat="1" ht="35.25" customHeight="1">
      <c r="A402" s="6">
        <v>1</v>
      </c>
      <c r="B402" s="207">
        <f>SUBTOTAL(103,$A$8:A402)</f>
        <v>390</v>
      </c>
      <c r="C402" s="251" t="s">
        <v>2028</v>
      </c>
      <c r="D402" s="246">
        <f t="shared" si="13"/>
        <v>482863</v>
      </c>
      <c r="E402" s="256">
        <v>0</v>
      </c>
      <c r="F402" s="256">
        <v>0</v>
      </c>
      <c r="G402" s="256">
        <v>482863</v>
      </c>
      <c r="H402" s="256">
        <v>0</v>
      </c>
      <c r="I402" s="256">
        <v>0</v>
      </c>
      <c r="J402" s="256">
        <v>0</v>
      </c>
      <c r="K402" s="257">
        <v>0</v>
      </c>
      <c r="L402" s="256">
        <v>0</v>
      </c>
      <c r="M402" s="256">
        <v>0</v>
      </c>
      <c r="N402" s="256">
        <v>0</v>
      </c>
      <c r="O402" s="256">
        <v>0</v>
      </c>
      <c r="P402" s="256">
        <v>0</v>
      </c>
      <c r="Q402" s="256">
        <v>0</v>
      </c>
      <c r="R402" s="256">
        <v>0</v>
      </c>
      <c r="S402" s="256">
        <v>0</v>
      </c>
      <c r="T402" s="256">
        <v>0</v>
      </c>
      <c r="U402" s="256">
        <v>0</v>
      </c>
      <c r="V402" s="256">
        <v>0</v>
      </c>
      <c r="W402" s="256">
        <v>0</v>
      </c>
      <c r="X402" s="256">
        <v>0</v>
      </c>
      <c r="Y402" s="256">
        <v>0</v>
      </c>
      <c r="Z402" s="256">
        <v>0</v>
      </c>
      <c r="AA402" s="256">
        <v>0</v>
      </c>
      <c r="AB402" s="255">
        <v>2020</v>
      </c>
    </row>
    <row r="403" spans="1:28" s="6" customFormat="1" ht="35.25" customHeight="1">
      <c r="A403" s="6">
        <v>1</v>
      </c>
      <c r="B403" s="207">
        <f>SUBTOTAL(103,$A$8:A403)</f>
        <v>391</v>
      </c>
      <c r="C403" s="251" t="s">
        <v>2029</v>
      </c>
      <c r="D403" s="246">
        <f t="shared" si="13"/>
        <v>237404</v>
      </c>
      <c r="E403" s="256">
        <v>0</v>
      </c>
      <c r="F403" s="256">
        <v>0</v>
      </c>
      <c r="G403" s="256">
        <v>0</v>
      </c>
      <c r="H403" s="256">
        <v>0</v>
      </c>
      <c r="I403" s="256">
        <v>0</v>
      </c>
      <c r="J403" s="256">
        <v>0</v>
      </c>
      <c r="K403" s="257">
        <v>0</v>
      </c>
      <c r="L403" s="256">
        <v>0</v>
      </c>
      <c r="M403" s="256">
        <v>237404</v>
      </c>
      <c r="N403" s="256">
        <v>0</v>
      </c>
      <c r="O403" s="256">
        <v>0</v>
      </c>
      <c r="P403" s="256">
        <v>0</v>
      </c>
      <c r="Q403" s="256">
        <v>0</v>
      </c>
      <c r="R403" s="256">
        <v>0</v>
      </c>
      <c r="S403" s="256">
        <v>0</v>
      </c>
      <c r="T403" s="256">
        <v>0</v>
      </c>
      <c r="U403" s="256">
        <v>0</v>
      </c>
      <c r="V403" s="256">
        <v>0</v>
      </c>
      <c r="W403" s="256">
        <v>0</v>
      </c>
      <c r="X403" s="256">
        <v>0</v>
      </c>
      <c r="Y403" s="256">
        <v>0</v>
      </c>
      <c r="Z403" s="256">
        <v>0</v>
      </c>
      <c r="AA403" s="256">
        <v>0</v>
      </c>
      <c r="AB403" s="255">
        <v>2020</v>
      </c>
    </row>
    <row r="404" spans="1:28" s="6" customFormat="1" ht="35.25" customHeight="1">
      <c r="A404" s="6">
        <v>1</v>
      </c>
      <c r="B404" s="207">
        <f>SUBTOTAL(103,$A$8:A404)</f>
        <v>392</v>
      </c>
      <c r="C404" s="251" t="s">
        <v>2030</v>
      </c>
      <c r="D404" s="246">
        <f t="shared" si="13"/>
        <v>265768</v>
      </c>
      <c r="E404" s="256">
        <v>0</v>
      </c>
      <c r="F404" s="256">
        <v>0</v>
      </c>
      <c r="G404" s="256">
        <v>265768</v>
      </c>
      <c r="H404" s="256">
        <v>0</v>
      </c>
      <c r="I404" s="256">
        <v>0</v>
      </c>
      <c r="J404" s="256">
        <v>0</v>
      </c>
      <c r="K404" s="257">
        <v>0</v>
      </c>
      <c r="L404" s="256">
        <v>0</v>
      </c>
      <c r="M404" s="256">
        <v>0</v>
      </c>
      <c r="N404" s="256">
        <v>0</v>
      </c>
      <c r="O404" s="256">
        <v>0</v>
      </c>
      <c r="P404" s="256">
        <v>0</v>
      </c>
      <c r="Q404" s="256">
        <v>0</v>
      </c>
      <c r="R404" s="256">
        <v>0</v>
      </c>
      <c r="S404" s="256">
        <v>0</v>
      </c>
      <c r="T404" s="256">
        <v>0</v>
      </c>
      <c r="U404" s="256">
        <v>0</v>
      </c>
      <c r="V404" s="256">
        <v>0</v>
      </c>
      <c r="W404" s="256">
        <v>0</v>
      </c>
      <c r="X404" s="256">
        <v>0</v>
      </c>
      <c r="Y404" s="256">
        <v>0</v>
      </c>
      <c r="Z404" s="256">
        <v>0</v>
      </c>
      <c r="AA404" s="256">
        <v>0</v>
      </c>
      <c r="AB404" s="255">
        <v>2020</v>
      </c>
    </row>
    <row r="405" spans="1:28" s="6" customFormat="1" ht="35.25" customHeight="1">
      <c r="A405" s="6">
        <v>1</v>
      </c>
      <c r="B405" s="207">
        <f>SUBTOTAL(103,$A$8:A405)</f>
        <v>393</v>
      </c>
      <c r="C405" s="251" t="s">
        <v>2031</v>
      </c>
      <c r="D405" s="246">
        <f t="shared" si="13"/>
        <v>643076</v>
      </c>
      <c r="E405" s="256">
        <v>0</v>
      </c>
      <c r="F405" s="256">
        <v>0</v>
      </c>
      <c r="G405" s="256">
        <v>0</v>
      </c>
      <c r="H405" s="256">
        <v>13076</v>
      </c>
      <c r="I405" s="256">
        <v>0</v>
      </c>
      <c r="J405" s="256">
        <v>0</v>
      </c>
      <c r="K405" s="257">
        <v>0</v>
      </c>
      <c r="L405" s="256">
        <v>0</v>
      </c>
      <c r="M405" s="256">
        <v>0</v>
      </c>
      <c r="N405" s="256">
        <v>0</v>
      </c>
      <c r="O405" s="256">
        <v>630000</v>
      </c>
      <c r="P405" s="256">
        <v>0</v>
      </c>
      <c r="Q405" s="256">
        <v>0</v>
      </c>
      <c r="R405" s="256">
        <v>0</v>
      </c>
      <c r="S405" s="256">
        <v>0</v>
      </c>
      <c r="T405" s="256">
        <v>0</v>
      </c>
      <c r="U405" s="256">
        <v>0</v>
      </c>
      <c r="V405" s="256">
        <v>0</v>
      </c>
      <c r="W405" s="256">
        <v>0</v>
      </c>
      <c r="X405" s="256">
        <v>0</v>
      </c>
      <c r="Y405" s="256">
        <v>0</v>
      </c>
      <c r="Z405" s="256">
        <v>0</v>
      </c>
      <c r="AA405" s="256">
        <v>0</v>
      </c>
      <c r="AB405" s="255">
        <v>2020</v>
      </c>
    </row>
    <row r="406" spans="1:28" s="6" customFormat="1" ht="35.25" customHeight="1">
      <c r="A406" s="6">
        <v>1</v>
      </c>
      <c r="B406" s="207">
        <f>SUBTOTAL(103,$A$8:A406)</f>
        <v>394</v>
      </c>
      <c r="C406" s="251" t="s">
        <v>2032</v>
      </c>
      <c r="D406" s="246">
        <f t="shared" si="13"/>
        <v>682931</v>
      </c>
      <c r="E406" s="256">
        <v>0</v>
      </c>
      <c r="F406" s="256">
        <v>0</v>
      </c>
      <c r="G406" s="256">
        <v>0</v>
      </c>
      <c r="H406" s="256">
        <v>0</v>
      </c>
      <c r="I406" s="256">
        <v>0</v>
      </c>
      <c r="J406" s="256">
        <v>0</v>
      </c>
      <c r="K406" s="257">
        <v>0</v>
      </c>
      <c r="L406" s="256">
        <v>0</v>
      </c>
      <c r="M406" s="256">
        <v>0</v>
      </c>
      <c r="N406" s="256">
        <v>0</v>
      </c>
      <c r="O406" s="256">
        <v>682931</v>
      </c>
      <c r="P406" s="256">
        <v>0</v>
      </c>
      <c r="Q406" s="256">
        <v>0</v>
      </c>
      <c r="R406" s="256">
        <v>0</v>
      </c>
      <c r="S406" s="256">
        <v>0</v>
      </c>
      <c r="T406" s="256">
        <v>0</v>
      </c>
      <c r="U406" s="256">
        <v>0</v>
      </c>
      <c r="V406" s="256">
        <v>0</v>
      </c>
      <c r="W406" s="256">
        <v>0</v>
      </c>
      <c r="X406" s="256">
        <v>0</v>
      </c>
      <c r="Y406" s="256">
        <v>0</v>
      </c>
      <c r="Z406" s="256">
        <v>0</v>
      </c>
      <c r="AA406" s="256">
        <v>0</v>
      </c>
      <c r="AB406" s="255">
        <v>2020</v>
      </c>
    </row>
    <row r="407" spans="1:28" s="6" customFormat="1" ht="35.25" customHeight="1">
      <c r="A407" s="6">
        <v>1</v>
      </c>
      <c r="B407" s="207">
        <f>SUBTOTAL(103,$A$8:A407)</f>
        <v>395</v>
      </c>
      <c r="C407" s="251" t="s">
        <v>2033</v>
      </c>
      <c r="D407" s="246">
        <f t="shared" si="13"/>
        <v>67129</v>
      </c>
      <c r="E407" s="256">
        <v>0</v>
      </c>
      <c r="F407" s="256">
        <v>0</v>
      </c>
      <c r="G407" s="256">
        <v>0</v>
      </c>
      <c r="H407" s="256">
        <v>0</v>
      </c>
      <c r="I407" s="256">
        <v>0</v>
      </c>
      <c r="J407" s="256">
        <v>0</v>
      </c>
      <c r="K407" s="257">
        <v>0</v>
      </c>
      <c r="L407" s="256">
        <v>0</v>
      </c>
      <c r="M407" s="256">
        <v>0</v>
      </c>
      <c r="N407" s="256">
        <v>0</v>
      </c>
      <c r="O407" s="256">
        <v>67129</v>
      </c>
      <c r="P407" s="256">
        <v>0</v>
      </c>
      <c r="Q407" s="256">
        <v>0</v>
      </c>
      <c r="R407" s="256">
        <v>0</v>
      </c>
      <c r="S407" s="256">
        <v>0</v>
      </c>
      <c r="T407" s="256">
        <v>0</v>
      </c>
      <c r="U407" s="256">
        <v>0</v>
      </c>
      <c r="V407" s="256">
        <v>0</v>
      </c>
      <c r="W407" s="256">
        <v>0</v>
      </c>
      <c r="X407" s="256">
        <v>0</v>
      </c>
      <c r="Y407" s="256">
        <v>0</v>
      </c>
      <c r="Z407" s="256">
        <v>0</v>
      </c>
      <c r="AA407" s="256">
        <v>0</v>
      </c>
      <c r="AB407" s="255">
        <v>2020</v>
      </c>
    </row>
    <row r="408" spans="1:28" s="6" customFormat="1" ht="35.25" customHeight="1">
      <c r="A408" s="6">
        <v>1</v>
      </c>
      <c r="B408" s="207">
        <f>SUBTOTAL(103,$A$8:A408)</f>
        <v>396</v>
      </c>
      <c r="C408" s="251" t="s">
        <v>2460</v>
      </c>
      <c r="D408" s="246">
        <f t="shared" si="13"/>
        <v>1150780</v>
      </c>
      <c r="E408" s="256">
        <v>0</v>
      </c>
      <c r="F408" s="256">
        <v>0</v>
      </c>
      <c r="G408" s="256">
        <v>0</v>
      </c>
      <c r="H408" s="256">
        <v>0</v>
      </c>
      <c r="I408" s="256">
        <v>0</v>
      </c>
      <c r="J408" s="256">
        <v>0</v>
      </c>
      <c r="K408" s="257">
        <v>0</v>
      </c>
      <c r="L408" s="256">
        <v>0</v>
      </c>
      <c r="M408" s="256">
        <v>0</v>
      </c>
      <c r="N408" s="256">
        <v>0</v>
      </c>
      <c r="O408" s="256">
        <v>1150780</v>
      </c>
      <c r="P408" s="256">
        <v>0</v>
      </c>
      <c r="Q408" s="256">
        <v>0</v>
      </c>
      <c r="R408" s="256">
        <v>0</v>
      </c>
      <c r="S408" s="256">
        <v>0</v>
      </c>
      <c r="T408" s="256">
        <v>0</v>
      </c>
      <c r="U408" s="256">
        <v>0</v>
      </c>
      <c r="V408" s="256">
        <v>0</v>
      </c>
      <c r="W408" s="256">
        <v>0</v>
      </c>
      <c r="X408" s="256">
        <v>0</v>
      </c>
      <c r="Y408" s="256">
        <v>0</v>
      </c>
      <c r="Z408" s="256">
        <v>0</v>
      </c>
      <c r="AA408" s="256">
        <v>0</v>
      </c>
      <c r="AB408" s="255">
        <v>2020</v>
      </c>
    </row>
    <row r="409" spans="1:28" s="6" customFormat="1" ht="35.25" customHeight="1">
      <c r="A409" s="6">
        <v>1</v>
      </c>
      <c r="B409" s="207">
        <f>SUBTOTAL(103,$A$8:A409)</f>
        <v>397</v>
      </c>
      <c r="C409" s="251" t="s">
        <v>2461</v>
      </c>
      <c r="D409" s="246">
        <f t="shared" si="13"/>
        <v>1950220</v>
      </c>
      <c r="E409" s="256">
        <v>0</v>
      </c>
      <c r="F409" s="256">
        <v>0</v>
      </c>
      <c r="G409" s="256">
        <v>0</v>
      </c>
      <c r="H409" s="256">
        <v>0</v>
      </c>
      <c r="I409" s="256">
        <v>0</v>
      </c>
      <c r="J409" s="256">
        <v>0</v>
      </c>
      <c r="K409" s="257">
        <v>1</v>
      </c>
      <c r="L409" s="256">
        <v>1950220</v>
      </c>
      <c r="M409" s="256">
        <v>0</v>
      </c>
      <c r="N409" s="256">
        <v>0</v>
      </c>
      <c r="O409" s="256">
        <v>0</v>
      </c>
      <c r="P409" s="256">
        <v>0</v>
      </c>
      <c r="Q409" s="256">
        <v>0</v>
      </c>
      <c r="R409" s="256">
        <v>0</v>
      </c>
      <c r="S409" s="256">
        <v>0</v>
      </c>
      <c r="T409" s="256">
        <v>0</v>
      </c>
      <c r="U409" s="256">
        <v>0</v>
      </c>
      <c r="V409" s="256">
        <v>0</v>
      </c>
      <c r="W409" s="256">
        <v>0</v>
      </c>
      <c r="X409" s="256">
        <v>0</v>
      </c>
      <c r="Y409" s="256">
        <v>0</v>
      </c>
      <c r="Z409" s="256">
        <v>0</v>
      </c>
      <c r="AA409" s="256">
        <v>0</v>
      </c>
      <c r="AB409" s="255">
        <v>2020</v>
      </c>
    </row>
    <row r="410" spans="1:28" s="6" customFormat="1" ht="35.25" customHeight="1">
      <c r="A410" s="6">
        <v>1</v>
      </c>
      <c r="B410" s="207">
        <f>SUBTOTAL(103,$A$8:A410)</f>
        <v>398</v>
      </c>
      <c r="C410" s="251" t="s">
        <v>2462</v>
      </c>
      <c r="D410" s="246">
        <f t="shared" si="13"/>
        <v>1170000</v>
      </c>
      <c r="E410" s="256">
        <v>0</v>
      </c>
      <c r="F410" s="256">
        <v>0</v>
      </c>
      <c r="G410" s="256">
        <v>0</v>
      </c>
      <c r="H410" s="256">
        <v>0</v>
      </c>
      <c r="I410" s="256">
        <v>0</v>
      </c>
      <c r="J410" s="256">
        <v>0</v>
      </c>
      <c r="K410" s="257">
        <v>2</v>
      </c>
      <c r="L410" s="256">
        <v>1170000</v>
      </c>
      <c r="M410" s="256">
        <v>0</v>
      </c>
      <c r="N410" s="256">
        <v>0</v>
      </c>
      <c r="O410" s="256">
        <v>0</v>
      </c>
      <c r="P410" s="256">
        <v>0</v>
      </c>
      <c r="Q410" s="256">
        <v>0</v>
      </c>
      <c r="R410" s="256">
        <v>0</v>
      </c>
      <c r="S410" s="256">
        <v>0</v>
      </c>
      <c r="T410" s="256">
        <v>0</v>
      </c>
      <c r="U410" s="256">
        <v>0</v>
      </c>
      <c r="V410" s="256">
        <v>0</v>
      </c>
      <c r="W410" s="256">
        <v>0</v>
      </c>
      <c r="X410" s="256">
        <v>0</v>
      </c>
      <c r="Y410" s="256">
        <v>0</v>
      </c>
      <c r="Z410" s="256">
        <v>0</v>
      </c>
      <c r="AA410" s="256">
        <v>0</v>
      </c>
      <c r="AB410" s="255">
        <v>2020</v>
      </c>
    </row>
    <row r="411" spans="1:28" s="6" customFormat="1" ht="35.25" customHeight="1">
      <c r="A411" s="6">
        <v>1</v>
      </c>
      <c r="B411" s="207">
        <f>SUBTOTAL(103,$A$8:A411)</f>
        <v>399</v>
      </c>
      <c r="C411" s="251" t="s">
        <v>2034</v>
      </c>
      <c r="D411" s="246">
        <f t="shared" si="13"/>
        <v>304016</v>
      </c>
      <c r="E411" s="256">
        <v>0</v>
      </c>
      <c r="F411" s="256">
        <v>0</v>
      </c>
      <c r="G411" s="256">
        <v>0</v>
      </c>
      <c r="H411" s="256">
        <v>0</v>
      </c>
      <c r="I411" s="256">
        <v>0</v>
      </c>
      <c r="J411" s="256">
        <v>0</v>
      </c>
      <c r="K411" s="257">
        <v>0</v>
      </c>
      <c r="L411" s="256">
        <v>0</v>
      </c>
      <c r="M411" s="256">
        <v>304016</v>
      </c>
      <c r="N411" s="256">
        <v>0</v>
      </c>
      <c r="O411" s="256">
        <v>0</v>
      </c>
      <c r="P411" s="256">
        <v>0</v>
      </c>
      <c r="Q411" s="256">
        <v>0</v>
      </c>
      <c r="R411" s="256">
        <v>0</v>
      </c>
      <c r="S411" s="256">
        <v>0</v>
      </c>
      <c r="T411" s="256">
        <v>0</v>
      </c>
      <c r="U411" s="256">
        <v>0</v>
      </c>
      <c r="V411" s="256">
        <v>0</v>
      </c>
      <c r="W411" s="256">
        <v>0</v>
      </c>
      <c r="X411" s="256">
        <v>0</v>
      </c>
      <c r="Y411" s="256">
        <v>0</v>
      </c>
      <c r="Z411" s="256">
        <v>0</v>
      </c>
      <c r="AA411" s="256">
        <v>0</v>
      </c>
      <c r="AB411" s="255">
        <v>2020</v>
      </c>
    </row>
    <row r="412" spans="1:28" s="6" customFormat="1" ht="35.25" customHeight="1">
      <c r="A412" s="6">
        <v>1</v>
      </c>
      <c r="B412" s="207">
        <f>SUBTOTAL(103,$A$8:A412)</f>
        <v>400</v>
      </c>
      <c r="C412" s="251" t="s">
        <v>2035</v>
      </c>
      <c r="D412" s="246">
        <f t="shared" si="13"/>
        <v>155485</v>
      </c>
      <c r="E412" s="256">
        <v>0</v>
      </c>
      <c r="F412" s="256">
        <v>0</v>
      </c>
      <c r="G412" s="256">
        <v>0</v>
      </c>
      <c r="H412" s="256">
        <v>0</v>
      </c>
      <c r="I412" s="256">
        <v>0</v>
      </c>
      <c r="J412" s="256">
        <v>0</v>
      </c>
      <c r="K412" s="257">
        <v>0</v>
      </c>
      <c r="L412" s="256">
        <v>0</v>
      </c>
      <c r="M412" s="256">
        <v>0</v>
      </c>
      <c r="N412" s="256">
        <v>0</v>
      </c>
      <c r="O412" s="256">
        <v>155485</v>
      </c>
      <c r="P412" s="256">
        <v>0</v>
      </c>
      <c r="Q412" s="256">
        <v>0</v>
      </c>
      <c r="R412" s="256">
        <v>0</v>
      </c>
      <c r="S412" s="256">
        <v>0</v>
      </c>
      <c r="T412" s="256">
        <v>0</v>
      </c>
      <c r="U412" s="256">
        <v>0</v>
      </c>
      <c r="V412" s="256">
        <v>0</v>
      </c>
      <c r="W412" s="256">
        <v>0</v>
      </c>
      <c r="X412" s="256">
        <v>0</v>
      </c>
      <c r="Y412" s="256">
        <v>0</v>
      </c>
      <c r="Z412" s="256">
        <v>0</v>
      </c>
      <c r="AA412" s="256">
        <v>0</v>
      </c>
      <c r="AB412" s="255">
        <v>2020</v>
      </c>
    </row>
    <row r="413" spans="1:28" s="6" customFormat="1" ht="35.25" customHeight="1">
      <c r="A413" s="6">
        <v>1</v>
      </c>
      <c r="B413" s="207">
        <f>SUBTOTAL(103,$A$8:A413)</f>
        <v>401</v>
      </c>
      <c r="C413" s="251" t="s">
        <v>2036</v>
      </c>
      <c r="D413" s="246">
        <f t="shared" si="13"/>
        <v>690218</v>
      </c>
      <c r="E413" s="256">
        <v>0</v>
      </c>
      <c r="F413" s="256">
        <v>0</v>
      </c>
      <c r="G413" s="256">
        <v>0</v>
      </c>
      <c r="H413" s="256">
        <v>0</v>
      </c>
      <c r="I413" s="256">
        <v>0</v>
      </c>
      <c r="J413" s="256">
        <v>0</v>
      </c>
      <c r="K413" s="257">
        <v>0</v>
      </c>
      <c r="L413" s="256">
        <v>0</v>
      </c>
      <c r="M413" s="256">
        <v>690218</v>
      </c>
      <c r="N413" s="256">
        <v>0</v>
      </c>
      <c r="O413" s="256">
        <v>0</v>
      </c>
      <c r="P413" s="256">
        <v>0</v>
      </c>
      <c r="Q413" s="256">
        <v>0</v>
      </c>
      <c r="R413" s="256">
        <v>0</v>
      </c>
      <c r="S413" s="256">
        <v>0</v>
      </c>
      <c r="T413" s="256">
        <v>0</v>
      </c>
      <c r="U413" s="256">
        <v>0</v>
      </c>
      <c r="V413" s="256">
        <v>0</v>
      </c>
      <c r="W413" s="256">
        <v>0</v>
      </c>
      <c r="X413" s="256">
        <v>0</v>
      </c>
      <c r="Y413" s="256">
        <v>0</v>
      </c>
      <c r="Z413" s="256">
        <v>0</v>
      </c>
      <c r="AA413" s="256">
        <v>0</v>
      </c>
      <c r="AB413" s="255">
        <v>2020</v>
      </c>
    </row>
    <row r="414" spans="1:28" s="6" customFormat="1" ht="35.25" customHeight="1">
      <c r="A414" s="6">
        <v>1</v>
      </c>
      <c r="B414" s="207">
        <f>SUBTOTAL(103,$A$8:A414)</f>
        <v>402</v>
      </c>
      <c r="C414" s="251" t="s">
        <v>2037</v>
      </c>
      <c r="D414" s="246">
        <f t="shared" si="13"/>
        <v>714020</v>
      </c>
      <c r="E414" s="256">
        <v>0</v>
      </c>
      <c r="F414" s="256">
        <v>0</v>
      </c>
      <c r="G414" s="256">
        <v>0</v>
      </c>
      <c r="H414" s="256">
        <v>0</v>
      </c>
      <c r="I414" s="256">
        <v>0</v>
      </c>
      <c r="J414" s="256">
        <v>0</v>
      </c>
      <c r="K414" s="257">
        <v>0</v>
      </c>
      <c r="L414" s="256">
        <v>0</v>
      </c>
      <c r="M414" s="256">
        <v>714020</v>
      </c>
      <c r="N414" s="256">
        <v>0</v>
      </c>
      <c r="O414" s="256">
        <v>0</v>
      </c>
      <c r="P414" s="256">
        <v>0</v>
      </c>
      <c r="Q414" s="256">
        <v>0</v>
      </c>
      <c r="R414" s="256">
        <v>0</v>
      </c>
      <c r="S414" s="256">
        <v>0</v>
      </c>
      <c r="T414" s="256">
        <v>0</v>
      </c>
      <c r="U414" s="256">
        <v>0</v>
      </c>
      <c r="V414" s="256">
        <v>0</v>
      </c>
      <c r="W414" s="256">
        <v>0</v>
      </c>
      <c r="X414" s="256">
        <v>0</v>
      </c>
      <c r="Y414" s="256">
        <v>0</v>
      </c>
      <c r="Z414" s="256">
        <v>0</v>
      </c>
      <c r="AA414" s="256">
        <v>0</v>
      </c>
      <c r="AB414" s="255">
        <v>2020</v>
      </c>
    </row>
    <row r="415" spans="1:28" s="6" customFormat="1" ht="35.25" customHeight="1">
      <c r="A415" s="6">
        <v>1</v>
      </c>
      <c r="B415" s="207">
        <f>SUBTOTAL(103,$A$8:A415)</f>
        <v>403</v>
      </c>
      <c r="C415" s="251" t="s">
        <v>2038</v>
      </c>
      <c r="D415" s="246">
        <f t="shared" si="13"/>
        <v>362535</v>
      </c>
      <c r="E415" s="256">
        <v>0</v>
      </c>
      <c r="F415" s="256">
        <v>0</v>
      </c>
      <c r="G415" s="256">
        <v>0</v>
      </c>
      <c r="H415" s="256">
        <v>131566</v>
      </c>
      <c r="I415" s="256">
        <v>0</v>
      </c>
      <c r="J415" s="256">
        <v>0</v>
      </c>
      <c r="K415" s="257">
        <v>0</v>
      </c>
      <c r="L415" s="256">
        <v>0</v>
      </c>
      <c r="M415" s="256">
        <v>0</v>
      </c>
      <c r="N415" s="256">
        <v>0</v>
      </c>
      <c r="O415" s="256">
        <v>230969</v>
      </c>
      <c r="P415" s="256">
        <v>0</v>
      </c>
      <c r="Q415" s="256">
        <v>0</v>
      </c>
      <c r="R415" s="256">
        <v>0</v>
      </c>
      <c r="S415" s="256">
        <v>0</v>
      </c>
      <c r="T415" s="256">
        <v>0</v>
      </c>
      <c r="U415" s="256">
        <v>0</v>
      </c>
      <c r="V415" s="256">
        <v>0</v>
      </c>
      <c r="W415" s="256">
        <v>0</v>
      </c>
      <c r="X415" s="256">
        <v>0</v>
      </c>
      <c r="Y415" s="256">
        <v>0</v>
      </c>
      <c r="Z415" s="256">
        <v>0</v>
      </c>
      <c r="AA415" s="256">
        <v>0</v>
      </c>
      <c r="AB415" s="255">
        <v>2020</v>
      </c>
    </row>
    <row r="416" spans="1:28" s="6" customFormat="1" ht="35.25" customHeight="1">
      <c r="A416" s="6">
        <v>1</v>
      </c>
      <c r="B416" s="207">
        <f>SUBTOTAL(103,$A$8:A416)</f>
        <v>404</v>
      </c>
      <c r="C416" s="251" t="s">
        <v>2039</v>
      </c>
      <c r="D416" s="246">
        <f t="shared" ref="D416:D479" si="14">E416+F416+G416+H416+I416+J416+L416+M416+N416+O416+P416+Q416+R416+S416+T416+U416+V416+W416+X416+Y416+Z416+AA416</f>
        <v>1143898</v>
      </c>
      <c r="E416" s="256">
        <v>0</v>
      </c>
      <c r="F416" s="256">
        <v>0</v>
      </c>
      <c r="G416" s="256">
        <v>0</v>
      </c>
      <c r="H416" s="256">
        <v>0</v>
      </c>
      <c r="I416" s="256">
        <v>0</v>
      </c>
      <c r="J416" s="256">
        <v>0</v>
      </c>
      <c r="K416" s="257">
        <v>0</v>
      </c>
      <c r="L416" s="256">
        <v>0</v>
      </c>
      <c r="M416" s="256">
        <v>0</v>
      </c>
      <c r="N416" s="256">
        <v>0</v>
      </c>
      <c r="O416" s="256">
        <v>1143898</v>
      </c>
      <c r="P416" s="256">
        <v>0</v>
      </c>
      <c r="Q416" s="256">
        <v>0</v>
      </c>
      <c r="R416" s="256">
        <v>0</v>
      </c>
      <c r="S416" s="256">
        <v>0</v>
      </c>
      <c r="T416" s="256">
        <v>0</v>
      </c>
      <c r="U416" s="256">
        <v>0</v>
      </c>
      <c r="V416" s="256">
        <v>0</v>
      </c>
      <c r="W416" s="256">
        <v>0</v>
      </c>
      <c r="X416" s="256">
        <v>0</v>
      </c>
      <c r="Y416" s="256">
        <v>0</v>
      </c>
      <c r="Z416" s="256">
        <v>0</v>
      </c>
      <c r="AA416" s="256">
        <v>0</v>
      </c>
      <c r="AB416" s="255">
        <v>2020</v>
      </c>
    </row>
    <row r="417" spans="1:28" s="6" customFormat="1" ht="35.25" customHeight="1">
      <c r="A417" s="6">
        <v>1</v>
      </c>
      <c r="B417" s="207">
        <f>SUBTOTAL(103,$A$8:A417)</f>
        <v>405</v>
      </c>
      <c r="C417" s="251" t="s">
        <v>2040</v>
      </c>
      <c r="D417" s="246">
        <f t="shared" si="14"/>
        <v>295760</v>
      </c>
      <c r="E417" s="256">
        <v>0</v>
      </c>
      <c r="F417" s="256">
        <v>0</v>
      </c>
      <c r="G417" s="256">
        <v>0</v>
      </c>
      <c r="H417" s="256">
        <v>0</v>
      </c>
      <c r="I417" s="256">
        <v>0</v>
      </c>
      <c r="J417" s="256">
        <v>0</v>
      </c>
      <c r="K417" s="257">
        <v>0</v>
      </c>
      <c r="L417" s="256">
        <v>0</v>
      </c>
      <c r="M417" s="256">
        <v>0</v>
      </c>
      <c r="N417" s="256">
        <v>0</v>
      </c>
      <c r="O417" s="256">
        <v>295760</v>
      </c>
      <c r="P417" s="256">
        <v>0</v>
      </c>
      <c r="Q417" s="256">
        <v>0</v>
      </c>
      <c r="R417" s="256">
        <v>0</v>
      </c>
      <c r="S417" s="256">
        <v>0</v>
      </c>
      <c r="T417" s="256">
        <v>0</v>
      </c>
      <c r="U417" s="256">
        <v>0</v>
      </c>
      <c r="V417" s="256">
        <v>0</v>
      </c>
      <c r="W417" s="256">
        <v>0</v>
      </c>
      <c r="X417" s="256">
        <v>0</v>
      </c>
      <c r="Y417" s="256">
        <v>0</v>
      </c>
      <c r="Z417" s="256">
        <v>0</v>
      </c>
      <c r="AA417" s="256">
        <v>0</v>
      </c>
      <c r="AB417" s="255">
        <v>2020</v>
      </c>
    </row>
    <row r="418" spans="1:28" s="6" customFormat="1" ht="35.25" customHeight="1">
      <c r="A418" s="6">
        <v>1</v>
      </c>
      <c r="B418" s="207">
        <f>SUBTOTAL(103,$A$8:A418)</f>
        <v>406</v>
      </c>
      <c r="C418" s="251" t="s">
        <v>2041</v>
      </c>
      <c r="D418" s="246">
        <f t="shared" si="14"/>
        <v>998880</v>
      </c>
      <c r="E418" s="256">
        <v>0</v>
      </c>
      <c r="F418" s="256">
        <v>0</v>
      </c>
      <c r="G418" s="256">
        <v>0</v>
      </c>
      <c r="H418" s="256">
        <v>0</v>
      </c>
      <c r="I418" s="256">
        <v>0</v>
      </c>
      <c r="J418" s="256">
        <v>0</v>
      </c>
      <c r="K418" s="257">
        <v>0</v>
      </c>
      <c r="L418" s="256">
        <v>0</v>
      </c>
      <c r="M418" s="256">
        <v>998880</v>
      </c>
      <c r="N418" s="256">
        <v>0</v>
      </c>
      <c r="O418" s="256">
        <v>0</v>
      </c>
      <c r="P418" s="256">
        <v>0</v>
      </c>
      <c r="Q418" s="256">
        <v>0</v>
      </c>
      <c r="R418" s="256">
        <v>0</v>
      </c>
      <c r="S418" s="256">
        <v>0</v>
      </c>
      <c r="T418" s="256">
        <v>0</v>
      </c>
      <c r="U418" s="256">
        <v>0</v>
      </c>
      <c r="V418" s="256">
        <v>0</v>
      </c>
      <c r="W418" s="256">
        <v>0</v>
      </c>
      <c r="X418" s="256">
        <v>0</v>
      </c>
      <c r="Y418" s="256">
        <v>0</v>
      </c>
      <c r="Z418" s="256">
        <v>0</v>
      </c>
      <c r="AA418" s="256">
        <v>0</v>
      </c>
      <c r="AB418" s="255">
        <v>2020</v>
      </c>
    </row>
    <row r="419" spans="1:28" s="6" customFormat="1" ht="35.25" customHeight="1">
      <c r="A419" s="6">
        <v>1</v>
      </c>
      <c r="B419" s="207">
        <f>SUBTOTAL(103,$A$8:A419)</f>
        <v>407</v>
      </c>
      <c r="C419" s="251" t="s">
        <v>2463</v>
      </c>
      <c r="D419" s="246">
        <f t="shared" si="14"/>
        <v>27770</v>
      </c>
      <c r="E419" s="256">
        <v>27770</v>
      </c>
      <c r="F419" s="256">
        <v>0</v>
      </c>
      <c r="G419" s="256">
        <v>0</v>
      </c>
      <c r="H419" s="256">
        <v>0</v>
      </c>
      <c r="I419" s="256">
        <v>0</v>
      </c>
      <c r="J419" s="256">
        <v>0</v>
      </c>
      <c r="K419" s="257">
        <v>0</v>
      </c>
      <c r="L419" s="256">
        <v>0</v>
      </c>
      <c r="M419" s="256">
        <v>0</v>
      </c>
      <c r="N419" s="256">
        <v>0</v>
      </c>
      <c r="O419" s="256">
        <v>0</v>
      </c>
      <c r="P419" s="256">
        <v>0</v>
      </c>
      <c r="Q419" s="256">
        <v>0</v>
      </c>
      <c r="R419" s="256">
        <v>0</v>
      </c>
      <c r="S419" s="256">
        <v>0</v>
      </c>
      <c r="T419" s="256">
        <v>0</v>
      </c>
      <c r="U419" s="256">
        <v>0</v>
      </c>
      <c r="V419" s="256">
        <v>0</v>
      </c>
      <c r="W419" s="256">
        <v>0</v>
      </c>
      <c r="X419" s="256">
        <v>0</v>
      </c>
      <c r="Y419" s="256">
        <v>0</v>
      </c>
      <c r="Z419" s="256">
        <v>0</v>
      </c>
      <c r="AA419" s="256">
        <v>0</v>
      </c>
      <c r="AB419" s="255">
        <v>2020</v>
      </c>
    </row>
    <row r="420" spans="1:28" s="6" customFormat="1" ht="35.25" customHeight="1">
      <c r="A420" s="6">
        <v>1</v>
      </c>
      <c r="B420" s="207">
        <f>SUBTOTAL(103,$A$8:A420)</f>
        <v>408</v>
      </c>
      <c r="C420" s="251" t="s">
        <v>2042</v>
      </c>
      <c r="D420" s="246">
        <f t="shared" si="14"/>
        <v>169491</v>
      </c>
      <c r="E420" s="256">
        <v>0</v>
      </c>
      <c r="F420" s="256">
        <v>0</v>
      </c>
      <c r="G420" s="256">
        <v>0</v>
      </c>
      <c r="H420" s="256">
        <v>0</v>
      </c>
      <c r="I420" s="256">
        <v>0</v>
      </c>
      <c r="J420" s="256">
        <v>0</v>
      </c>
      <c r="K420" s="257">
        <v>0</v>
      </c>
      <c r="L420" s="256">
        <v>0</v>
      </c>
      <c r="M420" s="256">
        <v>169491</v>
      </c>
      <c r="N420" s="256">
        <v>0</v>
      </c>
      <c r="O420" s="256">
        <v>0</v>
      </c>
      <c r="P420" s="256">
        <v>0</v>
      </c>
      <c r="Q420" s="256">
        <v>0</v>
      </c>
      <c r="R420" s="256">
        <v>0</v>
      </c>
      <c r="S420" s="256">
        <v>0</v>
      </c>
      <c r="T420" s="256">
        <v>0</v>
      </c>
      <c r="U420" s="256">
        <v>0</v>
      </c>
      <c r="V420" s="256">
        <v>0</v>
      </c>
      <c r="W420" s="256">
        <v>0</v>
      </c>
      <c r="X420" s="256">
        <v>0</v>
      </c>
      <c r="Y420" s="256">
        <v>0</v>
      </c>
      <c r="Z420" s="256">
        <v>0</v>
      </c>
      <c r="AA420" s="256">
        <v>0</v>
      </c>
      <c r="AB420" s="255">
        <v>2020</v>
      </c>
    </row>
    <row r="421" spans="1:28" s="6" customFormat="1" ht="35.25" customHeight="1">
      <c r="A421" s="6">
        <v>1</v>
      </c>
      <c r="B421" s="207">
        <f>SUBTOTAL(103,$A$8:A421)</f>
        <v>409</v>
      </c>
      <c r="C421" s="251" t="s">
        <v>2043</v>
      </c>
      <c r="D421" s="246">
        <f t="shared" si="14"/>
        <v>563800</v>
      </c>
      <c r="E421" s="256">
        <v>0</v>
      </c>
      <c r="F421" s="256">
        <v>0</v>
      </c>
      <c r="G421" s="256">
        <v>563800</v>
      </c>
      <c r="H421" s="256">
        <v>0</v>
      </c>
      <c r="I421" s="256">
        <v>0</v>
      </c>
      <c r="J421" s="256">
        <v>0</v>
      </c>
      <c r="K421" s="257">
        <v>0</v>
      </c>
      <c r="L421" s="256">
        <v>0</v>
      </c>
      <c r="M421" s="256">
        <v>0</v>
      </c>
      <c r="N421" s="256">
        <v>0</v>
      </c>
      <c r="O421" s="256">
        <v>0</v>
      </c>
      <c r="P421" s="256">
        <v>0</v>
      </c>
      <c r="Q421" s="256">
        <v>0</v>
      </c>
      <c r="R421" s="256">
        <v>0</v>
      </c>
      <c r="S421" s="256">
        <v>0</v>
      </c>
      <c r="T421" s="256">
        <v>0</v>
      </c>
      <c r="U421" s="256">
        <v>0</v>
      </c>
      <c r="V421" s="256">
        <v>0</v>
      </c>
      <c r="W421" s="256">
        <v>0</v>
      </c>
      <c r="X421" s="256">
        <v>0</v>
      </c>
      <c r="Y421" s="256">
        <v>0</v>
      </c>
      <c r="Z421" s="256">
        <v>0</v>
      </c>
      <c r="AA421" s="256">
        <v>0</v>
      </c>
      <c r="AB421" s="255">
        <v>2020</v>
      </c>
    </row>
    <row r="422" spans="1:28" s="6" customFormat="1" ht="35.25" customHeight="1">
      <c r="A422" s="6">
        <v>1</v>
      </c>
      <c r="B422" s="207">
        <f>SUBTOTAL(103,$A$8:A422)</f>
        <v>410</v>
      </c>
      <c r="C422" s="251" t="s">
        <v>2044</v>
      </c>
      <c r="D422" s="246">
        <f t="shared" si="14"/>
        <v>806650</v>
      </c>
      <c r="E422" s="256">
        <v>0</v>
      </c>
      <c r="F422" s="256">
        <v>0</v>
      </c>
      <c r="G422" s="256">
        <v>0</v>
      </c>
      <c r="H422" s="256">
        <v>0</v>
      </c>
      <c r="I422" s="256">
        <v>0</v>
      </c>
      <c r="J422" s="256">
        <v>0</v>
      </c>
      <c r="K422" s="257">
        <v>0</v>
      </c>
      <c r="L422" s="256">
        <v>0</v>
      </c>
      <c r="M422" s="256">
        <v>0</v>
      </c>
      <c r="N422" s="256">
        <v>0</v>
      </c>
      <c r="O422" s="256">
        <v>806650</v>
      </c>
      <c r="P422" s="256">
        <v>0</v>
      </c>
      <c r="Q422" s="256">
        <v>0</v>
      </c>
      <c r="R422" s="256">
        <v>0</v>
      </c>
      <c r="S422" s="256">
        <v>0</v>
      </c>
      <c r="T422" s="256">
        <v>0</v>
      </c>
      <c r="U422" s="256">
        <v>0</v>
      </c>
      <c r="V422" s="256">
        <v>0</v>
      </c>
      <c r="W422" s="256">
        <v>0</v>
      </c>
      <c r="X422" s="256">
        <v>0</v>
      </c>
      <c r="Y422" s="256">
        <v>0</v>
      </c>
      <c r="Z422" s="256">
        <v>0</v>
      </c>
      <c r="AA422" s="256">
        <v>0</v>
      </c>
      <c r="AB422" s="255">
        <v>2020</v>
      </c>
    </row>
    <row r="423" spans="1:28" s="6" customFormat="1" ht="35.25" customHeight="1">
      <c r="A423" s="6">
        <v>1</v>
      </c>
      <c r="B423" s="207">
        <f>SUBTOTAL(103,$A$8:A423)</f>
        <v>411</v>
      </c>
      <c r="C423" s="251" t="s">
        <v>2045</v>
      </c>
      <c r="D423" s="246">
        <f t="shared" si="14"/>
        <v>454614</v>
      </c>
      <c r="E423" s="256">
        <v>0</v>
      </c>
      <c r="F423" s="256">
        <v>0</v>
      </c>
      <c r="G423" s="256">
        <v>0</v>
      </c>
      <c r="H423" s="256">
        <v>0</v>
      </c>
      <c r="I423" s="256">
        <v>0</v>
      </c>
      <c r="J423" s="256">
        <v>0</v>
      </c>
      <c r="K423" s="257">
        <v>0</v>
      </c>
      <c r="L423" s="256">
        <v>0</v>
      </c>
      <c r="M423" s="256">
        <v>0</v>
      </c>
      <c r="N423" s="256">
        <v>0</v>
      </c>
      <c r="O423" s="256">
        <v>454614</v>
      </c>
      <c r="P423" s="256">
        <v>0</v>
      </c>
      <c r="Q423" s="256">
        <v>0</v>
      </c>
      <c r="R423" s="256">
        <v>0</v>
      </c>
      <c r="S423" s="256">
        <v>0</v>
      </c>
      <c r="T423" s="256">
        <v>0</v>
      </c>
      <c r="U423" s="256">
        <v>0</v>
      </c>
      <c r="V423" s="256">
        <v>0</v>
      </c>
      <c r="W423" s="256">
        <v>0</v>
      </c>
      <c r="X423" s="256">
        <v>0</v>
      </c>
      <c r="Y423" s="256">
        <v>0</v>
      </c>
      <c r="Z423" s="256">
        <v>0</v>
      </c>
      <c r="AA423" s="256">
        <v>0</v>
      </c>
      <c r="AB423" s="255">
        <v>2020</v>
      </c>
    </row>
    <row r="424" spans="1:28" s="6" customFormat="1" ht="35.25" customHeight="1">
      <c r="A424" s="6">
        <v>1</v>
      </c>
      <c r="B424" s="207">
        <f>SUBTOTAL(103,$A$8:A424)</f>
        <v>412</v>
      </c>
      <c r="C424" s="251" t="s">
        <v>2046</v>
      </c>
      <c r="D424" s="246">
        <f t="shared" si="14"/>
        <v>131148</v>
      </c>
      <c r="E424" s="256">
        <v>0</v>
      </c>
      <c r="F424" s="256">
        <v>0</v>
      </c>
      <c r="G424" s="256">
        <v>0</v>
      </c>
      <c r="H424" s="256">
        <v>0</v>
      </c>
      <c r="I424" s="256">
        <v>0</v>
      </c>
      <c r="J424" s="256">
        <v>0</v>
      </c>
      <c r="K424" s="257">
        <v>0</v>
      </c>
      <c r="L424" s="256">
        <v>0</v>
      </c>
      <c r="M424" s="256">
        <v>131148</v>
      </c>
      <c r="N424" s="256">
        <v>0</v>
      </c>
      <c r="O424" s="256">
        <v>0</v>
      </c>
      <c r="P424" s="256">
        <v>0</v>
      </c>
      <c r="Q424" s="256">
        <v>0</v>
      </c>
      <c r="R424" s="256">
        <v>0</v>
      </c>
      <c r="S424" s="256">
        <v>0</v>
      </c>
      <c r="T424" s="256">
        <v>0</v>
      </c>
      <c r="U424" s="256">
        <v>0</v>
      </c>
      <c r="V424" s="256">
        <v>0</v>
      </c>
      <c r="W424" s="256">
        <v>0</v>
      </c>
      <c r="X424" s="256">
        <v>0</v>
      </c>
      <c r="Y424" s="256">
        <v>0</v>
      </c>
      <c r="Z424" s="256">
        <v>0</v>
      </c>
      <c r="AA424" s="256">
        <v>0</v>
      </c>
      <c r="AB424" s="255">
        <v>2020</v>
      </c>
    </row>
    <row r="425" spans="1:28" s="6" customFormat="1" ht="35.25" customHeight="1">
      <c r="A425" s="6">
        <v>1</v>
      </c>
      <c r="B425" s="207">
        <f>SUBTOTAL(103,$A$8:A425)</f>
        <v>413</v>
      </c>
      <c r="C425" s="251" t="s">
        <v>2047</v>
      </c>
      <c r="D425" s="246">
        <f t="shared" si="14"/>
        <v>228931</v>
      </c>
      <c r="E425" s="256">
        <v>0</v>
      </c>
      <c r="F425" s="256">
        <v>0</v>
      </c>
      <c r="G425" s="256">
        <v>0</v>
      </c>
      <c r="H425" s="256">
        <v>0</v>
      </c>
      <c r="I425" s="256">
        <v>0</v>
      </c>
      <c r="J425" s="256">
        <v>0</v>
      </c>
      <c r="K425" s="257">
        <v>0</v>
      </c>
      <c r="L425" s="256">
        <v>0</v>
      </c>
      <c r="M425" s="256">
        <v>0</v>
      </c>
      <c r="N425" s="256">
        <v>0</v>
      </c>
      <c r="O425" s="256">
        <v>228931</v>
      </c>
      <c r="P425" s="256">
        <v>0</v>
      </c>
      <c r="Q425" s="256">
        <v>0</v>
      </c>
      <c r="R425" s="256">
        <v>0</v>
      </c>
      <c r="S425" s="256">
        <v>0</v>
      </c>
      <c r="T425" s="256">
        <v>0</v>
      </c>
      <c r="U425" s="256">
        <v>0</v>
      </c>
      <c r="V425" s="256">
        <v>0</v>
      </c>
      <c r="W425" s="256">
        <v>0</v>
      </c>
      <c r="X425" s="256">
        <v>0</v>
      </c>
      <c r="Y425" s="256">
        <v>0</v>
      </c>
      <c r="Z425" s="256">
        <v>0</v>
      </c>
      <c r="AA425" s="256">
        <v>0</v>
      </c>
      <c r="AB425" s="255">
        <v>2020</v>
      </c>
    </row>
    <row r="426" spans="1:28" s="6" customFormat="1" ht="35.25" customHeight="1">
      <c r="A426" s="6">
        <v>1</v>
      </c>
      <c r="B426" s="207">
        <f>SUBTOTAL(103,$A$8:A426)</f>
        <v>414</v>
      </c>
      <c r="C426" s="251" t="s">
        <v>2048</v>
      </c>
      <c r="D426" s="246">
        <f t="shared" si="14"/>
        <v>409967</v>
      </c>
      <c r="E426" s="256">
        <v>409967</v>
      </c>
      <c r="F426" s="256">
        <v>0</v>
      </c>
      <c r="G426" s="256">
        <v>0</v>
      </c>
      <c r="H426" s="256">
        <v>0</v>
      </c>
      <c r="I426" s="256">
        <v>0</v>
      </c>
      <c r="J426" s="256">
        <v>0</v>
      </c>
      <c r="K426" s="257">
        <v>0</v>
      </c>
      <c r="L426" s="256">
        <v>0</v>
      </c>
      <c r="M426" s="256">
        <v>0</v>
      </c>
      <c r="N426" s="256">
        <v>0</v>
      </c>
      <c r="O426" s="256">
        <v>0</v>
      </c>
      <c r="P426" s="256">
        <v>0</v>
      </c>
      <c r="Q426" s="256">
        <v>0</v>
      </c>
      <c r="R426" s="256">
        <v>0</v>
      </c>
      <c r="S426" s="256">
        <v>0</v>
      </c>
      <c r="T426" s="256">
        <v>0</v>
      </c>
      <c r="U426" s="256">
        <v>0</v>
      </c>
      <c r="V426" s="256">
        <v>0</v>
      </c>
      <c r="W426" s="256">
        <v>0</v>
      </c>
      <c r="X426" s="256">
        <v>0</v>
      </c>
      <c r="Y426" s="256">
        <v>0</v>
      </c>
      <c r="Z426" s="256">
        <v>0</v>
      </c>
      <c r="AA426" s="256">
        <v>0</v>
      </c>
      <c r="AB426" s="255">
        <v>2020</v>
      </c>
    </row>
    <row r="427" spans="1:28" s="6" customFormat="1" ht="35.25" customHeight="1">
      <c r="A427" s="6">
        <v>1</v>
      </c>
      <c r="B427" s="207">
        <f>SUBTOTAL(103,$A$8:A427)</f>
        <v>415</v>
      </c>
      <c r="C427" s="251" t="s">
        <v>2049</v>
      </c>
      <c r="D427" s="246">
        <f t="shared" si="14"/>
        <v>216187</v>
      </c>
      <c r="E427" s="256">
        <v>0</v>
      </c>
      <c r="F427" s="256">
        <v>0</v>
      </c>
      <c r="G427" s="256">
        <v>0</v>
      </c>
      <c r="H427" s="256">
        <v>0</v>
      </c>
      <c r="I427" s="256">
        <v>0</v>
      </c>
      <c r="J427" s="256">
        <v>0</v>
      </c>
      <c r="K427" s="257">
        <v>0</v>
      </c>
      <c r="L427" s="256">
        <v>0</v>
      </c>
      <c r="M427" s="256">
        <v>0</v>
      </c>
      <c r="N427" s="256">
        <v>0</v>
      </c>
      <c r="O427" s="256">
        <v>95414</v>
      </c>
      <c r="P427" s="256">
        <v>120773</v>
      </c>
      <c r="Q427" s="256">
        <v>0</v>
      </c>
      <c r="R427" s="256">
        <v>0</v>
      </c>
      <c r="S427" s="256">
        <v>0</v>
      </c>
      <c r="T427" s="256">
        <v>0</v>
      </c>
      <c r="U427" s="256">
        <v>0</v>
      </c>
      <c r="V427" s="256">
        <v>0</v>
      </c>
      <c r="W427" s="256">
        <v>0</v>
      </c>
      <c r="X427" s="256">
        <v>0</v>
      </c>
      <c r="Y427" s="256">
        <v>0</v>
      </c>
      <c r="Z427" s="256">
        <v>0</v>
      </c>
      <c r="AA427" s="256">
        <v>0</v>
      </c>
      <c r="AB427" s="255">
        <v>2020</v>
      </c>
    </row>
    <row r="428" spans="1:28" s="6" customFormat="1" ht="35.25" customHeight="1">
      <c r="A428" s="6">
        <v>1</v>
      </c>
      <c r="B428" s="207">
        <f>SUBTOTAL(103,$A$8:A428)</f>
        <v>416</v>
      </c>
      <c r="C428" s="251" t="s">
        <v>2464</v>
      </c>
      <c r="D428" s="246">
        <f t="shared" si="14"/>
        <v>888203</v>
      </c>
      <c r="E428" s="256">
        <v>0</v>
      </c>
      <c r="F428" s="256">
        <v>0</v>
      </c>
      <c r="G428" s="256">
        <v>0</v>
      </c>
      <c r="H428" s="256">
        <v>0</v>
      </c>
      <c r="I428" s="256">
        <v>0</v>
      </c>
      <c r="J428" s="256">
        <v>0</v>
      </c>
      <c r="K428" s="257">
        <v>0</v>
      </c>
      <c r="L428" s="256">
        <v>0</v>
      </c>
      <c r="M428" s="256">
        <v>0</v>
      </c>
      <c r="N428" s="256">
        <v>0</v>
      </c>
      <c r="O428" s="256">
        <v>888203</v>
      </c>
      <c r="P428" s="256">
        <v>0</v>
      </c>
      <c r="Q428" s="256">
        <v>0</v>
      </c>
      <c r="R428" s="256">
        <v>0</v>
      </c>
      <c r="S428" s="256">
        <v>0</v>
      </c>
      <c r="T428" s="256">
        <v>0</v>
      </c>
      <c r="U428" s="256">
        <v>0</v>
      </c>
      <c r="V428" s="256">
        <v>0</v>
      </c>
      <c r="W428" s="256">
        <v>0</v>
      </c>
      <c r="X428" s="256">
        <v>0</v>
      </c>
      <c r="Y428" s="256">
        <v>0</v>
      </c>
      <c r="Z428" s="256">
        <v>0</v>
      </c>
      <c r="AA428" s="256">
        <v>0</v>
      </c>
      <c r="AB428" s="255">
        <v>2020</v>
      </c>
    </row>
    <row r="429" spans="1:28" s="6" customFormat="1" ht="35.25" customHeight="1">
      <c r="A429" s="6">
        <v>1</v>
      </c>
      <c r="B429" s="207">
        <f>SUBTOTAL(103,$A$8:A429)</f>
        <v>417</v>
      </c>
      <c r="C429" s="251" t="s">
        <v>2465</v>
      </c>
      <c r="D429" s="246">
        <f t="shared" si="14"/>
        <v>138268</v>
      </c>
      <c r="E429" s="256">
        <v>0</v>
      </c>
      <c r="F429" s="256">
        <v>0</v>
      </c>
      <c r="G429" s="256">
        <v>0</v>
      </c>
      <c r="H429" s="256">
        <v>0</v>
      </c>
      <c r="I429" s="256">
        <v>0</v>
      </c>
      <c r="J429" s="256">
        <v>0</v>
      </c>
      <c r="K429" s="257">
        <v>0</v>
      </c>
      <c r="L429" s="256">
        <v>0</v>
      </c>
      <c r="M429" s="256">
        <v>0</v>
      </c>
      <c r="N429" s="256">
        <v>0</v>
      </c>
      <c r="O429" s="256">
        <v>138268</v>
      </c>
      <c r="P429" s="256">
        <v>0</v>
      </c>
      <c r="Q429" s="256">
        <v>0</v>
      </c>
      <c r="R429" s="256">
        <v>0</v>
      </c>
      <c r="S429" s="256">
        <v>0</v>
      </c>
      <c r="T429" s="256">
        <v>0</v>
      </c>
      <c r="U429" s="256">
        <v>0</v>
      </c>
      <c r="V429" s="256">
        <v>0</v>
      </c>
      <c r="W429" s="256">
        <v>0</v>
      </c>
      <c r="X429" s="256">
        <v>0</v>
      </c>
      <c r="Y429" s="256">
        <v>0</v>
      </c>
      <c r="Z429" s="256">
        <v>0</v>
      </c>
      <c r="AA429" s="256">
        <v>0</v>
      </c>
      <c r="AB429" s="255">
        <v>2020</v>
      </c>
    </row>
    <row r="430" spans="1:28" s="6" customFormat="1" ht="35.25" customHeight="1">
      <c r="A430" s="6">
        <v>1</v>
      </c>
      <c r="B430" s="207">
        <f>SUBTOTAL(103,$A$8:A430)</f>
        <v>418</v>
      </c>
      <c r="C430" s="251" t="s">
        <v>2050</v>
      </c>
      <c r="D430" s="246">
        <f t="shared" si="14"/>
        <v>151306</v>
      </c>
      <c r="E430" s="256">
        <v>0</v>
      </c>
      <c r="F430" s="256">
        <v>0</v>
      </c>
      <c r="G430" s="256">
        <v>151306</v>
      </c>
      <c r="H430" s="256">
        <v>0</v>
      </c>
      <c r="I430" s="256">
        <v>0</v>
      </c>
      <c r="J430" s="256">
        <v>0</v>
      </c>
      <c r="K430" s="257">
        <v>0</v>
      </c>
      <c r="L430" s="256">
        <v>0</v>
      </c>
      <c r="M430" s="256">
        <v>0</v>
      </c>
      <c r="N430" s="256">
        <v>0</v>
      </c>
      <c r="O430" s="256">
        <v>0</v>
      </c>
      <c r="P430" s="256">
        <v>0</v>
      </c>
      <c r="Q430" s="256">
        <v>0</v>
      </c>
      <c r="R430" s="256">
        <v>0</v>
      </c>
      <c r="S430" s="256">
        <v>0</v>
      </c>
      <c r="T430" s="256">
        <v>0</v>
      </c>
      <c r="U430" s="256">
        <v>0</v>
      </c>
      <c r="V430" s="256">
        <v>0</v>
      </c>
      <c r="W430" s="256">
        <v>0</v>
      </c>
      <c r="X430" s="256">
        <v>0</v>
      </c>
      <c r="Y430" s="256">
        <v>0</v>
      </c>
      <c r="Z430" s="256">
        <v>0</v>
      </c>
      <c r="AA430" s="256">
        <v>0</v>
      </c>
      <c r="AB430" s="255">
        <v>2020</v>
      </c>
    </row>
    <row r="431" spans="1:28" s="6" customFormat="1" ht="35.25" customHeight="1">
      <c r="A431" s="6">
        <v>1</v>
      </c>
      <c r="B431" s="207">
        <f>SUBTOTAL(103,$A$8:A431)</f>
        <v>419</v>
      </c>
      <c r="C431" s="251" t="s">
        <v>2466</v>
      </c>
      <c r="D431" s="246">
        <f t="shared" si="14"/>
        <v>46213</v>
      </c>
      <c r="E431" s="256">
        <v>0</v>
      </c>
      <c r="F431" s="256">
        <v>0</v>
      </c>
      <c r="G431" s="256">
        <v>46213</v>
      </c>
      <c r="H431" s="256">
        <v>0</v>
      </c>
      <c r="I431" s="256">
        <v>0</v>
      </c>
      <c r="J431" s="256">
        <v>0</v>
      </c>
      <c r="K431" s="257">
        <v>0</v>
      </c>
      <c r="L431" s="256">
        <v>0</v>
      </c>
      <c r="M431" s="256">
        <v>0</v>
      </c>
      <c r="N431" s="256">
        <v>0</v>
      </c>
      <c r="O431" s="256">
        <v>0</v>
      </c>
      <c r="P431" s="256">
        <v>0</v>
      </c>
      <c r="Q431" s="256">
        <v>0</v>
      </c>
      <c r="R431" s="256">
        <v>0</v>
      </c>
      <c r="S431" s="256">
        <v>0</v>
      </c>
      <c r="T431" s="256">
        <v>0</v>
      </c>
      <c r="U431" s="256">
        <v>0</v>
      </c>
      <c r="V431" s="256">
        <v>0</v>
      </c>
      <c r="W431" s="256">
        <v>0</v>
      </c>
      <c r="X431" s="256">
        <v>0</v>
      </c>
      <c r="Y431" s="256">
        <v>0</v>
      </c>
      <c r="Z431" s="256">
        <v>0</v>
      </c>
      <c r="AA431" s="256">
        <v>0</v>
      </c>
      <c r="AB431" s="255">
        <v>2020</v>
      </c>
    </row>
    <row r="432" spans="1:28" s="6" customFormat="1" ht="35.25" customHeight="1">
      <c r="A432" s="6">
        <v>1</v>
      </c>
      <c r="B432" s="207">
        <f>SUBTOTAL(103,$A$8:A432)</f>
        <v>420</v>
      </c>
      <c r="C432" s="251" t="s">
        <v>2051</v>
      </c>
      <c r="D432" s="246">
        <f t="shared" si="14"/>
        <v>1078317</v>
      </c>
      <c r="E432" s="256">
        <v>0</v>
      </c>
      <c r="F432" s="256">
        <v>0</v>
      </c>
      <c r="G432" s="256">
        <v>0</v>
      </c>
      <c r="H432" s="256">
        <v>0</v>
      </c>
      <c r="I432" s="256">
        <v>0</v>
      </c>
      <c r="J432" s="256">
        <v>0</v>
      </c>
      <c r="K432" s="257">
        <v>0</v>
      </c>
      <c r="L432" s="256">
        <v>0</v>
      </c>
      <c r="M432" s="256">
        <v>0</v>
      </c>
      <c r="N432" s="256">
        <v>0</v>
      </c>
      <c r="O432" s="256">
        <v>1078317</v>
      </c>
      <c r="P432" s="256">
        <v>0</v>
      </c>
      <c r="Q432" s="256">
        <v>0</v>
      </c>
      <c r="R432" s="256">
        <v>0</v>
      </c>
      <c r="S432" s="256">
        <v>0</v>
      </c>
      <c r="T432" s="256">
        <v>0</v>
      </c>
      <c r="U432" s="256">
        <v>0</v>
      </c>
      <c r="V432" s="256">
        <v>0</v>
      </c>
      <c r="W432" s="256">
        <v>0</v>
      </c>
      <c r="X432" s="256">
        <v>0</v>
      </c>
      <c r="Y432" s="256">
        <v>0</v>
      </c>
      <c r="Z432" s="256">
        <v>0</v>
      </c>
      <c r="AA432" s="256">
        <v>0</v>
      </c>
      <c r="AB432" s="255">
        <v>2020</v>
      </c>
    </row>
    <row r="433" spans="1:28" s="6" customFormat="1" ht="35.25" customHeight="1">
      <c r="A433" s="6">
        <v>1</v>
      </c>
      <c r="B433" s="207">
        <f>SUBTOTAL(103,$A$8:A433)</f>
        <v>421</v>
      </c>
      <c r="C433" s="251" t="s">
        <v>2467</v>
      </c>
      <c r="D433" s="246">
        <f t="shared" si="14"/>
        <v>240000</v>
      </c>
      <c r="E433" s="256">
        <v>189200</v>
      </c>
      <c r="F433" s="256">
        <v>0</v>
      </c>
      <c r="G433" s="256">
        <v>0</v>
      </c>
      <c r="H433" s="256">
        <v>50800</v>
      </c>
      <c r="I433" s="256">
        <v>0</v>
      </c>
      <c r="J433" s="256">
        <v>0</v>
      </c>
      <c r="K433" s="257">
        <v>0</v>
      </c>
      <c r="L433" s="256">
        <v>0</v>
      </c>
      <c r="M433" s="256">
        <v>0</v>
      </c>
      <c r="N433" s="256">
        <v>0</v>
      </c>
      <c r="O433" s="256">
        <v>0</v>
      </c>
      <c r="P433" s="256">
        <v>0</v>
      </c>
      <c r="Q433" s="256">
        <v>0</v>
      </c>
      <c r="R433" s="256">
        <v>0</v>
      </c>
      <c r="S433" s="256">
        <v>0</v>
      </c>
      <c r="T433" s="256">
        <v>0</v>
      </c>
      <c r="U433" s="256">
        <v>0</v>
      </c>
      <c r="V433" s="256">
        <v>0</v>
      </c>
      <c r="W433" s="256">
        <v>0</v>
      </c>
      <c r="X433" s="256">
        <v>0</v>
      </c>
      <c r="Y433" s="256">
        <v>0</v>
      </c>
      <c r="Z433" s="256">
        <v>0</v>
      </c>
      <c r="AA433" s="256">
        <v>0</v>
      </c>
      <c r="AB433" s="255">
        <v>2020</v>
      </c>
    </row>
    <row r="434" spans="1:28" s="6" customFormat="1" ht="35.25" customHeight="1">
      <c r="A434" s="6">
        <v>1</v>
      </c>
      <c r="B434" s="207">
        <f>SUBTOTAL(103,$A$8:A434)</f>
        <v>422</v>
      </c>
      <c r="C434" s="251" t="s">
        <v>2052</v>
      </c>
      <c r="D434" s="246">
        <f t="shared" si="14"/>
        <v>617228.15999999992</v>
      </c>
      <c r="E434" s="256">
        <v>0</v>
      </c>
      <c r="F434" s="256">
        <v>0</v>
      </c>
      <c r="G434" s="256">
        <v>0</v>
      </c>
      <c r="H434" s="256">
        <v>0</v>
      </c>
      <c r="I434" s="256">
        <v>0</v>
      </c>
      <c r="J434" s="256">
        <v>0</v>
      </c>
      <c r="K434" s="257">
        <v>0</v>
      </c>
      <c r="L434" s="256">
        <v>0</v>
      </c>
      <c r="M434" s="256">
        <v>0</v>
      </c>
      <c r="N434" s="256">
        <v>0</v>
      </c>
      <c r="O434" s="256">
        <v>617228.15999999992</v>
      </c>
      <c r="P434" s="256">
        <v>0</v>
      </c>
      <c r="Q434" s="256">
        <v>0</v>
      </c>
      <c r="R434" s="256">
        <v>0</v>
      </c>
      <c r="S434" s="256">
        <v>0</v>
      </c>
      <c r="T434" s="256">
        <v>0</v>
      </c>
      <c r="U434" s="256">
        <v>0</v>
      </c>
      <c r="V434" s="256">
        <v>0</v>
      </c>
      <c r="W434" s="256">
        <v>0</v>
      </c>
      <c r="X434" s="256">
        <v>0</v>
      </c>
      <c r="Y434" s="256">
        <v>0</v>
      </c>
      <c r="Z434" s="256">
        <v>0</v>
      </c>
      <c r="AA434" s="256">
        <v>0</v>
      </c>
      <c r="AB434" s="255">
        <v>2020</v>
      </c>
    </row>
    <row r="435" spans="1:28" s="6" customFormat="1" ht="35.25" customHeight="1">
      <c r="A435" s="6">
        <v>1</v>
      </c>
      <c r="B435" s="207">
        <f>SUBTOTAL(103,$A$8:A435)</f>
        <v>423</v>
      </c>
      <c r="C435" s="251" t="s">
        <v>2053</v>
      </c>
      <c r="D435" s="246">
        <f t="shared" si="14"/>
        <v>536083</v>
      </c>
      <c r="E435" s="256">
        <v>127342</v>
      </c>
      <c r="F435" s="256">
        <v>161294</v>
      </c>
      <c r="G435" s="256">
        <v>0</v>
      </c>
      <c r="H435" s="256">
        <v>0</v>
      </c>
      <c r="I435" s="256">
        <v>48447</v>
      </c>
      <c r="J435" s="256">
        <v>0</v>
      </c>
      <c r="K435" s="257">
        <v>0</v>
      </c>
      <c r="L435" s="256">
        <v>0</v>
      </c>
      <c r="M435" s="256">
        <v>0</v>
      </c>
      <c r="N435" s="256">
        <v>0</v>
      </c>
      <c r="O435" s="256">
        <v>199000</v>
      </c>
      <c r="P435" s="256">
        <v>0</v>
      </c>
      <c r="Q435" s="256">
        <v>0</v>
      </c>
      <c r="R435" s="256">
        <v>0</v>
      </c>
      <c r="S435" s="256">
        <v>0</v>
      </c>
      <c r="T435" s="256">
        <v>0</v>
      </c>
      <c r="U435" s="256">
        <v>0</v>
      </c>
      <c r="V435" s="256">
        <v>0</v>
      </c>
      <c r="W435" s="256">
        <v>0</v>
      </c>
      <c r="X435" s="256">
        <v>0</v>
      </c>
      <c r="Y435" s="256">
        <v>0</v>
      </c>
      <c r="Z435" s="256">
        <v>0</v>
      </c>
      <c r="AA435" s="256">
        <v>0</v>
      </c>
      <c r="AB435" s="255">
        <v>2020</v>
      </c>
    </row>
    <row r="436" spans="1:28" s="6" customFormat="1" ht="35.25" customHeight="1">
      <c r="A436" s="6">
        <v>1</v>
      </c>
      <c r="B436" s="207">
        <f>SUBTOTAL(103,$A$8:A436)</f>
        <v>424</v>
      </c>
      <c r="C436" s="251" t="s">
        <v>2468</v>
      </c>
      <c r="D436" s="246">
        <f t="shared" si="14"/>
        <v>3988678.4</v>
      </c>
      <c r="E436" s="256">
        <v>125397</v>
      </c>
      <c r="F436" s="256">
        <v>125397</v>
      </c>
      <c r="G436" s="256">
        <v>0</v>
      </c>
      <c r="H436" s="256">
        <v>0</v>
      </c>
      <c r="I436" s="256">
        <v>0</v>
      </c>
      <c r="J436" s="256">
        <v>0</v>
      </c>
      <c r="K436" s="257">
        <v>3</v>
      </c>
      <c r="L436" s="256">
        <v>3100000</v>
      </c>
      <c r="M436" s="256">
        <v>498604.4</v>
      </c>
      <c r="N436" s="256">
        <v>0</v>
      </c>
      <c r="O436" s="256">
        <v>139280</v>
      </c>
      <c r="P436" s="256">
        <v>0</v>
      </c>
      <c r="Q436" s="256">
        <v>0</v>
      </c>
      <c r="R436" s="256">
        <v>0</v>
      </c>
      <c r="S436" s="256">
        <v>0</v>
      </c>
      <c r="T436" s="256">
        <v>0</v>
      </c>
      <c r="U436" s="256">
        <v>0</v>
      </c>
      <c r="V436" s="256">
        <v>0</v>
      </c>
      <c r="W436" s="256">
        <v>0</v>
      </c>
      <c r="X436" s="256">
        <v>0</v>
      </c>
      <c r="Y436" s="256">
        <v>0</v>
      </c>
      <c r="Z436" s="256">
        <v>0</v>
      </c>
      <c r="AA436" s="256">
        <v>0</v>
      </c>
      <c r="AB436" s="255">
        <v>2020</v>
      </c>
    </row>
    <row r="437" spans="1:28" s="6" customFormat="1" ht="35.25" customHeight="1">
      <c r="A437" s="6">
        <v>1</v>
      </c>
      <c r="B437" s="207">
        <f>SUBTOTAL(103,$A$8:A437)</f>
        <v>425</v>
      </c>
      <c r="C437" s="251" t="s">
        <v>2054</v>
      </c>
      <c r="D437" s="246">
        <f t="shared" si="14"/>
        <v>1195423</v>
      </c>
      <c r="E437" s="256">
        <v>0</v>
      </c>
      <c r="F437" s="256">
        <v>0</v>
      </c>
      <c r="G437" s="256">
        <v>0</v>
      </c>
      <c r="H437" s="256">
        <v>0</v>
      </c>
      <c r="I437" s="256">
        <v>0</v>
      </c>
      <c r="J437" s="256">
        <v>0</v>
      </c>
      <c r="K437" s="257">
        <v>0</v>
      </c>
      <c r="L437" s="256">
        <v>0</v>
      </c>
      <c r="M437" s="256">
        <v>0</v>
      </c>
      <c r="N437" s="256">
        <v>0</v>
      </c>
      <c r="O437" s="256">
        <v>1195423</v>
      </c>
      <c r="P437" s="256">
        <v>0</v>
      </c>
      <c r="Q437" s="256">
        <v>0</v>
      </c>
      <c r="R437" s="256">
        <v>0</v>
      </c>
      <c r="S437" s="256">
        <v>0</v>
      </c>
      <c r="T437" s="256">
        <v>0</v>
      </c>
      <c r="U437" s="256">
        <v>0</v>
      </c>
      <c r="V437" s="256">
        <v>0</v>
      </c>
      <c r="W437" s="256">
        <v>0</v>
      </c>
      <c r="X437" s="256">
        <v>0</v>
      </c>
      <c r="Y437" s="256">
        <v>0</v>
      </c>
      <c r="Z437" s="256">
        <v>0</v>
      </c>
      <c r="AA437" s="256">
        <v>0</v>
      </c>
      <c r="AB437" s="255">
        <v>2020</v>
      </c>
    </row>
    <row r="438" spans="1:28" s="6" customFormat="1" ht="35.25" customHeight="1">
      <c r="A438" s="6">
        <v>1</v>
      </c>
      <c r="B438" s="207">
        <f>SUBTOTAL(103,$A$8:A438)</f>
        <v>426</v>
      </c>
      <c r="C438" s="251" t="s">
        <v>2055</v>
      </c>
      <c r="D438" s="246">
        <f t="shared" si="14"/>
        <v>381537</v>
      </c>
      <c r="E438" s="256">
        <v>0</v>
      </c>
      <c r="F438" s="256">
        <v>0</v>
      </c>
      <c r="G438" s="256">
        <v>0</v>
      </c>
      <c r="H438" s="256">
        <v>0</v>
      </c>
      <c r="I438" s="256">
        <v>170882</v>
      </c>
      <c r="J438" s="256">
        <v>0</v>
      </c>
      <c r="K438" s="257">
        <v>0</v>
      </c>
      <c r="L438" s="256">
        <v>0</v>
      </c>
      <c r="M438" s="256">
        <v>0</v>
      </c>
      <c r="N438" s="256">
        <v>0</v>
      </c>
      <c r="O438" s="256">
        <v>210655</v>
      </c>
      <c r="P438" s="256">
        <v>0</v>
      </c>
      <c r="Q438" s="256">
        <v>0</v>
      </c>
      <c r="R438" s="256">
        <v>0</v>
      </c>
      <c r="S438" s="256">
        <v>0</v>
      </c>
      <c r="T438" s="256">
        <v>0</v>
      </c>
      <c r="U438" s="256">
        <v>0</v>
      </c>
      <c r="V438" s="256">
        <v>0</v>
      </c>
      <c r="W438" s="256">
        <v>0</v>
      </c>
      <c r="X438" s="256">
        <v>0</v>
      </c>
      <c r="Y438" s="256">
        <v>0</v>
      </c>
      <c r="Z438" s="256">
        <v>0</v>
      </c>
      <c r="AA438" s="256">
        <v>0</v>
      </c>
      <c r="AB438" s="255">
        <v>2020</v>
      </c>
    </row>
    <row r="439" spans="1:28" s="6" customFormat="1" ht="35.25" customHeight="1">
      <c r="A439" s="6">
        <v>1</v>
      </c>
      <c r="B439" s="207">
        <f>SUBTOTAL(103,$A$8:A439)</f>
        <v>427</v>
      </c>
      <c r="C439" s="251" t="s">
        <v>2056</v>
      </c>
      <c r="D439" s="246">
        <f t="shared" si="14"/>
        <v>239525</v>
      </c>
      <c r="E439" s="256">
        <v>0</v>
      </c>
      <c r="F439" s="256">
        <v>0</v>
      </c>
      <c r="G439" s="256">
        <v>0</v>
      </c>
      <c r="H439" s="256">
        <v>0</v>
      </c>
      <c r="I439" s="256">
        <v>0</v>
      </c>
      <c r="J439" s="256">
        <v>0</v>
      </c>
      <c r="K439" s="257">
        <v>0</v>
      </c>
      <c r="L439" s="256">
        <v>0</v>
      </c>
      <c r="M439" s="256">
        <v>0</v>
      </c>
      <c r="N439" s="256">
        <v>0</v>
      </c>
      <c r="O439" s="256">
        <v>239525</v>
      </c>
      <c r="P439" s="256">
        <v>0</v>
      </c>
      <c r="Q439" s="256">
        <v>0</v>
      </c>
      <c r="R439" s="256">
        <v>0</v>
      </c>
      <c r="S439" s="256">
        <v>0</v>
      </c>
      <c r="T439" s="256">
        <v>0</v>
      </c>
      <c r="U439" s="256">
        <v>0</v>
      </c>
      <c r="V439" s="256">
        <v>0</v>
      </c>
      <c r="W439" s="256">
        <v>0</v>
      </c>
      <c r="X439" s="256">
        <v>0</v>
      </c>
      <c r="Y439" s="256">
        <v>0</v>
      </c>
      <c r="Z439" s="256">
        <v>0</v>
      </c>
      <c r="AA439" s="256">
        <v>0</v>
      </c>
      <c r="AB439" s="255">
        <v>2020</v>
      </c>
    </row>
    <row r="440" spans="1:28" s="6" customFormat="1" ht="35.25" customHeight="1">
      <c r="A440" s="6">
        <v>1</v>
      </c>
      <c r="B440" s="207">
        <f>SUBTOTAL(103,$A$8:A440)</f>
        <v>428</v>
      </c>
      <c r="C440" s="251" t="s">
        <v>2241</v>
      </c>
      <c r="D440" s="246">
        <f t="shared" si="14"/>
        <v>926256</v>
      </c>
      <c r="E440" s="256">
        <v>0</v>
      </c>
      <c r="F440" s="256">
        <v>0</v>
      </c>
      <c r="G440" s="256">
        <v>0</v>
      </c>
      <c r="H440" s="256">
        <v>0</v>
      </c>
      <c r="I440" s="256">
        <v>0</v>
      </c>
      <c r="J440" s="256">
        <v>0</v>
      </c>
      <c r="K440" s="257">
        <v>0</v>
      </c>
      <c r="L440" s="256">
        <v>0</v>
      </c>
      <c r="M440" s="256">
        <v>0</v>
      </c>
      <c r="N440" s="256">
        <v>0</v>
      </c>
      <c r="O440" s="256">
        <v>926256</v>
      </c>
      <c r="P440" s="256">
        <v>0</v>
      </c>
      <c r="Q440" s="256">
        <v>0</v>
      </c>
      <c r="R440" s="256">
        <v>0</v>
      </c>
      <c r="S440" s="256">
        <v>0</v>
      </c>
      <c r="T440" s="256">
        <v>0</v>
      </c>
      <c r="U440" s="256">
        <v>0</v>
      </c>
      <c r="V440" s="256">
        <v>0</v>
      </c>
      <c r="W440" s="256">
        <v>0</v>
      </c>
      <c r="X440" s="256">
        <v>0</v>
      </c>
      <c r="Y440" s="256">
        <v>0</v>
      </c>
      <c r="Z440" s="256">
        <v>0</v>
      </c>
      <c r="AA440" s="256">
        <v>0</v>
      </c>
      <c r="AB440" s="255">
        <v>2020</v>
      </c>
    </row>
    <row r="441" spans="1:28" s="6" customFormat="1" ht="35.25" customHeight="1">
      <c r="A441" s="6">
        <v>1</v>
      </c>
      <c r="B441" s="207">
        <f>SUBTOTAL(103,$A$8:A441)</f>
        <v>429</v>
      </c>
      <c r="C441" s="251" t="s">
        <v>2242</v>
      </c>
      <c r="D441" s="246">
        <f t="shared" si="14"/>
        <v>815800</v>
      </c>
      <c r="E441" s="256">
        <v>0</v>
      </c>
      <c r="F441" s="256">
        <v>0</v>
      </c>
      <c r="G441" s="256">
        <v>0</v>
      </c>
      <c r="H441" s="256">
        <v>0</v>
      </c>
      <c r="I441" s="256">
        <v>0</v>
      </c>
      <c r="J441" s="256">
        <v>0</v>
      </c>
      <c r="K441" s="257">
        <v>0</v>
      </c>
      <c r="L441" s="256">
        <v>0</v>
      </c>
      <c r="M441" s="256">
        <v>0</v>
      </c>
      <c r="N441" s="256">
        <v>0</v>
      </c>
      <c r="O441" s="256">
        <v>815800</v>
      </c>
      <c r="P441" s="256">
        <v>0</v>
      </c>
      <c r="Q441" s="256">
        <v>0</v>
      </c>
      <c r="R441" s="256">
        <v>0</v>
      </c>
      <c r="S441" s="256">
        <v>0</v>
      </c>
      <c r="T441" s="256">
        <v>0</v>
      </c>
      <c r="U441" s="256">
        <v>0</v>
      </c>
      <c r="V441" s="256">
        <v>0</v>
      </c>
      <c r="W441" s="256">
        <v>0</v>
      </c>
      <c r="X441" s="256">
        <v>0</v>
      </c>
      <c r="Y441" s="256">
        <v>0</v>
      </c>
      <c r="Z441" s="256">
        <v>0</v>
      </c>
      <c r="AA441" s="256">
        <v>0</v>
      </c>
      <c r="AB441" s="255">
        <v>2020</v>
      </c>
    </row>
    <row r="442" spans="1:28" s="6" customFormat="1" ht="35.25" customHeight="1">
      <c r="A442" s="6">
        <v>1</v>
      </c>
      <c r="B442" s="207">
        <f>SUBTOTAL(103,$A$8:A442)</f>
        <v>430</v>
      </c>
      <c r="C442" s="251" t="s">
        <v>2243</v>
      </c>
      <c r="D442" s="246">
        <f t="shared" si="14"/>
        <v>902997</v>
      </c>
      <c r="E442" s="256">
        <v>0</v>
      </c>
      <c r="F442" s="256">
        <v>0</v>
      </c>
      <c r="G442" s="256">
        <v>0</v>
      </c>
      <c r="H442" s="256">
        <v>0</v>
      </c>
      <c r="I442" s="256">
        <v>0</v>
      </c>
      <c r="J442" s="256">
        <v>0</v>
      </c>
      <c r="K442" s="257">
        <v>0</v>
      </c>
      <c r="L442" s="256">
        <v>0</v>
      </c>
      <c r="M442" s="256">
        <v>0</v>
      </c>
      <c r="N442" s="256">
        <v>0</v>
      </c>
      <c r="O442" s="256">
        <v>902997</v>
      </c>
      <c r="P442" s="256">
        <v>0</v>
      </c>
      <c r="Q442" s="256">
        <v>0</v>
      </c>
      <c r="R442" s="256">
        <v>0</v>
      </c>
      <c r="S442" s="256">
        <v>0</v>
      </c>
      <c r="T442" s="256">
        <v>0</v>
      </c>
      <c r="U442" s="256">
        <v>0</v>
      </c>
      <c r="V442" s="256">
        <v>0</v>
      </c>
      <c r="W442" s="256">
        <v>0</v>
      </c>
      <c r="X442" s="256">
        <v>0</v>
      </c>
      <c r="Y442" s="256">
        <v>0</v>
      </c>
      <c r="Z442" s="256">
        <v>0</v>
      </c>
      <c r="AA442" s="256">
        <v>0</v>
      </c>
      <c r="AB442" s="255">
        <v>2020</v>
      </c>
    </row>
    <row r="443" spans="1:28" s="6" customFormat="1" ht="35.25" customHeight="1">
      <c r="A443" s="6">
        <v>1</v>
      </c>
      <c r="B443" s="207">
        <f>SUBTOTAL(103,$A$8:A443)</f>
        <v>431</v>
      </c>
      <c r="C443" s="251" t="s">
        <v>2057</v>
      </c>
      <c r="D443" s="246">
        <f t="shared" si="14"/>
        <v>443675</v>
      </c>
      <c r="E443" s="256">
        <v>0</v>
      </c>
      <c r="F443" s="256">
        <v>0</v>
      </c>
      <c r="G443" s="256">
        <v>0</v>
      </c>
      <c r="H443" s="256">
        <v>0</v>
      </c>
      <c r="I443" s="256">
        <v>0</v>
      </c>
      <c r="J443" s="256">
        <v>0</v>
      </c>
      <c r="K443" s="257">
        <v>0</v>
      </c>
      <c r="L443" s="256">
        <v>0</v>
      </c>
      <c r="M443" s="256">
        <v>0</v>
      </c>
      <c r="N443" s="256">
        <v>0</v>
      </c>
      <c r="O443" s="256">
        <v>443675</v>
      </c>
      <c r="P443" s="256">
        <v>0</v>
      </c>
      <c r="Q443" s="256">
        <v>0</v>
      </c>
      <c r="R443" s="256">
        <v>0</v>
      </c>
      <c r="S443" s="256">
        <v>0</v>
      </c>
      <c r="T443" s="256">
        <v>0</v>
      </c>
      <c r="U443" s="256">
        <v>0</v>
      </c>
      <c r="V443" s="256">
        <v>0</v>
      </c>
      <c r="W443" s="256">
        <v>0</v>
      </c>
      <c r="X443" s="256">
        <v>0</v>
      </c>
      <c r="Y443" s="256">
        <v>0</v>
      </c>
      <c r="Z443" s="256">
        <v>0</v>
      </c>
      <c r="AA443" s="256">
        <v>0</v>
      </c>
      <c r="AB443" s="255">
        <v>2020</v>
      </c>
    </row>
    <row r="444" spans="1:28" s="6" customFormat="1" ht="35.25" customHeight="1">
      <c r="A444" s="6">
        <v>1</v>
      </c>
      <c r="B444" s="207">
        <f>SUBTOTAL(103,$A$8:A444)</f>
        <v>432</v>
      </c>
      <c r="C444" s="251" t="s">
        <v>2058</v>
      </c>
      <c r="D444" s="246">
        <f t="shared" si="14"/>
        <v>278300</v>
      </c>
      <c r="E444" s="256">
        <v>0</v>
      </c>
      <c r="F444" s="256">
        <v>0</v>
      </c>
      <c r="G444" s="256">
        <v>0</v>
      </c>
      <c r="H444" s="256">
        <v>0</v>
      </c>
      <c r="I444" s="256">
        <v>0</v>
      </c>
      <c r="J444" s="256">
        <v>0</v>
      </c>
      <c r="K444" s="257">
        <v>0</v>
      </c>
      <c r="L444" s="256">
        <v>0</v>
      </c>
      <c r="M444" s="256">
        <v>0</v>
      </c>
      <c r="N444" s="256">
        <v>0</v>
      </c>
      <c r="O444" s="256">
        <v>278300</v>
      </c>
      <c r="P444" s="256">
        <v>0</v>
      </c>
      <c r="Q444" s="256">
        <v>0</v>
      </c>
      <c r="R444" s="256">
        <v>0</v>
      </c>
      <c r="S444" s="256">
        <v>0</v>
      </c>
      <c r="T444" s="256">
        <v>0</v>
      </c>
      <c r="U444" s="256">
        <v>0</v>
      </c>
      <c r="V444" s="256">
        <v>0</v>
      </c>
      <c r="W444" s="256">
        <v>0</v>
      </c>
      <c r="X444" s="256">
        <v>0</v>
      </c>
      <c r="Y444" s="256">
        <v>0</v>
      </c>
      <c r="Z444" s="256">
        <v>0</v>
      </c>
      <c r="AA444" s="256">
        <v>0</v>
      </c>
      <c r="AB444" s="255">
        <v>2020</v>
      </c>
    </row>
    <row r="445" spans="1:28" s="6" customFormat="1" ht="35.25" customHeight="1">
      <c r="A445" s="6">
        <v>1</v>
      </c>
      <c r="B445" s="207">
        <f>SUBTOTAL(103,$A$8:A445)</f>
        <v>433</v>
      </c>
      <c r="C445" s="251" t="s">
        <v>2059</v>
      </c>
      <c r="D445" s="246">
        <f t="shared" si="14"/>
        <v>400000</v>
      </c>
      <c r="E445" s="256">
        <v>0</v>
      </c>
      <c r="F445" s="256">
        <v>0</v>
      </c>
      <c r="G445" s="256">
        <v>0</v>
      </c>
      <c r="H445" s="256">
        <v>0</v>
      </c>
      <c r="I445" s="256">
        <v>0</v>
      </c>
      <c r="J445" s="256">
        <v>0</v>
      </c>
      <c r="K445" s="257">
        <v>0</v>
      </c>
      <c r="L445" s="256">
        <v>0</v>
      </c>
      <c r="M445" s="256">
        <v>0</v>
      </c>
      <c r="N445" s="256">
        <v>0</v>
      </c>
      <c r="O445" s="256">
        <v>400000</v>
      </c>
      <c r="P445" s="256">
        <v>0</v>
      </c>
      <c r="Q445" s="256">
        <v>0</v>
      </c>
      <c r="R445" s="256">
        <v>0</v>
      </c>
      <c r="S445" s="256">
        <v>0</v>
      </c>
      <c r="T445" s="256">
        <v>0</v>
      </c>
      <c r="U445" s="256">
        <v>0</v>
      </c>
      <c r="V445" s="256">
        <v>0</v>
      </c>
      <c r="W445" s="256">
        <v>0</v>
      </c>
      <c r="X445" s="256">
        <v>0</v>
      </c>
      <c r="Y445" s="256">
        <v>0</v>
      </c>
      <c r="Z445" s="256">
        <v>0</v>
      </c>
      <c r="AA445" s="256">
        <v>0</v>
      </c>
      <c r="AB445" s="255">
        <v>2020</v>
      </c>
    </row>
    <row r="446" spans="1:28" s="6" customFormat="1" ht="35.25" customHeight="1">
      <c r="A446" s="6">
        <v>1</v>
      </c>
      <c r="B446" s="207">
        <f>SUBTOTAL(103,$A$8:A446)</f>
        <v>434</v>
      </c>
      <c r="C446" s="251" t="s">
        <v>2060</v>
      </c>
      <c r="D446" s="246">
        <f t="shared" si="14"/>
        <v>223100</v>
      </c>
      <c r="E446" s="256">
        <v>0</v>
      </c>
      <c r="F446" s="256">
        <v>0</v>
      </c>
      <c r="G446" s="256">
        <v>0</v>
      </c>
      <c r="H446" s="256">
        <v>0</v>
      </c>
      <c r="I446" s="256">
        <v>0</v>
      </c>
      <c r="J446" s="256">
        <v>0</v>
      </c>
      <c r="K446" s="257">
        <v>0</v>
      </c>
      <c r="L446" s="256">
        <v>0</v>
      </c>
      <c r="M446" s="256">
        <v>223100</v>
      </c>
      <c r="N446" s="256">
        <v>0</v>
      </c>
      <c r="O446" s="256">
        <v>0</v>
      </c>
      <c r="P446" s="256">
        <v>0</v>
      </c>
      <c r="Q446" s="256">
        <v>0</v>
      </c>
      <c r="R446" s="256">
        <v>0</v>
      </c>
      <c r="S446" s="256">
        <v>0</v>
      </c>
      <c r="T446" s="256">
        <v>0</v>
      </c>
      <c r="U446" s="256">
        <v>0</v>
      </c>
      <c r="V446" s="256">
        <v>0</v>
      </c>
      <c r="W446" s="256">
        <v>0</v>
      </c>
      <c r="X446" s="256">
        <v>0</v>
      </c>
      <c r="Y446" s="256">
        <v>0</v>
      </c>
      <c r="Z446" s="256">
        <v>0</v>
      </c>
      <c r="AA446" s="256">
        <v>0</v>
      </c>
      <c r="AB446" s="255">
        <v>2020</v>
      </c>
    </row>
    <row r="447" spans="1:28" s="6" customFormat="1" ht="35.25" customHeight="1">
      <c r="A447" s="6">
        <v>1</v>
      </c>
      <c r="B447" s="207">
        <f>SUBTOTAL(103,$A$8:A447)</f>
        <v>435</v>
      </c>
      <c r="C447" s="251" t="s">
        <v>2061</v>
      </c>
      <c r="D447" s="246">
        <f t="shared" si="14"/>
        <v>255750</v>
      </c>
      <c r="E447" s="256">
        <v>0</v>
      </c>
      <c r="F447" s="256">
        <v>0</v>
      </c>
      <c r="G447" s="256">
        <v>0</v>
      </c>
      <c r="H447" s="256">
        <v>0</v>
      </c>
      <c r="I447" s="256">
        <v>0</v>
      </c>
      <c r="J447" s="256">
        <v>0</v>
      </c>
      <c r="K447" s="257">
        <v>0</v>
      </c>
      <c r="L447" s="256">
        <v>0</v>
      </c>
      <c r="M447" s="256">
        <v>255750</v>
      </c>
      <c r="N447" s="256">
        <v>0</v>
      </c>
      <c r="O447" s="256">
        <v>0</v>
      </c>
      <c r="P447" s="256">
        <v>0</v>
      </c>
      <c r="Q447" s="256">
        <v>0</v>
      </c>
      <c r="R447" s="256">
        <v>0</v>
      </c>
      <c r="S447" s="256">
        <v>0</v>
      </c>
      <c r="T447" s="256">
        <v>0</v>
      </c>
      <c r="U447" s="256">
        <v>0</v>
      </c>
      <c r="V447" s="256">
        <v>0</v>
      </c>
      <c r="W447" s="256">
        <v>0</v>
      </c>
      <c r="X447" s="256">
        <v>0</v>
      </c>
      <c r="Y447" s="256">
        <v>0</v>
      </c>
      <c r="Z447" s="256">
        <v>0</v>
      </c>
      <c r="AA447" s="256">
        <v>0</v>
      </c>
      <c r="AB447" s="255">
        <v>2020</v>
      </c>
    </row>
    <row r="448" spans="1:28" s="6" customFormat="1" ht="35.25" customHeight="1">
      <c r="A448" s="6">
        <v>1</v>
      </c>
      <c r="B448" s="207">
        <f>SUBTOTAL(103,$A$8:A448)</f>
        <v>436</v>
      </c>
      <c r="C448" s="251" t="s">
        <v>2062</v>
      </c>
      <c r="D448" s="246">
        <f t="shared" si="14"/>
        <v>333783</v>
      </c>
      <c r="E448" s="256">
        <v>0</v>
      </c>
      <c r="F448" s="256">
        <v>0</v>
      </c>
      <c r="G448" s="256">
        <v>0</v>
      </c>
      <c r="H448" s="256">
        <v>0</v>
      </c>
      <c r="I448" s="256">
        <v>0</v>
      </c>
      <c r="J448" s="256">
        <v>0</v>
      </c>
      <c r="K448" s="257">
        <v>0</v>
      </c>
      <c r="L448" s="256">
        <v>0</v>
      </c>
      <c r="M448" s="256">
        <v>0</v>
      </c>
      <c r="N448" s="256">
        <v>0</v>
      </c>
      <c r="O448" s="256">
        <v>0</v>
      </c>
      <c r="P448" s="256">
        <v>333783</v>
      </c>
      <c r="Q448" s="256">
        <v>0</v>
      </c>
      <c r="R448" s="256">
        <v>0</v>
      </c>
      <c r="S448" s="256">
        <v>0</v>
      </c>
      <c r="T448" s="256">
        <v>0</v>
      </c>
      <c r="U448" s="256">
        <v>0</v>
      </c>
      <c r="V448" s="256">
        <v>0</v>
      </c>
      <c r="W448" s="256">
        <v>0</v>
      </c>
      <c r="X448" s="256">
        <v>0</v>
      </c>
      <c r="Y448" s="256">
        <v>0</v>
      </c>
      <c r="Z448" s="256">
        <v>0</v>
      </c>
      <c r="AA448" s="256">
        <v>0</v>
      </c>
      <c r="AB448" s="255">
        <v>2020</v>
      </c>
    </row>
    <row r="449" spans="1:28" s="6" customFormat="1" ht="35.25" customHeight="1">
      <c r="A449" s="6">
        <v>1</v>
      </c>
      <c r="B449" s="207">
        <f>SUBTOTAL(103,$A$8:A449)</f>
        <v>437</v>
      </c>
      <c r="C449" s="251" t="s">
        <v>2469</v>
      </c>
      <c r="D449" s="246">
        <f t="shared" si="14"/>
        <v>1198793</v>
      </c>
      <c r="E449" s="256">
        <v>0</v>
      </c>
      <c r="F449" s="256">
        <v>0</v>
      </c>
      <c r="G449" s="256">
        <v>0</v>
      </c>
      <c r="H449" s="256">
        <v>0</v>
      </c>
      <c r="I449" s="256">
        <v>0</v>
      </c>
      <c r="J449" s="256">
        <v>0</v>
      </c>
      <c r="K449" s="257">
        <v>0</v>
      </c>
      <c r="L449" s="256">
        <v>0</v>
      </c>
      <c r="M449" s="256">
        <v>1198793</v>
      </c>
      <c r="N449" s="256">
        <v>0</v>
      </c>
      <c r="O449" s="256">
        <v>0</v>
      </c>
      <c r="P449" s="256">
        <v>0</v>
      </c>
      <c r="Q449" s="256">
        <v>0</v>
      </c>
      <c r="R449" s="256">
        <v>0</v>
      </c>
      <c r="S449" s="256">
        <v>0</v>
      </c>
      <c r="T449" s="256">
        <v>0</v>
      </c>
      <c r="U449" s="256">
        <v>0</v>
      </c>
      <c r="V449" s="256">
        <v>0</v>
      </c>
      <c r="W449" s="256">
        <v>0</v>
      </c>
      <c r="X449" s="256">
        <v>0</v>
      </c>
      <c r="Y449" s="256">
        <v>0</v>
      </c>
      <c r="Z449" s="256">
        <v>0</v>
      </c>
      <c r="AA449" s="256">
        <v>0</v>
      </c>
      <c r="AB449" s="255">
        <v>2020</v>
      </c>
    </row>
    <row r="450" spans="1:28" s="6" customFormat="1" ht="35.25" customHeight="1">
      <c r="A450" s="6">
        <v>1</v>
      </c>
      <c r="B450" s="207">
        <f>SUBTOTAL(103,$A$8:A450)</f>
        <v>438</v>
      </c>
      <c r="C450" s="251" t="s">
        <v>2470</v>
      </c>
      <c r="D450" s="246">
        <f t="shared" si="14"/>
        <v>709838</v>
      </c>
      <c r="E450" s="256">
        <v>0</v>
      </c>
      <c r="F450" s="256">
        <v>0</v>
      </c>
      <c r="G450" s="256">
        <v>0</v>
      </c>
      <c r="H450" s="256">
        <v>0</v>
      </c>
      <c r="I450" s="256">
        <v>0</v>
      </c>
      <c r="J450" s="256">
        <v>0</v>
      </c>
      <c r="K450" s="257">
        <v>0</v>
      </c>
      <c r="L450" s="256">
        <v>0</v>
      </c>
      <c r="M450" s="256">
        <v>709838</v>
      </c>
      <c r="N450" s="256">
        <v>0</v>
      </c>
      <c r="O450" s="256">
        <v>0</v>
      </c>
      <c r="P450" s="256">
        <v>0</v>
      </c>
      <c r="Q450" s="256">
        <v>0</v>
      </c>
      <c r="R450" s="256">
        <v>0</v>
      </c>
      <c r="S450" s="256">
        <v>0</v>
      </c>
      <c r="T450" s="256">
        <v>0</v>
      </c>
      <c r="U450" s="256">
        <v>0</v>
      </c>
      <c r="V450" s="256">
        <v>0</v>
      </c>
      <c r="W450" s="256">
        <v>0</v>
      </c>
      <c r="X450" s="256">
        <v>0</v>
      </c>
      <c r="Y450" s="256">
        <v>0</v>
      </c>
      <c r="Z450" s="256">
        <v>0</v>
      </c>
      <c r="AA450" s="256">
        <v>0</v>
      </c>
      <c r="AB450" s="255">
        <v>2020</v>
      </c>
    </row>
    <row r="451" spans="1:28" s="6" customFormat="1" ht="35.25" customHeight="1">
      <c r="A451" s="6">
        <v>1</v>
      </c>
      <c r="B451" s="207">
        <f>SUBTOTAL(103,$A$8:A451)</f>
        <v>439</v>
      </c>
      <c r="C451" s="251" t="s">
        <v>2063</v>
      </c>
      <c r="D451" s="246">
        <f t="shared" si="14"/>
        <v>524585</v>
      </c>
      <c r="E451" s="256">
        <v>0</v>
      </c>
      <c r="F451" s="256">
        <v>0</v>
      </c>
      <c r="G451" s="256">
        <v>0</v>
      </c>
      <c r="H451" s="256">
        <v>0</v>
      </c>
      <c r="I451" s="256">
        <v>0</v>
      </c>
      <c r="J451" s="256">
        <v>0</v>
      </c>
      <c r="K451" s="257">
        <v>0</v>
      </c>
      <c r="L451" s="256">
        <v>0</v>
      </c>
      <c r="M451" s="256">
        <v>0</v>
      </c>
      <c r="N451" s="256">
        <v>0</v>
      </c>
      <c r="O451" s="256">
        <v>524585</v>
      </c>
      <c r="P451" s="256">
        <v>0</v>
      </c>
      <c r="Q451" s="256">
        <v>0</v>
      </c>
      <c r="R451" s="256">
        <v>0</v>
      </c>
      <c r="S451" s="256">
        <v>0</v>
      </c>
      <c r="T451" s="256">
        <v>0</v>
      </c>
      <c r="U451" s="256">
        <v>0</v>
      </c>
      <c r="V451" s="256">
        <v>0</v>
      </c>
      <c r="W451" s="256">
        <v>0</v>
      </c>
      <c r="X451" s="256">
        <v>0</v>
      </c>
      <c r="Y451" s="256">
        <v>0</v>
      </c>
      <c r="Z451" s="256">
        <v>0</v>
      </c>
      <c r="AA451" s="256">
        <v>0</v>
      </c>
      <c r="AB451" s="255">
        <v>2020</v>
      </c>
    </row>
    <row r="452" spans="1:28" s="6" customFormat="1" ht="35.25" customHeight="1">
      <c r="A452" s="6">
        <v>1</v>
      </c>
      <c r="B452" s="207">
        <f>SUBTOTAL(103,$A$8:A452)</f>
        <v>440</v>
      </c>
      <c r="C452" s="251" t="s">
        <v>2064</v>
      </c>
      <c r="D452" s="246">
        <f t="shared" si="14"/>
        <v>523713.59</v>
      </c>
      <c r="E452" s="256">
        <v>0</v>
      </c>
      <c r="F452" s="256">
        <v>0</v>
      </c>
      <c r="G452" s="256">
        <v>0</v>
      </c>
      <c r="H452" s="256">
        <v>0</v>
      </c>
      <c r="I452" s="256">
        <v>0</v>
      </c>
      <c r="J452" s="256">
        <v>0</v>
      </c>
      <c r="K452" s="257">
        <v>0</v>
      </c>
      <c r="L452" s="256">
        <v>0</v>
      </c>
      <c r="M452" s="256">
        <v>0</v>
      </c>
      <c r="N452" s="256">
        <v>0</v>
      </c>
      <c r="O452" s="256">
        <v>523713.59</v>
      </c>
      <c r="P452" s="256">
        <v>0</v>
      </c>
      <c r="Q452" s="256">
        <v>0</v>
      </c>
      <c r="R452" s="256">
        <v>0</v>
      </c>
      <c r="S452" s="256">
        <v>0</v>
      </c>
      <c r="T452" s="256">
        <v>0</v>
      </c>
      <c r="U452" s="256">
        <v>0</v>
      </c>
      <c r="V452" s="256">
        <v>0</v>
      </c>
      <c r="W452" s="256">
        <v>0</v>
      </c>
      <c r="X452" s="256">
        <v>0</v>
      </c>
      <c r="Y452" s="256">
        <v>0</v>
      </c>
      <c r="Z452" s="256">
        <v>0</v>
      </c>
      <c r="AA452" s="256">
        <v>0</v>
      </c>
      <c r="AB452" s="255">
        <v>2020</v>
      </c>
    </row>
    <row r="453" spans="1:28" s="6" customFormat="1" ht="35.25" customHeight="1">
      <c r="A453" s="6">
        <v>1</v>
      </c>
      <c r="B453" s="207">
        <f>SUBTOTAL(103,$A$8:A453)</f>
        <v>441</v>
      </c>
      <c r="C453" s="251" t="s">
        <v>2065</v>
      </c>
      <c r="D453" s="246">
        <f t="shared" si="14"/>
        <v>1050321.76</v>
      </c>
      <c r="E453" s="256">
        <v>0</v>
      </c>
      <c r="F453" s="256">
        <v>0</v>
      </c>
      <c r="G453" s="256">
        <v>637270</v>
      </c>
      <c r="H453" s="256">
        <v>0</v>
      </c>
      <c r="I453" s="256">
        <v>0</v>
      </c>
      <c r="J453" s="256">
        <v>0</v>
      </c>
      <c r="K453" s="257">
        <v>0</v>
      </c>
      <c r="L453" s="256">
        <v>0</v>
      </c>
      <c r="M453" s="256">
        <v>0</v>
      </c>
      <c r="N453" s="256">
        <v>0</v>
      </c>
      <c r="O453" s="256">
        <v>413051.76</v>
      </c>
      <c r="P453" s="256">
        <v>0</v>
      </c>
      <c r="Q453" s="256">
        <v>0</v>
      </c>
      <c r="R453" s="256">
        <v>0</v>
      </c>
      <c r="S453" s="256">
        <v>0</v>
      </c>
      <c r="T453" s="256">
        <v>0</v>
      </c>
      <c r="U453" s="256">
        <v>0</v>
      </c>
      <c r="V453" s="256">
        <v>0</v>
      </c>
      <c r="W453" s="256">
        <v>0</v>
      </c>
      <c r="X453" s="256">
        <v>0</v>
      </c>
      <c r="Y453" s="256">
        <v>0</v>
      </c>
      <c r="Z453" s="256">
        <v>0</v>
      </c>
      <c r="AA453" s="256">
        <v>0</v>
      </c>
      <c r="AB453" s="255">
        <v>2020</v>
      </c>
    </row>
    <row r="454" spans="1:28" s="6" customFormat="1" ht="35.25" customHeight="1">
      <c r="A454" s="6">
        <v>1</v>
      </c>
      <c r="B454" s="207">
        <f>SUBTOTAL(103,$A$8:A454)</f>
        <v>442</v>
      </c>
      <c r="C454" s="251" t="s">
        <v>2066</v>
      </c>
      <c r="D454" s="246">
        <f t="shared" si="14"/>
        <v>46494</v>
      </c>
      <c r="E454" s="256">
        <v>0</v>
      </c>
      <c r="F454" s="256">
        <v>0</v>
      </c>
      <c r="G454" s="256">
        <v>46494</v>
      </c>
      <c r="H454" s="256">
        <v>0</v>
      </c>
      <c r="I454" s="256">
        <v>0</v>
      </c>
      <c r="J454" s="256">
        <v>0</v>
      </c>
      <c r="K454" s="257">
        <v>0</v>
      </c>
      <c r="L454" s="256">
        <v>0</v>
      </c>
      <c r="M454" s="256">
        <v>0</v>
      </c>
      <c r="N454" s="256">
        <v>0</v>
      </c>
      <c r="O454" s="256">
        <v>0</v>
      </c>
      <c r="P454" s="256">
        <v>0</v>
      </c>
      <c r="Q454" s="256">
        <v>0</v>
      </c>
      <c r="R454" s="256">
        <v>0</v>
      </c>
      <c r="S454" s="256">
        <v>0</v>
      </c>
      <c r="T454" s="256">
        <v>0</v>
      </c>
      <c r="U454" s="256">
        <v>0</v>
      </c>
      <c r="V454" s="256">
        <v>0</v>
      </c>
      <c r="W454" s="256">
        <v>0</v>
      </c>
      <c r="X454" s="256">
        <v>0</v>
      </c>
      <c r="Y454" s="256">
        <v>0</v>
      </c>
      <c r="Z454" s="256">
        <v>0</v>
      </c>
      <c r="AA454" s="256">
        <v>0</v>
      </c>
      <c r="AB454" s="255">
        <v>2020</v>
      </c>
    </row>
    <row r="455" spans="1:28" s="6" customFormat="1" ht="35.25" customHeight="1">
      <c r="A455" s="6">
        <v>1</v>
      </c>
      <c r="B455" s="207">
        <f>SUBTOTAL(103,$A$8:A455)</f>
        <v>443</v>
      </c>
      <c r="C455" s="251" t="s">
        <v>2067</v>
      </c>
      <c r="D455" s="246">
        <f t="shared" si="14"/>
        <v>160278</v>
      </c>
      <c r="E455" s="256">
        <v>0</v>
      </c>
      <c r="F455" s="256">
        <v>0</v>
      </c>
      <c r="G455" s="256">
        <v>160278</v>
      </c>
      <c r="H455" s="256">
        <v>0</v>
      </c>
      <c r="I455" s="256">
        <v>0</v>
      </c>
      <c r="J455" s="256">
        <v>0</v>
      </c>
      <c r="K455" s="257">
        <v>0</v>
      </c>
      <c r="L455" s="256">
        <v>0</v>
      </c>
      <c r="M455" s="256">
        <v>0</v>
      </c>
      <c r="N455" s="256">
        <v>0</v>
      </c>
      <c r="O455" s="256">
        <v>0</v>
      </c>
      <c r="P455" s="256">
        <v>0</v>
      </c>
      <c r="Q455" s="256">
        <v>0</v>
      </c>
      <c r="R455" s="256">
        <v>0</v>
      </c>
      <c r="S455" s="256">
        <v>0</v>
      </c>
      <c r="T455" s="256">
        <v>0</v>
      </c>
      <c r="U455" s="256">
        <v>0</v>
      </c>
      <c r="V455" s="256">
        <v>0</v>
      </c>
      <c r="W455" s="256">
        <v>0</v>
      </c>
      <c r="X455" s="256">
        <v>0</v>
      </c>
      <c r="Y455" s="256">
        <v>0</v>
      </c>
      <c r="Z455" s="256">
        <v>0</v>
      </c>
      <c r="AA455" s="256">
        <v>0</v>
      </c>
      <c r="AB455" s="255">
        <v>2020</v>
      </c>
    </row>
    <row r="456" spans="1:28" s="6" customFormat="1" ht="35.25" customHeight="1">
      <c r="A456" s="6">
        <v>1</v>
      </c>
      <c r="B456" s="207">
        <f>SUBTOTAL(103,$A$8:A456)</f>
        <v>444</v>
      </c>
      <c r="C456" s="251" t="s">
        <v>2471</v>
      </c>
      <c r="D456" s="246">
        <f t="shared" si="14"/>
        <v>588000</v>
      </c>
      <c r="E456" s="256">
        <v>0</v>
      </c>
      <c r="F456" s="256">
        <v>0</v>
      </c>
      <c r="G456" s="256">
        <v>0</v>
      </c>
      <c r="H456" s="256">
        <v>0</v>
      </c>
      <c r="I456" s="256">
        <v>0</v>
      </c>
      <c r="J456" s="256">
        <v>0</v>
      </c>
      <c r="K456" s="257">
        <v>1</v>
      </c>
      <c r="L456" s="256">
        <v>588000</v>
      </c>
      <c r="M456" s="256">
        <v>0</v>
      </c>
      <c r="N456" s="256">
        <v>0</v>
      </c>
      <c r="O456" s="256">
        <v>0</v>
      </c>
      <c r="P456" s="256">
        <v>0</v>
      </c>
      <c r="Q456" s="256">
        <v>0</v>
      </c>
      <c r="R456" s="256">
        <v>0</v>
      </c>
      <c r="S456" s="256">
        <v>0</v>
      </c>
      <c r="T456" s="256">
        <v>0</v>
      </c>
      <c r="U456" s="256">
        <v>0</v>
      </c>
      <c r="V456" s="256">
        <v>0</v>
      </c>
      <c r="W456" s="256">
        <v>0</v>
      </c>
      <c r="X456" s="256">
        <v>0</v>
      </c>
      <c r="Y456" s="256">
        <v>0</v>
      </c>
      <c r="Z456" s="256">
        <v>0</v>
      </c>
      <c r="AA456" s="256">
        <v>0</v>
      </c>
      <c r="AB456" s="255">
        <v>2020</v>
      </c>
    </row>
    <row r="457" spans="1:28" s="6" customFormat="1" ht="35.25" customHeight="1">
      <c r="A457" s="6">
        <v>1</v>
      </c>
      <c r="B457" s="207">
        <f>SUBTOTAL(103,$A$8:A457)</f>
        <v>445</v>
      </c>
      <c r="C457" s="251" t="s">
        <v>2472</v>
      </c>
      <c r="D457" s="246">
        <f t="shared" si="14"/>
        <v>1431814.77</v>
      </c>
      <c r="E457" s="256">
        <v>0</v>
      </c>
      <c r="F457" s="256">
        <v>0</v>
      </c>
      <c r="G457" s="256">
        <v>0</v>
      </c>
      <c r="H457" s="256">
        <v>0</v>
      </c>
      <c r="I457" s="256">
        <v>0</v>
      </c>
      <c r="J457" s="256">
        <v>0</v>
      </c>
      <c r="K457" s="257">
        <v>0</v>
      </c>
      <c r="L457" s="256">
        <v>0</v>
      </c>
      <c r="M457" s="256">
        <v>1431814.77</v>
      </c>
      <c r="N457" s="256">
        <v>0</v>
      </c>
      <c r="O457" s="256">
        <v>0</v>
      </c>
      <c r="P457" s="256">
        <v>0</v>
      </c>
      <c r="Q457" s="256">
        <v>0</v>
      </c>
      <c r="R457" s="256">
        <v>0</v>
      </c>
      <c r="S457" s="256">
        <v>0</v>
      </c>
      <c r="T457" s="256">
        <v>0</v>
      </c>
      <c r="U457" s="256">
        <v>0</v>
      </c>
      <c r="V457" s="256">
        <v>0</v>
      </c>
      <c r="W457" s="256">
        <v>0</v>
      </c>
      <c r="X457" s="256">
        <v>0</v>
      </c>
      <c r="Y457" s="256">
        <v>0</v>
      </c>
      <c r="Z457" s="256">
        <v>0</v>
      </c>
      <c r="AA457" s="256">
        <v>0</v>
      </c>
      <c r="AB457" s="255">
        <v>2020</v>
      </c>
    </row>
    <row r="458" spans="1:28" s="6" customFormat="1" ht="35.25" customHeight="1">
      <c r="A458" s="6">
        <v>1</v>
      </c>
      <c r="B458" s="207">
        <f>SUBTOTAL(103,$A$8:A458)</f>
        <v>446</v>
      </c>
      <c r="C458" s="251" t="s">
        <v>2068</v>
      </c>
      <c r="D458" s="246">
        <f t="shared" si="14"/>
        <v>174550</v>
      </c>
      <c r="E458" s="256">
        <v>0</v>
      </c>
      <c r="F458" s="256">
        <v>174550</v>
      </c>
      <c r="G458" s="256">
        <v>0</v>
      </c>
      <c r="H458" s="256">
        <v>0</v>
      </c>
      <c r="I458" s="256">
        <v>0</v>
      </c>
      <c r="J458" s="256">
        <v>0</v>
      </c>
      <c r="K458" s="257">
        <v>0</v>
      </c>
      <c r="L458" s="256">
        <v>0</v>
      </c>
      <c r="M458" s="256">
        <v>0</v>
      </c>
      <c r="N458" s="256">
        <v>0</v>
      </c>
      <c r="O458" s="256">
        <v>0</v>
      </c>
      <c r="P458" s="256">
        <v>0</v>
      </c>
      <c r="Q458" s="256">
        <v>0</v>
      </c>
      <c r="R458" s="256">
        <v>0</v>
      </c>
      <c r="S458" s="256">
        <v>0</v>
      </c>
      <c r="T458" s="256">
        <v>0</v>
      </c>
      <c r="U458" s="256">
        <v>0</v>
      </c>
      <c r="V458" s="256">
        <v>0</v>
      </c>
      <c r="W458" s="256">
        <v>0</v>
      </c>
      <c r="X458" s="256">
        <v>0</v>
      </c>
      <c r="Y458" s="256">
        <v>0</v>
      </c>
      <c r="Z458" s="256">
        <v>0</v>
      </c>
      <c r="AA458" s="256">
        <v>0</v>
      </c>
      <c r="AB458" s="255">
        <v>2020</v>
      </c>
    </row>
    <row r="459" spans="1:28" s="6" customFormat="1" ht="35.25" customHeight="1">
      <c r="A459" s="6">
        <v>1</v>
      </c>
      <c r="B459" s="207">
        <f>SUBTOTAL(103,$A$8:A459)</f>
        <v>447</v>
      </c>
      <c r="C459" s="251" t="s">
        <v>2069</v>
      </c>
      <c r="D459" s="246">
        <f t="shared" si="14"/>
        <v>403107</v>
      </c>
      <c r="E459" s="256">
        <v>0</v>
      </c>
      <c r="F459" s="256">
        <v>0</v>
      </c>
      <c r="G459" s="256">
        <v>0</v>
      </c>
      <c r="H459" s="256">
        <v>0</v>
      </c>
      <c r="I459" s="256">
        <v>0</v>
      </c>
      <c r="J459" s="256">
        <v>0</v>
      </c>
      <c r="K459" s="257">
        <v>0</v>
      </c>
      <c r="L459" s="256">
        <v>0</v>
      </c>
      <c r="M459" s="256">
        <v>0</v>
      </c>
      <c r="N459" s="256">
        <v>0</v>
      </c>
      <c r="O459" s="256">
        <v>403107</v>
      </c>
      <c r="P459" s="256">
        <v>0</v>
      </c>
      <c r="Q459" s="256">
        <v>0</v>
      </c>
      <c r="R459" s="256">
        <v>0</v>
      </c>
      <c r="S459" s="256">
        <v>0</v>
      </c>
      <c r="T459" s="256">
        <v>0</v>
      </c>
      <c r="U459" s="256">
        <v>0</v>
      </c>
      <c r="V459" s="256">
        <v>0</v>
      </c>
      <c r="W459" s="256">
        <v>0</v>
      </c>
      <c r="X459" s="256">
        <v>0</v>
      </c>
      <c r="Y459" s="256">
        <v>0</v>
      </c>
      <c r="Z459" s="256">
        <v>0</v>
      </c>
      <c r="AA459" s="256">
        <v>0</v>
      </c>
      <c r="AB459" s="255">
        <v>2020</v>
      </c>
    </row>
    <row r="460" spans="1:28" s="6" customFormat="1" ht="35.25" customHeight="1">
      <c r="A460" s="6">
        <v>1</v>
      </c>
      <c r="B460" s="207">
        <f>SUBTOTAL(103,$A$8:A460)</f>
        <v>448</v>
      </c>
      <c r="C460" s="251" t="s">
        <v>2070</v>
      </c>
      <c r="D460" s="246">
        <f t="shared" si="14"/>
        <v>431437</v>
      </c>
      <c r="E460" s="256">
        <v>0</v>
      </c>
      <c r="F460" s="256">
        <v>0</v>
      </c>
      <c r="G460" s="256">
        <v>0</v>
      </c>
      <c r="H460" s="256">
        <v>0</v>
      </c>
      <c r="I460" s="256">
        <v>0</v>
      </c>
      <c r="J460" s="256">
        <v>0</v>
      </c>
      <c r="K460" s="257">
        <v>0</v>
      </c>
      <c r="L460" s="256">
        <v>0</v>
      </c>
      <c r="M460" s="256">
        <v>0</v>
      </c>
      <c r="N460" s="256">
        <v>0</v>
      </c>
      <c r="O460" s="256">
        <v>431437</v>
      </c>
      <c r="P460" s="256">
        <v>0</v>
      </c>
      <c r="Q460" s="256">
        <v>0</v>
      </c>
      <c r="R460" s="256">
        <v>0</v>
      </c>
      <c r="S460" s="256">
        <v>0</v>
      </c>
      <c r="T460" s="256">
        <v>0</v>
      </c>
      <c r="U460" s="256">
        <v>0</v>
      </c>
      <c r="V460" s="256">
        <v>0</v>
      </c>
      <c r="W460" s="256">
        <v>0</v>
      </c>
      <c r="X460" s="256">
        <v>0</v>
      </c>
      <c r="Y460" s="256">
        <v>0</v>
      </c>
      <c r="Z460" s="256">
        <v>0</v>
      </c>
      <c r="AA460" s="256">
        <v>0</v>
      </c>
      <c r="AB460" s="255">
        <v>2020</v>
      </c>
    </row>
    <row r="461" spans="1:28" s="6" customFormat="1" ht="35.25" customHeight="1">
      <c r="A461" s="6">
        <v>1</v>
      </c>
      <c r="B461" s="207">
        <f>SUBTOTAL(103,$A$8:A461)</f>
        <v>449</v>
      </c>
      <c r="C461" s="251" t="s">
        <v>2071</v>
      </c>
      <c r="D461" s="246">
        <f t="shared" si="14"/>
        <v>380000</v>
      </c>
      <c r="E461" s="256">
        <v>0</v>
      </c>
      <c r="F461" s="256">
        <v>0</v>
      </c>
      <c r="G461" s="256">
        <v>0</v>
      </c>
      <c r="H461" s="256">
        <v>0</v>
      </c>
      <c r="I461" s="256">
        <v>0</v>
      </c>
      <c r="J461" s="256">
        <v>0</v>
      </c>
      <c r="K461" s="257">
        <v>0</v>
      </c>
      <c r="L461" s="256">
        <v>0</v>
      </c>
      <c r="M461" s="256">
        <v>380000</v>
      </c>
      <c r="N461" s="256">
        <v>0</v>
      </c>
      <c r="O461" s="256">
        <v>0</v>
      </c>
      <c r="P461" s="256">
        <v>0</v>
      </c>
      <c r="Q461" s="256">
        <v>0</v>
      </c>
      <c r="R461" s="256">
        <v>0</v>
      </c>
      <c r="S461" s="256">
        <v>0</v>
      </c>
      <c r="T461" s="256">
        <v>0</v>
      </c>
      <c r="U461" s="256">
        <v>0</v>
      </c>
      <c r="V461" s="256">
        <v>0</v>
      </c>
      <c r="W461" s="256">
        <v>0</v>
      </c>
      <c r="X461" s="256">
        <v>0</v>
      </c>
      <c r="Y461" s="256">
        <v>0</v>
      </c>
      <c r="Z461" s="256">
        <v>0</v>
      </c>
      <c r="AA461" s="256">
        <v>0</v>
      </c>
      <c r="AB461" s="255">
        <v>2020</v>
      </c>
    </row>
    <row r="462" spans="1:28" s="6" customFormat="1" ht="35.25" customHeight="1">
      <c r="A462" s="6">
        <v>1</v>
      </c>
      <c r="B462" s="207">
        <f>SUBTOTAL(103,$A$8:A462)</f>
        <v>450</v>
      </c>
      <c r="C462" s="251" t="s">
        <v>2072</v>
      </c>
      <c r="D462" s="246">
        <f t="shared" si="14"/>
        <v>379775.77</v>
      </c>
      <c r="E462" s="256">
        <v>0</v>
      </c>
      <c r="F462" s="256">
        <v>0</v>
      </c>
      <c r="G462" s="256">
        <v>0</v>
      </c>
      <c r="H462" s="256">
        <v>0</v>
      </c>
      <c r="I462" s="256">
        <v>0</v>
      </c>
      <c r="J462" s="256">
        <v>0</v>
      </c>
      <c r="K462" s="257">
        <v>0</v>
      </c>
      <c r="L462" s="256">
        <v>0</v>
      </c>
      <c r="M462" s="256">
        <v>379775.77</v>
      </c>
      <c r="N462" s="256">
        <v>0</v>
      </c>
      <c r="O462" s="256">
        <v>0</v>
      </c>
      <c r="P462" s="256">
        <v>0</v>
      </c>
      <c r="Q462" s="256">
        <v>0</v>
      </c>
      <c r="R462" s="256">
        <v>0</v>
      </c>
      <c r="S462" s="256">
        <v>0</v>
      </c>
      <c r="T462" s="256">
        <v>0</v>
      </c>
      <c r="U462" s="256">
        <v>0</v>
      </c>
      <c r="V462" s="256">
        <v>0</v>
      </c>
      <c r="W462" s="256">
        <v>0</v>
      </c>
      <c r="X462" s="256">
        <v>0</v>
      </c>
      <c r="Y462" s="256">
        <v>0</v>
      </c>
      <c r="Z462" s="256">
        <v>0</v>
      </c>
      <c r="AA462" s="256">
        <v>0</v>
      </c>
      <c r="AB462" s="255">
        <v>2020</v>
      </c>
    </row>
    <row r="463" spans="1:28" s="6" customFormat="1" ht="35.25" customHeight="1">
      <c r="A463" s="6">
        <v>1</v>
      </c>
      <c r="B463" s="207">
        <f>SUBTOTAL(103,$A$8:A463)</f>
        <v>451</v>
      </c>
      <c r="C463" s="251" t="s">
        <v>2073</v>
      </c>
      <c r="D463" s="246">
        <f t="shared" si="14"/>
        <v>220000</v>
      </c>
      <c r="E463" s="256">
        <v>0</v>
      </c>
      <c r="F463" s="256">
        <v>0</v>
      </c>
      <c r="G463" s="256">
        <v>0</v>
      </c>
      <c r="H463" s="256">
        <v>0</v>
      </c>
      <c r="I463" s="256">
        <v>0</v>
      </c>
      <c r="J463" s="256">
        <v>0</v>
      </c>
      <c r="K463" s="257">
        <v>0</v>
      </c>
      <c r="L463" s="256">
        <v>0</v>
      </c>
      <c r="M463" s="256">
        <v>0</v>
      </c>
      <c r="N463" s="256">
        <v>0</v>
      </c>
      <c r="O463" s="256">
        <v>220000</v>
      </c>
      <c r="P463" s="256">
        <v>0</v>
      </c>
      <c r="Q463" s="256">
        <v>0</v>
      </c>
      <c r="R463" s="256">
        <v>0</v>
      </c>
      <c r="S463" s="256">
        <v>0</v>
      </c>
      <c r="T463" s="256">
        <v>0</v>
      </c>
      <c r="U463" s="256">
        <v>0</v>
      </c>
      <c r="V463" s="256">
        <v>0</v>
      </c>
      <c r="W463" s="256">
        <v>0</v>
      </c>
      <c r="X463" s="256">
        <v>0</v>
      </c>
      <c r="Y463" s="256">
        <v>0</v>
      </c>
      <c r="Z463" s="256">
        <v>0</v>
      </c>
      <c r="AA463" s="256">
        <v>0</v>
      </c>
      <c r="AB463" s="255">
        <v>2020</v>
      </c>
    </row>
    <row r="464" spans="1:28" s="6" customFormat="1" ht="35.25" customHeight="1">
      <c r="A464" s="6">
        <v>1</v>
      </c>
      <c r="B464" s="207">
        <f>SUBTOTAL(103,$A$8:A464)</f>
        <v>452</v>
      </c>
      <c r="C464" s="251" t="s">
        <v>2074</v>
      </c>
      <c r="D464" s="246">
        <f t="shared" si="14"/>
        <v>964015</v>
      </c>
      <c r="E464" s="256">
        <v>0</v>
      </c>
      <c r="F464" s="256">
        <v>0</v>
      </c>
      <c r="G464" s="256">
        <v>0</v>
      </c>
      <c r="H464" s="256">
        <v>0</v>
      </c>
      <c r="I464" s="256">
        <v>0</v>
      </c>
      <c r="J464" s="256">
        <v>0</v>
      </c>
      <c r="K464" s="257">
        <v>0</v>
      </c>
      <c r="L464" s="256">
        <v>0</v>
      </c>
      <c r="M464" s="256">
        <v>0</v>
      </c>
      <c r="N464" s="256">
        <v>0</v>
      </c>
      <c r="O464" s="256">
        <v>964015</v>
      </c>
      <c r="P464" s="256">
        <v>0</v>
      </c>
      <c r="Q464" s="256">
        <v>0</v>
      </c>
      <c r="R464" s="256">
        <v>0</v>
      </c>
      <c r="S464" s="256">
        <v>0</v>
      </c>
      <c r="T464" s="256">
        <v>0</v>
      </c>
      <c r="U464" s="256">
        <v>0</v>
      </c>
      <c r="V464" s="256">
        <v>0</v>
      </c>
      <c r="W464" s="256">
        <v>0</v>
      </c>
      <c r="X464" s="256">
        <v>0</v>
      </c>
      <c r="Y464" s="256">
        <v>0</v>
      </c>
      <c r="Z464" s="256">
        <v>0</v>
      </c>
      <c r="AA464" s="256">
        <v>0</v>
      </c>
      <c r="AB464" s="255">
        <v>2020</v>
      </c>
    </row>
    <row r="465" spans="1:28" s="6" customFormat="1" ht="35.25" customHeight="1">
      <c r="A465" s="6">
        <v>1</v>
      </c>
      <c r="B465" s="207">
        <f>SUBTOTAL(103,$A$8:A465)</f>
        <v>453</v>
      </c>
      <c r="C465" s="251" t="s">
        <v>2075</v>
      </c>
      <c r="D465" s="246">
        <f t="shared" si="14"/>
        <v>290444</v>
      </c>
      <c r="E465" s="256">
        <v>0</v>
      </c>
      <c r="F465" s="256">
        <v>0</v>
      </c>
      <c r="G465" s="256">
        <v>0</v>
      </c>
      <c r="H465" s="256">
        <v>0</v>
      </c>
      <c r="I465" s="256">
        <v>0</v>
      </c>
      <c r="J465" s="256">
        <v>0</v>
      </c>
      <c r="K465" s="257">
        <v>0</v>
      </c>
      <c r="L465" s="256">
        <v>0</v>
      </c>
      <c r="M465" s="256">
        <v>290444</v>
      </c>
      <c r="N465" s="256">
        <v>0</v>
      </c>
      <c r="O465" s="256">
        <v>0</v>
      </c>
      <c r="P465" s="256">
        <v>0</v>
      </c>
      <c r="Q465" s="256">
        <v>0</v>
      </c>
      <c r="R465" s="256">
        <v>0</v>
      </c>
      <c r="S465" s="256">
        <v>0</v>
      </c>
      <c r="T465" s="256">
        <v>0</v>
      </c>
      <c r="U465" s="256">
        <v>0</v>
      </c>
      <c r="V465" s="256">
        <v>0</v>
      </c>
      <c r="W465" s="256">
        <v>0</v>
      </c>
      <c r="X465" s="256">
        <v>0</v>
      </c>
      <c r="Y465" s="256">
        <v>0</v>
      </c>
      <c r="Z465" s="256">
        <v>0</v>
      </c>
      <c r="AA465" s="256">
        <v>0</v>
      </c>
      <c r="AB465" s="255">
        <v>2020</v>
      </c>
    </row>
    <row r="466" spans="1:28" s="6" customFormat="1" ht="35.25" customHeight="1">
      <c r="A466" s="6">
        <v>1</v>
      </c>
      <c r="B466" s="207">
        <f>SUBTOTAL(103,$A$8:A466)</f>
        <v>454</v>
      </c>
      <c r="C466" s="251" t="s">
        <v>2076</v>
      </c>
      <c r="D466" s="246">
        <f t="shared" si="14"/>
        <v>897533</v>
      </c>
      <c r="E466" s="256">
        <v>0</v>
      </c>
      <c r="F466" s="256">
        <v>0</v>
      </c>
      <c r="G466" s="256">
        <v>0</v>
      </c>
      <c r="H466" s="256">
        <v>0</v>
      </c>
      <c r="I466" s="256">
        <v>0</v>
      </c>
      <c r="J466" s="256">
        <v>0</v>
      </c>
      <c r="K466" s="257">
        <v>0</v>
      </c>
      <c r="L466" s="256">
        <v>0</v>
      </c>
      <c r="M466" s="256">
        <v>0</v>
      </c>
      <c r="N466" s="256">
        <v>0</v>
      </c>
      <c r="O466" s="256">
        <v>897533</v>
      </c>
      <c r="P466" s="256">
        <v>0</v>
      </c>
      <c r="Q466" s="256">
        <v>0</v>
      </c>
      <c r="R466" s="256">
        <v>0</v>
      </c>
      <c r="S466" s="256">
        <v>0</v>
      </c>
      <c r="T466" s="256">
        <v>0</v>
      </c>
      <c r="U466" s="256">
        <v>0</v>
      </c>
      <c r="V466" s="256">
        <v>0</v>
      </c>
      <c r="W466" s="256">
        <v>0</v>
      </c>
      <c r="X466" s="256">
        <v>0</v>
      </c>
      <c r="Y466" s="256">
        <v>0</v>
      </c>
      <c r="Z466" s="256">
        <v>0</v>
      </c>
      <c r="AA466" s="256">
        <v>0</v>
      </c>
      <c r="AB466" s="255">
        <v>2020</v>
      </c>
    </row>
    <row r="467" spans="1:28" s="6" customFormat="1" ht="35.25" customHeight="1">
      <c r="A467" s="6">
        <v>1</v>
      </c>
      <c r="B467" s="207">
        <f>SUBTOTAL(103,$A$8:A467)</f>
        <v>455</v>
      </c>
      <c r="C467" s="251" t="s">
        <v>2077</v>
      </c>
      <c r="D467" s="246">
        <f t="shared" si="14"/>
        <v>1077326.6200000001</v>
      </c>
      <c r="E467" s="256">
        <v>0</v>
      </c>
      <c r="F467" s="256">
        <v>0</v>
      </c>
      <c r="G467" s="256">
        <v>0</v>
      </c>
      <c r="H467" s="256">
        <v>0</v>
      </c>
      <c r="I467" s="256">
        <v>0</v>
      </c>
      <c r="J467" s="256">
        <v>0</v>
      </c>
      <c r="K467" s="257">
        <v>0</v>
      </c>
      <c r="L467" s="256">
        <v>0</v>
      </c>
      <c r="M467" s="256">
        <v>498818.62</v>
      </c>
      <c r="N467" s="256">
        <v>0</v>
      </c>
      <c r="O467" s="256">
        <v>578508</v>
      </c>
      <c r="P467" s="256">
        <v>0</v>
      </c>
      <c r="Q467" s="256">
        <v>0</v>
      </c>
      <c r="R467" s="256">
        <v>0</v>
      </c>
      <c r="S467" s="256">
        <v>0</v>
      </c>
      <c r="T467" s="256">
        <v>0</v>
      </c>
      <c r="U467" s="256">
        <v>0</v>
      </c>
      <c r="V467" s="256">
        <v>0</v>
      </c>
      <c r="W467" s="256">
        <v>0</v>
      </c>
      <c r="X467" s="256">
        <v>0</v>
      </c>
      <c r="Y467" s="256">
        <v>0</v>
      </c>
      <c r="Z467" s="256">
        <v>0</v>
      </c>
      <c r="AA467" s="256">
        <v>0</v>
      </c>
      <c r="AB467" s="255">
        <v>2020</v>
      </c>
    </row>
    <row r="468" spans="1:28" s="6" customFormat="1" ht="35.25" customHeight="1">
      <c r="A468" s="6">
        <v>1</v>
      </c>
      <c r="B468" s="207">
        <f>SUBTOTAL(103,$A$8:A468)</f>
        <v>456</v>
      </c>
      <c r="C468" s="251" t="s">
        <v>2473</v>
      </c>
      <c r="D468" s="246">
        <f t="shared" si="14"/>
        <v>520000</v>
      </c>
      <c r="E468" s="256">
        <v>0</v>
      </c>
      <c r="F468" s="256">
        <v>0</v>
      </c>
      <c r="G468" s="256">
        <v>0</v>
      </c>
      <c r="H468" s="256">
        <v>0</v>
      </c>
      <c r="I468" s="256">
        <v>0</v>
      </c>
      <c r="J468" s="256">
        <v>0</v>
      </c>
      <c r="K468" s="257">
        <v>0</v>
      </c>
      <c r="L468" s="256">
        <v>0</v>
      </c>
      <c r="M468" s="256">
        <v>0</v>
      </c>
      <c r="N468" s="256">
        <v>0</v>
      </c>
      <c r="O468" s="256">
        <v>520000</v>
      </c>
      <c r="P468" s="256">
        <v>0</v>
      </c>
      <c r="Q468" s="256">
        <v>0</v>
      </c>
      <c r="R468" s="256">
        <v>0</v>
      </c>
      <c r="S468" s="256">
        <v>0</v>
      </c>
      <c r="T468" s="256">
        <v>0</v>
      </c>
      <c r="U468" s="256">
        <v>0</v>
      </c>
      <c r="V468" s="256">
        <v>0</v>
      </c>
      <c r="W468" s="256">
        <v>0</v>
      </c>
      <c r="X468" s="256">
        <v>0</v>
      </c>
      <c r="Y468" s="256">
        <v>0</v>
      </c>
      <c r="Z468" s="256">
        <v>0</v>
      </c>
      <c r="AA468" s="256">
        <v>0</v>
      </c>
      <c r="AB468" s="255">
        <v>2020</v>
      </c>
    </row>
    <row r="469" spans="1:28" s="6" customFormat="1" ht="35.25" customHeight="1">
      <c r="A469" s="6">
        <v>1</v>
      </c>
      <c r="B469" s="207">
        <f>SUBTOTAL(103,$A$8:A469)</f>
        <v>457</v>
      </c>
      <c r="C469" s="251" t="s">
        <v>2078</v>
      </c>
      <c r="D469" s="246">
        <f t="shared" si="14"/>
        <v>444403</v>
      </c>
      <c r="E469" s="256">
        <v>0</v>
      </c>
      <c r="F469" s="256">
        <v>0</v>
      </c>
      <c r="G469" s="256">
        <v>0</v>
      </c>
      <c r="H469" s="256">
        <v>0</v>
      </c>
      <c r="I469" s="256">
        <v>0</v>
      </c>
      <c r="J469" s="256">
        <v>0</v>
      </c>
      <c r="K469" s="257">
        <v>0</v>
      </c>
      <c r="L469" s="256">
        <v>0</v>
      </c>
      <c r="M469" s="256">
        <v>444403</v>
      </c>
      <c r="N469" s="256">
        <v>0</v>
      </c>
      <c r="O469" s="256">
        <v>0</v>
      </c>
      <c r="P469" s="256">
        <v>0</v>
      </c>
      <c r="Q469" s="256">
        <v>0</v>
      </c>
      <c r="R469" s="256">
        <v>0</v>
      </c>
      <c r="S469" s="256">
        <v>0</v>
      </c>
      <c r="T469" s="256">
        <v>0</v>
      </c>
      <c r="U469" s="256">
        <v>0</v>
      </c>
      <c r="V469" s="256">
        <v>0</v>
      </c>
      <c r="W469" s="256">
        <v>0</v>
      </c>
      <c r="X469" s="256">
        <v>0</v>
      </c>
      <c r="Y469" s="256">
        <v>0</v>
      </c>
      <c r="Z469" s="256">
        <v>0</v>
      </c>
      <c r="AA469" s="256">
        <v>0</v>
      </c>
      <c r="AB469" s="255">
        <v>2020</v>
      </c>
    </row>
    <row r="470" spans="1:28" s="6" customFormat="1" ht="35.25" customHeight="1">
      <c r="A470" s="6">
        <v>1</v>
      </c>
      <c r="B470" s="207">
        <f>SUBTOTAL(103,$A$8:A470)</f>
        <v>458</v>
      </c>
      <c r="C470" s="251" t="s">
        <v>2079</v>
      </c>
      <c r="D470" s="246">
        <f t="shared" si="14"/>
        <v>379619</v>
      </c>
      <c r="E470" s="256">
        <v>0</v>
      </c>
      <c r="F470" s="256">
        <v>0</v>
      </c>
      <c r="G470" s="256">
        <v>0</v>
      </c>
      <c r="H470" s="256">
        <v>0</v>
      </c>
      <c r="I470" s="256">
        <v>0</v>
      </c>
      <c r="J470" s="256">
        <v>0</v>
      </c>
      <c r="K470" s="257">
        <v>0</v>
      </c>
      <c r="L470" s="256">
        <v>0</v>
      </c>
      <c r="M470" s="256">
        <v>0</v>
      </c>
      <c r="N470" s="256">
        <v>0</v>
      </c>
      <c r="O470" s="256">
        <v>0</v>
      </c>
      <c r="P470" s="256">
        <v>379619</v>
      </c>
      <c r="Q470" s="256">
        <v>0</v>
      </c>
      <c r="R470" s="256">
        <v>0</v>
      </c>
      <c r="S470" s="256">
        <v>0</v>
      </c>
      <c r="T470" s="256">
        <v>0</v>
      </c>
      <c r="U470" s="256">
        <v>0</v>
      </c>
      <c r="V470" s="256">
        <v>0</v>
      </c>
      <c r="W470" s="256">
        <v>0</v>
      </c>
      <c r="X470" s="256">
        <v>0</v>
      </c>
      <c r="Y470" s="256">
        <v>0</v>
      </c>
      <c r="Z470" s="256">
        <v>0</v>
      </c>
      <c r="AA470" s="256">
        <v>0</v>
      </c>
      <c r="AB470" s="255">
        <v>2020</v>
      </c>
    </row>
    <row r="471" spans="1:28" s="6" customFormat="1" ht="35.25" customHeight="1">
      <c r="A471" s="6">
        <v>1</v>
      </c>
      <c r="B471" s="207">
        <f>SUBTOTAL(103,$A$8:A471)</f>
        <v>459</v>
      </c>
      <c r="C471" s="251" t="s">
        <v>2080</v>
      </c>
      <c r="D471" s="246">
        <f t="shared" si="14"/>
        <v>796865</v>
      </c>
      <c r="E471" s="256">
        <v>0</v>
      </c>
      <c r="F471" s="256">
        <v>0</v>
      </c>
      <c r="G471" s="256">
        <v>0</v>
      </c>
      <c r="H471" s="256">
        <v>0</v>
      </c>
      <c r="I471" s="256">
        <v>0</v>
      </c>
      <c r="J471" s="256">
        <v>0</v>
      </c>
      <c r="K471" s="257">
        <v>0</v>
      </c>
      <c r="L471" s="256">
        <v>0</v>
      </c>
      <c r="M471" s="256">
        <v>796865</v>
      </c>
      <c r="N471" s="256">
        <v>0</v>
      </c>
      <c r="O471" s="256">
        <v>0</v>
      </c>
      <c r="P471" s="256">
        <v>0</v>
      </c>
      <c r="Q471" s="256">
        <v>0</v>
      </c>
      <c r="R471" s="256">
        <v>0</v>
      </c>
      <c r="S471" s="256">
        <v>0</v>
      </c>
      <c r="T471" s="256">
        <v>0</v>
      </c>
      <c r="U471" s="256">
        <v>0</v>
      </c>
      <c r="V471" s="256">
        <v>0</v>
      </c>
      <c r="W471" s="256">
        <v>0</v>
      </c>
      <c r="X471" s="256">
        <v>0</v>
      </c>
      <c r="Y471" s="256">
        <v>0</v>
      </c>
      <c r="Z471" s="256">
        <v>0</v>
      </c>
      <c r="AA471" s="256">
        <v>0</v>
      </c>
      <c r="AB471" s="255">
        <v>2020</v>
      </c>
    </row>
    <row r="472" spans="1:28" s="6" customFormat="1" ht="35.25" customHeight="1">
      <c r="A472" s="6">
        <v>1</v>
      </c>
      <c r="B472" s="207">
        <f>SUBTOTAL(103,$A$8:A472)</f>
        <v>460</v>
      </c>
      <c r="C472" s="251" t="s">
        <v>2081</v>
      </c>
      <c r="D472" s="246">
        <f t="shared" si="14"/>
        <v>363729</v>
      </c>
      <c r="E472" s="256">
        <v>0</v>
      </c>
      <c r="F472" s="256">
        <v>0</v>
      </c>
      <c r="G472" s="256">
        <v>0</v>
      </c>
      <c r="H472" s="256">
        <v>0</v>
      </c>
      <c r="I472" s="256">
        <v>0</v>
      </c>
      <c r="J472" s="256">
        <v>0</v>
      </c>
      <c r="K472" s="257">
        <v>0</v>
      </c>
      <c r="L472" s="256">
        <v>0</v>
      </c>
      <c r="M472" s="256">
        <v>363729</v>
      </c>
      <c r="N472" s="256">
        <v>0</v>
      </c>
      <c r="O472" s="256">
        <v>0</v>
      </c>
      <c r="P472" s="256">
        <v>0</v>
      </c>
      <c r="Q472" s="256">
        <v>0</v>
      </c>
      <c r="R472" s="256">
        <v>0</v>
      </c>
      <c r="S472" s="256">
        <v>0</v>
      </c>
      <c r="T472" s="256">
        <v>0</v>
      </c>
      <c r="U472" s="256">
        <v>0</v>
      </c>
      <c r="V472" s="256">
        <v>0</v>
      </c>
      <c r="W472" s="256">
        <v>0</v>
      </c>
      <c r="X472" s="256">
        <v>0</v>
      </c>
      <c r="Y472" s="256">
        <v>0</v>
      </c>
      <c r="Z472" s="256">
        <v>0</v>
      </c>
      <c r="AA472" s="256">
        <v>0</v>
      </c>
      <c r="AB472" s="255">
        <v>2020</v>
      </c>
    </row>
    <row r="473" spans="1:28" s="6" customFormat="1" ht="35.25" customHeight="1">
      <c r="A473" s="6">
        <v>1</v>
      </c>
      <c r="B473" s="207">
        <f>SUBTOTAL(103,$A$8:A473)</f>
        <v>461</v>
      </c>
      <c r="C473" s="251" t="s">
        <v>2082</v>
      </c>
      <c r="D473" s="246">
        <f t="shared" si="14"/>
        <v>294325</v>
      </c>
      <c r="E473" s="256">
        <v>0</v>
      </c>
      <c r="F473" s="256">
        <v>0</v>
      </c>
      <c r="G473" s="256">
        <v>0</v>
      </c>
      <c r="H473" s="256">
        <v>0</v>
      </c>
      <c r="I473" s="256">
        <v>0</v>
      </c>
      <c r="J473" s="256">
        <v>0</v>
      </c>
      <c r="K473" s="257">
        <v>0</v>
      </c>
      <c r="L473" s="256">
        <v>0</v>
      </c>
      <c r="M473" s="256">
        <v>0</v>
      </c>
      <c r="N473" s="256">
        <v>0</v>
      </c>
      <c r="O473" s="256">
        <v>294325</v>
      </c>
      <c r="P473" s="256">
        <v>0</v>
      </c>
      <c r="Q473" s="256">
        <v>0</v>
      </c>
      <c r="R473" s="256">
        <v>0</v>
      </c>
      <c r="S473" s="256">
        <v>0</v>
      </c>
      <c r="T473" s="256">
        <v>0</v>
      </c>
      <c r="U473" s="256">
        <v>0</v>
      </c>
      <c r="V473" s="256">
        <v>0</v>
      </c>
      <c r="W473" s="256">
        <v>0</v>
      </c>
      <c r="X473" s="256">
        <v>0</v>
      </c>
      <c r="Y473" s="256">
        <v>0</v>
      </c>
      <c r="Z473" s="256">
        <v>0</v>
      </c>
      <c r="AA473" s="256">
        <v>0</v>
      </c>
      <c r="AB473" s="255">
        <v>2020</v>
      </c>
    </row>
    <row r="474" spans="1:28" s="6" customFormat="1" ht="35.25" customHeight="1">
      <c r="A474" s="6">
        <v>1</v>
      </c>
      <c r="B474" s="207">
        <f>SUBTOTAL(103,$A$8:A474)</f>
        <v>462</v>
      </c>
      <c r="C474" s="251" t="s">
        <v>2474</v>
      </c>
      <c r="D474" s="246">
        <f t="shared" si="14"/>
        <v>1350806.19</v>
      </c>
      <c r="E474" s="256">
        <v>0</v>
      </c>
      <c r="F474" s="256">
        <v>0</v>
      </c>
      <c r="G474" s="256">
        <v>0</v>
      </c>
      <c r="H474" s="256">
        <v>0</v>
      </c>
      <c r="I474" s="256">
        <v>0</v>
      </c>
      <c r="J474" s="256">
        <v>0</v>
      </c>
      <c r="K474" s="257">
        <v>0</v>
      </c>
      <c r="L474" s="256">
        <v>0</v>
      </c>
      <c r="M474" s="256">
        <v>1350806.19</v>
      </c>
      <c r="N474" s="256">
        <v>0</v>
      </c>
      <c r="O474" s="256">
        <v>0</v>
      </c>
      <c r="P474" s="256">
        <v>0</v>
      </c>
      <c r="Q474" s="256">
        <v>0</v>
      </c>
      <c r="R474" s="256">
        <v>0</v>
      </c>
      <c r="S474" s="256">
        <v>0</v>
      </c>
      <c r="T474" s="256">
        <v>0</v>
      </c>
      <c r="U474" s="256">
        <v>0</v>
      </c>
      <c r="V474" s="256">
        <v>0</v>
      </c>
      <c r="W474" s="256">
        <v>0</v>
      </c>
      <c r="X474" s="256">
        <v>0</v>
      </c>
      <c r="Y474" s="256">
        <v>0</v>
      </c>
      <c r="Z474" s="256">
        <v>0</v>
      </c>
      <c r="AA474" s="256">
        <v>0</v>
      </c>
      <c r="AB474" s="255">
        <v>2020</v>
      </c>
    </row>
    <row r="475" spans="1:28" s="6" customFormat="1" ht="35.25" customHeight="1">
      <c r="A475" s="6">
        <v>1</v>
      </c>
      <c r="B475" s="207">
        <f>SUBTOTAL(103,$A$8:A475)</f>
        <v>463</v>
      </c>
      <c r="C475" s="251" t="s">
        <v>2475</v>
      </c>
      <c r="D475" s="246">
        <f t="shared" si="14"/>
        <v>1687575.33</v>
      </c>
      <c r="E475" s="256">
        <v>0</v>
      </c>
      <c r="F475" s="256">
        <v>0</v>
      </c>
      <c r="G475" s="256">
        <v>0</v>
      </c>
      <c r="H475" s="256">
        <v>0</v>
      </c>
      <c r="I475" s="256">
        <v>0</v>
      </c>
      <c r="J475" s="256">
        <v>0</v>
      </c>
      <c r="K475" s="257">
        <v>0</v>
      </c>
      <c r="L475" s="256">
        <v>0</v>
      </c>
      <c r="M475" s="256">
        <v>1390355.33</v>
      </c>
      <c r="N475" s="256">
        <v>0</v>
      </c>
      <c r="O475" s="256">
        <v>297220</v>
      </c>
      <c r="P475" s="256">
        <v>0</v>
      </c>
      <c r="Q475" s="256">
        <v>0</v>
      </c>
      <c r="R475" s="256">
        <v>0</v>
      </c>
      <c r="S475" s="256">
        <v>0</v>
      </c>
      <c r="T475" s="256">
        <v>0</v>
      </c>
      <c r="U475" s="256">
        <v>0</v>
      </c>
      <c r="V475" s="256">
        <v>0</v>
      </c>
      <c r="W475" s="256">
        <v>0</v>
      </c>
      <c r="X475" s="256">
        <v>0</v>
      </c>
      <c r="Y475" s="256">
        <v>0</v>
      </c>
      <c r="Z475" s="256">
        <v>0</v>
      </c>
      <c r="AA475" s="256">
        <v>0</v>
      </c>
      <c r="AB475" s="255">
        <v>2020</v>
      </c>
    </row>
    <row r="476" spans="1:28" s="6" customFormat="1" ht="35.25" customHeight="1">
      <c r="A476" s="6">
        <v>1</v>
      </c>
      <c r="B476" s="207">
        <f>SUBTOTAL(103,$A$8:A476)</f>
        <v>464</v>
      </c>
      <c r="C476" s="251" t="s">
        <v>2476</v>
      </c>
      <c r="D476" s="246">
        <f t="shared" si="14"/>
        <v>189919</v>
      </c>
      <c r="E476" s="256">
        <v>0</v>
      </c>
      <c r="F476" s="256">
        <v>0</v>
      </c>
      <c r="G476" s="256">
        <v>0</v>
      </c>
      <c r="H476" s="256">
        <v>0</v>
      </c>
      <c r="I476" s="256">
        <v>189919</v>
      </c>
      <c r="J476" s="256">
        <v>0</v>
      </c>
      <c r="K476" s="257">
        <v>0</v>
      </c>
      <c r="L476" s="256">
        <v>0</v>
      </c>
      <c r="M476" s="256">
        <v>0</v>
      </c>
      <c r="N476" s="256">
        <v>0</v>
      </c>
      <c r="O476" s="256">
        <v>0</v>
      </c>
      <c r="P476" s="256">
        <v>0</v>
      </c>
      <c r="Q476" s="256">
        <v>0</v>
      </c>
      <c r="R476" s="256">
        <v>0</v>
      </c>
      <c r="S476" s="256">
        <v>0</v>
      </c>
      <c r="T476" s="256">
        <v>0</v>
      </c>
      <c r="U476" s="256">
        <v>0</v>
      </c>
      <c r="V476" s="256">
        <v>0</v>
      </c>
      <c r="W476" s="256">
        <v>0</v>
      </c>
      <c r="X476" s="256">
        <v>0</v>
      </c>
      <c r="Y476" s="256">
        <v>0</v>
      </c>
      <c r="Z476" s="256">
        <v>0</v>
      </c>
      <c r="AA476" s="256">
        <v>0</v>
      </c>
      <c r="AB476" s="255">
        <v>2020</v>
      </c>
    </row>
    <row r="477" spans="1:28" s="6" customFormat="1" ht="35.25" customHeight="1">
      <c r="A477" s="6">
        <v>1</v>
      </c>
      <c r="B477" s="207">
        <f>SUBTOTAL(103,$A$8:A477)</f>
        <v>465</v>
      </c>
      <c r="C477" s="251" t="s">
        <v>2083</v>
      </c>
      <c r="D477" s="246">
        <f t="shared" si="14"/>
        <v>412286</v>
      </c>
      <c r="E477" s="256">
        <v>0</v>
      </c>
      <c r="F477" s="256">
        <v>0</v>
      </c>
      <c r="G477" s="256">
        <v>0</v>
      </c>
      <c r="H477" s="256">
        <v>0</v>
      </c>
      <c r="I477" s="256">
        <v>0</v>
      </c>
      <c r="J477" s="256">
        <v>0</v>
      </c>
      <c r="K477" s="257">
        <v>0</v>
      </c>
      <c r="L477" s="256">
        <v>0</v>
      </c>
      <c r="M477" s="256">
        <v>0</v>
      </c>
      <c r="N477" s="256">
        <v>0</v>
      </c>
      <c r="O477" s="256">
        <v>412286</v>
      </c>
      <c r="P477" s="256">
        <v>0</v>
      </c>
      <c r="Q477" s="256">
        <v>0</v>
      </c>
      <c r="R477" s="256">
        <v>0</v>
      </c>
      <c r="S477" s="256">
        <v>0</v>
      </c>
      <c r="T477" s="256">
        <v>0</v>
      </c>
      <c r="U477" s="256">
        <v>0</v>
      </c>
      <c r="V477" s="256">
        <v>0</v>
      </c>
      <c r="W477" s="256">
        <v>0</v>
      </c>
      <c r="X477" s="256">
        <v>0</v>
      </c>
      <c r="Y477" s="256">
        <v>0</v>
      </c>
      <c r="Z477" s="256">
        <v>0</v>
      </c>
      <c r="AA477" s="256">
        <v>0</v>
      </c>
      <c r="AB477" s="255">
        <v>2020</v>
      </c>
    </row>
    <row r="478" spans="1:28" s="6" customFormat="1" ht="35.25" customHeight="1">
      <c r="A478" s="6">
        <v>1</v>
      </c>
      <c r="B478" s="207">
        <f>SUBTOTAL(103,$A$8:A478)</f>
        <v>466</v>
      </c>
      <c r="C478" s="251" t="s">
        <v>2084</v>
      </c>
      <c r="D478" s="246">
        <f t="shared" si="14"/>
        <v>544685</v>
      </c>
      <c r="E478" s="256">
        <v>0</v>
      </c>
      <c r="F478" s="256">
        <v>0</v>
      </c>
      <c r="G478" s="256">
        <v>0</v>
      </c>
      <c r="H478" s="256">
        <v>0</v>
      </c>
      <c r="I478" s="256">
        <v>0</v>
      </c>
      <c r="J478" s="256">
        <v>0</v>
      </c>
      <c r="K478" s="257">
        <v>0</v>
      </c>
      <c r="L478" s="256">
        <v>0</v>
      </c>
      <c r="M478" s="256">
        <v>0</v>
      </c>
      <c r="N478" s="256">
        <v>0</v>
      </c>
      <c r="O478" s="256">
        <v>544685</v>
      </c>
      <c r="P478" s="256">
        <v>0</v>
      </c>
      <c r="Q478" s="256">
        <v>0</v>
      </c>
      <c r="R478" s="256">
        <v>0</v>
      </c>
      <c r="S478" s="256">
        <v>0</v>
      </c>
      <c r="T478" s="256">
        <v>0</v>
      </c>
      <c r="U478" s="256">
        <v>0</v>
      </c>
      <c r="V478" s="256">
        <v>0</v>
      </c>
      <c r="W478" s="256">
        <v>0</v>
      </c>
      <c r="X478" s="256">
        <v>0</v>
      </c>
      <c r="Y478" s="256">
        <v>0</v>
      </c>
      <c r="Z478" s="256">
        <v>0</v>
      </c>
      <c r="AA478" s="256">
        <v>0</v>
      </c>
      <c r="AB478" s="255">
        <v>2020</v>
      </c>
    </row>
    <row r="479" spans="1:28" s="6" customFormat="1" ht="35.25" customHeight="1">
      <c r="A479" s="6">
        <v>1</v>
      </c>
      <c r="B479" s="207">
        <f>SUBTOTAL(103,$A$8:A479)</f>
        <v>467</v>
      </c>
      <c r="C479" s="251" t="s">
        <v>2085</v>
      </c>
      <c r="D479" s="246">
        <f t="shared" si="14"/>
        <v>48000</v>
      </c>
      <c r="E479" s="256">
        <v>0</v>
      </c>
      <c r="F479" s="256">
        <v>0</v>
      </c>
      <c r="G479" s="256">
        <v>48000</v>
      </c>
      <c r="H479" s="256">
        <v>0</v>
      </c>
      <c r="I479" s="256">
        <v>0</v>
      </c>
      <c r="J479" s="256">
        <v>0</v>
      </c>
      <c r="K479" s="257">
        <v>0</v>
      </c>
      <c r="L479" s="256">
        <v>0</v>
      </c>
      <c r="M479" s="256">
        <v>0</v>
      </c>
      <c r="N479" s="256">
        <v>0</v>
      </c>
      <c r="O479" s="256">
        <v>0</v>
      </c>
      <c r="P479" s="256">
        <v>0</v>
      </c>
      <c r="Q479" s="256">
        <v>0</v>
      </c>
      <c r="R479" s="256">
        <v>0</v>
      </c>
      <c r="S479" s="256">
        <v>0</v>
      </c>
      <c r="T479" s="256">
        <v>0</v>
      </c>
      <c r="U479" s="256">
        <v>0</v>
      </c>
      <c r="V479" s="256">
        <v>0</v>
      </c>
      <c r="W479" s="256">
        <v>0</v>
      </c>
      <c r="X479" s="256">
        <v>0</v>
      </c>
      <c r="Y479" s="256">
        <v>0</v>
      </c>
      <c r="Z479" s="256">
        <v>0</v>
      </c>
      <c r="AA479" s="256">
        <v>0</v>
      </c>
      <c r="AB479" s="255">
        <v>2020</v>
      </c>
    </row>
    <row r="480" spans="1:28" s="6" customFormat="1" ht="35.25" customHeight="1">
      <c r="A480" s="6">
        <v>1</v>
      </c>
      <c r="B480" s="207">
        <f>SUBTOTAL(103,$A$8:A480)</f>
        <v>468</v>
      </c>
      <c r="C480" s="251" t="s">
        <v>2477</v>
      </c>
      <c r="D480" s="246">
        <f t="shared" ref="D480:D501" si="15">E480+F480+G480+H480+I480+J480+L480+M480+N480+O480+P480+Q480+R480+S480+T480+U480+V480+W480+X480+Y480+Z480+AA480</f>
        <v>375000</v>
      </c>
      <c r="E480" s="256">
        <v>0</v>
      </c>
      <c r="F480" s="256">
        <v>0</v>
      </c>
      <c r="G480" s="256">
        <v>0</v>
      </c>
      <c r="H480" s="256">
        <v>0</v>
      </c>
      <c r="I480" s="256">
        <v>0</v>
      </c>
      <c r="J480" s="256">
        <v>0</v>
      </c>
      <c r="K480" s="257">
        <v>0</v>
      </c>
      <c r="L480" s="256">
        <v>0</v>
      </c>
      <c r="M480" s="256">
        <v>0</v>
      </c>
      <c r="N480" s="256">
        <v>0</v>
      </c>
      <c r="O480" s="256">
        <v>375000</v>
      </c>
      <c r="P480" s="256">
        <v>0</v>
      </c>
      <c r="Q480" s="256">
        <v>0</v>
      </c>
      <c r="R480" s="256">
        <v>0</v>
      </c>
      <c r="S480" s="256">
        <v>0</v>
      </c>
      <c r="T480" s="256">
        <v>0</v>
      </c>
      <c r="U480" s="256">
        <v>0</v>
      </c>
      <c r="V480" s="256">
        <v>0</v>
      </c>
      <c r="W480" s="256">
        <v>0</v>
      </c>
      <c r="X480" s="256">
        <v>0</v>
      </c>
      <c r="Y480" s="256">
        <v>0</v>
      </c>
      <c r="Z480" s="256">
        <v>0</v>
      </c>
      <c r="AA480" s="256">
        <v>0</v>
      </c>
      <c r="AB480" s="255">
        <v>2020</v>
      </c>
    </row>
    <row r="481" spans="1:28" s="6" customFormat="1" ht="35.25" customHeight="1">
      <c r="A481" s="6">
        <v>1</v>
      </c>
      <c r="B481" s="207">
        <f>SUBTOTAL(103,$A$8:A481)</f>
        <v>469</v>
      </c>
      <c r="C481" s="251" t="s">
        <v>2086</v>
      </c>
      <c r="D481" s="246">
        <f t="shared" si="15"/>
        <v>46128</v>
      </c>
      <c r="E481" s="256">
        <v>0</v>
      </c>
      <c r="F481" s="256">
        <v>0</v>
      </c>
      <c r="G481" s="256">
        <v>46128</v>
      </c>
      <c r="H481" s="256">
        <v>0</v>
      </c>
      <c r="I481" s="256">
        <v>0</v>
      </c>
      <c r="J481" s="256">
        <v>0</v>
      </c>
      <c r="K481" s="257">
        <v>0</v>
      </c>
      <c r="L481" s="256">
        <v>0</v>
      </c>
      <c r="M481" s="256">
        <v>0</v>
      </c>
      <c r="N481" s="256">
        <v>0</v>
      </c>
      <c r="O481" s="256">
        <v>0</v>
      </c>
      <c r="P481" s="256">
        <v>0</v>
      </c>
      <c r="Q481" s="256">
        <v>0</v>
      </c>
      <c r="R481" s="256">
        <v>0</v>
      </c>
      <c r="S481" s="256">
        <v>0</v>
      </c>
      <c r="T481" s="256">
        <v>0</v>
      </c>
      <c r="U481" s="256">
        <v>0</v>
      </c>
      <c r="V481" s="256">
        <v>0</v>
      </c>
      <c r="W481" s="256">
        <v>0</v>
      </c>
      <c r="X481" s="256">
        <v>0</v>
      </c>
      <c r="Y481" s="256">
        <v>0</v>
      </c>
      <c r="Z481" s="256">
        <v>0</v>
      </c>
      <c r="AA481" s="256">
        <v>0</v>
      </c>
      <c r="AB481" s="255">
        <v>2020</v>
      </c>
    </row>
    <row r="482" spans="1:28" s="6" customFormat="1" ht="35.25" customHeight="1">
      <c r="A482" s="6">
        <v>1</v>
      </c>
      <c r="B482" s="207">
        <f>SUBTOTAL(103,$A$8:A482)</f>
        <v>470</v>
      </c>
      <c r="C482" s="251" t="s">
        <v>2087</v>
      </c>
      <c r="D482" s="246">
        <f t="shared" si="15"/>
        <v>153761</v>
      </c>
      <c r="E482" s="256">
        <v>0</v>
      </c>
      <c r="F482" s="256">
        <v>0</v>
      </c>
      <c r="G482" s="256">
        <f>46128+107633</f>
        <v>153761</v>
      </c>
      <c r="H482" s="256">
        <v>0</v>
      </c>
      <c r="I482" s="256">
        <v>0</v>
      </c>
      <c r="J482" s="256">
        <v>0</v>
      </c>
      <c r="K482" s="257">
        <v>0</v>
      </c>
      <c r="L482" s="256">
        <v>0</v>
      </c>
      <c r="M482" s="256">
        <v>0</v>
      </c>
      <c r="N482" s="256">
        <v>0</v>
      </c>
      <c r="O482" s="256">
        <v>0</v>
      </c>
      <c r="P482" s="256">
        <v>0</v>
      </c>
      <c r="Q482" s="256">
        <v>0</v>
      </c>
      <c r="R482" s="256">
        <v>0</v>
      </c>
      <c r="S482" s="256">
        <v>0</v>
      </c>
      <c r="T482" s="256">
        <v>0</v>
      </c>
      <c r="U482" s="256">
        <v>0</v>
      </c>
      <c r="V482" s="256">
        <v>0</v>
      </c>
      <c r="W482" s="256">
        <v>0</v>
      </c>
      <c r="X482" s="256">
        <v>0</v>
      </c>
      <c r="Y482" s="256">
        <v>0</v>
      </c>
      <c r="Z482" s="256">
        <v>0</v>
      </c>
      <c r="AA482" s="256">
        <v>0</v>
      </c>
      <c r="AB482" s="255">
        <v>2020</v>
      </c>
    </row>
    <row r="483" spans="1:28" s="6" customFormat="1" ht="35.25" customHeight="1">
      <c r="A483" s="6">
        <v>1</v>
      </c>
      <c r="B483" s="207">
        <f>SUBTOTAL(103,$A$8:A483)</f>
        <v>471</v>
      </c>
      <c r="C483" s="251" t="s">
        <v>2088</v>
      </c>
      <c r="D483" s="246">
        <f t="shared" si="15"/>
        <v>1146813</v>
      </c>
      <c r="E483" s="256">
        <v>0</v>
      </c>
      <c r="F483" s="256">
        <v>0</v>
      </c>
      <c r="G483" s="256">
        <v>0</v>
      </c>
      <c r="H483" s="256">
        <v>0</v>
      </c>
      <c r="I483" s="256">
        <v>0</v>
      </c>
      <c r="J483" s="256">
        <v>0</v>
      </c>
      <c r="K483" s="257">
        <v>0</v>
      </c>
      <c r="L483" s="256">
        <v>0</v>
      </c>
      <c r="M483" s="256">
        <v>1146813</v>
      </c>
      <c r="N483" s="256">
        <v>0</v>
      </c>
      <c r="O483" s="256">
        <v>0</v>
      </c>
      <c r="P483" s="256">
        <v>0</v>
      </c>
      <c r="Q483" s="256">
        <v>0</v>
      </c>
      <c r="R483" s="256">
        <v>0</v>
      </c>
      <c r="S483" s="256">
        <v>0</v>
      </c>
      <c r="T483" s="256">
        <v>0</v>
      </c>
      <c r="U483" s="256">
        <v>0</v>
      </c>
      <c r="V483" s="256">
        <v>0</v>
      </c>
      <c r="W483" s="256">
        <v>0</v>
      </c>
      <c r="X483" s="256">
        <v>0</v>
      </c>
      <c r="Y483" s="256">
        <v>0</v>
      </c>
      <c r="Z483" s="256">
        <v>0</v>
      </c>
      <c r="AA483" s="256">
        <v>0</v>
      </c>
      <c r="AB483" s="255">
        <v>2020</v>
      </c>
    </row>
    <row r="484" spans="1:28" s="6" customFormat="1" ht="35.25" customHeight="1">
      <c r="A484" s="6">
        <v>1</v>
      </c>
      <c r="B484" s="207">
        <f>SUBTOTAL(103,$A$8:A484)</f>
        <v>472</v>
      </c>
      <c r="C484" s="251" t="s">
        <v>2293</v>
      </c>
      <c r="D484" s="246">
        <f t="shared" si="15"/>
        <v>1337521.6599999999</v>
      </c>
      <c r="E484" s="256">
        <v>0</v>
      </c>
      <c r="F484" s="256">
        <v>0</v>
      </c>
      <c r="G484" s="256">
        <v>0</v>
      </c>
      <c r="H484" s="256">
        <v>0</v>
      </c>
      <c r="I484" s="256">
        <v>0</v>
      </c>
      <c r="J484" s="256">
        <v>0</v>
      </c>
      <c r="K484" s="257">
        <v>0</v>
      </c>
      <c r="L484" s="256">
        <v>0</v>
      </c>
      <c r="M484" s="256">
        <v>0</v>
      </c>
      <c r="N484" s="256">
        <v>0</v>
      </c>
      <c r="O484" s="256">
        <v>1337521.6599999999</v>
      </c>
      <c r="P484" s="256">
        <v>0</v>
      </c>
      <c r="Q484" s="256">
        <v>0</v>
      </c>
      <c r="R484" s="256">
        <v>0</v>
      </c>
      <c r="S484" s="256">
        <v>0</v>
      </c>
      <c r="T484" s="256">
        <v>0</v>
      </c>
      <c r="U484" s="256">
        <v>0</v>
      </c>
      <c r="V484" s="256">
        <v>0</v>
      </c>
      <c r="W484" s="256">
        <v>0</v>
      </c>
      <c r="X484" s="256">
        <v>0</v>
      </c>
      <c r="Y484" s="256">
        <v>0</v>
      </c>
      <c r="Z484" s="256">
        <v>0</v>
      </c>
      <c r="AA484" s="256">
        <v>0</v>
      </c>
      <c r="AB484" s="255">
        <v>2020</v>
      </c>
    </row>
    <row r="485" spans="1:28" s="6" customFormat="1" ht="35.25" customHeight="1">
      <c r="A485" s="6">
        <v>1</v>
      </c>
      <c r="B485" s="207">
        <f>SUBTOTAL(103,$A$8:A485)</f>
        <v>473</v>
      </c>
      <c r="C485" s="251" t="s">
        <v>2294</v>
      </c>
      <c r="D485" s="246">
        <f t="shared" si="15"/>
        <v>1269369.8500000001</v>
      </c>
      <c r="E485" s="256">
        <v>0</v>
      </c>
      <c r="F485" s="256">
        <v>0</v>
      </c>
      <c r="G485" s="256">
        <v>0</v>
      </c>
      <c r="H485" s="256">
        <v>0</v>
      </c>
      <c r="I485" s="256">
        <v>0</v>
      </c>
      <c r="J485" s="256">
        <v>0</v>
      </c>
      <c r="K485" s="257">
        <v>0</v>
      </c>
      <c r="L485" s="256">
        <v>0</v>
      </c>
      <c r="M485" s="256">
        <v>1269369.8500000001</v>
      </c>
      <c r="N485" s="256">
        <v>0</v>
      </c>
      <c r="O485" s="256">
        <v>0</v>
      </c>
      <c r="P485" s="256">
        <v>0</v>
      </c>
      <c r="Q485" s="256">
        <v>0</v>
      </c>
      <c r="R485" s="256">
        <v>0</v>
      </c>
      <c r="S485" s="256">
        <v>0</v>
      </c>
      <c r="T485" s="256">
        <v>0</v>
      </c>
      <c r="U485" s="256">
        <v>0</v>
      </c>
      <c r="V485" s="256">
        <v>0</v>
      </c>
      <c r="W485" s="256">
        <v>0</v>
      </c>
      <c r="X485" s="256">
        <v>0</v>
      </c>
      <c r="Y485" s="256">
        <v>0</v>
      </c>
      <c r="Z485" s="256">
        <v>0</v>
      </c>
      <c r="AA485" s="256">
        <v>0</v>
      </c>
      <c r="AB485" s="255">
        <v>2020</v>
      </c>
    </row>
    <row r="486" spans="1:28" s="6" customFormat="1" ht="35.25" customHeight="1">
      <c r="A486" s="6">
        <v>1</v>
      </c>
      <c r="B486" s="207">
        <f>SUBTOTAL(103,$A$8:A486)</f>
        <v>474</v>
      </c>
      <c r="C486" s="251" t="s">
        <v>2295</v>
      </c>
      <c r="D486" s="246">
        <f t="shared" si="15"/>
        <v>1780000</v>
      </c>
      <c r="E486" s="256">
        <v>0</v>
      </c>
      <c r="F486" s="256">
        <v>0</v>
      </c>
      <c r="G486" s="256">
        <v>0</v>
      </c>
      <c r="H486" s="256">
        <v>0</v>
      </c>
      <c r="I486" s="256">
        <v>0</v>
      </c>
      <c r="J486" s="256">
        <v>0</v>
      </c>
      <c r="K486" s="257">
        <v>1</v>
      </c>
      <c r="L486" s="256">
        <v>1780000</v>
      </c>
      <c r="M486" s="256">
        <v>0</v>
      </c>
      <c r="N486" s="256">
        <v>0</v>
      </c>
      <c r="O486" s="256">
        <v>0</v>
      </c>
      <c r="P486" s="256">
        <v>0</v>
      </c>
      <c r="Q486" s="256">
        <v>0</v>
      </c>
      <c r="R486" s="256">
        <v>0</v>
      </c>
      <c r="S486" s="256">
        <v>0</v>
      </c>
      <c r="T486" s="256">
        <v>0</v>
      </c>
      <c r="U486" s="256">
        <v>0</v>
      </c>
      <c r="V486" s="256">
        <v>0</v>
      </c>
      <c r="W486" s="256">
        <v>0</v>
      </c>
      <c r="X486" s="256">
        <v>0</v>
      </c>
      <c r="Y486" s="256">
        <v>0</v>
      </c>
      <c r="Z486" s="256">
        <v>0</v>
      </c>
      <c r="AA486" s="256">
        <v>0</v>
      </c>
      <c r="AB486" s="255">
        <v>2020</v>
      </c>
    </row>
    <row r="487" spans="1:28" s="6" customFormat="1" ht="35.25" customHeight="1">
      <c r="A487" s="6">
        <v>1</v>
      </c>
      <c r="B487" s="207">
        <f>SUBTOTAL(103,$A$8:A487)</f>
        <v>475</v>
      </c>
      <c r="C487" s="251" t="s">
        <v>2296</v>
      </c>
      <c r="D487" s="246">
        <f t="shared" si="15"/>
        <v>320000</v>
      </c>
      <c r="E487" s="256">
        <v>0</v>
      </c>
      <c r="F487" s="256">
        <v>0</v>
      </c>
      <c r="G487" s="256">
        <v>0</v>
      </c>
      <c r="H487" s="256">
        <v>0</v>
      </c>
      <c r="I487" s="256">
        <v>0</v>
      </c>
      <c r="J487" s="256">
        <v>0</v>
      </c>
      <c r="K487" s="257">
        <v>0</v>
      </c>
      <c r="L487" s="256">
        <v>0</v>
      </c>
      <c r="M487" s="256">
        <v>0</v>
      </c>
      <c r="N487" s="256">
        <v>0</v>
      </c>
      <c r="O487" s="256">
        <v>320000</v>
      </c>
      <c r="P487" s="256">
        <v>0</v>
      </c>
      <c r="Q487" s="256">
        <v>0</v>
      </c>
      <c r="R487" s="256">
        <v>0</v>
      </c>
      <c r="S487" s="256">
        <v>0</v>
      </c>
      <c r="T487" s="256">
        <v>0</v>
      </c>
      <c r="U487" s="256">
        <v>0</v>
      </c>
      <c r="V487" s="256">
        <v>0</v>
      </c>
      <c r="W487" s="256">
        <v>0</v>
      </c>
      <c r="X487" s="256">
        <v>0</v>
      </c>
      <c r="Y487" s="256">
        <v>0</v>
      </c>
      <c r="Z487" s="256">
        <v>0</v>
      </c>
      <c r="AA487" s="256">
        <v>0</v>
      </c>
      <c r="AB487" s="255">
        <v>2020</v>
      </c>
    </row>
    <row r="488" spans="1:28" s="6" customFormat="1" ht="35.25" customHeight="1">
      <c r="A488" s="6">
        <v>1</v>
      </c>
      <c r="B488" s="207">
        <f>SUBTOTAL(103,$A$8:A488)</f>
        <v>476</v>
      </c>
      <c r="C488" s="251" t="s">
        <v>2297</v>
      </c>
      <c r="D488" s="246">
        <f t="shared" si="15"/>
        <v>616295.82999999996</v>
      </c>
      <c r="E488" s="256">
        <v>0</v>
      </c>
      <c r="F488" s="256">
        <v>0</v>
      </c>
      <c r="G488" s="256">
        <v>0</v>
      </c>
      <c r="H488" s="256">
        <v>0</v>
      </c>
      <c r="I488" s="256">
        <v>0</v>
      </c>
      <c r="J488" s="256">
        <v>0</v>
      </c>
      <c r="K488" s="257">
        <v>0</v>
      </c>
      <c r="L488" s="256">
        <v>0</v>
      </c>
      <c r="M488" s="256">
        <v>0</v>
      </c>
      <c r="N488" s="256">
        <v>0</v>
      </c>
      <c r="O488" s="256">
        <v>616295.82999999996</v>
      </c>
      <c r="P488" s="256">
        <v>0</v>
      </c>
      <c r="Q488" s="256">
        <v>0</v>
      </c>
      <c r="R488" s="256">
        <v>0</v>
      </c>
      <c r="S488" s="256">
        <v>0</v>
      </c>
      <c r="T488" s="256">
        <v>0</v>
      </c>
      <c r="U488" s="256">
        <v>0</v>
      </c>
      <c r="V488" s="256">
        <v>0</v>
      </c>
      <c r="W488" s="256">
        <v>0</v>
      </c>
      <c r="X488" s="256">
        <v>0</v>
      </c>
      <c r="Y488" s="256">
        <v>0</v>
      </c>
      <c r="Z488" s="256">
        <v>0</v>
      </c>
      <c r="AA488" s="256">
        <v>0</v>
      </c>
      <c r="AB488" s="255">
        <v>2020</v>
      </c>
    </row>
    <row r="489" spans="1:28" s="6" customFormat="1" ht="35.25" customHeight="1">
      <c r="A489" s="6">
        <v>1</v>
      </c>
      <c r="B489" s="207">
        <f>SUBTOTAL(103,$A$8:A489)</f>
        <v>477</v>
      </c>
      <c r="C489" s="251" t="s">
        <v>2298</v>
      </c>
      <c r="D489" s="246">
        <f t="shared" si="15"/>
        <v>1850000</v>
      </c>
      <c r="E489" s="256">
        <v>0</v>
      </c>
      <c r="F489" s="256">
        <v>0</v>
      </c>
      <c r="G489" s="256">
        <v>0</v>
      </c>
      <c r="H489" s="256">
        <v>0</v>
      </c>
      <c r="I489" s="256">
        <v>0</v>
      </c>
      <c r="J489" s="256">
        <v>0</v>
      </c>
      <c r="K489" s="257">
        <v>1</v>
      </c>
      <c r="L489" s="256">
        <v>1850000</v>
      </c>
      <c r="M489" s="256">
        <v>0</v>
      </c>
      <c r="N489" s="256">
        <v>0</v>
      </c>
      <c r="O489" s="256">
        <v>0</v>
      </c>
      <c r="P489" s="256">
        <v>0</v>
      </c>
      <c r="Q489" s="256">
        <v>0</v>
      </c>
      <c r="R489" s="256">
        <v>0</v>
      </c>
      <c r="S489" s="256">
        <v>0</v>
      </c>
      <c r="T489" s="256">
        <v>0</v>
      </c>
      <c r="U489" s="256">
        <v>0</v>
      </c>
      <c r="V489" s="256">
        <v>0</v>
      </c>
      <c r="W489" s="256">
        <v>0</v>
      </c>
      <c r="X489" s="256">
        <v>0</v>
      </c>
      <c r="Y489" s="256">
        <v>0</v>
      </c>
      <c r="Z489" s="256">
        <v>0</v>
      </c>
      <c r="AA489" s="256">
        <v>0</v>
      </c>
      <c r="AB489" s="255">
        <v>2020</v>
      </c>
    </row>
    <row r="490" spans="1:28" s="6" customFormat="1" ht="35.25" customHeight="1">
      <c r="A490" s="6">
        <v>1</v>
      </c>
      <c r="B490" s="207">
        <f>SUBTOTAL(103,$A$8:A490)</f>
        <v>478</v>
      </c>
      <c r="C490" s="251" t="s">
        <v>2299</v>
      </c>
      <c r="D490" s="246">
        <f t="shared" si="15"/>
        <v>2371003.2999999998</v>
      </c>
      <c r="E490" s="256">
        <v>0</v>
      </c>
      <c r="F490" s="256">
        <v>0</v>
      </c>
      <c r="G490" s="256">
        <v>0</v>
      </c>
      <c r="H490" s="256">
        <v>0</v>
      </c>
      <c r="I490" s="256">
        <v>0</v>
      </c>
      <c r="J490" s="256">
        <v>0</v>
      </c>
      <c r="K490" s="257">
        <v>0</v>
      </c>
      <c r="L490" s="256">
        <v>0</v>
      </c>
      <c r="M490" s="256">
        <v>2371003.2999999998</v>
      </c>
      <c r="N490" s="256">
        <v>0</v>
      </c>
      <c r="O490" s="256">
        <v>0</v>
      </c>
      <c r="P490" s="256">
        <v>0</v>
      </c>
      <c r="Q490" s="256">
        <v>0</v>
      </c>
      <c r="R490" s="256">
        <v>0</v>
      </c>
      <c r="S490" s="256">
        <v>0</v>
      </c>
      <c r="T490" s="256">
        <v>0</v>
      </c>
      <c r="U490" s="256">
        <v>0</v>
      </c>
      <c r="V490" s="256">
        <v>0</v>
      </c>
      <c r="W490" s="256">
        <v>0</v>
      </c>
      <c r="X490" s="256">
        <v>0</v>
      </c>
      <c r="Y490" s="256">
        <v>0</v>
      </c>
      <c r="Z490" s="256">
        <v>0</v>
      </c>
      <c r="AA490" s="256">
        <v>0</v>
      </c>
      <c r="AB490" s="255">
        <v>2020</v>
      </c>
    </row>
    <row r="491" spans="1:28" s="6" customFormat="1" ht="35.25" customHeight="1">
      <c r="A491" s="6">
        <v>1</v>
      </c>
      <c r="B491" s="207">
        <f>SUBTOTAL(103,$A$8:A491)</f>
        <v>479</v>
      </c>
      <c r="C491" s="251" t="s">
        <v>2300</v>
      </c>
      <c r="D491" s="246">
        <f t="shared" si="15"/>
        <v>928991.4</v>
      </c>
      <c r="E491" s="256">
        <v>0</v>
      </c>
      <c r="F491" s="256">
        <v>0</v>
      </c>
      <c r="G491" s="256">
        <v>0</v>
      </c>
      <c r="H491" s="256">
        <v>0</v>
      </c>
      <c r="I491" s="256">
        <v>0</v>
      </c>
      <c r="J491" s="256">
        <v>0</v>
      </c>
      <c r="K491" s="257">
        <v>0</v>
      </c>
      <c r="L491" s="256">
        <v>0</v>
      </c>
      <c r="M491" s="256">
        <v>928991.4</v>
      </c>
      <c r="N491" s="256">
        <v>0</v>
      </c>
      <c r="O491" s="256">
        <v>0</v>
      </c>
      <c r="P491" s="256">
        <v>0</v>
      </c>
      <c r="Q491" s="256">
        <v>0</v>
      </c>
      <c r="R491" s="256">
        <v>0</v>
      </c>
      <c r="S491" s="256">
        <v>0</v>
      </c>
      <c r="T491" s="256">
        <v>0</v>
      </c>
      <c r="U491" s="256">
        <v>0</v>
      </c>
      <c r="V491" s="256">
        <v>0</v>
      </c>
      <c r="W491" s="256">
        <v>0</v>
      </c>
      <c r="X491" s="256">
        <v>0</v>
      </c>
      <c r="Y491" s="256">
        <v>0</v>
      </c>
      <c r="Z491" s="256">
        <v>0</v>
      </c>
      <c r="AA491" s="256">
        <v>0</v>
      </c>
      <c r="AB491" s="255">
        <v>2020</v>
      </c>
    </row>
    <row r="492" spans="1:28" s="6" customFormat="1" ht="35.25" customHeight="1">
      <c r="A492" s="6">
        <v>1</v>
      </c>
      <c r="B492" s="207">
        <f>SUBTOTAL(103,$A$8:A492)</f>
        <v>480</v>
      </c>
      <c r="C492" s="251" t="s">
        <v>2301</v>
      </c>
      <c r="D492" s="246">
        <f t="shared" si="15"/>
        <v>244714.38</v>
      </c>
      <c r="E492" s="256">
        <v>0</v>
      </c>
      <c r="F492" s="256">
        <v>0</v>
      </c>
      <c r="G492" s="256">
        <v>0</v>
      </c>
      <c r="H492" s="256">
        <v>0</v>
      </c>
      <c r="I492" s="256">
        <v>244714.38</v>
      </c>
      <c r="J492" s="256">
        <v>0</v>
      </c>
      <c r="K492" s="257">
        <v>0</v>
      </c>
      <c r="L492" s="256">
        <v>0</v>
      </c>
      <c r="M492" s="256">
        <v>0</v>
      </c>
      <c r="N492" s="256">
        <v>0</v>
      </c>
      <c r="O492" s="256">
        <v>0</v>
      </c>
      <c r="P492" s="256">
        <v>0</v>
      </c>
      <c r="Q492" s="256">
        <v>0</v>
      </c>
      <c r="R492" s="256">
        <v>0</v>
      </c>
      <c r="S492" s="256">
        <v>0</v>
      </c>
      <c r="T492" s="256">
        <v>0</v>
      </c>
      <c r="U492" s="256">
        <v>0</v>
      </c>
      <c r="V492" s="256">
        <v>0</v>
      </c>
      <c r="W492" s="256">
        <v>0</v>
      </c>
      <c r="X492" s="256">
        <v>0</v>
      </c>
      <c r="Y492" s="256">
        <v>0</v>
      </c>
      <c r="Z492" s="256">
        <v>0</v>
      </c>
      <c r="AA492" s="256">
        <v>0</v>
      </c>
      <c r="AB492" s="255">
        <v>2020</v>
      </c>
    </row>
    <row r="493" spans="1:28" s="6" customFormat="1" ht="35.25" customHeight="1">
      <c r="A493" s="6">
        <v>1</v>
      </c>
      <c r="B493" s="207">
        <f>SUBTOTAL(103,$A$8:A493)</f>
        <v>481</v>
      </c>
      <c r="C493" s="251" t="s">
        <v>2302</v>
      </c>
      <c r="D493" s="246">
        <f t="shared" si="15"/>
        <v>173096</v>
      </c>
      <c r="E493" s="256">
        <v>0</v>
      </c>
      <c r="F493" s="256">
        <v>0</v>
      </c>
      <c r="G493" s="256">
        <v>0</v>
      </c>
      <c r="H493" s="256">
        <v>0</v>
      </c>
      <c r="I493" s="256">
        <v>0</v>
      </c>
      <c r="J493" s="256">
        <v>0</v>
      </c>
      <c r="K493" s="257">
        <v>0</v>
      </c>
      <c r="L493" s="256">
        <v>0</v>
      </c>
      <c r="M493" s="256">
        <v>0</v>
      </c>
      <c r="N493" s="256">
        <v>0</v>
      </c>
      <c r="O493" s="256">
        <v>173096</v>
      </c>
      <c r="P493" s="256">
        <v>0</v>
      </c>
      <c r="Q493" s="256">
        <v>0</v>
      </c>
      <c r="R493" s="256">
        <v>0</v>
      </c>
      <c r="S493" s="256">
        <v>0</v>
      </c>
      <c r="T493" s="256">
        <v>0</v>
      </c>
      <c r="U493" s="256">
        <v>0</v>
      </c>
      <c r="V493" s="256">
        <v>0</v>
      </c>
      <c r="W493" s="256">
        <v>0</v>
      </c>
      <c r="X493" s="256">
        <v>0</v>
      </c>
      <c r="Y493" s="256">
        <v>0</v>
      </c>
      <c r="Z493" s="256">
        <v>0</v>
      </c>
      <c r="AA493" s="256">
        <v>0</v>
      </c>
      <c r="AB493" s="255">
        <v>2020</v>
      </c>
    </row>
    <row r="494" spans="1:28" s="6" customFormat="1" ht="35.25" customHeight="1">
      <c r="A494" s="6">
        <v>1</v>
      </c>
      <c r="B494" s="207">
        <f>SUBTOTAL(103,$A$8:A494)</f>
        <v>482</v>
      </c>
      <c r="C494" s="251" t="s">
        <v>2303</v>
      </c>
      <c r="D494" s="246">
        <f t="shared" si="15"/>
        <v>1395005.36</v>
      </c>
      <c r="E494" s="256">
        <v>0</v>
      </c>
      <c r="F494" s="256">
        <v>0</v>
      </c>
      <c r="G494" s="256">
        <v>0</v>
      </c>
      <c r="H494" s="256">
        <v>0</v>
      </c>
      <c r="I494" s="256">
        <v>0</v>
      </c>
      <c r="J494" s="256">
        <v>0</v>
      </c>
      <c r="K494" s="257">
        <v>0</v>
      </c>
      <c r="L494" s="256">
        <v>0</v>
      </c>
      <c r="M494" s="256">
        <v>1395005.36</v>
      </c>
      <c r="N494" s="256">
        <v>0</v>
      </c>
      <c r="O494" s="256">
        <v>0</v>
      </c>
      <c r="P494" s="256">
        <v>0</v>
      </c>
      <c r="Q494" s="256">
        <v>0</v>
      </c>
      <c r="R494" s="256">
        <v>0</v>
      </c>
      <c r="S494" s="256">
        <v>0</v>
      </c>
      <c r="T494" s="256">
        <v>0</v>
      </c>
      <c r="U494" s="256">
        <v>0</v>
      </c>
      <c r="V494" s="256">
        <v>0</v>
      </c>
      <c r="W494" s="256">
        <v>0</v>
      </c>
      <c r="X494" s="256">
        <v>0</v>
      </c>
      <c r="Y494" s="256">
        <v>0</v>
      </c>
      <c r="Z494" s="256">
        <v>0</v>
      </c>
      <c r="AA494" s="256">
        <v>0</v>
      </c>
      <c r="AB494" s="255">
        <v>2020</v>
      </c>
    </row>
    <row r="495" spans="1:28" s="6" customFormat="1" ht="35.25" customHeight="1">
      <c r="A495" s="6">
        <v>1</v>
      </c>
      <c r="B495" s="207">
        <f>SUBTOTAL(103,$A$8:A495)</f>
        <v>483</v>
      </c>
      <c r="C495" s="251" t="s">
        <v>2478</v>
      </c>
      <c r="D495" s="246">
        <f t="shared" si="15"/>
        <v>1850000</v>
      </c>
      <c r="E495" s="253">
        <v>0</v>
      </c>
      <c r="F495" s="253">
        <v>0</v>
      </c>
      <c r="G495" s="253">
        <v>0</v>
      </c>
      <c r="H495" s="253">
        <v>0</v>
      </c>
      <c r="I495" s="253">
        <v>0</v>
      </c>
      <c r="J495" s="253">
        <v>0</v>
      </c>
      <c r="K495" s="254">
        <v>1</v>
      </c>
      <c r="L495" s="253">
        <v>1850000</v>
      </c>
      <c r="M495" s="253">
        <v>0</v>
      </c>
      <c r="N495" s="253">
        <v>0</v>
      </c>
      <c r="O495" s="253">
        <v>0</v>
      </c>
      <c r="P495" s="253">
        <v>0</v>
      </c>
      <c r="Q495" s="253">
        <v>0</v>
      </c>
      <c r="R495" s="253">
        <v>0</v>
      </c>
      <c r="S495" s="253">
        <v>0</v>
      </c>
      <c r="T495" s="253">
        <v>0</v>
      </c>
      <c r="U495" s="253">
        <v>0</v>
      </c>
      <c r="V495" s="253">
        <v>0</v>
      </c>
      <c r="W495" s="253">
        <v>0</v>
      </c>
      <c r="X495" s="253">
        <v>0</v>
      </c>
      <c r="Y495" s="253">
        <v>0</v>
      </c>
      <c r="Z495" s="253">
        <v>0</v>
      </c>
      <c r="AA495" s="253">
        <v>0</v>
      </c>
      <c r="AB495" s="255">
        <v>2020</v>
      </c>
    </row>
    <row r="496" spans="1:28" s="6" customFormat="1" ht="35.25" customHeight="1">
      <c r="A496" s="6">
        <v>1</v>
      </c>
      <c r="B496" s="207">
        <f>SUBTOTAL(103,$A$8:A496)</f>
        <v>484</v>
      </c>
      <c r="C496" s="251" t="s">
        <v>2479</v>
      </c>
      <c r="D496" s="246">
        <f t="shared" si="15"/>
        <v>588722</v>
      </c>
      <c r="E496" s="253">
        <v>0</v>
      </c>
      <c r="F496" s="253">
        <v>0</v>
      </c>
      <c r="G496" s="253">
        <v>0</v>
      </c>
      <c r="H496" s="253">
        <v>0</v>
      </c>
      <c r="I496" s="253">
        <v>0</v>
      </c>
      <c r="J496" s="253">
        <v>0</v>
      </c>
      <c r="K496" s="254">
        <v>0</v>
      </c>
      <c r="L496" s="253">
        <v>0</v>
      </c>
      <c r="M496" s="253">
        <v>588722</v>
      </c>
      <c r="N496" s="253">
        <v>0</v>
      </c>
      <c r="O496" s="253">
        <v>0</v>
      </c>
      <c r="P496" s="253">
        <v>0</v>
      </c>
      <c r="Q496" s="253">
        <v>0</v>
      </c>
      <c r="R496" s="253">
        <v>0</v>
      </c>
      <c r="S496" s="253">
        <v>0</v>
      </c>
      <c r="T496" s="253">
        <v>0</v>
      </c>
      <c r="U496" s="253">
        <v>0</v>
      </c>
      <c r="V496" s="253">
        <v>0</v>
      </c>
      <c r="W496" s="253">
        <v>0</v>
      </c>
      <c r="X496" s="253">
        <v>0</v>
      </c>
      <c r="Y496" s="253">
        <v>0</v>
      </c>
      <c r="Z496" s="253">
        <v>0</v>
      </c>
      <c r="AA496" s="253">
        <v>0</v>
      </c>
      <c r="AB496" s="255">
        <v>2020</v>
      </c>
    </row>
    <row r="497" spans="1:28" s="6" customFormat="1" ht="35.25" customHeight="1">
      <c r="A497" s="6">
        <v>1</v>
      </c>
      <c r="B497" s="207">
        <f>SUBTOTAL(103,$A$8:A497)</f>
        <v>485</v>
      </c>
      <c r="C497" s="251" t="s">
        <v>2480</v>
      </c>
      <c r="D497" s="246">
        <f t="shared" si="15"/>
        <v>1370115.5</v>
      </c>
      <c r="E497" s="253">
        <v>0</v>
      </c>
      <c r="F497" s="253">
        <v>0</v>
      </c>
      <c r="G497" s="253">
        <v>0</v>
      </c>
      <c r="H497" s="253">
        <v>0</v>
      </c>
      <c r="I497" s="253">
        <v>0</v>
      </c>
      <c r="J497" s="253">
        <v>0</v>
      </c>
      <c r="K497" s="254">
        <v>0</v>
      </c>
      <c r="L497" s="253">
        <v>0</v>
      </c>
      <c r="M497" s="253">
        <v>1370115.5</v>
      </c>
      <c r="N497" s="253">
        <v>0</v>
      </c>
      <c r="O497" s="253">
        <v>0</v>
      </c>
      <c r="P497" s="253">
        <v>0</v>
      </c>
      <c r="Q497" s="253">
        <v>0</v>
      </c>
      <c r="R497" s="253">
        <v>0</v>
      </c>
      <c r="S497" s="253">
        <v>0</v>
      </c>
      <c r="T497" s="253">
        <v>0</v>
      </c>
      <c r="U497" s="253">
        <v>0</v>
      </c>
      <c r="V497" s="253">
        <v>0</v>
      </c>
      <c r="W497" s="253">
        <v>0</v>
      </c>
      <c r="X497" s="253">
        <v>0</v>
      </c>
      <c r="Y497" s="253">
        <v>0</v>
      </c>
      <c r="Z497" s="253">
        <v>0</v>
      </c>
      <c r="AA497" s="253">
        <v>0</v>
      </c>
      <c r="AB497" s="255">
        <v>2020</v>
      </c>
    </row>
    <row r="498" spans="1:28" s="6" customFormat="1" ht="35.25" customHeight="1">
      <c r="A498" s="6">
        <v>1</v>
      </c>
      <c r="B498" s="207">
        <f>SUBTOTAL(103,$A$8:A498)</f>
        <v>486</v>
      </c>
      <c r="C498" s="251" t="s">
        <v>2481</v>
      </c>
      <c r="D498" s="246">
        <f t="shared" si="15"/>
        <v>1078498.99</v>
      </c>
      <c r="E498" s="253">
        <v>0</v>
      </c>
      <c r="F498" s="253">
        <v>0</v>
      </c>
      <c r="G498" s="253">
        <v>0</v>
      </c>
      <c r="H498" s="253">
        <v>0</v>
      </c>
      <c r="I498" s="253">
        <v>0</v>
      </c>
      <c r="J498" s="253">
        <v>0</v>
      </c>
      <c r="K498" s="254">
        <v>0</v>
      </c>
      <c r="L498" s="253">
        <v>0</v>
      </c>
      <c r="M498" s="253">
        <v>598047.86</v>
      </c>
      <c r="N498" s="253">
        <v>0</v>
      </c>
      <c r="O498" s="253">
        <v>480451.13</v>
      </c>
      <c r="P498" s="253">
        <v>0</v>
      </c>
      <c r="Q498" s="253">
        <v>0</v>
      </c>
      <c r="R498" s="253">
        <v>0</v>
      </c>
      <c r="S498" s="253">
        <v>0</v>
      </c>
      <c r="T498" s="253">
        <v>0</v>
      </c>
      <c r="U498" s="253">
        <v>0</v>
      </c>
      <c r="V498" s="253">
        <v>0</v>
      </c>
      <c r="W498" s="253">
        <v>0</v>
      </c>
      <c r="X498" s="253">
        <v>0</v>
      </c>
      <c r="Y498" s="253">
        <v>0</v>
      </c>
      <c r="Z498" s="253">
        <v>0</v>
      </c>
      <c r="AA498" s="253">
        <v>0</v>
      </c>
      <c r="AB498" s="255">
        <v>2020</v>
      </c>
    </row>
    <row r="499" spans="1:28" s="6" customFormat="1" ht="35.25" customHeight="1">
      <c r="A499" s="6">
        <v>1</v>
      </c>
      <c r="B499" s="207">
        <f>SUBTOTAL(103,$A$8:A499)</f>
        <v>487</v>
      </c>
      <c r="C499" s="251" t="s">
        <v>2785</v>
      </c>
      <c r="D499" s="246">
        <v>101207</v>
      </c>
      <c r="E499" s="253">
        <v>101207</v>
      </c>
      <c r="F499" s="253">
        <v>0</v>
      </c>
      <c r="G499" s="253">
        <v>0</v>
      </c>
      <c r="H499" s="253">
        <v>0</v>
      </c>
      <c r="I499" s="253">
        <v>0</v>
      </c>
      <c r="J499" s="253">
        <v>0</v>
      </c>
      <c r="K499" s="254">
        <v>0</v>
      </c>
      <c r="L499" s="253">
        <v>0</v>
      </c>
      <c r="M499" s="253">
        <v>0</v>
      </c>
      <c r="N499" s="253">
        <v>0</v>
      </c>
      <c r="O499" s="253">
        <v>0</v>
      </c>
      <c r="P499" s="253">
        <v>0</v>
      </c>
      <c r="Q499" s="253">
        <v>0</v>
      </c>
      <c r="R499" s="253">
        <v>0</v>
      </c>
      <c r="S499" s="253">
        <v>0</v>
      </c>
      <c r="T499" s="253">
        <v>0</v>
      </c>
      <c r="U499" s="253">
        <v>0</v>
      </c>
      <c r="V499" s="253">
        <v>0</v>
      </c>
      <c r="W499" s="253">
        <v>0</v>
      </c>
      <c r="X499" s="253">
        <v>0</v>
      </c>
      <c r="Y499" s="253">
        <v>0</v>
      </c>
      <c r="Z499" s="253">
        <v>0</v>
      </c>
      <c r="AA499" s="253">
        <v>0</v>
      </c>
      <c r="AB499" s="255">
        <v>2020</v>
      </c>
    </row>
    <row r="500" spans="1:28" s="6" customFormat="1" ht="35.25" customHeight="1">
      <c r="A500" s="6">
        <v>1</v>
      </c>
      <c r="B500" s="207">
        <f>SUBTOTAL(103,$A$8:A500)</f>
        <v>488</v>
      </c>
      <c r="C500" s="251" t="s">
        <v>2786</v>
      </c>
      <c r="D500" s="246">
        <v>748477</v>
      </c>
      <c r="E500" s="253">
        <v>0</v>
      </c>
      <c r="F500" s="253">
        <v>0</v>
      </c>
      <c r="G500" s="253">
        <v>0</v>
      </c>
      <c r="H500" s="253">
        <v>0</v>
      </c>
      <c r="I500" s="253">
        <v>0</v>
      </c>
      <c r="J500" s="253">
        <v>0</v>
      </c>
      <c r="K500" s="254">
        <v>0</v>
      </c>
      <c r="L500" s="253">
        <v>0</v>
      </c>
      <c r="M500" s="253">
        <v>0</v>
      </c>
      <c r="N500" s="253">
        <v>0</v>
      </c>
      <c r="O500" s="253">
        <v>748477</v>
      </c>
      <c r="P500" s="253">
        <v>0</v>
      </c>
      <c r="Q500" s="253">
        <v>0</v>
      </c>
      <c r="R500" s="253">
        <v>0</v>
      </c>
      <c r="S500" s="253">
        <v>0</v>
      </c>
      <c r="T500" s="253">
        <v>0</v>
      </c>
      <c r="U500" s="253">
        <v>0</v>
      </c>
      <c r="V500" s="253">
        <v>0</v>
      </c>
      <c r="W500" s="253">
        <v>0</v>
      </c>
      <c r="X500" s="253">
        <v>0</v>
      </c>
      <c r="Y500" s="253">
        <v>0</v>
      </c>
      <c r="Z500" s="253">
        <v>0</v>
      </c>
      <c r="AA500" s="253">
        <v>0</v>
      </c>
      <c r="AB500" s="255">
        <v>2020</v>
      </c>
    </row>
    <row r="501" spans="1:28" s="6" customFormat="1" ht="35.25" customHeight="1">
      <c r="A501" s="6">
        <v>1</v>
      </c>
      <c r="B501" s="207">
        <f>SUBTOTAL(103,$A$8:A501)</f>
        <v>489</v>
      </c>
      <c r="C501" s="251" t="s">
        <v>2089</v>
      </c>
      <c r="D501" s="246">
        <f t="shared" si="15"/>
        <v>1198042.8500000001</v>
      </c>
      <c r="E501" s="256">
        <v>0</v>
      </c>
      <c r="F501" s="256">
        <v>0</v>
      </c>
      <c r="G501" s="256">
        <v>0</v>
      </c>
      <c r="H501" s="256">
        <v>0</v>
      </c>
      <c r="I501" s="256">
        <v>0</v>
      </c>
      <c r="J501" s="256">
        <v>0</v>
      </c>
      <c r="K501" s="257">
        <v>0</v>
      </c>
      <c r="L501" s="256">
        <v>0</v>
      </c>
      <c r="M501" s="256">
        <v>0</v>
      </c>
      <c r="N501" s="256">
        <v>0</v>
      </c>
      <c r="O501" s="256">
        <v>1198042.8500000001</v>
      </c>
      <c r="P501" s="256">
        <v>0</v>
      </c>
      <c r="Q501" s="256">
        <v>0</v>
      </c>
      <c r="R501" s="256">
        <v>0</v>
      </c>
      <c r="S501" s="256">
        <v>0</v>
      </c>
      <c r="T501" s="256">
        <v>0</v>
      </c>
      <c r="U501" s="256">
        <v>0</v>
      </c>
      <c r="V501" s="256">
        <v>0</v>
      </c>
      <c r="W501" s="256">
        <v>0</v>
      </c>
      <c r="X501" s="256">
        <v>0</v>
      </c>
      <c r="Y501" s="256">
        <v>0</v>
      </c>
      <c r="Z501" s="256">
        <v>0</v>
      </c>
      <c r="AA501" s="256">
        <v>0</v>
      </c>
      <c r="AB501" s="255">
        <v>2020</v>
      </c>
    </row>
    <row r="502" spans="1:28" s="6" customFormat="1" ht="35.25" customHeight="1">
      <c r="B502" s="251" t="s">
        <v>1768</v>
      </c>
      <c r="C502" s="251"/>
      <c r="D502" s="246">
        <f>SUM(D503:D506)</f>
        <v>1368433</v>
      </c>
      <c r="E502" s="246">
        <f t="shared" ref="E502:AA502" si="16">SUM(E503:E506)</f>
        <v>0</v>
      </c>
      <c r="F502" s="246">
        <f t="shared" si="16"/>
        <v>0</v>
      </c>
      <c r="G502" s="246">
        <f t="shared" si="16"/>
        <v>0</v>
      </c>
      <c r="H502" s="246">
        <f t="shared" si="16"/>
        <v>0</v>
      </c>
      <c r="I502" s="246">
        <f t="shared" si="16"/>
        <v>914164</v>
      </c>
      <c r="J502" s="246">
        <f t="shared" si="16"/>
        <v>0</v>
      </c>
      <c r="K502" s="247">
        <f t="shared" si="16"/>
        <v>0</v>
      </c>
      <c r="L502" s="246">
        <f t="shared" si="16"/>
        <v>0</v>
      </c>
      <c r="M502" s="246">
        <f t="shared" si="16"/>
        <v>0</v>
      </c>
      <c r="N502" s="246">
        <f t="shared" si="16"/>
        <v>0</v>
      </c>
      <c r="O502" s="246">
        <f t="shared" si="16"/>
        <v>454269</v>
      </c>
      <c r="P502" s="246">
        <f t="shared" si="16"/>
        <v>0</v>
      </c>
      <c r="Q502" s="246">
        <f t="shared" si="16"/>
        <v>0</v>
      </c>
      <c r="R502" s="246">
        <f t="shared" si="16"/>
        <v>0</v>
      </c>
      <c r="S502" s="246">
        <f t="shared" si="16"/>
        <v>0</v>
      </c>
      <c r="T502" s="246">
        <f t="shared" si="16"/>
        <v>0</v>
      </c>
      <c r="U502" s="246">
        <f t="shared" si="16"/>
        <v>0</v>
      </c>
      <c r="V502" s="246">
        <f t="shared" si="16"/>
        <v>0</v>
      </c>
      <c r="W502" s="246">
        <f t="shared" si="16"/>
        <v>0</v>
      </c>
      <c r="X502" s="246">
        <f t="shared" si="16"/>
        <v>0</v>
      </c>
      <c r="Y502" s="246">
        <f t="shared" si="16"/>
        <v>0</v>
      </c>
      <c r="Z502" s="246">
        <f t="shared" si="16"/>
        <v>0</v>
      </c>
      <c r="AA502" s="246">
        <f t="shared" si="16"/>
        <v>0</v>
      </c>
      <c r="AB502" s="248" t="s">
        <v>857</v>
      </c>
    </row>
    <row r="503" spans="1:28" s="6" customFormat="1" ht="35.25" customHeight="1">
      <c r="A503" s="6">
        <v>1</v>
      </c>
      <c r="B503" s="207">
        <f>SUBTOTAL(103,$A$8:A503)</f>
        <v>490</v>
      </c>
      <c r="C503" s="251" t="s">
        <v>1769</v>
      </c>
      <c r="D503" s="246">
        <f>E503+F503+G503+H503+I503+J503+L503+M503+N503+O503+P503+Q503+R503+S503+T503+U503+V503+W503+X503+Y503+Z503+AA503</f>
        <v>228541</v>
      </c>
      <c r="E503" s="253">
        <v>0</v>
      </c>
      <c r="F503" s="253">
        <v>0</v>
      </c>
      <c r="G503" s="253">
        <v>0</v>
      </c>
      <c r="H503" s="253">
        <v>0</v>
      </c>
      <c r="I503" s="253">
        <v>228541</v>
      </c>
      <c r="J503" s="253">
        <v>0</v>
      </c>
      <c r="K503" s="254">
        <v>0</v>
      </c>
      <c r="L503" s="253">
        <v>0</v>
      </c>
      <c r="M503" s="253">
        <v>0</v>
      </c>
      <c r="N503" s="253">
        <v>0</v>
      </c>
      <c r="O503" s="253">
        <v>0</v>
      </c>
      <c r="P503" s="253">
        <v>0</v>
      </c>
      <c r="Q503" s="253">
        <v>0</v>
      </c>
      <c r="R503" s="253">
        <v>0</v>
      </c>
      <c r="S503" s="253">
        <v>0</v>
      </c>
      <c r="T503" s="253">
        <v>0</v>
      </c>
      <c r="U503" s="253">
        <v>0</v>
      </c>
      <c r="V503" s="253">
        <v>0</v>
      </c>
      <c r="W503" s="253">
        <v>0</v>
      </c>
      <c r="X503" s="253">
        <v>0</v>
      </c>
      <c r="Y503" s="253">
        <v>0</v>
      </c>
      <c r="Z503" s="253">
        <v>0</v>
      </c>
      <c r="AA503" s="253">
        <v>0</v>
      </c>
      <c r="AB503" s="255">
        <v>2020</v>
      </c>
    </row>
    <row r="504" spans="1:28" s="6" customFormat="1" ht="35.25" customHeight="1">
      <c r="A504" s="6">
        <v>1</v>
      </c>
      <c r="B504" s="207">
        <f>SUBTOTAL(103,$A$8:A504)</f>
        <v>491</v>
      </c>
      <c r="C504" s="251" t="s">
        <v>1770</v>
      </c>
      <c r="D504" s="246">
        <f>E504+F504+G504+H504+I504+J504+L504+M504+N504+O504+P504+Q504+R504+S504+T504+U504+V504+W504+X504+Y504+Z504+AA504</f>
        <v>228541</v>
      </c>
      <c r="E504" s="253">
        <v>0</v>
      </c>
      <c r="F504" s="253">
        <v>0</v>
      </c>
      <c r="G504" s="253">
        <v>0</v>
      </c>
      <c r="H504" s="253">
        <v>0</v>
      </c>
      <c r="I504" s="253">
        <v>228541</v>
      </c>
      <c r="J504" s="253">
        <v>0</v>
      </c>
      <c r="K504" s="254">
        <v>0</v>
      </c>
      <c r="L504" s="253">
        <v>0</v>
      </c>
      <c r="M504" s="253">
        <v>0</v>
      </c>
      <c r="N504" s="253">
        <v>0</v>
      </c>
      <c r="O504" s="253">
        <v>0</v>
      </c>
      <c r="P504" s="253">
        <v>0</v>
      </c>
      <c r="Q504" s="253">
        <v>0</v>
      </c>
      <c r="R504" s="253">
        <v>0</v>
      </c>
      <c r="S504" s="253">
        <v>0</v>
      </c>
      <c r="T504" s="253">
        <v>0</v>
      </c>
      <c r="U504" s="253">
        <v>0</v>
      </c>
      <c r="V504" s="253">
        <v>0</v>
      </c>
      <c r="W504" s="253">
        <v>0</v>
      </c>
      <c r="X504" s="253">
        <v>0</v>
      </c>
      <c r="Y504" s="253">
        <v>0</v>
      </c>
      <c r="Z504" s="253">
        <v>0</v>
      </c>
      <c r="AA504" s="253">
        <v>0</v>
      </c>
      <c r="AB504" s="255">
        <v>2020</v>
      </c>
    </row>
    <row r="505" spans="1:28" s="6" customFormat="1" ht="35.25" customHeight="1">
      <c r="A505" s="6">
        <v>1</v>
      </c>
      <c r="B505" s="207">
        <f>SUBTOTAL(103,$A$8:A505)</f>
        <v>492</v>
      </c>
      <c r="C505" s="251" t="s">
        <v>1771</v>
      </c>
      <c r="D505" s="246">
        <f>E505+F505+G505+H505+I505+J505+L505+M505+N505+O505+P505+Q505+R505+S505+T505+U505+V505+W505+X505+Y505+Z505+AA505</f>
        <v>274766</v>
      </c>
      <c r="E505" s="253">
        <v>0</v>
      </c>
      <c r="F505" s="253">
        <v>0</v>
      </c>
      <c r="G505" s="253">
        <v>0</v>
      </c>
      <c r="H505" s="253">
        <v>0</v>
      </c>
      <c r="I505" s="253">
        <v>228541</v>
      </c>
      <c r="J505" s="253">
        <v>0</v>
      </c>
      <c r="K505" s="254">
        <v>0</v>
      </c>
      <c r="L505" s="253">
        <v>0</v>
      </c>
      <c r="M505" s="253">
        <v>0</v>
      </c>
      <c r="N505" s="253">
        <v>0</v>
      </c>
      <c r="O505" s="253">
        <v>46225</v>
      </c>
      <c r="P505" s="253">
        <v>0</v>
      </c>
      <c r="Q505" s="253">
        <v>0</v>
      </c>
      <c r="R505" s="253">
        <v>0</v>
      </c>
      <c r="S505" s="253">
        <v>0</v>
      </c>
      <c r="T505" s="253">
        <v>0</v>
      </c>
      <c r="U505" s="253">
        <v>0</v>
      </c>
      <c r="V505" s="253">
        <v>0</v>
      </c>
      <c r="W505" s="253">
        <v>0</v>
      </c>
      <c r="X505" s="253">
        <v>0</v>
      </c>
      <c r="Y505" s="253">
        <v>0</v>
      </c>
      <c r="Z505" s="253">
        <v>0</v>
      </c>
      <c r="AA505" s="253">
        <v>0</v>
      </c>
      <c r="AB505" s="255">
        <v>2020</v>
      </c>
    </row>
    <row r="506" spans="1:28" s="6" customFormat="1" ht="35.25" customHeight="1">
      <c r="A506" s="6">
        <v>1</v>
      </c>
      <c r="B506" s="207">
        <f>SUBTOTAL(103,$A$8:A506)</f>
        <v>493</v>
      </c>
      <c r="C506" s="251" t="s">
        <v>1772</v>
      </c>
      <c r="D506" s="246">
        <f>E506+F506+G506+H506+I506+J506+L506+M506+N506+O506+P506+Q506+R506+S506+T506+U506+V506+W506+X506+Y506+Z506+AA506</f>
        <v>636585</v>
      </c>
      <c r="E506" s="253">
        <v>0</v>
      </c>
      <c r="F506" s="253">
        <v>0</v>
      </c>
      <c r="G506" s="253">
        <v>0</v>
      </c>
      <c r="H506" s="253">
        <v>0</v>
      </c>
      <c r="I506" s="253">
        <v>228541</v>
      </c>
      <c r="J506" s="253">
        <v>0</v>
      </c>
      <c r="K506" s="254">
        <v>0</v>
      </c>
      <c r="L506" s="253">
        <v>0</v>
      </c>
      <c r="M506" s="253">
        <v>0</v>
      </c>
      <c r="N506" s="253">
        <v>0</v>
      </c>
      <c r="O506" s="253">
        <v>408044</v>
      </c>
      <c r="P506" s="253">
        <v>0</v>
      </c>
      <c r="Q506" s="253">
        <v>0</v>
      </c>
      <c r="R506" s="253">
        <v>0</v>
      </c>
      <c r="S506" s="253">
        <v>0</v>
      </c>
      <c r="T506" s="253">
        <v>0</v>
      </c>
      <c r="U506" s="253">
        <v>0</v>
      </c>
      <c r="V506" s="253">
        <v>0</v>
      </c>
      <c r="W506" s="253">
        <v>0</v>
      </c>
      <c r="X506" s="253">
        <v>0</v>
      </c>
      <c r="Y506" s="253">
        <v>0</v>
      </c>
      <c r="Z506" s="253">
        <v>0</v>
      </c>
      <c r="AA506" s="253">
        <v>0</v>
      </c>
      <c r="AB506" s="255">
        <v>2020</v>
      </c>
    </row>
    <row r="507" spans="1:28" s="6" customFormat="1" ht="35.25" customHeight="1">
      <c r="B507" s="251" t="s">
        <v>852</v>
      </c>
      <c r="C507" s="251"/>
      <c r="D507" s="246">
        <f>D508</f>
        <v>797497</v>
      </c>
      <c r="E507" s="246">
        <f t="shared" ref="E507:AA507" si="17">E508</f>
        <v>0</v>
      </c>
      <c r="F507" s="246">
        <f t="shared" si="17"/>
        <v>0</v>
      </c>
      <c r="G507" s="246">
        <f t="shared" si="17"/>
        <v>0</v>
      </c>
      <c r="H507" s="246">
        <f t="shared" si="17"/>
        <v>0</v>
      </c>
      <c r="I507" s="246">
        <f t="shared" si="17"/>
        <v>0</v>
      </c>
      <c r="J507" s="246">
        <f t="shared" si="17"/>
        <v>0</v>
      </c>
      <c r="K507" s="254">
        <f t="shared" si="17"/>
        <v>0</v>
      </c>
      <c r="L507" s="246">
        <f t="shared" si="17"/>
        <v>0</v>
      </c>
      <c r="M507" s="246">
        <f t="shared" si="17"/>
        <v>797497</v>
      </c>
      <c r="N507" s="246">
        <f t="shared" si="17"/>
        <v>0</v>
      </c>
      <c r="O507" s="246">
        <f t="shared" si="17"/>
        <v>0</v>
      </c>
      <c r="P507" s="246">
        <f t="shared" si="17"/>
        <v>0</v>
      </c>
      <c r="Q507" s="246">
        <f t="shared" si="17"/>
        <v>0</v>
      </c>
      <c r="R507" s="246">
        <f t="shared" si="17"/>
        <v>0</v>
      </c>
      <c r="S507" s="246">
        <f t="shared" si="17"/>
        <v>0</v>
      </c>
      <c r="T507" s="246">
        <f t="shared" si="17"/>
        <v>0</v>
      </c>
      <c r="U507" s="246">
        <f t="shared" si="17"/>
        <v>0</v>
      </c>
      <c r="V507" s="246">
        <f t="shared" si="17"/>
        <v>0</v>
      </c>
      <c r="W507" s="246">
        <f t="shared" si="17"/>
        <v>0</v>
      </c>
      <c r="X507" s="246">
        <f t="shared" si="17"/>
        <v>0</v>
      </c>
      <c r="Y507" s="246">
        <f t="shared" si="17"/>
        <v>0</v>
      </c>
      <c r="Z507" s="246">
        <f t="shared" si="17"/>
        <v>0</v>
      </c>
      <c r="AA507" s="246">
        <f t="shared" si="17"/>
        <v>0</v>
      </c>
      <c r="AB507" s="248" t="s">
        <v>857</v>
      </c>
    </row>
    <row r="508" spans="1:28" s="6" customFormat="1" ht="35.25" customHeight="1">
      <c r="A508" s="6">
        <v>1</v>
      </c>
      <c r="B508" s="207">
        <f>SUBTOTAL(103,$A$8:A508)</f>
        <v>494</v>
      </c>
      <c r="C508" s="251" t="s">
        <v>2090</v>
      </c>
      <c r="D508" s="246">
        <f>E508+F508+G508+H508+I508+J508+L508+M508+N508+O508+P508+Q508+R508+S508+T508+U508+V508+W508+X508+Y508+Z508+AA508</f>
        <v>797497</v>
      </c>
      <c r="E508" s="246">
        <v>0</v>
      </c>
      <c r="F508" s="246">
        <v>0</v>
      </c>
      <c r="G508" s="246">
        <v>0</v>
      </c>
      <c r="H508" s="246">
        <v>0</v>
      </c>
      <c r="I508" s="246">
        <v>0</v>
      </c>
      <c r="J508" s="246">
        <v>0</v>
      </c>
      <c r="K508" s="254">
        <v>0</v>
      </c>
      <c r="L508" s="246">
        <v>0</v>
      </c>
      <c r="M508" s="253">
        <v>797497</v>
      </c>
      <c r="N508" s="253">
        <v>0</v>
      </c>
      <c r="O508" s="253">
        <v>0</v>
      </c>
      <c r="P508" s="253">
        <v>0</v>
      </c>
      <c r="Q508" s="253">
        <v>0</v>
      </c>
      <c r="R508" s="253">
        <v>0</v>
      </c>
      <c r="S508" s="253">
        <v>0</v>
      </c>
      <c r="T508" s="253">
        <v>0</v>
      </c>
      <c r="U508" s="253">
        <v>0</v>
      </c>
      <c r="V508" s="253">
        <v>0</v>
      </c>
      <c r="W508" s="253">
        <v>0</v>
      </c>
      <c r="X508" s="253">
        <v>0</v>
      </c>
      <c r="Y508" s="253">
        <v>0</v>
      </c>
      <c r="Z508" s="253">
        <v>0</v>
      </c>
      <c r="AA508" s="253">
        <v>0</v>
      </c>
      <c r="AB508" s="255">
        <v>2020</v>
      </c>
    </row>
    <row r="509" spans="1:28" s="6" customFormat="1" ht="35.25" customHeight="1">
      <c r="B509" s="251" t="s">
        <v>796</v>
      </c>
      <c r="C509" s="251"/>
      <c r="D509" s="246">
        <f>SUM(D510)</f>
        <v>967981.25</v>
      </c>
      <c r="E509" s="246">
        <f t="shared" ref="E509:AA509" si="18">SUM(E510)</f>
        <v>0</v>
      </c>
      <c r="F509" s="246">
        <f t="shared" si="18"/>
        <v>0</v>
      </c>
      <c r="G509" s="246">
        <f t="shared" si="18"/>
        <v>0</v>
      </c>
      <c r="H509" s="246">
        <f t="shared" si="18"/>
        <v>0</v>
      </c>
      <c r="I509" s="246">
        <f t="shared" si="18"/>
        <v>0</v>
      </c>
      <c r="J509" s="246">
        <f t="shared" si="18"/>
        <v>0</v>
      </c>
      <c r="K509" s="254">
        <f t="shared" si="18"/>
        <v>0</v>
      </c>
      <c r="L509" s="246">
        <f t="shared" si="18"/>
        <v>0</v>
      </c>
      <c r="M509" s="246">
        <f t="shared" si="18"/>
        <v>967981.25</v>
      </c>
      <c r="N509" s="246">
        <f t="shared" si="18"/>
        <v>0</v>
      </c>
      <c r="O509" s="246">
        <f t="shared" si="18"/>
        <v>0</v>
      </c>
      <c r="P509" s="246">
        <f t="shared" si="18"/>
        <v>0</v>
      </c>
      <c r="Q509" s="246">
        <f t="shared" si="18"/>
        <v>0</v>
      </c>
      <c r="R509" s="246">
        <f t="shared" si="18"/>
        <v>0</v>
      </c>
      <c r="S509" s="246">
        <f t="shared" si="18"/>
        <v>0</v>
      </c>
      <c r="T509" s="246">
        <f t="shared" si="18"/>
        <v>0</v>
      </c>
      <c r="U509" s="246">
        <f t="shared" si="18"/>
        <v>0</v>
      </c>
      <c r="V509" s="246">
        <f t="shared" si="18"/>
        <v>0</v>
      </c>
      <c r="W509" s="246">
        <f t="shared" si="18"/>
        <v>0</v>
      </c>
      <c r="X509" s="246">
        <f t="shared" si="18"/>
        <v>0</v>
      </c>
      <c r="Y509" s="246">
        <f t="shared" si="18"/>
        <v>0</v>
      </c>
      <c r="Z509" s="246">
        <f t="shared" si="18"/>
        <v>0</v>
      </c>
      <c r="AA509" s="246">
        <f t="shared" si="18"/>
        <v>0</v>
      </c>
      <c r="AB509" s="248" t="s">
        <v>857</v>
      </c>
    </row>
    <row r="510" spans="1:28" s="6" customFormat="1" ht="35.25" customHeight="1">
      <c r="A510" s="6">
        <v>1</v>
      </c>
      <c r="B510" s="207">
        <f>SUBTOTAL(103,$A$8:A510)</f>
        <v>495</v>
      </c>
      <c r="C510" s="251" t="s">
        <v>1773</v>
      </c>
      <c r="D510" s="246">
        <f>E510+F510+G510+H510+I510+J510+L510+M510+N510+O510+P510+Q510+R510+S510+T510+U510+V510+W510+X510+Y510+Z510+AA510</f>
        <v>967981.25</v>
      </c>
      <c r="E510" s="253">
        <v>0</v>
      </c>
      <c r="F510" s="253">
        <v>0</v>
      </c>
      <c r="G510" s="253">
        <v>0</v>
      </c>
      <c r="H510" s="253">
        <v>0</v>
      </c>
      <c r="I510" s="253">
        <v>0</v>
      </c>
      <c r="J510" s="253">
        <v>0</v>
      </c>
      <c r="K510" s="254">
        <v>0</v>
      </c>
      <c r="L510" s="253">
        <v>0</v>
      </c>
      <c r="M510" s="253">
        <v>967981.25</v>
      </c>
      <c r="N510" s="253">
        <v>0</v>
      </c>
      <c r="O510" s="253">
        <v>0</v>
      </c>
      <c r="P510" s="253">
        <v>0</v>
      </c>
      <c r="Q510" s="253">
        <v>0</v>
      </c>
      <c r="R510" s="253">
        <v>0</v>
      </c>
      <c r="S510" s="253">
        <v>0</v>
      </c>
      <c r="T510" s="253">
        <v>0</v>
      </c>
      <c r="U510" s="253">
        <v>0</v>
      </c>
      <c r="V510" s="253">
        <v>0</v>
      </c>
      <c r="W510" s="253">
        <v>0</v>
      </c>
      <c r="X510" s="253">
        <v>0</v>
      </c>
      <c r="Y510" s="253">
        <v>0</v>
      </c>
      <c r="Z510" s="253">
        <v>0</v>
      </c>
      <c r="AA510" s="253">
        <v>0</v>
      </c>
      <c r="AB510" s="255">
        <v>2020</v>
      </c>
    </row>
    <row r="511" spans="1:28" s="6" customFormat="1" ht="35.25" customHeight="1">
      <c r="B511" s="251" t="s">
        <v>805</v>
      </c>
      <c r="C511" s="251"/>
      <c r="D511" s="246">
        <f t="shared" ref="D511:AA511" si="19">SUM(D512:D579)</f>
        <v>71180448.090000004</v>
      </c>
      <c r="E511" s="246">
        <f t="shared" si="19"/>
        <v>417838.4</v>
      </c>
      <c r="F511" s="246">
        <f t="shared" si="19"/>
        <v>2894835.5700000003</v>
      </c>
      <c r="G511" s="246">
        <f t="shared" si="19"/>
        <v>3478663.09</v>
      </c>
      <c r="H511" s="246">
        <f t="shared" si="19"/>
        <v>499518.68999999994</v>
      </c>
      <c r="I511" s="246">
        <f t="shared" si="19"/>
        <v>1549375.81</v>
      </c>
      <c r="J511" s="246">
        <f t="shared" si="19"/>
        <v>88420.66</v>
      </c>
      <c r="K511" s="247">
        <f t="shared" si="19"/>
        <v>11</v>
      </c>
      <c r="L511" s="246">
        <f t="shared" si="19"/>
        <v>19741829</v>
      </c>
      <c r="M511" s="246">
        <f t="shared" si="19"/>
        <v>17339108.560000002</v>
      </c>
      <c r="N511" s="246">
        <f t="shared" si="19"/>
        <v>577598.57000000007</v>
      </c>
      <c r="O511" s="246">
        <f t="shared" si="19"/>
        <v>24307397.359999996</v>
      </c>
      <c r="P511" s="246">
        <f t="shared" si="19"/>
        <v>285862.38</v>
      </c>
      <c r="Q511" s="246">
        <f t="shared" si="19"/>
        <v>0</v>
      </c>
      <c r="R511" s="246">
        <f t="shared" si="19"/>
        <v>0</v>
      </c>
      <c r="S511" s="246">
        <f t="shared" si="19"/>
        <v>0</v>
      </c>
      <c r="T511" s="246">
        <f t="shared" si="19"/>
        <v>0</v>
      </c>
      <c r="U511" s="246">
        <f t="shared" si="19"/>
        <v>0</v>
      </c>
      <c r="V511" s="246">
        <f t="shared" si="19"/>
        <v>0</v>
      </c>
      <c r="W511" s="246">
        <f t="shared" si="19"/>
        <v>0</v>
      </c>
      <c r="X511" s="246">
        <f t="shared" si="19"/>
        <v>0</v>
      </c>
      <c r="Y511" s="246">
        <f t="shared" si="19"/>
        <v>0</v>
      </c>
      <c r="Z511" s="246">
        <f t="shared" si="19"/>
        <v>0</v>
      </c>
      <c r="AA511" s="246">
        <f t="shared" si="19"/>
        <v>0</v>
      </c>
      <c r="AB511" s="248" t="s">
        <v>857</v>
      </c>
    </row>
    <row r="512" spans="1:28" s="6" customFormat="1" ht="35.25" customHeight="1">
      <c r="A512" s="6">
        <v>1</v>
      </c>
      <c r="B512" s="207">
        <f>SUBTOTAL(103,$A$8:A512)</f>
        <v>496</v>
      </c>
      <c r="C512" s="251" t="s">
        <v>1774</v>
      </c>
      <c r="D512" s="246">
        <f t="shared" ref="D512:D579" si="20">E512+F512+G512+H512+I512+J512+L512+M512+N512+O512+P512+Q512+R512+S512+T512+U512+V512+W512+X512+Y512+Z512+AA512</f>
        <v>263000</v>
      </c>
      <c r="E512" s="253">
        <v>0</v>
      </c>
      <c r="F512" s="253">
        <v>0</v>
      </c>
      <c r="G512" s="253">
        <v>0</v>
      </c>
      <c r="H512" s="253">
        <v>0</v>
      </c>
      <c r="I512" s="253">
        <v>0</v>
      </c>
      <c r="J512" s="253">
        <v>0</v>
      </c>
      <c r="K512" s="254">
        <v>0</v>
      </c>
      <c r="L512" s="253">
        <v>0</v>
      </c>
      <c r="M512" s="253">
        <v>0</v>
      </c>
      <c r="N512" s="253">
        <v>0</v>
      </c>
      <c r="O512" s="253">
        <v>263000</v>
      </c>
      <c r="P512" s="253">
        <v>0</v>
      </c>
      <c r="Q512" s="253">
        <v>0</v>
      </c>
      <c r="R512" s="253">
        <v>0</v>
      </c>
      <c r="S512" s="253">
        <v>0</v>
      </c>
      <c r="T512" s="253">
        <v>0</v>
      </c>
      <c r="U512" s="253">
        <v>0</v>
      </c>
      <c r="V512" s="253">
        <v>0</v>
      </c>
      <c r="W512" s="253">
        <v>0</v>
      </c>
      <c r="X512" s="253">
        <v>0</v>
      </c>
      <c r="Y512" s="253">
        <v>0</v>
      </c>
      <c r="Z512" s="253">
        <v>0</v>
      </c>
      <c r="AA512" s="253">
        <v>0</v>
      </c>
      <c r="AB512" s="255">
        <v>2020</v>
      </c>
    </row>
    <row r="513" spans="1:28" s="6" customFormat="1" ht="35.25" customHeight="1">
      <c r="A513" s="6">
        <v>1</v>
      </c>
      <c r="B513" s="207">
        <f>SUBTOTAL(103,$A$8:A513)</f>
        <v>497</v>
      </c>
      <c r="C513" s="251" t="s">
        <v>1776</v>
      </c>
      <c r="D513" s="246">
        <f t="shared" si="20"/>
        <v>1538017.81</v>
      </c>
      <c r="E513" s="253">
        <v>0</v>
      </c>
      <c r="F513" s="253">
        <v>0</v>
      </c>
      <c r="G513" s="253">
        <v>0</v>
      </c>
      <c r="H513" s="253">
        <v>0</v>
      </c>
      <c r="I513" s="253">
        <f>1200009.16+338008.65</f>
        <v>1538017.81</v>
      </c>
      <c r="J513" s="253">
        <v>0</v>
      </c>
      <c r="K513" s="254">
        <v>0</v>
      </c>
      <c r="L513" s="253">
        <v>0</v>
      </c>
      <c r="M513" s="253">
        <v>0</v>
      </c>
      <c r="N513" s="253">
        <v>0</v>
      </c>
      <c r="O513" s="253">
        <v>0</v>
      </c>
      <c r="P513" s="253">
        <v>0</v>
      </c>
      <c r="Q513" s="253">
        <v>0</v>
      </c>
      <c r="R513" s="253">
        <v>0</v>
      </c>
      <c r="S513" s="253">
        <v>0</v>
      </c>
      <c r="T513" s="253">
        <v>0</v>
      </c>
      <c r="U513" s="253">
        <v>0</v>
      </c>
      <c r="V513" s="253">
        <v>0</v>
      </c>
      <c r="W513" s="253">
        <v>0</v>
      </c>
      <c r="X513" s="253">
        <v>0</v>
      </c>
      <c r="Y513" s="253">
        <v>0</v>
      </c>
      <c r="Z513" s="253">
        <v>0</v>
      </c>
      <c r="AA513" s="253">
        <v>0</v>
      </c>
      <c r="AB513" s="255">
        <v>2020</v>
      </c>
    </row>
    <row r="514" spans="1:28" s="6" customFormat="1" ht="35.25" customHeight="1">
      <c r="A514" s="6">
        <v>1</v>
      </c>
      <c r="B514" s="207">
        <f>SUBTOTAL(103,$A$8:A514)</f>
        <v>498</v>
      </c>
      <c r="C514" s="251" t="s">
        <v>2482</v>
      </c>
      <c r="D514" s="246">
        <f t="shared" si="20"/>
        <v>132446</v>
      </c>
      <c r="E514" s="253">
        <v>0</v>
      </c>
      <c r="F514" s="253">
        <v>0</v>
      </c>
      <c r="G514" s="253">
        <v>0</v>
      </c>
      <c r="H514" s="253">
        <v>0</v>
      </c>
      <c r="I514" s="253">
        <v>0</v>
      </c>
      <c r="J514" s="253">
        <v>0</v>
      </c>
      <c r="K514" s="254">
        <v>0</v>
      </c>
      <c r="L514" s="253">
        <v>0</v>
      </c>
      <c r="M514" s="253">
        <v>0</v>
      </c>
      <c r="N514" s="253">
        <v>0</v>
      </c>
      <c r="O514" s="253">
        <v>132446</v>
      </c>
      <c r="P514" s="253">
        <v>0</v>
      </c>
      <c r="Q514" s="253">
        <v>0</v>
      </c>
      <c r="R514" s="253">
        <v>0</v>
      </c>
      <c r="S514" s="253">
        <v>0</v>
      </c>
      <c r="T514" s="253">
        <v>0</v>
      </c>
      <c r="U514" s="253">
        <v>0</v>
      </c>
      <c r="V514" s="253">
        <v>0</v>
      </c>
      <c r="W514" s="253">
        <v>0</v>
      </c>
      <c r="X514" s="253">
        <v>0</v>
      </c>
      <c r="Y514" s="253">
        <v>0</v>
      </c>
      <c r="Z514" s="253">
        <v>0</v>
      </c>
      <c r="AA514" s="253">
        <v>0</v>
      </c>
      <c r="AB514" s="255">
        <v>2020</v>
      </c>
    </row>
    <row r="515" spans="1:28" s="6" customFormat="1" ht="35.25" customHeight="1">
      <c r="A515" s="6">
        <v>1</v>
      </c>
      <c r="B515" s="207">
        <f>SUBTOTAL(103,$A$8:A515)</f>
        <v>499</v>
      </c>
      <c r="C515" s="251" t="s">
        <v>1777</v>
      </c>
      <c r="D515" s="246">
        <f t="shared" si="20"/>
        <v>1103428.53</v>
      </c>
      <c r="E515" s="253">
        <v>0</v>
      </c>
      <c r="F515" s="253">
        <v>0</v>
      </c>
      <c r="G515" s="253">
        <v>0</v>
      </c>
      <c r="H515" s="253">
        <v>0</v>
      </c>
      <c r="I515" s="253">
        <v>0</v>
      </c>
      <c r="J515" s="253">
        <v>0</v>
      </c>
      <c r="K515" s="254">
        <v>0</v>
      </c>
      <c r="L515" s="253">
        <v>0</v>
      </c>
      <c r="M515" s="253">
        <v>1103428.53</v>
      </c>
      <c r="N515" s="253">
        <v>0</v>
      </c>
      <c r="O515" s="253">
        <v>0</v>
      </c>
      <c r="P515" s="253">
        <v>0</v>
      </c>
      <c r="Q515" s="253">
        <v>0</v>
      </c>
      <c r="R515" s="253">
        <v>0</v>
      </c>
      <c r="S515" s="253">
        <v>0</v>
      </c>
      <c r="T515" s="253">
        <v>0</v>
      </c>
      <c r="U515" s="253">
        <v>0</v>
      </c>
      <c r="V515" s="253">
        <v>0</v>
      </c>
      <c r="W515" s="253">
        <v>0</v>
      </c>
      <c r="X515" s="253">
        <v>0</v>
      </c>
      <c r="Y515" s="253">
        <v>0</v>
      </c>
      <c r="Z515" s="253">
        <v>0</v>
      </c>
      <c r="AA515" s="253">
        <v>0</v>
      </c>
      <c r="AB515" s="255">
        <v>2020</v>
      </c>
    </row>
    <row r="516" spans="1:28" s="6" customFormat="1" ht="35.25" customHeight="1">
      <c r="A516" s="6">
        <v>1</v>
      </c>
      <c r="B516" s="207">
        <f>SUBTOTAL(103,$A$8:A516)</f>
        <v>500</v>
      </c>
      <c r="C516" s="251" t="s">
        <v>1778</v>
      </c>
      <c r="D516" s="246">
        <f t="shared" si="20"/>
        <v>558176.29</v>
      </c>
      <c r="E516" s="253">
        <v>0</v>
      </c>
      <c r="F516" s="253">
        <v>287727.55</v>
      </c>
      <c r="G516" s="253">
        <v>0</v>
      </c>
      <c r="H516" s="253">
        <v>0</v>
      </c>
      <c r="I516" s="253">
        <v>0</v>
      </c>
      <c r="J516" s="253">
        <v>0</v>
      </c>
      <c r="K516" s="254">
        <v>0</v>
      </c>
      <c r="L516" s="253">
        <v>0</v>
      </c>
      <c r="M516" s="253">
        <v>0</v>
      </c>
      <c r="N516" s="253">
        <v>0</v>
      </c>
      <c r="O516" s="253">
        <v>270448.74</v>
      </c>
      <c r="P516" s="253">
        <v>0</v>
      </c>
      <c r="Q516" s="253">
        <v>0</v>
      </c>
      <c r="R516" s="253">
        <v>0</v>
      </c>
      <c r="S516" s="253">
        <v>0</v>
      </c>
      <c r="T516" s="253">
        <v>0</v>
      </c>
      <c r="U516" s="253">
        <v>0</v>
      </c>
      <c r="V516" s="253">
        <v>0</v>
      </c>
      <c r="W516" s="253">
        <v>0</v>
      </c>
      <c r="X516" s="253">
        <v>0</v>
      </c>
      <c r="Y516" s="253">
        <v>0</v>
      </c>
      <c r="Z516" s="253">
        <v>0</v>
      </c>
      <c r="AA516" s="253">
        <v>0</v>
      </c>
      <c r="AB516" s="255">
        <v>2020</v>
      </c>
    </row>
    <row r="517" spans="1:28" s="6" customFormat="1" ht="35.25" customHeight="1">
      <c r="A517" s="6">
        <v>1</v>
      </c>
      <c r="B517" s="207">
        <f>SUBTOTAL(103,$A$8:A517)</f>
        <v>501</v>
      </c>
      <c r="C517" s="251" t="s">
        <v>1779</v>
      </c>
      <c r="D517" s="246">
        <f t="shared" si="20"/>
        <v>663461.02</v>
      </c>
      <c r="E517" s="253">
        <v>0</v>
      </c>
      <c r="F517" s="253">
        <v>0</v>
      </c>
      <c r="G517" s="253">
        <v>0</v>
      </c>
      <c r="H517" s="253">
        <v>0</v>
      </c>
      <c r="I517" s="253">
        <v>0</v>
      </c>
      <c r="J517" s="253">
        <v>0</v>
      </c>
      <c r="K517" s="254">
        <v>0</v>
      </c>
      <c r="L517" s="253">
        <v>0</v>
      </c>
      <c r="M517" s="253">
        <v>0</v>
      </c>
      <c r="N517" s="253">
        <v>0</v>
      </c>
      <c r="O517" s="253">
        <f>375408+288053.02</f>
        <v>663461.02</v>
      </c>
      <c r="P517" s="253">
        <v>0</v>
      </c>
      <c r="Q517" s="253">
        <v>0</v>
      </c>
      <c r="R517" s="253">
        <v>0</v>
      </c>
      <c r="S517" s="253">
        <v>0</v>
      </c>
      <c r="T517" s="253">
        <v>0</v>
      </c>
      <c r="U517" s="253">
        <v>0</v>
      </c>
      <c r="V517" s="253">
        <v>0</v>
      </c>
      <c r="W517" s="253">
        <v>0</v>
      </c>
      <c r="X517" s="253">
        <v>0</v>
      </c>
      <c r="Y517" s="253">
        <v>0</v>
      </c>
      <c r="Z517" s="253">
        <v>0</v>
      </c>
      <c r="AA517" s="253">
        <v>0</v>
      </c>
      <c r="AB517" s="255">
        <v>2020</v>
      </c>
    </row>
    <row r="518" spans="1:28" s="6" customFormat="1" ht="35.25" customHeight="1">
      <c r="A518" s="6">
        <v>1</v>
      </c>
      <c r="B518" s="207">
        <f>SUBTOTAL(103,$A$8:A518)</f>
        <v>502</v>
      </c>
      <c r="C518" s="251" t="s">
        <v>1667</v>
      </c>
      <c r="D518" s="246">
        <f t="shared" si="20"/>
        <v>173538</v>
      </c>
      <c r="E518" s="253">
        <v>0</v>
      </c>
      <c r="F518" s="253">
        <v>0</v>
      </c>
      <c r="G518" s="253">
        <v>173538</v>
      </c>
      <c r="H518" s="253">
        <v>0</v>
      </c>
      <c r="I518" s="253">
        <v>0</v>
      </c>
      <c r="J518" s="253">
        <v>0</v>
      </c>
      <c r="K518" s="254">
        <v>0</v>
      </c>
      <c r="L518" s="253">
        <v>0</v>
      </c>
      <c r="M518" s="253">
        <v>0</v>
      </c>
      <c r="N518" s="253">
        <v>0</v>
      </c>
      <c r="O518" s="253">
        <v>0</v>
      </c>
      <c r="P518" s="253">
        <v>0</v>
      </c>
      <c r="Q518" s="253">
        <v>0</v>
      </c>
      <c r="R518" s="253">
        <v>0</v>
      </c>
      <c r="S518" s="253">
        <v>0</v>
      </c>
      <c r="T518" s="253">
        <v>0</v>
      </c>
      <c r="U518" s="253">
        <v>0</v>
      </c>
      <c r="V518" s="253">
        <v>0</v>
      </c>
      <c r="W518" s="253">
        <v>0</v>
      </c>
      <c r="X518" s="253">
        <v>0</v>
      </c>
      <c r="Y518" s="253">
        <v>0</v>
      </c>
      <c r="Z518" s="253">
        <v>0</v>
      </c>
      <c r="AA518" s="253">
        <v>0</v>
      </c>
      <c r="AB518" s="255">
        <v>2020</v>
      </c>
    </row>
    <row r="519" spans="1:28" s="6" customFormat="1" ht="35.25" customHeight="1">
      <c r="A519" s="6">
        <v>1</v>
      </c>
      <c r="B519" s="207">
        <f>SUBTOTAL(103,$A$8:A519)</f>
        <v>503</v>
      </c>
      <c r="C519" s="251" t="s">
        <v>1780</v>
      </c>
      <c r="D519" s="246">
        <f t="shared" si="20"/>
        <v>2021829</v>
      </c>
      <c r="E519" s="253">
        <v>0</v>
      </c>
      <c r="F519" s="253">
        <v>0</v>
      </c>
      <c r="G519" s="253">
        <v>0</v>
      </c>
      <c r="H519" s="253">
        <v>0</v>
      </c>
      <c r="I519" s="253">
        <v>0</v>
      </c>
      <c r="J519" s="253">
        <v>0</v>
      </c>
      <c r="K519" s="254">
        <v>1</v>
      </c>
      <c r="L519" s="253">
        <v>2021829</v>
      </c>
      <c r="M519" s="253">
        <v>0</v>
      </c>
      <c r="N519" s="253">
        <v>0</v>
      </c>
      <c r="O519" s="253">
        <v>0</v>
      </c>
      <c r="P519" s="253">
        <v>0</v>
      </c>
      <c r="Q519" s="253">
        <v>0</v>
      </c>
      <c r="R519" s="253">
        <v>0</v>
      </c>
      <c r="S519" s="253">
        <v>0</v>
      </c>
      <c r="T519" s="253">
        <v>0</v>
      </c>
      <c r="U519" s="253">
        <v>0</v>
      </c>
      <c r="V519" s="253">
        <v>0</v>
      </c>
      <c r="W519" s="253">
        <v>0</v>
      </c>
      <c r="X519" s="253">
        <v>0</v>
      </c>
      <c r="Y519" s="253">
        <v>0</v>
      </c>
      <c r="Z519" s="253">
        <v>0</v>
      </c>
      <c r="AA519" s="253">
        <v>0</v>
      </c>
      <c r="AB519" s="255">
        <v>2020</v>
      </c>
    </row>
    <row r="520" spans="1:28" s="6" customFormat="1" ht="35.25" customHeight="1">
      <c r="A520" s="6">
        <v>1</v>
      </c>
      <c r="B520" s="207">
        <f>SUBTOTAL(103,$A$8:A520)</f>
        <v>504</v>
      </c>
      <c r="C520" s="251" t="s">
        <v>1781</v>
      </c>
      <c r="D520" s="246">
        <f t="shared" si="20"/>
        <v>1870000</v>
      </c>
      <c r="E520" s="253">
        <v>0</v>
      </c>
      <c r="F520" s="253">
        <v>0</v>
      </c>
      <c r="G520" s="253">
        <v>0</v>
      </c>
      <c r="H520" s="253">
        <v>0</v>
      </c>
      <c r="I520" s="253">
        <v>0</v>
      </c>
      <c r="J520" s="253">
        <v>0</v>
      </c>
      <c r="K520" s="254">
        <v>1</v>
      </c>
      <c r="L520" s="253">
        <v>1870000</v>
      </c>
      <c r="M520" s="253">
        <v>0</v>
      </c>
      <c r="N520" s="253">
        <v>0</v>
      </c>
      <c r="O520" s="253">
        <v>0</v>
      </c>
      <c r="P520" s="253">
        <v>0</v>
      </c>
      <c r="Q520" s="253">
        <v>0</v>
      </c>
      <c r="R520" s="253">
        <v>0</v>
      </c>
      <c r="S520" s="253">
        <v>0</v>
      </c>
      <c r="T520" s="253">
        <v>0</v>
      </c>
      <c r="U520" s="253">
        <v>0</v>
      </c>
      <c r="V520" s="253">
        <v>0</v>
      </c>
      <c r="W520" s="253">
        <v>0</v>
      </c>
      <c r="X520" s="253">
        <v>0</v>
      </c>
      <c r="Y520" s="253">
        <v>0</v>
      </c>
      <c r="Z520" s="253">
        <v>0</v>
      </c>
      <c r="AA520" s="253">
        <v>0</v>
      </c>
      <c r="AB520" s="255">
        <v>2020</v>
      </c>
    </row>
    <row r="521" spans="1:28" s="6" customFormat="1" ht="35.25" customHeight="1">
      <c r="A521" s="6">
        <v>1</v>
      </c>
      <c r="B521" s="207">
        <f>SUBTOTAL(103,$A$8:A521)</f>
        <v>505</v>
      </c>
      <c r="C521" s="251" t="s">
        <v>1782</v>
      </c>
      <c r="D521" s="246">
        <f t="shared" si="20"/>
        <v>1850000</v>
      </c>
      <c r="E521" s="253">
        <v>0</v>
      </c>
      <c r="F521" s="253">
        <v>0</v>
      </c>
      <c r="G521" s="253">
        <v>0</v>
      </c>
      <c r="H521" s="253">
        <v>0</v>
      </c>
      <c r="I521" s="253">
        <v>0</v>
      </c>
      <c r="J521" s="253">
        <v>0</v>
      </c>
      <c r="K521" s="254">
        <v>1</v>
      </c>
      <c r="L521" s="253">
        <v>1850000</v>
      </c>
      <c r="M521" s="253">
        <v>0</v>
      </c>
      <c r="N521" s="253">
        <v>0</v>
      </c>
      <c r="O521" s="253">
        <v>0</v>
      </c>
      <c r="P521" s="253">
        <v>0</v>
      </c>
      <c r="Q521" s="253">
        <v>0</v>
      </c>
      <c r="R521" s="253">
        <v>0</v>
      </c>
      <c r="S521" s="253">
        <v>0</v>
      </c>
      <c r="T521" s="253">
        <v>0</v>
      </c>
      <c r="U521" s="253">
        <v>0</v>
      </c>
      <c r="V521" s="253">
        <v>0</v>
      </c>
      <c r="W521" s="253">
        <v>0</v>
      </c>
      <c r="X521" s="253">
        <v>0</v>
      </c>
      <c r="Y521" s="253">
        <v>0</v>
      </c>
      <c r="Z521" s="253">
        <v>0</v>
      </c>
      <c r="AA521" s="253">
        <v>0</v>
      </c>
      <c r="AB521" s="255">
        <v>2020</v>
      </c>
    </row>
    <row r="522" spans="1:28" s="6" customFormat="1" ht="35.25" customHeight="1">
      <c r="A522" s="6">
        <v>1</v>
      </c>
      <c r="B522" s="207">
        <f>SUBTOTAL(103,$A$8:A522)</f>
        <v>506</v>
      </c>
      <c r="C522" s="251" t="s">
        <v>1783</v>
      </c>
      <c r="D522" s="246">
        <f t="shared" si="20"/>
        <v>1870000</v>
      </c>
      <c r="E522" s="253">
        <v>0</v>
      </c>
      <c r="F522" s="253">
        <v>0</v>
      </c>
      <c r="G522" s="253">
        <v>0</v>
      </c>
      <c r="H522" s="253">
        <v>0</v>
      </c>
      <c r="I522" s="253">
        <v>0</v>
      </c>
      <c r="J522" s="253">
        <v>0</v>
      </c>
      <c r="K522" s="254">
        <v>1</v>
      </c>
      <c r="L522" s="253">
        <v>1870000</v>
      </c>
      <c r="M522" s="253">
        <v>0</v>
      </c>
      <c r="N522" s="253">
        <v>0</v>
      </c>
      <c r="O522" s="253">
        <v>0</v>
      </c>
      <c r="P522" s="253">
        <v>0</v>
      </c>
      <c r="Q522" s="253">
        <v>0</v>
      </c>
      <c r="R522" s="253">
        <v>0</v>
      </c>
      <c r="S522" s="253">
        <v>0</v>
      </c>
      <c r="T522" s="253">
        <v>0</v>
      </c>
      <c r="U522" s="253">
        <v>0</v>
      </c>
      <c r="V522" s="253">
        <v>0</v>
      </c>
      <c r="W522" s="253">
        <v>0</v>
      </c>
      <c r="X522" s="253">
        <v>0</v>
      </c>
      <c r="Y522" s="253">
        <v>0</v>
      </c>
      <c r="Z522" s="253">
        <v>0</v>
      </c>
      <c r="AA522" s="253">
        <v>0</v>
      </c>
      <c r="AB522" s="255">
        <v>2020</v>
      </c>
    </row>
    <row r="523" spans="1:28" s="6" customFormat="1" ht="35.25" customHeight="1">
      <c r="A523" s="6">
        <v>1</v>
      </c>
      <c r="B523" s="207">
        <f>SUBTOTAL(103,$A$8:A523)</f>
        <v>507</v>
      </c>
      <c r="C523" s="251" t="s">
        <v>1784</v>
      </c>
      <c r="D523" s="246">
        <f t="shared" si="20"/>
        <v>1870000</v>
      </c>
      <c r="E523" s="253">
        <v>0</v>
      </c>
      <c r="F523" s="253">
        <v>0</v>
      </c>
      <c r="G523" s="253">
        <v>0</v>
      </c>
      <c r="H523" s="253">
        <v>0</v>
      </c>
      <c r="I523" s="253">
        <v>0</v>
      </c>
      <c r="J523" s="253">
        <v>0</v>
      </c>
      <c r="K523" s="254">
        <v>1</v>
      </c>
      <c r="L523" s="253">
        <v>1870000</v>
      </c>
      <c r="M523" s="253">
        <v>0</v>
      </c>
      <c r="N523" s="253">
        <v>0</v>
      </c>
      <c r="O523" s="253">
        <v>0</v>
      </c>
      <c r="P523" s="253">
        <v>0</v>
      </c>
      <c r="Q523" s="253">
        <v>0</v>
      </c>
      <c r="R523" s="253">
        <v>0</v>
      </c>
      <c r="S523" s="253">
        <v>0</v>
      </c>
      <c r="T523" s="253">
        <v>0</v>
      </c>
      <c r="U523" s="253">
        <v>0</v>
      </c>
      <c r="V523" s="253">
        <v>0</v>
      </c>
      <c r="W523" s="253">
        <v>0</v>
      </c>
      <c r="X523" s="253">
        <v>0</v>
      </c>
      <c r="Y523" s="253">
        <v>0</v>
      </c>
      <c r="Z523" s="253">
        <v>0</v>
      </c>
      <c r="AA523" s="253">
        <v>0</v>
      </c>
      <c r="AB523" s="255">
        <v>2020</v>
      </c>
    </row>
    <row r="524" spans="1:28" s="6" customFormat="1" ht="35.25" customHeight="1">
      <c r="A524" s="6">
        <v>1</v>
      </c>
      <c r="B524" s="207">
        <f>SUBTOTAL(103,$A$8:A524)</f>
        <v>508</v>
      </c>
      <c r="C524" s="251" t="s">
        <v>1785</v>
      </c>
      <c r="D524" s="246">
        <f t="shared" si="20"/>
        <v>5250000</v>
      </c>
      <c r="E524" s="253">
        <v>0</v>
      </c>
      <c r="F524" s="253">
        <v>0</v>
      </c>
      <c r="G524" s="253">
        <v>0</v>
      </c>
      <c r="H524" s="253">
        <v>0</v>
      </c>
      <c r="I524" s="253">
        <v>0</v>
      </c>
      <c r="J524" s="253">
        <v>0</v>
      </c>
      <c r="K524" s="254">
        <v>3</v>
      </c>
      <c r="L524" s="253">
        <v>5250000</v>
      </c>
      <c r="M524" s="253">
        <v>0</v>
      </c>
      <c r="N524" s="253">
        <v>0</v>
      </c>
      <c r="O524" s="253">
        <v>0</v>
      </c>
      <c r="P524" s="253">
        <v>0</v>
      </c>
      <c r="Q524" s="253">
        <v>0</v>
      </c>
      <c r="R524" s="253">
        <v>0</v>
      </c>
      <c r="S524" s="253">
        <v>0</v>
      </c>
      <c r="T524" s="253">
        <v>0</v>
      </c>
      <c r="U524" s="253">
        <v>0</v>
      </c>
      <c r="V524" s="253">
        <v>0</v>
      </c>
      <c r="W524" s="253">
        <v>0</v>
      </c>
      <c r="X524" s="253">
        <v>0</v>
      </c>
      <c r="Y524" s="253">
        <v>0</v>
      </c>
      <c r="Z524" s="253">
        <v>0</v>
      </c>
      <c r="AA524" s="253">
        <v>0</v>
      </c>
      <c r="AB524" s="255">
        <v>2020</v>
      </c>
    </row>
    <row r="525" spans="1:28" s="6" customFormat="1" ht="35.25" customHeight="1">
      <c r="A525" s="6">
        <v>1</v>
      </c>
      <c r="B525" s="207">
        <f>SUBTOTAL(103,$A$8:A525)</f>
        <v>509</v>
      </c>
      <c r="C525" s="251" t="s">
        <v>1786</v>
      </c>
      <c r="D525" s="246">
        <f t="shared" si="20"/>
        <v>3840000</v>
      </c>
      <c r="E525" s="253">
        <v>0</v>
      </c>
      <c r="F525" s="253">
        <v>0</v>
      </c>
      <c r="G525" s="253">
        <v>0</v>
      </c>
      <c r="H525" s="253">
        <v>0</v>
      </c>
      <c r="I525" s="253">
        <v>0</v>
      </c>
      <c r="J525" s="253">
        <v>0</v>
      </c>
      <c r="K525" s="254">
        <v>2</v>
      </c>
      <c r="L525" s="253">
        <v>3840000</v>
      </c>
      <c r="M525" s="253">
        <v>0</v>
      </c>
      <c r="N525" s="253">
        <v>0</v>
      </c>
      <c r="O525" s="253">
        <v>0</v>
      </c>
      <c r="P525" s="253">
        <v>0</v>
      </c>
      <c r="Q525" s="253">
        <v>0</v>
      </c>
      <c r="R525" s="253">
        <v>0</v>
      </c>
      <c r="S525" s="253">
        <v>0</v>
      </c>
      <c r="T525" s="253">
        <v>0</v>
      </c>
      <c r="U525" s="253">
        <v>0</v>
      </c>
      <c r="V525" s="253">
        <v>0</v>
      </c>
      <c r="W525" s="253">
        <v>0</v>
      </c>
      <c r="X525" s="253">
        <v>0</v>
      </c>
      <c r="Y525" s="253">
        <v>0</v>
      </c>
      <c r="Z525" s="253">
        <v>0</v>
      </c>
      <c r="AA525" s="253">
        <v>0</v>
      </c>
      <c r="AB525" s="255">
        <v>2020</v>
      </c>
    </row>
    <row r="526" spans="1:28" s="6" customFormat="1" ht="35.25" customHeight="1">
      <c r="A526" s="6">
        <v>1</v>
      </c>
      <c r="B526" s="207">
        <f>SUBTOTAL(103,$A$8:A526)</f>
        <v>510</v>
      </c>
      <c r="C526" s="251" t="s">
        <v>2091</v>
      </c>
      <c r="D526" s="246">
        <f t="shared" si="20"/>
        <v>323223.66000000003</v>
      </c>
      <c r="E526" s="253">
        <v>0</v>
      </c>
      <c r="F526" s="253">
        <v>234803</v>
      </c>
      <c r="G526" s="253">
        <v>0</v>
      </c>
      <c r="H526" s="253">
        <v>0</v>
      </c>
      <c r="I526" s="253">
        <v>0</v>
      </c>
      <c r="J526" s="253">
        <v>88420.66</v>
      </c>
      <c r="K526" s="254">
        <v>0</v>
      </c>
      <c r="L526" s="253">
        <v>0</v>
      </c>
      <c r="M526" s="253">
        <v>0</v>
      </c>
      <c r="N526" s="253">
        <v>0</v>
      </c>
      <c r="O526" s="253">
        <v>0</v>
      </c>
      <c r="P526" s="253">
        <v>0</v>
      </c>
      <c r="Q526" s="253">
        <v>0</v>
      </c>
      <c r="R526" s="253">
        <v>0</v>
      </c>
      <c r="S526" s="253">
        <v>0</v>
      </c>
      <c r="T526" s="253">
        <v>0</v>
      </c>
      <c r="U526" s="253">
        <v>0</v>
      </c>
      <c r="V526" s="253">
        <v>0</v>
      </c>
      <c r="W526" s="253">
        <v>0</v>
      </c>
      <c r="X526" s="253">
        <v>0</v>
      </c>
      <c r="Y526" s="253">
        <v>0</v>
      </c>
      <c r="Z526" s="253">
        <v>0</v>
      </c>
      <c r="AA526" s="253">
        <v>0</v>
      </c>
      <c r="AB526" s="255">
        <v>2020</v>
      </c>
    </row>
    <row r="527" spans="1:28" s="6" customFormat="1" ht="35.25" customHeight="1">
      <c r="A527" s="6">
        <v>1</v>
      </c>
      <c r="B527" s="207">
        <f>SUBTOTAL(103,$A$8:A527)</f>
        <v>511</v>
      </c>
      <c r="C527" s="251" t="s">
        <v>1775</v>
      </c>
      <c r="D527" s="246">
        <f t="shared" si="20"/>
        <v>228600</v>
      </c>
      <c r="E527" s="253">
        <v>0</v>
      </c>
      <c r="F527" s="253">
        <v>0</v>
      </c>
      <c r="G527" s="253">
        <v>0</v>
      </c>
      <c r="H527" s="253">
        <v>0</v>
      </c>
      <c r="I527" s="253">
        <v>0</v>
      </c>
      <c r="J527" s="253">
        <v>0</v>
      </c>
      <c r="K527" s="254">
        <v>0</v>
      </c>
      <c r="L527" s="253">
        <v>0</v>
      </c>
      <c r="M527" s="253">
        <v>0</v>
      </c>
      <c r="N527" s="253">
        <v>0</v>
      </c>
      <c r="O527" s="253">
        <v>228600</v>
      </c>
      <c r="P527" s="253">
        <v>0</v>
      </c>
      <c r="Q527" s="253">
        <v>0</v>
      </c>
      <c r="R527" s="253">
        <v>0</v>
      </c>
      <c r="S527" s="253">
        <v>0</v>
      </c>
      <c r="T527" s="253">
        <v>0</v>
      </c>
      <c r="U527" s="253">
        <v>0</v>
      </c>
      <c r="V527" s="253">
        <v>0</v>
      </c>
      <c r="W527" s="253">
        <v>0</v>
      </c>
      <c r="X527" s="253">
        <v>0</v>
      </c>
      <c r="Y527" s="253">
        <v>0</v>
      </c>
      <c r="Z527" s="253">
        <v>0</v>
      </c>
      <c r="AA527" s="253">
        <v>0</v>
      </c>
      <c r="AB527" s="255">
        <v>2020</v>
      </c>
    </row>
    <row r="528" spans="1:28" s="6" customFormat="1" ht="35.25" customHeight="1">
      <c r="A528" s="6">
        <v>1</v>
      </c>
      <c r="B528" s="207">
        <f>SUBTOTAL(103,$A$8:A528)</f>
        <v>512</v>
      </c>
      <c r="C528" s="251" t="s">
        <v>2092</v>
      </c>
      <c r="D528" s="246">
        <f t="shared" si="20"/>
        <v>590355.86</v>
      </c>
      <c r="E528" s="253">
        <v>0</v>
      </c>
      <c r="F528" s="253">
        <v>0</v>
      </c>
      <c r="G528" s="253">
        <v>0</v>
      </c>
      <c r="H528" s="253">
        <v>0</v>
      </c>
      <c r="I528" s="253">
        <v>0</v>
      </c>
      <c r="J528" s="253">
        <v>0</v>
      </c>
      <c r="K528" s="254">
        <v>0</v>
      </c>
      <c r="L528" s="253">
        <v>0</v>
      </c>
      <c r="M528" s="253">
        <v>0</v>
      </c>
      <c r="N528" s="253">
        <v>0</v>
      </c>
      <c r="O528" s="253">
        <v>590355.86</v>
      </c>
      <c r="P528" s="253">
        <v>0</v>
      </c>
      <c r="Q528" s="253">
        <v>0</v>
      </c>
      <c r="R528" s="253">
        <v>0</v>
      </c>
      <c r="S528" s="253">
        <v>0</v>
      </c>
      <c r="T528" s="253">
        <v>0</v>
      </c>
      <c r="U528" s="253">
        <v>0</v>
      </c>
      <c r="V528" s="253">
        <v>0</v>
      </c>
      <c r="W528" s="253">
        <v>0</v>
      </c>
      <c r="X528" s="253">
        <v>0</v>
      </c>
      <c r="Y528" s="253">
        <v>0</v>
      </c>
      <c r="Z528" s="253">
        <v>0</v>
      </c>
      <c r="AA528" s="253">
        <v>0</v>
      </c>
      <c r="AB528" s="255">
        <v>2020</v>
      </c>
    </row>
    <row r="529" spans="1:28" s="6" customFormat="1" ht="35.25" customHeight="1">
      <c r="A529" s="6">
        <v>1</v>
      </c>
      <c r="B529" s="207">
        <f>SUBTOTAL(103,$A$8:A529)</f>
        <v>513</v>
      </c>
      <c r="C529" s="251" t="s">
        <v>2093</v>
      </c>
      <c r="D529" s="246">
        <f t="shared" si="20"/>
        <v>245204</v>
      </c>
      <c r="E529" s="253">
        <v>0</v>
      </c>
      <c r="F529" s="253">
        <v>0</v>
      </c>
      <c r="G529" s="253">
        <v>0</v>
      </c>
      <c r="H529" s="253">
        <v>0</v>
      </c>
      <c r="I529" s="253">
        <v>0</v>
      </c>
      <c r="J529" s="253">
        <v>0</v>
      </c>
      <c r="K529" s="254">
        <v>0</v>
      </c>
      <c r="L529" s="253">
        <v>0</v>
      </c>
      <c r="M529" s="253">
        <v>245204</v>
      </c>
      <c r="N529" s="253">
        <v>0</v>
      </c>
      <c r="O529" s="253">
        <v>0</v>
      </c>
      <c r="P529" s="253">
        <v>0</v>
      </c>
      <c r="Q529" s="253">
        <v>0</v>
      </c>
      <c r="R529" s="253">
        <v>0</v>
      </c>
      <c r="S529" s="253">
        <v>0</v>
      </c>
      <c r="T529" s="253">
        <v>0</v>
      </c>
      <c r="U529" s="253">
        <v>0</v>
      </c>
      <c r="V529" s="253">
        <v>0</v>
      </c>
      <c r="W529" s="253">
        <v>0</v>
      </c>
      <c r="X529" s="253">
        <v>0</v>
      </c>
      <c r="Y529" s="253">
        <v>0</v>
      </c>
      <c r="Z529" s="253">
        <v>0</v>
      </c>
      <c r="AA529" s="253">
        <v>0</v>
      </c>
      <c r="AB529" s="255">
        <v>2020</v>
      </c>
    </row>
    <row r="530" spans="1:28" s="6" customFormat="1" ht="35.25" customHeight="1">
      <c r="A530" s="6">
        <v>1</v>
      </c>
      <c r="B530" s="207">
        <f>SUBTOTAL(103,$A$8:A530)</f>
        <v>514</v>
      </c>
      <c r="C530" s="251" t="s">
        <v>2094</v>
      </c>
      <c r="D530" s="246">
        <f t="shared" si="20"/>
        <v>320012</v>
      </c>
      <c r="E530" s="253">
        <v>0</v>
      </c>
      <c r="F530" s="253">
        <v>0</v>
      </c>
      <c r="G530" s="253">
        <v>0</v>
      </c>
      <c r="H530" s="253">
        <v>0</v>
      </c>
      <c r="I530" s="253">
        <v>0</v>
      </c>
      <c r="J530" s="253">
        <v>0</v>
      </c>
      <c r="K530" s="254">
        <v>0</v>
      </c>
      <c r="L530" s="253">
        <v>0</v>
      </c>
      <c r="M530" s="253">
        <v>0</v>
      </c>
      <c r="N530" s="253">
        <v>0</v>
      </c>
      <c r="O530" s="253">
        <v>320012</v>
      </c>
      <c r="P530" s="253">
        <v>0</v>
      </c>
      <c r="Q530" s="253">
        <v>0</v>
      </c>
      <c r="R530" s="253">
        <v>0</v>
      </c>
      <c r="S530" s="253">
        <v>0</v>
      </c>
      <c r="T530" s="253">
        <v>0</v>
      </c>
      <c r="U530" s="253">
        <v>0</v>
      </c>
      <c r="V530" s="253">
        <v>0</v>
      </c>
      <c r="W530" s="253">
        <v>0</v>
      </c>
      <c r="X530" s="253">
        <v>0</v>
      </c>
      <c r="Y530" s="253">
        <v>0</v>
      </c>
      <c r="Z530" s="253">
        <v>0</v>
      </c>
      <c r="AA530" s="253">
        <v>0</v>
      </c>
      <c r="AB530" s="255">
        <v>2020</v>
      </c>
    </row>
    <row r="531" spans="1:28" s="6" customFormat="1" ht="35.25" customHeight="1">
      <c r="A531" s="6">
        <v>1</v>
      </c>
      <c r="B531" s="207">
        <f>SUBTOTAL(103,$A$8:A531)</f>
        <v>515</v>
      </c>
      <c r="C531" s="251" t="s">
        <v>2095</v>
      </c>
      <c r="D531" s="246">
        <f t="shared" si="20"/>
        <v>910000</v>
      </c>
      <c r="E531" s="253">
        <v>0</v>
      </c>
      <c r="F531" s="253">
        <v>0</v>
      </c>
      <c r="G531" s="253">
        <v>0</v>
      </c>
      <c r="H531" s="253">
        <v>0</v>
      </c>
      <c r="I531" s="253">
        <v>0</v>
      </c>
      <c r="J531" s="253">
        <v>0</v>
      </c>
      <c r="K531" s="254">
        <v>0</v>
      </c>
      <c r="L531" s="253">
        <v>0</v>
      </c>
      <c r="M531" s="253">
        <v>910000</v>
      </c>
      <c r="N531" s="253">
        <v>0</v>
      </c>
      <c r="O531" s="253">
        <v>0</v>
      </c>
      <c r="P531" s="253">
        <v>0</v>
      </c>
      <c r="Q531" s="253">
        <v>0</v>
      </c>
      <c r="R531" s="253">
        <v>0</v>
      </c>
      <c r="S531" s="253">
        <v>0</v>
      </c>
      <c r="T531" s="253">
        <v>0</v>
      </c>
      <c r="U531" s="253">
        <v>0</v>
      </c>
      <c r="V531" s="253">
        <v>0</v>
      </c>
      <c r="W531" s="253">
        <v>0</v>
      </c>
      <c r="X531" s="253">
        <v>0</v>
      </c>
      <c r="Y531" s="253">
        <v>0</v>
      </c>
      <c r="Z531" s="253">
        <v>0</v>
      </c>
      <c r="AA531" s="253">
        <v>0</v>
      </c>
      <c r="AB531" s="255">
        <v>2020</v>
      </c>
    </row>
    <row r="532" spans="1:28" s="6" customFormat="1" ht="35.25" customHeight="1">
      <c r="A532" s="6">
        <v>1</v>
      </c>
      <c r="B532" s="207">
        <f>SUBTOTAL(103,$A$8:A532)</f>
        <v>516</v>
      </c>
      <c r="C532" s="251" t="s">
        <v>2096</v>
      </c>
      <c r="D532" s="246">
        <f t="shared" si="20"/>
        <v>516711.62</v>
      </c>
      <c r="E532" s="253">
        <v>0</v>
      </c>
      <c r="F532" s="253">
        <v>161097.25</v>
      </c>
      <c r="G532" s="253">
        <v>0</v>
      </c>
      <c r="H532" s="253">
        <v>84774.9</v>
      </c>
      <c r="I532" s="253">
        <v>0</v>
      </c>
      <c r="J532" s="253">
        <v>0</v>
      </c>
      <c r="K532" s="254">
        <v>0</v>
      </c>
      <c r="L532" s="253">
        <v>0</v>
      </c>
      <c r="M532" s="253">
        <v>0</v>
      </c>
      <c r="N532" s="253">
        <v>0</v>
      </c>
      <c r="O532" s="253">
        <v>270839.46999999997</v>
      </c>
      <c r="P532" s="253">
        <v>0</v>
      </c>
      <c r="Q532" s="253">
        <v>0</v>
      </c>
      <c r="R532" s="253">
        <v>0</v>
      </c>
      <c r="S532" s="253">
        <v>0</v>
      </c>
      <c r="T532" s="253">
        <v>0</v>
      </c>
      <c r="U532" s="253">
        <v>0</v>
      </c>
      <c r="V532" s="253">
        <v>0</v>
      </c>
      <c r="W532" s="253">
        <v>0</v>
      </c>
      <c r="X532" s="253">
        <v>0</v>
      </c>
      <c r="Y532" s="253">
        <v>0</v>
      </c>
      <c r="Z532" s="253">
        <v>0</v>
      </c>
      <c r="AA532" s="253">
        <v>0</v>
      </c>
      <c r="AB532" s="255">
        <v>2020</v>
      </c>
    </row>
    <row r="533" spans="1:28" s="6" customFormat="1" ht="35.25" customHeight="1">
      <c r="A533" s="6">
        <v>1</v>
      </c>
      <c r="B533" s="207">
        <f>SUBTOTAL(103,$A$8:A533)</f>
        <v>517</v>
      </c>
      <c r="C533" s="251" t="s">
        <v>2097</v>
      </c>
      <c r="D533" s="246">
        <f t="shared" si="20"/>
        <v>616011.84</v>
      </c>
      <c r="E533" s="253">
        <v>0</v>
      </c>
      <c r="F533" s="253">
        <v>0</v>
      </c>
      <c r="G533" s="253">
        <v>616011.84</v>
      </c>
      <c r="H533" s="253">
        <v>0</v>
      </c>
      <c r="I533" s="253">
        <v>0</v>
      </c>
      <c r="J533" s="253">
        <v>0</v>
      </c>
      <c r="K533" s="254">
        <v>0</v>
      </c>
      <c r="L533" s="253">
        <v>0</v>
      </c>
      <c r="M533" s="253">
        <v>0</v>
      </c>
      <c r="N533" s="253">
        <v>0</v>
      </c>
      <c r="O533" s="253">
        <v>0</v>
      </c>
      <c r="P533" s="253">
        <v>0</v>
      </c>
      <c r="Q533" s="253">
        <v>0</v>
      </c>
      <c r="R533" s="253">
        <v>0</v>
      </c>
      <c r="S533" s="253">
        <v>0</v>
      </c>
      <c r="T533" s="253">
        <v>0</v>
      </c>
      <c r="U533" s="253">
        <v>0</v>
      </c>
      <c r="V533" s="253">
        <v>0</v>
      </c>
      <c r="W533" s="253">
        <v>0</v>
      </c>
      <c r="X533" s="253">
        <v>0</v>
      </c>
      <c r="Y533" s="253">
        <v>0</v>
      </c>
      <c r="Z533" s="253">
        <v>0</v>
      </c>
      <c r="AA533" s="253">
        <v>0</v>
      </c>
      <c r="AB533" s="255">
        <v>2020</v>
      </c>
    </row>
    <row r="534" spans="1:28" s="6" customFormat="1" ht="35.25" customHeight="1">
      <c r="A534" s="6">
        <v>1</v>
      </c>
      <c r="B534" s="207">
        <f>SUBTOTAL(103,$A$8:A534)</f>
        <v>518</v>
      </c>
      <c r="C534" s="251" t="s">
        <v>2098</v>
      </c>
      <c r="D534" s="246">
        <f t="shared" si="20"/>
        <v>261283</v>
      </c>
      <c r="E534" s="253">
        <v>0</v>
      </c>
      <c r="F534" s="253">
        <v>0</v>
      </c>
      <c r="G534" s="253">
        <v>0</v>
      </c>
      <c r="H534" s="253">
        <v>0</v>
      </c>
      <c r="I534" s="253">
        <v>11358</v>
      </c>
      <c r="J534" s="253">
        <v>0</v>
      </c>
      <c r="K534" s="254">
        <v>0</v>
      </c>
      <c r="L534" s="253">
        <v>0</v>
      </c>
      <c r="M534" s="253">
        <v>0</v>
      </c>
      <c r="N534" s="253">
        <v>0</v>
      </c>
      <c r="O534" s="253">
        <v>249925</v>
      </c>
      <c r="P534" s="253">
        <v>0</v>
      </c>
      <c r="Q534" s="253">
        <v>0</v>
      </c>
      <c r="R534" s="253">
        <v>0</v>
      </c>
      <c r="S534" s="253">
        <v>0</v>
      </c>
      <c r="T534" s="253">
        <v>0</v>
      </c>
      <c r="U534" s="253">
        <v>0</v>
      </c>
      <c r="V534" s="253">
        <v>0</v>
      </c>
      <c r="W534" s="253">
        <v>0</v>
      </c>
      <c r="X534" s="253">
        <v>0</v>
      </c>
      <c r="Y534" s="253">
        <v>0</v>
      </c>
      <c r="Z534" s="253">
        <v>0</v>
      </c>
      <c r="AA534" s="253">
        <v>0</v>
      </c>
      <c r="AB534" s="255">
        <v>2020</v>
      </c>
    </row>
    <row r="535" spans="1:28" s="6" customFormat="1" ht="35.25" customHeight="1">
      <c r="A535" s="6">
        <v>1</v>
      </c>
      <c r="B535" s="207">
        <f>SUBTOTAL(103,$A$8:A535)</f>
        <v>519</v>
      </c>
      <c r="C535" s="251" t="s">
        <v>2099</v>
      </c>
      <c r="D535" s="246">
        <f t="shared" si="20"/>
        <v>1530000</v>
      </c>
      <c r="E535" s="253">
        <v>0</v>
      </c>
      <c r="F535" s="253">
        <v>0</v>
      </c>
      <c r="G535" s="253">
        <v>0</v>
      </c>
      <c r="H535" s="253">
        <v>0</v>
      </c>
      <c r="I535" s="253">
        <v>0</v>
      </c>
      <c r="J535" s="253">
        <v>0</v>
      </c>
      <c r="K535" s="254">
        <v>0</v>
      </c>
      <c r="L535" s="253">
        <v>0</v>
      </c>
      <c r="M535" s="253">
        <v>1530000</v>
      </c>
      <c r="N535" s="253">
        <v>0</v>
      </c>
      <c r="O535" s="253">
        <v>0</v>
      </c>
      <c r="P535" s="253">
        <v>0</v>
      </c>
      <c r="Q535" s="253">
        <v>0</v>
      </c>
      <c r="R535" s="253">
        <v>0</v>
      </c>
      <c r="S535" s="253">
        <v>0</v>
      </c>
      <c r="T535" s="253">
        <v>0</v>
      </c>
      <c r="U535" s="253">
        <v>0</v>
      </c>
      <c r="V535" s="253">
        <v>0</v>
      </c>
      <c r="W535" s="253">
        <v>0</v>
      </c>
      <c r="X535" s="253">
        <v>0</v>
      </c>
      <c r="Y535" s="253">
        <v>0</v>
      </c>
      <c r="Z535" s="253">
        <v>0</v>
      </c>
      <c r="AA535" s="253">
        <v>0</v>
      </c>
      <c r="AB535" s="255">
        <v>2020</v>
      </c>
    </row>
    <row r="536" spans="1:28" s="6" customFormat="1" ht="35.25" customHeight="1">
      <c r="A536" s="6">
        <v>1</v>
      </c>
      <c r="B536" s="207">
        <f>SUBTOTAL(103,$A$8:A536)</f>
        <v>520</v>
      </c>
      <c r="C536" s="251" t="s">
        <v>2100</v>
      </c>
      <c r="D536" s="246">
        <f t="shared" si="20"/>
        <v>157762.79999999999</v>
      </c>
      <c r="E536" s="253">
        <v>31116.9</v>
      </c>
      <c r="F536" s="253">
        <v>0</v>
      </c>
      <c r="G536" s="253">
        <v>0</v>
      </c>
      <c r="H536" s="253">
        <v>0</v>
      </c>
      <c r="I536" s="253">
        <v>0</v>
      </c>
      <c r="J536" s="253">
        <v>0</v>
      </c>
      <c r="K536" s="254">
        <v>0</v>
      </c>
      <c r="L536" s="253">
        <v>0</v>
      </c>
      <c r="M536" s="253">
        <v>126645.9</v>
      </c>
      <c r="N536" s="253">
        <v>0</v>
      </c>
      <c r="O536" s="253">
        <v>0</v>
      </c>
      <c r="P536" s="253">
        <v>0</v>
      </c>
      <c r="Q536" s="253">
        <v>0</v>
      </c>
      <c r="R536" s="253">
        <v>0</v>
      </c>
      <c r="S536" s="253">
        <v>0</v>
      </c>
      <c r="T536" s="253">
        <v>0</v>
      </c>
      <c r="U536" s="253">
        <v>0</v>
      </c>
      <c r="V536" s="253">
        <v>0</v>
      </c>
      <c r="W536" s="253">
        <v>0</v>
      </c>
      <c r="X536" s="253">
        <v>0</v>
      </c>
      <c r="Y536" s="253">
        <v>0</v>
      </c>
      <c r="Z536" s="253">
        <v>0</v>
      </c>
      <c r="AA536" s="253">
        <v>0</v>
      </c>
      <c r="AB536" s="255">
        <v>2020</v>
      </c>
    </row>
    <row r="537" spans="1:28" s="6" customFormat="1" ht="35.25" customHeight="1">
      <c r="A537" s="6">
        <v>1</v>
      </c>
      <c r="B537" s="207">
        <f>SUBTOTAL(103,$A$8:A537)</f>
        <v>521</v>
      </c>
      <c r="C537" s="251" t="s">
        <v>2101</v>
      </c>
      <c r="D537" s="246">
        <f t="shared" si="20"/>
        <v>227500</v>
      </c>
      <c r="E537" s="253">
        <v>0</v>
      </c>
      <c r="F537" s="253">
        <v>0</v>
      </c>
      <c r="G537" s="253">
        <v>0</v>
      </c>
      <c r="H537" s="253">
        <v>0</v>
      </c>
      <c r="I537" s="253">
        <v>0</v>
      </c>
      <c r="J537" s="253">
        <v>0</v>
      </c>
      <c r="K537" s="254">
        <v>0</v>
      </c>
      <c r="L537" s="253">
        <v>0</v>
      </c>
      <c r="M537" s="253">
        <v>227500</v>
      </c>
      <c r="N537" s="253">
        <v>0</v>
      </c>
      <c r="O537" s="253">
        <v>0</v>
      </c>
      <c r="P537" s="253">
        <v>0</v>
      </c>
      <c r="Q537" s="253">
        <v>0</v>
      </c>
      <c r="R537" s="253">
        <v>0</v>
      </c>
      <c r="S537" s="253">
        <v>0</v>
      </c>
      <c r="T537" s="253">
        <v>0</v>
      </c>
      <c r="U537" s="253">
        <v>0</v>
      </c>
      <c r="V537" s="253">
        <v>0</v>
      </c>
      <c r="W537" s="253">
        <v>0</v>
      </c>
      <c r="X537" s="253">
        <v>0</v>
      </c>
      <c r="Y537" s="253">
        <v>0</v>
      </c>
      <c r="Z537" s="253">
        <v>0</v>
      </c>
      <c r="AA537" s="253">
        <v>0</v>
      </c>
      <c r="AB537" s="255">
        <v>2020</v>
      </c>
    </row>
    <row r="538" spans="1:28" s="6" customFormat="1" ht="35.25" customHeight="1">
      <c r="A538" s="6">
        <v>1</v>
      </c>
      <c r="B538" s="207">
        <f>SUBTOTAL(103,$A$8:A538)</f>
        <v>522</v>
      </c>
      <c r="C538" s="251" t="s">
        <v>2102</v>
      </c>
      <c r="D538" s="246">
        <f t="shared" si="20"/>
        <v>1430392.57</v>
      </c>
      <c r="E538" s="253">
        <v>0</v>
      </c>
      <c r="F538" s="253">
        <v>0</v>
      </c>
      <c r="G538" s="253">
        <v>0</v>
      </c>
      <c r="H538" s="253">
        <v>0</v>
      </c>
      <c r="I538" s="253">
        <v>0</v>
      </c>
      <c r="J538" s="253">
        <v>0</v>
      </c>
      <c r="K538" s="254">
        <v>1</v>
      </c>
      <c r="L538" s="253">
        <v>1170000</v>
      </c>
      <c r="M538" s="253">
        <v>0</v>
      </c>
      <c r="N538" s="253">
        <v>260392.57</v>
      </c>
      <c r="O538" s="253">
        <v>0</v>
      </c>
      <c r="P538" s="253">
        <v>0</v>
      </c>
      <c r="Q538" s="253">
        <v>0</v>
      </c>
      <c r="R538" s="253">
        <v>0</v>
      </c>
      <c r="S538" s="253">
        <v>0</v>
      </c>
      <c r="T538" s="253">
        <v>0</v>
      </c>
      <c r="U538" s="253">
        <v>0</v>
      </c>
      <c r="V538" s="253">
        <v>0</v>
      </c>
      <c r="W538" s="253">
        <v>0</v>
      </c>
      <c r="X538" s="253">
        <v>0</v>
      </c>
      <c r="Y538" s="253">
        <v>0</v>
      </c>
      <c r="Z538" s="253">
        <v>0</v>
      </c>
      <c r="AA538" s="253">
        <v>0</v>
      </c>
      <c r="AB538" s="255">
        <v>2020</v>
      </c>
    </row>
    <row r="539" spans="1:28" s="6" customFormat="1" ht="35.25" customHeight="1">
      <c r="A539" s="6">
        <v>1</v>
      </c>
      <c r="B539" s="207">
        <f>SUBTOTAL(103,$A$8:A539)</f>
        <v>523</v>
      </c>
      <c r="C539" s="251" t="s">
        <v>2103</v>
      </c>
      <c r="D539" s="246">
        <f t="shared" si="20"/>
        <v>215200.16</v>
      </c>
      <c r="E539" s="253">
        <v>85000</v>
      </c>
      <c r="F539" s="253">
        <v>0</v>
      </c>
      <c r="G539" s="253">
        <v>75003</v>
      </c>
      <c r="H539" s="253">
        <v>0</v>
      </c>
      <c r="I539" s="253">
        <v>0</v>
      </c>
      <c r="J539" s="253">
        <v>0</v>
      </c>
      <c r="K539" s="254">
        <v>0</v>
      </c>
      <c r="L539" s="253">
        <v>0</v>
      </c>
      <c r="M539" s="253">
        <v>55197.16</v>
      </c>
      <c r="N539" s="253">
        <v>0</v>
      </c>
      <c r="O539" s="253">
        <v>0</v>
      </c>
      <c r="P539" s="253">
        <v>0</v>
      </c>
      <c r="Q539" s="253">
        <v>0</v>
      </c>
      <c r="R539" s="253">
        <v>0</v>
      </c>
      <c r="S539" s="253">
        <v>0</v>
      </c>
      <c r="T539" s="253">
        <v>0</v>
      </c>
      <c r="U539" s="253">
        <v>0</v>
      </c>
      <c r="V539" s="253">
        <v>0</v>
      </c>
      <c r="W539" s="253">
        <v>0</v>
      </c>
      <c r="X539" s="253">
        <v>0</v>
      </c>
      <c r="Y539" s="253">
        <v>0</v>
      </c>
      <c r="Z539" s="253">
        <v>0</v>
      </c>
      <c r="AA539" s="253">
        <v>0</v>
      </c>
      <c r="AB539" s="255">
        <v>2020</v>
      </c>
    </row>
    <row r="540" spans="1:28" s="6" customFormat="1" ht="35.25" customHeight="1">
      <c r="A540" s="6">
        <v>1</v>
      </c>
      <c r="B540" s="207">
        <f>SUBTOTAL(103,$A$8:A540)</f>
        <v>524</v>
      </c>
      <c r="C540" s="251" t="s">
        <v>2104</v>
      </c>
      <c r="D540" s="246">
        <f t="shared" si="20"/>
        <v>347617</v>
      </c>
      <c r="E540" s="253">
        <v>160308.5</v>
      </c>
      <c r="F540" s="253">
        <v>187308.5</v>
      </c>
      <c r="G540" s="253">
        <v>0</v>
      </c>
      <c r="H540" s="253">
        <v>0</v>
      </c>
      <c r="I540" s="253">
        <v>0</v>
      </c>
      <c r="J540" s="253">
        <v>0</v>
      </c>
      <c r="K540" s="254">
        <v>0</v>
      </c>
      <c r="L540" s="253">
        <v>0</v>
      </c>
      <c r="M540" s="253">
        <v>0</v>
      </c>
      <c r="N540" s="253">
        <v>0</v>
      </c>
      <c r="O540" s="253">
        <v>0</v>
      </c>
      <c r="P540" s="253">
        <v>0</v>
      </c>
      <c r="Q540" s="253">
        <v>0</v>
      </c>
      <c r="R540" s="253">
        <v>0</v>
      </c>
      <c r="S540" s="253">
        <v>0</v>
      </c>
      <c r="T540" s="253">
        <v>0</v>
      </c>
      <c r="U540" s="253">
        <v>0</v>
      </c>
      <c r="V540" s="253">
        <v>0</v>
      </c>
      <c r="W540" s="253">
        <v>0</v>
      </c>
      <c r="X540" s="253">
        <v>0</v>
      </c>
      <c r="Y540" s="253">
        <v>0</v>
      </c>
      <c r="Z540" s="253">
        <v>0</v>
      </c>
      <c r="AA540" s="253">
        <v>0</v>
      </c>
      <c r="AB540" s="255">
        <v>2020</v>
      </c>
    </row>
    <row r="541" spans="1:28" s="6" customFormat="1" ht="35.25" customHeight="1">
      <c r="A541" s="6">
        <v>1</v>
      </c>
      <c r="B541" s="207">
        <f>SUBTOTAL(103,$A$8:A541)</f>
        <v>525</v>
      </c>
      <c r="C541" s="251" t="s">
        <v>2105</v>
      </c>
      <c r="D541" s="246">
        <f t="shared" si="20"/>
        <v>79041</v>
      </c>
      <c r="E541" s="253">
        <v>0</v>
      </c>
      <c r="F541" s="253">
        <v>0</v>
      </c>
      <c r="G541" s="253">
        <v>79041</v>
      </c>
      <c r="H541" s="253">
        <v>0</v>
      </c>
      <c r="I541" s="253">
        <v>0</v>
      </c>
      <c r="J541" s="253">
        <v>0</v>
      </c>
      <c r="K541" s="254">
        <v>0</v>
      </c>
      <c r="L541" s="253">
        <v>0</v>
      </c>
      <c r="M541" s="253">
        <v>0</v>
      </c>
      <c r="N541" s="253">
        <v>0</v>
      </c>
      <c r="O541" s="253">
        <v>0</v>
      </c>
      <c r="P541" s="253">
        <v>0</v>
      </c>
      <c r="Q541" s="253">
        <v>0</v>
      </c>
      <c r="R541" s="253">
        <v>0</v>
      </c>
      <c r="S541" s="253">
        <v>0</v>
      </c>
      <c r="T541" s="253">
        <v>0</v>
      </c>
      <c r="U541" s="253">
        <v>0</v>
      </c>
      <c r="V541" s="253">
        <v>0</v>
      </c>
      <c r="W541" s="253">
        <v>0</v>
      </c>
      <c r="X541" s="253">
        <v>0</v>
      </c>
      <c r="Y541" s="253">
        <v>0</v>
      </c>
      <c r="Z541" s="253">
        <v>0</v>
      </c>
      <c r="AA541" s="253">
        <v>0</v>
      </c>
      <c r="AB541" s="255">
        <v>2020</v>
      </c>
    </row>
    <row r="542" spans="1:28" s="6" customFormat="1" ht="35.25" customHeight="1">
      <c r="A542" s="6">
        <v>1</v>
      </c>
      <c r="B542" s="207">
        <f>SUBTOTAL(103,$A$8:A542)</f>
        <v>526</v>
      </c>
      <c r="C542" s="251" t="s">
        <v>2106</v>
      </c>
      <c r="D542" s="246">
        <f t="shared" si="20"/>
        <v>459221.82</v>
      </c>
      <c r="E542" s="253">
        <v>0</v>
      </c>
      <c r="F542" s="253">
        <v>0</v>
      </c>
      <c r="G542" s="253">
        <v>0</v>
      </c>
      <c r="H542" s="253">
        <v>0</v>
      </c>
      <c r="I542" s="253">
        <v>0</v>
      </c>
      <c r="J542" s="253">
        <v>0</v>
      </c>
      <c r="K542" s="254">
        <v>0</v>
      </c>
      <c r="L542" s="253">
        <v>0</v>
      </c>
      <c r="M542" s="253">
        <v>0</v>
      </c>
      <c r="N542" s="253">
        <v>0</v>
      </c>
      <c r="O542" s="253">
        <v>459221.82</v>
      </c>
      <c r="P542" s="253">
        <v>0</v>
      </c>
      <c r="Q542" s="253">
        <v>0</v>
      </c>
      <c r="R542" s="253">
        <v>0</v>
      </c>
      <c r="S542" s="253">
        <v>0</v>
      </c>
      <c r="T542" s="253">
        <v>0</v>
      </c>
      <c r="U542" s="253">
        <v>0</v>
      </c>
      <c r="V542" s="253">
        <v>0</v>
      </c>
      <c r="W542" s="253">
        <v>0</v>
      </c>
      <c r="X542" s="253">
        <v>0</v>
      </c>
      <c r="Y542" s="253">
        <v>0</v>
      </c>
      <c r="Z542" s="253">
        <v>0</v>
      </c>
      <c r="AA542" s="253">
        <v>0</v>
      </c>
      <c r="AB542" s="255">
        <v>2020</v>
      </c>
    </row>
    <row r="543" spans="1:28" s="6" customFormat="1" ht="35.25" customHeight="1">
      <c r="A543" s="6">
        <v>1</v>
      </c>
      <c r="B543" s="207">
        <f>SUBTOTAL(103,$A$8:A543)</f>
        <v>527</v>
      </c>
      <c r="C543" s="251" t="s">
        <v>2483</v>
      </c>
      <c r="D543" s="246">
        <f t="shared" si="20"/>
        <v>315862.38</v>
      </c>
      <c r="E543" s="253">
        <v>0</v>
      </c>
      <c r="F543" s="253">
        <v>0</v>
      </c>
      <c r="G543" s="253">
        <v>0</v>
      </c>
      <c r="H543" s="253">
        <v>0</v>
      </c>
      <c r="I543" s="253">
        <v>0</v>
      </c>
      <c r="J543" s="253">
        <v>0</v>
      </c>
      <c r="K543" s="254">
        <v>0</v>
      </c>
      <c r="L543" s="253">
        <v>0</v>
      </c>
      <c r="M543" s="253">
        <v>0</v>
      </c>
      <c r="N543" s="253">
        <v>0</v>
      </c>
      <c r="O543" s="253">
        <v>30000</v>
      </c>
      <c r="P543" s="253">
        <v>285862.38</v>
      </c>
      <c r="Q543" s="253">
        <v>0</v>
      </c>
      <c r="R543" s="253">
        <v>0</v>
      </c>
      <c r="S543" s="253">
        <v>0</v>
      </c>
      <c r="T543" s="253">
        <v>0</v>
      </c>
      <c r="U543" s="253">
        <v>0</v>
      </c>
      <c r="V543" s="253">
        <v>0</v>
      </c>
      <c r="W543" s="253">
        <v>0</v>
      </c>
      <c r="X543" s="253">
        <v>0</v>
      </c>
      <c r="Y543" s="253">
        <v>0</v>
      </c>
      <c r="Z543" s="253">
        <v>0</v>
      </c>
      <c r="AA543" s="253">
        <v>0</v>
      </c>
      <c r="AB543" s="255">
        <v>2020</v>
      </c>
    </row>
    <row r="544" spans="1:28" s="6" customFormat="1" ht="35.25" customHeight="1">
      <c r="A544" s="6">
        <v>1</v>
      </c>
      <c r="B544" s="207">
        <f>SUBTOTAL(103,$A$8:A544)</f>
        <v>528</v>
      </c>
      <c r="C544" s="251" t="s">
        <v>2304</v>
      </c>
      <c r="D544" s="246">
        <f t="shared" si="20"/>
        <v>350602.74</v>
      </c>
      <c r="E544" s="253">
        <v>0</v>
      </c>
      <c r="F544" s="253">
        <v>0</v>
      </c>
      <c r="G544" s="253">
        <v>0</v>
      </c>
      <c r="H544" s="253">
        <v>0</v>
      </c>
      <c r="I544" s="253">
        <v>0</v>
      </c>
      <c r="J544" s="253">
        <v>0</v>
      </c>
      <c r="K544" s="254">
        <v>0</v>
      </c>
      <c r="L544" s="253">
        <v>0</v>
      </c>
      <c r="M544" s="253">
        <v>0</v>
      </c>
      <c r="N544" s="253">
        <v>0</v>
      </c>
      <c r="O544" s="253">
        <v>350602.74</v>
      </c>
      <c r="P544" s="253">
        <v>0</v>
      </c>
      <c r="Q544" s="253">
        <v>0</v>
      </c>
      <c r="R544" s="253">
        <v>0</v>
      </c>
      <c r="S544" s="253">
        <v>0</v>
      </c>
      <c r="T544" s="253">
        <v>0</v>
      </c>
      <c r="U544" s="253">
        <v>0</v>
      </c>
      <c r="V544" s="253">
        <v>0</v>
      </c>
      <c r="W544" s="253">
        <v>0</v>
      </c>
      <c r="X544" s="253">
        <v>0</v>
      </c>
      <c r="Y544" s="253">
        <v>0</v>
      </c>
      <c r="Z544" s="253">
        <v>0</v>
      </c>
      <c r="AA544" s="253">
        <v>0</v>
      </c>
      <c r="AB544" s="255">
        <v>2020</v>
      </c>
    </row>
    <row r="545" spans="1:28" s="6" customFormat="1" ht="35.25" customHeight="1">
      <c r="A545" s="6">
        <v>1</v>
      </c>
      <c r="B545" s="207">
        <f>SUBTOTAL(103,$A$8:A545)</f>
        <v>529</v>
      </c>
      <c r="C545" s="251" t="s">
        <v>2305</v>
      </c>
      <c r="D545" s="246">
        <f t="shared" si="20"/>
        <v>286924.78999999998</v>
      </c>
      <c r="E545" s="253">
        <v>0</v>
      </c>
      <c r="F545" s="253">
        <v>0</v>
      </c>
      <c r="G545" s="253">
        <v>0</v>
      </c>
      <c r="H545" s="253">
        <v>286924.78999999998</v>
      </c>
      <c r="I545" s="253">
        <v>0</v>
      </c>
      <c r="J545" s="253">
        <v>0</v>
      </c>
      <c r="K545" s="254">
        <v>0</v>
      </c>
      <c r="L545" s="253">
        <v>0</v>
      </c>
      <c r="M545" s="253">
        <v>0</v>
      </c>
      <c r="N545" s="253">
        <v>0</v>
      </c>
      <c r="O545" s="253">
        <v>0</v>
      </c>
      <c r="P545" s="253">
        <v>0</v>
      </c>
      <c r="Q545" s="253">
        <v>0</v>
      </c>
      <c r="R545" s="253">
        <v>0</v>
      </c>
      <c r="S545" s="253">
        <v>0</v>
      </c>
      <c r="T545" s="253">
        <v>0</v>
      </c>
      <c r="U545" s="253">
        <v>0</v>
      </c>
      <c r="V545" s="253">
        <v>0</v>
      </c>
      <c r="W545" s="253">
        <v>0</v>
      </c>
      <c r="X545" s="253">
        <v>0</v>
      </c>
      <c r="Y545" s="253">
        <v>0</v>
      </c>
      <c r="Z545" s="253">
        <v>0</v>
      </c>
      <c r="AA545" s="253">
        <v>0</v>
      </c>
      <c r="AB545" s="255">
        <v>2020</v>
      </c>
    </row>
    <row r="546" spans="1:28" s="6" customFormat="1" ht="35.25" customHeight="1">
      <c r="A546" s="6">
        <v>1</v>
      </c>
      <c r="B546" s="207">
        <f>SUBTOTAL(103,$A$8:A546)</f>
        <v>530</v>
      </c>
      <c r="C546" s="251" t="s">
        <v>2306</v>
      </c>
      <c r="D546" s="246">
        <f t="shared" si="20"/>
        <v>439885.27</v>
      </c>
      <c r="E546" s="253">
        <v>0</v>
      </c>
      <c r="F546" s="253">
        <v>439885.27</v>
      </c>
      <c r="G546" s="253">
        <v>0</v>
      </c>
      <c r="H546" s="253">
        <v>0</v>
      </c>
      <c r="I546" s="253">
        <v>0</v>
      </c>
      <c r="J546" s="253">
        <v>0</v>
      </c>
      <c r="K546" s="254">
        <v>0</v>
      </c>
      <c r="L546" s="253">
        <v>0</v>
      </c>
      <c r="M546" s="253">
        <v>0</v>
      </c>
      <c r="N546" s="253">
        <v>0</v>
      </c>
      <c r="O546" s="253">
        <v>0</v>
      </c>
      <c r="P546" s="253">
        <v>0</v>
      </c>
      <c r="Q546" s="253">
        <v>0</v>
      </c>
      <c r="R546" s="253">
        <v>0</v>
      </c>
      <c r="S546" s="253">
        <v>0</v>
      </c>
      <c r="T546" s="253">
        <v>0</v>
      </c>
      <c r="U546" s="253">
        <v>0</v>
      </c>
      <c r="V546" s="253">
        <v>0</v>
      </c>
      <c r="W546" s="253">
        <v>0</v>
      </c>
      <c r="X546" s="253">
        <v>0</v>
      </c>
      <c r="Y546" s="253">
        <v>0</v>
      </c>
      <c r="Z546" s="253">
        <v>0</v>
      </c>
      <c r="AA546" s="253">
        <v>0</v>
      </c>
      <c r="AB546" s="255">
        <v>2020</v>
      </c>
    </row>
    <row r="547" spans="1:28" s="6" customFormat="1" ht="35.25" customHeight="1">
      <c r="A547" s="6">
        <v>1</v>
      </c>
      <c r="B547" s="207">
        <f>SUBTOTAL(103,$A$8:A547)</f>
        <v>531</v>
      </c>
      <c r="C547" s="251" t="s">
        <v>2484</v>
      </c>
      <c r="D547" s="246">
        <f t="shared" si="20"/>
        <v>171486</v>
      </c>
      <c r="E547" s="253">
        <v>0</v>
      </c>
      <c r="F547" s="253">
        <v>0</v>
      </c>
      <c r="G547" s="253">
        <v>0</v>
      </c>
      <c r="H547" s="253">
        <v>0</v>
      </c>
      <c r="I547" s="253">
        <v>0</v>
      </c>
      <c r="J547" s="253">
        <v>0</v>
      </c>
      <c r="K547" s="254">
        <v>0</v>
      </c>
      <c r="L547" s="253">
        <v>0</v>
      </c>
      <c r="M547" s="253">
        <v>0</v>
      </c>
      <c r="N547" s="253">
        <v>0</v>
      </c>
      <c r="O547" s="253">
        <v>171486</v>
      </c>
      <c r="P547" s="253">
        <v>0</v>
      </c>
      <c r="Q547" s="253">
        <v>0</v>
      </c>
      <c r="R547" s="253">
        <v>0</v>
      </c>
      <c r="S547" s="253">
        <v>0</v>
      </c>
      <c r="T547" s="253">
        <v>0</v>
      </c>
      <c r="U547" s="253">
        <v>0</v>
      </c>
      <c r="V547" s="253">
        <v>0</v>
      </c>
      <c r="W547" s="253">
        <v>0</v>
      </c>
      <c r="X547" s="253">
        <v>0</v>
      </c>
      <c r="Y547" s="253">
        <v>0</v>
      </c>
      <c r="Z547" s="253">
        <v>0</v>
      </c>
      <c r="AA547" s="253">
        <v>0</v>
      </c>
      <c r="AB547" s="255">
        <v>2020</v>
      </c>
    </row>
    <row r="548" spans="1:28" s="6" customFormat="1" ht="35.25" customHeight="1">
      <c r="A548" s="6">
        <v>1</v>
      </c>
      <c r="B548" s="207">
        <f>SUBTOTAL(103,$A$8:A548)</f>
        <v>532</v>
      </c>
      <c r="C548" s="251" t="s">
        <v>2307</v>
      </c>
      <c r="D548" s="246">
        <f t="shared" si="20"/>
        <v>222074</v>
      </c>
      <c r="E548" s="253">
        <v>0</v>
      </c>
      <c r="F548" s="253">
        <v>0</v>
      </c>
      <c r="G548" s="253">
        <v>0</v>
      </c>
      <c r="H548" s="253">
        <v>0</v>
      </c>
      <c r="I548" s="253">
        <v>0</v>
      </c>
      <c r="J548" s="253">
        <v>0</v>
      </c>
      <c r="K548" s="254">
        <v>0</v>
      </c>
      <c r="L548" s="253">
        <v>0</v>
      </c>
      <c r="M548" s="253">
        <v>0</v>
      </c>
      <c r="N548" s="253">
        <v>0</v>
      </c>
      <c r="O548" s="253">
        <v>222074</v>
      </c>
      <c r="P548" s="253">
        <v>0</v>
      </c>
      <c r="Q548" s="253">
        <v>0</v>
      </c>
      <c r="R548" s="253">
        <v>0</v>
      </c>
      <c r="S548" s="253">
        <v>0</v>
      </c>
      <c r="T548" s="253">
        <v>0</v>
      </c>
      <c r="U548" s="253">
        <v>0</v>
      </c>
      <c r="V548" s="253">
        <v>0</v>
      </c>
      <c r="W548" s="253">
        <v>0</v>
      </c>
      <c r="X548" s="253">
        <v>0</v>
      </c>
      <c r="Y548" s="253">
        <v>0</v>
      </c>
      <c r="Z548" s="253">
        <v>0</v>
      </c>
      <c r="AA548" s="253">
        <v>0</v>
      </c>
      <c r="AB548" s="255">
        <v>2020</v>
      </c>
    </row>
    <row r="549" spans="1:28" s="6" customFormat="1" ht="35.25" customHeight="1">
      <c r="A549" s="6">
        <v>1</v>
      </c>
      <c r="B549" s="207">
        <f>SUBTOTAL(103,$A$8:A549)</f>
        <v>533</v>
      </c>
      <c r="C549" s="251" t="s">
        <v>2308</v>
      </c>
      <c r="D549" s="246">
        <f t="shared" si="20"/>
        <v>317206</v>
      </c>
      <c r="E549" s="253">
        <v>0</v>
      </c>
      <c r="F549" s="253">
        <v>0</v>
      </c>
      <c r="G549" s="253">
        <v>0</v>
      </c>
      <c r="H549" s="253">
        <v>0</v>
      </c>
      <c r="I549" s="253">
        <v>0</v>
      </c>
      <c r="J549" s="253">
        <v>0</v>
      </c>
      <c r="K549" s="254">
        <v>0</v>
      </c>
      <c r="L549" s="253">
        <v>0</v>
      </c>
      <c r="M549" s="253">
        <v>0</v>
      </c>
      <c r="N549" s="253">
        <v>317206</v>
      </c>
      <c r="O549" s="253">
        <v>0</v>
      </c>
      <c r="P549" s="253">
        <v>0</v>
      </c>
      <c r="Q549" s="253">
        <v>0</v>
      </c>
      <c r="R549" s="253">
        <v>0</v>
      </c>
      <c r="S549" s="253">
        <v>0</v>
      </c>
      <c r="T549" s="253">
        <v>0</v>
      </c>
      <c r="U549" s="253">
        <v>0</v>
      </c>
      <c r="V549" s="253">
        <v>0</v>
      </c>
      <c r="W549" s="253">
        <v>0</v>
      </c>
      <c r="X549" s="253">
        <v>0</v>
      </c>
      <c r="Y549" s="253">
        <v>0</v>
      </c>
      <c r="Z549" s="253">
        <v>0</v>
      </c>
      <c r="AA549" s="253">
        <v>0</v>
      </c>
      <c r="AB549" s="255">
        <v>2020</v>
      </c>
    </row>
    <row r="550" spans="1:28" s="6" customFormat="1" ht="35.25" customHeight="1">
      <c r="A550" s="6">
        <v>1</v>
      </c>
      <c r="B550" s="207">
        <f>SUBTOTAL(103,$A$8:A550)</f>
        <v>534</v>
      </c>
      <c r="C550" s="251" t="s">
        <v>2309</v>
      </c>
      <c r="D550" s="246">
        <f t="shared" si="20"/>
        <v>344392.06</v>
      </c>
      <c r="E550" s="253">
        <v>0</v>
      </c>
      <c r="F550" s="253">
        <v>0</v>
      </c>
      <c r="G550" s="253">
        <v>0</v>
      </c>
      <c r="H550" s="253">
        <v>0</v>
      </c>
      <c r="I550" s="253">
        <v>0</v>
      </c>
      <c r="J550" s="253">
        <v>0</v>
      </c>
      <c r="K550" s="254">
        <v>0</v>
      </c>
      <c r="L550" s="253">
        <v>0</v>
      </c>
      <c r="M550" s="253">
        <v>0</v>
      </c>
      <c r="N550" s="253">
        <v>0</v>
      </c>
      <c r="O550" s="253">
        <v>344392.06</v>
      </c>
      <c r="P550" s="253">
        <v>0</v>
      </c>
      <c r="Q550" s="253">
        <v>0</v>
      </c>
      <c r="R550" s="253">
        <v>0</v>
      </c>
      <c r="S550" s="253">
        <v>0</v>
      </c>
      <c r="T550" s="253">
        <v>0</v>
      </c>
      <c r="U550" s="253">
        <v>0</v>
      </c>
      <c r="V550" s="253">
        <v>0</v>
      </c>
      <c r="W550" s="253">
        <v>0</v>
      </c>
      <c r="X550" s="253">
        <v>0</v>
      </c>
      <c r="Y550" s="253">
        <v>0</v>
      </c>
      <c r="Z550" s="253">
        <v>0</v>
      </c>
      <c r="AA550" s="253">
        <v>0</v>
      </c>
      <c r="AB550" s="255">
        <v>2020</v>
      </c>
    </row>
    <row r="551" spans="1:28" s="6" customFormat="1" ht="35.25" customHeight="1">
      <c r="A551" s="6">
        <v>1</v>
      </c>
      <c r="B551" s="207">
        <f>SUBTOTAL(103,$A$8:A551)</f>
        <v>535</v>
      </c>
      <c r="C551" s="251" t="s">
        <v>2310</v>
      </c>
      <c r="D551" s="246">
        <f t="shared" si="20"/>
        <v>197002.64</v>
      </c>
      <c r="E551" s="253">
        <v>0</v>
      </c>
      <c r="F551" s="253">
        <v>0</v>
      </c>
      <c r="G551" s="253">
        <v>0</v>
      </c>
      <c r="H551" s="253">
        <v>0</v>
      </c>
      <c r="I551" s="253">
        <v>0</v>
      </c>
      <c r="J551" s="253">
        <v>0</v>
      </c>
      <c r="K551" s="254">
        <v>0</v>
      </c>
      <c r="L551" s="253">
        <v>0</v>
      </c>
      <c r="M551" s="253">
        <v>0</v>
      </c>
      <c r="N551" s="253">
        <v>0</v>
      </c>
      <c r="O551" s="253">
        <v>197002.64</v>
      </c>
      <c r="P551" s="253">
        <v>0</v>
      </c>
      <c r="Q551" s="253">
        <v>0</v>
      </c>
      <c r="R551" s="253">
        <v>0</v>
      </c>
      <c r="S551" s="253">
        <v>0</v>
      </c>
      <c r="T551" s="253">
        <v>0</v>
      </c>
      <c r="U551" s="253">
        <v>0</v>
      </c>
      <c r="V551" s="253">
        <v>0</v>
      </c>
      <c r="W551" s="253">
        <v>0</v>
      </c>
      <c r="X551" s="253">
        <v>0</v>
      </c>
      <c r="Y551" s="253">
        <v>0</v>
      </c>
      <c r="Z551" s="253">
        <v>0</v>
      </c>
      <c r="AA551" s="253">
        <v>0</v>
      </c>
      <c r="AB551" s="255">
        <v>2020</v>
      </c>
    </row>
    <row r="552" spans="1:28" s="6" customFormat="1" ht="35.25" customHeight="1">
      <c r="A552" s="6">
        <v>1</v>
      </c>
      <c r="B552" s="207">
        <f>SUBTOTAL(103,$A$8:A552)</f>
        <v>536</v>
      </c>
      <c r="C552" s="251" t="s">
        <v>2311</v>
      </c>
      <c r="D552" s="246">
        <f t="shared" si="20"/>
        <v>192411</v>
      </c>
      <c r="E552" s="253">
        <v>0</v>
      </c>
      <c r="F552" s="253">
        <v>0</v>
      </c>
      <c r="G552" s="253">
        <v>192411</v>
      </c>
      <c r="H552" s="253">
        <v>0</v>
      </c>
      <c r="I552" s="253">
        <v>0</v>
      </c>
      <c r="J552" s="253">
        <v>0</v>
      </c>
      <c r="K552" s="254">
        <v>0</v>
      </c>
      <c r="L552" s="253">
        <v>0</v>
      </c>
      <c r="M552" s="253">
        <v>0</v>
      </c>
      <c r="N552" s="253">
        <v>0</v>
      </c>
      <c r="O552" s="253">
        <v>0</v>
      </c>
      <c r="P552" s="253">
        <v>0</v>
      </c>
      <c r="Q552" s="253">
        <v>0</v>
      </c>
      <c r="R552" s="253">
        <v>0</v>
      </c>
      <c r="S552" s="253">
        <v>0</v>
      </c>
      <c r="T552" s="253">
        <v>0</v>
      </c>
      <c r="U552" s="253">
        <v>0</v>
      </c>
      <c r="V552" s="253">
        <v>0</v>
      </c>
      <c r="W552" s="253">
        <v>0</v>
      </c>
      <c r="X552" s="253">
        <v>0</v>
      </c>
      <c r="Y552" s="253">
        <v>0</v>
      </c>
      <c r="Z552" s="253">
        <v>0</v>
      </c>
      <c r="AA552" s="253">
        <v>0</v>
      </c>
      <c r="AB552" s="255">
        <v>2020</v>
      </c>
    </row>
    <row r="553" spans="1:28" s="6" customFormat="1" ht="35.25" customHeight="1">
      <c r="A553" s="6">
        <v>1</v>
      </c>
      <c r="B553" s="207">
        <f>SUBTOTAL(103,$A$8:A553)</f>
        <v>537</v>
      </c>
      <c r="C553" s="251" t="s">
        <v>2312</v>
      </c>
      <c r="D553" s="246">
        <f t="shared" si="20"/>
        <v>141413</v>
      </c>
      <c r="E553" s="253">
        <v>141413</v>
      </c>
      <c r="F553" s="253">
        <v>0</v>
      </c>
      <c r="G553" s="253">
        <v>0</v>
      </c>
      <c r="H553" s="253">
        <v>0</v>
      </c>
      <c r="I553" s="253">
        <v>0</v>
      </c>
      <c r="J553" s="253">
        <v>0</v>
      </c>
      <c r="K553" s="254">
        <v>0</v>
      </c>
      <c r="L553" s="253">
        <v>0</v>
      </c>
      <c r="M553" s="253">
        <v>0</v>
      </c>
      <c r="N553" s="253">
        <v>0</v>
      </c>
      <c r="O553" s="253">
        <v>0</v>
      </c>
      <c r="P553" s="253">
        <v>0</v>
      </c>
      <c r="Q553" s="253">
        <v>0</v>
      </c>
      <c r="R553" s="253">
        <v>0</v>
      </c>
      <c r="S553" s="253">
        <v>0</v>
      </c>
      <c r="T553" s="253">
        <v>0</v>
      </c>
      <c r="U553" s="253">
        <v>0</v>
      </c>
      <c r="V553" s="253">
        <v>0</v>
      </c>
      <c r="W553" s="253">
        <v>0</v>
      </c>
      <c r="X553" s="253">
        <v>0</v>
      </c>
      <c r="Y553" s="253">
        <v>0</v>
      </c>
      <c r="Z553" s="253">
        <v>0</v>
      </c>
      <c r="AA553" s="253">
        <v>0</v>
      </c>
      <c r="AB553" s="255">
        <v>2020</v>
      </c>
    </row>
    <row r="554" spans="1:28" s="6" customFormat="1" ht="35.25" customHeight="1">
      <c r="A554" s="6">
        <v>1</v>
      </c>
      <c r="B554" s="207">
        <f>SUBTOTAL(103,$A$8:A554)</f>
        <v>538</v>
      </c>
      <c r="C554" s="251" t="s">
        <v>2313</v>
      </c>
      <c r="D554" s="246">
        <f t="shared" si="20"/>
        <v>632456.41</v>
      </c>
      <c r="E554" s="253">
        <v>0</v>
      </c>
      <c r="F554" s="253">
        <v>0</v>
      </c>
      <c r="G554" s="253">
        <v>0</v>
      </c>
      <c r="H554" s="253">
        <v>0</v>
      </c>
      <c r="I554" s="253">
        <v>0</v>
      </c>
      <c r="J554" s="253">
        <v>0</v>
      </c>
      <c r="K554" s="254">
        <v>0</v>
      </c>
      <c r="L554" s="253">
        <v>0</v>
      </c>
      <c r="M554" s="253">
        <v>632456.41</v>
      </c>
      <c r="N554" s="253">
        <v>0</v>
      </c>
      <c r="O554" s="253">
        <v>0</v>
      </c>
      <c r="P554" s="253">
        <v>0</v>
      </c>
      <c r="Q554" s="253">
        <v>0</v>
      </c>
      <c r="R554" s="253">
        <v>0</v>
      </c>
      <c r="S554" s="253">
        <v>0</v>
      </c>
      <c r="T554" s="253">
        <v>0</v>
      </c>
      <c r="U554" s="253">
        <v>0</v>
      </c>
      <c r="V554" s="253">
        <v>0</v>
      </c>
      <c r="W554" s="253">
        <v>0</v>
      </c>
      <c r="X554" s="253">
        <v>0</v>
      </c>
      <c r="Y554" s="253">
        <v>0</v>
      </c>
      <c r="Z554" s="253">
        <v>0</v>
      </c>
      <c r="AA554" s="253">
        <v>0</v>
      </c>
      <c r="AB554" s="255">
        <v>2020</v>
      </c>
    </row>
    <row r="555" spans="1:28" s="6" customFormat="1" ht="35.25" customHeight="1">
      <c r="A555" s="6">
        <v>1</v>
      </c>
      <c r="B555" s="207">
        <f>SUBTOTAL(103,$A$8:A555)</f>
        <v>539</v>
      </c>
      <c r="C555" s="251" t="s">
        <v>2314</v>
      </c>
      <c r="D555" s="246">
        <f t="shared" si="20"/>
        <v>739200.25</v>
      </c>
      <c r="E555" s="253">
        <v>0</v>
      </c>
      <c r="F555" s="253">
        <v>0</v>
      </c>
      <c r="G555" s="253">
        <v>0</v>
      </c>
      <c r="H555" s="253">
        <v>0</v>
      </c>
      <c r="I555" s="253">
        <v>0</v>
      </c>
      <c r="J555" s="253">
        <v>0</v>
      </c>
      <c r="K555" s="254">
        <v>0</v>
      </c>
      <c r="L555" s="253">
        <v>0</v>
      </c>
      <c r="M555" s="253">
        <v>0</v>
      </c>
      <c r="N555" s="253">
        <v>0</v>
      </c>
      <c r="O555" s="253">
        <v>739200.25</v>
      </c>
      <c r="P555" s="253">
        <v>0</v>
      </c>
      <c r="Q555" s="253">
        <v>0</v>
      </c>
      <c r="R555" s="253">
        <v>0</v>
      </c>
      <c r="S555" s="253">
        <v>0</v>
      </c>
      <c r="T555" s="253">
        <v>0</v>
      </c>
      <c r="U555" s="253">
        <v>0</v>
      </c>
      <c r="V555" s="253">
        <v>0</v>
      </c>
      <c r="W555" s="253">
        <v>0</v>
      </c>
      <c r="X555" s="253">
        <v>0</v>
      </c>
      <c r="Y555" s="253">
        <v>0</v>
      </c>
      <c r="Z555" s="253">
        <v>0</v>
      </c>
      <c r="AA555" s="253">
        <v>0</v>
      </c>
      <c r="AB555" s="255">
        <v>2020</v>
      </c>
    </row>
    <row r="556" spans="1:28" s="6" customFormat="1" ht="35.25" customHeight="1">
      <c r="A556" s="6">
        <v>1</v>
      </c>
      <c r="B556" s="207">
        <f>SUBTOTAL(103,$A$8:A556)</f>
        <v>540</v>
      </c>
      <c r="C556" s="251" t="s">
        <v>2315</v>
      </c>
      <c r="D556" s="246">
        <f t="shared" si="20"/>
        <v>418000.41</v>
      </c>
      <c r="E556" s="253">
        <v>0</v>
      </c>
      <c r="F556" s="253">
        <v>0</v>
      </c>
      <c r="G556" s="253">
        <v>0</v>
      </c>
      <c r="H556" s="253">
        <v>0</v>
      </c>
      <c r="I556" s="253">
        <v>0</v>
      </c>
      <c r="J556" s="253">
        <v>0</v>
      </c>
      <c r="K556" s="254">
        <v>0</v>
      </c>
      <c r="L556" s="253">
        <v>0</v>
      </c>
      <c r="M556" s="253">
        <v>0</v>
      </c>
      <c r="N556" s="253">
        <v>0</v>
      </c>
      <c r="O556" s="253">
        <v>418000.41</v>
      </c>
      <c r="P556" s="253">
        <v>0</v>
      </c>
      <c r="Q556" s="253">
        <v>0</v>
      </c>
      <c r="R556" s="253">
        <v>0</v>
      </c>
      <c r="S556" s="253">
        <v>0</v>
      </c>
      <c r="T556" s="253">
        <v>0</v>
      </c>
      <c r="U556" s="253">
        <v>0</v>
      </c>
      <c r="V556" s="253">
        <v>0</v>
      </c>
      <c r="W556" s="253">
        <v>0</v>
      </c>
      <c r="X556" s="253">
        <v>0</v>
      </c>
      <c r="Y556" s="253">
        <v>0</v>
      </c>
      <c r="Z556" s="253">
        <v>0</v>
      </c>
      <c r="AA556" s="253">
        <v>0</v>
      </c>
      <c r="AB556" s="255">
        <v>2020</v>
      </c>
    </row>
    <row r="557" spans="1:28" s="6" customFormat="1" ht="35.25" customHeight="1">
      <c r="A557" s="6">
        <v>1</v>
      </c>
      <c r="B557" s="207">
        <f>SUBTOTAL(103,$A$8:A557)</f>
        <v>541</v>
      </c>
      <c r="C557" s="251" t="s">
        <v>2316</v>
      </c>
      <c r="D557" s="246">
        <f t="shared" si="20"/>
        <v>985840</v>
      </c>
      <c r="E557" s="253">
        <v>0</v>
      </c>
      <c r="F557" s="253">
        <v>0</v>
      </c>
      <c r="G557" s="253">
        <v>0</v>
      </c>
      <c r="H557" s="253">
        <v>0</v>
      </c>
      <c r="I557" s="253">
        <v>0</v>
      </c>
      <c r="J557" s="253">
        <v>0</v>
      </c>
      <c r="K557" s="254">
        <v>0</v>
      </c>
      <c r="L557" s="253">
        <v>0</v>
      </c>
      <c r="M557" s="253">
        <v>0</v>
      </c>
      <c r="N557" s="253">
        <v>0</v>
      </c>
      <c r="O557" s="253">
        <v>985840</v>
      </c>
      <c r="P557" s="253">
        <v>0</v>
      </c>
      <c r="Q557" s="253">
        <v>0</v>
      </c>
      <c r="R557" s="253">
        <v>0</v>
      </c>
      <c r="S557" s="253">
        <v>0</v>
      </c>
      <c r="T557" s="253">
        <v>0</v>
      </c>
      <c r="U557" s="253">
        <v>0</v>
      </c>
      <c r="V557" s="253">
        <v>0</v>
      </c>
      <c r="W557" s="253">
        <v>0</v>
      </c>
      <c r="X557" s="253">
        <v>0</v>
      </c>
      <c r="Y557" s="253">
        <v>0</v>
      </c>
      <c r="Z557" s="253">
        <v>0</v>
      </c>
      <c r="AA557" s="253">
        <v>0</v>
      </c>
      <c r="AB557" s="255">
        <v>2020</v>
      </c>
    </row>
    <row r="558" spans="1:28" s="6" customFormat="1" ht="35.25" customHeight="1">
      <c r="A558" s="6">
        <v>1</v>
      </c>
      <c r="B558" s="207">
        <f>SUBTOTAL(103,$A$8:A558)</f>
        <v>542</v>
      </c>
      <c r="C558" s="251" t="s">
        <v>2317</v>
      </c>
      <c r="D558" s="246">
        <f t="shared" si="20"/>
        <v>6114559.5</v>
      </c>
      <c r="E558" s="253">
        <v>0</v>
      </c>
      <c r="F558" s="253">
        <v>0</v>
      </c>
      <c r="G558" s="253">
        <v>0</v>
      </c>
      <c r="H558" s="253">
        <v>0</v>
      </c>
      <c r="I558" s="253">
        <v>0</v>
      </c>
      <c r="J558" s="253">
        <v>0</v>
      </c>
      <c r="K558" s="254">
        <v>0</v>
      </c>
      <c r="L558" s="253">
        <v>0</v>
      </c>
      <c r="M558" s="253">
        <v>0</v>
      </c>
      <c r="N558" s="253">
        <v>0</v>
      </c>
      <c r="O558" s="253">
        <v>6114559.5</v>
      </c>
      <c r="P558" s="253">
        <v>0</v>
      </c>
      <c r="Q558" s="253">
        <v>0</v>
      </c>
      <c r="R558" s="253">
        <v>0</v>
      </c>
      <c r="S558" s="253">
        <v>0</v>
      </c>
      <c r="T558" s="253">
        <v>0</v>
      </c>
      <c r="U558" s="253">
        <v>0</v>
      </c>
      <c r="V558" s="253">
        <v>0</v>
      </c>
      <c r="W558" s="253">
        <v>0</v>
      </c>
      <c r="X558" s="253">
        <v>0</v>
      </c>
      <c r="Y558" s="253">
        <v>0</v>
      </c>
      <c r="Z558" s="253">
        <v>0</v>
      </c>
      <c r="AA558" s="253">
        <v>0</v>
      </c>
      <c r="AB558" s="255">
        <v>2020</v>
      </c>
    </row>
    <row r="559" spans="1:28" s="6" customFormat="1" ht="35.25" customHeight="1">
      <c r="A559" s="6">
        <v>1</v>
      </c>
      <c r="B559" s="207">
        <f>SUBTOTAL(103,$A$8:A559)</f>
        <v>543</v>
      </c>
      <c r="C559" s="251" t="s">
        <v>2485</v>
      </c>
      <c r="D559" s="246">
        <f t="shared" si="20"/>
        <v>6494130</v>
      </c>
      <c r="E559" s="253">
        <v>0</v>
      </c>
      <c r="F559" s="253">
        <v>1414066</v>
      </c>
      <c r="G559" s="253">
        <v>0</v>
      </c>
      <c r="H559" s="253">
        <v>0</v>
      </c>
      <c r="I559" s="253">
        <v>0</v>
      </c>
      <c r="J559" s="253">
        <v>0</v>
      </c>
      <c r="K559" s="254">
        <v>0</v>
      </c>
      <c r="L559" s="253">
        <v>0</v>
      </c>
      <c r="M559" s="253">
        <v>0</v>
      </c>
      <c r="N559" s="253">
        <v>0</v>
      </c>
      <c r="O559" s="253">
        <v>5080064</v>
      </c>
      <c r="P559" s="253">
        <v>0</v>
      </c>
      <c r="Q559" s="253">
        <v>0</v>
      </c>
      <c r="R559" s="253">
        <v>0</v>
      </c>
      <c r="S559" s="253">
        <v>0</v>
      </c>
      <c r="T559" s="253">
        <v>0</v>
      </c>
      <c r="U559" s="253">
        <v>0</v>
      </c>
      <c r="V559" s="253">
        <v>0</v>
      </c>
      <c r="W559" s="253">
        <v>0</v>
      </c>
      <c r="X559" s="253">
        <v>0</v>
      </c>
      <c r="Y559" s="253">
        <v>0</v>
      </c>
      <c r="Z559" s="253">
        <v>0</v>
      </c>
      <c r="AA559" s="253">
        <v>0</v>
      </c>
      <c r="AB559" s="255">
        <v>2020</v>
      </c>
    </row>
    <row r="560" spans="1:28" s="6" customFormat="1" ht="35.25" customHeight="1">
      <c r="A560" s="6">
        <v>1</v>
      </c>
      <c r="B560" s="207">
        <f>SUBTOTAL(103,$A$8:A560)</f>
        <v>544</v>
      </c>
      <c r="C560" s="251" t="s">
        <v>2486</v>
      </c>
      <c r="D560" s="246">
        <f t="shared" si="20"/>
        <v>834824.21</v>
      </c>
      <c r="E560" s="253">
        <v>0</v>
      </c>
      <c r="F560" s="253">
        <v>0</v>
      </c>
      <c r="G560" s="253">
        <v>834824.21</v>
      </c>
      <c r="H560" s="253">
        <v>0</v>
      </c>
      <c r="I560" s="253">
        <v>0</v>
      </c>
      <c r="J560" s="253">
        <v>0</v>
      </c>
      <c r="K560" s="254">
        <v>0</v>
      </c>
      <c r="L560" s="253">
        <v>0</v>
      </c>
      <c r="M560" s="253">
        <v>0</v>
      </c>
      <c r="N560" s="253">
        <v>0</v>
      </c>
      <c r="O560" s="253">
        <v>0</v>
      </c>
      <c r="P560" s="253">
        <v>0</v>
      </c>
      <c r="Q560" s="253">
        <v>0</v>
      </c>
      <c r="R560" s="253">
        <v>0</v>
      </c>
      <c r="S560" s="253">
        <v>0</v>
      </c>
      <c r="T560" s="253">
        <v>0</v>
      </c>
      <c r="U560" s="253">
        <v>0</v>
      </c>
      <c r="V560" s="253">
        <v>0</v>
      </c>
      <c r="W560" s="253">
        <v>0</v>
      </c>
      <c r="X560" s="253">
        <v>0</v>
      </c>
      <c r="Y560" s="253">
        <v>0</v>
      </c>
      <c r="Z560" s="253">
        <v>0</v>
      </c>
      <c r="AA560" s="253">
        <v>0</v>
      </c>
      <c r="AB560" s="255">
        <v>2020</v>
      </c>
    </row>
    <row r="561" spans="1:28" s="6" customFormat="1" ht="35.25" customHeight="1">
      <c r="A561" s="6">
        <v>1</v>
      </c>
      <c r="B561" s="207">
        <f>SUBTOTAL(103,$A$8:A561)</f>
        <v>545</v>
      </c>
      <c r="C561" s="251" t="s">
        <v>2487</v>
      </c>
      <c r="D561" s="246">
        <f t="shared" si="20"/>
        <v>612901</v>
      </c>
      <c r="E561" s="253">
        <v>0</v>
      </c>
      <c r="F561" s="253">
        <v>0</v>
      </c>
      <c r="G561" s="253">
        <v>612901</v>
      </c>
      <c r="H561" s="253">
        <v>0</v>
      </c>
      <c r="I561" s="253">
        <v>0</v>
      </c>
      <c r="J561" s="253">
        <v>0</v>
      </c>
      <c r="K561" s="254">
        <v>0</v>
      </c>
      <c r="L561" s="253">
        <v>0</v>
      </c>
      <c r="M561" s="253">
        <v>0</v>
      </c>
      <c r="N561" s="253">
        <v>0</v>
      </c>
      <c r="O561" s="253">
        <v>0</v>
      </c>
      <c r="P561" s="253">
        <v>0</v>
      </c>
      <c r="Q561" s="253">
        <v>0</v>
      </c>
      <c r="R561" s="253">
        <v>0</v>
      </c>
      <c r="S561" s="253">
        <v>0</v>
      </c>
      <c r="T561" s="253">
        <v>0</v>
      </c>
      <c r="U561" s="253">
        <v>0</v>
      </c>
      <c r="V561" s="253">
        <v>0</v>
      </c>
      <c r="W561" s="253">
        <v>0</v>
      </c>
      <c r="X561" s="253">
        <v>0</v>
      </c>
      <c r="Y561" s="253">
        <v>0</v>
      </c>
      <c r="Z561" s="253">
        <v>0</v>
      </c>
      <c r="AA561" s="253">
        <v>0</v>
      </c>
      <c r="AB561" s="255">
        <v>2020</v>
      </c>
    </row>
    <row r="562" spans="1:28" s="6" customFormat="1" ht="35.25" customHeight="1">
      <c r="A562" s="6">
        <v>1</v>
      </c>
      <c r="B562" s="207">
        <f>SUBTOTAL(103,$A$8:A562)</f>
        <v>546</v>
      </c>
      <c r="C562" s="251" t="s">
        <v>2488</v>
      </c>
      <c r="D562" s="246">
        <f t="shared" si="20"/>
        <v>354415.42</v>
      </c>
      <c r="E562" s="253">
        <v>0</v>
      </c>
      <c r="F562" s="253">
        <v>0</v>
      </c>
      <c r="G562" s="253">
        <v>354415.42</v>
      </c>
      <c r="H562" s="253">
        <v>0</v>
      </c>
      <c r="I562" s="253">
        <v>0</v>
      </c>
      <c r="J562" s="253">
        <v>0</v>
      </c>
      <c r="K562" s="254">
        <v>0</v>
      </c>
      <c r="L562" s="253">
        <v>0</v>
      </c>
      <c r="M562" s="253">
        <v>0</v>
      </c>
      <c r="N562" s="253">
        <v>0</v>
      </c>
      <c r="O562" s="253">
        <v>0</v>
      </c>
      <c r="P562" s="253">
        <v>0</v>
      </c>
      <c r="Q562" s="253">
        <v>0</v>
      </c>
      <c r="R562" s="253">
        <v>0</v>
      </c>
      <c r="S562" s="253">
        <v>0</v>
      </c>
      <c r="T562" s="253">
        <v>0</v>
      </c>
      <c r="U562" s="253">
        <v>0</v>
      </c>
      <c r="V562" s="253">
        <v>0</v>
      </c>
      <c r="W562" s="253">
        <v>0</v>
      </c>
      <c r="X562" s="253">
        <v>0</v>
      </c>
      <c r="Y562" s="253">
        <v>0</v>
      </c>
      <c r="Z562" s="253">
        <v>0</v>
      </c>
      <c r="AA562" s="253">
        <v>0</v>
      </c>
      <c r="AB562" s="255">
        <v>2020</v>
      </c>
    </row>
    <row r="563" spans="1:28" s="6" customFormat="1" ht="35.25" customHeight="1">
      <c r="A563" s="6">
        <v>1</v>
      </c>
      <c r="B563" s="207">
        <f>SUBTOTAL(103,$A$8:A563)</f>
        <v>547</v>
      </c>
      <c r="C563" s="251" t="s">
        <v>2489</v>
      </c>
      <c r="D563" s="246">
        <f t="shared" si="20"/>
        <v>308983</v>
      </c>
      <c r="E563" s="253">
        <v>0</v>
      </c>
      <c r="F563" s="253">
        <v>0</v>
      </c>
      <c r="G563" s="253">
        <v>0</v>
      </c>
      <c r="H563" s="253">
        <v>0</v>
      </c>
      <c r="I563" s="253">
        <v>0</v>
      </c>
      <c r="J563" s="253">
        <v>0</v>
      </c>
      <c r="K563" s="254">
        <v>0</v>
      </c>
      <c r="L563" s="253">
        <v>0</v>
      </c>
      <c r="M563" s="253">
        <v>0</v>
      </c>
      <c r="N563" s="253">
        <v>0</v>
      </c>
      <c r="O563" s="253">
        <v>308983</v>
      </c>
      <c r="P563" s="253">
        <v>0</v>
      </c>
      <c r="Q563" s="253">
        <v>0</v>
      </c>
      <c r="R563" s="253">
        <v>0</v>
      </c>
      <c r="S563" s="253">
        <v>0</v>
      </c>
      <c r="T563" s="253">
        <v>0</v>
      </c>
      <c r="U563" s="253">
        <v>0</v>
      </c>
      <c r="V563" s="253">
        <v>0</v>
      </c>
      <c r="W563" s="253">
        <v>0</v>
      </c>
      <c r="X563" s="253">
        <v>0</v>
      </c>
      <c r="Y563" s="253">
        <v>0</v>
      </c>
      <c r="Z563" s="253">
        <v>0</v>
      </c>
      <c r="AA563" s="253">
        <v>0</v>
      </c>
      <c r="AB563" s="255">
        <v>2020</v>
      </c>
    </row>
    <row r="564" spans="1:28" s="6" customFormat="1" ht="35.25" customHeight="1">
      <c r="A564" s="6">
        <v>1</v>
      </c>
      <c r="B564" s="207">
        <f>SUBTOTAL(103,$A$8:A564)</f>
        <v>548</v>
      </c>
      <c r="C564" s="251" t="s">
        <v>2490</v>
      </c>
      <c r="D564" s="246">
        <f t="shared" si="20"/>
        <v>406416.66</v>
      </c>
      <c r="E564" s="253">
        <v>0</v>
      </c>
      <c r="F564" s="253">
        <v>0</v>
      </c>
      <c r="G564" s="253">
        <v>0</v>
      </c>
      <c r="H564" s="253">
        <v>0</v>
      </c>
      <c r="I564" s="253">
        <v>0</v>
      </c>
      <c r="J564" s="253">
        <v>0</v>
      </c>
      <c r="K564" s="254">
        <v>0</v>
      </c>
      <c r="L564" s="253">
        <v>0</v>
      </c>
      <c r="M564" s="253">
        <v>0</v>
      </c>
      <c r="N564" s="253">
        <v>0</v>
      </c>
      <c r="O564" s="253">
        <v>406416.66</v>
      </c>
      <c r="P564" s="253">
        <v>0</v>
      </c>
      <c r="Q564" s="253">
        <v>0</v>
      </c>
      <c r="R564" s="253">
        <v>0</v>
      </c>
      <c r="S564" s="253">
        <v>0</v>
      </c>
      <c r="T564" s="253">
        <v>0</v>
      </c>
      <c r="U564" s="253">
        <v>0</v>
      </c>
      <c r="V564" s="253">
        <v>0</v>
      </c>
      <c r="W564" s="253">
        <v>0</v>
      </c>
      <c r="X564" s="253">
        <v>0</v>
      </c>
      <c r="Y564" s="253">
        <v>0</v>
      </c>
      <c r="Z564" s="253">
        <v>0</v>
      </c>
      <c r="AA564" s="253">
        <v>0</v>
      </c>
      <c r="AB564" s="255">
        <v>2020</v>
      </c>
    </row>
    <row r="565" spans="1:28" s="6" customFormat="1" ht="35.25" customHeight="1">
      <c r="A565" s="6">
        <v>1</v>
      </c>
      <c r="B565" s="207">
        <f>SUBTOTAL(103,$A$8:A565)</f>
        <v>549</v>
      </c>
      <c r="C565" s="251" t="s">
        <v>2491</v>
      </c>
      <c r="D565" s="246">
        <f t="shared" si="20"/>
        <v>141060.10999999999</v>
      </c>
      <c r="E565" s="253">
        <v>0</v>
      </c>
      <c r="F565" s="253">
        <v>0</v>
      </c>
      <c r="G565" s="253">
        <v>0</v>
      </c>
      <c r="H565" s="253">
        <v>0</v>
      </c>
      <c r="I565" s="253">
        <v>0</v>
      </c>
      <c r="J565" s="253">
        <v>0</v>
      </c>
      <c r="K565" s="254">
        <v>0</v>
      </c>
      <c r="L565" s="253">
        <v>0</v>
      </c>
      <c r="M565" s="253">
        <v>0</v>
      </c>
      <c r="N565" s="253">
        <v>0</v>
      </c>
      <c r="O565" s="253">
        <v>141060.10999999999</v>
      </c>
      <c r="P565" s="253">
        <v>0</v>
      </c>
      <c r="Q565" s="253">
        <v>0</v>
      </c>
      <c r="R565" s="253">
        <v>0</v>
      </c>
      <c r="S565" s="253">
        <v>0</v>
      </c>
      <c r="T565" s="253">
        <v>0</v>
      </c>
      <c r="U565" s="253">
        <v>0</v>
      </c>
      <c r="V565" s="253">
        <v>0</v>
      </c>
      <c r="W565" s="253">
        <v>0</v>
      </c>
      <c r="X565" s="253">
        <v>0</v>
      </c>
      <c r="Y565" s="253">
        <v>0</v>
      </c>
      <c r="Z565" s="253">
        <v>0</v>
      </c>
      <c r="AA565" s="253">
        <v>0</v>
      </c>
      <c r="AB565" s="255">
        <v>2020</v>
      </c>
    </row>
    <row r="566" spans="1:28" s="6" customFormat="1" ht="35.25" customHeight="1">
      <c r="A566" s="6">
        <v>1</v>
      </c>
      <c r="B566" s="207">
        <f>SUBTOTAL(103,$A$8:A566)</f>
        <v>550</v>
      </c>
      <c r="C566" s="251" t="s">
        <v>2681</v>
      </c>
      <c r="D566" s="246">
        <f t="shared" si="20"/>
        <v>1295228</v>
      </c>
      <c r="E566" s="253">
        <v>0</v>
      </c>
      <c r="F566" s="253">
        <v>0</v>
      </c>
      <c r="G566" s="253">
        <v>0</v>
      </c>
      <c r="H566" s="253">
        <v>0</v>
      </c>
      <c r="I566" s="253">
        <v>0</v>
      </c>
      <c r="J566" s="253">
        <v>0</v>
      </c>
      <c r="K566" s="254">
        <v>0</v>
      </c>
      <c r="L566" s="253">
        <v>0</v>
      </c>
      <c r="M566" s="253">
        <v>0</v>
      </c>
      <c r="N566" s="253">
        <v>0</v>
      </c>
      <c r="O566" s="253">
        <v>1295228</v>
      </c>
      <c r="P566" s="253">
        <v>0</v>
      </c>
      <c r="Q566" s="253">
        <v>0</v>
      </c>
      <c r="R566" s="253">
        <v>0</v>
      </c>
      <c r="S566" s="253">
        <v>0</v>
      </c>
      <c r="T566" s="253">
        <v>0</v>
      </c>
      <c r="U566" s="253">
        <v>0</v>
      </c>
      <c r="V566" s="253">
        <v>0</v>
      </c>
      <c r="W566" s="253">
        <v>0</v>
      </c>
      <c r="X566" s="253">
        <v>0</v>
      </c>
      <c r="Y566" s="253">
        <v>0</v>
      </c>
      <c r="Z566" s="253">
        <v>0</v>
      </c>
      <c r="AA566" s="253">
        <v>0</v>
      </c>
      <c r="AB566" s="255">
        <v>2020</v>
      </c>
    </row>
    <row r="567" spans="1:28" s="6" customFormat="1" ht="35.25" customHeight="1">
      <c r="A567" s="6">
        <v>1</v>
      </c>
      <c r="B567" s="207">
        <f>SUBTOTAL(103,$A$8:A567)</f>
        <v>551</v>
      </c>
      <c r="C567" s="251" t="s">
        <v>2682</v>
      </c>
      <c r="D567" s="246">
        <f t="shared" si="20"/>
        <v>875600.58</v>
      </c>
      <c r="E567" s="253">
        <v>0</v>
      </c>
      <c r="F567" s="253">
        <v>0</v>
      </c>
      <c r="G567" s="253">
        <v>0</v>
      </c>
      <c r="H567" s="253">
        <v>0</v>
      </c>
      <c r="I567" s="253">
        <v>0</v>
      </c>
      <c r="J567" s="253">
        <v>0</v>
      </c>
      <c r="K567" s="254">
        <v>0</v>
      </c>
      <c r="L567" s="253">
        <v>0</v>
      </c>
      <c r="M567" s="253">
        <v>0</v>
      </c>
      <c r="N567" s="253">
        <v>0</v>
      </c>
      <c r="O567" s="253">
        <v>875600.58</v>
      </c>
      <c r="P567" s="253">
        <v>0</v>
      </c>
      <c r="Q567" s="253">
        <v>0</v>
      </c>
      <c r="R567" s="253">
        <v>0</v>
      </c>
      <c r="S567" s="253">
        <v>0</v>
      </c>
      <c r="T567" s="253">
        <v>0</v>
      </c>
      <c r="U567" s="253">
        <v>0</v>
      </c>
      <c r="V567" s="253">
        <v>0</v>
      </c>
      <c r="W567" s="253">
        <v>0</v>
      </c>
      <c r="X567" s="253">
        <v>0</v>
      </c>
      <c r="Y567" s="253">
        <v>0</v>
      </c>
      <c r="Z567" s="253">
        <v>0</v>
      </c>
      <c r="AA567" s="253">
        <v>0</v>
      </c>
      <c r="AB567" s="255">
        <v>2020</v>
      </c>
    </row>
    <row r="568" spans="1:28" s="6" customFormat="1" ht="35.25" customHeight="1">
      <c r="A568" s="6">
        <v>1</v>
      </c>
      <c r="B568" s="207">
        <f>SUBTOTAL(103,$A$8:A568)</f>
        <v>552</v>
      </c>
      <c r="C568" s="251" t="s">
        <v>2683</v>
      </c>
      <c r="D568" s="246">
        <f t="shared" si="20"/>
        <v>1100536.3400000001</v>
      </c>
      <c r="E568" s="253">
        <v>0</v>
      </c>
      <c r="F568" s="253">
        <v>0</v>
      </c>
      <c r="G568" s="253">
        <v>0</v>
      </c>
      <c r="H568" s="253">
        <v>0</v>
      </c>
      <c r="I568" s="253">
        <v>0</v>
      </c>
      <c r="J568" s="253">
        <v>0</v>
      </c>
      <c r="K568" s="254">
        <v>0</v>
      </c>
      <c r="L568" s="253">
        <v>0</v>
      </c>
      <c r="M568" s="253">
        <v>1100536.3400000001</v>
      </c>
      <c r="N568" s="253">
        <v>0</v>
      </c>
      <c r="O568" s="253">
        <v>0</v>
      </c>
      <c r="P568" s="253">
        <v>0</v>
      </c>
      <c r="Q568" s="253">
        <v>0</v>
      </c>
      <c r="R568" s="253">
        <v>0</v>
      </c>
      <c r="S568" s="253">
        <v>0</v>
      </c>
      <c r="T568" s="253">
        <v>0</v>
      </c>
      <c r="U568" s="253">
        <v>0</v>
      </c>
      <c r="V568" s="253">
        <v>0</v>
      </c>
      <c r="W568" s="253">
        <v>0</v>
      </c>
      <c r="X568" s="253">
        <v>0</v>
      </c>
      <c r="Y568" s="253">
        <v>0</v>
      </c>
      <c r="Z568" s="253">
        <v>0</v>
      </c>
      <c r="AA568" s="253">
        <v>0</v>
      </c>
      <c r="AB568" s="255">
        <v>2020</v>
      </c>
    </row>
    <row r="569" spans="1:28" s="6" customFormat="1" ht="35.25" customHeight="1">
      <c r="A569" s="6">
        <v>1</v>
      </c>
      <c r="B569" s="207">
        <f>SUBTOTAL(103,$A$8:A569)</f>
        <v>553</v>
      </c>
      <c r="C569" s="251" t="s">
        <v>2684</v>
      </c>
      <c r="D569" s="246">
        <f t="shared" si="20"/>
        <v>1388916.8</v>
      </c>
      <c r="E569" s="253">
        <v>0</v>
      </c>
      <c r="F569" s="253">
        <v>0</v>
      </c>
      <c r="G569" s="253">
        <v>0</v>
      </c>
      <c r="H569" s="253">
        <v>0</v>
      </c>
      <c r="I569" s="253">
        <v>0</v>
      </c>
      <c r="J569" s="253">
        <v>0</v>
      </c>
      <c r="K569" s="254">
        <v>0</v>
      </c>
      <c r="L569" s="253">
        <v>0</v>
      </c>
      <c r="M569" s="253">
        <v>1388916.8</v>
      </c>
      <c r="N569" s="253">
        <v>0</v>
      </c>
      <c r="O569" s="253">
        <v>0</v>
      </c>
      <c r="P569" s="253">
        <v>0</v>
      </c>
      <c r="Q569" s="253">
        <v>0</v>
      </c>
      <c r="R569" s="253">
        <v>0</v>
      </c>
      <c r="S569" s="253">
        <v>0</v>
      </c>
      <c r="T569" s="253">
        <v>0</v>
      </c>
      <c r="U569" s="253">
        <v>0</v>
      </c>
      <c r="V569" s="253">
        <v>0</v>
      </c>
      <c r="W569" s="253">
        <v>0</v>
      </c>
      <c r="X569" s="253">
        <v>0</v>
      </c>
      <c r="Y569" s="253">
        <v>0</v>
      </c>
      <c r="Z569" s="253">
        <v>0</v>
      </c>
      <c r="AA569" s="253">
        <v>0</v>
      </c>
      <c r="AB569" s="255">
        <v>2020</v>
      </c>
    </row>
    <row r="570" spans="1:28" s="6" customFormat="1" ht="35.25" customHeight="1">
      <c r="A570" s="6">
        <v>1</v>
      </c>
      <c r="B570" s="207">
        <f>SUBTOTAL(103,$A$8:A570)</f>
        <v>554</v>
      </c>
      <c r="C570" s="251" t="s">
        <v>2685</v>
      </c>
      <c r="D570" s="246">
        <f t="shared" si="20"/>
        <v>3049160</v>
      </c>
      <c r="E570" s="253">
        <v>0</v>
      </c>
      <c r="F570" s="253">
        <v>0</v>
      </c>
      <c r="G570" s="253">
        <v>0</v>
      </c>
      <c r="H570" s="253">
        <v>0</v>
      </c>
      <c r="I570" s="253">
        <v>0</v>
      </c>
      <c r="J570" s="253">
        <v>0</v>
      </c>
      <c r="K570" s="254">
        <v>0</v>
      </c>
      <c r="L570" s="253">
        <v>0</v>
      </c>
      <c r="M570" s="253">
        <v>3049160</v>
      </c>
      <c r="N570" s="253">
        <v>0</v>
      </c>
      <c r="O570" s="253">
        <v>0</v>
      </c>
      <c r="P570" s="253">
        <v>0</v>
      </c>
      <c r="Q570" s="253">
        <v>0</v>
      </c>
      <c r="R570" s="253">
        <v>0</v>
      </c>
      <c r="S570" s="253">
        <v>0</v>
      </c>
      <c r="T570" s="253">
        <v>0</v>
      </c>
      <c r="U570" s="253">
        <v>0</v>
      </c>
      <c r="V570" s="253">
        <v>0</v>
      </c>
      <c r="W570" s="253">
        <v>0</v>
      </c>
      <c r="X570" s="253">
        <v>0</v>
      </c>
      <c r="Y570" s="253">
        <v>0</v>
      </c>
      <c r="Z570" s="253">
        <v>0</v>
      </c>
      <c r="AA570" s="253">
        <v>0</v>
      </c>
      <c r="AB570" s="255">
        <v>2020</v>
      </c>
    </row>
    <row r="571" spans="1:28" s="6" customFormat="1" ht="35.25" customHeight="1">
      <c r="A571" s="6">
        <v>1</v>
      </c>
      <c r="B571" s="207">
        <f>SUBTOTAL(103,$A$8:A571)</f>
        <v>555</v>
      </c>
      <c r="C571" s="251" t="s">
        <v>2686</v>
      </c>
      <c r="D571" s="246">
        <f t="shared" si="20"/>
        <v>1143559</v>
      </c>
      <c r="E571" s="253">
        <v>0</v>
      </c>
      <c r="F571" s="253">
        <v>0</v>
      </c>
      <c r="G571" s="253">
        <v>0</v>
      </c>
      <c r="H571" s="253">
        <v>0</v>
      </c>
      <c r="I571" s="253">
        <v>0</v>
      </c>
      <c r="J571" s="253">
        <v>0</v>
      </c>
      <c r="K571" s="254">
        <v>0</v>
      </c>
      <c r="L571" s="253">
        <v>0</v>
      </c>
      <c r="M571" s="253">
        <v>0</v>
      </c>
      <c r="N571" s="253">
        <v>0</v>
      </c>
      <c r="O571" s="253">
        <v>1143559</v>
      </c>
      <c r="P571" s="253">
        <v>0</v>
      </c>
      <c r="Q571" s="253">
        <v>0</v>
      </c>
      <c r="R571" s="253">
        <v>0</v>
      </c>
      <c r="S571" s="253">
        <v>0</v>
      </c>
      <c r="T571" s="253">
        <v>0</v>
      </c>
      <c r="U571" s="253">
        <v>0</v>
      </c>
      <c r="V571" s="253">
        <v>0</v>
      </c>
      <c r="W571" s="253">
        <v>0</v>
      </c>
      <c r="X571" s="253">
        <v>0</v>
      </c>
      <c r="Y571" s="253">
        <v>0</v>
      </c>
      <c r="Z571" s="253">
        <v>0</v>
      </c>
      <c r="AA571" s="253">
        <v>0</v>
      </c>
      <c r="AB571" s="255">
        <v>2020</v>
      </c>
    </row>
    <row r="572" spans="1:28" s="6" customFormat="1" ht="35.25" customHeight="1">
      <c r="A572" s="6">
        <v>1</v>
      </c>
      <c r="B572" s="207">
        <f>SUBTOTAL(103,$A$8:A572)</f>
        <v>556</v>
      </c>
      <c r="C572" s="251" t="s">
        <v>2687</v>
      </c>
      <c r="D572" s="246">
        <f t="shared" si="20"/>
        <v>1078018</v>
      </c>
      <c r="E572" s="253">
        <v>0</v>
      </c>
      <c r="F572" s="253">
        <v>0</v>
      </c>
      <c r="G572" s="253">
        <v>0</v>
      </c>
      <c r="H572" s="253">
        <v>0</v>
      </c>
      <c r="I572" s="253">
        <v>0</v>
      </c>
      <c r="J572" s="253">
        <v>0</v>
      </c>
      <c r="K572" s="254">
        <v>0</v>
      </c>
      <c r="L572" s="253">
        <v>0</v>
      </c>
      <c r="M572" s="253">
        <v>0</v>
      </c>
      <c r="N572" s="253">
        <v>0</v>
      </c>
      <c r="O572" s="253">
        <v>1078018</v>
      </c>
      <c r="P572" s="253">
        <v>0</v>
      </c>
      <c r="Q572" s="253">
        <v>0</v>
      </c>
      <c r="R572" s="253">
        <v>0</v>
      </c>
      <c r="S572" s="253">
        <v>0</v>
      </c>
      <c r="T572" s="253">
        <v>0</v>
      </c>
      <c r="U572" s="253">
        <v>0</v>
      </c>
      <c r="V572" s="253">
        <v>0</v>
      </c>
      <c r="W572" s="253">
        <v>0</v>
      </c>
      <c r="X572" s="253">
        <v>0</v>
      </c>
      <c r="Y572" s="253">
        <v>0</v>
      </c>
      <c r="Z572" s="253">
        <v>0</v>
      </c>
      <c r="AA572" s="253">
        <v>0</v>
      </c>
      <c r="AB572" s="255">
        <v>2020</v>
      </c>
    </row>
    <row r="573" spans="1:28" s="6" customFormat="1" ht="35.25" customHeight="1">
      <c r="A573" s="6">
        <v>1</v>
      </c>
      <c r="B573" s="207">
        <f>SUBTOTAL(103,$A$8:A573)</f>
        <v>557</v>
      </c>
      <c r="C573" s="251" t="s">
        <v>2688</v>
      </c>
      <c r="D573" s="246">
        <f t="shared" si="20"/>
        <v>957000.5</v>
      </c>
      <c r="E573" s="253">
        <v>0</v>
      </c>
      <c r="F573" s="253">
        <v>0</v>
      </c>
      <c r="G573" s="253">
        <v>0</v>
      </c>
      <c r="H573" s="253">
        <v>0</v>
      </c>
      <c r="I573" s="253">
        <v>0</v>
      </c>
      <c r="J573" s="253">
        <v>0</v>
      </c>
      <c r="K573" s="254">
        <v>0</v>
      </c>
      <c r="L573" s="253">
        <v>0</v>
      </c>
      <c r="M573" s="253">
        <v>0</v>
      </c>
      <c r="N573" s="253">
        <v>0</v>
      </c>
      <c r="O573" s="253">
        <v>957000.5</v>
      </c>
      <c r="P573" s="253">
        <v>0</v>
      </c>
      <c r="Q573" s="253">
        <v>0</v>
      </c>
      <c r="R573" s="253">
        <v>0</v>
      </c>
      <c r="S573" s="253">
        <v>0</v>
      </c>
      <c r="T573" s="253">
        <v>0</v>
      </c>
      <c r="U573" s="253">
        <v>0</v>
      </c>
      <c r="V573" s="253">
        <v>0</v>
      </c>
      <c r="W573" s="253">
        <v>0</v>
      </c>
      <c r="X573" s="253">
        <v>0</v>
      </c>
      <c r="Y573" s="253">
        <v>0</v>
      </c>
      <c r="Z573" s="253">
        <v>0</v>
      </c>
      <c r="AA573" s="253">
        <v>0</v>
      </c>
      <c r="AB573" s="255">
        <v>2020</v>
      </c>
    </row>
    <row r="574" spans="1:28" s="6" customFormat="1" ht="35.25" customHeight="1">
      <c r="A574" s="6">
        <v>1</v>
      </c>
      <c r="B574" s="207">
        <f>SUBTOTAL(103,$A$8:A574)</f>
        <v>558</v>
      </c>
      <c r="C574" s="251" t="s">
        <v>2689</v>
      </c>
      <c r="D574" s="246">
        <f t="shared" si="20"/>
        <v>2850000.85</v>
      </c>
      <c r="E574" s="253">
        <v>0</v>
      </c>
      <c r="F574" s="253">
        <v>0</v>
      </c>
      <c r="G574" s="253">
        <v>0</v>
      </c>
      <c r="H574" s="253">
        <v>0</v>
      </c>
      <c r="I574" s="253">
        <v>0</v>
      </c>
      <c r="J574" s="253">
        <v>0</v>
      </c>
      <c r="K574" s="254">
        <v>0</v>
      </c>
      <c r="L574" s="253">
        <v>0</v>
      </c>
      <c r="M574" s="253">
        <v>2850000.85</v>
      </c>
      <c r="N574" s="253">
        <v>0</v>
      </c>
      <c r="O574" s="253">
        <v>0</v>
      </c>
      <c r="P574" s="253">
        <v>0</v>
      </c>
      <c r="Q574" s="253">
        <v>0</v>
      </c>
      <c r="R574" s="253">
        <v>0</v>
      </c>
      <c r="S574" s="253">
        <v>0</v>
      </c>
      <c r="T574" s="253">
        <v>0</v>
      </c>
      <c r="U574" s="253">
        <v>0</v>
      </c>
      <c r="V574" s="253">
        <v>0</v>
      </c>
      <c r="W574" s="253">
        <v>0</v>
      </c>
      <c r="X574" s="253">
        <v>0</v>
      </c>
      <c r="Y574" s="253">
        <v>0</v>
      </c>
      <c r="Z574" s="253">
        <v>0</v>
      </c>
      <c r="AA574" s="253">
        <v>0</v>
      </c>
      <c r="AB574" s="255">
        <v>2020</v>
      </c>
    </row>
    <row r="575" spans="1:28" s="6" customFormat="1" ht="35.25" customHeight="1">
      <c r="A575" s="6">
        <v>1</v>
      </c>
      <c r="B575" s="207">
        <f>SUBTOTAL(103,$A$8:A575)</f>
        <v>559</v>
      </c>
      <c r="C575" s="251" t="s">
        <v>2690</v>
      </c>
      <c r="D575" s="246">
        <f t="shared" si="20"/>
        <v>2400000.56</v>
      </c>
      <c r="E575" s="253">
        <v>0</v>
      </c>
      <c r="F575" s="253">
        <v>0</v>
      </c>
      <c r="G575" s="253">
        <v>0</v>
      </c>
      <c r="H575" s="253">
        <v>0</v>
      </c>
      <c r="I575" s="253">
        <v>0</v>
      </c>
      <c r="J575" s="253">
        <v>0</v>
      </c>
      <c r="K575" s="254">
        <v>0</v>
      </c>
      <c r="L575" s="253">
        <v>0</v>
      </c>
      <c r="M575" s="253">
        <v>2400000.56</v>
      </c>
      <c r="N575" s="253">
        <v>0</v>
      </c>
      <c r="O575" s="253">
        <v>0</v>
      </c>
      <c r="P575" s="253">
        <v>0</v>
      </c>
      <c r="Q575" s="253">
        <v>0</v>
      </c>
      <c r="R575" s="253">
        <v>0</v>
      </c>
      <c r="S575" s="253">
        <v>0</v>
      </c>
      <c r="T575" s="253">
        <v>0</v>
      </c>
      <c r="U575" s="253">
        <v>0</v>
      </c>
      <c r="V575" s="253">
        <v>0</v>
      </c>
      <c r="W575" s="253">
        <v>0</v>
      </c>
      <c r="X575" s="253">
        <v>0</v>
      </c>
      <c r="Y575" s="253">
        <v>0</v>
      </c>
      <c r="Z575" s="253">
        <v>0</v>
      </c>
      <c r="AA575" s="253">
        <v>0</v>
      </c>
      <c r="AB575" s="255">
        <v>2020</v>
      </c>
    </row>
    <row r="576" spans="1:28" s="6" customFormat="1" ht="35.25" customHeight="1">
      <c r="A576" s="6">
        <v>1</v>
      </c>
      <c r="B576" s="207">
        <f>SUBTOTAL(103,$A$8:A576)</f>
        <v>560</v>
      </c>
      <c r="C576" s="251" t="s">
        <v>2691</v>
      </c>
      <c r="D576" s="246">
        <f t="shared" si="20"/>
        <v>155887.62</v>
      </c>
      <c r="E576" s="253">
        <v>0</v>
      </c>
      <c r="F576" s="253">
        <v>0</v>
      </c>
      <c r="G576" s="253">
        <v>155887.62</v>
      </c>
      <c r="H576" s="253">
        <v>0</v>
      </c>
      <c r="I576" s="253">
        <v>0</v>
      </c>
      <c r="J576" s="253">
        <v>0</v>
      </c>
      <c r="K576" s="254">
        <v>0</v>
      </c>
      <c r="L576" s="253">
        <v>0</v>
      </c>
      <c r="M576" s="253">
        <v>0</v>
      </c>
      <c r="N576" s="253">
        <v>0</v>
      </c>
      <c r="O576" s="253">
        <v>0</v>
      </c>
      <c r="P576" s="253">
        <v>0</v>
      </c>
      <c r="Q576" s="253">
        <v>0</v>
      </c>
      <c r="R576" s="253">
        <v>0</v>
      </c>
      <c r="S576" s="253">
        <v>0</v>
      </c>
      <c r="T576" s="253">
        <v>0</v>
      </c>
      <c r="U576" s="253">
        <v>0</v>
      </c>
      <c r="V576" s="253">
        <v>0</v>
      </c>
      <c r="W576" s="253">
        <v>0</v>
      </c>
      <c r="X576" s="253">
        <v>0</v>
      </c>
      <c r="Y576" s="253">
        <v>0</v>
      </c>
      <c r="Z576" s="253">
        <v>0</v>
      </c>
      <c r="AA576" s="253">
        <v>0</v>
      </c>
      <c r="AB576" s="255">
        <v>2020</v>
      </c>
    </row>
    <row r="577" spans="1:28" s="6" customFormat="1" ht="35.25" customHeight="1">
      <c r="A577" s="6">
        <v>1</v>
      </c>
      <c r="B577" s="207">
        <f>SUBTOTAL(103,$A$8:A577)</f>
        <v>561</v>
      </c>
      <c r="C577" s="251" t="s">
        <v>2692</v>
      </c>
      <c r="D577" s="246">
        <f t="shared" si="20"/>
        <v>1720062.01</v>
      </c>
      <c r="E577" s="253">
        <v>0</v>
      </c>
      <c r="F577" s="253">
        <v>0</v>
      </c>
      <c r="G577" s="253">
        <v>0</v>
      </c>
      <c r="H577" s="253">
        <v>0</v>
      </c>
      <c r="I577" s="253">
        <v>0</v>
      </c>
      <c r="J577" s="253">
        <v>0</v>
      </c>
      <c r="K577" s="254">
        <v>0</v>
      </c>
      <c r="L577" s="253">
        <v>0</v>
      </c>
      <c r="M577" s="253">
        <v>1720062.01</v>
      </c>
      <c r="N577" s="253">
        <v>0</v>
      </c>
      <c r="O577" s="253">
        <v>0</v>
      </c>
      <c r="P577" s="253">
        <v>0</v>
      </c>
      <c r="Q577" s="253">
        <v>0</v>
      </c>
      <c r="R577" s="253">
        <v>0</v>
      </c>
      <c r="S577" s="253">
        <v>0</v>
      </c>
      <c r="T577" s="253">
        <v>0</v>
      </c>
      <c r="U577" s="253">
        <v>0</v>
      </c>
      <c r="V577" s="253">
        <v>0</v>
      </c>
      <c r="W577" s="253">
        <v>0</v>
      </c>
      <c r="X577" s="253">
        <v>0</v>
      </c>
      <c r="Y577" s="253">
        <v>0</v>
      </c>
      <c r="Z577" s="253">
        <v>0</v>
      </c>
      <c r="AA577" s="253">
        <v>0</v>
      </c>
      <c r="AB577" s="255">
        <v>2020</v>
      </c>
    </row>
    <row r="578" spans="1:28" s="6" customFormat="1" ht="35.25" customHeight="1">
      <c r="A578" s="6">
        <v>1</v>
      </c>
      <c r="B578" s="207">
        <f>SUBTOTAL(103,$A$8:A578)</f>
        <v>562</v>
      </c>
      <c r="C578" s="251" t="s">
        <v>2787</v>
      </c>
      <c r="D578" s="246">
        <v>384630</v>
      </c>
      <c r="E578" s="253">
        <v>0</v>
      </c>
      <c r="F578" s="253">
        <v>0</v>
      </c>
      <c r="G578" s="253">
        <v>384630</v>
      </c>
      <c r="H578" s="253">
        <v>0</v>
      </c>
      <c r="I578" s="253">
        <v>0</v>
      </c>
      <c r="J578" s="253">
        <v>0</v>
      </c>
      <c r="K578" s="254">
        <v>0</v>
      </c>
      <c r="L578" s="253">
        <v>0</v>
      </c>
      <c r="M578" s="253">
        <v>0</v>
      </c>
      <c r="N578" s="253">
        <v>0</v>
      </c>
      <c r="O578" s="253">
        <v>0</v>
      </c>
      <c r="P578" s="253">
        <v>0</v>
      </c>
      <c r="Q578" s="253">
        <v>0</v>
      </c>
      <c r="R578" s="253">
        <v>0</v>
      </c>
      <c r="S578" s="253">
        <v>0</v>
      </c>
      <c r="T578" s="253">
        <v>0</v>
      </c>
      <c r="U578" s="253">
        <v>0</v>
      </c>
      <c r="V578" s="253">
        <v>0</v>
      </c>
      <c r="W578" s="253">
        <v>0</v>
      </c>
      <c r="X578" s="253">
        <v>0</v>
      </c>
      <c r="Y578" s="253">
        <v>0</v>
      </c>
      <c r="Z578" s="253">
        <v>0</v>
      </c>
      <c r="AA578" s="253">
        <v>0</v>
      </c>
      <c r="AB578" s="255">
        <v>2020</v>
      </c>
    </row>
    <row r="579" spans="1:28" s="6" customFormat="1" ht="35.25" customHeight="1">
      <c r="A579" s="6">
        <v>1</v>
      </c>
      <c r="B579" s="207">
        <f>SUBTOTAL(103,$A$8:A579)</f>
        <v>563</v>
      </c>
      <c r="C579" s="251" t="s">
        <v>2107</v>
      </c>
      <c r="D579" s="246">
        <f t="shared" si="20"/>
        <v>297767</v>
      </c>
      <c r="E579" s="253">
        <v>0</v>
      </c>
      <c r="F579" s="253">
        <v>169948</v>
      </c>
      <c r="G579" s="253">
        <v>0</v>
      </c>
      <c r="H579" s="253">
        <v>127819</v>
      </c>
      <c r="I579" s="253">
        <v>0</v>
      </c>
      <c r="J579" s="253">
        <v>0</v>
      </c>
      <c r="K579" s="254">
        <v>0</v>
      </c>
      <c r="L579" s="253">
        <v>0</v>
      </c>
      <c r="M579" s="253">
        <v>0</v>
      </c>
      <c r="N579" s="253">
        <v>0</v>
      </c>
      <c r="O579" s="253">
        <v>0</v>
      </c>
      <c r="P579" s="253">
        <v>0</v>
      </c>
      <c r="Q579" s="253">
        <v>0</v>
      </c>
      <c r="R579" s="253">
        <v>0</v>
      </c>
      <c r="S579" s="253">
        <v>0</v>
      </c>
      <c r="T579" s="253">
        <v>0</v>
      </c>
      <c r="U579" s="253">
        <v>0</v>
      </c>
      <c r="V579" s="253">
        <v>0</v>
      </c>
      <c r="W579" s="253">
        <v>0</v>
      </c>
      <c r="X579" s="253">
        <v>0</v>
      </c>
      <c r="Y579" s="253">
        <v>0</v>
      </c>
      <c r="Z579" s="253">
        <v>0</v>
      </c>
      <c r="AA579" s="253">
        <v>0</v>
      </c>
      <c r="AB579" s="255">
        <v>2020</v>
      </c>
    </row>
    <row r="580" spans="1:28" s="6" customFormat="1" ht="35.25" customHeight="1">
      <c r="B580" s="251" t="s">
        <v>1012</v>
      </c>
      <c r="C580" s="251"/>
      <c r="D580" s="246">
        <f t="shared" ref="D580:AA580" si="21">SUM(D581:D664)</f>
        <v>90033683.810000002</v>
      </c>
      <c r="E580" s="246">
        <f t="shared" si="21"/>
        <v>1420972.2</v>
      </c>
      <c r="F580" s="246">
        <f t="shared" si="21"/>
        <v>5356905.4799999995</v>
      </c>
      <c r="G580" s="246">
        <f t="shared" si="21"/>
        <v>11088910.779999997</v>
      </c>
      <c r="H580" s="246">
        <f t="shared" si="21"/>
        <v>1087356.8899999999</v>
      </c>
      <c r="I580" s="246">
        <f t="shared" si="21"/>
        <v>4564098.0199999996</v>
      </c>
      <c r="J580" s="246">
        <f t="shared" si="21"/>
        <v>0</v>
      </c>
      <c r="K580" s="254">
        <f t="shared" si="21"/>
        <v>8</v>
      </c>
      <c r="L580" s="246">
        <f t="shared" si="21"/>
        <v>11566894</v>
      </c>
      <c r="M580" s="246">
        <f t="shared" si="21"/>
        <v>35119413.32</v>
      </c>
      <c r="N580" s="246">
        <f t="shared" si="21"/>
        <v>1435992.1</v>
      </c>
      <c r="O580" s="246">
        <f t="shared" si="21"/>
        <v>17079746.02</v>
      </c>
      <c r="P580" s="246">
        <f t="shared" si="21"/>
        <v>1313395</v>
      </c>
      <c r="Q580" s="246">
        <f t="shared" si="21"/>
        <v>0</v>
      </c>
      <c r="R580" s="246">
        <f t="shared" si="21"/>
        <v>0</v>
      </c>
      <c r="S580" s="246">
        <f t="shared" si="21"/>
        <v>0</v>
      </c>
      <c r="T580" s="246">
        <f t="shared" si="21"/>
        <v>0</v>
      </c>
      <c r="U580" s="246">
        <f t="shared" si="21"/>
        <v>0</v>
      </c>
      <c r="V580" s="246">
        <f t="shared" si="21"/>
        <v>0</v>
      </c>
      <c r="W580" s="246">
        <f t="shared" si="21"/>
        <v>0</v>
      </c>
      <c r="X580" s="246">
        <f t="shared" si="21"/>
        <v>0</v>
      </c>
      <c r="Y580" s="246">
        <f t="shared" si="21"/>
        <v>0</v>
      </c>
      <c r="Z580" s="246">
        <f t="shared" si="21"/>
        <v>0</v>
      </c>
      <c r="AA580" s="246">
        <f t="shared" si="21"/>
        <v>0</v>
      </c>
      <c r="AB580" s="248" t="s">
        <v>857</v>
      </c>
    </row>
    <row r="581" spans="1:28" s="6" customFormat="1" ht="35.25" customHeight="1">
      <c r="A581" s="6">
        <v>1</v>
      </c>
      <c r="B581" s="207">
        <f>SUBTOTAL(103,$A$8:A581)</f>
        <v>564</v>
      </c>
      <c r="C581" s="251" t="s">
        <v>1787</v>
      </c>
      <c r="D581" s="246">
        <f t="shared" ref="D581:D644" si="22">E581+F581+G581+H581+I581+J581+L581+M581+N581+O581+P581+Q581+R581+S581+T581+U581+V581+W581+X581+Y581+Z581+AA581</f>
        <v>1638410.4</v>
      </c>
      <c r="E581" s="253">
        <v>576166.81999999995</v>
      </c>
      <c r="F581" s="253">
        <v>799885.96</v>
      </c>
      <c r="G581" s="253">
        <v>0</v>
      </c>
      <c r="H581" s="253">
        <v>262357.62</v>
      </c>
      <c r="I581" s="253">
        <v>0</v>
      </c>
      <c r="J581" s="253">
        <v>0</v>
      </c>
      <c r="K581" s="254">
        <v>0</v>
      </c>
      <c r="L581" s="253">
        <v>0</v>
      </c>
      <c r="M581" s="253">
        <v>0</v>
      </c>
      <c r="N581" s="253">
        <v>0</v>
      </c>
      <c r="O581" s="253">
        <v>0</v>
      </c>
      <c r="P581" s="253">
        <v>0</v>
      </c>
      <c r="Q581" s="253">
        <v>0</v>
      </c>
      <c r="R581" s="253">
        <v>0</v>
      </c>
      <c r="S581" s="253">
        <v>0</v>
      </c>
      <c r="T581" s="253">
        <v>0</v>
      </c>
      <c r="U581" s="253">
        <v>0</v>
      </c>
      <c r="V581" s="253">
        <v>0</v>
      </c>
      <c r="W581" s="253">
        <v>0</v>
      </c>
      <c r="X581" s="253">
        <v>0</v>
      </c>
      <c r="Y581" s="253">
        <v>0</v>
      </c>
      <c r="Z581" s="253">
        <v>0</v>
      </c>
      <c r="AA581" s="253">
        <v>0</v>
      </c>
      <c r="AB581" s="255">
        <v>2020</v>
      </c>
    </row>
    <row r="582" spans="1:28" s="6" customFormat="1" ht="35.25" customHeight="1">
      <c r="A582" s="6">
        <v>1</v>
      </c>
      <c r="B582" s="207">
        <f>SUBTOTAL(103,$A$8:A582)</f>
        <v>565</v>
      </c>
      <c r="C582" s="251" t="s">
        <v>2492</v>
      </c>
      <c r="D582" s="246">
        <f t="shared" si="22"/>
        <v>796377.12</v>
      </c>
      <c r="E582" s="253">
        <v>0</v>
      </c>
      <c r="F582" s="253">
        <v>0</v>
      </c>
      <c r="G582" s="253">
        <v>0</v>
      </c>
      <c r="H582" s="253">
        <v>0</v>
      </c>
      <c r="I582" s="253">
        <v>0</v>
      </c>
      <c r="J582" s="253">
        <v>0</v>
      </c>
      <c r="K582" s="254">
        <v>0</v>
      </c>
      <c r="L582" s="253">
        <v>0</v>
      </c>
      <c r="M582" s="253">
        <v>796377.12</v>
      </c>
      <c r="N582" s="253">
        <v>0</v>
      </c>
      <c r="O582" s="253">
        <v>0</v>
      </c>
      <c r="P582" s="253">
        <v>0</v>
      </c>
      <c r="Q582" s="253">
        <v>0</v>
      </c>
      <c r="R582" s="253">
        <v>0</v>
      </c>
      <c r="S582" s="253">
        <v>0</v>
      </c>
      <c r="T582" s="253">
        <v>0</v>
      </c>
      <c r="U582" s="253">
        <v>0</v>
      </c>
      <c r="V582" s="253">
        <v>0</v>
      </c>
      <c r="W582" s="253">
        <v>0</v>
      </c>
      <c r="X582" s="253">
        <v>0</v>
      </c>
      <c r="Y582" s="253">
        <v>0</v>
      </c>
      <c r="Z582" s="253">
        <v>0</v>
      </c>
      <c r="AA582" s="253">
        <v>0</v>
      </c>
      <c r="AB582" s="255">
        <v>2020</v>
      </c>
    </row>
    <row r="583" spans="1:28" s="6" customFormat="1" ht="35.25" customHeight="1">
      <c r="A583" s="6">
        <v>1</v>
      </c>
      <c r="B583" s="207">
        <f>SUBTOTAL(103,$A$8:A583)</f>
        <v>566</v>
      </c>
      <c r="C583" s="251" t="s">
        <v>1788</v>
      </c>
      <c r="D583" s="246">
        <f t="shared" si="22"/>
        <v>1122303</v>
      </c>
      <c r="E583" s="253">
        <v>0</v>
      </c>
      <c r="F583" s="253">
        <v>0</v>
      </c>
      <c r="G583" s="253">
        <v>312711</v>
      </c>
      <c r="H583" s="253">
        <v>0</v>
      </c>
      <c r="I583" s="253">
        <v>0</v>
      </c>
      <c r="J583" s="253">
        <v>0</v>
      </c>
      <c r="K583" s="254">
        <v>0</v>
      </c>
      <c r="L583" s="253">
        <v>0</v>
      </c>
      <c r="M583" s="253">
        <v>0</v>
      </c>
      <c r="N583" s="253">
        <v>0</v>
      </c>
      <c r="O583" s="253">
        <v>0</v>
      </c>
      <c r="P583" s="253">
        <v>809592</v>
      </c>
      <c r="Q583" s="253">
        <v>0</v>
      </c>
      <c r="R583" s="253">
        <v>0</v>
      </c>
      <c r="S583" s="253">
        <v>0</v>
      </c>
      <c r="T583" s="253">
        <v>0</v>
      </c>
      <c r="U583" s="253">
        <v>0</v>
      </c>
      <c r="V583" s="253">
        <v>0</v>
      </c>
      <c r="W583" s="253">
        <v>0</v>
      </c>
      <c r="X583" s="253">
        <v>0</v>
      </c>
      <c r="Y583" s="253">
        <v>0</v>
      </c>
      <c r="Z583" s="253">
        <v>0</v>
      </c>
      <c r="AA583" s="253">
        <v>0</v>
      </c>
      <c r="AB583" s="255">
        <v>2020</v>
      </c>
    </row>
    <row r="584" spans="1:28" s="6" customFormat="1" ht="35.25" customHeight="1">
      <c r="A584" s="6">
        <v>1</v>
      </c>
      <c r="B584" s="207">
        <f>SUBTOTAL(103,$A$8:A584)</f>
        <v>567</v>
      </c>
      <c r="C584" s="251" t="s">
        <v>1789</v>
      </c>
      <c r="D584" s="246">
        <f t="shared" si="22"/>
        <v>1750000</v>
      </c>
      <c r="E584" s="253">
        <v>0</v>
      </c>
      <c r="F584" s="253">
        <v>0</v>
      </c>
      <c r="G584" s="253">
        <v>0</v>
      </c>
      <c r="H584" s="253">
        <v>0</v>
      </c>
      <c r="I584" s="253">
        <v>0</v>
      </c>
      <c r="J584" s="253">
        <v>0</v>
      </c>
      <c r="K584" s="254">
        <v>1</v>
      </c>
      <c r="L584" s="253">
        <v>1750000</v>
      </c>
      <c r="M584" s="253">
        <v>0</v>
      </c>
      <c r="N584" s="253">
        <v>0</v>
      </c>
      <c r="O584" s="253">
        <v>0</v>
      </c>
      <c r="P584" s="253">
        <v>0</v>
      </c>
      <c r="Q584" s="253">
        <v>0</v>
      </c>
      <c r="R584" s="253">
        <v>0</v>
      </c>
      <c r="S584" s="253">
        <v>0</v>
      </c>
      <c r="T584" s="253">
        <v>0</v>
      </c>
      <c r="U584" s="253">
        <v>0</v>
      </c>
      <c r="V584" s="253">
        <v>0</v>
      </c>
      <c r="W584" s="253">
        <v>0</v>
      </c>
      <c r="X584" s="253">
        <v>0</v>
      </c>
      <c r="Y584" s="253">
        <v>0</v>
      </c>
      <c r="Z584" s="253">
        <v>0</v>
      </c>
      <c r="AA584" s="253">
        <v>0</v>
      </c>
      <c r="AB584" s="255">
        <v>2020</v>
      </c>
    </row>
    <row r="585" spans="1:28" s="6" customFormat="1" ht="35.25" customHeight="1">
      <c r="A585" s="6">
        <v>1</v>
      </c>
      <c r="B585" s="207">
        <f>SUBTOTAL(103,$A$8:A585)</f>
        <v>568</v>
      </c>
      <c r="C585" s="251" t="s">
        <v>1790</v>
      </c>
      <c r="D585" s="246">
        <f t="shared" si="22"/>
        <v>1832116</v>
      </c>
      <c r="E585" s="253">
        <v>0</v>
      </c>
      <c r="F585" s="253">
        <v>0</v>
      </c>
      <c r="G585" s="253">
        <v>0</v>
      </c>
      <c r="H585" s="253">
        <v>0</v>
      </c>
      <c r="I585" s="253">
        <v>0</v>
      </c>
      <c r="J585" s="253">
        <v>0</v>
      </c>
      <c r="K585" s="254">
        <v>1</v>
      </c>
      <c r="L585" s="253">
        <v>1832116</v>
      </c>
      <c r="M585" s="253">
        <v>0</v>
      </c>
      <c r="N585" s="253">
        <v>0</v>
      </c>
      <c r="O585" s="253">
        <v>0</v>
      </c>
      <c r="P585" s="253">
        <v>0</v>
      </c>
      <c r="Q585" s="253">
        <v>0</v>
      </c>
      <c r="R585" s="253">
        <v>0</v>
      </c>
      <c r="S585" s="253">
        <v>0</v>
      </c>
      <c r="T585" s="253">
        <v>0</v>
      </c>
      <c r="U585" s="253">
        <v>0</v>
      </c>
      <c r="V585" s="253">
        <v>0</v>
      </c>
      <c r="W585" s="253">
        <v>0</v>
      </c>
      <c r="X585" s="253">
        <v>0</v>
      </c>
      <c r="Y585" s="253">
        <v>0</v>
      </c>
      <c r="Z585" s="253">
        <v>0</v>
      </c>
      <c r="AA585" s="253">
        <v>0</v>
      </c>
      <c r="AB585" s="255">
        <v>2020</v>
      </c>
    </row>
    <row r="586" spans="1:28" s="6" customFormat="1" ht="35.25" customHeight="1">
      <c r="A586" s="6">
        <v>1</v>
      </c>
      <c r="B586" s="207">
        <f>SUBTOTAL(103,$A$8:A586)</f>
        <v>569</v>
      </c>
      <c r="C586" s="251" t="s">
        <v>1791</v>
      </c>
      <c r="D586" s="246">
        <f t="shared" si="22"/>
        <v>310860</v>
      </c>
      <c r="E586" s="253">
        <v>0</v>
      </c>
      <c r="F586" s="253">
        <v>0</v>
      </c>
      <c r="G586" s="253">
        <v>0</v>
      </c>
      <c r="H586" s="253">
        <v>0</v>
      </c>
      <c r="I586" s="253">
        <v>0</v>
      </c>
      <c r="J586" s="253">
        <v>0</v>
      </c>
      <c r="K586" s="254">
        <v>0</v>
      </c>
      <c r="L586" s="253">
        <v>0</v>
      </c>
      <c r="M586" s="253">
        <v>0</v>
      </c>
      <c r="N586" s="253">
        <v>0</v>
      </c>
      <c r="O586" s="253">
        <v>310860</v>
      </c>
      <c r="P586" s="253">
        <v>0</v>
      </c>
      <c r="Q586" s="253">
        <v>0</v>
      </c>
      <c r="R586" s="253">
        <v>0</v>
      </c>
      <c r="S586" s="253">
        <v>0</v>
      </c>
      <c r="T586" s="253">
        <v>0</v>
      </c>
      <c r="U586" s="253">
        <v>0</v>
      </c>
      <c r="V586" s="253">
        <v>0</v>
      </c>
      <c r="W586" s="253">
        <v>0</v>
      </c>
      <c r="X586" s="253">
        <v>0</v>
      </c>
      <c r="Y586" s="253">
        <v>0</v>
      </c>
      <c r="Z586" s="253">
        <v>0</v>
      </c>
      <c r="AA586" s="253">
        <v>0</v>
      </c>
      <c r="AB586" s="255">
        <v>2020</v>
      </c>
    </row>
    <row r="587" spans="1:28" s="6" customFormat="1" ht="35.25" customHeight="1">
      <c r="A587" s="6">
        <v>1</v>
      </c>
      <c r="B587" s="207">
        <f>SUBTOTAL(103,$A$8:A587)</f>
        <v>570</v>
      </c>
      <c r="C587" s="251" t="s">
        <v>1792</v>
      </c>
      <c r="D587" s="246">
        <f t="shared" si="22"/>
        <v>209441.4</v>
      </c>
      <c r="E587" s="253">
        <v>0</v>
      </c>
      <c r="F587" s="253">
        <v>0</v>
      </c>
      <c r="G587" s="253">
        <v>209441.4</v>
      </c>
      <c r="H587" s="253">
        <v>0</v>
      </c>
      <c r="I587" s="253">
        <v>0</v>
      </c>
      <c r="J587" s="253">
        <v>0</v>
      </c>
      <c r="K587" s="254">
        <v>0</v>
      </c>
      <c r="L587" s="253">
        <v>0</v>
      </c>
      <c r="M587" s="253">
        <v>0</v>
      </c>
      <c r="N587" s="253">
        <v>0</v>
      </c>
      <c r="O587" s="253">
        <v>0</v>
      </c>
      <c r="P587" s="253">
        <v>0</v>
      </c>
      <c r="Q587" s="253">
        <v>0</v>
      </c>
      <c r="R587" s="253">
        <v>0</v>
      </c>
      <c r="S587" s="253">
        <v>0</v>
      </c>
      <c r="T587" s="253">
        <v>0</v>
      </c>
      <c r="U587" s="253">
        <v>0</v>
      </c>
      <c r="V587" s="253">
        <v>0</v>
      </c>
      <c r="W587" s="253">
        <v>0</v>
      </c>
      <c r="X587" s="253">
        <v>0</v>
      </c>
      <c r="Y587" s="253">
        <v>0</v>
      </c>
      <c r="Z587" s="253">
        <v>0</v>
      </c>
      <c r="AA587" s="253">
        <v>0</v>
      </c>
      <c r="AB587" s="255">
        <v>2020</v>
      </c>
    </row>
    <row r="588" spans="1:28" s="6" customFormat="1" ht="35.25" customHeight="1">
      <c r="A588" s="6">
        <v>1</v>
      </c>
      <c r="B588" s="207">
        <f>SUBTOTAL(103,$A$8:A588)</f>
        <v>571</v>
      </c>
      <c r="C588" s="251" t="s">
        <v>1793</v>
      </c>
      <c r="D588" s="246">
        <f t="shared" si="22"/>
        <v>944850</v>
      </c>
      <c r="E588" s="253">
        <v>0</v>
      </c>
      <c r="F588" s="253">
        <v>0</v>
      </c>
      <c r="G588" s="253">
        <v>47050</v>
      </c>
      <c r="H588" s="253">
        <v>0</v>
      </c>
      <c r="I588" s="253">
        <v>0</v>
      </c>
      <c r="J588" s="253">
        <v>0</v>
      </c>
      <c r="K588" s="254">
        <v>0</v>
      </c>
      <c r="L588" s="253">
        <v>0</v>
      </c>
      <c r="M588" s="253">
        <v>858000</v>
      </c>
      <c r="N588" s="253">
        <v>39800</v>
      </c>
      <c r="O588" s="253">
        <v>0</v>
      </c>
      <c r="P588" s="253">
        <v>0</v>
      </c>
      <c r="Q588" s="253">
        <v>0</v>
      </c>
      <c r="R588" s="253">
        <v>0</v>
      </c>
      <c r="S588" s="253">
        <v>0</v>
      </c>
      <c r="T588" s="253">
        <v>0</v>
      </c>
      <c r="U588" s="253">
        <v>0</v>
      </c>
      <c r="V588" s="253">
        <v>0</v>
      </c>
      <c r="W588" s="253">
        <v>0</v>
      </c>
      <c r="X588" s="253">
        <v>0</v>
      </c>
      <c r="Y588" s="253">
        <v>0</v>
      </c>
      <c r="Z588" s="253">
        <v>0</v>
      </c>
      <c r="AA588" s="253">
        <v>0</v>
      </c>
      <c r="AB588" s="255">
        <v>2020</v>
      </c>
    </row>
    <row r="589" spans="1:28" s="6" customFormat="1" ht="35.25" customHeight="1">
      <c r="A589" s="6">
        <v>1</v>
      </c>
      <c r="B589" s="207">
        <f>SUBTOTAL(103,$A$8:A589)</f>
        <v>572</v>
      </c>
      <c r="C589" s="251" t="s">
        <v>1794</v>
      </c>
      <c r="D589" s="246">
        <f t="shared" si="22"/>
        <v>258344.1</v>
      </c>
      <c r="E589" s="253">
        <v>0</v>
      </c>
      <c r="F589" s="253">
        <v>0</v>
      </c>
      <c r="G589" s="253">
        <v>0</v>
      </c>
      <c r="H589" s="253">
        <v>0</v>
      </c>
      <c r="I589" s="253">
        <v>0</v>
      </c>
      <c r="J589" s="253">
        <v>0</v>
      </c>
      <c r="K589" s="254">
        <v>0</v>
      </c>
      <c r="L589" s="253">
        <v>0</v>
      </c>
      <c r="M589" s="253">
        <v>0</v>
      </c>
      <c r="N589" s="253">
        <v>258344.1</v>
      </c>
      <c r="O589" s="253">
        <v>0</v>
      </c>
      <c r="P589" s="253">
        <v>0</v>
      </c>
      <c r="Q589" s="253">
        <v>0</v>
      </c>
      <c r="R589" s="253">
        <v>0</v>
      </c>
      <c r="S589" s="253">
        <v>0</v>
      </c>
      <c r="T589" s="253">
        <v>0</v>
      </c>
      <c r="U589" s="253">
        <v>0</v>
      </c>
      <c r="V589" s="253">
        <v>0</v>
      </c>
      <c r="W589" s="253">
        <v>0</v>
      </c>
      <c r="X589" s="253">
        <v>0</v>
      </c>
      <c r="Y589" s="253">
        <v>0</v>
      </c>
      <c r="Z589" s="253">
        <v>0</v>
      </c>
      <c r="AA589" s="253">
        <v>0</v>
      </c>
      <c r="AB589" s="255">
        <v>2020</v>
      </c>
    </row>
    <row r="590" spans="1:28" s="6" customFormat="1" ht="35.25" customHeight="1">
      <c r="A590" s="6">
        <v>1</v>
      </c>
      <c r="B590" s="207">
        <f>SUBTOTAL(103,$A$8:A590)</f>
        <v>573</v>
      </c>
      <c r="C590" s="251" t="s">
        <v>1795</v>
      </c>
      <c r="D590" s="246">
        <f t="shared" si="22"/>
        <v>543814</v>
      </c>
      <c r="E590" s="253">
        <v>0</v>
      </c>
      <c r="F590" s="253">
        <v>0</v>
      </c>
      <c r="G590" s="253">
        <v>0</v>
      </c>
      <c r="H590" s="253">
        <v>0</v>
      </c>
      <c r="I590" s="253">
        <v>0</v>
      </c>
      <c r="J590" s="253">
        <v>0</v>
      </c>
      <c r="K590" s="254">
        <v>0</v>
      </c>
      <c r="L590" s="253">
        <v>0</v>
      </c>
      <c r="M590" s="253">
        <v>543814</v>
      </c>
      <c r="N590" s="253">
        <v>0</v>
      </c>
      <c r="O590" s="253">
        <v>0</v>
      </c>
      <c r="P590" s="253">
        <v>0</v>
      </c>
      <c r="Q590" s="253">
        <v>0</v>
      </c>
      <c r="R590" s="253">
        <v>0</v>
      </c>
      <c r="S590" s="253">
        <v>0</v>
      </c>
      <c r="T590" s="253">
        <v>0</v>
      </c>
      <c r="U590" s="253">
        <v>0</v>
      </c>
      <c r="V590" s="253">
        <v>0</v>
      </c>
      <c r="W590" s="253">
        <v>0</v>
      </c>
      <c r="X590" s="253">
        <v>0</v>
      </c>
      <c r="Y590" s="253">
        <v>0</v>
      </c>
      <c r="Z590" s="253">
        <v>0</v>
      </c>
      <c r="AA590" s="253">
        <v>0</v>
      </c>
      <c r="AB590" s="255">
        <v>2020</v>
      </c>
    </row>
    <row r="591" spans="1:28" s="6" customFormat="1" ht="35.25" customHeight="1">
      <c r="A591" s="6">
        <v>1</v>
      </c>
      <c r="B591" s="207">
        <f>SUBTOTAL(103,$A$8:A591)</f>
        <v>574</v>
      </c>
      <c r="C591" s="251" t="s">
        <v>2493</v>
      </c>
      <c r="D591" s="246">
        <f t="shared" si="22"/>
        <v>228767</v>
      </c>
      <c r="E591" s="253">
        <v>0</v>
      </c>
      <c r="F591" s="253">
        <v>0</v>
      </c>
      <c r="G591" s="253">
        <v>0</v>
      </c>
      <c r="H591" s="253">
        <v>0</v>
      </c>
      <c r="I591" s="253">
        <v>0</v>
      </c>
      <c r="J591" s="253">
        <v>0</v>
      </c>
      <c r="K591" s="254">
        <v>0</v>
      </c>
      <c r="L591" s="253">
        <v>0</v>
      </c>
      <c r="M591" s="253">
        <v>0</v>
      </c>
      <c r="N591" s="253">
        <v>0</v>
      </c>
      <c r="O591" s="253">
        <v>228767</v>
      </c>
      <c r="P591" s="253">
        <v>0</v>
      </c>
      <c r="Q591" s="253">
        <v>0</v>
      </c>
      <c r="R591" s="253">
        <v>0</v>
      </c>
      <c r="S591" s="253">
        <v>0</v>
      </c>
      <c r="T591" s="253">
        <v>0</v>
      </c>
      <c r="U591" s="253">
        <v>0</v>
      </c>
      <c r="V591" s="253">
        <v>0</v>
      </c>
      <c r="W591" s="253">
        <v>0</v>
      </c>
      <c r="X591" s="253">
        <v>0</v>
      </c>
      <c r="Y591" s="253">
        <v>0</v>
      </c>
      <c r="Z591" s="253">
        <v>0</v>
      </c>
      <c r="AA591" s="253">
        <v>0</v>
      </c>
      <c r="AB591" s="255">
        <v>2020</v>
      </c>
    </row>
    <row r="592" spans="1:28" s="6" customFormat="1" ht="35.25" customHeight="1">
      <c r="A592" s="6">
        <v>1</v>
      </c>
      <c r="B592" s="207">
        <f>SUBTOTAL(103,$A$8:A592)</f>
        <v>575</v>
      </c>
      <c r="C592" s="251" t="s">
        <v>2494</v>
      </c>
      <c r="D592" s="246">
        <f t="shared" si="22"/>
        <v>144926.37</v>
      </c>
      <c r="E592" s="253">
        <v>0</v>
      </c>
      <c r="F592" s="253">
        <v>0</v>
      </c>
      <c r="G592" s="253">
        <v>0</v>
      </c>
      <c r="H592" s="253">
        <v>0</v>
      </c>
      <c r="I592" s="253">
        <v>0</v>
      </c>
      <c r="J592" s="253">
        <v>0</v>
      </c>
      <c r="K592" s="254">
        <v>0</v>
      </c>
      <c r="L592" s="253">
        <v>0</v>
      </c>
      <c r="M592" s="253">
        <v>0</v>
      </c>
      <c r="N592" s="253">
        <v>0</v>
      </c>
      <c r="O592" s="253">
        <v>144926.37</v>
      </c>
      <c r="P592" s="253">
        <v>0</v>
      </c>
      <c r="Q592" s="253">
        <v>0</v>
      </c>
      <c r="R592" s="253">
        <v>0</v>
      </c>
      <c r="S592" s="253">
        <v>0</v>
      </c>
      <c r="T592" s="253">
        <v>0</v>
      </c>
      <c r="U592" s="253">
        <v>0</v>
      </c>
      <c r="V592" s="253">
        <v>0</v>
      </c>
      <c r="W592" s="253">
        <v>0</v>
      </c>
      <c r="X592" s="253">
        <v>0</v>
      </c>
      <c r="Y592" s="253">
        <v>0</v>
      </c>
      <c r="Z592" s="253">
        <v>0</v>
      </c>
      <c r="AA592" s="253">
        <v>0</v>
      </c>
      <c r="AB592" s="255">
        <v>2020</v>
      </c>
    </row>
    <row r="593" spans="1:28" s="6" customFormat="1" ht="35.25" customHeight="1">
      <c r="A593" s="6">
        <v>1</v>
      </c>
      <c r="B593" s="207">
        <f>SUBTOTAL(103,$A$8:A593)</f>
        <v>576</v>
      </c>
      <c r="C593" s="251" t="s">
        <v>1796</v>
      </c>
      <c r="D593" s="246">
        <f t="shared" si="22"/>
        <v>1390097</v>
      </c>
      <c r="E593" s="253">
        <v>0</v>
      </c>
      <c r="F593" s="253">
        <v>0</v>
      </c>
      <c r="G593" s="253">
        <v>0</v>
      </c>
      <c r="H593" s="253">
        <v>0</v>
      </c>
      <c r="I593" s="253">
        <v>0</v>
      </c>
      <c r="J593" s="253">
        <v>0</v>
      </c>
      <c r="K593" s="254">
        <v>0</v>
      </c>
      <c r="L593" s="253">
        <v>0</v>
      </c>
      <c r="M593" s="253">
        <v>1390097</v>
      </c>
      <c r="N593" s="253">
        <v>0</v>
      </c>
      <c r="O593" s="253">
        <v>0</v>
      </c>
      <c r="P593" s="253">
        <v>0</v>
      </c>
      <c r="Q593" s="253">
        <v>0</v>
      </c>
      <c r="R593" s="253">
        <v>0</v>
      </c>
      <c r="S593" s="253">
        <v>0</v>
      </c>
      <c r="T593" s="253">
        <v>0</v>
      </c>
      <c r="U593" s="253">
        <v>0</v>
      </c>
      <c r="V593" s="253">
        <v>0</v>
      </c>
      <c r="W593" s="253">
        <v>0</v>
      </c>
      <c r="X593" s="253">
        <v>0</v>
      </c>
      <c r="Y593" s="253">
        <v>0</v>
      </c>
      <c r="Z593" s="253">
        <v>0</v>
      </c>
      <c r="AA593" s="253">
        <v>0</v>
      </c>
      <c r="AB593" s="255">
        <v>2020</v>
      </c>
    </row>
    <row r="594" spans="1:28" s="6" customFormat="1" ht="35.25" customHeight="1">
      <c r="A594" s="6">
        <v>1</v>
      </c>
      <c r="B594" s="207">
        <f>SUBTOTAL(103,$A$8:A594)</f>
        <v>577</v>
      </c>
      <c r="C594" s="251" t="s">
        <v>1797</v>
      </c>
      <c r="D594" s="246">
        <f t="shared" si="22"/>
        <v>2161108</v>
      </c>
      <c r="E594" s="253">
        <v>0</v>
      </c>
      <c r="F594" s="253">
        <v>0</v>
      </c>
      <c r="G594" s="253">
        <v>0</v>
      </c>
      <c r="H594" s="253">
        <v>125812</v>
      </c>
      <c r="I594" s="253">
        <v>0</v>
      </c>
      <c r="J594" s="253">
        <v>0</v>
      </c>
      <c r="K594" s="254">
        <v>1</v>
      </c>
      <c r="L594" s="253">
        <v>82796</v>
      </c>
      <c r="M594" s="253">
        <v>1952500</v>
      </c>
      <c r="N594" s="253">
        <v>0</v>
      </c>
      <c r="O594" s="253">
        <v>0</v>
      </c>
      <c r="P594" s="253">
        <v>0</v>
      </c>
      <c r="Q594" s="253">
        <v>0</v>
      </c>
      <c r="R594" s="253">
        <v>0</v>
      </c>
      <c r="S594" s="253">
        <v>0</v>
      </c>
      <c r="T594" s="253">
        <v>0</v>
      </c>
      <c r="U594" s="253">
        <v>0</v>
      </c>
      <c r="V594" s="253">
        <v>0</v>
      </c>
      <c r="W594" s="253">
        <v>0</v>
      </c>
      <c r="X594" s="253">
        <v>0</v>
      </c>
      <c r="Y594" s="253">
        <v>0</v>
      </c>
      <c r="Z594" s="253">
        <v>0</v>
      </c>
      <c r="AA594" s="253">
        <v>0</v>
      </c>
      <c r="AB594" s="255">
        <v>2020</v>
      </c>
    </row>
    <row r="595" spans="1:28" s="6" customFormat="1" ht="35.25" customHeight="1">
      <c r="A595" s="6">
        <v>1</v>
      </c>
      <c r="B595" s="207">
        <f>SUBTOTAL(103,$A$8:A595)</f>
        <v>578</v>
      </c>
      <c r="C595" s="251" t="s">
        <v>1798</v>
      </c>
      <c r="D595" s="246">
        <f t="shared" si="22"/>
        <v>796086</v>
      </c>
      <c r="E595" s="253">
        <v>0</v>
      </c>
      <c r="F595" s="253">
        <v>0</v>
      </c>
      <c r="G595" s="253">
        <v>330086</v>
      </c>
      <c r="H595" s="253">
        <v>0</v>
      </c>
      <c r="I595" s="253">
        <v>0</v>
      </c>
      <c r="J595" s="253">
        <v>0</v>
      </c>
      <c r="K595" s="254">
        <v>0</v>
      </c>
      <c r="L595" s="253">
        <v>0</v>
      </c>
      <c r="M595" s="253">
        <v>266000</v>
      </c>
      <c r="N595" s="253">
        <v>0</v>
      </c>
      <c r="O595" s="253">
        <v>200000</v>
      </c>
      <c r="P595" s="253">
        <v>0</v>
      </c>
      <c r="Q595" s="253">
        <v>0</v>
      </c>
      <c r="R595" s="253">
        <v>0</v>
      </c>
      <c r="S595" s="253">
        <v>0</v>
      </c>
      <c r="T595" s="253">
        <v>0</v>
      </c>
      <c r="U595" s="253">
        <v>0</v>
      </c>
      <c r="V595" s="253">
        <v>0</v>
      </c>
      <c r="W595" s="253">
        <v>0</v>
      </c>
      <c r="X595" s="253">
        <v>0</v>
      </c>
      <c r="Y595" s="253">
        <v>0</v>
      </c>
      <c r="Z595" s="253">
        <v>0</v>
      </c>
      <c r="AA595" s="253">
        <v>0</v>
      </c>
      <c r="AB595" s="255">
        <v>2020</v>
      </c>
    </row>
    <row r="596" spans="1:28" s="6" customFormat="1" ht="35.25" customHeight="1">
      <c r="A596" s="6">
        <v>1</v>
      </c>
      <c r="B596" s="207">
        <f>SUBTOTAL(103,$A$8:A596)</f>
        <v>579</v>
      </c>
      <c r="C596" s="251" t="s">
        <v>2495</v>
      </c>
      <c r="D596" s="246">
        <f t="shared" si="22"/>
        <v>1856000</v>
      </c>
      <c r="E596" s="253">
        <v>0</v>
      </c>
      <c r="F596" s="253">
        <v>0</v>
      </c>
      <c r="G596" s="253">
        <v>0</v>
      </c>
      <c r="H596" s="253">
        <v>0</v>
      </c>
      <c r="I596" s="253">
        <v>0</v>
      </c>
      <c r="J596" s="253">
        <v>0</v>
      </c>
      <c r="K596" s="254">
        <v>1</v>
      </c>
      <c r="L596" s="253">
        <v>1856000</v>
      </c>
      <c r="M596" s="253">
        <v>0</v>
      </c>
      <c r="N596" s="253">
        <v>0</v>
      </c>
      <c r="O596" s="253">
        <v>0</v>
      </c>
      <c r="P596" s="253">
        <v>0</v>
      </c>
      <c r="Q596" s="253">
        <v>0</v>
      </c>
      <c r="R596" s="253">
        <v>0</v>
      </c>
      <c r="S596" s="253">
        <v>0</v>
      </c>
      <c r="T596" s="253">
        <v>0</v>
      </c>
      <c r="U596" s="253">
        <v>0</v>
      </c>
      <c r="V596" s="253">
        <v>0</v>
      </c>
      <c r="W596" s="253">
        <v>0</v>
      </c>
      <c r="X596" s="253">
        <v>0</v>
      </c>
      <c r="Y596" s="253">
        <v>0</v>
      </c>
      <c r="Z596" s="253">
        <v>0</v>
      </c>
      <c r="AA596" s="253">
        <v>0</v>
      </c>
      <c r="AB596" s="255">
        <v>2020</v>
      </c>
    </row>
    <row r="597" spans="1:28" s="6" customFormat="1" ht="35.25" customHeight="1">
      <c r="A597" s="6">
        <v>1</v>
      </c>
      <c r="B597" s="207">
        <f>SUBTOTAL(103,$A$8:A597)</f>
        <v>580</v>
      </c>
      <c r="C597" s="251" t="s">
        <v>1799</v>
      </c>
      <c r="D597" s="246">
        <f t="shared" si="22"/>
        <v>693526</v>
      </c>
      <c r="E597" s="253">
        <v>0</v>
      </c>
      <c r="F597" s="253">
        <v>0</v>
      </c>
      <c r="G597" s="253">
        <v>0</v>
      </c>
      <c r="H597" s="253">
        <v>0</v>
      </c>
      <c r="I597" s="253">
        <v>0</v>
      </c>
      <c r="J597" s="253">
        <v>0</v>
      </c>
      <c r="K597" s="254">
        <v>0</v>
      </c>
      <c r="L597" s="253">
        <v>0</v>
      </c>
      <c r="M597" s="253">
        <v>693526</v>
      </c>
      <c r="N597" s="253">
        <v>0</v>
      </c>
      <c r="O597" s="253">
        <v>0</v>
      </c>
      <c r="P597" s="253">
        <v>0</v>
      </c>
      <c r="Q597" s="253">
        <v>0</v>
      </c>
      <c r="R597" s="253">
        <v>0</v>
      </c>
      <c r="S597" s="253">
        <v>0</v>
      </c>
      <c r="T597" s="253">
        <v>0</v>
      </c>
      <c r="U597" s="253">
        <v>0</v>
      </c>
      <c r="V597" s="253">
        <v>0</v>
      </c>
      <c r="W597" s="253">
        <v>0</v>
      </c>
      <c r="X597" s="253">
        <v>0</v>
      </c>
      <c r="Y597" s="253">
        <v>0</v>
      </c>
      <c r="Z597" s="253">
        <v>0</v>
      </c>
      <c r="AA597" s="253">
        <v>0</v>
      </c>
      <c r="AB597" s="255">
        <v>2020</v>
      </c>
    </row>
    <row r="598" spans="1:28" s="6" customFormat="1" ht="35.25" customHeight="1">
      <c r="A598" s="6">
        <v>1</v>
      </c>
      <c r="B598" s="207">
        <f>SUBTOTAL(103,$A$8:A598)</f>
        <v>581</v>
      </c>
      <c r="C598" s="251" t="s">
        <v>1800</v>
      </c>
      <c r="D598" s="246">
        <f t="shared" si="22"/>
        <v>347354</v>
      </c>
      <c r="E598" s="253">
        <v>0</v>
      </c>
      <c r="F598" s="253">
        <v>0</v>
      </c>
      <c r="G598" s="253">
        <v>0</v>
      </c>
      <c r="H598" s="253">
        <v>0</v>
      </c>
      <c r="I598" s="253">
        <v>347354</v>
      </c>
      <c r="J598" s="253">
        <v>0</v>
      </c>
      <c r="K598" s="254">
        <v>0</v>
      </c>
      <c r="L598" s="253">
        <v>0</v>
      </c>
      <c r="M598" s="253">
        <v>0</v>
      </c>
      <c r="N598" s="253">
        <v>0</v>
      </c>
      <c r="O598" s="253">
        <v>0</v>
      </c>
      <c r="P598" s="253">
        <v>0</v>
      </c>
      <c r="Q598" s="253">
        <v>0</v>
      </c>
      <c r="R598" s="253">
        <v>0</v>
      </c>
      <c r="S598" s="253">
        <v>0</v>
      </c>
      <c r="T598" s="253">
        <v>0</v>
      </c>
      <c r="U598" s="253">
        <v>0</v>
      </c>
      <c r="V598" s="253">
        <v>0</v>
      </c>
      <c r="W598" s="253">
        <v>0</v>
      </c>
      <c r="X598" s="253">
        <v>0</v>
      </c>
      <c r="Y598" s="253">
        <v>0</v>
      </c>
      <c r="Z598" s="253">
        <v>0</v>
      </c>
      <c r="AA598" s="253">
        <v>0</v>
      </c>
      <c r="AB598" s="255">
        <v>2020</v>
      </c>
    </row>
    <row r="599" spans="1:28" s="6" customFormat="1" ht="35.25" customHeight="1">
      <c r="A599" s="6">
        <v>1</v>
      </c>
      <c r="B599" s="207">
        <f>SUBTOTAL(103,$A$8:A599)</f>
        <v>582</v>
      </c>
      <c r="C599" s="251" t="s">
        <v>1801</v>
      </c>
      <c r="D599" s="246">
        <f t="shared" si="22"/>
        <v>1832116</v>
      </c>
      <c r="E599" s="253">
        <v>0</v>
      </c>
      <c r="F599" s="253">
        <v>0</v>
      </c>
      <c r="G599" s="253">
        <v>0</v>
      </c>
      <c r="H599" s="253">
        <v>0</v>
      </c>
      <c r="I599" s="253">
        <v>0</v>
      </c>
      <c r="J599" s="253">
        <v>0</v>
      </c>
      <c r="K599" s="254">
        <v>1</v>
      </c>
      <c r="L599" s="253">
        <v>1832116</v>
      </c>
      <c r="M599" s="253">
        <v>0</v>
      </c>
      <c r="N599" s="253">
        <v>0</v>
      </c>
      <c r="O599" s="253">
        <v>0</v>
      </c>
      <c r="P599" s="253">
        <v>0</v>
      </c>
      <c r="Q599" s="253">
        <v>0</v>
      </c>
      <c r="R599" s="253">
        <v>0</v>
      </c>
      <c r="S599" s="253">
        <v>0</v>
      </c>
      <c r="T599" s="253">
        <v>0</v>
      </c>
      <c r="U599" s="253">
        <v>0</v>
      </c>
      <c r="V599" s="253">
        <v>0</v>
      </c>
      <c r="W599" s="253">
        <v>0</v>
      </c>
      <c r="X599" s="253">
        <v>0</v>
      </c>
      <c r="Y599" s="253">
        <v>0</v>
      </c>
      <c r="Z599" s="253">
        <v>0</v>
      </c>
      <c r="AA599" s="253">
        <v>0</v>
      </c>
      <c r="AB599" s="255">
        <v>2020</v>
      </c>
    </row>
    <row r="600" spans="1:28" s="6" customFormat="1" ht="35.25" customHeight="1">
      <c r="A600" s="6">
        <v>1</v>
      </c>
      <c r="B600" s="207">
        <f>SUBTOTAL(103,$A$8:A600)</f>
        <v>583</v>
      </c>
      <c r="C600" s="251" t="s">
        <v>1802</v>
      </c>
      <c r="D600" s="246">
        <f t="shared" si="22"/>
        <v>240211</v>
      </c>
      <c r="E600" s="253">
        <v>0</v>
      </c>
      <c r="F600" s="253">
        <v>0</v>
      </c>
      <c r="G600" s="253">
        <v>0</v>
      </c>
      <c r="H600" s="253">
        <v>0</v>
      </c>
      <c r="I600" s="253">
        <v>0</v>
      </c>
      <c r="J600" s="253">
        <v>0</v>
      </c>
      <c r="K600" s="254">
        <v>0</v>
      </c>
      <c r="L600" s="253">
        <v>0</v>
      </c>
      <c r="M600" s="253">
        <v>0</v>
      </c>
      <c r="N600" s="253">
        <v>0</v>
      </c>
      <c r="O600" s="253">
        <v>240211</v>
      </c>
      <c r="P600" s="253">
        <v>0</v>
      </c>
      <c r="Q600" s="253">
        <v>0</v>
      </c>
      <c r="R600" s="253">
        <v>0</v>
      </c>
      <c r="S600" s="253">
        <v>0</v>
      </c>
      <c r="T600" s="253">
        <v>0</v>
      </c>
      <c r="U600" s="253">
        <v>0</v>
      </c>
      <c r="V600" s="253">
        <v>0</v>
      </c>
      <c r="W600" s="253">
        <v>0</v>
      </c>
      <c r="X600" s="253">
        <v>0</v>
      </c>
      <c r="Y600" s="253">
        <v>0</v>
      </c>
      <c r="Z600" s="253">
        <v>0</v>
      </c>
      <c r="AA600" s="253">
        <v>0</v>
      </c>
      <c r="AB600" s="255">
        <v>2020</v>
      </c>
    </row>
    <row r="601" spans="1:28" s="6" customFormat="1" ht="35.25" customHeight="1">
      <c r="A601" s="6">
        <v>1</v>
      </c>
      <c r="B601" s="207">
        <f>SUBTOTAL(103,$A$8:A601)</f>
        <v>584</v>
      </c>
      <c r="C601" s="251" t="s">
        <v>1803</v>
      </c>
      <c r="D601" s="246">
        <f t="shared" si="22"/>
        <v>155581.73000000001</v>
      </c>
      <c r="E601" s="253">
        <v>0</v>
      </c>
      <c r="F601" s="253">
        <v>0</v>
      </c>
      <c r="G601" s="253">
        <v>0</v>
      </c>
      <c r="H601" s="253">
        <v>155581.73000000001</v>
      </c>
      <c r="I601" s="253">
        <v>0</v>
      </c>
      <c r="J601" s="253">
        <v>0</v>
      </c>
      <c r="K601" s="254">
        <v>0</v>
      </c>
      <c r="L601" s="253">
        <v>0</v>
      </c>
      <c r="M601" s="253">
        <v>0</v>
      </c>
      <c r="N601" s="253">
        <v>0</v>
      </c>
      <c r="O601" s="253">
        <v>0</v>
      </c>
      <c r="P601" s="253">
        <v>0</v>
      </c>
      <c r="Q601" s="253">
        <v>0</v>
      </c>
      <c r="R601" s="253">
        <v>0</v>
      </c>
      <c r="S601" s="253">
        <v>0</v>
      </c>
      <c r="T601" s="253">
        <v>0</v>
      </c>
      <c r="U601" s="253">
        <v>0</v>
      </c>
      <c r="V601" s="253">
        <v>0</v>
      </c>
      <c r="W601" s="253">
        <v>0</v>
      </c>
      <c r="X601" s="253">
        <v>0</v>
      </c>
      <c r="Y601" s="253">
        <v>0</v>
      </c>
      <c r="Z601" s="253">
        <v>0</v>
      </c>
      <c r="AA601" s="253">
        <v>0</v>
      </c>
      <c r="AB601" s="255">
        <v>2020</v>
      </c>
    </row>
    <row r="602" spans="1:28" s="6" customFormat="1" ht="35.25" customHeight="1">
      <c r="A602" s="6">
        <v>1</v>
      </c>
      <c r="B602" s="207">
        <f>SUBTOTAL(103,$A$8:A602)</f>
        <v>585</v>
      </c>
      <c r="C602" s="251" t="s">
        <v>2108</v>
      </c>
      <c r="D602" s="246">
        <f t="shared" si="22"/>
        <v>1467871.96</v>
      </c>
      <c r="E602" s="253">
        <v>0</v>
      </c>
      <c r="F602" s="253">
        <v>0</v>
      </c>
      <c r="G602" s="253">
        <v>1467871.96</v>
      </c>
      <c r="H602" s="253">
        <v>0</v>
      </c>
      <c r="I602" s="253">
        <v>0</v>
      </c>
      <c r="J602" s="253">
        <v>0</v>
      </c>
      <c r="K602" s="254">
        <v>0</v>
      </c>
      <c r="L602" s="253">
        <v>0</v>
      </c>
      <c r="M602" s="253">
        <v>0</v>
      </c>
      <c r="N602" s="253">
        <v>0</v>
      </c>
      <c r="O602" s="253">
        <v>0</v>
      </c>
      <c r="P602" s="253">
        <v>0</v>
      </c>
      <c r="Q602" s="253">
        <v>0</v>
      </c>
      <c r="R602" s="253">
        <v>0</v>
      </c>
      <c r="S602" s="253">
        <v>0</v>
      </c>
      <c r="T602" s="253">
        <v>0</v>
      </c>
      <c r="U602" s="253">
        <v>0</v>
      </c>
      <c r="V602" s="253">
        <v>0</v>
      </c>
      <c r="W602" s="253">
        <v>0</v>
      </c>
      <c r="X602" s="253">
        <v>0</v>
      </c>
      <c r="Y602" s="253">
        <v>0</v>
      </c>
      <c r="Z602" s="253">
        <v>0</v>
      </c>
      <c r="AA602" s="253">
        <v>0</v>
      </c>
      <c r="AB602" s="255">
        <v>2020</v>
      </c>
    </row>
    <row r="603" spans="1:28" s="6" customFormat="1" ht="35.25" customHeight="1">
      <c r="A603" s="6">
        <v>1</v>
      </c>
      <c r="B603" s="207">
        <f>SUBTOTAL(103,$A$8:A603)</f>
        <v>586</v>
      </c>
      <c r="C603" s="251" t="s">
        <v>2109</v>
      </c>
      <c r="D603" s="246">
        <f t="shared" si="22"/>
        <v>3131855.51</v>
      </c>
      <c r="E603" s="253">
        <v>0</v>
      </c>
      <c r="F603" s="253">
        <v>0</v>
      </c>
      <c r="G603" s="253">
        <v>3131855.51</v>
      </c>
      <c r="H603" s="253">
        <v>0</v>
      </c>
      <c r="I603" s="253">
        <v>0</v>
      </c>
      <c r="J603" s="253">
        <v>0</v>
      </c>
      <c r="K603" s="254">
        <v>0</v>
      </c>
      <c r="L603" s="253">
        <v>0</v>
      </c>
      <c r="M603" s="253">
        <v>0</v>
      </c>
      <c r="N603" s="253">
        <v>0</v>
      </c>
      <c r="O603" s="253">
        <v>0</v>
      </c>
      <c r="P603" s="253">
        <v>0</v>
      </c>
      <c r="Q603" s="253">
        <v>0</v>
      </c>
      <c r="R603" s="253">
        <v>0</v>
      </c>
      <c r="S603" s="253">
        <v>0</v>
      </c>
      <c r="T603" s="253">
        <v>0</v>
      </c>
      <c r="U603" s="253">
        <v>0</v>
      </c>
      <c r="V603" s="253">
        <v>0</v>
      </c>
      <c r="W603" s="253">
        <v>0</v>
      </c>
      <c r="X603" s="253">
        <v>0</v>
      </c>
      <c r="Y603" s="253">
        <v>0</v>
      </c>
      <c r="Z603" s="253">
        <v>0</v>
      </c>
      <c r="AA603" s="253">
        <v>0</v>
      </c>
      <c r="AB603" s="255">
        <v>2020</v>
      </c>
    </row>
    <row r="604" spans="1:28" s="6" customFormat="1" ht="35.25" customHeight="1">
      <c r="A604" s="6">
        <v>1</v>
      </c>
      <c r="B604" s="207">
        <f>SUBTOTAL(103,$A$8:A604)</f>
        <v>587</v>
      </c>
      <c r="C604" s="251" t="s">
        <v>2496</v>
      </c>
      <c r="D604" s="246">
        <f t="shared" si="22"/>
        <v>226200</v>
      </c>
      <c r="E604" s="253">
        <v>0</v>
      </c>
      <c r="F604" s="253">
        <v>0</v>
      </c>
      <c r="G604" s="253">
        <v>0</v>
      </c>
      <c r="H604" s="253">
        <v>0</v>
      </c>
      <c r="I604" s="253">
        <v>0</v>
      </c>
      <c r="J604" s="253">
        <v>0</v>
      </c>
      <c r="K604" s="254">
        <v>0</v>
      </c>
      <c r="L604" s="253">
        <v>0</v>
      </c>
      <c r="M604" s="253">
        <v>226200</v>
      </c>
      <c r="N604" s="253">
        <v>0</v>
      </c>
      <c r="O604" s="253">
        <v>0</v>
      </c>
      <c r="P604" s="253">
        <v>0</v>
      </c>
      <c r="Q604" s="253">
        <v>0</v>
      </c>
      <c r="R604" s="253">
        <v>0</v>
      </c>
      <c r="S604" s="253">
        <v>0</v>
      </c>
      <c r="T604" s="253">
        <v>0</v>
      </c>
      <c r="U604" s="253">
        <v>0</v>
      </c>
      <c r="V604" s="253">
        <v>0</v>
      </c>
      <c r="W604" s="253">
        <v>0</v>
      </c>
      <c r="X604" s="253">
        <v>0</v>
      </c>
      <c r="Y604" s="253">
        <v>0</v>
      </c>
      <c r="Z604" s="253">
        <v>0</v>
      </c>
      <c r="AA604" s="253">
        <v>0</v>
      </c>
      <c r="AB604" s="255">
        <v>2020</v>
      </c>
    </row>
    <row r="605" spans="1:28" s="6" customFormat="1" ht="35.25" customHeight="1">
      <c r="A605" s="6">
        <v>1</v>
      </c>
      <c r="B605" s="207">
        <f>SUBTOTAL(103,$A$8:A605)</f>
        <v>588</v>
      </c>
      <c r="C605" s="251" t="s">
        <v>2110</v>
      </c>
      <c r="D605" s="246">
        <f t="shared" si="22"/>
        <v>419031</v>
      </c>
      <c r="E605" s="253">
        <v>117495</v>
      </c>
      <c r="F605" s="253">
        <v>301536</v>
      </c>
      <c r="G605" s="253">
        <v>0</v>
      </c>
      <c r="H605" s="253">
        <v>0</v>
      </c>
      <c r="I605" s="253">
        <v>0</v>
      </c>
      <c r="J605" s="253">
        <v>0</v>
      </c>
      <c r="K605" s="254">
        <v>0</v>
      </c>
      <c r="L605" s="253">
        <v>0</v>
      </c>
      <c r="M605" s="253">
        <v>0</v>
      </c>
      <c r="N605" s="253">
        <v>0</v>
      </c>
      <c r="O605" s="253">
        <v>0</v>
      </c>
      <c r="P605" s="253">
        <v>0</v>
      </c>
      <c r="Q605" s="253">
        <v>0</v>
      </c>
      <c r="R605" s="253">
        <v>0</v>
      </c>
      <c r="S605" s="253">
        <v>0</v>
      </c>
      <c r="T605" s="253">
        <v>0</v>
      </c>
      <c r="U605" s="253">
        <v>0</v>
      </c>
      <c r="V605" s="253">
        <v>0</v>
      </c>
      <c r="W605" s="253">
        <v>0</v>
      </c>
      <c r="X605" s="253">
        <v>0</v>
      </c>
      <c r="Y605" s="253">
        <v>0</v>
      </c>
      <c r="Z605" s="253">
        <v>0</v>
      </c>
      <c r="AA605" s="253">
        <v>0</v>
      </c>
      <c r="AB605" s="255">
        <v>2020</v>
      </c>
    </row>
    <row r="606" spans="1:28" s="6" customFormat="1" ht="35.25" customHeight="1">
      <c r="A606" s="6">
        <v>1</v>
      </c>
      <c r="B606" s="207">
        <f>SUBTOTAL(103,$A$8:A606)</f>
        <v>589</v>
      </c>
      <c r="C606" s="251" t="s">
        <v>2111</v>
      </c>
      <c r="D606" s="246">
        <f t="shared" si="22"/>
        <v>678313.12</v>
      </c>
      <c r="E606" s="253">
        <v>0</v>
      </c>
      <c r="F606" s="253">
        <v>0</v>
      </c>
      <c r="G606" s="253">
        <v>678313.12</v>
      </c>
      <c r="H606" s="253">
        <v>0</v>
      </c>
      <c r="I606" s="253">
        <v>0</v>
      </c>
      <c r="J606" s="253">
        <v>0</v>
      </c>
      <c r="K606" s="254">
        <v>0</v>
      </c>
      <c r="L606" s="253">
        <v>0</v>
      </c>
      <c r="M606" s="253">
        <v>0</v>
      </c>
      <c r="N606" s="253">
        <v>0</v>
      </c>
      <c r="O606" s="253">
        <v>0</v>
      </c>
      <c r="P606" s="253">
        <v>0</v>
      </c>
      <c r="Q606" s="253">
        <v>0</v>
      </c>
      <c r="R606" s="253">
        <v>0</v>
      </c>
      <c r="S606" s="253">
        <v>0</v>
      </c>
      <c r="T606" s="253">
        <v>0</v>
      </c>
      <c r="U606" s="253">
        <v>0</v>
      </c>
      <c r="V606" s="253">
        <v>0</v>
      </c>
      <c r="W606" s="253">
        <v>0</v>
      </c>
      <c r="X606" s="253">
        <v>0</v>
      </c>
      <c r="Y606" s="253">
        <v>0</v>
      </c>
      <c r="Z606" s="253">
        <v>0</v>
      </c>
      <c r="AA606" s="253">
        <v>0</v>
      </c>
      <c r="AB606" s="255">
        <v>2020</v>
      </c>
    </row>
    <row r="607" spans="1:28" s="6" customFormat="1" ht="35.25" customHeight="1">
      <c r="A607" s="6">
        <v>1</v>
      </c>
      <c r="B607" s="207">
        <f>SUBTOTAL(103,$A$8:A607)</f>
        <v>590</v>
      </c>
      <c r="C607" s="251" t="s">
        <v>2112</v>
      </c>
      <c r="D607" s="246">
        <f t="shared" si="22"/>
        <v>263492</v>
      </c>
      <c r="E607" s="253">
        <v>0</v>
      </c>
      <c r="F607" s="253">
        <v>263492</v>
      </c>
      <c r="G607" s="253">
        <v>0</v>
      </c>
      <c r="H607" s="253">
        <v>0</v>
      </c>
      <c r="I607" s="253">
        <v>0</v>
      </c>
      <c r="J607" s="253">
        <v>0</v>
      </c>
      <c r="K607" s="254">
        <v>0</v>
      </c>
      <c r="L607" s="253">
        <v>0</v>
      </c>
      <c r="M607" s="253">
        <v>0</v>
      </c>
      <c r="N607" s="253">
        <v>0</v>
      </c>
      <c r="O607" s="253">
        <v>0</v>
      </c>
      <c r="P607" s="253">
        <v>0</v>
      </c>
      <c r="Q607" s="253">
        <v>0</v>
      </c>
      <c r="R607" s="253">
        <v>0</v>
      </c>
      <c r="S607" s="253">
        <v>0</v>
      </c>
      <c r="T607" s="253">
        <v>0</v>
      </c>
      <c r="U607" s="253">
        <v>0</v>
      </c>
      <c r="V607" s="253">
        <v>0</v>
      </c>
      <c r="W607" s="253">
        <v>0</v>
      </c>
      <c r="X607" s="253">
        <v>0</v>
      </c>
      <c r="Y607" s="253">
        <v>0</v>
      </c>
      <c r="Z607" s="253">
        <v>0</v>
      </c>
      <c r="AA607" s="253">
        <v>0</v>
      </c>
      <c r="AB607" s="255">
        <v>2020</v>
      </c>
    </row>
    <row r="608" spans="1:28" s="6" customFormat="1" ht="35.25" customHeight="1">
      <c r="A608" s="6">
        <v>1</v>
      </c>
      <c r="B608" s="207">
        <f>SUBTOTAL(103,$A$8:A608)</f>
        <v>591</v>
      </c>
      <c r="C608" s="251" t="s">
        <v>2113</v>
      </c>
      <c r="D608" s="246">
        <f t="shared" si="22"/>
        <v>1832116</v>
      </c>
      <c r="E608" s="253">
        <v>0</v>
      </c>
      <c r="F608" s="253">
        <v>0</v>
      </c>
      <c r="G608" s="253">
        <v>0</v>
      </c>
      <c r="H608" s="253">
        <v>0</v>
      </c>
      <c r="I608" s="253">
        <v>0</v>
      </c>
      <c r="J608" s="253">
        <v>0</v>
      </c>
      <c r="K608" s="254">
        <v>1</v>
      </c>
      <c r="L608" s="253">
        <v>1832116</v>
      </c>
      <c r="M608" s="253">
        <v>0</v>
      </c>
      <c r="N608" s="253">
        <v>0</v>
      </c>
      <c r="O608" s="253">
        <v>0</v>
      </c>
      <c r="P608" s="253">
        <v>0</v>
      </c>
      <c r="Q608" s="253">
        <v>0</v>
      </c>
      <c r="R608" s="253">
        <v>0</v>
      </c>
      <c r="S608" s="253">
        <v>0</v>
      </c>
      <c r="T608" s="253">
        <v>0</v>
      </c>
      <c r="U608" s="253">
        <v>0</v>
      </c>
      <c r="V608" s="253">
        <v>0</v>
      </c>
      <c r="W608" s="253">
        <v>0</v>
      </c>
      <c r="X608" s="253">
        <v>0</v>
      </c>
      <c r="Y608" s="253">
        <v>0</v>
      </c>
      <c r="Z608" s="253">
        <v>0</v>
      </c>
      <c r="AA608" s="253">
        <v>0</v>
      </c>
      <c r="AB608" s="255">
        <v>2020</v>
      </c>
    </row>
    <row r="609" spans="1:28" s="6" customFormat="1" ht="35.25" customHeight="1">
      <c r="A609" s="6">
        <v>1</v>
      </c>
      <c r="B609" s="207">
        <f>SUBTOTAL(103,$A$8:A609)</f>
        <v>592</v>
      </c>
      <c r="C609" s="251" t="s">
        <v>2114</v>
      </c>
      <c r="D609" s="246">
        <f t="shared" si="22"/>
        <v>643086</v>
      </c>
      <c r="E609" s="253">
        <v>0</v>
      </c>
      <c r="F609" s="253">
        <v>0</v>
      </c>
      <c r="G609" s="253">
        <v>0</v>
      </c>
      <c r="H609" s="253">
        <v>0</v>
      </c>
      <c r="I609" s="253">
        <v>0</v>
      </c>
      <c r="J609" s="253">
        <v>0</v>
      </c>
      <c r="K609" s="254">
        <v>0</v>
      </c>
      <c r="L609" s="253">
        <v>0</v>
      </c>
      <c r="M609" s="253">
        <v>643086</v>
      </c>
      <c r="N609" s="253">
        <v>0</v>
      </c>
      <c r="O609" s="253">
        <v>0</v>
      </c>
      <c r="P609" s="253">
        <v>0</v>
      </c>
      <c r="Q609" s="253">
        <v>0</v>
      </c>
      <c r="R609" s="253">
        <v>0</v>
      </c>
      <c r="S609" s="253">
        <v>0</v>
      </c>
      <c r="T609" s="253">
        <v>0</v>
      </c>
      <c r="U609" s="253">
        <v>0</v>
      </c>
      <c r="V609" s="253">
        <v>0</v>
      </c>
      <c r="W609" s="253">
        <v>0</v>
      </c>
      <c r="X609" s="253">
        <v>0</v>
      </c>
      <c r="Y609" s="253">
        <v>0</v>
      </c>
      <c r="Z609" s="253">
        <v>0</v>
      </c>
      <c r="AA609" s="253">
        <v>0</v>
      </c>
      <c r="AB609" s="255">
        <v>2020</v>
      </c>
    </row>
    <row r="610" spans="1:28" s="6" customFormat="1" ht="35.25" customHeight="1">
      <c r="A610" s="6">
        <v>1</v>
      </c>
      <c r="B610" s="207">
        <f>SUBTOTAL(103,$A$8:A610)</f>
        <v>593</v>
      </c>
      <c r="C610" s="251" t="s">
        <v>2115</v>
      </c>
      <c r="D610" s="246">
        <f t="shared" si="22"/>
        <v>330000</v>
      </c>
      <c r="E610" s="253">
        <v>0</v>
      </c>
      <c r="F610" s="253">
        <v>0</v>
      </c>
      <c r="G610" s="253">
        <v>0</v>
      </c>
      <c r="H610" s="253">
        <v>0</v>
      </c>
      <c r="I610" s="253">
        <v>0</v>
      </c>
      <c r="J610" s="253">
        <v>0</v>
      </c>
      <c r="K610" s="254">
        <v>0</v>
      </c>
      <c r="L610" s="253">
        <v>0</v>
      </c>
      <c r="M610" s="253">
        <v>330000</v>
      </c>
      <c r="N610" s="253">
        <v>0</v>
      </c>
      <c r="O610" s="253">
        <v>0</v>
      </c>
      <c r="P610" s="253">
        <v>0</v>
      </c>
      <c r="Q610" s="253">
        <v>0</v>
      </c>
      <c r="R610" s="253">
        <v>0</v>
      </c>
      <c r="S610" s="253">
        <v>0</v>
      </c>
      <c r="T610" s="253">
        <v>0</v>
      </c>
      <c r="U610" s="253">
        <v>0</v>
      </c>
      <c r="V610" s="253">
        <v>0</v>
      </c>
      <c r="W610" s="253">
        <v>0</v>
      </c>
      <c r="X610" s="253">
        <v>0</v>
      </c>
      <c r="Y610" s="253">
        <v>0</v>
      </c>
      <c r="Z610" s="253">
        <v>0</v>
      </c>
      <c r="AA610" s="253">
        <v>0</v>
      </c>
      <c r="AB610" s="255">
        <v>2020</v>
      </c>
    </row>
    <row r="611" spans="1:28" s="6" customFormat="1" ht="35.25" customHeight="1">
      <c r="A611" s="6">
        <v>1</v>
      </c>
      <c r="B611" s="207">
        <f>SUBTOTAL(103,$A$8:A611)</f>
        <v>594</v>
      </c>
      <c r="C611" s="251" t="s">
        <v>2116</v>
      </c>
      <c r="D611" s="246">
        <f t="shared" si="22"/>
        <v>170000</v>
      </c>
      <c r="E611" s="253">
        <v>0</v>
      </c>
      <c r="F611" s="253">
        <v>0</v>
      </c>
      <c r="G611" s="253">
        <v>0</v>
      </c>
      <c r="H611" s="253">
        <v>0</v>
      </c>
      <c r="I611" s="253">
        <v>0</v>
      </c>
      <c r="J611" s="253">
        <v>0</v>
      </c>
      <c r="K611" s="254">
        <v>0</v>
      </c>
      <c r="L611" s="253">
        <v>0</v>
      </c>
      <c r="M611" s="253">
        <v>0</v>
      </c>
      <c r="N611" s="253">
        <v>0</v>
      </c>
      <c r="O611" s="253">
        <v>170000</v>
      </c>
      <c r="P611" s="253">
        <v>0</v>
      </c>
      <c r="Q611" s="253">
        <v>0</v>
      </c>
      <c r="R611" s="253">
        <v>0</v>
      </c>
      <c r="S611" s="253">
        <v>0</v>
      </c>
      <c r="T611" s="253">
        <v>0</v>
      </c>
      <c r="U611" s="253">
        <v>0</v>
      </c>
      <c r="V611" s="253">
        <v>0</v>
      </c>
      <c r="W611" s="253">
        <v>0</v>
      </c>
      <c r="X611" s="253">
        <v>0</v>
      </c>
      <c r="Y611" s="253">
        <v>0</v>
      </c>
      <c r="Z611" s="253">
        <v>0</v>
      </c>
      <c r="AA611" s="253">
        <v>0</v>
      </c>
      <c r="AB611" s="255">
        <v>2020</v>
      </c>
    </row>
    <row r="612" spans="1:28" s="6" customFormat="1" ht="35.25" customHeight="1">
      <c r="A612" s="6">
        <v>1</v>
      </c>
      <c r="B612" s="207">
        <f>SUBTOTAL(103,$A$8:A612)</f>
        <v>595</v>
      </c>
      <c r="C612" s="251" t="s">
        <v>2497</v>
      </c>
      <c r="D612" s="246">
        <f t="shared" si="22"/>
        <v>500361</v>
      </c>
      <c r="E612" s="253">
        <v>0</v>
      </c>
      <c r="F612" s="253">
        <v>0</v>
      </c>
      <c r="G612" s="253">
        <v>500361</v>
      </c>
      <c r="H612" s="253">
        <v>0</v>
      </c>
      <c r="I612" s="253">
        <v>0</v>
      </c>
      <c r="J612" s="253">
        <v>0</v>
      </c>
      <c r="K612" s="254">
        <v>0</v>
      </c>
      <c r="L612" s="253">
        <v>0</v>
      </c>
      <c r="M612" s="253">
        <v>0</v>
      </c>
      <c r="N612" s="253">
        <v>0</v>
      </c>
      <c r="O612" s="253">
        <v>0</v>
      </c>
      <c r="P612" s="253">
        <v>0</v>
      </c>
      <c r="Q612" s="253">
        <v>0</v>
      </c>
      <c r="R612" s="253">
        <v>0</v>
      </c>
      <c r="S612" s="253">
        <v>0</v>
      </c>
      <c r="T612" s="253">
        <v>0</v>
      </c>
      <c r="U612" s="253">
        <v>0</v>
      </c>
      <c r="V612" s="253">
        <v>0</v>
      </c>
      <c r="W612" s="253">
        <v>0</v>
      </c>
      <c r="X612" s="253">
        <v>0</v>
      </c>
      <c r="Y612" s="253">
        <v>0</v>
      </c>
      <c r="Z612" s="253">
        <v>0</v>
      </c>
      <c r="AA612" s="253">
        <v>0</v>
      </c>
      <c r="AB612" s="255">
        <v>2020</v>
      </c>
    </row>
    <row r="613" spans="1:28" s="6" customFormat="1" ht="35.25" customHeight="1">
      <c r="A613" s="6">
        <v>1</v>
      </c>
      <c r="B613" s="207">
        <f>SUBTOTAL(103,$A$8:A613)</f>
        <v>596</v>
      </c>
      <c r="C613" s="251" t="s">
        <v>2498</v>
      </c>
      <c r="D613" s="246">
        <f t="shared" si="22"/>
        <v>958000</v>
      </c>
      <c r="E613" s="253">
        <v>0</v>
      </c>
      <c r="F613" s="253">
        <v>0</v>
      </c>
      <c r="G613" s="253">
        <v>0</v>
      </c>
      <c r="H613" s="253">
        <v>0</v>
      </c>
      <c r="I613" s="253">
        <v>0</v>
      </c>
      <c r="J613" s="253">
        <v>0</v>
      </c>
      <c r="K613" s="254">
        <v>0</v>
      </c>
      <c r="L613" s="253">
        <v>0</v>
      </c>
      <c r="M613" s="253">
        <v>958000</v>
      </c>
      <c r="N613" s="253">
        <v>0</v>
      </c>
      <c r="O613" s="253">
        <v>0</v>
      </c>
      <c r="P613" s="253">
        <v>0</v>
      </c>
      <c r="Q613" s="253">
        <v>0</v>
      </c>
      <c r="R613" s="253">
        <v>0</v>
      </c>
      <c r="S613" s="253">
        <v>0</v>
      </c>
      <c r="T613" s="253">
        <v>0</v>
      </c>
      <c r="U613" s="253">
        <v>0</v>
      </c>
      <c r="V613" s="253">
        <v>0</v>
      </c>
      <c r="W613" s="253">
        <v>0</v>
      </c>
      <c r="X613" s="253">
        <v>0</v>
      </c>
      <c r="Y613" s="253">
        <v>0</v>
      </c>
      <c r="Z613" s="253">
        <v>0</v>
      </c>
      <c r="AA613" s="253">
        <v>0</v>
      </c>
      <c r="AB613" s="255">
        <v>2020</v>
      </c>
    </row>
    <row r="614" spans="1:28" s="6" customFormat="1" ht="35.25" customHeight="1">
      <c r="A614" s="6">
        <v>1</v>
      </c>
      <c r="B614" s="207">
        <f>SUBTOTAL(103,$A$8:A614)</f>
        <v>597</v>
      </c>
      <c r="C614" s="251" t="s">
        <v>2499</v>
      </c>
      <c r="D614" s="246">
        <f t="shared" si="22"/>
        <v>549634</v>
      </c>
      <c r="E614" s="253">
        <v>0</v>
      </c>
      <c r="F614" s="253">
        <v>0</v>
      </c>
      <c r="G614" s="253">
        <v>0</v>
      </c>
      <c r="H614" s="253">
        <v>0</v>
      </c>
      <c r="I614" s="253">
        <v>0</v>
      </c>
      <c r="J614" s="253">
        <v>0</v>
      </c>
      <c r="K614" s="254">
        <v>1</v>
      </c>
      <c r="L614" s="253">
        <v>549634</v>
      </c>
      <c r="M614" s="253">
        <v>0</v>
      </c>
      <c r="N614" s="253">
        <v>0</v>
      </c>
      <c r="O614" s="253">
        <v>0</v>
      </c>
      <c r="P614" s="253">
        <v>0</v>
      </c>
      <c r="Q614" s="253">
        <v>0</v>
      </c>
      <c r="R614" s="253">
        <v>0</v>
      </c>
      <c r="S614" s="253">
        <v>0</v>
      </c>
      <c r="T614" s="253">
        <v>0</v>
      </c>
      <c r="U614" s="253">
        <v>0</v>
      </c>
      <c r="V614" s="253">
        <v>0</v>
      </c>
      <c r="W614" s="253">
        <v>0</v>
      </c>
      <c r="X614" s="253">
        <v>0</v>
      </c>
      <c r="Y614" s="253">
        <v>0</v>
      </c>
      <c r="Z614" s="253">
        <v>0</v>
      </c>
      <c r="AA614" s="253">
        <v>0</v>
      </c>
      <c r="AB614" s="255">
        <v>2020</v>
      </c>
    </row>
    <row r="615" spans="1:28" s="6" customFormat="1" ht="35.25" customHeight="1">
      <c r="A615" s="6">
        <v>1</v>
      </c>
      <c r="B615" s="207">
        <f>SUBTOTAL(103,$A$8:A615)</f>
        <v>598</v>
      </c>
      <c r="C615" s="251" t="s">
        <v>2117</v>
      </c>
      <c r="D615" s="246">
        <f t="shared" si="22"/>
        <v>1137848</v>
      </c>
      <c r="E615" s="253">
        <v>0</v>
      </c>
      <c r="F615" s="253">
        <v>0</v>
      </c>
      <c r="G615" s="253">
        <v>0</v>
      </c>
      <c r="H615" s="253">
        <v>0</v>
      </c>
      <c r="I615" s="253">
        <v>0</v>
      </c>
      <c r="J615" s="253">
        <v>0</v>
      </c>
      <c r="K615" s="254">
        <v>0</v>
      </c>
      <c r="L615" s="253">
        <v>0</v>
      </c>
      <c r="M615" s="253">
        <v>0</v>
      </c>
      <c r="N615" s="253">
        <v>1137848</v>
      </c>
      <c r="O615" s="253">
        <v>0</v>
      </c>
      <c r="P615" s="253">
        <v>0</v>
      </c>
      <c r="Q615" s="253">
        <v>0</v>
      </c>
      <c r="R615" s="253">
        <v>0</v>
      </c>
      <c r="S615" s="253">
        <v>0</v>
      </c>
      <c r="T615" s="253">
        <v>0</v>
      </c>
      <c r="U615" s="253">
        <v>0</v>
      </c>
      <c r="V615" s="253">
        <v>0</v>
      </c>
      <c r="W615" s="253">
        <v>0</v>
      </c>
      <c r="X615" s="253">
        <v>0</v>
      </c>
      <c r="Y615" s="253">
        <v>0</v>
      </c>
      <c r="Z615" s="253">
        <v>0</v>
      </c>
      <c r="AA615" s="253">
        <v>0</v>
      </c>
      <c r="AB615" s="255">
        <v>2020</v>
      </c>
    </row>
    <row r="616" spans="1:28" s="6" customFormat="1" ht="35.25" customHeight="1">
      <c r="A616" s="6">
        <v>1</v>
      </c>
      <c r="B616" s="207">
        <f>SUBTOTAL(103,$A$8:A616)</f>
        <v>599</v>
      </c>
      <c r="C616" s="251" t="s">
        <v>2118</v>
      </c>
      <c r="D616" s="246">
        <f t="shared" si="22"/>
        <v>210700</v>
      </c>
      <c r="E616" s="253">
        <v>0</v>
      </c>
      <c r="F616" s="253">
        <v>0</v>
      </c>
      <c r="G616" s="253">
        <v>210700</v>
      </c>
      <c r="H616" s="253">
        <v>0</v>
      </c>
      <c r="I616" s="253">
        <v>0</v>
      </c>
      <c r="J616" s="253">
        <v>0</v>
      </c>
      <c r="K616" s="254">
        <v>0</v>
      </c>
      <c r="L616" s="253">
        <v>0</v>
      </c>
      <c r="M616" s="253">
        <v>0</v>
      </c>
      <c r="N616" s="253">
        <v>0</v>
      </c>
      <c r="O616" s="253">
        <v>0</v>
      </c>
      <c r="P616" s="253">
        <v>0</v>
      </c>
      <c r="Q616" s="253">
        <v>0</v>
      </c>
      <c r="R616" s="253">
        <v>0</v>
      </c>
      <c r="S616" s="253">
        <v>0</v>
      </c>
      <c r="T616" s="253">
        <v>0</v>
      </c>
      <c r="U616" s="253">
        <v>0</v>
      </c>
      <c r="V616" s="253">
        <v>0</v>
      </c>
      <c r="W616" s="253">
        <v>0</v>
      </c>
      <c r="X616" s="253">
        <v>0</v>
      </c>
      <c r="Y616" s="253">
        <v>0</v>
      </c>
      <c r="Z616" s="253">
        <v>0</v>
      </c>
      <c r="AA616" s="253">
        <v>0</v>
      </c>
      <c r="AB616" s="255">
        <v>2020</v>
      </c>
    </row>
    <row r="617" spans="1:28" s="6" customFormat="1" ht="35.25" customHeight="1">
      <c r="A617" s="6">
        <v>1</v>
      </c>
      <c r="B617" s="207">
        <f>SUBTOTAL(103,$A$8:A617)</f>
        <v>600</v>
      </c>
      <c r="C617" s="251" t="s">
        <v>2119</v>
      </c>
      <c r="D617" s="246">
        <f t="shared" si="22"/>
        <v>492012</v>
      </c>
      <c r="E617" s="253">
        <v>0</v>
      </c>
      <c r="F617" s="253">
        <v>0</v>
      </c>
      <c r="G617" s="253">
        <v>0</v>
      </c>
      <c r="H617" s="253">
        <v>0</v>
      </c>
      <c r="I617" s="253">
        <v>492012</v>
      </c>
      <c r="J617" s="253">
        <v>0</v>
      </c>
      <c r="K617" s="254">
        <v>0</v>
      </c>
      <c r="L617" s="253">
        <v>0</v>
      </c>
      <c r="M617" s="253">
        <v>0</v>
      </c>
      <c r="N617" s="253">
        <v>0</v>
      </c>
      <c r="O617" s="253">
        <v>0</v>
      </c>
      <c r="P617" s="253">
        <v>0</v>
      </c>
      <c r="Q617" s="253">
        <v>0</v>
      </c>
      <c r="R617" s="253">
        <v>0</v>
      </c>
      <c r="S617" s="253">
        <v>0</v>
      </c>
      <c r="T617" s="253">
        <v>0</v>
      </c>
      <c r="U617" s="253">
        <v>0</v>
      </c>
      <c r="V617" s="253">
        <v>0</v>
      </c>
      <c r="W617" s="253">
        <v>0</v>
      </c>
      <c r="X617" s="253">
        <v>0</v>
      </c>
      <c r="Y617" s="253">
        <v>0</v>
      </c>
      <c r="Z617" s="253">
        <v>0</v>
      </c>
      <c r="AA617" s="253">
        <v>0</v>
      </c>
      <c r="AB617" s="255">
        <v>2020</v>
      </c>
    </row>
    <row r="618" spans="1:28" s="6" customFormat="1" ht="35.25" customHeight="1">
      <c r="A618" s="6">
        <v>1</v>
      </c>
      <c r="B618" s="207">
        <f>SUBTOTAL(103,$A$8:A618)</f>
        <v>601</v>
      </c>
      <c r="C618" s="251" t="s">
        <v>2120</v>
      </c>
      <c r="D618" s="246">
        <f t="shared" si="22"/>
        <v>63000</v>
      </c>
      <c r="E618" s="253">
        <v>0</v>
      </c>
      <c r="F618" s="253">
        <v>63000</v>
      </c>
      <c r="G618" s="253">
        <v>0</v>
      </c>
      <c r="H618" s="253">
        <v>0</v>
      </c>
      <c r="I618" s="253">
        <v>0</v>
      </c>
      <c r="J618" s="253">
        <v>0</v>
      </c>
      <c r="K618" s="254">
        <v>0</v>
      </c>
      <c r="L618" s="253">
        <v>0</v>
      </c>
      <c r="M618" s="253">
        <v>0</v>
      </c>
      <c r="N618" s="253">
        <v>0</v>
      </c>
      <c r="O618" s="253">
        <v>0</v>
      </c>
      <c r="P618" s="253">
        <v>0</v>
      </c>
      <c r="Q618" s="253">
        <v>0</v>
      </c>
      <c r="R618" s="253">
        <v>0</v>
      </c>
      <c r="S618" s="253">
        <v>0</v>
      </c>
      <c r="T618" s="253">
        <v>0</v>
      </c>
      <c r="U618" s="253">
        <v>0</v>
      </c>
      <c r="V618" s="253">
        <v>0</v>
      </c>
      <c r="W618" s="253">
        <v>0</v>
      </c>
      <c r="X618" s="253">
        <v>0</v>
      </c>
      <c r="Y618" s="253">
        <v>0</v>
      </c>
      <c r="Z618" s="253">
        <v>0</v>
      </c>
      <c r="AA618" s="253">
        <v>0</v>
      </c>
      <c r="AB618" s="255">
        <v>2020</v>
      </c>
    </row>
    <row r="619" spans="1:28" s="6" customFormat="1" ht="35.25" customHeight="1">
      <c r="A619" s="6">
        <v>1</v>
      </c>
      <c r="B619" s="207">
        <f>SUBTOTAL(103,$A$8:A619)</f>
        <v>602</v>
      </c>
      <c r="C619" s="251" t="s">
        <v>2121</v>
      </c>
      <c r="D619" s="246">
        <f t="shared" si="22"/>
        <v>361000</v>
      </c>
      <c r="E619" s="253">
        <v>0</v>
      </c>
      <c r="F619" s="253">
        <v>0</v>
      </c>
      <c r="G619" s="253">
        <v>0</v>
      </c>
      <c r="H619" s="253">
        <v>0</v>
      </c>
      <c r="I619" s="253">
        <v>0</v>
      </c>
      <c r="J619" s="253">
        <v>0</v>
      </c>
      <c r="K619" s="254">
        <v>0</v>
      </c>
      <c r="L619" s="253">
        <v>0</v>
      </c>
      <c r="M619" s="253">
        <v>0</v>
      </c>
      <c r="N619" s="253">
        <v>0</v>
      </c>
      <c r="O619" s="253">
        <v>361000</v>
      </c>
      <c r="P619" s="253">
        <v>0</v>
      </c>
      <c r="Q619" s="253">
        <v>0</v>
      </c>
      <c r="R619" s="253">
        <v>0</v>
      </c>
      <c r="S619" s="253">
        <v>0</v>
      </c>
      <c r="T619" s="253">
        <v>0</v>
      </c>
      <c r="U619" s="253">
        <v>0</v>
      </c>
      <c r="V619" s="253">
        <v>0</v>
      </c>
      <c r="W619" s="253">
        <v>0</v>
      </c>
      <c r="X619" s="253">
        <v>0</v>
      </c>
      <c r="Y619" s="253">
        <v>0</v>
      </c>
      <c r="Z619" s="253">
        <v>0</v>
      </c>
      <c r="AA619" s="253">
        <v>0</v>
      </c>
      <c r="AB619" s="255">
        <v>2020</v>
      </c>
    </row>
    <row r="620" spans="1:28" s="6" customFormat="1" ht="35.25" customHeight="1">
      <c r="A620" s="6">
        <v>1</v>
      </c>
      <c r="B620" s="207">
        <f>SUBTOTAL(103,$A$8:A620)</f>
        <v>603</v>
      </c>
      <c r="C620" s="251" t="s">
        <v>2122</v>
      </c>
      <c r="D620" s="246">
        <f t="shared" si="22"/>
        <v>191340</v>
      </c>
      <c r="E620" s="253">
        <v>0</v>
      </c>
      <c r="F620" s="253">
        <v>0</v>
      </c>
      <c r="G620" s="253">
        <v>0</v>
      </c>
      <c r="H620" s="253">
        <v>0</v>
      </c>
      <c r="I620" s="253">
        <v>0</v>
      </c>
      <c r="J620" s="253">
        <v>0</v>
      </c>
      <c r="K620" s="254">
        <v>0</v>
      </c>
      <c r="L620" s="253">
        <v>0</v>
      </c>
      <c r="M620" s="253">
        <v>0</v>
      </c>
      <c r="N620" s="253">
        <v>0</v>
      </c>
      <c r="O620" s="253">
        <v>191340</v>
      </c>
      <c r="P620" s="253">
        <v>0</v>
      </c>
      <c r="Q620" s="253">
        <v>0</v>
      </c>
      <c r="R620" s="253">
        <v>0</v>
      </c>
      <c r="S620" s="253">
        <v>0</v>
      </c>
      <c r="T620" s="253">
        <v>0</v>
      </c>
      <c r="U620" s="253">
        <v>0</v>
      </c>
      <c r="V620" s="253">
        <v>0</v>
      </c>
      <c r="W620" s="253">
        <v>0</v>
      </c>
      <c r="X620" s="253">
        <v>0</v>
      </c>
      <c r="Y620" s="253">
        <v>0</v>
      </c>
      <c r="Z620" s="253">
        <v>0</v>
      </c>
      <c r="AA620" s="253">
        <v>0</v>
      </c>
      <c r="AB620" s="255">
        <v>2020</v>
      </c>
    </row>
    <row r="621" spans="1:28" s="6" customFormat="1" ht="35.25" customHeight="1">
      <c r="A621" s="6">
        <v>1</v>
      </c>
      <c r="B621" s="207">
        <f>SUBTOTAL(103,$A$8:A621)</f>
        <v>604</v>
      </c>
      <c r="C621" s="251" t="s">
        <v>2123</v>
      </c>
      <c r="D621" s="246">
        <f t="shared" si="22"/>
        <v>1832116</v>
      </c>
      <c r="E621" s="253">
        <v>0</v>
      </c>
      <c r="F621" s="253">
        <v>0</v>
      </c>
      <c r="G621" s="253">
        <v>0</v>
      </c>
      <c r="H621" s="253">
        <v>0</v>
      </c>
      <c r="I621" s="253">
        <v>0</v>
      </c>
      <c r="J621" s="253">
        <v>0</v>
      </c>
      <c r="K621" s="254">
        <v>1</v>
      </c>
      <c r="L621" s="253">
        <v>1832116</v>
      </c>
      <c r="M621" s="253">
        <v>0</v>
      </c>
      <c r="N621" s="253">
        <v>0</v>
      </c>
      <c r="O621" s="253">
        <v>0</v>
      </c>
      <c r="P621" s="253">
        <v>0</v>
      </c>
      <c r="Q621" s="253">
        <v>0</v>
      </c>
      <c r="R621" s="253">
        <v>0</v>
      </c>
      <c r="S621" s="253">
        <v>0</v>
      </c>
      <c r="T621" s="253">
        <v>0</v>
      </c>
      <c r="U621" s="253">
        <v>0</v>
      </c>
      <c r="V621" s="253">
        <v>0</v>
      </c>
      <c r="W621" s="253">
        <v>0</v>
      </c>
      <c r="X621" s="253">
        <v>0</v>
      </c>
      <c r="Y621" s="253">
        <v>0</v>
      </c>
      <c r="Z621" s="253">
        <v>0</v>
      </c>
      <c r="AA621" s="253">
        <v>0</v>
      </c>
      <c r="AB621" s="255">
        <v>2020</v>
      </c>
    </row>
    <row r="622" spans="1:28" s="6" customFormat="1" ht="35.25" customHeight="1">
      <c r="A622" s="6">
        <v>1</v>
      </c>
      <c r="B622" s="207">
        <f>SUBTOTAL(103,$A$8:A622)</f>
        <v>605</v>
      </c>
      <c r="C622" s="251" t="s">
        <v>2500</v>
      </c>
      <c r="D622" s="246">
        <f t="shared" si="22"/>
        <v>214690.8</v>
      </c>
      <c r="E622" s="253">
        <v>0</v>
      </c>
      <c r="F622" s="253">
        <v>0</v>
      </c>
      <c r="G622" s="253">
        <v>0</v>
      </c>
      <c r="H622" s="253">
        <v>0</v>
      </c>
      <c r="I622" s="253">
        <v>0</v>
      </c>
      <c r="J622" s="253">
        <v>0</v>
      </c>
      <c r="K622" s="254">
        <v>0</v>
      </c>
      <c r="L622" s="253">
        <v>0</v>
      </c>
      <c r="M622" s="253">
        <v>214690.8</v>
      </c>
      <c r="N622" s="253">
        <v>0</v>
      </c>
      <c r="O622" s="253">
        <v>0</v>
      </c>
      <c r="P622" s="253">
        <v>0</v>
      </c>
      <c r="Q622" s="253">
        <v>0</v>
      </c>
      <c r="R622" s="253">
        <v>0</v>
      </c>
      <c r="S622" s="253">
        <v>0</v>
      </c>
      <c r="T622" s="253">
        <v>0</v>
      </c>
      <c r="U622" s="253">
        <v>0</v>
      </c>
      <c r="V622" s="253">
        <v>0</v>
      </c>
      <c r="W622" s="253">
        <v>0</v>
      </c>
      <c r="X622" s="253">
        <v>0</v>
      </c>
      <c r="Y622" s="253">
        <v>0</v>
      </c>
      <c r="Z622" s="253">
        <v>0</v>
      </c>
      <c r="AA622" s="253">
        <v>0</v>
      </c>
      <c r="AB622" s="255">
        <v>2020</v>
      </c>
    </row>
    <row r="623" spans="1:28" s="6" customFormat="1" ht="35.25" customHeight="1">
      <c r="A623" s="6">
        <v>1</v>
      </c>
      <c r="B623" s="207">
        <f>SUBTOTAL(103,$A$8:A623)</f>
        <v>606</v>
      </c>
      <c r="C623" s="251" t="s">
        <v>2124</v>
      </c>
      <c r="D623" s="246">
        <f t="shared" si="22"/>
        <v>1266471.23</v>
      </c>
      <c r="E623" s="253">
        <v>144657.63</v>
      </c>
      <c r="F623" s="253">
        <v>369283.6</v>
      </c>
      <c r="G623" s="253">
        <v>0</v>
      </c>
      <c r="H623" s="253">
        <v>0</v>
      </c>
      <c r="I623" s="253">
        <v>0</v>
      </c>
      <c r="J623" s="253">
        <v>0</v>
      </c>
      <c r="K623" s="254">
        <v>0</v>
      </c>
      <c r="L623" s="253">
        <v>0</v>
      </c>
      <c r="M623" s="253">
        <v>600078</v>
      </c>
      <c r="N623" s="253">
        <v>0</v>
      </c>
      <c r="O623" s="253">
        <v>152452</v>
      </c>
      <c r="P623" s="253">
        <v>0</v>
      </c>
      <c r="Q623" s="253">
        <v>0</v>
      </c>
      <c r="R623" s="253">
        <v>0</v>
      </c>
      <c r="S623" s="253">
        <v>0</v>
      </c>
      <c r="T623" s="253">
        <v>0</v>
      </c>
      <c r="U623" s="253">
        <v>0</v>
      </c>
      <c r="V623" s="253">
        <v>0</v>
      </c>
      <c r="W623" s="253">
        <v>0</v>
      </c>
      <c r="X623" s="253">
        <v>0</v>
      </c>
      <c r="Y623" s="253">
        <v>0</v>
      </c>
      <c r="Z623" s="253">
        <v>0</v>
      </c>
      <c r="AA623" s="253">
        <v>0</v>
      </c>
      <c r="AB623" s="255">
        <v>2020</v>
      </c>
    </row>
    <row r="624" spans="1:28" s="6" customFormat="1" ht="35.25" customHeight="1">
      <c r="A624" s="6">
        <v>1</v>
      </c>
      <c r="B624" s="207">
        <f>SUBTOTAL(103,$A$8:A624)</f>
        <v>607</v>
      </c>
      <c r="C624" s="251" t="s">
        <v>2125</v>
      </c>
      <c r="D624" s="246">
        <f t="shared" si="22"/>
        <v>1057074</v>
      </c>
      <c r="E624" s="253">
        <v>0</v>
      </c>
      <c r="F624" s="253">
        <v>0</v>
      </c>
      <c r="G624" s="253">
        <v>0</v>
      </c>
      <c r="H624" s="253">
        <v>0</v>
      </c>
      <c r="I624" s="253">
        <v>0</v>
      </c>
      <c r="J624" s="253">
        <v>0</v>
      </c>
      <c r="K624" s="254">
        <v>0</v>
      </c>
      <c r="L624" s="253">
        <v>0</v>
      </c>
      <c r="M624" s="253">
        <v>1057074</v>
      </c>
      <c r="N624" s="253">
        <v>0</v>
      </c>
      <c r="O624" s="253">
        <v>0</v>
      </c>
      <c r="P624" s="253">
        <v>0</v>
      </c>
      <c r="Q624" s="253">
        <v>0</v>
      </c>
      <c r="R624" s="253">
        <v>0</v>
      </c>
      <c r="S624" s="253">
        <v>0</v>
      </c>
      <c r="T624" s="253">
        <v>0</v>
      </c>
      <c r="U624" s="253">
        <v>0</v>
      </c>
      <c r="V624" s="253">
        <v>0</v>
      </c>
      <c r="W624" s="253">
        <v>0</v>
      </c>
      <c r="X624" s="253">
        <v>0</v>
      </c>
      <c r="Y624" s="253">
        <v>0</v>
      </c>
      <c r="Z624" s="253">
        <v>0</v>
      </c>
      <c r="AA624" s="253">
        <v>0</v>
      </c>
      <c r="AB624" s="255">
        <v>2020</v>
      </c>
    </row>
    <row r="625" spans="1:28" s="6" customFormat="1" ht="35.25" customHeight="1">
      <c r="A625" s="6">
        <v>1</v>
      </c>
      <c r="B625" s="207">
        <f>SUBTOTAL(103,$A$8:A625)</f>
        <v>608</v>
      </c>
      <c r="C625" s="251" t="s">
        <v>2501</v>
      </c>
      <c r="D625" s="246">
        <f t="shared" si="22"/>
        <v>997869.02</v>
      </c>
      <c r="E625" s="253">
        <v>0</v>
      </c>
      <c r="F625" s="253">
        <v>0</v>
      </c>
      <c r="G625" s="253">
        <v>0</v>
      </c>
      <c r="H625" s="253">
        <v>0</v>
      </c>
      <c r="I625" s="253">
        <v>997869.02</v>
      </c>
      <c r="J625" s="253">
        <v>0</v>
      </c>
      <c r="K625" s="254">
        <v>0</v>
      </c>
      <c r="L625" s="253">
        <v>0</v>
      </c>
      <c r="M625" s="253">
        <v>0</v>
      </c>
      <c r="N625" s="253">
        <v>0</v>
      </c>
      <c r="O625" s="253">
        <v>0</v>
      </c>
      <c r="P625" s="253">
        <v>0</v>
      </c>
      <c r="Q625" s="253">
        <v>0</v>
      </c>
      <c r="R625" s="253">
        <v>0</v>
      </c>
      <c r="S625" s="253">
        <v>0</v>
      </c>
      <c r="T625" s="253">
        <v>0</v>
      </c>
      <c r="U625" s="253">
        <v>0</v>
      </c>
      <c r="V625" s="253">
        <v>0</v>
      </c>
      <c r="W625" s="253">
        <v>0</v>
      </c>
      <c r="X625" s="253">
        <v>0</v>
      </c>
      <c r="Y625" s="253">
        <v>0</v>
      </c>
      <c r="Z625" s="253">
        <v>0</v>
      </c>
      <c r="AA625" s="253">
        <v>0</v>
      </c>
      <c r="AB625" s="255">
        <v>2020</v>
      </c>
    </row>
    <row r="626" spans="1:28" s="6" customFormat="1" ht="35.25" customHeight="1">
      <c r="A626" s="6">
        <v>1</v>
      </c>
      <c r="B626" s="207">
        <f>SUBTOTAL(103,$A$8:A626)</f>
        <v>609</v>
      </c>
      <c r="C626" s="251" t="s">
        <v>2126</v>
      </c>
      <c r="D626" s="246">
        <f t="shared" si="22"/>
        <v>973016</v>
      </c>
      <c r="E626" s="253">
        <v>0</v>
      </c>
      <c r="F626" s="253">
        <v>0</v>
      </c>
      <c r="G626" s="253">
        <v>0</v>
      </c>
      <c r="H626" s="253">
        <v>0</v>
      </c>
      <c r="I626" s="253">
        <v>0</v>
      </c>
      <c r="J626" s="253">
        <v>0</v>
      </c>
      <c r="K626" s="254">
        <v>0</v>
      </c>
      <c r="L626" s="253">
        <v>0</v>
      </c>
      <c r="M626" s="253">
        <v>973016</v>
      </c>
      <c r="N626" s="253">
        <v>0</v>
      </c>
      <c r="O626" s="253">
        <v>0</v>
      </c>
      <c r="P626" s="253">
        <v>0</v>
      </c>
      <c r="Q626" s="253">
        <v>0</v>
      </c>
      <c r="R626" s="253">
        <v>0</v>
      </c>
      <c r="S626" s="253">
        <v>0</v>
      </c>
      <c r="T626" s="253">
        <v>0</v>
      </c>
      <c r="U626" s="253">
        <v>0</v>
      </c>
      <c r="V626" s="253">
        <v>0</v>
      </c>
      <c r="W626" s="253">
        <v>0</v>
      </c>
      <c r="X626" s="253">
        <v>0</v>
      </c>
      <c r="Y626" s="253">
        <v>0</v>
      </c>
      <c r="Z626" s="253">
        <v>0</v>
      </c>
      <c r="AA626" s="253">
        <v>0</v>
      </c>
      <c r="AB626" s="255">
        <v>2020</v>
      </c>
    </row>
    <row r="627" spans="1:28" s="6" customFormat="1" ht="35.25" customHeight="1">
      <c r="A627" s="6">
        <v>1</v>
      </c>
      <c r="B627" s="207">
        <f>SUBTOTAL(103,$A$8:A627)</f>
        <v>610</v>
      </c>
      <c r="C627" s="251" t="s">
        <v>2127</v>
      </c>
      <c r="D627" s="246">
        <f t="shared" si="22"/>
        <v>350223</v>
      </c>
      <c r="E627" s="253">
        <v>0</v>
      </c>
      <c r="F627" s="253">
        <v>0</v>
      </c>
      <c r="G627" s="253">
        <v>0</v>
      </c>
      <c r="H627" s="253">
        <v>0</v>
      </c>
      <c r="I627" s="253">
        <v>0</v>
      </c>
      <c r="J627" s="253">
        <v>0</v>
      </c>
      <c r="K627" s="254">
        <v>0</v>
      </c>
      <c r="L627" s="253">
        <v>0</v>
      </c>
      <c r="M627" s="253">
        <v>0</v>
      </c>
      <c r="N627" s="253">
        <v>0</v>
      </c>
      <c r="O627" s="253">
        <v>350223</v>
      </c>
      <c r="P627" s="253">
        <v>0</v>
      </c>
      <c r="Q627" s="253">
        <v>0</v>
      </c>
      <c r="R627" s="253">
        <v>0</v>
      </c>
      <c r="S627" s="253">
        <v>0</v>
      </c>
      <c r="T627" s="253">
        <v>0</v>
      </c>
      <c r="U627" s="253">
        <v>0</v>
      </c>
      <c r="V627" s="253">
        <v>0</v>
      </c>
      <c r="W627" s="253">
        <v>0</v>
      </c>
      <c r="X627" s="253">
        <v>0</v>
      </c>
      <c r="Y627" s="253">
        <v>0</v>
      </c>
      <c r="Z627" s="253">
        <v>0</v>
      </c>
      <c r="AA627" s="253">
        <v>0</v>
      </c>
      <c r="AB627" s="255">
        <v>2020</v>
      </c>
    </row>
    <row r="628" spans="1:28" s="6" customFormat="1" ht="35.25" customHeight="1">
      <c r="A628" s="6">
        <v>1</v>
      </c>
      <c r="B628" s="207">
        <f>SUBTOTAL(103,$A$8:A628)</f>
        <v>611</v>
      </c>
      <c r="C628" s="251" t="s">
        <v>2128</v>
      </c>
      <c r="D628" s="246">
        <f t="shared" si="22"/>
        <v>1957138.15</v>
      </c>
      <c r="E628" s="253">
        <v>0</v>
      </c>
      <c r="F628" s="253">
        <v>0</v>
      </c>
      <c r="G628" s="253">
        <v>390000</v>
      </c>
      <c r="H628" s="253">
        <v>0</v>
      </c>
      <c r="I628" s="253">
        <v>0</v>
      </c>
      <c r="J628" s="253">
        <v>0</v>
      </c>
      <c r="K628" s="254">
        <v>0</v>
      </c>
      <c r="L628" s="253">
        <v>0</v>
      </c>
      <c r="M628" s="253">
        <v>623200.5</v>
      </c>
      <c r="N628" s="253">
        <v>0</v>
      </c>
      <c r="O628" s="253">
        <v>943937.64999999991</v>
      </c>
      <c r="P628" s="253">
        <v>0</v>
      </c>
      <c r="Q628" s="253">
        <v>0</v>
      </c>
      <c r="R628" s="253">
        <v>0</v>
      </c>
      <c r="S628" s="253">
        <v>0</v>
      </c>
      <c r="T628" s="253">
        <v>0</v>
      </c>
      <c r="U628" s="253">
        <v>0</v>
      </c>
      <c r="V628" s="253">
        <v>0</v>
      </c>
      <c r="W628" s="253">
        <v>0</v>
      </c>
      <c r="X628" s="253">
        <v>0</v>
      </c>
      <c r="Y628" s="253">
        <v>0</v>
      </c>
      <c r="Z628" s="253">
        <v>0</v>
      </c>
      <c r="AA628" s="253">
        <v>0</v>
      </c>
      <c r="AB628" s="255">
        <v>2020</v>
      </c>
    </row>
    <row r="629" spans="1:28" s="6" customFormat="1" ht="35.25" customHeight="1">
      <c r="A629" s="6">
        <v>1</v>
      </c>
      <c r="B629" s="207">
        <f>SUBTOTAL(103,$A$8:A629)</f>
        <v>612</v>
      </c>
      <c r="C629" s="251" t="s">
        <v>2502</v>
      </c>
      <c r="D629" s="246">
        <f t="shared" si="22"/>
        <v>157761.9</v>
      </c>
      <c r="E629" s="253">
        <v>0</v>
      </c>
      <c r="F629" s="253">
        <v>0</v>
      </c>
      <c r="G629" s="253">
        <v>0</v>
      </c>
      <c r="H629" s="253">
        <v>0</v>
      </c>
      <c r="I629" s="253">
        <v>0</v>
      </c>
      <c r="J629" s="253">
        <v>0</v>
      </c>
      <c r="K629" s="254">
        <v>0</v>
      </c>
      <c r="L629" s="253">
        <v>0</v>
      </c>
      <c r="M629" s="253">
        <v>157761.9</v>
      </c>
      <c r="N629" s="253">
        <v>0</v>
      </c>
      <c r="O629" s="253">
        <v>0</v>
      </c>
      <c r="P629" s="253">
        <v>0</v>
      </c>
      <c r="Q629" s="253">
        <v>0</v>
      </c>
      <c r="R629" s="253">
        <v>0</v>
      </c>
      <c r="S629" s="253">
        <v>0</v>
      </c>
      <c r="T629" s="253">
        <v>0</v>
      </c>
      <c r="U629" s="253">
        <v>0</v>
      </c>
      <c r="V629" s="253">
        <v>0</v>
      </c>
      <c r="W629" s="253">
        <v>0</v>
      </c>
      <c r="X629" s="253">
        <v>0</v>
      </c>
      <c r="Y629" s="253">
        <v>0</v>
      </c>
      <c r="Z629" s="253">
        <v>0</v>
      </c>
      <c r="AA629" s="253">
        <v>0</v>
      </c>
      <c r="AB629" s="255">
        <v>2020</v>
      </c>
    </row>
    <row r="630" spans="1:28" s="6" customFormat="1" ht="35.25" customHeight="1">
      <c r="A630" s="6">
        <v>1</v>
      </c>
      <c r="B630" s="207">
        <f>SUBTOTAL(103,$A$8:A630)</f>
        <v>613</v>
      </c>
      <c r="C630" s="251" t="s">
        <v>2503</v>
      </c>
      <c r="D630" s="246">
        <f t="shared" si="22"/>
        <v>890655.2</v>
      </c>
      <c r="E630" s="253">
        <v>0</v>
      </c>
      <c r="F630" s="253">
        <v>890655.2</v>
      </c>
      <c r="G630" s="253">
        <v>0</v>
      </c>
      <c r="H630" s="253">
        <v>0</v>
      </c>
      <c r="I630" s="253">
        <v>0</v>
      </c>
      <c r="J630" s="253">
        <v>0</v>
      </c>
      <c r="K630" s="254">
        <v>0</v>
      </c>
      <c r="L630" s="253">
        <v>0</v>
      </c>
      <c r="M630" s="253">
        <v>0</v>
      </c>
      <c r="N630" s="253">
        <v>0</v>
      </c>
      <c r="O630" s="253">
        <v>0</v>
      </c>
      <c r="P630" s="253">
        <v>0</v>
      </c>
      <c r="Q630" s="253">
        <v>0</v>
      </c>
      <c r="R630" s="253">
        <v>0</v>
      </c>
      <c r="S630" s="253">
        <v>0</v>
      </c>
      <c r="T630" s="253">
        <v>0</v>
      </c>
      <c r="U630" s="253">
        <v>0</v>
      </c>
      <c r="V630" s="253">
        <v>0</v>
      </c>
      <c r="W630" s="253">
        <v>0</v>
      </c>
      <c r="X630" s="253">
        <v>0</v>
      </c>
      <c r="Y630" s="253">
        <v>0</v>
      </c>
      <c r="Z630" s="253">
        <v>0</v>
      </c>
      <c r="AA630" s="253">
        <v>0</v>
      </c>
      <c r="AB630" s="255">
        <v>2020</v>
      </c>
    </row>
    <row r="631" spans="1:28" s="6" customFormat="1" ht="35.25" customHeight="1">
      <c r="A631" s="6">
        <v>1</v>
      </c>
      <c r="B631" s="207">
        <f>SUBTOTAL(103,$A$8:A631)</f>
        <v>614</v>
      </c>
      <c r="C631" s="251" t="s">
        <v>2129</v>
      </c>
      <c r="D631" s="246">
        <f t="shared" si="22"/>
        <v>391500</v>
      </c>
      <c r="E631" s="253">
        <v>0</v>
      </c>
      <c r="F631" s="253">
        <v>0</v>
      </c>
      <c r="G631" s="253">
        <v>0</v>
      </c>
      <c r="H631" s="253">
        <v>0</v>
      </c>
      <c r="I631" s="253">
        <v>0</v>
      </c>
      <c r="J631" s="253">
        <v>0</v>
      </c>
      <c r="K631" s="254">
        <v>0</v>
      </c>
      <c r="L631" s="253">
        <v>0</v>
      </c>
      <c r="M631" s="253">
        <v>391500</v>
      </c>
      <c r="N631" s="253">
        <v>0</v>
      </c>
      <c r="O631" s="253">
        <v>0</v>
      </c>
      <c r="P631" s="253">
        <v>0</v>
      </c>
      <c r="Q631" s="253">
        <v>0</v>
      </c>
      <c r="R631" s="253">
        <v>0</v>
      </c>
      <c r="S631" s="253">
        <v>0</v>
      </c>
      <c r="T631" s="253">
        <v>0</v>
      </c>
      <c r="U631" s="253">
        <v>0</v>
      </c>
      <c r="V631" s="253">
        <v>0</v>
      </c>
      <c r="W631" s="253">
        <v>0</v>
      </c>
      <c r="X631" s="253">
        <v>0</v>
      </c>
      <c r="Y631" s="253">
        <v>0</v>
      </c>
      <c r="Z631" s="253">
        <v>0</v>
      </c>
      <c r="AA631" s="253">
        <v>0</v>
      </c>
      <c r="AB631" s="255">
        <v>2020</v>
      </c>
    </row>
    <row r="632" spans="1:28" s="6" customFormat="1" ht="35.25" customHeight="1">
      <c r="A632" s="6">
        <v>1</v>
      </c>
      <c r="B632" s="207">
        <f>SUBTOTAL(103,$A$8:A632)</f>
        <v>615</v>
      </c>
      <c r="C632" s="251" t="s">
        <v>2130</v>
      </c>
      <c r="D632" s="246">
        <f t="shared" si="22"/>
        <v>855017</v>
      </c>
      <c r="E632" s="253">
        <v>0</v>
      </c>
      <c r="F632" s="253">
        <v>389017</v>
      </c>
      <c r="G632" s="253">
        <v>0</v>
      </c>
      <c r="H632" s="253">
        <v>0</v>
      </c>
      <c r="I632" s="253">
        <v>0</v>
      </c>
      <c r="J632" s="253">
        <v>0</v>
      </c>
      <c r="K632" s="254">
        <v>0</v>
      </c>
      <c r="L632" s="253">
        <v>0</v>
      </c>
      <c r="M632" s="253">
        <v>0</v>
      </c>
      <c r="N632" s="253">
        <v>0</v>
      </c>
      <c r="O632" s="253">
        <v>466000</v>
      </c>
      <c r="P632" s="253">
        <v>0</v>
      </c>
      <c r="Q632" s="253">
        <v>0</v>
      </c>
      <c r="R632" s="253">
        <v>0</v>
      </c>
      <c r="S632" s="253">
        <v>0</v>
      </c>
      <c r="T632" s="253">
        <v>0</v>
      </c>
      <c r="U632" s="253">
        <v>0</v>
      </c>
      <c r="V632" s="253">
        <v>0</v>
      </c>
      <c r="W632" s="253">
        <v>0</v>
      </c>
      <c r="X632" s="253">
        <v>0</v>
      </c>
      <c r="Y632" s="253">
        <v>0</v>
      </c>
      <c r="Z632" s="253">
        <v>0</v>
      </c>
      <c r="AA632" s="253">
        <v>0</v>
      </c>
      <c r="AB632" s="255">
        <v>2020</v>
      </c>
    </row>
    <row r="633" spans="1:28" s="6" customFormat="1" ht="35.25" customHeight="1">
      <c r="A633" s="6">
        <v>1</v>
      </c>
      <c r="B633" s="207">
        <f>SUBTOTAL(103,$A$8:A633)</f>
        <v>616</v>
      </c>
      <c r="C633" s="251" t="s">
        <v>2131</v>
      </c>
      <c r="D633" s="246">
        <f t="shared" si="22"/>
        <v>870396</v>
      </c>
      <c r="E633" s="253">
        <v>0</v>
      </c>
      <c r="F633" s="253">
        <v>0</v>
      </c>
      <c r="G633" s="253">
        <v>852734</v>
      </c>
      <c r="H633" s="253">
        <v>17662</v>
      </c>
      <c r="I633" s="253">
        <v>0</v>
      </c>
      <c r="J633" s="253">
        <v>0</v>
      </c>
      <c r="K633" s="254">
        <v>0</v>
      </c>
      <c r="L633" s="253">
        <v>0</v>
      </c>
      <c r="M633" s="253">
        <v>0</v>
      </c>
      <c r="N633" s="253">
        <v>0</v>
      </c>
      <c r="O633" s="253">
        <v>0</v>
      </c>
      <c r="P633" s="253">
        <v>0</v>
      </c>
      <c r="Q633" s="253">
        <v>0</v>
      </c>
      <c r="R633" s="253">
        <v>0</v>
      </c>
      <c r="S633" s="253">
        <v>0</v>
      </c>
      <c r="T633" s="253">
        <v>0</v>
      </c>
      <c r="U633" s="253">
        <v>0</v>
      </c>
      <c r="V633" s="253">
        <v>0</v>
      </c>
      <c r="W633" s="253">
        <v>0</v>
      </c>
      <c r="X633" s="253">
        <v>0</v>
      </c>
      <c r="Y633" s="253">
        <v>0</v>
      </c>
      <c r="Z633" s="253">
        <v>0</v>
      </c>
      <c r="AA633" s="253">
        <v>0</v>
      </c>
      <c r="AB633" s="255">
        <v>2020</v>
      </c>
    </row>
    <row r="634" spans="1:28" s="6" customFormat="1" ht="35.25" customHeight="1">
      <c r="A634" s="6">
        <v>1</v>
      </c>
      <c r="B634" s="207">
        <f>SUBTOTAL(103,$A$8:A634)</f>
        <v>617</v>
      </c>
      <c r="C634" s="251" t="s">
        <v>2504</v>
      </c>
      <c r="D634" s="246">
        <f t="shared" si="22"/>
        <v>90898</v>
      </c>
      <c r="E634" s="253">
        <v>28439</v>
      </c>
      <c r="F634" s="253">
        <v>0</v>
      </c>
      <c r="G634" s="253">
        <v>0</v>
      </c>
      <c r="H634" s="253">
        <v>62459</v>
      </c>
      <c r="I634" s="253">
        <v>0</v>
      </c>
      <c r="J634" s="253">
        <v>0</v>
      </c>
      <c r="K634" s="254">
        <v>0</v>
      </c>
      <c r="L634" s="253">
        <v>0</v>
      </c>
      <c r="M634" s="253">
        <v>0</v>
      </c>
      <c r="N634" s="253">
        <v>0</v>
      </c>
      <c r="O634" s="253">
        <v>0</v>
      </c>
      <c r="P634" s="253">
        <v>0</v>
      </c>
      <c r="Q634" s="253">
        <v>0</v>
      </c>
      <c r="R634" s="253">
        <v>0</v>
      </c>
      <c r="S634" s="253">
        <v>0</v>
      </c>
      <c r="T634" s="253">
        <v>0</v>
      </c>
      <c r="U634" s="253">
        <v>0</v>
      </c>
      <c r="V634" s="253">
        <v>0</v>
      </c>
      <c r="W634" s="253">
        <v>0</v>
      </c>
      <c r="X634" s="253">
        <v>0</v>
      </c>
      <c r="Y634" s="253">
        <v>0</v>
      </c>
      <c r="Z634" s="253">
        <v>0</v>
      </c>
      <c r="AA634" s="253">
        <v>0</v>
      </c>
      <c r="AB634" s="255">
        <v>2020</v>
      </c>
    </row>
    <row r="635" spans="1:28" s="6" customFormat="1" ht="35.25" customHeight="1">
      <c r="A635" s="6">
        <v>1</v>
      </c>
      <c r="B635" s="207">
        <f>SUBTOTAL(103,$A$8:A635)</f>
        <v>618</v>
      </c>
      <c r="C635" s="251" t="s">
        <v>2132</v>
      </c>
      <c r="D635" s="246">
        <f t="shared" si="22"/>
        <v>275198</v>
      </c>
      <c r="E635" s="253">
        <v>0</v>
      </c>
      <c r="F635" s="253">
        <v>0</v>
      </c>
      <c r="G635" s="253">
        <v>135198</v>
      </c>
      <c r="H635" s="253">
        <v>0</v>
      </c>
      <c r="I635" s="253">
        <v>0</v>
      </c>
      <c r="J635" s="253">
        <v>0</v>
      </c>
      <c r="K635" s="254">
        <v>0</v>
      </c>
      <c r="L635" s="253">
        <v>0</v>
      </c>
      <c r="M635" s="253">
        <v>140000</v>
      </c>
      <c r="N635" s="253">
        <v>0</v>
      </c>
      <c r="O635" s="253">
        <v>0</v>
      </c>
      <c r="P635" s="253">
        <v>0</v>
      </c>
      <c r="Q635" s="253">
        <v>0</v>
      </c>
      <c r="R635" s="253">
        <v>0</v>
      </c>
      <c r="S635" s="253">
        <v>0</v>
      </c>
      <c r="T635" s="253">
        <v>0</v>
      </c>
      <c r="U635" s="253">
        <v>0</v>
      </c>
      <c r="V635" s="253">
        <v>0</v>
      </c>
      <c r="W635" s="253">
        <v>0</v>
      </c>
      <c r="X635" s="253">
        <v>0</v>
      </c>
      <c r="Y635" s="253">
        <v>0</v>
      </c>
      <c r="Z635" s="253">
        <v>0</v>
      </c>
      <c r="AA635" s="253">
        <v>0</v>
      </c>
      <c r="AB635" s="255">
        <v>2020</v>
      </c>
    </row>
    <row r="636" spans="1:28" s="6" customFormat="1" ht="35.25" customHeight="1">
      <c r="A636" s="6">
        <v>1</v>
      </c>
      <c r="B636" s="207">
        <f>SUBTOTAL(103,$A$8:A636)</f>
        <v>619</v>
      </c>
      <c r="C636" s="251" t="s">
        <v>2318</v>
      </c>
      <c r="D636" s="246">
        <f t="shared" si="22"/>
        <v>141489</v>
      </c>
      <c r="E636" s="253">
        <v>0</v>
      </c>
      <c r="F636" s="253">
        <v>0</v>
      </c>
      <c r="G636" s="253">
        <v>0</v>
      </c>
      <c r="H636" s="253">
        <v>0</v>
      </c>
      <c r="I636" s="253">
        <v>0</v>
      </c>
      <c r="J636" s="253">
        <v>0</v>
      </c>
      <c r="K636" s="254">
        <v>0</v>
      </c>
      <c r="L636" s="253">
        <v>0</v>
      </c>
      <c r="M636" s="253">
        <v>0</v>
      </c>
      <c r="N636" s="253">
        <v>0</v>
      </c>
      <c r="O636" s="253">
        <v>141489</v>
      </c>
      <c r="P636" s="253">
        <v>0</v>
      </c>
      <c r="Q636" s="253">
        <v>0</v>
      </c>
      <c r="R636" s="253">
        <v>0</v>
      </c>
      <c r="S636" s="253">
        <v>0</v>
      </c>
      <c r="T636" s="253">
        <v>0</v>
      </c>
      <c r="U636" s="253">
        <v>0</v>
      </c>
      <c r="V636" s="253">
        <v>0</v>
      </c>
      <c r="W636" s="253">
        <v>0</v>
      </c>
      <c r="X636" s="253">
        <v>0</v>
      </c>
      <c r="Y636" s="253">
        <v>0</v>
      </c>
      <c r="Z636" s="253">
        <v>0</v>
      </c>
      <c r="AA636" s="253">
        <v>0</v>
      </c>
      <c r="AB636" s="255">
        <v>2020</v>
      </c>
    </row>
    <row r="637" spans="1:28" s="6" customFormat="1" ht="35.25" customHeight="1">
      <c r="A637" s="6">
        <v>1</v>
      </c>
      <c r="B637" s="207">
        <f>SUBTOTAL(103,$A$8:A637)</f>
        <v>620</v>
      </c>
      <c r="C637" s="251" t="s">
        <v>2319</v>
      </c>
      <c r="D637" s="246">
        <f t="shared" si="22"/>
        <v>1610716</v>
      </c>
      <c r="E637" s="253">
        <v>0</v>
      </c>
      <c r="F637" s="253">
        <v>0</v>
      </c>
      <c r="G637" s="253">
        <v>0</v>
      </c>
      <c r="H637" s="253">
        <v>0</v>
      </c>
      <c r="I637" s="253">
        <v>0</v>
      </c>
      <c r="J637" s="253">
        <v>0</v>
      </c>
      <c r="K637" s="254">
        <v>0</v>
      </c>
      <c r="L637" s="253">
        <v>0</v>
      </c>
      <c r="M637" s="253">
        <v>1610716</v>
      </c>
      <c r="N637" s="253">
        <v>0</v>
      </c>
      <c r="O637" s="253">
        <v>0</v>
      </c>
      <c r="P637" s="253">
        <v>0</v>
      </c>
      <c r="Q637" s="253">
        <v>0</v>
      </c>
      <c r="R637" s="253">
        <v>0</v>
      </c>
      <c r="S637" s="253">
        <v>0</v>
      </c>
      <c r="T637" s="253">
        <v>0</v>
      </c>
      <c r="U637" s="253">
        <v>0</v>
      </c>
      <c r="V637" s="253">
        <v>0</v>
      </c>
      <c r="W637" s="253">
        <v>0</v>
      </c>
      <c r="X637" s="253">
        <v>0</v>
      </c>
      <c r="Y637" s="253">
        <v>0</v>
      </c>
      <c r="Z637" s="253">
        <v>0</v>
      </c>
      <c r="AA637" s="253">
        <v>0</v>
      </c>
      <c r="AB637" s="255">
        <v>2020</v>
      </c>
    </row>
    <row r="638" spans="1:28" s="6" customFormat="1" ht="35.25" customHeight="1">
      <c r="A638" s="6">
        <v>1</v>
      </c>
      <c r="B638" s="207">
        <f>SUBTOTAL(103,$A$8:A638)</f>
        <v>621</v>
      </c>
      <c r="C638" s="251" t="s">
        <v>2320</v>
      </c>
      <c r="D638" s="246">
        <f t="shared" si="22"/>
        <v>244703</v>
      </c>
      <c r="E638" s="253">
        <v>0</v>
      </c>
      <c r="F638" s="253">
        <v>0</v>
      </c>
      <c r="G638" s="253">
        <v>0</v>
      </c>
      <c r="H638" s="253">
        <v>0</v>
      </c>
      <c r="I638" s="253">
        <v>0</v>
      </c>
      <c r="J638" s="253">
        <v>0</v>
      </c>
      <c r="K638" s="254">
        <v>0</v>
      </c>
      <c r="L638" s="253">
        <v>0</v>
      </c>
      <c r="M638" s="253">
        <v>0</v>
      </c>
      <c r="N638" s="253">
        <v>0</v>
      </c>
      <c r="O638" s="253">
        <v>244703</v>
      </c>
      <c r="P638" s="253">
        <v>0</v>
      </c>
      <c r="Q638" s="253">
        <v>0</v>
      </c>
      <c r="R638" s="253">
        <v>0</v>
      </c>
      <c r="S638" s="253">
        <v>0</v>
      </c>
      <c r="T638" s="253">
        <v>0</v>
      </c>
      <c r="U638" s="253">
        <v>0</v>
      </c>
      <c r="V638" s="253">
        <v>0</v>
      </c>
      <c r="W638" s="253">
        <v>0</v>
      </c>
      <c r="X638" s="253">
        <v>0</v>
      </c>
      <c r="Y638" s="253">
        <v>0</v>
      </c>
      <c r="Z638" s="253">
        <v>0</v>
      </c>
      <c r="AA638" s="253">
        <v>0</v>
      </c>
      <c r="AB638" s="255">
        <v>2020</v>
      </c>
    </row>
    <row r="639" spans="1:28" s="6" customFormat="1" ht="35.25" customHeight="1">
      <c r="A639" s="6">
        <v>1</v>
      </c>
      <c r="B639" s="207">
        <f>SUBTOTAL(103,$A$8:A639)</f>
        <v>622</v>
      </c>
      <c r="C639" s="251" t="s">
        <v>2321</v>
      </c>
      <c r="D639" s="246">
        <f t="shared" si="22"/>
        <v>490000</v>
      </c>
      <c r="E639" s="253">
        <v>0</v>
      </c>
      <c r="F639" s="253">
        <v>0</v>
      </c>
      <c r="G639" s="253">
        <v>0</v>
      </c>
      <c r="H639" s="253">
        <v>0</v>
      </c>
      <c r="I639" s="253">
        <v>0</v>
      </c>
      <c r="J639" s="253">
        <v>0</v>
      </c>
      <c r="K639" s="254">
        <v>0</v>
      </c>
      <c r="L639" s="253">
        <v>0</v>
      </c>
      <c r="M639" s="253">
        <v>0</v>
      </c>
      <c r="N639" s="253">
        <v>0</v>
      </c>
      <c r="O639" s="253">
        <v>490000</v>
      </c>
      <c r="P639" s="253">
        <v>0</v>
      </c>
      <c r="Q639" s="253">
        <v>0</v>
      </c>
      <c r="R639" s="253">
        <v>0</v>
      </c>
      <c r="S639" s="253">
        <v>0</v>
      </c>
      <c r="T639" s="253">
        <v>0</v>
      </c>
      <c r="U639" s="253">
        <v>0</v>
      </c>
      <c r="V639" s="253">
        <v>0</v>
      </c>
      <c r="W639" s="253">
        <v>0</v>
      </c>
      <c r="X639" s="253">
        <v>0</v>
      </c>
      <c r="Y639" s="253">
        <v>0</v>
      </c>
      <c r="Z639" s="253">
        <v>0</v>
      </c>
      <c r="AA639" s="253">
        <v>0</v>
      </c>
      <c r="AB639" s="255">
        <v>2020</v>
      </c>
    </row>
    <row r="640" spans="1:28" s="6" customFormat="1" ht="35.25" customHeight="1">
      <c r="A640" s="6">
        <v>1</v>
      </c>
      <c r="B640" s="207">
        <f>SUBTOTAL(103,$A$8:A640)</f>
        <v>623</v>
      </c>
      <c r="C640" s="251" t="s">
        <v>2322</v>
      </c>
      <c r="D640" s="246">
        <f t="shared" si="22"/>
        <v>605834</v>
      </c>
      <c r="E640" s="253">
        <v>0</v>
      </c>
      <c r="F640" s="253">
        <v>0</v>
      </c>
      <c r="G640" s="253">
        <v>0</v>
      </c>
      <c r="H640" s="253">
        <v>0</v>
      </c>
      <c r="I640" s="253">
        <v>0</v>
      </c>
      <c r="J640" s="253">
        <v>0</v>
      </c>
      <c r="K640" s="254">
        <v>0</v>
      </c>
      <c r="L640" s="253">
        <v>0</v>
      </c>
      <c r="M640" s="253">
        <v>0</v>
      </c>
      <c r="N640" s="253">
        <v>0</v>
      </c>
      <c r="O640" s="253">
        <v>605834</v>
      </c>
      <c r="P640" s="253">
        <v>0</v>
      </c>
      <c r="Q640" s="253">
        <v>0</v>
      </c>
      <c r="R640" s="253">
        <v>0</v>
      </c>
      <c r="S640" s="253">
        <v>0</v>
      </c>
      <c r="T640" s="253">
        <v>0</v>
      </c>
      <c r="U640" s="253">
        <v>0</v>
      </c>
      <c r="V640" s="253">
        <v>0</v>
      </c>
      <c r="W640" s="253">
        <v>0</v>
      </c>
      <c r="X640" s="253">
        <v>0</v>
      </c>
      <c r="Y640" s="253">
        <v>0</v>
      </c>
      <c r="Z640" s="253">
        <v>0</v>
      </c>
      <c r="AA640" s="253">
        <v>0</v>
      </c>
      <c r="AB640" s="255">
        <v>2020</v>
      </c>
    </row>
    <row r="641" spans="1:28" s="6" customFormat="1" ht="35.25" customHeight="1">
      <c r="A641" s="6">
        <v>1</v>
      </c>
      <c r="B641" s="207">
        <f>SUBTOTAL(103,$A$8:A641)</f>
        <v>624</v>
      </c>
      <c r="C641" s="251" t="s">
        <v>2323</v>
      </c>
      <c r="D641" s="246">
        <f t="shared" si="22"/>
        <v>2298244</v>
      </c>
      <c r="E641" s="253">
        <v>0</v>
      </c>
      <c r="F641" s="253">
        <v>0</v>
      </c>
      <c r="G641" s="253">
        <v>0</v>
      </c>
      <c r="H641" s="253">
        <v>0</v>
      </c>
      <c r="I641" s="253">
        <v>0</v>
      </c>
      <c r="J641" s="253">
        <v>0</v>
      </c>
      <c r="K641" s="254">
        <v>0</v>
      </c>
      <c r="L641" s="253">
        <v>0</v>
      </c>
      <c r="M641" s="253">
        <v>0</v>
      </c>
      <c r="N641" s="253">
        <v>0</v>
      </c>
      <c r="O641" s="253">
        <v>2298244</v>
      </c>
      <c r="P641" s="253">
        <v>0</v>
      </c>
      <c r="Q641" s="253">
        <v>0</v>
      </c>
      <c r="R641" s="253">
        <v>0</v>
      </c>
      <c r="S641" s="253">
        <v>0</v>
      </c>
      <c r="T641" s="253">
        <v>0</v>
      </c>
      <c r="U641" s="253">
        <v>0</v>
      </c>
      <c r="V641" s="253">
        <v>0</v>
      </c>
      <c r="W641" s="253">
        <v>0</v>
      </c>
      <c r="X641" s="253">
        <v>0</v>
      </c>
      <c r="Y641" s="253">
        <v>0</v>
      </c>
      <c r="Z641" s="253">
        <v>0</v>
      </c>
      <c r="AA641" s="253">
        <v>0</v>
      </c>
      <c r="AB641" s="255">
        <v>2020</v>
      </c>
    </row>
    <row r="642" spans="1:28" s="6" customFormat="1" ht="35.25" customHeight="1">
      <c r="A642" s="6">
        <v>1</v>
      </c>
      <c r="B642" s="207">
        <f>SUBTOTAL(103,$A$8:A642)</f>
        <v>625</v>
      </c>
      <c r="C642" s="251" t="s">
        <v>2324</v>
      </c>
      <c r="D642" s="246">
        <f t="shared" si="22"/>
        <v>208006.47</v>
      </c>
      <c r="E642" s="253">
        <v>0</v>
      </c>
      <c r="F642" s="253">
        <v>0</v>
      </c>
      <c r="G642" s="253">
        <v>0</v>
      </c>
      <c r="H642" s="253">
        <v>208006.47</v>
      </c>
      <c r="I642" s="253">
        <v>0</v>
      </c>
      <c r="J642" s="253">
        <v>0</v>
      </c>
      <c r="K642" s="254">
        <v>0</v>
      </c>
      <c r="L642" s="253">
        <v>0</v>
      </c>
      <c r="M642" s="253">
        <v>0</v>
      </c>
      <c r="N642" s="253">
        <v>0</v>
      </c>
      <c r="O642" s="253">
        <v>0</v>
      </c>
      <c r="P642" s="253">
        <v>0</v>
      </c>
      <c r="Q642" s="253">
        <v>0</v>
      </c>
      <c r="R642" s="253">
        <v>0</v>
      </c>
      <c r="S642" s="253">
        <v>0</v>
      </c>
      <c r="T642" s="253">
        <v>0</v>
      </c>
      <c r="U642" s="253">
        <v>0</v>
      </c>
      <c r="V642" s="253">
        <v>0</v>
      </c>
      <c r="W642" s="253">
        <v>0</v>
      </c>
      <c r="X642" s="253">
        <v>0</v>
      </c>
      <c r="Y642" s="253">
        <v>0</v>
      </c>
      <c r="Z642" s="253">
        <v>0</v>
      </c>
      <c r="AA642" s="253">
        <v>0</v>
      </c>
      <c r="AB642" s="255">
        <v>2020</v>
      </c>
    </row>
    <row r="643" spans="1:28" s="6" customFormat="1" ht="35.25" customHeight="1">
      <c r="A643" s="6">
        <v>1</v>
      </c>
      <c r="B643" s="207">
        <f>SUBTOTAL(103,$A$8:A643)</f>
        <v>626</v>
      </c>
      <c r="C643" s="251" t="s">
        <v>2325</v>
      </c>
      <c r="D643" s="246">
        <f t="shared" si="22"/>
        <v>900000</v>
      </c>
      <c r="E643" s="253">
        <v>0</v>
      </c>
      <c r="F643" s="253">
        <v>0</v>
      </c>
      <c r="G643" s="253">
        <v>0</v>
      </c>
      <c r="H643" s="253">
        <v>0</v>
      </c>
      <c r="I643" s="253">
        <v>0</v>
      </c>
      <c r="J643" s="253">
        <v>0</v>
      </c>
      <c r="K643" s="254">
        <v>0</v>
      </c>
      <c r="L643" s="253">
        <v>0</v>
      </c>
      <c r="M643" s="253">
        <v>900000</v>
      </c>
      <c r="N643" s="253">
        <v>0</v>
      </c>
      <c r="O643" s="253">
        <v>0</v>
      </c>
      <c r="P643" s="253">
        <v>0</v>
      </c>
      <c r="Q643" s="253">
        <v>0</v>
      </c>
      <c r="R643" s="253">
        <v>0</v>
      </c>
      <c r="S643" s="253">
        <v>0</v>
      </c>
      <c r="T643" s="253">
        <v>0</v>
      </c>
      <c r="U643" s="253">
        <v>0</v>
      </c>
      <c r="V643" s="253">
        <v>0</v>
      </c>
      <c r="W643" s="253">
        <v>0</v>
      </c>
      <c r="X643" s="253">
        <v>0</v>
      </c>
      <c r="Y643" s="253">
        <v>0</v>
      </c>
      <c r="Z643" s="253">
        <v>0</v>
      </c>
      <c r="AA643" s="253">
        <v>0</v>
      </c>
      <c r="AB643" s="255">
        <v>2020</v>
      </c>
    </row>
    <row r="644" spans="1:28" s="6" customFormat="1" ht="35.25" customHeight="1">
      <c r="A644" s="6">
        <v>1</v>
      </c>
      <c r="B644" s="207">
        <f>SUBTOTAL(103,$A$8:A644)</f>
        <v>627</v>
      </c>
      <c r="C644" s="251" t="s">
        <v>2505</v>
      </c>
      <c r="D644" s="246">
        <f t="shared" si="22"/>
        <v>503803</v>
      </c>
      <c r="E644" s="253">
        <v>0</v>
      </c>
      <c r="F644" s="253">
        <v>0</v>
      </c>
      <c r="G644" s="253">
        <v>0</v>
      </c>
      <c r="H644" s="253">
        <v>0</v>
      </c>
      <c r="I644" s="253">
        <v>0</v>
      </c>
      <c r="J644" s="253">
        <v>0</v>
      </c>
      <c r="K644" s="254">
        <v>0</v>
      </c>
      <c r="L644" s="253">
        <v>0</v>
      </c>
      <c r="M644" s="253">
        <v>0</v>
      </c>
      <c r="N644" s="253">
        <v>0</v>
      </c>
      <c r="O644" s="253">
        <v>0</v>
      </c>
      <c r="P644" s="253">
        <v>503803</v>
      </c>
      <c r="Q644" s="253">
        <v>0</v>
      </c>
      <c r="R644" s="253">
        <v>0</v>
      </c>
      <c r="S644" s="253">
        <v>0</v>
      </c>
      <c r="T644" s="253">
        <v>0</v>
      </c>
      <c r="U644" s="253">
        <v>0</v>
      </c>
      <c r="V644" s="253">
        <v>0</v>
      </c>
      <c r="W644" s="253">
        <v>0</v>
      </c>
      <c r="X644" s="253">
        <v>0</v>
      </c>
      <c r="Y644" s="253">
        <v>0</v>
      </c>
      <c r="Z644" s="253">
        <v>0</v>
      </c>
      <c r="AA644" s="253">
        <v>0</v>
      </c>
      <c r="AB644" s="255">
        <v>2020</v>
      </c>
    </row>
    <row r="645" spans="1:28" s="6" customFormat="1" ht="35.25" customHeight="1">
      <c r="A645" s="6">
        <v>1</v>
      </c>
      <c r="B645" s="207">
        <f>SUBTOTAL(103,$A$8:A645)</f>
        <v>628</v>
      </c>
      <c r="C645" s="251" t="s">
        <v>2326</v>
      </c>
      <c r="D645" s="246">
        <f t="shared" ref="D645:D664" si="23">E645+F645+G645+H645+I645+J645+L645+M645+N645+O645+P645+Q645+R645+S645+T645+U645+V645+W645+X645+Y645+Z645+AA645</f>
        <v>703144</v>
      </c>
      <c r="E645" s="253">
        <v>0</v>
      </c>
      <c r="F645" s="253">
        <v>0</v>
      </c>
      <c r="G645" s="253">
        <v>0</v>
      </c>
      <c r="H645" s="253">
        <v>0</v>
      </c>
      <c r="I645" s="253">
        <v>0</v>
      </c>
      <c r="J645" s="253">
        <v>0</v>
      </c>
      <c r="K645" s="254">
        <v>0</v>
      </c>
      <c r="L645" s="253">
        <v>0</v>
      </c>
      <c r="M645" s="253">
        <v>0</v>
      </c>
      <c r="N645" s="253">
        <v>0</v>
      </c>
      <c r="O645" s="253">
        <v>703144</v>
      </c>
      <c r="P645" s="253">
        <v>0</v>
      </c>
      <c r="Q645" s="253">
        <v>0</v>
      </c>
      <c r="R645" s="253">
        <v>0</v>
      </c>
      <c r="S645" s="253">
        <v>0</v>
      </c>
      <c r="T645" s="253">
        <v>0</v>
      </c>
      <c r="U645" s="253">
        <v>0</v>
      </c>
      <c r="V645" s="253">
        <v>0</v>
      </c>
      <c r="W645" s="253">
        <v>0</v>
      </c>
      <c r="X645" s="253">
        <v>0</v>
      </c>
      <c r="Y645" s="253">
        <v>0</v>
      </c>
      <c r="Z645" s="253">
        <v>0</v>
      </c>
      <c r="AA645" s="253">
        <v>0</v>
      </c>
      <c r="AB645" s="255">
        <v>2020</v>
      </c>
    </row>
    <row r="646" spans="1:28" s="6" customFormat="1" ht="35.25" customHeight="1">
      <c r="A646" s="6">
        <v>1</v>
      </c>
      <c r="B646" s="207">
        <f>SUBTOTAL(103,$A$8:A646)</f>
        <v>629</v>
      </c>
      <c r="C646" s="251" t="s">
        <v>2327</v>
      </c>
      <c r="D646" s="246">
        <f t="shared" si="23"/>
        <v>1354720</v>
      </c>
      <c r="E646" s="253">
        <v>0</v>
      </c>
      <c r="F646" s="253">
        <v>0</v>
      </c>
      <c r="G646" s="253">
        <v>0</v>
      </c>
      <c r="H646" s="253">
        <v>0</v>
      </c>
      <c r="I646" s="253">
        <v>0</v>
      </c>
      <c r="J646" s="253">
        <v>0</v>
      </c>
      <c r="K646" s="254">
        <v>0</v>
      </c>
      <c r="L646" s="253">
        <v>0</v>
      </c>
      <c r="M646" s="253">
        <v>1354720</v>
      </c>
      <c r="N646" s="253">
        <v>0</v>
      </c>
      <c r="O646" s="253">
        <v>0</v>
      </c>
      <c r="P646" s="253">
        <v>0</v>
      </c>
      <c r="Q646" s="253">
        <v>0</v>
      </c>
      <c r="R646" s="253">
        <v>0</v>
      </c>
      <c r="S646" s="253">
        <v>0</v>
      </c>
      <c r="T646" s="253">
        <v>0</v>
      </c>
      <c r="U646" s="253">
        <v>0</v>
      </c>
      <c r="V646" s="253">
        <v>0</v>
      </c>
      <c r="W646" s="253">
        <v>0</v>
      </c>
      <c r="X646" s="253">
        <v>0</v>
      </c>
      <c r="Y646" s="253">
        <v>0</v>
      </c>
      <c r="Z646" s="253">
        <v>0</v>
      </c>
      <c r="AA646" s="253">
        <v>0</v>
      </c>
      <c r="AB646" s="255">
        <v>2020</v>
      </c>
    </row>
    <row r="647" spans="1:28" s="6" customFormat="1" ht="35.25" customHeight="1">
      <c r="A647" s="6">
        <v>1</v>
      </c>
      <c r="B647" s="207">
        <f>SUBTOTAL(103,$A$8:A647)</f>
        <v>630</v>
      </c>
      <c r="C647" s="251" t="s">
        <v>2328</v>
      </c>
      <c r="D647" s="246">
        <f t="shared" si="23"/>
        <v>1200000</v>
      </c>
      <c r="E647" s="253">
        <v>0</v>
      </c>
      <c r="F647" s="253">
        <v>0</v>
      </c>
      <c r="G647" s="253">
        <v>0</v>
      </c>
      <c r="H647" s="253">
        <v>0</v>
      </c>
      <c r="I647" s="253">
        <v>0</v>
      </c>
      <c r="J647" s="253">
        <v>0</v>
      </c>
      <c r="K647" s="254">
        <v>0</v>
      </c>
      <c r="L647" s="253">
        <v>0</v>
      </c>
      <c r="M647" s="253">
        <v>1200000</v>
      </c>
      <c r="N647" s="253">
        <v>0</v>
      </c>
      <c r="O647" s="253">
        <v>0</v>
      </c>
      <c r="P647" s="253">
        <v>0</v>
      </c>
      <c r="Q647" s="253">
        <v>0</v>
      </c>
      <c r="R647" s="253">
        <v>0</v>
      </c>
      <c r="S647" s="253">
        <v>0</v>
      </c>
      <c r="T647" s="253">
        <v>0</v>
      </c>
      <c r="U647" s="253">
        <v>0</v>
      </c>
      <c r="V647" s="253">
        <v>0</v>
      </c>
      <c r="W647" s="253">
        <v>0</v>
      </c>
      <c r="X647" s="253">
        <v>0</v>
      </c>
      <c r="Y647" s="253">
        <v>0</v>
      </c>
      <c r="Z647" s="253">
        <v>0</v>
      </c>
      <c r="AA647" s="253">
        <v>0</v>
      </c>
      <c r="AB647" s="255">
        <v>2020</v>
      </c>
    </row>
    <row r="648" spans="1:28" s="6" customFormat="1" ht="35.25" customHeight="1">
      <c r="A648" s="6">
        <v>1</v>
      </c>
      <c r="B648" s="207">
        <f>SUBTOTAL(103,$A$8:A648)</f>
        <v>631</v>
      </c>
      <c r="C648" s="251" t="s">
        <v>2329</v>
      </c>
      <c r="D648" s="246">
        <f t="shared" si="23"/>
        <v>813524</v>
      </c>
      <c r="E648" s="253">
        <v>0</v>
      </c>
      <c r="F648" s="253">
        <v>0</v>
      </c>
      <c r="G648" s="253">
        <v>813524</v>
      </c>
      <c r="H648" s="253">
        <v>0</v>
      </c>
      <c r="I648" s="253">
        <v>0</v>
      </c>
      <c r="J648" s="253">
        <v>0</v>
      </c>
      <c r="K648" s="254">
        <v>0</v>
      </c>
      <c r="L648" s="253">
        <v>0</v>
      </c>
      <c r="M648" s="253">
        <v>0</v>
      </c>
      <c r="N648" s="253">
        <v>0</v>
      </c>
      <c r="O648" s="253">
        <v>0</v>
      </c>
      <c r="P648" s="253">
        <v>0</v>
      </c>
      <c r="Q648" s="253">
        <v>0</v>
      </c>
      <c r="R648" s="253">
        <v>0</v>
      </c>
      <c r="S648" s="253">
        <v>0</v>
      </c>
      <c r="T648" s="253">
        <v>0</v>
      </c>
      <c r="U648" s="253">
        <v>0</v>
      </c>
      <c r="V648" s="253">
        <v>0</v>
      </c>
      <c r="W648" s="253">
        <v>0</v>
      </c>
      <c r="X648" s="253">
        <v>0</v>
      </c>
      <c r="Y648" s="253">
        <v>0</v>
      </c>
      <c r="Z648" s="253">
        <v>0</v>
      </c>
      <c r="AA648" s="253">
        <v>0</v>
      </c>
      <c r="AB648" s="255">
        <v>2020</v>
      </c>
    </row>
    <row r="649" spans="1:28" s="6" customFormat="1" ht="35.25" customHeight="1">
      <c r="A649" s="6">
        <v>1</v>
      </c>
      <c r="B649" s="207">
        <f>SUBTOTAL(103,$A$8:A649)</f>
        <v>632</v>
      </c>
      <c r="C649" s="251" t="s">
        <v>2330</v>
      </c>
      <c r="D649" s="246">
        <f t="shared" si="23"/>
        <v>994759</v>
      </c>
      <c r="E649" s="253">
        <v>0</v>
      </c>
      <c r="F649" s="253">
        <v>0</v>
      </c>
      <c r="G649" s="253">
        <v>0</v>
      </c>
      <c r="H649" s="253">
        <v>0</v>
      </c>
      <c r="I649" s="253">
        <v>0</v>
      </c>
      <c r="J649" s="253">
        <v>0</v>
      </c>
      <c r="K649" s="254">
        <v>0</v>
      </c>
      <c r="L649" s="253">
        <v>0</v>
      </c>
      <c r="M649" s="253">
        <v>570746</v>
      </c>
      <c r="N649" s="253">
        <v>0</v>
      </c>
      <c r="O649" s="253">
        <v>424013</v>
      </c>
      <c r="P649" s="253">
        <v>0</v>
      </c>
      <c r="Q649" s="253">
        <v>0</v>
      </c>
      <c r="R649" s="253">
        <v>0</v>
      </c>
      <c r="S649" s="253">
        <v>0</v>
      </c>
      <c r="T649" s="253">
        <v>0</v>
      </c>
      <c r="U649" s="253">
        <v>0</v>
      </c>
      <c r="V649" s="253">
        <v>0</v>
      </c>
      <c r="W649" s="253">
        <v>0</v>
      </c>
      <c r="X649" s="253">
        <v>0</v>
      </c>
      <c r="Y649" s="253">
        <v>0</v>
      </c>
      <c r="Z649" s="253">
        <v>0</v>
      </c>
      <c r="AA649" s="253">
        <v>0</v>
      </c>
      <c r="AB649" s="255">
        <v>2020</v>
      </c>
    </row>
    <row r="650" spans="1:28" s="6" customFormat="1" ht="35.25" customHeight="1">
      <c r="A650" s="6">
        <v>1</v>
      </c>
      <c r="B650" s="207">
        <f>SUBTOTAL(103,$A$8:A650)</f>
        <v>633</v>
      </c>
      <c r="C650" s="251" t="s">
        <v>2331</v>
      </c>
      <c r="D650" s="246">
        <f t="shared" si="23"/>
        <v>1116214.55</v>
      </c>
      <c r="E650" s="253">
        <v>0</v>
      </c>
      <c r="F650" s="253">
        <v>1116214.55</v>
      </c>
      <c r="G650" s="253">
        <v>0</v>
      </c>
      <c r="H650" s="253">
        <v>0</v>
      </c>
      <c r="I650" s="253">
        <v>0</v>
      </c>
      <c r="J650" s="253">
        <v>0</v>
      </c>
      <c r="K650" s="254">
        <v>0</v>
      </c>
      <c r="L650" s="253">
        <v>0</v>
      </c>
      <c r="M650" s="253">
        <v>0</v>
      </c>
      <c r="N650" s="253">
        <v>0</v>
      </c>
      <c r="O650" s="253">
        <v>0</v>
      </c>
      <c r="P650" s="253">
        <v>0</v>
      </c>
      <c r="Q650" s="253">
        <v>0</v>
      </c>
      <c r="R650" s="253">
        <v>0</v>
      </c>
      <c r="S650" s="253">
        <v>0</v>
      </c>
      <c r="T650" s="253">
        <v>0</v>
      </c>
      <c r="U650" s="253">
        <v>0</v>
      </c>
      <c r="V650" s="253">
        <v>0</v>
      </c>
      <c r="W650" s="253">
        <v>0</v>
      </c>
      <c r="X650" s="253">
        <v>0</v>
      </c>
      <c r="Y650" s="253">
        <v>0</v>
      </c>
      <c r="Z650" s="253">
        <v>0</v>
      </c>
      <c r="AA650" s="253">
        <v>0</v>
      </c>
      <c r="AB650" s="255">
        <v>2020</v>
      </c>
    </row>
    <row r="651" spans="1:28" s="6" customFormat="1" ht="35.25" customHeight="1">
      <c r="A651" s="6">
        <v>1</v>
      </c>
      <c r="B651" s="207">
        <f>SUBTOTAL(103,$A$8:A651)</f>
        <v>634</v>
      </c>
      <c r="C651" s="251" t="s">
        <v>2332</v>
      </c>
      <c r="D651" s="246">
        <f t="shared" si="23"/>
        <v>1723519</v>
      </c>
      <c r="E651" s="253">
        <v>0</v>
      </c>
      <c r="F651" s="253">
        <v>0</v>
      </c>
      <c r="G651" s="253">
        <v>0</v>
      </c>
      <c r="H651" s="253">
        <v>0</v>
      </c>
      <c r="I651" s="253">
        <v>0</v>
      </c>
      <c r="J651" s="253">
        <v>0</v>
      </c>
      <c r="K651" s="254">
        <v>0</v>
      </c>
      <c r="L651" s="253">
        <v>0</v>
      </c>
      <c r="M651" s="253">
        <v>1292526</v>
      </c>
      <c r="N651" s="253">
        <v>0</v>
      </c>
      <c r="O651" s="253">
        <v>430993</v>
      </c>
      <c r="P651" s="253">
        <v>0</v>
      </c>
      <c r="Q651" s="253">
        <v>0</v>
      </c>
      <c r="R651" s="253">
        <v>0</v>
      </c>
      <c r="S651" s="253">
        <v>0</v>
      </c>
      <c r="T651" s="253">
        <v>0</v>
      </c>
      <c r="U651" s="253">
        <v>0</v>
      </c>
      <c r="V651" s="253">
        <v>0</v>
      </c>
      <c r="W651" s="253">
        <v>0</v>
      </c>
      <c r="X651" s="253">
        <v>0</v>
      </c>
      <c r="Y651" s="253">
        <v>0</v>
      </c>
      <c r="Z651" s="253">
        <v>0</v>
      </c>
      <c r="AA651" s="253">
        <v>0</v>
      </c>
      <c r="AB651" s="255">
        <v>2020</v>
      </c>
    </row>
    <row r="652" spans="1:28" s="6" customFormat="1" ht="35.25" customHeight="1">
      <c r="A652" s="6">
        <v>1</v>
      </c>
      <c r="B652" s="207">
        <f>SUBTOTAL(103,$A$8:A652)</f>
        <v>635</v>
      </c>
      <c r="C652" s="251" t="s">
        <v>2333</v>
      </c>
      <c r="D652" s="246">
        <f t="shared" si="23"/>
        <v>1278638</v>
      </c>
      <c r="E652" s="253">
        <v>0</v>
      </c>
      <c r="F652" s="253">
        <v>0</v>
      </c>
      <c r="G652" s="253">
        <v>0</v>
      </c>
      <c r="H652" s="253">
        <v>0</v>
      </c>
      <c r="I652" s="253">
        <v>0</v>
      </c>
      <c r="J652" s="253">
        <v>0</v>
      </c>
      <c r="K652" s="254">
        <v>0</v>
      </c>
      <c r="L652" s="253">
        <v>0</v>
      </c>
      <c r="M652" s="253">
        <v>1278638</v>
      </c>
      <c r="N652" s="253">
        <v>0</v>
      </c>
      <c r="O652" s="253">
        <v>0</v>
      </c>
      <c r="P652" s="253">
        <v>0</v>
      </c>
      <c r="Q652" s="253">
        <v>0</v>
      </c>
      <c r="R652" s="253">
        <v>0</v>
      </c>
      <c r="S652" s="253">
        <v>0</v>
      </c>
      <c r="T652" s="253">
        <v>0</v>
      </c>
      <c r="U652" s="253">
        <v>0</v>
      </c>
      <c r="V652" s="253">
        <v>0</v>
      </c>
      <c r="W652" s="253">
        <v>0</v>
      </c>
      <c r="X652" s="253">
        <v>0</v>
      </c>
      <c r="Y652" s="253">
        <v>0</v>
      </c>
      <c r="Z652" s="253">
        <v>0</v>
      </c>
      <c r="AA652" s="253">
        <v>0</v>
      </c>
      <c r="AB652" s="255">
        <v>2020</v>
      </c>
    </row>
    <row r="653" spans="1:28" s="6" customFormat="1" ht="35.25" customHeight="1">
      <c r="A653" s="6">
        <v>1</v>
      </c>
      <c r="B653" s="207">
        <f>SUBTOTAL(103,$A$8:A653)</f>
        <v>636</v>
      </c>
      <c r="C653" s="251" t="s">
        <v>2334</v>
      </c>
      <c r="D653" s="246">
        <f t="shared" si="23"/>
        <v>4448101.99</v>
      </c>
      <c r="E653" s="253">
        <v>554213.75</v>
      </c>
      <c r="F653" s="253">
        <v>1163821.17</v>
      </c>
      <c r="G653" s="253">
        <v>0</v>
      </c>
      <c r="H653" s="253">
        <v>255478.07</v>
      </c>
      <c r="I653" s="253">
        <v>0</v>
      </c>
      <c r="J653" s="253">
        <v>0</v>
      </c>
      <c r="K653" s="254">
        <v>0</v>
      </c>
      <c r="L653" s="253">
        <v>0</v>
      </c>
      <c r="M653" s="253">
        <v>1741847</v>
      </c>
      <c r="N653" s="253">
        <v>0</v>
      </c>
      <c r="O653" s="253">
        <v>732742</v>
      </c>
      <c r="P653" s="253">
        <v>0</v>
      </c>
      <c r="Q653" s="253">
        <v>0</v>
      </c>
      <c r="R653" s="253">
        <v>0</v>
      </c>
      <c r="S653" s="253">
        <v>0</v>
      </c>
      <c r="T653" s="253">
        <v>0</v>
      </c>
      <c r="U653" s="253">
        <v>0</v>
      </c>
      <c r="V653" s="253">
        <v>0</v>
      </c>
      <c r="W653" s="253">
        <v>0</v>
      </c>
      <c r="X653" s="253">
        <v>0</v>
      </c>
      <c r="Y653" s="253">
        <v>0</v>
      </c>
      <c r="Z653" s="253">
        <v>0</v>
      </c>
      <c r="AA653" s="253">
        <v>0</v>
      </c>
      <c r="AB653" s="255">
        <v>2020</v>
      </c>
    </row>
    <row r="654" spans="1:28" s="6" customFormat="1" ht="35.25" customHeight="1">
      <c r="A654" s="6">
        <v>1</v>
      </c>
      <c r="B654" s="207">
        <f>SUBTOTAL(103,$A$8:A654)</f>
        <v>637</v>
      </c>
      <c r="C654" s="251" t="s">
        <v>2506</v>
      </c>
      <c r="D654" s="246">
        <f t="shared" si="23"/>
        <v>1506597.79</v>
      </c>
      <c r="E654" s="253">
        <v>0</v>
      </c>
      <c r="F654" s="253">
        <v>0</v>
      </c>
      <c r="G654" s="253">
        <v>1506597.79</v>
      </c>
      <c r="H654" s="253">
        <v>0</v>
      </c>
      <c r="I654" s="253">
        <v>0</v>
      </c>
      <c r="J654" s="253">
        <v>0</v>
      </c>
      <c r="K654" s="254">
        <v>0</v>
      </c>
      <c r="L654" s="253">
        <v>0</v>
      </c>
      <c r="M654" s="253">
        <v>0</v>
      </c>
      <c r="N654" s="253">
        <v>0</v>
      </c>
      <c r="O654" s="253">
        <v>0</v>
      </c>
      <c r="P654" s="253">
        <v>0</v>
      </c>
      <c r="Q654" s="253">
        <v>0</v>
      </c>
      <c r="R654" s="253">
        <v>0</v>
      </c>
      <c r="S654" s="253">
        <v>0</v>
      </c>
      <c r="T654" s="253">
        <v>0</v>
      </c>
      <c r="U654" s="253">
        <v>0</v>
      </c>
      <c r="V654" s="253">
        <v>0</v>
      </c>
      <c r="W654" s="253">
        <v>0</v>
      </c>
      <c r="X654" s="253">
        <v>0</v>
      </c>
      <c r="Y654" s="253">
        <v>0</v>
      </c>
      <c r="Z654" s="253">
        <v>0</v>
      </c>
      <c r="AA654" s="253">
        <v>0</v>
      </c>
      <c r="AB654" s="255">
        <v>2020</v>
      </c>
    </row>
    <row r="655" spans="1:28" s="6" customFormat="1" ht="35.25" customHeight="1">
      <c r="A655" s="6">
        <v>1</v>
      </c>
      <c r="B655" s="207">
        <f>SUBTOTAL(103,$A$8:A655)</f>
        <v>638</v>
      </c>
      <c r="C655" s="251" t="s">
        <v>2507</v>
      </c>
      <c r="D655" s="246">
        <f t="shared" si="23"/>
        <v>2726863</v>
      </c>
      <c r="E655" s="253">
        <v>0</v>
      </c>
      <c r="F655" s="253">
        <v>0</v>
      </c>
      <c r="G655" s="253">
        <v>0</v>
      </c>
      <c r="H655" s="253">
        <v>0</v>
      </c>
      <c r="I655" s="253">
        <v>2726863</v>
      </c>
      <c r="J655" s="253">
        <v>0</v>
      </c>
      <c r="K655" s="254">
        <v>0</v>
      </c>
      <c r="L655" s="253">
        <v>0</v>
      </c>
      <c r="M655" s="253">
        <v>0</v>
      </c>
      <c r="N655" s="253">
        <v>0</v>
      </c>
      <c r="O655" s="253">
        <v>0</v>
      </c>
      <c r="P655" s="253">
        <v>0</v>
      </c>
      <c r="Q655" s="253">
        <v>0</v>
      </c>
      <c r="R655" s="253">
        <v>0</v>
      </c>
      <c r="S655" s="253">
        <v>0</v>
      </c>
      <c r="T655" s="253">
        <v>0</v>
      </c>
      <c r="U655" s="253">
        <v>0</v>
      </c>
      <c r="V655" s="253">
        <v>0</v>
      </c>
      <c r="W655" s="253">
        <v>0</v>
      </c>
      <c r="X655" s="253">
        <v>0</v>
      </c>
      <c r="Y655" s="253">
        <v>0</v>
      </c>
      <c r="Z655" s="253">
        <v>0</v>
      </c>
      <c r="AA655" s="253">
        <v>0</v>
      </c>
      <c r="AB655" s="255">
        <v>2020</v>
      </c>
    </row>
    <row r="656" spans="1:28" s="6" customFormat="1" ht="35.25" customHeight="1">
      <c r="A656" s="6">
        <v>1</v>
      </c>
      <c r="B656" s="207">
        <f>SUBTOTAL(103,$A$8:A656)</f>
        <v>639</v>
      </c>
      <c r="C656" s="251" t="s">
        <v>2508</v>
      </c>
      <c r="D656" s="246">
        <f t="shared" si="23"/>
        <v>2400796</v>
      </c>
      <c r="E656" s="253">
        <v>0</v>
      </c>
      <c r="F656" s="253">
        <v>0</v>
      </c>
      <c r="G656" s="253">
        <v>0</v>
      </c>
      <c r="H656" s="253">
        <v>0</v>
      </c>
      <c r="I656" s="253">
        <v>0</v>
      </c>
      <c r="J656" s="253">
        <v>0</v>
      </c>
      <c r="K656" s="254">
        <v>0</v>
      </c>
      <c r="L656" s="253">
        <v>0</v>
      </c>
      <c r="M656" s="253">
        <v>2400796</v>
      </c>
      <c r="N656" s="253">
        <v>0</v>
      </c>
      <c r="O656" s="253">
        <v>0</v>
      </c>
      <c r="P656" s="253">
        <v>0</v>
      </c>
      <c r="Q656" s="253">
        <v>0</v>
      </c>
      <c r="R656" s="253">
        <v>0</v>
      </c>
      <c r="S656" s="253">
        <v>0</v>
      </c>
      <c r="T656" s="253">
        <v>0</v>
      </c>
      <c r="U656" s="253">
        <v>0</v>
      </c>
      <c r="V656" s="253">
        <v>0</v>
      </c>
      <c r="W656" s="253">
        <v>0</v>
      </c>
      <c r="X656" s="253">
        <v>0</v>
      </c>
      <c r="Y656" s="253">
        <v>0</v>
      </c>
      <c r="Z656" s="253">
        <v>0</v>
      </c>
      <c r="AA656" s="253">
        <v>0</v>
      </c>
      <c r="AB656" s="255">
        <v>2020</v>
      </c>
    </row>
    <row r="657" spans="1:28" s="6" customFormat="1" ht="35.25" customHeight="1">
      <c r="A657" s="6">
        <v>1</v>
      </c>
      <c r="B657" s="207">
        <f>SUBTOTAL(103,$A$8:A657)</f>
        <v>640</v>
      </c>
      <c r="C657" s="251" t="s">
        <v>2693</v>
      </c>
      <c r="D657" s="246">
        <f t="shared" si="23"/>
        <v>2900000</v>
      </c>
      <c r="E657" s="253">
        <v>0</v>
      </c>
      <c r="F657" s="253">
        <v>0</v>
      </c>
      <c r="G657" s="253">
        <v>0</v>
      </c>
      <c r="H657" s="253">
        <v>0</v>
      </c>
      <c r="I657" s="253">
        <v>0</v>
      </c>
      <c r="J657" s="253">
        <v>0</v>
      </c>
      <c r="K657" s="254">
        <v>0</v>
      </c>
      <c r="L657" s="253">
        <v>0</v>
      </c>
      <c r="M657" s="253">
        <v>2900000</v>
      </c>
      <c r="N657" s="253">
        <v>0</v>
      </c>
      <c r="O657" s="253">
        <v>0</v>
      </c>
      <c r="P657" s="253">
        <v>0</v>
      </c>
      <c r="Q657" s="253">
        <v>0</v>
      </c>
      <c r="R657" s="253">
        <v>0</v>
      </c>
      <c r="S657" s="253">
        <v>0</v>
      </c>
      <c r="T657" s="253">
        <v>0</v>
      </c>
      <c r="U657" s="253">
        <v>0</v>
      </c>
      <c r="V657" s="253">
        <v>0</v>
      </c>
      <c r="W657" s="253">
        <v>0</v>
      </c>
      <c r="X657" s="253">
        <v>0</v>
      </c>
      <c r="Y657" s="253">
        <v>0</v>
      </c>
      <c r="Z657" s="253">
        <v>0</v>
      </c>
      <c r="AA657" s="253">
        <v>0</v>
      </c>
      <c r="AB657" s="255">
        <v>2020</v>
      </c>
    </row>
    <row r="658" spans="1:28" s="6" customFormat="1" ht="35.25" customHeight="1">
      <c r="A658" s="6">
        <v>1</v>
      </c>
      <c r="B658" s="207">
        <f>SUBTOTAL(103,$A$8:A658)</f>
        <v>641</v>
      </c>
      <c r="C658" s="251" t="s">
        <v>2694</v>
      </c>
      <c r="D658" s="246">
        <f t="shared" si="23"/>
        <v>3045676</v>
      </c>
      <c r="E658" s="253">
        <v>0</v>
      </c>
      <c r="F658" s="253">
        <v>0</v>
      </c>
      <c r="G658" s="253">
        <v>0</v>
      </c>
      <c r="H658" s="253">
        <v>0</v>
      </c>
      <c r="I658" s="253">
        <v>0</v>
      </c>
      <c r="J658" s="253">
        <v>0</v>
      </c>
      <c r="K658" s="254">
        <v>0</v>
      </c>
      <c r="L658" s="253">
        <v>0</v>
      </c>
      <c r="M658" s="253">
        <v>3045676</v>
      </c>
      <c r="N658" s="253">
        <v>0</v>
      </c>
      <c r="O658" s="253">
        <v>0</v>
      </c>
      <c r="P658" s="253">
        <v>0</v>
      </c>
      <c r="Q658" s="253">
        <v>0</v>
      </c>
      <c r="R658" s="253">
        <v>0</v>
      </c>
      <c r="S658" s="253">
        <v>0</v>
      </c>
      <c r="T658" s="253">
        <v>0</v>
      </c>
      <c r="U658" s="253">
        <v>0</v>
      </c>
      <c r="V658" s="253">
        <v>0</v>
      </c>
      <c r="W658" s="253">
        <v>0</v>
      </c>
      <c r="X658" s="253">
        <v>0</v>
      </c>
      <c r="Y658" s="253">
        <v>0</v>
      </c>
      <c r="Z658" s="253">
        <v>0</v>
      </c>
      <c r="AA658" s="253">
        <v>0</v>
      </c>
      <c r="AB658" s="255">
        <v>2020</v>
      </c>
    </row>
    <row r="659" spans="1:28" s="6" customFormat="1" ht="35.25" customHeight="1">
      <c r="A659" s="6">
        <v>1</v>
      </c>
      <c r="B659" s="207">
        <f>SUBTOTAL(103,$A$8:A659)</f>
        <v>642</v>
      </c>
      <c r="C659" s="251" t="s">
        <v>2695</v>
      </c>
      <c r="D659" s="246">
        <f t="shared" si="23"/>
        <v>1420039</v>
      </c>
      <c r="E659" s="253">
        <v>0</v>
      </c>
      <c r="F659" s="253">
        <v>0</v>
      </c>
      <c r="G659" s="253">
        <v>0</v>
      </c>
      <c r="H659" s="253">
        <v>0</v>
      </c>
      <c r="I659" s="253">
        <v>0</v>
      </c>
      <c r="J659" s="253">
        <v>0</v>
      </c>
      <c r="K659" s="254">
        <v>0</v>
      </c>
      <c r="L659" s="253">
        <v>0</v>
      </c>
      <c r="M659" s="253">
        <v>1420039</v>
      </c>
      <c r="N659" s="253">
        <v>0</v>
      </c>
      <c r="O659" s="253">
        <v>0</v>
      </c>
      <c r="P659" s="253">
        <v>0</v>
      </c>
      <c r="Q659" s="253">
        <v>0</v>
      </c>
      <c r="R659" s="253">
        <v>0</v>
      </c>
      <c r="S659" s="253">
        <v>0</v>
      </c>
      <c r="T659" s="253">
        <v>0</v>
      </c>
      <c r="U659" s="253">
        <v>0</v>
      </c>
      <c r="V659" s="253">
        <v>0</v>
      </c>
      <c r="W659" s="253">
        <v>0</v>
      </c>
      <c r="X659" s="253">
        <v>0</v>
      </c>
      <c r="Y659" s="253">
        <v>0</v>
      </c>
      <c r="Z659" s="253">
        <v>0</v>
      </c>
      <c r="AA659" s="253">
        <v>0</v>
      </c>
      <c r="AB659" s="255">
        <v>2020</v>
      </c>
    </row>
    <row r="660" spans="1:28" s="6" customFormat="1" ht="35.25" customHeight="1">
      <c r="A660" s="6">
        <v>1</v>
      </c>
      <c r="B660" s="207">
        <f>SUBTOTAL(103,$A$8:A660)</f>
        <v>643</v>
      </c>
      <c r="C660" s="251" t="s">
        <v>2696</v>
      </c>
      <c r="D660" s="246">
        <f t="shared" si="23"/>
        <v>1468608</v>
      </c>
      <c r="E660" s="253">
        <v>0</v>
      </c>
      <c r="F660" s="253">
        <v>0</v>
      </c>
      <c r="G660" s="253">
        <v>0</v>
      </c>
      <c r="H660" s="253">
        <v>0</v>
      </c>
      <c r="I660" s="253">
        <v>0</v>
      </c>
      <c r="J660" s="253">
        <v>0</v>
      </c>
      <c r="K660" s="254">
        <v>0</v>
      </c>
      <c r="L660" s="253">
        <v>0</v>
      </c>
      <c r="M660" s="253">
        <v>1468608</v>
      </c>
      <c r="N660" s="253">
        <v>0</v>
      </c>
      <c r="O660" s="253">
        <v>0</v>
      </c>
      <c r="P660" s="253">
        <v>0</v>
      </c>
      <c r="Q660" s="253">
        <v>0</v>
      </c>
      <c r="R660" s="253">
        <v>0</v>
      </c>
      <c r="S660" s="253">
        <v>0</v>
      </c>
      <c r="T660" s="253">
        <v>0</v>
      </c>
      <c r="U660" s="253">
        <v>0</v>
      </c>
      <c r="V660" s="253">
        <v>0</v>
      </c>
      <c r="W660" s="253">
        <v>0</v>
      </c>
      <c r="X660" s="253">
        <v>0</v>
      </c>
      <c r="Y660" s="253">
        <v>0</v>
      </c>
      <c r="Z660" s="253">
        <v>0</v>
      </c>
      <c r="AA660" s="253">
        <v>0</v>
      </c>
      <c r="AB660" s="255">
        <v>2020</v>
      </c>
    </row>
    <row r="661" spans="1:28" s="6" customFormat="1" ht="35.25" customHeight="1">
      <c r="A661" s="6">
        <v>1</v>
      </c>
      <c r="B661" s="207">
        <f>SUBTOTAL(103,$A$8:A661)</f>
        <v>644</v>
      </c>
      <c r="C661" s="251" t="s">
        <v>2697</v>
      </c>
      <c r="D661" s="246">
        <f t="shared" si="23"/>
        <v>6427592</v>
      </c>
      <c r="E661" s="253">
        <v>0</v>
      </c>
      <c r="F661" s="253">
        <v>0</v>
      </c>
      <c r="G661" s="253">
        <v>0</v>
      </c>
      <c r="H661" s="253">
        <v>0</v>
      </c>
      <c r="I661" s="253">
        <v>0</v>
      </c>
      <c r="J661" s="253">
        <v>0</v>
      </c>
      <c r="K661" s="254">
        <v>0</v>
      </c>
      <c r="L661" s="253">
        <v>0</v>
      </c>
      <c r="M661" s="253">
        <v>0</v>
      </c>
      <c r="N661" s="253">
        <v>0</v>
      </c>
      <c r="O661" s="253">
        <v>6427592</v>
      </c>
      <c r="P661" s="253">
        <v>0</v>
      </c>
      <c r="Q661" s="253">
        <v>0</v>
      </c>
      <c r="R661" s="253">
        <v>0</v>
      </c>
      <c r="S661" s="253">
        <v>0</v>
      </c>
      <c r="T661" s="253">
        <v>0</v>
      </c>
      <c r="U661" s="253">
        <v>0</v>
      </c>
      <c r="V661" s="253">
        <v>0</v>
      </c>
      <c r="W661" s="253">
        <v>0</v>
      </c>
      <c r="X661" s="253">
        <v>0</v>
      </c>
      <c r="Y661" s="253">
        <v>0</v>
      </c>
      <c r="Z661" s="253">
        <v>0</v>
      </c>
      <c r="AA661" s="253">
        <v>0</v>
      </c>
      <c r="AB661" s="255">
        <v>2020</v>
      </c>
    </row>
    <row r="662" spans="1:28" s="6" customFormat="1" ht="35.25" customHeight="1">
      <c r="A662" s="6">
        <v>1</v>
      </c>
      <c r="B662" s="207">
        <f>SUBTOTAL(103,$A$8:A662)</f>
        <v>645</v>
      </c>
      <c r="C662" s="251" t="s">
        <v>2788</v>
      </c>
      <c r="D662" s="246">
        <v>671600</v>
      </c>
      <c r="E662" s="253">
        <v>0</v>
      </c>
      <c r="F662" s="253">
        <v>0</v>
      </c>
      <c r="G662" s="253">
        <v>0</v>
      </c>
      <c r="H662" s="253">
        <v>0</v>
      </c>
      <c r="I662" s="253">
        <v>0</v>
      </c>
      <c r="J662" s="253">
        <v>0</v>
      </c>
      <c r="K662" s="254">
        <v>0</v>
      </c>
      <c r="L662" s="253">
        <v>0</v>
      </c>
      <c r="M662" s="253">
        <v>0</v>
      </c>
      <c r="N662" s="253">
        <v>0</v>
      </c>
      <c r="O662" s="253">
        <v>671600</v>
      </c>
      <c r="P662" s="253">
        <v>0</v>
      </c>
      <c r="Q662" s="253">
        <v>0</v>
      </c>
      <c r="R662" s="253">
        <v>0</v>
      </c>
      <c r="S662" s="253">
        <v>0</v>
      </c>
      <c r="T662" s="253">
        <v>0</v>
      </c>
      <c r="U662" s="253">
        <v>0</v>
      </c>
      <c r="V662" s="253">
        <v>0</v>
      </c>
      <c r="W662" s="253">
        <v>0</v>
      </c>
      <c r="X662" s="253">
        <v>0</v>
      </c>
      <c r="Y662" s="253">
        <v>0</v>
      </c>
      <c r="Z662" s="253">
        <v>0</v>
      </c>
      <c r="AA662" s="253">
        <v>0</v>
      </c>
      <c r="AB662" s="255">
        <v>2020</v>
      </c>
    </row>
    <row r="663" spans="1:28" s="6" customFormat="1" ht="35.25" customHeight="1">
      <c r="A663" s="6">
        <v>1</v>
      </c>
      <c r="B663" s="207">
        <f>SUBTOTAL(103,$A$8:A663)</f>
        <v>646</v>
      </c>
      <c r="C663" s="251" t="s">
        <v>2789</v>
      </c>
      <c r="D663" s="246">
        <v>502467</v>
      </c>
      <c r="E663" s="253">
        <v>0</v>
      </c>
      <c r="F663" s="253">
        <v>0</v>
      </c>
      <c r="G663" s="253">
        <v>502467</v>
      </c>
      <c r="H663" s="253">
        <v>0</v>
      </c>
      <c r="I663" s="253">
        <v>0</v>
      </c>
      <c r="J663" s="253">
        <v>0</v>
      </c>
      <c r="K663" s="254">
        <v>0</v>
      </c>
      <c r="L663" s="253">
        <v>0</v>
      </c>
      <c r="M663" s="253">
        <v>0</v>
      </c>
      <c r="N663" s="253">
        <v>0</v>
      </c>
      <c r="O663" s="253">
        <v>0</v>
      </c>
      <c r="P663" s="253">
        <v>0</v>
      </c>
      <c r="Q663" s="253">
        <v>0</v>
      </c>
      <c r="R663" s="253">
        <v>0</v>
      </c>
      <c r="S663" s="253">
        <v>0</v>
      </c>
      <c r="T663" s="253">
        <v>0</v>
      </c>
      <c r="U663" s="253">
        <v>0</v>
      </c>
      <c r="V663" s="253">
        <v>0</v>
      </c>
      <c r="W663" s="253">
        <v>0</v>
      </c>
      <c r="X663" s="253">
        <v>0</v>
      </c>
      <c r="Y663" s="253">
        <v>0</v>
      </c>
      <c r="Z663" s="253">
        <v>0</v>
      </c>
      <c r="AA663" s="253">
        <v>0</v>
      </c>
      <c r="AB663" s="255">
        <v>2020</v>
      </c>
    </row>
    <row r="664" spans="1:28" s="6" customFormat="1" ht="35.25" customHeight="1">
      <c r="A664" s="6">
        <v>1</v>
      </c>
      <c r="B664" s="207">
        <f>SUBTOTAL(103,$A$8:A664)</f>
        <v>647</v>
      </c>
      <c r="C664" s="251" t="s">
        <v>2133</v>
      </c>
      <c r="D664" s="246">
        <f t="shared" si="23"/>
        <v>1269855</v>
      </c>
      <c r="E664" s="253">
        <v>0</v>
      </c>
      <c r="F664" s="253">
        <v>0</v>
      </c>
      <c r="G664" s="253">
        <v>0</v>
      </c>
      <c r="H664" s="253">
        <v>0</v>
      </c>
      <c r="I664" s="253">
        <v>0</v>
      </c>
      <c r="J664" s="253">
        <v>0</v>
      </c>
      <c r="K664" s="254">
        <v>0</v>
      </c>
      <c r="L664" s="253">
        <v>0</v>
      </c>
      <c r="M664" s="253">
        <v>1120180</v>
      </c>
      <c r="N664" s="253">
        <v>0</v>
      </c>
      <c r="O664" s="253">
        <v>149675</v>
      </c>
      <c r="P664" s="253">
        <v>0</v>
      </c>
      <c r="Q664" s="253">
        <v>0</v>
      </c>
      <c r="R664" s="253">
        <v>0</v>
      </c>
      <c r="S664" s="253">
        <v>0</v>
      </c>
      <c r="T664" s="253">
        <v>0</v>
      </c>
      <c r="U664" s="253">
        <v>0</v>
      </c>
      <c r="V664" s="253">
        <v>0</v>
      </c>
      <c r="W664" s="253">
        <v>0</v>
      </c>
      <c r="X664" s="253">
        <v>0</v>
      </c>
      <c r="Y664" s="253">
        <v>0</v>
      </c>
      <c r="Z664" s="253">
        <v>0</v>
      </c>
      <c r="AA664" s="253">
        <v>0</v>
      </c>
      <c r="AB664" s="255">
        <v>2020</v>
      </c>
    </row>
    <row r="665" spans="1:28" s="6" customFormat="1" ht="35.25" customHeight="1">
      <c r="B665" s="251" t="s">
        <v>847</v>
      </c>
      <c r="C665" s="251"/>
      <c r="D665" s="246">
        <f>SUM(D666:D667)</f>
        <v>855755</v>
      </c>
      <c r="E665" s="246">
        <f t="shared" ref="E665:AA665" si="24">SUM(E666:E667)</f>
        <v>0</v>
      </c>
      <c r="F665" s="246">
        <f t="shared" si="24"/>
        <v>0</v>
      </c>
      <c r="G665" s="246">
        <f t="shared" si="24"/>
        <v>0</v>
      </c>
      <c r="H665" s="246">
        <f t="shared" si="24"/>
        <v>0</v>
      </c>
      <c r="I665" s="246">
        <f t="shared" si="24"/>
        <v>0</v>
      </c>
      <c r="J665" s="246">
        <f t="shared" si="24"/>
        <v>0</v>
      </c>
      <c r="K665" s="254">
        <f t="shared" si="24"/>
        <v>0</v>
      </c>
      <c r="L665" s="246">
        <f t="shared" si="24"/>
        <v>0</v>
      </c>
      <c r="M665" s="246">
        <f t="shared" si="24"/>
        <v>0</v>
      </c>
      <c r="N665" s="246">
        <f t="shared" si="24"/>
        <v>855755</v>
      </c>
      <c r="O665" s="246">
        <f t="shared" si="24"/>
        <v>0</v>
      </c>
      <c r="P665" s="246">
        <f t="shared" si="24"/>
        <v>0</v>
      </c>
      <c r="Q665" s="246">
        <f t="shared" si="24"/>
        <v>0</v>
      </c>
      <c r="R665" s="246">
        <f t="shared" si="24"/>
        <v>0</v>
      </c>
      <c r="S665" s="246">
        <f t="shared" si="24"/>
        <v>0</v>
      </c>
      <c r="T665" s="246">
        <f t="shared" si="24"/>
        <v>0</v>
      </c>
      <c r="U665" s="246">
        <f t="shared" si="24"/>
        <v>0</v>
      </c>
      <c r="V665" s="246">
        <f t="shared" si="24"/>
        <v>0</v>
      </c>
      <c r="W665" s="246">
        <f t="shared" si="24"/>
        <v>0</v>
      </c>
      <c r="X665" s="246">
        <f t="shared" si="24"/>
        <v>0</v>
      </c>
      <c r="Y665" s="246">
        <f t="shared" si="24"/>
        <v>0</v>
      </c>
      <c r="Z665" s="246">
        <f t="shared" si="24"/>
        <v>0</v>
      </c>
      <c r="AA665" s="246">
        <f t="shared" si="24"/>
        <v>0</v>
      </c>
      <c r="AB665" s="248" t="s">
        <v>857</v>
      </c>
    </row>
    <row r="666" spans="1:28" s="6" customFormat="1" ht="35.25" customHeight="1">
      <c r="A666" s="6">
        <v>1</v>
      </c>
      <c r="B666" s="207">
        <f>SUBTOTAL(103,$A$8:A666)</f>
        <v>648</v>
      </c>
      <c r="C666" s="251" t="s">
        <v>1808</v>
      </c>
      <c r="D666" s="246">
        <f>E666+F666+G666+H666+I666+J666+L666+M666+N666+O666+P666+Q666+R666+S666+T666+U666+V666+W666+X666+Y666+Z666+AA666</f>
        <v>488555</v>
      </c>
      <c r="E666" s="253">
        <v>0</v>
      </c>
      <c r="F666" s="253">
        <v>0</v>
      </c>
      <c r="G666" s="253">
        <v>0</v>
      </c>
      <c r="H666" s="253">
        <v>0</v>
      </c>
      <c r="I666" s="253">
        <v>0</v>
      </c>
      <c r="J666" s="253">
        <v>0</v>
      </c>
      <c r="K666" s="254">
        <v>0</v>
      </c>
      <c r="L666" s="253">
        <v>0</v>
      </c>
      <c r="M666" s="253">
        <v>0</v>
      </c>
      <c r="N666" s="253">
        <v>488555</v>
      </c>
      <c r="O666" s="253">
        <v>0</v>
      </c>
      <c r="P666" s="253">
        <v>0</v>
      </c>
      <c r="Q666" s="253">
        <v>0</v>
      </c>
      <c r="R666" s="253">
        <v>0</v>
      </c>
      <c r="S666" s="253">
        <v>0</v>
      </c>
      <c r="T666" s="253">
        <v>0</v>
      </c>
      <c r="U666" s="253">
        <v>0</v>
      </c>
      <c r="V666" s="253">
        <v>0</v>
      </c>
      <c r="W666" s="253">
        <v>0</v>
      </c>
      <c r="X666" s="253">
        <v>0</v>
      </c>
      <c r="Y666" s="253">
        <v>0</v>
      </c>
      <c r="Z666" s="253">
        <v>0</v>
      </c>
      <c r="AA666" s="253">
        <v>0</v>
      </c>
      <c r="AB666" s="255">
        <v>2020</v>
      </c>
    </row>
    <row r="667" spans="1:28" s="6" customFormat="1" ht="35.25" customHeight="1">
      <c r="A667" s="6">
        <v>1</v>
      </c>
      <c r="B667" s="207">
        <f>SUBTOTAL(103,$A$8:A667)</f>
        <v>649</v>
      </c>
      <c r="C667" s="251" t="s">
        <v>1809</v>
      </c>
      <c r="D667" s="246">
        <f>E667+F667+G667+H667+I667+J667+L667+M667+N667+O667+P667+Q667+R667+S667+T667+U667+V667+W667+X667+Y667+Z667+AA667</f>
        <v>367200</v>
      </c>
      <c r="E667" s="253">
        <v>0</v>
      </c>
      <c r="F667" s="253">
        <v>0</v>
      </c>
      <c r="G667" s="253">
        <v>0</v>
      </c>
      <c r="H667" s="253">
        <v>0</v>
      </c>
      <c r="I667" s="253">
        <v>0</v>
      </c>
      <c r="J667" s="253">
        <v>0</v>
      </c>
      <c r="K667" s="254">
        <v>0</v>
      </c>
      <c r="L667" s="253">
        <v>0</v>
      </c>
      <c r="M667" s="253">
        <v>0</v>
      </c>
      <c r="N667" s="253">
        <v>367200</v>
      </c>
      <c r="O667" s="253">
        <v>0</v>
      </c>
      <c r="P667" s="253">
        <v>0</v>
      </c>
      <c r="Q667" s="253">
        <v>0</v>
      </c>
      <c r="R667" s="253">
        <v>0</v>
      </c>
      <c r="S667" s="253">
        <v>0</v>
      </c>
      <c r="T667" s="253">
        <v>0</v>
      </c>
      <c r="U667" s="253">
        <v>0</v>
      </c>
      <c r="V667" s="253">
        <v>0</v>
      </c>
      <c r="W667" s="253">
        <v>0</v>
      </c>
      <c r="X667" s="253">
        <v>0</v>
      </c>
      <c r="Y667" s="253">
        <v>0</v>
      </c>
      <c r="Z667" s="253">
        <v>0</v>
      </c>
      <c r="AA667" s="253">
        <v>0</v>
      </c>
      <c r="AB667" s="255">
        <v>2020</v>
      </c>
    </row>
    <row r="668" spans="1:28" s="6" customFormat="1" ht="35.25" customHeight="1">
      <c r="B668" s="250" t="s">
        <v>795</v>
      </c>
      <c r="C668" s="251"/>
      <c r="D668" s="246">
        <f t="shared" ref="D668:AA668" si="25">SUM(D669:D681)</f>
        <v>6039426.3499999996</v>
      </c>
      <c r="E668" s="246">
        <f t="shared" si="25"/>
        <v>98498.3</v>
      </c>
      <c r="F668" s="246">
        <f t="shared" si="25"/>
        <v>0</v>
      </c>
      <c r="G668" s="246">
        <f t="shared" si="25"/>
        <v>1536598.68</v>
      </c>
      <c r="H668" s="246">
        <f t="shared" si="25"/>
        <v>0</v>
      </c>
      <c r="I668" s="246">
        <f t="shared" si="25"/>
        <v>0</v>
      </c>
      <c r="J668" s="246">
        <f t="shared" si="25"/>
        <v>0</v>
      </c>
      <c r="K668" s="254">
        <f t="shared" si="25"/>
        <v>0</v>
      </c>
      <c r="L668" s="246">
        <f t="shared" si="25"/>
        <v>0</v>
      </c>
      <c r="M668" s="246">
        <f t="shared" si="25"/>
        <v>933637.37</v>
      </c>
      <c r="N668" s="246">
        <f t="shared" si="25"/>
        <v>386080</v>
      </c>
      <c r="O668" s="246">
        <f t="shared" si="25"/>
        <v>3084612</v>
      </c>
      <c r="P668" s="246">
        <f t="shared" si="25"/>
        <v>0</v>
      </c>
      <c r="Q668" s="246">
        <f t="shared" si="25"/>
        <v>0</v>
      </c>
      <c r="R668" s="246">
        <f t="shared" si="25"/>
        <v>0</v>
      </c>
      <c r="S668" s="246">
        <f t="shared" si="25"/>
        <v>0</v>
      </c>
      <c r="T668" s="246">
        <f t="shared" si="25"/>
        <v>0</v>
      </c>
      <c r="U668" s="246">
        <f t="shared" si="25"/>
        <v>0</v>
      </c>
      <c r="V668" s="246">
        <f t="shared" si="25"/>
        <v>0</v>
      </c>
      <c r="W668" s="246">
        <f t="shared" si="25"/>
        <v>0</v>
      </c>
      <c r="X668" s="246">
        <f t="shared" si="25"/>
        <v>0</v>
      </c>
      <c r="Y668" s="246">
        <f t="shared" si="25"/>
        <v>0</v>
      </c>
      <c r="Z668" s="246">
        <f t="shared" si="25"/>
        <v>0</v>
      </c>
      <c r="AA668" s="246">
        <f t="shared" si="25"/>
        <v>0</v>
      </c>
      <c r="AB668" s="248" t="s">
        <v>857</v>
      </c>
    </row>
    <row r="669" spans="1:28" s="6" customFormat="1" ht="35.25" customHeight="1">
      <c r="A669" s="6">
        <v>1</v>
      </c>
      <c r="B669" s="207">
        <f>SUBTOTAL(103,$A$8:A669)</f>
        <v>650</v>
      </c>
      <c r="C669" s="251" t="s">
        <v>2134</v>
      </c>
      <c r="D669" s="246">
        <f t="shared" ref="D669:D681" si="26">E669+F669+G669+H669+I669+J669+L669+M669+N669+O669+P669+Q669+R669+S669+T669+U669+V669+W669+X669+Y669+Z669+AA669</f>
        <v>338400</v>
      </c>
      <c r="E669" s="256">
        <v>0</v>
      </c>
      <c r="F669" s="256">
        <v>0</v>
      </c>
      <c r="G669" s="253">
        <v>0</v>
      </c>
      <c r="H669" s="253">
        <v>0</v>
      </c>
      <c r="I669" s="253">
        <v>0</v>
      </c>
      <c r="J669" s="253">
        <v>0</v>
      </c>
      <c r="K669" s="254">
        <v>0</v>
      </c>
      <c r="L669" s="253">
        <v>0</v>
      </c>
      <c r="M669" s="256">
        <v>0</v>
      </c>
      <c r="N669" s="253">
        <v>0</v>
      </c>
      <c r="O669" s="253">
        <v>338400</v>
      </c>
      <c r="P669" s="253">
        <v>0</v>
      </c>
      <c r="Q669" s="253">
        <v>0</v>
      </c>
      <c r="R669" s="253">
        <v>0</v>
      </c>
      <c r="S669" s="253">
        <v>0</v>
      </c>
      <c r="T669" s="253">
        <v>0</v>
      </c>
      <c r="U669" s="253">
        <v>0</v>
      </c>
      <c r="V669" s="253">
        <v>0</v>
      </c>
      <c r="W669" s="253">
        <v>0</v>
      </c>
      <c r="X669" s="253">
        <v>0</v>
      </c>
      <c r="Y669" s="253">
        <v>0</v>
      </c>
      <c r="Z669" s="253">
        <v>0</v>
      </c>
      <c r="AA669" s="253">
        <v>0</v>
      </c>
      <c r="AB669" s="255">
        <v>2020</v>
      </c>
    </row>
    <row r="670" spans="1:28" s="6" customFormat="1" ht="35.25" customHeight="1">
      <c r="A670" s="6">
        <v>1</v>
      </c>
      <c r="B670" s="207">
        <f>SUBTOTAL(103,$A$8:A670)</f>
        <v>651</v>
      </c>
      <c r="C670" s="251" t="s">
        <v>2509</v>
      </c>
      <c r="D670" s="246">
        <f t="shared" si="26"/>
        <v>98498.3</v>
      </c>
      <c r="E670" s="256">
        <v>98498.3</v>
      </c>
      <c r="F670" s="256">
        <v>0</v>
      </c>
      <c r="G670" s="253">
        <v>0</v>
      </c>
      <c r="H670" s="253">
        <v>0</v>
      </c>
      <c r="I670" s="253">
        <v>0</v>
      </c>
      <c r="J670" s="253">
        <v>0</v>
      </c>
      <c r="K670" s="254">
        <v>0</v>
      </c>
      <c r="L670" s="253">
        <v>0</v>
      </c>
      <c r="M670" s="256">
        <v>0</v>
      </c>
      <c r="N670" s="253">
        <v>0</v>
      </c>
      <c r="O670" s="253">
        <v>0</v>
      </c>
      <c r="P670" s="253">
        <v>0</v>
      </c>
      <c r="Q670" s="253">
        <v>0</v>
      </c>
      <c r="R670" s="253">
        <v>0</v>
      </c>
      <c r="S670" s="253">
        <v>0</v>
      </c>
      <c r="T670" s="253">
        <v>0</v>
      </c>
      <c r="U670" s="253">
        <v>0</v>
      </c>
      <c r="V670" s="253">
        <v>0</v>
      </c>
      <c r="W670" s="253">
        <v>0</v>
      </c>
      <c r="X670" s="253">
        <v>0</v>
      </c>
      <c r="Y670" s="253">
        <v>0</v>
      </c>
      <c r="Z670" s="253">
        <v>0</v>
      </c>
      <c r="AA670" s="253">
        <v>0</v>
      </c>
      <c r="AB670" s="255">
        <v>2020</v>
      </c>
    </row>
    <row r="671" spans="1:28" s="6" customFormat="1" ht="35.25" customHeight="1">
      <c r="A671" s="6">
        <v>1</v>
      </c>
      <c r="B671" s="207">
        <f>SUBTOTAL(103,$A$8:A671)</f>
        <v>652</v>
      </c>
      <c r="C671" s="251" t="s">
        <v>2135</v>
      </c>
      <c r="D671" s="246">
        <f t="shared" si="26"/>
        <v>353445</v>
      </c>
      <c r="E671" s="256">
        <v>0</v>
      </c>
      <c r="F671" s="256">
        <v>0</v>
      </c>
      <c r="G671" s="253">
        <v>0</v>
      </c>
      <c r="H671" s="253">
        <v>0</v>
      </c>
      <c r="I671" s="253">
        <v>0</v>
      </c>
      <c r="J671" s="253">
        <v>0</v>
      </c>
      <c r="K671" s="254">
        <v>0</v>
      </c>
      <c r="L671" s="253">
        <v>0</v>
      </c>
      <c r="M671" s="256">
        <v>0</v>
      </c>
      <c r="N671" s="253">
        <v>0</v>
      </c>
      <c r="O671" s="253">
        <v>353445</v>
      </c>
      <c r="P671" s="253">
        <v>0</v>
      </c>
      <c r="Q671" s="253">
        <v>0</v>
      </c>
      <c r="R671" s="253">
        <v>0</v>
      </c>
      <c r="S671" s="253">
        <v>0</v>
      </c>
      <c r="T671" s="253">
        <v>0</v>
      </c>
      <c r="U671" s="253">
        <v>0</v>
      </c>
      <c r="V671" s="253">
        <v>0</v>
      </c>
      <c r="W671" s="253">
        <v>0</v>
      </c>
      <c r="X671" s="253">
        <v>0</v>
      </c>
      <c r="Y671" s="253">
        <v>0</v>
      </c>
      <c r="Z671" s="253">
        <v>0</v>
      </c>
      <c r="AA671" s="253">
        <v>0</v>
      </c>
      <c r="AB671" s="255">
        <v>2020</v>
      </c>
    </row>
    <row r="672" spans="1:28" s="6" customFormat="1" ht="35.25" customHeight="1">
      <c r="A672" s="6">
        <v>1</v>
      </c>
      <c r="B672" s="207">
        <f>SUBTOTAL(103,$A$8:A672)</f>
        <v>653</v>
      </c>
      <c r="C672" s="251" t="s">
        <v>2136</v>
      </c>
      <c r="D672" s="246">
        <f t="shared" si="26"/>
        <v>436897.68</v>
      </c>
      <c r="E672" s="256">
        <v>0</v>
      </c>
      <c r="F672" s="256">
        <v>0</v>
      </c>
      <c r="G672" s="253">
        <v>436897.68</v>
      </c>
      <c r="H672" s="253">
        <v>0</v>
      </c>
      <c r="I672" s="253">
        <v>0</v>
      </c>
      <c r="J672" s="253">
        <v>0</v>
      </c>
      <c r="K672" s="254">
        <v>0</v>
      </c>
      <c r="L672" s="253">
        <v>0</v>
      </c>
      <c r="M672" s="256">
        <v>0</v>
      </c>
      <c r="N672" s="253">
        <v>0</v>
      </c>
      <c r="O672" s="253">
        <v>0</v>
      </c>
      <c r="P672" s="253">
        <v>0</v>
      </c>
      <c r="Q672" s="253">
        <v>0</v>
      </c>
      <c r="R672" s="253">
        <v>0</v>
      </c>
      <c r="S672" s="253">
        <v>0</v>
      </c>
      <c r="T672" s="253">
        <v>0</v>
      </c>
      <c r="U672" s="253">
        <v>0</v>
      </c>
      <c r="V672" s="253">
        <v>0</v>
      </c>
      <c r="W672" s="253">
        <v>0</v>
      </c>
      <c r="X672" s="253">
        <v>0</v>
      </c>
      <c r="Y672" s="253">
        <v>0</v>
      </c>
      <c r="Z672" s="253">
        <v>0</v>
      </c>
      <c r="AA672" s="253">
        <v>0</v>
      </c>
      <c r="AB672" s="255">
        <v>2020</v>
      </c>
    </row>
    <row r="673" spans="1:28" s="6" customFormat="1" ht="35.25" customHeight="1">
      <c r="A673" s="6">
        <v>1</v>
      </c>
      <c r="B673" s="207">
        <f>SUBTOTAL(103,$A$8:A673)</f>
        <v>654</v>
      </c>
      <c r="C673" s="251" t="s">
        <v>2137</v>
      </c>
      <c r="D673" s="246">
        <f t="shared" si="26"/>
        <v>323557</v>
      </c>
      <c r="E673" s="256">
        <v>0</v>
      </c>
      <c r="F673" s="256">
        <v>0</v>
      </c>
      <c r="G673" s="253">
        <v>0</v>
      </c>
      <c r="H673" s="253">
        <v>0</v>
      </c>
      <c r="I673" s="253">
        <v>0</v>
      </c>
      <c r="J673" s="253">
        <v>0</v>
      </c>
      <c r="K673" s="254">
        <v>0</v>
      </c>
      <c r="L673" s="253">
        <v>0</v>
      </c>
      <c r="M673" s="256">
        <v>0</v>
      </c>
      <c r="N673" s="253">
        <v>0</v>
      </c>
      <c r="O673" s="253">
        <v>323557</v>
      </c>
      <c r="P673" s="253">
        <v>0</v>
      </c>
      <c r="Q673" s="253">
        <v>0</v>
      </c>
      <c r="R673" s="253">
        <v>0</v>
      </c>
      <c r="S673" s="253">
        <v>0</v>
      </c>
      <c r="T673" s="253">
        <v>0</v>
      </c>
      <c r="U673" s="253">
        <v>0</v>
      </c>
      <c r="V673" s="253">
        <v>0</v>
      </c>
      <c r="W673" s="253">
        <v>0</v>
      </c>
      <c r="X673" s="253">
        <v>0</v>
      </c>
      <c r="Y673" s="253">
        <v>0</v>
      </c>
      <c r="Z673" s="253">
        <v>0</v>
      </c>
      <c r="AA673" s="253">
        <v>0</v>
      </c>
      <c r="AB673" s="255">
        <v>2020</v>
      </c>
    </row>
    <row r="674" spans="1:28" s="6" customFormat="1" ht="35.25" customHeight="1">
      <c r="A674" s="6">
        <v>1</v>
      </c>
      <c r="B674" s="207">
        <f>SUBTOTAL(103,$A$8:A674)</f>
        <v>655</v>
      </c>
      <c r="C674" s="251" t="s">
        <v>2510</v>
      </c>
      <c r="D674" s="246">
        <f t="shared" si="26"/>
        <v>280317.37</v>
      </c>
      <c r="E674" s="256">
        <v>0</v>
      </c>
      <c r="F674" s="256">
        <v>0</v>
      </c>
      <c r="G674" s="253">
        <v>0</v>
      </c>
      <c r="H674" s="253">
        <v>0</v>
      </c>
      <c r="I674" s="253">
        <v>0</v>
      </c>
      <c r="J674" s="253">
        <v>0</v>
      </c>
      <c r="K674" s="254">
        <v>0</v>
      </c>
      <c r="L674" s="253">
        <v>0</v>
      </c>
      <c r="M674" s="256">
        <v>280317.37</v>
      </c>
      <c r="N674" s="253">
        <v>0</v>
      </c>
      <c r="O674" s="253">
        <v>0</v>
      </c>
      <c r="P674" s="253">
        <v>0</v>
      </c>
      <c r="Q674" s="253">
        <v>0</v>
      </c>
      <c r="R674" s="253">
        <v>0</v>
      </c>
      <c r="S674" s="253">
        <v>0</v>
      </c>
      <c r="T674" s="253">
        <v>0</v>
      </c>
      <c r="U674" s="253">
        <v>0</v>
      </c>
      <c r="V674" s="253">
        <v>0</v>
      </c>
      <c r="W674" s="253">
        <v>0</v>
      </c>
      <c r="X674" s="253">
        <v>0</v>
      </c>
      <c r="Y674" s="253">
        <v>0</v>
      </c>
      <c r="Z674" s="253">
        <v>0</v>
      </c>
      <c r="AA674" s="253">
        <v>0</v>
      </c>
      <c r="AB674" s="255">
        <v>2020</v>
      </c>
    </row>
    <row r="675" spans="1:28" s="6" customFormat="1" ht="35.25" customHeight="1">
      <c r="A675" s="6">
        <v>1</v>
      </c>
      <c r="B675" s="207">
        <f>SUBTOTAL(103,$A$8:A675)</f>
        <v>656</v>
      </c>
      <c r="C675" s="251" t="s">
        <v>2337</v>
      </c>
      <c r="D675" s="246">
        <f t="shared" si="26"/>
        <v>1524331</v>
      </c>
      <c r="E675" s="256">
        <v>0</v>
      </c>
      <c r="F675" s="256">
        <v>0</v>
      </c>
      <c r="G675" s="253">
        <v>0</v>
      </c>
      <c r="H675" s="253">
        <v>0</v>
      </c>
      <c r="I675" s="253">
        <v>0</v>
      </c>
      <c r="J675" s="253">
        <v>0</v>
      </c>
      <c r="K675" s="254">
        <v>0</v>
      </c>
      <c r="L675" s="253">
        <v>0</v>
      </c>
      <c r="M675" s="256">
        <v>0</v>
      </c>
      <c r="N675" s="253">
        <v>386080</v>
      </c>
      <c r="O675" s="253">
        <v>1138251</v>
      </c>
      <c r="P675" s="253">
        <v>0</v>
      </c>
      <c r="Q675" s="253">
        <v>0</v>
      </c>
      <c r="R675" s="253">
        <v>0</v>
      </c>
      <c r="S675" s="253">
        <v>0</v>
      </c>
      <c r="T675" s="253">
        <v>0</v>
      </c>
      <c r="U675" s="253">
        <v>0</v>
      </c>
      <c r="V675" s="253">
        <v>0</v>
      </c>
      <c r="W675" s="253">
        <v>0</v>
      </c>
      <c r="X675" s="253">
        <v>0</v>
      </c>
      <c r="Y675" s="253">
        <v>0</v>
      </c>
      <c r="Z675" s="253">
        <v>0</v>
      </c>
      <c r="AA675" s="253">
        <v>0</v>
      </c>
      <c r="AB675" s="255">
        <v>2020</v>
      </c>
    </row>
    <row r="676" spans="1:28" s="6" customFormat="1" ht="35.25" customHeight="1">
      <c r="A676" s="6">
        <v>1</v>
      </c>
      <c r="B676" s="207">
        <f>SUBTOTAL(103,$A$8:A676)</f>
        <v>657</v>
      </c>
      <c r="C676" s="251" t="s">
        <v>2138</v>
      </c>
      <c r="D676" s="246">
        <f t="shared" si="26"/>
        <v>574400</v>
      </c>
      <c r="E676" s="256">
        <v>0</v>
      </c>
      <c r="F676" s="256">
        <v>0</v>
      </c>
      <c r="G676" s="253">
        <v>0</v>
      </c>
      <c r="H676" s="253">
        <v>0</v>
      </c>
      <c r="I676" s="253">
        <v>0</v>
      </c>
      <c r="J676" s="253">
        <v>0</v>
      </c>
      <c r="K676" s="254">
        <v>0</v>
      </c>
      <c r="L676" s="253">
        <v>0</v>
      </c>
      <c r="M676" s="256">
        <v>333320</v>
      </c>
      <c r="N676" s="253">
        <v>0</v>
      </c>
      <c r="O676" s="253">
        <v>241080</v>
      </c>
      <c r="P676" s="253">
        <v>0</v>
      </c>
      <c r="Q676" s="253">
        <v>0</v>
      </c>
      <c r="R676" s="253">
        <v>0</v>
      </c>
      <c r="S676" s="253">
        <v>0</v>
      </c>
      <c r="T676" s="253">
        <v>0</v>
      </c>
      <c r="U676" s="253">
        <v>0</v>
      </c>
      <c r="V676" s="253">
        <v>0</v>
      </c>
      <c r="W676" s="253">
        <v>0</v>
      </c>
      <c r="X676" s="253">
        <v>0</v>
      </c>
      <c r="Y676" s="253">
        <v>0</v>
      </c>
      <c r="Z676" s="253">
        <v>0</v>
      </c>
      <c r="AA676" s="253">
        <v>0</v>
      </c>
      <c r="AB676" s="255">
        <v>2020</v>
      </c>
    </row>
    <row r="677" spans="1:28" s="6" customFormat="1" ht="35.25" customHeight="1">
      <c r="A677" s="6">
        <v>1</v>
      </c>
      <c r="B677" s="207">
        <f>SUBTOTAL(103,$A$8:A677)</f>
        <v>658</v>
      </c>
      <c r="C677" s="251" t="s">
        <v>2139</v>
      </c>
      <c r="D677" s="246">
        <f t="shared" si="26"/>
        <v>353445</v>
      </c>
      <c r="E677" s="256">
        <v>0</v>
      </c>
      <c r="F677" s="256">
        <v>0</v>
      </c>
      <c r="G677" s="253">
        <v>0</v>
      </c>
      <c r="H677" s="253">
        <v>0</v>
      </c>
      <c r="I677" s="253">
        <v>0</v>
      </c>
      <c r="J677" s="253">
        <v>0</v>
      </c>
      <c r="K677" s="254">
        <v>0</v>
      </c>
      <c r="L677" s="253">
        <v>0</v>
      </c>
      <c r="M677" s="256">
        <v>0</v>
      </c>
      <c r="N677" s="253">
        <v>0</v>
      </c>
      <c r="O677" s="253">
        <v>353445</v>
      </c>
      <c r="P677" s="253">
        <v>0</v>
      </c>
      <c r="Q677" s="253">
        <v>0</v>
      </c>
      <c r="R677" s="253">
        <v>0</v>
      </c>
      <c r="S677" s="253">
        <v>0</v>
      </c>
      <c r="T677" s="253">
        <v>0</v>
      </c>
      <c r="U677" s="253">
        <v>0</v>
      </c>
      <c r="V677" s="253">
        <v>0</v>
      </c>
      <c r="W677" s="253">
        <v>0</v>
      </c>
      <c r="X677" s="253">
        <v>0</v>
      </c>
      <c r="Y677" s="253">
        <v>0</v>
      </c>
      <c r="Z677" s="253">
        <v>0</v>
      </c>
      <c r="AA677" s="253">
        <v>0</v>
      </c>
      <c r="AB677" s="255">
        <v>2020</v>
      </c>
    </row>
    <row r="678" spans="1:28" s="6" customFormat="1" ht="35.25" customHeight="1">
      <c r="A678" s="6">
        <v>1</v>
      </c>
      <c r="B678" s="207">
        <f>SUBTOTAL(103,$A$8:A678)</f>
        <v>659</v>
      </c>
      <c r="C678" s="251" t="s">
        <v>2335</v>
      </c>
      <c r="D678" s="246">
        <f t="shared" si="26"/>
        <v>336434</v>
      </c>
      <c r="E678" s="256">
        <v>0</v>
      </c>
      <c r="F678" s="256">
        <v>0</v>
      </c>
      <c r="G678" s="253">
        <v>0</v>
      </c>
      <c r="H678" s="253">
        <v>0</v>
      </c>
      <c r="I678" s="253">
        <v>0</v>
      </c>
      <c r="J678" s="253">
        <v>0</v>
      </c>
      <c r="K678" s="254">
        <v>0</v>
      </c>
      <c r="L678" s="253">
        <v>0</v>
      </c>
      <c r="M678" s="256">
        <v>0</v>
      </c>
      <c r="N678" s="253">
        <v>0</v>
      </c>
      <c r="O678" s="253">
        <v>336434</v>
      </c>
      <c r="P678" s="253">
        <v>0</v>
      </c>
      <c r="Q678" s="253">
        <v>0</v>
      </c>
      <c r="R678" s="253">
        <v>0</v>
      </c>
      <c r="S678" s="253">
        <v>0</v>
      </c>
      <c r="T678" s="253">
        <v>0</v>
      </c>
      <c r="U678" s="253">
        <v>0</v>
      </c>
      <c r="V678" s="253">
        <v>0</v>
      </c>
      <c r="W678" s="253">
        <v>0</v>
      </c>
      <c r="X678" s="253">
        <v>0</v>
      </c>
      <c r="Y678" s="253">
        <v>0</v>
      </c>
      <c r="Z678" s="253">
        <v>0</v>
      </c>
      <c r="AA678" s="253">
        <v>0</v>
      </c>
      <c r="AB678" s="255">
        <v>2020</v>
      </c>
    </row>
    <row r="679" spans="1:28" s="6" customFormat="1" ht="35.25" customHeight="1">
      <c r="A679" s="6">
        <v>1</v>
      </c>
      <c r="B679" s="207">
        <f>SUBTOTAL(103,$A$8:A679)</f>
        <v>660</v>
      </c>
      <c r="C679" s="251" t="s">
        <v>2336</v>
      </c>
      <c r="D679" s="246">
        <f t="shared" si="26"/>
        <v>796882</v>
      </c>
      <c r="E679" s="256">
        <v>0</v>
      </c>
      <c r="F679" s="256">
        <v>0</v>
      </c>
      <c r="G679" s="253">
        <v>796882</v>
      </c>
      <c r="H679" s="253">
        <v>0</v>
      </c>
      <c r="I679" s="253">
        <v>0</v>
      </c>
      <c r="J679" s="253">
        <v>0</v>
      </c>
      <c r="K679" s="254">
        <v>0</v>
      </c>
      <c r="L679" s="253">
        <v>0</v>
      </c>
      <c r="M679" s="256">
        <v>0</v>
      </c>
      <c r="N679" s="253">
        <v>0</v>
      </c>
      <c r="O679" s="253">
        <v>0</v>
      </c>
      <c r="P679" s="253">
        <v>0</v>
      </c>
      <c r="Q679" s="253">
        <v>0</v>
      </c>
      <c r="R679" s="253">
        <v>0</v>
      </c>
      <c r="S679" s="253">
        <v>0</v>
      </c>
      <c r="T679" s="253">
        <v>0</v>
      </c>
      <c r="U679" s="253">
        <v>0</v>
      </c>
      <c r="V679" s="253">
        <v>0</v>
      </c>
      <c r="W679" s="253">
        <v>0</v>
      </c>
      <c r="X679" s="253">
        <v>0</v>
      </c>
      <c r="Y679" s="253">
        <v>0</v>
      </c>
      <c r="Z679" s="253">
        <v>0</v>
      </c>
      <c r="AA679" s="253">
        <v>0</v>
      </c>
      <c r="AB679" s="255">
        <v>2020</v>
      </c>
    </row>
    <row r="680" spans="1:28" s="6" customFormat="1" ht="35.25" customHeight="1">
      <c r="A680" s="6">
        <v>1</v>
      </c>
      <c r="B680" s="207">
        <f>SUBTOTAL(103,$A$8:A680)</f>
        <v>661</v>
      </c>
      <c r="C680" s="251" t="s">
        <v>2338</v>
      </c>
      <c r="D680" s="246">
        <f t="shared" si="26"/>
        <v>320000</v>
      </c>
      <c r="E680" s="256">
        <v>0</v>
      </c>
      <c r="F680" s="256">
        <v>0</v>
      </c>
      <c r="G680" s="253">
        <v>0</v>
      </c>
      <c r="H680" s="253">
        <v>0</v>
      </c>
      <c r="I680" s="253">
        <v>0</v>
      </c>
      <c r="J680" s="253">
        <v>0</v>
      </c>
      <c r="K680" s="254">
        <v>0</v>
      </c>
      <c r="L680" s="253">
        <v>0</v>
      </c>
      <c r="M680" s="256">
        <v>320000</v>
      </c>
      <c r="N680" s="253">
        <v>0</v>
      </c>
      <c r="O680" s="253">
        <v>0</v>
      </c>
      <c r="P680" s="253">
        <v>0</v>
      </c>
      <c r="Q680" s="253">
        <v>0</v>
      </c>
      <c r="R680" s="253">
        <v>0</v>
      </c>
      <c r="S680" s="253">
        <v>0</v>
      </c>
      <c r="T680" s="253">
        <v>0</v>
      </c>
      <c r="U680" s="253">
        <v>0</v>
      </c>
      <c r="V680" s="253">
        <v>0</v>
      </c>
      <c r="W680" s="253">
        <v>0</v>
      </c>
      <c r="X680" s="253">
        <v>0</v>
      </c>
      <c r="Y680" s="253">
        <v>0</v>
      </c>
      <c r="Z680" s="253">
        <v>0</v>
      </c>
      <c r="AA680" s="253">
        <v>0</v>
      </c>
      <c r="AB680" s="255">
        <v>2020</v>
      </c>
    </row>
    <row r="681" spans="1:28" s="6" customFormat="1" ht="35.25" customHeight="1">
      <c r="A681" s="6">
        <v>1</v>
      </c>
      <c r="B681" s="207">
        <f>SUBTOTAL(103,$A$8:A681)</f>
        <v>662</v>
      </c>
      <c r="C681" s="251" t="s">
        <v>2140</v>
      </c>
      <c r="D681" s="246">
        <f t="shared" si="26"/>
        <v>302819</v>
      </c>
      <c r="E681" s="256">
        <v>0</v>
      </c>
      <c r="F681" s="256">
        <v>0</v>
      </c>
      <c r="G681" s="253">
        <v>302819</v>
      </c>
      <c r="H681" s="253">
        <v>0</v>
      </c>
      <c r="I681" s="253">
        <v>0</v>
      </c>
      <c r="J681" s="253">
        <v>0</v>
      </c>
      <c r="K681" s="254">
        <v>0</v>
      </c>
      <c r="L681" s="253">
        <v>0</v>
      </c>
      <c r="M681" s="256">
        <v>0</v>
      </c>
      <c r="N681" s="253">
        <v>0</v>
      </c>
      <c r="O681" s="253">
        <v>0</v>
      </c>
      <c r="P681" s="253">
        <v>0</v>
      </c>
      <c r="Q681" s="253">
        <v>0</v>
      </c>
      <c r="R681" s="253">
        <v>0</v>
      </c>
      <c r="S681" s="253">
        <v>0</v>
      </c>
      <c r="T681" s="253">
        <v>0</v>
      </c>
      <c r="U681" s="253">
        <v>0</v>
      </c>
      <c r="V681" s="253">
        <v>0</v>
      </c>
      <c r="W681" s="253">
        <v>0</v>
      </c>
      <c r="X681" s="253">
        <v>0</v>
      </c>
      <c r="Y681" s="253">
        <v>0</v>
      </c>
      <c r="Z681" s="253">
        <v>0</v>
      </c>
      <c r="AA681" s="253">
        <v>0</v>
      </c>
      <c r="AB681" s="255">
        <v>2020</v>
      </c>
    </row>
    <row r="682" spans="1:28" s="6" customFormat="1" ht="35.25" customHeight="1">
      <c r="B682" s="250" t="s">
        <v>829</v>
      </c>
      <c r="C682" s="251"/>
      <c r="D682" s="246">
        <f>SUM(D683:D691)</f>
        <v>6594138</v>
      </c>
      <c r="E682" s="246">
        <f t="shared" ref="E682:AA682" si="27">SUM(E683:E691)</f>
        <v>0</v>
      </c>
      <c r="F682" s="246">
        <f t="shared" si="27"/>
        <v>0</v>
      </c>
      <c r="G682" s="246">
        <f t="shared" si="27"/>
        <v>448190</v>
      </c>
      <c r="H682" s="246">
        <f t="shared" si="27"/>
        <v>0</v>
      </c>
      <c r="I682" s="246">
        <f t="shared" si="27"/>
        <v>105000</v>
      </c>
      <c r="J682" s="246">
        <f t="shared" si="27"/>
        <v>0</v>
      </c>
      <c r="K682" s="247">
        <f t="shared" si="27"/>
        <v>0</v>
      </c>
      <c r="L682" s="246">
        <f t="shared" si="27"/>
        <v>0</v>
      </c>
      <c r="M682" s="246">
        <f t="shared" si="27"/>
        <v>0</v>
      </c>
      <c r="N682" s="246">
        <f t="shared" si="27"/>
        <v>0</v>
      </c>
      <c r="O682" s="246">
        <f t="shared" si="27"/>
        <v>6040948</v>
      </c>
      <c r="P682" s="246">
        <f t="shared" si="27"/>
        <v>0</v>
      </c>
      <c r="Q682" s="246">
        <f t="shared" si="27"/>
        <v>0</v>
      </c>
      <c r="R682" s="246">
        <f t="shared" si="27"/>
        <v>0</v>
      </c>
      <c r="S682" s="246">
        <f t="shared" si="27"/>
        <v>0</v>
      </c>
      <c r="T682" s="246">
        <f t="shared" si="27"/>
        <v>0</v>
      </c>
      <c r="U682" s="246">
        <f t="shared" si="27"/>
        <v>0</v>
      </c>
      <c r="V682" s="246">
        <f t="shared" si="27"/>
        <v>0</v>
      </c>
      <c r="W682" s="246">
        <f t="shared" si="27"/>
        <v>0</v>
      </c>
      <c r="X682" s="246">
        <f t="shared" si="27"/>
        <v>0</v>
      </c>
      <c r="Y682" s="246">
        <f t="shared" si="27"/>
        <v>0</v>
      </c>
      <c r="Z682" s="246">
        <f t="shared" si="27"/>
        <v>0</v>
      </c>
      <c r="AA682" s="246">
        <f t="shared" si="27"/>
        <v>0</v>
      </c>
      <c r="AB682" s="248" t="s">
        <v>857</v>
      </c>
    </row>
    <row r="683" spans="1:28" s="6" customFormat="1" ht="35.25" customHeight="1">
      <c r="A683" s="6">
        <v>1</v>
      </c>
      <c r="B683" s="207">
        <f>SUBTOTAL(103,$A$8:A683)</f>
        <v>663</v>
      </c>
      <c r="C683" s="251" t="s">
        <v>2141</v>
      </c>
      <c r="D683" s="246">
        <f t="shared" ref="D683:D691" si="28">E683+F683+G683+H683+I683+J683+L683+M683+N683+O683+P683+Q683+R683+S683+T683+U683+V683+W683+X683+Y683+Z683+AA683</f>
        <v>512725</v>
      </c>
      <c r="E683" s="253">
        <v>0</v>
      </c>
      <c r="F683" s="253">
        <v>0</v>
      </c>
      <c r="G683" s="253">
        <v>0</v>
      </c>
      <c r="H683" s="253">
        <v>0</v>
      </c>
      <c r="I683" s="253">
        <v>0</v>
      </c>
      <c r="J683" s="253">
        <v>0</v>
      </c>
      <c r="K683" s="254">
        <v>0</v>
      </c>
      <c r="L683" s="253">
        <v>0</v>
      </c>
      <c r="M683" s="253">
        <v>0</v>
      </c>
      <c r="N683" s="253">
        <v>0</v>
      </c>
      <c r="O683" s="253">
        <v>512725</v>
      </c>
      <c r="P683" s="253">
        <v>0</v>
      </c>
      <c r="Q683" s="253">
        <v>0</v>
      </c>
      <c r="R683" s="253">
        <v>0</v>
      </c>
      <c r="S683" s="253">
        <v>0</v>
      </c>
      <c r="T683" s="253">
        <v>0</v>
      </c>
      <c r="U683" s="253">
        <v>0</v>
      </c>
      <c r="V683" s="253">
        <v>0</v>
      </c>
      <c r="W683" s="253">
        <v>0</v>
      </c>
      <c r="X683" s="253">
        <v>0</v>
      </c>
      <c r="Y683" s="253">
        <v>0</v>
      </c>
      <c r="Z683" s="253">
        <v>0</v>
      </c>
      <c r="AA683" s="253">
        <v>0</v>
      </c>
      <c r="AB683" s="255">
        <v>2020</v>
      </c>
    </row>
    <row r="684" spans="1:28" s="6" customFormat="1" ht="35.25" customHeight="1">
      <c r="A684" s="6">
        <v>1</v>
      </c>
      <c r="B684" s="207">
        <f>SUBTOTAL(103,$A$8:A684)</f>
        <v>664</v>
      </c>
      <c r="C684" s="251" t="s">
        <v>2142</v>
      </c>
      <c r="D684" s="246">
        <f t="shared" si="28"/>
        <v>1078018</v>
      </c>
      <c r="E684" s="253">
        <v>0</v>
      </c>
      <c r="F684" s="253">
        <v>0</v>
      </c>
      <c r="G684" s="253">
        <v>0</v>
      </c>
      <c r="H684" s="253">
        <v>0</v>
      </c>
      <c r="I684" s="253">
        <v>0</v>
      </c>
      <c r="J684" s="253">
        <v>0</v>
      </c>
      <c r="K684" s="254">
        <v>0</v>
      </c>
      <c r="L684" s="253">
        <v>0</v>
      </c>
      <c r="M684" s="253">
        <v>0</v>
      </c>
      <c r="N684" s="253">
        <v>0</v>
      </c>
      <c r="O684" s="253">
        <v>1078018</v>
      </c>
      <c r="P684" s="253">
        <v>0</v>
      </c>
      <c r="Q684" s="253">
        <v>0</v>
      </c>
      <c r="R684" s="253">
        <v>0</v>
      </c>
      <c r="S684" s="253">
        <v>0</v>
      </c>
      <c r="T684" s="253">
        <v>0</v>
      </c>
      <c r="U684" s="253">
        <v>0</v>
      </c>
      <c r="V684" s="253">
        <v>0</v>
      </c>
      <c r="W684" s="253">
        <v>0</v>
      </c>
      <c r="X684" s="253">
        <v>0</v>
      </c>
      <c r="Y684" s="253">
        <v>0</v>
      </c>
      <c r="Z684" s="253">
        <v>0</v>
      </c>
      <c r="AA684" s="253">
        <v>0</v>
      </c>
      <c r="AB684" s="255">
        <v>2020</v>
      </c>
    </row>
    <row r="685" spans="1:28" s="6" customFormat="1" ht="35.25" customHeight="1">
      <c r="A685" s="6">
        <v>1</v>
      </c>
      <c r="B685" s="207">
        <f>SUBTOTAL(103,$A$8:A685)</f>
        <v>665</v>
      </c>
      <c r="C685" s="251" t="s">
        <v>2511</v>
      </c>
      <c r="D685" s="246">
        <f t="shared" si="28"/>
        <v>105000</v>
      </c>
      <c r="E685" s="253">
        <v>0</v>
      </c>
      <c r="F685" s="253">
        <v>0</v>
      </c>
      <c r="G685" s="253">
        <v>0</v>
      </c>
      <c r="H685" s="253">
        <v>0</v>
      </c>
      <c r="I685" s="253">
        <v>105000</v>
      </c>
      <c r="J685" s="253">
        <v>0</v>
      </c>
      <c r="K685" s="254">
        <v>0</v>
      </c>
      <c r="L685" s="253">
        <v>0</v>
      </c>
      <c r="M685" s="253">
        <v>0</v>
      </c>
      <c r="N685" s="253">
        <v>0</v>
      </c>
      <c r="O685" s="253">
        <v>0</v>
      </c>
      <c r="P685" s="253">
        <v>0</v>
      </c>
      <c r="Q685" s="253">
        <v>0</v>
      </c>
      <c r="R685" s="253">
        <v>0</v>
      </c>
      <c r="S685" s="253">
        <v>0</v>
      </c>
      <c r="T685" s="253">
        <v>0</v>
      </c>
      <c r="U685" s="253">
        <v>0</v>
      </c>
      <c r="V685" s="253">
        <v>0</v>
      </c>
      <c r="W685" s="253">
        <v>0</v>
      </c>
      <c r="X685" s="253">
        <v>0</v>
      </c>
      <c r="Y685" s="253">
        <v>0</v>
      </c>
      <c r="Z685" s="253">
        <v>0</v>
      </c>
      <c r="AA685" s="253">
        <v>0</v>
      </c>
      <c r="AB685" s="255">
        <v>2020</v>
      </c>
    </row>
    <row r="686" spans="1:28" s="6" customFormat="1" ht="35.25" customHeight="1">
      <c r="A686" s="6">
        <v>1</v>
      </c>
      <c r="B686" s="207">
        <f>SUBTOTAL(103,$A$8:A686)</f>
        <v>666</v>
      </c>
      <c r="C686" s="251" t="s">
        <v>2512</v>
      </c>
      <c r="D686" s="246">
        <f t="shared" si="28"/>
        <v>448190</v>
      </c>
      <c r="E686" s="253">
        <v>0</v>
      </c>
      <c r="F686" s="253">
        <v>0</v>
      </c>
      <c r="G686" s="253">
        <v>448190</v>
      </c>
      <c r="H686" s="253">
        <v>0</v>
      </c>
      <c r="I686" s="253">
        <v>0</v>
      </c>
      <c r="J686" s="253">
        <v>0</v>
      </c>
      <c r="K686" s="254">
        <v>0</v>
      </c>
      <c r="L686" s="253">
        <v>0</v>
      </c>
      <c r="M686" s="253">
        <v>0</v>
      </c>
      <c r="N686" s="253">
        <v>0</v>
      </c>
      <c r="O686" s="253">
        <v>0</v>
      </c>
      <c r="P686" s="253">
        <v>0</v>
      </c>
      <c r="Q686" s="253">
        <v>0</v>
      </c>
      <c r="R686" s="253">
        <v>0</v>
      </c>
      <c r="S686" s="253">
        <v>0</v>
      </c>
      <c r="T686" s="253">
        <v>0</v>
      </c>
      <c r="U686" s="253">
        <v>0</v>
      </c>
      <c r="V686" s="253">
        <v>0</v>
      </c>
      <c r="W686" s="253">
        <v>0</v>
      </c>
      <c r="X686" s="253">
        <v>0</v>
      </c>
      <c r="Y686" s="253">
        <v>0</v>
      </c>
      <c r="Z686" s="253">
        <v>0</v>
      </c>
      <c r="AA686" s="253">
        <v>0</v>
      </c>
      <c r="AB686" s="255">
        <v>2020</v>
      </c>
    </row>
    <row r="687" spans="1:28" s="6" customFormat="1" ht="35.25" customHeight="1">
      <c r="A687" s="6">
        <v>1</v>
      </c>
      <c r="B687" s="207">
        <f>SUBTOTAL(103,$A$8:A687)</f>
        <v>667</v>
      </c>
      <c r="C687" s="251" t="s">
        <v>2143</v>
      </c>
      <c r="D687" s="246">
        <f t="shared" si="28"/>
        <v>685554</v>
      </c>
      <c r="E687" s="253">
        <v>0</v>
      </c>
      <c r="F687" s="253">
        <v>0</v>
      </c>
      <c r="G687" s="253">
        <v>0</v>
      </c>
      <c r="H687" s="253">
        <v>0</v>
      </c>
      <c r="I687" s="253">
        <v>0</v>
      </c>
      <c r="J687" s="253">
        <v>0</v>
      </c>
      <c r="K687" s="254">
        <v>0</v>
      </c>
      <c r="L687" s="253">
        <v>0</v>
      </c>
      <c r="M687" s="253">
        <v>0</v>
      </c>
      <c r="N687" s="253">
        <v>0</v>
      </c>
      <c r="O687" s="253">
        <v>685554</v>
      </c>
      <c r="P687" s="253">
        <v>0</v>
      </c>
      <c r="Q687" s="253">
        <v>0</v>
      </c>
      <c r="R687" s="253">
        <v>0</v>
      </c>
      <c r="S687" s="253">
        <v>0</v>
      </c>
      <c r="T687" s="253">
        <v>0</v>
      </c>
      <c r="U687" s="253">
        <v>0</v>
      </c>
      <c r="V687" s="253">
        <v>0</v>
      </c>
      <c r="W687" s="253">
        <v>0</v>
      </c>
      <c r="X687" s="253">
        <v>0</v>
      </c>
      <c r="Y687" s="253">
        <v>0</v>
      </c>
      <c r="Z687" s="253">
        <v>0</v>
      </c>
      <c r="AA687" s="253">
        <v>0</v>
      </c>
      <c r="AB687" s="255">
        <v>2020</v>
      </c>
    </row>
    <row r="688" spans="1:28" s="6" customFormat="1" ht="35.25" customHeight="1">
      <c r="A688" s="6">
        <v>1</v>
      </c>
      <c r="B688" s="207">
        <f>SUBTOTAL(103,$A$8:A688)</f>
        <v>668</v>
      </c>
      <c r="C688" s="251" t="s">
        <v>2144</v>
      </c>
      <c r="D688" s="246">
        <f t="shared" si="28"/>
        <v>1078018</v>
      </c>
      <c r="E688" s="253">
        <v>0</v>
      </c>
      <c r="F688" s="253">
        <v>0</v>
      </c>
      <c r="G688" s="253">
        <v>0</v>
      </c>
      <c r="H688" s="253">
        <v>0</v>
      </c>
      <c r="I688" s="253">
        <v>0</v>
      </c>
      <c r="J688" s="253">
        <v>0</v>
      </c>
      <c r="K688" s="254">
        <v>0</v>
      </c>
      <c r="L688" s="253">
        <v>0</v>
      </c>
      <c r="M688" s="253">
        <v>0</v>
      </c>
      <c r="N688" s="253">
        <v>0</v>
      </c>
      <c r="O688" s="253">
        <v>1078018</v>
      </c>
      <c r="P688" s="253">
        <v>0</v>
      </c>
      <c r="Q688" s="253">
        <v>0</v>
      </c>
      <c r="R688" s="253">
        <v>0</v>
      </c>
      <c r="S688" s="253">
        <v>0</v>
      </c>
      <c r="T688" s="253">
        <v>0</v>
      </c>
      <c r="U688" s="253">
        <v>0</v>
      </c>
      <c r="V688" s="253">
        <v>0</v>
      </c>
      <c r="W688" s="253">
        <v>0</v>
      </c>
      <c r="X688" s="253">
        <v>0</v>
      </c>
      <c r="Y688" s="253">
        <v>0</v>
      </c>
      <c r="Z688" s="253">
        <v>0</v>
      </c>
      <c r="AA688" s="253">
        <v>0</v>
      </c>
      <c r="AB688" s="255">
        <v>2020</v>
      </c>
    </row>
    <row r="689" spans="1:28" s="6" customFormat="1" ht="35.25" customHeight="1">
      <c r="A689" s="6">
        <v>1</v>
      </c>
      <c r="B689" s="207">
        <f>SUBTOTAL(103,$A$8:A689)</f>
        <v>669</v>
      </c>
      <c r="C689" s="251" t="s">
        <v>2145</v>
      </c>
      <c r="D689" s="246">
        <f t="shared" si="28"/>
        <v>1064400</v>
      </c>
      <c r="E689" s="253">
        <v>0</v>
      </c>
      <c r="F689" s="253">
        <v>0</v>
      </c>
      <c r="G689" s="253">
        <v>0</v>
      </c>
      <c r="H689" s="253">
        <v>0</v>
      </c>
      <c r="I689" s="253">
        <v>0</v>
      </c>
      <c r="J689" s="253">
        <v>0</v>
      </c>
      <c r="K689" s="254">
        <v>0</v>
      </c>
      <c r="L689" s="253">
        <v>0</v>
      </c>
      <c r="M689" s="253">
        <v>0</v>
      </c>
      <c r="N689" s="253">
        <v>0</v>
      </c>
      <c r="O689" s="253">
        <v>1064400</v>
      </c>
      <c r="P689" s="253">
        <v>0</v>
      </c>
      <c r="Q689" s="253">
        <v>0</v>
      </c>
      <c r="R689" s="253">
        <v>0</v>
      </c>
      <c r="S689" s="253">
        <v>0</v>
      </c>
      <c r="T689" s="253">
        <v>0</v>
      </c>
      <c r="U689" s="253">
        <v>0</v>
      </c>
      <c r="V689" s="253">
        <v>0</v>
      </c>
      <c r="W689" s="253">
        <v>0</v>
      </c>
      <c r="X689" s="253">
        <v>0</v>
      </c>
      <c r="Y689" s="253">
        <v>0</v>
      </c>
      <c r="Z689" s="253">
        <v>0</v>
      </c>
      <c r="AA689" s="253">
        <v>0</v>
      </c>
      <c r="AB689" s="255">
        <v>2020</v>
      </c>
    </row>
    <row r="690" spans="1:28" s="6" customFormat="1" ht="35.25" customHeight="1">
      <c r="A690" s="6">
        <v>1</v>
      </c>
      <c r="B690" s="207">
        <f>SUBTOTAL(103,$A$8:A690)</f>
        <v>670</v>
      </c>
      <c r="C690" s="251" t="s">
        <v>2339</v>
      </c>
      <c r="D690" s="246">
        <f t="shared" si="28"/>
        <v>544215</v>
      </c>
      <c r="E690" s="253">
        <v>0</v>
      </c>
      <c r="F690" s="253">
        <v>0</v>
      </c>
      <c r="G690" s="253">
        <v>0</v>
      </c>
      <c r="H690" s="253">
        <v>0</v>
      </c>
      <c r="I690" s="253">
        <v>0</v>
      </c>
      <c r="J690" s="253">
        <v>0</v>
      </c>
      <c r="K690" s="254">
        <v>0</v>
      </c>
      <c r="L690" s="253">
        <v>0</v>
      </c>
      <c r="M690" s="253">
        <v>0</v>
      </c>
      <c r="N690" s="253">
        <v>0</v>
      </c>
      <c r="O690" s="253">
        <v>544215</v>
      </c>
      <c r="P690" s="253">
        <v>0</v>
      </c>
      <c r="Q690" s="253">
        <v>0</v>
      </c>
      <c r="R690" s="253">
        <v>0</v>
      </c>
      <c r="S690" s="253">
        <v>0</v>
      </c>
      <c r="T690" s="253">
        <v>0</v>
      </c>
      <c r="U690" s="253">
        <v>0</v>
      </c>
      <c r="V690" s="253">
        <v>0</v>
      </c>
      <c r="W690" s="253">
        <v>0</v>
      </c>
      <c r="X690" s="253">
        <v>0</v>
      </c>
      <c r="Y690" s="253">
        <v>0</v>
      </c>
      <c r="Z690" s="253">
        <v>0</v>
      </c>
      <c r="AA690" s="253">
        <v>0</v>
      </c>
      <c r="AB690" s="255">
        <v>2020</v>
      </c>
    </row>
    <row r="691" spans="1:28" s="6" customFormat="1" ht="35.25" customHeight="1">
      <c r="A691" s="6">
        <v>1</v>
      </c>
      <c r="B691" s="207">
        <f>SUBTOTAL(103,$A$8:A691)</f>
        <v>671</v>
      </c>
      <c r="C691" s="251" t="s">
        <v>2146</v>
      </c>
      <c r="D691" s="246">
        <f t="shared" si="28"/>
        <v>1078018</v>
      </c>
      <c r="E691" s="253">
        <v>0</v>
      </c>
      <c r="F691" s="253">
        <v>0</v>
      </c>
      <c r="G691" s="253">
        <v>0</v>
      </c>
      <c r="H691" s="253">
        <v>0</v>
      </c>
      <c r="I691" s="253">
        <v>0</v>
      </c>
      <c r="J691" s="253">
        <v>0</v>
      </c>
      <c r="K691" s="254">
        <v>0</v>
      </c>
      <c r="L691" s="253">
        <v>0</v>
      </c>
      <c r="M691" s="253">
        <v>0</v>
      </c>
      <c r="N691" s="253">
        <v>0</v>
      </c>
      <c r="O691" s="253">
        <v>1078018</v>
      </c>
      <c r="P691" s="253">
        <v>0</v>
      </c>
      <c r="Q691" s="253">
        <v>0</v>
      </c>
      <c r="R691" s="253">
        <v>0</v>
      </c>
      <c r="S691" s="253">
        <v>0</v>
      </c>
      <c r="T691" s="253">
        <v>0</v>
      </c>
      <c r="U691" s="253">
        <v>0</v>
      </c>
      <c r="V691" s="253">
        <v>0</v>
      </c>
      <c r="W691" s="253">
        <v>0</v>
      </c>
      <c r="X691" s="253">
        <v>0</v>
      </c>
      <c r="Y691" s="253">
        <v>0</v>
      </c>
      <c r="Z691" s="253">
        <v>0</v>
      </c>
      <c r="AA691" s="253">
        <v>0</v>
      </c>
      <c r="AB691" s="255">
        <v>2020</v>
      </c>
    </row>
    <row r="692" spans="1:28" s="6" customFormat="1" ht="35.25" customHeight="1">
      <c r="B692" s="250" t="s">
        <v>790</v>
      </c>
      <c r="C692" s="251"/>
      <c r="D692" s="246">
        <f>SUM(D693:D703)</f>
        <v>8698768.8499999996</v>
      </c>
      <c r="E692" s="246">
        <f t="shared" ref="E692:AA692" si="29">SUM(E693:E703)</f>
        <v>0</v>
      </c>
      <c r="F692" s="246">
        <f t="shared" si="29"/>
        <v>365414</v>
      </c>
      <c r="G692" s="246">
        <f t="shared" si="29"/>
        <v>1182561.3999999999</v>
      </c>
      <c r="H692" s="246">
        <f t="shared" si="29"/>
        <v>0</v>
      </c>
      <c r="I692" s="246">
        <f t="shared" si="29"/>
        <v>0</v>
      </c>
      <c r="J692" s="246">
        <f t="shared" si="29"/>
        <v>0</v>
      </c>
      <c r="K692" s="247">
        <f t="shared" si="29"/>
        <v>0</v>
      </c>
      <c r="L692" s="246">
        <f t="shared" si="29"/>
        <v>0</v>
      </c>
      <c r="M692" s="246">
        <f t="shared" si="29"/>
        <v>2776056.45</v>
      </c>
      <c r="N692" s="246">
        <f t="shared" si="29"/>
        <v>242049</v>
      </c>
      <c r="O692" s="246">
        <f t="shared" si="29"/>
        <v>2389046</v>
      </c>
      <c r="P692" s="246">
        <f t="shared" si="29"/>
        <v>1743642</v>
      </c>
      <c r="Q692" s="246">
        <f t="shared" si="29"/>
        <v>0</v>
      </c>
      <c r="R692" s="246">
        <f t="shared" si="29"/>
        <v>0</v>
      </c>
      <c r="S692" s="246">
        <f t="shared" si="29"/>
        <v>0</v>
      </c>
      <c r="T692" s="246">
        <f t="shared" si="29"/>
        <v>0</v>
      </c>
      <c r="U692" s="246">
        <f t="shared" si="29"/>
        <v>0</v>
      </c>
      <c r="V692" s="246">
        <f t="shared" si="29"/>
        <v>0</v>
      </c>
      <c r="W692" s="246">
        <f t="shared" si="29"/>
        <v>0</v>
      </c>
      <c r="X692" s="246">
        <f t="shared" si="29"/>
        <v>0</v>
      </c>
      <c r="Y692" s="246">
        <f t="shared" si="29"/>
        <v>0</v>
      </c>
      <c r="Z692" s="246">
        <f t="shared" si="29"/>
        <v>0</v>
      </c>
      <c r="AA692" s="246">
        <f t="shared" si="29"/>
        <v>0</v>
      </c>
      <c r="AB692" s="248" t="s">
        <v>857</v>
      </c>
    </row>
    <row r="693" spans="1:28" s="6" customFormat="1" ht="35.25" customHeight="1">
      <c r="A693" s="6">
        <v>1</v>
      </c>
      <c r="B693" s="207">
        <f>SUBTOTAL(103,$A$8:A693)</f>
        <v>672</v>
      </c>
      <c r="C693" s="251" t="s">
        <v>2147</v>
      </c>
      <c r="D693" s="246">
        <f t="shared" ref="D693:D703" si="30">E693+F693+G693+H693+I693+J693+L693+M693+N693+O693+P693+Q693+R693+S693+T693+U693+V693+W693+X693+Y693+Z693+AA693</f>
        <v>211213</v>
      </c>
      <c r="E693" s="253">
        <v>0</v>
      </c>
      <c r="F693" s="253">
        <v>211213</v>
      </c>
      <c r="G693" s="253">
        <v>0</v>
      </c>
      <c r="H693" s="253">
        <v>0</v>
      </c>
      <c r="I693" s="253">
        <v>0</v>
      </c>
      <c r="J693" s="253">
        <v>0</v>
      </c>
      <c r="K693" s="254">
        <v>0</v>
      </c>
      <c r="L693" s="253">
        <v>0</v>
      </c>
      <c r="M693" s="253">
        <v>0</v>
      </c>
      <c r="N693" s="253">
        <v>0</v>
      </c>
      <c r="O693" s="253">
        <v>0</v>
      </c>
      <c r="P693" s="253">
        <v>0</v>
      </c>
      <c r="Q693" s="253">
        <v>0</v>
      </c>
      <c r="R693" s="253">
        <v>0</v>
      </c>
      <c r="S693" s="253">
        <v>0</v>
      </c>
      <c r="T693" s="253">
        <v>0</v>
      </c>
      <c r="U693" s="253">
        <v>0</v>
      </c>
      <c r="V693" s="253">
        <v>0</v>
      </c>
      <c r="W693" s="253">
        <v>0</v>
      </c>
      <c r="X693" s="253">
        <v>0</v>
      </c>
      <c r="Y693" s="253">
        <v>0</v>
      </c>
      <c r="Z693" s="253">
        <v>0</v>
      </c>
      <c r="AA693" s="253">
        <v>0</v>
      </c>
      <c r="AB693" s="255">
        <v>2020</v>
      </c>
    </row>
    <row r="694" spans="1:28" s="6" customFormat="1" ht="35.25" customHeight="1">
      <c r="A694" s="6">
        <v>1</v>
      </c>
      <c r="B694" s="207">
        <f>SUBTOTAL(103,$A$8:A694)</f>
        <v>673</v>
      </c>
      <c r="C694" s="251" t="s">
        <v>2148</v>
      </c>
      <c r="D694" s="246">
        <f t="shared" si="30"/>
        <v>2078725.5</v>
      </c>
      <c r="E694" s="253">
        <v>0</v>
      </c>
      <c r="F694" s="253">
        <v>0</v>
      </c>
      <c r="G694" s="253">
        <v>0</v>
      </c>
      <c r="H694" s="253">
        <v>0</v>
      </c>
      <c r="I694" s="253">
        <v>0</v>
      </c>
      <c r="J694" s="253">
        <v>0</v>
      </c>
      <c r="K694" s="254">
        <v>0</v>
      </c>
      <c r="L694" s="253">
        <v>0</v>
      </c>
      <c r="M694" s="253">
        <v>397664.5</v>
      </c>
      <c r="N694" s="253">
        <v>0</v>
      </c>
      <c r="O694" s="256">
        <v>363080</v>
      </c>
      <c r="P694" s="253">
        <v>1317981</v>
      </c>
      <c r="Q694" s="253">
        <v>0</v>
      </c>
      <c r="R694" s="253">
        <v>0</v>
      </c>
      <c r="S694" s="253">
        <v>0</v>
      </c>
      <c r="T694" s="253">
        <v>0</v>
      </c>
      <c r="U694" s="253">
        <v>0</v>
      </c>
      <c r="V694" s="253">
        <v>0</v>
      </c>
      <c r="W694" s="253">
        <v>0</v>
      </c>
      <c r="X694" s="253">
        <v>0</v>
      </c>
      <c r="Y694" s="253">
        <v>0</v>
      </c>
      <c r="Z694" s="253">
        <v>0</v>
      </c>
      <c r="AA694" s="253">
        <v>0</v>
      </c>
      <c r="AB694" s="255">
        <v>2020</v>
      </c>
    </row>
    <row r="695" spans="1:28" s="6" customFormat="1" ht="35.25" customHeight="1">
      <c r="A695" s="6">
        <v>1</v>
      </c>
      <c r="B695" s="207">
        <f>SUBTOTAL(103,$A$8:A695)</f>
        <v>674</v>
      </c>
      <c r="C695" s="251" t="s">
        <v>2149</v>
      </c>
      <c r="D695" s="246">
        <f t="shared" si="30"/>
        <v>154201</v>
      </c>
      <c r="E695" s="253">
        <v>0</v>
      </c>
      <c r="F695" s="253">
        <v>154201</v>
      </c>
      <c r="G695" s="253">
        <v>0</v>
      </c>
      <c r="H695" s="253">
        <v>0</v>
      </c>
      <c r="I695" s="253">
        <v>0</v>
      </c>
      <c r="J695" s="253">
        <v>0</v>
      </c>
      <c r="K695" s="254">
        <v>0</v>
      </c>
      <c r="L695" s="253">
        <v>0</v>
      </c>
      <c r="M695" s="253">
        <v>0</v>
      </c>
      <c r="N695" s="253">
        <v>0</v>
      </c>
      <c r="O695" s="253">
        <v>0</v>
      </c>
      <c r="P695" s="253">
        <v>0</v>
      </c>
      <c r="Q695" s="253">
        <v>0</v>
      </c>
      <c r="R695" s="253">
        <v>0</v>
      </c>
      <c r="S695" s="253">
        <v>0</v>
      </c>
      <c r="T695" s="253">
        <v>0</v>
      </c>
      <c r="U695" s="253">
        <v>0</v>
      </c>
      <c r="V695" s="253">
        <v>0</v>
      </c>
      <c r="W695" s="253">
        <v>0</v>
      </c>
      <c r="X695" s="253">
        <v>0</v>
      </c>
      <c r="Y695" s="253">
        <v>0</v>
      </c>
      <c r="Z695" s="253">
        <v>0</v>
      </c>
      <c r="AA695" s="253">
        <v>0</v>
      </c>
      <c r="AB695" s="255">
        <v>2020</v>
      </c>
    </row>
    <row r="696" spans="1:28" s="6" customFormat="1" ht="35.25" customHeight="1">
      <c r="A696" s="6">
        <v>1</v>
      </c>
      <c r="B696" s="207">
        <f>SUBTOTAL(103,$A$8:A696)</f>
        <v>675</v>
      </c>
      <c r="C696" s="251" t="s">
        <v>2150</v>
      </c>
      <c r="D696" s="246">
        <f t="shared" si="30"/>
        <v>827266</v>
      </c>
      <c r="E696" s="253">
        <v>0</v>
      </c>
      <c r="F696" s="253">
        <v>0</v>
      </c>
      <c r="G696" s="253">
        <v>585217</v>
      </c>
      <c r="H696" s="253">
        <v>0</v>
      </c>
      <c r="I696" s="253">
        <v>0</v>
      </c>
      <c r="J696" s="253">
        <v>0</v>
      </c>
      <c r="K696" s="254">
        <v>0</v>
      </c>
      <c r="L696" s="253">
        <v>0</v>
      </c>
      <c r="M696" s="253">
        <v>0</v>
      </c>
      <c r="N696" s="253">
        <v>242049</v>
      </c>
      <c r="O696" s="253">
        <v>0</v>
      </c>
      <c r="P696" s="253">
        <v>0</v>
      </c>
      <c r="Q696" s="253">
        <v>0</v>
      </c>
      <c r="R696" s="253">
        <v>0</v>
      </c>
      <c r="S696" s="253">
        <v>0</v>
      </c>
      <c r="T696" s="253">
        <v>0</v>
      </c>
      <c r="U696" s="253">
        <v>0</v>
      </c>
      <c r="V696" s="253">
        <v>0</v>
      </c>
      <c r="W696" s="253">
        <v>0</v>
      </c>
      <c r="X696" s="253">
        <v>0</v>
      </c>
      <c r="Y696" s="253">
        <v>0</v>
      </c>
      <c r="Z696" s="253">
        <v>0</v>
      </c>
      <c r="AA696" s="253">
        <v>0</v>
      </c>
      <c r="AB696" s="255">
        <v>2020</v>
      </c>
    </row>
    <row r="697" spans="1:28" s="6" customFormat="1" ht="35.25" customHeight="1">
      <c r="A697" s="6">
        <v>1</v>
      </c>
      <c r="B697" s="207">
        <f>SUBTOTAL(103,$A$8:A697)</f>
        <v>676</v>
      </c>
      <c r="C697" s="251" t="s">
        <v>2151</v>
      </c>
      <c r="D697" s="246">
        <f t="shared" si="30"/>
        <v>156387</v>
      </c>
      <c r="E697" s="253">
        <v>0</v>
      </c>
      <c r="F697" s="253">
        <v>0</v>
      </c>
      <c r="G697" s="253">
        <v>0</v>
      </c>
      <c r="H697" s="253">
        <v>0</v>
      </c>
      <c r="I697" s="253">
        <v>0</v>
      </c>
      <c r="J697" s="253">
        <v>0</v>
      </c>
      <c r="K697" s="254">
        <v>0</v>
      </c>
      <c r="L697" s="253">
        <v>0</v>
      </c>
      <c r="M697" s="253">
        <v>0</v>
      </c>
      <c r="N697" s="253">
        <v>0</v>
      </c>
      <c r="O697" s="253">
        <v>156387</v>
      </c>
      <c r="P697" s="253">
        <v>0</v>
      </c>
      <c r="Q697" s="253">
        <v>0</v>
      </c>
      <c r="R697" s="253">
        <v>0</v>
      </c>
      <c r="S697" s="253">
        <v>0</v>
      </c>
      <c r="T697" s="253">
        <v>0</v>
      </c>
      <c r="U697" s="253">
        <v>0</v>
      </c>
      <c r="V697" s="253">
        <v>0</v>
      </c>
      <c r="W697" s="253">
        <v>0</v>
      </c>
      <c r="X697" s="253">
        <v>0</v>
      </c>
      <c r="Y697" s="253">
        <v>0</v>
      </c>
      <c r="Z697" s="253">
        <v>0</v>
      </c>
      <c r="AA697" s="253">
        <v>0</v>
      </c>
      <c r="AB697" s="255">
        <v>2020</v>
      </c>
    </row>
    <row r="698" spans="1:28" s="6" customFormat="1" ht="35.25" customHeight="1">
      <c r="A698" s="6">
        <v>1</v>
      </c>
      <c r="B698" s="207">
        <f>SUBTOTAL(103,$A$8:A698)</f>
        <v>677</v>
      </c>
      <c r="C698" s="251" t="s">
        <v>2152</v>
      </c>
      <c r="D698" s="246">
        <f t="shared" si="30"/>
        <v>550214</v>
      </c>
      <c r="E698" s="253">
        <v>0</v>
      </c>
      <c r="F698" s="253">
        <v>0</v>
      </c>
      <c r="G698" s="253">
        <v>0</v>
      </c>
      <c r="H698" s="253">
        <v>0</v>
      </c>
      <c r="I698" s="253">
        <v>0</v>
      </c>
      <c r="J698" s="253">
        <v>0</v>
      </c>
      <c r="K698" s="254">
        <v>0</v>
      </c>
      <c r="L698" s="253">
        <v>0</v>
      </c>
      <c r="M698" s="253">
        <v>0</v>
      </c>
      <c r="N698" s="253">
        <v>0</v>
      </c>
      <c r="O698" s="253">
        <v>550214</v>
      </c>
      <c r="P698" s="253">
        <v>0</v>
      </c>
      <c r="Q698" s="253">
        <v>0</v>
      </c>
      <c r="R698" s="253">
        <v>0</v>
      </c>
      <c r="S698" s="253">
        <v>0</v>
      </c>
      <c r="T698" s="253">
        <v>0</v>
      </c>
      <c r="U698" s="253">
        <v>0</v>
      </c>
      <c r="V698" s="253">
        <v>0</v>
      </c>
      <c r="W698" s="253">
        <v>0</v>
      </c>
      <c r="X698" s="253">
        <v>0</v>
      </c>
      <c r="Y698" s="253">
        <v>0</v>
      </c>
      <c r="Z698" s="253">
        <v>0</v>
      </c>
      <c r="AA698" s="253">
        <v>0</v>
      </c>
      <c r="AB698" s="255">
        <v>2020</v>
      </c>
    </row>
    <row r="699" spans="1:28" s="6" customFormat="1" ht="35.25" customHeight="1">
      <c r="A699" s="6">
        <v>1</v>
      </c>
      <c r="B699" s="207">
        <f>SUBTOTAL(103,$A$8:A699)</f>
        <v>678</v>
      </c>
      <c r="C699" s="251" t="s">
        <v>2513</v>
      </c>
      <c r="D699" s="246">
        <f t="shared" si="30"/>
        <v>825043</v>
      </c>
      <c r="E699" s="253">
        <v>0</v>
      </c>
      <c r="F699" s="253">
        <v>0</v>
      </c>
      <c r="G699" s="253">
        <v>0</v>
      </c>
      <c r="H699" s="253">
        <v>0</v>
      </c>
      <c r="I699" s="253">
        <v>0</v>
      </c>
      <c r="J699" s="253">
        <v>0</v>
      </c>
      <c r="K699" s="254">
        <v>0</v>
      </c>
      <c r="L699" s="253">
        <v>0</v>
      </c>
      <c r="M699" s="253">
        <v>825043</v>
      </c>
      <c r="N699" s="253">
        <v>0</v>
      </c>
      <c r="O699" s="253">
        <v>0</v>
      </c>
      <c r="P699" s="253">
        <v>0</v>
      </c>
      <c r="Q699" s="253">
        <v>0</v>
      </c>
      <c r="R699" s="253">
        <v>0</v>
      </c>
      <c r="S699" s="253">
        <v>0</v>
      </c>
      <c r="T699" s="253">
        <v>0</v>
      </c>
      <c r="U699" s="253">
        <v>0</v>
      </c>
      <c r="V699" s="253">
        <v>0</v>
      </c>
      <c r="W699" s="253">
        <v>0</v>
      </c>
      <c r="X699" s="253">
        <v>0</v>
      </c>
      <c r="Y699" s="253">
        <v>0</v>
      </c>
      <c r="Z699" s="253">
        <v>0</v>
      </c>
      <c r="AA699" s="253">
        <v>0</v>
      </c>
      <c r="AB699" s="255">
        <v>2020</v>
      </c>
    </row>
    <row r="700" spans="1:28" s="6" customFormat="1" ht="35.25" customHeight="1">
      <c r="A700" s="6">
        <v>1</v>
      </c>
      <c r="B700" s="207">
        <f>SUBTOTAL(103,$A$8:A700)</f>
        <v>679</v>
      </c>
      <c r="C700" s="251" t="s">
        <v>2514</v>
      </c>
      <c r="D700" s="246">
        <f t="shared" si="30"/>
        <v>425661</v>
      </c>
      <c r="E700" s="253">
        <v>0</v>
      </c>
      <c r="F700" s="253">
        <v>0</v>
      </c>
      <c r="G700" s="253">
        <v>0</v>
      </c>
      <c r="H700" s="253">
        <v>0</v>
      </c>
      <c r="I700" s="253">
        <v>0</v>
      </c>
      <c r="J700" s="253">
        <v>0</v>
      </c>
      <c r="K700" s="254">
        <v>0</v>
      </c>
      <c r="L700" s="253">
        <v>0</v>
      </c>
      <c r="M700" s="253">
        <v>0</v>
      </c>
      <c r="N700" s="253">
        <v>0</v>
      </c>
      <c r="O700" s="253">
        <v>0</v>
      </c>
      <c r="P700" s="253">
        <v>425661</v>
      </c>
      <c r="Q700" s="253">
        <v>0</v>
      </c>
      <c r="R700" s="253">
        <v>0</v>
      </c>
      <c r="S700" s="253">
        <v>0</v>
      </c>
      <c r="T700" s="253">
        <v>0</v>
      </c>
      <c r="U700" s="253">
        <v>0</v>
      </c>
      <c r="V700" s="253">
        <v>0</v>
      </c>
      <c r="W700" s="253">
        <v>0</v>
      </c>
      <c r="X700" s="253">
        <v>0</v>
      </c>
      <c r="Y700" s="253">
        <v>0</v>
      </c>
      <c r="Z700" s="253">
        <v>0</v>
      </c>
      <c r="AA700" s="253">
        <v>0</v>
      </c>
      <c r="AB700" s="255">
        <v>2020</v>
      </c>
    </row>
    <row r="701" spans="1:28" s="6" customFormat="1" ht="35.25" customHeight="1">
      <c r="A701" s="6">
        <v>1</v>
      </c>
      <c r="B701" s="207">
        <f>SUBTOTAL(103,$A$8:A701)</f>
        <v>680</v>
      </c>
      <c r="C701" s="251" t="s">
        <v>2515</v>
      </c>
      <c r="D701" s="246">
        <v>1553348.95</v>
      </c>
      <c r="E701" s="253">
        <v>0</v>
      </c>
      <c r="F701" s="253">
        <v>0</v>
      </c>
      <c r="G701" s="253">
        <v>0</v>
      </c>
      <c r="H701" s="253">
        <v>0</v>
      </c>
      <c r="I701" s="253">
        <v>0</v>
      </c>
      <c r="J701" s="253">
        <v>0</v>
      </c>
      <c r="K701" s="254">
        <v>0</v>
      </c>
      <c r="L701" s="253">
        <v>0</v>
      </c>
      <c r="M701" s="253">
        <v>1553348.95</v>
      </c>
      <c r="N701" s="253">
        <v>0</v>
      </c>
      <c r="O701" s="253">
        <v>0</v>
      </c>
      <c r="P701" s="253">
        <v>0</v>
      </c>
      <c r="Q701" s="253">
        <v>0</v>
      </c>
      <c r="R701" s="253">
        <v>0</v>
      </c>
      <c r="S701" s="253">
        <v>0</v>
      </c>
      <c r="T701" s="253">
        <v>0</v>
      </c>
      <c r="U701" s="253">
        <v>0</v>
      </c>
      <c r="V701" s="253">
        <v>0</v>
      </c>
      <c r="W701" s="253">
        <v>0</v>
      </c>
      <c r="X701" s="253">
        <v>0</v>
      </c>
      <c r="Y701" s="253">
        <v>0</v>
      </c>
      <c r="Z701" s="253">
        <v>0</v>
      </c>
      <c r="AA701" s="253">
        <v>0</v>
      </c>
      <c r="AB701" s="255">
        <v>2020</v>
      </c>
    </row>
    <row r="702" spans="1:28" s="6" customFormat="1" ht="35.25" customHeight="1">
      <c r="A702" s="6">
        <v>1</v>
      </c>
      <c r="B702" s="207">
        <f>SUBTOTAL(103,$A$8:A702)</f>
        <v>681</v>
      </c>
      <c r="C702" s="251" t="s">
        <v>2790</v>
      </c>
      <c r="D702" s="246">
        <v>1319365</v>
      </c>
      <c r="E702" s="253">
        <v>0</v>
      </c>
      <c r="F702" s="253">
        <v>0</v>
      </c>
      <c r="G702" s="253">
        <v>0</v>
      </c>
      <c r="H702" s="253">
        <v>0</v>
      </c>
      <c r="I702" s="253">
        <v>0</v>
      </c>
      <c r="J702" s="253">
        <v>0</v>
      </c>
      <c r="K702" s="254">
        <v>0</v>
      </c>
      <c r="L702" s="253">
        <v>0</v>
      </c>
      <c r="M702" s="253">
        <v>0</v>
      </c>
      <c r="N702" s="253">
        <v>0</v>
      </c>
      <c r="O702" s="253">
        <v>1319365</v>
      </c>
      <c r="P702" s="253">
        <v>0</v>
      </c>
      <c r="Q702" s="253">
        <v>0</v>
      </c>
      <c r="R702" s="253">
        <v>0</v>
      </c>
      <c r="S702" s="253">
        <v>0</v>
      </c>
      <c r="T702" s="253">
        <v>0</v>
      </c>
      <c r="U702" s="253">
        <v>0</v>
      </c>
      <c r="V702" s="253">
        <v>0</v>
      </c>
      <c r="W702" s="253">
        <v>0</v>
      </c>
      <c r="X702" s="253">
        <v>0</v>
      </c>
      <c r="Y702" s="253">
        <v>0</v>
      </c>
      <c r="Z702" s="253">
        <v>0</v>
      </c>
      <c r="AA702" s="253">
        <v>0</v>
      </c>
      <c r="AB702" s="255">
        <v>2020</v>
      </c>
    </row>
    <row r="703" spans="1:28" s="6" customFormat="1" ht="35.25" customHeight="1">
      <c r="A703" s="6">
        <v>1</v>
      </c>
      <c r="B703" s="207">
        <f>SUBTOTAL(103,$A$8:A703)</f>
        <v>682</v>
      </c>
      <c r="C703" s="251" t="s">
        <v>2340</v>
      </c>
      <c r="D703" s="246">
        <f t="shared" si="30"/>
        <v>597344.4</v>
      </c>
      <c r="E703" s="253">
        <v>0</v>
      </c>
      <c r="F703" s="253">
        <v>0</v>
      </c>
      <c r="G703" s="253">
        <v>597344.4</v>
      </c>
      <c r="H703" s="253">
        <v>0</v>
      </c>
      <c r="I703" s="253">
        <v>0</v>
      </c>
      <c r="J703" s="253">
        <v>0</v>
      </c>
      <c r="K703" s="254">
        <v>0</v>
      </c>
      <c r="L703" s="253">
        <v>0</v>
      </c>
      <c r="M703" s="253">
        <v>0</v>
      </c>
      <c r="N703" s="253">
        <v>0</v>
      </c>
      <c r="O703" s="253">
        <v>0</v>
      </c>
      <c r="P703" s="253">
        <v>0</v>
      </c>
      <c r="Q703" s="253">
        <v>0</v>
      </c>
      <c r="R703" s="253">
        <v>0</v>
      </c>
      <c r="S703" s="253">
        <v>0</v>
      </c>
      <c r="T703" s="253">
        <v>0</v>
      </c>
      <c r="U703" s="253">
        <v>0</v>
      </c>
      <c r="V703" s="253">
        <v>0</v>
      </c>
      <c r="W703" s="253">
        <v>0</v>
      </c>
      <c r="X703" s="253">
        <v>0</v>
      </c>
      <c r="Y703" s="253">
        <v>0</v>
      </c>
      <c r="Z703" s="253">
        <v>0</v>
      </c>
      <c r="AA703" s="253">
        <v>0</v>
      </c>
      <c r="AB703" s="255">
        <v>2020</v>
      </c>
    </row>
    <row r="704" spans="1:28" s="6" customFormat="1" ht="35.25" customHeight="1">
      <c r="B704" s="250" t="s">
        <v>1363</v>
      </c>
      <c r="C704" s="251"/>
      <c r="D704" s="246">
        <f>SUM(D705:D709)</f>
        <v>2085529</v>
      </c>
      <c r="E704" s="246">
        <f t="shared" ref="E704:AA704" si="31">SUM(E705:E709)</f>
        <v>0</v>
      </c>
      <c r="F704" s="246">
        <f t="shared" si="31"/>
        <v>0</v>
      </c>
      <c r="G704" s="246">
        <f t="shared" si="31"/>
        <v>0</v>
      </c>
      <c r="H704" s="246">
        <f t="shared" si="31"/>
        <v>100608</v>
      </c>
      <c r="I704" s="246">
        <f t="shared" si="31"/>
        <v>0</v>
      </c>
      <c r="J704" s="246">
        <f t="shared" si="31"/>
        <v>0</v>
      </c>
      <c r="K704" s="247">
        <f t="shared" si="31"/>
        <v>0</v>
      </c>
      <c r="L704" s="246">
        <f t="shared" si="31"/>
        <v>0</v>
      </c>
      <c r="M704" s="246">
        <f t="shared" si="31"/>
        <v>0</v>
      </c>
      <c r="N704" s="246">
        <f t="shared" si="31"/>
        <v>0</v>
      </c>
      <c r="O704" s="246">
        <f t="shared" si="31"/>
        <v>1984921</v>
      </c>
      <c r="P704" s="246">
        <f t="shared" si="31"/>
        <v>0</v>
      </c>
      <c r="Q704" s="246">
        <f t="shared" si="31"/>
        <v>0</v>
      </c>
      <c r="R704" s="246">
        <f t="shared" si="31"/>
        <v>0</v>
      </c>
      <c r="S704" s="246">
        <f t="shared" si="31"/>
        <v>0</v>
      </c>
      <c r="T704" s="246">
        <f t="shared" si="31"/>
        <v>0</v>
      </c>
      <c r="U704" s="246">
        <f t="shared" si="31"/>
        <v>0</v>
      </c>
      <c r="V704" s="246">
        <f t="shared" si="31"/>
        <v>0</v>
      </c>
      <c r="W704" s="246">
        <f t="shared" si="31"/>
        <v>0</v>
      </c>
      <c r="X704" s="246">
        <f t="shared" si="31"/>
        <v>0</v>
      </c>
      <c r="Y704" s="246">
        <f t="shared" si="31"/>
        <v>0</v>
      </c>
      <c r="Z704" s="246">
        <f t="shared" si="31"/>
        <v>0</v>
      </c>
      <c r="AA704" s="246">
        <f t="shared" si="31"/>
        <v>0</v>
      </c>
      <c r="AB704" s="248" t="s">
        <v>857</v>
      </c>
    </row>
    <row r="705" spans="1:28" s="6" customFormat="1" ht="35.25" customHeight="1">
      <c r="A705" s="6">
        <v>1</v>
      </c>
      <c r="B705" s="207">
        <f>SUBTOTAL(103,$A$8:A705)</f>
        <v>683</v>
      </c>
      <c r="C705" s="251" t="s">
        <v>2153</v>
      </c>
      <c r="D705" s="246">
        <f>E705+F705+G705+H705+I705+J705+L705+M705+N705+O705+P705+Q705+R705+S705+T705+U705+V705+W705+X705+Y705+Z705+AA705</f>
        <v>552011</v>
      </c>
      <c r="E705" s="253">
        <v>0</v>
      </c>
      <c r="F705" s="253">
        <v>0</v>
      </c>
      <c r="G705" s="253">
        <v>0</v>
      </c>
      <c r="H705" s="253">
        <v>0</v>
      </c>
      <c r="I705" s="253">
        <v>0</v>
      </c>
      <c r="J705" s="253">
        <v>0</v>
      </c>
      <c r="K705" s="254">
        <v>0</v>
      </c>
      <c r="L705" s="253">
        <v>0</v>
      </c>
      <c r="M705" s="253">
        <v>0</v>
      </c>
      <c r="N705" s="253">
        <v>0</v>
      </c>
      <c r="O705" s="253">
        <v>552011</v>
      </c>
      <c r="P705" s="253">
        <v>0</v>
      </c>
      <c r="Q705" s="253">
        <v>0</v>
      </c>
      <c r="R705" s="253">
        <v>0</v>
      </c>
      <c r="S705" s="253">
        <v>0</v>
      </c>
      <c r="T705" s="253">
        <v>0</v>
      </c>
      <c r="U705" s="253">
        <v>0</v>
      </c>
      <c r="V705" s="253">
        <v>0</v>
      </c>
      <c r="W705" s="253">
        <v>0</v>
      </c>
      <c r="X705" s="253">
        <v>0</v>
      </c>
      <c r="Y705" s="253">
        <v>0</v>
      </c>
      <c r="Z705" s="253">
        <v>0</v>
      </c>
      <c r="AA705" s="253">
        <v>0</v>
      </c>
      <c r="AB705" s="255">
        <v>2020</v>
      </c>
    </row>
    <row r="706" spans="1:28" s="6" customFormat="1" ht="35.25" customHeight="1">
      <c r="A706" s="6">
        <v>1</v>
      </c>
      <c r="B706" s="207">
        <f>SUBTOTAL(103,$A$8:A706)</f>
        <v>684</v>
      </c>
      <c r="C706" s="251" t="s">
        <v>2516</v>
      </c>
      <c r="D706" s="246">
        <f>E706+F706+G706+H706+I706+J706+L706+M706+N706+O706+P706+Q706+R706+S706+T706+U706+V706+W706+X706+Y706+Z706+AA706</f>
        <v>100608</v>
      </c>
      <c r="E706" s="253">
        <v>0</v>
      </c>
      <c r="F706" s="253">
        <v>0</v>
      </c>
      <c r="G706" s="253">
        <v>0</v>
      </c>
      <c r="H706" s="253">
        <v>100608</v>
      </c>
      <c r="I706" s="253">
        <v>0</v>
      </c>
      <c r="J706" s="253">
        <v>0</v>
      </c>
      <c r="K706" s="254">
        <v>0</v>
      </c>
      <c r="L706" s="253">
        <v>0</v>
      </c>
      <c r="M706" s="253">
        <v>0</v>
      </c>
      <c r="N706" s="253">
        <v>0</v>
      </c>
      <c r="O706" s="253">
        <v>0</v>
      </c>
      <c r="P706" s="253">
        <v>0</v>
      </c>
      <c r="Q706" s="253">
        <v>0</v>
      </c>
      <c r="R706" s="253">
        <v>0</v>
      </c>
      <c r="S706" s="253">
        <v>0</v>
      </c>
      <c r="T706" s="253">
        <v>0</v>
      </c>
      <c r="U706" s="253">
        <v>0</v>
      </c>
      <c r="V706" s="253">
        <v>0</v>
      </c>
      <c r="W706" s="253">
        <v>0</v>
      </c>
      <c r="X706" s="253">
        <v>0</v>
      </c>
      <c r="Y706" s="253">
        <v>0</v>
      </c>
      <c r="Z706" s="253">
        <v>0</v>
      </c>
      <c r="AA706" s="253">
        <v>0</v>
      </c>
      <c r="AB706" s="255">
        <v>2020</v>
      </c>
    </row>
    <row r="707" spans="1:28" s="6" customFormat="1" ht="35.25" customHeight="1">
      <c r="A707" s="6">
        <v>1</v>
      </c>
      <c r="B707" s="207">
        <f>SUBTOTAL(103,$A$8:A707)</f>
        <v>685</v>
      </c>
      <c r="C707" s="251" t="s">
        <v>2154</v>
      </c>
      <c r="D707" s="246">
        <f>E707+F707+G707+H707+I707+J707+L707+M707+N707+O707+P707+Q707+R707+S707+T707+U707+V707+W707+X707+Y707+Z707+AA707</f>
        <v>780050</v>
      </c>
      <c r="E707" s="253">
        <v>0</v>
      </c>
      <c r="F707" s="253">
        <v>0</v>
      </c>
      <c r="G707" s="253">
        <v>0</v>
      </c>
      <c r="H707" s="253">
        <v>0</v>
      </c>
      <c r="I707" s="253">
        <v>0</v>
      </c>
      <c r="J707" s="253">
        <v>0</v>
      </c>
      <c r="K707" s="254">
        <v>0</v>
      </c>
      <c r="L707" s="253">
        <v>0</v>
      </c>
      <c r="M707" s="253">
        <v>0</v>
      </c>
      <c r="N707" s="253">
        <v>0</v>
      </c>
      <c r="O707" s="253">
        <v>780050</v>
      </c>
      <c r="P707" s="253">
        <v>0</v>
      </c>
      <c r="Q707" s="253">
        <v>0</v>
      </c>
      <c r="R707" s="253">
        <v>0</v>
      </c>
      <c r="S707" s="253">
        <v>0</v>
      </c>
      <c r="T707" s="253">
        <v>0</v>
      </c>
      <c r="U707" s="253">
        <v>0</v>
      </c>
      <c r="V707" s="253">
        <v>0</v>
      </c>
      <c r="W707" s="253">
        <v>0</v>
      </c>
      <c r="X707" s="253">
        <v>0</v>
      </c>
      <c r="Y707" s="253">
        <v>0</v>
      </c>
      <c r="Z707" s="253">
        <v>0</v>
      </c>
      <c r="AA707" s="253">
        <v>0</v>
      </c>
      <c r="AB707" s="255">
        <v>2020</v>
      </c>
    </row>
    <row r="708" spans="1:28" s="6" customFormat="1" ht="35.25" customHeight="1">
      <c r="A708" s="6">
        <v>1</v>
      </c>
      <c r="B708" s="207">
        <f>SUBTOTAL(103,$A$8:A708)</f>
        <v>686</v>
      </c>
      <c r="C708" s="251" t="s">
        <v>2517</v>
      </c>
      <c r="D708" s="246">
        <f>E708+F708+G708+H708+I708+J708+L708+M708+N708+O708+P708+Q708+R708+S708+T708+U708+V708+W708+X708+Y708+Z708+AA708</f>
        <v>224012</v>
      </c>
      <c r="E708" s="253">
        <v>0</v>
      </c>
      <c r="F708" s="253">
        <v>0</v>
      </c>
      <c r="G708" s="253">
        <v>0</v>
      </c>
      <c r="H708" s="253">
        <v>0</v>
      </c>
      <c r="I708" s="253">
        <v>0</v>
      </c>
      <c r="J708" s="253">
        <v>0</v>
      </c>
      <c r="K708" s="254">
        <v>0</v>
      </c>
      <c r="L708" s="253">
        <v>0</v>
      </c>
      <c r="M708" s="253">
        <v>0</v>
      </c>
      <c r="N708" s="253">
        <v>0</v>
      </c>
      <c r="O708" s="253">
        <v>224012</v>
      </c>
      <c r="P708" s="253">
        <v>0</v>
      </c>
      <c r="Q708" s="253">
        <v>0</v>
      </c>
      <c r="R708" s="253">
        <v>0</v>
      </c>
      <c r="S708" s="253">
        <v>0</v>
      </c>
      <c r="T708" s="253">
        <v>0</v>
      </c>
      <c r="U708" s="253">
        <v>0</v>
      </c>
      <c r="V708" s="253">
        <v>0</v>
      </c>
      <c r="W708" s="253">
        <v>0</v>
      </c>
      <c r="X708" s="253">
        <v>0</v>
      </c>
      <c r="Y708" s="253">
        <v>0</v>
      </c>
      <c r="Z708" s="253">
        <v>0</v>
      </c>
      <c r="AA708" s="253">
        <v>0</v>
      </c>
      <c r="AB708" s="255">
        <v>2020</v>
      </c>
    </row>
    <row r="709" spans="1:28" s="6" customFormat="1" ht="35.25" customHeight="1">
      <c r="A709" s="6">
        <v>1</v>
      </c>
      <c r="B709" s="207">
        <f>SUBTOTAL(103,$A$8:A709)</f>
        <v>687</v>
      </c>
      <c r="C709" s="251" t="s">
        <v>2155</v>
      </c>
      <c r="D709" s="246">
        <f>E709+F709+G709+H709+I709+J709+L709+M709+N709+O709+P709+Q709+R709+S709+T709+U709+V709+W709+X709+Y709+Z709+AA709</f>
        <v>428848</v>
      </c>
      <c r="E709" s="253">
        <v>0</v>
      </c>
      <c r="F709" s="253">
        <v>0</v>
      </c>
      <c r="G709" s="253">
        <v>0</v>
      </c>
      <c r="H709" s="253">
        <v>0</v>
      </c>
      <c r="I709" s="253">
        <v>0</v>
      </c>
      <c r="J709" s="253">
        <v>0</v>
      </c>
      <c r="K709" s="254">
        <v>0</v>
      </c>
      <c r="L709" s="253">
        <v>0</v>
      </c>
      <c r="M709" s="253">
        <v>0</v>
      </c>
      <c r="N709" s="253">
        <v>0</v>
      </c>
      <c r="O709" s="253">
        <v>428848</v>
      </c>
      <c r="P709" s="253">
        <v>0</v>
      </c>
      <c r="Q709" s="253">
        <v>0</v>
      </c>
      <c r="R709" s="253">
        <v>0</v>
      </c>
      <c r="S709" s="253">
        <v>0</v>
      </c>
      <c r="T709" s="253">
        <v>0</v>
      </c>
      <c r="U709" s="253">
        <v>0</v>
      </c>
      <c r="V709" s="253">
        <v>0</v>
      </c>
      <c r="W709" s="253">
        <v>0</v>
      </c>
      <c r="X709" s="253">
        <v>0</v>
      </c>
      <c r="Y709" s="253">
        <v>0</v>
      </c>
      <c r="Z709" s="253">
        <v>0</v>
      </c>
      <c r="AA709" s="253">
        <v>0</v>
      </c>
      <c r="AB709" s="255">
        <v>2020</v>
      </c>
    </row>
    <row r="710" spans="1:28" s="6" customFormat="1" ht="35.25" customHeight="1">
      <c r="B710" s="250" t="s">
        <v>798</v>
      </c>
      <c r="C710" s="251"/>
      <c r="D710" s="246">
        <f>SUM(D711:D712)</f>
        <v>516900</v>
      </c>
      <c r="E710" s="246">
        <f t="shared" ref="E710:AA710" si="32">SUM(E711:E712)</f>
        <v>0</v>
      </c>
      <c r="F710" s="246">
        <f t="shared" si="32"/>
        <v>0</v>
      </c>
      <c r="G710" s="246">
        <f t="shared" si="32"/>
        <v>175000</v>
      </c>
      <c r="H710" s="246">
        <f t="shared" si="32"/>
        <v>0</v>
      </c>
      <c r="I710" s="246">
        <f t="shared" si="32"/>
        <v>0</v>
      </c>
      <c r="J710" s="246">
        <f t="shared" si="32"/>
        <v>0</v>
      </c>
      <c r="K710" s="247">
        <f t="shared" si="32"/>
        <v>0</v>
      </c>
      <c r="L710" s="246">
        <f t="shared" si="32"/>
        <v>0</v>
      </c>
      <c r="M710" s="246">
        <f t="shared" si="32"/>
        <v>0</v>
      </c>
      <c r="N710" s="246">
        <f t="shared" si="32"/>
        <v>341900</v>
      </c>
      <c r="O710" s="246">
        <f t="shared" si="32"/>
        <v>0</v>
      </c>
      <c r="P710" s="246">
        <f t="shared" si="32"/>
        <v>0</v>
      </c>
      <c r="Q710" s="246">
        <f t="shared" si="32"/>
        <v>0</v>
      </c>
      <c r="R710" s="246">
        <f t="shared" si="32"/>
        <v>0</v>
      </c>
      <c r="S710" s="246">
        <f t="shared" si="32"/>
        <v>0</v>
      </c>
      <c r="T710" s="246">
        <f t="shared" si="32"/>
        <v>0</v>
      </c>
      <c r="U710" s="246">
        <f t="shared" si="32"/>
        <v>0</v>
      </c>
      <c r="V710" s="246">
        <f t="shared" si="32"/>
        <v>0</v>
      </c>
      <c r="W710" s="246">
        <f t="shared" si="32"/>
        <v>0</v>
      </c>
      <c r="X710" s="246">
        <f t="shared" si="32"/>
        <v>0</v>
      </c>
      <c r="Y710" s="246">
        <f t="shared" si="32"/>
        <v>0</v>
      </c>
      <c r="Z710" s="246">
        <f t="shared" si="32"/>
        <v>0</v>
      </c>
      <c r="AA710" s="246">
        <f t="shared" si="32"/>
        <v>0</v>
      </c>
      <c r="AB710" s="248" t="s">
        <v>857</v>
      </c>
    </row>
    <row r="711" spans="1:28" s="6" customFormat="1" ht="35.25" customHeight="1">
      <c r="A711" s="6">
        <v>1</v>
      </c>
      <c r="B711" s="207">
        <f>SUBTOTAL(103,$A$8:A711)</f>
        <v>688</v>
      </c>
      <c r="C711" s="251" t="s">
        <v>2156</v>
      </c>
      <c r="D711" s="246">
        <f>E711+F711+G711+H711+I711+J711+L711+M711+N711+O711+P711+Q711+R711+S711+T711+U711+V711+W711+X711+Y711+Z711+AA711</f>
        <v>175000</v>
      </c>
      <c r="E711" s="253">
        <v>0</v>
      </c>
      <c r="F711" s="253">
        <v>0</v>
      </c>
      <c r="G711" s="253">
        <v>175000</v>
      </c>
      <c r="H711" s="253">
        <v>0</v>
      </c>
      <c r="I711" s="253">
        <v>0</v>
      </c>
      <c r="J711" s="253">
        <v>0</v>
      </c>
      <c r="K711" s="254">
        <v>0</v>
      </c>
      <c r="L711" s="253">
        <v>0</v>
      </c>
      <c r="M711" s="253">
        <v>0</v>
      </c>
      <c r="N711" s="253">
        <v>0</v>
      </c>
      <c r="O711" s="253">
        <v>0</v>
      </c>
      <c r="P711" s="253">
        <v>0</v>
      </c>
      <c r="Q711" s="253">
        <v>0</v>
      </c>
      <c r="R711" s="253">
        <v>0</v>
      </c>
      <c r="S711" s="253">
        <v>0</v>
      </c>
      <c r="T711" s="253">
        <v>0</v>
      </c>
      <c r="U711" s="253">
        <v>0</v>
      </c>
      <c r="V711" s="253">
        <v>0</v>
      </c>
      <c r="W711" s="253">
        <v>0</v>
      </c>
      <c r="X711" s="253">
        <v>0</v>
      </c>
      <c r="Y711" s="253">
        <v>0</v>
      </c>
      <c r="Z711" s="253">
        <v>0</v>
      </c>
      <c r="AA711" s="253">
        <v>0</v>
      </c>
      <c r="AB711" s="255">
        <v>2020</v>
      </c>
    </row>
    <row r="712" spans="1:28" s="6" customFormat="1" ht="35.25">
      <c r="A712" s="6">
        <v>1</v>
      </c>
      <c r="B712" s="207">
        <f>SUBTOTAL(103,$A$8:A712)</f>
        <v>689</v>
      </c>
      <c r="C712" s="251" t="s">
        <v>2157</v>
      </c>
      <c r="D712" s="246">
        <f>E712+F712+G712+H712+I712+J712+L712+M712+N712+O712+P712+Q712+R712+S712+T712+U712+V712+W712+X712+Y712+Z712+AA712</f>
        <v>341900</v>
      </c>
      <c r="E712" s="253">
        <v>0</v>
      </c>
      <c r="F712" s="253">
        <v>0</v>
      </c>
      <c r="G712" s="253">
        <v>0</v>
      </c>
      <c r="H712" s="253">
        <v>0</v>
      </c>
      <c r="I712" s="253">
        <v>0</v>
      </c>
      <c r="J712" s="253">
        <v>0</v>
      </c>
      <c r="K712" s="254">
        <v>0</v>
      </c>
      <c r="L712" s="253">
        <v>0</v>
      </c>
      <c r="M712" s="253">
        <v>0</v>
      </c>
      <c r="N712" s="253">
        <v>341900</v>
      </c>
      <c r="O712" s="253">
        <v>0</v>
      </c>
      <c r="P712" s="253">
        <v>0</v>
      </c>
      <c r="Q712" s="253">
        <v>0</v>
      </c>
      <c r="R712" s="253">
        <v>0</v>
      </c>
      <c r="S712" s="253">
        <v>0</v>
      </c>
      <c r="T712" s="253">
        <v>0</v>
      </c>
      <c r="U712" s="253">
        <v>0</v>
      </c>
      <c r="V712" s="253">
        <v>0</v>
      </c>
      <c r="W712" s="253">
        <v>0</v>
      </c>
      <c r="X712" s="253">
        <v>0</v>
      </c>
      <c r="Y712" s="253">
        <v>0</v>
      </c>
      <c r="Z712" s="253">
        <v>0</v>
      </c>
      <c r="AA712" s="253">
        <v>0</v>
      </c>
      <c r="AB712" s="255">
        <v>2020</v>
      </c>
    </row>
    <row r="713" spans="1:28" s="6" customFormat="1" ht="35.25" customHeight="1">
      <c r="B713" s="250" t="s">
        <v>807</v>
      </c>
      <c r="C713" s="251"/>
      <c r="D713" s="246">
        <f>SUM(D714:D715)</f>
        <v>1650060.4</v>
      </c>
      <c r="E713" s="246">
        <f t="shared" ref="E713:AA713" si="33">SUM(E714:E715)</f>
        <v>0</v>
      </c>
      <c r="F713" s="246">
        <f t="shared" si="33"/>
        <v>0</v>
      </c>
      <c r="G713" s="246">
        <f t="shared" si="33"/>
        <v>0</v>
      </c>
      <c r="H713" s="246">
        <f t="shared" si="33"/>
        <v>0</v>
      </c>
      <c r="I713" s="246">
        <f t="shared" si="33"/>
        <v>0</v>
      </c>
      <c r="J713" s="246">
        <f t="shared" si="33"/>
        <v>0</v>
      </c>
      <c r="K713" s="247">
        <f t="shared" si="33"/>
        <v>0</v>
      </c>
      <c r="L713" s="246">
        <f t="shared" si="33"/>
        <v>0</v>
      </c>
      <c r="M713" s="246">
        <f t="shared" si="33"/>
        <v>1187096</v>
      </c>
      <c r="N713" s="246">
        <f t="shared" si="33"/>
        <v>0</v>
      </c>
      <c r="O713" s="246">
        <f t="shared" si="33"/>
        <v>462964.4</v>
      </c>
      <c r="P713" s="246">
        <f t="shared" si="33"/>
        <v>0</v>
      </c>
      <c r="Q713" s="246">
        <f t="shared" si="33"/>
        <v>0</v>
      </c>
      <c r="R713" s="246">
        <f t="shared" si="33"/>
        <v>0</v>
      </c>
      <c r="S713" s="246">
        <f t="shared" si="33"/>
        <v>0</v>
      </c>
      <c r="T713" s="246">
        <f t="shared" si="33"/>
        <v>0</v>
      </c>
      <c r="U713" s="246">
        <f t="shared" si="33"/>
        <v>0</v>
      </c>
      <c r="V713" s="246">
        <f t="shared" si="33"/>
        <v>0</v>
      </c>
      <c r="W713" s="246">
        <f t="shared" si="33"/>
        <v>0</v>
      </c>
      <c r="X713" s="246">
        <f t="shared" si="33"/>
        <v>0</v>
      </c>
      <c r="Y713" s="246">
        <f t="shared" si="33"/>
        <v>0</v>
      </c>
      <c r="Z713" s="246">
        <f t="shared" si="33"/>
        <v>0</v>
      </c>
      <c r="AA713" s="246">
        <f t="shared" si="33"/>
        <v>0</v>
      </c>
      <c r="AB713" s="248" t="s">
        <v>857</v>
      </c>
    </row>
    <row r="714" spans="1:28" s="6" customFormat="1" ht="35.25" customHeight="1">
      <c r="A714" s="6">
        <v>1</v>
      </c>
      <c r="B714" s="207">
        <f>SUBTOTAL(103,$A$8:A714)</f>
        <v>690</v>
      </c>
      <c r="C714" s="251" t="s">
        <v>2158</v>
      </c>
      <c r="D714" s="246">
        <f>E714+F714+G714+H714+I714+J714+L714+M714+N714+O714+P714+Q714+R714+S714+T714+U714+V714+W714+X714+Y714+Z714+AA714</f>
        <v>1187096</v>
      </c>
      <c r="E714" s="253">
        <v>0</v>
      </c>
      <c r="F714" s="253">
        <v>0</v>
      </c>
      <c r="G714" s="253">
        <v>0</v>
      </c>
      <c r="H714" s="253">
        <v>0</v>
      </c>
      <c r="I714" s="253">
        <v>0</v>
      </c>
      <c r="J714" s="253">
        <v>0</v>
      </c>
      <c r="K714" s="254">
        <v>0</v>
      </c>
      <c r="L714" s="253">
        <v>0</v>
      </c>
      <c r="M714" s="253">
        <v>1187096</v>
      </c>
      <c r="N714" s="253">
        <v>0</v>
      </c>
      <c r="O714" s="253">
        <v>0</v>
      </c>
      <c r="P714" s="253">
        <v>0</v>
      </c>
      <c r="Q714" s="253">
        <v>0</v>
      </c>
      <c r="R714" s="253">
        <v>0</v>
      </c>
      <c r="S714" s="253">
        <v>0</v>
      </c>
      <c r="T714" s="253">
        <v>0</v>
      </c>
      <c r="U714" s="253">
        <v>0</v>
      </c>
      <c r="V714" s="253">
        <v>0</v>
      </c>
      <c r="W714" s="253">
        <v>0</v>
      </c>
      <c r="X714" s="253">
        <v>0</v>
      </c>
      <c r="Y714" s="253">
        <v>0</v>
      </c>
      <c r="Z714" s="253">
        <v>0</v>
      </c>
      <c r="AA714" s="253">
        <v>0</v>
      </c>
      <c r="AB714" s="255">
        <v>2020</v>
      </c>
    </row>
    <row r="715" spans="1:28" s="6" customFormat="1" ht="35.25" customHeight="1">
      <c r="A715" s="6">
        <v>1</v>
      </c>
      <c r="B715" s="207">
        <f>SUBTOTAL(103,$A$8:A715)</f>
        <v>691</v>
      </c>
      <c r="C715" s="251" t="s">
        <v>2518</v>
      </c>
      <c r="D715" s="246">
        <f>E715+F715+G715+H715+I715+J715+L715+M715+N715+O715+P715+Q715+R715+S715+T715+U715+V715+W715+X715+Y715+Z715+AA715</f>
        <v>462964.4</v>
      </c>
      <c r="E715" s="253">
        <v>0</v>
      </c>
      <c r="F715" s="253">
        <v>0</v>
      </c>
      <c r="G715" s="253">
        <v>0</v>
      </c>
      <c r="H715" s="253">
        <v>0</v>
      </c>
      <c r="I715" s="253">
        <v>0</v>
      </c>
      <c r="J715" s="253">
        <v>0</v>
      </c>
      <c r="K715" s="254">
        <v>0</v>
      </c>
      <c r="L715" s="253">
        <v>0</v>
      </c>
      <c r="M715" s="253">
        <v>0</v>
      </c>
      <c r="N715" s="253">
        <v>0</v>
      </c>
      <c r="O715" s="253">
        <v>462964.4</v>
      </c>
      <c r="P715" s="253">
        <v>0</v>
      </c>
      <c r="Q715" s="253">
        <v>0</v>
      </c>
      <c r="R715" s="253">
        <v>0</v>
      </c>
      <c r="S715" s="253">
        <v>0</v>
      </c>
      <c r="T715" s="253">
        <v>0</v>
      </c>
      <c r="U715" s="253">
        <v>0</v>
      </c>
      <c r="V715" s="253">
        <v>0</v>
      </c>
      <c r="W715" s="253">
        <v>0</v>
      </c>
      <c r="X715" s="253">
        <v>0</v>
      </c>
      <c r="Y715" s="253">
        <v>0</v>
      </c>
      <c r="Z715" s="253">
        <v>0</v>
      </c>
      <c r="AA715" s="253">
        <v>0</v>
      </c>
      <c r="AB715" s="255">
        <v>2020</v>
      </c>
    </row>
    <row r="716" spans="1:28" s="6" customFormat="1" ht="35.25" customHeight="1">
      <c r="B716" s="251" t="s">
        <v>2159</v>
      </c>
      <c r="C716" s="251"/>
      <c r="D716" s="246">
        <f>D717</f>
        <v>60000</v>
      </c>
      <c r="E716" s="246">
        <f t="shared" ref="E716:AA716" si="34">E717</f>
        <v>0</v>
      </c>
      <c r="F716" s="246">
        <f t="shared" si="34"/>
        <v>0</v>
      </c>
      <c r="G716" s="246">
        <f t="shared" si="34"/>
        <v>0</v>
      </c>
      <c r="H716" s="246">
        <f t="shared" si="34"/>
        <v>0</v>
      </c>
      <c r="I716" s="246">
        <f t="shared" si="34"/>
        <v>0</v>
      </c>
      <c r="J716" s="246">
        <f t="shared" si="34"/>
        <v>0</v>
      </c>
      <c r="K716" s="247">
        <f t="shared" si="34"/>
        <v>0</v>
      </c>
      <c r="L716" s="246">
        <f t="shared" si="34"/>
        <v>0</v>
      </c>
      <c r="M716" s="246">
        <f t="shared" si="34"/>
        <v>60000</v>
      </c>
      <c r="N716" s="246">
        <f t="shared" si="34"/>
        <v>0</v>
      </c>
      <c r="O716" s="246">
        <f t="shared" si="34"/>
        <v>0</v>
      </c>
      <c r="P716" s="246">
        <f t="shared" si="34"/>
        <v>0</v>
      </c>
      <c r="Q716" s="246">
        <f t="shared" si="34"/>
        <v>0</v>
      </c>
      <c r="R716" s="246">
        <f t="shared" si="34"/>
        <v>0</v>
      </c>
      <c r="S716" s="246">
        <f t="shared" si="34"/>
        <v>0</v>
      </c>
      <c r="T716" s="246">
        <f t="shared" si="34"/>
        <v>0</v>
      </c>
      <c r="U716" s="246">
        <f t="shared" si="34"/>
        <v>0</v>
      </c>
      <c r="V716" s="246">
        <f t="shared" si="34"/>
        <v>0</v>
      </c>
      <c r="W716" s="246">
        <f t="shared" si="34"/>
        <v>0</v>
      </c>
      <c r="X716" s="246">
        <f t="shared" si="34"/>
        <v>0</v>
      </c>
      <c r="Y716" s="246">
        <f t="shared" si="34"/>
        <v>0</v>
      </c>
      <c r="Z716" s="246">
        <f t="shared" si="34"/>
        <v>0</v>
      </c>
      <c r="AA716" s="246">
        <f t="shared" si="34"/>
        <v>0</v>
      </c>
      <c r="AB716" s="248" t="s">
        <v>857</v>
      </c>
    </row>
    <row r="717" spans="1:28" s="6" customFormat="1" ht="35.25" customHeight="1">
      <c r="A717" s="6">
        <v>1</v>
      </c>
      <c r="B717" s="207">
        <f>SUBTOTAL(103,$A$8:A717)</f>
        <v>692</v>
      </c>
      <c r="C717" s="251" t="s">
        <v>2160</v>
      </c>
      <c r="D717" s="246">
        <f>E717+F717+G717+H717+I717+J717+L717+M717+N717+O717+P717+Q717+R717+S717+T717+U717+V717+W717+X717+Y717+Z717+AA717</f>
        <v>60000</v>
      </c>
      <c r="E717" s="253">
        <v>0</v>
      </c>
      <c r="F717" s="253">
        <v>0</v>
      </c>
      <c r="G717" s="253">
        <v>0</v>
      </c>
      <c r="H717" s="253">
        <v>0</v>
      </c>
      <c r="I717" s="253">
        <v>0</v>
      </c>
      <c r="J717" s="253">
        <v>0</v>
      </c>
      <c r="K717" s="254">
        <v>0</v>
      </c>
      <c r="L717" s="253">
        <v>0</v>
      </c>
      <c r="M717" s="253">
        <v>60000</v>
      </c>
      <c r="N717" s="253">
        <v>0</v>
      </c>
      <c r="O717" s="253">
        <v>0</v>
      </c>
      <c r="P717" s="253">
        <v>0</v>
      </c>
      <c r="Q717" s="253">
        <v>0</v>
      </c>
      <c r="R717" s="253">
        <v>0</v>
      </c>
      <c r="S717" s="253">
        <v>0</v>
      </c>
      <c r="T717" s="253">
        <v>0</v>
      </c>
      <c r="U717" s="253">
        <v>0</v>
      </c>
      <c r="V717" s="253">
        <v>0</v>
      </c>
      <c r="W717" s="253">
        <v>0</v>
      </c>
      <c r="X717" s="253">
        <v>0</v>
      </c>
      <c r="Y717" s="253">
        <v>0</v>
      </c>
      <c r="Z717" s="253">
        <v>0</v>
      </c>
      <c r="AA717" s="253">
        <v>0</v>
      </c>
      <c r="AB717" s="255">
        <v>2020</v>
      </c>
    </row>
    <row r="718" spans="1:28" s="6" customFormat="1" ht="35.25" customHeight="1">
      <c r="B718" s="250" t="s">
        <v>810</v>
      </c>
      <c r="C718" s="251"/>
      <c r="D718" s="246">
        <f>SUM(D719:D720)</f>
        <v>2160133.2400000002</v>
      </c>
      <c r="E718" s="246">
        <f t="shared" ref="E718:AA718" si="35">SUM(E719:E720)</f>
        <v>0</v>
      </c>
      <c r="F718" s="246">
        <f t="shared" si="35"/>
        <v>784582</v>
      </c>
      <c r="G718" s="246">
        <f t="shared" si="35"/>
        <v>0</v>
      </c>
      <c r="H718" s="246">
        <f t="shared" si="35"/>
        <v>0</v>
      </c>
      <c r="I718" s="246">
        <f t="shared" si="35"/>
        <v>0</v>
      </c>
      <c r="J718" s="246">
        <f t="shared" si="35"/>
        <v>0</v>
      </c>
      <c r="K718" s="247">
        <f t="shared" si="35"/>
        <v>0</v>
      </c>
      <c r="L718" s="246">
        <f t="shared" si="35"/>
        <v>0</v>
      </c>
      <c r="M718" s="246">
        <f t="shared" si="35"/>
        <v>1375551.24</v>
      </c>
      <c r="N718" s="246">
        <f t="shared" si="35"/>
        <v>0</v>
      </c>
      <c r="O718" s="246">
        <f t="shared" si="35"/>
        <v>0</v>
      </c>
      <c r="P718" s="246">
        <f t="shared" si="35"/>
        <v>0</v>
      </c>
      <c r="Q718" s="246">
        <f t="shared" si="35"/>
        <v>0</v>
      </c>
      <c r="R718" s="246">
        <f t="shared" si="35"/>
        <v>0</v>
      </c>
      <c r="S718" s="246">
        <f t="shared" si="35"/>
        <v>0</v>
      </c>
      <c r="T718" s="246">
        <f t="shared" si="35"/>
        <v>0</v>
      </c>
      <c r="U718" s="246">
        <f t="shared" si="35"/>
        <v>0</v>
      </c>
      <c r="V718" s="246">
        <f t="shared" si="35"/>
        <v>0</v>
      </c>
      <c r="W718" s="246">
        <f t="shared" si="35"/>
        <v>0</v>
      </c>
      <c r="X718" s="246">
        <f t="shared" si="35"/>
        <v>0</v>
      </c>
      <c r="Y718" s="246">
        <f t="shared" si="35"/>
        <v>0</v>
      </c>
      <c r="Z718" s="246">
        <f t="shared" si="35"/>
        <v>0</v>
      </c>
      <c r="AA718" s="246">
        <f t="shared" si="35"/>
        <v>0</v>
      </c>
      <c r="AB718" s="248" t="s">
        <v>857</v>
      </c>
    </row>
    <row r="719" spans="1:28" s="6" customFormat="1" ht="35.25" customHeight="1">
      <c r="A719" s="6">
        <v>1</v>
      </c>
      <c r="B719" s="207">
        <f>SUBTOTAL(103,$A$8:A719)</f>
        <v>693</v>
      </c>
      <c r="C719" s="251" t="s">
        <v>2161</v>
      </c>
      <c r="D719" s="246">
        <f>E719+F719+G719+H719+I719+J719+L719+M719+N719+O719+P719+Q719+R719+S719+T719+U719+V719+W719+X719+Y719+Z719+AA719</f>
        <v>1375551.24</v>
      </c>
      <c r="E719" s="253">
        <v>0</v>
      </c>
      <c r="F719" s="253">
        <v>0</v>
      </c>
      <c r="G719" s="253">
        <v>0</v>
      </c>
      <c r="H719" s="253">
        <v>0</v>
      </c>
      <c r="I719" s="253">
        <v>0</v>
      </c>
      <c r="J719" s="253">
        <v>0</v>
      </c>
      <c r="K719" s="254">
        <v>0</v>
      </c>
      <c r="L719" s="253">
        <v>0</v>
      </c>
      <c r="M719" s="253">
        <v>1375551.24</v>
      </c>
      <c r="N719" s="253">
        <v>0</v>
      </c>
      <c r="O719" s="253">
        <v>0</v>
      </c>
      <c r="P719" s="253">
        <v>0</v>
      </c>
      <c r="Q719" s="253">
        <v>0</v>
      </c>
      <c r="R719" s="253">
        <v>0</v>
      </c>
      <c r="S719" s="253">
        <v>0</v>
      </c>
      <c r="T719" s="253">
        <v>0</v>
      </c>
      <c r="U719" s="253">
        <v>0</v>
      </c>
      <c r="V719" s="253">
        <v>0</v>
      </c>
      <c r="W719" s="253">
        <v>0</v>
      </c>
      <c r="X719" s="253">
        <v>0</v>
      </c>
      <c r="Y719" s="253">
        <v>0</v>
      </c>
      <c r="Z719" s="253">
        <v>0</v>
      </c>
      <c r="AA719" s="253">
        <v>0</v>
      </c>
      <c r="AB719" s="255">
        <v>2020</v>
      </c>
    </row>
    <row r="720" spans="1:28" s="6" customFormat="1" ht="35.25" customHeight="1">
      <c r="A720" s="6">
        <v>1</v>
      </c>
      <c r="B720" s="207">
        <f>SUBTOTAL(103,$A$8:A720)</f>
        <v>694</v>
      </c>
      <c r="C720" s="251" t="s">
        <v>2519</v>
      </c>
      <c r="D720" s="246">
        <v>784582</v>
      </c>
      <c r="E720" s="253">
        <v>0</v>
      </c>
      <c r="F720" s="253">
        <v>784582</v>
      </c>
      <c r="G720" s="253">
        <v>0</v>
      </c>
      <c r="H720" s="253">
        <v>0</v>
      </c>
      <c r="I720" s="253">
        <v>0</v>
      </c>
      <c r="J720" s="253">
        <v>0</v>
      </c>
      <c r="K720" s="254">
        <v>0</v>
      </c>
      <c r="L720" s="253">
        <v>0</v>
      </c>
      <c r="M720" s="253">
        <v>0</v>
      </c>
      <c r="N720" s="253">
        <v>0</v>
      </c>
      <c r="O720" s="253">
        <v>0</v>
      </c>
      <c r="P720" s="253">
        <v>0</v>
      </c>
      <c r="Q720" s="253">
        <v>0</v>
      </c>
      <c r="R720" s="253">
        <v>0</v>
      </c>
      <c r="S720" s="253">
        <v>0</v>
      </c>
      <c r="T720" s="253">
        <v>0</v>
      </c>
      <c r="U720" s="253">
        <v>0</v>
      </c>
      <c r="V720" s="253">
        <v>0</v>
      </c>
      <c r="W720" s="253">
        <v>0</v>
      </c>
      <c r="X720" s="253">
        <v>0</v>
      </c>
      <c r="Y720" s="253">
        <v>0</v>
      </c>
      <c r="Z720" s="253">
        <v>0</v>
      </c>
      <c r="AA720" s="253">
        <v>0</v>
      </c>
      <c r="AB720" s="255">
        <v>2020</v>
      </c>
    </row>
    <row r="721" spans="1:28" s="6" customFormat="1" ht="35.25" customHeight="1">
      <c r="B721" s="250" t="s">
        <v>813</v>
      </c>
      <c r="C721" s="251"/>
      <c r="D721" s="246">
        <f t="shared" ref="D721:AA721" si="36">SUM(D722:D723)</f>
        <v>1098385.6200000001</v>
      </c>
      <c r="E721" s="246">
        <f t="shared" si="36"/>
        <v>0</v>
      </c>
      <c r="F721" s="246">
        <f t="shared" si="36"/>
        <v>439256.62</v>
      </c>
      <c r="G721" s="246">
        <f t="shared" si="36"/>
        <v>0</v>
      </c>
      <c r="H721" s="246">
        <f t="shared" si="36"/>
        <v>0</v>
      </c>
      <c r="I721" s="246">
        <f t="shared" si="36"/>
        <v>0</v>
      </c>
      <c r="J721" s="246">
        <f t="shared" si="36"/>
        <v>0</v>
      </c>
      <c r="K721" s="247">
        <f t="shared" si="36"/>
        <v>0</v>
      </c>
      <c r="L721" s="246">
        <f t="shared" si="36"/>
        <v>0</v>
      </c>
      <c r="M721" s="246">
        <f t="shared" si="36"/>
        <v>0</v>
      </c>
      <c r="N721" s="246">
        <f t="shared" si="36"/>
        <v>0</v>
      </c>
      <c r="O721" s="246">
        <f t="shared" si="36"/>
        <v>659129</v>
      </c>
      <c r="P721" s="246">
        <f t="shared" si="36"/>
        <v>0</v>
      </c>
      <c r="Q721" s="246">
        <f t="shared" si="36"/>
        <v>0</v>
      </c>
      <c r="R721" s="246">
        <f t="shared" si="36"/>
        <v>0</v>
      </c>
      <c r="S721" s="246">
        <f t="shared" si="36"/>
        <v>0</v>
      </c>
      <c r="T721" s="246">
        <f t="shared" si="36"/>
        <v>0</v>
      </c>
      <c r="U721" s="246">
        <f t="shared" si="36"/>
        <v>0</v>
      </c>
      <c r="V721" s="246">
        <f t="shared" si="36"/>
        <v>0</v>
      </c>
      <c r="W721" s="246">
        <f t="shared" si="36"/>
        <v>0</v>
      </c>
      <c r="X721" s="246">
        <f t="shared" si="36"/>
        <v>0</v>
      </c>
      <c r="Y721" s="246">
        <f t="shared" si="36"/>
        <v>0</v>
      </c>
      <c r="Z721" s="246">
        <f t="shared" si="36"/>
        <v>0</v>
      </c>
      <c r="AA721" s="246">
        <f t="shared" si="36"/>
        <v>0</v>
      </c>
      <c r="AB721" s="248" t="s">
        <v>857</v>
      </c>
    </row>
    <row r="722" spans="1:28" s="6" customFormat="1" ht="35.25" customHeight="1">
      <c r="A722" s="6">
        <v>1</v>
      </c>
      <c r="B722" s="207">
        <f>SUBTOTAL(103,$A$8:A722)</f>
        <v>695</v>
      </c>
      <c r="C722" s="251" t="s">
        <v>2162</v>
      </c>
      <c r="D722" s="246">
        <f>E722+F722+G722+H722+I722+J722+L722+M722+N722+O722+P722+Q722+R722+S722+T722+U722+V722+W722+X722+Y722+Z722+AA722</f>
        <v>439256.62</v>
      </c>
      <c r="E722" s="253">
        <v>0</v>
      </c>
      <c r="F722" s="253">
        <v>439256.62</v>
      </c>
      <c r="G722" s="253">
        <v>0</v>
      </c>
      <c r="H722" s="253">
        <v>0</v>
      </c>
      <c r="I722" s="253">
        <v>0</v>
      </c>
      <c r="J722" s="253">
        <v>0</v>
      </c>
      <c r="K722" s="254">
        <v>0</v>
      </c>
      <c r="L722" s="253">
        <v>0</v>
      </c>
      <c r="M722" s="253">
        <v>0</v>
      </c>
      <c r="N722" s="253">
        <v>0</v>
      </c>
      <c r="O722" s="253">
        <v>0</v>
      </c>
      <c r="P722" s="253">
        <v>0</v>
      </c>
      <c r="Q722" s="253">
        <v>0</v>
      </c>
      <c r="R722" s="253">
        <v>0</v>
      </c>
      <c r="S722" s="253">
        <v>0</v>
      </c>
      <c r="T722" s="253">
        <v>0</v>
      </c>
      <c r="U722" s="253">
        <v>0</v>
      </c>
      <c r="V722" s="253">
        <v>0</v>
      </c>
      <c r="W722" s="253">
        <v>0</v>
      </c>
      <c r="X722" s="253">
        <v>0</v>
      </c>
      <c r="Y722" s="253">
        <v>0</v>
      </c>
      <c r="Z722" s="253">
        <v>0</v>
      </c>
      <c r="AA722" s="253">
        <v>0</v>
      </c>
      <c r="AB722" s="255">
        <v>2020</v>
      </c>
    </row>
    <row r="723" spans="1:28" s="6" customFormat="1" ht="35.25" customHeight="1">
      <c r="A723" s="6">
        <v>1</v>
      </c>
      <c r="B723" s="207">
        <f>SUBTOTAL(103,$A$8:A723)</f>
        <v>696</v>
      </c>
      <c r="C723" s="251" t="s">
        <v>2163</v>
      </c>
      <c r="D723" s="246">
        <f>E723+F723+G723+H723+I723+J723+L723+M723+N723+O723+P723+Q723+R723+S723+T723+U723+V723+W723+X723+Y723+Z723+AA723</f>
        <v>659129</v>
      </c>
      <c r="E723" s="253">
        <v>0</v>
      </c>
      <c r="F723" s="253">
        <v>0</v>
      </c>
      <c r="G723" s="253">
        <v>0</v>
      </c>
      <c r="H723" s="253">
        <v>0</v>
      </c>
      <c r="I723" s="253">
        <v>0</v>
      </c>
      <c r="J723" s="253">
        <v>0</v>
      </c>
      <c r="K723" s="254">
        <v>0</v>
      </c>
      <c r="L723" s="253">
        <v>0</v>
      </c>
      <c r="M723" s="253">
        <v>0</v>
      </c>
      <c r="N723" s="253">
        <v>0</v>
      </c>
      <c r="O723" s="253">
        <v>659129</v>
      </c>
      <c r="P723" s="253">
        <v>0</v>
      </c>
      <c r="Q723" s="253">
        <v>0</v>
      </c>
      <c r="R723" s="253">
        <v>0</v>
      </c>
      <c r="S723" s="253">
        <v>0</v>
      </c>
      <c r="T723" s="253">
        <v>0</v>
      </c>
      <c r="U723" s="253">
        <v>0</v>
      </c>
      <c r="V723" s="253">
        <v>0</v>
      </c>
      <c r="W723" s="253">
        <v>0</v>
      </c>
      <c r="X723" s="253">
        <v>0</v>
      </c>
      <c r="Y723" s="253">
        <v>0</v>
      </c>
      <c r="Z723" s="253">
        <v>0</v>
      </c>
      <c r="AA723" s="253">
        <v>0</v>
      </c>
      <c r="AB723" s="255">
        <v>2020</v>
      </c>
    </row>
    <row r="724" spans="1:28" s="6" customFormat="1" ht="35.25" customHeight="1">
      <c r="B724" s="250" t="s">
        <v>820</v>
      </c>
      <c r="C724" s="251"/>
      <c r="D724" s="246">
        <f>SUM(D725:D737)</f>
        <v>7097949.4900000002</v>
      </c>
      <c r="E724" s="246">
        <f t="shared" ref="E724:AA724" si="37">SUM(E725:E738)</f>
        <v>117654</v>
      </c>
      <c r="F724" s="246">
        <f t="shared" si="37"/>
        <v>0</v>
      </c>
      <c r="G724" s="246">
        <f t="shared" si="37"/>
        <v>979023</v>
      </c>
      <c r="H724" s="246">
        <f t="shared" si="37"/>
        <v>0</v>
      </c>
      <c r="I724" s="246">
        <f t="shared" si="37"/>
        <v>986120.7</v>
      </c>
      <c r="J724" s="246">
        <f t="shared" si="37"/>
        <v>0</v>
      </c>
      <c r="K724" s="247">
        <f t="shared" si="37"/>
        <v>0</v>
      </c>
      <c r="L724" s="246">
        <f t="shared" si="37"/>
        <v>0</v>
      </c>
      <c r="M724" s="246">
        <f t="shared" si="37"/>
        <v>3080898</v>
      </c>
      <c r="N724" s="246">
        <f t="shared" si="37"/>
        <v>2689388</v>
      </c>
      <c r="O724" s="246">
        <f t="shared" si="37"/>
        <v>9740130.7899999991</v>
      </c>
      <c r="P724" s="246">
        <f t="shared" si="37"/>
        <v>0</v>
      </c>
      <c r="Q724" s="246">
        <f t="shared" si="37"/>
        <v>0</v>
      </c>
      <c r="R724" s="246">
        <f t="shared" si="37"/>
        <v>0</v>
      </c>
      <c r="S724" s="246">
        <f t="shared" si="37"/>
        <v>0</v>
      </c>
      <c r="T724" s="246">
        <f t="shared" si="37"/>
        <v>0</v>
      </c>
      <c r="U724" s="246">
        <f t="shared" si="37"/>
        <v>0</v>
      </c>
      <c r="V724" s="246">
        <f t="shared" si="37"/>
        <v>0</v>
      </c>
      <c r="W724" s="246">
        <f t="shared" si="37"/>
        <v>0</v>
      </c>
      <c r="X724" s="246">
        <f t="shared" si="37"/>
        <v>0</v>
      </c>
      <c r="Y724" s="246">
        <f t="shared" si="37"/>
        <v>0</v>
      </c>
      <c r="Z724" s="246">
        <f t="shared" si="37"/>
        <v>0</v>
      </c>
      <c r="AA724" s="246">
        <f t="shared" si="37"/>
        <v>0</v>
      </c>
      <c r="AB724" s="248" t="s">
        <v>857</v>
      </c>
    </row>
    <row r="725" spans="1:28" s="6" customFormat="1" ht="35.25" customHeight="1">
      <c r="A725" s="6">
        <v>1</v>
      </c>
      <c r="B725" s="207">
        <f>SUBTOTAL(103,$A$8:A725)</f>
        <v>697</v>
      </c>
      <c r="C725" s="251" t="s">
        <v>2164</v>
      </c>
      <c r="D725" s="246">
        <f t="shared" ref="D725:D737" si="38">E725+F725+G725+H725+I725+J725+L725+M725+N725+O725+P725+Q725+R725+S725+T725+U725+V725+W725+X725+Y725+Z725+AA725</f>
        <v>824183</v>
      </c>
      <c r="E725" s="253">
        <v>0</v>
      </c>
      <c r="F725" s="253">
        <v>0</v>
      </c>
      <c r="G725" s="253">
        <v>0</v>
      </c>
      <c r="H725" s="253">
        <v>0</v>
      </c>
      <c r="I725" s="253">
        <v>0</v>
      </c>
      <c r="J725" s="253">
        <v>0</v>
      </c>
      <c r="K725" s="254">
        <v>0</v>
      </c>
      <c r="L725" s="253">
        <v>0</v>
      </c>
      <c r="M725" s="253">
        <v>0</v>
      </c>
      <c r="N725" s="253">
        <v>0</v>
      </c>
      <c r="O725" s="253">
        <v>824183</v>
      </c>
      <c r="P725" s="253">
        <v>0</v>
      </c>
      <c r="Q725" s="253">
        <v>0</v>
      </c>
      <c r="R725" s="253">
        <v>0</v>
      </c>
      <c r="S725" s="253">
        <v>0</v>
      </c>
      <c r="T725" s="253">
        <v>0</v>
      </c>
      <c r="U725" s="253">
        <v>0</v>
      </c>
      <c r="V725" s="253">
        <v>0</v>
      </c>
      <c r="W725" s="253">
        <v>0</v>
      </c>
      <c r="X725" s="253">
        <v>0</v>
      </c>
      <c r="Y725" s="253">
        <v>0</v>
      </c>
      <c r="Z725" s="253">
        <v>0</v>
      </c>
      <c r="AA725" s="253">
        <v>0</v>
      </c>
      <c r="AB725" s="255">
        <v>2020</v>
      </c>
    </row>
    <row r="726" spans="1:28" s="6" customFormat="1" ht="35.25" customHeight="1">
      <c r="A726" s="6">
        <v>1</v>
      </c>
      <c r="B726" s="207">
        <f>SUBTOTAL(103,$A$8:A726)</f>
        <v>698</v>
      </c>
      <c r="C726" s="251" t="s">
        <v>2520</v>
      </c>
      <c r="D726" s="246">
        <f t="shared" si="38"/>
        <v>817400</v>
      </c>
      <c r="E726" s="253">
        <v>0</v>
      </c>
      <c r="F726" s="253">
        <v>0</v>
      </c>
      <c r="G726" s="253">
        <v>0</v>
      </c>
      <c r="H726" s="253">
        <v>0</v>
      </c>
      <c r="I726" s="253">
        <v>0</v>
      </c>
      <c r="J726" s="253">
        <v>0</v>
      </c>
      <c r="K726" s="254">
        <v>0</v>
      </c>
      <c r="L726" s="253">
        <v>0</v>
      </c>
      <c r="M726" s="253">
        <v>0</v>
      </c>
      <c r="N726" s="253">
        <v>0</v>
      </c>
      <c r="O726" s="253">
        <v>817400</v>
      </c>
      <c r="P726" s="253">
        <v>0</v>
      </c>
      <c r="Q726" s="253">
        <v>0</v>
      </c>
      <c r="R726" s="253">
        <v>0</v>
      </c>
      <c r="S726" s="253">
        <v>0</v>
      </c>
      <c r="T726" s="253">
        <v>0</v>
      </c>
      <c r="U726" s="253">
        <v>0</v>
      </c>
      <c r="V726" s="253">
        <v>0</v>
      </c>
      <c r="W726" s="253">
        <v>0</v>
      </c>
      <c r="X726" s="253">
        <v>0</v>
      </c>
      <c r="Y726" s="253">
        <v>0</v>
      </c>
      <c r="Z726" s="253">
        <v>0</v>
      </c>
      <c r="AA726" s="253">
        <v>0</v>
      </c>
      <c r="AB726" s="255">
        <v>2020</v>
      </c>
    </row>
    <row r="727" spans="1:28" s="6" customFormat="1" ht="35.25" customHeight="1">
      <c r="A727" s="6">
        <v>1</v>
      </c>
      <c r="B727" s="207">
        <f>SUBTOTAL(103,$A$8:A727)</f>
        <v>699</v>
      </c>
      <c r="C727" s="251" t="s">
        <v>2521</v>
      </c>
      <c r="D727" s="246">
        <f t="shared" si="38"/>
        <v>334400</v>
      </c>
      <c r="E727" s="253">
        <v>0</v>
      </c>
      <c r="F727" s="253">
        <v>0</v>
      </c>
      <c r="G727" s="253">
        <v>0</v>
      </c>
      <c r="H727" s="253">
        <v>0</v>
      </c>
      <c r="I727" s="253">
        <v>0</v>
      </c>
      <c r="J727" s="253">
        <v>0</v>
      </c>
      <c r="K727" s="254">
        <v>0</v>
      </c>
      <c r="L727" s="253">
        <v>0</v>
      </c>
      <c r="M727" s="253">
        <v>0</v>
      </c>
      <c r="N727" s="253">
        <v>0</v>
      </c>
      <c r="O727" s="253">
        <v>334400</v>
      </c>
      <c r="P727" s="253">
        <v>0</v>
      </c>
      <c r="Q727" s="253">
        <v>0</v>
      </c>
      <c r="R727" s="253">
        <v>0</v>
      </c>
      <c r="S727" s="253">
        <v>0</v>
      </c>
      <c r="T727" s="253">
        <v>0</v>
      </c>
      <c r="U727" s="253">
        <v>0</v>
      </c>
      <c r="V727" s="253">
        <v>0</v>
      </c>
      <c r="W727" s="253">
        <v>0</v>
      </c>
      <c r="X727" s="253">
        <v>0</v>
      </c>
      <c r="Y727" s="253">
        <v>0</v>
      </c>
      <c r="Z727" s="253">
        <v>0</v>
      </c>
      <c r="AA727" s="253">
        <v>0</v>
      </c>
      <c r="AB727" s="255">
        <v>2020</v>
      </c>
    </row>
    <row r="728" spans="1:28" s="6" customFormat="1" ht="35.25" customHeight="1">
      <c r="A728" s="6">
        <v>1</v>
      </c>
      <c r="B728" s="207">
        <f>SUBTOTAL(103,$A$8:A728)</f>
        <v>700</v>
      </c>
      <c r="C728" s="251" t="s">
        <v>2522</v>
      </c>
      <c r="D728" s="246">
        <f t="shared" si="38"/>
        <v>549603</v>
      </c>
      <c r="E728" s="253">
        <v>0</v>
      </c>
      <c r="F728" s="253">
        <v>0</v>
      </c>
      <c r="G728" s="253">
        <v>0</v>
      </c>
      <c r="H728" s="253">
        <v>0</v>
      </c>
      <c r="I728" s="253">
        <v>0</v>
      </c>
      <c r="J728" s="253">
        <v>0</v>
      </c>
      <c r="K728" s="254">
        <v>0</v>
      </c>
      <c r="L728" s="253">
        <v>0</v>
      </c>
      <c r="M728" s="253">
        <v>0</v>
      </c>
      <c r="N728" s="253">
        <v>0</v>
      </c>
      <c r="O728" s="253">
        <v>549603</v>
      </c>
      <c r="P728" s="253">
        <v>0</v>
      </c>
      <c r="Q728" s="253">
        <v>0</v>
      </c>
      <c r="R728" s="253">
        <v>0</v>
      </c>
      <c r="S728" s="253">
        <v>0</v>
      </c>
      <c r="T728" s="253">
        <v>0</v>
      </c>
      <c r="U728" s="253">
        <v>0</v>
      </c>
      <c r="V728" s="253">
        <v>0</v>
      </c>
      <c r="W728" s="253">
        <v>0</v>
      </c>
      <c r="X728" s="253">
        <v>0</v>
      </c>
      <c r="Y728" s="253">
        <v>0</v>
      </c>
      <c r="Z728" s="253">
        <v>0</v>
      </c>
      <c r="AA728" s="253">
        <v>0</v>
      </c>
      <c r="AB728" s="255">
        <v>2020</v>
      </c>
    </row>
    <row r="729" spans="1:28" s="6" customFormat="1" ht="35.25" customHeight="1">
      <c r="A729" s="6">
        <v>1</v>
      </c>
      <c r="B729" s="207">
        <f>SUBTOTAL(103,$A$8:A729)</f>
        <v>701</v>
      </c>
      <c r="C729" s="251" t="s">
        <v>2523</v>
      </c>
      <c r="D729" s="246">
        <f t="shared" si="38"/>
        <v>500400</v>
      </c>
      <c r="E729" s="253">
        <v>0</v>
      </c>
      <c r="F729" s="253">
        <v>0</v>
      </c>
      <c r="G729" s="253">
        <v>0</v>
      </c>
      <c r="H729" s="253">
        <v>0</v>
      </c>
      <c r="I729" s="253">
        <v>0</v>
      </c>
      <c r="J729" s="253">
        <v>0</v>
      </c>
      <c r="K729" s="254">
        <v>0</v>
      </c>
      <c r="L729" s="253">
        <v>0</v>
      </c>
      <c r="M729" s="253">
        <v>0</v>
      </c>
      <c r="N729" s="253">
        <v>0</v>
      </c>
      <c r="O729" s="253">
        <v>500400</v>
      </c>
      <c r="P729" s="253">
        <v>0</v>
      </c>
      <c r="Q729" s="253">
        <v>0</v>
      </c>
      <c r="R729" s="253">
        <v>0</v>
      </c>
      <c r="S729" s="253">
        <v>0</v>
      </c>
      <c r="T729" s="253">
        <v>0</v>
      </c>
      <c r="U729" s="253">
        <v>0</v>
      </c>
      <c r="V729" s="253">
        <v>0</v>
      </c>
      <c r="W729" s="253">
        <v>0</v>
      </c>
      <c r="X729" s="253">
        <v>0</v>
      </c>
      <c r="Y729" s="253">
        <v>0</v>
      </c>
      <c r="Z729" s="253">
        <v>0</v>
      </c>
      <c r="AA729" s="253">
        <v>0</v>
      </c>
      <c r="AB729" s="255">
        <v>2020</v>
      </c>
    </row>
    <row r="730" spans="1:28" s="6" customFormat="1" ht="35.25" customHeight="1">
      <c r="A730" s="6">
        <v>1</v>
      </c>
      <c r="B730" s="207">
        <f>SUBTOTAL(103,$A$8:A730)</f>
        <v>702</v>
      </c>
      <c r="C730" s="251" t="s">
        <v>2524</v>
      </c>
      <c r="D730" s="246">
        <f t="shared" si="38"/>
        <v>44789.7</v>
      </c>
      <c r="E730" s="253">
        <v>0</v>
      </c>
      <c r="F730" s="253">
        <v>0</v>
      </c>
      <c r="G730" s="253">
        <v>0</v>
      </c>
      <c r="H730" s="253">
        <v>0</v>
      </c>
      <c r="I730" s="253">
        <v>44789.7</v>
      </c>
      <c r="J730" s="253">
        <v>0</v>
      </c>
      <c r="K730" s="254">
        <v>0</v>
      </c>
      <c r="L730" s="253">
        <v>0</v>
      </c>
      <c r="M730" s="253">
        <v>0</v>
      </c>
      <c r="N730" s="253">
        <v>0</v>
      </c>
      <c r="O730" s="253">
        <v>0</v>
      </c>
      <c r="P730" s="253">
        <v>0</v>
      </c>
      <c r="Q730" s="253">
        <v>0</v>
      </c>
      <c r="R730" s="253">
        <v>0</v>
      </c>
      <c r="S730" s="253">
        <v>0</v>
      </c>
      <c r="T730" s="253">
        <v>0</v>
      </c>
      <c r="U730" s="253">
        <v>0</v>
      </c>
      <c r="V730" s="253">
        <v>0</v>
      </c>
      <c r="W730" s="253">
        <v>0</v>
      </c>
      <c r="X730" s="253">
        <v>0</v>
      </c>
      <c r="Y730" s="253">
        <v>0</v>
      </c>
      <c r="Z730" s="253">
        <v>0</v>
      </c>
      <c r="AA730" s="253">
        <v>0</v>
      </c>
      <c r="AB730" s="255">
        <v>2020</v>
      </c>
    </row>
    <row r="731" spans="1:28" s="6" customFormat="1" ht="35.25" customHeight="1">
      <c r="A731" s="6">
        <v>1</v>
      </c>
      <c r="B731" s="207">
        <f>SUBTOTAL(103,$A$8:A731)</f>
        <v>703</v>
      </c>
      <c r="C731" s="251" t="s">
        <v>2165</v>
      </c>
      <c r="D731" s="246">
        <f t="shared" si="38"/>
        <v>851863.79</v>
      </c>
      <c r="E731" s="253">
        <v>0</v>
      </c>
      <c r="F731" s="253">
        <v>0</v>
      </c>
      <c r="G731" s="253">
        <v>0</v>
      </c>
      <c r="H731" s="253">
        <v>0</v>
      </c>
      <c r="I731" s="253">
        <v>0</v>
      </c>
      <c r="J731" s="253">
        <v>0</v>
      </c>
      <c r="K731" s="254">
        <v>0</v>
      </c>
      <c r="L731" s="253">
        <v>0</v>
      </c>
      <c r="M731" s="253">
        <v>0</v>
      </c>
      <c r="N731" s="253">
        <v>0</v>
      </c>
      <c r="O731" s="253">
        <v>851863.79</v>
      </c>
      <c r="P731" s="253">
        <v>0</v>
      </c>
      <c r="Q731" s="253">
        <v>0</v>
      </c>
      <c r="R731" s="253">
        <v>0</v>
      </c>
      <c r="S731" s="253">
        <v>0</v>
      </c>
      <c r="T731" s="253">
        <v>0</v>
      </c>
      <c r="U731" s="253">
        <v>0</v>
      </c>
      <c r="V731" s="253">
        <v>0</v>
      </c>
      <c r="W731" s="253">
        <v>0</v>
      </c>
      <c r="X731" s="253">
        <v>0</v>
      </c>
      <c r="Y731" s="253">
        <v>0</v>
      </c>
      <c r="Z731" s="253">
        <v>0</v>
      </c>
      <c r="AA731" s="253">
        <v>0</v>
      </c>
      <c r="AB731" s="255">
        <v>2020</v>
      </c>
    </row>
    <row r="732" spans="1:28" s="6" customFormat="1" ht="35.25" customHeight="1">
      <c r="A732" s="6">
        <v>1</v>
      </c>
      <c r="B732" s="207">
        <f>SUBTOTAL(103,$A$8:A732)</f>
        <v>704</v>
      </c>
      <c r="C732" s="251" t="s">
        <v>2166</v>
      </c>
      <c r="D732" s="246">
        <f t="shared" si="38"/>
        <v>1228623</v>
      </c>
      <c r="E732" s="253">
        <v>0</v>
      </c>
      <c r="F732" s="253">
        <v>0</v>
      </c>
      <c r="G732" s="253">
        <v>979023</v>
      </c>
      <c r="H732" s="253">
        <v>0</v>
      </c>
      <c r="I732" s="253">
        <v>0</v>
      </c>
      <c r="J732" s="253">
        <v>0</v>
      </c>
      <c r="K732" s="254">
        <v>0</v>
      </c>
      <c r="L732" s="253">
        <v>0</v>
      </c>
      <c r="M732" s="253">
        <v>0</v>
      </c>
      <c r="N732" s="253">
        <v>0</v>
      </c>
      <c r="O732" s="253">
        <v>249600</v>
      </c>
      <c r="P732" s="253">
        <v>0</v>
      </c>
      <c r="Q732" s="253">
        <v>0</v>
      </c>
      <c r="R732" s="253">
        <v>0</v>
      </c>
      <c r="S732" s="253">
        <v>0</v>
      </c>
      <c r="T732" s="253">
        <v>0</v>
      </c>
      <c r="U732" s="253">
        <v>0</v>
      </c>
      <c r="V732" s="253">
        <v>0</v>
      </c>
      <c r="W732" s="253">
        <v>0</v>
      </c>
      <c r="X732" s="253">
        <v>0</v>
      </c>
      <c r="Y732" s="253">
        <v>0</v>
      </c>
      <c r="Z732" s="253">
        <v>0</v>
      </c>
      <c r="AA732" s="253">
        <v>0</v>
      </c>
      <c r="AB732" s="255">
        <v>2020</v>
      </c>
    </row>
    <row r="733" spans="1:28" s="6" customFormat="1" ht="35.25" customHeight="1">
      <c r="A733" s="6">
        <v>1</v>
      </c>
      <c r="B733" s="207">
        <f>SUBTOTAL(103,$A$8:A733)</f>
        <v>705</v>
      </c>
      <c r="C733" s="251" t="s">
        <v>2167</v>
      </c>
      <c r="D733" s="246">
        <f t="shared" si="38"/>
        <v>798318</v>
      </c>
      <c r="E733" s="253">
        <v>0</v>
      </c>
      <c r="F733" s="253">
        <v>0</v>
      </c>
      <c r="G733" s="253">
        <v>0</v>
      </c>
      <c r="H733" s="253">
        <v>0</v>
      </c>
      <c r="I733" s="253">
        <v>0</v>
      </c>
      <c r="J733" s="253">
        <v>0</v>
      </c>
      <c r="K733" s="254">
        <v>0</v>
      </c>
      <c r="L733" s="253">
        <v>0</v>
      </c>
      <c r="M733" s="253">
        <v>0</v>
      </c>
      <c r="N733" s="253">
        <v>0</v>
      </c>
      <c r="O733" s="253">
        <v>798318</v>
      </c>
      <c r="P733" s="253">
        <v>0</v>
      </c>
      <c r="Q733" s="253">
        <v>0</v>
      </c>
      <c r="R733" s="253">
        <v>0</v>
      </c>
      <c r="S733" s="253">
        <v>0</v>
      </c>
      <c r="T733" s="253">
        <v>0</v>
      </c>
      <c r="U733" s="253">
        <v>0</v>
      </c>
      <c r="V733" s="253">
        <v>0</v>
      </c>
      <c r="W733" s="253">
        <v>0</v>
      </c>
      <c r="X733" s="253">
        <v>0</v>
      </c>
      <c r="Y733" s="253">
        <v>0</v>
      </c>
      <c r="Z733" s="253">
        <v>0</v>
      </c>
      <c r="AA733" s="253">
        <v>0</v>
      </c>
      <c r="AB733" s="255">
        <v>2020</v>
      </c>
    </row>
    <row r="734" spans="1:28" s="6" customFormat="1" ht="35.25" customHeight="1">
      <c r="A734" s="6">
        <v>1</v>
      </c>
      <c r="B734" s="207">
        <f>SUBTOTAL(103,$A$8:A734)</f>
        <v>706</v>
      </c>
      <c r="C734" s="251" t="s">
        <v>1804</v>
      </c>
      <c r="D734" s="246">
        <f t="shared" si="38"/>
        <v>61000</v>
      </c>
      <c r="E734" s="253">
        <v>0</v>
      </c>
      <c r="F734" s="253">
        <v>0</v>
      </c>
      <c r="G734" s="253">
        <v>0</v>
      </c>
      <c r="H734" s="253">
        <v>0</v>
      </c>
      <c r="I734" s="253">
        <v>0</v>
      </c>
      <c r="J734" s="253">
        <v>0</v>
      </c>
      <c r="K734" s="254">
        <v>0</v>
      </c>
      <c r="L734" s="253">
        <v>0</v>
      </c>
      <c r="M734" s="253">
        <v>0</v>
      </c>
      <c r="N734" s="253">
        <v>0</v>
      </c>
      <c r="O734" s="253">
        <v>61000</v>
      </c>
      <c r="P734" s="253">
        <v>0</v>
      </c>
      <c r="Q734" s="253">
        <v>0</v>
      </c>
      <c r="R734" s="253">
        <v>0</v>
      </c>
      <c r="S734" s="253">
        <v>0</v>
      </c>
      <c r="T734" s="253">
        <v>0</v>
      </c>
      <c r="U734" s="253">
        <v>0</v>
      </c>
      <c r="V734" s="253">
        <v>0</v>
      </c>
      <c r="W734" s="253">
        <v>0</v>
      </c>
      <c r="X734" s="253">
        <v>0</v>
      </c>
      <c r="Y734" s="253">
        <v>0</v>
      </c>
      <c r="Z734" s="253">
        <v>0</v>
      </c>
      <c r="AA734" s="253">
        <v>0</v>
      </c>
      <c r="AB734" s="255">
        <v>2020</v>
      </c>
    </row>
    <row r="735" spans="1:28" s="6" customFormat="1" ht="35.25" customHeight="1">
      <c r="A735" s="6">
        <v>1</v>
      </c>
      <c r="B735" s="207">
        <f>SUBTOTAL(103,$A$8:A735)</f>
        <v>707</v>
      </c>
      <c r="C735" s="251" t="s">
        <v>1805</v>
      </c>
      <c r="D735" s="246">
        <f t="shared" si="38"/>
        <v>44000</v>
      </c>
      <c r="E735" s="253">
        <v>0</v>
      </c>
      <c r="F735" s="253">
        <v>0</v>
      </c>
      <c r="G735" s="253">
        <v>0</v>
      </c>
      <c r="H735" s="253">
        <v>0</v>
      </c>
      <c r="I735" s="253">
        <v>0</v>
      </c>
      <c r="J735" s="253">
        <v>0</v>
      </c>
      <c r="K735" s="254">
        <v>0</v>
      </c>
      <c r="L735" s="253">
        <v>0</v>
      </c>
      <c r="M735" s="253">
        <v>0</v>
      </c>
      <c r="N735" s="253">
        <v>0</v>
      </c>
      <c r="O735" s="253">
        <v>44000</v>
      </c>
      <c r="P735" s="253">
        <v>0</v>
      </c>
      <c r="Q735" s="253">
        <v>0</v>
      </c>
      <c r="R735" s="253">
        <v>0</v>
      </c>
      <c r="S735" s="253">
        <v>0</v>
      </c>
      <c r="T735" s="253">
        <v>0</v>
      </c>
      <c r="U735" s="253">
        <v>0</v>
      </c>
      <c r="V735" s="253">
        <v>0</v>
      </c>
      <c r="W735" s="253">
        <v>0</v>
      </c>
      <c r="X735" s="253">
        <v>0</v>
      </c>
      <c r="Y735" s="253">
        <v>0</v>
      </c>
      <c r="Z735" s="253">
        <v>0</v>
      </c>
      <c r="AA735" s="253">
        <v>0</v>
      </c>
      <c r="AB735" s="255">
        <v>2020</v>
      </c>
    </row>
    <row r="736" spans="1:28" s="6" customFormat="1" ht="35.25" customHeight="1">
      <c r="A736" s="6">
        <v>1</v>
      </c>
      <c r="B736" s="207">
        <f>SUBTOTAL(103,$A$8:A736)</f>
        <v>708</v>
      </c>
      <c r="C736" s="251" t="s">
        <v>1806</v>
      </c>
      <c r="D736" s="246">
        <f>E736+F736+G736+H736+I736+J736+L736+M736+N736+O736+P736+Q736+R736+S736+T736+U736+V736+W736+X736+Y736+Z736+AA736</f>
        <v>44000</v>
      </c>
      <c r="E736" s="253">
        <v>0</v>
      </c>
      <c r="F736" s="253">
        <v>0</v>
      </c>
      <c r="G736" s="253">
        <v>0</v>
      </c>
      <c r="H736" s="253">
        <v>0</v>
      </c>
      <c r="I736" s="253">
        <v>0</v>
      </c>
      <c r="J736" s="253">
        <v>0</v>
      </c>
      <c r="K736" s="254">
        <v>0</v>
      </c>
      <c r="L736" s="253">
        <v>0</v>
      </c>
      <c r="M736" s="253">
        <v>0</v>
      </c>
      <c r="N736" s="253">
        <v>0</v>
      </c>
      <c r="O736" s="253">
        <v>44000</v>
      </c>
      <c r="P736" s="253">
        <v>0</v>
      </c>
      <c r="Q736" s="253">
        <v>0</v>
      </c>
      <c r="R736" s="253">
        <v>0</v>
      </c>
      <c r="S736" s="253">
        <v>0</v>
      </c>
      <c r="T736" s="253">
        <v>0</v>
      </c>
      <c r="U736" s="253">
        <v>0</v>
      </c>
      <c r="V736" s="253">
        <v>0</v>
      </c>
      <c r="W736" s="253">
        <v>0</v>
      </c>
      <c r="X736" s="253">
        <v>0</v>
      </c>
      <c r="Y736" s="253">
        <v>0</v>
      </c>
      <c r="Z736" s="253">
        <v>0</v>
      </c>
      <c r="AA736" s="253">
        <v>0</v>
      </c>
      <c r="AB736" s="255">
        <v>2020</v>
      </c>
    </row>
    <row r="737" spans="1:28" s="6" customFormat="1" ht="35.25" customHeight="1">
      <c r="A737" s="6">
        <v>1</v>
      </c>
      <c r="B737" s="207">
        <f>SUBTOTAL(103,$A$8:A737)</f>
        <v>709</v>
      </c>
      <c r="C737" s="251" t="s">
        <v>2168</v>
      </c>
      <c r="D737" s="246">
        <f t="shared" si="38"/>
        <v>999369</v>
      </c>
      <c r="E737" s="253">
        <v>117654</v>
      </c>
      <c r="F737" s="253">
        <v>0</v>
      </c>
      <c r="G737" s="253">
        <v>0</v>
      </c>
      <c r="H737" s="253">
        <v>0</v>
      </c>
      <c r="I737" s="253">
        <v>0</v>
      </c>
      <c r="J737" s="253">
        <v>0</v>
      </c>
      <c r="K737" s="254">
        <v>0</v>
      </c>
      <c r="L737" s="253">
        <v>0</v>
      </c>
      <c r="M737" s="253">
        <v>0</v>
      </c>
      <c r="N737" s="253">
        <v>0</v>
      </c>
      <c r="O737" s="253">
        <v>881715</v>
      </c>
      <c r="P737" s="253">
        <v>0</v>
      </c>
      <c r="Q737" s="253">
        <v>0</v>
      </c>
      <c r="R737" s="253">
        <v>0</v>
      </c>
      <c r="S737" s="253">
        <v>0</v>
      </c>
      <c r="T737" s="253">
        <v>0</v>
      </c>
      <c r="U737" s="253">
        <v>0</v>
      </c>
      <c r="V737" s="253">
        <v>0</v>
      </c>
      <c r="W737" s="253">
        <v>0</v>
      </c>
      <c r="X737" s="253">
        <v>0</v>
      </c>
      <c r="Y737" s="253">
        <v>0</v>
      </c>
      <c r="Z737" s="253">
        <v>0</v>
      </c>
      <c r="AA737" s="253">
        <v>0</v>
      </c>
      <c r="AB737" s="255">
        <v>2020</v>
      </c>
    </row>
    <row r="738" spans="1:28" s="6" customFormat="1" ht="35.25" customHeight="1">
      <c r="B738" s="250" t="s">
        <v>819</v>
      </c>
      <c r="C738" s="251"/>
      <c r="D738" s="246">
        <f>SUM(D739:D746)</f>
        <v>10495265</v>
      </c>
      <c r="E738" s="246">
        <f t="shared" ref="E738:AA738" si="39">SUM(E739:E746)</f>
        <v>0</v>
      </c>
      <c r="F738" s="246">
        <f t="shared" si="39"/>
        <v>0</v>
      </c>
      <c r="G738" s="246">
        <f t="shared" si="39"/>
        <v>0</v>
      </c>
      <c r="H738" s="246">
        <f t="shared" si="39"/>
        <v>0</v>
      </c>
      <c r="I738" s="246">
        <f t="shared" si="39"/>
        <v>941331</v>
      </c>
      <c r="J738" s="246">
        <f t="shared" si="39"/>
        <v>0</v>
      </c>
      <c r="K738" s="247">
        <f t="shared" si="39"/>
        <v>0</v>
      </c>
      <c r="L738" s="246">
        <f t="shared" si="39"/>
        <v>0</v>
      </c>
      <c r="M738" s="246">
        <f t="shared" si="39"/>
        <v>3080898</v>
      </c>
      <c r="N738" s="246">
        <f t="shared" si="39"/>
        <v>2689388</v>
      </c>
      <c r="O738" s="246">
        <f t="shared" si="39"/>
        <v>3783648</v>
      </c>
      <c r="P738" s="246">
        <f t="shared" si="39"/>
        <v>0</v>
      </c>
      <c r="Q738" s="246">
        <f t="shared" si="39"/>
        <v>0</v>
      </c>
      <c r="R738" s="246">
        <f t="shared" si="39"/>
        <v>0</v>
      </c>
      <c r="S738" s="246">
        <f t="shared" si="39"/>
        <v>0</v>
      </c>
      <c r="T738" s="246">
        <f t="shared" si="39"/>
        <v>0</v>
      </c>
      <c r="U738" s="246">
        <f t="shared" si="39"/>
        <v>0</v>
      </c>
      <c r="V738" s="246">
        <f t="shared" si="39"/>
        <v>0</v>
      </c>
      <c r="W738" s="246">
        <f t="shared" si="39"/>
        <v>0</v>
      </c>
      <c r="X738" s="246">
        <f t="shared" si="39"/>
        <v>0</v>
      </c>
      <c r="Y738" s="246">
        <f t="shared" si="39"/>
        <v>0</v>
      </c>
      <c r="Z738" s="246">
        <f t="shared" si="39"/>
        <v>0</v>
      </c>
      <c r="AA738" s="246">
        <f t="shared" si="39"/>
        <v>0</v>
      </c>
      <c r="AB738" s="248" t="s">
        <v>857</v>
      </c>
    </row>
    <row r="739" spans="1:28" s="6" customFormat="1" ht="35.25" customHeight="1">
      <c r="A739" s="6">
        <v>1</v>
      </c>
      <c r="B739" s="207">
        <f>SUBTOTAL(103,$A$8:A739)</f>
        <v>710</v>
      </c>
      <c r="C739" s="251" t="s">
        <v>2169</v>
      </c>
      <c r="D739" s="246">
        <f t="shared" ref="D739:D746" si="40">E739+F739+G739+H739+I739+J739+L739+M739+N739+O739+P739+Q739+R739+S739+T739+U739+V739+W739+X739+Y739+Z739+AA739</f>
        <v>1531213</v>
      </c>
      <c r="E739" s="253">
        <v>0</v>
      </c>
      <c r="F739" s="253">
        <v>0</v>
      </c>
      <c r="G739" s="253">
        <v>0</v>
      </c>
      <c r="H739" s="253">
        <v>0</v>
      </c>
      <c r="I739" s="253">
        <v>0</v>
      </c>
      <c r="J739" s="253">
        <v>0</v>
      </c>
      <c r="K739" s="254">
        <v>0</v>
      </c>
      <c r="L739" s="253">
        <v>0</v>
      </c>
      <c r="M739" s="253">
        <v>1531213</v>
      </c>
      <c r="N739" s="253">
        <v>0</v>
      </c>
      <c r="O739" s="253">
        <v>0</v>
      </c>
      <c r="P739" s="253">
        <v>0</v>
      </c>
      <c r="Q739" s="253">
        <v>0</v>
      </c>
      <c r="R739" s="253">
        <v>0</v>
      </c>
      <c r="S739" s="253">
        <v>0</v>
      </c>
      <c r="T739" s="253">
        <v>0</v>
      </c>
      <c r="U739" s="253">
        <v>0</v>
      </c>
      <c r="V739" s="253">
        <v>0</v>
      </c>
      <c r="W739" s="253">
        <v>0</v>
      </c>
      <c r="X739" s="253">
        <v>0</v>
      </c>
      <c r="Y739" s="253">
        <v>0</v>
      </c>
      <c r="Z739" s="253">
        <v>0</v>
      </c>
      <c r="AA739" s="253">
        <v>0</v>
      </c>
      <c r="AB739" s="255">
        <v>2020</v>
      </c>
    </row>
    <row r="740" spans="1:28" s="6" customFormat="1" ht="35.25" customHeight="1">
      <c r="A740" s="6">
        <v>1</v>
      </c>
      <c r="B740" s="207">
        <f>SUBTOTAL(103,$A$8:A740)</f>
        <v>711</v>
      </c>
      <c r="C740" s="251" t="s">
        <v>2170</v>
      </c>
      <c r="D740" s="246">
        <f t="shared" si="40"/>
        <v>800005</v>
      </c>
      <c r="E740" s="253">
        <v>0</v>
      </c>
      <c r="F740" s="253">
        <v>0</v>
      </c>
      <c r="G740" s="253">
        <v>0</v>
      </c>
      <c r="H740" s="253">
        <v>0</v>
      </c>
      <c r="I740" s="253">
        <v>0</v>
      </c>
      <c r="J740" s="253">
        <v>0</v>
      </c>
      <c r="K740" s="254">
        <v>0</v>
      </c>
      <c r="L740" s="253">
        <v>0</v>
      </c>
      <c r="M740" s="253">
        <v>0</v>
      </c>
      <c r="N740" s="253">
        <v>0</v>
      </c>
      <c r="O740" s="253">
        <v>800005</v>
      </c>
      <c r="P740" s="253">
        <v>0</v>
      </c>
      <c r="Q740" s="253">
        <v>0</v>
      </c>
      <c r="R740" s="253">
        <v>0</v>
      </c>
      <c r="S740" s="253">
        <v>0</v>
      </c>
      <c r="T740" s="253">
        <v>0</v>
      </c>
      <c r="U740" s="253">
        <v>0</v>
      </c>
      <c r="V740" s="253">
        <v>0</v>
      </c>
      <c r="W740" s="253">
        <v>0</v>
      </c>
      <c r="X740" s="253">
        <v>0</v>
      </c>
      <c r="Y740" s="253">
        <v>0</v>
      </c>
      <c r="Z740" s="253">
        <v>0</v>
      </c>
      <c r="AA740" s="253">
        <v>0</v>
      </c>
      <c r="AB740" s="255">
        <v>2020</v>
      </c>
    </row>
    <row r="741" spans="1:28" s="6" customFormat="1" ht="35.25" customHeight="1">
      <c r="A741" s="6">
        <v>1</v>
      </c>
      <c r="B741" s="207">
        <f>SUBTOTAL(103,$A$8:A741)</f>
        <v>712</v>
      </c>
      <c r="C741" s="251" t="s">
        <v>2525</v>
      </c>
      <c r="D741" s="246">
        <f t="shared" si="40"/>
        <v>2240000</v>
      </c>
      <c r="E741" s="253">
        <v>0</v>
      </c>
      <c r="F741" s="253">
        <v>0</v>
      </c>
      <c r="G741" s="253">
        <v>0</v>
      </c>
      <c r="H741" s="253">
        <v>0</v>
      </c>
      <c r="I741" s="253">
        <v>0</v>
      </c>
      <c r="J741" s="253">
        <v>0</v>
      </c>
      <c r="K741" s="254">
        <v>0</v>
      </c>
      <c r="L741" s="253">
        <v>0</v>
      </c>
      <c r="M741" s="253">
        <v>0</v>
      </c>
      <c r="N741" s="253">
        <v>1439388</v>
      </c>
      <c r="O741" s="253">
        <v>800612</v>
      </c>
      <c r="P741" s="253">
        <v>0</v>
      </c>
      <c r="Q741" s="253">
        <v>0</v>
      </c>
      <c r="R741" s="253">
        <v>0</v>
      </c>
      <c r="S741" s="253">
        <v>0</v>
      </c>
      <c r="T741" s="253">
        <v>0</v>
      </c>
      <c r="U741" s="253">
        <v>0</v>
      </c>
      <c r="V741" s="253">
        <v>0</v>
      </c>
      <c r="W741" s="253">
        <v>0</v>
      </c>
      <c r="X741" s="253">
        <v>0</v>
      </c>
      <c r="Y741" s="253">
        <v>0</v>
      </c>
      <c r="Z741" s="253">
        <v>0</v>
      </c>
      <c r="AA741" s="253">
        <v>0</v>
      </c>
      <c r="AB741" s="255">
        <v>2020</v>
      </c>
    </row>
    <row r="742" spans="1:28" s="6" customFormat="1" ht="35.25" customHeight="1">
      <c r="A742" s="6">
        <v>1</v>
      </c>
      <c r="B742" s="207">
        <f>SUBTOTAL(103,$A$8:A742)</f>
        <v>713</v>
      </c>
      <c r="C742" s="251" t="s">
        <v>2526</v>
      </c>
      <c r="D742" s="246">
        <f t="shared" si="40"/>
        <v>1823014</v>
      </c>
      <c r="E742" s="253">
        <v>0</v>
      </c>
      <c r="F742" s="253">
        <v>0</v>
      </c>
      <c r="G742" s="253">
        <v>0</v>
      </c>
      <c r="H742" s="253">
        <v>0</v>
      </c>
      <c r="I742" s="253">
        <v>573014</v>
      </c>
      <c r="J742" s="253">
        <v>0</v>
      </c>
      <c r="K742" s="254">
        <v>0</v>
      </c>
      <c r="L742" s="253">
        <v>0</v>
      </c>
      <c r="M742" s="253">
        <v>0</v>
      </c>
      <c r="N742" s="253">
        <v>1250000</v>
      </c>
      <c r="O742" s="253">
        <v>0</v>
      </c>
      <c r="P742" s="253">
        <v>0</v>
      </c>
      <c r="Q742" s="253">
        <v>0</v>
      </c>
      <c r="R742" s="253">
        <v>0</v>
      </c>
      <c r="S742" s="253">
        <v>0</v>
      </c>
      <c r="T742" s="253">
        <v>0</v>
      </c>
      <c r="U742" s="253">
        <v>0</v>
      </c>
      <c r="V742" s="253">
        <v>0</v>
      </c>
      <c r="W742" s="253">
        <v>0</v>
      </c>
      <c r="X742" s="253">
        <v>0</v>
      </c>
      <c r="Y742" s="253">
        <v>0</v>
      </c>
      <c r="Z742" s="253">
        <v>0</v>
      </c>
      <c r="AA742" s="253">
        <v>0</v>
      </c>
      <c r="AB742" s="255">
        <v>2020</v>
      </c>
    </row>
    <row r="743" spans="1:28" s="6" customFormat="1" ht="35.25" customHeight="1">
      <c r="A743" s="6">
        <v>1</v>
      </c>
      <c r="B743" s="207">
        <f>SUBTOTAL(103,$A$8:A743)</f>
        <v>714</v>
      </c>
      <c r="C743" s="251" t="s">
        <v>2527</v>
      </c>
      <c r="D743" s="246">
        <f t="shared" si="40"/>
        <v>1885685</v>
      </c>
      <c r="E743" s="253">
        <v>0</v>
      </c>
      <c r="F743" s="253">
        <v>0</v>
      </c>
      <c r="G743" s="253">
        <v>0</v>
      </c>
      <c r="H743" s="253">
        <v>0</v>
      </c>
      <c r="I743" s="253">
        <v>0</v>
      </c>
      <c r="J743" s="253">
        <v>0</v>
      </c>
      <c r="K743" s="254">
        <v>0</v>
      </c>
      <c r="L743" s="253">
        <v>0</v>
      </c>
      <c r="M743" s="253">
        <v>1549685</v>
      </c>
      <c r="N743" s="253">
        <v>0</v>
      </c>
      <c r="O743" s="253">
        <v>336000</v>
      </c>
      <c r="P743" s="253">
        <v>0</v>
      </c>
      <c r="Q743" s="253">
        <v>0</v>
      </c>
      <c r="R743" s="253">
        <v>0</v>
      </c>
      <c r="S743" s="253">
        <v>0</v>
      </c>
      <c r="T743" s="253">
        <v>0</v>
      </c>
      <c r="U743" s="253">
        <v>0</v>
      </c>
      <c r="V743" s="253">
        <v>0</v>
      </c>
      <c r="W743" s="253">
        <v>0</v>
      </c>
      <c r="X743" s="253">
        <v>0</v>
      </c>
      <c r="Y743" s="253">
        <v>0</v>
      </c>
      <c r="Z743" s="253">
        <v>0</v>
      </c>
      <c r="AA743" s="253">
        <v>0</v>
      </c>
      <c r="AB743" s="255">
        <v>2020</v>
      </c>
    </row>
    <row r="744" spans="1:28" s="6" customFormat="1" ht="35.25" customHeight="1">
      <c r="A744" s="6">
        <v>1</v>
      </c>
      <c r="B744" s="207">
        <f>SUBTOTAL(103,$A$8:A744)</f>
        <v>715</v>
      </c>
      <c r="C744" s="251" t="s">
        <v>2528</v>
      </c>
      <c r="D744" s="246">
        <f t="shared" si="40"/>
        <v>953170</v>
      </c>
      <c r="E744" s="253">
        <v>0</v>
      </c>
      <c r="F744" s="253">
        <v>0</v>
      </c>
      <c r="G744" s="253">
        <v>0</v>
      </c>
      <c r="H744" s="253">
        <v>0</v>
      </c>
      <c r="I744" s="253">
        <v>0</v>
      </c>
      <c r="J744" s="253">
        <v>0</v>
      </c>
      <c r="K744" s="254">
        <v>0</v>
      </c>
      <c r="L744" s="253">
        <v>0</v>
      </c>
      <c r="M744" s="253">
        <v>0</v>
      </c>
      <c r="N744" s="253">
        <v>0</v>
      </c>
      <c r="O744" s="253">
        <v>953170</v>
      </c>
      <c r="P744" s="253">
        <v>0</v>
      </c>
      <c r="Q744" s="253">
        <v>0</v>
      </c>
      <c r="R744" s="253">
        <v>0</v>
      </c>
      <c r="S744" s="253">
        <v>0</v>
      </c>
      <c r="T744" s="253">
        <v>0</v>
      </c>
      <c r="U744" s="253">
        <v>0</v>
      </c>
      <c r="V744" s="253">
        <v>0</v>
      </c>
      <c r="W744" s="253">
        <v>0</v>
      </c>
      <c r="X744" s="253">
        <v>0</v>
      </c>
      <c r="Y744" s="253">
        <v>0</v>
      </c>
      <c r="Z744" s="253">
        <v>0</v>
      </c>
      <c r="AA744" s="253">
        <v>0</v>
      </c>
      <c r="AB744" s="255">
        <v>2020</v>
      </c>
    </row>
    <row r="745" spans="1:28" s="6" customFormat="1" ht="35.25" customHeight="1">
      <c r="A745" s="6">
        <v>1</v>
      </c>
      <c r="B745" s="207">
        <f>SUBTOTAL(103,$A$8:A745)</f>
        <v>716</v>
      </c>
      <c r="C745" s="251" t="s">
        <v>1807</v>
      </c>
      <c r="D745" s="246">
        <f t="shared" si="40"/>
        <v>243861</v>
      </c>
      <c r="E745" s="253">
        <v>0</v>
      </c>
      <c r="F745" s="253">
        <v>0</v>
      </c>
      <c r="G745" s="253">
        <v>0</v>
      </c>
      <c r="H745" s="253">
        <v>0</v>
      </c>
      <c r="I745" s="253">
        <v>0</v>
      </c>
      <c r="J745" s="253">
        <v>0</v>
      </c>
      <c r="K745" s="254">
        <v>0</v>
      </c>
      <c r="L745" s="253">
        <v>0</v>
      </c>
      <c r="M745" s="253">
        <v>0</v>
      </c>
      <c r="N745" s="253">
        <v>0</v>
      </c>
      <c r="O745" s="253">
        <v>243861</v>
      </c>
      <c r="P745" s="253">
        <v>0</v>
      </c>
      <c r="Q745" s="253">
        <v>0</v>
      </c>
      <c r="R745" s="253">
        <v>0</v>
      </c>
      <c r="S745" s="253">
        <v>0</v>
      </c>
      <c r="T745" s="253">
        <v>0</v>
      </c>
      <c r="U745" s="253">
        <v>0</v>
      </c>
      <c r="V745" s="253">
        <v>0</v>
      </c>
      <c r="W745" s="253">
        <v>0</v>
      </c>
      <c r="X745" s="253">
        <v>0</v>
      </c>
      <c r="Y745" s="253">
        <v>0</v>
      </c>
      <c r="Z745" s="253">
        <v>0</v>
      </c>
      <c r="AA745" s="253">
        <v>0</v>
      </c>
      <c r="AB745" s="255">
        <v>2020</v>
      </c>
    </row>
    <row r="746" spans="1:28" s="6" customFormat="1" ht="35.25" customHeight="1">
      <c r="A746" s="6">
        <v>1</v>
      </c>
      <c r="B746" s="207">
        <f>SUBTOTAL(103,$A$8:A746)</f>
        <v>717</v>
      </c>
      <c r="C746" s="251" t="s">
        <v>2171</v>
      </c>
      <c r="D746" s="246">
        <f t="shared" si="40"/>
        <v>1018317</v>
      </c>
      <c r="E746" s="253">
        <v>0</v>
      </c>
      <c r="F746" s="253">
        <v>0</v>
      </c>
      <c r="G746" s="253">
        <v>0</v>
      </c>
      <c r="H746" s="253">
        <v>0</v>
      </c>
      <c r="I746" s="253">
        <v>368317</v>
      </c>
      <c r="J746" s="253">
        <v>0</v>
      </c>
      <c r="K746" s="254">
        <v>0</v>
      </c>
      <c r="L746" s="253">
        <v>0</v>
      </c>
      <c r="M746" s="253">
        <v>0</v>
      </c>
      <c r="N746" s="253">
        <v>0</v>
      </c>
      <c r="O746" s="253">
        <v>650000</v>
      </c>
      <c r="P746" s="253">
        <v>0</v>
      </c>
      <c r="Q746" s="253">
        <v>0</v>
      </c>
      <c r="R746" s="253">
        <v>0</v>
      </c>
      <c r="S746" s="253">
        <v>0</v>
      </c>
      <c r="T746" s="253">
        <v>0</v>
      </c>
      <c r="U746" s="253">
        <v>0</v>
      </c>
      <c r="V746" s="253">
        <v>0</v>
      </c>
      <c r="W746" s="253">
        <v>0</v>
      </c>
      <c r="X746" s="253">
        <v>0</v>
      </c>
      <c r="Y746" s="253">
        <v>0</v>
      </c>
      <c r="Z746" s="253">
        <v>0</v>
      </c>
      <c r="AA746" s="253">
        <v>0</v>
      </c>
      <c r="AB746" s="255">
        <v>2020</v>
      </c>
    </row>
    <row r="747" spans="1:28" s="6" customFormat="1" ht="35.25" customHeight="1">
      <c r="B747" s="250" t="s">
        <v>818</v>
      </c>
      <c r="C747" s="251"/>
      <c r="D747" s="246">
        <f t="shared" ref="D747:AA747" si="41">SUM(D748:D756)</f>
        <v>10565683.57</v>
      </c>
      <c r="E747" s="246">
        <f t="shared" si="41"/>
        <v>0</v>
      </c>
      <c r="F747" s="246">
        <f t="shared" si="41"/>
        <v>0</v>
      </c>
      <c r="G747" s="246">
        <f t="shared" si="41"/>
        <v>0</v>
      </c>
      <c r="H747" s="246">
        <f t="shared" si="41"/>
        <v>0</v>
      </c>
      <c r="I747" s="246">
        <f t="shared" si="41"/>
        <v>0</v>
      </c>
      <c r="J747" s="246">
        <f t="shared" si="41"/>
        <v>0</v>
      </c>
      <c r="K747" s="247">
        <f t="shared" si="41"/>
        <v>0</v>
      </c>
      <c r="L747" s="246">
        <f t="shared" si="41"/>
        <v>0</v>
      </c>
      <c r="M747" s="246">
        <f t="shared" si="41"/>
        <v>9015738.1999999993</v>
      </c>
      <c r="N747" s="246">
        <f t="shared" si="41"/>
        <v>0</v>
      </c>
      <c r="O747" s="246">
        <f t="shared" si="41"/>
        <v>663650</v>
      </c>
      <c r="P747" s="246">
        <f t="shared" si="41"/>
        <v>886295.37</v>
      </c>
      <c r="Q747" s="246">
        <f t="shared" si="41"/>
        <v>0</v>
      </c>
      <c r="R747" s="246">
        <f t="shared" si="41"/>
        <v>0</v>
      </c>
      <c r="S747" s="246">
        <f t="shared" si="41"/>
        <v>0</v>
      </c>
      <c r="T747" s="246">
        <f t="shared" si="41"/>
        <v>0</v>
      </c>
      <c r="U747" s="246">
        <f t="shared" si="41"/>
        <v>0</v>
      </c>
      <c r="V747" s="246">
        <f t="shared" si="41"/>
        <v>0</v>
      </c>
      <c r="W747" s="246">
        <f t="shared" si="41"/>
        <v>0</v>
      </c>
      <c r="X747" s="246">
        <f t="shared" si="41"/>
        <v>0</v>
      </c>
      <c r="Y747" s="246">
        <f t="shared" si="41"/>
        <v>0</v>
      </c>
      <c r="Z747" s="246">
        <f t="shared" si="41"/>
        <v>0</v>
      </c>
      <c r="AA747" s="246">
        <f t="shared" si="41"/>
        <v>0</v>
      </c>
      <c r="AB747" s="248" t="s">
        <v>857</v>
      </c>
    </row>
    <row r="748" spans="1:28" s="6" customFormat="1" ht="35.25" customHeight="1">
      <c r="A748" s="6">
        <v>1</v>
      </c>
      <c r="B748" s="207">
        <f>SUBTOTAL(103,$A$8:A748)</f>
        <v>718</v>
      </c>
      <c r="C748" s="251" t="s">
        <v>2172</v>
      </c>
      <c r="D748" s="246">
        <f t="shared" ref="D748:D756" si="42">E748+F748+G748+H748+I748+J748+L748+M748+N748+O748+P748+Q748+R748+S748+T748+U748+V748+W748+X748+Y748+Z748+AA748</f>
        <v>639795.56999999995</v>
      </c>
      <c r="E748" s="253">
        <v>0</v>
      </c>
      <c r="F748" s="253">
        <v>0</v>
      </c>
      <c r="G748" s="253">
        <v>0</v>
      </c>
      <c r="H748" s="253">
        <v>0</v>
      </c>
      <c r="I748" s="253">
        <v>0</v>
      </c>
      <c r="J748" s="253">
        <v>0</v>
      </c>
      <c r="K748" s="254">
        <v>0</v>
      </c>
      <c r="L748" s="253">
        <v>0</v>
      </c>
      <c r="M748" s="253">
        <v>410951.19999999995</v>
      </c>
      <c r="N748" s="253">
        <v>0</v>
      </c>
      <c r="O748" s="253">
        <v>0</v>
      </c>
      <c r="P748" s="253">
        <v>228844.37</v>
      </c>
      <c r="Q748" s="253">
        <v>0</v>
      </c>
      <c r="R748" s="253">
        <v>0</v>
      </c>
      <c r="S748" s="253">
        <v>0</v>
      </c>
      <c r="T748" s="253">
        <v>0</v>
      </c>
      <c r="U748" s="253">
        <v>0</v>
      </c>
      <c r="V748" s="253">
        <v>0</v>
      </c>
      <c r="W748" s="253">
        <v>0</v>
      </c>
      <c r="X748" s="253">
        <v>0</v>
      </c>
      <c r="Y748" s="253">
        <v>0</v>
      </c>
      <c r="Z748" s="253">
        <v>0</v>
      </c>
      <c r="AA748" s="253">
        <v>0</v>
      </c>
      <c r="AB748" s="255">
        <v>2020</v>
      </c>
    </row>
    <row r="749" spans="1:28" s="6" customFormat="1" ht="35.25" customHeight="1">
      <c r="A749" s="6">
        <v>1</v>
      </c>
      <c r="B749" s="207">
        <f>SUBTOTAL(103,$A$8:A749)</f>
        <v>719</v>
      </c>
      <c r="C749" s="251" t="s">
        <v>2173</v>
      </c>
      <c r="D749" s="246">
        <f t="shared" si="42"/>
        <v>1940000</v>
      </c>
      <c r="E749" s="253">
        <v>0</v>
      </c>
      <c r="F749" s="253">
        <v>0</v>
      </c>
      <c r="G749" s="253">
        <v>0</v>
      </c>
      <c r="H749" s="253">
        <v>0</v>
      </c>
      <c r="I749" s="253">
        <v>0</v>
      </c>
      <c r="J749" s="253">
        <v>0</v>
      </c>
      <c r="K749" s="254">
        <v>0</v>
      </c>
      <c r="L749" s="253">
        <v>0</v>
      </c>
      <c r="M749" s="253">
        <v>1940000</v>
      </c>
      <c r="N749" s="253">
        <v>0</v>
      </c>
      <c r="O749" s="253">
        <v>0</v>
      </c>
      <c r="P749" s="253">
        <v>0</v>
      </c>
      <c r="Q749" s="253">
        <v>0</v>
      </c>
      <c r="R749" s="253">
        <v>0</v>
      </c>
      <c r="S749" s="253">
        <v>0</v>
      </c>
      <c r="T749" s="253">
        <v>0</v>
      </c>
      <c r="U749" s="253">
        <v>0</v>
      </c>
      <c r="V749" s="253">
        <v>0</v>
      </c>
      <c r="W749" s="253">
        <v>0</v>
      </c>
      <c r="X749" s="253">
        <v>0</v>
      </c>
      <c r="Y749" s="253">
        <v>0</v>
      </c>
      <c r="Z749" s="253">
        <v>0</v>
      </c>
      <c r="AA749" s="253">
        <v>0</v>
      </c>
      <c r="AB749" s="255">
        <v>2020</v>
      </c>
    </row>
    <row r="750" spans="1:28" s="6" customFormat="1" ht="35.25" customHeight="1">
      <c r="A750" s="6">
        <v>1</v>
      </c>
      <c r="B750" s="207">
        <f>SUBTOTAL(103,$A$8:A750)</f>
        <v>720</v>
      </c>
      <c r="C750" s="251" t="s">
        <v>2174</v>
      </c>
      <c r="D750" s="246">
        <f t="shared" si="42"/>
        <v>1363012</v>
      </c>
      <c r="E750" s="253">
        <v>0</v>
      </c>
      <c r="F750" s="253">
        <v>0</v>
      </c>
      <c r="G750" s="253">
        <v>0</v>
      </c>
      <c r="H750" s="253">
        <v>0</v>
      </c>
      <c r="I750" s="253">
        <v>0</v>
      </c>
      <c r="J750" s="253">
        <v>0</v>
      </c>
      <c r="K750" s="254">
        <v>0</v>
      </c>
      <c r="L750" s="253">
        <v>0</v>
      </c>
      <c r="M750" s="253">
        <v>1363012</v>
      </c>
      <c r="N750" s="253">
        <v>0</v>
      </c>
      <c r="O750" s="253">
        <v>0</v>
      </c>
      <c r="P750" s="253">
        <v>0</v>
      </c>
      <c r="Q750" s="253">
        <v>0</v>
      </c>
      <c r="R750" s="253">
        <v>0</v>
      </c>
      <c r="S750" s="253">
        <v>0</v>
      </c>
      <c r="T750" s="253">
        <v>0</v>
      </c>
      <c r="U750" s="253">
        <v>0</v>
      </c>
      <c r="V750" s="253">
        <v>0</v>
      </c>
      <c r="W750" s="253">
        <v>0</v>
      </c>
      <c r="X750" s="253">
        <v>0</v>
      </c>
      <c r="Y750" s="253">
        <v>0</v>
      </c>
      <c r="Z750" s="253">
        <v>0</v>
      </c>
      <c r="AA750" s="253">
        <v>0</v>
      </c>
      <c r="AB750" s="255">
        <v>2020</v>
      </c>
    </row>
    <row r="751" spans="1:28" s="6" customFormat="1" ht="35.25" customHeight="1">
      <c r="A751" s="6">
        <v>1</v>
      </c>
      <c r="B751" s="207">
        <f>SUBTOTAL(103,$A$8:A751)</f>
        <v>721</v>
      </c>
      <c r="C751" s="251" t="s">
        <v>2529</v>
      </c>
      <c r="D751" s="246">
        <f t="shared" si="42"/>
        <v>1310776</v>
      </c>
      <c r="E751" s="253">
        <v>0</v>
      </c>
      <c r="F751" s="253">
        <v>0</v>
      </c>
      <c r="G751" s="253">
        <v>0</v>
      </c>
      <c r="H751" s="253">
        <v>0</v>
      </c>
      <c r="I751" s="253">
        <v>0</v>
      </c>
      <c r="J751" s="253">
        <v>0</v>
      </c>
      <c r="K751" s="254">
        <v>0</v>
      </c>
      <c r="L751" s="253">
        <v>0</v>
      </c>
      <c r="M751" s="253">
        <v>1310776</v>
      </c>
      <c r="N751" s="253">
        <v>0</v>
      </c>
      <c r="O751" s="253">
        <v>0</v>
      </c>
      <c r="P751" s="253">
        <v>0</v>
      </c>
      <c r="Q751" s="253">
        <v>0</v>
      </c>
      <c r="R751" s="253">
        <v>0</v>
      </c>
      <c r="S751" s="253">
        <v>0</v>
      </c>
      <c r="T751" s="253">
        <v>0</v>
      </c>
      <c r="U751" s="253">
        <v>0</v>
      </c>
      <c r="V751" s="253">
        <v>0</v>
      </c>
      <c r="W751" s="253">
        <v>0</v>
      </c>
      <c r="X751" s="253">
        <v>0</v>
      </c>
      <c r="Y751" s="253">
        <v>0</v>
      </c>
      <c r="Z751" s="253">
        <v>0</v>
      </c>
      <c r="AA751" s="253">
        <v>0</v>
      </c>
      <c r="AB751" s="255">
        <v>2020</v>
      </c>
    </row>
    <row r="752" spans="1:28" s="6" customFormat="1" ht="35.25" customHeight="1">
      <c r="A752" s="6">
        <v>1</v>
      </c>
      <c r="B752" s="207">
        <f>SUBTOTAL(103,$A$8:A752)</f>
        <v>722</v>
      </c>
      <c r="C752" s="251" t="s">
        <v>2530</v>
      </c>
      <c r="D752" s="246">
        <f t="shared" si="42"/>
        <v>1408680</v>
      </c>
      <c r="E752" s="253">
        <v>0</v>
      </c>
      <c r="F752" s="253">
        <v>0</v>
      </c>
      <c r="G752" s="253">
        <v>0</v>
      </c>
      <c r="H752" s="253">
        <v>0</v>
      </c>
      <c r="I752" s="253">
        <v>0</v>
      </c>
      <c r="J752" s="253">
        <v>0</v>
      </c>
      <c r="K752" s="254">
        <v>0</v>
      </c>
      <c r="L752" s="253">
        <v>0</v>
      </c>
      <c r="M752" s="253">
        <v>1408680</v>
      </c>
      <c r="N752" s="253">
        <v>0</v>
      </c>
      <c r="O752" s="253">
        <v>0</v>
      </c>
      <c r="P752" s="253">
        <v>0</v>
      </c>
      <c r="Q752" s="253">
        <v>0</v>
      </c>
      <c r="R752" s="253">
        <v>0</v>
      </c>
      <c r="S752" s="253">
        <v>0</v>
      </c>
      <c r="T752" s="253">
        <v>0</v>
      </c>
      <c r="U752" s="253">
        <v>0</v>
      </c>
      <c r="V752" s="253">
        <v>0</v>
      </c>
      <c r="W752" s="253">
        <v>0</v>
      </c>
      <c r="X752" s="253">
        <v>0</v>
      </c>
      <c r="Y752" s="253">
        <v>0</v>
      </c>
      <c r="Z752" s="253">
        <v>0</v>
      </c>
      <c r="AA752" s="253">
        <v>0</v>
      </c>
      <c r="AB752" s="255">
        <v>2020</v>
      </c>
    </row>
    <row r="753" spans="1:28" s="6" customFormat="1" ht="35.25" customHeight="1">
      <c r="A753" s="6">
        <v>1</v>
      </c>
      <c r="B753" s="207">
        <f>SUBTOTAL(103,$A$8:A753)</f>
        <v>723</v>
      </c>
      <c r="C753" s="251" t="s">
        <v>2531</v>
      </c>
      <c r="D753" s="246">
        <f t="shared" si="42"/>
        <v>1180351</v>
      </c>
      <c r="E753" s="253">
        <v>0</v>
      </c>
      <c r="F753" s="253">
        <v>0</v>
      </c>
      <c r="G753" s="253">
        <v>0</v>
      </c>
      <c r="H753" s="253">
        <v>0</v>
      </c>
      <c r="I753" s="253">
        <v>0</v>
      </c>
      <c r="J753" s="253">
        <v>0</v>
      </c>
      <c r="K753" s="254">
        <v>0</v>
      </c>
      <c r="L753" s="253">
        <v>0</v>
      </c>
      <c r="M753" s="253">
        <v>1180351</v>
      </c>
      <c r="N753" s="253">
        <v>0</v>
      </c>
      <c r="O753" s="253">
        <v>0</v>
      </c>
      <c r="P753" s="253">
        <v>0</v>
      </c>
      <c r="Q753" s="253">
        <v>0</v>
      </c>
      <c r="R753" s="253">
        <v>0</v>
      </c>
      <c r="S753" s="253">
        <v>0</v>
      </c>
      <c r="T753" s="253">
        <v>0</v>
      </c>
      <c r="U753" s="253">
        <v>0</v>
      </c>
      <c r="V753" s="253">
        <v>0</v>
      </c>
      <c r="W753" s="253">
        <v>0</v>
      </c>
      <c r="X753" s="253">
        <v>0</v>
      </c>
      <c r="Y753" s="253">
        <v>0</v>
      </c>
      <c r="Z753" s="253">
        <v>0</v>
      </c>
      <c r="AA753" s="253">
        <v>0</v>
      </c>
      <c r="AB753" s="255">
        <v>2020</v>
      </c>
    </row>
    <row r="754" spans="1:28" s="6" customFormat="1" ht="35.25" customHeight="1">
      <c r="A754" s="6">
        <v>1</v>
      </c>
      <c r="B754" s="207">
        <f>SUBTOTAL(103,$A$8:A754)</f>
        <v>724</v>
      </c>
      <c r="C754" s="251" t="s">
        <v>2532</v>
      </c>
      <c r="D754" s="246">
        <f t="shared" si="42"/>
        <v>1401968</v>
      </c>
      <c r="E754" s="253">
        <v>0</v>
      </c>
      <c r="F754" s="253">
        <v>0</v>
      </c>
      <c r="G754" s="253">
        <v>0</v>
      </c>
      <c r="H754" s="253">
        <v>0</v>
      </c>
      <c r="I754" s="253">
        <v>0</v>
      </c>
      <c r="J754" s="253">
        <v>0</v>
      </c>
      <c r="K754" s="254">
        <v>0</v>
      </c>
      <c r="L754" s="253">
        <v>0</v>
      </c>
      <c r="M754" s="253">
        <v>1401968</v>
      </c>
      <c r="N754" s="253">
        <v>0</v>
      </c>
      <c r="O754" s="253">
        <v>0</v>
      </c>
      <c r="P754" s="253">
        <v>0</v>
      </c>
      <c r="Q754" s="253">
        <v>0</v>
      </c>
      <c r="R754" s="253">
        <v>0</v>
      </c>
      <c r="S754" s="253">
        <v>0</v>
      </c>
      <c r="T754" s="253">
        <v>0</v>
      </c>
      <c r="U754" s="253">
        <v>0</v>
      </c>
      <c r="V754" s="253">
        <v>0</v>
      </c>
      <c r="W754" s="253">
        <v>0</v>
      </c>
      <c r="X754" s="253">
        <v>0</v>
      </c>
      <c r="Y754" s="253">
        <v>0</v>
      </c>
      <c r="Z754" s="253">
        <v>0</v>
      </c>
      <c r="AA754" s="253">
        <v>0</v>
      </c>
      <c r="AB754" s="255">
        <v>2020</v>
      </c>
    </row>
    <row r="755" spans="1:28" s="6" customFormat="1" ht="35.25" customHeight="1">
      <c r="A755" s="6">
        <v>1</v>
      </c>
      <c r="B755" s="207">
        <f>SUBTOTAL(103,$A$8:A755)</f>
        <v>725</v>
      </c>
      <c r="C755" s="251" t="s">
        <v>2533</v>
      </c>
      <c r="D755" s="246">
        <f t="shared" si="42"/>
        <v>657451</v>
      </c>
      <c r="E755" s="253">
        <v>0</v>
      </c>
      <c r="F755" s="253">
        <v>0</v>
      </c>
      <c r="G755" s="253">
        <v>0</v>
      </c>
      <c r="H755" s="253">
        <v>0</v>
      </c>
      <c r="I755" s="253">
        <v>0</v>
      </c>
      <c r="J755" s="253">
        <v>0</v>
      </c>
      <c r="K755" s="254">
        <v>0</v>
      </c>
      <c r="L755" s="253">
        <v>0</v>
      </c>
      <c r="M755" s="253">
        <v>0</v>
      </c>
      <c r="N755" s="253">
        <v>0</v>
      </c>
      <c r="O755" s="253">
        <v>0</v>
      </c>
      <c r="P755" s="253">
        <v>657451</v>
      </c>
      <c r="Q755" s="253">
        <v>0</v>
      </c>
      <c r="R755" s="253">
        <v>0</v>
      </c>
      <c r="S755" s="253">
        <v>0</v>
      </c>
      <c r="T755" s="253">
        <v>0</v>
      </c>
      <c r="U755" s="253">
        <v>0</v>
      </c>
      <c r="V755" s="253">
        <v>0</v>
      </c>
      <c r="W755" s="253">
        <v>0</v>
      </c>
      <c r="X755" s="253">
        <v>0</v>
      </c>
      <c r="Y755" s="253">
        <v>0</v>
      </c>
      <c r="Z755" s="253">
        <v>0</v>
      </c>
      <c r="AA755" s="253">
        <v>0</v>
      </c>
      <c r="AB755" s="255">
        <v>2020</v>
      </c>
    </row>
    <row r="756" spans="1:28" s="6" customFormat="1" ht="35.25" customHeight="1">
      <c r="A756" s="6">
        <v>1</v>
      </c>
      <c r="B756" s="207">
        <f>SUBTOTAL(103,$A$8:A756)</f>
        <v>726</v>
      </c>
      <c r="C756" s="251" t="s">
        <v>2175</v>
      </c>
      <c r="D756" s="246">
        <f t="shared" si="42"/>
        <v>663650</v>
      </c>
      <c r="E756" s="253">
        <v>0</v>
      </c>
      <c r="F756" s="253">
        <v>0</v>
      </c>
      <c r="G756" s="253">
        <v>0</v>
      </c>
      <c r="H756" s="253">
        <v>0</v>
      </c>
      <c r="I756" s="253">
        <v>0</v>
      </c>
      <c r="J756" s="253">
        <v>0</v>
      </c>
      <c r="K756" s="254">
        <v>0</v>
      </c>
      <c r="L756" s="253">
        <v>0</v>
      </c>
      <c r="M756" s="253">
        <v>0</v>
      </c>
      <c r="N756" s="253">
        <v>0</v>
      </c>
      <c r="O756" s="253">
        <v>663650</v>
      </c>
      <c r="P756" s="253">
        <v>0</v>
      </c>
      <c r="Q756" s="253">
        <v>0</v>
      </c>
      <c r="R756" s="253">
        <v>0</v>
      </c>
      <c r="S756" s="253">
        <v>0</v>
      </c>
      <c r="T756" s="253">
        <v>0</v>
      </c>
      <c r="U756" s="253">
        <v>0</v>
      </c>
      <c r="V756" s="253">
        <v>0</v>
      </c>
      <c r="W756" s="253">
        <v>0</v>
      </c>
      <c r="X756" s="253">
        <v>0</v>
      </c>
      <c r="Y756" s="253">
        <v>0</v>
      </c>
      <c r="Z756" s="253">
        <v>0</v>
      </c>
      <c r="AA756" s="253">
        <v>0</v>
      </c>
      <c r="AB756" s="255">
        <v>2020</v>
      </c>
    </row>
    <row r="757" spans="1:28" s="6" customFormat="1" ht="35.25" customHeight="1">
      <c r="B757" s="250" t="s">
        <v>826</v>
      </c>
      <c r="C757" s="251"/>
      <c r="D757" s="246">
        <f>SUM(D758:D767)</f>
        <v>5406374.4199999999</v>
      </c>
      <c r="E757" s="246">
        <f t="shared" ref="E757:AA757" si="43">SUM(E758:E767)</f>
        <v>0</v>
      </c>
      <c r="F757" s="246">
        <f t="shared" si="43"/>
        <v>0</v>
      </c>
      <c r="G757" s="246">
        <f t="shared" si="43"/>
        <v>0</v>
      </c>
      <c r="H757" s="246">
        <f t="shared" si="43"/>
        <v>0</v>
      </c>
      <c r="I757" s="246">
        <f t="shared" si="43"/>
        <v>617671.73</v>
      </c>
      <c r="J757" s="246">
        <f t="shared" si="43"/>
        <v>0</v>
      </c>
      <c r="K757" s="247">
        <f t="shared" si="43"/>
        <v>0</v>
      </c>
      <c r="L757" s="246">
        <f t="shared" si="43"/>
        <v>0</v>
      </c>
      <c r="M757" s="246">
        <f t="shared" si="43"/>
        <v>0</v>
      </c>
      <c r="N757" s="246">
        <f t="shared" si="43"/>
        <v>78045.73</v>
      </c>
      <c r="O757" s="246">
        <f t="shared" si="43"/>
        <v>4546627.16</v>
      </c>
      <c r="P757" s="246">
        <f t="shared" si="43"/>
        <v>164029.79999999999</v>
      </c>
      <c r="Q757" s="246">
        <f t="shared" si="43"/>
        <v>0</v>
      </c>
      <c r="R757" s="246">
        <f t="shared" si="43"/>
        <v>0</v>
      </c>
      <c r="S757" s="246">
        <f t="shared" si="43"/>
        <v>0</v>
      </c>
      <c r="T757" s="246">
        <f t="shared" si="43"/>
        <v>0</v>
      </c>
      <c r="U757" s="246">
        <f t="shared" si="43"/>
        <v>0</v>
      </c>
      <c r="V757" s="246">
        <f t="shared" si="43"/>
        <v>0</v>
      </c>
      <c r="W757" s="246">
        <f t="shared" si="43"/>
        <v>0</v>
      </c>
      <c r="X757" s="246">
        <f t="shared" si="43"/>
        <v>0</v>
      </c>
      <c r="Y757" s="246">
        <f t="shared" si="43"/>
        <v>0</v>
      </c>
      <c r="Z757" s="246">
        <f t="shared" si="43"/>
        <v>0</v>
      </c>
      <c r="AA757" s="246">
        <f t="shared" si="43"/>
        <v>0</v>
      </c>
      <c r="AB757" s="248" t="s">
        <v>857</v>
      </c>
    </row>
    <row r="758" spans="1:28" s="6" customFormat="1" ht="35.25" customHeight="1">
      <c r="A758" s="6">
        <v>1</v>
      </c>
      <c r="B758" s="207">
        <f>SUBTOTAL(103,$A$8:A758)</f>
        <v>727</v>
      </c>
      <c r="C758" s="251" t="s">
        <v>2176</v>
      </c>
      <c r="D758" s="246">
        <f t="shared" ref="D758:D767" si="44">E758+F758+G758+H758+I758+J758+L758+M758+N758+O758+P758+Q758+R758+S758+T758+U758+V758+W758+X758+Y758+Z758+AA758</f>
        <v>190801.84</v>
      </c>
      <c r="E758" s="253">
        <v>0</v>
      </c>
      <c r="F758" s="253">
        <v>0</v>
      </c>
      <c r="G758" s="253">
        <v>0</v>
      </c>
      <c r="H758" s="253">
        <v>0</v>
      </c>
      <c r="I758" s="253">
        <v>0</v>
      </c>
      <c r="J758" s="253">
        <v>0</v>
      </c>
      <c r="K758" s="254">
        <v>0</v>
      </c>
      <c r="L758" s="253">
        <v>0</v>
      </c>
      <c r="M758" s="253">
        <v>0</v>
      </c>
      <c r="N758" s="253">
        <v>0</v>
      </c>
      <c r="O758" s="253">
        <v>190801.84</v>
      </c>
      <c r="P758" s="253">
        <v>0</v>
      </c>
      <c r="Q758" s="253">
        <v>0</v>
      </c>
      <c r="R758" s="253">
        <v>0</v>
      </c>
      <c r="S758" s="253">
        <v>0</v>
      </c>
      <c r="T758" s="253">
        <v>0</v>
      </c>
      <c r="U758" s="253">
        <v>0</v>
      </c>
      <c r="V758" s="253">
        <v>0</v>
      </c>
      <c r="W758" s="253">
        <v>0</v>
      </c>
      <c r="X758" s="253">
        <v>0</v>
      </c>
      <c r="Y758" s="253">
        <v>0</v>
      </c>
      <c r="Z758" s="253">
        <v>0</v>
      </c>
      <c r="AA758" s="253">
        <v>0</v>
      </c>
      <c r="AB758" s="255">
        <v>2020</v>
      </c>
    </row>
    <row r="759" spans="1:28" s="6" customFormat="1" ht="35.25" customHeight="1">
      <c r="A759" s="6">
        <v>1</v>
      </c>
      <c r="B759" s="207">
        <f>SUBTOTAL(103,$A$8:A759)</f>
        <v>728</v>
      </c>
      <c r="C759" s="251" t="s">
        <v>2177</v>
      </c>
      <c r="D759" s="246">
        <f t="shared" si="44"/>
        <v>78045.73</v>
      </c>
      <c r="E759" s="253">
        <v>0</v>
      </c>
      <c r="F759" s="253">
        <v>0</v>
      </c>
      <c r="G759" s="253">
        <v>0</v>
      </c>
      <c r="H759" s="253">
        <v>0</v>
      </c>
      <c r="I759" s="253">
        <v>0</v>
      </c>
      <c r="J759" s="253">
        <v>0</v>
      </c>
      <c r="K759" s="254">
        <v>0</v>
      </c>
      <c r="L759" s="253">
        <v>0</v>
      </c>
      <c r="M759" s="253">
        <v>0</v>
      </c>
      <c r="N759" s="253">
        <v>78045.73</v>
      </c>
      <c r="O759" s="253">
        <v>0</v>
      </c>
      <c r="P759" s="253">
        <v>0</v>
      </c>
      <c r="Q759" s="253">
        <v>0</v>
      </c>
      <c r="R759" s="253">
        <v>0</v>
      </c>
      <c r="S759" s="253">
        <v>0</v>
      </c>
      <c r="T759" s="253">
        <v>0</v>
      </c>
      <c r="U759" s="253">
        <v>0</v>
      </c>
      <c r="V759" s="253">
        <v>0</v>
      </c>
      <c r="W759" s="253">
        <v>0</v>
      </c>
      <c r="X759" s="253">
        <v>0</v>
      </c>
      <c r="Y759" s="253">
        <v>0</v>
      </c>
      <c r="Z759" s="253">
        <v>0</v>
      </c>
      <c r="AA759" s="253">
        <v>0</v>
      </c>
      <c r="AB759" s="255">
        <v>2020</v>
      </c>
    </row>
    <row r="760" spans="1:28" s="6" customFormat="1" ht="35.25" customHeight="1">
      <c r="A760" s="6">
        <v>1</v>
      </c>
      <c r="B760" s="207">
        <f>SUBTOTAL(103,$A$8:A760)</f>
        <v>729</v>
      </c>
      <c r="C760" s="251" t="s">
        <v>2178</v>
      </c>
      <c r="D760" s="246">
        <f t="shared" si="44"/>
        <v>282509.7</v>
      </c>
      <c r="E760" s="253">
        <v>0</v>
      </c>
      <c r="F760" s="253">
        <v>0</v>
      </c>
      <c r="G760" s="253">
        <v>0</v>
      </c>
      <c r="H760" s="253">
        <v>0</v>
      </c>
      <c r="I760" s="253">
        <v>0</v>
      </c>
      <c r="J760" s="253">
        <v>0</v>
      </c>
      <c r="K760" s="254">
        <v>0</v>
      </c>
      <c r="L760" s="253">
        <v>0</v>
      </c>
      <c r="M760" s="253">
        <v>0</v>
      </c>
      <c r="N760" s="253">
        <v>0</v>
      </c>
      <c r="O760" s="253">
        <v>282509.7</v>
      </c>
      <c r="P760" s="253">
        <v>0</v>
      </c>
      <c r="Q760" s="253">
        <v>0</v>
      </c>
      <c r="R760" s="253">
        <v>0</v>
      </c>
      <c r="S760" s="253">
        <v>0</v>
      </c>
      <c r="T760" s="253">
        <v>0</v>
      </c>
      <c r="U760" s="253">
        <v>0</v>
      </c>
      <c r="V760" s="253">
        <v>0</v>
      </c>
      <c r="W760" s="253">
        <v>0</v>
      </c>
      <c r="X760" s="253">
        <v>0</v>
      </c>
      <c r="Y760" s="253">
        <v>0</v>
      </c>
      <c r="Z760" s="253">
        <v>0</v>
      </c>
      <c r="AA760" s="253">
        <v>0</v>
      </c>
      <c r="AB760" s="255">
        <v>2020</v>
      </c>
    </row>
    <row r="761" spans="1:28" s="6" customFormat="1" ht="35.25" customHeight="1">
      <c r="A761" s="6">
        <v>1</v>
      </c>
      <c r="B761" s="207">
        <f>SUBTOTAL(103,$A$8:A761)</f>
        <v>730</v>
      </c>
      <c r="C761" s="251" t="s">
        <v>2179</v>
      </c>
      <c r="D761" s="246">
        <f t="shared" si="44"/>
        <v>1726093</v>
      </c>
      <c r="E761" s="253">
        <v>0</v>
      </c>
      <c r="F761" s="253">
        <v>0</v>
      </c>
      <c r="G761" s="253">
        <v>0</v>
      </c>
      <c r="H761" s="253">
        <v>0</v>
      </c>
      <c r="I761" s="253">
        <v>400852</v>
      </c>
      <c r="J761" s="253">
        <v>0</v>
      </c>
      <c r="K761" s="254">
        <v>0</v>
      </c>
      <c r="L761" s="253">
        <v>0</v>
      </c>
      <c r="M761" s="253">
        <v>0</v>
      </c>
      <c r="N761" s="253">
        <v>0</v>
      </c>
      <c r="O761" s="253">
        <v>1325241</v>
      </c>
      <c r="P761" s="253">
        <v>0</v>
      </c>
      <c r="Q761" s="253">
        <v>0</v>
      </c>
      <c r="R761" s="253">
        <v>0</v>
      </c>
      <c r="S761" s="253">
        <v>0</v>
      </c>
      <c r="T761" s="253">
        <v>0</v>
      </c>
      <c r="U761" s="253">
        <v>0</v>
      </c>
      <c r="V761" s="253">
        <v>0</v>
      </c>
      <c r="W761" s="253">
        <v>0</v>
      </c>
      <c r="X761" s="253">
        <v>0</v>
      </c>
      <c r="Y761" s="253">
        <v>0</v>
      </c>
      <c r="Z761" s="253">
        <v>0</v>
      </c>
      <c r="AA761" s="253">
        <v>0</v>
      </c>
      <c r="AB761" s="255">
        <v>2020</v>
      </c>
    </row>
    <row r="762" spans="1:28" s="6" customFormat="1" ht="35.25" customHeight="1">
      <c r="A762" s="6">
        <v>1</v>
      </c>
      <c r="B762" s="207">
        <f>SUBTOTAL(103,$A$8:A762)</f>
        <v>731</v>
      </c>
      <c r="C762" s="251" t="s">
        <v>2534</v>
      </c>
      <c r="D762" s="246">
        <f t="shared" si="44"/>
        <v>744990</v>
      </c>
      <c r="E762" s="253">
        <v>0</v>
      </c>
      <c r="F762" s="253">
        <v>0</v>
      </c>
      <c r="G762" s="253">
        <v>0</v>
      </c>
      <c r="H762" s="253">
        <v>0</v>
      </c>
      <c r="I762" s="253">
        <v>0</v>
      </c>
      <c r="J762" s="253">
        <v>0</v>
      </c>
      <c r="K762" s="254">
        <v>0</v>
      </c>
      <c r="L762" s="253">
        <v>0</v>
      </c>
      <c r="M762" s="253">
        <v>0</v>
      </c>
      <c r="N762" s="253">
        <v>0</v>
      </c>
      <c r="O762" s="253">
        <v>744990</v>
      </c>
      <c r="P762" s="253">
        <v>0</v>
      </c>
      <c r="Q762" s="253">
        <v>0</v>
      </c>
      <c r="R762" s="253">
        <v>0</v>
      </c>
      <c r="S762" s="253">
        <v>0</v>
      </c>
      <c r="T762" s="253">
        <v>0</v>
      </c>
      <c r="U762" s="253">
        <v>0</v>
      </c>
      <c r="V762" s="253">
        <v>0</v>
      </c>
      <c r="W762" s="253">
        <v>0</v>
      </c>
      <c r="X762" s="253">
        <v>0</v>
      </c>
      <c r="Y762" s="253">
        <v>0</v>
      </c>
      <c r="Z762" s="253">
        <v>0</v>
      </c>
      <c r="AA762" s="253">
        <v>0</v>
      </c>
      <c r="AB762" s="255">
        <v>2020</v>
      </c>
    </row>
    <row r="763" spans="1:28" s="6" customFormat="1" ht="35.25" customHeight="1">
      <c r="A763" s="6">
        <v>1</v>
      </c>
      <c r="B763" s="207">
        <f>SUBTOTAL(103,$A$8:A763)</f>
        <v>732</v>
      </c>
      <c r="C763" s="251" t="s">
        <v>2535</v>
      </c>
      <c r="D763" s="246">
        <f t="shared" si="44"/>
        <v>920919</v>
      </c>
      <c r="E763" s="253">
        <v>0</v>
      </c>
      <c r="F763" s="253">
        <v>0</v>
      </c>
      <c r="G763" s="253">
        <v>0</v>
      </c>
      <c r="H763" s="253">
        <v>0</v>
      </c>
      <c r="I763" s="253">
        <v>0</v>
      </c>
      <c r="J763" s="253">
        <v>0</v>
      </c>
      <c r="K763" s="254">
        <v>0</v>
      </c>
      <c r="L763" s="253">
        <v>0</v>
      </c>
      <c r="M763" s="253">
        <v>0</v>
      </c>
      <c r="N763" s="253">
        <v>0</v>
      </c>
      <c r="O763" s="253">
        <v>920919</v>
      </c>
      <c r="P763" s="253">
        <v>0</v>
      </c>
      <c r="Q763" s="253">
        <v>0</v>
      </c>
      <c r="R763" s="253">
        <v>0</v>
      </c>
      <c r="S763" s="253">
        <v>0</v>
      </c>
      <c r="T763" s="253">
        <v>0</v>
      </c>
      <c r="U763" s="253">
        <v>0</v>
      </c>
      <c r="V763" s="253">
        <v>0</v>
      </c>
      <c r="W763" s="253">
        <v>0</v>
      </c>
      <c r="X763" s="253">
        <v>0</v>
      </c>
      <c r="Y763" s="253">
        <v>0</v>
      </c>
      <c r="Z763" s="253">
        <v>0</v>
      </c>
      <c r="AA763" s="253">
        <v>0</v>
      </c>
      <c r="AB763" s="255">
        <v>2020</v>
      </c>
    </row>
    <row r="764" spans="1:28" s="6" customFormat="1" ht="35.25" customHeight="1">
      <c r="A764" s="6">
        <v>1</v>
      </c>
      <c r="B764" s="207">
        <f>SUBTOTAL(103,$A$8:A764)</f>
        <v>733</v>
      </c>
      <c r="C764" s="251" t="s">
        <v>2536</v>
      </c>
      <c r="D764" s="246">
        <f t="shared" si="44"/>
        <v>424001.66</v>
      </c>
      <c r="E764" s="253">
        <v>0</v>
      </c>
      <c r="F764" s="253">
        <v>0</v>
      </c>
      <c r="G764" s="253">
        <v>0</v>
      </c>
      <c r="H764" s="253">
        <v>0</v>
      </c>
      <c r="I764" s="253">
        <v>0</v>
      </c>
      <c r="J764" s="253">
        <v>0</v>
      </c>
      <c r="K764" s="254">
        <v>0</v>
      </c>
      <c r="L764" s="253">
        <v>0</v>
      </c>
      <c r="M764" s="253">
        <v>0</v>
      </c>
      <c r="N764" s="253">
        <v>0</v>
      </c>
      <c r="O764" s="253">
        <v>424001.66</v>
      </c>
      <c r="P764" s="253">
        <v>0</v>
      </c>
      <c r="Q764" s="253">
        <v>0</v>
      </c>
      <c r="R764" s="253">
        <v>0</v>
      </c>
      <c r="S764" s="253">
        <v>0</v>
      </c>
      <c r="T764" s="253">
        <v>0</v>
      </c>
      <c r="U764" s="253">
        <v>0</v>
      </c>
      <c r="V764" s="253">
        <v>0</v>
      </c>
      <c r="W764" s="253">
        <v>0</v>
      </c>
      <c r="X764" s="253">
        <v>0</v>
      </c>
      <c r="Y764" s="253">
        <v>0</v>
      </c>
      <c r="Z764" s="253">
        <v>0</v>
      </c>
      <c r="AA764" s="253">
        <v>0</v>
      </c>
      <c r="AB764" s="255">
        <v>2020</v>
      </c>
    </row>
    <row r="765" spans="1:28" s="6" customFormat="1" ht="35.25" customHeight="1">
      <c r="A765" s="6">
        <v>1</v>
      </c>
      <c r="B765" s="207">
        <f>SUBTOTAL(103,$A$8:A765)</f>
        <v>734</v>
      </c>
      <c r="C765" s="251" t="s">
        <v>2180</v>
      </c>
      <c r="D765" s="246">
        <f t="shared" si="44"/>
        <v>658163.96</v>
      </c>
      <c r="E765" s="253">
        <v>0</v>
      </c>
      <c r="F765" s="253">
        <v>0</v>
      </c>
      <c r="G765" s="253">
        <v>0</v>
      </c>
      <c r="H765" s="253">
        <v>0</v>
      </c>
      <c r="I765" s="253">
        <v>0</v>
      </c>
      <c r="J765" s="253">
        <v>0</v>
      </c>
      <c r="K765" s="254">
        <v>0</v>
      </c>
      <c r="L765" s="253">
        <v>0</v>
      </c>
      <c r="M765" s="253">
        <v>0</v>
      </c>
      <c r="N765" s="253">
        <v>0</v>
      </c>
      <c r="O765" s="253">
        <v>658163.96</v>
      </c>
      <c r="P765" s="253">
        <v>0</v>
      </c>
      <c r="Q765" s="253">
        <v>0</v>
      </c>
      <c r="R765" s="253">
        <v>0</v>
      </c>
      <c r="S765" s="253">
        <v>0</v>
      </c>
      <c r="T765" s="253">
        <v>0</v>
      </c>
      <c r="U765" s="253">
        <v>0</v>
      </c>
      <c r="V765" s="253">
        <v>0</v>
      </c>
      <c r="W765" s="253">
        <v>0</v>
      </c>
      <c r="X765" s="253">
        <v>0</v>
      </c>
      <c r="Y765" s="253">
        <v>0</v>
      </c>
      <c r="Z765" s="253">
        <v>0</v>
      </c>
      <c r="AA765" s="253">
        <v>0</v>
      </c>
      <c r="AB765" s="255">
        <v>2020</v>
      </c>
    </row>
    <row r="766" spans="1:28" s="6" customFormat="1" ht="35.25" customHeight="1">
      <c r="A766" s="6">
        <v>1</v>
      </c>
      <c r="B766" s="207">
        <f>SUBTOTAL(103,$A$8:A766)</f>
        <v>735</v>
      </c>
      <c r="C766" s="251" t="s">
        <v>2341</v>
      </c>
      <c r="D766" s="246">
        <f t="shared" si="44"/>
        <v>216819.73</v>
      </c>
      <c r="E766" s="253">
        <v>0</v>
      </c>
      <c r="F766" s="253">
        <v>0</v>
      </c>
      <c r="G766" s="253">
        <v>0</v>
      </c>
      <c r="H766" s="253">
        <v>0</v>
      </c>
      <c r="I766" s="253">
        <v>216819.73</v>
      </c>
      <c r="J766" s="253">
        <v>0</v>
      </c>
      <c r="K766" s="254">
        <v>0</v>
      </c>
      <c r="L766" s="253">
        <v>0</v>
      </c>
      <c r="M766" s="253">
        <v>0</v>
      </c>
      <c r="N766" s="253">
        <v>0</v>
      </c>
      <c r="O766" s="253">
        <v>0</v>
      </c>
      <c r="P766" s="253">
        <v>0</v>
      </c>
      <c r="Q766" s="253">
        <v>0</v>
      </c>
      <c r="R766" s="253">
        <v>0</v>
      </c>
      <c r="S766" s="253">
        <v>0</v>
      </c>
      <c r="T766" s="253">
        <v>0</v>
      </c>
      <c r="U766" s="253">
        <v>0</v>
      </c>
      <c r="V766" s="253">
        <v>0</v>
      </c>
      <c r="W766" s="253">
        <v>0</v>
      </c>
      <c r="X766" s="253">
        <v>0</v>
      </c>
      <c r="Y766" s="253">
        <v>0</v>
      </c>
      <c r="Z766" s="253">
        <v>0</v>
      </c>
      <c r="AA766" s="253">
        <v>0</v>
      </c>
      <c r="AB766" s="255">
        <v>2020</v>
      </c>
    </row>
    <row r="767" spans="1:28" s="6" customFormat="1" ht="35.25" customHeight="1">
      <c r="A767" s="6">
        <v>1</v>
      </c>
      <c r="B767" s="207">
        <f>SUBTOTAL(103,$A$8:A767)</f>
        <v>736</v>
      </c>
      <c r="C767" s="251" t="s">
        <v>2181</v>
      </c>
      <c r="D767" s="246">
        <f t="shared" si="44"/>
        <v>164029.79999999999</v>
      </c>
      <c r="E767" s="253">
        <v>0</v>
      </c>
      <c r="F767" s="253">
        <v>0</v>
      </c>
      <c r="G767" s="253">
        <v>0</v>
      </c>
      <c r="H767" s="253">
        <v>0</v>
      </c>
      <c r="I767" s="253">
        <v>0</v>
      </c>
      <c r="J767" s="253">
        <v>0</v>
      </c>
      <c r="K767" s="254">
        <v>0</v>
      </c>
      <c r="L767" s="253">
        <v>0</v>
      </c>
      <c r="M767" s="253">
        <v>0</v>
      </c>
      <c r="N767" s="253">
        <v>0</v>
      </c>
      <c r="O767" s="253">
        <v>0</v>
      </c>
      <c r="P767" s="253">
        <v>164029.79999999999</v>
      </c>
      <c r="Q767" s="253">
        <v>0</v>
      </c>
      <c r="R767" s="253">
        <v>0</v>
      </c>
      <c r="S767" s="253">
        <v>0</v>
      </c>
      <c r="T767" s="253">
        <v>0</v>
      </c>
      <c r="U767" s="253">
        <v>0</v>
      </c>
      <c r="V767" s="253">
        <v>0</v>
      </c>
      <c r="W767" s="253">
        <v>0</v>
      </c>
      <c r="X767" s="253">
        <v>0</v>
      </c>
      <c r="Y767" s="253">
        <v>0</v>
      </c>
      <c r="Z767" s="253">
        <v>0</v>
      </c>
      <c r="AA767" s="253">
        <v>0</v>
      </c>
      <c r="AB767" s="255">
        <v>2020</v>
      </c>
    </row>
    <row r="768" spans="1:28" s="6" customFormat="1" ht="35.25" customHeight="1">
      <c r="B768" s="250" t="s">
        <v>2182</v>
      </c>
      <c r="C768" s="251"/>
      <c r="D768" s="246">
        <f>SUM(D769:D773)</f>
        <v>1171071.47</v>
      </c>
      <c r="E768" s="246">
        <f t="shared" ref="E768:AA768" si="45">SUM(E769:E773)</f>
        <v>0</v>
      </c>
      <c r="F768" s="246">
        <f t="shared" si="45"/>
        <v>0</v>
      </c>
      <c r="G768" s="246">
        <f t="shared" si="45"/>
        <v>526489.5</v>
      </c>
      <c r="H768" s="246">
        <f t="shared" si="45"/>
        <v>0</v>
      </c>
      <c r="I768" s="246">
        <f t="shared" si="45"/>
        <v>190000</v>
      </c>
      <c r="J768" s="246">
        <f t="shared" si="45"/>
        <v>0</v>
      </c>
      <c r="K768" s="247">
        <f t="shared" si="45"/>
        <v>0</v>
      </c>
      <c r="L768" s="246">
        <f t="shared" si="45"/>
        <v>0</v>
      </c>
      <c r="M768" s="246">
        <f t="shared" si="45"/>
        <v>0</v>
      </c>
      <c r="N768" s="246">
        <f t="shared" si="45"/>
        <v>0</v>
      </c>
      <c r="O768" s="246">
        <f t="shared" si="45"/>
        <v>454581.97</v>
      </c>
      <c r="P768" s="246">
        <f t="shared" si="45"/>
        <v>0</v>
      </c>
      <c r="Q768" s="246">
        <f t="shared" si="45"/>
        <v>0</v>
      </c>
      <c r="R768" s="246">
        <f t="shared" si="45"/>
        <v>0</v>
      </c>
      <c r="S768" s="246">
        <f t="shared" si="45"/>
        <v>0</v>
      </c>
      <c r="T768" s="246">
        <f t="shared" si="45"/>
        <v>0</v>
      </c>
      <c r="U768" s="246">
        <f t="shared" si="45"/>
        <v>0</v>
      </c>
      <c r="V768" s="246">
        <f t="shared" si="45"/>
        <v>0</v>
      </c>
      <c r="W768" s="246">
        <f t="shared" si="45"/>
        <v>0</v>
      </c>
      <c r="X768" s="246">
        <f t="shared" si="45"/>
        <v>0</v>
      </c>
      <c r="Y768" s="246">
        <f t="shared" si="45"/>
        <v>0</v>
      </c>
      <c r="Z768" s="246">
        <f t="shared" si="45"/>
        <v>0</v>
      </c>
      <c r="AA768" s="246">
        <f t="shared" si="45"/>
        <v>0</v>
      </c>
      <c r="AB768" s="248" t="s">
        <v>857</v>
      </c>
    </row>
    <row r="769" spans="1:28" s="6" customFormat="1" ht="35.25" customHeight="1">
      <c r="A769" s="6">
        <v>1</v>
      </c>
      <c r="B769" s="207">
        <f>SUBTOTAL(103,$A$8:A769)</f>
        <v>737</v>
      </c>
      <c r="C769" s="251" t="s">
        <v>2183</v>
      </c>
      <c r="D769" s="246">
        <f>E769+F769+G769+H769+I769+J769+L769+M769+N769+O769+P769+Q769+R769+S769+T769+U769+V769+W769+X769+Y769+Z769+AA769</f>
        <v>230565</v>
      </c>
      <c r="E769" s="253">
        <v>0</v>
      </c>
      <c r="F769" s="253">
        <v>0</v>
      </c>
      <c r="G769" s="253">
        <v>230565</v>
      </c>
      <c r="H769" s="253">
        <v>0</v>
      </c>
      <c r="I769" s="253">
        <v>0</v>
      </c>
      <c r="J769" s="253">
        <v>0</v>
      </c>
      <c r="K769" s="254">
        <v>0</v>
      </c>
      <c r="L769" s="253">
        <v>0</v>
      </c>
      <c r="M769" s="253">
        <v>0</v>
      </c>
      <c r="N769" s="253">
        <v>0</v>
      </c>
      <c r="O769" s="253">
        <v>0</v>
      </c>
      <c r="P769" s="253">
        <v>0</v>
      </c>
      <c r="Q769" s="253">
        <v>0</v>
      </c>
      <c r="R769" s="253">
        <v>0</v>
      </c>
      <c r="S769" s="253">
        <v>0</v>
      </c>
      <c r="T769" s="253">
        <v>0</v>
      </c>
      <c r="U769" s="253">
        <v>0</v>
      </c>
      <c r="V769" s="253">
        <v>0</v>
      </c>
      <c r="W769" s="253">
        <v>0</v>
      </c>
      <c r="X769" s="253">
        <v>0</v>
      </c>
      <c r="Y769" s="253">
        <v>0</v>
      </c>
      <c r="Z769" s="253">
        <v>0</v>
      </c>
      <c r="AA769" s="253">
        <v>0</v>
      </c>
      <c r="AB769" s="255">
        <v>2020</v>
      </c>
    </row>
    <row r="770" spans="1:28" s="6" customFormat="1" ht="35.25" customHeight="1">
      <c r="A770" s="6">
        <v>1</v>
      </c>
      <c r="B770" s="207">
        <f>SUBTOTAL(103,$A$8:A770)</f>
        <v>738</v>
      </c>
      <c r="C770" s="251" t="s">
        <v>2537</v>
      </c>
      <c r="D770" s="246">
        <f>E770+F770+G770+H770+I770+J770+L770+M770+N770+O770+P770+Q770+R770+S770+T770+U770+V770+W770+X770+Y770+Z770+AA770</f>
        <v>190000</v>
      </c>
      <c r="E770" s="253">
        <v>0</v>
      </c>
      <c r="F770" s="253">
        <v>0</v>
      </c>
      <c r="G770" s="253">
        <v>0</v>
      </c>
      <c r="H770" s="253">
        <v>0</v>
      </c>
      <c r="I770" s="253">
        <v>190000</v>
      </c>
      <c r="J770" s="253">
        <v>0</v>
      </c>
      <c r="K770" s="254">
        <v>0</v>
      </c>
      <c r="L770" s="253">
        <v>0</v>
      </c>
      <c r="M770" s="253">
        <v>0</v>
      </c>
      <c r="N770" s="253">
        <v>0</v>
      </c>
      <c r="O770" s="253">
        <v>0</v>
      </c>
      <c r="P770" s="253">
        <v>0</v>
      </c>
      <c r="Q770" s="253">
        <v>0</v>
      </c>
      <c r="R770" s="253">
        <v>0</v>
      </c>
      <c r="S770" s="253">
        <v>0</v>
      </c>
      <c r="T770" s="253">
        <v>0</v>
      </c>
      <c r="U770" s="253">
        <v>0</v>
      </c>
      <c r="V770" s="253">
        <v>0</v>
      </c>
      <c r="W770" s="253">
        <v>0</v>
      </c>
      <c r="X770" s="253">
        <v>0</v>
      </c>
      <c r="Y770" s="253">
        <v>0</v>
      </c>
      <c r="Z770" s="253">
        <v>0</v>
      </c>
      <c r="AA770" s="253">
        <v>0</v>
      </c>
      <c r="AB770" s="255">
        <v>2020</v>
      </c>
    </row>
    <row r="771" spans="1:28" s="6" customFormat="1" ht="35.25" customHeight="1">
      <c r="A771" s="6">
        <v>1</v>
      </c>
      <c r="B771" s="207">
        <f>SUBTOTAL(103,$A$8:A771)</f>
        <v>739</v>
      </c>
      <c r="C771" s="251" t="s">
        <v>2342</v>
      </c>
      <c r="D771" s="246">
        <f>E771+F771+G771+H771+I771+J771+L771+M771+N771+O771+P771+Q771+R771+S771+T771+U771+V771+W771+X771+Y771+Z771+AA771</f>
        <v>204581.97</v>
      </c>
      <c r="E771" s="253">
        <v>0</v>
      </c>
      <c r="F771" s="253">
        <v>0</v>
      </c>
      <c r="G771" s="253">
        <v>0</v>
      </c>
      <c r="H771" s="253">
        <v>0</v>
      </c>
      <c r="I771" s="253">
        <v>0</v>
      </c>
      <c r="J771" s="253">
        <v>0</v>
      </c>
      <c r="K771" s="254">
        <v>0</v>
      </c>
      <c r="L771" s="253">
        <v>0</v>
      </c>
      <c r="M771" s="253">
        <v>0</v>
      </c>
      <c r="N771" s="253">
        <v>0</v>
      </c>
      <c r="O771" s="253">
        <v>204581.97</v>
      </c>
      <c r="P771" s="253">
        <v>0</v>
      </c>
      <c r="Q771" s="253">
        <v>0</v>
      </c>
      <c r="R771" s="253">
        <v>0</v>
      </c>
      <c r="S771" s="253">
        <v>0</v>
      </c>
      <c r="T771" s="253">
        <v>0</v>
      </c>
      <c r="U771" s="253">
        <v>0</v>
      </c>
      <c r="V771" s="253">
        <v>0</v>
      </c>
      <c r="W771" s="253">
        <v>0</v>
      </c>
      <c r="X771" s="253">
        <v>0</v>
      </c>
      <c r="Y771" s="253">
        <v>0</v>
      </c>
      <c r="Z771" s="253">
        <v>0</v>
      </c>
      <c r="AA771" s="253">
        <v>0</v>
      </c>
      <c r="AB771" s="255">
        <v>2020</v>
      </c>
    </row>
    <row r="772" spans="1:28" s="6" customFormat="1" ht="35.25" customHeight="1">
      <c r="A772" s="6">
        <v>1</v>
      </c>
      <c r="B772" s="207">
        <f>SUBTOTAL(103,$A$8:A772)</f>
        <v>740</v>
      </c>
      <c r="C772" s="251" t="s">
        <v>2698</v>
      </c>
      <c r="D772" s="246">
        <f>E772+F772+G772+H772+I772+J772+L772+M772+N772+O772+P772+Q772+R772+S772+T772+U772+V772+W772+X772+Y772+Z772+AA772</f>
        <v>250000</v>
      </c>
      <c r="E772" s="253">
        <v>0</v>
      </c>
      <c r="F772" s="253">
        <v>0</v>
      </c>
      <c r="G772" s="253">
        <v>0</v>
      </c>
      <c r="H772" s="253">
        <v>0</v>
      </c>
      <c r="I772" s="253">
        <v>0</v>
      </c>
      <c r="J772" s="253">
        <v>0</v>
      </c>
      <c r="K772" s="254">
        <v>0</v>
      </c>
      <c r="L772" s="253">
        <v>0</v>
      </c>
      <c r="M772" s="253">
        <v>0</v>
      </c>
      <c r="N772" s="253">
        <v>0</v>
      </c>
      <c r="O772" s="253">
        <v>250000</v>
      </c>
      <c r="P772" s="253">
        <v>0</v>
      </c>
      <c r="Q772" s="253">
        <v>0</v>
      </c>
      <c r="R772" s="253">
        <v>0</v>
      </c>
      <c r="S772" s="253">
        <v>0</v>
      </c>
      <c r="T772" s="253">
        <v>0</v>
      </c>
      <c r="U772" s="253">
        <v>0</v>
      </c>
      <c r="V772" s="253">
        <v>0</v>
      </c>
      <c r="W772" s="253">
        <v>0</v>
      </c>
      <c r="X772" s="253">
        <v>0</v>
      </c>
      <c r="Y772" s="253">
        <v>0</v>
      </c>
      <c r="Z772" s="253">
        <v>0</v>
      </c>
      <c r="AA772" s="253">
        <v>0</v>
      </c>
      <c r="AB772" s="255">
        <v>2020</v>
      </c>
    </row>
    <row r="773" spans="1:28" s="6" customFormat="1" ht="35.25" customHeight="1">
      <c r="A773" s="6">
        <v>1</v>
      </c>
      <c r="B773" s="207">
        <f>SUBTOTAL(103,$A$8:A773)</f>
        <v>741</v>
      </c>
      <c r="C773" s="251" t="s">
        <v>2184</v>
      </c>
      <c r="D773" s="246">
        <f>E773+F773+G773+H773+I773+J773+L773+M773+N773+O773+P773+Q773+R773+S773+T773+U773+V773+W773+X773+Y773+Z773+AA773</f>
        <v>295924.5</v>
      </c>
      <c r="E773" s="253">
        <v>0</v>
      </c>
      <c r="F773" s="253">
        <v>0</v>
      </c>
      <c r="G773" s="253">
        <v>295924.5</v>
      </c>
      <c r="H773" s="253">
        <v>0</v>
      </c>
      <c r="I773" s="253">
        <v>0</v>
      </c>
      <c r="J773" s="253">
        <v>0</v>
      </c>
      <c r="K773" s="254">
        <v>0</v>
      </c>
      <c r="L773" s="253">
        <v>0</v>
      </c>
      <c r="M773" s="253">
        <v>0</v>
      </c>
      <c r="N773" s="253">
        <v>0</v>
      </c>
      <c r="O773" s="253">
        <v>0</v>
      </c>
      <c r="P773" s="253">
        <v>0</v>
      </c>
      <c r="Q773" s="253">
        <v>0</v>
      </c>
      <c r="R773" s="253">
        <v>0</v>
      </c>
      <c r="S773" s="253">
        <v>0</v>
      </c>
      <c r="T773" s="253">
        <v>0</v>
      </c>
      <c r="U773" s="253">
        <v>0</v>
      </c>
      <c r="V773" s="253">
        <v>0</v>
      </c>
      <c r="W773" s="253">
        <v>0</v>
      </c>
      <c r="X773" s="253">
        <v>0</v>
      </c>
      <c r="Y773" s="253">
        <v>0</v>
      </c>
      <c r="Z773" s="253">
        <v>0</v>
      </c>
      <c r="AA773" s="253">
        <v>0</v>
      </c>
      <c r="AB773" s="255">
        <v>2020</v>
      </c>
    </row>
    <row r="774" spans="1:28" s="6" customFormat="1" ht="35.25" customHeight="1">
      <c r="B774" s="251" t="s">
        <v>847</v>
      </c>
      <c r="C774" s="251"/>
      <c r="D774" s="246">
        <f>SUM(D775:D777)</f>
        <v>1086748.22</v>
      </c>
      <c r="E774" s="246">
        <f t="shared" ref="E774:AA774" si="46">SUM(E775:E777)</f>
        <v>0</v>
      </c>
      <c r="F774" s="246">
        <f t="shared" si="46"/>
        <v>161860.35</v>
      </c>
      <c r="G774" s="246">
        <f t="shared" si="46"/>
        <v>547875.87</v>
      </c>
      <c r="H774" s="246">
        <f t="shared" si="46"/>
        <v>0</v>
      </c>
      <c r="I774" s="246">
        <f t="shared" si="46"/>
        <v>0</v>
      </c>
      <c r="J774" s="246">
        <f t="shared" si="46"/>
        <v>0</v>
      </c>
      <c r="K774" s="247">
        <f t="shared" si="46"/>
        <v>0</v>
      </c>
      <c r="L774" s="246">
        <f t="shared" si="46"/>
        <v>0</v>
      </c>
      <c r="M774" s="246">
        <f t="shared" si="46"/>
        <v>0</v>
      </c>
      <c r="N774" s="246">
        <f t="shared" si="46"/>
        <v>0</v>
      </c>
      <c r="O774" s="246">
        <f t="shared" si="46"/>
        <v>0</v>
      </c>
      <c r="P774" s="246">
        <f t="shared" si="46"/>
        <v>377012</v>
      </c>
      <c r="Q774" s="246">
        <f t="shared" si="46"/>
        <v>0</v>
      </c>
      <c r="R774" s="246">
        <f t="shared" si="46"/>
        <v>0</v>
      </c>
      <c r="S774" s="246">
        <f t="shared" si="46"/>
        <v>0</v>
      </c>
      <c r="T774" s="246">
        <f t="shared" si="46"/>
        <v>0</v>
      </c>
      <c r="U774" s="246">
        <f t="shared" si="46"/>
        <v>0</v>
      </c>
      <c r="V774" s="246">
        <f t="shared" si="46"/>
        <v>0</v>
      </c>
      <c r="W774" s="246">
        <f t="shared" si="46"/>
        <v>0</v>
      </c>
      <c r="X774" s="246">
        <f t="shared" si="46"/>
        <v>0</v>
      </c>
      <c r="Y774" s="246">
        <f t="shared" si="46"/>
        <v>0</v>
      </c>
      <c r="Z774" s="246">
        <f t="shared" si="46"/>
        <v>0</v>
      </c>
      <c r="AA774" s="246">
        <f t="shared" si="46"/>
        <v>0</v>
      </c>
      <c r="AB774" s="248" t="s">
        <v>857</v>
      </c>
    </row>
    <row r="775" spans="1:28" s="6" customFormat="1" ht="35.25" customHeight="1">
      <c r="A775" s="6">
        <v>1</v>
      </c>
      <c r="B775" s="207">
        <f>SUBTOTAL(103,$A$8:A775)</f>
        <v>742</v>
      </c>
      <c r="C775" s="251" t="s">
        <v>2185</v>
      </c>
      <c r="D775" s="246">
        <f>E775+F775+G775+H775+I775+J775+L775+M775+N775+O775+P775+Q775+R775+S775+T775+U775+V775+W775+X775+Y775+Z775+AA775</f>
        <v>124987</v>
      </c>
      <c r="E775" s="253">
        <v>0</v>
      </c>
      <c r="F775" s="253">
        <v>0</v>
      </c>
      <c r="G775" s="253">
        <v>124987</v>
      </c>
      <c r="H775" s="253">
        <v>0</v>
      </c>
      <c r="I775" s="253">
        <v>0</v>
      </c>
      <c r="J775" s="253">
        <v>0</v>
      </c>
      <c r="K775" s="254">
        <v>0</v>
      </c>
      <c r="L775" s="253">
        <v>0</v>
      </c>
      <c r="M775" s="253">
        <v>0</v>
      </c>
      <c r="N775" s="253">
        <v>0</v>
      </c>
      <c r="O775" s="253">
        <v>0</v>
      </c>
      <c r="P775" s="253">
        <v>0</v>
      </c>
      <c r="Q775" s="253">
        <v>0</v>
      </c>
      <c r="R775" s="253">
        <v>0</v>
      </c>
      <c r="S775" s="253">
        <v>0</v>
      </c>
      <c r="T775" s="253">
        <v>0</v>
      </c>
      <c r="U775" s="253">
        <v>0</v>
      </c>
      <c r="V775" s="253">
        <v>0</v>
      </c>
      <c r="W775" s="253">
        <v>0</v>
      </c>
      <c r="X775" s="253">
        <v>0</v>
      </c>
      <c r="Y775" s="253">
        <v>0</v>
      </c>
      <c r="Z775" s="253">
        <v>0</v>
      </c>
      <c r="AA775" s="253">
        <v>0</v>
      </c>
      <c r="AB775" s="255">
        <v>2020</v>
      </c>
    </row>
    <row r="776" spans="1:28" s="6" customFormat="1" ht="35.25" customHeight="1">
      <c r="A776" s="6">
        <v>1</v>
      </c>
      <c r="B776" s="207">
        <f>SUBTOTAL(103,$A$8:A776)</f>
        <v>743</v>
      </c>
      <c r="C776" s="251" t="s">
        <v>2343</v>
      </c>
      <c r="D776" s="246">
        <f>E776+F776+G776+H776+I776+J776+L776+M776+N776+O776+P776+Q776+R776+S776+T776+U776+V776+W776+X776+Y776+Z776+AA776</f>
        <v>584749.22</v>
      </c>
      <c r="E776" s="253">
        <v>0</v>
      </c>
      <c r="F776" s="253">
        <v>161860.35</v>
      </c>
      <c r="G776" s="253">
        <v>422888.87</v>
      </c>
      <c r="H776" s="253">
        <v>0</v>
      </c>
      <c r="I776" s="253">
        <v>0</v>
      </c>
      <c r="J776" s="253">
        <v>0</v>
      </c>
      <c r="K776" s="254">
        <v>0</v>
      </c>
      <c r="L776" s="253">
        <v>0</v>
      </c>
      <c r="M776" s="253">
        <v>0</v>
      </c>
      <c r="N776" s="253">
        <v>0</v>
      </c>
      <c r="O776" s="253">
        <v>0</v>
      </c>
      <c r="P776" s="253">
        <v>0</v>
      </c>
      <c r="Q776" s="253">
        <v>0</v>
      </c>
      <c r="R776" s="253">
        <v>0</v>
      </c>
      <c r="S776" s="253">
        <v>0</v>
      </c>
      <c r="T776" s="253">
        <v>0</v>
      </c>
      <c r="U776" s="253">
        <v>0</v>
      </c>
      <c r="V776" s="253">
        <v>0</v>
      </c>
      <c r="W776" s="253">
        <v>0</v>
      </c>
      <c r="X776" s="253">
        <v>0</v>
      </c>
      <c r="Y776" s="253">
        <v>0</v>
      </c>
      <c r="Z776" s="253">
        <v>0</v>
      </c>
      <c r="AA776" s="253">
        <v>0</v>
      </c>
      <c r="AB776" s="255">
        <v>2020</v>
      </c>
    </row>
    <row r="777" spans="1:28" s="6" customFormat="1" ht="35.25">
      <c r="A777" s="6">
        <v>1</v>
      </c>
      <c r="B777" s="207">
        <f>SUBTOTAL(103,$A$8:A777)</f>
        <v>744</v>
      </c>
      <c r="C777" s="251" t="s">
        <v>2186</v>
      </c>
      <c r="D777" s="246">
        <f>E777+F777+G777+H777+I777+J777+L777+M777+N777+O777+P777+Q777+R777+S777+T777+U777+V777+W777+X777+Y777+Z777+AA777</f>
        <v>377012</v>
      </c>
      <c r="E777" s="253">
        <v>0</v>
      </c>
      <c r="F777" s="253">
        <v>0</v>
      </c>
      <c r="G777" s="253">
        <v>0</v>
      </c>
      <c r="H777" s="253">
        <v>0</v>
      </c>
      <c r="I777" s="253">
        <v>0</v>
      </c>
      <c r="J777" s="253">
        <v>0</v>
      </c>
      <c r="K777" s="254">
        <v>0</v>
      </c>
      <c r="L777" s="253">
        <v>0</v>
      </c>
      <c r="M777" s="253">
        <v>0</v>
      </c>
      <c r="N777" s="253">
        <v>0</v>
      </c>
      <c r="O777" s="253">
        <v>0</v>
      </c>
      <c r="P777" s="253">
        <v>377012</v>
      </c>
      <c r="Q777" s="253">
        <v>0</v>
      </c>
      <c r="R777" s="253">
        <v>0</v>
      </c>
      <c r="S777" s="253">
        <v>0</v>
      </c>
      <c r="T777" s="253">
        <v>0</v>
      </c>
      <c r="U777" s="253">
        <v>0</v>
      </c>
      <c r="V777" s="253">
        <v>0</v>
      </c>
      <c r="W777" s="253">
        <v>0</v>
      </c>
      <c r="X777" s="253">
        <v>0</v>
      </c>
      <c r="Y777" s="253">
        <v>0</v>
      </c>
      <c r="Z777" s="253">
        <v>0</v>
      </c>
      <c r="AA777" s="253">
        <v>0</v>
      </c>
      <c r="AB777" s="255">
        <v>2020</v>
      </c>
    </row>
    <row r="778" spans="1:28" s="6" customFormat="1" ht="35.25">
      <c r="B778" s="250" t="s">
        <v>814</v>
      </c>
      <c r="C778" s="251"/>
      <c r="D778" s="246">
        <f>SUM(D779:D783)</f>
        <v>1986455</v>
      </c>
      <c r="E778" s="246">
        <f t="shared" ref="E778:AA778" si="47">SUM(E779:E783)</f>
        <v>0</v>
      </c>
      <c r="F778" s="246">
        <f t="shared" si="47"/>
        <v>0</v>
      </c>
      <c r="G778" s="246">
        <f t="shared" si="47"/>
        <v>164320</v>
      </c>
      <c r="H778" s="246">
        <f t="shared" si="47"/>
        <v>0</v>
      </c>
      <c r="I778" s="246">
        <f t="shared" si="47"/>
        <v>0</v>
      </c>
      <c r="J778" s="246">
        <f t="shared" si="47"/>
        <v>0</v>
      </c>
      <c r="K778" s="247">
        <f t="shared" si="47"/>
        <v>0</v>
      </c>
      <c r="L778" s="246">
        <f t="shared" si="47"/>
        <v>0</v>
      </c>
      <c r="M778" s="246">
        <f t="shared" si="47"/>
        <v>0</v>
      </c>
      <c r="N778" s="246">
        <f t="shared" si="47"/>
        <v>777240</v>
      </c>
      <c r="O778" s="246">
        <f t="shared" si="47"/>
        <v>1044895</v>
      </c>
      <c r="P778" s="246">
        <f t="shared" si="47"/>
        <v>0</v>
      </c>
      <c r="Q778" s="246">
        <f t="shared" si="47"/>
        <v>0</v>
      </c>
      <c r="R778" s="246">
        <f t="shared" si="47"/>
        <v>0</v>
      </c>
      <c r="S778" s="246">
        <f t="shared" si="47"/>
        <v>0</v>
      </c>
      <c r="T778" s="246">
        <f t="shared" si="47"/>
        <v>0</v>
      </c>
      <c r="U778" s="246">
        <f t="shared" si="47"/>
        <v>0</v>
      </c>
      <c r="V778" s="246">
        <f t="shared" si="47"/>
        <v>0</v>
      </c>
      <c r="W778" s="246">
        <f t="shared" si="47"/>
        <v>0</v>
      </c>
      <c r="X778" s="246">
        <f t="shared" si="47"/>
        <v>0</v>
      </c>
      <c r="Y778" s="246">
        <f t="shared" si="47"/>
        <v>0</v>
      </c>
      <c r="Z778" s="246">
        <f t="shared" si="47"/>
        <v>0</v>
      </c>
      <c r="AA778" s="246">
        <f t="shared" si="47"/>
        <v>0</v>
      </c>
      <c r="AB778" s="248" t="s">
        <v>857</v>
      </c>
    </row>
    <row r="779" spans="1:28" s="6" customFormat="1" ht="35.25">
      <c r="A779" s="6">
        <v>1</v>
      </c>
      <c r="B779" s="207">
        <f>SUBTOTAL(103,$A$8:A779)</f>
        <v>745</v>
      </c>
      <c r="C779" s="251" t="s">
        <v>2344</v>
      </c>
      <c r="D779" s="246">
        <f>E779+F779+G779+H779+I779+J779+L779+M779+N779+O779+P779+Q779+R779+S779+T779+U779+V779+W779+X779+Y779+Z779+AA779</f>
        <v>164320</v>
      </c>
      <c r="E779" s="253">
        <v>0</v>
      </c>
      <c r="F779" s="253">
        <v>0</v>
      </c>
      <c r="G779" s="253">
        <v>164320</v>
      </c>
      <c r="H779" s="253">
        <v>0</v>
      </c>
      <c r="I779" s="253">
        <v>0</v>
      </c>
      <c r="J779" s="253">
        <v>0</v>
      </c>
      <c r="K779" s="254">
        <v>0</v>
      </c>
      <c r="L779" s="253">
        <v>0</v>
      </c>
      <c r="M779" s="253">
        <v>0</v>
      </c>
      <c r="N779" s="253">
        <v>0</v>
      </c>
      <c r="O779" s="253">
        <v>0</v>
      </c>
      <c r="P779" s="253">
        <v>0</v>
      </c>
      <c r="Q779" s="253">
        <v>0</v>
      </c>
      <c r="R779" s="253">
        <v>0</v>
      </c>
      <c r="S779" s="253">
        <v>0</v>
      </c>
      <c r="T779" s="253">
        <v>0</v>
      </c>
      <c r="U779" s="253">
        <v>0</v>
      </c>
      <c r="V779" s="253">
        <v>0</v>
      </c>
      <c r="W779" s="253">
        <v>0</v>
      </c>
      <c r="X779" s="253">
        <v>0</v>
      </c>
      <c r="Y779" s="253">
        <v>0</v>
      </c>
      <c r="Z779" s="253">
        <v>0</v>
      </c>
      <c r="AA779" s="253">
        <v>0</v>
      </c>
      <c r="AB779" s="255">
        <v>2020</v>
      </c>
    </row>
    <row r="780" spans="1:28" s="6" customFormat="1" ht="35.25">
      <c r="A780" s="6">
        <v>1</v>
      </c>
      <c r="B780" s="207">
        <f>SUBTOTAL(103,$A$8:A780)</f>
        <v>746</v>
      </c>
      <c r="C780" s="251" t="s">
        <v>2345</v>
      </c>
      <c r="D780" s="246">
        <f>E780+F780+G780+H780+I780+J780+L780+M780+N780+O780+P780+Q780+R780+S780+T780+U780+V780+W780+X780+Y780+Z780+AA780</f>
        <v>777240</v>
      </c>
      <c r="E780" s="253">
        <v>0</v>
      </c>
      <c r="F780" s="253">
        <v>0</v>
      </c>
      <c r="G780" s="253">
        <v>0</v>
      </c>
      <c r="H780" s="253">
        <v>0</v>
      </c>
      <c r="I780" s="253">
        <v>0</v>
      </c>
      <c r="J780" s="253">
        <v>0</v>
      </c>
      <c r="K780" s="254">
        <v>0</v>
      </c>
      <c r="L780" s="253">
        <v>0</v>
      </c>
      <c r="M780" s="253">
        <v>0</v>
      </c>
      <c r="N780" s="253">
        <v>777240</v>
      </c>
      <c r="O780" s="253">
        <v>0</v>
      </c>
      <c r="P780" s="253">
        <v>0</v>
      </c>
      <c r="Q780" s="253">
        <v>0</v>
      </c>
      <c r="R780" s="253">
        <v>0</v>
      </c>
      <c r="S780" s="253">
        <v>0</v>
      </c>
      <c r="T780" s="253">
        <v>0</v>
      </c>
      <c r="U780" s="253">
        <v>0</v>
      </c>
      <c r="V780" s="253">
        <v>0</v>
      </c>
      <c r="W780" s="253">
        <v>0</v>
      </c>
      <c r="X780" s="253">
        <v>0</v>
      </c>
      <c r="Y780" s="253">
        <v>0</v>
      </c>
      <c r="Z780" s="253">
        <v>0</v>
      </c>
      <c r="AA780" s="253">
        <v>0</v>
      </c>
      <c r="AB780" s="255">
        <v>2020</v>
      </c>
    </row>
    <row r="781" spans="1:28" s="6" customFormat="1" ht="35.25">
      <c r="A781" s="6">
        <v>1</v>
      </c>
      <c r="B781" s="207">
        <f>SUBTOTAL(103,$A$8:A781)</f>
        <v>747</v>
      </c>
      <c r="C781" s="251" t="s">
        <v>2346</v>
      </c>
      <c r="D781" s="246">
        <f>E781+F781+G781+H781+I781+J781+L781+M781+N781+O781+P781+Q781+R781+S781+T781+U781+V781+W781+X781+Y781+Z781+AA781</f>
        <v>334627</v>
      </c>
      <c r="E781" s="253">
        <v>0</v>
      </c>
      <c r="F781" s="253">
        <v>0</v>
      </c>
      <c r="G781" s="253">
        <v>0</v>
      </c>
      <c r="H781" s="253">
        <v>0</v>
      </c>
      <c r="I781" s="253">
        <v>0</v>
      </c>
      <c r="J781" s="253">
        <v>0</v>
      </c>
      <c r="K781" s="254">
        <v>0</v>
      </c>
      <c r="L781" s="253">
        <v>0</v>
      </c>
      <c r="M781" s="253">
        <v>0</v>
      </c>
      <c r="N781" s="253">
        <v>0</v>
      </c>
      <c r="O781" s="253">
        <v>334627</v>
      </c>
      <c r="P781" s="253">
        <v>0</v>
      </c>
      <c r="Q781" s="253">
        <v>0</v>
      </c>
      <c r="R781" s="253">
        <v>0</v>
      </c>
      <c r="S781" s="253">
        <v>0</v>
      </c>
      <c r="T781" s="253">
        <v>0</v>
      </c>
      <c r="U781" s="253">
        <v>0</v>
      </c>
      <c r="V781" s="253">
        <v>0</v>
      </c>
      <c r="W781" s="253">
        <v>0</v>
      </c>
      <c r="X781" s="253">
        <v>0</v>
      </c>
      <c r="Y781" s="253">
        <v>0</v>
      </c>
      <c r="Z781" s="253">
        <v>0</v>
      </c>
      <c r="AA781" s="253">
        <v>0</v>
      </c>
      <c r="AB781" s="255">
        <v>2020</v>
      </c>
    </row>
    <row r="782" spans="1:28" s="6" customFormat="1" ht="35.25">
      <c r="A782" s="6">
        <v>1</v>
      </c>
      <c r="B782" s="207">
        <f>SUBTOTAL(103,$A$8:A782)</f>
        <v>748</v>
      </c>
      <c r="C782" s="251" t="s">
        <v>2347</v>
      </c>
      <c r="D782" s="246">
        <f>E782+F782+G782+H782+I782+J782+L782+M782+N782+O782+P782+Q782+R782+S782+T782+U782+V782+W782+X782+Y782+Z782+AA782</f>
        <v>382704</v>
      </c>
      <c r="E782" s="253">
        <v>0</v>
      </c>
      <c r="F782" s="253">
        <v>0</v>
      </c>
      <c r="G782" s="253">
        <v>0</v>
      </c>
      <c r="H782" s="253">
        <v>0</v>
      </c>
      <c r="I782" s="253">
        <v>0</v>
      </c>
      <c r="J782" s="253">
        <v>0</v>
      </c>
      <c r="K782" s="254">
        <v>0</v>
      </c>
      <c r="L782" s="253">
        <v>0</v>
      </c>
      <c r="M782" s="253">
        <v>0</v>
      </c>
      <c r="N782" s="253">
        <v>0</v>
      </c>
      <c r="O782" s="253">
        <f>195571+187133</f>
        <v>382704</v>
      </c>
      <c r="P782" s="253">
        <v>0</v>
      </c>
      <c r="Q782" s="253">
        <v>0</v>
      </c>
      <c r="R782" s="253">
        <v>0</v>
      </c>
      <c r="S782" s="253">
        <v>0</v>
      </c>
      <c r="T782" s="253">
        <v>0</v>
      </c>
      <c r="U782" s="253">
        <v>0</v>
      </c>
      <c r="V782" s="253">
        <v>0</v>
      </c>
      <c r="W782" s="253">
        <v>0</v>
      </c>
      <c r="X782" s="253">
        <v>0</v>
      </c>
      <c r="Y782" s="253">
        <v>0</v>
      </c>
      <c r="Z782" s="253">
        <v>0</v>
      </c>
      <c r="AA782" s="253">
        <v>0</v>
      </c>
      <c r="AB782" s="255">
        <v>2020</v>
      </c>
    </row>
    <row r="783" spans="1:28" s="6" customFormat="1" ht="35.25">
      <c r="A783" s="6">
        <v>1</v>
      </c>
      <c r="B783" s="207">
        <f>SUBTOTAL(103,$A$8:A783)</f>
        <v>749</v>
      </c>
      <c r="C783" s="251" t="s">
        <v>2348</v>
      </c>
      <c r="D783" s="246">
        <f>E783+F783+G783+H783+I783+J783+L783+M783+N783+O783+P783+Q783+R783+S783+T783+U783+V783+W783+X783+Y783+Z783+AA783</f>
        <v>327564</v>
      </c>
      <c r="E783" s="253">
        <v>0</v>
      </c>
      <c r="F783" s="253">
        <v>0</v>
      </c>
      <c r="G783" s="253">
        <v>0</v>
      </c>
      <c r="H783" s="253">
        <v>0</v>
      </c>
      <c r="I783" s="253">
        <v>0</v>
      </c>
      <c r="J783" s="253">
        <v>0</v>
      </c>
      <c r="K783" s="254">
        <v>0</v>
      </c>
      <c r="L783" s="253">
        <v>0</v>
      </c>
      <c r="M783" s="253">
        <v>0</v>
      </c>
      <c r="N783" s="253">
        <v>0</v>
      </c>
      <c r="O783" s="253">
        <v>327564</v>
      </c>
      <c r="P783" s="253">
        <v>0</v>
      </c>
      <c r="Q783" s="253">
        <v>0</v>
      </c>
      <c r="R783" s="253">
        <v>0</v>
      </c>
      <c r="S783" s="253">
        <v>0</v>
      </c>
      <c r="T783" s="253">
        <v>0</v>
      </c>
      <c r="U783" s="253">
        <v>0</v>
      </c>
      <c r="V783" s="253">
        <v>0</v>
      </c>
      <c r="W783" s="253">
        <v>0</v>
      </c>
      <c r="X783" s="253">
        <v>0</v>
      </c>
      <c r="Y783" s="253">
        <v>0</v>
      </c>
      <c r="Z783" s="253">
        <v>0</v>
      </c>
      <c r="AA783" s="253">
        <v>0</v>
      </c>
      <c r="AB783" s="255">
        <v>2020</v>
      </c>
    </row>
    <row r="784" spans="1:28" s="6" customFormat="1" ht="35.25">
      <c r="B784" s="250" t="s">
        <v>846</v>
      </c>
      <c r="C784" s="251"/>
      <c r="D784" s="246">
        <f>SUM(D785:D786)</f>
        <v>1294543.06</v>
      </c>
      <c r="E784" s="246">
        <f t="shared" ref="E784:AA784" si="48">SUM(E785:E786)</f>
        <v>0</v>
      </c>
      <c r="F784" s="246">
        <f t="shared" si="48"/>
        <v>0</v>
      </c>
      <c r="G784" s="246">
        <f t="shared" si="48"/>
        <v>0</v>
      </c>
      <c r="H784" s="246">
        <f t="shared" si="48"/>
        <v>0</v>
      </c>
      <c r="I784" s="246">
        <f t="shared" si="48"/>
        <v>0</v>
      </c>
      <c r="J784" s="246">
        <f t="shared" si="48"/>
        <v>0</v>
      </c>
      <c r="K784" s="247">
        <f t="shared" si="48"/>
        <v>0</v>
      </c>
      <c r="L784" s="246">
        <f t="shared" si="48"/>
        <v>0</v>
      </c>
      <c r="M784" s="246">
        <f t="shared" si="48"/>
        <v>1180000</v>
      </c>
      <c r="N784" s="246">
        <f t="shared" si="48"/>
        <v>0</v>
      </c>
      <c r="O784" s="246">
        <f t="shared" si="48"/>
        <v>114543.06</v>
      </c>
      <c r="P784" s="246">
        <f t="shared" si="48"/>
        <v>0</v>
      </c>
      <c r="Q784" s="246">
        <f t="shared" si="48"/>
        <v>0</v>
      </c>
      <c r="R784" s="246">
        <f t="shared" si="48"/>
        <v>0</v>
      </c>
      <c r="S784" s="246">
        <f t="shared" si="48"/>
        <v>0</v>
      </c>
      <c r="T784" s="246">
        <f t="shared" si="48"/>
        <v>0</v>
      </c>
      <c r="U784" s="246">
        <f t="shared" si="48"/>
        <v>0</v>
      </c>
      <c r="V784" s="246">
        <f t="shared" si="48"/>
        <v>0</v>
      </c>
      <c r="W784" s="246">
        <f t="shared" si="48"/>
        <v>0</v>
      </c>
      <c r="X784" s="246">
        <f t="shared" si="48"/>
        <v>0</v>
      </c>
      <c r="Y784" s="246">
        <f t="shared" si="48"/>
        <v>0</v>
      </c>
      <c r="Z784" s="246">
        <f t="shared" si="48"/>
        <v>0</v>
      </c>
      <c r="AA784" s="246">
        <f t="shared" si="48"/>
        <v>0</v>
      </c>
      <c r="AB784" s="248" t="s">
        <v>857</v>
      </c>
    </row>
    <row r="785" spans="1:28" s="6" customFormat="1" ht="35.25">
      <c r="A785" s="6">
        <v>1</v>
      </c>
      <c r="B785" s="207">
        <f>SUBTOTAL(103,$A$8:A785)</f>
        <v>750</v>
      </c>
      <c r="C785" s="251" t="s">
        <v>2349</v>
      </c>
      <c r="D785" s="246">
        <f>E785+F785+G785+H785+I785+J785+L785+M785+N785+O785+P785+Q785+R785+S785+T785+U785+V785+W785+X785+Y785+Z785+AA785</f>
        <v>114543.06</v>
      </c>
      <c r="E785" s="253">
        <v>0</v>
      </c>
      <c r="F785" s="253">
        <v>0</v>
      </c>
      <c r="G785" s="253">
        <v>0</v>
      </c>
      <c r="H785" s="253">
        <v>0</v>
      </c>
      <c r="I785" s="253">
        <v>0</v>
      </c>
      <c r="J785" s="253">
        <v>0</v>
      </c>
      <c r="K785" s="254">
        <v>0</v>
      </c>
      <c r="L785" s="253">
        <v>0</v>
      </c>
      <c r="M785" s="253">
        <v>0</v>
      </c>
      <c r="N785" s="253">
        <v>0</v>
      </c>
      <c r="O785" s="253">
        <v>114543.06</v>
      </c>
      <c r="P785" s="253">
        <v>0</v>
      </c>
      <c r="Q785" s="253">
        <v>0</v>
      </c>
      <c r="R785" s="253">
        <v>0</v>
      </c>
      <c r="S785" s="253">
        <v>0</v>
      </c>
      <c r="T785" s="253">
        <v>0</v>
      </c>
      <c r="U785" s="253">
        <v>0</v>
      </c>
      <c r="V785" s="253">
        <v>0</v>
      </c>
      <c r="W785" s="253">
        <v>0</v>
      </c>
      <c r="X785" s="253">
        <v>0</v>
      </c>
      <c r="Y785" s="253">
        <v>0</v>
      </c>
      <c r="Z785" s="253">
        <v>0</v>
      </c>
      <c r="AA785" s="253">
        <v>0</v>
      </c>
      <c r="AB785" s="255">
        <v>2020</v>
      </c>
    </row>
    <row r="786" spans="1:28" s="6" customFormat="1" ht="35.25">
      <c r="A786" s="6">
        <v>1</v>
      </c>
      <c r="B786" s="207">
        <f>SUBTOTAL(103,$A$8:A786)</f>
        <v>751</v>
      </c>
      <c r="C786" s="251" t="s">
        <v>2699</v>
      </c>
      <c r="D786" s="246">
        <f>E786+F786+G786+H786+I786+J786+L786+M786+N786+O786+P786+Q786+R786+S786+T786+U786+V786+W786+X786+Y786+Z786+AA786</f>
        <v>1180000</v>
      </c>
      <c r="E786" s="253">
        <v>0</v>
      </c>
      <c r="F786" s="253">
        <v>0</v>
      </c>
      <c r="G786" s="253">
        <v>0</v>
      </c>
      <c r="H786" s="253">
        <v>0</v>
      </c>
      <c r="I786" s="253">
        <v>0</v>
      </c>
      <c r="J786" s="253">
        <v>0</v>
      </c>
      <c r="K786" s="254">
        <v>0</v>
      </c>
      <c r="L786" s="253">
        <v>0</v>
      </c>
      <c r="M786" s="253">
        <v>1180000</v>
      </c>
      <c r="N786" s="253">
        <v>0</v>
      </c>
      <c r="O786" s="253">
        <v>0</v>
      </c>
      <c r="P786" s="253">
        <v>0</v>
      </c>
      <c r="Q786" s="253">
        <v>0</v>
      </c>
      <c r="R786" s="253">
        <v>0</v>
      </c>
      <c r="S786" s="253">
        <v>0</v>
      </c>
      <c r="T786" s="253">
        <v>0</v>
      </c>
      <c r="U786" s="253">
        <v>0</v>
      </c>
      <c r="V786" s="253">
        <v>0</v>
      </c>
      <c r="W786" s="253">
        <v>0</v>
      </c>
      <c r="X786" s="253">
        <v>0</v>
      </c>
      <c r="Y786" s="253">
        <v>0</v>
      </c>
      <c r="Z786" s="253">
        <v>0</v>
      </c>
      <c r="AA786" s="253">
        <v>0</v>
      </c>
      <c r="AB786" s="255">
        <v>2020</v>
      </c>
    </row>
    <row r="787" spans="1:28" s="6" customFormat="1" ht="35.25">
      <c r="B787" s="250" t="s">
        <v>839</v>
      </c>
      <c r="C787" s="251"/>
      <c r="D787" s="246">
        <f t="shared" ref="D787:AA787" si="49">SUM(D788)</f>
        <v>308647</v>
      </c>
      <c r="E787" s="246">
        <f t="shared" si="49"/>
        <v>108647</v>
      </c>
      <c r="F787" s="246">
        <f t="shared" si="49"/>
        <v>200000</v>
      </c>
      <c r="G787" s="246">
        <f t="shared" si="49"/>
        <v>0</v>
      </c>
      <c r="H787" s="246">
        <f t="shared" si="49"/>
        <v>0</v>
      </c>
      <c r="I787" s="246">
        <f t="shared" si="49"/>
        <v>0</v>
      </c>
      <c r="J787" s="246">
        <f t="shared" si="49"/>
        <v>0</v>
      </c>
      <c r="K787" s="247">
        <f t="shared" si="49"/>
        <v>0</v>
      </c>
      <c r="L787" s="246">
        <f t="shared" si="49"/>
        <v>0</v>
      </c>
      <c r="M787" s="246">
        <f t="shared" si="49"/>
        <v>0</v>
      </c>
      <c r="N787" s="246">
        <f t="shared" si="49"/>
        <v>0</v>
      </c>
      <c r="O787" s="246">
        <f t="shared" si="49"/>
        <v>0</v>
      </c>
      <c r="P787" s="246">
        <f t="shared" si="49"/>
        <v>0</v>
      </c>
      <c r="Q787" s="246">
        <f t="shared" si="49"/>
        <v>0</v>
      </c>
      <c r="R787" s="246">
        <f t="shared" si="49"/>
        <v>0</v>
      </c>
      <c r="S787" s="246">
        <f t="shared" si="49"/>
        <v>0</v>
      </c>
      <c r="T787" s="246">
        <f t="shared" si="49"/>
        <v>0</v>
      </c>
      <c r="U787" s="246">
        <f t="shared" si="49"/>
        <v>0</v>
      </c>
      <c r="V787" s="246">
        <f t="shared" si="49"/>
        <v>0</v>
      </c>
      <c r="W787" s="246">
        <f t="shared" si="49"/>
        <v>0</v>
      </c>
      <c r="X787" s="246">
        <f t="shared" si="49"/>
        <v>0</v>
      </c>
      <c r="Y787" s="246">
        <f t="shared" si="49"/>
        <v>0</v>
      </c>
      <c r="Z787" s="246">
        <f t="shared" si="49"/>
        <v>0</v>
      </c>
      <c r="AA787" s="246">
        <f t="shared" si="49"/>
        <v>0</v>
      </c>
      <c r="AB787" s="248" t="s">
        <v>857</v>
      </c>
    </row>
    <row r="788" spans="1:28" s="6" customFormat="1" ht="35.25">
      <c r="A788" s="6">
        <v>1</v>
      </c>
      <c r="B788" s="207">
        <f>SUBTOTAL(103,$A$8:A788)</f>
        <v>752</v>
      </c>
      <c r="C788" s="251" t="s">
        <v>2538</v>
      </c>
      <c r="D788" s="246">
        <f>E788+F788+G788+H788+I788+J788+L788+M788+N788+O788+P788+Q788+R788+S788+T788+U788+V788+W788+X788+Y788+Z788+AA788</f>
        <v>308647</v>
      </c>
      <c r="E788" s="253">
        <v>108647</v>
      </c>
      <c r="F788" s="253">
        <v>200000</v>
      </c>
      <c r="G788" s="253">
        <v>0</v>
      </c>
      <c r="H788" s="253">
        <v>0</v>
      </c>
      <c r="I788" s="253">
        <v>0</v>
      </c>
      <c r="J788" s="253">
        <v>0</v>
      </c>
      <c r="K788" s="254">
        <v>0</v>
      </c>
      <c r="L788" s="253">
        <v>0</v>
      </c>
      <c r="M788" s="253">
        <v>0</v>
      </c>
      <c r="N788" s="253">
        <v>0</v>
      </c>
      <c r="O788" s="253">
        <v>0</v>
      </c>
      <c r="P788" s="253">
        <v>0</v>
      </c>
      <c r="Q788" s="253">
        <v>0</v>
      </c>
      <c r="R788" s="253">
        <v>0</v>
      </c>
      <c r="S788" s="253">
        <v>0</v>
      </c>
      <c r="T788" s="253">
        <v>0</v>
      </c>
      <c r="U788" s="253">
        <v>0</v>
      </c>
      <c r="V788" s="253">
        <v>0</v>
      </c>
      <c r="W788" s="253">
        <v>0</v>
      </c>
      <c r="X788" s="253">
        <v>0</v>
      </c>
      <c r="Y788" s="253">
        <v>0</v>
      </c>
      <c r="Z788" s="253">
        <v>0</v>
      </c>
      <c r="AA788" s="253">
        <v>0</v>
      </c>
      <c r="AB788" s="255">
        <v>2020</v>
      </c>
    </row>
    <row r="789" spans="1:28" s="6" customFormat="1" ht="35.25">
      <c r="B789" s="250" t="s">
        <v>854</v>
      </c>
      <c r="C789" s="251"/>
      <c r="D789" s="246">
        <f>SUM(D790:D792)</f>
        <v>2491224</v>
      </c>
      <c r="E789" s="246">
        <f t="shared" ref="E789:AA789" si="50">SUM(E790:E792)</f>
        <v>0</v>
      </c>
      <c r="F789" s="246">
        <f t="shared" si="50"/>
        <v>0</v>
      </c>
      <c r="G789" s="246">
        <f>SUM(G790:G792)</f>
        <v>0</v>
      </c>
      <c r="H789" s="246">
        <f t="shared" si="50"/>
        <v>0</v>
      </c>
      <c r="I789" s="246">
        <f t="shared" si="50"/>
        <v>0</v>
      </c>
      <c r="J789" s="246">
        <f t="shared" si="50"/>
        <v>0</v>
      </c>
      <c r="K789" s="247">
        <f t="shared" si="50"/>
        <v>0</v>
      </c>
      <c r="L789" s="246">
        <f t="shared" si="50"/>
        <v>0</v>
      </c>
      <c r="M789" s="246">
        <f t="shared" si="50"/>
        <v>2491224</v>
      </c>
      <c r="N789" s="246">
        <f t="shared" si="50"/>
        <v>0</v>
      </c>
      <c r="O789" s="246">
        <f t="shared" si="50"/>
        <v>0</v>
      </c>
      <c r="P789" s="246">
        <f t="shared" si="50"/>
        <v>0</v>
      </c>
      <c r="Q789" s="246">
        <f t="shared" si="50"/>
        <v>0</v>
      </c>
      <c r="R789" s="246">
        <f t="shared" si="50"/>
        <v>0</v>
      </c>
      <c r="S789" s="246">
        <f t="shared" si="50"/>
        <v>0</v>
      </c>
      <c r="T789" s="246">
        <f t="shared" si="50"/>
        <v>0</v>
      </c>
      <c r="U789" s="246">
        <f t="shared" si="50"/>
        <v>0</v>
      </c>
      <c r="V789" s="246">
        <f t="shared" si="50"/>
        <v>0</v>
      </c>
      <c r="W789" s="246">
        <f t="shared" si="50"/>
        <v>0</v>
      </c>
      <c r="X789" s="246">
        <f t="shared" si="50"/>
        <v>0</v>
      </c>
      <c r="Y789" s="246">
        <f t="shared" si="50"/>
        <v>0</v>
      </c>
      <c r="Z789" s="246">
        <f t="shared" si="50"/>
        <v>0</v>
      </c>
      <c r="AA789" s="246">
        <f t="shared" si="50"/>
        <v>0</v>
      </c>
      <c r="AB789" s="248" t="s">
        <v>857</v>
      </c>
    </row>
    <row r="790" spans="1:28" s="6" customFormat="1" ht="35.25">
      <c r="A790" s="6">
        <v>1</v>
      </c>
      <c r="B790" s="207">
        <f>SUBTOTAL(103,$A$8:A790)</f>
        <v>753</v>
      </c>
      <c r="C790" s="251" t="s">
        <v>2700</v>
      </c>
      <c r="D790" s="246">
        <f>E790+F790+G790+H790+I790+J790+L790+M790+N790+O790+P790+Q790+R790+S790+T790+U790+V790+W790+X790+Y790+Z790+AA790</f>
        <v>1370738</v>
      </c>
      <c r="E790" s="253">
        <v>0</v>
      </c>
      <c r="F790" s="253">
        <v>0</v>
      </c>
      <c r="G790" s="253">
        <v>0</v>
      </c>
      <c r="H790" s="253">
        <v>0</v>
      </c>
      <c r="I790" s="253">
        <v>0</v>
      </c>
      <c r="J790" s="253">
        <v>0</v>
      </c>
      <c r="K790" s="254">
        <v>0</v>
      </c>
      <c r="L790" s="253">
        <v>0</v>
      </c>
      <c r="M790" s="253">
        <v>1370738</v>
      </c>
      <c r="N790" s="253">
        <v>0</v>
      </c>
      <c r="O790" s="253">
        <v>0</v>
      </c>
      <c r="P790" s="253">
        <v>0</v>
      </c>
      <c r="Q790" s="253">
        <v>0</v>
      </c>
      <c r="R790" s="253">
        <v>0</v>
      </c>
      <c r="S790" s="253">
        <v>0</v>
      </c>
      <c r="T790" s="253">
        <v>0</v>
      </c>
      <c r="U790" s="253">
        <v>0</v>
      </c>
      <c r="V790" s="253">
        <v>0</v>
      </c>
      <c r="W790" s="253">
        <v>0</v>
      </c>
      <c r="X790" s="253">
        <v>0</v>
      </c>
      <c r="Y790" s="253">
        <v>0</v>
      </c>
      <c r="Z790" s="253">
        <v>0</v>
      </c>
      <c r="AA790" s="253">
        <v>0</v>
      </c>
      <c r="AB790" s="255">
        <v>2020</v>
      </c>
    </row>
    <row r="791" spans="1:28" s="6" customFormat="1" ht="35.25">
      <c r="A791" s="6">
        <v>1</v>
      </c>
      <c r="B791" s="207">
        <f>SUBTOTAL(103,$A$8:A791)</f>
        <v>754</v>
      </c>
      <c r="C791" s="251" t="s">
        <v>2701</v>
      </c>
      <c r="D791" s="246">
        <f>E791+F791+G791+H791+I791+J791+L791+M791+N791+O791+P791+Q791+R791+S791+T791+U791+V791+W791+X791+Y791+Z791+AA791</f>
        <v>560243</v>
      </c>
      <c r="E791" s="253">
        <v>0</v>
      </c>
      <c r="F791" s="253">
        <v>0</v>
      </c>
      <c r="G791" s="253">
        <v>0</v>
      </c>
      <c r="H791" s="253">
        <v>0</v>
      </c>
      <c r="I791" s="253">
        <v>0</v>
      </c>
      <c r="J791" s="253">
        <v>0</v>
      </c>
      <c r="K791" s="254">
        <v>0</v>
      </c>
      <c r="L791" s="253">
        <v>0</v>
      </c>
      <c r="M791" s="253">
        <v>560243</v>
      </c>
      <c r="N791" s="253">
        <v>0</v>
      </c>
      <c r="O791" s="253">
        <v>0</v>
      </c>
      <c r="P791" s="253">
        <v>0</v>
      </c>
      <c r="Q791" s="253">
        <v>0</v>
      </c>
      <c r="R791" s="253">
        <v>0</v>
      </c>
      <c r="S791" s="253">
        <v>0</v>
      </c>
      <c r="T791" s="253">
        <v>0</v>
      </c>
      <c r="U791" s="253">
        <v>0</v>
      </c>
      <c r="V791" s="253">
        <v>0</v>
      </c>
      <c r="W791" s="253">
        <v>0</v>
      </c>
      <c r="X791" s="253">
        <v>0</v>
      </c>
      <c r="Y791" s="253">
        <v>0</v>
      </c>
      <c r="Z791" s="253">
        <v>0</v>
      </c>
      <c r="AA791" s="253">
        <v>0</v>
      </c>
      <c r="AB791" s="255">
        <v>2020</v>
      </c>
    </row>
    <row r="792" spans="1:28" s="6" customFormat="1" ht="35.25">
      <c r="A792" s="6">
        <v>1</v>
      </c>
      <c r="B792" s="207">
        <f>SUBTOTAL(103,$A$8:A792)</f>
        <v>755</v>
      </c>
      <c r="C792" s="251" t="s">
        <v>2702</v>
      </c>
      <c r="D792" s="246">
        <f>E792+F792+G792+H792+I792+J792+L792+M792+N792+O792+P792+Q792+R792+S792+T792+U792+V792+W792+X792+Y792+Z792+AA792</f>
        <v>560243</v>
      </c>
      <c r="E792" s="253">
        <v>0</v>
      </c>
      <c r="F792" s="253">
        <v>0</v>
      </c>
      <c r="G792" s="253">
        <v>0</v>
      </c>
      <c r="H792" s="253">
        <v>0</v>
      </c>
      <c r="I792" s="253">
        <v>0</v>
      </c>
      <c r="J792" s="253">
        <v>0</v>
      </c>
      <c r="K792" s="254">
        <v>0</v>
      </c>
      <c r="L792" s="253">
        <v>0</v>
      </c>
      <c r="M792" s="253">
        <v>560243</v>
      </c>
      <c r="N792" s="253">
        <v>0</v>
      </c>
      <c r="O792" s="253">
        <v>0</v>
      </c>
      <c r="P792" s="253">
        <v>0</v>
      </c>
      <c r="Q792" s="253">
        <v>0</v>
      </c>
      <c r="R792" s="253">
        <v>0</v>
      </c>
      <c r="S792" s="253">
        <v>0</v>
      </c>
      <c r="T792" s="253">
        <v>0</v>
      </c>
      <c r="U792" s="253">
        <v>0</v>
      </c>
      <c r="V792" s="253">
        <v>0</v>
      </c>
      <c r="W792" s="253">
        <v>0</v>
      </c>
      <c r="X792" s="253">
        <v>0</v>
      </c>
      <c r="Y792" s="253">
        <v>0</v>
      </c>
      <c r="Z792" s="253">
        <v>0</v>
      </c>
      <c r="AA792" s="253">
        <v>0</v>
      </c>
      <c r="AB792" s="255">
        <v>2020</v>
      </c>
    </row>
    <row r="793" spans="1:28" s="6" customFormat="1" ht="35.25">
      <c r="B793" s="250" t="s">
        <v>2703</v>
      </c>
      <c r="C793" s="251"/>
      <c r="D793" s="246">
        <f t="shared" ref="D793:AA793" si="51">SUM(D794)</f>
        <v>2256496.0699999998</v>
      </c>
      <c r="E793" s="246">
        <f t="shared" si="51"/>
        <v>0</v>
      </c>
      <c r="F793" s="246">
        <f t="shared" si="51"/>
        <v>0</v>
      </c>
      <c r="G793" s="246">
        <f t="shared" si="51"/>
        <v>0</v>
      </c>
      <c r="H793" s="246">
        <f t="shared" si="51"/>
        <v>0</v>
      </c>
      <c r="I793" s="246">
        <f t="shared" si="51"/>
        <v>0</v>
      </c>
      <c r="J793" s="246">
        <f t="shared" si="51"/>
        <v>0</v>
      </c>
      <c r="K793" s="247">
        <f t="shared" si="51"/>
        <v>0</v>
      </c>
      <c r="L793" s="246">
        <f t="shared" si="51"/>
        <v>0</v>
      </c>
      <c r="M793" s="246">
        <f t="shared" si="51"/>
        <v>2256496.0699999998</v>
      </c>
      <c r="N793" s="246">
        <f t="shared" si="51"/>
        <v>0</v>
      </c>
      <c r="O793" s="246">
        <f t="shared" si="51"/>
        <v>0</v>
      </c>
      <c r="P793" s="246">
        <f t="shared" si="51"/>
        <v>0</v>
      </c>
      <c r="Q793" s="246">
        <f t="shared" si="51"/>
        <v>0</v>
      </c>
      <c r="R793" s="246">
        <f t="shared" si="51"/>
        <v>0</v>
      </c>
      <c r="S793" s="246">
        <f t="shared" si="51"/>
        <v>0</v>
      </c>
      <c r="T793" s="246">
        <f t="shared" si="51"/>
        <v>0</v>
      </c>
      <c r="U793" s="246">
        <f t="shared" si="51"/>
        <v>0</v>
      </c>
      <c r="V793" s="246">
        <f t="shared" si="51"/>
        <v>0</v>
      </c>
      <c r="W793" s="246">
        <f t="shared" si="51"/>
        <v>0</v>
      </c>
      <c r="X793" s="246">
        <f t="shared" si="51"/>
        <v>0</v>
      </c>
      <c r="Y793" s="246">
        <f t="shared" si="51"/>
        <v>0</v>
      </c>
      <c r="Z793" s="246">
        <f t="shared" si="51"/>
        <v>0</v>
      </c>
      <c r="AA793" s="246">
        <f t="shared" si="51"/>
        <v>0</v>
      </c>
      <c r="AB793" s="248" t="s">
        <v>857</v>
      </c>
    </row>
    <row r="794" spans="1:28" s="6" customFormat="1" ht="35.25">
      <c r="A794" s="6">
        <v>1</v>
      </c>
      <c r="B794" s="207">
        <f>SUBTOTAL(103,$A$8:A794)</f>
        <v>756</v>
      </c>
      <c r="C794" s="251" t="s">
        <v>2704</v>
      </c>
      <c r="D794" s="246">
        <f>E794+F794+G794+H794+I794+J794+L794+M794+N794+O794+P794+Q794+R794+S794+T794+U794+V794+W794+X794+Y794+Z794+AA794</f>
        <v>2256496.0699999998</v>
      </c>
      <c r="E794" s="253">
        <v>0</v>
      </c>
      <c r="F794" s="253">
        <v>0</v>
      </c>
      <c r="G794" s="253">
        <v>0</v>
      </c>
      <c r="H794" s="253">
        <v>0</v>
      </c>
      <c r="I794" s="253">
        <v>0</v>
      </c>
      <c r="J794" s="253">
        <v>0</v>
      </c>
      <c r="K794" s="254">
        <v>0</v>
      </c>
      <c r="L794" s="253">
        <v>0</v>
      </c>
      <c r="M794" s="253">
        <v>2256496.0699999998</v>
      </c>
      <c r="N794" s="253">
        <v>0</v>
      </c>
      <c r="O794" s="253">
        <v>0</v>
      </c>
      <c r="P794" s="253">
        <v>0</v>
      </c>
      <c r="Q794" s="253">
        <v>0</v>
      </c>
      <c r="R794" s="253">
        <v>0</v>
      </c>
      <c r="S794" s="253">
        <v>0</v>
      </c>
      <c r="T794" s="253">
        <v>0</v>
      </c>
      <c r="U794" s="253">
        <v>0</v>
      </c>
      <c r="V794" s="253">
        <v>0</v>
      </c>
      <c r="W794" s="253">
        <v>0</v>
      </c>
      <c r="X794" s="253">
        <v>0</v>
      </c>
      <c r="Y794" s="253">
        <v>0</v>
      </c>
      <c r="Z794" s="253">
        <v>0</v>
      </c>
      <c r="AA794" s="253">
        <v>0</v>
      </c>
      <c r="AB794" s="255">
        <v>2020</v>
      </c>
    </row>
    <row r="795" spans="1:28" s="471" customFormat="1" ht="35.25">
      <c r="A795" s="465"/>
      <c r="B795" s="466" t="s">
        <v>2350</v>
      </c>
      <c r="C795" s="467"/>
      <c r="D795" s="468">
        <f>D796+D1013+D1070+D1117+D1141+D1229+D1236+D1238+D1242+D1253+D1256+D1259+D1263+D1277+D1281+D1286+D1296+D1299+D1305+D1307+D1310+D1312+D1317+D1319+D1321</f>
        <v>546785390.56000006</v>
      </c>
      <c r="E795" s="468">
        <f t="shared" ref="E795:AA795" si="52">E796+E1013+E1070+E1117+E1141+E1229+E1236+E1238+E1242+E1253+E1256+E1259+E1263+E1277+E1281+E1286+E1296+E1299+E1305+E1307+E1310+E1312+E1317+E1319+E1321</f>
        <v>6156394.9700000007</v>
      </c>
      <c r="F795" s="468">
        <f t="shared" si="52"/>
        <v>10594133.01</v>
      </c>
      <c r="G795" s="468">
        <f t="shared" si="52"/>
        <v>35984961.770000003</v>
      </c>
      <c r="H795" s="468">
        <f t="shared" si="52"/>
        <v>4461480.2399999993</v>
      </c>
      <c r="I795" s="468">
        <f t="shared" si="52"/>
        <v>16892278.529999997</v>
      </c>
      <c r="J795" s="468">
        <f t="shared" si="52"/>
        <v>0</v>
      </c>
      <c r="K795" s="469">
        <f t="shared" si="52"/>
        <v>98</v>
      </c>
      <c r="L795" s="468">
        <f t="shared" si="52"/>
        <v>150139431.01999998</v>
      </c>
      <c r="M795" s="468">
        <f t="shared" si="52"/>
        <v>165137145.97999999</v>
      </c>
      <c r="N795" s="468">
        <f t="shared" si="52"/>
        <v>5344588.6100000003</v>
      </c>
      <c r="O795" s="468">
        <f t="shared" si="52"/>
        <v>148858422.06999996</v>
      </c>
      <c r="P795" s="468">
        <f t="shared" si="52"/>
        <v>2185270.36</v>
      </c>
      <c r="Q795" s="468">
        <f t="shared" si="52"/>
        <v>0</v>
      </c>
      <c r="R795" s="468">
        <f t="shared" si="52"/>
        <v>0</v>
      </c>
      <c r="S795" s="468">
        <f t="shared" si="52"/>
        <v>0</v>
      </c>
      <c r="T795" s="468">
        <f t="shared" si="52"/>
        <v>0</v>
      </c>
      <c r="U795" s="468">
        <f t="shared" si="52"/>
        <v>0</v>
      </c>
      <c r="V795" s="468">
        <f t="shared" si="52"/>
        <v>0</v>
      </c>
      <c r="W795" s="468">
        <f t="shared" si="52"/>
        <v>1031284</v>
      </c>
      <c r="X795" s="468">
        <f t="shared" si="52"/>
        <v>0</v>
      </c>
      <c r="Y795" s="468">
        <f t="shared" si="52"/>
        <v>0</v>
      </c>
      <c r="Z795" s="468">
        <f t="shared" si="52"/>
        <v>0</v>
      </c>
      <c r="AA795" s="468">
        <f t="shared" si="52"/>
        <v>0</v>
      </c>
      <c r="AB795" s="470" t="s">
        <v>857</v>
      </c>
    </row>
    <row r="796" spans="1:28" s="6" customFormat="1" ht="35.25">
      <c r="A796" s="243"/>
      <c r="B796" s="244" t="s">
        <v>1010</v>
      </c>
      <c r="C796" s="245"/>
      <c r="D796" s="246">
        <f>SUM(D797:D1012)</f>
        <v>316020636.41000009</v>
      </c>
      <c r="E796" s="246">
        <f t="shared" ref="E796:AA796" si="53">SUM(E797:E1012)</f>
        <v>1976749.54</v>
      </c>
      <c r="F796" s="246">
        <f t="shared" si="53"/>
        <v>4150201.7199999997</v>
      </c>
      <c r="G796" s="246">
        <f t="shared" si="53"/>
        <v>22195286.780000001</v>
      </c>
      <c r="H796" s="246">
        <f t="shared" si="53"/>
        <v>1306914.02</v>
      </c>
      <c r="I796" s="246">
        <f t="shared" si="53"/>
        <v>7930049.419999999</v>
      </c>
      <c r="J796" s="246">
        <f t="shared" si="53"/>
        <v>0</v>
      </c>
      <c r="K796" s="260">
        <f t="shared" si="53"/>
        <v>62</v>
      </c>
      <c r="L796" s="246">
        <f t="shared" si="53"/>
        <v>115996969.8</v>
      </c>
      <c r="M796" s="246">
        <f t="shared" si="53"/>
        <v>83542596.379999995</v>
      </c>
      <c r="N796" s="246">
        <f t="shared" si="53"/>
        <v>2379849.6</v>
      </c>
      <c r="O796" s="246">
        <f t="shared" si="53"/>
        <v>75197422.310000002</v>
      </c>
      <c r="P796" s="246">
        <f t="shared" si="53"/>
        <v>313312.83999999997</v>
      </c>
      <c r="Q796" s="246">
        <f t="shared" si="53"/>
        <v>0</v>
      </c>
      <c r="R796" s="246">
        <f t="shared" si="53"/>
        <v>0</v>
      </c>
      <c r="S796" s="246">
        <f t="shared" si="53"/>
        <v>0</v>
      </c>
      <c r="T796" s="246">
        <f t="shared" si="53"/>
        <v>0</v>
      </c>
      <c r="U796" s="246">
        <f t="shared" si="53"/>
        <v>0</v>
      </c>
      <c r="V796" s="246">
        <f t="shared" si="53"/>
        <v>0</v>
      </c>
      <c r="W796" s="246">
        <f t="shared" si="53"/>
        <v>1031284</v>
      </c>
      <c r="X796" s="246">
        <f t="shared" si="53"/>
        <v>0</v>
      </c>
      <c r="Y796" s="246">
        <f t="shared" si="53"/>
        <v>0</v>
      </c>
      <c r="Z796" s="246">
        <f t="shared" si="53"/>
        <v>0</v>
      </c>
      <c r="AA796" s="246">
        <f t="shared" si="53"/>
        <v>0</v>
      </c>
      <c r="AB796" s="248" t="s">
        <v>857</v>
      </c>
    </row>
    <row r="797" spans="1:28" s="6" customFormat="1" ht="35.25">
      <c r="A797" s="6">
        <v>1</v>
      </c>
      <c r="B797" s="207">
        <f>SUBTOTAL(103,$A$796:A797)</f>
        <v>1</v>
      </c>
      <c r="C797" s="251" t="s">
        <v>1718</v>
      </c>
      <c r="D797" s="246">
        <f t="shared" ref="D797:D860" si="54">E797+F797+G797+H797+I797+J797+L797+M797+N797+O797+P797+Q797+R797+S797+T797+U797+V797+W797+X797+Y797+Z797+AA797</f>
        <v>1465085.67</v>
      </c>
      <c r="E797" s="253">
        <v>0</v>
      </c>
      <c r="F797" s="253">
        <v>0</v>
      </c>
      <c r="G797" s="253">
        <v>1465085.67</v>
      </c>
      <c r="H797" s="253">
        <v>0</v>
      </c>
      <c r="I797" s="253">
        <v>0</v>
      </c>
      <c r="J797" s="253">
        <v>0</v>
      </c>
      <c r="K797" s="254">
        <v>0</v>
      </c>
      <c r="L797" s="253">
        <v>0</v>
      </c>
      <c r="M797" s="253">
        <v>0</v>
      </c>
      <c r="N797" s="253">
        <v>0</v>
      </c>
      <c r="O797" s="253">
        <v>0</v>
      </c>
      <c r="P797" s="253">
        <v>0</v>
      </c>
      <c r="Q797" s="253">
        <v>0</v>
      </c>
      <c r="R797" s="253">
        <v>0</v>
      </c>
      <c r="S797" s="253">
        <v>0</v>
      </c>
      <c r="T797" s="253">
        <v>0</v>
      </c>
      <c r="U797" s="253">
        <v>0</v>
      </c>
      <c r="V797" s="253">
        <v>0</v>
      </c>
      <c r="W797" s="253">
        <v>0</v>
      </c>
      <c r="X797" s="253">
        <v>0</v>
      </c>
      <c r="Y797" s="253">
        <v>0</v>
      </c>
      <c r="Z797" s="253">
        <v>0</v>
      </c>
      <c r="AA797" s="253">
        <v>0</v>
      </c>
      <c r="AB797" s="255">
        <v>2021</v>
      </c>
    </row>
    <row r="798" spans="1:28" s="6" customFormat="1" ht="35.25">
      <c r="A798" s="6">
        <v>1</v>
      </c>
      <c r="B798" s="207">
        <f>SUBTOTAL(103,$A$796:A798)</f>
        <v>2</v>
      </c>
      <c r="C798" s="251" t="s">
        <v>1732</v>
      </c>
      <c r="D798" s="246">
        <f t="shared" si="54"/>
        <v>250767.47</v>
      </c>
      <c r="E798" s="253">
        <v>0</v>
      </c>
      <c r="F798" s="253">
        <v>0</v>
      </c>
      <c r="G798" s="253">
        <v>250767.47</v>
      </c>
      <c r="H798" s="253">
        <v>0</v>
      </c>
      <c r="I798" s="253">
        <v>0</v>
      </c>
      <c r="J798" s="253">
        <v>0</v>
      </c>
      <c r="K798" s="254">
        <v>0</v>
      </c>
      <c r="L798" s="253">
        <v>0</v>
      </c>
      <c r="M798" s="253">
        <v>0</v>
      </c>
      <c r="N798" s="253">
        <v>0</v>
      </c>
      <c r="O798" s="253">
        <v>0</v>
      </c>
      <c r="P798" s="253">
        <v>0</v>
      </c>
      <c r="Q798" s="253">
        <v>0</v>
      </c>
      <c r="R798" s="253">
        <v>0</v>
      </c>
      <c r="S798" s="253">
        <v>0</v>
      </c>
      <c r="T798" s="253">
        <v>0</v>
      </c>
      <c r="U798" s="253">
        <v>0</v>
      </c>
      <c r="V798" s="253">
        <v>0</v>
      </c>
      <c r="W798" s="253">
        <v>0</v>
      </c>
      <c r="X798" s="253">
        <v>0</v>
      </c>
      <c r="Y798" s="253">
        <v>0</v>
      </c>
      <c r="Z798" s="253">
        <v>0</v>
      </c>
      <c r="AA798" s="253">
        <v>0</v>
      </c>
      <c r="AB798" s="255">
        <v>2021</v>
      </c>
    </row>
    <row r="799" spans="1:28" s="6" customFormat="1" ht="35.25">
      <c r="A799" s="6">
        <v>1</v>
      </c>
      <c r="B799" s="207">
        <f>SUBTOTAL(103,$A$796:A799)</f>
        <v>3</v>
      </c>
      <c r="C799" s="251" t="s">
        <v>2539</v>
      </c>
      <c r="D799" s="246">
        <f t="shared" si="54"/>
        <v>1341938.77</v>
      </c>
      <c r="E799" s="253">
        <v>0</v>
      </c>
      <c r="F799" s="253">
        <v>0</v>
      </c>
      <c r="G799" s="253">
        <v>0</v>
      </c>
      <c r="H799" s="253">
        <v>164839</v>
      </c>
      <c r="I799" s="253">
        <v>1177099.77</v>
      </c>
      <c r="J799" s="253">
        <v>0</v>
      </c>
      <c r="K799" s="254">
        <v>0</v>
      </c>
      <c r="L799" s="253">
        <v>0</v>
      </c>
      <c r="M799" s="253">
        <v>0</v>
      </c>
      <c r="N799" s="253">
        <v>0</v>
      </c>
      <c r="O799" s="253">
        <v>0</v>
      </c>
      <c r="P799" s="253">
        <v>0</v>
      </c>
      <c r="Q799" s="253">
        <v>0</v>
      </c>
      <c r="R799" s="253">
        <v>0</v>
      </c>
      <c r="S799" s="253">
        <v>0</v>
      </c>
      <c r="T799" s="253">
        <v>0</v>
      </c>
      <c r="U799" s="253">
        <v>0</v>
      </c>
      <c r="V799" s="253">
        <v>0</v>
      </c>
      <c r="W799" s="253">
        <v>0</v>
      </c>
      <c r="X799" s="253">
        <v>0</v>
      </c>
      <c r="Y799" s="253">
        <v>0</v>
      </c>
      <c r="Z799" s="253">
        <v>0</v>
      </c>
      <c r="AA799" s="253">
        <v>0</v>
      </c>
      <c r="AB799" s="255">
        <v>2021</v>
      </c>
    </row>
    <row r="800" spans="1:28" s="6" customFormat="1" ht="35.25">
      <c r="A800" s="6">
        <v>1</v>
      </c>
      <c r="B800" s="207">
        <f>SUBTOTAL(103,$A$796:A800)</f>
        <v>4</v>
      </c>
      <c r="C800" s="251" t="s">
        <v>2540</v>
      </c>
      <c r="D800" s="246">
        <f t="shared" si="54"/>
        <v>2180000</v>
      </c>
      <c r="E800" s="253">
        <v>0</v>
      </c>
      <c r="F800" s="253">
        <v>0</v>
      </c>
      <c r="G800" s="253">
        <v>0</v>
      </c>
      <c r="H800" s="253">
        <v>0</v>
      </c>
      <c r="I800" s="253">
        <v>2180000</v>
      </c>
      <c r="J800" s="253">
        <v>0</v>
      </c>
      <c r="K800" s="254">
        <v>0</v>
      </c>
      <c r="L800" s="253">
        <v>0</v>
      </c>
      <c r="M800" s="253">
        <v>0</v>
      </c>
      <c r="N800" s="253">
        <v>0</v>
      </c>
      <c r="O800" s="253">
        <v>0</v>
      </c>
      <c r="P800" s="253">
        <v>0</v>
      </c>
      <c r="Q800" s="253">
        <v>0</v>
      </c>
      <c r="R800" s="253">
        <v>0</v>
      </c>
      <c r="S800" s="253">
        <v>0</v>
      </c>
      <c r="T800" s="253">
        <v>0</v>
      </c>
      <c r="U800" s="253">
        <v>0</v>
      </c>
      <c r="V800" s="253">
        <v>0</v>
      </c>
      <c r="W800" s="253">
        <v>0</v>
      </c>
      <c r="X800" s="253">
        <v>0</v>
      </c>
      <c r="Y800" s="253">
        <v>0</v>
      </c>
      <c r="Z800" s="253">
        <v>0</v>
      </c>
      <c r="AA800" s="253">
        <v>0</v>
      </c>
      <c r="AB800" s="255">
        <v>2021</v>
      </c>
    </row>
    <row r="801" spans="1:28" s="6" customFormat="1" ht="35.25">
      <c r="A801" s="6">
        <v>1</v>
      </c>
      <c r="B801" s="207">
        <f>SUBTOTAL(103,$A$796:A801)</f>
        <v>5</v>
      </c>
      <c r="C801" s="251" t="s">
        <v>2541</v>
      </c>
      <c r="D801" s="246">
        <f t="shared" si="54"/>
        <v>1152134</v>
      </c>
      <c r="E801" s="253">
        <v>0</v>
      </c>
      <c r="F801" s="253">
        <v>0</v>
      </c>
      <c r="G801" s="253">
        <v>0</v>
      </c>
      <c r="H801" s="253">
        <v>0</v>
      </c>
      <c r="I801" s="253">
        <v>1152134</v>
      </c>
      <c r="J801" s="253">
        <v>0</v>
      </c>
      <c r="K801" s="254">
        <v>0</v>
      </c>
      <c r="L801" s="253">
        <v>0</v>
      </c>
      <c r="M801" s="253">
        <v>0</v>
      </c>
      <c r="N801" s="253">
        <v>0</v>
      </c>
      <c r="O801" s="253">
        <v>0</v>
      </c>
      <c r="P801" s="253">
        <v>0</v>
      </c>
      <c r="Q801" s="253">
        <v>0</v>
      </c>
      <c r="R801" s="253">
        <v>0</v>
      </c>
      <c r="S801" s="253">
        <v>0</v>
      </c>
      <c r="T801" s="253">
        <v>0</v>
      </c>
      <c r="U801" s="253">
        <v>0</v>
      </c>
      <c r="V801" s="253">
        <v>0</v>
      </c>
      <c r="W801" s="253">
        <v>0</v>
      </c>
      <c r="X801" s="253">
        <v>0</v>
      </c>
      <c r="Y801" s="253">
        <v>0</v>
      </c>
      <c r="Z801" s="253">
        <v>0</v>
      </c>
      <c r="AA801" s="253">
        <v>0</v>
      </c>
      <c r="AB801" s="255">
        <v>2021</v>
      </c>
    </row>
    <row r="802" spans="1:28" s="6" customFormat="1" ht="35.25">
      <c r="A802" s="6">
        <v>1</v>
      </c>
      <c r="B802" s="207">
        <f>SUBTOTAL(103,$A$796:A802)</f>
        <v>6</v>
      </c>
      <c r="C802" s="251" t="s">
        <v>2542</v>
      </c>
      <c r="D802" s="246">
        <f t="shared" si="54"/>
        <v>2180121</v>
      </c>
      <c r="E802" s="253">
        <v>0</v>
      </c>
      <c r="F802" s="253">
        <v>0</v>
      </c>
      <c r="G802" s="253">
        <v>0</v>
      </c>
      <c r="H802" s="253">
        <v>0</v>
      </c>
      <c r="I802" s="253">
        <v>0</v>
      </c>
      <c r="J802" s="253">
        <v>0</v>
      </c>
      <c r="K802" s="254">
        <v>1</v>
      </c>
      <c r="L802" s="253">
        <v>2180121</v>
      </c>
      <c r="M802" s="253">
        <v>0</v>
      </c>
      <c r="N802" s="253">
        <v>0</v>
      </c>
      <c r="O802" s="253">
        <v>0</v>
      </c>
      <c r="P802" s="253">
        <v>0</v>
      </c>
      <c r="Q802" s="253">
        <v>0</v>
      </c>
      <c r="R802" s="253">
        <v>0</v>
      </c>
      <c r="S802" s="253">
        <v>0</v>
      </c>
      <c r="T802" s="253">
        <v>0</v>
      </c>
      <c r="U802" s="253">
        <v>0</v>
      </c>
      <c r="V802" s="253">
        <v>0</v>
      </c>
      <c r="W802" s="253">
        <v>0</v>
      </c>
      <c r="X802" s="253">
        <v>0</v>
      </c>
      <c r="Y802" s="253">
        <v>0</v>
      </c>
      <c r="Z802" s="253">
        <v>0</v>
      </c>
      <c r="AA802" s="253">
        <v>0</v>
      </c>
      <c r="AB802" s="255">
        <v>2021</v>
      </c>
    </row>
    <row r="803" spans="1:28" s="6" customFormat="1" ht="35.25">
      <c r="A803" s="6">
        <v>1</v>
      </c>
      <c r="B803" s="207">
        <f>SUBTOTAL(103,$A$796:A803)</f>
        <v>7</v>
      </c>
      <c r="C803" s="251" t="s">
        <v>2543</v>
      </c>
      <c r="D803" s="246">
        <f t="shared" si="54"/>
        <v>2196084</v>
      </c>
      <c r="E803" s="253">
        <v>0</v>
      </c>
      <c r="F803" s="253">
        <v>0</v>
      </c>
      <c r="G803" s="253">
        <v>0</v>
      </c>
      <c r="H803" s="253">
        <v>0</v>
      </c>
      <c r="I803" s="253">
        <v>0</v>
      </c>
      <c r="J803" s="253">
        <v>0</v>
      </c>
      <c r="K803" s="254">
        <v>0</v>
      </c>
      <c r="L803" s="253">
        <v>0</v>
      </c>
      <c r="M803" s="253">
        <v>2196084</v>
      </c>
      <c r="N803" s="253">
        <v>0</v>
      </c>
      <c r="O803" s="253">
        <v>0</v>
      </c>
      <c r="P803" s="253">
        <v>0</v>
      </c>
      <c r="Q803" s="253">
        <v>0</v>
      </c>
      <c r="R803" s="253">
        <v>0</v>
      </c>
      <c r="S803" s="253">
        <v>0</v>
      </c>
      <c r="T803" s="253">
        <v>0</v>
      </c>
      <c r="U803" s="253">
        <v>0</v>
      </c>
      <c r="V803" s="253">
        <v>0</v>
      </c>
      <c r="W803" s="253">
        <v>0</v>
      </c>
      <c r="X803" s="253">
        <v>0</v>
      </c>
      <c r="Y803" s="253">
        <v>0</v>
      </c>
      <c r="Z803" s="253">
        <v>0</v>
      </c>
      <c r="AA803" s="253">
        <v>0</v>
      </c>
      <c r="AB803" s="255">
        <v>2021</v>
      </c>
    </row>
    <row r="804" spans="1:28" s="6" customFormat="1" ht="35.25">
      <c r="A804" s="6">
        <v>1</v>
      </c>
      <c r="B804" s="207">
        <f>SUBTOTAL(103,$A$796:A804)</f>
        <v>8</v>
      </c>
      <c r="C804" s="251" t="s">
        <v>2584</v>
      </c>
      <c r="D804" s="246">
        <f t="shared" si="54"/>
        <v>4200000</v>
      </c>
      <c r="E804" s="253">
        <v>0</v>
      </c>
      <c r="F804" s="253">
        <v>0</v>
      </c>
      <c r="G804" s="253">
        <v>0</v>
      </c>
      <c r="H804" s="253">
        <v>0</v>
      </c>
      <c r="I804" s="253">
        <v>0</v>
      </c>
      <c r="J804" s="253">
        <v>0</v>
      </c>
      <c r="K804" s="254">
        <v>2</v>
      </c>
      <c r="L804" s="253">
        <v>4200000</v>
      </c>
      <c r="M804" s="253">
        <v>0</v>
      </c>
      <c r="N804" s="253">
        <v>0</v>
      </c>
      <c r="O804" s="253">
        <v>0</v>
      </c>
      <c r="P804" s="253">
        <v>0</v>
      </c>
      <c r="Q804" s="253">
        <v>0</v>
      </c>
      <c r="R804" s="253">
        <v>0</v>
      </c>
      <c r="S804" s="253">
        <v>0</v>
      </c>
      <c r="T804" s="253">
        <v>0</v>
      </c>
      <c r="U804" s="253">
        <v>0</v>
      </c>
      <c r="V804" s="253">
        <v>0</v>
      </c>
      <c r="W804" s="253">
        <v>0</v>
      </c>
      <c r="X804" s="253">
        <v>0</v>
      </c>
      <c r="Y804" s="253">
        <v>0</v>
      </c>
      <c r="Z804" s="253">
        <v>0</v>
      </c>
      <c r="AA804" s="253">
        <v>0</v>
      </c>
      <c r="AB804" s="255">
        <v>2021</v>
      </c>
    </row>
    <row r="805" spans="1:28" s="6" customFormat="1" ht="35.25">
      <c r="A805" s="6">
        <v>1</v>
      </c>
      <c r="B805" s="207">
        <f>SUBTOTAL(103,$A$796:A805)</f>
        <v>9</v>
      </c>
      <c r="C805" s="251" t="s">
        <v>2585</v>
      </c>
      <c r="D805" s="246">
        <f t="shared" si="54"/>
        <v>6495908</v>
      </c>
      <c r="E805" s="253">
        <v>0</v>
      </c>
      <c r="F805" s="253">
        <v>1260000</v>
      </c>
      <c r="G805" s="253">
        <v>835908</v>
      </c>
      <c r="H805" s="253">
        <v>0</v>
      </c>
      <c r="I805" s="253">
        <v>0</v>
      </c>
      <c r="J805" s="253">
        <v>0</v>
      </c>
      <c r="K805" s="254">
        <v>2</v>
      </c>
      <c r="L805" s="253">
        <v>4400000</v>
      </c>
      <c r="M805" s="253">
        <v>0</v>
      </c>
      <c r="N805" s="253">
        <v>0</v>
      </c>
      <c r="O805" s="253">
        <v>0</v>
      </c>
      <c r="P805" s="253">
        <v>0</v>
      </c>
      <c r="Q805" s="253">
        <v>0</v>
      </c>
      <c r="R805" s="253">
        <v>0</v>
      </c>
      <c r="S805" s="253">
        <v>0</v>
      </c>
      <c r="T805" s="253">
        <v>0</v>
      </c>
      <c r="U805" s="253">
        <v>0</v>
      </c>
      <c r="V805" s="253">
        <v>0</v>
      </c>
      <c r="W805" s="253">
        <v>0</v>
      </c>
      <c r="X805" s="253">
        <v>0</v>
      </c>
      <c r="Y805" s="253">
        <v>0</v>
      </c>
      <c r="Z805" s="253">
        <v>0</v>
      </c>
      <c r="AA805" s="253">
        <v>0</v>
      </c>
      <c r="AB805" s="255">
        <v>2021</v>
      </c>
    </row>
    <row r="806" spans="1:28" s="6" customFormat="1" ht="35.25">
      <c r="A806" s="6">
        <v>1</v>
      </c>
      <c r="B806" s="207">
        <f>SUBTOTAL(103,$A$796:A806)</f>
        <v>10</v>
      </c>
      <c r="C806" s="251" t="s">
        <v>2255</v>
      </c>
      <c r="D806" s="246">
        <f t="shared" si="54"/>
        <v>237000</v>
      </c>
      <c r="E806" s="253">
        <v>0</v>
      </c>
      <c r="F806" s="253">
        <v>0</v>
      </c>
      <c r="G806" s="253">
        <v>0</v>
      </c>
      <c r="H806" s="253">
        <v>0</v>
      </c>
      <c r="I806" s="253">
        <v>0</v>
      </c>
      <c r="J806" s="253">
        <v>0</v>
      </c>
      <c r="K806" s="254">
        <v>0</v>
      </c>
      <c r="L806" s="253">
        <v>0</v>
      </c>
      <c r="M806" s="253">
        <v>0</v>
      </c>
      <c r="N806" s="253">
        <v>0</v>
      </c>
      <c r="O806" s="253">
        <v>237000</v>
      </c>
      <c r="P806" s="253">
        <v>0</v>
      </c>
      <c r="Q806" s="253">
        <v>0</v>
      </c>
      <c r="R806" s="253">
        <v>0</v>
      </c>
      <c r="S806" s="253">
        <v>0</v>
      </c>
      <c r="T806" s="253">
        <v>0</v>
      </c>
      <c r="U806" s="253">
        <v>0</v>
      </c>
      <c r="V806" s="253">
        <v>0</v>
      </c>
      <c r="W806" s="253">
        <v>0</v>
      </c>
      <c r="X806" s="253">
        <v>0</v>
      </c>
      <c r="Y806" s="253">
        <v>0</v>
      </c>
      <c r="Z806" s="253">
        <v>0</v>
      </c>
      <c r="AA806" s="253">
        <v>0</v>
      </c>
      <c r="AB806" s="255">
        <v>2021</v>
      </c>
    </row>
    <row r="807" spans="1:28" s="6" customFormat="1" ht="35.25">
      <c r="A807" s="6">
        <v>1</v>
      </c>
      <c r="B807" s="207">
        <f>SUBTOTAL(103,$A$796:A807)</f>
        <v>11</v>
      </c>
      <c r="C807" s="251" t="s">
        <v>2705</v>
      </c>
      <c r="D807" s="246">
        <f t="shared" si="54"/>
        <v>2689050.45</v>
      </c>
      <c r="E807" s="253">
        <v>0</v>
      </c>
      <c r="F807" s="253">
        <v>0</v>
      </c>
      <c r="G807" s="253">
        <v>0</v>
      </c>
      <c r="H807" s="253">
        <v>0</v>
      </c>
      <c r="I807" s="253">
        <v>0</v>
      </c>
      <c r="J807" s="253">
        <v>0</v>
      </c>
      <c r="K807" s="254">
        <v>0</v>
      </c>
      <c r="L807" s="253">
        <v>0</v>
      </c>
      <c r="M807" s="253">
        <v>2689050.45</v>
      </c>
      <c r="N807" s="253">
        <v>0</v>
      </c>
      <c r="O807" s="253">
        <v>0</v>
      </c>
      <c r="P807" s="253">
        <v>0</v>
      </c>
      <c r="Q807" s="253">
        <v>0</v>
      </c>
      <c r="R807" s="253">
        <v>0</v>
      </c>
      <c r="S807" s="253">
        <v>0</v>
      </c>
      <c r="T807" s="253">
        <v>0</v>
      </c>
      <c r="U807" s="253">
        <v>0</v>
      </c>
      <c r="V807" s="253">
        <v>0</v>
      </c>
      <c r="W807" s="253">
        <v>0</v>
      </c>
      <c r="X807" s="253">
        <v>0</v>
      </c>
      <c r="Y807" s="253">
        <v>0</v>
      </c>
      <c r="Z807" s="253">
        <v>0</v>
      </c>
      <c r="AA807" s="253">
        <v>0</v>
      </c>
      <c r="AB807" s="255">
        <v>2021</v>
      </c>
    </row>
    <row r="808" spans="1:28" s="6" customFormat="1" ht="35.25">
      <c r="A808" s="6">
        <v>1</v>
      </c>
      <c r="B808" s="207">
        <f>SUBTOTAL(103,$A$796:A808)</f>
        <v>12</v>
      </c>
      <c r="C808" s="251" t="s">
        <v>2706</v>
      </c>
      <c r="D808" s="246">
        <f t="shared" si="54"/>
        <v>1311217.33</v>
      </c>
      <c r="E808" s="253">
        <v>0</v>
      </c>
      <c r="F808" s="253">
        <v>0</v>
      </c>
      <c r="G808" s="253">
        <v>0</v>
      </c>
      <c r="H808" s="253">
        <v>0</v>
      </c>
      <c r="I808" s="253">
        <v>0</v>
      </c>
      <c r="J808" s="253">
        <v>0</v>
      </c>
      <c r="K808" s="254">
        <v>0</v>
      </c>
      <c r="L808" s="253">
        <v>0</v>
      </c>
      <c r="M808" s="253">
        <v>0</v>
      </c>
      <c r="N808" s="253">
        <v>0</v>
      </c>
      <c r="O808" s="253">
        <v>1311217.33</v>
      </c>
      <c r="P808" s="253">
        <v>0</v>
      </c>
      <c r="Q808" s="253">
        <v>0</v>
      </c>
      <c r="R808" s="253">
        <v>0</v>
      </c>
      <c r="S808" s="253">
        <v>0</v>
      </c>
      <c r="T808" s="253">
        <v>0</v>
      </c>
      <c r="U808" s="253">
        <v>0</v>
      </c>
      <c r="V808" s="253">
        <v>0</v>
      </c>
      <c r="W808" s="253">
        <v>0</v>
      </c>
      <c r="X808" s="253">
        <v>0</v>
      </c>
      <c r="Y808" s="253">
        <v>0</v>
      </c>
      <c r="Z808" s="253">
        <v>0</v>
      </c>
      <c r="AA808" s="253">
        <v>0</v>
      </c>
      <c r="AB808" s="255">
        <v>2021</v>
      </c>
    </row>
    <row r="809" spans="1:28" s="6" customFormat="1" ht="35.25">
      <c r="A809" s="6">
        <v>1</v>
      </c>
      <c r="B809" s="207">
        <f>SUBTOTAL(103,$A$796:A809)</f>
        <v>13</v>
      </c>
      <c r="C809" s="251" t="s">
        <v>2247</v>
      </c>
      <c r="D809" s="246">
        <f t="shared" si="54"/>
        <v>1049570</v>
      </c>
      <c r="E809" s="253">
        <v>0</v>
      </c>
      <c r="F809" s="253">
        <v>0</v>
      </c>
      <c r="G809" s="253">
        <v>0</v>
      </c>
      <c r="H809" s="253">
        <v>0</v>
      </c>
      <c r="I809" s="253">
        <v>0</v>
      </c>
      <c r="J809" s="253">
        <v>0</v>
      </c>
      <c r="K809" s="254">
        <v>0</v>
      </c>
      <c r="L809" s="253">
        <v>0</v>
      </c>
      <c r="M809" s="253">
        <v>1049570</v>
      </c>
      <c r="N809" s="253">
        <v>0</v>
      </c>
      <c r="O809" s="253">
        <v>0</v>
      </c>
      <c r="P809" s="253">
        <v>0</v>
      </c>
      <c r="Q809" s="253">
        <v>0</v>
      </c>
      <c r="R809" s="253">
        <v>0</v>
      </c>
      <c r="S809" s="253">
        <v>0</v>
      </c>
      <c r="T809" s="253">
        <v>0</v>
      </c>
      <c r="U809" s="253">
        <v>0</v>
      </c>
      <c r="V809" s="253">
        <v>0</v>
      </c>
      <c r="W809" s="253">
        <v>0</v>
      </c>
      <c r="X809" s="253">
        <v>0</v>
      </c>
      <c r="Y809" s="253">
        <v>0</v>
      </c>
      <c r="Z809" s="253">
        <v>0</v>
      </c>
      <c r="AA809" s="253">
        <v>0</v>
      </c>
      <c r="AB809" s="255">
        <v>2021</v>
      </c>
    </row>
    <row r="810" spans="1:28" s="6" customFormat="1" ht="35.25">
      <c r="A810" s="6">
        <v>1</v>
      </c>
      <c r="B810" s="207">
        <f>SUBTOTAL(103,$A$796:A810)</f>
        <v>14</v>
      </c>
      <c r="C810" s="251" t="s">
        <v>2707</v>
      </c>
      <c r="D810" s="246">
        <f t="shared" si="54"/>
        <v>878454.18</v>
      </c>
      <c r="E810" s="253">
        <v>0</v>
      </c>
      <c r="F810" s="253">
        <v>0</v>
      </c>
      <c r="G810" s="253">
        <v>0</v>
      </c>
      <c r="H810" s="253">
        <v>125490</v>
      </c>
      <c r="I810" s="253">
        <v>0</v>
      </c>
      <c r="J810" s="253">
        <v>0</v>
      </c>
      <c r="K810" s="254">
        <v>0</v>
      </c>
      <c r="L810" s="253">
        <v>0</v>
      </c>
      <c r="M810" s="253">
        <v>752964.18</v>
      </c>
      <c r="N810" s="253">
        <v>0</v>
      </c>
      <c r="O810" s="253">
        <v>0</v>
      </c>
      <c r="P810" s="253">
        <v>0</v>
      </c>
      <c r="Q810" s="253">
        <v>0</v>
      </c>
      <c r="R810" s="253">
        <v>0</v>
      </c>
      <c r="S810" s="253">
        <v>0</v>
      </c>
      <c r="T810" s="253">
        <v>0</v>
      </c>
      <c r="U810" s="253">
        <v>0</v>
      </c>
      <c r="V810" s="253">
        <v>0</v>
      </c>
      <c r="W810" s="253">
        <v>0</v>
      </c>
      <c r="X810" s="253">
        <v>0</v>
      </c>
      <c r="Y810" s="253">
        <v>0</v>
      </c>
      <c r="Z810" s="253">
        <v>0</v>
      </c>
      <c r="AA810" s="253">
        <v>0</v>
      </c>
      <c r="AB810" s="255">
        <v>2021</v>
      </c>
    </row>
    <row r="811" spans="1:28" s="6" customFormat="1" ht="35.25">
      <c r="A811" s="6">
        <v>1</v>
      </c>
      <c r="B811" s="207">
        <f>SUBTOTAL(103,$A$796:A811)</f>
        <v>15</v>
      </c>
      <c r="C811" s="251" t="s">
        <v>2708</v>
      </c>
      <c r="D811" s="246">
        <f t="shared" si="54"/>
        <v>1768192</v>
      </c>
      <c r="E811" s="253">
        <v>0</v>
      </c>
      <c r="F811" s="253">
        <v>0</v>
      </c>
      <c r="G811" s="253">
        <v>0</v>
      </c>
      <c r="H811" s="253">
        <v>0</v>
      </c>
      <c r="I811" s="253">
        <v>0</v>
      </c>
      <c r="J811" s="253">
        <v>0</v>
      </c>
      <c r="K811" s="254">
        <v>0</v>
      </c>
      <c r="L811" s="253">
        <v>0</v>
      </c>
      <c r="M811" s="253">
        <v>0</v>
      </c>
      <c r="N811" s="253">
        <v>0</v>
      </c>
      <c r="O811" s="253">
        <v>1768192</v>
      </c>
      <c r="P811" s="253">
        <v>0</v>
      </c>
      <c r="Q811" s="253">
        <v>0</v>
      </c>
      <c r="R811" s="253">
        <v>0</v>
      </c>
      <c r="S811" s="253">
        <v>0</v>
      </c>
      <c r="T811" s="253">
        <v>0</v>
      </c>
      <c r="U811" s="253">
        <v>0</v>
      </c>
      <c r="V811" s="253">
        <v>0</v>
      </c>
      <c r="W811" s="253">
        <v>0</v>
      </c>
      <c r="X811" s="253">
        <v>0</v>
      </c>
      <c r="Y811" s="253">
        <v>0</v>
      </c>
      <c r="Z811" s="253">
        <v>0</v>
      </c>
      <c r="AA811" s="253">
        <v>0</v>
      </c>
      <c r="AB811" s="255">
        <v>2021</v>
      </c>
    </row>
    <row r="812" spans="1:28" s="6" customFormat="1" ht="35.25">
      <c r="A812" s="6">
        <v>1</v>
      </c>
      <c r="B812" s="207">
        <f>SUBTOTAL(103,$A$796:A812)</f>
        <v>16</v>
      </c>
      <c r="C812" s="251" t="s">
        <v>1889</v>
      </c>
      <c r="D812" s="246">
        <f t="shared" si="54"/>
        <v>1200000</v>
      </c>
      <c r="E812" s="253">
        <v>0</v>
      </c>
      <c r="F812" s="253">
        <v>0</v>
      </c>
      <c r="G812" s="253">
        <v>1200000</v>
      </c>
      <c r="H812" s="253">
        <v>0</v>
      </c>
      <c r="I812" s="253">
        <v>0</v>
      </c>
      <c r="J812" s="253">
        <v>0</v>
      </c>
      <c r="K812" s="254">
        <v>0</v>
      </c>
      <c r="L812" s="253">
        <v>0</v>
      </c>
      <c r="M812" s="253">
        <v>0</v>
      </c>
      <c r="N812" s="253">
        <v>0</v>
      </c>
      <c r="O812" s="256">
        <v>0</v>
      </c>
      <c r="P812" s="253">
        <v>0</v>
      </c>
      <c r="Q812" s="253">
        <v>0</v>
      </c>
      <c r="R812" s="253">
        <v>0</v>
      </c>
      <c r="S812" s="253">
        <v>0</v>
      </c>
      <c r="T812" s="253">
        <v>0</v>
      </c>
      <c r="U812" s="253">
        <v>0</v>
      </c>
      <c r="V812" s="253">
        <v>0</v>
      </c>
      <c r="W812" s="253">
        <v>0</v>
      </c>
      <c r="X812" s="253">
        <v>0</v>
      </c>
      <c r="Y812" s="253">
        <v>0</v>
      </c>
      <c r="Z812" s="253">
        <v>0</v>
      </c>
      <c r="AA812" s="253">
        <v>0</v>
      </c>
      <c r="AB812" s="255">
        <v>2021</v>
      </c>
    </row>
    <row r="813" spans="1:28" s="6" customFormat="1" ht="35.25">
      <c r="A813" s="6">
        <v>1</v>
      </c>
      <c r="B813" s="207">
        <f>SUBTOTAL(103,$A$796:A813)</f>
        <v>17</v>
      </c>
      <c r="C813" s="251" t="s">
        <v>2709</v>
      </c>
      <c r="D813" s="246">
        <f t="shared" si="54"/>
        <v>1400000</v>
      </c>
      <c r="E813" s="253">
        <v>0</v>
      </c>
      <c r="F813" s="253">
        <v>0</v>
      </c>
      <c r="G813" s="253">
        <v>1400000</v>
      </c>
      <c r="H813" s="253">
        <v>0</v>
      </c>
      <c r="I813" s="253">
        <v>0</v>
      </c>
      <c r="J813" s="253">
        <v>0</v>
      </c>
      <c r="K813" s="254">
        <v>0</v>
      </c>
      <c r="L813" s="253">
        <v>0</v>
      </c>
      <c r="M813" s="253">
        <v>0</v>
      </c>
      <c r="N813" s="253">
        <v>0</v>
      </c>
      <c r="O813" s="256">
        <v>0</v>
      </c>
      <c r="P813" s="253">
        <v>0</v>
      </c>
      <c r="Q813" s="253">
        <v>0</v>
      </c>
      <c r="R813" s="253">
        <v>0</v>
      </c>
      <c r="S813" s="253">
        <v>0</v>
      </c>
      <c r="T813" s="253">
        <v>0</v>
      </c>
      <c r="U813" s="253">
        <v>0</v>
      </c>
      <c r="V813" s="253">
        <v>0</v>
      </c>
      <c r="W813" s="253">
        <v>0</v>
      </c>
      <c r="X813" s="253">
        <v>0</v>
      </c>
      <c r="Y813" s="253">
        <v>0</v>
      </c>
      <c r="Z813" s="253">
        <v>0</v>
      </c>
      <c r="AA813" s="253">
        <v>0</v>
      </c>
      <c r="AB813" s="255">
        <v>2021</v>
      </c>
    </row>
    <row r="814" spans="1:28" s="6" customFormat="1" ht="35.25">
      <c r="A814" s="6">
        <v>1</v>
      </c>
      <c r="B814" s="207">
        <f>SUBTOTAL(103,$A$796:A814)</f>
        <v>18</v>
      </c>
      <c r="C814" s="251" t="s">
        <v>2710</v>
      </c>
      <c r="D814" s="246">
        <f t="shared" si="54"/>
        <v>1003768</v>
      </c>
      <c r="E814" s="253">
        <v>0</v>
      </c>
      <c r="F814" s="253">
        <v>0</v>
      </c>
      <c r="G814" s="253">
        <v>0</v>
      </c>
      <c r="H814" s="253">
        <v>0</v>
      </c>
      <c r="I814" s="253">
        <v>1003768</v>
      </c>
      <c r="J814" s="253">
        <v>0</v>
      </c>
      <c r="K814" s="254">
        <v>0</v>
      </c>
      <c r="L814" s="253">
        <v>0</v>
      </c>
      <c r="M814" s="253">
        <v>0</v>
      </c>
      <c r="N814" s="253">
        <v>0</v>
      </c>
      <c r="O814" s="256">
        <v>0</v>
      </c>
      <c r="P814" s="253">
        <v>0</v>
      </c>
      <c r="Q814" s="253">
        <v>0</v>
      </c>
      <c r="R814" s="253">
        <v>0</v>
      </c>
      <c r="S814" s="253">
        <v>0</v>
      </c>
      <c r="T814" s="253">
        <v>0</v>
      </c>
      <c r="U814" s="253">
        <v>0</v>
      </c>
      <c r="V814" s="253">
        <v>0</v>
      </c>
      <c r="W814" s="253">
        <v>0</v>
      </c>
      <c r="X814" s="253">
        <v>0</v>
      </c>
      <c r="Y814" s="253">
        <v>0</v>
      </c>
      <c r="Z814" s="253">
        <v>0</v>
      </c>
      <c r="AA814" s="253">
        <v>0</v>
      </c>
      <c r="AB814" s="255">
        <v>2021</v>
      </c>
    </row>
    <row r="815" spans="1:28" s="6" customFormat="1" ht="35.25">
      <c r="A815" s="6">
        <v>1</v>
      </c>
      <c r="B815" s="207">
        <f>SUBTOTAL(103,$A$796:A815)</f>
        <v>19</v>
      </c>
      <c r="C815" s="251" t="s">
        <v>2711</v>
      </c>
      <c r="D815" s="246">
        <f t="shared" si="54"/>
        <v>1272140</v>
      </c>
      <c r="E815" s="253">
        <v>0</v>
      </c>
      <c r="F815" s="253">
        <v>0</v>
      </c>
      <c r="G815" s="253">
        <v>0</v>
      </c>
      <c r="H815" s="253">
        <v>0</v>
      </c>
      <c r="I815" s="253">
        <v>0</v>
      </c>
      <c r="J815" s="253">
        <v>0</v>
      </c>
      <c r="K815" s="254">
        <v>0</v>
      </c>
      <c r="L815" s="253">
        <v>0</v>
      </c>
      <c r="M815" s="253">
        <v>1272140</v>
      </c>
      <c r="N815" s="253">
        <v>0</v>
      </c>
      <c r="O815" s="253">
        <v>0</v>
      </c>
      <c r="P815" s="253">
        <v>0</v>
      </c>
      <c r="Q815" s="253">
        <v>0</v>
      </c>
      <c r="R815" s="253">
        <v>0</v>
      </c>
      <c r="S815" s="253">
        <v>0</v>
      </c>
      <c r="T815" s="253">
        <v>0</v>
      </c>
      <c r="U815" s="253">
        <v>0</v>
      </c>
      <c r="V815" s="253">
        <v>0</v>
      </c>
      <c r="W815" s="253">
        <v>0</v>
      </c>
      <c r="X815" s="253">
        <v>0</v>
      </c>
      <c r="Y815" s="253">
        <v>0</v>
      </c>
      <c r="Z815" s="253">
        <v>0</v>
      </c>
      <c r="AA815" s="253">
        <v>0</v>
      </c>
      <c r="AB815" s="255">
        <v>2021</v>
      </c>
    </row>
    <row r="816" spans="1:28" s="6" customFormat="1" ht="35.25">
      <c r="A816" s="6">
        <v>1</v>
      </c>
      <c r="B816" s="207">
        <f>SUBTOTAL(103,$A$796:A816)</f>
        <v>20</v>
      </c>
      <c r="C816" s="251" t="s">
        <v>2712</v>
      </c>
      <c r="D816" s="246">
        <f t="shared" si="54"/>
        <v>651000</v>
      </c>
      <c r="E816" s="253">
        <v>0</v>
      </c>
      <c r="F816" s="253">
        <v>0</v>
      </c>
      <c r="G816" s="253">
        <v>0</v>
      </c>
      <c r="H816" s="253">
        <v>0</v>
      </c>
      <c r="I816" s="253">
        <v>0</v>
      </c>
      <c r="J816" s="253">
        <v>0</v>
      </c>
      <c r="K816" s="254">
        <v>0</v>
      </c>
      <c r="L816" s="253">
        <v>0</v>
      </c>
      <c r="M816" s="253">
        <v>0</v>
      </c>
      <c r="N816" s="253">
        <v>0</v>
      </c>
      <c r="O816" s="253">
        <v>651000</v>
      </c>
      <c r="P816" s="253">
        <v>0</v>
      </c>
      <c r="Q816" s="253">
        <v>0</v>
      </c>
      <c r="R816" s="253">
        <v>0</v>
      </c>
      <c r="S816" s="253">
        <v>0</v>
      </c>
      <c r="T816" s="253">
        <v>0</v>
      </c>
      <c r="U816" s="253">
        <v>0</v>
      </c>
      <c r="V816" s="253">
        <v>0</v>
      </c>
      <c r="W816" s="253">
        <v>0</v>
      </c>
      <c r="X816" s="253">
        <v>0</v>
      </c>
      <c r="Y816" s="253">
        <v>0</v>
      </c>
      <c r="Z816" s="253">
        <v>0</v>
      </c>
      <c r="AA816" s="253">
        <v>0</v>
      </c>
      <c r="AB816" s="255">
        <v>2021</v>
      </c>
    </row>
    <row r="817" spans="1:28" s="6" customFormat="1" ht="35.25">
      <c r="A817" s="6">
        <v>1</v>
      </c>
      <c r="B817" s="207">
        <f>SUBTOTAL(103,$A$796:A817)</f>
        <v>21</v>
      </c>
      <c r="C817" s="251" t="s">
        <v>1895</v>
      </c>
      <c r="D817" s="246">
        <f t="shared" si="54"/>
        <v>735038</v>
      </c>
      <c r="E817" s="253">
        <v>0</v>
      </c>
      <c r="F817" s="253">
        <v>0</v>
      </c>
      <c r="G817" s="253">
        <v>0</v>
      </c>
      <c r="H817" s="253">
        <v>0</v>
      </c>
      <c r="I817" s="253">
        <v>0</v>
      </c>
      <c r="J817" s="253">
        <v>0</v>
      </c>
      <c r="K817" s="254">
        <v>0</v>
      </c>
      <c r="L817" s="253">
        <v>0</v>
      </c>
      <c r="M817" s="253">
        <v>0</v>
      </c>
      <c r="N817" s="253">
        <v>0</v>
      </c>
      <c r="O817" s="256">
        <v>495100</v>
      </c>
      <c r="P817" s="253">
        <v>0</v>
      </c>
      <c r="Q817" s="253">
        <v>0</v>
      </c>
      <c r="R817" s="253">
        <v>0</v>
      </c>
      <c r="S817" s="253">
        <v>0</v>
      </c>
      <c r="T817" s="253">
        <v>0</v>
      </c>
      <c r="U817" s="253">
        <v>0</v>
      </c>
      <c r="V817" s="253">
        <v>0</v>
      </c>
      <c r="W817" s="253">
        <v>239938</v>
      </c>
      <c r="X817" s="253">
        <v>0</v>
      </c>
      <c r="Y817" s="253">
        <v>0</v>
      </c>
      <c r="Z817" s="253">
        <v>0</v>
      </c>
      <c r="AA817" s="253">
        <v>0</v>
      </c>
      <c r="AB817" s="255">
        <v>2021</v>
      </c>
    </row>
    <row r="818" spans="1:28" s="6" customFormat="1" ht="35.25">
      <c r="A818" s="6">
        <v>1</v>
      </c>
      <c r="B818" s="207">
        <f>SUBTOTAL(103,$A$796:A818)</f>
        <v>22</v>
      </c>
      <c r="C818" s="251" t="s">
        <v>1717</v>
      </c>
      <c r="D818" s="246">
        <f t="shared" si="54"/>
        <v>1330802</v>
      </c>
      <c r="E818" s="253">
        <v>0</v>
      </c>
      <c r="F818" s="253">
        <v>0</v>
      </c>
      <c r="G818" s="253">
        <v>0</v>
      </c>
      <c r="H818" s="253">
        <v>0</v>
      </c>
      <c r="I818" s="253">
        <v>0</v>
      </c>
      <c r="J818" s="253">
        <v>0</v>
      </c>
      <c r="K818" s="254">
        <v>0</v>
      </c>
      <c r="L818" s="253">
        <v>0</v>
      </c>
      <c r="M818" s="253">
        <v>0</v>
      </c>
      <c r="N818" s="253">
        <v>0</v>
      </c>
      <c r="O818" s="253">
        <v>1330802</v>
      </c>
      <c r="P818" s="253">
        <v>0</v>
      </c>
      <c r="Q818" s="253">
        <v>0</v>
      </c>
      <c r="R818" s="253">
        <v>0</v>
      </c>
      <c r="S818" s="253">
        <v>0</v>
      </c>
      <c r="T818" s="253">
        <v>0</v>
      </c>
      <c r="U818" s="253">
        <v>0</v>
      </c>
      <c r="V818" s="253">
        <v>0</v>
      </c>
      <c r="W818" s="253">
        <v>0</v>
      </c>
      <c r="X818" s="253">
        <v>0</v>
      </c>
      <c r="Y818" s="253">
        <v>0</v>
      </c>
      <c r="Z818" s="253">
        <v>0</v>
      </c>
      <c r="AA818" s="253">
        <v>0</v>
      </c>
      <c r="AB818" s="255">
        <v>2021</v>
      </c>
    </row>
    <row r="819" spans="1:28" s="6" customFormat="1" ht="35.25">
      <c r="A819" s="6">
        <v>1</v>
      </c>
      <c r="B819" s="207">
        <f>SUBTOTAL(103,$A$796:A819)</f>
        <v>23</v>
      </c>
      <c r="C819" s="251" t="s">
        <v>2713</v>
      </c>
      <c r="D819" s="246">
        <f t="shared" si="54"/>
        <v>187722</v>
      </c>
      <c r="E819" s="253">
        <v>0</v>
      </c>
      <c r="F819" s="253">
        <v>0</v>
      </c>
      <c r="G819" s="253">
        <v>0</v>
      </c>
      <c r="H819" s="253">
        <v>0</v>
      </c>
      <c r="I819" s="253">
        <v>0</v>
      </c>
      <c r="J819" s="253">
        <v>0</v>
      </c>
      <c r="K819" s="254">
        <v>0</v>
      </c>
      <c r="L819" s="253">
        <v>0</v>
      </c>
      <c r="M819" s="253">
        <v>0</v>
      </c>
      <c r="N819" s="253">
        <v>0</v>
      </c>
      <c r="O819" s="253">
        <v>187722</v>
      </c>
      <c r="P819" s="253">
        <v>0</v>
      </c>
      <c r="Q819" s="253">
        <v>0</v>
      </c>
      <c r="R819" s="253">
        <v>0</v>
      </c>
      <c r="S819" s="253">
        <v>0</v>
      </c>
      <c r="T819" s="253">
        <v>0</v>
      </c>
      <c r="U819" s="253">
        <v>0</v>
      </c>
      <c r="V819" s="253">
        <v>0</v>
      </c>
      <c r="W819" s="253">
        <v>0</v>
      </c>
      <c r="X819" s="253">
        <v>0</v>
      </c>
      <c r="Y819" s="253">
        <v>0</v>
      </c>
      <c r="Z819" s="253">
        <v>0</v>
      </c>
      <c r="AA819" s="253">
        <v>0</v>
      </c>
      <c r="AB819" s="255">
        <v>2021</v>
      </c>
    </row>
    <row r="820" spans="1:28" s="6" customFormat="1" ht="35.25">
      <c r="A820" s="6">
        <v>1</v>
      </c>
      <c r="B820" s="207">
        <f>SUBTOTAL(103,$A$796:A820)</f>
        <v>24</v>
      </c>
      <c r="C820" s="251" t="s">
        <v>2714</v>
      </c>
      <c r="D820" s="246">
        <f t="shared" si="54"/>
        <v>506429</v>
      </c>
      <c r="E820" s="253">
        <v>0</v>
      </c>
      <c r="F820" s="253">
        <v>0</v>
      </c>
      <c r="G820" s="253">
        <v>0</v>
      </c>
      <c r="H820" s="253">
        <v>0</v>
      </c>
      <c r="I820" s="253">
        <v>0</v>
      </c>
      <c r="J820" s="253">
        <v>0</v>
      </c>
      <c r="K820" s="254">
        <v>0</v>
      </c>
      <c r="L820" s="253">
        <v>0</v>
      </c>
      <c r="M820" s="253">
        <v>0</v>
      </c>
      <c r="N820" s="253">
        <v>0</v>
      </c>
      <c r="O820" s="253">
        <v>506429</v>
      </c>
      <c r="P820" s="253">
        <v>0</v>
      </c>
      <c r="Q820" s="253">
        <v>0</v>
      </c>
      <c r="R820" s="253">
        <v>0</v>
      </c>
      <c r="S820" s="253">
        <v>0</v>
      </c>
      <c r="T820" s="253">
        <v>0</v>
      </c>
      <c r="U820" s="253">
        <v>0</v>
      </c>
      <c r="V820" s="253">
        <v>0</v>
      </c>
      <c r="W820" s="253">
        <v>0</v>
      </c>
      <c r="X820" s="253">
        <v>0</v>
      </c>
      <c r="Y820" s="253">
        <v>0</v>
      </c>
      <c r="Z820" s="253">
        <v>0</v>
      </c>
      <c r="AA820" s="253">
        <v>0</v>
      </c>
      <c r="AB820" s="255">
        <v>2021</v>
      </c>
    </row>
    <row r="821" spans="1:28" s="6" customFormat="1" ht="35.25">
      <c r="A821" s="6">
        <v>1</v>
      </c>
      <c r="B821" s="207">
        <f>SUBTOTAL(103,$A$796:A821)</f>
        <v>25</v>
      </c>
      <c r="C821" s="251" t="s">
        <v>1726</v>
      </c>
      <c r="D821" s="246">
        <f t="shared" si="54"/>
        <v>512296</v>
      </c>
      <c r="E821" s="253">
        <v>0</v>
      </c>
      <c r="F821" s="253">
        <v>0</v>
      </c>
      <c r="G821" s="253">
        <v>0</v>
      </c>
      <c r="H821" s="253">
        <v>0</v>
      </c>
      <c r="I821" s="253">
        <v>0</v>
      </c>
      <c r="J821" s="253">
        <v>0</v>
      </c>
      <c r="K821" s="254">
        <v>0</v>
      </c>
      <c r="L821" s="253">
        <v>0</v>
      </c>
      <c r="M821" s="253">
        <v>0</v>
      </c>
      <c r="N821" s="253">
        <v>0</v>
      </c>
      <c r="O821" s="253">
        <v>512296</v>
      </c>
      <c r="P821" s="253">
        <v>0</v>
      </c>
      <c r="Q821" s="253">
        <v>0</v>
      </c>
      <c r="R821" s="253">
        <v>0</v>
      </c>
      <c r="S821" s="253">
        <v>0</v>
      </c>
      <c r="T821" s="253">
        <v>0</v>
      </c>
      <c r="U821" s="253">
        <v>0</v>
      </c>
      <c r="V821" s="253">
        <v>0</v>
      </c>
      <c r="W821" s="253">
        <v>0</v>
      </c>
      <c r="X821" s="253">
        <v>0</v>
      </c>
      <c r="Y821" s="253">
        <v>0</v>
      </c>
      <c r="Z821" s="253">
        <v>0</v>
      </c>
      <c r="AA821" s="253">
        <v>0</v>
      </c>
      <c r="AB821" s="255">
        <v>2021</v>
      </c>
    </row>
    <row r="822" spans="1:28" s="6" customFormat="1" ht="35.25">
      <c r="A822" s="6">
        <v>1</v>
      </c>
      <c r="B822" s="207">
        <f>SUBTOTAL(103,$A$796:A822)</f>
        <v>26</v>
      </c>
      <c r="C822" s="251" t="s">
        <v>1727</v>
      </c>
      <c r="D822" s="246">
        <f t="shared" si="54"/>
        <v>488307</v>
      </c>
      <c r="E822" s="253">
        <v>0</v>
      </c>
      <c r="F822" s="253">
        <v>0</v>
      </c>
      <c r="G822" s="253">
        <v>0</v>
      </c>
      <c r="H822" s="253">
        <v>0</v>
      </c>
      <c r="I822" s="253">
        <v>0</v>
      </c>
      <c r="J822" s="253">
        <v>0</v>
      </c>
      <c r="K822" s="254">
        <v>0</v>
      </c>
      <c r="L822" s="253">
        <v>0</v>
      </c>
      <c r="M822" s="253">
        <v>0</v>
      </c>
      <c r="N822" s="253">
        <v>0</v>
      </c>
      <c r="O822" s="253">
        <v>488307</v>
      </c>
      <c r="P822" s="253">
        <v>0</v>
      </c>
      <c r="Q822" s="253">
        <v>0</v>
      </c>
      <c r="R822" s="253">
        <v>0</v>
      </c>
      <c r="S822" s="253">
        <v>0</v>
      </c>
      <c r="T822" s="253">
        <v>0</v>
      </c>
      <c r="U822" s="253">
        <v>0</v>
      </c>
      <c r="V822" s="253">
        <v>0</v>
      </c>
      <c r="W822" s="253">
        <v>0</v>
      </c>
      <c r="X822" s="253">
        <v>0</v>
      </c>
      <c r="Y822" s="253">
        <v>0</v>
      </c>
      <c r="Z822" s="253">
        <v>0</v>
      </c>
      <c r="AA822" s="253">
        <v>0</v>
      </c>
      <c r="AB822" s="255">
        <v>2021</v>
      </c>
    </row>
    <row r="823" spans="1:28" s="6" customFormat="1" ht="35.25">
      <c r="A823" s="6">
        <v>1</v>
      </c>
      <c r="B823" s="207">
        <f>SUBTOTAL(103,$A$796:A823)</f>
        <v>27</v>
      </c>
      <c r="C823" s="251" t="s">
        <v>2715</v>
      </c>
      <c r="D823" s="246">
        <f t="shared" si="54"/>
        <v>361996</v>
      </c>
      <c r="E823" s="253">
        <v>0</v>
      </c>
      <c r="F823" s="253">
        <v>0</v>
      </c>
      <c r="G823" s="253">
        <v>0</v>
      </c>
      <c r="H823" s="253">
        <v>0</v>
      </c>
      <c r="I823" s="253">
        <v>0</v>
      </c>
      <c r="J823" s="253">
        <v>0</v>
      </c>
      <c r="K823" s="254">
        <v>0</v>
      </c>
      <c r="L823" s="253">
        <v>0</v>
      </c>
      <c r="M823" s="253">
        <v>0</v>
      </c>
      <c r="N823" s="253">
        <v>0</v>
      </c>
      <c r="O823" s="253">
        <v>361996</v>
      </c>
      <c r="P823" s="253">
        <v>0</v>
      </c>
      <c r="Q823" s="253">
        <v>0</v>
      </c>
      <c r="R823" s="253">
        <v>0</v>
      </c>
      <c r="S823" s="253">
        <v>0</v>
      </c>
      <c r="T823" s="253">
        <v>0</v>
      </c>
      <c r="U823" s="253">
        <v>0</v>
      </c>
      <c r="V823" s="253">
        <v>0</v>
      </c>
      <c r="W823" s="253">
        <v>0</v>
      </c>
      <c r="X823" s="253">
        <v>0</v>
      </c>
      <c r="Y823" s="253">
        <v>0</v>
      </c>
      <c r="Z823" s="253">
        <v>0</v>
      </c>
      <c r="AA823" s="253">
        <v>0</v>
      </c>
      <c r="AB823" s="255">
        <v>2021</v>
      </c>
    </row>
    <row r="824" spans="1:28" s="6" customFormat="1" ht="35.25">
      <c r="A824" s="6">
        <v>1</v>
      </c>
      <c r="B824" s="207">
        <f>SUBTOTAL(103,$A$796:A824)</f>
        <v>28</v>
      </c>
      <c r="C824" s="251" t="s">
        <v>2716</v>
      </c>
      <c r="D824" s="246">
        <f t="shared" si="54"/>
        <v>412830</v>
      </c>
      <c r="E824" s="253">
        <v>0</v>
      </c>
      <c r="F824" s="253">
        <v>0</v>
      </c>
      <c r="G824" s="253">
        <v>0</v>
      </c>
      <c r="H824" s="253">
        <v>0</v>
      </c>
      <c r="I824" s="253">
        <v>0</v>
      </c>
      <c r="J824" s="253">
        <v>0</v>
      </c>
      <c r="K824" s="254">
        <v>0</v>
      </c>
      <c r="L824" s="253">
        <v>0</v>
      </c>
      <c r="M824" s="253">
        <v>0</v>
      </c>
      <c r="N824" s="253">
        <v>0</v>
      </c>
      <c r="O824" s="253">
        <v>412830</v>
      </c>
      <c r="P824" s="253">
        <v>0</v>
      </c>
      <c r="Q824" s="253">
        <v>0</v>
      </c>
      <c r="R824" s="253">
        <v>0</v>
      </c>
      <c r="S824" s="253">
        <v>0</v>
      </c>
      <c r="T824" s="253">
        <v>0</v>
      </c>
      <c r="U824" s="253">
        <v>0</v>
      </c>
      <c r="V824" s="253">
        <v>0</v>
      </c>
      <c r="W824" s="253">
        <v>0</v>
      </c>
      <c r="X824" s="253">
        <v>0</v>
      </c>
      <c r="Y824" s="253">
        <v>0</v>
      </c>
      <c r="Z824" s="253">
        <v>0</v>
      </c>
      <c r="AA824" s="253">
        <v>0</v>
      </c>
      <c r="AB824" s="255">
        <v>2021</v>
      </c>
    </row>
    <row r="825" spans="1:28" s="6" customFormat="1" ht="35.25">
      <c r="A825" s="6">
        <v>1</v>
      </c>
      <c r="B825" s="207">
        <f>SUBTOTAL(103,$A$796:A825)</f>
        <v>29</v>
      </c>
      <c r="C825" s="251" t="s">
        <v>2717</v>
      </c>
      <c r="D825" s="246">
        <f t="shared" si="54"/>
        <v>1450000</v>
      </c>
      <c r="E825" s="253">
        <v>0</v>
      </c>
      <c r="F825" s="253">
        <v>0</v>
      </c>
      <c r="G825" s="253">
        <v>0</v>
      </c>
      <c r="H825" s="253">
        <v>0</v>
      </c>
      <c r="I825" s="253">
        <v>0</v>
      </c>
      <c r="J825" s="253">
        <v>0</v>
      </c>
      <c r="K825" s="254">
        <v>0</v>
      </c>
      <c r="L825" s="253">
        <v>0</v>
      </c>
      <c r="M825" s="253">
        <v>1450000</v>
      </c>
      <c r="N825" s="253">
        <v>0</v>
      </c>
      <c r="O825" s="253">
        <v>0</v>
      </c>
      <c r="P825" s="253">
        <v>0</v>
      </c>
      <c r="Q825" s="253">
        <v>0</v>
      </c>
      <c r="R825" s="253">
        <v>0</v>
      </c>
      <c r="S825" s="253">
        <v>0</v>
      </c>
      <c r="T825" s="253">
        <v>0</v>
      </c>
      <c r="U825" s="253">
        <v>0</v>
      </c>
      <c r="V825" s="253">
        <v>0</v>
      </c>
      <c r="W825" s="253">
        <v>0</v>
      </c>
      <c r="X825" s="253">
        <v>0</v>
      </c>
      <c r="Y825" s="253">
        <v>0</v>
      </c>
      <c r="Z825" s="253">
        <v>0</v>
      </c>
      <c r="AA825" s="253">
        <v>0</v>
      </c>
      <c r="AB825" s="255">
        <v>2021</v>
      </c>
    </row>
    <row r="826" spans="1:28" s="6" customFormat="1" ht="35.25">
      <c r="A826" s="6">
        <v>1</v>
      </c>
      <c r="B826" s="207">
        <f>SUBTOTAL(103,$A$796:A826)</f>
        <v>30</v>
      </c>
      <c r="C826" s="251" t="s">
        <v>2718</v>
      </c>
      <c r="D826" s="246">
        <f t="shared" si="54"/>
        <v>5700000</v>
      </c>
      <c r="E826" s="253">
        <v>0</v>
      </c>
      <c r="F826" s="253">
        <v>0</v>
      </c>
      <c r="G826" s="253">
        <v>0</v>
      </c>
      <c r="H826" s="253">
        <v>0</v>
      </c>
      <c r="I826" s="253">
        <v>0</v>
      </c>
      <c r="J826" s="253">
        <v>0</v>
      </c>
      <c r="K826" s="254">
        <v>3</v>
      </c>
      <c r="L826" s="253">
        <v>5700000</v>
      </c>
      <c r="M826" s="253">
        <v>0</v>
      </c>
      <c r="N826" s="253">
        <v>0</v>
      </c>
      <c r="O826" s="256">
        <v>0</v>
      </c>
      <c r="P826" s="253">
        <v>0</v>
      </c>
      <c r="Q826" s="253">
        <v>0</v>
      </c>
      <c r="R826" s="253">
        <v>0</v>
      </c>
      <c r="S826" s="253">
        <v>0</v>
      </c>
      <c r="T826" s="253">
        <v>0</v>
      </c>
      <c r="U826" s="253">
        <v>0</v>
      </c>
      <c r="V826" s="253">
        <v>0</v>
      </c>
      <c r="W826" s="253">
        <v>0</v>
      </c>
      <c r="X826" s="253">
        <v>0</v>
      </c>
      <c r="Y826" s="253">
        <v>0</v>
      </c>
      <c r="Z826" s="253">
        <v>0</v>
      </c>
      <c r="AA826" s="253">
        <v>0</v>
      </c>
      <c r="AB826" s="255">
        <v>2021</v>
      </c>
    </row>
    <row r="827" spans="1:28" s="6" customFormat="1" ht="35.25">
      <c r="A827" s="6">
        <v>1</v>
      </c>
      <c r="B827" s="207">
        <f>SUBTOTAL(103,$A$796:A827)</f>
        <v>31</v>
      </c>
      <c r="C827" s="251" t="s">
        <v>2719</v>
      </c>
      <c r="D827" s="246">
        <f t="shared" si="54"/>
        <v>391000</v>
      </c>
      <c r="E827" s="253">
        <v>0</v>
      </c>
      <c r="F827" s="253">
        <v>0</v>
      </c>
      <c r="G827" s="253">
        <v>0</v>
      </c>
      <c r="H827" s="253">
        <v>0</v>
      </c>
      <c r="I827" s="253">
        <v>0</v>
      </c>
      <c r="J827" s="253">
        <v>0</v>
      </c>
      <c r="K827" s="254">
        <v>0</v>
      </c>
      <c r="L827" s="253">
        <v>0</v>
      </c>
      <c r="M827" s="253">
        <v>0</v>
      </c>
      <c r="N827" s="253">
        <v>0</v>
      </c>
      <c r="O827" s="253">
        <v>391000</v>
      </c>
      <c r="P827" s="253">
        <v>0</v>
      </c>
      <c r="Q827" s="253">
        <v>0</v>
      </c>
      <c r="R827" s="253">
        <v>0</v>
      </c>
      <c r="S827" s="253">
        <v>0</v>
      </c>
      <c r="T827" s="253">
        <v>0</v>
      </c>
      <c r="U827" s="253">
        <v>0</v>
      </c>
      <c r="V827" s="253">
        <v>0</v>
      </c>
      <c r="W827" s="253">
        <v>0</v>
      </c>
      <c r="X827" s="253">
        <v>0</v>
      </c>
      <c r="Y827" s="253">
        <v>0</v>
      </c>
      <c r="Z827" s="253">
        <v>0</v>
      </c>
      <c r="AA827" s="253">
        <v>0</v>
      </c>
      <c r="AB827" s="255">
        <v>2021</v>
      </c>
    </row>
    <row r="828" spans="1:28" s="6" customFormat="1" ht="35.25">
      <c r="A828" s="6">
        <v>1</v>
      </c>
      <c r="B828" s="207">
        <f>SUBTOTAL(103,$A$796:A828)</f>
        <v>32</v>
      </c>
      <c r="C828" s="251" t="s">
        <v>1731</v>
      </c>
      <c r="D828" s="246">
        <f t="shared" si="54"/>
        <v>1387994</v>
      </c>
      <c r="E828" s="253">
        <v>0</v>
      </c>
      <c r="F828" s="253">
        <v>0</v>
      </c>
      <c r="G828" s="253">
        <v>0</v>
      </c>
      <c r="H828" s="253">
        <v>0</v>
      </c>
      <c r="I828" s="253">
        <v>0</v>
      </c>
      <c r="J828" s="253">
        <v>0</v>
      </c>
      <c r="K828" s="254">
        <v>0</v>
      </c>
      <c r="L828" s="253">
        <v>0</v>
      </c>
      <c r="M828" s="253">
        <v>0</v>
      </c>
      <c r="N828" s="253">
        <v>0</v>
      </c>
      <c r="O828" s="253">
        <v>596648</v>
      </c>
      <c r="P828" s="253">
        <v>0</v>
      </c>
      <c r="Q828" s="253">
        <v>0</v>
      </c>
      <c r="R828" s="253">
        <v>0</v>
      </c>
      <c r="S828" s="253">
        <v>0</v>
      </c>
      <c r="T828" s="253">
        <v>0</v>
      </c>
      <c r="U828" s="253">
        <v>0</v>
      </c>
      <c r="V828" s="253">
        <v>0</v>
      </c>
      <c r="W828" s="253">
        <v>791346</v>
      </c>
      <c r="X828" s="253">
        <v>0</v>
      </c>
      <c r="Y828" s="253">
        <v>0</v>
      </c>
      <c r="Z828" s="253">
        <v>0</v>
      </c>
      <c r="AA828" s="253">
        <v>0</v>
      </c>
      <c r="AB828" s="255">
        <v>2021</v>
      </c>
    </row>
    <row r="829" spans="1:28" s="6" customFormat="1" ht="35.25">
      <c r="A829" s="6">
        <v>1</v>
      </c>
      <c r="B829" s="207">
        <f>SUBTOTAL(103,$A$796:A829)</f>
        <v>33</v>
      </c>
      <c r="C829" s="251" t="s">
        <v>2720</v>
      </c>
      <c r="D829" s="246">
        <f t="shared" si="54"/>
        <v>1846060</v>
      </c>
      <c r="E829" s="253">
        <v>0</v>
      </c>
      <c r="F829" s="253">
        <v>0</v>
      </c>
      <c r="G829" s="253">
        <v>0</v>
      </c>
      <c r="H829" s="253">
        <v>0</v>
      </c>
      <c r="I829" s="253">
        <v>0</v>
      </c>
      <c r="J829" s="253">
        <v>0</v>
      </c>
      <c r="K829" s="254">
        <v>0</v>
      </c>
      <c r="L829" s="253">
        <v>0</v>
      </c>
      <c r="M829" s="253">
        <v>1846060</v>
      </c>
      <c r="N829" s="253">
        <v>0</v>
      </c>
      <c r="O829" s="253">
        <v>0</v>
      </c>
      <c r="P829" s="253">
        <v>0</v>
      </c>
      <c r="Q829" s="253">
        <v>0</v>
      </c>
      <c r="R829" s="253">
        <v>0</v>
      </c>
      <c r="S829" s="253">
        <v>0</v>
      </c>
      <c r="T829" s="253">
        <v>0</v>
      </c>
      <c r="U829" s="253">
        <v>0</v>
      </c>
      <c r="V829" s="253">
        <v>0</v>
      </c>
      <c r="W829" s="253">
        <v>0</v>
      </c>
      <c r="X829" s="253">
        <v>0</v>
      </c>
      <c r="Y829" s="253">
        <v>0</v>
      </c>
      <c r="Z829" s="253">
        <v>0</v>
      </c>
      <c r="AA829" s="253">
        <v>0</v>
      </c>
      <c r="AB829" s="255">
        <v>2021</v>
      </c>
    </row>
    <row r="830" spans="1:28" s="6" customFormat="1" ht="35.25">
      <c r="A830" s="6">
        <v>1</v>
      </c>
      <c r="B830" s="207">
        <f>SUBTOTAL(103,$A$796:A830)</f>
        <v>34</v>
      </c>
      <c r="C830" s="251" t="s">
        <v>2721</v>
      </c>
      <c r="D830" s="246">
        <f t="shared" si="54"/>
        <v>1575000</v>
      </c>
      <c r="E830" s="253">
        <v>0</v>
      </c>
      <c r="F830" s="253">
        <v>0</v>
      </c>
      <c r="G830" s="253">
        <v>0</v>
      </c>
      <c r="H830" s="253">
        <v>0</v>
      </c>
      <c r="I830" s="253">
        <v>0</v>
      </c>
      <c r="J830" s="253">
        <v>0</v>
      </c>
      <c r="K830" s="254">
        <v>0</v>
      </c>
      <c r="L830" s="253">
        <v>0</v>
      </c>
      <c r="M830" s="253">
        <v>1575000</v>
      </c>
      <c r="N830" s="253">
        <v>0</v>
      </c>
      <c r="O830" s="253">
        <v>0</v>
      </c>
      <c r="P830" s="253">
        <v>0</v>
      </c>
      <c r="Q830" s="253">
        <v>0</v>
      </c>
      <c r="R830" s="253">
        <v>0</v>
      </c>
      <c r="S830" s="253">
        <v>0</v>
      </c>
      <c r="T830" s="253">
        <v>0</v>
      </c>
      <c r="U830" s="253">
        <v>0</v>
      </c>
      <c r="V830" s="253">
        <v>0</v>
      </c>
      <c r="W830" s="253">
        <v>0</v>
      </c>
      <c r="X830" s="253">
        <v>0</v>
      </c>
      <c r="Y830" s="253">
        <v>0</v>
      </c>
      <c r="Z830" s="253">
        <v>0</v>
      </c>
      <c r="AA830" s="253">
        <v>0</v>
      </c>
      <c r="AB830" s="255">
        <v>2021</v>
      </c>
    </row>
    <row r="831" spans="1:28" s="6" customFormat="1" ht="35.25">
      <c r="A831" s="6">
        <v>1</v>
      </c>
      <c r="B831" s="207">
        <f>SUBTOTAL(103,$A$796:A831)</f>
        <v>35</v>
      </c>
      <c r="C831" s="251" t="s">
        <v>2722</v>
      </c>
      <c r="D831" s="246">
        <f t="shared" si="54"/>
        <v>1283963</v>
      </c>
      <c r="E831" s="253">
        <v>0</v>
      </c>
      <c r="F831" s="253">
        <v>0</v>
      </c>
      <c r="G831" s="253">
        <v>0</v>
      </c>
      <c r="H831" s="253">
        <v>0</v>
      </c>
      <c r="I831" s="253">
        <v>0</v>
      </c>
      <c r="J831" s="253">
        <v>0</v>
      </c>
      <c r="K831" s="254">
        <v>0</v>
      </c>
      <c r="L831" s="253">
        <v>0</v>
      </c>
      <c r="M831" s="253">
        <v>1283963</v>
      </c>
      <c r="N831" s="253">
        <v>0</v>
      </c>
      <c r="O831" s="253">
        <v>0</v>
      </c>
      <c r="P831" s="253">
        <v>0</v>
      </c>
      <c r="Q831" s="253">
        <v>0</v>
      </c>
      <c r="R831" s="253">
        <v>0</v>
      </c>
      <c r="S831" s="253">
        <v>0</v>
      </c>
      <c r="T831" s="253">
        <v>0</v>
      </c>
      <c r="U831" s="253">
        <v>0</v>
      </c>
      <c r="V831" s="253">
        <v>0</v>
      </c>
      <c r="W831" s="253">
        <v>0</v>
      </c>
      <c r="X831" s="253">
        <v>0</v>
      </c>
      <c r="Y831" s="253">
        <v>0</v>
      </c>
      <c r="Z831" s="253">
        <v>0</v>
      </c>
      <c r="AA831" s="253">
        <v>0</v>
      </c>
      <c r="AB831" s="255">
        <v>2021</v>
      </c>
    </row>
    <row r="832" spans="1:28" s="6" customFormat="1" ht="35.25">
      <c r="A832" s="6">
        <v>1</v>
      </c>
      <c r="B832" s="207">
        <f>SUBTOTAL(103,$A$796:A832)</f>
        <v>36</v>
      </c>
      <c r="C832" s="251" t="s">
        <v>1907</v>
      </c>
      <c r="D832" s="246">
        <f t="shared" si="54"/>
        <v>1538891.46</v>
      </c>
      <c r="E832" s="253">
        <v>0</v>
      </c>
      <c r="F832" s="253">
        <v>0</v>
      </c>
      <c r="G832" s="253">
        <v>0</v>
      </c>
      <c r="H832" s="253">
        <v>0</v>
      </c>
      <c r="I832" s="253">
        <v>0</v>
      </c>
      <c r="J832" s="253">
        <v>0</v>
      </c>
      <c r="K832" s="254">
        <v>0</v>
      </c>
      <c r="L832" s="253">
        <v>0</v>
      </c>
      <c r="M832" s="253">
        <v>1538891.46</v>
      </c>
      <c r="N832" s="253">
        <v>0</v>
      </c>
      <c r="O832" s="253">
        <v>0</v>
      </c>
      <c r="P832" s="253">
        <v>0</v>
      </c>
      <c r="Q832" s="253">
        <v>0</v>
      </c>
      <c r="R832" s="253">
        <v>0</v>
      </c>
      <c r="S832" s="253">
        <v>0</v>
      </c>
      <c r="T832" s="253">
        <v>0</v>
      </c>
      <c r="U832" s="253">
        <v>0</v>
      </c>
      <c r="V832" s="253">
        <v>0</v>
      </c>
      <c r="W832" s="253">
        <v>0</v>
      </c>
      <c r="X832" s="253">
        <v>0</v>
      </c>
      <c r="Y832" s="253">
        <v>0</v>
      </c>
      <c r="Z832" s="253">
        <v>0</v>
      </c>
      <c r="AA832" s="253">
        <v>0</v>
      </c>
      <c r="AB832" s="255">
        <v>2021</v>
      </c>
    </row>
    <row r="833" spans="1:28" s="6" customFormat="1" ht="35.25">
      <c r="A833" s="6">
        <v>1</v>
      </c>
      <c r="B833" s="207">
        <f>SUBTOTAL(103,$A$796:A833)</f>
        <v>37</v>
      </c>
      <c r="C833" s="251" t="s">
        <v>2723</v>
      </c>
      <c r="D833" s="246">
        <f t="shared" si="54"/>
        <v>4162911</v>
      </c>
      <c r="E833" s="253">
        <v>0</v>
      </c>
      <c r="F833" s="253">
        <v>0</v>
      </c>
      <c r="G833" s="253">
        <v>0</v>
      </c>
      <c r="H833" s="253">
        <v>0</v>
      </c>
      <c r="I833" s="253">
        <v>0</v>
      </c>
      <c r="J833" s="253">
        <v>0</v>
      </c>
      <c r="K833" s="254">
        <v>0</v>
      </c>
      <c r="L833" s="253">
        <v>0</v>
      </c>
      <c r="M833" s="253">
        <v>4162911</v>
      </c>
      <c r="N833" s="253">
        <v>0</v>
      </c>
      <c r="O833" s="253">
        <v>0</v>
      </c>
      <c r="P833" s="253">
        <v>0</v>
      </c>
      <c r="Q833" s="253">
        <v>0</v>
      </c>
      <c r="R833" s="253">
        <v>0</v>
      </c>
      <c r="S833" s="253">
        <v>0</v>
      </c>
      <c r="T833" s="253">
        <v>0</v>
      </c>
      <c r="U833" s="253">
        <v>0</v>
      </c>
      <c r="V833" s="253">
        <v>0</v>
      </c>
      <c r="W833" s="253">
        <v>0</v>
      </c>
      <c r="X833" s="253">
        <v>0</v>
      </c>
      <c r="Y833" s="253">
        <v>0</v>
      </c>
      <c r="Z833" s="253">
        <v>0</v>
      </c>
      <c r="AA833" s="253">
        <v>0</v>
      </c>
      <c r="AB833" s="255">
        <v>2021</v>
      </c>
    </row>
    <row r="834" spans="1:28" s="6" customFormat="1" ht="35.25">
      <c r="A834" s="6">
        <v>1</v>
      </c>
      <c r="B834" s="207">
        <f>SUBTOTAL(103,$A$796:A834)</f>
        <v>38</v>
      </c>
      <c r="C834" s="251" t="s">
        <v>2724</v>
      </c>
      <c r="D834" s="246">
        <f t="shared" si="54"/>
        <v>171600</v>
      </c>
      <c r="E834" s="253">
        <v>0</v>
      </c>
      <c r="F834" s="253">
        <v>0</v>
      </c>
      <c r="G834" s="253">
        <v>0</v>
      </c>
      <c r="H834" s="253">
        <v>0</v>
      </c>
      <c r="I834" s="253">
        <v>0</v>
      </c>
      <c r="J834" s="253">
        <v>0</v>
      </c>
      <c r="K834" s="254">
        <v>0</v>
      </c>
      <c r="L834" s="253">
        <v>0</v>
      </c>
      <c r="M834" s="253">
        <v>0</v>
      </c>
      <c r="N834" s="253">
        <v>0</v>
      </c>
      <c r="O834" s="253">
        <v>171600</v>
      </c>
      <c r="P834" s="253">
        <v>0</v>
      </c>
      <c r="Q834" s="253">
        <v>0</v>
      </c>
      <c r="R834" s="253">
        <v>0</v>
      </c>
      <c r="S834" s="253">
        <v>0</v>
      </c>
      <c r="T834" s="253">
        <v>0</v>
      </c>
      <c r="U834" s="253">
        <v>0</v>
      </c>
      <c r="V834" s="253">
        <v>0</v>
      </c>
      <c r="W834" s="253">
        <v>0</v>
      </c>
      <c r="X834" s="253">
        <v>0</v>
      </c>
      <c r="Y834" s="253">
        <v>0</v>
      </c>
      <c r="Z834" s="253">
        <v>0</v>
      </c>
      <c r="AA834" s="253">
        <v>0</v>
      </c>
      <c r="AB834" s="255">
        <v>2021</v>
      </c>
    </row>
    <row r="835" spans="1:28" s="6" customFormat="1" ht="35.25">
      <c r="A835" s="6">
        <v>1</v>
      </c>
      <c r="B835" s="207">
        <f>SUBTOTAL(103,$A$796:A835)</f>
        <v>39</v>
      </c>
      <c r="C835" s="251" t="s">
        <v>2725</v>
      </c>
      <c r="D835" s="246">
        <f t="shared" si="54"/>
        <v>1293323.72</v>
      </c>
      <c r="E835" s="253">
        <v>0</v>
      </c>
      <c r="F835" s="253">
        <v>261266.72</v>
      </c>
      <c r="G835" s="253">
        <v>0</v>
      </c>
      <c r="H835" s="253">
        <v>0</v>
      </c>
      <c r="I835" s="253">
        <v>0</v>
      </c>
      <c r="J835" s="253">
        <v>0</v>
      </c>
      <c r="K835" s="254">
        <v>0</v>
      </c>
      <c r="L835" s="253">
        <v>0</v>
      </c>
      <c r="M835" s="253">
        <v>1032057</v>
      </c>
      <c r="N835" s="253">
        <v>0</v>
      </c>
      <c r="O835" s="253">
        <v>0</v>
      </c>
      <c r="P835" s="253">
        <v>0</v>
      </c>
      <c r="Q835" s="253">
        <v>0</v>
      </c>
      <c r="R835" s="253">
        <v>0</v>
      </c>
      <c r="S835" s="253">
        <v>0</v>
      </c>
      <c r="T835" s="253">
        <v>0</v>
      </c>
      <c r="U835" s="253">
        <v>0</v>
      </c>
      <c r="V835" s="253">
        <v>0</v>
      </c>
      <c r="W835" s="253">
        <v>0</v>
      </c>
      <c r="X835" s="253">
        <v>0</v>
      </c>
      <c r="Y835" s="253">
        <v>0</v>
      </c>
      <c r="Z835" s="253">
        <v>0</v>
      </c>
      <c r="AA835" s="253">
        <v>0</v>
      </c>
      <c r="AB835" s="255">
        <v>2021</v>
      </c>
    </row>
    <row r="836" spans="1:28" s="6" customFormat="1" ht="35.25">
      <c r="A836" s="6">
        <v>1</v>
      </c>
      <c r="B836" s="207">
        <f>SUBTOTAL(103,$A$796:A836)</f>
        <v>40</v>
      </c>
      <c r="C836" s="251" t="s">
        <v>2726</v>
      </c>
      <c r="D836" s="246">
        <f t="shared" si="54"/>
        <v>1808716</v>
      </c>
      <c r="E836" s="253">
        <v>0</v>
      </c>
      <c r="F836" s="253">
        <v>0</v>
      </c>
      <c r="G836" s="253">
        <v>0</v>
      </c>
      <c r="H836" s="253">
        <v>0</v>
      </c>
      <c r="I836" s="253">
        <v>0</v>
      </c>
      <c r="J836" s="253">
        <v>0</v>
      </c>
      <c r="K836" s="254">
        <v>0</v>
      </c>
      <c r="L836" s="253">
        <v>0</v>
      </c>
      <c r="M836" s="253">
        <v>1416509</v>
      </c>
      <c r="N836" s="253">
        <v>0</v>
      </c>
      <c r="O836" s="253">
        <v>392207</v>
      </c>
      <c r="P836" s="253">
        <v>0</v>
      </c>
      <c r="Q836" s="253">
        <v>0</v>
      </c>
      <c r="R836" s="253">
        <v>0</v>
      </c>
      <c r="S836" s="253">
        <v>0</v>
      </c>
      <c r="T836" s="253">
        <v>0</v>
      </c>
      <c r="U836" s="253">
        <v>0</v>
      </c>
      <c r="V836" s="253">
        <v>0</v>
      </c>
      <c r="W836" s="253">
        <v>0</v>
      </c>
      <c r="X836" s="253">
        <v>0</v>
      </c>
      <c r="Y836" s="253">
        <v>0</v>
      </c>
      <c r="Z836" s="253">
        <v>0</v>
      </c>
      <c r="AA836" s="253">
        <v>0</v>
      </c>
      <c r="AB836" s="255">
        <v>2021</v>
      </c>
    </row>
    <row r="837" spans="1:28" s="6" customFormat="1" ht="35.25">
      <c r="A837" s="6">
        <v>1</v>
      </c>
      <c r="B837" s="207">
        <f>SUBTOTAL(103,$A$796:A837)</f>
        <v>41</v>
      </c>
      <c r="C837" s="251" t="s">
        <v>2727</v>
      </c>
      <c r="D837" s="246">
        <f t="shared" si="54"/>
        <v>1249504</v>
      </c>
      <c r="E837" s="253">
        <v>0</v>
      </c>
      <c r="F837" s="253">
        <v>0</v>
      </c>
      <c r="G837" s="253">
        <v>149360</v>
      </c>
      <c r="H837" s="253">
        <v>0</v>
      </c>
      <c r="I837" s="253">
        <v>0</v>
      </c>
      <c r="J837" s="253">
        <v>0</v>
      </c>
      <c r="K837" s="254">
        <v>0</v>
      </c>
      <c r="L837" s="253">
        <v>0</v>
      </c>
      <c r="M837" s="253">
        <v>1100144</v>
      </c>
      <c r="N837" s="253">
        <v>0</v>
      </c>
      <c r="O837" s="253">
        <v>0</v>
      </c>
      <c r="P837" s="253">
        <v>0</v>
      </c>
      <c r="Q837" s="253">
        <v>0</v>
      </c>
      <c r="R837" s="253">
        <v>0</v>
      </c>
      <c r="S837" s="253">
        <v>0</v>
      </c>
      <c r="T837" s="253">
        <v>0</v>
      </c>
      <c r="U837" s="253">
        <v>0</v>
      </c>
      <c r="V837" s="253">
        <v>0</v>
      </c>
      <c r="W837" s="253">
        <v>0</v>
      </c>
      <c r="X837" s="253">
        <v>0</v>
      </c>
      <c r="Y837" s="253">
        <v>0</v>
      </c>
      <c r="Z837" s="253">
        <v>0</v>
      </c>
      <c r="AA837" s="253">
        <v>0</v>
      </c>
      <c r="AB837" s="255">
        <v>2021</v>
      </c>
    </row>
    <row r="838" spans="1:28" s="6" customFormat="1" ht="35.25">
      <c r="A838" s="6">
        <v>1</v>
      </c>
      <c r="B838" s="207">
        <f>SUBTOTAL(103,$A$796:A838)</f>
        <v>42</v>
      </c>
      <c r="C838" s="251" t="s">
        <v>2728</v>
      </c>
      <c r="D838" s="246">
        <f t="shared" si="54"/>
        <v>2139105.69</v>
      </c>
      <c r="E838" s="253">
        <v>0</v>
      </c>
      <c r="F838" s="253">
        <v>0</v>
      </c>
      <c r="G838" s="253">
        <v>0</v>
      </c>
      <c r="H838" s="253">
        <v>0</v>
      </c>
      <c r="I838" s="253">
        <v>0</v>
      </c>
      <c r="J838" s="253">
        <v>0</v>
      </c>
      <c r="K838" s="254">
        <v>0</v>
      </c>
      <c r="L838" s="253">
        <v>0</v>
      </c>
      <c r="M838" s="253">
        <v>0</v>
      </c>
      <c r="N838" s="253">
        <v>0</v>
      </c>
      <c r="O838" s="253">
        <v>2139105.69</v>
      </c>
      <c r="P838" s="253">
        <v>0</v>
      </c>
      <c r="Q838" s="253">
        <v>0</v>
      </c>
      <c r="R838" s="253">
        <v>0</v>
      </c>
      <c r="S838" s="253">
        <v>0</v>
      </c>
      <c r="T838" s="253">
        <v>0</v>
      </c>
      <c r="U838" s="253">
        <v>0</v>
      </c>
      <c r="V838" s="253">
        <v>0</v>
      </c>
      <c r="W838" s="253">
        <v>0</v>
      </c>
      <c r="X838" s="253">
        <v>0</v>
      </c>
      <c r="Y838" s="253">
        <v>0</v>
      </c>
      <c r="Z838" s="253">
        <v>0</v>
      </c>
      <c r="AA838" s="253">
        <v>0</v>
      </c>
      <c r="AB838" s="255">
        <v>2021</v>
      </c>
    </row>
    <row r="839" spans="1:28" s="6" customFormat="1" ht="35.25">
      <c r="A839" s="6">
        <v>1</v>
      </c>
      <c r="B839" s="207">
        <f>SUBTOTAL(103,$A$796:A839)</f>
        <v>43</v>
      </c>
      <c r="C839" s="251" t="s">
        <v>2729</v>
      </c>
      <c r="D839" s="246">
        <f t="shared" si="54"/>
        <v>465791.69</v>
      </c>
      <c r="E839" s="253">
        <v>0</v>
      </c>
      <c r="F839" s="253">
        <v>0</v>
      </c>
      <c r="G839" s="253">
        <v>465791.69</v>
      </c>
      <c r="H839" s="253">
        <v>0</v>
      </c>
      <c r="I839" s="253">
        <v>0</v>
      </c>
      <c r="J839" s="253">
        <v>0</v>
      </c>
      <c r="K839" s="254">
        <v>0</v>
      </c>
      <c r="L839" s="253">
        <v>0</v>
      </c>
      <c r="M839" s="253">
        <v>0</v>
      </c>
      <c r="N839" s="253">
        <v>0</v>
      </c>
      <c r="O839" s="256">
        <v>0</v>
      </c>
      <c r="P839" s="253">
        <v>0</v>
      </c>
      <c r="Q839" s="253">
        <v>0</v>
      </c>
      <c r="R839" s="253">
        <v>0</v>
      </c>
      <c r="S839" s="253">
        <v>0</v>
      </c>
      <c r="T839" s="253">
        <v>0</v>
      </c>
      <c r="U839" s="253">
        <v>0</v>
      </c>
      <c r="V839" s="253">
        <v>0</v>
      </c>
      <c r="W839" s="253">
        <v>0</v>
      </c>
      <c r="X839" s="253">
        <v>0</v>
      </c>
      <c r="Y839" s="253">
        <v>0</v>
      </c>
      <c r="Z839" s="253">
        <v>0</v>
      </c>
      <c r="AA839" s="253">
        <v>0</v>
      </c>
      <c r="AB839" s="255">
        <v>2021</v>
      </c>
    </row>
    <row r="840" spans="1:28" s="6" customFormat="1" ht="35.25">
      <c r="A840" s="6">
        <v>1</v>
      </c>
      <c r="B840" s="207">
        <f>SUBTOTAL(103,$A$796:A840)</f>
        <v>44</v>
      </c>
      <c r="C840" s="251" t="s">
        <v>2730</v>
      </c>
      <c r="D840" s="246">
        <f t="shared" si="54"/>
        <v>755540.39</v>
      </c>
      <c r="E840" s="253">
        <v>0</v>
      </c>
      <c r="F840" s="253">
        <v>0</v>
      </c>
      <c r="G840" s="253">
        <v>0</v>
      </c>
      <c r="H840" s="253">
        <v>0</v>
      </c>
      <c r="I840" s="253">
        <v>755540.39</v>
      </c>
      <c r="J840" s="253">
        <v>0</v>
      </c>
      <c r="K840" s="254">
        <v>0</v>
      </c>
      <c r="L840" s="253">
        <v>0</v>
      </c>
      <c r="M840" s="253">
        <v>0</v>
      </c>
      <c r="N840" s="253">
        <v>0</v>
      </c>
      <c r="O840" s="256">
        <v>0</v>
      </c>
      <c r="P840" s="253">
        <v>0</v>
      </c>
      <c r="Q840" s="253">
        <v>0</v>
      </c>
      <c r="R840" s="253">
        <v>0</v>
      </c>
      <c r="S840" s="253">
        <v>0</v>
      </c>
      <c r="T840" s="253">
        <v>0</v>
      </c>
      <c r="U840" s="253">
        <v>0</v>
      </c>
      <c r="V840" s="253">
        <v>0</v>
      </c>
      <c r="W840" s="253">
        <v>0</v>
      </c>
      <c r="X840" s="253">
        <v>0</v>
      </c>
      <c r="Y840" s="253">
        <v>0</v>
      </c>
      <c r="Z840" s="253">
        <v>0</v>
      </c>
      <c r="AA840" s="253">
        <v>0</v>
      </c>
      <c r="AB840" s="255">
        <v>2021</v>
      </c>
    </row>
    <row r="841" spans="1:28" s="6" customFormat="1" ht="35.25">
      <c r="A841" s="6">
        <v>1</v>
      </c>
      <c r="B841" s="207">
        <f>SUBTOTAL(103,$A$796:A841)</f>
        <v>45</v>
      </c>
      <c r="C841" s="251" t="s">
        <v>2731</v>
      </c>
      <c r="D841" s="246">
        <f t="shared" si="54"/>
        <v>1473050</v>
      </c>
      <c r="E841" s="253">
        <v>0</v>
      </c>
      <c r="F841" s="253">
        <v>0</v>
      </c>
      <c r="G841" s="253">
        <v>0</v>
      </c>
      <c r="H841" s="253">
        <v>0</v>
      </c>
      <c r="I841" s="253">
        <v>0</v>
      </c>
      <c r="J841" s="253">
        <v>0</v>
      </c>
      <c r="K841" s="254">
        <v>0</v>
      </c>
      <c r="L841" s="253">
        <v>0</v>
      </c>
      <c r="M841" s="253">
        <v>1473050</v>
      </c>
      <c r="N841" s="253">
        <v>0</v>
      </c>
      <c r="O841" s="253">
        <v>0</v>
      </c>
      <c r="P841" s="253">
        <v>0</v>
      </c>
      <c r="Q841" s="253">
        <v>0</v>
      </c>
      <c r="R841" s="253">
        <v>0</v>
      </c>
      <c r="S841" s="253">
        <v>0</v>
      </c>
      <c r="T841" s="253">
        <v>0</v>
      </c>
      <c r="U841" s="253">
        <v>0</v>
      </c>
      <c r="V841" s="253">
        <v>0</v>
      </c>
      <c r="W841" s="253">
        <v>0</v>
      </c>
      <c r="X841" s="253">
        <v>0</v>
      </c>
      <c r="Y841" s="253">
        <v>0</v>
      </c>
      <c r="Z841" s="253">
        <v>0</v>
      </c>
      <c r="AA841" s="253">
        <v>0</v>
      </c>
      <c r="AB841" s="255">
        <v>2021</v>
      </c>
    </row>
    <row r="842" spans="1:28" s="6" customFormat="1" ht="35.25">
      <c r="A842" s="6">
        <v>1</v>
      </c>
      <c r="B842" s="207">
        <f>SUBTOTAL(103,$A$796:A842)</f>
        <v>46</v>
      </c>
      <c r="C842" s="251" t="s">
        <v>2732</v>
      </c>
      <c r="D842" s="246">
        <f t="shared" si="54"/>
        <v>584306</v>
      </c>
      <c r="E842" s="253">
        <v>0</v>
      </c>
      <c r="F842" s="253">
        <v>0</v>
      </c>
      <c r="G842" s="253">
        <v>0</v>
      </c>
      <c r="H842" s="253">
        <v>0</v>
      </c>
      <c r="I842" s="253">
        <v>0</v>
      </c>
      <c r="J842" s="253">
        <v>0</v>
      </c>
      <c r="K842" s="254">
        <v>0</v>
      </c>
      <c r="L842" s="253">
        <v>0</v>
      </c>
      <c r="M842" s="253">
        <v>0</v>
      </c>
      <c r="N842" s="253">
        <v>0</v>
      </c>
      <c r="O842" s="253">
        <v>584306</v>
      </c>
      <c r="P842" s="253">
        <v>0</v>
      </c>
      <c r="Q842" s="253">
        <v>0</v>
      </c>
      <c r="R842" s="253">
        <v>0</v>
      </c>
      <c r="S842" s="253">
        <v>0</v>
      </c>
      <c r="T842" s="253">
        <v>0</v>
      </c>
      <c r="U842" s="253">
        <v>0</v>
      </c>
      <c r="V842" s="253">
        <v>0</v>
      </c>
      <c r="W842" s="253">
        <v>0</v>
      </c>
      <c r="X842" s="253">
        <v>0</v>
      </c>
      <c r="Y842" s="253">
        <v>0</v>
      </c>
      <c r="Z842" s="253">
        <v>0</v>
      </c>
      <c r="AA842" s="253">
        <v>0</v>
      </c>
      <c r="AB842" s="255">
        <v>2021</v>
      </c>
    </row>
    <row r="843" spans="1:28" s="6" customFormat="1" ht="35.25">
      <c r="A843" s="6">
        <v>1</v>
      </c>
      <c r="B843" s="207">
        <f>SUBTOTAL(103,$A$796:A843)</f>
        <v>47</v>
      </c>
      <c r="C843" s="251" t="s">
        <v>2733</v>
      </c>
      <c r="D843" s="246">
        <f t="shared" si="54"/>
        <v>1442078</v>
      </c>
      <c r="E843" s="253">
        <v>0</v>
      </c>
      <c r="F843" s="253">
        <v>0</v>
      </c>
      <c r="G843" s="253">
        <v>0</v>
      </c>
      <c r="H843" s="253">
        <v>0</v>
      </c>
      <c r="I843" s="253">
        <v>0</v>
      </c>
      <c r="J843" s="253">
        <v>0</v>
      </c>
      <c r="K843" s="254">
        <v>0</v>
      </c>
      <c r="L843" s="253">
        <v>0</v>
      </c>
      <c r="M843" s="253">
        <v>0</v>
      </c>
      <c r="N843" s="253">
        <v>0</v>
      </c>
      <c r="O843" s="253">
        <v>1442078</v>
      </c>
      <c r="P843" s="253">
        <v>0</v>
      </c>
      <c r="Q843" s="253">
        <v>0</v>
      </c>
      <c r="R843" s="253">
        <v>0</v>
      </c>
      <c r="S843" s="253">
        <v>0</v>
      </c>
      <c r="T843" s="253">
        <v>0</v>
      </c>
      <c r="U843" s="253">
        <v>0</v>
      </c>
      <c r="V843" s="253">
        <v>0</v>
      </c>
      <c r="W843" s="253">
        <v>0</v>
      </c>
      <c r="X843" s="253">
        <v>0</v>
      </c>
      <c r="Y843" s="253">
        <v>0</v>
      </c>
      <c r="Z843" s="253">
        <v>0</v>
      </c>
      <c r="AA843" s="253">
        <v>0</v>
      </c>
      <c r="AB843" s="255">
        <v>2021</v>
      </c>
    </row>
    <row r="844" spans="1:28" s="6" customFormat="1" ht="35.25">
      <c r="A844" s="6">
        <v>1</v>
      </c>
      <c r="B844" s="207">
        <f>SUBTOTAL(103,$A$796:A844)</f>
        <v>48</v>
      </c>
      <c r="C844" s="251" t="s">
        <v>1737</v>
      </c>
      <c r="D844" s="246">
        <f t="shared" si="54"/>
        <v>1471437</v>
      </c>
      <c r="E844" s="253">
        <v>0</v>
      </c>
      <c r="F844" s="253">
        <v>0</v>
      </c>
      <c r="G844" s="253">
        <v>0</v>
      </c>
      <c r="H844" s="253">
        <v>0</v>
      </c>
      <c r="I844" s="253">
        <v>0</v>
      </c>
      <c r="J844" s="253">
        <v>0</v>
      </c>
      <c r="K844" s="254">
        <v>0</v>
      </c>
      <c r="L844" s="253">
        <v>0</v>
      </c>
      <c r="M844" s="253">
        <v>0</v>
      </c>
      <c r="N844" s="253">
        <v>0</v>
      </c>
      <c r="O844" s="253">
        <v>1471437</v>
      </c>
      <c r="P844" s="253">
        <v>0</v>
      </c>
      <c r="Q844" s="253">
        <v>0</v>
      </c>
      <c r="R844" s="253">
        <v>0</v>
      </c>
      <c r="S844" s="253">
        <v>0</v>
      </c>
      <c r="T844" s="253">
        <v>0</v>
      </c>
      <c r="U844" s="253">
        <v>0</v>
      </c>
      <c r="V844" s="253">
        <v>0</v>
      </c>
      <c r="W844" s="253">
        <v>0</v>
      </c>
      <c r="X844" s="253">
        <v>0</v>
      </c>
      <c r="Y844" s="253">
        <v>0</v>
      </c>
      <c r="Z844" s="253">
        <v>0</v>
      </c>
      <c r="AA844" s="253">
        <v>0</v>
      </c>
      <c r="AB844" s="255">
        <v>2021</v>
      </c>
    </row>
    <row r="845" spans="1:28" s="6" customFormat="1" ht="35.25">
      <c r="A845" s="6">
        <v>1</v>
      </c>
      <c r="B845" s="207">
        <f>SUBTOTAL(103,$A$796:A845)</f>
        <v>49</v>
      </c>
      <c r="C845" s="251" t="s">
        <v>2734</v>
      </c>
      <c r="D845" s="246">
        <f t="shared" si="54"/>
        <v>2176427</v>
      </c>
      <c r="E845" s="253">
        <v>0</v>
      </c>
      <c r="F845" s="253">
        <v>0</v>
      </c>
      <c r="G845" s="253">
        <v>0</v>
      </c>
      <c r="H845" s="253">
        <v>0</v>
      </c>
      <c r="I845" s="253">
        <v>0</v>
      </c>
      <c r="J845" s="253">
        <v>0</v>
      </c>
      <c r="K845" s="254">
        <v>0</v>
      </c>
      <c r="L845" s="253">
        <v>0</v>
      </c>
      <c r="M845" s="253">
        <v>1530258</v>
      </c>
      <c r="N845" s="253">
        <v>0</v>
      </c>
      <c r="O845" s="253">
        <v>646169</v>
      </c>
      <c r="P845" s="253">
        <v>0</v>
      </c>
      <c r="Q845" s="253">
        <v>0</v>
      </c>
      <c r="R845" s="253">
        <v>0</v>
      </c>
      <c r="S845" s="253">
        <v>0</v>
      </c>
      <c r="T845" s="253">
        <v>0</v>
      </c>
      <c r="U845" s="253">
        <v>0</v>
      </c>
      <c r="V845" s="253">
        <v>0</v>
      </c>
      <c r="W845" s="253">
        <v>0</v>
      </c>
      <c r="X845" s="253">
        <v>0</v>
      </c>
      <c r="Y845" s="253">
        <v>0</v>
      </c>
      <c r="Z845" s="253">
        <v>0</v>
      </c>
      <c r="AA845" s="253">
        <v>0</v>
      </c>
      <c r="AB845" s="255">
        <v>2021</v>
      </c>
    </row>
    <row r="846" spans="1:28" s="6" customFormat="1" ht="35.25">
      <c r="A846" s="6">
        <v>1</v>
      </c>
      <c r="B846" s="207">
        <f>SUBTOTAL(103,$A$796:A846)</f>
        <v>50</v>
      </c>
      <c r="C846" s="251" t="s">
        <v>2735</v>
      </c>
      <c r="D846" s="246">
        <f t="shared" si="54"/>
        <v>3972907.34</v>
      </c>
      <c r="E846" s="253">
        <v>0</v>
      </c>
      <c r="F846" s="253">
        <v>0</v>
      </c>
      <c r="G846" s="253">
        <v>0</v>
      </c>
      <c r="H846" s="253">
        <v>0</v>
      </c>
      <c r="I846" s="253">
        <v>0</v>
      </c>
      <c r="J846" s="253">
        <v>0</v>
      </c>
      <c r="K846" s="254">
        <v>0</v>
      </c>
      <c r="L846" s="253">
        <v>0</v>
      </c>
      <c r="M846" s="253">
        <v>3106020</v>
      </c>
      <c r="N846" s="253">
        <v>0</v>
      </c>
      <c r="O846" s="253">
        <v>866887.34</v>
      </c>
      <c r="P846" s="253">
        <v>0</v>
      </c>
      <c r="Q846" s="253">
        <v>0</v>
      </c>
      <c r="R846" s="253">
        <v>0</v>
      </c>
      <c r="S846" s="253">
        <v>0</v>
      </c>
      <c r="T846" s="253">
        <v>0</v>
      </c>
      <c r="U846" s="253">
        <v>0</v>
      </c>
      <c r="V846" s="253">
        <v>0</v>
      </c>
      <c r="W846" s="253">
        <v>0</v>
      </c>
      <c r="X846" s="253">
        <v>0</v>
      </c>
      <c r="Y846" s="253">
        <v>0</v>
      </c>
      <c r="Z846" s="253">
        <v>0</v>
      </c>
      <c r="AA846" s="253">
        <v>0</v>
      </c>
      <c r="AB846" s="255">
        <v>2021</v>
      </c>
    </row>
    <row r="847" spans="1:28" s="6" customFormat="1" ht="35.25">
      <c r="A847" s="6">
        <v>1</v>
      </c>
      <c r="B847" s="207">
        <f>SUBTOTAL(103,$A$796:A847)</f>
        <v>51</v>
      </c>
      <c r="C847" s="251" t="s">
        <v>2736</v>
      </c>
      <c r="D847" s="246">
        <f t="shared" si="54"/>
        <v>398619</v>
      </c>
      <c r="E847" s="253">
        <v>207817</v>
      </c>
      <c r="F847" s="253">
        <v>190802</v>
      </c>
      <c r="G847" s="253">
        <v>0</v>
      </c>
      <c r="H847" s="253">
        <v>0</v>
      </c>
      <c r="I847" s="253">
        <v>0</v>
      </c>
      <c r="J847" s="253">
        <v>0</v>
      </c>
      <c r="K847" s="254">
        <v>0</v>
      </c>
      <c r="L847" s="253">
        <v>0</v>
      </c>
      <c r="M847" s="253">
        <v>0</v>
      </c>
      <c r="N847" s="253">
        <v>0</v>
      </c>
      <c r="O847" s="256">
        <v>0</v>
      </c>
      <c r="P847" s="253">
        <v>0</v>
      </c>
      <c r="Q847" s="253">
        <v>0</v>
      </c>
      <c r="R847" s="253">
        <v>0</v>
      </c>
      <c r="S847" s="253">
        <v>0</v>
      </c>
      <c r="T847" s="253">
        <v>0</v>
      </c>
      <c r="U847" s="253">
        <v>0</v>
      </c>
      <c r="V847" s="253">
        <v>0</v>
      </c>
      <c r="W847" s="253">
        <v>0</v>
      </c>
      <c r="X847" s="253">
        <v>0</v>
      </c>
      <c r="Y847" s="253">
        <v>0</v>
      </c>
      <c r="Z847" s="253">
        <v>0</v>
      </c>
      <c r="AA847" s="253">
        <v>0</v>
      </c>
      <c r="AB847" s="255">
        <v>2021</v>
      </c>
    </row>
    <row r="848" spans="1:28" s="6" customFormat="1" ht="35.25">
      <c r="A848" s="6">
        <v>1</v>
      </c>
      <c r="B848" s="207">
        <f>SUBTOTAL(103,$A$796:A848)</f>
        <v>52</v>
      </c>
      <c r="C848" s="251" t="s">
        <v>2737</v>
      </c>
      <c r="D848" s="246">
        <f t="shared" si="54"/>
        <v>1103928</v>
      </c>
      <c r="E848" s="253">
        <v>0</v>
      </c>
      <c r="F848" s="253">
        <v>0</v>
      </c>
      <c r="G848" s="253">
        <v>0</v>
      </c>
      <c r="H848" s="253">
        <v>0</v>
      </c>
      <c r="I848" s="253">
        <v>0</v>
      </c>
      <c r="J848" s="253">
        <v>0</v>
      </c>
      <c r="K848" s="254">
        <v>0</v>
      </c>
      <c r="L848" s="253">
        <v>0</v>
      </c>
      <c r="M848" s="253">
        <v>0</v>
      </c>
      <c r="N848" s="253">
        <v>0</v>
      </c>
      <c r="O848" s="253">
        <v>1103928</v>
      </c>
      <c r="P848" s="253">
        <v>0</v>
      </c>
      <c r="Q848" s="253">
        <v>0</v>
      </c>
      <c r="R848" s="253">
        <v>0</v>
      </c>
      <c r="S848" s="253">
        <v>0</v>
      </c>
      <c r="T848" s="253">
        <v>0</v>
      </c>
      <c r="U848" s="253">
        <v>0</v>
      </c>
      <c r="V848" s="253">
        <v>0</v>
      </c>
      <c r="W848" s="253">
        <v>0</v>
      </c>
      <c r="X848" s="253">
        <v>0</v>
      </c>
      <c r="Y848" s="253">
        <v>0</v>
      </c>
      <c r="Z848" s="253">
        <v>0</v>
      </c>
      <c r="AA848" s="253">
        <v>0</v>
      </c>
      <c r="AB848" s="255">
        <v>2021</v>
      </c>
    </row>
    <row r="849" spans="1:28" s="6" customFormat="1" ht="35.25">
      <c r="A849" s="6">
        <v>1</v>
      </c>
      <c r="B849" s="207">
        <f>SUBTOTAL(103,$A$796:A849)</f>
        <v>53</v>
      </c>
      <c r="C849" s="251" t="s">
        <v>2791</v>
      </c>
      <c r="D849" s="246">
        <f t="shared" si="54"/>
        <v>410590</v>
      </c>
      <c r="E849" s="253">
        <v>0</v>
      </c>
      <c r="F849" s="253">
        <v>0</v>
      </c>
      <c r="G849" s="253">
        <v>410590</v>
      </c>
      <c r="H849" s="253">
        <v>0</v>
      </c>
      <c r="I849" s="253">
        <v>0</v>
      </c>
      <c r="J849" s="253">
        <v>0</v>
      </c>
      <c r="K849" s="254">
        <v>0</v>
      </c>
      <c r="L849" s="253">
        <v>0</v>
      </c>
      <c r="M849" s="253">
        <v>0</v>
      </c>
      <c r="N849" s="253">
        <v>0</v>
      </c>
      <c r="O849" s="253">
        <v>0</v>
      </c>
      <c r="P849" s="253">
        <v>0</v>
      </c>
      <c r="Q849" s="253">
        <v>0</v>
      </c>
      <c r="R849" s="253">
        <v>0</v>
      </c>
      <c r="S849" s="253">
        <v>0</v>
      </c>
      <c r="T849" s="253">
        <v>0</v>
      </c>
      <c r="U849" s="253">
        <v>0</v>
      </c>
      <c r="V849" s="253">
        <v>0</v>
      </c>
      <c r="W849" s="253">
        <v>0</v>
      </c>
      <c r="X849" s="253">
        <v>0</v>
      </c>
      <c r="Y849" s="253">
        <v>0</v>
      </c>
      <c r="Z849" s="253">
        <v>0</v>
      </c>
      <c r="AA849" s="253">
        <v>0</v>
      </c>
      <c r="AB849" s="255">
        <v>2021</v>
      </c>
    </row>
    <row r="850" spans="1:28" s="6" customFormat="1" ht="35.25">
      <c r="A850" s="6">
        <v>1</v>
      </c>
      <c r="B850" s="207">
        <f>SUBTOTAL(103,$A$796:A850)</f>
        <v>54</v>
      </c>
      <c r="C850" s="251" t="s">
        <v>1669</v>
      </c>
      <c r="D850" s="246">
        <f t="shared" si="54"/>
        <v>129555.6</v>
      </c>
      <c r="E850" s="253">
        <v>0</v>
      </c>
      <c r="F850" s="253">
        <v>0</v>
      </c>
      <c r="G850" s="253">
        <v>0</v>
      </c>
      <c r="H850" s="253">
        <v>0</v>
      </c>
      <c r="I850" s="253">
        <v>0</v>
      </c>
      <c r="J850" s="253">
        <v>0</v>
      </c>
      <c r="K850" s="254">
        <v>0</v>
      </c>
      <c r="L850" s="253">
        <v>0</v>
      </c>
      <c r="M850" s="253">
        <v>0</v>
      </c>
      <c r="N850" s="253">
        <v>0</v>
      </c>
      <c r="O850" s="253">
        <v>129555.6</v>
      </c>
      <c r="P850" s="253">
        <v>0</v>
      </c>
      <c r="Q850" s="253">
        <v>0</v>
      </c>
      <c r="R850" s="253">
        <v>0</v>
      </c>
      <c r="S850" s="253">
        <v>0</v>
      </c>
      <c r="T850" s="253">
        <v>0</v>
      </c>
      <c r="U850" s="253">
        <v>0</v>
      </c>
      <c r="V850" s="253">
        <v>0</v>
      </c>
      <c r="W850" s="253">
        <v>0</v>
      </c>
      <c r="X850" s="253">
        <v>0</v>
      </c>
      <c r="Y850" s="253">
        <v>0</v>
      </c>
      <c r="Z850" s="253">
        <v>0</v>
      </c>
      <c r="AA850" s="253">
        <v>0</v>
      </c>
      <c r="AB850" s="255">
        <v>2021</v>
      </c>
    </row>
    <row r="851" spans="1:28" s="6" customFormat="1" ht="35.25">
      <c r="A851" s="6">
        <v>1</v>
      </c>
      <c r="B851" s="207">
        <f>SUBTOTAL(103,$A$796:A851)</f>
        <v>55</v>
      </c>
      <c r="C851" s="251" t="s">
        <v>2792</v>
      </c>
      <c r="D851" s="246">
        <f t="shared" si="54"/>
        <v>129251</v>
      </c>
      <c r="E851" s="253">
        <v>0</v>
      </c>
      <c r="F851" s="253">
        <v>0</v>
      </c>
      <c r="G851" s="253">
        <v>129251</v>
      </c>
      <c r="H851" s="253">
        <v>0</v>
      </c>
      <c r="I851" s="253">
        <v>0</v>
      </c>
      <c r="J851" s="253">
        <v>0</v>
      </c>
      <c r="K851" s="254">
        <v>0</v>
      </c>
      <c r="L851" s="253">
        <v>0</v>
      </c>
      <c r="M851" s="253">
        <v>0</v>
      </c>
      <c r="N851" s="253">
        <v>0</v>
      </c>
      <c r="O851" s="253">
        <v>0</v>
      </c>
      <c r="P851" s="253">
        <v>0</v>
      </c>
      <c r="Q851" s="253">
        <v>0</v>
      </c>
      <c r="R851" s="253">
        <v>0</v>
      </c>
      <c r="S851" s="253">
        <v>0</v>
      </c>
      <c r="T851" s="253">
        <v>0</v>
      </c>
      <c r="U851" s="253">
        <v>0</v>
      </c>
      <c r="V851" s="253">
        <v>0</v>
      </c>
      <c r="W851" s="253">
        <v>0</v>
      </c>
      <c r="X851" s="253">
        <v>0</v>
      </c>
      <c r="Y851" s="253">
        <v>0</v>
      </c>
      <c r="Z851" s="253">
        <v>0</v>
      </c>
      <c r="AA851" s="253">
        <v>0</v>
      </c>
      <c r="AB851" s="255">
        <v>2021</v>
      </c>
    </row>
    <row r="852" spans="1:28" s="6" customFormat="1" ht="35.25">
      <c r="A852" s="6">
        <v>1</v>
      </c>
      <c r="B852" s="207">
        <f>SUBTOTAL(103,$A$796:A852)</f>
        <v>56</v>
      </c>
      <c r="C852" s="251" t="s">
        <v>2793</v>
      </c>
      <c r="D852" s="246">
        <f t="shared" si="54"/>
        <v>82000</v>
      </c>
      <c r="E852" s="253">
        <v>0</v>
      </c>
      <c r="F852" s="253">
        <v>82000</v>
      </c>
      <c r="G852" s="253">
        <v>0</v>
      </c>
      <c r="H852" s="253">
        <v>0</v>
      </c>
      <c r="I852" s="253">
        <v>0</v>
      </c>
      <c r="J852" s="253">
        <v>0</v>
      </c>
      <c r="K852" s="254">
        <v>0</v>
      </c>
      <c r="L852" s="253">
        <v>0</v>
      </c>
      <c r="M852" s="253">
        <v>0</v>
      </c>
      <c r="N852" s="253">
        <v>0</v>
      </c>
      <c r="O852" s="253">
        <v>0</v>
      </c>
      <c r="P852" s="253">
        <v>0</v>
      </c>
      <c r="Q852" s="253">
        <v>0</v>
      </c>
      <c r="R852" s="253">
        <v>0</v>
      </c>
      <c r="S852" s="253">
        <v>0</v>
      </c>
      <c r="T852" s="253">
        <v>0</v>
      </c>
      <c r="U852" s="253">
        <v>0</v>
      </c>
      <c r="V852" s="253">
        <v>0</v>
      </c>
      <c r="W852" s="253">
        <v>0</v>
      </c>
      <c r="X852" s="253">
        <v>0</v>
      </c>
      <c r="Y852" s="253">
        <v>0</v>
      </c>
      <c r="Z852" s="253">
        <v>0</v>
      </c>
      <c r="AA852" s="253">
        <v>0</v>
      </c>
      <c r="AB852" s="255">
        <v>2021</v>
      </c>
    </row>
    <row r="853" spans="1:28" s="6" customFormat="1" ht="35.25">
      <c r="A853" s="6">
        <v>1</v>
      </c>
      <c r="B853" s="207">
        <f>SUBTOTAL(103,$A$796:A853)</f>
        <v>57</v>
      </c>
      <c r="C853" s="251" t="s">
        <v>1670</v>
      </c>
      <c r="D853" s="246">
        <f t="shared" si="54"/>
        <v>155000</v>
      </c>
      <c r="E853" s="253">
        <v>0</v>
      </c>
      <c r="F853" s="253">
        <v>0</v>
      </c>
      <c r="G853" s="253">
        <v>0</v>
      </c>
      <c r="H853" s="253">
        <v>0</v>
      </c>
      <c r="I853" s="253">
        <v>0</v>
      </c>
      <c r="J853" s="253">
        <v>0</v>
      </c>
      <c r="K853" s="254">
        <v>0</v>
      </c>
      <c r="L853" s="253">
        <v>0</v>
      </c>
      <c r="M853" s="253">
        <v>0</v>
      </c>
      <c r="N853" s="253">
        <v>0</v>
      </c>
      <c r="O853" s="253">
        <v>155000</v>
      </c>
      <c r="P853" s="253">
        <v>0</v>
      </c>
      <c r="Q853" s="253">
        <v>0</v>
      </c>
      <c r="R853" s="253">
        <v>0</v>
      </c>
      <c r="S853" s="253">
        <v>0</v>
      </c>
      <c r="T853" s="253">
        <v>0</v>
      </c>
      <c r="U853" s="253">
        <v>0</v>
      </c>
      <c r="V853" s="253">
        <v>0</v>
      </c>
      <c r="W853" s="253">
        <v>0</v>
      </c>
      <c r="X853" s="253">
        <v>0</v>
      </c>
      <c r="Y853" s="253">
        <v>0</v>
      </c>
      <c r="Z853" s="253">
        <v>0</v>
      </c>
      <c r="AA853" s="253">
        <v>0</v>
      </c>
      <c r="AB853" s="255">
        <v>2021</v>
      </c>
    </row>
    <row r="854" spans="1:28" s="6" customFormat="1" ht="35.25">
      <c r="A854" s="6">
        <v>1</v>
      </c>
      <c r="B854" s="207">
        <f>SUBTOTAL(103,$A$796:A854)</f>
        <v>58</v>
      </c>
      <c r="C854" s="251" t="s">
        <v>2794</v>
      </c>
      <c r="D854" s="246">
        <f t="shared" si="54"/>
        <v>367000</v>
      </c>
      <c r="E854" s="253">
        <v>0</v>
      </c>
      <c r="F854" s="253">
        <v>0</v>
      </c>
      <c r="G854" s="253">
        <v>0</v>
      </c>
      <c r="H854" s="253">
        <v>0</v>
      </c>
      <c r="I854" s="253">
        <v>0</v>
      </c>
      <c r="J854" s="253">
        <v>0</v>
      </c>
      <c r="K854" s="254">
        <v>0</v>
      </c>
      <c r="L854" s="253">
        <v>0</v>
      </c>
      <c r="M854" s="253">
        <v>367000</v>
      </c>
      <c r="N854" s="253">
        <v>0</v>
      </c>
      <c r="O854" s="253">
        <v>0</v>
      </c>
      <c r="P854" s="253">
        <v>0</v>
      </c>
      <c r="Q854" s="253">
        <v>0</v>
      </c>
      <c r="R854" s="253">
        <v>0</v>
      </c>
      <c r="S854" s="253">
        <v>0</v>
      </c>
      <c r="T854" s="253">
        <v>0</v>
      </c>
      <c r="U854" s="253">
        <v>0</v>
      </c>
      <c r="V854" s="253">
        <v>0</v>
      </c>
      <c r="W854" s="253">
        <v>0</v>
      </c>
      <c r="X854" s="253">
        <v>0</v>
      </c>
      <c r="Y854" s="253">
        <v>0</v>
      </c>
      <c r="Z854" s="253">
        <v>0</v>
      </c>
      <c r="AA854" s="253">
        <v>0</v>
      </c>
      <c r="AB854" s="255">
        <v>2021</v>
      </c>
    </row>
    <row r="855" spans="1:28" s="6" customFormat="1" ht="35.25">
      <c r="A855" s="6">
        <v>1</v>
      </c>
      <c r="B855" s="207">
        <f>SUBTOTAL(103,$A$796:A855)</f>
        <v>59</v>
      </c>
      <c r="C855" s="251" t="s">
        <v>1672</v>
      </c>
      <c r="D855" s="246">
        <f t="shared" si="54"/>
        <v>72625.3</v>
      </c>
      <c r="E855" s="253">
        <v>0</v>
      </c>
      <c r="F855" s="253">
        <v>0</v>
      </c>
      <c r="G855" s="253">
        <v>0</v>
      </c>
      <c r="H855" s="253">
        <v>0</v>
      </c>
      <c r="I855" s="253">
        <v>72625.3</v>
      </c>
      <c r="J855" s="253">
        <v>0</v>
      </c>
      <c r="K855" s="254">
        <v>0</v>
      </c>
      <c r="L855" s="253">
        <v>0</v>
      </c>
      <c r="M855" s="253">
        <v>0</v>
      </c>
      <c r="N855" s="253">
        <v>0</v>
      </c>
      <c r="O855" s="253">
        <v>0</v>
      </c>
      <c r="P855" s="253">
        <v>0</v>
      </c>
      <c r="Q855" s="253">
        <v>0</v>
      </c>
      <c r="R855" s="253">
        <v>0</v>
      </c>
      <c r="S855" s="253">
        <v>0</v>
      </c>
      <c r="T855" s="253">
        <v>0</v>
      </c>
      <c r="U855" s="253">
        <v>0</v>
      </c>
      <c r="V855" s="253">
        <v>0</v>
      </c>
      <c r="W855" s="253">
        <v>0</v>
      </c>
      <c r="X855" s="253">
        <v>0</v>
      </c>
      <c r="Y855" s="253">
        <v>0</v>
      </c>
      <c r="Z855" s="253">
        <v>0</v>
      </c>
      <c r="AA855" s="253">
        <v>0</v>
      </c>
      <c r="AB855" s="255">
        <v>2021</v>
      </c>
    </row>
    <row r="856" spans="1:28" s="6" customFormat="1" ht="35.25">
      <c r="A856" s="6">
        <v>1</v>
      </c>
      <c r="B856" s="207">
        <f>SUBTOTAL(103,$A$796:A856)</f>
        <v>60</v>
      </c>
      <c r="C856" s="251" t="s">
        <v>1674</v>
      </c>
      <c r="D856" s="246">
        <f t="shared" si="54"/>
        <v>505760.71</v>
      </c>
      <c r="E856" s="253">
        <v>0</v>
      </c>
      <c r="F856" s="253">
        <v>0</v>
      </c>
      <c r="G856" s="253">
        <v>0</v>
      </c>
      <c r="H856" s="253">
        <v>0</v>
      </c>
      <c r="I856" s="253">
        <v>0</v>
      </c>
      <c r="J856" s="253">
        <v>0</v>
      </c>
      <c r="K856" s="254">
        <v>0</v>
      </c>
      <c r="L856" s="253">
        <v>0</v>
      </c>
      <c r="M856" s="253">
        <v>0</v>
      </c>
      <c r="N856" s="253">
        <v>30739.57</v>
      </c>
      <c r="O856" s="253">
        <v>475021.14</v>
      </c>
      <c r="P856" s="253">
        <v>0</v>
      </c>
      <c r="Q856" s="253">
        <v>0</v>
      </c>
      <c r="R856" s="253">
        <v>0</v>
      </c>
      <c r="S856" s="253">
        <v>0</v>
      </c>
      <c r="T856" s="253">
        <v>0</v>
      </c>
      <c r="U856" s="253">
        <v>0</v>
      </c>
      <c r="V856" s="253">
        <v>0</v>
      </c>
      <c r="W856" s="253">
        <v>0</v>
      </c>
      <c r="X856" s="253">
        <v>0</v>
      </c>
      <c r="Y856" s="253">
        <v>0</v>
      </c>
      <c r="Z856" s="253">
        <v>0</v>
      </c>
      <c r="AA856" s="253">
        <v>0</v>
      </c>
      <c r="AB856" s="255">
        <v>2021</v>
      </c>
    </row>
    <row r="857" spans="1:28" s="6" customFormat="1" ht="35.25">
      <c r="A857" s="6">
        <v>1</v>
      </c>
      <c r="B857" s="207">
        <f>SUBTOTAL(103,$A$796:A857)</f>
        <v>61</v>
      </c>
      <c r="C857" s="251" t="s">
        <v>2408</v>
      </c>
      <c r="D857" s="246">
        <f t="shared" si="54"/>
        <v>2850000</v>
      </c>
      <c r="E857" s="253">
        <v>0</v>
      </c>
      <c r="F857" s="253">
        <v>0</v>
      </c>
      <c r="G857" s="253">
        <v>0</v>
      </c>
      <c r="H857" s="253">
        <v>0</v>
      </c>
      <c r="I857" s="253">
        <v>0</v>
      </c>
      <c r="J857" s="253">
        <v>0</v>
      </c>
      <c r="K857" s="254">
        <v>3</v>
      </c>
      <c r="L857" s="253">
        <v>2850000</v>
      </c>
      <c r="M857" s="253">
        <v>0</v>
      </c>
      <c r="N857" s="253">
        <v>0</v>
      </c>
      <c r="O857" s="253">
        <v>0</v>
      </c>
      <c r="P857" s="253">
        <v>0</v>
      </c>
      <c r="Q857" s="253">
        <v>0</v>
      </c>
      <c r="R857" s="253">
        <v>0</v>
      </c>
      <c r="S857" s="253">
        <v>0</v>
      </c>
      <c r="T857" s="253">
        <v>0</v>
      </c>
      <c r="U857" s="253">
        <v>0</v>
      </c>
      <c r="V857" s="253">
        <v>0</v>
      </c>
      <c r="W857" s="253">
        <v>0</v>
      </c>
      <c r="X857" s="253">
        <v>0</v>
      </c>
      <c r="Y857" s="253">
        <v>0</v>
      </c>
      <c r="Z857" s="253">
        <v>0</v>
      </c>
      <c r="AA857" s="253">
        <v>0</v>
      </c>
      <c r="AB857" s="255">
        <v>2021</v>
      </c>
    </row>
    <row r="858" spans="1:28" s="6" customFormat="1" ht="35.25">
      <c r="A858" s="6">
        <v>1</v>
      </c>
      <c r="B858" s="207">
        <f>SUBTOTAL(103,$A$796:A858)</f>
        <v>62</v>
      </c>
      <c r="C858" s="251" t="s">
        <v>2795</v>
      </c>
      <c r="D858" s="246">
        <f t="shared" si="54"/>
        <v>375977</v>
      </c>
      <c r="E858" s="253">
        <v>0</v>
      </c>
      <c r="F858" s="253">
        <v>0</v>
      </c>
      <c r="G858" s="253">
        <v>130067</v>
      </c>
      <c r="H858" s="253">
        <v>245910</v>
      </c>
      <c r="I858" s="253">
        <v>0</v>
      </c>
      <c r="J858" s="253">
        <v>0</v>
      </c>
      <c r="K858" s="254">
        <v>0</v>
      </c>
      <c r="L858" s="253">
        <v>0</v>
      </c>
      <c r="M858" s="253">
        <v>0</v>
      </c>
      <c r="N858" s="253">
        <v>0</v>
      </c>
      <c r="O858" s="253">
        <v>0</v>
      </c>
      <c r="P858" s="253">
        <v>0</v>
      </c>
      <c r="Q858" s="253">
        <v>0</v>
      </c>
      <c r="R858" s="253">
        <v>0</v>
      </c>
      <c r="S858" s="253">
        <v>0</v>
      </c>
      <c r="T858" s="253">
        <v>0</v>
      </c>
      <c r="U858" s="253">
        <v>0</v>
      </c>
      <c r="V858" s="253">
        <v>0</v>
      </c>
      <c r="W858" s="253">
        <v>0</v>
      </c>
      <c r="X858" s="253">
        <v>0</v>
      </c>
      <c r="Y858" s="253">
        <v>0</v>
      </c>
      <c r="Z858" s="253">
        <v>0</v>
      </c>
      <c r="AA858" s="253">
        <v>0</v>
      </c>
      <c r="AB858" s="255">
        <v>2021</v>
      </c>
    </row>
    <row r="859" spans="1:28" s="6" customFormat="1" ht="35.25">
      <c r="A859" s="6">
        <v>1</v>
      </c>
      <c r="B859" s="207">
        <f>SUBTOTAL(103,$A$796:A859)</f>
        <v>63</v>
      </c>
      <c r="C859" s="251" t="s">
        <v>2409</v>
      </c>
      <c r="D859" s="246">
        <f t="shared" si="54"/>
        <v>25645</v>
      </c>
      <c r="E859" s="253">
        <v>0</v>
      </c>
      <c r="F859" s="253">
        <v>0</v>
      </c>
      <c r="G859" s="253">
        <v>0</v>
      </c>
      <c r="H859" s="253">
        <v>25645</v>
      </c>
      <c r="I859" s="253">
        <v>0</v>
      </c>
      <c r="J859" s="253">
        <v>0</v>
      </c>
      <c r="K859" s="254">
        <v>0</v>
      </c>
      <c r="L859" s="253">
        <v>0</v>
      </c>
      <c r="M859" s="253">
        <v>0</v>
      </c>
      <c r="N859" s="253">
        <v>0</v>
      </c>
      <c r="O859" s="253">
        <v>0</v>
      </c>
      <c r="P859" s="253">
        <v>0</v>
      </c>
      <c r="Q859" s="253">
        <v>0</v>
      </c>
      <c r="R859" s="253">
        <v>0</v>
      </c>
      <c r="S859" s="253">
        <v>0</v>
      </c>
      <c r="T859" s="253">
        <v>0</v>
      </c>
      <c r="U859" s="253">
        <v>0</v>
      </c>
      <c r="V859" s="253">
        <v>0</v>
      </c>
      <c r="W859" s="253">
        <v>0</v>
      </c>
      <c r="X859" s="253">
        <v>0</v>
      </c>
      <c r="Y859" s="253">
        <v>0</v>
      </c>
      <c r="Z859" s="253">
        <v>0</v>
      </c>
      <c r="AA859" s="253">
        <v>0</v>
      </c>
      <c r="AB859" s="255">
        <v>2021</v>
      </c>
    </row>
    <row r="860" spans="1:28" s="6" customFormat="1" ht="35.25">
      <c r="A860" s="6">
        <v>1</v>
      </c>
      <c r="B860" s="207">
        <f>SUBTOTAL(103,$A$796:A860)</f>
        <v>64</v>
      </c>
      <c r="C860" s="251" t="s">
        <v>1921</v>
      </c>
      <c r="D860" s="246">
        <f t="shared" si="54"/>
        <v>193272</v>
      </c>
      <c r="E860" s="253">
        <v>0</v>
      </c>
      <c r="F860" s="253">
        <v>0</v>
      </c>
      <c r="G860" s="253">
        <v>193272</v>
      </c>
      <c r="H860" s="253">
        <v>0</v>
      </c>
      <c r="I860" s="253">
        <v>0</v>
      </c>
      <c r="J860" s="253">
        <v>0</v>
      </c>
      <c r="K860" s="254">
        <v>0</v>
      </c>
      <c r="L860" s="253">
        <v>0</v>
      </c>
      <c r="M860" s="253">
        <v>0</v>
      </c>
      <c r="N860" s="253">
        <v>0</v>
      </c>
      <c r="O860" s="253">
        <v>0</v>
      </c>
      <c r="P860" s="253">
        <v>0</v>
      </c>
      <c r="Q860" s="253">
        <v>0</v>
      </c>
      <c r="R860" s="253">
        <v>0</v>
      </c>
      <c r="S860" s="253">
        <v>0</v>
      </c>
      <c r="T860" s="253">
        <v>0</v>
      </c>
      <c r="U860" s="253">
        <v>0</v>
      </c>
      <c r="V860" s="253">
        <v>0</v>
      </c>
      <c r="W860" s="253">
        <v>0</v>
      </c>
      <c r="X860" s="253">
        <v>0</v>
      </c>
      <c r="Y860" s="253">
        <v>0</v>
      </c>
      <c r="Z860" s="253">
        <v>0</v>
      </c>
      <c r="AA860" s="253">
        <v>0</v>
      </c>
      <c r="AB860" s="255">
        <v>2021</v>
      </c>
    </row>
    <row r="861" spans="1:28" s="6" customFormat="1" ht="35.25">
      <c r="A861" s="6">
        <v>1</v>
      </c>
      <c r="B861" s="207">
        <f>SUBTOTAL(103,$A$796:A861)</f>
        <v>65</v>
      </c>
      <c r="C861" s="251" t="s">
        <v>1676</v>
      </c>
      <c r="D861" s="246">
        <f t="shared" ref="D861:D924" si="55">E861+F861+G861+H861+I861+J861+L861+M861+N861+O861+P861+Q861+R861+S861+T861+U861+V861+W861+X861+Y861+Z861+AA861</f>
        <v>51973</v>
      </c>
      <c r="E861" s="253">
        <v>0</v>
      </c>
      <c r="F861" s="253">
        <v>0</v>
      </c>
      <c r="G861" s="253">
        <v>0</v>
      </c>
      <c r="H861" s="253">
        <v>0</v>
      </c>
      <c r="I861" s="253">
        <v>0</v>
      </c>
      <c r="J861" s="253">
        <v>0</v>
      </c>
      <c r="K861" s="254">
        <v>0</v>
      </c>
      <c r="L861" s="253">
        <v>0</v>
      </c>
      <c r="M861" s="253">
        <v>0</v>
      </c>
      <c r="N861" s="253">
        <v>51973</v>
      </c>
      <c r="O861" s="253">
        <v>0</v>
      </c>
      <c r="P861" s="253">
        <v>0</v>
      </c>
      <c r="Q861" s="253">
        <v>0</v>
      </c>
      <c r="R861" s="253">
        <v>0</v>
      </c>
      <c r="S861" s="253">
        <v>0</v>
      </c>
      <c r="T861" s="253">
        <v>0</v>
      </c>
      <c r="U861" s="253">
        <v>0</v>
      </c>
      <c r="V861" s="253">
        <v>0</v>
      </c>
      <c r="W861" s="253">
        <v>0</v>
      </c>
      <c r="X861" s="253">
        <v>0</v>
      </c>
      <c r="Y861" s="253">
        <v>0</v>
      </c>
      <c r="Z861" s="253">
        <v>0</v>
      </c>
      <c r="AA861" s="253">
        <v>0</v>
      </c>
      <c r="AB861" s="255">
        <v>2021</v>
      </c>
    </row>
    <row r="862" spans="1:28" s="6" customFormat="1" ht="35.25">
      <c r="A862" s="6">
        <v>1</v>
      </c>
      <c r="B862" s="207">
        <f>SUBTOTAL(103,$A$796:A862)</f>
        <v>66</v>
      </c>
      <c r="C862" s="251" t="s">
        <v>1677</v>
      </c>
      <c r="D862" s="246">
        <f t="shared" si="55"/>
        <v>13916.7</v>
      </c>
      <c r="E862" s="253">
        <v>0</v>
      </c>
      <c r="F862" s="253">
        <v>0</v>
      </c>
      <c r="G862" s="253">
        <v>0</v>
      </c>
      <c r="H862" s="253">
        <v>0</v>
      </c>
      <c r="I862" s="253">
        <v>0</v>
      </c>
      <c r="J862" s="253">
        <v>0</v>
      </c>
      <c r="K862" s="254">
        <v>1</v>
      </c>
      <c r="L862" s="253">
        <v>13916.7</v>
      </c>
      <c r="M862" s="253">
        <v>0</v>
      </c>
      <c r="N862" s="253">
        <v>0</v>
      </c>
      <c r="O862" s="253">
        <v>0</v>
      </c>
      <c r="P862" s="253">
        <v>0</v>
      </c>
      <c r="Q862" s="253">
        <v>0</v>
      </c>
      <c r="R862" s="253">
        <v>0</v>
      </c>
      <c r="S862" s="253">
        <v>0</v>
      </c>
      <c r="T862" s="253">
        <v>0</v>
      </c>
      <c r="U862" s="253">
        <v>0</v>
      </c>
      <c r="V862" s="253">
        <v>0</v>
      </c>
      <c r="W862" s="253">
        <v>0</v>
      </c>
      <c r="X862" s="253">
        <v>0</v>
      </c>
      <c r="Y862" s="253">
        <v>0</v>
      </c>
      <c r="Z862" s="253">
        <v>0</v>
      </c>
      <c r="AA862" s="253">
        <v>0</v>
      </c>
      <c r="AB862" s="255">
        <v>2021</v>
      </c>
    </row>
    <row r="863" spans="1:28" s="6" customFormat="1" ht="35.25">
      <c r="A863" s="6">
        <v>1</v>
      </c>
      <c r="B863" s="207">
        <f>SUBTOTAL(103,$A$796:A863)</f>
        <v>67</v>
      </c>
      <c r="C863" s="251" t="s">
        <v>2796</v>
      </c>
      <c r="D863" s="246">
        <f t="shared" si="55"/>
        <v>111000</v>
      </c>
      <c r="E863" s="253">
        <v>0</v>
      </c>
      <c r="F863" s="253">
        <v>0</v>
      </c>
      <c r="G863" s="253">
        <v>0</v>
      </c>
      <c r="H863" s="253">
        <v>0</v>
      </c>
      <c r="I863" s="253">
        <v>0</v>
      </c>
      <c r="J863" s="253">
        <v>0</v>
      </c>
      <c r="K863" s="254">
        <v>1</v>
      </c>
      <c r="L863" s="253">
        <v>111000</v>
      </c>
      <c r="M863" s="253">
        <v>0</v>
      </c>
      <c r="N863" s="253">
        <v>0</v>
      </c>
      <c r="O863" s="253">
        <v>0</v>
      </c>
      <c r="P863" s="253">
        <v>0</v>
      </c>
      <c r="Q863" s="253">
        <v>0</v>
      </c>
      <c r="R863" s="253">
        <v>0</v>
      </c>
      <c r="S863" s="253">
        <v>0</v>
      </c>
      <c r="T863" s="253">
        <v>0</v>
      </c>
      <c r="U863" s="253">
        <v>0</v>
      </c>
      <c r="V863" s="253">
        <v>0</v>
      </c>
      <c r="W863" s="253">
        <v>0</v>
      </c>
      <c r="X863" s="253">
        <v>0</v>
      </c>
      <c r="Y863" s="253">
        <v>0</v>
      </c>
      <c r="Z863" s="253">
        <v>0</v>
      </c>
      <c r="AA863" s="253">
        <v>0</v>
      </c>
      <c r="AB863" s="255">
        <v>2021</v>
      </c>
    </row>
    <row r="864" spans="1:28" s="6" customFormat="1" ht="35.25">
      <c r="A864" s="6">
        <v>1</v>
      </c>
      <c r="B864" s="207">
        <f>SUBTOTAL(103,$A$796:A864)</f>
        <v>68</v>
      </c>
      <c r="C864" s="251" t="s">
        <v>2797</v>
      </c>
      <c r="D864" s="246">
        <f t="shared" si="55"/>
        <v>347300</v>
      </c>
      <c r="E864" s="253">
        <v>0</v>
      </c>
      <c r="F864" s="253">
        <v>0</v>
      </c>
      <c r="G864" s="253">
        <v>0</v>
      </c>
      <c r="H864" s="253">
        <v>0</v>
      </c>
      <c r="I864" s="253">
        <v>0</v>
      </c>
      <c r="J864" s="253">
        <v>0</v>
      </c>
      <c r="K864" s="254">
        <v>0</v>
      </c>
      <c r="L864" s="253">
        <v>0</v>
      </c>
      <c r="M864" s="253">
        <v>0</v>
      </c>
      <c r="N864" s="253">
        <v>0</v>
      </c>
      <c r="O864" s="253">
        <v>347300</v>
      </c>
      <c r="P864" s="253">
        <v>0</v>
      </c>
      <c r="Q864" s="253">
        <v>0</v>
      </c>
      <c r="R864" s="253">
        <v>0</v>
      </c>
      <c r="S864" s="253">
        <v>0</v>
      </c>
      <c r="T864" s="253">
        <v>0</v>
      </c>
      <c r="U864" s="253">
        <v>0</v>
      </c>
      <c r="V864" s="253">
        <v>0</v>
      </c>
      <c r="W864" s="253">
        <v>0</v>
      </c>
      <c r="X864" s="253">
        <v>0</v>
      </c>
      <c r="Y864" s="253">
        <v>0</v>
      </c>
      <c r="Z864" s="253">
        <v>0</v>
      </c>
      <c r="AA864" s="253">
        <v>0</v>
      </c>
      <c r="AB864" s="255">
        <v>2021</v>
      </c>
    </row>
    <row r="865" spans="1:28" s="6" customFormat="1" ht="35.25">
      <c r="A865" s="6">
        <v>1</v>
      </c>
      <c r="B865" s="207">
        <f>SUBTOTAL(103,$A$796:A865)</f>
        <v>69</v>
      </c>
      <c r="C865" s="251" t="s">
        <v>2798</v>
      </c>
      <c r="D865" s="246">
        <f t="shared" si="55"/>
        <v>91223.59</v>
      </c>
      <c r="E865" s="253">
        <v>0</v>
      </c>
      <c r="F865" s="253">
        <v>0</v>
      </c>
      <c r="G865" s="253">
        <v>49987.39</v>
      </c>
      <c r="H865" s="253">
        <v>41236.199999999997</v>
      </c>
      <c r="I865" s="253">
        <v>0</v>
      </c>
      <c r="J865" s="253">
        <v>0</v>
      </c>
      <c r="K865" s="254">
        <v>0</v>
      </c>
      <c r="L865" s="253">
        <v>0</v>
      </c>
      <c r="M865" s="253">
        <v>0</v>
      </c>
      <c r="N865" s="253">
        <v>0</v>
      </c>
      <c r="O865" s="253">
        <v>0</v>
      </c>
      <c r="P865" s="253">
        <v>0</v>
      </c>
      <c r="Q865" s="253">
        <v>0</v>
      </c>
      <c r="R865" s="253">
        <v>0</v>
      </c>
      <c r="S865" s="253">
        <v>0</v>
      </c>
      <c r="T865" s="253">
        <v>0</v>
      </c>
      <c r="U865" s="253">
        <v>0</v>
      </c>
      <c r="V865" s="253">
        <v>0</v>
      </c>
      <c r="W865" s="253">
        <v>0</v>
      </c>
      <c r="X865" s="253">
        <v>0</v>
      </c>
      <c r="Y865" s="253">
        <v>0</v>
      </c>
      <c r="Z865" s="253">
        <v>0</v>
      </c>
      <c r="AA865" s="253">
        <v>0</v>
      </c>
      <c r="AB865" s="255">
        <v>2021</v>
      </c>
    </row>
    <row r="866" spans="1:28" s="6" customFormat="1" ht="35.25">
      <c r="A866" s="6">
        <v>1</v>
      </c>
      <c r="B866" s="207">
        <f>SUBTOTAL(103,$A$796:A866)</f>
        <v>70</v>
      </c>
      <c r="C866" s="251" t="s">
        <v>2405</v>
      </c>
      <c r="D866" s="246">
        <f t="shared" si="55"/>
        <v>452541.7</v>
      </c>
      <c r="E866" s="253">
        <v>0</v>
      </c>
      <c r="F866" s="253">
        <v>0</v>
      </c>
      <c r="G866" s="253">
        <v>318670</v>
      </c>
      <c r="H866" s="253">
        <v>0</v>
      </c>
      <c r="I866" s="253">
        <v>0</v>
      </c>
      <c r="J866" s="253">
        <v>0</v>
      </c>
      <c r="K866" s="254">
        <v>1</v>
      </c>
      <c r="L866" s="253">
        <v>133871.70000000001</v>
      </c>
      <c r="M866" s="253">
        <v>0</v>
      </c>
      <c r="N866" s="253">
        <v>0</v>
      </c>
      <c r="O866" s="253">
        <v>0</v>
      </c>
      <c r="P866" s="253">
        <v>0</v>
      </c>
      <c r="Q866" s="253">
        <v>0</v>
      </c>
      <c r="R866" s="253">
        <v>0</v>
      </c>
      <c r="S866" s="253">
        <v>0</v>
      </c>
      <c r="T866" s="253">
        <v>0</v>
      </c>
      <c r="U866" s="253">
        <v>0</v>
      </c>
      <c r="V866" s="253">
        <v>0</v>
      </c>
      <c r="W866" s="253">
        <v>0</v>
      </c>
      <c r="X866" s="253">
        <v>0</v>
      </c>
      <c r="Y866" s="253">
        <v>0</v>
      </c>
      <c r="Z866" s="253">
        <v>0</v>
      </c>
      <c r="AA866" s="253">
        <v>0</v>
      </c>
      <c r="AB866" s="255">
        <v>2021</v>
      </c>
    </row>
    <row r="867" spans="1:28" s="6" customFormat="1" ht="35.25">
      <c r="A867" s="6">
        <v>1</v>
      </c>
      <c r="B867" s="207">
        <f>SUBTOTAL(103,$A$796:A867)</f>
        <v>71</v>
      </c>
      <c r="C867" s="251" t="s">
        <v>2799</v>
      </c>
      <c r="D867" s="246">
        <f t="shared" si="55"/>
        <v>570968</v>
      </c>
      <c r="E867" s="253">
        <v>0</v>
      </c>
      <c r="F867" s="253">
        <v>0</v>
      </c>
      <c r="G867" s="253">
        <v>0</v>
      </c>
      <c r="H867" s="253">
        <v>0</v>
      </c>
      <c r="I867" s="253">
        <v>0</v>
      </c>
      <c r="J867" s="253">
        <v>0</v>
      </c>
      <c r="K867" s="254">
        <v>0</v>
      </c>
      <c r="L867" s="253">
        <v>0</v>
      </c>
      <c r="M867" s="253">
        <v>570968</v>
      </c>
      <c r="N867" s="253">
        <v>0</v>
      </c>
      <c r="O867" s="253">
        <v>0</v>
      </c>
      <c r="P867" s="253">
        <v>0</v>
      </c>
      <c r="Q867" s="253">
        <v>0</v>
      </c>
      <c r="R867" s="253">
        <v>0</v>
      </c>
      <c r="S867" s="253">
        <v>0</v>
      </c>
      <c r="T867" s="253">
        <v>0</v>
      </c>
      <c r="U867" s="253">
        <v>0</v>
      </c>
      <c r="V867" s="253">
        <v>0</v>
      </c>
      <c r="W867" s="253">
        <v>0</v>
      </c>
      <c r="X867" s="253">
        <v>0</v>
      </c>
      <c r="Y867" s="253">
        <v>0</v>
      </c>
      <c r="Z867" s="253">
        <v>0</v>
      </c>
      <c r="AA867" s="253">
        <v>0</v>
      </c>
      <c r="AB867" s="255">
        <v>2021</v>
      </c>
    </row>
    <row r="868" spans="1:28" s="6" customFormat="1" ht="35.25">
      <c r="A868" s="6">
        <v>1</v>
      </c>
      <c r="B868" s="207">
        <f>SUBTOTAL(103,$A$796:A868)</f>
        <v>72</v>
      </c>
      <c r="C868" s="251" t="s">
        <v>1929</v>
      </c>
      <c r="D868" s="246">
        <f t="shared" si="55"/>
        <v>171960</v>
      </c>
      <c r="E868" s="253">
        <v>0</v>
      </c>
      <c r="F868" s="253">
        <v>0</v>
      </c>
      <c r="G868" s="253">
        <v>0</v>
      </c>
      <c r="H868" s="253">
        <v>0</v>
      </c>
      <c r="I868" s="253">
        <v>0</v>
      </c>
      <c r="J868" s="253">
        <v>0</v>
      </c>
      <c r="K868" s="254">
        <v>0</v>
      </c>
      <c r="L868" s="253">
        <v>0</v>
      </c>
      <c r="M868" s="253">
        <v>0</v>
      </c>
      <c r="N868" s="253">
        <v>0</v>
      </c>
      <c r="O868" s="253">
        <v>171960</v>
      </c>
      <c r="P868" s="253">
        <v>0</v>
      </c>
      <c r="Q868" s="253">
        <v>0</v>
      </c>
      <c r="R868" s="253">
        <v>0</v>
      </c>
      <c r="S868" s="253">
        <v>0</v>
      </c>
      <c r="T868" s="253">
        <v>0</v>
      </c>
      <c r="U868" s="253">
        <v>0</v>
      </c>
      <c r="V868" s="253">
        <v>0</v>
      </c>
      <c r="W868" s="253">
        <v>0</v>
      </c>
      <c r="X868" s="253">
        <v>0</v>
      </c>
      <c r="Y868" s="253">
        <v>0</v>
      </c>
      <c r="Z868" s="253">
        <v>0</v>
      </c>
      <c r="AA868" s="253">
        <v>0</v>
      </c>
      <c r="AB868" s="255">
        <v>2021</v>
      </c>
    </row>
    <row r="869" spans="1:28" s="6" customFormat="1" ht="35.25">
      <c r="A869" s="6">
        <v>1</v>
      </c>
      <c r="B869" s="207">
        <f>SUBTOTAL(103,$A$796:A869)</f>
        <v>73</v>
      </c>
      <c r="C869" s="251" t="s">
        <v>2800</v>
      </c>
      <c r="D869" s="246">
        <f t="shared" si="55"/>
        <v>722964</v>
      </c>
      <c r="E869" s="253">
        <v>0</v>
      </c>
      <c r="F869" s="253">
        <v>0</v>
      </c>
      <c r="G869" s="253">
        <v>0</v>
      </c>
      <c r="H869" s="253">
        <v>0</v>
      </c>
      <c r="I869" s="253">
        <v>0</v>
      </c>
      <c r="J869" s="253">
        <v>0</v>
      </c>
      <c r="K869" s="254">
        <v>0</v>
      </c>
      <c r="L869" s="253">
        <v>0</v>
      </c>
      <c r="M869" s="253">
        <v>0</v>
      </c>
      <c r="N869" s="253">
        <v>0</v>
      </c>
      <c r="O869" s="253">
        <v>722964</v>
      </c>
      <c r="P869" s="253">
        <v>0</v>
      </c>
      <c r="Q869" s="253">
        <v>0</v>
      </c>
      <c r="R869" s="253">
        <v>0</v>
      </c>
      <c r="S869" s="253">
        <v>0</v>
      </c>
      <c r="T869" s="253">
        <v>0</v>
      </c>
      <c r="U869" s="253">
        <v>0</v>
      </c>
      <c r="V869" s="253">
        <v>0</v>
      </c>
      <c r="W869" s="253">
        <v>0</v>
      </c>
      <c r="X869" s="253">
        <v>0</v>
      </c>
      <c r="Y869" s="253">
        <v>0</v>
      </c>
      <c r="Z869" s="253">
        <v>0</v>
      </c>
      <c r="AA869" s="253">
        <v>0</v>
      </c>
      <c r="AB869" s="255">
        <v>2021</v>
      </c>
    </row>
    <row r="870" spans="1:28" s="6" customFormat="1" ht="35.25">
      <c r="A870" s="6">
        <v>1</v>
      </c>
      <c r="B870" s="207">
        <f>SUBTOTAL(103,$A$796:A870)</f>
        <v>74</v>
      </c>
      <c r="C870" s="251" t="s">
        <v>2801</v>
      </c>
      <c r="D870" s="246">
        <f t="shared" si="55"/>
        <v>120000</v>
      </c>
      <c r="E870" s="253">
        <v>0</v>
      </c>
      <c r="F870" s="253">
        <v>0</v>
      </c>
      <c r="G870" s="253">
        <v>120000</v>
      </c>
      <c r="H870" s="253">
        <v>0</v>
      </c>
      <c r="I870" s="253">
        <v>0</v>
      </c>
      <c r="J870" s="253">
        <v>0</v>
      </c>
      <c r="K870" s="254">
        <v>0</v>
      </c>
      <c r="L870" s="253">
        <v>0</v>
      </c>
      <c r="M870" s="253">
        <v>0</v>
      </c>
      <c r="N870" s="253">
        <v>0</v>
      </c>
      <c r="O870" s="253">
        <v>0</v>
      </c>
      <c r="P870" s="253">
        <v>0</v>
      </c>
      <c r="Q870" s="253">
        <v>0</v>
      </c>
      <c r="R870" s="253">
        <v>0</v>
      </c>
      <c r="S870" s="253">
        <v>0</v>
      </c>
      <c r="T870" s="253">
        <v>0</v>
      </c>
      <c r="U870" s="253">
        <v>0</v>
      </c>
      <c r="V870" s="253">
        <v>0</v>
      </c>
      <c r="W870" s="253">
        <v>0</v>
      </c>
      <c r="X870" s="253">
        <v>0</v>
      </c>
      <c r="Y870" s="253">
        <v>0</v>
      </c>
      <c r="Z870" s="253">
        <v>0</v>
      </c>
      <c r="AA870" s="253">
        <v>0</v>
      </c>
      <c r="AB870" s="255">
        <v>2021</v>
      </c>
    </row>
    <row r="871" spans="1:28" s="6" customFormat="1" ht="35.25">
      <c r="A871" s="6">
        <v>1</v>
      </c>
      <c r="B871" s="207">
        <f>SUBTOTAL(103,$A$796:A871)</f>
        <v>75</v>
      </c>
      <c r="C871" s="251" t="s">
        <v>2802</v>
      </c>
      <c r="D871" s="246">
        <f t="shared" si="55"/>
        <v>139880</v>
      </c>
      <c r="E871" s="253">
        <v>0</v>
      </c>
      <c r="F871" s="253">
        <v>0</v>
      </c>
      <c r="G871" s="253">
        <v>0</v>
      </c>
      <c r="H871" s="253">
        <v>0</v>
      </c>
      <c r="I871" s="253">
        <v>0</v>
      </c>
      <c r="J871" s="253">
        <v>0</v>
      </c>
      <c r="K871" s="254">
        <v>0</v>
      </c>
      <c r="L871" s="253">
        <v>0</v>
      </c>
      <c r="M871" s="253">
        <v>0</v>
      </c>
      <c r="N871" s="253">
        <v>0</v>
      </c>
      <c r="O871" s="253">
        <v>139880</v>
      </c>
      <c r="P871" s="253">
        <v>0</v>
      </c>
      <c r="Q871" s="253">
        <v>0</v>
      </c>
      <c r="R871" s="253">
        <v>0</v>
      </c>
      <c r="S871" s="253">
        <v>0</v>
      </c>
      <c r="T871" s="253">
        <v>0</v>
      </c>
      <c r="U871" s="253">
        <v>0</v>
      </c>
      <c r="V871" s="253">
        <v>0</v>
      </c>
      <c r="W871" s="253">
        <v>0</v>
      </c>
      <c r="X871" s="253">
        <v>0</v>
      </c>
      <c r="Y871" s="253">
        <v>0</v>
      </c>
      <c r="Z871" s="253">
        <v>0</v>
      </c>
      <c r="AA871" s="253">
        <v>0</v>
      </c>
      <c r="AB871" s="255">
        <v>2021</v>
      </c>
    </row>
    <row r="872" spans="1:28" s="6" customFormat="1" ht="35.25">
      <c r="A872" s="6">
        <v>1</v>
      </c>
      <c r="B872" s="207">
        <f>SUBTOTAL(103,$A$796:A872)</f>
        <v>76</v>
      </c>
      <c r="C872" s="251" t="s">
        <v>2803</v>
      </c>
      <c r="D872" s="246">
        <f t="shared" si="55"/>
        <v>446988</v>
      </c>
      <c r="E872" s="253">
        <v>0</v>
      </c>
      <c r="F872" s="253">
        <v>0</v>
      </c>
      <c r="G872" s="253">
        <v>0</v>
      </c>
      <c r="H872" s="253">
        <v>0</v>
      </c>
      <c r="I872" s="253">
        <v>0</v>
      </c>
      <c r="J872" s="253">
        <v>0</v>
      </c>
      <c r="K872" s="254">
        <v>0</v>
      </c>
      <c r="L872" s="253">
        <v>0</v>
      </c>
      <c r="M872" s="253">
        <v>275184</v>
      </c>
      <c r="N872" s="253">
        <v>0</v>
      </c>
      <c r="O872" s="253">
        <v>171804</v>
      </c>
      <c r="P872" s="253">
        <v>0</v>
      </c>
      <c r="Q872" s="253">
        <v>0</v>
      </c>
      <c r="R872" s="253">
        <v>0</v>
      </c>
      <c r="S872" s="253">
        <v>0</v>
      </c>
      <c r="T872" s="253">
        <v>0</v>
      </c>
      <c r="U872" s="253">
        <v>0</v>
      </c>
      <c r="V872" s="253">
        <v>0</v>
      </c>
      <c r="W872" s="253">
        <v>0</v>
      </c>
      <c r="X872" s="253">
        <v>0</v>
      </c>
      <c r="Y872" s="253">
        <v>0</v>
      </c>
      <c r="Z872" s="253">
        <v>0</v>
      </c>
      <c r="AA872" s="253">
        <v>0</v>
      </c>
      <c r="AB872" s="255">
        <v>2021</v>
      </c>
    </row>
    <row r="873" spans="1:28" s="6" customFormat="1" ht="35.25">
      <c r="A873" s="6">
        <v>1</v>
      </c>
      <c r="B873" s="207">
        <f>SUBTOTAL(103,$A$796:A873)</f>
        <v>77</v>
      </c>
      <c r="C873" s="251" t="s">
        <v>1932</v>
      </c>
      <c r="D873" s="246">
        <f t="shared" si="55"/>
        <v>110676.5</v>
      </c>
      <c r="E873" s="253">
        <v>0</v>
      </c>
      <c r="F873" s="253">
        <v>0</v>
      </c>
      <c r="G873" s="253">
        <v>0</v>
      </c>
      <c r="H873" s="253">
        <v>0</v>
      </c>
      <c r="I873" s="253">
        <v>0</v>
      </c>
      <c r="J873" s="253">
        <v>0</v>
      </c>
      <c r="K873" s="254">
        <v>0</v>
      </c>
      <c r="L873" s="253">
        <v>0</v>
      </c>
      <c r="M873" s="253">
        <v>110676.5</v>
      </c>
      <c r="N873" s="253">
        <v>0</v>
      </c>
      <c r="O873" s="253">
        <v>0</v>
      </c>
      <c r="P873" s="253">
        <v>0</v>
      </c>
      <c r="Q873" s="253">
        <v>0</v>
      </c>
      <c r="R873" s="253">
        <v>0</v>
      </c>
      <c r="S873" s="253">
        <v>0</v>
      </c>
      <c r="T873" s="253">
        <v>0</v>
      </c>
      <c r="U873" s="253">
        <v>0</v>
      </c>
      <c r="V873" s="253">
        <v>0</v>
      </c>
      <c r="W873" s="253">
        <v>0</v>
      </c>
      <c r="X873" s="253">
        <v>0</v>
      </c>
      <c r="Y873" s="253">
        <v>0</v>
      </c>
      <c r="Z873" s="253">
        <v>0</v>
      </c>
      <c r="AA873" s="253">
        <v>0</v>
      </c>
      <c r="AB873" s="255">
        <v>2021</v>
      </c>
    </row>
    <row r="874" spans="1:28" s="6" customFormat="1" ht="35.25">
      <c r="A874" s="6">
        <v>1</v>
      </c>
      <c r="B874" s="207">
        <f>SUBTOTAL(103,$A$796:A874)</f>
        <v>78</v>
      </c>
      <c r="C874" s="251" t="s">
        <v>2804</v>
      </c>
      <c r="D874" s="246">
        <f t="shared" si="55"/>
        <v>903064</v>
      </c>
      <c r="E874" s="253">
        <v>0</v>
      </c>
      <c r="F874" s="253">
        <v>0</v>
      </c>
      <c r="G874" s="253">
        <v>0</v>
      </c>
      <c r="H874" s="253">
        <v>0</v>
      </c>
      <c r="I874" s="253">
        <v>0</v>
      </c>
      <c r="J874" s="253">
        <v>0</v>
      </c>
      <c r="K874" s="254">
        <v>0</v>
      </c>
      <c r="L874" s="253">
        <v>0</v>
      </c>
      <c r="M874" s="253">
        <v>903064</v>
      </c>
      <c r="N874" s="253">
        <v>0</v>
      </c>
      <c r="O874" s="253">
        <v>0</v>
      </c>
      <c r="P874" s="253">
        <v>0</v>
      </c>
      <c r="Q874" s="253">
        <v>0</v>
      </c>
      <c r="R874" s="253">
        <v>0</v>
      </c>
      <c r="S874" s="253">
        <v>0</v>
      </c>
      <c r="T874" s="253">
        <v>0</v>
      </c>
      <c r="U874" s="253">
        <v>0</v>
      </c>
      <c r="V874" s="253">
        <v>0</v>
      </c>
      <c r="W874" s="253">
        <v>0</v>
      </c>
      <c r="X874" s="253">
        <v>0</v>
      </c>
      <c r="Y874" s="253">
        <v>0</v>
      </c>
      <c r="Z874" s="253">
        <v>0</v>
      </c>
      <c r="AA874" s="253">
        <v>0</v>
      </c>
      <c r="AB874" s="255">
        <v>2021</v>
      </c>
    </row>
    <row r="875" spans="1:28" s="6" customFormat="1" ht="35.25">
      <c r="A875" s="6">
        <v>1</v>
      </c>
      <c r="B875" s="207">
        <f>SUBTOTAL(103,$A$796:A875)</f>
        <v>79</v>
      </c>
      <c r="C875" s="251" t="s">
        <v>2805</v>
      </c>
      <c r="D875" s="246">
        <f t="shared" si="55"/>
        <v>83300</v>
      </c>
      <c r="E875" s="253">
        <v>0</v>
      </c>
      <c r="F875" s="253">
        <v>0</v>
      </c>
      <c r="G875" s="253">
        <v>0</v>
      </c>
      <c r="H875" s="253">
        <v>0</v>
      </c>
      <c r="I875" s="253">
        <v>83300</v>
      </c>
      <c r="J875" s="253">
        <v>0</v>
      </c>
      <c r="K875" s="254">
        <v>0</v>
      </c>
      <c r="L875" s="253">
        <v>0</v>
      </c>
      <c r="M875" s="253">
        <v>0</v>
      </c>
      <c r="N875" s="253">
        <v>0</v>
      </c>
      <c r="O875" s="253">
        <v>0</v>
      </c>
      <c r="P875" s="253">
        <v>0</v>
      </c>
      <c r="Q875" s="253">
        <v>0</v>
      </c>
      <c r="R875" s="253">
        <v>0</v>
      </c>
      <c r="S875" s="253">
        <v>0</v>
      </c>
      <c r="T875" s="253">
        <v>0</v>
      </c>
      <c r="U875" s="253">
        <v>0</v>
      </c>
      <c r="V875" s="253">
        <v>0</v>
      </c>
      <c r="W875" s="253">
        <v>0</v>
      </c>
      <c r="X875" s="253">
        <v>0</v>
      </c>
      <c r="Y875" s="253">
        <v>0</v>
      </c>
      <c r="Z875" s="253">
        <v>0</v>
      </c>
      <c r="AA875" s="253">
        <v>0</v>
      </c>
      <c r="AB875" s="255">
        <v>2021</v>
      </c>
    </row>
    <row r="876" spans="1:28" s="6" customFormat="1" ht="35.25">
      <c r="A876" s="6">
        <v>1</v>
      </c>
      <c r="B876" s="207">
        <f>SUBTOTAL(103,$A$796:A876)</f>
        <v>80</v>
      </c>
      <c r="C876" s="251" t="s">
        <v>2806</v>
      </c>
      <c r="D876" s="246">
        <f t="shared" si="55"/>
        <v>653000</v>
      </c>
      <c r="E876" s="253">
        <v>365000</v>
      </c>
      <c r="F876" s="253">
        <v>0</v>
      </c>
      <c r="G876" s="253">
        <v>0</v>
      </c>
      <c r="H876" s="253">
        <v>0</v>
      </c>
      <c r="I876" s="253">
        <v>0</v>
      </c>
      <c r="J876" s="253">
        <v>0</v>
      </c>
      <c r="K876" s="254">
        <v>0</v>
      </c>
      <c r="L876" s="253">
        <v>0</v>
      </c>
      <c r="M876" s="253">
        <v>0</v>
      </c>
      <c r="N876" s="253">
        <v>0</v>
      </c>
      <c r="O876" s="253">
        <v>288000</v>
      </c>
      <c r="P876" s="253">
        <v>0</v>
      </c>
      <c r="Q876" s="253">
        <v>0</v>
      </c>
      <c r="R876" s="253">
        <v>0</v>
      </c>
      <c r="S876" s="253">
        <v>0</v>
      </c>
      <c r="T876" s="253">
        <v>0</v>
      </c>
      <c r="U876" s="253">
        <v>0</v>
      </c>
      <c r="V876" s="253">
        <v>0</v>
      </c>
      <c r="W876" s="253">
        <v>0</v>
      </c>
      <c r="X876" s="253">
        <v>0</v>
      </c>
      <c r="Y876" s="253">
        <v>0</v>
      </c>
      <c r="Z876" s="253">
        <v>0</v>
      </c>
      <c r="AA876" s="253">
        <v>0</v>
      </c>
      <c r="AB876" s="255">
        <v>2021</v>
      </c>
    </row>
    <row r="877" spans="1:28" s="6" customFormat="1" ht="35.25">
      <c r="A877" s="6">
        <v>1</v>
      </c>
      <c r="B877" s="207">
        <f>SUBTOTAL(103,$A$796:A877)</f>
        <v>81</v>
      </c>
      <c r="C877" s="251" t="s">
        <v>2807</v>
      </c>
      <c r="D877" s="246">
        <f t="shared" si="55"/>
        <v>683461</v>
      </c>
      <c r="E877" s="253">
        <v>0</v>
      </c>
      <c r="F877" s="253">
        <v>0</v>
      </c>
      <c r="G877" s="253">
        <v>0</v>
      </c>
      <c r="H877" s="253">
        <v>0</v>
      </c>
      <c r="I877" s="253">
        <v>0</v>
      </c>
      <c r="J877" s="253">
        <v>0</v>
      </c>
      <c r="K877" s="254">
        <v>0</v>
      </c>
      <c r="L877" s="253">
        <v>0</v>
      </c>
      <c r="M877" s="253">
        <v>0</v>
      </c>
      <c r="N877" s="253">
        <v>0</v>
      </c>
      <c r="O877" s="253">
        <v>683461</v>
      </c>
      <c r="P877" s="253">
        <v>0</v>
      </c>
      <c r="Q877" s="253">
        <v>0</v>
      </c>
      <c r="R877" s="253">
        <v>0</v>
      </c>
      <c r="S877" s="253">
        <v>0</v>
      </c>
      <c r="T877" s="253">
        <v>0</v>
      </c>
      <c r="U877" s="253">
        <v>0</v>
      </c>
      <c r="V877" s="253">
        <v>0</v>
      </c>
      <c r="W877" s="253">
        <v>0</v>
      </c>
      <c r="X877" s="253">
        <v>0</v>
      </c>
      <c r="Y877" s="253">
        <v>0</v>
      </c>
      <c r="Z877" s="253">
        <v>0</v>
      </c>
      <c r="AA877" s="253">
        <v>0</v>
      </c>
      <c r="AB877" s="255">
        <v>2021</v>
      </c>
    </row>
    <row r="878" spans="1:28" s="6" customFormat="1" ht="35.25">
      <c r="A878" s="6">
        <v>1</v>
      </c>
      <c r="B878" s="207">
        <f>SUBTOTAL(103,$A$796:A878)</f>
        <v>82</v>
      </c>
      <c r="C878" s="251" t="s">
        <v>1682</v>
      </c>
      <c r="D878" s="246">
        <f t="shared" si="55"/>
        <v>657850</v>
      </c>
      <c r="E878" s="253">
        <v>136850</v>
      </c>
      <c r="F878" s="253">
        <v>0</v>
      </c>
      <c r="G878" s="253">
        <v>521000</v>
      </c>
      <c r="H878" s="253">
        <v>0</v>
      </c>
      <c r="I878" s="253">
        <v>0</v>
      </c>
      <c r="J878" s="253">
        <v>0</v>
      </c>
      <c r="K878" s="254">
        <v>0</v>
      </c>
      <c r="L878" s="253">
        <v>0</v>
      </c>
      <c r="M878" s="253">
        <v>0</v>
      </c>
      <c r="N878" s="253">
        <v>0</v>
      </c>
      <c r="O878" s="253">
        <v>0</v>
      </c>
      <c r="P878" s="253">
        <v>0</v>
      </c>
      <c r="Q878" s="253">
        <v>0</v>
      </c>
      <c r="R878" s="253">
        <v>0</v>
      </c>
      <c r="S878" s="253">
        <v>0</v>
      </c>
      <c r="T878" s="253">
        <v>0</v>
      </c>
      <c r="U878" s="253">
        <v>0</v>
      </c>
      <c r="V878" s="253">
        <v>0</v>
      </c>
      <c r="W878" s="253">
        <v>0</v>
      </c>
      <c r="X878" s="253">
        <v>0</v>
      </c>
      <c r="Y878" s="253">
        <v>0</v>
      </c>
      <c r="Z878" s="253">
        <v>0</v>
      </c>
      <c r="AA878" s="253">
        <v>0</v>
      </c>
      <c r="AB878" s="255">
        <v>2021</v>
      </c>
    </row>
    <row r="879" spans="1:28" s="6" customFormat="1" ht="35.25">
      <c r="A879" s="6">
        <v>1</v>
      </c>
      <c r="B879" s="207">
        <f>SUBTOTAL(103,$A$796:A879)</f>
        <v>83</v>
      </c>
      <c r="C879" s="251" t="s">
        <v>1683</v>
      </c>
      <c r="D879" s="246">
        <f t="shared" si="55"/>
        <v>100000</v>
      </c>
      <c r="E879" s="253">
        <v>0</v>
      </c>
      <c r="F879" s="253">
        <v>0</v>
      </c>
      <c r="G879" s="253">
        <v>0</v>
      </c>
      <c r="H879" s="253">
        <v>0</v>
      </c>
      <c r="I879" s="253">
        <v>0</v>
      </c>
      <c r="J879" s="253">
        <v>0</v>
      </c>
      <c r="K879" s="254">
        <v>0</v>
      </c>
      <c r="L879" s="253">
        <v>0</v>
      </c>
      <c r="M879" s="253">
        <v>0</v>
      </c>
      <c r="N879" s="253">
        <v>0</v>
      </c>
      <c r="O879" s="253">
        <v>0</v>
      </c>
      <c r="P879" s="253">
        <v>100000</v>
      </c>
      <c r="Q879" s="253">
        <v>0</v>
      </c>
      <c r="R879" s="253">
        <v>0</v>
      </c>
      <c r="S879" s="253">
        <v>0</v>
      </c>
      <c r="T879" s="253">
        <v>0</v>
      </c>
      <c r="U879" s="253">
        <v>0</v>
      </c>
      <c r="V879" s="253">
        <v>0</v>
      </c>
      <c r="W879" s="253">
        <v>0</v>
      </c>
      <c r="X879" s="253">
        <v>0</v>
      </c>
      <c r="Y879" s="253">
        <v>0</v>
      </c>
      <c r="Z879" s="253">
        <v>0</v>
      </c>
      <c r="AA879" s="253">
        <v>0</v>
      </c>
      <c r="AB879" s="255">
        <v>2021</v>
      </c>
    </row>
    <row r="880" spans="1:28" s="6" customFormat="1" ht="35.25">
      <c r="A880" s="6">
        <v>1</v>
      </c>
      <c r="B880" s="207">
        <f>SUBTOTAL(103,$A$796:A880)</f>
        <v>84</v>
      </c>
      <c r="C880" s="251" t="s">
        <v>1684</v>
      </c>
      <c r="D880" s="246">
        <f t="shared" si="55"/>
        <v>294000</v>
      </c>
      <c r="E880" s="253">
        <v>0</v>
      </c>
      <c r="F880" s="253">
        <v>0</v>
      </c>
      <c r="G880" s="253">
        <v>0</v>
      </c>
      <c r="H880" s="253">
        <v>0</v>
      </c>
      <c r="I880" s="253">
        <v>0</v>
      </c>
      <c r="J880" s="253">
        <v>0</v>
      </c>
      <c r="K880" s="254">
        <v>0</v>
      </c>
      <c r="L880" s="253">
        <v>0</v>
      </c>
      <c r="M880" s="253">
        <v>0</v>
      </c>
      <c r="N880" s="253">
        <v>0</v>
      </c>
      <c r="O880" s="253">
        <v>294000</v>
      </c>
      <c r="P880" s="253">
        <v>0</v>
      </c>
      <c r="Q880" s="253">
        <v>0</v>
      </c>
      <c r="R880" s="253">
        <v>0</v>
      </c>
      <c r="S880" s="253">
        <v>0</v>
      </c>
      <c r="T880" s="253">
        <v>0</v>
      </c>
      <c r="U880" s="253">
        <v>0</v>
      </c>
      <c r="V880" s="253">
        <v>0</v>
      </c>
      <c r="W880" s="253">
        <v>0</v>
      </c>
      <c r="X880" s="253">
        <v>0</v>
      </c>
      <c r="Y880" s="253">
        <v>0</v>
      </c>
      <c r="Z880" s="253">
        <v>0</v>
      </c>
      <c r="AA880" s="253">
        <v>0</v>
      </c>
      <c r="AB880" s="255">
        <v>2021</v>
      </c>
    </row>
    <row r="881" spans="1:28" s="6" customFormat="1" ht="35.25">
      <c r="A881" s="6">
        <v>1</v>
      </c>
      <c r="B881" s="207">
        <f>SUBTOTAL(103,$A$796:A881)</f>
        <v>85</v>
      </c>
      <c r="C881" s="251" t="s">
        <v>2400</v>
      </c>
      <c r="D881" s="246">
        <f t="shared" si="55"/>
        <v>300000</v>
      </c>
      <c r="E881" s="253">
        <v>0</v>
      </c>
      <c r="F881" s="253">
        <v>0</v>
      </c>
      <c r="G881" s="253">
        <v>0</v>
      </c>
      <c r="H881" s="253">
        <v>0</v>
      </c>
      <c r="I881" s="253">
        <v>0</v>
      </c>
      <c r="J881" s="253">
        <v>0</v>
      </c>
      <c r="K881" s="254">
        <v>0</v>
      </c>
      <c r="L881" s="253">
        <v>0</v>
      </c>
      <c r="M881" s="253">
        <v>300000</v>
      </c>
      <c r="N881" s="253">
        <v>0</v>
      </c>
      <c r="O881" s="253">
        <v>0</v>
      </c>
      <c r="P881" s="253">
        <v>0</v>
      </c>
      <c r="Q881" s="253">
        <v>0</v>
      </c>
      <c r="R881" s="253">
        <v>0</v>
      </c>
      <c r="S881" s="253">
        <v>0</v>
      </c>
      <c r="T881" s="253">
        <v>0</v>
      </c>
      <c r="U881" s="253">
        <v>0</v>
      </c>
      <c r="V881" s="253">
        <v>0</v>
      </c>
      <c r="W881" s="253">
        <v>0</v>
      </c>
      <c r="X881" s="253">
        <v>0</v>
      </c>
      <c r="Y881" s="253">
        <v>0</v>
      </c>
      <c r="Z881" s="253">
        <v>0</v>
      </c>
      <c r="AA881" s="253">
        <v>0</v>
      </c>
      <c r="AB881" s="255">
        <v>2021</v>
      </c>
    </row>
    <row r="882" spans="1:28" s="6" customFormat="1" ht="35.25">
      <c r="A882" s="6">
        <v>1</v>
      </c>
      <c r="B882" s="207">
        <f>SUBTOTAL(103,$A$796:A882)</f>
        <v>86</v>
      </c>
      <c r="C882" s="251" t="s">
        <v>1937</v>
      </c>
      <c r="D882" s="246">
        <f t="shared" si="55"/>
        <v>64746</v>
      </c>
      <c r="E882" s="253">
        <v>0</v>
      </c>
      <c r="F882" s="253">
        <v>0</v>
      </c>
      <c r="G882" s="253">
        <v>0</v>
      </c>
      <c r="H882" s="253">
        <v>0</v>
      </c>
      <c r="I882" s="253">
        <v>0</v>
      </c>
      <c r="J882" s="253">
        <v>0</v>
      </c>
      <c r="K882" s="254">
        <v>0</v>
      </c>
      <c r="L882" s="253">
        <v>0</v>
      </c>
      <c r="M882" s="253">
        <v>0</v>
      </c>
      <c r="N882" s="253">
        <v>0</v>
      </c>
      <c r="O882" s="253">
        <v>64746</v>
      </c>
      <c r="P882" s="253">
        <v>0</v>
      </c>
      <c r="Q882" s="253">
        <v>0</v>
      </c>
      <c r="R882" s="253">
        <v>0</v>
      </c>
      <c r="S882" s="253">
        <v>0</v>
      </c>
      <c r="T882" s="253">
        <v>0</v>
      </c>
      <c r="U882" s="253">
        <v>0</v>
      </c>
      <c r="V882" s="253">
        <v>0</v>
      </c>
      <c r="W882" s="253">
        <v>0</v>
      </c>
      <c r="X882" s="253">
        <v>0</v>
      </c>
      <c r="Y882" s="253">
        <v>0</v>
      </c>
      <c r="Z882" s="253">
        <v>0</v>
      </c>
      <c r="AA882" s="253">
        <v>0</v>
      </c>
      <c r="AB882" s="255">
        <v>2021</v>
      </c>
    </row>
    <row r="883" spans="1:28" s="6" customFormat="1" ht="35.25">
      <c r="A883" s="6">
        <v>1</v>
      </c>
      <c r="B883" s="207">
        <f>SUBTOTAL(103,$A$796:A883)</f>
        <v>87</v>
      </c>
      <c r="C883" s="251" t="s">
        <v>1938</v>
      </c>
      <c r="D883" s="246">
        <f t="shared" si="55"/>
        <v>192000</v>
      </c>
      <c r="E883" s="253">
        <v>0</v>
      </c>
      <c r="F883" s="253">
        <v>0</v>
      </c>
      <c r="G883" s="253">
        <v>0</v>
      </c>
      <c r="H883" s="253">
        <v>0</v>
      </c>
      <c r="I883" s="253">
        <v>0</v>
      </c>
      <c r="J883" s="253">
        <v>0</v>
      </c>
      <c r="K883" s="254">
        <v>0</v>
      </c>
      <c r="L883" s="253">
        <v>0</v>
      </c>
      <c r="M883" s="253">
        <v>192000</v>
      </c>
      <c r="N883" s="253">
        <v>0</v>
      </c>
      <c r="O883" s="253">
        <v>0</v>
      </c>
      <c r="P883" s="253">
        <v>0</v>
      </c>
      <c r="Q883" s="253">
        <v>0</v>
      </c>
      <c r="R883" s="253">
        <v>0</v>
      </c>
      <c r="S883" s="253">
        <v>0</v>
      </c>
      <c r="T883" s="253">
        <v>0</v>
      </c>
      <c r="U883" s="253">
        <v>0</v>
      </c>
      <c r="V883" s="253">
        <v>0</v>
      </c>
      <c r="W883" s="253">
        <v>0</v>
      </c>
      <c r="X883" s="253">
        <v>0</v>
      </c>
      <c r="Y883" s="253">
        <v>0</v>
      </c>
      <c r="Z883" s="253">
        <v>0</v>
      </c>
      <c r="AA883" s="253">
        <v>0</v>
      </c>
      <c r="AB883" s="255">
        <v>2021</v>
      </c>
    </row>
    <row r="884" spans="1:28" s="6" customFormat="1" ht="35.25">
      <c r="A884" s="6">
        <v>1</v>
      </c>
      <c r="B884" s="207">
        <f>SUBTOTAL(103,$A$796:A884)</f>
        <v>88</v>
      </c>
      <c r="C884" s="251" t="s">
        <v>1685</v>
      </c>
      <c r="D884" s="246">
        <f t="shared" si="55"/>
        <v>985435.42999999993</v>
      </c>
      <c r="E884" s="253">
        <v>0</v>
      </c>
      <c r="F884" s="253">
        <v>0</v>
      </c>
      <c r="G884" s="253">
        <v>0</v>
      </c>
      <c r="H884" s="253">
        <v>0</v>
      </c>
      <c r="I884" s="253">
        <v>0</v>
      </c>
      <c r="J884" s="253">
        <v>0</v>
      </c>
      <c r="K884" s="254">
        <v>0</v>
      </c>
      <c r="L884" s="253">
        <v>0</v>
      </c>
      <c r="M884" s="253">
        <v>407513.79</v>
      </c>
      <c r="N884" s="253">
        <v>0</v>
      </c>
      <c r="O884" s="253">
        <v>577921.64</v>
      </c>
      <c r="P884" s="253">
        <v>0</v>
      </c>
      <c r="Q884" s="253">
        <v>0</v>
      </c>
      <c r="R884" s="253">
        <v>0</v>
      </c>
      <c r="S884" s="253">
        <v>0</v>
      </c>
      <c r="T884" s="253">
        <v>0</v>
      </c>
      <c r="U884" s="253">
        <v>0</v>
      </c>
      <c r="V884" s="253">
        <v>0</v>
      </c>
      <c r="W884" s="253">
        <v>0</v>
      </c>
      <c r="X884" s="253">
        <v>0</v>
      </c>
      <c r="Y884" s="253">
        <v>0</v>
      </c>
      <c r="Z884" s="253">
        <v>0</v>
      </c>
      <c r="AA884" s="253">
        <v>0</v>
      </c>
      <c r="AB884" s="255">
        <v>2021</v>
      </c>
    </row>
    <row r="885" spans="1:28" s="6" customFormat="1" ht="35.25">
      <c r="A885" s="6">
        <v>1</v>
      </c>
      <c r="B885" s="207">
        <f>SUBTOTAL(103,$A$796:A885)</f>
        <v>89</v>
      </c>
      <c r="C885" s="251" t="s">
        <v>2808</v>
      </c>
      <c r="D885" s="246">
        <f t="shared" si="55"/>
        <v>133000</v>
      </c>
      <c r="E885" s="253">
        <v>0</v>
      </c>
      <c r="F885" s="253">
        <v>0</v>
      </c>
      <c r="G885" s="253">
        <v>0</v>
      </c>
      <c r="H885" s="253">
        <v>0</v>
      </c>
      <c r="I885" s="253">
        <v>0</v>
      </c>
      <c r="J885" s="253">
        <v>0</v>
      </c>
      <c r="K885" s="254">
        <v>1</v>
      </c>
      <c r="L885" s="253">
        <v>133000</v>
      </c>
      <c r="M885" s="253">
        <v>0</v>
      </c>
      <c r="N885" s="253">
        <v>0</v>
      </c>
      <c r="O885" s="253">
        <v>0</v>
      </c>
      <c r="P885" s="253">
        <v>0</v>
      </c>
      <c r="Q885" s="253">
        <v>0</v>
      </c>
      <c r="R885" s="253">
        <v>0</v>
      </c>
      <c r="S885" s="253">
        <v>0</v>
      </c>
      <c r="T885" s="253">
        <v>0</v>
      </c>
      <c r="U885" s="253">
        <v>0</v>
      </c>
      <c r="V885" s="253">
        <v>0</v>
      </c>
      <c r="W885" s="253">
        <v>0</v>
      </c>
      <c r="X885" s="253">
        <v>0</v>
      </c>
      <c r="Y885" s="253">
        <v>0</v>
      </c>
      <c r="Z885" s="253">
        <v>0</v>
      </c>
      <c r="AA885" s="253">
        <v>0</v>
      </c>
      <c r="AB885" s="255">
        <v>2021</v>
      </c>
    </row>
    <row r="886" spans="1:28" s="6" customFormat="1" ht="35.25">
      <c r="A886" s="6">
        <v>1</v>
      </c>
      <c r="B886" s="207">
        <f>SUBTOTAL(103,$A$796:A886)</f>
        <v>90</v>
      </c>
      <c r="C886" s="251" t="s">
        <v>2401</v>
      </c>
      <c r="D886" s="246">
        <f t="shared" si="55"/>
        <v>193421.33</v>
      </c>
      <c r="E886" s="253">
        <v>0</v>
      </c>
      <c r="F886" s="253">
        <v>193421.33</v>
      </c>
      <c r="G886" s="253">
        <v>0</v>
      </c>
      <c r="H886" s="253">
        <v>0</v>
      </c>
      <c r="I886" s="253">
        <v>0</v>
      </c>
      <c r="J886" s="253">
        <v>0</v>
      </c>
      <c r="K886" s="254">
        <v>0</v>
      </c>
      <c r="L886" s="253">
        <v>0</v>
      </c>
      <c r="M886" s="253">
        <v>0</v>
      </c>
      <c r="N886" s="253">
        <v>0</v>
      </c>
      <c r="O886" s="253">
        <v>0</v>
      </c>
      <c r="P886" s="253">
        <v>0</v>
      </c>
      <c r="Q886" s="253">
        <v>0</v>
      </c>
      <c r="R886" s="253">
        <v>0</v>
      </c>
      <c r="S886" s="253">
        <v>0</v>
      </c>
      <c r="T886" s="253">
        <v>0</v>
      </c>
      <c r="U886" s="253">
        <v>0</v>
      </c>
      <c r="V886" s="253">
        <v>0</v>
      </c>
      <c r="W886" s="253">
        <v>0</v>
      </c>
      <c r="X886" s="253">
        <v>0</v>
      </c>
      <c r="Y886" s="253">
        <v>0</v>
      </c>
      <c r="Z886" s="253">
        <v>0</v>
      </c>
      <c r="AA886" s="253">
        <v>0</v>
      </c>
      <c r="AB886" s="255">
        <v>2021</v>
      </c>
    </row>
    <row r="887" spans="1:28" s="6" customFormat="1" ht="35.25">
      <c r="A887" s="6">
        <v>1</v>
      </c>
      <c r="B887" s="207">
        <f>SUBTOTAL(103,$A$796:A887)</f>
        <v>91</v>
      </c>
      <c r="C887" s="251" t="s">
        <v>1944</v>
      </c>
      <c r="D887" s="246">
        <f t="shared" si="55"/>
        <v>269440</v>
      </c>
      <c r="E887" s="253">
        <v>0</v>
      </c>
      <c r="F887" s="253">
        <v>131242</v>
      </c>
      <c r="G887" s="253">
        <v>0</v>
      </c>
      <c r="H887" s="253">
        <v>0</v>
      </c>
      <c r="I887" s="253">
        <v>0</v>
      </c>
      <c r="J887" s="253">
        <v>0</v>
      </c>
      <c r="K887" s="254">
        <v>0</v>
      </c>
      <c r="L887" s="253">
        <v>0</v>
      </c>
      <c r="M887" s="253">
        <v>138198</v>
      </c>
      <c r="N887" s="253">
        <v>0</v>
      </c>
      <c r="O887" s="253">
        <v>0</v>
      </c>
      <c r="P887" s="253">
        <v>0</v>
      </c>
      <c r="Q887" s="253">
        <v>0</v>
      </c>
      <c r="R887" s="253">
        <v>0</v>
      </c>
      <c r="S887" s="253">
        <v>0</v>
      </c>
      <c r="T887" s="253">
        <v>0</v>
      </c>
      <c r="U887" s="253">
        <v>0</v>
      </c>
      <c r="V887" s="253">
        <v>0</v>
      </c>
      <c r="W887" s="253">
        <v>0</v>
      </c>
      <c r="X887" s="253">
        <v>0</v>
      </c>
      <c r="Y887" s="253">
        <v>0</v>
      </c>
      <c r="Z887" s="253">
        <v>0</v>
      </c>
      <c r="AA887" s="253">
        <v>0</v>
      </c>
      <c r="AB887" s="255">
        <v>2021</v>
      </c>
    </row>
    <row r="888" spans="1:28" s="6" customFormat="1" ht="35.25">
      <c r="A888" s="6">
        <v>1</v>
      </c>
      <c r="B888" s="207">
        <f>SUBTOTAL(103,$A$796:A888)</f>
        <v>92</v>
      </c>
      <c r="C888" s="251" t="s">
        <v>2809</v>
      </c>
      <c r="D888" s="246">
        <f t="shared" si="55"/>
        <v>252646</v>
      </c>
      <c r="E888" s="253">
        <v>0</v>
      </c>
      <c r="F888" s="253">
        <v>0</v>
      </c>
      <c r="G888" s="253">
        <v>0</v>
      </c>
      <c r="H888" s="253">
        <v>0</v>
      </c>
      <c r="I888" s="253">
        <v>0</v>
      </c>
      <c r="J888" s="253">
        <v>0</v>
      </c>
      <c r="K888" s="254">
        <v>0</v>
      </c>
      <c r="L888" s="253">
        <v>0</v>
      </c>
      <c r="M888" s="253">
        <v>0</v>
      </c>
      <c r="N888" s="253">
        <v>0</v>
      </c>
      <c r="O888" s="253">
        <v>252646</v>
      </c>
      <c r="P888" s="253">
        <v>0</v>
      </c>
      <c r="Q888" s="253">
        <v>0</v>
      </c>
      <c r="R888" s="253">
        <v>0</v>
      </c>
      <c r="S888" s="253">
        <v>0</v>
      </c>
      <c r="T888" s="253">
        <v>0</v>
      </c>
      <c r="U888" s="253">
        <v>0</v>
      </c>
      <c r="V888" s="253">
        <v>0</v>
      </c>
      <c r="W888" s="253">
        <v>0</v>
      </c>
      <c r="X888" s="253">
        <v>0</v>
      </c>
      <c r="Y888" s="253">
        <v>0</v>
      </c>
      <c r="Z888" s="253">
        <v>0</v>
      </c>
      <c r="AA888" s="253">
        <v>0</v>
      </c>
      <c r="AB888" s="255">
        <v>2021</v>
      </c>
    </row>
    <row r="889" spans="1:28" s="6" customFormat="1" ht="35.25">
      <c r="A889" s="6">
        <v>1</v>
      </c>
      <c r="B889" s="207">
        <f>SUBTOTAL(103,$A$796:A889)</f>
        <v>93</v>
      </c>
      <c r="C889" s="251" t="s">
        <v>2810</v>
      </c>
      <c r="D889" s="246">
        <f t="shared" si="55"/>
        <v>547360</v>
      </c>
      <c r="E889" s="253">
        <v>0</v>
      </c>
      <c r="F889" s="253">
        <v>0</v>
      </c>
      <c r="G889" s="253">
        <v>0</v>
      </c>
      <c r="H889" s="253">
        <v>0</v>
      </c>
      <c r="I889" s="253">
        <v>547360</v>
      </c>
      <c r="J889" s="253">
        <v>0</v>
      </c>
      <c r="K889" s="254">
        <v>0</v>
      </c>
      <c r="L889" s="253">
        <v>0</v>
      </c>
      <c r="M889" s="253">
        <v>0</v>
      </c>
      <c r="N889" s="253">
        <v>0</v>
      </c>
      <c r="O889" s="253">
        <v>0</v>
      </c>
      <c r="P889" s="253">
        <v>0</v>
      </c>
      <c r="Q889" s="253">
        <v>0</v>
      </c>
      <c r="R889" s="253">
        <v>0</v>
      </c>
      <c r="S889" s="253">
        <v>0</v>
      </c>
      <c r="T889" s="253">
        <v>0</v>
      </c>
      <c r="U889" s="253">
        <v>0</v>
      </c>
      <c r="V889" s="253">
        <v>0</v>
      </c>
      <c r="W889" s="253">
        <v>0</v>
      </c>
      <c r="X889" s="253">
        <v>0</v>
      </c>
      <c r="Y889" s="253">
        <v>0</v>
      </c>
      <c r="Z889" s="253">
        <v>0</v>
      </c>
      <c r="AA889" s="253">
        <v>0</v>
      </c>
      <c r="AB889" s="255">
        <v>2021</v>
      </c>
    </row>
    <row r="890" spans="1:28" s="6" customFormat="1" ht="35.25">
      <c r="A890" s="6">
        <v>1</v>
      </c>
      <c r="B890" s="207">
        <f>SUBTOTAL(103,$A$796:A890)</f>
        <v>94</v>
      </c>
      <c r="C890" s="251" t="s">
        <v>1945</v>
      </c>
      <c r="D890" s="246">
        <f t="shared" si="55"/>
        <v>230000</v>
      </c>
      <c r="E890" s="253">
        <v>0</v>
      </c>
      <c r="F890" s="253">
        <v>0</v>
      </c>
      <c r="G890" s="253">
        <v>0</v>
      </c>
      <c r="H890" s="253">
        <v>0</v>
      </c>
      <c r="I890" s="253">
        <v>230000</v>
      </c>
      <c r="J890" s="253">
        <v>0</v>
      </c>
      <c r="K890" s="254">
        <v>0</v>
      </c>
      <c r="L890" s="253">
        <v>0</v>
      </c>
      <c r="M890" s="253">
        <v>0</v>
      </c>
      <c r="N890" s="253">
        <v>0</v>
      </c>
      <c r="O890" s="253">
        <v>0</v>
      </c>
      <c r="P890" s="253">
        <v>0</v>
      </c>
      <c r="Q890" s="253">
        <v>0</v>
      </c>
      <c r="R890" s="253">
        <v>0</v>
      </c>
      <c r="S890" s="253">
        <v>0</v>
      </c>
      <c r="T890" s="253">
        <v>0</v>
      </c>
      <c r="U890" s="253">
        <v>0</v>
      </c>
      <c r="V890" s="253">
        <v>0</v>
      </c>
      <c r="W890" s="253">
        <v>0</v>
      </c>
      <c r="X890" s="253">
        <v>0</v>
      </c>
      <c r="Y890" s="253">
        <v>0</v>
      </c>
      <c r="Z890" s="253">
        <v>0</v>
      </c>
      <c r="AA890" s="253">
        <v>0</v>
      </c>
      <c r="AB890" s="255">
        <v>2021</v>
      </c>
    </row>
    <row r="891" spans="1:28" s="6" customFormat="1" ht="35.25">
      <c r="A891" s="6">
        <v>1</v>
      </c>
      <c r="B891" s="207">
        <f>SUBTOTAL(103,$A$796:A891)</f>
        <v>95</v>
      </c>
      <c r="C891" s="251" t="s">
        <v>1943</v>
      </c>
      <c r="D891" s="246">
        <f t="shared" si="55"/>
        <v>287000</v>
      </c>
      <c r="E891" s="253">
        <v>0</v>
      </c>
      <c r="F891" s="253">
        <v>0</v>
      </c>
      <c r="G891" s="253">
        <v>0</v>
      </c>
      <c r="H891" s="253">
        <v>0</v>
      </c>
      <c r="I891" s="253">
        <v>0</v>
      </c>
      <c r="J891" s="253">
        <v>0</v>
      </c>
      <c r="K891" s="254">
        <v>0</v>
      </c>
      <c r="L891" s="253">
        <v>0</v>
      </c>
      <c r="M891" s="253">
        <v>287000</v>
      </c>
      <c r="N891" s="253">
        <v>0</v>
      </c>
      <c r="O891" s="253">
        <v>0</v>
      </c>
      <c r="P891" s="253">
        <v>0</v>
      </c>
      <c r="Q891" s="253">
        <v>0</v>
      </c>
      <c r="R891" s="253">
        <v>0</v>
      </c>
      <c r="S891" s="253">
        <v>0</v>
      </c>
      <c r="T891" s="253">
        <v>0</v>
      </c>
      <c r="U891" s="253">
        <v>0</v>
      </c>
      <c r="V891" s="253">
        <v>0</v>
      </c>
      <c r="W891" s="253">
        <v>0</v>
      </c>
      <c r="X891" s="253">
        <v>0</v>
      </c>
      <c r="Y891" s="253">
        <v>0</v>
      </c>
      <c r="Z891" s="253">
        <v>0</v>
      </c>
      <c r="AA891" s="253">
        <v>0</v>
      </c>
      <c r="AB891" s="255">
        <v>2021</v>
      </c>
    </row>
    <row r="892" spans="1:28" s="6" customFormat="1" ht="35.25">
      <c r="A892" s="6">
        <v>1</v>
      </c>
      <c r="B892" s="207">
        <f>SUBTOTAL(103,$A$796:A892)</f>
        <v>96</v>
      </c>
      <c r="C892" s="251" t="s">
        <v>2811</v>
      </c>
      <c r="D892" s="246">
        <f t="shared" si="55"/>
        <v>213915</v>
      </c>
      <c r="E892" s="253">
        <v>0</v>
      </c>
      <c r="F892" s="253">
        <v>0</v>
      </c>
      <c r="G892" s="253">
        <v>0</v>
      </c>
      <c r="H892" s="253">
        <v>0</v>
      </c>
      <c r="I892" s="253">
        <v>96387</v>
      </c>
      <c r="J892" s="253">
        <v>0</v>
      </c>
      <c r="K892" s="254">
        <v>0</v>
      </c>
      <c r="L892" s="253">
        <v>0</v>
      </c>
      <c r="M892" s="253">
        <v>117528</v>
      </c>
      <c r="N892" s="253">
        <v>0</v>
      </c>
      <c r="O892" s="253">
        <v>0</v>
      </c>
      <c r="P892" s="253">
        <v>0</v>
      </c>
      <c r="Q892" s="253">
        <v>0</v>
      </c>
      <c r="R892" s="253">
        <v>0</v>
      </c>
      <c r="S892" s="253">
        <v>0</v>
      </c>
      <c r="T892" s="253">
        <v>0</v>
      </c>
      <c r="U892" s="253">
        <v>0</v>
      </c>
      <c r="V892" s="253">
        <v>0</v>
      </c>
      <c r="W892" s="253">
        <v>0</v>
      </c>
      <c r="X892" s="253">
        <v>0</v>
      </c>
      <c r="Y892" s="253">
        <v>0</v>
      </c>
      <c r="Z892" s="253">
        <v>0</v>
      </c>
      <c r="AA892" s="253">
        <v>0</v>
      </c>
      <c r="AB892" s="255">
        <v>2021</v>
      </c>
    </row>
    <row r="893" spans="1:28" s="6" customFormat="1" ht="35.25">
      <c r="A893" s="6">
        <v>1</v>
      </c>
      <c r="B893" s="207">
        <f>SUBTOTAL(103,$A$796:A893)</f>
        <v>97</v>
      </c>
      <c r="C893" s="251" t="s">
        <v>1687</v>
      </c>
      <c r="D893" s="246">
        <f t="shared" si="55"/>
        <v>1065798</v>
      </c>
      <c r="E893" s="253">
        <v>0</v>
      </c>
      <c r="F893" s="253">
        <v>0</v>
      </c>
      <c r="G893" s="253">
        <v>0</v>
      </c>
      <c r="H893" s="253">
        <v>0</v>
      </c>
      <c r="I893" s="253">
        <v>0</v>
      </c>
      <c r="J893" s="253">
        <v>0</v>
      </c>
      <c r="K893" s="254">
        <v>0</v>
      </c>
      <c r="L893" s="253">
        <v>0</v>
      </c>
      <c r="M893" s="253">
        <v>0</v>
      </c>
      <c r="N893" s="253">
        <v>1065798</v>
      </c>
      <c r="O893" s="253">
        <v>0</v>
      </c>
      <c r="P893" s="253">
        <v>0</v>
      </c>
      <c r="Q893" s="253">
        <v>0</v>
      </c>
      <c r="R893" s="253">
        <v>0</v>
      </c>
      <c r="S893" s="253">
        <v>0</v>
      </c>
      <c r="T893" s="253">
        <v>0</v>
      </c>
      <c r="U893" s="253">
        <v>0</v>
      </c>
      <c r="V893" s="253">
        <v>0</v>
      </c>
      <c r="W893" s="253">
        <v>0</v>
      </c>
      <c r="X893" s="253">
        <v>0</v>
      </c>
      <c r="Y893" s="253">
        <v>0</v>
      </c>
      <c r="Z893" s="253">
        <v>0</v>
      </c>
      <c r="AA893" s="253">
        <v>0</v>
      </c>
      <c r="AB893" s="255">
        <v>2021</v>
      </c>
    </row>
    <row r="894" spans="1:28" s="6" customFormat="1" ht="35.25">
      <c r="A894" s="6">
        <v>1</v>
      </c>
      <c r="B894" s="207">
        <f>SUBTOTAL(103,$A$796:A894)</f>
        <v>98</v>
      </c>
      <c r="C894" s="251" t="s">
        <v>2812</v>
      </c>
      <c r="D894" s="246">
        <f t="shared" si="55"/>
        <v>135000</v>
      </c>
      <c r="E894" s="253">
        <v>0</v>
      </c>
      <c r="F894" s="253">
        <v>0</v>
      </c>
      <c r="G894" s="253">
        <v>0</v>
      </c>
      <c r="H894" s="253">
        <v>0</v>
      </c>
      <c r="I894" s="253">
        <v>0</v>
      </c>
      <c r="J894" s="253">
        <v>0</v>
      </c>
      <c r="K894" s="254">
        <v>1</v>
      </c>
      <c r="L894" s="253">
        <v>135000</v>
      </c>
      <c r="M894" s="253">
        <v>0</v>
      </c>
      <c r="N894" s="253">
        <v>0</v>
      </c>
      <c r="O894" s="253">
        <v>0</v>
      </c>
      <c r="P894" s="253">
        <v>0</v>
      </c>
      <c r="Q894" s="253">
        <v>0</v>
      </c>
      <c r="R894" s="253">
        <v>0</v>
      </c>
      <c r="S894" s="253">
        <v>0</v>
      </c>
      <c r="T894" s="253">
        <v>0</v>
      </c>
      <c r="U894" s="253">
        <v>0</v>
      </c>
      <c r="V894" s="253">
        <v>0</v>
      </c>
      <c r="W894" s="253">
        <v>0</v>
      </c>
      <c r="X894" s="253">
        <v>0</v>
      </c>
      <c r="Y894" s="253">
        <v>0</v>
      </c>
      <c r="Z894" s="253">
        <v>0</v>
      </c>
      <c r="AA894" s="253">
        <v>0</v>
      </c>
      <c r="AB894" s="255">
        <v>2021</v>
      </c>
    </row>
    <row r="895" spans="1:28" s="6" customFormat="1" ht="35.25">
      <c r="A895" s="6">
        <v>1</v>
      </c>
      <c r="B895" s="207">
        <f>SUBTOTAL(103,$A$796:A895)</f>
        <v>99</v>
      </c>
      <c r="C895" s="251" t="s">
        <v>1947</v>
      </c>
      <c r="D895" s="246">
        <f t="shared" si="55"/>
        <v>315774.64</v>
      </c>
      <c r="E895" s="253">
        <v>0</v>
      </c>
      <c r="F895" s="253">
        <v>0</v>
      </c>
      <c r="G895" s="253">
        <v>0</v>
      </c>
      <c r="H895" s="253">
        <v>0</v>
      </c>
      <c r="I895" s="253">
        <v>0</v>
      </c>
      <c r="J895" s="253">
        <v>0</v>
      </c>
      <c r="K895" s="254">
        <v>0</v>
      </c>
      <c r="L895" s="253">
        <v>0</v>
      </c>
      <c r="M895" s="253">
        <v>315774.64</v>
      </c>
      <c r="N895" s="253">
        <v>0</v>
      </c>
      <c r="O895" s="253">
        <v>0</v>
      </c>
      <c r="P895" s="253">
        <v>0</v>
      </c>
      <c r="Q895" s="253">
        <v>0</v>
      </c>
      <c r="R895" s="253">
        <v>0</v>
      </c>
      <c r="S895" s="253">
        <v>0</v>
      </c>
      <c r="T895" s="253">
        <v>0</v>
      </c>
      <c r="U895" s="253">
        <v>0</v>
      </c>
      <c r="V895" s="253">
        <v>0</v>
      </c>
      <c r="W895" s="253">
        <v>0</v>
      </c>
      <c r="X895" s="253">
        <v>0</v>
      </c>
      <c r="Y895" s="253">
        <v>0</v>
      </c>
      <c r="Z895" s="253">
        <v>0</v>
      </c>
      <c r="AA895" s="253">
        <v>0</v>
      </c>
      <c r="AB895" s="255">
        <v>2021</v>
      </c>
    </row>
    <row r="896" spans="1:28" s="6" customFormat="1" ht="35.25">
      <c r="A896" s="6">
        <v>1</v>
      </c>
      <c r="B896" s="207">
        <f>SUBTOTAL(103,$A$796:A896)</f>
        <v>100</v>
      </c>
      <c r="C896" s="251" t="s">
        <v>1689</v>
      </c>
      <c r="D896" s="246">
        <f t="shared" si="55"/>
        <v>493500</v>
      </c>
      <c r="E896" s="253">
        <v>0</v>
      </c>
      <c r="F896" s="253">
        <v>0</v>
      </c>
      <c r="G896" s="253">
        <v>0</v>
      </c>
      <c r="H896" s="253">
        <v>0</v>
      </c>
      <c r="I896" s="253">
        <v>0</v>
      </c>
      <c r="J896" s="253">
        <v>0</v>
      </c>
      <c r="K896" s="254">
        <v>0</v>
      </c>
      <c r="L896" s="253">
        <v>0</v>
      </c>
      <c r="M896" s="253">
        <v>0</v>
      </c>
      <c r="N896" s="253">
        <v>0</v>
      </c>
      <c r="O896" s="253">
        <v>493500</v>
      </c>
      <c r="P896" s="253">
        <v>0</v>
      </c>
      <c r="Q896" s="253">
        <v>0</v>
      </c>
      <c r="R896" s="253">
        <v>0</v>
      </c>
      <c r="S896" s="253">
        <v>0</v>
      </c>
      <c r="T896" s="253">
        <v>0</v>
      </c>
      <c r="U896" s="253">
        <v>0</v>
      </c>
      <c r="V896" s="253">
        <v>0</v>
      </c>
      <c r="W896" s="253">
        <v>0</v>
      </c>
      <c r="X896" s="253">
        <v>0</v>
      </c>
      <c r="Y896" s="253">
        <v>0</v>
      </c>
      <c r="Z896" s="253">
        <v>0</v>
      </c>
      <c r="AA896" s="253">
        <v>0</v>
      </c>
      <c r="AB896" s="255">
        <v>2021</v>
      </c>
    </row>
    <row r="897" spans="1:28" s="6" customFormat="1" ht="35.25">
      <c r="A897" s="6">
        <v>1</v>
      </c>
      <c r="B897" s="207">
        <f>SUBTOTAL(103,$A$796:A897)</f>
        <v>101</v>
      </c>
      <c r="C897" s="251" t="s">
        <v>2813</v>
      </c>
      <c r="D897" s="246">
        <f t="shared" si="55"/>
        <v>1260000</v>
      </c>
      <c r="E897" s="253">
        <v>0</v>
      </c>
      <c r="F897" s="253">
        <v>0</v>
      </c>
      <c r="G897" s="253">
        <v>0</v>
      </c>
      <c r="H897" s="253">
        <v>0</v>
      </c>
      <c r="I897" s="253">
        <v>0</v>
      </c>
      <c r="J897" s="253">
        <v>0</v>
      </c>
      <c r="K897" s="254">
        <v>1</v>
      </c>
      <c r="L897" s="253">
        <v>1260000</v>
      </c>
      <c r="M897" s="253">
        <v>0</v>
      </c>
      <c r="N897" s="253">
        <v>0</v>
      </c>
      <c r="O897" s="253">
        <v>0</v>
      </c>
      <c r="P897" s="253">
        <v>0</v>
      </c>
      <c r="Q897" s="253">
        <v>0</v>
      </c>
      <c r="R897" s="253">
        <v>0</v>
      </c>
      <c r="S897" s="253">
        <v>0</v>
      </c>
      <c r="T897" s="253">
        <v>0</v>
      </c>
      <c r="U897" s="253">
        <v>0</v>
      </c>
      <c r="V897" s="253">
        <v>0</v>
      </c>
      <c r="W897" s="253">
        <v>0</v>
      </c>
      <c r="X897" s="253">
        <v>0</v>
      </c>
      <c r="Y897" s="253">
        <v>0</v>
      </c>
      <c r="Z897" s="253">
        <v>0</v>
      </c>
      <c r="AA897" s="253">
        <v>0</v>
      </c>
      <c r="AB897" s="255">
        <v>2021</v>
      </c>
    </row>
    <row r="898" spans="1:28" s="6" customFormat="1" ht="35.25">
      <c r="A898" s="6">
        <v>1</v>
      </c>
      <c r="B898" s="207">
        <f>SUBTOTAL(103,$A$796:A898)</f>
        <v>102</v>
      </c>
      <c r="C898" s="251" t="s">
        <v>2814</v>
      </c>
      <c r="D898" s="246">
        <f t="shared" si="55"/>
        <v>268388.18</v>
      </c>
      <c r="E898" s="253">
        <v>0</v>
      </c>
      <c r="F898" s="253">
        <v>0</v>
      </c>
      <c r="G898" s="253">
        <v>0</v>
      </c>
      <c r="H898" s="253">
        <v>0</v>
      </c>
      <c r="I898" s="253">
        <v>0</v>
      </c>
      <c r="J898" s="253">
        <v>0</v>
      </c>
      <c r="K898" s="254">
        <v>0</v>
      </c>
      <c r="L898" s="253">
        <v>0</v>
      </c>
      <c r="M898" s="253">
        <v>268388.18</v>
      </c>
      <c r="N898" s="253">
        <v>0</v>
      </c>
      <c r="O898" s="253">
        <v>0</v>
      </c>
      <c r="P898" s="253">
        <v>0</v>
      </c>
      <c r="Q898" s="253">
        <v>0</v>
      </c>
      <c r="R898" s="253">
        <v>0</v>
      </c>
      <c r="S898" s="253">
        <v>0</v>
      </c>
      <c r="T898" s="253">
        <v>0</v>
      </c>
      <c r="U898" s="253">
        <v>0</v>
      </c>
      <c r="V898" s="253">
        <v>0</v>
      </c>
      <c r="W898" s="253">
        <v>0</v>
      </c>
      <c r="X898" s="253">
        <v>0</v>
      </c>
      <c r="Y898" s="253">
        <v>0</v>
      </c>
      <c r="Z898" s="253">
        <v>0</v>
      </c>
      <c r="AA898" s="253">
        <v>0</v>
      </c>
      <c r="AB898" s="255">
        <v>2021</v>
      </c>
    </row>
    <row r="899" spans="1:28" s="6" customFormat="1" ht="35.25">
      <c r="A899" s="6">
        <v>1</v>
      </c>
      <c r="B899" s="207">
        <f>SUBTOTAL(103,$A$796:A899)</f>
        <v>103</v>
      </c>
      <c r="C899" s="251" t="s">
        <v>1692</v>
      </c>
      <c r="D899" s="246">
        <f t="shared" si="55"/>
        <v>2216657.37</v>
      </c>
      <c r="E899" s="253">
        <v>0</v>
      </c>
      <c r="F899" s="253">
        <v>260091.3</v>
      </c>
      <c r="G899" s="253">
        <v>0</v>
      </c>
      <c r="H899" s="253">
        <v>392063.69</v>
      </c>
      <c r="I899" s="253">
        <v>0</v>
      </c>
      <c r="J899" s="253">
        <v>0</v>
      </c>
      <c r="K899" s="254">
        <v>0</v>
      </c>
      <c r="L899" s="253">
        <v>0</v>
      </c>
      <c r="M899" s="253">
        <v>0</v>
      </c>
      <c r="N899" s="253">
        <v>0</v>
      </c>
      <c r="O899" s="253">
        <v>1564502.38</v>
      </c>
      <c r="P899" s="253">
        <v>0</v>
      </c>
      <c r="Q899" s="253">
        <v>0</v>
      </c>
      <c r="R899" s="253">
        <v>0</v>
      </c>
      <c r="S899" s="253">
        <v>0</v>
      </c>
      <c r="T899" s="253">
        <v>0</v>
      </c>
      <c r="U899" s="253">
        <v>0</v>
      </c>
      <c r="V899" s="253">
        <v>0</v>
      </c>
      <c r="W899" s="253">
        <v>0</v>
      </c>
      <c r="X899" s="253">
        <v>0</v>
      </c>
      <c r="Y899" s="253">
        <v>0</v>
      </c>
      <c r="Z899" s="253">
        <v>0</v>
      </c>
      <c r="AA899" s="253">
        <v>0</v>
      </c>
      <c r="AB899" s="255">
        <v>2021</v>
      </c>
    </row>
    <row r="900" spans="1:28" s="6" customFormat="1" ht="35.25">
      <c r="A900" s="6">
        <v>1</v>
      </c>
      <c r="B900" s="207">
        <f>SUBTOTAL(103,$A$796:A900)</f>
        <v>104</v>
      </c>
      <c r="C900" s="251" t="s">
        <v>1949</v>
      </c>
      <c r="D900" s="246">
        <f t="shared" si="55"/>
        <v>172691.86</v>
      </c>
      <c r="E900" s="253">
        <v>0</v>
      </c>
      <c r="F900" s="253">
        <v>0</v>
      </c>
      <c r="G900" s="253">
        <v>0</v>
      </c>
      <c r="H900" s="253">
        <v>0</v>
      </c>
      <c r="I900" s="253">
        <v>0</v>
      </c>
      <c r="J900" s="253">
        <v>0</v>
      </c>
      <c r="K900" s="254">
        <v>0</v>
      </c>
      <c r="L900" s="253">
        <v>0</v>
      </c>
      <c r="M900" s="253">
        <v>172691.86</v>
      </c>
      <c r="N900" s="253">
        <v>0</v>
      </c>
      <c r="O900" s="253">
        <v>0</v>
      </c>
      <c r="P900" s="253">
        <v>0</v>
      </c>
      <c r="Q900" s="253">
        <v>0</v>
      </c>
      <c r="R900" s="253">
        <v>0</v>
      </c>
      <c r="S900" s="253">
        <v>0</v>
      </c>
      <c r="T900" s="253">
        <v>0</v>
      </c>
      <c r="U900" s="253">
        <v>0</v>
      </c>
      <c r="V900" s="253">
        <v>0</v>
      </c>
      <c r="W900" s="253">
        <v>0</v>
      </c>
      <c r="X900" s="253">
        <v>0</v>
      </c>
      <c r="Y900" s="253">
        <v>0</v>
      </c>
      <c r="Z900" s="253">
        <v>0</v>
      </c>
      <c r="AA900" s="253">
        <v>0</v>
      </c>
      <c r="AB900" s="255">
        <v>2021</v>
      </c>
    </row>
    <row r="901" spans="1:28" s="6" customFormat="1" ht="35.25">
      <c r="A901" s="6">
        <v>1</v>
      </c>
      <c r="B901" s="207">
        <f>SUBTOTAL(103,$A$796:A901)</f>
        <v>105</v>
      </c>
      <c r="C901" s="251" t="s">
        <v>1951</v>
      </c>
      <c r="D901" s="246">
        <f t="shared" si="55"/>
        <v>361939.7</v>
      </c>
      <c r="E901" s="253">
        <v>0</v>
      </c>
      <c r="F901" s="253">
        <v>0</v>
      </c>
      <c r="G901" s="253">
        <v>251300</v>
      </c>
      <c r="H901" s="253">
        <v>0</v>
      </c>
      <c r="I901" s="253">
        <v>0</v>
      </c>
      <c r="J901" s="253">
        <v>0</v>
      </c>
      <c r="K901" s="254">
        <v>0</v>
      </c>
      <c r="L901" s="253">
        <v>0</v>
      </c>
      <c r="M901" s="253">
        <v>110639.7</v>
      </c>
      <c r="N901" s="253">
        <v>0</v>
      </c>
      <c r="O901" s="253">
        <v>0</v>
      </c>
      <c r="P901" s="253">
        <v>0</v>
      </c>
      <c r="Q901" s="253">
        <v>0</v>
      </c>
      <c r="R901" s="253">
        <v>0</v>
      </c>
      <c r="S901" s="253">
        <v>0</v>
      </c>
      <c r="T901" s="253">
        <v>0</v>
      </c>
      <c r="U901" s="253">
        <v>0</v>
      </c>
      <c r="V901" s="253">
        <v>0</v>
      </c>
      <c r="W901" s="253">
        <v>0</v>
      </c>
      <c r="X901" s="253">
        <v>0</v>
      </c>
      <c r="Y901" s="253">
        <v>0</v>
      </c>
      <c r="Z901" s="253">
        <v>0</v>
      </c>
      <c r="AA901" s="253">
        <v>0</v>
      </c>
      <c r="AB901" s="255">
        <v>2021</v>
      </c>
    </row>
    <row r="902" spans="1:28" s="6" customFormat="1" ht="35.25">
      <c r="A902" s="6">
        <v>1</v>
      </c>
      <c r="B902" s="207">
        <f>SUBTOTAL(103,$A$796:A902)</f>
        <v>106</v>
      </c>
      <c r="C902" s="251" t="s">
        <v>2815</v>
      </c>
      <c r="D902" s="246">
        <f t="shared" si="55"/>
        <v>83108</v>
      </c>
      <c r="E902" s="253">
        <v>0</v>
      </c>
      <c r="F902" s="253">
        <v>0</v>
      </c>
      <c r="G902" s="253">
        <v>83108</v>
      </c>
      <c r="H902" s="253">
        <v>0</v>
      </c>
      <c r="I902" s="253">
        <v>0</v>
      </c>
      <c r="J902" s="253">
        <v>0</v>
      </c>
      <c r="K902" s="254">
        <v>0</v>
      </c>
      <c r="L902" s="253">
        <v>0</v>
      </c>
      <c r="M902" s="253">
        <v>0</v>
      </c>
      <c r="N902" s="253">
        <v>0</v>
      </c>
      <c r="O902" s="253">
        <v>0</v>
      </c>
      <c r="P902" s="253">
        <v>0</v>
      </c>
      <c r="Q902" s="253">
        <v>0</v>
      </c>
      <c r="R902" s="253">
        <v>0</v>
      </c>
      <c r="S902" s="253">
        <v>0</v>
      </c>
      <c r="T902" s="253">
        <v>0</v>
      </c>
      <c r="U902" s="253">
        <v>0</v>
      </c>
      <c r="V902" s="253">
        <v>0</v>
      </c>
      <c r="W902" s="253">
        <v>0</v>
      </c>
      <c r="X902" s="253">
        <v>0</v>
      </c>
      <c r="Y902" s="253">
        <v>0</v>
      </c>
      <c r="Z902" s="253">
        <v>0</v>
      </c>
      <c r="AA902" s="253">
        <v>0</v>
      </c>
      <c r="AB902" s="255">
        <v>2021</v>
      </c>
    </row>
    <row r="903" spans="1:28" s="6" customFormat="1" ht="35.25">
      <c r="A903" s="6">
        <v>1</v>
      </c>
      <c r="B903" s="207">
        <f>SUBTOTAL(103,$A$796:A903)</f>
        <v>107</v>
      </c>
      <c r="C903" s="251" t="s">
        <v>2816</v>
      </c>
      <c r="D903" s="246">
        <f t="shared" si="55"/>
        <v>410217</v>
      </c>
      <c r="E903" s="253">
        <v>0</v>
      </c>
      <c r="F903" s="253">
        <v>0</v>
      </c>
      <c r="G903" s="253">
        <v>0</v>
      </c>
      <c r="H903" s="253">
        <v>0</v>
      </c>
      <c r="I903" s="253">
        <v>0</v>
      </c>
      <c r="J903" s="253">
        <v>0</v>
      </c>
      <c r="K903" s="254">
        <v>0</v>
      </c>
      <c r="L903" s="253">
        <v>0</v>
      </c>
      <c r="M903" s="253">
        <v>0</v>
      </c>
      <c r="N903" s="253">
        <v>28715.19</v>
      </c>
      <c r="O903" s="253">
        <v>168188.97</v>
      </c>
      <c r="P903" s="253">
        <v>213312.84</v>
      </c>
      <c r="Q903" s="253">
        <v>0</v>
      </c>
      <c r="R903" s="253">
        <v>0</v>
      </c>
      <c r="S903" s="253">
        <v>0</v>
      </c>
      <c r="T903" s="253">
        <v>0</v>
      </c>
      <c r="U903" s="253">
        <v>0</v>
      </c>
      <c r="V903" s="253">
        <v>0</v>
      </c>
      <c r="W903" s="253">
        <v>0</v>
      </c>
      <c r="X903" s="253">
        <v>0</v>
      </c>
      <c r="Y903" s="253">
        <v>0</v>
      </c>
      <c r="Z903" s="253">
        <v>0</v>
      </c>
      <c r="AA903" s="253">
        <v>0</v>
      </c>
      <c r="AB903" s="255">
        <v>2021</v>
      </c>
    </row>
    <row r="904" spans="1:28" s="6" customFormat="1" ht="35.25">
      <c r="A904" s="6">
        <v>1</v>
      </c>
      <c r="B904" s="207">
        <f>SUBTOTAL(103,$A$796:A904)</f>
        <v>108</v>
      </c>
      <c r="C904" s="251" t="s">
        <v>2817</v>
      </c>
      <c r="D904" s="246">
        <f t="shared" si="55"/>
        <v>469154.1</v>
      </c>
      <c r="E904" s="253">
        <v>0</v>
      </c>
      <c r="F904" s="253">
        <v>0</v>
      </c>
      <c r="G904" s="253">
        <v>469154.1</v>
      </c>
      <c r="H904" s="253">
        <v>0</v>
      </c>
      <c r="I904" s="253">
        <v>0</v>
      </c>
      <c r="J904" s="253">
        <v>0</v>
      </c>
      <c r="K904" s="254">
        <v>0</v>
      </c>
      <c r="L904" s="253">
        <v>0</v>
      </c>
      <c r="M904" s="253">
        <v>0</v>
      </c>
      <c r="N904" s="253">
        <v>0</v>
      </c>
      <c r="O904" s="253">
        <v>0</v>
      </c>
      <c r="P904" s="253">
        <v>0</v>
      </c>
      <c r="Q904" s="253">
        <v>0</v>
      </c>
      <c r="R904" s="253">
        <v>0</v>
      </c>
      <c r="S904" s="253">
        <v>0</v>
      </c>
      <c r="T904" s="253">
        <v>0</v>
      </c>
      <c r="U904" s="253">
        <v>0</v>
      </c>
      <c r="V904" s="253">
        <v>0</v>
      </c>
      <c r="W904" s="253">
        <v>0</v>
      </c>
      <c r="X904" s="253">
        <v>0</v>
      </c>
      <c r="Y904" s="253">
        <v>0</v>
      </c>
      <c r="Z904" s="253">
        <v>0</v>
      </c>
      <c r="AA904" s="253">
        <v>0</v>
      </c>
      <c r="AB904" s="255">
        <v>2021</v>
      </c>
    </row>
    <row r="905" spans="1:28" s="6" customFormat="1" ht="35.25">
      <c r="A905" s="6">
        <v>1</v>
      </c>
      <c r="B905" s="207">
        <f>SUBTOTAL(103,$A$796:A905)</f>
        <v>109</v>
      </c>
      <c r="C905" s="251" t="s">
        <v>2416</v>
      </c>
      <c r="D905" s="246">
        <f t="shared" si="55"/>
        <v>169798</v>
      </c>
      <c r="E905" s="253">
        <v>169798</v>
      </c>
      <c r="F905" s="253">
        <v>0</v>
      </c>
      <c r="G905" s="253">
        <v>0</v>
      </c>
      <c r="H905" s="253">
        <v>0</v>
      </c>
      <c r="I905" s="253">
        <v>0</v>
      </c>
      <c r="J905" s="253">
        <v>0</v>
      </c>
      <c r="K905" s="254">
        <v>0</v>
      </c>
      <c r="L905" s="253">
        <v>0</v>
      </c>
      <c r="M905" s="253">
        <v>0</v>
      </c>
      <c r="N905" s="253">
        <v>0</v>
      </c>
      <c r="O905" s="253">
        <v>0</v>
      </c>
      <c r="P905" s="253">
        <v>0</v>
      </c>
      <c r="Q905" s="253">
        <v>0</v>
      </c>
      <c r="R905" s="253">
        <v>0</v>
      </c>
      <c r="S905" s="253">
        <v>0</v>
      </c>
      <c r="T905" s="253">
        <v>0</v>
      </c>
      <c r="U905" s="253">
        <v>0</v>
      </c>
      <c r="V905" s="253">
        <v>0</v>
      </c>
      <c r="W905" s="253">
        <v>0</v>
      </c>
      <c r="X905" s="253">
        <v>0</v>
      </c>
      <c r="Y905" s="253">
        <v>0</v>
      </c>
      <c r="Z905" s="253">
        <v>0</v>
      </c>
      <c r="AA905" s="253">
        <v>0</v>
      </c>
      <c r="AB905" s="255">
        <v>2021</v>
      </c>
    </row>
    <row r="906" spans="1:28" s="6" customFormat="1" ht="35.25">
      <c r="A906" s="6">
        <v>1</v>
      </c>
      <c r="B906" s="207">
        <f>SUBTOTAL(103,$A$796:A906)</f>
        <v>110</v>
      </c>
      <c r="C906" s="251" t="s">
        <v>2818</v>
      </c>
      <c r="D906" s="246">
        <f t="shared" si="55"/>
        <v>268258</v>
      </c>
      <c r="E906" s="253">
        <v>0</v>
      </c>
      <c r="F906" s="253">
        <v>0</v>
      </c>
      <c r="G906" s="253">
        <v>0</v>
      </c>
      <c r="H906" s="253">
        <v>0</v>
      </c>
      <c r="I906" s="253">
        <v>0</v>
      </c>
      <c r="J906" s="253">
        <v>0</v>
      </c>
      <c r="K906" s="254">
        <v>0</v>
      </c>
      <c r="L906" s="253">
        <v>0</v>
      </c>
      <c r="M906" s="253">
        <v>0</v>
      </c>
      <c r="N906" s="253">
        <v>0</v>
      </c>
      <c r="O906" s="253">
        <v>268258</v>
      </c>
      <c r="P906" s="253">
        <v>0</v>
      </c>
      <c r="Q906" s="253">
        <v>0</v>
      </c>
      <c r="R906" s="253">
        <v>0</v>
      </c>
      <c r="S906" s="253">
        <v>0</v>
      </c>
      <c r="T906" s="253">
        <v>0</v>
      </c>
      <c r="U906" s="253">
        <v>0</v>
      </c>
      <c r="V906" s="253">
        <v>0</v>
      </c>
      <c r="W906" s="253">
        <v>0</v>
      </c>
      <c r="X906" s="253">
        <v>0</v>
      </c>
      <c r="Y906" s="253">
        <v>0</v>
      </c>
      <c r="Z906" s="253">
        <v>0</v>
      </c>
      <c r="AA906" s="253">
        <v>0</v>
      </c>
      <c r="AB906" s="255">
        <v>2021</v>
      </c>
    </row>
    <row r="907" spans="1:28" s="6" customFormat="1" ht="35.25">
      <c r="A907" s="6">
        <v>1</v>
      </c>
      <c r="B907" s="207">
        <f>SUBTOTAL(103,$A$796:A907)</f>
        <v>111</v>
      </c>
      <c r="C907" s="251" t="s">
        <v>2819</v>
      </c>
      <c r="D907" s="246">
        <f t="shared" si="55"/>
        <v>170239.05</v>
      </c>
      <c r="E907" s="253">
        <v>0</v>
      </c>
      <c r="F907" s="253">
        <v>0</v>
      </c>
      <c r="G907" s="253">
        <v>170239.05</v>
      </c>
      <c r="H907" s="253">
        <v>0</v>
      </c>
      <c r="I907" s="253">
        <v>0</v>
      </c>
      <c r="J907" s="253">
        <v>0</v>
      </c>
      <c r="K907" s="254">
        <v>0</v>
      </c>
      <c r="L907" s="253">
        <v>0</v>
      </c>
      <c r="M907" s="253">
        <v>0</v>
      </c>
      <c r="N907" s="253">
        <v>0</v>
      </c>
      <c r="O907" s="253">
        <v>0</v>
      </c>
      <c r="P907" s="253">
        <v>0</v>
      </c>
      <c r="Q907" s="253">
        <v>0</v>
      </c>
      <c r="R907" s="253">
        <v>0</v>
      </c>
      <c r="S907" s="253">
        <v>0</v>
      </c>
      <c r="T907" s="253">
        <v>0</v>
      </c>
      <c r="U907" s="253">
        <v>0</v>
      </c>
      <c r="V907" s="253">
        <v>0</v>
      </c>
      <c r="W907" s="253">
        <v>0</v>
      </c>
      <c r="X907" s="253">
        <v>0</v>
      </c>
      <c r="Y907" s="253">
        <v>0</v>
      </c>
      <c r="Z907" s="253">
        <v>0</v>
      </c>
      <c r="AA907" s="253">
        <v>0</v>
      </c>
      <c r="AB907" s="255">
        <v>2021</v>
      </c>
    </row>
    <row r="908" spans="1:28" s="6" customFormat="1" ht="35.25">
      <c r="A908" s="6">
        <v>1</v>
      </c>
      <c r="B908" s="207">
        <f>SUBTOTAL(103,$A$796:A908)</f>
        <v>112</v>
      </c>
      <c r="C908" s="251" t="s">
        <v>1958</v>
      </c>
      <c r="D908" s="246">
        <f t="shared" si="55"/>
        <v>51000</v>
      </c>
      <c r="E908" s="253">
        <v>0</v>
      </c>
      <c r="F908" s="253">
        <v>0</v>
      </c>
      <c r="G908" s="253">
        <v>0</v>
      </c>
      <c r="H908" s="253">
        <v>0</v>
      </c>
      <c r="I908" s="253">
        <v>0</v>
      </c>
      <c r="J908" s="253">
        <v>0</v>
      </c>
      <c r="K908" s="254">
        <v>0</v>
      </c>
      <c r="L908" s="253">
        <v>0</v>
      </c>
      <c r="M908" s="253">
        <v>51000</v>
      </c>
      <c r="N908" s="253">
        <v>0</v>
      </c>
      <c r="O908" s="253">
        <v>0</v>
      </c>
      <c r="P908" s="253">
        <v>0</v>
      </c>
      <c r="Q908" s="253">
        <v>0</v>
      </c>
      <c r="R908" s="253">
        <v>0</v>
      </c>
      <c r="S908" s="253">
        <v>0</v>
      </c>
      <c r="T908" s="253">
        <v>0</v>
      </c>
      <c r="U908" s="253">
        <v>0</v>
      </c>
      <c r="V908" s="253">
        <v>0</v>
      </c>
      <c r="W908" s="253">
        <v>0</v>
      </c>
      <c r="X908" s="253">
        <v>0</v>
      </c>
      <c r="Y908" s="253">
        <v>0</v>
      </c>
      <c r="Z908" s="253">
        <v>0</v>
      </c>
      <c r="AA908" s="253">
        <v>0</v>
      </c>
      <c r="AB908" s="255">
        <v>2021</v>
      </c>
    </row>
    <row r="909" spans="1:28" s="6" customFormat="1" ht="35.25">
      <c r="A909" s="6">
        <v>1</v>
      </c>
      <c r="B909" s="207">
        <f>SUBTOTAL(103,$A$796:A909)</f>
        <v>113</v>
      </c>
      <c r="C909" s="251" t="s">
        <v>1695</v>
      </c>
      <c r="D909" s="246">
        <f t="shared" si="55"/>
        <v>188679.24</v>
      </c>
      <c r="E909" s="253">
        <v>0</v>
      </c>
      <c r="F909" s="253">
        <v>0</v>
      </c>
      <c r="G909" s="253">
        <v>41986.2</v>
      </c>
      <c r="H909" s="253">
        <v>0</v>
      </c>
      <c r="I909" s="253">
        <v>0</v>
      </c>
      <c r="J909" s="253">
        <v>0</v>
      </c>
      <c r="K909" s="254">
        <v>0</v>
      </c>
      <c r="L909" s="253">
        <v>0</v>
      </c>
      <c r="M909" s="253">
        <v>0</v>
      </c>
      <c r="N909" s="253">
        <v>146693.04</v>
      </c>
      <c r="O909" s="253">
        <v>0</v>
      </c>
      <c r="P909" s="253">
        <v>0</v>
      </c>
      <c r="Q909" s="253">
        <v>0</v>
      </c>
      <c r="R909" s="253">
        <v>0</v>
      </c>
      <c r="S909" s="253">
        <v>0</v>
      </c>
      <c r="T909" s="253">
        <v>0</v>
      </c>
      <c r="U909" s="253">
        <v>0</v>
      </c>
      <c r="V909" s="253">
        <v>0</v>
      </c>
      <c r="W909" s="253">
        <v>0</v>
      </c>
      <c r="X909" s="253">
        <v>0</v>
      </c>
      <c r="Y909" s="253">
        <v>0</v>
      </c>
      <c r="Z909" s="253">
        <v>0</v>
      </c>
      <c r="AA909" s="253">
        <v>0</v>
      </c>
      <c r="AB909" s="255">
        <v>2021</v>
      </c>
    </row>
    <row r="910" spans="1:28" s="6" customFormat="1" ht="35.25">
      <c r="A910" s="6">
        <v>1</v>
      </c>
      <c r="B910" s="207">
        <f>SUBTOTAL(103,$A$796:A910)</f>
        <v>114</v>
      </c>
      <c r="C910" s="251" t="s">
        <v>2820</v>
      </c>
      <c r="D910" s="246">
        <f t="shared" si="55"/>
        <v>137975.26</v>
      </c>
      <c r="E910" s="253">
        <v>137975.26</v>
      </c>
      <c r="F910" s="253">
        <v>0</v>
      </c>
      <c r="G910" s="253">
        <v>0</v>
      </c>
      <c r="H910" s="253">
        <v>0</v>
      </c>
      <c r="I910" s="253">
        <v>0</v>
      </c>
      <c r="J910" s="253">
        <v>0</v>
      </c>
      <c r="K910" s="254">
        <v>0</v>
      </c>
      <c r="L910" s="253">
        <v>0</v>
      </c>
      <c r="M910" s="253">
        <v>0</v>
      </c>
      <c r="N910" s="253">
        <v>0</v>
      </c>
      <c r="O910" s="253">
        <v>0</v>
      </c>
      <c r="P910" s="253">
        <v>0</v>
      </c>
      <c r="Q910" s="253">
        <v>0</v>
      </c>
      <c r="R910" s="253">
        <v>0</v>
      </c>
      <c r="S910" s="253">
        <v>0</v>
      </c>
      <c r="T910" s="253">
        <v>0</v>
      </c>
      <c r="U910" s="253">
        <v>0</v>
      </c>
      <c r="V910" s="253">
        <v>0</v>
      </c>
      <c r="W910" s="253">
        <v>0</v>
      </c>
      <c r="X910" s="253">
        <v>0</v>
      </c>
      <c r="Y910" s="253">
        <v>0</v>
      </c>
      <c r="Z910" s="253">
        <v>0</v>
      </c>
      <c r="AA910" s="253">
        <v>0</v>
      </c>
      <c r="AB910" s="255">
        <v>2021</v>
      </c>
    </row>
    <row r="911" spans="1:28" s="6" customFormat="1" ht="35.25">
      <c r="A911" s="6">
        <v>1</v>
      </c>
      <c r="B911" s="207">
        <f>SUBTOTAL(103,$A$796:A911)</f>
        <v>115</v>
      </c>
      <c r="C911" s="251" t="s">
        <v>1696</v>
      </c>
      <c r="D911" s="246">
        <f t="shared" si="55"/>
        <v>563720</v>
      </c>
      <c r="E911" s="253">
        <v>0</v>
      </c>
      <c r="F911" s="253">
        <v>0</v>
      </c>
      <c r="G911" s="253">
        <v>0</v>
      </c>
      <c r="H911" s="253">
        <v>0</v>
      </c>
      <c r="I911" s="253">
        <v>0</v>
      </c>
      <c r="J911" s="253">
        <v>0</v>
      </c>
      <c r="K911" s="254">
        <v>0</v>
      </c>
      <c r="L911" s="253">
        <v>0</v>
      </c>
      <c r="M911" s="253">
        <v>0</v>
      </c>
      <c r="N911" s="253">
        <v>0</v>
      </c>
      <c r="O911" s="253">
        <v>563720</v>
      </c>
      <c r="P911" s="253">
        <v>0</v>
      </c>
      <c r="Q911" s="253">
        <v>0</v>
      </c>
      <c r="R911" s="253">
        <v>0</v>
      </c>
      <c r="S911" s="253">
        <v>0</v>
      </c>
      <c r="T911" s="253">
        <v>0</v>
      </c>
      <c r="U911" s="253">
        <v>0</v>
      </c>
      <c r="V911" s="253">
        <v>0</v>
      </c>
      <c r="W911" s="253">
        <v>0</v>
      </c>
      <c r="X911" s="253">
        <v>0</v>
      </c>
      <c r="Y911" s="253">
        <v>0</v>
      </c>
      <c r="Z911" s="253">
        <v>0</v>
      </c>
      <c r="AA911" s="253">
        <v>0</v>
      </c>
      <c r="AB911" s="255">
        <v>2021</v>
      </c>
    </row>
    <row r="912" spans="1:28" s="6" customFormat="1" ht="35.25">
      <c r="A912" s="6">
        <v>1</v>
      </c>
      <c r="B912" s="207">
        <f>SUBTOTAL(103,$A$796:A912)</f>
        <v>116</v>
      </c>
      <c r="C912" s="251" t="s">
        <v>1960</v>
      </c>
      <c r="D912" s="246">
        <f t="shared" si="55"/>
        <v>490500</v>
      </c>
      <c r="E912" s="253">
        <v>0</v>
      </c>
      <c r="F912" s="253">
        <v>0</v>
      </c>
      <c r="G912" s="253">
        <v>490500</v>
      </c>
      <c r="H912" s="253">
        <v>0</v>
      </c>
      <c r="I912" s="253">
        <v>0</v>
      </c>
      <c r="J912" s="253">
        <v>0</v>
      </c>
      <c r="K912" s="254">
        <v>0</v>
      </c>
      <c r="L912" s="253">
        <v>0</v>
      </c>
      <c r="M912" s="253">
        <v>0</v>
      </c>
      <c r="N912" s="253">
        <v>0</v>
      </c>
      <c r="O912" s="253">
        <v>0</v>
      </c>
      <c r="P912" s="253">
        <v>0</v>
      </c>
      <c r="Q912" s="253">
        <v>0</v>
      </c>
      <c r="R912" s="253">
        <v>0</v>
      </c>
      <c r="S912" s="253">
        <v>0</v>
      </c>
      <c r="T912" s="253">
        <v>0</v>
      </c>
      <c r="U912" s="253">
        <v>0</v>
      </c>
      <c r="V912" s="253">
        <v>0</v>
      </c>
      <c r="W912" s="253">
        <v>0</v>
      </c>
      <c r="X912" s="253">
        <v>0</v>
      </c>
      <c r="Y912" s="253">
        <v>0</v>
      </c>
      <c r="Z912" s="253">
        <v>0</v>
      </c>
      <c r="AA912" s="253">
        <v>0</v>
      </c>
      <c r="AB912" s="255">
        <v>2021</v>
      </c>
    </row>
    <row r="913" spans="1:28" s="6" customFormat="1" ht="35.25">
      <c r="A913" s="6">
        <v>1</v>
      </c>
      <c r="B913" s="207">
        <f>SUBTOTAL(103,$A$796:A913)</f>
        <v>117</v>
      </c>
      <c r="C913" s="251" t="s">
        <v>2821</v>
      </c>
      <c r="D913" s="246">
        <f t="shared" si="55"/>
        <v>725000</v>
      </c>
      <c r="E913" s="253">
        <v>0</v>
      </c>
      <c r="F913" s="253">
        <v>0</v>
      </c>
      <c r="G913" s="253">
        <v>0</v>
      </c>
      <c r="H913" s="253">
        <v>0</v>
      </c>
      <c r="I913" s="253">
        <v>0</v>
      </c>
      <c r="J913" s="253">
        <v>0</v>
      </c>
      <c r="K913" s="254">
        <v>0</v>
      </c>
      <c r="L913" s="253">
        <v>0</v>
      </c>
      <c r="M913" s="253">
        <v>0</v>
      </c>
      <c r="N913" s="253">
        <v>0</v>
      </c>
      <c r="O913" s="253">
        <v>725000</v>
      </c>
      <c r="P913" s="253">
        <v>0</v>
      </c>
      <c r="Q913" s="253">
        <v>0</v>
      </c>
      <c r="R913" s="253">
        <v>0</v>
      </c>
      <c r="S913" s="253">
        <v>0</v>
      </c>
      <c r="T913" s="253">
        <v>0</v>
      </c>
      <c r="U913" s="253">
        <v>0</v>
      </c>
      <c r="V913" s="253">
        <v>0</v>
      </c>
      <c r="W913" s="253">
        <v>0</v>
      </c>
      <c r="X913" s="253">
        <v>0</v>
      </c>
      <c r="Y913" s="253">
        <v>0</v>
      </c>
      <c r="Z913" s="253">
        <v>0</v>
      </c>
      <c r="AA913" s="253">
        <v>0</v>
      </c>
      <c r="AB913" s="255">
        <v>2021</v>
      </c>
    </row>
    <row r="914" spans="1:28" s="6" customFormat="1" ht="35.25">
      <c r="A914" s="6">
        <v>1</v>
      </c>
      <c r="B914" s="207">
        <f>SUBTOTAL(103,$A$796:A914)</f>
        <v>118</v>
      </c>
      <c r="C914" s="251" t="s">
        <v>1698</v>
      </c>
      <c r="D914" s="246">
        <f t="shared" si="55"/>
        <v>466142</v>
      </c>
      <c r="E914" s="253">
        <v>0</v>
      </c>
      <c r="F914" s="253">
        <v>0</v>
      </c>
      <c r="G914" s="253">
        <v>0</v>
      </c>
      <c r="H914" s="253">
        <v>0</v>
      </c>
      <c r="I914" s="253">
        <v>0</v>
      </c>
      <c r="J914" s="253">
        <v>0</v>
      </c>
      <c r="K914" s="254">
        <v>0</v>
      </c>
      <c r="L914" s="253">
        <v>0</v>
      </c>
      <c r="M914" s="253">
        <v>0</v>
      </c>
      <c r="N914" s="253">
        <v>466142</v>
      </c>
      <c r="O914" s="253">
        <v>0</v>
      </c>
      <c r="P914" s="253">
        <v>0</v>
      </c>
      <c r="Q914" s="253">
        <v>0</v>
      </c>
      <c r="R914" s="253">
        <v>0</v>
      </c>
      <c r="S914" s="253">
        <v>0</v>
      </c>
      <c r="T914" s="253">
        <v>0</v>
      </c>
      <c r="U914" s="253">
        <v>0</v>
      </c>
      <c r="V914" s="253">
        <v>0</v>
      </c>
      <c r="W914" s="253">
        <v>0</v>
      </c>
      <c r="X914" s="253">
        <v>0</v>
      </c>
      <c r="Y914" s="253">
        <v>0</v>
      </c>
      <c r="Z914" s="253">
        <v>0</v>
      </c>
      <c r="AA914" s="253">
        <v>0</v>
      </c>
      <c r="AB914" s="255">
        <v>2021</v>
      </c>
    </row>
    <row r="915" spans="1:28" s="6" customFormat="1" ht="35.25">
      <c r="A915" s="6">
        <v>1</v>
      </c>
      <c r="B915" s="207">
        <f>SUBTOTAL(103,$A$796:A915)</f>
        <v>119</v>
      </c>
      <c r="C915" s="251" t="s">
        <v>2822</v>
      </c>
      <c r="D915" s="246">
        <f t="shared" si="55"/>
        <v>546599.9</v>
      </c>
      <c r="E915" s="253">
        <v>0</v>
      </c>
      <c r="F915" s="253">
        <v>0</v>
      </c>
      <c r="G915" s="253">
        <v>0</v>
      </c>
      <c r="H915" s="253">
        <v>0</v>
      </c>
      <c r="I915" s="253">
        <v>0</v>
      </c>
      <c r="J915" s="253">
        <v>0</v>
      </c>
      <c r="K915" s="254">
        <v>0</v>
      </c>
      <c r="L915" s="253">
        <v>0</v>
      </c>
      <c r="M915" s="253">
        <v>293149.8</v>
      </c>
      <c r="N915" s="253">
        <v>0</v>
      </c>
      <c r="O915" s="253">
        <v>253450.1</v>
      </c>
      <c r="P915" s="253">
        <v>0</v>
      </c>
      <c r="Q915" s="253">
        <v>0</v>
      </c>
      <c r="R915" s="253">
        <v>0</v>
      </c>
      <c r="S915" s="253">
        <v>0</v>
      </c>
      <c r="T915" s="253">
        <v>0</v>
      </c>
      <c r="U915" s="253">
        <v>0</v>
      </c>
      <c r="V915" s="253">
        <v>0</v>
      </c>
      <c r="W915" s="253">
        <v>0</v>
      </c>
      <c r="X915" s="253">
        <v>0</v>
      </c>
      <c r="Y915" s="253">
        <v>0</v>
      </c>
      <c r="Z915" s="253">
        <v>0</v>
      </c>
      <c r="AA915" s="253">
        <v>0</v>
      </c>
      <c r="AB915" s="255">
        <v>2021</v>
      </c>
    </row>
    <row r="916" spans="1:28" s="6" customFormat="1" ht="35.25">
      <c r="A916" s="6">
        <v>1</v>
      </c>
      <c r="B916" s="207">
        <f>SUBTOTAL(103,$A$796:A916)</f>
        <v>120</v>
      </c>
      <c r="C916" s="251" t="s">
        <v>2823</v>
      </c>
      <c r="D916" s="246">
        <f t="shared" si="55"/>
        <v>599339.4</v>
      </c>
      <c r="E916" s="253">
        <v>0</v>
      </c>
      <c r="F916" s="253">
        <v>0</v>
      </c>
      <c r="G916" s="253">
        <v>0</v>
      </c>
      <c r="H916" s="253">
        <v>0</v>
      </c>
      <c r="I916" s="253">
        <v>0</v>
      </c>
      <c r="J916" s="253">
        <v>0</v>
      </c>
      <c r="K916" s="254">
        <v>0</v>
      </c>
      <c r="L916" s="253">
        <v>0</v>
      </c>
      <c r="M916" s="253">
        <v>599339.4</v>
      </c>
      <c r="N916" s="253">
        <v>0</v>
      </c>
      <c r="O916" s="253">
        <v>0</v>
      </c>
      <c r="P916" s="253">
        <v>0</v>
      </c>
      <c r="Q916" s="253">
        <v>0</v>
      </c>
      <c r="R916" s="253">
        <v>0</v>
      </c>
      <c r="S916" s="253">
        <v>0</v>
      </c>
      <c r="T916" s="253">
        <v>0</v>
      </c>
      <c r="U916" s="253">
        <v>0</v>
      </c>
      <c r="V916" s="253">
        <v>0</v>
      </c>
      <c r="W916" s="253">
        <v>0</v>
      </c>
      <c r="X916" s="253">
        <v>0</v>
      </c>
      <c r="Y916" s="253">
        <v>0</v>
      </c>
      <c r="Z916" s="253">
        <v>0</v>
      </c>
      <c r="AA916" s="253">
        <v>0</v>
      </c>
      <c r="AB916" s="255">
        <v>2021</v>
      </c>
    </row>
    <row r="917" spans="1:28" s="6" customFormat="1" ht="35.25">
      <c r="A917" s="6">
        <v>1</v>
      </c>
      <c r="B917" s="207">
        <f>SUBTOTAL(103,$A$796:A917)</f>
        <v>121</v>
      </c>
      <c r="C917" s="251" t="s">
        <v>2824</v>
      </c>
      <c r="D917" s="246">
        <f t="shared" si="55"/>
        <v>1309000</v>
      </c>
      <c r="E917" s="253">
        <v>0</v>
      </c>
      <c r="F917" s="253">
        <v>0</v>
      </c>
      <c r="G917" s="253">
        <v>0</v>
      </c>
      <c r="H917" s="253">
        <v>0</v>
      </c>
      <c r="I917" s="253">
        <v>0</v>
      </c>
      <c r="J917" s="253">
        <v>0</v>
      </c>
      <c r="K917" s="254">
        <v>1</v>
      </c>
      <c r="L917" s="253">
        <v>1309000</v>
      </c>
      <c r="M917" s="253">
        <v>0</v>
      </c>
      <c r="N917" s="253">
        <v>0</v>
      </c>
      <c r="O917" s="253">
        <v>0</v>
      </c>
      <c r="P917" s="253">
        <v>0</v>
      </c>
      <c r="Q917" s="253">
        <v>0</v>
      </c>
      <c r="R917" s="253">
        <v>0</v>
      </c>
      <c r="S917" s="253">
        <v>0</v>
      </c>
      <c r="T917" s="253">
        <v>0</v>
      </c>
      <c r="U917" s="253">
        <v>0</v>
      </c>
      <c r="V917" s="253">
        <v>0</v>
      </c>
      <c r="W917" s="253">
        <v>0</v>
      </c>
      <c r="X917" s="253">
        <v>0</v>
      </c>
      <c r="Y917" s="253">
        <v>0</v>
      </c>
      <c r="Z917" s="253">
        <v>0</v>
      </c>
      <c r="AA917" s="253">
        <v>0</v>
      </c>
      <c r="AB917" s="255">
        <v>2021</v>
      </c>
    </row>
    <row r="918" spans="1:28" s="6" customFormat="1" ht="35.25">
      <c r="A918" s="6">
        <v>1</v>
      </c>
      <c r="B918" s="207">
        <f>SUBTOTAL(103,$A$796:A918)</f>
        <v>122</v>
      </c>
      <c r="C918" s="251" t="s">
        <v>1962</v>
      </c>
      <c r="D918" s="246">
        <f t="shared" si="55"/>
        <v>219515</v>
      </c>
      <c r="E918" s="253">
        <v>0</v>
      </c>
      <c r="F918" s="253">
        <v>0</v>
      </c>
      <c r="G918" s="253">
        <v>0</v>
      </c>
      <c r="H918" s="253">
        <v>0</v>
      </c>
      <c r="I918" s="253">
        <v>0</v>
      </c>
      <c r="J918" s="253">
        <v>0</v>
      </c>
      <c r="K918" s="254">
        <v>0</v>
      </c>
      <c r="L918" s="253">
        <v>0</v>
      </c>
      <c r="M918" s="253">
        <v>27018</v>
      </c>
      <c r="N918" s="253">
        <v>0</v>
      </c>
      <c r="O918" s="253">
        <v>192497</v>
      </c>
      <c r="P918" s="253">
        <v>0</v>
      </c>
      <c r="Q918" s="253">
        <v>0</v>
      </c>
      <c r="R918" s="253">
        <v>0</v>
      </c>
      <c r="S918" s="253">
        <v>0</v>
      </c>
      <c r="T918" s="253">
        <v>0</v>
      </c>
      <c r="U918" s="253">
        <v>0</v>
      </c>
      <c r="V918" s="253">
        <v>0</v>
      </c>
      <c r="W918" s="253">
        <v>0</v>
      </c>
      <c r="X918" s="253">
        <v>0</v>
      </c>
      <c r="Y918" s="253">
        <v>0</v>
      </c>
      <c r="Z918" s="253">
        <v>0</v>
      </c>
      <c r="AA918" s="253">
        <v>0</v>
      </c>
      <c r="AB918" s="255">
        <v>2021</v>
      </c>
    </row>
    <row r="919" spans="1:28" s="6" customFormat="1" ht="35.25">
      <c r="A919" s="6">
        <v>1</v>
      </c>
      <c r="B919" s="207">
        <f>SUBTOTAL(103,$A$796:A919)</f>
        <v>123</v>
      </c>
      <c r="C919" s="251" t="s">
        <v>1963</v>
      </c>
      <c r="D919" s="246">
        <f t="shared" si="55"/>
        <v>772433</v>
      </c>
      <c r="E919" s="253">
        <v>0</v>
      </c>
      <c r="F919" s="253">
        <v>0</v>
      </c>
      <c r="G919" s="253">
        <v>0</v>
      </c>
      <c r="H919" s="253">
        <v>0</v>
      </c>
      <c r="I919" s="253">
        <v>0</v>
      </c>
      <c r="J919" s="253">
        <v>0</v>
      </c>
      <c r="K919" s="254">
        <v>0</v>
      </c>
      <c r="L919" s="253">
        <v>0</v>
      </c>
      <c r="M919" s="253">
        <v>772433</v>
      </c>
      <c r="N919" s="253">
        <v>0</v>
      </c>
      <c r="O919" s="253">
        <v>0</v>
      </c>
      <c r="P919" s="253">
        <v>0</v>
      </c>
      <c r="Q919" s="253">
        <v>0</v>
      </c>
      <c r="R919" s="253">
        <v>0</v>
      </c>
      <c r="S919" s="253">
        <v>0</v>
      </c>
      <c r="T919" s="253">
        <v>0</v>
      </c>
      <c r="U919" s="253">
        <v>0</v>
      </c>
      <c r="V919" s="253">
        <v>0</v>
      </c>
      <c r="W919" s="253">
        <v>0</v>
      </c>
      <c r="X919" s="253">
        <v>0</v>
      </c>
      <c r="Y919" s="253">
        <v>0</v>
      </c>
      <c r="Z919" s="253">
        <v>0</v>
      </c>
      <c r="AA919" s="253">
        <v>0</v>
      </c>
      <c r="AB919" s="255">
        <v>2021</v>
      </c>
    </row>
    <row r="920" spans="1:28" s="6" customFormat="1" ht="35.25">
      <c r="A920" s="6">
        <v>1</v>
      </c>
      <c r="B920" s="207">
        <f>SUBTOTAL(103,$A$796:A920)</f>
        <v>124</v>
      </c>
      <c r="C920" s="251" t="s">
        <v>1964</v>
      </c>
      <c r="D920" s="246">
        <f t="shared" si="55"/>
        <v>288752</v>
      </c>
      <c r="E920" s="253">
        <v>0</v>
      </c>
      <c r="F920" s="253">
        <v>0</v>
      </c>
      <c r="G920" s="253">
        <v>288752</v>
      </c>
      <c r="H920" s="253">
        <v>0</v>
      </c>
      <c r="I920" s="253">
        <v>0</v>
      </c>
      <c r="J920" s="253">
        <v>0</v>
      </c>
      <c r="K920" s="254">
        <v>0</v>
      </c>
      <c r="L920" s="253">
        <v>0</v>
      </c>
      <c r="M920" s="253">
        <v>0</v>
      </c>
      <c r="N920" s="253">
        <v>0</v>
      </c>
      <c r="O920" s="253">
        <v>0</v>
      </c>
      <c r="P920" s="253">
        <v>0</v>
      </c>
      <c r="Q920" s="253">
        <v>0</v>
      </c>
      <c r="R920" s="253">
        <v>0</v>
      </c>
      <c r="S920" s="253">
        <v>0</v>
      </c>
      <c r="T920" s="253">
        <v>0</v>
      </c>
      <c r="U920" s="253">
        <v>0</v>
      </c>
      <c r="V920" s="253">
        <v>0</v>
      </c>
      <c r="W920" s="253">
        <v>0</v>
      </c>
      <c r="X920" s="253">
        <v>0</v>
      </c>
      <c r="Y920" s="253">
        <v>0</v>
      </c>
      <c r="Z920" s="253">
        <v>0</v>
      </c>
      <c r="AA920" s="253">
        <v>0</v>
      </c>
      <c r="AB920" s="255">
        <v>2021</v>
      </c>
    </row>
    <row r="921" spans="1:28" s="6" customFormat="1" ht="35.25">
      <c r="A921" s="6">
        <v>1</v>
      </c>
      <c r="B921" s="207">
        <f>SUBTOTAL(103,$A$796:A921)</f>
        <v>125</v>
      </c>
      <c r="C921" s="251" t="s">
        <v>2825</v>
      </c>
      <c r="D921" s="246">
        <f t="shared" si="55"/>
        <v>180665</v>
      </c>
      <c r="E921" s="253">
        <v>0</v>
      </c>
      <c r="F921" s="253">
        <v>0</v>
      </c>
      <c r="G921" s="253">
        <v>0</v>
      </c>
      <c r="H921" s="253">
        <v>0</v>
      </c>
      <c r="I921" s="253">
        <v>180665</v>
      </c>
      <c r="J921" s="253">
        <v>0</v>
      </c>
      <c r="K921" s="254">
        <v>0</v>
      </c>
      <c r="L921" s="253">
        <v>0</v>
      </c>
      <c r="M921" s="253">
        <v>0</v>
      </c>
      <c r="N921" s="253">
        <v>0</v>
      </c>
      <c r="O921" s="253">
        <v>0</v>
      </c>
      <c r="P921" s="253">
        <v>0</v>
      </c>
      <c r="Q921" s="253">
        <v>0</v>
      </c>
      <c r="R921" s="253">
        <v>0</v>
      </c>
      <c r="S921" s="253">
        <v>0</v>
      </c>
      <c r="T921" s="253">
        <v>0</v>
      </c>
      <c r="U921" s="253">
        <v>0</v>
      </c>
      <c r="V921" s="253">
        <v>0</v>
      </c>
      <c r="W921" s="253">
        <v>0</v>
      </c>
      <c r="X921" s="253">
        <v>0</v>
      </c>
      <c r="Y921" s="253">
        <v>0</v>
      </c>
      <c r="Z921" s="253">
        <v>0</v>
      </c>
      <c r="AA921" s="253">
        <v>0</v>
      </c>
      <c r="AB921" s="255">
        <v>2021</v>
      </c>
    </row>
    <row r="922" spans="1:28" s="6" customFormat="1" ht="35.25">
      <c r="A922" s="6">
        <v>1</v>
      </c>
      <c r="B922" s="207">
        <f>SUBTOTAL(103,$A$796:A922)</f>
        <v>126</v>
      </c>
      <c r="C922" s="251" t="s">
        <v>1967</v>
      </c>
      <c r="D922" s="246">
        <f t="shared" si="55"/>
        <v>431852</v>
      </c>
      <c r="E922" s="253">
        <v>0</v>
      </c>
      <c r="F922" s="253">
        <v>0</v>
      </c>
      <c r="G922" s="253">
        <v>0</v>
      </c>
      <c r="H922" s="253">
        <v>0</v>
      </c>
      <c r="I922" s="253">
        <v>0</v>
      </c>
      <c r="J922" s="253">
        <v>0</v>
      </c>
      <c r="K922" s="254">
        <v>0</v>
      </c>
      <c r="L922" s="253">
        <v>0</v>
      </c>
      <c r="M922" s="253">
        <v>0</v>
      </c>
      <c r="N922" s="253">
        <v>0</v>
      </c>
      <c r="O922" s="253">
        <v>431852</v>
      </c>
      <c r="P922" s="253">
        <v>0</v>
      </c>
      <c r="Q922" s="253">
        <v>0</v>
      </c>
      <c r="R922" s="253">
        <v>0</v>
      </c>
      <c r="S922" s="253">
        <v>0</v>
      </c>
      <c r="T922" s="253">
        <v>0</v>
      </c>
      <c r="U922" s="253">
        <v>0</v>
      </c>
      <c r="V922" s="253">
        <v>0</v>
      </c>
      <c r="W922" s="253">
        <v>0</v>
      </c>
      <c r="X922" s="253">
        <v>0</v>
      </c>
      <c r="Y922" s="253">
        <v>0</v>
      </c>
      <c r="Z922" s="253">
        <v>0</v>
      </c>
      <c r="AA922" s="253">
        <v>0</v>
      </c>
      <c r="AB922" s="255">
        <v>2021</v>
      </c>
    </row>
    <row r="923" spans="1:28" s="6" customFormat="1" ht="35.25">
      <c r="A923" s="6">
        <v>1</v>
      </c>
      <c r="B923" s="207">
        <f>SUBTOTAL(103,$A$796:A923)</f>
        <v>127</v>
      </c>
      <c r="C923" s="251" t="s">
        <v>2826</v>
      </c>
      <c r="D923" s="246">
        <f t="shared" si="55"/>
        <v>509063</v>
      </c>
      <c r="E923" s="253">
        <v>0</v>
      </c>
      <c r="F923" s="253">
        <v>0</v>
      </c>
      <c r="G923" s="253">
        <v>0</v>
      </c>
      <c r="H923" s="253">
        <v>0</v>
      </c>
      <c r="I923" s="253">
        <v>0</v>
      </c>
      <c r="J923" s="253">
        <v>0</v>
      </c>
      <c r="K923" s="254">
        <v>0</v>
      </c>
      <c r="L923" s="253">
        <v>0</v>
      </c>
      <c r="M923" s="253">
        <v>509063</v>
      </c>
      <c r="N923" s="253">
        <v>0</v>
      </c>
      <c r="O923" s="253">
        <v>0</v>
      </c>
      <c r="P923" s="253">
        <v>0</v>
      </c>
      <c r="Q923" s="253">
        <v>0</v>
      </c>
      <c r="R923" s="253">
        <v>0</v>
      </c>
      <c r="S923" s="253">
        <v>0</v>
      </c>
      <c r="T923" s="253">
        <v>0</v>
      </c>
      <c r="U923" s="253">
        <v>0</v>
      </c>
      <c r="V923" s="253">
        <v>0</v>
      </c>
      <c r="W923" s="253">
        <v>0</v>
      </c>
      <c r="X923" s="253">
        <v>0</v>
      </c>
      <c r="Y923" s="253">
        <v>0</v>
      </c>
      <c r="Z923" s="253">
        <v>0</v>
      </c>
      <c r="AA923" s="253">
        <v>0</v>
      </c>
      <c r="AB923" s="255">
        <v>2021</v>
      </c>
    </row>
    <row r="924" spans="1:28" s="6" customFormat="1" ht="35.25">
      <c r="A924" s="6">
        <v>1</v>
      </c>
      <c r="B924" s="207">
        <f>SUBTOTAL(103,$A$796:A924)</f>
        <v>128</v>
      </c>
      <c r="C924" s="251" t="s">
        <v>2827</v>
      </c>
      <c r="D924" s="246">
        <f t="shared" si="55"/>
        <v>327809.7</v>
      </c>
      <c r="E924" s="253">
        <v>0</v>
      </c>
      <c r="F924" s="253">
        <v>0</v>
      </c>
      <c r="G924" s="253">
        <v>0</v>
      </c>
      <c r="H924" s="253">
        <v>0</v>
      </c>
      <c r="I924" s="253">
        <v>327809.7</v>
      </c>
      <c r="J924" s="253">
        <v>0</v>
      </c>
      <c r="K924" s="254">
        <v>0</v>
      </c>
      <c r="L924" s="253">
        <v>0</v>
      </c>
      <c r="M924" s="253">
        <v>0</v>
      </c>
      <c r="N924" s="253">
        <v>0</v>
      </c>
      <c r="O924" s="253">
        <v>0</v>
      </c>
      <c r="P924" s="253">
        <v>0</v>
      </c>
      <c r="Q924" s="253">
        <v>0</v>
      </c>
      <c r="R924" s="253">
        <v>0</v>
      </c>
      <c r="S924" s="253">
        <v>0</v>
      </c>
      <c r="T924" s="253">
        <v>0</v>
      </c>
      <c r="U924" s="253">
        <v>0</v>
      </c>
      <c r="V924" s="253">
        <v>0</v>
      </c>
      <c r="W924" s="253">
        <v>0</v>
      </c>
      <c r="X924" s="253">
        <v>0</v>
      </c>
      <c r="Y924" s="253">
        <v>0</v>
      </c>
      <c r="Z924" s="253">
        <v>0</v>
      </c>
      <c r="AA924" s="253">
        <v>0</v>
      </c>
      <c r="AB924" s="255">
        <v>2021</v>
      </c>
    </row>
    <row r="925" spans="1:28" s="6" customFormat="1" ht="35.25">
      <c r="A925" s="6">
        <v>1</v>
      </c>
      <c r="B925" s="207">
        <f>SUBTOTAL(103,$A$796:A925)</f>
        <v>129</v>
      </c>
      <c r="C925" s="251" t="s">
        <v>2828</v>
      </c>
      <c r="D925" s="246">
        <f t="shared" ref="D925:D968" si="56">E925+F925+G925+H925+I925+J925+L925+M925+N925+O925+P925+Q925+R925+S925+T925+U925+V925+W925+X925+Y925+Z925+AA925</f>
        <v>21451.42</v>
      </c>
      <c r="E925" s="253">
        <v>0</v>
      </c>
      <c r="F925" s="253">
        <v>0</v>
      </c>
      <c r="G925" s="253">
        <v>0</v>
      </c>
      <c r="H925" s="253">
        <v>0</v>
      </c>
      <c r="I925" s="253">
        <v>0</v>
      </c>
      <c r="J925" s="253">
        <v>0</v>
      </c>
      <c r="K925" s="254">
        <v>0</v>
      </c>
      <c r="L925" s="253">
        <v>0</v>
      </c>
      <c r="M925" s="253">
        <v>21451.42</v>
      </c>
      <c r="N925" s="253">
        <v>0</v>
      </c>
      <c r="O925" s="253">
        <v>0</v>
      </c>
      <c r="P925" s="253">
        <v>0</v>
      </c>
      <c r="Q925" s="253">
        <v>0</v>
      </c>
      <c r="R925" s="253">
        <v>0</v>
      </c>
      <c r="S925" s="253">
        <v>0</v>
      </c>
      <c r="T925" s="253">
        <v>0</v>
      </c>
      <c r="U925" s="253">
        <v>0</v>
      </c>
      <c r="V925" s="253">
        <v>0</v>
      </c>
      <c r="W925" s="253">
        <v>0</v>
      </c>
      <c r="X925" s="253">
        <v>0</v>
      </c>
      <c r="Y925" s="253">
        <v>0</v>
      </c>
      <c r="Z925" s="253">
        <v>0</v>
      </c>
      <c r="AA925" s="253">
        <v>0</v>
      </c>
      <c r="AB925" s="255">
        <v>2021</v>
      </c>
    </row>
    <row r="926" spans="1:28" s="6" customFormat="1" ht="35.25">
      <c r="A926" s="6">
        <v>1</v>
      </c>
      <c r="B926" s="207">
        <f>SUBTOTAL(103,$A$796:A926)</f>
        <v>130</v>
      </c>
      <c r="C926" s="251" t="s">
        <v>1978</v>
      </c>
      <c r="D926" s="246">
        <f t="shared" si="56"/>
        <v>178399.8</v>
      </c>
      <c r="E926" s="253">
        <v>0</v>
      </c>
      <c r="F926" s="253">
        <v>0</v>
      </c>
      <c r="G926" s="253">
        <v>0</v>
      </c>
      <c r="H926" s="253">
        <v>0</v>
      </c>
      <c r="I926" s="253">
        <v>0</v>
      </c>
      <c r="J926" s="253">
        <v>0</v>
      </c>
      <c r="K926" s="254">
        <v>0</v>
      </c>
      <c r="L926" s="253">
        <v>0</v>
      </c>
      <c r="M926" s="253">
        <v>0</v>
      </c>
      <c r="N926" s="253">
        <v>178399.8</v>
      </c>
      <c r="O926" s="253">
        <v>0</v>
      </c>
      <c r="P926" s="253">
        <v>0</v>
      </c>
      <c r="Q926" s="253">
        <v>0</v>
      </c>
      <c r="R926" s="253">
        <v>0</v>
      </c>
      <c r="S926" s="253">
        <v>0</v>
      </c>
      <c r="T926" s="253">
        <v>0</v>
      </c>
      <c r="U926" s="253">
        <v>0</v>
      </c>
      <c r="V926" s="253">
        <v>0</v>
      </c>
      <c r="W926" s="253">
        <v>0</v>
      </c>
      <c r="X926" s="253">
        <v>0</v>
      </c>
      <c r="Y926" s="253">
        <v>0</v>
      </c>
      <c r="Z926" s="253">
        <v>0</v>
      </c>
      <c r="AA926" s="253">
        <v>0</v>
      </c>
      <c r="AB926" s="255">
        <v>2021</v>
      </c>
    </row>
    <row r="927" spans="1:28" s="6" customFormat="1" ht="35.25">
      <c r="A927" s="6">
        <v>1</v>
      </c>
      <c r="B927" s="207">
        <f>SUBTOTAL(103,$A$796:A927)</f>
        <v>131</v>
      </c>
      <c r="C927" s="251" t="s">
        <v>2829</v>
      </c>
      <c r="D927" s="246">
        <f t="shared" si="56"/>
        <v>189387</v>
      </c>
      <c r="E927" s="253">
        <v>0</v>
      </c>
      <c r="F927" s="253">
        <v>0</v>
      </c>
      <c r="G927" s="253">
        <v>0</v>
      </c>
      <c r="H927" s="253">
        <v>0</v>
      </c>
      <c r="I927" s="253">
        <v>0</v>
      </c>
      <c r="J927" s="253">
        <v>0</v>
      </c>
      <c r="K927" s="254">
        <v>0</v>
      </c>
      <c r="L927" s="253">
        <v>0</v>
      </c>
      <c r="M927" s="253">
        <v>0</v>
      </c>
      <c r="N927" s="253">
        <v>0</v>
      </c>
      <c r="O927" s="253">
        <v>189387</v>
      </c>
      <c r="P927" s="253">
        <v>0</v>
      </c>
      <c r="Q927" s="253">
        <v>0</v>
      </c>
      <c r="R927" s="253">
        <v>0</v>
      </c>
      <c r="S927" s="253">
        <v>0</v>
      </c>
      <c r="T927" s="253">
        <v>0</v>
      </c>
      <c r="U927" s="253">
        <v>0</v>
      </c>
      <c r="V927" s="253">
        <v>0</v>
      </c>
      <c r="W927" s="253">
        <v>0</v>
      </c>
      <c r="X927" s="253">
        <v>0</v>
      </c>
      <c r="Y927" s="253">
        <v>0</v>
      </c>
      <c r="Z927" s="253">
        <v>0</v>
      </c>
      <c r="AA927" s="253">
        <v>0</v>
      </c>
      <c r="AB927" s="255">
        <v>2021</v>
      </c>
    </row>
    <row r="928" spans="1:28" s="6" customFormat="1" ht="35.25">
      <c r="A928" s="6">
        <v>1</v>
      </c>
      <c r="B928" s="207">
        <f>SUBTOTAL(103,$A$796:A928)</f>
        <v>132</v>
      </c>
      <c r="C928" s="251" t="s">
        <v>2830</v>
      </c>
      <c r="D928" s="246">
        <f t="shared" si="56"/>
        <v>90715</v>
      </c>
      <c r="E928" s="253">
        <v>0</v>
      </c>
      <c r="F928" s="253">
        <v>90715</v>
      </c>
      <c r="G928" s="253">
        <v>0</v>
      </c>
      <c r="H928" s="253">
        <v>0</v>
      </c>
      <c r="I928" s="253">
        <v>0</v>
      </c>
      <c r="J928" s="253">
        <v>0</v>
      </c>
      <c r="K928" s="254">
        <v>0</v>
      </c>
      <c r="L928" s="253">
        <v>0</v>
      </c>
      <c r="M928" s="253">
        <v>0</v>
      </c>
      <c r="N928" s="253">
        <v>0</v>
      </c>
      <c r="O928" s="253">
        <v>0</v>
      </c>
      <c r="P928" s="253">
        <v>0</v>
      </c>
      <c r="Q928" s="253">
        <v>0</v>
      </c>
      <c r="R928" s="253">
        <v>0</v>
      </c>
      <c r="S928" s="253">
        <v>0</v>
      </c>
      <c r="T928" s="253">
        <v>0</v>
      </c>
      <c r="U928" s="253">
        <v>0</v>
      </c>
      <c r="V928" s="253">
        <v>0</v>
      </c>
      <c r="W928" s="253">
        <v>0</v>
      </c>
      <c r="X928" s="253">
        <v>0</v>
      </c>
      <c r="Y928" s="253">
        <v>0</v>
      </c>
      <c r="Z928" s="253">
        <v>0</v>
      </c>
      <c r="AA928" s="253">
        <v>0</v>
      </c>
      <c r="AB928" s="255">
        <v>2021</v>
      </c>
    </row>
    <row r="929" spans="1:28" s="6" customFormat="1" ht="35.25">
      <c r="A929" s="6">
        <v>1</v>
      </c>
      <c r="B929" s="207">
        <f>SUBTOTAL(103,$A$796:A929)</f>
        <v>133</v>
      </c>
      <c r="C929" s="251" t="s">
        <v>2831</v>
      </c>
      <c r="D929" s="246">
        <f t="shared" si="56"/>
        <v>834237</v>
      </c>
      <c r="E929" s="253">
        <v>0</v>
      </c>
      <c r="F929" s="253">
        <v>0</v>
      </c>
      <c r="G929" s="253">
        <v>0</v>
      </c>
      <c r="H929" s="253">
        <v>0</v>
      </c>
      <c r="I929" s="253">
        <v>0</v>
      </c>
      <c r="J929" s="253">
        <v>0</v>
      </c>
      <c r="K929" s="254">
        <v>0</v>
      </c>
      <c r="L929" s="253">
        <v>0</v>
      </c>
      <c r="M929" s="253">
        <v>834237</v>
      </c>
      <c r="N929" s="253">
        <v>0</v>
      </c>
      <c r="O929" s="253">
        <v>0</v>
      </c>
      <c r="P929" s="253">
        <v>0</v>
      </c>
      <c r="Q929" s="253">
        <v>0</v>
      </c>
      <c r="R929" s="253">
        <v>0</v>
      </c>
      <c r="S929" s="253">
        <v>0</v>
      </c>
      <c r="T929" s="253">
        <v>0</v>
      </c>
      <c r="U929" s="253">
        <v>0</v>
      </c>
      <c r="V929" s="253">
        <v>0</v>
      </c>
      <c r="W929" s="253">
        <v>0</v>
      </c>
      <c r="X929" s="253">
        <v>0</v>
      </c>
      <c r="Y929" s="253">
        <v>0</v>
      </c>
      <c r="Z929" s="253">
        <v>0</v>
      </c>
      <c r="AA929" s="253">
        <v>0</v>
      </c>
      <c r="AB929" s="255">
        <v>2021</v>
      </c>
    </row>
    <row r="930" spans="1:28" s="6" customFormat="1" ht="35.25">
      <c r="A930" s="6">
        <v>1</v>
      </c>
      <c r="B930" s="207">
        <f>SUBTOTAL(103,$A$796:A930)</f>
        <v>134</v>
      </c>
      <c r="C930" s="251" t="s">
        <v>2832</v>
      </c>
      <c r="D930" s="246">
        <f t="shared" si="56"/>
        <v>4299964</v>
      </c>
      <c r="E930" s="253">
        <v>0</v>
      </c>
      <c r="F930" s="253">
        <v>0</v>
      </c>
      <c r="G930" s="253">
        <v>0</v>
      </c>
      <c r="H930" s="253">
        <v>0</v>
      </c>
      <c r="I930" s="253">
        <v>0</v>
      </c>
      <c r="J930" s="253">
        <v>0</v>
      </c>
      <c r="K930" s="254">
        <v>0</v>
      </c>
      <c r="L930" s="253">
        <v>0</v>
      </c>
      <c r="M930" s="253">
        <v>4299964</v>
      </c>
      <c r="N930" s="253">
        <v>0</v>
      </c>
      <c r="O930" s="253">
        <v>0</v>
      </c>
      <c r="P930" s="253">
        <v>0</v>
      </c>
      <c r="Q930" s="253">
        <v>0</v>
      </c>
      <c r="R930" s="253">
        <v>0</v>
      </c>
      <c r="S930" s="253">
        <v>0</v>
      </c>
      <c r="T930" s="253">
        <v>0</v>
      </c>
      <c r="U930" s="253">
        <v>0</v>
      </c>
      <c r="V930" s="253">
        <v>0</v>
      </c>
      <c r="W930" s="253">
        <v>0</v>
      </c>
      <c r="X930" s="253">
        <v>0</v>
      </c>
      <c r="Y930" s="253">
        <v>0</v>
      </c>
      <c r="Z930" s="253">
        <v>0</v>
      </c>
      <c r="AA930" s="253">
        <v>0</v>
      </c>
      <c r="AB930" s="255">
        <v>2021</v>
      </c>
    </row>
    <row r="931" spans="1:28" s="6" customFormat="1" ht="35.25">
      <c r="A931" s="6">
        <v>1</v>
      </c>
      <c r="B931" s="207">
        <f>SUBTOTAL(103,$A$796:A931)</f>
        <v>135</v>
      </c>
      <c r="C931" s="251" t="s">
        <v>2833</v>
      </c>
      <c r="D931" s="246">
        <f t="shared" si="56"/>
        <v>693215</v>
      </c>
      <c r="E931" s="253">
        <v>0</v>
      </c>
      <c r="F931" s="253">
        <v>0</v>
      </c>
      <c r="G931" s="253">
        <v>0</v>
      </c>
      <c r="H931" s="253">
        <v>0</v>
      </c>
      <c r="I931" s="253">
        <v>0</v>
      </c>
      <c r="J931" s="253">
        <v>0</v>
      </c>
      <c r="K931" s="254">
        <v>0</v>
      </c>
      <c r="L931" s="253">
        <v>0</v>
      </c>
      <c r="M931" s="253">
        <v>693215</v>
      </c>
      <c r="N931" s="253">
        <v>0</v>
      </c>
      <c r="O931" s="253">
        <v>0</v>
      </c>
      <c r="P931" s="253">
        <v>0</v>
      </c>
      <c r="Q931" s="253">
        <v>0</v>
      </c>
      <c r="R931" s="253">
        <v>0</v>
      </c>
      <c r="S931" s="253">
        <v>0</v>
      </c>
      <c r="T931" s="253">
        <v>0</v>
      </c>
      <c r="U931" s="253">
        <v>0</v>
      </c>
      <c r="V931" s="253">
        <v>0</v>
      </c>
      <c r="W931" s="253">
        <v>0</v>
      </c>
      <c r="X931" s="253">
        <v>0</v>
      </c>
      <c r="Y931" s="253">
        <v>0</v>
      </c>
      <c r="Z931" s="253">
        <v>0</v>
      </c>
      <c r="AA931" s="253">
        <v>0</v>
      </c>
      <c r="AB931" s="255">
        <v>2021</v>
      </c>
    </row>
    <row r="932" spans="1:28" s="6" customFormat="1" ht="35.25">
      <c r="A932" s="6">
        <v>1</v>
      </c>
      <c r="B932" s="207">
        <f>SUBTOTAL(103,$A$796:A932)</f>
        <v>136</v>
      </c>
      <c r="C932" s="251" t="s">
        <v>2834</v>
      </c>
      <c r="D932" s="246">
        <f t="shared" si="56"/>
        <v>1352500</v>
      </c>
      <c r="E932" s="253">
        <v>0</v>
      </c>
      <c r="F932" s="253">
        <v>0</v>
      </c>
      <c r="G932" s="253">
        <v>0</v>
      </c>
      <c r="H932" s="253">
        <v>0</v>
      </c>
      <c r="I932" s="253">
        <v>0</v>
      </c>
      <c r="J932" s="253">
        <v>0</v>
      </c>
      <c r="K932" s="254">
        <v>0</v>
      </c>
      <c r="L932" s="253">
        <v>0</v>
      </c>
      <c r="M932" s="253">
        <v>1352500</v>
      </c>
      <c r="N932" s="253">
        <v>0</v>
      </c>
      <c r="O932" s="253">
        <v>0</v>
      </c>
      <c r="P932" s="253">
        <v>0</v>
      </c>
      <c r="Q932" s="253">
        <v>0</v>
      </c>
      <c r="R932" s="253">
        <v>0</v>
      </c>
      <c r="S932" s="253">
        <v>0</v>
      </c>
      <c r="T932" s="253">
        <v>0</v>
      </c>
      <c r="U932" s="253">
        <v>0</v>
      </c>
      <c r="V932" s="253">
        <v>0</v>
      </c>
      <c r="W932" s="253">
        <v>0</v>
      </c>
      <c r="X932" s="253">
        <v>0</v>
      </c>
      <c r="Y932" s="253">
        <v>0</v>
      </c>
      <c r="Z932" s="253">
        <v>0</v>
      </c>
      <c r="AA932" s="253">
        <v>0</v>
      </c>
      <c r="AB932" s="255">
        <v>2021</v>
      </c>
    </row>
    <row r="933" spans="1:28" s="6" customFormat="1" ht="35.25">
      <c r="A933" s="6">
        <v>1</v>
      </c>
      <c r="B933" s="207">
        <f>SUBTOTAL(103,$A$796:A933)</f>
        <v>137</v>
      </c>
      <c r="C933" s="251" t="s">
        <v>2835</v>
      </c>
      <c r="D933" s="246">
        <f t="shared" si="56"/>
        <v>390000</v>
      </c>
      <c r="E933" s="253">
        <v>0</v>
      </c>
      <c r="F933" s="253">
        <v>0</v>
      </c>
      <c r="G933" s="253">
        <v>0</v>
      </c>
      <c r="H933" s="253">
        <v>0</v>
      </c>
      <c r="I933" s="253">
        <v>0</v>
      </c>
      <c r="J933" s="253">
        <v>0</v>
      </c>
      <c r="K933" s="254">
        <v>0</v>
      </c>
      <c r="L933" s="253">
        <v>0</v>
      </c>
      <c r="M933" s="253">
        <v>0</v>
      </c>
      <c r="N933" s="253">
        <v>0</v>
      </c>
      <c r="O933" s="253">
        <v>390000</v>
      </c>
      <c r="P933" s="253">
        <v>0</v>
      </c>
      <c r="Q933" s="253">
        <v>0</v>
      </c>
      <c r="R933" s="253">
        <v>0</v>
      </c>
      <c r="S933" s="253">
        <v>0</v>
      </c>
      <c r="T933" s="253">
        <v>0</v>
      </c>
      <c r="U933" s="253">
        <v>0</v>
      </c>
      <c r="V933" s="253">
        <v>0</v>
      </c>
      <c r="W933" s="253">
        <v>0</v>
      </c>
      <c r="X933" s="253">
        <v>0</v>
      </c>
      <c r="Y933" s="253">
        <v>0</v>
      </c>
      <c r="Z933" s="253">
        <v>0</v>
      </c>
      <c r="AA933" s="253">
        <v>0</v>
      </c>
      <c r="AB933" s="255">
        <v>2021</v>
      </c>
    </row>
    <row r="934" spans="1:28" s="6" customFormat="1" ht="35.25">
      <c r="A934" s="6">
        <v>1</v>
      </c>
      <c r="B934" s="207">
        <f>SUBTOTAL(103,$A$796:A934)</f>
        <v>138</v>
      </c>
      <c r="C934" s="251" t="s">
        <v>2836</v>
      </c>
      <c r="D934" s="246">
        <f t="shared" si="56"/>
        <v>1377274</v>
      </c>
      <c r="E934" s="253">
        <v>0</v>
      </c>
      <c r="F934" s="253">
        <v>0</v>
      </c>
      <c r="G934" s="253">
        <v>0</v>
      </c>
      <c r="H934" s="253">
        <v>0</v>
      </c>
      <c r="I934" s="253">
        <v>0</v>
      </c>
      <c r="J934" s="253">
        <v>0</v>
      </c>
      <c r="K934" s="254">
        <v>0</v>
      </c>
      <c r="L934" s="253">
        <v>0</v>
      </c>
      <c r="M934" s="253">
        <v>1377274</v>
      </c>
      <c r="N934" s="253">
        <v>0</v>
      </c>
      <c r="O934" s="253">
        <v>0</v>
      </c>
      <c r="P934" s="253">
        <v>0</v>
      </c>
      <c r="Q934" s="253">
        <v>0</v>
      </c>
      <c r="R934" s="253">
        <v>0</v>
      </c>
      <c r="S934" s="253">
        <v>0</v>
      </c>
      <c r="T934" s="253">
        <v>0</v>
      </c>
      <c r="U934" s="253">
        <v>0</v>
      </c>
      <c r="V934" s="253">
        <v>0</v>
      </c>
      <c r="W934" s="253">
        <v>0</v>
      </c>
      <c r="X934" s="253">
        <v>0</v>
      </c>
      <c r="Y934" s="253">
        <v>0</v>
      </c>
      <c r="Z934" s="253">
        <v>0</v>
      </c>
      <c r="AA934" s="253">
        <v>0</v>
      </c>
      <c r="AB934" s="255">
        <v>2021</v>
      </c>
    </row>
    <row r="935" spans="1:28" s="6" customFormat="1" ht="35.25">
      <c r="A935" s="6">
        <v>1</v>
      </c>
      <c r="B935" s="207">
        <f>SUBTOTAL(103,$A$796:A935)</f>
        <v>139</v>
      </c>
      <c r="C935" s="251" t="s">
        <v>2837</v>
      </c>
      <c r="D935" s="246">
        <f t="shared" si="56"/>
        <v>408973</v>
      </c>
      <c r="E935" s="253">
        <v>0</v>
      </c>
      <c r="F935" s="253">
        <v>0</v>
      </c>
      <c r="G935" s="253">
        <v>0</v>
      </c>
      <c r="H935" s="253">
        <v>0</v>
      </c>
      <c r="I935" s="253">
        <v>0</v>
      </c>
      <c r="J935" s="253">
        <v>0</v>
      </c>
      <c r="K935" s="254">
        <v>0</v>
      </c>
      <c r="L935" s="253">
        <v>0</v>
      </c>
      <c r="M935" s="253">
        <v>0</v>
      </c>
      <c r="N935" s="253">
        <v>0</v>
      </c>
      <c r="O935" s="253">
        <v>408973</v>
      </c>
      <c r="P935" s="253">
        <v>0</v>
      </c>
      <c r="Q935" s="253">
        <v>0</v>
      </c>
      <c r="R935" s="253">
        <v>0</v>
      </c>
      <c r="S935" s="253">
        <v>0</v>
      </c>
      <c r="T935" s="253">
        <v>0</v>
      </c>
      <c r="U935" s="253">
        <v>0</v>
      </c>
      <c r="V935" s="253">
        <v>0</v>
      </c>
      <c r="W935" s="253">
        <v>0</v>
      </c>
      <c r="X935" s="253">
        <v>0</v>
      </c>
      <c r="Y935" s="253">
        <v>0</v>
      </c>
      <c r="Z935" s="253">
        <v>0</v>
      </c>
      <c r="AA935" s="253">
        <v>0</v>
      </c>
      <c r="AB935" s="255">
        <v>2021</v>
      </c>
    </row>
    <row r="936" spans="1:28" s="6" customFormat="1" ht="35.25">
      <c r="A936" s="6">
        <v>1</v>
      </c>
      <c r="B936" s="207">
        <f>SUBTOTAL(103,$A$796:A936)</f>
        <v>140</v>
      </c>
      <c r="C936" s="251" t="s">
        <v>2838</v>
      </c>
      <c r="D936" s="246">
        <f t="shared" si="56"/>
        <v>2091977</v>
      </c>
      <c r="E936" s="253">
        <v>0</v>
      </c>
      <c r="F936" s="253">
        <v>0</v>
      </c>
      <c r="G936" s="253">
        <v>0</v>
      </c>
      <c r="H936" s="253">
        <v>0</v>
      </c>
      <c r="I936" s="253">
        <v>0</v>
      </c>
      <c r="J936" s="253">
        <v>0</v>
      </c>
      <c r="K936" s="254">
        <v>0</v>
      </c>
      <c r="L936" s="253">
        <v>0</v>
      </c>
      <c r="M936" s="253">
        <v>1345760</v>
      </c>
      <c r="N936" s="253">
        <v>0</v>
      </c>
      <c r="O936" s="253">
        <v>746217</v>
      </c>
      <c r="P936" s="253">
        <v>0</v>
      </c>
      <c r="Q936" s="253">
        <v>0</v>
      </c>
      <c r="R936" s="253">
        <v>0</v>
      </c>
      <c r="S936" s="253">
        <v>0</v>
      </c>
      <c r="T936" s="253">
        <v>0</v>
      </c>
      <c r="U936" s="253">
        <v>0</v>
      </c>
      <c r="V936" s="253">
        <v>0</v>
      </c>
      <c r="W936" s="253">
        <v>0</v>
      </c>
      <c r="X936" s="253">
        <v>0</v>
      </c>
      <c r="Y936" s="253">
        <v>0</v>
      </c>
      <c r="Z936" s="253">
        <v>0</v>
      </c>
      <c r="AA936" s="253">
        <v>0</v>
      </c>
      <c r="AB936" s="255">
        <v>2021</v>
      </c>
    </row>
    <row r="937" spans="1:28" s="6" customFormat="1" ht="35.25">
      <c r="A937" s="6">
        <v>1</v>
      </c>
      <c r="B937" s="207">
        <f>SUBTOTAL(103,$A$796:A937)</f>
        <v>141</v>
      </c>
      <c r="C937" s="251" t="s">
        <v>2839</v>
      </c>
      <c r="D937" s="246">
        <f t="shared" si="56"/>
        <v>2840655.5399999996</v>
      </c>
      <c r="E937" s="253">
        <v>169729.28</v>
      </c>
      <c r="F937" s="253">
        <v>211197.43</v>
      </c>
      <c r="G937" s="253">
        <v>2024638.44</v>
      </c>
      <c r="H937" s="253">
        <v>311730.13</v>
      </c>
      <c r="I937" s="253">
        <v>123360.26</v>
      </c>
      <c r="J937" s="253">
        <v>0</v>
      </c>
      <c r="K937" s="254">
        <v>0</v>
      </c>
      <c r="L937" s="253">
        <v>0</v>
      </c>
      <c r="M937" s="253">
        <v>0</v>
      </c>
      <c r="N937" s="253">
        <v>0</v>
      </c>
      <c r="O937" s="253">
        <v>0</v>
      </c>
      <c r="P937" s="253">
        <v>0</v>
      </c>
      <c r="Q937" s="253">
        <v>0</v>
      </c>
      <c r="R937" s="253">
        <v>0</v>
      </c>
      <c r="S937" s="253">
        <v>0</v>
      </c>
      <c r="T937" s="253">
        <v>0</v>
      </c>
      <c r="U937" s="253">
        <v>0</v>
      </c>
      <c r="V937" s="253">
        <v>0</v>
      </c>
      <c r="W937" s="253">
        <v>0</v>
      </c>
      <c r="X937" s="253">
        <v>0</v>
      </c>
      <c r="Y937" s="253">
        <v>0</v>
      </c>
      <c r="Z937" s="253">
        <v>0</v>
      </c>
      <c r="AA937" s="253">
        <v>0</v>
      </c>
      <c r="AB937" s="255">
        <v>2021</v>
      </c>
    </row>
    <row r="938" spans="1:28" s="6" customFormat="1" ht="35.25">
      <c r="A938" s="6">
        <v>1</v>
      </c>
      <c r="B938" s="207">
        <f>SUBTOTAL(103,$A$796:A938)</f>
        <v>142</v>
      </c>
      <c r="C938" s="251" t="s">
        <v>1888</v>
      </c>
      <c r="D938" s="246">
        <f t="shared" si="56"/>
        <v>1301202</v>
      </c>
      <c r="E938" s="253">
        <v>0</v>
      </c>
      <c r="F938" s="253">
        <v>0</v>
      </c>
      <c r="G938" s="253">
        <v>0</v>
      </c>
      <c r="H938" s="253">
        <v>0</v>
      </c>
      <c r="I938" s="253">
        <v>0</v>
      </c>
      <c r="J938" s="253">
        <v>0</v>
      </c>
      <c r="K938" s="254">
        <v>0</v>
      </c>
      <c r="L938" s="253">
        <v>0</v>
      </c>
      <c r="M938" s="253">
        <v>1301202</v>
      </c>
      <c r="N938" s="253">
        <v>0</v>
      </c>
      <c r="O938" s="253">
        <v>0</v>
      </c>
      <c r="P938" s="253">
        <v>0</v>
      </c>
      <c r="Q938" s="253">
        <v>0</v>
      </c>
      <c r="R938" s="253">
        <v>0</v>
      </c>
      <c r="S938" s="253">
        <v>0</v>
      </c>
      <c r="T938" s="253">
        <v>0</v>
      </c>
      <c r="U938" s="253">
        <v>0</v>
      </c>
      <c r="V938" s="253">
        <v>0</v>
      </c>
      <c r="W938" s="253">
        <v>0</v>
      </c>
      <c r="X938" s="253">
        <v>0</v>
      </c>
      <c r="Y938" s="253">
        <v>0</v>
      </c>
      <c r="Z938" s="253">
        <v>0</v>
      </c>
      <c r="AA938" s="253">
        <v>0</v>
      </c>
      <c r="AB938" s="255">
        <v>2021</v>
      </c>
    </row>
    <row r="939" spans="1:28" s="6" customFormat="1" ht="35.25">
      <c r="A939" s="6">
        <v>1</v>
      </c>
      <c r="B939" s="207">
        <f>SUBTOTAL(103,$A$796:A939)</f>
        <v>143</v>
      </c>
      <c r="C939" s="251" t="s">
        <v>2840</v>
      </c>
      <c r="D939" s="246">
        <f t="shared" si="56"/>
        <v>2100000</v>
      </c>
      <c r="E939" s="253">
        <v>0</v>
      </c>
      <c r="F939" s="253">
        <v>0</v>
      </c>
      <c r="G939" s="253">
        <v>0</v>
      </c>
      <c r="H939" s="253">
        <v>0</v>
      </c>
      <c r="I939" s="253">
        <v>0</v>
      </c>
      <c r="J939" s="253">
        <v>0</v>
      </c>
      <c r="K939" s="254">
        <v>1</v>
      </c>
      <c r="L939" s="253">
        <v>2100000</v>
      </c>
      <c r="M939" s="253">
        <v>0</v>
      </c>
      <c r="N939" s="253">
        <v>0</v>
      </c>
      <c r="O939" s="253">
        <v>0</v>
      </c>
      <c r="P939" s="253">
        <v>0</v>
      </c>
      <c r="Q939" s="253">
        <v>0</v>
      </c>
      <c r="R939" s="253">
        <v>0</v>
      </c>
      <c r="S939" s="253">
        <v>0</v>
      </c>
      <c r="T939" s="253">
        <v>0</v>
      </c>
      <c r="U939" s="253">
        <v>0</v>
      </c>
      <c r="V939" s="253">
        <v>0</v>
      </c>
      <c r="W939" s="253">
        <v>0</v>
      </c>
      <c r="X939" s="253">
        <v>0</v>
      </c>
      <c r="Y939" s="253">
        <v>0</v>
      </c>
      <c r="Z939" s="253">
        <v>0</v>
      </c>
      <c r="AA939" s="253">
        <v>0</v>
      </c>
      <c r="AB939" s="255">
        <v>2021</v>
      </c>
    </row>
    <row r="940" spans="1:28" s="6" customFormat="1" ht="35.25">
      <c r="A940" s="6">
        <v>1</v>
      </c>
      <c r="B940" s="207">
        <f>SUBTOTAL(103,$A$796:A940)</f>
        <v>144</v>
      </c>
      <c r="C940" s="251" t="s">
        <v>2841</v>
      </c>
      <c r="D940" s="246">
        <f t="shared" si="56"/>
        <v>1265000</v>
      </c>
      <c r="E940" s="253">
        <v>0</v>
      </c>
      <c r="F940" s="253">
        <v>0</v>
      </c>
      <c r="G940" s="253">
        <v>1265000</v>
      </c>
      <c r="H940" s="253">
        <v>0</v>
      </c>
      <c r="I940" s="253">
        <v>0</v>
      </c>
      <c r="J940" s="253">
        <v>0</v>
      </c>
      <c r="K940" s="254">
        <v>0</v>
      </c>
      <c r="L940" s="253">
        <v>0</v>
      </c>
      <c r="M940" s="253">
        <v>0</v>
      </c>
      <c r="N940" s="253">
        <v>0</v>
      </c>
      <c r="O940" s="253">
        <v>0</v>
      </c>
      <c r="P940" s="253">
        <v>0</v>
      </c>
      <c r="Q940" s="253">
        <v>0</v>
      </c>
      <c r="R940" s="253">
        <v>0</v>
      </c>
      <c r="S940" s="253">
        <v>0</v>
      </c>
      <c r="T940" s="253">
        <v>0</v>
      </c>
      <c r="U940" s="253">
        <v>0</v>
      </c>
      <c r="V940" s="253">
        <v>0</v>
      </c>
      <c r="W940" s="253">
        <v>0</v>
      </c>
      <c r="X940" s="253">
        <v>0</v>
      </c>
      <c r="Y940" s="253">
        <v>0</v>
      </c>
      <c r="Z940" s="253">
        <v>0</v>
      </c>
      <c r="AA940" s="253">
        <v>0</v>
      </c>
      <c r="AB940" s="255">
        <v>2021</v>
      </c>
    </row>
    <row r="941" spans="1:28" s="6" customFormat="1" ht="35.25">
      <c r="A941" s="6">
        <v>1</v>
      </c>
      <c r="B941" s="207">
        <f>SUBTOTAL(103,$A$796:A941)</f>
        <v>145</v>
      </c>
      <c r="C941" s="251" t="s">
        <v>2842</v>
      </c>
      <c r="D941" s="246">
        <f t="shared" si="56"/>
        <v>1035000</v>
      </c>
      <c r="E941" s="253">
        <v>0</v>
      </c>
      <c r="F941" s="253">
        <v>0</v>
      </c>
      <c r="G941" s="253">
        <v>0</v>
      </c>
      <c r="H941" s="253">
        <v>0</v>
      </c>
      <c r="I941" s="253">
        <v>0</v>
      </c>
      <c r="J941" s="253">
        <v>0</v>
      </c>
      <c r="K941" s="254">
        <v>0</v>
      </c>
      <c r="L941" s="253">
        <v>0</v>
      </c>
      <c r="M941" s="253">
        <v>0</v>
      </c>
      <c r="N941" s="253">
        <v>0</v>
      </c>
      <c r="O941" s="253">
        <v>1035000</v>
      </c>
      <c r="P941" s="253">
        <v>0</v>
      </c>
      <c r="Q941" s="253">
        <v>0</v>
      </c>
      <c r="R941" s="253">
        <v>0</v>
      </c>
      <c r="S941" s="253">
        <v>0</v>
      </c>
      <c r="T941" s="253">
        <v>0</v>
      </c>
      <c r="U941" s="253">
        <v>0</v>
      </c>
      <c r="V941" s="253">
        <v>0</v>
      </c>
      <c r="W941" s="253">
        <v>0</v>
      </c>
      <c r="X941" s="253">
        <v>0</v>
      </c>
      <c r="Y941" s="253">
        <v>0</v>
      </c>
      <c r="Z941" s="253">
        <v>0</v>
      </c>
      <c r="AA941" s="253">
        <v>0</v>
      </c>
      <c r="AB941" s="255">
        <v>2021</v>
      </c>
    </row>
    <row r="942" spans="1:28" s="6" customFormat="1" ht="35.25">
      <c r="A942" s="6">
        <v>1</v>
      </c>
      <c r="B942" s="207">
        <f>SUBTOTAL(103,$A$796:A942)</f>
        <v>146</v>
      </c>
      <c r="C942" s="251" t="s">
        <v>2843</v>
      </c>
      <c r="D942" s="246">
        <f t="shared" si="56"/>
        <v>2314730</v>
      </c>
      <c r="E942" s="253">
        <v>0</v>
      </c>
      <c r="F942" s="253">
        <v>0</v>
      </c>
      <c r="G942" s="253">
        <v>0</v>
      </c>
      <c r="H942" s="253">
        <v>0</v>
      </c>
      <c r="I942" s="253">
        <v>0</v>
      </c>
      <c r="J942" s="253">
        <v>0</v>
      </c>
      <c r="K942" s="254">
        <v>0</v>
      </c>
      <c r="L942" s="253">
        <v>0</v>
      </c>
      <c r="M942" s="253">
        <v>2314730</v>
      </c>
      <c r="N942" s="253">
        <v>0</v>
      </c>
      <c r="O942" s="253">
        <v>0</v>
      </c>
      <c r="P942" s="253">
        <v>0</v>
      </c>
      <c r="Q942" s="253">
        <v>0</v>
      </c>
      <c r="R942" s="253">
        <v>0</v>
      </c>
      <c r="S942" s="253">
        <v>0</v>
      </c>
      <c r="T942" s="253">
        <v>0</v>
      </c>
      <c r="U942" s="253">
        <v>0</v>
      </c>
      <c r="V942" s="253">
        <v>0</v>
      </c>
      <c r="W942" s="253">
        <v>0</v>
      </c>
      <c r="X942" s="253">
        <v>0</v>
      </c>
      <c r="Y942" s="253">
        <v>0</v>
      </c>
      <c r="Z942" s="253">
        <v>0</v>
      </c>
      <c r="AA942" s="253">
        <v>0</v>
      </c>
      <c r="AB942" s="255">
        <v>2021</v>
      </c>
    </row>
    <row r="943" spans="1:28" s="6" customFormat="1" ht="35.25">
      <c r="A943" s="6">
        <v>1</v>
      </c>
      <c r="B943" s="207">
        <f>SUBTOTAL(103,$A$796:A943)</f>
        <v>147</v>
      </c>
      <c r="C943" s="251" t="s">
        <v>2844</v>
      </c>
      <c r="D943" s="246">
        <f t="shared" si="56"/>
        <v>401500</v>
      </c>
      <c r="E943" s="253">
        <v>0</v>
      </c>
      <c r="F943" s="253">
        <v>0</v>
      </c>
      <c r="G943" s="253">
        <v>0</v>
      </c>
      <c r="H943" s="253">
        <v>0</v>
      </c>
      <c r="I943" s="253">
        <v>0</v>
      </c>
      <c r="J943" s="253">
        <v>0</v>
      </c>
      <c r="K943" s="254">
        <v>0</v>
      </c>
      <c r="L943" s="253">
        <v>0</v>
      </c>
      <c r="M943" s="253">
        <v>0</v>
      </c>
      <c r="N943" s="253">
        <v>0</v>
      </c>
      <c r="O943" s="253">
        <v>401500</v>
      </c>
      <c r="P943" s="253">
        <v>0</v>
      </c>
      <c r="Q943" s="253">
        <v>0</v>
      </c>
      <c r="R943" s="253">
        <v>0</v>
      </c>
      <c r="S943" s="253">
        <v>0</v>
      </c>
      <c r="T943" s="253">
        <v>0</v>
      </c>
      <c r="U943" s="253">
        <v>0</v>
      </c>
      <c r="V943" s="253">
        <v>0</v>
      </c>
      <c r="W943" s="253">
        <v>0</v>
      </c>
      <c r="X943" s="253">
        <v>0</v>
      </c>
      <c r="Y943" s="253">
        <v>0</v>
      </c>
      <c r="Z943" s="253">
        <v>0</v>
      </c>
      <c r="AA943" s="253">
        <v>0</v>
      </c>
      <c r="AB943" s="255">
        <v>2021</v>
      </c>
    </row>
    <row r="944" spans="1:28" s="6" customFormat="1" ht="35.25">
      <c r="A944" s="6">
        <v>1</v>
      </c>
      <c r="B944" s="207">
        <f>SUBTOTAL(103,$A$796:A944)</f>
        <v>148</v>
      </c>
      <c r="C944" s="251" t="s">
        <v>2845</v>
      </c>
      <c r="D944" s="246">
        <f t="shared" si="56"/>
        <v>2482326</v>
      </c>
      <c r="E944" s="253">
        <v>0</v>
      </c>
      <c r="F944" s="253">
        <v>0</v>
      </c>
      <c r="G944" s="253">
        <v>0</v>
      </c>
      <c r="H944" s="253">
        <v>0</v>
      </c>
      <c r="I944" s="253">
        <v>0</v>
      </c>
      <c r="J944" s="253">
        <v>0</v>
      </c>
      <c r="K944" s="254">
        <v>0</v>
      </c>
      <c r="L944" s="253">
        <v>0</v>
      </c>
      <c r="M944" s="253">
        <v>2482326</v>
      </c>
      <c r="N944" s="253">
        <v>0</v>
      </c>
      <c r="O944" s="253">
        <v>0</v>
      </c>
      <c r="P944" s="253">
        <v>0</v>
      </c>
      <c r="Q944" s="253">
        <v>0</v>
      </c>
      <c r="R944" s="253">
        <v>0</v>
      </c>
      <c r="S944" s="253">
        <v>0</v>
      </c>
      <c r="T944" s="253">
        <v>0</v>
      </c>
      <c r="U944" s="253">
        <v>0</v>
      </c>
      <c r="V944" s="253">
        <v>0</v>
      </c>
      <c r="W944" s="253">
        <v>0</v>
      </c>
      <c r="X944" s="253">
        <v>0</v>
      </c>
      <c r="Y944" s="253">
        <v>0</v>
      </c>
      <c r="Z944" s="253">
        <v>0</v>
      </c>
      <c r="AA944" s="253">
        <v>0</v>
      </c>
      <c r="AB944" s="255">
        <v>2021</v>
      </c>
    </row>
    <row r="945" spans="1:28" s="6" customFormat="1" ht="35.25">
      <c r="A945" s="6">
        <v>1</v>
      </c>
      <c r="B945" s="207">
        <f>SUBTOTAL(103,$A$796:A945)</f>
        <v>149</v>
      </c>
      <c r="C945" s="251" t="s">
        <v>2846</v>
      </c>
      <c r="D945" s="246">
        <f t="shared" si="56"/>
        <v>337836</v>
      </c>
      <c r="E945" s="253">
        <v>0</v>
      </c>
      <c r="F945" s="253">
        <v>0</v>
      </c>
      <c r="G945" s="253">
        <v>337836</v>
      </c>
      <c r="H945" s="253">
        <v>0</v>
      </c>
      <c r="I945" s="253">
        <v>0</v>
      </c>
      <c r="J945" s="253">
        <v>0</v>
      </c>
      <c r="K945" s="254">
        <v>0</v>
      </c>
      <c r="L945" s="253">
        <v>0</v>
      </c>
      <c r="M945" s="253">
        <v>0</v>
      </c>
      <c r="N945" s="253">
        <v>0</v>
      </c>
      <c r="O945" s="253">
        <v>0</v>
      </c>
      <c r="P945" s="253">
        <v>0</v>
      </c>
      <c r="Q945" s="253">
        <v>0</v>
      </c>
      <c r="R945" s="253">
        <v>0</v>
      </c>
      <c r="S945" s="253">
        <v>0</v>
      </c>
      <c r="T945" s="253">
        <v>0</v>
      </c>
      <c r="U945" s="253">
        <v>0</v>
      </c>
      <c r="V945" s="253">
        <v>0</v>
      </c>
      <c r="W945" s="253">
        <v>0</v>
      </c>
      <c r="X945" s="253">
        <v>0</v>
      </c>
      <c r="Y945" s="253">
        <v>0</v>
      </c>
      <c r="Z945" s="253">
        <v>0</v>
      </c>
      <c r="AA945" s="253">
        <v>0</v>
      </c>
      <c r="AB945" s="255">
        <v>2021</v>
      </c>
    </row>
    <row r="946" spans="1:28" s="6" customFormat="1" ht="35.25">
      <c r="A946" s="6">
        <v>1</v>
      </c>
      <c r="B946" s="207">
        <f>SUBTOTAL(103,$A$796:A946)</f>
        <v>150</v>
      </c>
      <c r="C946" s="251" t="s">
        <v>2847</v>
      </c>
      <c r="D946" s="246">
        <f t="shared" si="56"/>
        <v>1770048</v>
      </c>
      <c r="E946" s="253">
        <v>0</v>
      </c>
      <c r="F946" s="253">
        <v>0</v>
      </c>
      <c r="G946" s="253">
        <v>0</v>
      </c>
      <c r="H946" s="253">
        <v>0</v>
      </c>
      <c r="I946" s="253">
        <v>0</v>
      </c>
      <c r="J946" s="253">
        <v>0</v>
      </c>
      <c r="K946" s="254">
        <v>0</v>
      </c>
      <c r="L946" s="253">
        <v>0</v>
      </c>
      <c r="M946" s="253">
        <v>0</v>
      </c>
      <c r="N946" s="253">
        <v>0</v>
      </c>
      <c r="O946" s="253">
        <v>1770048</v>
      </c>
      <c r="P946" s="253">
        <v>0</v>
      </c>
      <c r="Q946" s="253">
        <v>0</v>
      </c>
      <c r="R946" s="253">
        <v>0</v>
      </c>
      <c r="S946" s="253">
        <v>0</v>
      </c>
      <c r="T946" s="253">
        <v>0</v>
      </c>
      <c r="U946" s="253">
        <v>0</v>
      </c>
      <c r="V946" s="253">
        <v>0</v>
      </c>
      <c r="W946" s="253">
        <v>0</v>
      </c>
      <c r="X946" s="253">
        <v>0</v>
      </c>
      <c r="Y946" s="253">
        <v>0</v>
      </c>
      <c r="Z946" s="253">
        <v>0</v>
      </c>
      <c r="AA946" s="253">
        <v>0</v>
      </c>
      <c r="AB946" s="255">
        <v>2021</v>
      </c>
    </row>
    <row r="947" spans="1:28" s="6" customFormat="1" ht="35.25">
      <c r="A947" s="6">
        <v>1</v>
      </c>
      <c r="B947" s="207">
        <f>SUBTOTAL(103,$A$796:A947)</f>
        <v>151</v>
      </c>
      <c r="C947" s="251" t="s">
        <v>2249</v>
      </c>
      <c r="D947" s="246">
        <f t="shared" si="56"/>
        <v>1743477.94</v>
      </c>
      <c r="E947" s="253">
        <v>0</v>
      </c>
      <c r="F947" s="253">
        <v>563749.93999999994</v>
      </c>
      <c r="G947" s="253">
        <v>1179728</v>
      </c>
      <c r="H947" s="253">
        <v>0</v>
      </c>
      <c r="I947" s="253">
        <v>0</v>
      </c>
      <c r="J947" s="253">
        <v>0</v>
      </c>
      <c r="K947" s="254">
        <v>0</v>
      </c>
      <c r="L947" s="253">
        <v>0</v>
      </c>
      <c r="M947" s="253">
        <v>0</v>
      </c>
      <c r="N947" s="253">
        <v>0</v>
      </c>
      <c r="O947" s="253">
        <v>0</v>
      </c>
      <c r="P947" s="253">
        <v>0</v>
      </c>
      <c r="Q947" s="253">
        <v>0</v>
      </c>
      <c r="R947" s="253">
        <v>0</v>
      </c>
      <c r="S947" s="253">
        <v>0</v>
      </c>
      <c r="T947" s="253">
        <v>0</v>
      </c>
      <c r="U947" s="253">
        <v>0</v>
      </c>
      <c r="V947" s="253">
        <v>0</v>
      </c>
      <c r="W947" s="253">
        <v>0</v>
      </c>
      <c r="X947" s="253">
        <v>0</v>
      </c>
      <c r="Y947" s="253">
        <v>0</v>
      </c>
      <c r="Z947" s="253">
        <v>0</v>
      </c>
      <c r="AA947" s="253">
        <v>0</v>
      </c>
      <c r="AB947" s="255">
        <v>2021</v>
      </c>
    </row>
    <row r="948" spans="1:28" s="6" customFormat="1" ht="35.25">
      <c r="A948" s="6">
        <v>1</v>
      </c>
      <c r="B948" s="207">
        <f>SUBTOTAL(103,$A$796:A948)</f>
        <v>152</v>
      </c>
      <c r="C948" s="251" t="s">
        <v>1898</v>
      </c>
      <c r="D948" s="246">
        <f t="shared" si="56"/>
        <v>381703</v>
      </c>
      <c r="E948" s="253">
        <v>0</v>
      </c>
      <c r="F948" s="253">
        <v>0</v>
      </c>
      <c r="G948" s="253">
        <v>0</v>
      </c>
      <c r="H948" s="253">
        <v>0</v>
      </c>
      <c r="I948" s="253">
        <v>0</v>
      </c>
      <c r="J948" s="253">
        <v>0</v>
      </c>
      <c r="K948" s="254">
        <v>0</v>
      </c>
      <c r="L948" s="253">
        <v>0</v>
      </c>
      <c r="M948" s="253">
        <v>0</v>
      </c>
      <c r="N948" s="253">
        <v>0</v>
      </c>
      <c r="O948" s="253">
        <v>381703</v>
      </c>
      <c r="P948" s="253">
        <v>0</v>
      </c>
      <c r="Q948" s="253">
        <v>0</v>
      </c>
      <c r="R948" s="253">
        <v>0</v>
      </c>
      <c r="S948" s="253">
        <v>0</v>
      </c>
      <c r="T948" s="253">
        <v>0</v>
      </c>
      <c r="U948" s="253">
        <v>0</v>
      </c>
      <c r="V948" s="253">
        <v>0</v>
      </c>
      <c r="W948" s="253">
        <v>0</v>
      </c>
      <c r="X948" s="253">
        <v>0</v>
      </c>
      <c r="Y948" s="253">
        <v>0</v>
      </c>
      <c r="Z948" s="253">
        <v>0</v>
      </c>
      <c r="AA948" s="253">
        <v>0</v>
      </c>
      <c r="AB948" s="255">
        <v>2021</v>
      </c>
    </row>
    <row r="949" spans="1:28" s="6" customFormat="1" ht="35.25">
      <c r="A949" s="6">
        <v>1</v>
      </c>
      <c r="B949" s="207">
        <f>SUBTOTAL(103,$A$796:A949)</f>
        <v>153</v>
      </c>
      <c r="C949" s="251" t="s">
        <v>2273</v>
      </c>
      <c r="D949" s="246">
        <f t="shared" si="56"/>
        <v>626788</v>
      </c>
      <c r="E949" s="253">
        <v>0</v>
      </c>
      <c r="F949" s="253">
        <v>0</v>
      </c>
      <c r="G949" s="253">
        <v>0</v>
      </c>
      <c r="H949" s="253">
        <v>0</v>
      </c>
      <c r="I949" s="253">
        <v>0</v>
      </c>
      <c r="J949" s="253">
        <v>0</v>
      </c>
      <c r="K949" s="254">
        <v>0</v>
      </c>
      <c r="L949" s="253">
        <v>0</v>
      </c>
      <c r="M949" s="253">
        <v>0</v>
      </c>
      <c r="N949" s="253">
        <v>0</v>
      </c>
      <c r="O949" s="253">
        <v>626788</v>
      </c>
      <c r="P949" s="253">
        <v>0</v>
      </c>
      <c r="Q949" s="253">
        <v>0</v>
      </c>
      <c r="R949" s="253">
        <v>0</v>
      </c>
      <c r="S949" s="253">
        <v>0</v>
      </c>
      <c r="T949" s="253">
        <v>0</v>
      </c>
      <c r="U949" s="253">
        <v>0</v>
      </c>
      <c r="V949" s="253">
        <v>0</v>
      </c>
      <c r="W949" s="253">
        <v>0</v>
      </c>
      <c r="X949" s="253">
        <v>0</v>
      </c>
      <c r="Y949" s="253">
        <v>0</v>
      </c>
      <c r="Z949" s="253">
        <v>0</v>
      </c>
      <c r="AA949" s="253">
        <v>0</v>
      </c>
      <c r="AB949" s="255">
        <v>2021</v>
      </c>
    </row>
    <row r="950" spans="1:28" s="6" customFormat="1" ht="35.25">
      <c r="A950" s="6">
        <v>1</v>
      </c>
      <c r="B950" s="207">
        <f>SUBTOTAL(103,$A$796:A950)</f>
        <v>154</v>
      </c>
      <c r="C950" s="251" t="s">
        <v>2848</v>
      </c>
      <c r="D950" s="246">
        <f t="shared" si="56"/>
        <v>3989926.17</v>
      </c>
      <c r="E950" s="253">
        <v>0</v>
      </c>
      <c r="F950" s="253">
        <v>0</v>
      </c>
      <c r="G950" s="253">
        <v>0</v>
      </c>
      <c r="H950" s="253">
        <v>0</v>
      </c>
      <c r="I950" s="253">
        <v>0</v>
      </c>
      <c r="J950" s="253">
        <v>0</v>
      </c>
      <c r="K950" s="254">
        <v>0</v>
      </c>
      <c r="L950" s="253">
        <v>0</v>
      </c>
      <c r="M950" s="253">
        <v>0</v>
      </c>
      <c r="N950" s="253">
        <v>0</v>
      </c>
      <c r="O950" s="253">
        <v>3989926.17</v>
      </c>
      <c r="P950" s="253">
        <v>0</v>
      </c>
      <c r="Q950" s="253">
        <v>0</v>
      </c>
      <c r="R950" s="253">
        <v>0</v>
      </c>
      <c r="S950" s="253">
        <v>0</v>
      </c>
      <c r="T950" s="253">
        <v>0</v>
      </c>
      <c r="U950" s="253">
        <v>0</v>
      </c>
      <c r="V950" s="253">
        <v>0</v>
      </c>
      <c r="W950" s="253">
        <v>0</v>
      </c>
      <c r="X950" s="253">
        <v>0</v>
      </c>
      <c r="Y950" s="253">
        <v>0</v>
      </c>
      <c r="Z950" s="253">
        <v>0</v>
      </c>
      <c r="AA950" s="253">
        <v>0</v>
      </c>
      <c r="AB950" s="255">
        <v>2021</v>
      </c>
    </row>
    <row r="951" spans="1:28" s="6" customFormat="1" ht="35.25">
      <c r="A951" s="6">
        <v>1</v>
      </c>
      <c r="B951" s="207">
        <f>SUBTOTAL(103,$A$796:A951)</f>
        <v>155</v>
      </c>
      <c r="C951" s="251" t="s">
        <v>2849</v>
      </c>
      <c r="D951" s="246">
        <f t="shared" si="56"/>
        <v>308099.84000000003</v>
      </c>
      <c r="E951" s="253">
        <v>0</v>
      </c>
      <c r="F951" s="253">
        <v>0</v>
      </c>
      <c r="G951" s="253">
        <v>0</v>
      </c>
      <c r="H951" s="253">
        <v>0</v>
      </c>
      <c r="I951" s="253">
        <v>0</v>
      </c>
      <c r="J951" s="253">
        <v>0</v>
      </c>
      <c r="K951" s="254">
        <v>0</v>
      </c>
      <c r="L951" s="253">
        <v>0</v>
      </c>
      <c r="M951" s="253">
        <v>0</v>
      </c>
      <c r="N951" s="253">
        <v>0</v>
      </c>
      <c r="O951" s="253">
        <v>308099.84000000003</v>
      </c>
      <c r="P951" s="253">
        <v>0</v>
      </c>
      <c r="Q951" s="253">
        <v>0</v>
      </c>
      <c r="R951" s="253">
        <v>0</v>
      </c>
      <c r="S951" s="253">
        <v>0</v>
      </c>
      <c r="T951" s="253">
        <v>0</v>
      </c>
      <c r="U951" s="253">
        <v>0</v>
      </c>
      <c r="V951" s="253">
        <v>0</v>
      </c>
      <c r="W951" s="253">
        <v>0</v>
      </c>
      <c r="X951" s="253">
        <v>0</v>
      </c>
      <c r="Y951" s="253">
        <v>0</v>
      </c>
      <c r="Z951" s="253">
        <v>0</v>
      </c>
      <c r="AA951" s="253">
        <v>0</v>
      </c>
      <c r="AB951" s="255">
        <v>2021</v>
      </c>
    </row>
    <row r="952" spans="1:28" s="6" customFormat="1" ht="35.25">
      <c r="A952" s="6">
        <v>1</v>
      </c>
      <c r="B952" s="207">
        <f>SUBTOTAL(103,$A$796:A952)</f>
        <v>156</v>
      </c>
      <c r="C952" s="251" t="s">
        <v>2850</v>
      </c>
      <c r="D952" s="246">
        <f t="shared" si="56"/>
        <v>160000</v>
      </c>
      <c r="E952" s="253">
        <v>0</v>
      </c>
      <c r="F952" s="253">
        <v>160000</v>
      </c>
      <c r="G952" s="253">
        <v>0</v>
      </c>
      <c r="H952" s="253">
        <v>0</v>
      </c>
      <c r="I952" s="253">
        <v>0</v>
      </c>
      <c r="J952" s="253">
        <v>0</v>
      </c>
      <c r="K952" s="254">
        <v>0</v>
      </c>
      <c r="L952" s="253">
        <v>0</v>
      </c>
      <c r="M952" s="253">
        <v>0</v>
      </c>
      <c r="N952" s="253">
        <v>0</v>
      </c>
      <c r="O952" s="253">
        <v>0</v>
      </c>
      <c r="P952" s="253">
        <v>0</v>
      </c>
      <c r="Q952" s="253">
        <v>0</v>
      </c>
      <c r="R952" s="253">
        <v>0</v>
      </c>
      <c r="S952" s="253">
        <v>0</v>
      </c>
      <c r="T952" s="253">
        <v>0</v>
      </c>
      <c r="U952" s="253">
        <v>0</v>
      </c>
      <c r="V952" s="253">
        <v>0</v>
      </c>
      <c r="W952" s="253">
        <v>0</v>
      </c>
      <c r="X952" s="253">
        <v>0</v>
      </c>
      <c r="Y952" s="253">
        <v>0</v>
      </c>
      <c r="Z952" s="253">
        <v>0</v>
      </c>
      <c r="AA952" s="253">
        <v>0</v>
      </c>
      <c r="AB952" s="255">
        <v>2021</v>
      </c>
    </row>
    <row r="953" spans="1:28" s="6" customFormat="1" ht="35.25">
      <c r="A953" s="6">
        <v>1</v>
      </c>
      <c r="B953" s="207">
        <f>SUBTOTAL(103,$A$796:A953)</f>
        <v>157</v>
      </c>
      <c r="C953" s="251" t="s">
        <v>2851</v>
      </c>
      <c r="D953" s="246">
        <f t="shared" si="56"/>
        <v>451852.5</v>
      </c>
      <c r="E953" s="253">
        <v>0</v>
      </c>
      <c r="F953" s="253">
        <v>0</v>
      </c>
      <c r="G953" s="253">
        <v>171210</v>
      </c>
      <c r="H953" s="253">
        <v>0</v>
      </c>
      <c r="I953" s="253">
        <v>0</v>
      </c>
      <c r="J953" s="253">
        <v>0</v>
      </c>
      <c r="K953" s="254">
        <v>0</v>
      </c>
      <c r="L953" s="253">
        <v>0</v>
      </c>
      <c r="M953" s="253">
        <v>0</v>
      </c>
      <c r="N953" s="253">
        <v>0</v>
      </c>
      <c r="O953" s="253">
        <v>280642.5</v>
      </c>
      <c r="P953" s="253">
        <v>0</v>
      </c>
      <c r="Q953" s="253">
        <v>0</v>
      </c>
      <c r="R953" s="253">
        <v>0</v>
      </c>
      <c r="S953" s="253">
        <v>0</v>
      </c>
      <c r="T953" s="253">
        <v>0</v>
      </c>
      <c r="U953" s="253">
        <v>0</v>
      </c>
      <c r="V953" s="253">
        <v>0</v>
      </c>
      <c r="W953" s="253">
        <v>0</v>
      </c>
      <c r="X953" s="253">
        <v>0</v>
      </c>
      <c r="Y953" s="253">
        <v>0</v>
      </c>
      <c r="Z953" s="253">
        <v>0</v>
      </c>
      <c r="AA953" s="253">
        <v>0</v>
      </c>
      <c r="AB953" s="255">
        <v>2021</v>
      </c>
    </row>
    <row r="954" spans="1:28" s="6" customFormat="1" ht="35.25">
      <c r="A954" s="6">
        <v>1</v>
      </c>
      <c r="B954" s="207">
        <f>SUBTOTAL(103,$A$796:A954)</f>
        <v>158</v>
      </c>
      <c r="C954" s="251" t="s">
        <v>2852</v>
      </c>
      <c r="D954" s="246">
        <f t="shared" si="56"/>
        <v>1615652</v>
      </c>
      <c r="E954" s="253">
        <v>0</v>
      </c>
      <c r="F954" s="253">
        <v>0</v>
      </c>
      <c r="G954" s="253">
        <v>0</v>
      </c>
      <c r="H954" s="253">
        <v>0</v>
      </c>
      <c r="I954" s="253">
        <v>0</v>
      </c>
      <c r="J954" s="253">
        <v>0</v>
      </c>
      <c r="K954" s="254">
        <v>0</v>
      </c>
      <c r="L954" s="253">
        <v>0</v>
      </c>
      <c r="M954" s="253">
        <v>1615652</v>
      </c>
      <c r="N954" s="253">
        <v>0</v>
      </c>
      <c r="O954" s="253">
        <v>0</v>
      </c>
      <c r="P954" s="253">
        <v>0</v>
      </c>
      <c r="Q954" s="253">
        <v>0</v>
      </c>
      <c r="R954" s="253">
        <v>0</v>
      </c>
      <c r="S954" s="253">
        <v>0</v>
      </c>
      <c r="T954" s="253">
        <v>0</v>
      </c>
      <c r="U954" s="253">
        <v>0</v>
      </c>
      <c r="V954" s="253">
        <v>0</v>
      </c>
      <c r="W954" s="253">
        <v>0</v>
      </c>
      <c r="X954" s="253">
        <v>0</v>
      </c>
      <c r="Y954" s="253">
        <v>0</v>
      </c>
      <c r="Z954" s="253">
        <v>0</v>
      </c>
      <c r="AA954" s="253">
        <v>0</v>
      </c>
      <c r="AB954" s="255">
        <v>2021</v>
      </c>
    </row>
    <row r="955" spans="1:28" s="6" customFormat="1" ht="35.25">
      <c r="A955" s="6">
        <v>1</v>
      </c>
      <c r="B955" s="207">
        <f>SUBTOTAL(103,$A$796:A955)</f>
        <v>159</v>
      </c>
      <c r="C955" s="251" t="s">
        <v>2250</v>
      </c>
      <c r="D955" s="246">
        <f t="shared" si="56"/>
        <v>413289</v>
      </c>
      <c r="E955" s="253">
        <v>0</v>
      </c>
      <c r="F955" s="253">
        <v>0</v>
      </c>
      <c r="G955" s="253">
        <v>0</v>
      </c>
      <c r="H955" s="253">
        <v>0</v>
      </c>
      <c r="I955" s="253">
        <v>0</v>
      </c>
      <c r="J955" s="253">
        <v>0</v>
      </c>
      <c r="K955" s="254">
        <v>0</v>
      </c>
      <c r="L955" s="253">
        <v>0</v>
      </c>
      <c r="M955" s="253">
        <v>0</v>
      </c>
      <c r="N955" s="253">
        <v>0</v>
      </c>
      <c r="O955" s="253">
        <v>413289</v>
      </c>
      <c r="P955" s="253">
        <v>0</v>
      </c>
      <c r="Q955" s="253">
        <v>0</v>
      </c>
      <c r="R955" s="253">
        <v>0</v>
      </c>
      <c r="S955" s="253">
        <v>0</v>
      </c>
      <c r="T955" s="253">
        <v>0</v>
      </c>
      <c r="U955" s="253">
        <v>0</v>
      </c>
      <c r="V955" s="253">
        <v>0</v>
      </c>
      <c r="W955" s="253">
        <v>0</v>
      </c>
      <c r="X955" s="253">
        <v>0</v>
      </c>
      <c r="Y955" s="253">
        <v>0</v>
      </c>
      <c r="Z955" s="253">
        <v>0</v>
      </c>
      <c r="AA955" s="253">
        <v>0</v>
      </c>
      <c r="AB955" s="255">
        <v>2021</v>
      </c>
    </row>
    <row r="956" spans="1:28" s="6" customFormat="1" ht="35.25">
      <c r="A956" s="6">
        <v>1</v>
      </c>
      <c r="B956" s="207">
        <f>SUBTOTAL(103,$A$796:A956)</f>
        <v>160</v>
      </c>
      <c r="C956" s="251" t="s">
        <v>2853</v>
      </c>
      <c r="D956" s="246">
        <f t="shared" si="56"/>
        <v>2685487</v>
      </c>
      <c r="E956" s="253">
        <v>314811</v>
      </c>
      <c r="F956" s="253">
        <v>500000</v>
      </c>
      <c r="G956" s="253">
        <v>0</v>
      </c>
      <c r="H956" s="253">
        <v>0</v>
      </c>
      <c r="I956" s="253">
        <v>0</v>
      </c>
      <c r="J956" s="253">
        <v>0</v>
      </c>
      <c r="K956" s="254">
        <v>0</v>
      </c>
      <c r="L956" s="253">
        <v>0</v>
      </c>
      <c r="M956" s="253">
        <v>968986</v>
      </c>
      <c r="N956" s="253">
        <v>0</v>
      </c>
      <c r="O956" s="253">
        <v>901690</v>
      </c>
      <c r="P956" s="253">
        <v>0</v>
      </c>
      <c r="Q956" s="253">
        <v>0</v>
      </c>
      <c r="R956" s="253">
        <v>0</v>
      </c>
      <c r="S956" s="253">
        <v>0</v>
      </c>
      <c r="T956" s="253">
        <v>0</v>
      </c>
      <c r="U956" s="253">
        <v>0</v>
      </c>
      <c r="V956" s="253">
        <v>0</v>
      </c>
      <c r="W956" s="253">
        <v>0</v>
      </c>
      <c r="X956" s="253">
        <v>0</v>
      </c>
      <c r="Y956" s="253">
        <v>0</v>
      </c>
      <c r="Z956" s="253">
        <v>0</v>
      </c>
      <c r="AA956" s="253">
        <v>0</v>
      </c>
      <c r="AB956" s="255">
        <v>2021</v>
      </c>
    </row>
    <row r="957" spans="1:28" s="6" customFormat="1" ht="35.25">
      <c r="A957" s="6">
        <v>1</v>
      </c>
      <c r="B957" s="207">
        <f>SUBTOTAL(103,$A$796:A957)</f>
        <v>161</v>
      </c>
      <c r="C957" s="251" t="s">
        <v>2854</v>
      </c>
      <c r="D957" s="246">
        <f t="shared" si="56"/>
        <v>1650934</v>
      </c>
      <c r="E957" s="253">
        <v>0</v>
      </c>
      <c r="F957" s="253">
        <v>0</v>
      </c>
      <c r="G957" s="253">
        <v>0</v>
      </c>
      <c r="H957" s="253">
        <v>0</v>
      </c>
      <c r="I957" s="253">
        <v>0</v>
      </c>
      <c r="J957" s="253">
        <v>0</v>
      </c>
      <c r="K957" s="254">
        <v>0</v>
      </c>
      <c r="L957" s="253">
        <v>0</v>
      </c>
      <c r="M957" s="253">
        <v>1650934</v>
      </c>
      <c r="N957" s="253">
        <v>0</v>
      </c>
      <c r="O957" s="253">
        <v>0</v>
      </c>
      <c r="P957" s="253">
        <v>0</v>
      </c>
      <c r="Q957" s="253">
        <v>0</v>
      </c>
      <c r="R957" s="253">
        <v>0</v>
      </c>
      <c r="S957" s="253">
        <v>0</v>
      </c>
      <c r="T957" s="253">
        <v>0</v>
      </c>
      <c r="U957" s="253">
        <v>0</v>
      </c>
      <c r="V957" s="253">
        <v>0</v>
      </c>
      <c r="W957" s="253">
        <v>0</v>
      </c>
      <c r="X957" s="253">
        <v>0</v>
      </c>
      <c r="Y957" s="253">
        <v>0</v>
      </c>
      <c r="Z957" s="253">
        <v>0</v>
      </c>
      <c r="AA957" s="253">
        <v>0</v>
      </c>
      <c r="AB957" s="255">
        <v>2021</v>
      </c>
    </row>
    <row r="958" spans="1:28" s="6" customFormat="1" ht="35.25">
      <c r="A958" s="6">
        <v>1</v>
      </c>
      <c r="B958" s="207">
        <f>SUBTOTAL(103,$A$796:A958)</f>
        <v>162</v>
      </c>
      <c r="C958" s="251" t="s">
        <v>2855</v>
      </c>
      <c r="D958" s="246">
        <f t="shared" si="56"/>
        <v>1151489</v>
      </c>
      <c r="E958" s="253">
        <v>0</v>
      </c>
      <c r="F958" s="253">
        <v>0</v>
      </c>
      <c r="G958" s="253">
        <v>0</v>
      </c>
      <c r="H958" s="253">
        <v>0</v>
      </c>
      <c r="I958" s="253">
        <v>0</v>
      </c>
      <c r="J958" s="253">
        <v>0</v>
      </c>
      <c r="K958" s="254">
        <v>0</v>
      </c>
      <c r="L958" s="253">
        <v>0</v>
      </c>
      <c r="M958" s="253">
        <v>1151489</v>
      </c>
      <c r="N958" s="253">
        <v>0</v>
      </c>
      <c r="O958" s="253">
        <v>0</v>
      </c>
      <c r="P958" s="253">
        <v>0</v>
      </c>
      <c r="Q958" s="253">
        <v>0</v>
      </c>
      <c r="R958" s="253">
        <v>0</v>
      </c>
      <c r="S958" s="253">
        <v>0</v>
      </c>
      <c r="T958" s="253">
        <v>0</v>
      </c>
      <c r="U958" s="253">
        <v>0</v>
      </c>
      <c r="V958" s="253">
        <v>0</v>
      </c>
      <c r="W958" s="253">
        <v>0</v>
      </c>
      <c r="X958" s="253">
        <v>0</v>
      </c>
      <c r="Y958" s="253">
        <v>0</v>
      </c>
      <c r="Z958" s="253">
        <v>0</v>
      </c>
      <c r="AA958" s="253">
        <v>0</v>
      </c>
      <c r="AB958" s="255">
        <v>2021</v>
      </c>
    </row>
    <row r="959" spans="1:28" s="6" customFormat="1" ht="35.25">
      <c r="A959" s="6">
        <v>1</v>
      </c>
      <c r="B959" s="207">
        <f>SUBTOTAL(103,$A$796:A959)</f>
        <v>163</v>
      </c>
      <c r="C959" s="251" t="s">
        <v>2856</v>
      </c>
      <c r="D959" s="246">
        <f t="shared" si="56"/>
        <v>1411410</v>
      </c>
      <c r="E959" s="253">
        <v>0</v>
      </c>
      <c r="F959" s="253">
        <v>0</v>
      </c>
      <c r="G959" s="253">
        <v>0</v>
      </c>
      <c r="H959" s="253">
        <v>0</v>
      </c>
      <c r="I959" s="253">
        <v>0</v>
      </c>
      <c r="J959" s="253">
        <v>0</v>
      </c>
      <c r="K959" s="254">
        <v>0</v>
      </c>
      <c r="L959" s="253">
        <v>0</v>
      </c>
      <c r="M959" s="253">
        <v>1411410</v>
      </c>
      <c r="N959" s="253">
        <v>0</v>
      </c>
      <c r="O959" s="253">
        <v>0</v>
      </c>
      <c r="P959" s="253">
        <v>0</v>
      </c>
      <c r="Q959" s="253">
        <v>0</v>
      </c>
      <c r="R959" s="253">
        <v>0</v>
      </c>
      <c r="S959" s="253">
        <v>0</v>
      </c>
      <c r="T959" s="253">
        <v>0</v>
      </c>
      <c r="U959" s="253">
        <v>0</v>
      </c>
      <c r="V959" s="253">
        <v>0</v>
      </c>
      <c r="W959" s="253">
        <v>0</v>
      </c>
      <c r="X959" s="253">
        <v>0</v>
      </c>
      <c r="Y959" s="253">
        <v>0</v>
      </c>
      <c r="Z959" s="253">
        <v>0</v>
      </c>
      <c r="AA959" s="253">
        <v>0</v>
      </c>
      <c r="AB959" s="255">
        <v>2021</v>
      </c>
    </row>
    <row r="960" spans="1:28" s="6" customFormat="1" ht="35.25">
      <c r="A960" s="6">
        <v>1</v>
      </c>
      <c r="B960" s="207">
        <f>SUBTOTAL(103,$A$796:A960)</f>
        <v>164</v>
      </c>
      <c r="C960" s="251" t="s">
        <v>2857</v>
      </c>
      <c r="D960" s="246">
        <f t="shared" si="56"/>
        <v>299243</v>
      </c>
      <c r="E960" s="253">
        <v>299243</v>
      </c>
      <c r="F960" s="253">
        <v>0</v>
      </c>
      <c r="G960" s="253">
        <v>0</v>
      </c>
      <c r="H960" s="253">
        <v>0</v>
      </c>
      <c r="I960" s="253">
        <v>0</v>
      </c>
      <c r="J960" s="253">
        <v>0</v>
      </c>
      <c r="K960" s="254">
        <v>0</v>
      </c>
      <c r="L960" s="253">
        <v>0</v>
      </c>
      <c r="M960" s="253">
        <v>0</v>
      </c>
      <c r="N960" s="253">
        <v>0</v>
      </c>
      <c r="O960" s="253">
        <v>0</v>
      </c>
      <c r="P960" s="253">
        <v>0</v>
      </c>
      <c r="Q960" s="253">
        <v>0</v>
      </c>
      <c r="R960" s="253">
        <v>0</v>
      </c>
      <c r="S960" s="253">
        <v>0</v>
      </c>
      <c r="T960" s="253">
        <v>0</v>
      </c>
      <c r="U960" s="253">
        <v>0</v>
      </c>
      <c r="V960" s="253">
        <v>0</v>
      </c>
      <c r="W960" s="253">
        <v>0</v>
      </c>
      <c r="X960" s="253">
        <v>0</v>
      </c>
      <c r="Y960" s="253">
        <v>0</v>
      </c>
      <c r="Z960" s="253">
        <v>0</v>
      </c>
      <c r="AA960" s="253">
        <v>0</v>
      </c>
      <c r="AB960" s="255">
        <v>2021</v>
      </c>
    </row>
    <row r="961" spans="1:28" s="6" customFormat="1" ht="35.25">
      <c r="A961" s="6">
        <v>1</v>
      </c>
      <c r="B961" s="207">
        <f>SUBTOTAL(103,$A$796:A961)</f>
        <v>165</v>
      </c>
      <c r="C961" s="251" t="s">
        <v>2858</v>
      </c>
      <c r="D961" s="246">
        <f t="shared" si="56"/>
        <v>881578.77</v>
      </c>
      <c r="E961" s="253">
        <v>0</v>
      </c>
      <c r="F961" s="253">
        <v>0</v>
      </c>
      <c r="G961" s="253">
        <v>881578.77</v>
      </c>
      <c r="H961" s="253">
        <v>0</v>
      </c>
      <c r="I961" s="253">
        <v>0</v>
      </c>
      <c r="J961" s="253">
        <v>0</v>
      </c>
      <c r="K961" s="254">
        <v>0</v>
      </c>
      <c r="L961" s="253">
        <v>0</v>
      </c>
      <c r="M961" s="253">
        <v>0</v>
      </c>
      <c r="N961" s="253">
        <v>0</v>
      </c>
      <c r="O961" s="253">
        <v>0</v>
      </c>
      <c r="P961" s="253">
        <v>0</v>
      </c>
      <c r="Q961" s="253">
        <v>0</v>
      </c>
      <c r="R961" s="253">
        <v>0</v>
      </c>
      <c r="S961" s="253">
        <v>0</v>
      </c>
      <c r="T961" s="253">
        <v>0</v>
      </c>
      <c r="U961" s="253">
        <v>0</v>
      </c>
      <c r="V961" s="253">
        <v>0</v>
      </c>
      <c r="W961" s="253">
        <v>0</v>
      </c>
      <c r="X961" s="253">
        <v>0</v>
      </c>
      <c r="Y961" s="253">
        <v>0</v>
      </c>
      <c r="Z961" s="253">
        <v>0</v>
      </c>
      <c r="AA961" s="253">
        <v>0</v>
      </c>
      <c r="AB961" s="255">
        <v>2021</v>
      </c>
    </row>
    <row r="962" spans="1:28" s="6" customFormat="1" ht="35.25">
      <c r="A962" s="6">
        <v>1</v>
      </c>
      <c r="B962" s="207">
        <f>SUBTOTAL(103,$A$796:A962)</f>
        <v>166</v>
      </c>
      <c r="C962" s="251" t="s">
        <v>2859</v>
      </c>
      <c r="D962" s="246">
        <f t="shared" si="56"/>
        <v>142506</v>
      </c>
      <c r="E962" s="253">
        <v>0</v>
      </c>
      <c r="F962" s="253">
        <v>0</v>
      </c>
      <c r="G962" s="253">
        <v>142506</v>
      </c>
      <c r="H962" s="253">
        <v>0</v>
      </c>
      <c r="I962" s="253">
        <v>0</v>
      </c>
      <c r="J962" s="253">
        <v>0</v>
      </c>
      <c r="K962" s="254">
        <v>0</v>
      </c>
      <c r="L962" s="253">
        <v>0</v>
      </c>
      <c r="M962" s="253">
        <v>0</v>
      </c>
      <c r="N962" s="253">
        <v>0</v>
      </c>
      <c r="O962" s="253">
        <v>0</v>
      </c>
      <c r="P962" s="253">
        <v>0</v>
      </c>
      <c r="Q962" s="253">
        <v>0</v>
      </c>
      <c r="R962" s="253">
        <v>0</v>
      </c>
      <c r="S962" s="253">
        <v>0</v>
      </c>
      <c r="T962" s="253">
        <v>0</v>
      </c>
      <c r="U962" s="253">
        <v>0</v>
      </c>
      <c r="V962" s="253">
        <v>0</v>
      </c>
      <c r="W962" s="253">
        <v>0</v>
      </c>
      <c r="X962" s="253">
        <v>0</v>
      </c>
      <c r="Y962" s="253">
        <v>0</v>
      </c>
      <c r="Z962" s="253">
        <v>0</v>
      </c>
      <c r="AA962" s="253">
        <v>0</v>
      </c>
      <c r="AB962" s="255">
        <v>2021</v>
      </c>
    </row>
    <row r="963" spans="1:28" s="6" customFormat="1" ht="35.25">
      <c r="A963" s="6">
        <v>1</v>
      </c>
      <c r="B963" s="207">
        <f>SUBTOTAL(103,$A$796:A963)</f>
        <v>167</v>
      </c>
      <c r="C963" s="251" t="s">
        <v>2860</v>
      </c>
      <c r="D963" s="246">
        <f t="shared" si="56"/>
        <v>421242</v>
      </c>
      <c r="E963" s="253">
        <v>175526</v>
      </c>
      <c r="F963" s="253">
        <v>245716</v>
      </c>
      <c r="G963" s="253">
        <v>0</v>
      </c>
      <c r="H963" s="253">
        <v>0</v>
      </c>
      <c r="I963" s="253">
        <v>0</v>
      </c>
      <c r="J963" s="253">
        <v>0</v>
      </c>
      <c r="K963" s="254">
        <v>0</v>
      </c>
      <c r="L963" s="253">
        <v>0</v>
      </c>
      <c r="M963" s="253">
        <v>0</v>
      </c>
      <c r="N963" s="253">
        <v>0</v>
      </c>
      <c r="O963" s="253">
        <v>0</v>
      </c>
      <c r="P963" s="253">
        <v>0</v>
      </c>
      <c r="Q963" s="253">
        <v>0</v>
      </c>
      <c r="R963" s="253">
        <v>0</v>
      </c>
      <c r="S963" s="253">
        <v>0</v>
      </c>
      <c r="T963" s="253">
        <v>0</v>
      </c>
      <c r="U963" s="253">
        <v>0</v>
      </c>
      <c r="V963" s="253">
        <v>0</v>
      </c>
      <c r="W963" s="253">
        <v>0</v>
      </c>
      <c r="X963" s="253">
        <v>0</v>
      </c>
      <c r="Y963" s="253">
        <v>0</v>
      </c>
      <c r="Z963" s="253">
        <v>0</v>
      </c>
      <c r="AA963" s="253">
        <v>0</v>
      </c>
      <c r="AB963" s="255">
        <v>2021</v>
      </c>
    </row>
    <row r="964" spans="1:28" s="6" customFormat="1" ht="35.25">
      <c r="A964" s="6">
        <v>1</v>
      </c>
      <c r="B964" s="207">
        <f>SUBTOTAL(103,$A$796:A964)</f>
        <v>168</v>
      </c>
      <c r="C964" s="251" t="s">
        <v>2861</v>
      </c>
      <c r="D964" s="246">
        <f t="shared" si="56"/>
        <v>2126771.9300000002</v>
      </c>
      <c r="E964" s="253">
        <v>0</v>
      </c>
      <c r="F964" s="253">
        <v>0</v>
      </c>
      <c r="G964" s="253">
        <v>0</v>
      </c>
      <c r="H964" s="253">
        <v>0</v>
      </c>
      <c r="I964" s="253">
        <v>0</v>
      </c>
      <c r="J964" s="253">
        <v>0</v>
      </c>
      <c r="K964" s="254">
        <v>0</v>
      </c>
      <c r="L964" s="253">
        <v>0</v>
      </c>
      <c r="M964" s="253">
        <v>1345260</v>
      </c>
      <c r="N964" s="253">
        <v>0</v>
      </c>
      <c r="O964" s="253">
        <v>781511.93</v>
      </c>
      <c r="P964" s="253">
        <v>0</v>
      </c>
      <c r="Q964" s="253">
        <v>0</v>
      </c>
      <c r="R964" s="253">
        <v>0</v>
      </c>
      <c r="S964" s="253">
        <v>0</v>
      </c>
      <c r="T964" s="253">
        <v>0</v>
      </c>
      <c r="U964" s="253">
        <v>0</v>
      </c>
      <c r="V964" s="253">
        <v>0</v>
      </c>
      <c r="W964" s="253">
        <v>0</v>
      </c>
      <c r="X964" s="253">
        <v>0</v>
      </c>
      <c r="Y964" s="253">
        <v>0</v>
      </c>
      <c r="Z964" s="253">
        <v>0</v>
      </c>
      <c r="AA964" s="253">
        <v>0</v>
      </c>
      <c r="AB964" s="255">
        <v>2021</v>
      </c>
    </row>
    <row r="965" spans="1:28" s="6" customFormat="1" ht="35.25">
      <c r="A965" s="6">
        <v>1</v>
      </c>
      <c r="B965" s="207">
        <f>SUBTOTAL(103,$A$796:A965)</f>
        <v>169</v>
      </c>
      <c r="C965" s="251" t="s">
        <v>2862</v>
      </c>
      <c r="D965" s="246">
        <f t="shared" si="56"/>
        <v>1151615</v>
      </c>
      <c r="E965" s="253">
        <v>0</v>
      </c>
      <c r="F965" s="253">
        <v>0</v>
      </c>
      <c r="G965" s="253">
        <v>0</v>
      </c>
      <c r="H965" s="253">
        <v>0</v>
      </c>
      <c r="I965" s="253">
        <v>0</v>
      </c>
      <c r="J965" s="253">
        <v>0</v>
      </c>
      <c r="K965" s="254">
        <v>0</v>
      </c>
      <c r="L965" s="253">
        <v>0</v>
      </c>
      <c r="M965" s="253">
        <v>0</v>
      </c>
      <c r="N965" s="253">
        <v>0</v>
      </c>
      <c r="O965" s="253">
        <v>1151615</v>
      </c>
      <c r="P965" s="253">
        <v>0</v>
      </c>
      <c r="Q965" s="253">
        <v>0</v>
      </c>
      <c r="R965" s="253">
        <v>0</v>
      </c>
      <c r="S965" s="253">
        <v>0</v>
      </c>
      <c r="T965" s="253">
        <v>0</v>
      </c>
      <c r="U965" s="253">
        <v>0</v>
      </c>
      <c r="V965" s="253">
        <v>0</v>
      </c>
      <c r="W965" s="253">
        <v>0</v>
      </c>
      <c r="X965" s="253">
        <v>0</v>
      </c>
      <c r="Y965" s="253">
        <v>0</v>
      </c>
      <c r="Z965" s="253">
        <v>0</v>
      </c>
      <c r="AA965" s="253">
        <v>0</v>
      </c>
      <c r="AB965" s="255">
        <v>2021</v>
      </c>
    </row>
    <row r="966" spans="1:28" s="6" customFormat="1" ht="35.25">
      <c r="A966" s="6">
        <v>1</v>
      </c>
      <c r="B966" s="207">
        <f>SUBTOTAL(103,$A$796:A966)</f>
        <v>170</v>
      </c>
      <c r="C966" s="251" t="s">
        <v>2863</v>
      </c>
      <c r="D966" s="246">
        <f t="shared" si="56"/>
        <v>490000</v>
      </c>
      <c r="E966" s="253">
        <v>0</v>
      </c>
      <c r="F966" s="253">
        <v>0</v>
      </c>
      <c r="G966" s="253">
        <v>0</v>
      </c>
      <c r="H966" s="253">
        <v>0</v>
      </c>
      <c r="I966" s="253">
        <v>0</v>
      </c>
      <c r="J966" s="253">
        <v>0</v>
      </c>
      <c r="K966" s="254">
        <v>0</v>
      </c>
      <c r="L966" s="253">
        <v>0</v>
      </c>
      <c r="M966" s="253">
        <v>0</v>
      </c>
      <c r="N966" s="253">
        <v>0</v>
      </c>
      <c r="O966" s="253">
        <v>490000</v>
      </c>
      <c r="P966" s="253">
        <v>0</v>
      </c>
      <c r="Q966" s="253">
        <v>0</v>
      </c>
      <c r="R966" s="253">
        <v>0</v>
      </c>
      <c r="S966" s="253">
        <v>0</v>
      </c>
      <c r="T966" s="253">
        <v>0</v>
      </c>
      <c r="U966" s="253">
        <v>0</v>
      </c>
      <c r="V966" s="253">
        <v>0</v>
      </c>
      <c r="W966" s="253">
        <v>0</v>
      </c>
      <c r="X966" s="253">
        <v>0</v>
      </c>
      <c r="Y966" s="253">
        <v>0</v>
      </c>
      <c r="Z966" s="253">
        <v>0</v>
      </c>
      <c r="AA966" s="253">
        <v>0</v>
      </c>
      <c r="AB966" s="255">
        <v>2021</v>
      </c>
    </row>
    <row r="967" spans="1:28" s="6" customFormat="1" ht="35.25">
      <c r="A967" s="6">
        <v>1</v>
      </c>
      <c r="B967" s="207">
        <f>SUBTOTAL(103,$A$796:A967)</f>
        <v>171</v>
      </c>
      <c r="C967" s="251" t="s">
        <v>2864</v>
      </c>
      <c r="D967" s="246">
        <f t="shared" si="56"/>
        <v>1200000</v>
      </c>
      <c r="E967" s="253">
        <v>0</v>
      </c>
      <c r="F967" s="253">
        <v>0</v>
      </c>
      <c r="G967" s="253">
        <v>0</v>
      </c>
      <c r="H967" s="253">
        <v>0</v>
      </c>
      <c r="I967" s="253">
        <v>0</v>
      </c>
      <c r="J967" s="253">
        <v>0</v>
      </c>
      <c r="K967" s="254">
        <v>0</v>
      </c>
      <c r="L967" s="253">
        <v>0</v>
      </c>
      <c r="M967" s="253">
        <v>1200000</v>
      </c>
      <c r="N967" s="253">
        <v>0</v>
      </c>
      <c r="O967" s="253">
        <v>0</v>
      </c>
      <c r="P967" s="253">
        <v>0</v>
      </c>
      <c r="Q967" s="253">
        <v>0</v>
      </c>
      <c r="R967" s="253">
        <v>0</v>
      </c>
      <c r="S967" s="253">
        <v>0</v>
      </c>
      <c r="T967" s="253">
        <v>0</v>
      </c>
      <c r="U967" s="253">
        <v>0</v>
      </c>
      <c r="V967" s="253">
        <v>0</v>
      </c>
      <c r="W967" s="253">
        <v>0</v>
      </c>
      <c r="X967" s="253">
        <v>0</v>
      </c>
      <c r="Y967" s="253">
        <v>0</v>
      </c>
      <c r="Z967" s="253">
        <v>0</v>
      </c>
      <c r="AA967" s="253">
        <v>0</v>
      </c>
      <c r="AB967" s="255">
        <v>2021</v>
      </c>
    </row>
    <row r="968" spans="1:28" s="6" customFormat="1" ht="35.25">
      <c r="A968" s="6">
        <v>1</v>
      </c>
      <c r="B968" s="207">
        <f>SUBTOTAL(103,$A$796:A968)</f>
        <v>172</v>
      </c>
      <c r="C968" s="251" t="s">
        <v>2865</v>
      </c>
      <c r="D968" s="246">
        <f t="shared" si="56"/>
        <v>980000</v>
      </c>
      <c r="E968" s="253">
        <v>0</v>
      </c>
      <c r="F968" s="253">
        <v>0</v>
      </c>
      <c r="G968" s="253">
        <v>0</v>
      </c>
      <c r="H968" s="253">
        <v>0</v>
      </c>
      <c r="I968" s="253">
        <v>0</v>
      </c>
      <c r="J968" s="253">
        <v>0</v>
      </c>
      <c r="K968" s="254">
        <v>0</v>
      </c>
      <c r="L968" s="253">
        <v>0</v>
      </c>
      <c r="M968" s="253">
        <v>0</v>
      </c>
      <c r="N968" s="253">
        <v>0</v>
      </c>
      <c r="O968" s="253">
        <v>980000</v>
      </c>
      <c r="P968" s="253">
        <v>0</v>
      </c>
      <c r="Q968" s="253">
        <v>0</v>
      </c>
      <c r="R968" s="253">
        <v>0</v>
      </c>
      <c r="S968" s="253">
        <v>0</v>
      </c>
      <c r="T968" s="253">
        <v>0</v>
      </c>
      <c r="U968" s="253">
        <v>0</v>
      </c>
      <c r="V968" s="253">
        <v>0</v>
      </c>
      <c r="W968" s="253">
        <v>0</v>
      </c>
      <c r="X968" s="253">
        <v>0</v>
      </c>
      <c r="Y968" s="253">
        <v>0</v>
      </c>
      <c r="Z968" s="253">
        <v>0</v>
      </c>
      <c r="AA968" s="253">
        <v>0</v>
      </c>
      <c r="AB968" s="255">
        <v>2021</v>
      </c>
    </row>
    <row r="969" spans="1:28" s="6" customFormat="1" ht="35.25">
      <c r="A969" s="6">
        <v>1</v>
      </c>
      <c r="B969" s="207">
        <f>SUBTOTAL(103,$A$796:A969)</f>
        <v>173</v>
      </c>
      <c r="C969" s="251" t="s">
        <v>2544</v>
      </c>
      <c r="D969" s="246">
        <f>E969+F969+G969+H969+I969+J969+L969+M969+N969+O969+P969+Q969+R969+S969+T969+U969+V969+W969+X969+Y969+Z969+AA969</f>
        <v>1611744</v>
      </c>
      <c r="E969" s="253">
        <v>0</v>
      </c>
      <c r="F969" s="253">
        <v>0</v>
      </c>
      <c r="G969" s="253">
        <v>0</v>
      </c>
      <c r="H969" s="253">
        <v>0</v>
      </c>
      <c r="I969" s="253">
        <v>0</v>
      </c>
      <c r="J969" s="253">
        <v>0</v>
      </c>
      <c r="K969" s="254">
        <v>0</v>
      </c>
      <c r="L969" s="253">
        <v>0</v>
      </c>
      <c r="M969" s="253">
        <v>0</v>
      </c>
      <c r="N969" s="253">
        <v>0</v>
      </c>
      <c r="O969" s="253">
        <v>1611744</v>
      </c>
      <c r="P969" s="253">
        <v>0</v>
      </c>
      <c r="Q969" s="253">
        <v>0</v>
      </c>
      <c r="R969" s="253">
        <v>0</v>
      </c>
      <c r="S969" s="253">
        <v>0</v>
      </c>
      <c r="T969" s="253">
        <v>0</v>
      </c>
      <c r="U969" s="253">
        <v>0</v>
      </c>
      <c r="V969" s="253">
        <v>0</v>
      </c>
      <c r="W969" s="253">
        <v>0</v>
      </c>
      <c r="X969" s="253">
        <v>0</v>
      </c>
      <c r="Y969" s="253">
        <v>0</v>
      </c>
      <c r="Z969" s="253">
        <v>0</v>
      </c>
      <c r="AA969" s="253">
        <v>0</v>
      </c>
      <c r="AB969" s="255">
        <v>2021</v>
      </c>
    </row>
    <row r="970" spans="1:28" s="6" customFormat="1" ht="35.25">
      <c r="A970" s="6">
        <v>1</v>
      </c>
      <c r="B970" s="207">
        <f>SUBTOTAL(103,$A$796:A970)</f>
        <v>174</v>
      </c>
      <c r="C970" s="261" t="s">
        <v>3013</v>
      </c>
      <c r="D970" s="246">
        <f t="shared" ref="D970:D1057" si="57">E970+F970+G970+H970+I970+J970+L970+M970+N970+O970+P970+Q970+R970+S970+T970+U970+V970+W970+X970+Y970+Z970+AA970</f>
        <v>1628100</v>
      </c>
      <c r="E970" s="253">
        <v>0</v>
      </c>
      <c r="F970" s="253">
        <v>0</v>
      </c>
      <c r="G970" s="253">
        <v>0</v>
      </c>
      <c r="H970" s="253">
        <v>0</v>
      </c>
      <c r="I970" s="253">
        <v>0</v>
      </c>
      <c r="J970" s="253">
        <v>0</v>
      </c>
      <c r="K970" s="254">
        <v>0</v>
      </c>
      <c r="L970" s="253">
        <v>0</v>
      </c>
      <c r="M970" s="253">
        <v>1628100</v>
      </c>
      <c r="N970" s="253">
        <v>0</v>
      </c>
      <c r="O970" s="253">
        <v>0</v>
      </c>
      <c r="P970" s="253">
        <v>0</v>
      </c>
      <c r="Q970" s="253">
        <v>0</v>
      </c>
      <c r="R970" s="253">
        <v>0</v>
      </c>
      <c r="S970" s="253">
        <v>0</v>
      </c>
      <c r="T970" s="253">
        <v>0</v>
      </c>
      <c r="U970" s="253">
        <v>0</v>
      </c>
      <c r="V970" s="253">
        <v>0</v>
      </c>
      <c r="W970" s="253">
        <v>0</v>
      </c>
      <c r="X970" s="253">
        <v>0</v>
      </c>
      <c r="Y970" s="253">
        <v>0</v>
      </c>
      <c r="Z970" s="253">
        <v>0</v>
      </c>
      <c r="AA970" s="253">
        <v>0</v>
      </c>
      <c r="AB970" s="255">
        <v>2021</v>
      </c>
    </row>
    <row r="971" spans="1:28" s="6" customFormat="1" ht="35.25">
      <c r="A971" s="6">
        <v>1</v>
      </c>
      <c r="B971" s="207">
        <f>SUBTOTAL(103,$A$796:A971)</f>
        <v>175</v>
      </c>
      <c r="C971" s="261" t="s">
        <v>3014</v>
      </c>
      <c r="D971" s="246">
        <f t="shared" si="57"/>
        <v>1959532</v>
      </c>
      <c r="E971" s="253">
        <v>0</v>
      </c>
      <c r="F971" s="253">
        <v>0</v>
      </c>
      <c r="G971" s="253">
        <v>0</v>
      </c>
      <c r="H971" s="253">
        <v>0</v>
      </c>
      <c r="I971" s="253">
        <v>0</v>
      </c>
      <c r="J971" s="253">
        <v>0</v>
      </c>
      <c r="K971" s="254">
        <v>0</v>
      </c>
      <c r="L971" s="253">
        <v>0</v>
      </c>
      <c r="M971" s="253">
        <v>1959532</v>
      </c>
      <c r="N971" s="253">
        <v>0</v>
      </c>
      <c r="O971" s="253">
        <v>0</v>
      </c>
      <c r="P971" s="253">
        <v>0</v>
      </c>
      <c r="Q971" s="253">
        <v>0</v>
      </c>
      <c r="R971" s="253">
        <v>0</v>
      </c>
      <c r="S971" s="253">
        <v>0</v>
      </c>
      <c r="T971" s="253">
        <v>0</v>
      </c>
      <c r="U971" s="253">
        <v>0</v>
      </c>
      <c r="V971" s="253">
        <v>0</v>
      </c>
      <c r="W971" s="253">
        <v>0</v>
      </c>
      <c r="X971" s="253">
        <v>0</v>
      </c>
      <c r="Y971" s="253">
        <v>0</v>
      </c>
      <c r="Z971" s="253">
        <v>0</v>
      </c>
      <c r="AA971" s="253">
        <v>0</v>
      </c>
      <c r="AB971" s="255">
        <v>2021</v>
      </c>
    </row>
    <row r="972" spans="1:28" s="6" customFormat="1" ht="35.25">
      <c r="A972" s="6">
        <v>1</v>
      </c>
      <c r="B972" s="207">
        <f>SUBTOTAL(103,$A$796:A972)</f>
        <v>176</v>
      </c>
      <c r="C972" s="261" t="s">
        <v>3015</v>
      </c>
      <c r="D972" s="246">
        <f t="shared" si="57"/>
        <v>2499497</v>
      </c>
      <c r="E972" s="253">
        <v>0</v>
      </c>
      <c r="F972" s="253">
        <v>0</v>
      </c>
      <c r="G972" s="253">
        <v>0</v>
      </c>
      <c r="H972" s="253">
        <v>0</v>
      </c>
      <c r="I972" s="253">
        <v>0</v>
      </c>
      <c r="J972" s="253">
        <v>0</v>
      </c>
      <c r="K972" s="254">
        <v>0</v>
      </c>
      <c r="L972" s="253">
        <v>0</v>
      </c>
      <c r="M972" s="253">
        <v>0</v>
      </c>
      <c r="N972" s="253">
        <v>0</v>
      </c>
      <c r="O972" s="253">
        <v>2499497</v>
      </c>
      <c r="P972" s="253">
        <v>0</v>
      </c>
      <c r="Q972" s="253">
        <v>0</v>
      </c>
      <c r="R972" s="253">
        <v>0</v>
      </c>
      <c r="S972" s="253">
        <v>0</v>
      </c>
      <c r="T972" s="253">
        <v>0</v>
      </c>
      <c r="U972" s="253">
        <v>0</v>
      </c>
      <c r="V972" s="253">
        <v>0</v>
      </c>
      <c r="W972" s="253">
        <v>0</v>
      </c>
      <c r="X972" s="253">
        <v>0</v>
      </c>
      <c r="Y972" s="253">
        <v>0</v>
      </c>
      <c r="Z972" s="253">
        <v>0</v>
      </c>
      <c r="AA972" s="253">
        <v>0</v>
      </c>
      <c r="AB972" s="255">
        <v>2021</v>
      </c>
    </row>
    <row r="973" spans="1:28" s="6" customFormat="1" ht="35.25">
      <c r="A973" s="6">
        <v>1</v>
      </c>
      <c r="B973" s="207">
        <f>SUBTOTAL(103,$A$796:A973)</f>
        <v>177</v>
      </c>
      <c r="C973" s="261" t="s">
        <v>3016</v>
      </c>
      <c r="D973" s="246">
        <f t="shared" si="57"/>
        <v>2098468</v>
      </c>
      <c r="E973" s="253">
        <v>0</v>
      </c>
      <c r="F973" s="253">
        <v>0</v>
      </c>
      <c r="G973" s="253">
        <v>0</v>
      </c>
      <c r="H973" s="253">
        <v>0</v>
      </c>
      <c r="I973" s="253">
        <v>0</v>
      </c>
      <c r="J973" s="253">
        <v>0</v>
      </c>
      <c r="K973" s="254">
        <v>0</v>
      </c>
      <c r="L973" s="253">
        <v>0</v>
      </c>
      <c r="M973" s="253">
        <v>2098468</v>
      </c>
      <c r="N973" s="253">
        <v>0</v>
      </c>
      <c r="O973" s="253">
        <v>0</v>
      </c>
      <c r="P973" s="253">
        <v>0</v>
      </c>
      <c r="Q973" s="253">
        <v>0</v>
      </c>
      <c r="R973" s="253">
        <v>0</v>
      </c>
      <c r="S973" s="253">
        <v>0</v>
      </c>
      <c r="T973" s="253">
        <v>0</v>
      </c>
      <c r="U973" s="253">
        <v>0</v>
      </c>
      <c r="V973" s="253">
        <v>0</v>
      </c>
      <c r="W973" s="253">
        <v>0</v>
      </c>
      <c r="X973" s="253">
        <v>0</v>
      </c>
      <c r="Y973" s="253">
        <v>0</v>
      </c>
      <c r="Z973" s="253">
        <v>0</v>
      </c>
      <c r="AA973" s="253">
        <v>0</v>
      </c>
      <c r="AB973" s="255">
        <v>2021</v>
      </c>
    </row>
    <row r="974" spans="1:28" s="6" customFormat="1" ht="35.25">
      <c r="A974" s="6">
        <v>1</v>
      </c>
      <c r="B974" s="207">
        <f>SUBTOTAL(103,$A$796:A974)</f>
        <v>178</v>
      </c>
      <c r="C974" s="261" t="s">
        <v>3017</v>
      </c>
      <c r="D974" s="246">
        <f t="shared" si="57"/>
        <v>2158150</v>
      </c>
      <c r="E974" s="253">
        <v>0</v>
      </c>
      <c r="F974" s="253">
        <v>0</v>
      </c>
      <c r="G974" s="253">
        <v>0</v>
      </c>
      <c r="H974" s="253">
        <v>0</v>
      </c>
      <c r="I974" s="253">
        <v>0</v>
      </c>
      <c r="J974" s="253">
        <v>0</v>
      </c>
      <c r="K974" s="254">
        <v>0</v>
      </c>
      <c r="L974" s="253">
        <v>0</v>
      </c>
      <c r="M974" s="253">
        <v>2158150</v>
      </c>
      <c r="N974" s="253">
        <v>0</v>
      </c>
      <c r="O974" s="253">
        <v>0</v>
      </c>
      <c r="P974" s="253">
        <v>0</v>
      </c>
      <c r="Q974" s="253">
        <v>0</v>
      </c>
      <c r="R974" s="253">
        <v>0</v>
      </c>
      <c r="S974" s="253">
        <v>0</v>
      </c>
      <c r="T974" s="253">
        <v>0</v>
      </c>
      <c r="U974" s="253">
        <v>0</v>
      </c>
      <c r="V974" s="253">
        <v>0</v>
      </c>
      <c r="W974" s="253">
        <v>0</v>
      </c>
      <c r="X974" s="253">
        <v>0</v>
      </c>
      <c r="Y974" s="253">
        <v>0</v>
      </c>
      <c r="Z974" s="253">
        <v>0</v>
      </c>
      <c r="AA974" s="253">
        <v>0</v>
      </c>
      <c r="AB974" s="255">
        <v>2021</v>
      </c>
    </row>
    <row r="975" spans="1:28" s="6" customFormat="1" ht="35.25">
      <c r="A975" s="6">
        <v>1</v>
      </c>
      <c r="B975" s="207">
        <f>SUBTOTAL(103,$A$796:A975)</f>
        <v>179</v>
      </c>
      <c r="C975" s="261" t="s">
        <v>3018</v>
      </c>
      <c r="D975" s="246">
        <f t="shared" si="57"/>
        <v>3600890</v>
      </c>
      <c r="E975" s="253">
        <v>0</v>
      </c>
      <c r="F975" s="253">
        <v>0</v>
      </c>
      <c r="G975" s="253">
        <v>0</v>
      </c>
      <c r="H975" s="253">
        <v>0</v>
      </c>
      <c r="I975" s="253">
        <v>0</v>
      </c>
      <c r="J975" s="253">
        <v>0</v>
      </c>
      <c r="K975" s="254">
        <v>0</v>
      </c>
      <c r="L975" s="253">
        <v>0</v>
      </c>
      <c r="M975" s="253">
        <v>3600890</v>
      </c>
      <c r="N975" s="253">
        <v>0</v>
      </c>
      <c r="O975" s="253">
        <v>0</v>
      </c>
      <c r="P975" s="253">
        <v>0</v>
      </c>
      <c r="Q975" s="253">
        <v>0</v>
      </c>
      <c r="R975" s="253">
        <v>0</v>
      </c>
      <c r="S975" s="253">
        <v>0</v>
      </c>
      <c r="T975" s="253">
        <v>0</v>
      </c>
      <c r="U975" s="253">
        <v>0</v>
      </c>
      <c r="V975" s="253">
        <v>0</v>
      </c>
      <c r="W975" s="253">
        <v>0</v>
      </c>
      <c r="X975" s="253">
        <v>0</v>
      </c>
      <c r="Y975" s="253">
        <v>0</v>
      </c>
      <c r="Z975" s="253">
        <v>0</v>
      </c>
      <c r="AA975" s="253">
        <v>0</v>
      </c>
      <c r="AB975" s="255">
        <v>2021</v>
      </c>
    </row>
    <row r="976" spans="1:28" s="6" customFormat="1" ht="35.25">
      <c r="A976" s="6">
        <v>1</v>
      </c>
      <c r="B976" s="207">
        <f>SUBTOTAL(103,$A$796:A976)</f>
        <v>180</v>
      </c>
      <c r="C976" s="261" t="s">
        <v>3019</v>
      </c>
      <c r="D976" s="246">
        <f t="shared" si="57"/>
        <v>409748</v>
      </c>
      <c r="E976" s="253">
        <v>0</v>
      </c>
      <c r="F976" s="253">
        <v>0</v>
      </c>
      <c r="G976" s="253">
        <v>0</v>
      </c>
      <c r="H976" s="253">
        <v>0</v>
      </c>
      <c r="I976" s="253">
        <v>0</v>
      </c>
      <c r="J976" s="253">
        <v>0</v>
      </c>
      <c r="K976" s="254">
        <v>0</v>
      </c>
      <c r="L976" s="253">
        <v>0</v>
      </c>
      <c r="M976" s="253">
        <v>0</v>
      </c>
      <c r="N976" s="253">
        <v>0</v>
      </c>
      <c r="O976" s="253">
        <v>409748</v>
      </c>
      <c r="P976" s="253">
        <v>0</v>
      </c>
      <c r="Q976" s="253">
        <v>0</v>
      </c>
      <c r="R976" s="253">
        <v>0</v>
      </c>
      <c r="S976" s="253">
        <v>0</v>
      </c>
      <c r="T976" s="253">
        <v>0</v>
      </c>
      <c r="U976" s="253">
        <v>0</v>
      </c>
      <c r="V976" s="253">
        <v>0</v>
      </c>
      <c r="W976" s="253">
        <v>0</v>
      </c>
      <c r="X976" s="253">
        <v>0</v>
      </c>
      <c r="Y976" s="253">
        <v>0</v>
      </c>
      <c r="Z976" s="253">
        <v>0</v>
      </c>
      <c r="AA976" s="253">
        <v>0</v>
      </c>
      <c r="AB976" s="255">
        <v>2021</v>
      </c>
    </row>
    <row r="977" spans="1:28" s="6" customFormat="1" ht="35.25">
      <c r="A977" s="6">
        <v>1</v>
      </c>
      <c r="B977" s="207">
        <f>SUBTOTAL(103,$A$796:A977)</f>
        <v>181</v>
      </c>
      <c r="C977" s="261" t="s">
        <v>3020</v>
      </c>
      <c r="D977" s="246">
        <f t="shared" si="57"/>
        <v>1548000</v>
      </c>
      <c r="E977" s="253">
        <v>0</v>
      </c>
      <c r="F977" s="253">
        <v>0</v>
      </c>
      <c r="G977" s="253">
        <v>1548000</v>
      </c>
      <c r="H977" s="253">
        <v>0</v>
      </c>
      <c r="I977" s="253">
        <v>0</v>
      </c>
      <c r="J977" s="253">
        <v>0</v>
      </c>
      <c r="K977" s="254">
        <v>0</v>
      </c>
      <c r="L977" s="253">
        <v>0</v>
      </c>
      <c r="M977" s="253">
        <v>0</v>
      </c>
      <c r="N977" s="253">
        <v>0</v>
      </c>
      <c r="O977" s="253">
        <v>0</v>
      </c>
      <c r="P977" s="253">
        <v>0</v>
      </c>
      <c r="Q977" s="253">
        <v>0</v>
      </c>
      <c r="R977" s="253">
        <v>0</v>
      </c>
      <c r="S977" s="253">
        <v>0</v>
      </c>
      <c r="T977" s="253">
        <v>0</v>
      </c>
      <c r="U977" s="253">
        <v>0</v>
      </c>
      <c r="V977" s="253">
        <v>0</v>
      </c>
      <c r="W977" s="253">
        <v>0</v>
      </c>
      <c r="X977" s="253">
        <v>0</v>
      </c>
      <c r="Y977" s="253">
        <v>0</v>
      </c>
      <c r="Z977" s="253">
        <v>0</v>
      </c>
      <c r="AA977" s="253">
        <v>0</v>
      </c>
      <c r="AB977" s="255">
        <v>2021</v>
      </c>
    </row>
    <row r="978" spans="1:28" s="6" customFormat="1" ht="35.25">
      <c r="A978" s="6">
        <v>1</v>
      </c>
      <c r="B978" s="207">
        <f>SUBTOTAL(103,$A$796:A978)</f>
        <v>182</v>
      </c>
      <c r="C978" s="261" t="s">
        <v>3021</v>
      </c>
      <c r="D978" s="246">
        <f t="shared" si="57"/>
        <v>1330802</v>
      </c>
      <c r="E978" s="253">
        <v>0</v>
      </c>
      <c r="F978" s="253">
        <v>0</v>
      </c>
      <c r="G978" s="253">
        <v>0</v>
      </c>
      <c r="H978" s="253">
        <v>0</v>
      </c>
      <c r="I978" s="253">
        <v>0</v>
      </c>
      <c r="J978" s="253">
        <v>0</v>
      </c>
      <c r="K978" s="254">
        <v>0</v>
      </c>
      <c r="L978" s="253">
        <v>0</v>
      </c>
      <c r="M978" s="253">
        <v>0</v>
      </c>
      <c r="N978" s="253">
        <v>0</v>
      </c>
      <c r="O978" s="253">
        <v>1330802</v>
      </c>
      <c r="P978" s="253">
        <v>0</v>
      </c>
      <c r="Q978" s="253">
        <v>0</v>
      </c>
      <c r="R978" s="253">
        <v>0</v>
      </c>
      <c r="S978" s="253">
        <v>0</v>
      </c>
      <c r="T978" s="253">
        <v>0</v>
      </c>
      <c r="U978" s="253">
        <v>0</v>
      </c>
      <c r="V978" s="253">
        <v>0</v>
      </c>
      <c r="W978" s="253">
        <v>0</v>
      </c>
      <c r="X978" s="253">
        <v>0</v>
      </c>
      <c r="Y978" s="253">
        <v>0</v>
      </c>
      <c r="Z978" s="253">
        <v>0</v>
      </c>
      <c r="AA978" s="253">
        <v>0</v>
      </c>
      <c r="AB978" s="255">
        <v>2021</v>
      </c>
    </row>
    <row r="979" spans="1:28" s="6" customFormat="1" ht="35.25">
      <c r="A979" s="6">
        <v>1</v>
      </c>
      <c r="B979" s="207">
        <f>SUBTOTAL(103,$A$796:A979)</f>
        <v>183</v>
      </c>
      <c r="C979" s="261" t="s">
        <v>3022</v>
      </c>
      <c r="D979" s="246">
        <f t="shared" si="57"/>
        <v>1760519.24</v>
      </c>
      <c r="E979" s="253">
        <v>0</v>
      </c>
      <c r="F979" s="253">
        <v>0</v>
      </c>
      <c r="G979" s="253">
        <v>0</v>
      </c>
      <c r="H979" s="253">
        <v>0</v>
      </c>
      <c r="I979" s="253">
        <v>0</v>
      </c>
      <c r="J979" s="253">
        <v>0</v>
      </c>
      <c r="K979" s="254">
        <v>0</v>
      </c>
      <c r="L979" s="253">
        <v>0</v>
      </c>
      <c r="M979" s="253">
        <v>0</v>
      </c>
      <c r="N979" s="253">
        <v>0</v>
      </c>
      <c r="O979" s="253">
        <v>1760519.24</v>
      </c>
      <c r="P979" s="253">
        <v>0</v>
      </c>
      <c r="Q979" s="253">
        <v>0</v>
      </c>
      <c r="R979" s="253">
        <v>0</v>
      </c>
      <c r="S979" s="253">
        <v>0</v>
      </c>
      <c r="T979" s="253">
        <v>0</v>
      </c>
      <c r="U979" s="253">
        <v>0</v>
      </c>
      <c r="V979" s="253">
        <v>0</v>
      </c>
      <c r="W979" s="253">
        <v>0</v>
      </c>
      <c r="X979" s="253">
        <v>0</v>
      </c>
      <c r="Y979" s="253">
        <v>0</v>
      </c>
      <c r="Z979" s="253">
        <v>0</v>
      </c>
      <c r="AA979" s="253">
        <v>0</v>
      </c>
      <c r="AB979" s="255">
        <v>2021</v>
      </c>
    </row>
    <row r="980" spans="1:28" s="6" customFormat="1" ht="35.25">
      <c r="A980" s="6">
        <v>1</v>
      </c>
      <c r="B980" s="207">
        <f>SUBTOTAL(103,$A$796:A980)</f>
        <v>184</v>
      </c>
      <c r="C980" s="261" t="s">
        <v>3023</v>
      </c>
      <c r="D980" s="246">
        <f t="shared" si="57"/>
        <v>1330802</v>
      </c>
      <c r="E980" s="253">
        <v>0</v>
      </c>
      <c r="F980" s="253">
        <v>0</v>
      </c>
      <c r="G980" s="253">
        <v>0</v>
      </c>
      <c r="H980" s="253">
        <v>0</v>
      </c>
      <c r="I980" s="253">
        <v>0</v>
      </c>
      <c r="J980" s="253">
        <v>0</v>
      </c>
      <c r="K980" s="254">
        <v>0</v>
      </c>
      <c r="L980" s="253">
        <v>0</v>
      </c>
      <c r="M980" s="253">
        <v>0</v>
      </c>
      <c r="N980" s="253">
        <v>0</v>
      </c>
      <c r="O980" s="253">
        <v>1330802</v>
      </c>
      <c r="P980" s="253">
        <v>0</v>
      </c>
      <c r="Q980" s="253">
        <v>0</v>
      </c>
      <c r="R980" s="253">
        <v>0</v>
      </c>
      <c r="S980" s="253">
        <v>0</v>
      </c>
      <c r="T980" s="253">
        <v>0</v>
      </c>
      <c r="U980" s="253">
        <v>0</v>
      </c>
      <c r="V980" s="253">
        <v>0</v>
      </c>
      <c r="W980" s="253">
        <v>0</v>
      </c>
      <c r="X980" s="253">
        <v>0</v>
      </c>
      <c r="Y980" s="253">
        <v>0</v>
      </c>
      <c r="Z980" s="253">
        <v>0</v>
      </c>
      <c r="AA980" s="253">
        <v>0</v>
      </c>
      <c r="AB980" s="255">
        <v>2021</v>
      </c>
    </row>
    <row r="981" spans="1:28" s="6" customFormat="1" ht="35.25">
      <c r="A981" s="6">
        <v>1</v>
      </c>
      <c r="B981" s="207">
        <f>SUBTOTAL(103,$A$796:A981)</f>
        <v>185</v>
      </c>
      <c r="C981" s="261" t="s">
        <v>3024</v>
      </c>
      <c r="D981" s="246">
        <f t="shared" si="57"/>
        <v>1755600</v>
      </c>
      <c r="E981" s="253">
        <v>0</v>
      </c>
      <c r="F981" s="253">
        <v>0</v>
      </c>
      <c r="G981" s="253">
        <v>0</v>
      </c>
      <c r="H981" s="253">
        <v>0</v>
      </c>
      <c r="I981" s="253">
        <v>0</v>
      </c>
      <c r="J981" s="253">
        <v>0</v>
      </c>
      <c r="K981" s="254">
        <v>0</v>
      </c>
      <c r="L981" s="253">
        <v>0</v>
      </c>
      <c r="M981" s="253">
        <v>0</v>
      </c>
      <c r="N981" s="253">
        <v>0</v>
      </c>
      <c r="O981" s="253">
        <v>1755600</v>
      </c>
      <c r="P981" s="253">
        <v>0</v>
      </c>
      <c r="Q981" s="253">
        <v>0</v>
      </c>
      <c r="R981" s="253">
        <v>0</v>
      </c>
      <c r="S981" s="253">
        <v>0</v>
      </c>
      <c r="T981" s="253">
        <v>0</v>
      </c>
      <c r="U981" s="253">
        <v>0</v>
      </c>
      <c r="V981" s="253">
        <v>0</v>
      </c>
      <c r="W981" s="253">
        <v>0</v>
      </c>
      <c r="X981" s="253">
        <v>0</v>
      </c>
      <c r="Y981" s="253">
        <v>0</v>
      </c>
      <c r="Z981" s="253">
        <v>0</v>
      </c>
      <c r="AA981" s="253">
        <v>0</v>
      </c>
      <c r="AB981" s="255">
        <v>2021</v>
      </c>
    </row>
    <row r="982" spans="1:28" s="6" customFormat="1" ht="35.25">
      <c r="A982" s="6">
        <v>1</v>
      </c>
      <c r="B982" s="207">
        <f>SUBTOTAL(103,$A$796:A982)</f>
        <v>186</v>
      </c>
      <c r="C982" s="261" t="s">
        <v>3025</v>
      </c>
      <c r="D982" s="246">
        <f t="shared" si="57"/>
        <v>1760519.24</v>
      </c>
      <c r="E982" s="253">
        <v>0</v>
      </c>
      <c r="F982" s="253">
        <v>0</v>
      </c>
      <c r="G982" s="253">
        <v>0</v>
      </c>
      <c r="H982" s="253">
        <v>0</v>
      </c>
      <c r="I982" s="253">
        <v>0</v>
      </c>
      <c r="J982" s="253">
        <v>0</v>
      </c>
      <c r="K982" s="254">
        <v>0</v>
      </c>
      <c r="L982" s="253">
        <v>0</v>
      </c>
      <c r="M982" s="253">
        <v>0</v>
      </c>
      <c r="N982" s="253">
        <v>0</v>
      </c>
      <c r="O982" s="253">
        <v>1760519.24</v>
      </c>
      <c r="P982" s="253">
        <v>0</v>
      </c>
      <c r="Q982" s="253">
        <v>0</v>
      </c>
      <c r="R982" s="253">
        <v>0</v>
      </c>
      <c r="S982" s="253">
        <v>0</v>
      </c>
      <c r="T982" s="253">
        <v>0</v>
      </c>
      <c r="U982" s="253">
        <v>0</v>
      </c>
      <c r="V982" s="253">
        <v>0</v>
      </c>
      <c r="W982" s="253">
        <v>0</v>
      </c>
      <c r="X982" s="253">
        <v>0</v>
      </c>
      <c r="Y982" s="253">
        <v>0</v>
      </c>
      <c r="Z982" s="253">
        <v>0</v>
      </c>
      <c r="AA982" s="253">
        <v>0</v>
      </c>
      <c r="AB982" s="255">
        <v>2021</v>
      </c>
    </row>
    <row r="983" spans="1:28" s="6" customFormat="1" ht="35.25">
      <c r="A983" s="6">
        <v>1</v>
      </c>
      <c r="B983" s="207">
        <f>SUBTOTAL(103,$A$796:A983)</f>
        <v>187</v>
      </c>
      <c r="C983" s="261" t="s">
        <v>3026</v>
      </c>
      <c r="D983" s="246">
        <f t="shared" si="57"/>
        <v>248500</v>
      </c>
      <c r="E983" s="253">
        <v>0</v>
      </c>
      <c r="F983" s="253">
        <v>0</v>
      </c>
      <c r="G983" s="253">
        <v>0</v>
      </c>
      <c r="H983" s="253">
        <v>0</v>
      </c>
      <c r="I983" s="253">
        <v>0</v>
      </c>
      <c r="J983" s="253">
        <v>0</v>
      </c>
      <c r="K983" s="254">
        <v>0</v>
      </c>
      <c r="L983" s="253">
        <v>0</v>
      </c>
      <c r="M983" s="253">
        <v>0</v>
      </c>
      <c r="N983" s="253">
        <v>0</v>
      </c>
      <c r="O983" s="253">
        <v>248500</v>
      </c>
      <c r="P983" s="253">
        <v>0</v>
      </c>
      <c r="Q983" s="253">
        <v>0</v>
      </c>
      <c r="R983" s="253">
        <v>0</v>
      </c>
      <c r="S983" s="253">
        <v>0</v>
      </c>
      <c r="T983" s="253">
        <v>0</v>
      </c>
      <c r="U983" s="253">
        <v>0</v>
      </c>
      <c r="V983" s="253">
        <v>0</v>
      </c>
      <c r="W983" s="253">
        <v>0</v>
      </c>
      <c r="X983" s="253">
        <v>0</v>
      </c>
      <c r="Y983" s="253">
        <v>0</v>
      </c>
      <c r="Z983" s="253">
        <v>0</v>
      </c>
      <c r="AA983" s="253">
        <v>0</v>
      </c>
      <c r="AB983" s="255">
        <v>2021</v>
      </c>
    </row>
    <row r="984" spans="1:28" s="6" customFormat="1" ht="35.25">
      <c r="A984" s="6">
        <v>1</v>
      </c>
      <c r="B984" s="207">
        <f>SUBTOTAL(103,$A$796:A984)</f>
        <v>188</v>
      </c>
      <c r="C984" s="261" t="s">
        <v>3027</v>
      </c>
      <c r="D984" s="246">
        <f t="shared" si="57"/>
        <v>1089879</v>
      </c>
      <c r="E984" s="253">
        <v>0</v>
      </c>
      <c r="F984" s="253">
        <v>0</v>
      </c>
      <c r="G984" s="253">
        <v>0</v>
      </c>
      <c r="H984" s="253">
        <v>0</v>
      </c>
      <c r="I984" s="253">
        <v>0</v>
      </c>
      <c r="J984" s="253">
        <v>0</v>
      </c>
      <c r="K984" s="254">
        <v>0</v>
      </c>
      <c r="L984" s="253">
        <v>0</v>
      </c>
      <c r="M984" s="253">
        <v>1089879</v>
      </c>
      <c r="N984" s="253">
        <v>0</v>
      </c>
      <c r="O984" s="253">
        <v>0</v>
      </c>
      <c r="P984" s="253">
        <v>0</v>
      </c>
      <c r="Q984" s="253">
        <v>0</v>
      </c>
      <c r="R984" s="253">
        <v>0</v>
      </c>
      <c r="S984" s="253">
        <v>0</v>
      </c>
      <c r="T984" s="253">
        <v>0</v>
      </c>
      <c r="U984" s="253">
        <v>0</v>
      </c>
      <c r="V984" s="253">
        <v>0</v>
      </c>
      <c r="W984" s="253">
        <v>0</v>
      </c>
      <c r="X984" s="253">
        <v>0</v>
      </c>
      <c r="Y984" s="253">
        <v>0</v>
      </c>
      <c r="Z984" s="253">
        <v>0</v>
      </c>
      <c r="AA984" s="253">
        <v>0</v>
      </c>
      <c r="AB984" s="255">
        <v>2021</v>
      </c>
    </row>
    <row r="985" spans="1:28" s="6" customFormat="1" ht="35.25">
      <c r="A985" s="6">
        <v>1</v>
      </c>
      <c r="B985" s="207">
        <f>SUBTOTAL(103,$A$796:A985)</f>
        <v>189</v>
      </c>
      <c r="C985" s="261" t="s">
        <v>3028</v>
      </c>
      <c r="D985" s="246">
        <f t="shared" si="57"/>
        <v>2582860</v>
      </c>
      <c r="E985" s="253">
        <v>0</v>
      </c>
      <c r="F985" s="253">
        <v>0</v>
      </c>
      <c r="G985" s="253">
        <v>0</v>
      </c>
      <c r="H985" s="253">
        <v>0</v>
      </c>
      <c r="I985" s="253">
        <v>0</v>
      </c>
      <c r="J985" s="253">
        <v>0</v>
      </c>
      <c r="K985" s="254">
        <v>0</v>
      </c>
      <c r="L985" s="253">
        <v>0</v>
      </c>
      <c r="M985" s="253">
        <v>2582860</v>
      </c>
      <c r="N985" s="253">
        <v>0</v>
      </c>
      <c r="O985" s="253">
        <v>0</v>
      </c>
      <c r="P985" s="253">
        <v>0</v>
      </c>
      <c r="Q985" s="253">
        <v>0</v>
      </c>
      <c r="R985" s="253">
        <v>0</v>
      </c>
      <c r="S985" s="253">
        <v>0</v>
      </c>
      <c r="T985" s="253">
        <v>0</v>
      </c>
      <c r="U985" s="253">
        <v>0</v>
      </c>
      <c r="V985" s="253">
        <v>0</v>
      </c>
      <c r="W985" s="253">
        <v>0</v>
      </c>
      <c r="X985" s="253">
        <v>0</v>
      </c>
      <c r="Y985" s="253">
        <v>0</v>
      </c>
      <c r="Z985" s="253">
        <v>0</v>
      </c>
      <c r="AA985" s="253">
        <v>0</v>
      </c>
      <c r="AB985" s="255">
        <v>2021</v>
      </c>
    </row>
    <row r="986" spans="1:28" s="6" customFormat="1" ht="35.25">
      <c r="A986" s="6">
        <v>1</v>
      </c>
      <c r="B986" s="207">
        <f>SUBTOTAL(103,$A$796:A986)</f>
        <v>190</v>
      </c>
      <c r="C986" s="261" t="s">
        <v>3029</v>
      </c>
      <c r="D986" s="246">
        <f t="shared" si="57"/>
        <v>2496140</v>
      </c>
      <c r="E986" s="253">
        <v>0</v>
      </c>
      <c r="F986" s="253">
        <v>0</v>
      </c>
      <c r="G986" s="253">
        <v>0</v>
      </c>
      <c r="H986" s="253">
        <v>0</v>
      </c>
      <c r="I986" s="253">
        <v>0</v>
      </c>
      <c r="J986" s="253">
        <v>0</v>
      </c>
      <c r="K986" s="254">
        <v>0</v>
      </c>
      <c r="L986" s="253">
        <v>0</v>
      </c>
      <c r="M986" s="253">
        <v>2496140</v>
      </c>
      <c r="N986" s="253">
        <v>0</v>
      </c>
      <c r="O986" s="253">
        <v>0</v>
      </c>
      <c r="P986" s="253">
        <v>0</v>
      </c>
      <c r="Q986" s="253">
        <v>0</v>
      </c>
      <c r="R986" s="253">
        <v>0</v>
      </c>
      <c r="S986" s="253">
        <v>0</v>
      </c>
      <c r="T986" s="253">
        <v>0</v>
      </c>
      <c r="U986" s="253">
        <v>0</v>
      </c>
      <c r="V986" s="253">
        <v>0</v>
      </c>
      <c r="W986" s="253">
        <v>0</v>
      </c>
      <c r="X986" s="253">
        <v>0</v>
      </c>
      <c r="Y986" s="253">
        <v>0</v>
      </c>
      <c r="Z986" s="253">
        <v>0</v>
      </c>
      <c r="AA986" s="253">
        <v>0</v>
      </c>
      <c r="AB986" s="255">
        <v>2021</v>
      </c>
    </row>
    <row r="987" spans="1:28" s="6" customFormat="1" ht="35.25">
      <c r="A987" s="6">
        <v>1</v>
      </c>
      <c r="B987" s="207">
        <f>SUBTOTAL(103,$A$796:A987)</f>
        <v>191</v>
      </c>
      <c r="C987" s="261" t="s">
        <v>3030</v>
      </c>
      <c r="D987" s="246">
        <f t="shared" si="57"/>
        <v>966049.6</v>
      </c>
      <c r="E987" s="253">
        <v>0</v>
      </c>
      <c r="F987" s="253">
        <v>0</v>
      </c>
      <c r="G987" s="253">
        <v>0</v>
      </c>
      <c r="H987" s="253">
        <v>0</v>
      </c>
      <c r="I987" s="253">
        <v>0</v>
      </c>
      <c r="J987" s="253">
        <v>0</v>
      </c>
      <c r="K987" s="254">
        <v>0</v>
      </c>
      <c r="L987" s="253">
        <v>0</v>
      </c>
      <c r="M987" s="253">
        <v>0</v>
      </c>
      <c r="N987" s="253">
        <v>0</v>
      </c>
      <c r="O987" s="253">
        <v>966049.6</v>
      </c>
      <c r="P987" s="253">
        <v>0</v>
      </c>
      <c r="Q987" s="253">
        <v>0</v>
      </c>
      <c r="R987" s="253">
        <v>0</v>
      </c>
      <c r="S987" s="253">
        <v>0</v>
      </c>
      <c r="T987" s="253">
        <v>0</v>
      </c>
      <c r="U987" s="253">
        <v>0</v>
      </c>
      <c r="V987" s="253">
        <v>0</v>
      </c>
      <c r="W987" s="253">
        <v>0</v>
      </c>
      <c r="X987" s="253">
        <v>0</v>
      </c>
      <c r="Y987" s="253">
        <v>0</v>
      </c>
      <c r="Z987" s="253">
        <v>0</v>
      </c>
      <c r="AA987" s="253">
        <v>0</v>
      </c>
      <c r="AB987" s="255">
        <v>2021</v>
      </c>
    </row>
    <row r="988" spans="1:28" s="6" customFormat="1" ht="35.25">
      <c r="A988" s="6">
        <v>2</v>
      </c>
      <c r="B988" s="207">
        <f>SUBTOTAL(103,$A$796:A988)</f>
        <v>192</v>
      </c>
      <c r="C988" s="261" t="s">
        <v>3031</v>
      </c>
      <c r="D988" s="246">
        <v>998750</v>
      </c>
      <c r="E988" s="253">
        <v>0</v>
      </c>
      <c r="F988" s="253">
        <v>0</v>
      </c>
      <c r="G988" s="253">
        <v>0</v>
      </c>
      <c r="H988" s="253">
        <v>0</v>
      </c>
      <c r="I988" s="253">
        <v>0</v>
      </c>
      <c r="J988" s="253">
        <v>0</v>
      </c>
      <c r="K988" s="254">
        <v>0</v>
      </c>
      <c r="L988" s="253">
        <v>0</v>
      </c>
      <c r="M988" s="253">
        <v>0</v>
      </c>
      <c r="N988" s="253">
        <v>0</v>
      </c>
      <c r="O988" s="253">
        <v>998750</v>
      </c>
      <c r="P988" s="253">
        <v>0</v>
      </c>
      <c r="Q988" s="253">
        <v>0</v>
      </c>
      <c r="R988" s="253">
        <v>0</v>
      </c>
      <c r="S988" s="253">
        <v>0</v>
      </c>
      <c r="T988" s="253">
        <v>0</v>
      </c>
      <c r="U988" s="253">
        <v>0</v>
      </c>
      <c r="V988" s="253">
        <v>0</v>
      </c>
      <c r="W988" s="253">
        <v>0</v>
      </c>
      <c r="X988" s="253">
        <v>0</v>
      </c>
      <c r="Y988" s="253">
        <v>0</v>
      </c>
      <c r="Z988" s="253">
        <v>0</v>
      </c>
      <c r="AA988" s="253">
        <v>0</v>
      </c>
      <c r="AB988" s="255">
        <v>2021</v>
      </c>
    </row>
    <row r="989" spans="1:28" s="6" customFormat="1" ht="35.25">
      <c r="A989" s="6">
        <v>3</v>
      </c>
      <c r="B989" s="207">
        <f>SUBTOTAL(103,$A$796:A989)</f>
        <v>193</v>
      </c>
      <c r="C989" s="261" t="s">
        <v>1712</v>
      </c>
      <c r="D989" s="246">
        <v>13300715</v>
      </c>
      <c r="E989" s="253">
        <v>0</v>
      </c>
      <c r="F989" s="253">
        <v>0</v>
      </c>
      <c r="G989" s="253">
        <v>1800000</v>
      </c>
      <c r="H989" s="253">
        <v>0</v>
      </c>
      <c r="I989" s="253">
        <v>0</v>
      </c>
      <c r="J989" s="253">
        <v>0</v>
      </c>
      <c r="K989" s="254">
        <v>0</v>
      </c>
      <c r="L989" s="253">
        <v>0</v>
      </c>
      <c r="M989" s="253">
        <v>0</v>
      </c>
      <c r="N989" s="253">
        <v>0</v>
      </c>
      <c r="O989" s="253">
        <v>11500715</v>
      </c>
      <c r="P989" s="253">
        <v>0</v>
      </c>
      <c r="Q989" s="253">
        <v>0</v>
      </c>
      <c r="R989" s="253">
        <v>0</v>
      </c>
      <c r="S989" s="253">
        <v>0</v>
      </c>
      <c r="T989" s="253">
        <v>0</v>
      </c>
      <c r="U989" s="253">
        <v>0</v>
      </c>
      <c r="V989" s="253">
        <v>0</v>
      </c>
      <c r="W989" s="253">
        <v>0</v>
      </c>
      <c r="X989" s="253">
        <v>0</v>
      </c>
      <c r="Y989" s="253">
        <v>0</v>
      </c>
      <c r="Z989" s="253">
        <v>0</v>
      </c>
      <c r="AA989" s="253">
        <v>0</v>
      </c>
      <c r="AB989" s="255">
        <v>2021</v>
      </c>
    </row>
    <row r="990" spans="1:28" s="6" customFormat="1" ht="35.25">
      <c r="A990" s="6">
        <v>4</v>
      </c>
      <c r="B990" s="207">
        <f>SUBTOTAL(103,$A$796:A990)</f>
        <v>194</v>
      </c>
      <c r="C990" s="261" t="s">
        <v>1897</v>
      </c>
      <c r="D990" s="246">
        <v>1755600</v>
      </c>
      <c r="E990" s="253">
        <v>0</v>
      </c>
      <c r="F990" s="253">
        <v>0</v>
      </c>
      <c r="G990" s="253">
        <v>0</v>
      </c>
      <c r="H990" s="253">
        <v>0</v>
      </c>
      <c r="I990" s="253">
        <v>0</v>
      </c>
      <c r="J990" s="253">
        <v>0</v>
      </c>
      <c r="K990" s="254">
        <v>0</v>
      </c>
      <c r="L990" s="253">
        <v>0</v>
      </c>
      <c r="M990" s="253">
        <v>0</v>
      </c>
      <c r="N990" s="253">
        <v>0</v>
      </c>
      <c r="O990" s="253">
        <v>1755600</v>
      </c>
      <c r="P990" s="253">
        <v>0</v>
      </c>
      <c r="Q990" s="253">
        <v>0</v>
      </c>
      <c r="R990" s="253">
        <v>0</v>
      </c>
      <c r="S990" s="253">
        <v>0</v>
      </c>
      <c r="T990" s="253">
        <v>0</v>
      </c>
      <c r="U990" s="253">
        <v>0</v>
      </c>
      <c r="V990" s="253">
        <v>0</v>
      </c>
      <c r="W990" s="253">
        <v>0</v>
      </c>
      <c r="X990" s="253">
        <v>0</v>
      </c>
      <c r="Y990" s="253">
        <v>0</v>
      </c>
      <c r="Z990" s="253">
        <v>0</v>
      </c>
      <c r="AA990" s="253">
        <v>0</v>
      </c>
      <c r="AB990" s="255">
        <v>2021</v>
      </c>
    </row>
    <row r="991" spans="1:28" s="6" customFormat="1" ht="35.25">
      <c r="A991" s="6">
        <v>5</v>
      </c>
      <c r="B991" s="207">
        <f>SUBTOTAL(103,$A$796:A991)</f>
        <v>195</v>
      </c>
      <c r="C991" s="261" t="s">
        <v>3032</v>
      </c>
      <c r="D991" s="246">
        <v>1160558</v>
      </c>
      <c r="E991" s="253">
        <v>0</v>
      </c>
      <c r="F991" s="253">
        <v>0</v>
      </c>
      <c r="G991" s="253">
        <v>0</v>
      </c>
      <c r="H991" s="253">
        <v>0</v>
      </c>
      <c r="I991" s="253">
        <v>0</v>
      </c>
      <c r="J991" s="253">
        <v>0</v>
      </c>
      <c r="K991" s="254">
        <v>0</v>
      </c>
      <c r="L991" s="253">
        <v>0</v>
      </c>
      <c r="M991" s="253">
        <v>0</v>
      </c>
      <c r="N991" s="253">
        <v>0</v>
      </c>
      <c r="O991" s="253">
        <v>1160558</v>
      </c>
      <c r="P991" s="253">
        <v>0</v>
      </c>
      <c r="Q991" s="253">
        <v>0</v>
      </c>
      <c r="R991" s="253">
        <v>0</v>
      </c>
      <c r="S991" s="253">
        <v>0</v>
      </c>
      <c r="T991" s="253">
        <v>0</v>
      </c>
      <c r="U991" s="253">
        <v>0</v>
      </c>
      <c r="V991" s="253">
        <v>0</v>
      </c>
      <c r="W991" s="253">
        <v>0</v>
      </c>
      <c r="X991" s="253">
        <v>0</v>
      </c>
      <c r="Y991" s="253">
        <v>0</v>
      </c>
      <c r="Z991" s="253">
        <v>0</v>
      </c>
      <c r="AA991" s="253">
        <v>0</v>
      </c>
      <c r="AB991" s="255">
        <v>2021</v>
      </c>
    </row>
    <row r="992" spans="1:28" s="6" customFormat="1" ht="35.25">
      <c r="A992" s="6">
        <v>6</v>
      </c>
      <c r="B992" s="207">
        <f>SUBTOTAL(103,$A$796:A992)</f>
        <v>196</v>
      </c>
      <c r="C992" s="261" t="s">
        <v>3033</v>
      </c>
      <c r="D992" s="246">
        <v>411389</v>
      </c>
      <c r="E992" s="253">
        <v>0</v>
      </c>
      <c r="F992" s="253">
        <v>0</v>
      </c>
      <c r="G992" s="253">
        <v>0</v>
      </c>
      <c r="H992" s="253">
        <v>0</v>
      </c>
      <c r="I992" s="253">
        <v>0</v>
      </c>
      <c r="J992" s="253">
        <v>0</v>
      </c>
      <c r="K992" s="254">
        <v>0</v>
      </c>
      <c r="L992" s="253">
        <v>0</v>
      </c>
      <c r="M992" s="253">
        <v>0</v>
      </c>
      <c r="N992" s="253">
        <v>411389</v>
      </c>
      <c r="O992" s="253">
        <v>0</v>
      </c>
      <c r="P992" s="253">
        <v>0</v>
      </c>
      <c r="Q992" s="253">
        <v>0</v>
      </c>
      <c r="R992" s="253">
        <v>0</v>
      </c>
      <c r="S992" s="253">
        <v>0</v>
      </c>
      <c r="T992" s="253">
        <v>0</v>
      </c>
      <c r="U992" s="253">
        <v>0</v>
      </c>
      <c r="V992" s="253">
        <v>0</v>
      </c>
      <c r="W992" s="253">
        <v>0</v>
      </c>
      <c r="X992" s="253">
        <v>0</v>
      </c>
      <c r="Y992" s="253">
        <v>0</v>
      </c>
      <c r="Z992" s="253">
        <v>0</v>
      </c>
      <c r="AA992" s="253">
        <v>0</v>
      </c>
      <c r="AB992" s="255">
        <v>2021</v>
      </c>
    </row>
    <row r="993" spans="1:28" s="6" customFormat="1" ht="35.25">
      <c r="A993" s="6">
        <v>7</v>
      </c>
      <c r="B993" s="207">
        <f>SUBTOTAL(103,$A$796:A993)</f>
        <v>197</v>
      </c>
      <c r="C993" s="261" t="s">
        <v>3034</v>
      </c>
      <c r="D993" s="246">
        <v>352982</v>
      </c>
      <c r="E993" s="253">
        <v>0</v>
      </c>
      <c r="F993" s="253">
        <v>0</v>
      </c>
      <c r="G993" s="253">
        <v>0</v>
      </c>
      <c r="H993" s="253">
        <v>0</v>
      </c>
      <c r="I993" s="253">
        <v>0</v>
      </c>
      <c r="J993" s="253">
        <v>0</v>
      </c>
      <c r="K993" s="254">
        <v>0</v>
      </c>
      <c r="L993" s="253">
        <v>0</v>
      </c>
      <c r="M993" s="253">
        <v>0</v>
      </c>
      <c r="N993" s="253">
        <v>0</v>
      </c>
      <c r="O993" s="253">
        <v>352982</v>
      </c>
      <c r="P993" s="253">
        <v>0</v>
      </c>
      <c r="Q993" s="253">
        <v>0</v>
      </c>
      <c r="R993" s="253">
        <v>0</v>
      </c>
      <c r="S993" s="253">
        <v>0</v>
      </c>
      <c r="T993" s="253">
        <v>0</v>
      </c>
      <c r="U993" s="253">
        <v>0</v>
      </c>
      <c r="V993" s="253">
        <v>0</v>
      </c>
      <c r="W993" s="253">
        <v>0</v>
      </c>
      <c r="X993" s="253">
        <v>0</v>
      </c>
      <c r="Y993" s="253">
        <v>0</v>
      </c>
      <c r="Z993" s="253">
        <v>0</v>
      </c>
      <c r="AA993" s="253">
        <v>0</v>
      </c>
      <c r="AB993" s="255">
        <v>2021</v>
      </c>
    </row>
    <row r="994" spans="1:28" s="6" customFormat="1" ht="35.25">
      <c r="A994" s="6">
        <v>8</v>
      </c>
      <c r="B994" s="207">
        <f>SUBTOTAL(103,$A$796:A994)</f>
        <v>198</v>
      </c>
      <c r="C994" s="261" t="s">
        <v>1908</v>
      </c>
      <c r="D994" s="246">
        <v>1660128</v>
      </c>
      <c r="E994" s="253">
        <v>0</v>
      </c>
      <c r="F994" s="253">
        <v>0</v>
      </c>
      <c r="G994" s="253">
        <v>0</v>
      </c>
      <c r="H994" s="253">
        <v>0</v>
      </c>
      <c r="I994" s="253">
        <v>0</v>
      </c>
      <c r="J994" s="253">
        <v>0</v>
      </c>
      <c r="K994" s="254">
        <v>0</v>
      </c>
      <c r="L994" s="253">
        <v>0</v>
      </c>
      <c r="M994" s="253">
        <v>1660128</v>
      </c>
      <c r="N994" s="253">
        <v>0</v>
      </c>
      <c r="O994" s="253">
        <v>0</v>
      </c>
      <c r="P994" s="253">
        <v>0</v>
      </c>
      <c r="Q994" s="253">
        <v>0</v>
      </c>
      <c r="R994" s="253">
        <v>0</v>
      </c>
      <c r="S994" s="253">
        <v>0</v>
      </c>
      <c r="T994" s="253">
        <v>0</v>
      </c>
      <c r="U994" s="253">
        <v>0</v>
      </c>
      <c r="V994" s="253">
        <v>0</v>
      </c>
      <c r="W994" s="253">
        <v>0</v>
      </c>
      <c r="X994" s="253">
        <v>0</v>
      </c>
      <c r="Y994" s="253">
        <v>0</v>
      </c>
      <c r="Z994" s="253">
        <v>0</v>
      </c>
      <c r="AA994" s="253">
        <v>0</v>
      </c>
      <c r="AB994" s="255">
        <v>2021</v>
      </c>
    </row>
    <row r="995" spans="1:28" s="6" customFormat="1" ht="35.25">
      <c r="A995" s="6">
        <v>9</v>
      </c>
      <c r="B995" s="207">
        <f>SUBTOTAL(103,$A$796:A995)</f>
        <v>199</v>
      </c>
      <c r="C995" s="261" t="s">
        <v>3035</v>
      </c>
      <c r="D995" s="246">
        <v>2638757</v>
      </c>
      <c r="E995" s="253">
        <v>0</v>
      </c>
      <c r="F995" s="253">
        <v>0</v>
      </c>
      <c r="G995" s="253">
        <v>0</v>
      </c>
      <c r="H995" s="253">
        <v>0</v>
      </c>
      <c r="I995" s="253">
        <v>0</v>
      </c>
      <c r="J995" s="253">
        <v>0</v>
      </c>
      <c r="K995" s="254">
        <v>0</v>
      </c>
      <c r="L995" s="253">
        <v>0</v>
      </c>
      <c r="M995" s="253">
        <v>2638757</v>
      </c>
      <c r="N995" s="253">
        <v>0</v>
      </c>
      <c r="O995" s="253">
        <v>0</v>
      </c>
      <c r="P995" s="253">
        <v>0</v>
      </c>
      <c r="Q995" s="253">
        <v>0</v>
      </c>
      <c r="R995" s="253">
        <v>0</v>
      </c>
      <c r="S995" s="253">
        <v>0</v>
      </c>
      <c r="T995" s="253">
        <v>0</v>
      </c>
      <c r="U995" s="253">
        <v>0</v>
      </c>
      <c r="V995" s="253">
        <v>0</v>
      </c>
      <c r="W995" s="253">
        <v>0</v>
      </c>
      <c r="X995" s="253">
        <v>0</v>
      </c>
      <c r="Y995" s="253">
        <v>0</v>
      </c>
      <c r="Z995" s="253">
        <v>0</v>
      </c>
      <c r="AA995" s="253">
        <v>0</v>
      </c>
      <c r="AB995" s="255">
        <v>2021</v>
      </c>
    </row>
    <row r="996" spans="1:28" s="6" customFormat="1" ht="35.25">
      <c r="A996" s="6">
        <v>10</v>
      </c>
      <c r="B996" s="207">
        <f>SUBTOTAL(103,$A$796:A996)</f>
        <v>200</v>
      </c>
      <c r="C996" s="261" t="s">
        <v>3036</v>
      </c>
      <c r="D996" s="246">
        <v>2300000</v>
      </c>
      <c r="E996" s="253">
        <v>0</v>
      </c>
      <c r="F996" s="253">
        <v>0</v>
      </c>
      <c r="G996" s="253">
        <v>2300000</v>
      </c>
      <c r="H996" s="253">
        <v>0</v>
      </c>
      <c r="I996" s="253">
        <v>0</v>
      </c>
      <c r="J996" s="253">
        <v>0</v>
      </c>
      <c r="K996" s="254">
        <v>0</v>
      </c>
      <c r="L996" s="253">
        <v>0</v>
      </c>
      <c r="M996" s="253">
        <v>0</v>
      </c>
      <c r="N996" s="253">
        <v>0</v>
      </c>
      <c r="O996" s="253">
        <v>0</v>
      </c>
      <c r="P996" s="253">
        <v>0</v>
      </c>
      <c r="Q996" s="253">
        <v>0</v>
      </c>
      <c r="R996" s="253">
        <v>0</v>
      </c>
      <c r="S996" s="253">
        <v>0</v>
      </c>
      <c r="T996" s="253">
        <v>0</v>
      </c>
      <c r="U996" s="253">
        <v>0</v>
      </c>
      <c r="V996" s="253">
        <v>0</v>
      </c>
      <c r="W996" s="253">
        <v>0</v>
      </c>
      <c r="X996" s="253">
        <v>0</v>
      </c>
      <c r="Y996" s="253">
        <v>0</v>
      </c>
      <c r="Z996" s="253">
        <v>0</v>
      </c>
      <c r="AA996" s="253">
        <v>0</v>
      </c>
      <c r="AB996" s="255">
        <v>2021</v>
      </c>
    </row>
    <row r="997" spans="1:28" s="6" customFormat="1" ht="35.25">
      <c r="A997" s="6">
        <v>11</v>
      </c>
      <c r="B997" s="207">
        <f>SUBTOTAL(103,$A$796:A997)</f>
        <v>201</v>
      </c>
      <c r="C997" s="261" t="s">
        <v>1910</v>
      </c>
      <c r="D997" s="246">
        <v>1110000</v>
      </c>
      <c r="E997" s="253">
        <v>0</v>
      </c>
      <c r="F997" s="253">
        <v>0</v>
      </c>
      <c r="G997" s="253">
        <v>1110000</v>
      </c>
      <c r="H997" s="253">
        <v>0</v>
      </c>
      <c r="I997" s="253">
        <v>0</v>
      </c>
      <c r="J997" s="253">
        <v>0</v>
      </c>
      <c r="K997" s="254">
        <v>0</v>
      </c>
      <c r="L997" s="253">
        <v>0</v>
      </c>
      <c r="M997" s="253">
        <v>0</v>
      </c>
      <c r="N997" s="253">
        <v>0</v>
      </c>
      <c r="O997" s="253">
        <v>0</v>
      </c>
      <c r="P997" s="253">
        <v>0</v>
      </c>
      <c r="Q997" s="253">
        <v>0</v>
      </c>
      <c r="R997" s="253">
        <v>0</v>
      </c>
      <c r="S997" s="253">
        <v>0</v>
      </c>
      <c r="T997" s="253">
        <v>0</v>
      </c>
      <c r="U997" s="253">
        <v>0</v>
      </c>
      <c r="V997" s="253">
        <v>0</v>
      </c>
      <c r="W997" s="253">
        <v>0</v>
      </c>
      <c r="X997" s="253">
        <v>0</v>
      </c>
      <c r="Y997" s="253">
        <v>0</v>
      </c>
      <c r="Z997" s="253">
        <v>0</v>
      </c>
      <c r="AA997" s="253">
        <v>0</v>
      </c>
      <c r="AB997" s="255">
        <v>2021</v>
      </c>
    </row>
    <row r="998" spans="1:28" s="6" customFormat="1" ht="35.25">
      <c r="A998" s="6">
        <v>12</v>
      </c>
      <c r="B998" s="207">
        <f>SUBTOTAL(103,$A$796:A998)</f>
        <v>202</v>
      </c>
      <c r="C998" s="261" t="s">
        <v>2286</v>
      </c>
      <c r="D998" s="246">
        <v>2444775</v>
      </c>
      <c r="E998" s="253">
        <v>0</v>
      </c>
      <c r="F998" s="253">
        <v>0</v>
      </c>
      <c r="G998" s="253">
        <v>0</v>
      </c>
      <c r="H998" s="253">
        <v>0</v>
      </c>
      <c r="I998" s="253">
        <v>0</v>
      </c>
      <c r="J998" s="253">
        <v>0</v>
      </c>
      <c r="K998" s="254">
        <v>0</v>
      </c>
      <c r="L998" s="253">
        <v>0</v>
      </c>
      <c r="M998" s="253">
        <v>0</v>
      </c>
      <c r="N998" s="253">
        <v>0</v>
      </c>
      <c r="O998" s="253">
        <v>2444775</v>
      </c>
      <c r="P998" s="253">
        <v>0</v>
      </c>
      <c r="Q998" s="253">
        <v>0</v>
      </c>
      <c r="R998" s="253">
        <v>0</v>
      </c>
      <c r="S998" s="253">
        <v>0</v>
      </c>
      <c r="T998" s="253">
        <v>0</v>
      </c>
      <c r="U998" s="253">
        <v>0</v>
      </c>
      <c r="V998" s="253">
        <v>0</v>
      </c>
      <c r="W998" s="253">
        <v>0</v>
      </c>
      <c r="X998" s="253">
        <v>0</v>
      </c>
      <c r="Y998" s="253">
        <v>0</v>
      </c>
      <c r="Z998" s="253">
        <v>0</v>
      </c>
      <c r="AA998" s="253">
        <v>0</v>
      </c>
      <c r="AB998" s="255">
        <v>2021</v>
      </c>
    </row>
    <row r="999" spans="1:28" s="6" customFormat="1" ht="35.25">
      <c r="A999" s="243">
        <v>1</v>
      </c>
      <c r="B999" s="207">
        <f>SUBTOTAL(103,$A$796:A999)</f>
        <v>203</v>
      </c>
      <c r="C999" s="251" t="s">
        <v>2634</v>
      </c>
      <c r="D999" s="246">
        <f t="shared" ref="D999:D1011" si="58">E999+F999+G999+H999+I999+J999+L999+M999+N999+O999+P999+Q999+R999+S999+T999+U999+V999+W999+X999+Y999+Z999+AA999</f>
        <v>8274000</v>
      </c>
      <c r="E999" s="253">
        <v>0</v>
      </c>
      <c r="F999" s="253">
        <v>0</v>
      </c>
      <c r="G999" s="253">
        <v>0</v>
      </c>
      <c r="H999" s="253">
        <v>0</v>
      </c>
      <c r="I999" s="253">
        <v>0</v>
      </c>
      <c r="J999" s="253">
        <v>0</v>
      </c>
      <c r="K999" s="254">
        <v>4</v>
      </c>
      <c r="L999" s="253">
        <v>8274000</v>
      </c>
      <c r="M999" s="253">
        <v>0</v>
      </c>
      <c r="N999" s="253">
        <v>0</v>
      </c>
      <c r="O999" s="253">
        <v>0</v>
      </c>
      <c r="P999" s="253">
        <v>0</v>
      </c>
      <c r="Q999" s="253">
        <v>0</v>
      </c>
      <c r="R999" s="253">
        <v>0</v>
      </c>
      <c r="S999" s="253">
        <v>0</v>
      </c>
      <c r="T999" s="253">
        <v>0</v>
      </c>
      <c r="U999" s="253">
        <v>0</v>
      </c>
      <c r="V999" s="253">
        <v>0</v>
      </c>
      <c r="W999" s="253">
        <v>0</v>
      </c>
      <c r="X999" s="253">
        <v>0</v>
      </c>
      <c r="Y999" s="253">
        <v>0</v>
      </c>
      <c r="Z999" s="253">
        <v>0</v>
      </c>
      <c r="AA999" s="253">
        <v>0</v>
      </c>
      <c r="AB999" s="255">
        <v>2021</v>
      </c>
    </row>
    <row r="1000" spans="1:28" s="6" customFormat="1" ht="35.25">
      <c r="A1000" s="243">
        <v>1</v>
      </c>
      <c r="B1000" s="207">
        <f>SUBTOTAL(103,$A$796:A1000)</f>
        <v>204</v>
      </c>
      <c r="C1000" s="251" t="s">
        <v>2635</v>
      </c>
      <c r="D1000" s="246">
        <f t="shared" si="58"/>
        <v>4137000</v>
      </c>
      <c r="E1000" s="253">
        <v>0</v>
      </c>
      <c r="F1000" s="253">
        <v>0</v>
      </c>
      <c r="G1000" s="253">
        <v>0</v>
      </c>
      <c r="H1000" s="253">
        <v>0</v>
      </c>
      <c r="I1000" s="253">
        <v>0</v>
      </c>
      <c r="J1000" s="253">
        <v>0</v>
      </c>
      <c r="K1000" s="254">
        <v>2</v>
      </c>
      <c r="L1000" s="253">
        <v>4137000</v>
      </c>
      <c r="M1000" s="253">
        <v>0</v>
      </c>
      <c r="N1000" s="253">
        <v>0</v>
      </c>
      <c r="O1000" s="253">
        <v>0</v>
      </c>
      <c r="P1000" s="253">
        <v>0</v>
      </c>
      <c r="Q1000" s="253">
        <v>0</v>
      </c>
      <c r="R1000" s="253">
        <v>0</v>
      </c>
      <c r="S1000" s="253">
        <v>0</v>
      </c>
      <c r="T1000" s="253">
        <v>0</v>
      </c>
      <c r="U1000" s="253">
        <v>0</v>
      </c>
      <c r="V1000" s="253">
        <v>0</v>
      </c>
      <c r="W1000" s="253">
        <v>0</v>
      </c>
      <c r="X1000" s="253">
        <v>0</v>
      </c>
      <c r="Y1000" s="253">
        <v>0</v>
      </c>
      <c r="Z1000" s="253">
        <v>0</v>
      </c>
      <c r="AA1000" s="253">
        <v>0</v>
      </c>
      <c r="AB1000" s="255">
        <v>2021</v>
      </c>
    </row>
    <row r="1001" spans="1:28" s="6" customFormat="1" ht="35.25">
      <c r="A1001" s="243">
        <v>1</v>
      </c>
      <c r="B1001" s="207">
        <f>SUBTOTAL(103,$A$796:A1001)</f>
        <v>205</v>
      </c>
      <c r="C1001" s="251" t="s">
        <v>2636</v>
      </c>
      <c r="D1001" s="246">
        <f t="shared" si="58"/>
        <v>12411000</v>
      </c>
      <c r="E1001" s="253">
        <v>0</v>
      </c>
      <c r="F1001" s="253">
        <v>0</v>
      </c>
      <c r="G1001" s="253">
        <v>0</v>
      </c>
      <c r="H1001" s="253">
        <v>0</v>
      </c>
      <c r="I1001" s="253">
        <v>0</v>
      </c>
      <c r="J1001" s="253">
        <v>0</v>
      </c>
      <c r="K1001" s="254">
        <v>6</v>
      </c>
      <c r="L1001" s="253">
        <v>12411000</v>
      </c>
      <c r="M1001" s="253">
        <v>0</v>
      </c>
      <c r="N1001" s="253">
        <v>0</v>
      </c>
      <c r="O1001" s="253">
        <v>0</v>
      </c>
      <c r="P1001" s="253">
        <v>0</v>
      </c>
      <c r="Q1001" s="253">
        <v>0</v>
      </c>
      <c r="R1001" s="253">
        <v>0</v>
      </c>
      <c r="S1001" s="253">
        <v>0</v>
      </c>
      <c r="T1001" s="253">
        <v>0</v>
      </c>
      <c r="U1001" s="253">
        <v>0</v>
      </c>
      <c r="V1001" s="253">
        <v>0</v>
      </c>
      <c r="W1001" s="253">
        <v>0</v>
      </c>
      <c r="X1001" s="253">
        <v>0</v>
      </c>
      <c r="Y1001" s="253">
        <v>0</v>
      </c>
      <c r="Z1001" s="253">
        <v>0</v>
      </c>
      <c r="AA1001" s="253">
        <v>0</v>
      </c>
      <c r="AB1001" s="255">
        <v>2021</v>
      </c>
    </row>
    <row r="1002" spans="1:28" s="6" customFormat="1" ht="35.25">
      <c r="A1002" s="243">
        <v>1</v>
      </c>
      <c r="B1002" s="207">
        <f>SUBTOTAL(103,$A$796:A1002)</f>
        <v>206</v>
      </c>
      <c r="C1002" s="251" t="s">
        <v>2637</v>
      </c>
      <c r="D1002" s="246">
        <f t="shared" si="58"/>
        <v>8274000</v>
      </c>
      <c r="E1002" s="253">
        <v>0</v>
      </c>
      <c r="F1002" s="253">
        <v>0</v>
      </c>
      <c r="G1002" s="253">
        <v>0</v>
      </c>
      <c r="H1002" s="253">
        <v>0</v>
      </c>
      <c r="I1002" s="253">
        <v>0</v>
      </c>
      <c r="J1002" s="253">
        <v>0</v>
      </c>
      <c r="K1002" s="254">
        <v>4</v>
      </c>
      <c r="L1002" s="253">
        <v>8274000</v>
      </c>
      <c r="M1002" s="253">
        <v>0</v>
      </c>
      <c r="N1002" s="253">
        <v>0</v>
      </c>
      <c r="O1002" s="253">
        <v>0</v>
      </c>
      <c r="P1002" s="253">
        <v>0</v>
      </c>
      <c r="Q1002" s="253">
        <v>0</v>
      </c>
      <c r="R1002" s="253">
        <v>0</v>
      </c>
      <c r="S1002" s="253">
        <v>0</v>
      </c>
      <c r="T1002" s="253">
        <v>0</v>
      </c>
      <c r="U1002" s="253">
        <v>0</v>
      </c>
      <c r="V1002" s="253">
        <v>0</v>
      </c>
      <c r="W1002" s="253">
        <v>0</v>
      </c>
      <c r="X1002" s="253">
        <v>0</v>
      </c>
      <c r="Y1002" s="253">
        <v>0</v>
      </c>
      <c r="Z1002" s="253">
        <v>0</v>
      </c>
      <c r="AA1002" s="253">
        <v>0</v>
      </c>
      <c r="AB1002" s="255">
        <v>2021</v>
      </c>
    </row>
    <row r="1003" spans="1:28" s="6" customFormat="1" ht="35.25">
      <c r="A1003" s="243">
        <v>1</v>
      </c>
      <c r="B1003" s="207">
        <f>SUBTOTAL(103,$A$796:A1003)</f>
        <v>207</v>
      </c>
      <c r="C1003" s="251" t="s">
        <v>2638</v>
      </c>
      <c r="D1003" s="246">
        <f t="shared" si="58"/>
        <v>6205500</v>
      </c>
      <c r="E1003" s="253">
        <v>0</v>
      </c>
      <c r="F1003" s="253">
        <v>0</v>
      </c>
      <c r="G1003" s="253">
        <v>0</v>
      </c>
      <c r="H1003" s="253">
        <v>0</v>
      </c>
      <c r="I1003" s="253">
        <v>0</v>
      </c>
      <c r="J1003" s="253">
        <v>0</v>
      </c>
      <c r="K1003" s="254">
        <v>3</v>
      </c>
      <c r="L1003" s="253">
        <v>6205500</v>
      </c>
      <c r="M1003" s="253">
        <v>0</v>
      </c>
      <c r="N1003" s="253">
        <v>0</v>
      </c>
      <c r="O1003" s="253">
        <v>0</v>
      </c>
      <c r="P1003" s="253">
        <v>0</v>
      </c>
      <c r="Q1003" s="253">
        <v>0</v>
      </c>
      <c r="R1003" s="253">
        <v>0</v>
      </c>
      <c r="S1003" s="253">
        <v>0</v>
      </c>
      <c r="T1003" s="253">
        <v>0</v>
      </c>
      <c r="U1003" s="253">
        <v>0</v>
      </c>
      <c r="V1003" s="253">
        <v>0</v>
      </c>
      <c r="W1003" s="253">
        <v>0</v>
      </c>
      <c r="X1003" s="253">
        <v>0</v>
      </c>
      <c r="Y1003" s="253">
        <v>0</v>
      </c>
      <c r="Z1003" s="253">
        <v>0</v>
      </c>
      <c r="AA1003" s="253">
        <v>0</v>
      </c>
      <c r="AB1003" s="255">
        <v>2021</v>
      </c>
    </row>
    <row r="1004" spans="1:28" s="6" customFormat="1" ht="35.25">
      <c r="A1004" s="243">
        <v>1</v>
      </c>
      <c r="B1004" s="207">
        <f>SUBTOTAL(103,$A$796:A1004)</f>
        <v>208</v>
      </c>
      <c r="C1004" s="251" t="s">
        <v>2639</v>
      </c>
      <c r="D1004" s="246">
        <f t="shared" si="58"/>
        <v>14479500</v>
      </c>
      <c r="E1004" s="253">
        <v>0</v>
      </c>
      <c r="F1004" s="253">
        <v>0</v>
      </c>
      <c r="G1004" s="253">
        <v>0</v>
      </c>
      <c r="H1004" s="253">
        <v>0</v>
      </c>
      <c r="I1004" s="253">
        <v>0</v>
      </c>
      <c r="J1004" s="253">
        <v>0</v>
      </c>
      <c r="K1004" s="254">
        <v>7</v>
      </c>
      <c r="L1004" s="253">
        <v>14479500</v>
      </c>
      <c r="M1004" s="253">
        <v>0</v>
      </c>
      <c r="N1004" s="253">
        <v>0</v>
      </c>
      <c r="O1004" s="253">
        <v>0</v>
      </c>
      <c r="P1004" s="253">
        <v>0</v>
      </c>
      <c r="Q1004" s="253">
        <v>0</v>
      </c>
      <c r="R1004" s="253">
        <v>0</v>
      </c>
      <c r="S1004" s="253">
        <v>0</v>
      </c>
      <c r="T1004" s="253">
        <v>0</v>
      </c>
      <c r="U1004" s="253">
        <v>0</v>
      </c>
      <c r="V1004" s="253">
        <v>0</v>
      </c>
      <c r="W1004" s="253">
        <v>0</v>
      </c>
      <c r="X1004" s="253">
        <v>0</v>
      </c>
      <c r="Y1004" s="253">
        <v>0</v>
      </c>
      <c r="Z1004" s="253">
        <v>0</v>
      </c>
      <c r="AA1004" s="253">
        <v>0</v>
      </c>
      <c r="AB1004" s="255">
        <v>2021</v>
      </c>
    </row>
    <row r="1005" spans="1:28" s="6" customFormat="1" ht="35.25">
      <c r="A1005" s="243">
        <v>1</v>
      </c>
      <c r="B1005" s="207">
        <f>SUBTOTAL(103,$A$796:A1005)</f>
        <v>209</v>
      </c>
      <c r="C1005" s="251" t="s">
        <v>2640</v>
      </c>
      <c r="D1005" s="246">
        <f t="shared" si="58"/>
        <v>12411000</v>
      </c>
      <c r="E1005" s="253">
        <v>0</v>
      </c>
      <c r="F1005" s="253">
        <v>0</v>
      </c>
      <c r="G1005" s="253">
        <v>0</v>
      </c>
      <c r="H1005" s="253">
        <v>0</v>
      </c>
      <c r="I1005" s="253">
        <v>0</v>
      </c>
      <c r="J1005" s="253">
        <v>0</v>
      </c>
      <c r="K1005" s="254">
        <v>6</v>
      </c>
      <c r="L1005" s="253">
        <v>12411000</v>
      </c>
      <c r="M1005" s="253">
        <v>0</v>
      </c>
      <c r="N1005" s="253">
        <v>0</v>
      </c>
      <c r="O1005" s="253">
        <v>0</v>
      </c>
      <c r="P1005" s="253">
        <v>0</v>
      </c>
      <c r="Q1005" s="253">
        <v>0</v>
      </c>
      <c r="R1005" s="253">
        <v>0</v>
      </c>
      <c r="S1005" s="253">
        <v>0</v>
      </c>
      <c r="T1005" s="253">
        <v>0</v>
      </c>
      <c r="U1005" s="253">
        <v>0</v>
      </c>
      <c r="V1005" s="253">
        <v>0</v>
      </c>
      <c r="W1005" s="253">
        <v>0</v>
      </c>
      <c r="X1005" s="253">
        <v>0</v>
      </c>
      <c r="Y1005" s="253">
        <v>0</v>
      </c>
      <c r="Z1005" s="253">
        <v>0</v>
      </c>
      <c r="AA1005" s="253">
        <v>0</v>
      </c>
      <c r="AB1005" s="255">
        <v>2021</v>
      </c>
    </row>
    <row r="1006" spans="1:28" s="6" customFormat="1" ht="35.25">
      <c r="A1006" s="243">
        <v>1</v>
      </c>
      <c r="B1006" s="207">
        <f>SUBTOTAL(103,$A$796:A1006)</f>
        <v>210</v>
      </c>
      <c r="C1006" s="251" t="s">
        <v>2641</v>
      </c>
      <c r="D1006" s="246">
        <f t="shared" si="58"/>
        <v>7041108</v>
      </c>
      <c r="E1006" s="253">
        <v>0</v>
      </c>
      <c r="F1006" s="253">
        <v>0</v>
      </c>
      <c r="G1006" s="253">
        <v>0</v>
      </c>
      <c r="H1006" s="253">
        <v>0</v>
      </c>
      <c r="I1006" s="253">
        <v>0</v>
      </c>
      <c r="J1006" s="253">
        <v>0</v>
      </c>
      <c r="K1006" s="254">
        <v>3</v>
      </c>
      <c r="L1006" s="253">
        <v>7041108</v>
      </c>
      <c r="M1006" s="253">
        <v>0</v>
      </c>
      <c r="N1006" s="253">
        <v>0</v>
      </c>
      <c r="O1006" s="253">
        <v>0</v>
      </c>
      <c r="P1006" s="253">
        <v>0</v>
      </c>
      <c r="Q1006" s="253">
        <v>0</v>
      </c>
      <c r="R1006" s="253">
        <v>0</v>
      </c>
      <c r="S1006" s="253">
        <v>0</v>
      </c>
      <c r="T1006" s="253">
        <v>0</v>
      </c>
      <c r="U1006" s="253">
        <v>0</v>
      </c>
      <c r="V1006" s="253">
        <v>0</v>
      </c>
      <c r="W1006" s="253">
        <v>0</v>
      </c>
      <c r="X1006" s="253">
        <v>0</v>
      </c>
      <c r="Y1006" s="253">
        <v>0</v>
      </c>
      <c r="Z1006" s="253">
        <v>0</v>
      </c>
      <c r="AA1006" s="253">
        <v>0</v>
      </c>
      <c r="AB1006" s="255">
        <v>2021</v>
      </c>
    </row>
    <row r="1007" spans="1:28" s="6" customFormat="1" ht="35.25">
      <c r="A1007" s="243">
        <v>1</v>
      </c>
      <c r="B1007" s="207">
        <f>SUBTOTAL(103,$A$796:A1007)</f>
        <v>211</v>
      </c>
      <c r="C1007" s="251" t="s">
        <v>2642</v>
      </c>
      <c r="D1007" s="246">
        <f t="shared" si="58"/>
        <v>2315488.7999999998</v>
      </c>
      <c r="E1007" s="253">
        <v>0</v>
      </c>
      <c r="F1007" s="253">
        <v>0</v>
      </c>
      <c r="G1007" s="253">
        <v>0</v>
      </c>
      <c r="H1007" s="253">
        <v>0</v>
      </c>
      <c r="I1007" s="253">
        <v>0</v>
      </c>
      <c r="J1007" s="253">
        <v>0</v>
      </c>
      <c r="K1007" s="254">
        <v>1</v>
      </c>
      <c r="L1007" s="253">
        <v>2315488.7999999998</v>
      </c>
      <c r="M1007" s="253">
        <v>0</v>
      </c>
      <c r="N1007" s="253">
        <v>0</v>
      </c>
      <c r="O1007" s="253">
        <v>0</v>
      </c>
      <c r="P1007" s="253">
        <v>0</v>
      </c>
      <c r="Q1007" s="253">
        <v>0</v>
      </c>
      <c r="R1007" s="253">
        <v>0</v>
      </c>
      <c r="S1007" s="253">
        <v>0</v>
      </c>
      <c r="T1007" s="253">
        <v>0</v>
      </c>
      <c r="U1007" s="253">
        <v>0</v>
      </c>
      <c r="V1007" s="253">
        <v>0</v>
      </c>
      <c r="W1007" s="253">
        <v>0</v>
      </c>
      <c r="X1007" s="253">
        <v>0</v>
      </c>
      <c r="Y1007" s="253">
        <v>0</v>
      </c>
      <c r="Z1007" s="253">
        <v>0</v>
      </c>
      <c r="AA1007" s="253">
        <v>0</v>
      </c>
      <c r="AB1007" s="255">
        <v>2021</v>
      </c>
    </row>
    <row r="1008" spans="1:28" s="6" customFormat="1" ht="35.25">
      <c r="A1008" s="243">
        <v>1</v>
      </c>
      <c r="B1008" s="207">
        <f>SUBTOTAL(103,$A$796:A1008)</f>
        <v>212</v>
      </c>
      <c r="C1008" s="251" t="s">
        <v>2643</v>
      </c>
      <c r="D1008" s="246">
        <f t="shared" si="58"/>
        <v>4659986.4000000004</v>
      </c>
      <c r="E1008" s="253">
        <v>0</v>
      </c>
      <c r="F1008" s="253">
        <v>0</v>
      </c>
      <c r="G1008" s="253">
        <v>0</v>
      </c>
      <c r="H1008" s="253">
        <v>0</v>
      </c>
      <c r="I1008" s="253">
        <v>0</v>
      </c>
      <c r="J1008" s="253">
        <v>0</v>
      </c>
      <c r="K1008" s="254">
        <v>2</v>
      </c>
      <c r="L1008" s="253">
        <v>4659986.4000000004</v>
      </c>
      <c r="M1008" s="253">
        <v>0</v>
      </c>
      <c r="N1008" s="253">
        <v>0</v>
      </c>
      <c r="O1008" s="253">
        <v>0</v>
      </c>
      <c r="P1008" s="253">
        <v>0</v>
      </c>
      <c r="Q1008" s="253">
        <v>0</v>
      </c>
      <c r="R1008" s="253">
        <v>0</v>
      </c>
      <c r="S1008" s="253">
        <v>0</v>
      </c>
      <c r="T1008" s="253">
        <v>0</v>
      </c>
      <c r="U1008" s="253">
        <v>0</v>
      </c>
      <c r="V1008" s="253">
        <v>0</v>
      </c>
      <c r="W1008" s="253">
        <v>0</v>
      </c>
      <c r="X1008" s="253">
        <v>0</v>
      </c>
      <c r="Y1008" s="253">
        <v>0</v>
      </c>
      <c r="Z1008" s="253">
        <v>0</v>
      </c>
      <c r="AA1008" s="253">
        <v>0</v>
      </c>
      <c r="AB1008" s="255">
        <v>2021</v>
      </c>
    </row>
    <row r="1009" spans="1:28" s="6" customFormat="1" ht="35.25">
      <c r="A1009" s="243">
        <v>1</v>
      </c>
      <c r="B1009" s="207">
        <f>SUBTOTAL(103,$A$796:A1009)</f>
        <v>213</v>
      </c>
      <c r="C1009" s="251" t="s">
        <v>2659</v>
      </c>
      <c r="D1009" s="246">
        <f t="shared" si="58"/>
        <v>4058612</v>
      </c>
      <c r="E1009" s="253">
        <v>0</v>
      </c>
      <c r="F1009" s="253">
        <v>0</v>
      </c>
      <c r="G1009" s="253">
        <v>0</v>
      </c>
      <c r="H1009" s="253">
        <v>0</v>
      </c>
      <c r="I1009" s="253">
        <v>0</v>
      </c>
      <c r="J1009" s="253">
        <v>0</v>
      </c>
      <c r="K1009" s="254">
        <v>2</v>
      </c>
      <c r="L1009" s="253">
        <v>4058612</v>
      </c>
      <c r="M1009" s="253">
        <v>0</v>
      </c>
      <c r="N1009" s="253">
        <v>0</v>
      </c>
      <c r="O1009" s="253">
        <v>0</v>
      </c>
      <c r="P1009" s="253">
        <v>0</v>
      </c>
      <c r="Q1009" s="253">
        <v>0</v>
      </c>
      <c r="R1009" s="253">
        <v>0</v>
      </c>
      <c r="S1009" s="253">
        <v>0</v>
      </c>
      <c r="T1009" s="253">
        <v>0</v>
      </c>
      <c r="U1009" s="253">
        <v>0</v>
      </c>
      <c r="V1009" s="253">
        <v>0</v>
      </c>
      <c r="W1009" s="253">
        <v>0</v>
      </c>
      <c r="X1009" s="253">
        <v>0</v>
      </c>
      <c r="Y1009" s="253">
        <v>0</v>
      </c>
      <c r="Z1009" s="253">
        <v>0</v>
      </c>
      <c r="AA1009" s="253">
        <v>0</v>
      </c>
      <c r="AB1009" s="255">
        <v>2021</v>
      </c>
    </row>
    <row r="1010" spans="1:28" s="6" customFormat="1" ht="35.25">
      <c r="A1010" s="243">
        <v>1</v>
      </c>
      <c r="B1010" s="207">
        <f>SUBTOTAL(103,$A$796:A1010)</f>
        <v>214</v>
      </c>
      <c r="C1010" s="251" t="s">
        <v>2767</v>
      </c>
      <c r="D1010" s="246">
        <f t="shared" si="58"/>
        <v>2243235.6</v>
      </c>
      <c r="E1010" s="253">
        <v>0</v>
      </c>
      <c r="F1010" s="253">
        <v>0</v>
      </c>
      <c r="G1010" s="253">
        <v>0</v>
      </c>
      <c r="H1010" s="253">
        <v>0</v>
      </c>
      <c r="I1010" s="253">
        <v>0</v>
      </c>
      <c r="J1010" s="253">
        <v>0</v>
      </c>
      <c r="K1010" s="254">
        <v>1</v>
      </c>
      <c r="L1010" s="253">
        <v>2243235.6</v>
      </c>
      <c r="M1010" s="253">
        <v>0</v>
      </c>
      <c r="N1010" s="253">
        <v>0</v>
      </c>
      <c r="O1010" s="253">
        <v>0</v>
      </c>
      <c r="P1010" s="253">
        <v>0</v>
      </c>
      <c r="Q1010" s="253">
        <v>0</v>
      </c>
      <c r="R1010" s="253">
        <v>0</v>
      </c>
      <c r="S1010" s="253">
        <v>0</v>
      </c>
      <c r="T1010" s="253">
        <v>0</v>
      </c>
      <c r="U1010" s="253">
        <v>0</v>
      </c>
      <c r="V1010" s="253">
        <v>0</v>
      </c>
      <c r="W1010" s="253">
        <v>0</v>
      </c>
      <c r="X1010" s="253">
        <v>0</v>
      </c>
      <c r="Y1010" s="253">
        <v>0</v>
      </c>
      <c r="Z1010" s="253">
        <v>0</v>
      </c>
      <c r="AA1010" s="253">
        <v>0</v>
      </c>
      <c r="AB1010" s="255">
        <v>2021</v>
      </c>
    </row>
    <row r="1011" spans="1:28" s="6" customFormat="1" ht="35.25">
      <c r="A1011" s="243">
        <v>1</v>
      </c>
      <c r="B1011" s="207">
        <f>SUBTOTAL(103,$A$796:A1011)</f>
        <v>215</v>
      </c>
      <c r="C1011" s="251" t="s">
        <v>2270</v>
      </c>
      <c r="D1011" s="246">
        <f t="shared" si="58"/>
        <v>4960629.5999999996</v>
      </c>
      <c r="E1011" s="253">
        <v>0</v>
      </c>
      <c r="F1011" s="253">
        <v>0</v>
      </c>
      <c r="G1011" s="253">
        <v>0</v>
      </c>
      <c r="H1011" s="253">
        <v>0</v>
      </c>
      <c r="I1011" s="253">
        <v>0</v>
      </c>
      <c r="J1011" s="253">
        <v>0</v>
      </c>
      <c r="K1011" s="254">
        <v>2</v>
      </c>
      <c r="L1011" s="253">
        <v>4960629.5999999996</v>
      </c>
      <c r="M1011" s="253">
        <v>0</v>
      </c>
      <c r="N1011" s="253">
        <v>0</v>
      </c>
      <c r="O1011" s="253">
        <v>0</v>
      </c>
      <c r="P1011" s="253">
        <v>0</v>
      </c>
      <c r="Q1011" s="253">
        <v>0</v>
      </c>
      <c r="R1011" s="253">
        <v>0</v>
      </c>
      <c r="S1011" s="253">
        <v>0</v>
      </c>
      <c r="T1011" s="253">
        <v>0</v>
      </c>
      <c r="U1011" s="253">
        <v>0</v>
      </c>
      <c r="V1011" s="253">
        <v>0</v>
      </c>
      <c r="W1011" s="253">
        <v>0</v>
      </c>
      <c r="X1011" s="253">
        <v>0</v>
      </c>
      <c r="Y1011" s="253">
        <v>0</v>
      </c>
      <c r="Z1011" s="253">
        <v>0</v>
      </c>
      <c r="AA1011" s="253">
        <v>0</v>
      </c>
      <c r="AB1011" s="255">
        <v>2021</v>
      </c>
    </row>
    <row r="1012" spans="1:28" s="6" customFormat="1" ht="35.25">
      <c r="A1012" s="6">
        <v>1</v>
      </c>
      <c r="B1012" s="207">
        <f>SUBTOTAL(103,$A$796:A1012)</f>
        <v>216</v>
      </c>
      <c r="C1012" s="261" t="s">
        <v>1740</v>
      </c>
      <c r="D1012" s="246">
        <f t="shared" si="57"/>
        <v>860385.6</v>
      </c>
      <c r="E1012" s="253">
        <v>0</v>
      </c>
      <c r="F1012" s="253">
        <v>0</v>
      </c>
      <c r="G1012" s="253">
        <v>0</v>
      </c>
      <c r="H1012" s="253">
        <v>0</v>
      </c>
      <c r="I1012" s="253">
        <v>0</v>
      </c>
      <c r="J1012" s="253">
        <v>0</v>
      </c>
      <c r="K1012" s="254">
        <v>0</v>
      </c>
      <c r="L1012" s="253">
        <v>0</v>
      </c>
      <c r="M1012" s="253">
        <v>0</v>
      </c>
      <c r="N1012" s="253">
        <v>0</v>
      </c>
      <c r="O1012" s="253">
        <v>860385.6</v>
      </c>
      <c r="P1012" s="253">
        <v>0</v>
      </c>
      <c r="Q1012" s="253">
        <v>0</v>
      </c>
      <c r="R1012" s="253">
        <v>0</v>
      </c>
      <c r="S1012" s="253">
        <v>0</v>
      </c>
      <c r="T1012" s="253">
        <v>0</v>
      </c>
      <c r="U1012" s="253">
        <v>0</v>
      </c>
      <c r="V1012" s="253">
        <v>0</v>
      </c>
      <c r="W1012" s="253">
        <v>0</v>
      </c>
      <c r="X1012" s="253">
        <v>0</v>
      </c>
      <c r="Y1012" s="253">
        <v>0</v>
      </c>
      <c r="Z1012" s="253">
        <v>0</v>
      </c>
      <c r="AA1012" s="253">
        <v>0</v>
      </c>
      <c r="AB1012" s="255">
        <v>2021</v>
      </c>
    </row>
    <row r="1013" spans="1:28" s="6" customFormat="1" ht="35.25">
      <c r="B1013" s="244" t="s">
        <v>805</v>
      </c>
      <c r="C1013" s="245"/>
      <c r="D1013" s="246">
        <f t="shared" si="57"/>
        <v>58821364.870000005</v>
      </c>
      <c r="E1013" s="246">
        <f t="shared" ref="E1013:AA1013" si="59">SUM(E1014:E1069)</f>
        <v>813345.55999999994</v>
      </c>
      <c r="F1013" s="246">
        <f t="shared" si="59"/>
        <v>993481.82000000007</v>
      </c>
      <c r="G1013" s="246">
        <f t="shared" si="59"/>
        <v>8965837.7100000009</v>
      </c>
      <c r="H1013" s="246">
        <f t="shared" si="59"/>
        <v>184280</v>
      </c>
      <c r="I1013" s="246">
        <f t="shared" si="59"/>
        <v>124500</v>
      </c>
      <c r="J1013" s="246">
        <f t="shared" si="59"/>
        <v>0</v>
      </c>
      <c r="K1013" s="247">
        <f t="shared" si="59"/>
        <v>7</v>
      </c>
      <c r="L1013" s="246">
        <f t="shared" si="59"/>
        <v>7107845.2199999997</v>
      </c>
      <c r="M1013" s="246">
        <f t="shared" si="59"/>
        <v>18611203.060000002</v>
      </c>
      <c r="N1013" s="246">
        <f t="shared" si="59"/>
        <v>1951737.01</v>
      </c>
      <c r="O1013" s="246">
        <f t="shared" si="59"/>
        <v>20069134.489999998</v>
      </c>
      <c r="P1013" s="246">
        <f t="shared" si="59"/>
        <v>0</v>
      </c>
      <c r="Q1013" s="246">
        <f t="shared" si="59"/>
        <v>0</v>
      </c>
      <c r="R1013" s="246">
        <f t="shared" si="59"/>
        <v>0</v>
      </c>
      <c r="S1013" s="246">
        <f t="shared" si="59"/>
        <v>0</v>
      </c>
      <c r="T1013" s="246">
        <f t="shared" si="59"/>
        <v>0</v>
      </c>
      <c r="U1013" s="246">
        <f t="shared" si="59"/>
        <v>0</v>
      </c>
      <c r="V1013" s="246">
        <f t="shared" si="59"/>
        <v>0</v>
      </c>
      <c r="W1013" s="246">
        <f t="shared" si="59"/>
        <v>0</v>
      </c>
      <c r="X1013" s="246">
        <f t="shared" si="59"/>
        <v>0</v>
      </c>
      <c r="Y1013" s="246">
        <f t="shared" si="59"/>
        <v>0</v>
      </c>
      <c r="Z1013" s="246">
        <f t="shared" si="59"/>
        <v>0</v>
      </c>
      <c r="AA1013" s="246">
        <f t="shared" si="59"/>
        <v>0</v>
      </c>
      <c r="AB1013" s="248" t="s">
        <v>857</v>
      </c>
    </row>
    <row r="1014" spans="1:28" s="6" customFormat="1" ht="35.25">
      <c r="A1014" s="6">
        <v>1</v>
      </c>
      <c r="B1014" s="207">
        <f>SUBTOTAL(103,$A$796:A1014)</f>
        <v>217</v>
      </c>
      <c r="C1014" s="251" t="s">
        <v>2545</v>
      </c>
      <c r="D1014" s="246">
        <f t="shared" si="57"/>
        <v>233398.86</v>
      </c>
      <c r="E1014" s="253">
        <v>0</v>
      </c>
      <c r="F1014" s="253">
        <v>0</v>
      </c>
      <c r="G1014" s="253">
        <v>0</v>
      </c>
      <c r="H1014" s="253">
        <v>0</v>
      </c>
      <c r="I1014" s="253">
        <v>0</v>
      </c>
      <c r="J1014" s="253">
        <v>0</v>
      </c>
      <c r="K1014" s="254">
        <v>0</v>
      </c>
      <c r="L1014" s="253">
        <v>0</v>
      </c>
      <c r="M1014" s="253">
        <v>0</v>
      </c>
      <c r="N1014" s="253">
        <v>165751.97</v>
      </c>
      <c r="O1014" s="253">
        <v>67646.89</v>
      </c>
      <c r="P1014" s="253">
        <v>0</v>
      </c>
      <c r="Q1014" s="253">
        <v>0</v>
      </c>
      <c r="R1014" s="253">
        <v>0</v>
      </c>
      <c r="S1014" s="253">
        <v>0</v>
      </c>
      <c r="T1014" s="253">
        <v>0</v>
      </c>
      <c r="U1014" s="253">
        <v>0</v>
      </c>
      <c r="V1014" s="253">
        <v>0</v>
      </c>
      <c r="W1014" s="253">
        <v>0</v>
      </c>
      <c r="X1014" s="253">
        <v>0</v>
      </c>
      <c r="Y1014" s="253">
        <v>0</v>
      </c>
      <c r="Z1014" s="253">
        <v>0</v>
      </c>
      <c r="AA1014" s="253">
        <v>0</v>
      </c>
      <c r="AB1014" s="255">
        <v>2021</v>
      </c>
    </row>
    <row r="1015" spans="1:28" s="6" customFormat="1" ht="35.25">
      <c r="A1015" s="6">
        <v>1</v>
      </c>
      <c r="B1015" s="207">
        <f>SUBTOTAL(103,$A$796:A1015)</f>
        <v>218</v>
      </c>
      <c r="C1015" s="251" t="s">
        <v>2546</v>
      </c>
      <c r="D1015" s="246">
        <f t="shared" si="57"/>
        <v>324572.02</v>
      </c>
      <c r="E1015" s="253">
        <v>0</v>
      </c>
      <c r="F1015" s="253">
        <v>0</v>
      </c>
      <c r="G1015" s="253">
        <v>140292.01999999999</v>
      </c>
      <c r="H1015" s="253">
        <v>184280</v>
      </c>
      <c r="I1015" s="253">
        <v>0</v>
      </c>
      <c r="J1015" s="253">
        <v>0</v>
      </c>
      <c r="K1015" s="254">
        <v>0</v>
      </c>
      <c r="L1015" s="253">
        <v>0</v>
      </c>
      <c r="M1015" s="253">
        <v>0</v>
      </c>
      <c r="N1015" s="253">
        <v>0</v>
      </c>
      <c r="O1015" s="253">
        <v>0</v>
      </c>
      <c r="P1015" s="253">
        <v>0</v>
      </c>
      <c r="Q1015" s="253">
        <v>0</v>
      </c>
      <c r="R1015" s="253">
        <v>0</v>
      </c>
      <c r="S1015" s="253">
        <v>0</v>
      </c>
      <c r="T1015" s="253">
        <v>0</v>
      </c>
      <c r="U1015" s="253">
        <v>0</v>
      </c>
      <c r="V1015" s="253">
        <v>0</v>
      </c>
      <c r="W1015" s="253">
        <v>0</v>
      </c>
      <c r="X1015" s="253">
        <v>0</v>
      </c>
      <c r="Y1015" s="253">
        <v>0</v>
      </c>
      <c r="Z1015" s="253">
        <v>0</v>
      </c>
      <c r="AA1015" s="253">
        <v>0</v>
      </c>
      <c r="AB1015" s="255">
        <v>2021</v>
      </c>
    </row>
    <row r="1016" spans="1:28" s="6" customFormat="1" ht="35.25">
      <c r="A1016" s="6">
        <v>1</v>
      </c>
      <c r="B1016" s="207">
        <f>SUBTOTAL(103,$A$796:A1016)</f>
        <v>219</v>
      </c>
      <c r="C1016" s="251" t="s">
        <v>2547</v>
      </c>
      <c r="D1016" s="246">
        <f t="shared" si="57"/>
        <v>171297.21</v>
      </c>
      <c r="E1016" s="253">
        <v>0</v>
      </c>
      <c r="F1016" s="253">
        <v>0</v>
      </c>
      <c r="G1016" s="253">
        <v>171297.21</v>
      </c>
      <c r="H1016" s="253">
        <v>0</v>
      </c>
      <c r="I1016" s="253">
        <v>0</v>
      </c>
      <c r="J1016" s="253">
        <v>0</v>
      </c>
      <c r="K1016" s="254">
        <v>0</v>
      </c>
      <c r="L1016" s="253">
        <v>0</v>
      </c>
      <c r="M1016" s="253">
        <v>0</v>
      </c>
      <c r="N1016" s="253">
        <v>0</v>
      </c>
      <c r="O1016" s="253">
        <v>0</v>
      </c>
      <c r="P1016" s="253">
        <v>0</v>
      </c>
      <c r="Q1016" s="253">
        <v>0</v>
      </c>
      <c r="R1016" s="253">
        <v>0</v>
      </c>
      <c r="S1016" s="253">
        <v>0</v>
      </c>
      <c r="T1016" s="253">
        <v>0</v>
      </c>
      <c r="U1016" s="253">
        <v>0</v>
      </c>
      <c r="V1016" s="253">
        <v>0</v>
      </c>
      <c r="W1016" s="253">
        <v>0</v>
      </c>
      <c r="X1016" s="253">
        <v>0</v>
      </c>
      <c r="Y1016" s="253">
        <v>0</v>
      </c>
      <c r="Z1016" s="253">
        <v>0</v>
      </c>
      <c r="AA1016" s="253">
        <v>0</v>
      </c>
      <c r="AB1016" s="255">
        <v>2021</v>
      </c>
    </row>
    <row r="1017" spans="1:28" s="6" customFormat="1" ht="35.25">
      <c r="A1017" s="6">
        <v>1</v>
      </c>
      <c r="B1017" s="207">
        <f>SUBTOTAL(103,$A$796:A1017)</f>
        <v>220</v>
      </c>
      <c r="C1017" s="251" t="s">
        <v>2738</v>
      </c>
      <c r="D1017" s="246">
        <f t="shared" si="57"/>
        <v>330000</v>
      </c>
      <c r="E1017" s="253">
        <v>0</v>
      </c>
      <c r="F1017" s="253">
        <v>0</v>
      </c>
      <c r="G1017" s="253">
        <v>0</v>
      </c>
      <c r="H1017" s="253">
        <v>0</v>
      </c>
      <c r="I1017" s="253">
        <v>0</v>
      </c>
      <c r="J1017" s="253">
        <v>0</v>
      </c>
      <c r="K1017" s="254">
        <v>0</v>
      </c>
      <c r="L1017" s="253">
        <v>0</v>
      </c>
      <c r="M1017" s="253">
        <v>0</v>
      </c>
      <c r="N1017" s="253">
        <v>0</v>
      </c>
      <c r="O1017" s="253">
        <v>330000</v>
      </c>
      <c r="P1017" s="253">
        <v>0</v>
      </c>
      <c r="Q1017" s="253">
        <v>0</v>
      </c>
      <c r="R1017" s="253">
        <v>0</v>
      </c>
      <c r="S1017" s="253">
        <v>0</v>
      </c>
      <c r="T1017" s="253">
        <v>0</v>
      </c>
      <c r="U1017" s="253">
        <v>0</v>
      </c>
      <c r="V1017" s="253">
        <v>0</v>
      </c>
      <c r="W1017" s="253">
        <v>0</v>
      </c>
      <c r="X1017" s="253">
        <v>0</v>
      </c>
      <c r="Y1017" s="253">
        <v>0</v>
      </c>
      <c r="Z1017" s="253">
        <v>0</v>
      </c>
      <c r="AA1017" s="253">
        <v>0</v>
      </c>
      <c r="AB1017" s="255">
        <v>2021</v>
      </c>
    </row>
    <row r="1018" spans="1:28" s="6" customFormat="1" ht="35.25">
      <c r="A1018" s="6">
        <v>1</v>
      </c>
      <c r="B1018" s="207">
        <f>SUBTOTAL(103,$A$796:A1018)</f>
        <v>221</v>
      </c>
      <c r="C1018" s="251" t="s">
        <v>2739</v>
      </c>
      <c r="D1018" s="246">
        <f t="shared" si="57"/>
        <v>2739815</v>
      </c>
      <c r="E1018" s="253">
        <v>0</v>
      </c>
      <c r="F1018" s="253">
        <v>0</v>
      </c>
      <c r="G1018" s="253">
        <v>0</v>
      </c>
      <c r="H1018" s="253">
        <v>0</v>
      </c>
      <c r="I1018" s="253">
        <v>0</v>
      </c>
      <c r="J1018" s="253">
        <v>0</v>
      </c>
      <c r="K1018" s="254">
        <v>0</v>
      </c>
      <c r="L1018" s="253">
        <v>0</v>
      </c>
      <c r="M1018" s="253">
        <v>2739815</v>
      </c>
      <c r="N1018" s="253">
        <v>0</v>
      </c>
      <c r="O1018" s="253">
        <v>0</v>
      </c>
      <c r="P1018" s="253">
        <v>0</v>
      </c>
      <c r="Q1018" s="253">
        <v>0</v>
      </c>
      <c r="R1018" s="253">
        <v>0</v>
      </c>
      <c r="S1018" s="253">
        <v>0</v>
      </c>
      <c r="T1018" s="253">
        <v>0</v>
      </c>
      <c r="U1018" s="253">
        <v>0</v>
      </c>
      <c r="V1018" s="253">
        <v>0</v>
      </c>
      <c r="W1018" s="253">
        <v>0</v>
      </c>
      <c r="X1018" s="253">
        <v>0</v>
      </c>
      <c r="Y1018" s="253">
        <v>0</v>
      </c>
      <c r="Z1018" s="253">
        <v>0</v>
      </c>
      <c r="AA1018" s="253">
        <v>0</v>
      </c>
      <c r="AB1018" s="255">
        <v>2021</v>
      </c>
    </row>
    <row r="1019" spans="1:28" s="6" customFormat="1" ht="35.25">
      <c r="A1019" s="6">
        <v>1</v>
      </c>
      <c r="B1019" s="207">
        <f>SUBTOTAL(103,$A$796:A1019)</f>
        <v>222</v>
      </c>
      <c r="C1019" s="251" t="s">
        <v>2740</v>
      </c>
      <c r="D1019" s="246">
        <f t="shared" si="57"/>
        <v>964150</v>
      </c>
      <c r="E1019" s="253">
        <v>0</v>
      </c>
      <c r="F1019" s="253">
        <v>0</v>
      </c>
      <c r="G1019" s="253">
        <v>0</v>
      </c>
      <c r="H1019" s="253">
        <v>0</v>
      </c>
      <c r="I1019" s="253">
        <v>0</v>
      </c>
      <c r="J1019" s="253">
        <v>0</v>
      </c>
      <c r="K1019" s="254">
        <v>0</v>
      </c>
      <c r="L1019" s="253">
        <v>0</v>
      </c>
      <c r="M1019" s="253">
        <v>964150</v>
      </c>
      <c r="N1019" s="253">
        <v>0</v>
      </c>
      <c r="O1019" s="253">
        <v>0</v>
      </c>
      <c r="P1019" s="253">
        <v>0</v>
      </c>
      <c r="Q1019" s="253">
        <v>0</v>
      </c>
      <c r="R1019" s="253">
        <v>0</v>
      </c>
      <c r="S1019" s="253">
        <v>0</v>
      </c>
      <c r="T1019" s="253">
        <v>0</v>
      </c>
      <c r="U1019" s="253">
        <v>0</v>
      </c>
      <c r="V1019" s="253">
        <v>0</v>
      </c>
      <c r="W1019" s="253">
        <v>0</v>
      </c>
      <c r="X1019" s="253">
        <v>0</v>
      </c>
      <c r="Y1019" s="253">
        <v>0</v>
      </c>
      <c r="Z1019" s="253">
        <v>0</v>
      </c>
      <c r="AA1019" s="253">
        <v>0</v>
      </c>
      <c r="AB1019" s="255">
        <v>2021</v>
      </c>
    </row>
    <row r="1020" spans="1:28" s="6" customFormat="1" ht="35.25">
      <c r="A1020" s="6">
        <v>1</v>
      </c>
      <c r="B1020" s="207">
        <f>SUBTOTAL(103,$A$796:A1020)</f>
        <v>223</v>
      </c>
      <c r="C1020" s="251" t="s">
        <v>2741</v>
      </c>
      <c r="D1020" s="246">
        <f t="shared" si="57"/>
        <v>359656.8</v>
      </c>
      <c r="E1020" s="253">
        <v>0</v>
      </c>
      <c r="F1020" s="253">
        <v>0</v>
      </c>
      <c r="G1020" s="253">
        <v>0</v>
      </c>
      <c r="H1020" s="253">
        <v>0</v>
      </c>
      <c r="I1020" s="253">
        <v>0</v>
      </c>
      <c r="J1020" s="253">
        <v>0</v>
      </c>
      <c r="K1020" s="254">
        <v>0</v>
      </c>
      <c r="L1020" s="253">
        <v>0</v>
      </c>
      <c r="M1020" s="253">
        <v>0</v>
      </c>
      <c r="N1020" s="253">
        <v>0</v>
      </c>
      <c r="O1020" s="253">
        <v>359656.8</v>
      </c>
      <c r="P1020" s="253">
        <v>0</v>
      </c>
      <c r="Q1020" s="253">
        <v>0</v>
      </c>
      <c r="R1020" s="253">
        <v>0</v>
      </c>
      <c r="S1020" s="253">
        <v>0</v>
      </c>
      <c r="T1020" s="253">
        <v>0</v>
      </c>
      <c r="U1020" s="253">
        <v>0</v>
      </c>
      <c r="V1020" s="253">
        <v>0</v>
      </c>
      <c r="W1020" s="253">
        <v>0</v>
      </c>
      <c r="X1020" s="253">
        <v>0</v>
      </c>
      <c r="Y1020" s="253">
        <v>0</v>
      </c>
      <c r="Z1020" s="253">
        <v>0</v>
      </c>
      <c r="AA1020" s="253">
        <v>0</v>
      </c>
      <c r="AB1020" s="255">
        <v>2021</v>
      </c>
    </row>
    <row r="1021" spans="1:28" s="6" customFormat="1" ht="35.25">
      <c r="A1021" s="6">
        <v>1</v>
      </c>
      <c r="B1021" s="207">
        <f>SUBTOTAL(103,$A$796:A1021)</f>
        <v>224</v>
      </c>
      <c r="C1021" s="251" t="s">
        <v>2305</v>
      </c>
      <c r="D1021" s="246">
        <f t="shared" si="57"/>
        <v>372500</v>
      </c>
      <c r="E1021" s="253">
        <v>0</v>
      </c>
      <c r="F1021" s="253">
        <v>0</v>
      </c>
      <c r="G1021" s="253">
        <v>0</v>
      </c>
      <c r="H1021" s="253">
        <v>0</v>
      </c>
      <c r="I1021" s="253">
        <v>0</v>
      </c>
      <c r="J1021" s="253">
        <v>0</v>
      </c>
      <c r="K1021" s="254">
        <v>0</v>
      </c>
      <c r="L1021" s="253">
        <v>0</v>
      </c>
      <c r="M1021" s="253">
        <v>0</v>
      </c>
      <c r="N1021" s="253">
        <v>0</v>
      </c>
      <c r="O1021" s="253">
        <v>372500</v>
      </c>
      <c r="P1021" s="253">
        <v>0</v>
      </c>
      <c r="Q1021" s="253">
        <v>0</v>
      </c>
      <c r="R1021" s="253">
        <v>0</v>
      </c>
      <c r="S1021" s="253">
        <v>0</v>
      </c>
      <c r="T1021" s="253">
        <v>0</v>
      </c>
      <c r="U1021" s="253">
        <v>0</v>
      </c>
      <c r="V1021" s="253">
        <v>0</v>
      </c>
      <c r="W1021" s="253">
        <v>0</v>
      </c>
      <c r="X1021" s="253">
        <v>0</v>
      </c>
      <c r="Y1021" s="253">
        <v>0</v>
      </c>
      <c r="Z1021" s="253">
        <v>0</v>
      </c>
      <c r="AA1021" s="253">
        <v>0</v>
      </c>
      <c r="AB1021" s="255">
        <v>2021</v>
      </c>
    </row>
    <row r="1022" spans="1:28" s="6" customFormat="1" ht="35.25">
      <c r="A1022" s="6">
        <v>1</v>
      </c>
      <c r="B1022" s="207">
        <f>SUBTOTAL(103,$A$796:A1022)</f>
        <v>225</v>
      </c>
      <c r="C1022" s="251" t="s">
        <v>2742</v>
      </c>
      <c r="D1022" s="246">
        <f t="shared" si="57"/>
        <v>1005740</v>
      </c>
      <c r="E1022" s="253">
        <v>0</v>
      </c>
      <c r="F1022" s="253">
        <v>0</v>
      </c>
      <c r="G1022" s="253">
        <v>0</v>
      </c>
      <c r="H1022" s="253">
        <v>0</v>
      </c>
      <c r="I1022" s="253">
        <v>0</v>
      </c>
      <c r="J1022" s="253">
        <v>0</v>
      </c>
      <c r="K1022" s="254">
        <v>0</v>
      </c>
      <c r="L1022" s="253">
        <v>0</v>
      </c>
      <c r="M1022" s="253">
        <v>0</v>
      </c>
      <c r="N1022" s="253">
        <v>0</v>
      </c>
      <c r="O1022" s="253">
        <v>1005740</v>
      </c>
      <c r="P1022" s="253">
        <v>0</v>
      </c>
      <c r="Q1022" s="253">
        <v>0</v>
      </c>
      <c r="R1022" s="253">
        <v>0</v>
      </c>
      <c r="S1022" s="253">
        <v>0</v>
      </c>
      <c r="T1022" s="253">
        <v>0</v>
      </c>
      <c r="U1022" s="253">
        <v>0</v>
      </c>
      <c r="V1022" s="253">
        <v>0</v>
      </c>
      <c r="W1022" s="253">
        <v>0</v>
      </c>
      <c r="X1022" s="253">
        <v>0</v>
      </c>
      <c r="Y1022" s="253">
        <v>0</v>
      </c>
      <c r="Z1022" s="253">
        <v>0</v>
      </c>
      <c r="AA1022" s="253">
        <v>0</v>
      </c>
      <c r="AB1022" s="255">
        <v>2021</v>
      </c>
    </row>
    <row r="1023" spans="1:28" s="6" customFormat="1" ht="35.25">
      <c r="A1023" s="6">
        <v>1</v>
      </c>
      <c r="B1023" s="207">
        <f>SUBTOTAL(103,$A$796:A1023)</f>
        <v>226</v>
      </c>
      <c r="C1023" s="251" t="s">
        <v>2691</v>
      </c>
      <c r="D1023" s="246">
        <f t="shared" si="57"/>
        <v>214867.71</v>
      </c>
      <c r="E1023" s="253">
        <v>214867.71</v>
      </c>
      <c r="F1023" s="253">
        <v>0</v>
      </c>
      <c r="G1023" s="253">
        <v>0</v>
      </c>
      <c r="H1023" s="253">
        <v>0</v>
      </c>
      <c r="I1023" s="253">
        <v>0</v>
      </c>
      <c r="J1023" s="253">
        <v>0</v>
      </c>
      <c r="K1023" s="254">
        <v>0</v>
      </c>
      <c r="L1023" s="253">
        <v>0</v>
      </c>
      <c r="M1023" s="253">
        <v>0</v>
      </c>
      <c r="N1023" s="253">
        <v>0</v>
      </c>
      <c r="O1023" s="256">
        <v>0</v>
      </c>
      <c r="P1023" s="253">
        <v>0</v>
      </c>
      <c r="Q1023" s="253">
        <v>0</v>
      </c>
      <c r="R1023" s="253">
        <v>0</v>
      </c>
      <c r="S1023" s="253">
        <v>0</v>
      </c>
      <c r="T1023" s="253">
        <v>0</v>
      </c>
      <c r="U1023" s="253">
        <v>0</v>
      </c>
      <c r="V1023" s="253">
        <v>0</v>
      </c>
      <c r="W1023" s="253">
        <v>0</v>
      </c>
      <c r="X1023" s="253">
        <v>0</v>
      </c>
      <c r="Y1023" s="253">
        <v>0</v>
      </c>
      <c r="Z1023" s="253">
        <v>0</v>
      </c>
      <c r="AA1023" s="253">
        <v>0</v>
      </c>
      <c r="AB1023" s="255">
        <v>2021</v>
      </c>
    </row>
    <row r="1024" spans="1:28" s="6" customFormat="1" ht="35.25">
      <c r="A1024" s="6">
        <v>1</v>
      </c>
      <c r="B1024" s="207">
        <f>SUBTOTAL(103,$A$796:A1024)</f>
        <v>227</v>
      </c>
      <c r="C1024" s="251" t="s">
        <v>2313</v>
      </c>
      <c r="D1024" s="246">
        <f t="shared" si="57"/>
        <v>218045.75</v>
      </c>
      <c r="E1024" s="253">
        <v>118045.75</v>
      </c>
      <c r="F1024" s="253">
        <v>100000</v>
      </c>
      <c r="G1024" s="253">
        <v>0</v>
      </c>
      <c r="H1024" s="253">
        <v>0</v>
      </c>
      <c r="I1024" s="253">
        <v>0</v>
      </c>
      <c r="J1024" s="253">
        <v>0</v>
      </c>
      <c r="K1024" s="254">
        <v>0</v>
      </c>
      <c r="L1024" s="253">
        <v>0</v>
      </c>
      <c r="M1024" s="253">
        <v>0</v>
      </c>
      <c r="N1024" s="253">
        <v>0</v>
      </c>
      <c r="O1024" s="256">
        <v>0</v>
      </c>
      <c r="P1024" s="253">
        <v>0</v>
      </c>
      <c r="Q1024" s="253">
        <v>0</v>
      </c>
      <c r="R1024" s="253">
        <v>0</v>
      </c>
      <c r="S1024" s="253">
        <v>0</v>
      </c>
      <c r="T1024" s="253">
        <v>0</v>
      </c>
      <c r="U1024" s="253">
        <v>0</v>
      </c>
      <c r="V1024" s="253">
        <v>0</v>
      </c>
      <c r="W1024" s="253">
        <v>0</v>
      </c>
      <c r="X1024" s="253">
        <v>0</v>
      </c>
      <c r="Y1024" s="253">
        <v>0</v>
      </c>
      <c r="Z1024" s="253">
        <v>0</v>
      </c>
      <c r="AA1024" s="253">
        <v>0</v>
      </c>
      <c r="AB1024" s="255">
        <v>2021</v>
      </c>
    </row>
    <row r="1025" spans="1:28" s="6" customFormat="1" ht="35.25">
      <c r="A1025" s="6">
        <v>1</v>
      </c>
      <c r="B1025" s="207">
        <f>SUBTOTAL(103,$A$796:A1025)</f>
        <v>228</v>
      </c>
      <c r="C1025" s="251" t="s">
        <v>2743</v>
      </c>
      <c r="D1025" s="246">
        <f t="shared" si="57"/>
        <v>2409320.06</v>
      </c>
      <c r="E1025" s="253">
        <v>0</v>
      </c>
      <c r="F1025" s="253">
        <v>0</v>
      </c>
      <c r="G1025" s="253">
        <v>0</v>
      </c>
      <c r="H1025" s="253">
        <v>0</v>
      </c>
      <c r="I1025" s="253">
        <v>0</v>
      </c>
      <c r="J1025" s="253">
        <v>0</v>
      </c>
      <c r="K1025" s="254">
        <v>0</v>
      </c>
      <c r="L1025" s="253">
        <v>0</v>
      </c>
      <c r="M1025" s="253">
        <v>2409320.06</v>
      </c>
      <c r="N1025" s="253">
        <v>0</v>
      </c>
      <c r="O1025" s="253">
        <v>0</v>
      </c>
      <c r="P1025" s="253">
        <v>0</v>
      </c>
      <c r="Q1025" s="253">
        <v>0</v>
      </c>
      <c r="R1025" s="253">
        <v>0</v>
      </c>
      <c r="S1025" s="253">
        <v>0</v>
      </c>
      <c r="T1025" s="253">
        <v>0</v>
      </c>
      <c r="U1025" s="253">
        <v>0</v>
      </c>
      <c r="V1025" s="253">
        <v>0</v>
      </c>
      <c r="W1025" s="253">
        <v>0</v>
      </c>
      <c r="X1025" s="253">
        <v>0</v>
      </c>
      <c r="Y1025" s="253">
        <v>0</v>
      </c>
      <c r="Z1025" s="253">
        <v>0</v>
      </c>
      <c r="AA1025" s="253">
        <v>0</v>
      </c>
      <c r="AB1025" s="255">
        <v>2021</v>
      </c>
    </row>
    <row r="1026" spans="1:28" s="6" customFormat="1" ht="35.25">
      <c r="A1026" s="6">
        <v>1</v>
      </c>
      <c r="B1026" s="207">
        <f>SUBTOTAL(103,$A$796:A1026)</f>
        <v>229</v>
      </c>
      <c r="C1026" s="251" t="s">
        <v>2744</v>
      </c>
      <c r="D1026" s="246">
        <f t="shared" si="57"/>
        <v>749921.42</v>
      </c>
      <c r="E1026" s="253">
        <v>0</v>
      </c>
      <c r="F1026" s="253">
        <v>242121.42</v>
      </c>
      <c r="G1026" s="253">
        <v>400000</v>
      </c>
      <c r="H1026" s="253">
        <v>0</v>
      </c>
      <c r="I1026" s="253">
        <v>0</v>
      </c>
      <c r="J1026" s="253">
        <v>0</v>
      </c>
      <c r="K1026" s="254">
        <v>0</v>
      </c>
      <c r="L1026" s="253">
        <v>0</v>
      </c>
      <c r="M1026" s="253">
        <v>0</v>
      </c>
      <c r="N1026" s="253">
        <v>0</v>
      </c>
      <c r="O1026" s="253">
        <v>107800</v>
      </c>
      <c r="P1026" s="253">
        <v>0</v>
      </c>
      <c r="Q1026" s="253">
        <v>0</v>
      </c>
      <c r="R1026" s="253">
        <v>0</v>
      </c>
      <c r="S1026" s="253">
        <v>0</v>
      </c>
      <c r="T1026" s="253">
        <v>0</v>
      </c>
      <c r="U1026" s="253">
        <v>0</v>
      </c>
      <c r="V1026" s="253">
        <v>0</v>
      </c>
      <c r="W1026" s="253">
        <v>0</v>
      </c>
      <c r="X1026" s="253">
        <v>0</v>
      </c>
      <c r="Y1026" s="253">
        <v>0</v>
      </c>
      <c r="Z1026" s="253">
        <v>0</v>
      </c>
      <c r="AA1026" s="253">
        <v>0</v>
      </c>
      <c r="AB1026" s="255">
        <v>2021</v>
      </c>
    </row>
    <row r="1027" spans="1:28" s="6" customFormat="1" ht="35.25">
      <c r="A1027" s="6">
        <v>1</v>
      </c>
      <c r="B1027" s="207">
        <f>SUBTOTAL(103,$A$796:A1027)</f>
        <v>230</v>
      </c>
      <c r="C1027" s="251" t="s">
        <v>2866</v>
      </c>
      <c r="D1027" s="246">
        <f t="shared" si="57"/>
        <v>225000</v>
      </c>
      <c r="E1027" s="253">
        <v>0</v>
      </c>
      <c r="F1027" s="253">
        <v>0</v>
      </c>
      <c r="G1027" s="253">
        <v>0</v>
      </c>
      <c r="H1027" s="253">
        <v>0</v>
      </c>
      <c r="I1027" s="253">
        <v>0</v>
      </c>
      <c r="J1027" s="253">
        <v>0</v>
      </c>
      <c r="K1027" s="254">
        <v>3</v>
      </c>
      <c r="L1027" s="253">
        <v>225000</v>
      </c>
      <c r="M1027" s="253">
        <v>0</v>
      </c>
      <c r="N1027" s="253">
        <v>0</v>
      </c>
      <c r="O1027" s="253">
        <v>0</v>
      </c>
      <c r="P1027" s="253">
        <v>0</v>
      </c>
      <c r="Q1027" s="253">
        <v>0</v>
      </c>
      <c r="R1027" s="253">
        <v>0</v>
      </c>
      <c r="S1027" s="253">
        <v>0</v>
      </c>
      <c r="T1027" s="253">
        <v>0</v>
      </c>
      <c r="U1027" s="253">
        <v>0</v>
      </c>
      <c r="V1027" s="253">
        <v>0</v>
      </c>
      <c r="W1027" s="253">
        <v>0</v>
      </c>
      <c r="X1027" s="253">
        <v>0</v>
      </c>
      <c r="Y1027" s="253">
        <v>0</v>
      </c>
      <c r="Z1027" s="253">
        <v>0</v>
      </c>
      <c r="AA1027" s="253">
        <v>0</v>
      </c>
      <c r="AB1027" s="255">
        <v>2021</v>
      </c>
    </row>
    <row r="1028" spans="1:28" s="6" customFormat="1" ht="35.25">
      <c r="A1028" s="6">
        <v>1</v>
      </c>
      <c r="B1028" s="207">
        <f>SUBTOTAL(103,$A$796:A1028)</f>
        <v>231</v>
      </c>
      <c r="C1028" s="251" t="s">
        <v>2867</v>
      </c>
      <c r="D1028" s="246">
        <f t="shared" si="57"/>
        <v>428700</v>
      </c>
      <c r="E1028" s="253">
        <v>0</v>
      </c>
      <c r="F1028" s="253">
        <v>0</v>
      </c>
      <c r="G1028" s="253">
        <v>0</v>
      </c>
      <c r="H1028" s="253">
        <v>0</v>
      </c>
      <c r="I1028" s="253">
        <v>0</v>
      </c>
      <c r="J1028" s="253">
        <v>0</v>
      </c>
      <c r="K1028" s="254">
        <v>0</v>
      </c>
      <c r="L1028" s="253">
        <v>0</v>
      </c>
      <c r="M1028" s="253">
        <v>0</v>
      </c>
      <c r="N1028" s="253">
        <v>0</v>
      </c>
      <c r="O1028" s="253">
        <v>428700</v>
      </c>
      <c r="P1028" s="253">
        <v>0</v>
      </c>
      <c r="Q1028" s="253">
        <v>0</v>
      </c>
      <c r="R1028" s="253">
        <v>0</v>
      </c>
      <c r="S1028" s="253">
        <v>0</v>
      </c>
      <c r="T1028" s="253">
        <v>0</v>
      </c>
      <c r="U1028" s="253">
        <v>0</v>
      </c>
      <c r="V1028" s="253">
        <v>0</v>
      </c>
      <c r="W1028" s="253">
        <v>0</v>
      </c>
      <c r="X1028" s="253">
        <v>0</v>
      </c>
      <c r="Y1028" s="253">
        <v>0</v>
      </c>
      <c r="Z1028" s="253">
        <v>0</v>
      </c>
      <c r="AA1028" s="253">
        <v>0</v>
      </c>
      <c r="AB1028" s="255">
        <v>2021</v>
      </c>
    </row>
    <row r="1029" spans="1:28" s="6" customFormat="1" ht="35.25">
      <c r="A1029" s="6">
        <v>1</v>
      </c>
      <c r="B1029" s="207">
        <f>SUBTOTAL(103,$A$796:A1029)</f>
        <v>232</v>
      </c>
      <c r="C1029" s="251" t="s">
        <v>2868</v>
      </c>
      <c r="D1029" s="246">
        <f t="shared" si="57"/>
        <v>307</v>
      </c>
      <c r="E1029" s="253">
        <v>0</v>
      </c>
      <c r="F1029" s="253">
        <v>0</v>
      </c>
      <c r="G1029" s="253">
        <v>0</v>
      </c>
      <c r="H1029" s="253">
        <v>0</v>
      </c>
      <c r="I1029" s="253">
        <v>0</v>
      </c>
      <c r="J1029" s="253">
        <v>0</v>
      </c>
      <c r="K1029" s="254">
        <v>0</v>
      </c>
      <c r="L1029" s="253">
        <v>0</v>
      </c>
      <c r="M1029" s="253">
        <v>307</v>
      </c>
      <c r="N1029" s="253">
        <v>0</v>
      </c>
      <c r="O1029" s="253">
        <v>0</v>
      </c>
      <c r="P1029" s="253">
        <v>0</v>
      </c>
      <c r="Q1029" s="253">
        <v>0</v>
      </c>
      <c r="R1029" s="253">
        <v>0</v>
      </c>
      <c r="S1029" s="253">
        <v>0</v>
      </c>
      <c r="T1029" s="253">
        <v>0</v>
      </c>
      <c r="U1029" s="253">
        <v>0</v>
      </c>
      <c r="V1029" s="253">
        <v>0</v>
      </c>
      <c r="W1029" s="253">
        <v>0</v>
      </c>
      <c r="X1029" s="253">
        <v>0</v>
      </c>
      <c r="Y1029" s="253">
        <v>0</v>
      </c>
      <c r="Z1029" s="253">
        <v>0</v>
      </c>
      <c r="AA1029" s="253">
        <v>0</v>
      </c>
      <c r="AB1029" s="255">
        <v>2021</v>
      </c>
    </row>
    <row r="1030" spans="1:28" s="6" customFormat="1" ht="35.25">
      <c r="A1030" s="6">
        <v>1</v>
      </c>
      <c r="B1030" s="207">
        <f>SUBTOTAL(103,$A$796:A1030)</f>
        <v>233</v>
      </c>
      <c r="C1030" s="251" t="s">
        <v>2098</v>
      </c>
      <c r="D1030" s="246">
        <f t="shared" si="57"/>
        <v>90000</v>
      </c>
      <c r="E1030" s="253">
        <v>0</v>
      </c>
      <c r="F1030" s="253">
        <v>0</v>
      </c>
      <c r="G1030" s="253">
        <v>0</v>
      </c>
      <c r="H1030" s="253">
        <v>0</v>
      </c>
      <c r="I1030" s="253">
        <v>0</v>
      </c>
      <c r="J1030" s="253">
        <v>0</v>
      </c>
      <c r="K1030" s="254">
        <v>0</v>
      </c>
      <c r="L1030" s="253">
        <v>0</v>
      </c>
      <c r="M1030" s="253">
        <v>90000</v>
      </c>
      <c r="N1030" s="253">
        <v>0</v>
      </c>
      <c r="O1030" s="253">
        <v>0</v>
      </c>
      <c r="P1030" s="253">
        <v>0</v>
      </c>
      <c r="Q1030" s="253">
        <v>0</v>
      </c>
      <c r="R1030" s="253">
        <v>0</v>
      </c>
      <c r="S1030" s="253">
        <v>0</v>
      </c>
      <c r="T1030" s="253">
        <v>0</v>
      </c>
      <c r="U1030" s="253">
        <v>0</v>
      </c>
      <c r="V1030" s="253">
        <v>0</v>
      </c>
      <c r="W1030" s="253">
        <v>0</v>
      </c>
      <c r="X1030" s="253">
        <v>0</v>
      </c>
      <c r="Y1030" s="253">
        <v>0</v>
      </c>
      <c r="Z1030" s="253">
        <v>0</v>
      </c>
      <c r="AA1030" s="253">
        <v>0</v>
      </c>
      <c r="AB1030" s="255">
        <v>2021</v>
      </c>
    </row>
    <row r="1031" spans="1:28" s="6" customFormat="1" ht="35.25">
      <c r="A1031" s="6">
        <v>1</v>
      </c>
      <c r="B1031" s="207">
        <f>SUBTOTAL(103,$A$796:A1031)</f>
        <v>234</v>
      </c>
      <c r="C1031" s="251" t="s">
        <v>2095</v>
      </c>
      <c r="D1031" s="246">
        <f t="shared" si="57"/>
        <v>40000</v>
      </c>
      <c r="E1031" s="253">
        <v>0</v>
      </c>
      <c r="F1031" s="253">
        <v>0</v>
      </c>
      <c r="G1031" s="253">
        <v>0</v>
      </c>
      <c r="H1031" s="253">
        <v>0</v>
      </c>
      <c r="I1031" s="253">
        <v>0</v>
      </c>
      <c r="J1031" s="253">
        <v>0</v>
      </c>
      <c r="K1031" s="254">
        <v>0</v>
      </c>
      <c r="L1031" s="253">
        <v>0</v>
      </c>
      <c r="M1031" s="253">
        <v>40000</v>
      </c>
      <c r="N1031" s="253">
        <v>0</v>
      </c>
      <c r="O1031" s="253">
        <v>0</v>
      </c>
      <c r="P1031" s="253">
        <v>0</v>
      </c>
      <c r="Q1031" s="253">
        <v>0</v>
      </c>
      <c r="R1031" s="253">
        <v>0</v>
      </c>
      <c r="S1031" s="253">
        <v>0</v>
      </c>
      <c r="T1031" s="253">
        <v>0</v>
      </c>
      <c r="U1031" s="253">
        <v>0</v>
      </c>
      <c r="V1031" s="253">
        <v>0</v>
      </c>
      <c r="W1031" s="253">
        <v>0</v>
      </c>
      <c r="X1031" s="253">
        <v>0</v>
      </c>
      <c r="Y1031" s="253">
        <v>0</v>
      </c>
      <c r="Z1031" s="253">
        <v>0</v>
      </c>
      <c r="AA1031" s="253">
        <v>0</v>
      </c>
      <c r="AB1031" s="255">
        <v>2021</v>
      </c>
    </row>
    <row r="1032" spans="1:28" s="6" customFormat="1" ht="35.25">
      <c r="A1032" s="6">
        <v>1</v>
      </c>
      <c r="B1032" s="207">
        <f>SUBTOTAL(103,$A$796:A1032)</f>
        <v>235</v>
      </c>
      <c r="C1032" s="251" t="s">
        <v>2099</v>
      </c>
      <c r="D1032" s="246">
        <f t="shared" si="57"/>
        <v>220000</v>
      </c>
      <c r="E1032" s="253">
        <v>0</v>
      </c>
      <c r="F1032" s="253">
        <v>0</v>
      </c>
      <c r="G1032" s="253">
        <v>0</v>
      </c>
      <c r="H1032" s="253">
        <v>0</v>
      </c>
      <c r="I1032" s="253">
        <v>0</v>
      </c>
      <c r="J1032" s="253">
        <v>0</v>
      </c>
      <c r="K1032" s="254">
        <v>0</v>
      </c>
      <c r="L1032" s="253">
        <v>0</v>
      </c>
      <c r="M1032" s="253">
        <v>220000</v>
      </c>
      <c r="N1032" s="253">
        <v>0</v>
      </c>
      <c r="O1032" s="253">
        <v>0</v>
      </c>
      <c r="P1032" s="253">
        <v>0</v>
      </c>
      <c r="Q1032" s="253">
        <v>0</v>
      </c>
      <c r="R1032" s="253">
        <v>0</v>
      </c>
      <c r="S1032" s="253">
        <v>0</v>
      </c>
      <c r="T1032" s="253">
        <v>0</v>
      </c>
      <c r="U1032" s="253">
        <v>0</v>
      </c>
      <c r="V1032" s="253">
        <v>0</v>
      </c>
      <c r="W1032" s="253">
        <v>0</v>
      </c>
      <c r="X1032" s="253">
        <v>0</v>
      </c>
      <c r="Y1032" s="253">
        <v>0</v>
      </c>
      <c r="Z1032" s="253">
        <v>0</v>
      </c>
      <c r="AA1032" s="253">
        <v>0</v>
      </c>
      <c r="AB1032" s="255">
        <v>2021</v>
      </c>
    </row>
    <row r="1033" spans="1:28" s="6" customFormat="1" ht="35.25">
      <c r="A1033" s="6">
        <v>1</v>
      </c>
      <c r="B1033" s="207">
        <f>SUBTOTAL(103,$A$796:A1033)</f>
        <v>236</v>
      </c>
      <c r="C1033" s="251" t="s">
        <v>2100</v>
      </c>
      <c r="D1033" s="246">
        <f t="shared" si="57"/>
        <v>72553.100000000006</v>
      </c>
      <c r="E1033" s="253">
        <v>72553.100000000006</v>
      </c>
      <c r="F1033" s="253">
        <v>0</v>
      </c>
      <c r="G1033" s="253">
        <v>0</v>
      </c>
      <c r="H1033" s="253">
        <v>0</v>
      </c>
      <c r="I1033" s="253">
        <v>0</v>
      </c>
      <c r="J1033" s="253">
        <v>0</v>
      </c>
      <c r="K1033" s="254">
        <v>0</v>
      </c>
      <c r="L1033" s="253">
        <v>0</v>
      </c>
      <c r="M1033" s="253">
        <v>0</v>
      </c>
      <c r="N1033" s="253">
        <v>0</v>
      </c>
      <c r="O1033" s="253">
        <v>0</v>
      </c>
      <c r="P1033" s="253">
        <v>0</v>
      </c>
      <c r="Q1033" s="253">
        <v>0</v>
      </c>
      <c r="R1033" s="253">
        <v>0</v>
      </c>
      <c r="S1033" s="253">
        <v>0</v>
      </c>
      <c r="T1033" s="253">
        <v>0</v>
      </c>
      <c r="U1033" s="253">
        <v>0</v>
      </c>
      <c r="V1033" s="253">
        <v>0</v>
      </c>
      <c r="W1033" s="253">
        <v>0</v>
      </c>
      <c r="X1033" s="253">
        <v>0</v>
      </c>
      <c r="Y1033" s="253">
        <v>0</v>
      </c>
      <c r="Z1033" s="253">
        <v>0</v>
      </c>
      <c r="AA1033" s="253">
        <v>0</v>
      </c>
      <c r="AB1033" s="255">
        <v>2021</v>
      </c>
    </row>
    <row r="1034" spans="1:28" s="6" customFormat="1" ht="35.25">
      <c r="A1034" s="6">
        <v>1</v>
      </c>
      <c r="B1034" s="207">
        <f>SUBTOTAL(103,$A$796:A1034)</f>
        <v>237</v>
      </c>
      <c r="C1034" s="251" t="s">
        <v>2102</v>
      </c>
      <c r="D1034" s="246">
        <f t="shared" si="57"/>
        <v>660000</v>
      </c>
      <c r="E1034" s="253">
        <v>0</v>
      </c>
      <c r="F1034" s="253">
        <v>0</v>
      </c>
      <c r="G1034" s="253">
        <v>0</v>
      </c>
      <c r="H1034" s="253">
        <v>0</v>
      </c>
      <c r="I1034" s="253">
        <v>0</v>
      </c>
      <c r="J1034" s="253">
        <v>0</v>
      </c>
      <c r="K1034" s="254">
        <v>1</v>
      </c>
      <c r="L1034" s="253">
        <v>660000</v>
      </c>
      <c r="M1034" s="253">
        <v>0</v>
      </c>
      <c r="N1034" s="253">
        <v>0</v>
      </c>
      <c r="O1034" s="253">
        <v>0</v>
      </c>
      <c r="P1034" s="253">
        <v>0</v>
      </c>
      <c r="Q1034" s="253">
        <v>0</v>
      </c>
      <c r="R1034" s="253">
        <v>0</v>
      </c>
      <c r="S1034" s="253">
        <v>0</v>
      </c>
      <c r="T1034" s="253">
        <v>0</v>
      </c>
      <c r="U1034" s="253">
        <v>0</v>
      </c>
      <c r="V1034" s="253">
        <v>0</v>
      </c>
      <c r="W1034" s="253">
        <v>0</v>
      </c>
      <c r="X1034" s="253">
        <v>0</v>
      </c>
      <c r="Y1034" s="253">
        <v>0</v>
      </c>
      <c r="Z1034" s="253">
        <v>0</v>
      </c>
      <c r="AA1034" s="253">
        <v>0</v>
      </c>
      <c r="AB1034" s="255">
        <v>2021</v>
      </c>
    </row>
    <row r="1035" spans="1:28" s="6" customFormat="1" ht="35.25">
      <c r="A1035" s="6">
        <v>1</v>
      </c>
      <c r="B1035" s="207">
        <f>SUBTOTAL(103,$A$796:A1035)</f>
        <v>238</v>
      </c>
      <c r="C1035" s="251" t="s">
        <v>2105</v>
      </c>
      <c r="D1035" s="246">
        <f t="shared" si="57"/>
        <v>387405.99</v>
      </c>
      <c r="E1035" s="253">
        <v>0</v>
      </c>
      <c r="F1035" s="253">
        <v>387405.99</v>
      </c>
      <c r="G1035" s="253">
        <v>0</v>
      </c>
      <c r="H1035" s="253">
        <v>0</v>
      </c>
      <c r="I1035" s="253">
        <v>0</v>
      </c>
      <c r="J1035" s="253">
        <v>0</v>
      </c>
      <c r="K1035" s="254">
        <v>0</v>
      </c>
      <c r="L1035" s="253">
        <v>0</v>
      </c>
      <c r="M1035" s="253">
        <v>0</v>
      </c>
      <c r="N1035" s="253">
        <v>0</v>
      </c>
      <c r="O1035" s="253">
        <v>0</v>
      </c>
      <c r="P1035" s="253">
        <v>0</v>
      </c>
      <c r="Q1035" s="253">
        <v>0</v>
      </c>
      <c r="R1035" s="253">
        <v>0</v>
      </c>
      <c r="S1035" s="253">
        <v>0</v>
      </c>
      <c r="T1035" s="253">
        <v>0</v>
      </c>
      <c r="U1035" s="253">
        <v>0</v>
      </c>
      <c r="V1035" s="253">
        <v>0</v>
      </c>
      <c r="W1035" s="253">
        <v>0</v>
      </c>
      <c r="X1035" s="253">
        <v>0</v>
      </c>
      <c r="Y1035" s="253">
        <v>0</v>
      </c>
      <c r="Z1035" s="253">
        <v>0</v>
      </c>
      <c r="AA1035" s="253">
        <v>0</v>
      </c>
      <c r="AB1035" s="255">
        <v>2021</v>
      </c>
    </row>
    <row r="1036" spans="1:28" s="6" customFormat="1" ht="35.25">
      <c r="A1036" s="6">
        <v>1</v>
      </c>
      <c r="B1036" s="207">
        <f>SUBTOTAL(103,$A$796:A1036)</f>
        <v>239</v>
      </c>
      <c r="C1036" s="251" t="s">
        <v>2104</v>
      </c>
      <c r="D1036" s="246">
        <f t="shared" si="57"/>
        <v>194000</v>
      </c>
      <c r="E1036" s="253">
        <v>0</v>
      </c>
      <c r="F1036" s="253">
        <v>0</v>
      </c>
      <c r="G1036" s="253">
        <v>0</v>
      </c>
      <c r="H1036" s="253">
        <v>0</v>
      </c>
      <c r="I1036" s="253">
        <v>0</v>
      </c>
      <c r="J1036" s="253">
        <v>0</v>
      </c>
      <c r="K1036" s="254">
        <v>0</v>
      </c>
      <c r="L1036" s="253">
        <v>0</v>
      </c>
      <c r="M1036" s="253">
        <v>0</v>
      </c>
      <c r="N1036" s="253">
        <v>0</v>
      </c>
      <c r="O1036" s="253">
        <v>194000</v>
      </c>
      <c r="P1036" s="253">
        <v>0</v>
      </c>
      <c r="Q1036" s="253">
        <v>0</v>
      </c>
      <c r="R1036" s="253">
        <v>0</v>
      </c>
      <c r="S1036" s="253">
        <v>0</v>
      </c>
      <c r="T1036" s="253">
        <v>0</v>
      </c>
      <c r="U1036" s="253">
        <v>0</v>
      </c>
      <c r="V1036" s="253">
        <v>0</v>
      </c>
      <c r="W1036" s="253">
        <v>0</v>
      </c>
      <c r="X1036" s="253">
        <v>0</v>
      </c>
      <c r="Y1036" s="253">
        <v>0</v>
      </c>
      <c r="Z1036" s="253">
        <v>0</v>
      </c>
      <c r="AA1036" s="253">
        <v>0</v>
      </c>
      <c r="AB1036" s="255">
        <v>2021</v>
      </c>
    </row>
    <row r="1037" spans="1:28" s="6" customFormat="1" ht="35.25">
      <c r="A1037" s="6">
        <v>1</v>
      </c>
      <c r="B1037" s="207">
        <f>SUBTOTAL(103,$A$796:A1037)</f>
        <v>240</v>
      </c>
      <c r="C1037" s="251" t="s">
        <v>2869</v>
      </c>
      <c r="D1037" s="246">
        <f t="shared" si="57"/>
        <v>80030</v>
      </c>
      <c r="E1037" s="253">
        <v>0</v>
      </c>
      <c r="F1037" s="253">
        <v>0</v>
      </c>
      <c r="G1037" s="253">
        <v>0</v>
      </c>
      <c r="H1037" s="253">
        <v>0</v>
      </c>
      <c r="I1037" s="253">
        <v>0</v>
      </c>
      <c r="J1037" s="253">
        <v>0</v>
      </c>
      <c r="K1037" s="254">
        <v>0</v>
      </c>
      <c r="L1037" s="253">
        <v>0</v>
      </c>
      <c r="M1037" s="253">
        <v>0</v>
      </c>
      <c r="N1037" s="253">
        <v>0</v>
      </c>
      <c r="O1037" s="253">
        <v>80030</v>
      </c>
      <c r="P1037" s="253">
        <v>0</v>
      </c>
      <c r="Q1037" s="253">
        <v>0</v>
      </c>
      <c r="R1037" s="253">
        <v>0</v>
      </c>
      <c r="S1037" s="253">
        <v>0</v>
      </c>
      <c r="T1037" s="253">
        <v>0</v>
      </c>
      <c r="U1037" s="253">
        <v>0</v>
      </c>
      <c r="V1037" s="253">
        <v>0</v>
      </c>
      <c r="W1037" s="253">
        <v>0</v>
      </c>
      <c r="X1037" s="253">
        <v>0</v>
      </c>
      <c r="Y1037" s="253">
        <v>0</v>
      </c>
      <c r="Z1037" s="253">
        <v>0</v>
      </c>
      <c r="AA1037" s="253">
        <v>0</v>
      </c>
      <c r="AB1037" s="255">
        <v>2021</v>
      </c>
    </row>
    <row r="1038" spans="1:28" s="6" customFormat="1" ht="35.25">
      <c r="A1038" s="6">
        <v>1</v>
      </c>
      <c r="B1038" s="207">
        <f>SUBTOTAL(103,$A$796:A1038)</f>
        <v>241</v>
      </c>
      <c r="C1038" s="251" t="s">
        <v>2483</v>
      </c>
      <c r="D1038" s="246">
        <f t="shared" si="57"/>
        <v>412300</v>
      </c>
      <c r="E1038" s="253">
        <v>0</v>
      </c>
      <c r="F1038" s="253">
        <v>0</v>
      </c>
      <c r="G1038" s="253">
        <v>0</v>
      </c>
      <c r="H1038" s="253">
        <v>0</v>
      </c>
      <c r="I1038" s="253">
        <v>0</v>
      </c>
      <c r="J1038" s="253">
        <v>0</v>
      </c>
      <c r="K1038" s="254">
        <v>0</v>
      </c>
      <c r="L1038" s="253">
        <v>0</v>
      </c>
      <c r="M1038" s="253">
        <v>412300</v>
      </c>
      <c r="N1038" s="253">
        <v>0</v>
      </c>
      <c r="O1038" s="253">
        <v>0</v>
      </c>
      <c r="P1038" s="253">
        <v>0</v>
      </c>
      <c r="Q1038" s="253">
        <v>0</v>
      </c>
      <c r="R1038" s="253">
        <v>0</v>
      </c>
      <c r="S1038" s="253">
        <v>0</v>
      </c>
      <c r="T1038" s="253">
        <v>0</v>
      </c>
      <c r="U1038" s="253">
        <v>0</v>
      </c>
      <c r="V1038" s="253">
        <v>0</v>
      </c>
      <c r="W1038" s="253">
        <v>0</v>
      </c>
      <c r="X1038" s="253">
        <v>0</v>
      </c>
      <c r="Y1038" s="253">
        <v>0</v>
      </c>
      <c r="Z1038" s="253">
        <v>0</v>
      </c>
      <c r="AA1038" s="253">
        <v>0</v>
      </c>
      <c r="AB1038" s="255">
        <v>2021</v>
      </c>
    </row>
    <row r="1039" spans="1:28" s="6" customFormat="1" ht="35.25">
      <c r="A1039" s="6">
        <v>1</v>
      </c>
      <c r="B1039" s="207">
        <f>SUBTOTAL(103,$A$796:A1039)</f>
        <v>242</v>
      </c>
      <c r="C1039" s="251" t="s">
        <v>2106</v>
      </c>
      <c r="D1039" s="246">
        <f t="shared" si="57"/>
        <v>152795.6</v>
      </c>
      <c r="E1039" s="253">
        <v>0</v>
      </c>
      <c r="F1039" s="253">
        <v>0</v>
      </c>
      <c r="G1039" s="253">
        <v>152795.6</v>
      </c>
      <c r="H1039" s="253">
        <v>0</v>
      </c>
      <c r="I1039" s="253">
        <v>0</v>
      </c>
      <c r="J1039" s="253">
        <v>0</v>
      </c>
      <c r="K1039" s="254">
        <v>0</v>
      </c>
      <c r="L1039" s="253">
        <v>0</v>
      </c>
      <c r="M1039" s="253">
        <v>0</v>
      </c>
      <c r="N1039" s="253">
        <v>0</v>
      </c>
      <c r="O1039" s="253">
        <v>0</v>
      </c>
      <c r="P1039" s="253">
        <v>0</v>
      </c>
      <c r="Q1039" s="253">
        <v>0</v>
      </c>
      <c r="R1039" s="253">
        <v>0</v>
      </c>
      <c r="S1039" s="253">
        <v>0</v>
      </c>
      <c r="T1039" s="253">
        <v>0</v>
      </c>
      <c r="U1039" s="253">
        <v>0</v>
      </c>
      <c r="V1039" s="253">
        <v>0</v>
      </c>
      <c r="W1039" s="253">
        <v>0</v>
      </c>
      <c r="X1039" s="253">
        <v>0</v>
      </c>
      <c r="Y1039" s="253">
        <v>0</v>
      </c>
      <c r="Z1039" s="253">
        <v>0</v>
      </c>
      <c r="AA1039" s="253">
        <v>0</v>
      </c>
      <c r="AB1039" s="255">
        <v>2021</v>
      </c>
    </row>
    <row r="1040" spans="1:28" s="6" customFormat="1" ht="35.25">
      <c r="A1040" s="6">
        <v>1</v>
      </c>
      <c r="B1040" s="207">
        <f>SUBTOTAL(103,$A$796:A1040)</f>
        <v>243</v>
      </c>
      <c r="C1040" s="251" t="s">
        <v>2870</v>
      </c>
      <c r="D1040" s="246">
        <f t="shared" si="57"/>
        <v>264140</v>
      </c>
      <c r="E1040" s="253">
        <v>0</v>
      </c>
      <c r="F1040" s="253">
        <v>0</v>
      </c>
      <c r="G1040" s="253">
        <v>0</v>
      </c>
      <c r="H1040" s="253">
        <v>0</v>
      </c>
      <c r="I1040" s="253">
        <v>0</v>
      </c>
      <c r="J1040" s="253">
        <v>0</v>
      </c>
      <c r="K1040" s="254">
        <v>0</v>
      </c>
      <c r="L1040" s="253">
        <v>0</v>
      </c>
      <c r="M1040" s="253">
        <v>0</v>
      </c>
      <c r="N1040" s="253">
        <v>0</v>
      </c>
      <c r="O1040" s="253">
        <v>264140</v>
      </c>
      <c r="P1040" s="253">
        <v>0</v>
      </c>
      <c r="Q1040" s="253">
        <v>0</v>
      </c>
      <c r="R1040" s="253">
        <v>0</v>
      </c>
      <c r="S1040" s="253">
        <v>0</v>
      </c>
      <c r="T1040" s="253">
        <v>0</v>
      </c>
      <c r="U1040" s="253">
        <v>0</v>
      </c>
      <c r="V1040" s="253">
        <v>0</v>
      </c>
      <c r="W1040" s="253">
        <v>0</v>
      </c>
      <c r="X1040" s="253">
        <v>0</v>
      </c>
      <c r="Y1040" s="253">
        <v>0</v>
      </c>
      <c r="Z1040" s="253">
        <v>0</v>
      </c>
      <c r="AA1040" s="253">
        <v>0</v>
      </c>
      <c r="AB1040" s="255">
        <v>2021</v>
      </c>
    </row>
    <row r="1041" spans="1:28" s="6" customFormat="1" ht="35.25">
      <c r="A1041" s="6">
        <v>1</v>
      </c>
      <c r="B1041" s="207">
        <f>SUBTOTAL(103,$A$796:A1041)</f>
        <v>244</v>
      </c>
      <c r="C1041" s="251" t="s">
        <v>2871</v>
      </c>
      <c r="D1041" s="246">
        <f t="shared" si="57"/>
        <v>1300000</v>
      </c>
      <c r="E1041" s="253">
        <v>0</v>
      </c>
      <c r="F1041" s="253">
        <v>0</v>
      </c>
      <c r="G1041" s="253">
        <v>1300000</v>
      </c>
      <c r="H1041" s="253">
        <v>0</v>
      </c>
      <c r="I1041" s="253">
        <v>0</v>
      </c>
      <c r="J1041" s="253">
        <v>0</v>
      </c>
      <c r="K1041" s="254">
        <v>0</v>
      </c>
      <c r="L1041" s="253">
        <v>0</v>
      </c>
      <c r="M1041" s="253">
        <v>0</v>
      </c>
      <c r="N1041" s="253">
        <v>0</v>
      </c>
      <c r="O1041" s="253">
        <v>0</v>
      </c>
      <c r="P1041" s="253">
        <v>0</v>
      </c>
      <c r="Q1041" s="253">
        <v>0</v>
      </c>
      <c r="R1041" s="253">
        <v>0</v>
      </c>
      <c r="S1041" s="253">
        <v>0</v>
      </c>
      <c r="T1041" s="253">
        <v>0</v>
      </c>
      <c r="U1041" s="253">
        <v>0</v>
      </c>
      <c r="V1041" s="253">
        <v>0</v>
      </c>
      <c r="W1041" s="253">
        <v>0</v>
      </c>
      <c r="X1041" s="253">
        <v>0</v>
      </c>
      <c r="Y1041" s="253">
        <v>0</v>
      </c>
      <c r="Z1041" s="253">
        <v>0</v>
      </c>
      <c r="AA1041" s="253">
        <v>0</v>
      </c>
      <c r="AB1041" s="255">
        <v>2021</v>
      </c>
    </row>
    <row r="1042" spans="1:28" s="6" customFormat="1" ht="35.25">
      <c r="A1042" s="6">
        <v>1</v>
      </c>
      <c r="B1042" s="207">
        <f>SUBTOTAL(103,$A$796:A1042)</f>
        <v>245</v>
      </c>
      <c r="C1042" s="251" t="s">
        <v>2872</v>
      </c>
      <c r="D1042" s="246">
        <f t="shared" si="57"/>
        <v>218158.4</v>
      </c>
      <c r="E1042" s="253">
        <v>0</v>
      </c>
      <c r="F1042" s="253">
        <v>0</v>
      </c>
      <c r="G1042" s="253">
        <v>0</v>
      </c>
      <c r="H1042" s="253">
        <v>0</v>
      </c>
      <c r="I1042" s="253">
        <v>0</v>
      </c>
      <c r="J1042" s="253">
        <v>0</v>
      </c>
      <c r="K1042" s="254">
        <v>0</v>
      </c>
      <c r="L1042" s="253">
        <v>0</v>
      </c>
      <c r="M1042" s="253">
        <v>0</v>
      </c>
      <c r="N1042" s="253">
        <v>0</v>
      </c>
      <c r="O1042" s="253">
        <v>218158.4</v>
      </c>
      <c r="P1042" s="253">
        <v>0</v>
      </c>
      <c r="Q1042" s="253">
        <v>0</v>
      </c>
      <c r="R1042" s="253">
        <v>0</v>
      </c>
      <c r="S1042" s="253">
        <v>0</v>
      </c>
      <c r="T1042" s="253">
        <v>0</v>
      </c>
      <c r="U1042" s="253">
        <v>0</v>
      </c>
      <c r="V1042" s="253">
        <v>0</v>
      </c>
      <c r="W1042" s="253">
        <v>0</v>
      </c>
      <c r="X1042" s="253">
        <v>0</v>
      </c>
      <c r="Y1042" s="253">
        <v>0</v>
      </c>
      <c r="Z1042" s="253">
        <v>0</v>
      </c>
      <c r="AA1042" s="253">
        <v>0</v>
      </c>
      <c r="AB1042" s="255">
        <v>2021</v>
      </c>
    </row>
    <row r="1043" spans="1:28" s="6" customFormat="1" ht="35.25">
      <c r="A1043" s="6">
        <v>1</v>
      </c>
      <c r="B1043" s="207">
        <f>SUBTOTAL(103,$A$796:A1043)</f>
        <v>246</v>
      </c>
      <c r="C1043" s="251" t="s">
        <v>2873</v>
      </c>
      <c r="D1043" s="246">
        <f t="shared" si="57"/>
        <v>1267115</v>
      </c>
      <c r="E1043" s="253">
        <v>0</v>
      </c>
      <c r="F1043" s="253">
        <v>0</v>
      </c>
      <c r="G1043" s="253">
        <v>642346</v>
      </c>
      <c r="H1043" s="253">
        <v>0</v>
      </c>
      <c r="I1043" s="253">
        <v>0</v>
      </c>
      <c r="J1043" s="253">
        <v>0</v>
      </c>
      <c r="K1043" s="254">
        <v>0</v>
      </c>
      <c r="L1043" s="253">
        <v>0</v>
      </c>
      <c r="M1043" s="253">
        <v>0</v>
      </c>
      <c r="N1043" s="253">
        <v>0</v>
      </c>
      <c r="O1043" s="253">
        <v>624769</v>
      </c>
      <c r="P1043" s="253">
        <v>0</v>
      </c>
      <c r="Q1043" s="253">
        <v>0</v>
      </c>
      <c r="R1043" s="253">
        <v>0</v>
      </c>
      <c r="S1043" s="253">
        <v>0</v>
      </c>
      <c r="T1043" s="253">
        <v>0</v>
      </c>
      <c r="U1043" s="253">
        <v>0</v>
      </c>
      <c r="V1043" s="253">
        <v>0</v>
      </c>
      <c r="W1043" s="253">
        <v>0</v>
      </c>
      <c r="X1043" s="253">
        <v>0</v>
      </c>
      <c r="Y1043" s="253">
        <v>0</v>
      </c>
      <c r="Z1043" s="253">
        <v>0</v>
      </c>
      <c r="AA1043" s="253">
        <v>0</v>
      </c>
      <c r="AB1043" s="255">
        <v>2021</v>
      </c>
    </row>
    <row r="1044" spans="1:28" s="6" customFormat="1" ht="35.25">
      <c r="A1044" s="6">
        <v>1</v>
      </c>
      <c r="B1044" s="207">
        <f>SUBTOTAL(103,$A$796:A1044)</f>
        <v>247</v>
      </c>
      <c r="C1044" s="251" t="s">
        <v>2874</v>
      </c>
      <c r="D1044" s="246">
        <f t="shared" si="57"/>
        <v>107269.2</v>
      </c>
      <c r="E1044" s="253">
        <v>0</v>
      </c>
      <c r="F1044" s="253">
        <v>0</v>
      </c>
      <c r="G1044" s="253">
        <v>0</v>
      </c>
      <c r="H1044" s="253">
        <v>0</v>
      </c>
      <c r="I1044" s="253">
        <v>0</v>
      </c>
      <c r="J1044" s="253">
        <v>0</v>
      </c>
      <c r="K1044" s="254">
        <v>0</v>
      </c>
      <c r="L1044" s="253">
        <v>0</v>
      </c>
      <c r="M1044" s="253">
        <v>0</v>
      </c>
      <c r="N1044" s="253">
        <v>107269.2</v>
      </c>
      <c r="O1044" s="253">
        <v>0</v>
      </c>
      <c r="P1044" s="253">
        <v>0</v>
      </c>
      <c r="Q1044" s="253">
        <v>0</v>
      </c>
      <c r="R1044" s="253">
        <v>0</v>
      </c>
      <c r="S1044" s="253">
        <v>0</v>
      </c>
      <c r="T1044" s="253">
        <v>0</v>
      </c>
      <c r="U1044" s="253">
        <v>0</v>
      </c>
      <c r="V1044" s="253">
        <v>0</v>
      </c>
      <c r="W1044" s="253">
        <v>0</v>
      </c>
      <c r="X1044" s="253">
        <v>0</v>
      </c>
      <c r="Y1044" s="253">
        <v>0</v>
      </c>
      <c r="Z1044" s="253">
        <v>0</v>
      </c>
      <c r="AA1044" s="253">
        <v>0</v>
      </c>
      <c r="AB1044" s="255">
        <v>2021</v>
      </c>
    </row>
    <row r="1045" spans="1:28" s="6" customFormat="1" ht="35.25">
      <c r="A1045" s="6">
        <v>1</v>
      </c>
      <c r="B1045" s="207">
        <f>SUBTOTAL(103,$A$796:A1045)</f>
        <v>248</v>
      </c>
      <c r="C1045" s="251" t="s">
        <v>2875</v>
      </c>
      <c r="D1045" s="246">
        <f t="shared" si="57"/>
        <v>1170000</v>
      </c>
      <c r="E1045" s="253">
        <v>0</v>
      </c>
      <c r="F1045" s="253">
        <v>0</v>
      </c>
      <c r="G1045" s="253">
        <v>0</v>
      </c>
      <c r="H1045" s="253">
        <v>0</v>
      </c>
      <c r="I1045" s="253">
        <v>0</v>
      </c>
      <c r="J1045" s="253">
        <v>0</v>
      </c>
      <c r="K1045" s="254">
        <v>0</v>
      </c>
      <c r="L1045" s="253">
        <v>0</v>
      </c>
      <c r="M1045" s="253">
        <v>1170000</v>
      </c>
      <c r="N1045" s="253">
        <v>0</v>
      </c>
      <c r="O1045" s="253">
        <v>0</v>
      </c>
      <c r="P1045" s="253">
        <v>0</v>
      </c>
      <c r="Q1045" s="253">
        <v>0</v>
      </c>
      <c r="R1045" s="253">
        <v>0</v>
      </c>
      <c r="S1045" s="253">
        <v>0</v>
      </c>
      <c r="T1045" s="253">
        <v>0</v>
      </c>
      <c r="U1045" s="253">
        <v>0</v>
      </c>
      <c r="V1045" s="253">
        <v>0</v>
      </c>
      <c r="W1045" s="253">
        <v>0</v>
      </c>
      <c r="X1045" s="253">
        <v>0</v>
      </c>
      <c r="Y1045" s="253">
        <v>0</v>
      </c>
      <c r="Z1045" s="253">
        <v>0</v>
      </c>
      <c r="AA1045" s="253">
        <v>0</v>
      </c>
      <c r="AB1045" s="255">
        <v>2021</v>
      </c>
    </row>
    <row r="1046" spans="1:28" s="6" customFormat="1" ht="35.25">
      <c r="A1046" s="6">
        <v>1</v>
      </c>
      <c r="B1046" s="207">
        <f>SUBTOTAL(103,$A$796:A1046)</f>
        <v>249</v>
      </c>
      <c r="C1046" s="251" t="s">
        <v>2876</v>
      </c>
      <c r="D1046" s="246">
        <f t="shared" si="57"/>
        <v>124500</v>
      </c>
      <c r="E1046" s="253">
        <v>0</v>
      </c>
      <c r="F1046" s="253">
        <v>0</v>
      </c>
      <c r="G1046" s="253">
        <v>0</v>
      </c>
      <c r="H1046" s="253">
        <v>0</v>
      </c>
      <c r="I1046" s="253">
        <v>124500</v>
      </c>
      <c r="J1046" s="253">
        <v>0</v>
      </c>
      <c r="K1046" s="254">
        <v>0</v>
      </c>
      <c r="L1046" s="253">
        <v>0</v>
      </c>
      <c r="M1046" s="253">
        <v>0</v>
      </c>
      <c r="N1046" s="253">
        <v>0</v>
      </c>
      <c r="O1046" s="253">
        <v>0</v>
      </c>
      <c r="P1046" s="253">
        <v>0</v>
      </c>
      <c r="Q1046" s="253">
        <v>0</v>
      </c>
      <c r="R1046" s="253">
        <v>0</v>
      </c>
      <c r="S1046" s="253">
        <v>0</v>
      </c>
      <c r="T1046" s="253">
        <v>0</v>
      </c>
      <c r="U1046" s="253">
        <v>0</v>
      </c>
      <c r="V1046" s="253">
        <v>0</v>
      </c>
      <c r="W1046" s="253">
        <v>0</v>
      </c>
      <c r="X1046" s="253">
        <v>0</v>
      </c>
      <c r="Y1046" s="253">
        <v>0</v>
      </c>
      <c r="Z1046" s="253">
        <v>0</v>
      </c>
      <c r="AA1046" s="253">
        <v>0</v>
      </c>
      <c r="AB1046" s="255">
        <v>2021</v>
      </c>
    </row>
    <row r="1047" spans="1:28" s="6" customFormat="1" ht="35.25">
      <c r="A1047" s="6">
        <v>1</v>
      </c>
      <c r="B1047" s="207">
        <f>SUBTOTAL(103,$A$796:A1047)</f>
        <v>250</v>
      </c>
      <c r="C1047" s="251" t="s">
        <v>1777</v>
      </c>
      <c r="D1047" s="246">
        <f t="shared" si="57"/>
        <v>264000</v>
      </c>
      <c r="E1047" s="253">
        <v>0</v>
      </c>
      <c r="F1047" s="253">
        <v>0</v>
      </c>
      <c r="G1047" s="253">
        <v>0</v>
      </c>
      <c r="H1047" s="253">
        <v>0</v>
      </c>
      <c r="I1047" s="253">
        <v>0</v>
      </c>
      <c r="J1047" s="253">
        <v>0</v>
      </c>
      <c r="K1047" s="254">
        <v>0</v>
      </c>
      <c r="L1047" s="253">
        <v>0</v>
      </c>
      <c r="M1047" s="253">
        <v>0</v>
      </c>
      <c r="N1047" s="253">
        <v>0</v>
      </c>
      <c r="O1047" s="253">
        <v>264000</v>
      </c>
      <c r="P1047" s="253">
        <v>0</v>
      </c>
      <c r="Q1047" s="253">
        <v>0</v>
      </c>
      <c r="R1047" s="253">
        <v>0</v>
      </c>
      <c r="S1047" s="253">
        <v>0</v>
      </c>
      <c r="T1047" s="253">
        <v>0</v>
      </c>
      <c r="U1047" s="253">
        <v>0</v>
      </c>
      <c r="V1047" s="253">
        <v>0</v>
      </c>
      <c r="W1047" s="253">
        <v>0</v>
      </c>
      <c r="X1047" s="253">
        <v>0</v>
      </c>
      <c r="Y1047" s="253">
        <v>0</v>
      </c>
      <c r="Z1047" s="253">
        <v>0</v>
      </c>
      <c r="AA1047" s="253">
        <v>0</v>
      </c>
      <c r="AB1047" s="255">
        <v>2021</v>
      </c>
    </row>
    <row r="1048" spans="1:28" s="6" customFormat="1" ht="35.25">
      <c r="A1048" s="6">
        <v>1</v>
      </c>
      <c r="B1048" s="207">
        <f>SUBTOTAL(103,$A$796:A1048)</f>
        <v>251</v>
      </c>
      <c r="C1048" s="251" t="s">
        <v>2877</v>
      </c>
      <c r="D1048" s="246">
        <f t="shared" si="57"/>
        <v>415710.84</v>
      </c>
      <c r="E1048" s="253">
        <v>0</v>
      </c>
      <c r="F1048" s="253">
        <v>0</v>
      </c>
      <c r="G1048" s="253">
        <v>0</v>
      </c>
      <c r="H1048" s="253">
        <v>0</v>
      </c>
      <c r="I1048" s="253">
        <v>0</v>
      </c>
      <c r="J1048" s="253">
        <v>0</v>
      </c>
      <c r="K1048" s="254">
        <v>0</v>
      </c>
      <c r="L1048" s="253">
        <v>0</v>
      </c>
      <c r="M1048" s="253">
        <v>0</v>
      </c>
      <c r="N1048" s="253">
        <v>415710.84</v>
      </c>
      <c r="O1048" s="253">
        <v>0</v>
      </c>
      <c r="P1048" s="253">
        <v>0</v>
      </c>
      <c r="Q1048" s="253">
        <v>0</v>
      </c>
      <c r="R1048" s="253">
        <v>0</v>
      </c>
      <c r="S1048" s="253">
        <v>0</v>
      </c>
      <c r="T1048" s="253">
        <v>0</v>
      </c>
      <c r="U1048" s="253">
        <v>0</v>
      </c>
      <c r="V1048" s="253">
        <v>0</v>
      </c>
      <c r="W1048" s="253">
        <v>0</v>
      </c>
      <c r="X1048" s="253">
        <v>0</v>
      </c>
      <c r="Y1048" s="253">
        <v>0</v>
      </c>
      <c r="Z1048" s="253">
        <v>0</v>
      </c>
      <c r="AA1048" s="253">
        <v>0</v>
      </c>
      <c r="AB1048" s="255">
        <v>2021</v>
      </c>
    </row>
    <row r="1049" spans="1:28" s="6" customFormat="1" ht="35.25">
      <c r="A1049" s="6">
        <v>1</v>
      </c>
      <c r="B1049" s="207">
        <f>SUBTOTAL(103,$A$796:A1049)</f>
        <v>252</v>
      </c>
      <c r="C1049" s="251" t="s">
        <v>2878</v>
      </c>
      <c r="D1049" s="246">
        <f t="shared" si="57"/>
        <v>555229.6</v>
      </c>
      <c r="E1049" s="253">
        <v>0</v>
      </c>
      <c r="F1049" s="253">
        <v>0</v>
      </c>
      <c r="G1049" s="253">
        <v>0</v>
      </c>
      <c r="H1049" s="253">
        <v>0</v>
      </c>
      <c r="I1049" s="253">
        <v>0</v>
      </c>
      <c r="J1049" s="253">
        <v>0</v>
      </c>
      <c r="K1049" s="254">
        <v>0</v>
      </c>
      <c r="L1049" s="253">
        <v>0</v>
      </c>
      <c r="M1049" s="253">
        <v>0</v>
      </c>
      <c r="N1049" s="253">
        <v>0</v>
      </c>
      <c r="O1049" s="253">
        <v>555229.6</v>
      </c>
      <c r="P1049" s="253">
        <v>0</v>
      </c>
      <c r="Q1049" s="253">
        <v>0</v>
      </c>
      <c r="R1049" s="253">
        <v>0</v>
      </c>
      <c r="S1049" s="253">
        <v>0</v>
      </c>
      <c r="T1049" s="253">
        <v>0</v>
      </c>
      <c r="U1049" s="253">
        <v>0</v>
      </c>
      <c r="V1049" s="253">
        <v>0</v>
      </c>
      <c r="W1049" s="253">
        <v>0</v>
      </c>
      <c r="X1049" s="253">
        <v>0</v>
      </c>
      <c r="Y1049" s="253">
        <v>0</v>
      </c>
      <c r="Z1049" s="253">
        <v>0</v>
      </c>
      <c r="AA1049" s="253">
        <v>0</v>
      </c>
      <c r="AB1049" s="255">
        <v>2021</v>
      </c>
    </row>
    <row r="1050" spans="1:28" s="6" customFormat="1" ht="35.25">
      <c r="A1050" s="6">
        <v>1</v>
      </c>
      <c r="B1050" s="207">
        <f>SUBTOTAL(103,$A$796:A1050)</f>
        <v>253</v>
      </c>
      <c r="C1050" s="251" t="s">
        <v>2879</v>
      </c>
      <c r="D1050" s="246">
        <f t="shared" si="57"/>
        <v>1022267</v>
      </c>
      <c r="E1050" s="253">
        <v>0</v>
      </c>
      <c r="F1050" s="253">
        <v>0</v>
      </c>
      <c r="G1050" s="253">
        <v>574523</v>
      </c>
      <c r="H1050" s="253">
        <v>0</v>
      </c>
      <c r="I1050" s="253">
        <v>0</v>
      </c>
      <c r="J1050" s="253">
        <v>0</v>
      </c>
      <c r="K1050" s="254">
        <v>0</v>
      </c>
      <c r="L1050" s="253">
        <v>0</v>
      </c>
      <c r="M1050" s="253">
        <v>0</v>
      </c>
      <c r="N1050" s="253">
        <v>0</v>
      </c>
      <c r="O1050" s="253">
        <v>447744</v>
      </c>
      <c r="P1050" s="253">
        <v>0</v>
      </c>
      <c r="Q1050" s="253">
        <v>0</v>
      </c>
      <c r="R1050" s="253">
        <v>0</v>
      </c>
      <c r="S1050" s="253">
        <v>0</v>
      </c>
      <c r="T1050" s="253">
        <v>0</v>
      </c>
      <c r="U1050" s="253">
        <v>0</v>
      </c>
      <c r="V1050" s="253">
        <v>0</v>
      </c>
      <c r="W1050" s="253">
        <v>0</v>
      </c>
      <c r="X1050" s="253">
        <v>0</v>
      </c>
      <c r="Y1050" s="253">
        <v>0</v>
      </c>
      <c r="Z1050" s="253">
        <v>0</v>
      </c>
      <c r="AA1050" s="253">
        <v>0</v>
      </c>
      <c r="AB1050" s="255">
        <v>2021</v>
      </c>
    </row>
    <row r="1051" spans="1:28" s="6" customFormat="1" ht="35.25">
      <c r="A1051" s="6">
        <v>1</v>
      </c>
      <c r="B1051" s="207">
        <f>SUBTOTAL(103,$A$796:A1051)</f>
        <v>254</v>
      </c>
      <c r="C1051" s="251" t="s">
        <v>2880</v>
      </c>
      <c r="D1051" s="246">
        <f t="shared" si="57"/>
        <v>368326.8</v>
      </c>
      <c r="E1051" s="253">
        <v>0</v>
      </c>
      <c r="F1051" s="253">
        <v>0</v>
      </c>
      <c r="G1051" s="253">
        <v>0</v>
      </c>
      <c r="H1051" s="253">
        <v>0</v>
      </c>
      <c r="I1051" s="253">
        <v>0</v>
      </c>
      <c r="J1051" s="253">
        <v>0</v>
      </c>
      <c r="K1051" s="254">
        <v>0</v>
      </c>
      <c r="L1051" s="253">
        <v>0</v>
      </c>
      <c r="M1051" s="253">
        <v>0</v>
      </c>
      <c r="N1051" s="253">
        <v>0</v>
      </c>
      <c r="O1051" s="253">
        <v>368326.8</v>
      </c>
      <c r="P1051" s="253">
        <v>0</v>
      </c>
      <c r="Q1051" s="253">
        <v>0</v>
      </c>
      <c r="R1051" s="253">
        <v>0</v>
      </c>
      <c r="S1051" s="253">
        <v>0</v>
      </c>
      <c r="T1051" s="253">
        <v>0</v>
      </c>
      <c r="U1051" s="253">
        <v>0</v>
      </c>
      <c r="V1051" s="253">
        <v>0</v>
      </c>
      <c r="W1051" s="253">
        <v>0</v>
      </c>
      <c r="X1051" s="253">
        <v>0</v>
      </c>
      <c r="Y1051" s="253">
        <v>0</v>
      </c>
      <c r="Z1051" s="253">
        <v>0</v>
      </c>
      <c r="AA1051" s="253">
        <v>0</v>
      </c>
      <c r="AB1051" s="255">
        <v>2021</v>
      </c>
    </row>
    <row r="1052" spans="1:28" s="6" customFormat="1" ht="35.25">
      <c r="A1052" s="6">
        <v>1</v>
      </c>
      <c r="B1052" s="207">
        <f>SUBTOTAL(103,$A$796:A1052)</f>
        <v>255</v>
      </c>
      <c r="C1052" s="251" t="s">
        <v>3037</v>
      </c>
      <c r="D1052" s="246">
        <f t="shared" si="57"/>
        <v>741892</v>
      </c>
      <c r="E1052" s="253">
        <v>0</v>
      </c>
      <c r="F1052" s="253">
        <v>0</v>
      </c>
      <c r="G1052" s="253">
        <v>0</v>
      </c>
      <c r="H1052" s="253">
        <v>0</v>
      </c>
      <c r="I1052" s="253">
        <v>0</v>
      </c>
      <c r="J1052" s="253">
        <v>0</v>
      </c>
      <c r="K1052" s="254">
        <v>0</v>
      </c>
      <c r="L1052" s="253">
        <v>0</v>
      </c>
      <c r="M1052" s="253">
        <v>741892</v>
      </c>
      <c r="N1052" s="253">
        <v>0</v>
      </c>
      <c r="O1052" s="253">
        <v>0</v>
      </c>
      <c r="P1052" s="253">
        <v>0</v>
      </c>
      <c r="Q1052" s="253">
        <v>0</v>
      </c>
      <c r="R1052" s="253">
        <v>0</v>
      </c>
      <c r="S1052" s="253">
        <v>0</v>
      </c>
      <c r="T1052" s="253">
        <v>0</v>
      </c>
      <c r="U1052" s="253">
        <v>0</v>
      </c>
      <c r="V1052" s="253">
        <v>0</v>
      </c>
      <c r="W1052" s="253">
        <v>0</v>
      </c>
      <c r="X1052" s="253">
        <v>0</v>
      </c>
      <c r="Y1052" s="253">
        <v>0</v>
      </c>
      <c r="Z1052" s="253">
        <v>0</v>
      </c>
      <c r="AA1052" s="253">
        <v>0</v>
      </c>
      <c r="AB1052" s="255">
        <v>2021</v>
      </c>
    </row>
    <row r="1053" spans="1:28" s="6" customFormat="1" ht="35.25">
      <c r="A1053" s="6">
        <v>1</v>
      </c>
      <c r="B1053" s="207">
        <f>SUBTOTAL(103,$A$796:A1053)</f>
        <v>256</v>
      </c>
      <c r="C1053" s="251" t="s">
        <v>3038</v>
      </c>
      <c r="D1053" s="246">
        <f t="shared" si="57"/>
        <v>916626.68</v>
      </c>
      <c r="E1053" s="253">
        <v>0</v>
      </c>
      <c r="F1053" s="253">
        <v>0</v>
      </c>
      <c r="G1053" s="253">
        <v>916626.68</v>
      </c>
      <c r="H1053" s="253">
        <v>0</v>
      </c>
      <c r="I1053" s="253">
        <v>0</v>
      </c>
      <c r="J1053" s="253">
        <v>0</v>
      </c>
      <c r="K1053" s="254">
        <v>0</v>
      </c>
      <c r="L1053" s="253">
        <v>0</v>
      </c>
      <c r="M1053" s="253">
        <v>0</v>
      </c>
      <c r="N1053" s="253">
        <v>0</v>
      </c>
      <c r="O1053" s="253">
        <v>0</v>
      </c>
      <c r="P1053" s="253">
        <v>0</v>
      </c>
      <c r="Q1053" s="253">
        <v>0</v>
      </c>
      <c r="R1053" s="253">
        <v>0</v>
      </c>
      <c r="S1053" s="253">
        <v>0</v>
      </c>
      <c r="T1053" s="253">
        <v>0</v>
      </c>
      <c r="U1053" s="253">
        <v>0</v>
      </c>
      <c r="V1053" s="253">
        <v>0</v>
      </c>
      <c r="W1053" s="253">
        <v>0</v>
      </c>
      <c r="X1053" s="253">
        <v>0</v>
      </c>
      <c r="Y1053" s="253">
        <v>0</v>
      </c>
      <c r="Z1053" s="253">
        <v>0</v>
      </c>
      <c r="AA1053" s="253">
        <v>0</v>
      </c>
      <c r="AB1053" s="255">
        <v>2021</v>
      </c>
    </row>
    <row r="1054" spans="1:28" s="6" customFormat="1" ht="35.25">
      <c r="A1054" s="6">
        <v>1</v>
      </c>
      <c r="B1054" s="207">
        <f>SUBTOTAL(103,$A$796:A1054)</f>
        <v>257</v>
      </c>
      <c r="C1054" s="251" t="s">
        <v>2686</v>
      </c>
      <c r="D1054" s="246">
        <f t="shared" si="57"/>
        <v>2213429</v>
      </c>
      <c r="E1054" s="253">
        <v>0</v>
      </c>
      <c r="F1054" s="253">
        <v>0</v>
      </c>
      <c r="G1054" s="253">
        <v>332352</v>
      </c>
      <c r="H1054" s="253">
        <v>0</v>
      </c>
      <c r="I1054" s="253">
        <v>0</v>
      </c>
      <c r="J1054" s="253">
        <v>0</v>
      </c>
      <c r="K1054" s="254">
        <v>0</v>
      </c>
      <c r="L1054" s="253">
        <v>0</v>
      </c>
      <c r="M1054" s="253">
        <v>0</v>
      </c>
      <c r="N1054" s="253">
        <v>0</v>
      </c>
      <c r="O1054" s="253">
        <v>1881077</v>
      </c>
      <c r="P1054" s="253">
        <v>0</v>
      </c>
      <c r="Q1054" s="253">
        <v>0</v>
      </c>
      <c r="R1054" s="253">
        <v>0</v>
      </c>
      <c r="S1054" s="253">
        <v>0</v>
      </c>
      <c r="T1054" s="253">
        <v>0</v>
      </c>
      <c r="U1054" s="253">
        <v>0</v>
      </c>
      <c r="V1054" s="253">
        <v>0</v>
      </c>
      <c r="W1054" s="253">
        <v>0</v>
      </c>
      <c r="X1054" s="253">
        <v>0</v>
      </c>
      <c r="Y1054" s="253">
        <v>0</v>
      </c>
      <c r="Z1054" s="253">
        <v>0</v>
      </c>
      <c r="AA1054" s="253">
        <v>0</v>
      </c>
      <c r="AB1054" s="255">
        <v>2021</v>
      </c>
    </row>
    <row r="1055" spans="1:28" s="6" customFormat="1" ht="35.25">
      <c r="A1055" s="6">
        <v>1</v>
      </c>
      <c r="B1055" s="207">
        <f>SUBTOTAL(103,$A$796:A1055)</f>
        <v>258</v>
      </c>
      <c r="C1055" s="251" t="s">
        <v>3039</v>
      </c>
      <c r="D1055" s="246">
        <f t="shared" si="57"/>
        <v>1841469</v>
      </c>
      <c r="E1055" s="253">
        <v>0</v>
      </c>
      <c r="F1055" s="253">
        <v>0</v>
      </c>
      <c r="G1055" s="253">
        <v>623495</v>
      </c>
      <c r="H1055" s="253">
        <v>0</v>
      </c>
      <c r="I1055" s="253">
        <v>0</v>
      </c>
      <c r="J1055" s="253">
        <v>0</v>
      </c>
      <c r="K1055" s="254">
        <v>0</v>
      </c>
      <c r="L1055" s="253">
        <v>0</v>
      </c>
      <c r="M1055" s="253">
        <v>0</v>
      </c>
      <c r="N1055" s="253">
        <v>0</v>
      </c>
      <c r="O1055" s="253">
        <v>1217974</v>
      </c>
      <c r="P1055" s="253">
        <v>0</v>
      </c>
      <c r="Q1055" s="253">
        <v>0</v>
      </c>
      <c r="R1055" s="253">
        <v>0</v>
      </c>
      <c r="S1055" s="253">
        <v>0</v>
      </c>
      <c r="T1055" s="253">
        <v>0</v>
      </c>
      <c r="U1055" s="253">
        <v>0</v>
      </c>
      <c r="V1055" s="253">
        <v>0</v>
      </c>
      <c r="W1055" s="253">
        <v>0</v>
      </c>
      <c r="X1055" s="253">
        <v>0</v>
      </c>
      <c r="Y1055" s="253">
        <v>0</v>
      </c>
      <c r="Z1055" s="253">
        <v>0</v>
      </c>
      <c r="AA1055" s="253">
        <v>0</v>
      </c>
      <c r="AB1055" s="255">
        <v>2021</v>
      </c>
    </row>
    <row r="1056" spans="1:28" s="6" customFormat="1" ht="35.25">
      <c r="A1056" s="6">
        <v>1</v>
      </c>
      <c r="B1056" s="207">
        <f>SUBTOTAL(103,$A$796:A1056)</f>
        <v>259</v>
      </c>
      <c r="C1056" s="251" t="s">
        <v>2687</v>
      </c>
      <c r="D1056" s="246">
        <f t="shared" si="57"/>
        <v>5018767</v>
      </c>
      <c r="E1056" s="253">
        <v>0</v>
      </c>
      <c r="F1056" s="253">
        <v>0</v>
      </c>
      <c r="G1056" s="253">
        <v>911627</v>
      </c>
      <c r="H1056" s="253">
        <v>0</v>
      </c>
      <c r="I1056" s="253">
        <v>0</v>
      </c>
      <c r="J1056" s="253">
        <v>0</v>
      </c>
      <c r="K1056" s="254">
        <v>0</v>
      </c>
      <c r="L1056" s="253">
        <v>0</v>
      </c>
      <c r="M1056" s="253">
        <v>0</v>
      </c>
      <c r="N1056" s="253">
        <v>0</v>
      </c>
      <c r="O1056" s="253">
        <v>4107140</v>
      </c>
      <c r="P1056" s="253">
        <v>0</v>
      </c>
      <c r="Q1056" s="253">
        <v>0</v>
      </c>
      <c r="R1056" s="253">
        <v>0</v>
      </c>
      <c r="S1056" s="253">
        <v>0</v>
      </c>
      <c r="T1056" s="253">
        <v>0</v>
      </c>
      <c r="U1056" s="253">
        <v>0</v>
      </c>
      <c r="V1056" s="253">
        <v>0</v>
      </c>
      <c r="W1056" s="253">
        <v>0</v>
      </c>
      <c r="X1056" s="253">
        <v>0</v>
      </c>
      <c r="Y1056" s="253">
        <v>0</v>
      </c>
      <c r="Z1056" s="253">
        <v>0</v>
      </c>
      <c r="AA1056" s="253">
        <v>0</v>
      </c>
      <c r="AB1056" s="255">
        <v>2021</v>
      </c>
    </row>
    <row r="1057" spans="1:28" s="6" customFormat="1" ht="35.25">
      <c r="A1057" s="6">
        <v>1</v>
      </c>
      <c r="B1057" s="207">
        <f>SUBTOTAL(103,$A$796:A1057)</f>
        <v>260</v>
      </c>
      <c r="C1057" s="251" t="s">
        <v>1781</v>
      </c>
      <c r="D1057" s="246">
        <f t="shared" si="57"/>
        <v>965001</v>
      </c>
      <c r="E1057" s="253">
        <v>0</v>
      </c>
      <c r="F1057" s="253">
        <v>0</v>
      </c>
      <c r="G1057" s="253">
        <v>0</v>
      </c>
      <c r="H1057" s="253">
        <v>0</v>
      </c>
      <c r="I1057" s="253">
        <v>0</v>
      </c>
      <c r="J1057" s="253">
        <v>0</v>
      </c>
      <c r="K1057" s="254">
        <v>0</v>
      </c>
      <c r="L1057" s="253">
        <v>0</v>
      </c>
      <c r="M1057" s="253">
        <v>965001</v>
      </c>
      <c r="N1057" s="253">
        <v>0</v>
      </c>
      <c r="O1057" s="253">
        <v>0</v>
      </c>
      <c r="P1057" s="253">
        <v>0</v>
      </c>
      <c r="Q1057" s="253">
        <v>0</v>
      </c>
      <c r="R1057" s="253">
        <v>0</v>
      </c>
      <c r="S1057" s="253">
        <v>0</v>
      </c>
      <c r="T1057" s="253">
        <v>0</v>
      </c>
      <c r="U1057" s="253">
        <v>0</v>
      </c>
      <c r="V1057" s="253">
        <v>0</v>
      </c>
      <c r="W1057" s="253">
        <v>0</v>
      </c>
      <c r="X1057" s="253">
        <v>0</v>
      </c>
      <c r="Y1057" s="253">
        <v>0</v>
      </c>
      <c r="Z1057" s="253">
        <v>0</v>
      </c>
      <c r="AA1057" s="253">
        <v>0</v>
      </c>
      <c r="AB1057" s="255">
        <v>2021</v>
      </c>
    </row>
    <row r="1058" spans="1:28" s="6" customFormat="1" ht="35.25">
      <c r="A1058" s="6">
        <v>1</v>
      </c>
      <c r="B1058" s="207">
        <f>SUBTOTAL(103,$A$796:A1058)</f>
        <v>261</v>
      </c>
      <c r="C1058" s="251" t="s">
        <v>3040</v>
      </c>
      <c r="D1058" s="246">
        <f t="shared" ref="D1058:D1125" si="60">E1058+F1058+G1058+H1058+I1058+J1058+L1058+M1058+N1058+O1058+P1058+Q1058+R1058+S1058+T1058+U1058+V1058+W1058+X1058+Y1058+Z1058+AA1058</f>
        <v>667338</v>
      </c>
      <c r="E1058" s="253">
        <v>0</v>
      </c>
      <c r="F1058" s="253">
        <v>0</v>
      </c>
      <c r="G1058" s="253">
        <v>0</v>
      </c>
      <c r="H1058" s="253">
        <v>0</v>
      </c>
      <c r="I1058" s="253">
        <v>0</v>
      </c>
      <c r="J1058" s="253">
        <v>0</v>
      </c>
      <c r="K1058" s="254">
        <v>0</v>
      </c>
      <c r="L1058" s="253">
        <v>0</v>
      </c>
      <c r="M1058" s="253">
        <v>0</v>
      </c>
      <c r="N1058" s="253">
        <v>667338</v>
      </c>
      <c r="O1058" s="253">
        <v>0</v>
      </c>
      <c r="P1058" s="253">
        <v>0</v>
      </c>
      <c r="Q1058" s="253">
        <v>0</v>
      </c>
      <c r="R1058" s="253">
        <v>0</v>
      </c>
      <c r="S1058" s="253">
        <v>0</v>
      </c>
      <c r="T1058" s="253">
        <v>0</v>
      </c>
      <c r="U1058" s="253">
        <v>0</v>
      </c>
      <c r="V1058" s="253">
        <v>0</v>
      </c>
      <c r="W1058" s="253">
        <v>0</v>
      </c>
      <c r="X1058" s="253">
        <v>0</v>
      </c>
      <c r="Y1058" s="253">
        <v>0</v>
      </c>
      <c r="Z1058" s="253">
        <v>0</v>
      </c>
      <c r="AA1058" s="253">
        <v>0</v>
      </c>
      <c r="AB1058" s="255">
        <v>2021</v>
      </c>
    </row>
    <row r="1059" spans="1:28" s="6" customFormat="1" ht="35.25">
      <c r="A1059" s="6">
        <v>1</v>
      </c>
      <c r="B1059" s="207">
        <f>SUBTOTAL(103,$A$796:A1059)</f>
        <v>262</v>
      </c>
      <c r="C1059" s="251" t="s">
        <v>1667</v>
      </c>
      <c r="D1059" s="246">
        <f t="shared" si="60"/>
        <v>538273.19999999995</v>
      </c>
      <c r="E1059" s="253">
        <v>0</v>
      </c>
      <c r="F1059" s="253">
        <v>0</v>
      </c>
      <c r="G1059" s="253">
        <v>538273.19999999995</v>
      </c>
      <c r="H1059" s="253">
        <v>0</v>
      </c>
      <c r="I1059" s="253">
        <v>0</v>
      </c>
      <c r="J1059" s="253">
        <v>0</v>
      </c>
      <c r="K1059" s="254">
        <v>0</v>
      </c>
      <c r="L1059" s="253">
        <v>0</v>
      </c>
      <c r="M1059" s="253">
        <v>0</v>
      </c>
      <c r="N1059" s="253">
        <v>0</v>
      </c>
      <c r="O1059" s="253">
        <v>0</v>
      </c>
      <c r="P1059" s="253">
        <v>0</v>
      </c>
      <c r="Q1059" s="253">
        <v>0</v>
      </c>
      <c r="R1059" s="253">
        <v>0</v>
      </c>
      <c r="S1059" s="253">
        <v>0</v>
      </c>
      <c r="T1059" s="253">
        <v>0</v>
      </c>
      <c r="U1059" s="253">
        <v>0</v>
      </c>
      <c r="V1059" s="253">
        <v>0</v>
      </c>
      <c r="W1059" s="253">
        <v>0</v>
      </c>
      <c r="X1059" s="253">
        <v>0</v>
      </c>
      <c r="Y1059" s="253">
        <v>0</v>
      </c>
      <c r="Z1059" s="253">
        <v>0</v>
      </c>
      <c r="AA1059" s="253">
        <v>0</v>
      </c>
      <c r="AB1059" s="255">
        <v>2021</v>
      </c>
    </row>
    <row r="1060" spans="1:28" s="6" customFormat="1" ht="35.25">
      <c r="A1060" s="6">
        <v>1</v>
      </c>
      <c r="B1060" s="207">
        <f>SUBTOTAL(103,$A$796:A1060)</f>
        <v>263</v>
      </c>
      <c r="C1060" s="251" t="s">
        <v>3041</v>
      </c>
      <c r="D1060" s="246">
        <f t="shared" si="60"/>
        <v>595667</v>
      </c>
      <c r="E1060" s="253">
        <v>0</v>
      </c>
      <c r="F1060" s="253">
        <v>0</v>
      </c>
      <c r="G1060" s="253">
        <v>0</v>
      </c>
      <c r="H1060" s="253">
        <v>0</v>
      </c>
      <c r="I1060" s="253">
        <v>0</v>
      </c>
      <c r="J1060" s="253">
        <v>0</v>
      </c>
      <c r="K1060" s="254">
        <v>0</v>
      </c>
      <c r="L1060" s="253">
        <v>0</v>
      </c>
      <c r="M1060" s="253">
        <v>0</v>
      </c>
      <c r="N1060" s="253">
        <v>595667</v>
      </c>
      <c r="O1060" s="253">
        <v>0</v>
      </c>
      <c r="P1060" s="253">
        <v>0</v>
      </c>
      <c r="Q1060" s="253">
        <v>0</v>
      </c>
      <c r="R1060" s="253">
        <v>0</v>
      </c>
      <c r="S1060" s="253">
        <v>0</v>
      </c>
      <c r="T1060" s="253">
        <v>0</v>
      </c>
      <c r="U1060" s="253">
        <v>0</v>
      </c>
      <c r="V1060" s="253">
        <v>0</v>
      </c>
      <c r="W1060" s="253">
        <v>0</v>
      </c>
      <c r="X1060" s="253">
        <v>0</v>
      </c>
      <c r="Y1060" s="253">
        <v>0</v>
      </c>
      <c r="Z1060" s="253">
        <v>0</v>
      </c>
      <c r="AA1060" s="253">
        <v>0</v>
      </c>
      <c r="AB1060" s="255">
        <v>2021</v>
      </c>
    </row>
    <row r="1061" spans="1:28" s="6" customFormat="1" ht="35.25">
      <c r="A1061" s="6">
        <v>1</v>
      </c>
      <c r="B1061" s="207">
        <f>SUBTOTAL(103,$A$796:A1061)</f>
        <v>264</v>
      </c>
      <c r="C1061" s="251" t="s">
        <v>3042</v>
      </c>
      <c r="D1061" s="246">
        <f t="shared" si="60"/>
        <v>307879</v>
      </c>
      <c r="E1061" s="253">
        <v>307879</v>
      </c>
      <c r="F1061" s="253">
        <v>0</v>
      </c>
      <c r="G1061" s="253">
        <v>0</v>
      </c>
      <c r="H1061" s="253">
        <v>0</v>
      </c>
      <c r="I1061" s="253">
        <v>0</v>
      </c>
      <c r="J1061" s="253">
        <v>0</v>
      </c>
      <c r="K1061" s="254">
        <v>0</v>
      </c>
      <c r="L1061" s="253">
        <v>0</v>
      </c>
      <c r="M1061" s="253">
        <v>0</v>
      </c>
      <c r="N1061" s="253">
        <v>0</v>
      </c>
      <c r="O1061" s="253">
        <v>0</v>
      </c>
      <c r="P1061" s="253">
        <v>0</v>
      </c>
      <c r="Q1061" s="253">
        <v>0</v>
      </c>
      <c r="R1061" s="253">
        <v>0</v>
      </c>
      <c r="S1061" s="253">
        <v>0</v>
      </c>
      <c r="T1061" s="253">
        <v>0</v>
      </c>
      <c r="U1061" s="253">
        <v>0</v>
      </c>
      <c r="V1061" s="253">
        <v>0</v>
      </c>
      <c r="W1061" s="253">
        <v>0</v>
      </c>
      <c r="X1061" s="253">
        <v>0</v>
      </c>
      <c r="Y1061" s="253">
        <v>0</v>
      </c>
      <c r="Z1061" s="253">
        <v>0</v>
      </c>
      <c r="AA1061" s="253">
        <v>0</v>
      </c>
      <c r="AB1061" s="255">
        <v>2021</v>
      </c>
    </row>
    <row r="1062" spans="1:28" s="6" customFormat="1" ht="35.25">
      <c r="A1062" s="6">
        <v>1</v>
      </c>
      <c r="B1062" s="207">
        <f>SUBTOTAL(103,$A$796:A1062)</f>
        <v>265</v>
      </c>
      <c r="C1062" s="251" t="s">
        <v>3043</v>
      </c>
      <c r="D1062" s="246">
        <f t="shared" si="60"/>
        <v>3875707</v>
      </c>
      <c r="E1062" s="253">
        <v>0</v>
      </c>
      <c r="F1062" s="253">
        <v>0</v>
      </c>
      <c r="G1062" s="253">
        <v>895374</v>
      </c>
      <c r="H1062" s="253">
        <v>0</v>
      </c>
      <c r="I1062" s="253">
        <v>0</v>
      </c>
      <c r="J1062" s="253">
        <v>0</v>
      </c>
      <c r="K1062" s="254">
        <v>0</v>
      </c>
      <c r="L1062" s="253">
        <v>0</v>
      </c>
      <c r="M1062" s="253">
        <v>1723963</v>
      </c>
      <c r="N1062" s="253">
        <v>0</v>
      </c>
      <c r="O1062" s="253">
        <v>1256370</v>
      </c>
      <c r="P1062" s="253">
        <v>0</v>
      </c>
      <c r="Q1062" s="253">
        <v>0</v>
      </c>
      <c r="R1062" s="253">
        <v>0</v>
      </c>
      <c r="S1062" s="253">
        <v>0</v>
      </c>
      <c r="T1062" s="253">
        <v>0</v>
      </c>
      <c r="U1062" s="253">
        <v>0</v>
      </c>
      <c r="V1062" s="253">
        <v>0</v>
      </c>
      <c r="W1062" s="253">
        <v>0</v>
      </c>
      <c r="X1062" s="253">
        <v>0</v>
      </c>
      <c r="Y1062" s="253">
        <v>0</v>
      </c>
      <c r="Z1062" s="253">
        <v>0</v>
      </c>
      <c r="AA1062" s="253">
        <v>0</v>
      </c>
      <c r="AB1062" s="255">
        <v>2021</v>
      </c>
    </row>
    <row r="1063" spans="1:28" s="6" customFormat="1" ht="35.25">
      <c r="A1063" s="6">
        <v>1</v>
      </c>
      <c r="B1063" s="207">
        <f>SUBTOTAL(103,$A$796:A1063)</f>
        <v>266</v>
      </c>
      <c r="C1063" s="251" t="s">
        <v>3044</v>
      </c>
      <c r="D1063" s="246">
        <f t="shared" si="60"/>
        <v>3704141</v>
      </c>
      <c r="E1063" s="253">
        <v>0</v>
      </c>
      <c r="F1063" s="253">
        <v>0</v>
      </c>
      <c r="G1063" s="253">
        <v>895374</v>
      </c>
      <c r="H1063" s="253">
        <v>0</v>
      </c>
      <c r="I1063" s="253">
        <v>0</v>
      </c>
      <c r="J1063" s="253">
        <v>0</v>
      </c>
      <c r="K1063" s="254">
        <v>0</v>
      </c>
      <c r="L1063" s="253">
        <v>0</v>
      </c>
      <c r="M1063" s="253">
        <v>1981506</v>
      </c>
      <c r="N1063" s="253">
        <v>0</v>
      </c>
      <c r="O1063" s="253">
        <v>827261</v>
      </c>
      <c r="P1063" s="253">
        <v>0</v>
      </c>
      <c r="Q1063" s="253">
        <v>0</v>
      </c>
      <c r="R1063" s="253">
        <v>0</v>
      </c>
      <c r="S1063" s="253">
        <v>0</v>
      </c>
      <c r="T1063" s="253">
        <v>0</v>
      </c>
      <c r="U1063" s="253">
        <v>0</v>
      </c>
      <c r="V1063" s="253">
        <v>0</v>
      </c>
      <c r="W1063" s="253">
        <v>0</v>
      </c>
      <c r="X1063" s="253">
        <v>0</v>
      </c>
      <c r="Y1063" s="253">
        <v>0</v>
      </c>
      <c r="Z1063" s="253">
        <v>0</v>
      </c>
      <c r="AA1063" s="253">
        <v>0</v>
      </c>
      <c r="AB1063" s="255">
        <v>2021</v>
      </c>
    </row>
    <row r="1064" spans="1:28" s="6" customFormat="1" ht="35.25">
      <c r="A1064" s="6">
        <v>1</v>
      </c>
      <c r="B1064" s="207">
        <f>SUBTOTAL(103,$A$796:A1064)</f>
        <v>267</v>
      </c>
      <c r="C1064" s="251" t="s">
        <v>3045</v>
      </c>
      <c r="D1064" s="246">
        <f t="shared" si="60"/>
        <v>2301847</v>
      </c>
      <c r="E1064" s="253">
        <v>0</v>
      </c>
      <c r="F1064" s="253">
        <v>0</v>
      </c>
      <c r="G1064" s="253">
        <v>0</v>
      </c>
      <c r="H1064" s="253">
        <v>0</v>
      </c>
      <c r="I1064" s="253">
        <v>0</v>
      </c>
      <c r="J1064" s="253">
        <v>0</v>
      </c>
      <c r="K1064" s="254">
        <v>0</v>
      </c>
      <c r="L1064" s="253">
        <v>0</v>
      </c>
      <c r="M1064" s="253">
        <v>2301847</v>
      </c>
      <c r="N1064" s="253">
        <v>0</v>
      </c>
      <c r="O1064" s="253">
        <v>0</v>
      </c>
      <c r="P1064" s="253">
        <v>0</v>
      </c>
      <c r="Q1064" s="253">
        <v>0</v>
      </c>
      <c r="R1064" s="253">
        <v>0</v>
      </c>
      <c r="S1064" s="253">
        <v>0</v>
      </c>
      <c r="T1064" s="253">
        <v>0</v>
      </c>
      <c r="U1064" s="253">
        <v>0</v>
      </c>
      <c r="V1064" s="253">
        <v>0</v>
      </c>
      <c r="W1064" s="253">
        <v>0</v>
      </c>
      <c r="X1064" s="253">
        <v>0</v>
      </c>
      <c r="Y1064" s="253">
        <v>0</v>
      </c>
      <c r="Z1064" s="253">
        <v>0</v>
      </c>
      <c r="AA1064" s="253">
        <v>0</v>
      </c>
      <c r="AB1064" s="255">
        <v>2021</v>
      </c>
    </row>
    <row r="1065" spans="1:28" s="6" customFormat="1" ht="35.25">
      <c r="A1065" s="6">
        <v>2</v>
      </c>
      <c r="B1065" s="207">
        <f>SUBTOTAL(103,$A$796:A1065)</f>
        <v>268</v>
      </c>
      <c r="C1065" s="251" t="s">
        <v>2482</v>
      </c>
      <c r="D1065" s="246">
        <f t="shared" si="60"/>
        <v>3908712</v>
      </c>
      <c r="E1065" s="253">
        <v>0</v>
      </c>
      <c r="F1065" s="253">
        <v>0</v>
      </c>
      <c r="G1065" s="253">
        <v>471462</v>
      </c>
      <c r="H1065" s="253">
        <v>0</v>
      </c>
      <c r="I1065" s="253">
        <v>0</v>
      </c>
      <c r="J1065" s="253">
        <v>0</v>
      </c>
      <c r="K1065" s="254">
        <v>0</v>
      </c>
      <c r="L1065" s="253">
        <v>0</v>
      </c>
      <c r="M1065" s="253">
        <v>0</v>
      </c>
      <c r="N1065" s="253">
        <v>0</v>
      </c>
      <c r="O1065" s="253">
        <v>3437250</v>
      </c>
      <c r="P1065" s="253">
        <v>0</v>
      </c>
      <c r="Q1065" s="253">
        <v>0</v>
      </c>
      <c r="R1065" s="253">
        <v>0</v>
      </c>
      <c r="S1065" s="253">
        <v>0</v>
      </c>
      <c r="T1065" s="253">
        <v>0</v>
      </c>
      <c r="U1065" s="253">
        <v>0</v>
      </c>
      <c r="V1065" s="253">
        <v>0</v>
      </c>
      <c r="W1065" s="253">
        <v>0</v>
      </c>
      <c r="X1065" s="253">
        <v>0</v>
      </c>
      <c r="Y1065" s="253">
        <v>0</v>
      </c>
      <c r="Z1065" s="253">
        <v>0</v>
      </c>
      <c r="AA1065" s="253">
        <v>0</v>
      </c>
      <c r="AB1065" s="255">
        <v>2021</v>
      </c>
    </row>
    <row r="1066" spans="1:28" s="6" customFormat="1" ht="35.25">
      <c r="A1066" s="6">
        <v>3</v>
      </c>
      <c r="B1066" s="207">
        <f>SUBTOTAL(103,$A$796:A1066)</f>
        <v>269</v>
      </c>
      <c r="C1066" s="251" t="s">
        <v>3046</v>
      </c>
      <c r="D1066" s="246">
        <f t="shared" si="60"/>
        <v>811021</v>
      </c>
      <c r="E1066" s="253">
        <v>0</v>
      </c>
      <c r="F1066" s="253">
        <v>0</v>
      </c>
      <c r="G1066" s="253">
        <v>0</v>
      </c>
      <c r="H1066" s="253">
        <v>0</v>
      </c>
      <c r="I1066" s="253">
        <v>0</v>
      </c>
      <c r="J1066" s="253">
        <v>0</v>
      </c>
      <c r="K1066" s="254">
        <v>0</v>
      </c>
      <c r="L1066" s="253">
        <v>0</v>
      </c>
      <c r="M1066" s="253">
        <v>0</v>
      </c>
      <c r="N1066" s="253">
        <v>0</v>
      </c>
      <c r="O1066" s="253">
        <v>811021</v>
      </c>
      <c r="P1066" s="253">
        <v>0</v>
      </c>
      <c r="Q1066" s="253">
        <v>0</v>
      </c>
      <c r="R1066" s="253">
        <v>0</v>
      </c>
      <c r="S1066" s="253">
        <v>0</v>
      </c>
      <c r="T1066" s="253">
        <v>0</v>
      </c>
      <c r="U1066" s="253">
        <v>0</v>
      </c>
      <c r="V1066" s="253">
        <v>0</v>
      </c>
      <c r="W1066" s="253">
        <v>0</v>
      </c>
      <c r="X1066" s="253">
        <v>0</v>
      </c>
      <c r="Y1066" s="253">
        <v>0</v>
      </c>
      <c r="Z1066" s="253">
        <v>0</v>
      </c>
      <c r="AA1066" s="253">
        <v>0</v>
      </c>
      <c r="AB1066" s="255">
        <v>2021</v>
      </c>
    </row>
    <row r="1067" spans="1:28" s="6" customFormat="1" ht="35.25">
      <c r="A1067" s="6">
        <v>4</v>
      </c>
      <c r="B1067" s="207">
        <f>SUBTOTAL(103,$A$796:A1067)</f>
        <v>270</v>
      </c>
      <c r="C1067" s="251" t="s">
        <v>3047</v>
      </c>
      <c r="D1067" s="246">
        <f t="shared" si="60"/>
        <v>6222845.2199999997</v>
      </c>
      <c r="E1067" s="253">
        <v>0</v>
      </c>
      <c r="F1067" s="253">
        <v>0</v>
      </c>
      <c r="G1067" s="253">
        <v>0</v>
      </c>
      <c r="H1067" s="253">
        <v>0</v>
      </c>
      <c r="I1067" s="253">
        <v>0</v>
      </c>
      <c r="J1067" s="253">
        <v>0</v>
      </c>
      <c r="K1067" s="254">
        <v>3</v>
      </c>
      <c r="L1067" s="253">
        <v>6222845.2199999997</v>
      </c>
      <c r="M1067" s="253">
        <v>0</v>
      </c>
      <c r="N1067" s="253">
        <v>0</v>
      </c>
      <c r="O1067" s="253">
        <v>0</v>
      </c>
      <c r="P1067" s="253">
        <v>0</v>
      </c>
      <c r="Q1067" s="253">
        <v>0</v>
      </c>
      <c r="R1067" s="253">
        <v>0</v>
      </c>
      <c r="S1067" s="253">
        <v>0</v>
      </c>
      <c r="T1067" s="253">
        <v>0</v>
      </c>
      <c r="U1067" s="253">
        <v>0</v>
      </c>
      <c r="V1067" s="253">
        <v>0</v>
      </c>
      <c r="W1067" s="253">
        <v>0</v>
      </c>
      <c r="X1067" s="253">
        <v>0</v>
      </c>
      <c r="Y1067" s="253">
        <v>0</v>
      </c>
      <c r="Z1067" s="253">
        <v>0</v>
      </c>
      <c r="AA1067" s="253">
        <v>0</v>
      </c>
      <c r="AB1067" s="255">
        <v>2021</v>
      </c>
    </row>
    <row r="1068" spans="1:28" s="6" customFormat="1" ht="35.25">
      <c r="A1068" s="6">
        <v>5</v>
      </c>
      <c r="B1068" s="207">
        <f>SUBTOTAL(103,$A$796:A1068)</f>
        <v>271</v>
      </c>
      <c r="C1068" s="251" t="s">
        <v>3048</v>
      </c>
      <c r="D1068" s="246">
        <f t="shared" si="60"/>
        <v>2851102</v>
      </c>
      <c r="E1068" s="253">
        <v>0</v>
      </c>
      <c r="F1068" s="253">
        <v>0</v>
      </c>
      <c r="G1068" s="253">
        <v>0</v>
      </c>
      <c r="H1068" s="253">
        <v>0</v>
      </c>
      <c r="I1068" s="253">
        <v>0</v>
      </c>
      <c r="J1068" s="253">
        <v>0</v>
      </c>
      <c r="K1068" s="254">
        <v>0</v>
      </c>
      <c r="L1068" s="253">
        <v>0</v>
      </c>
      <c r="M1068" s="253">
        <v>2851102</v>
      </c>
      <c r="N1068" s="253">
        <v>0</v>
      </c>
      <c r="O1068" s="253">
        <v>0</v>
      </c>
      <c r="P1068" s="253">
        <v>0</v>
      </c>
      <c r="Q1068" s="253">
        <v>0</v>
      </c>
      <c r="R1068" s="253">
        <v>0</v>
      </c>
      <c r="S1068" s="253">
        <v>0</v>
      </c>
      <c r="T1068" s="253">
        <v>0</v>
      </c>
      <c r="U1068" s="253">
        <v>0</v>
      </c>
      <c r="V1068" s="253">
        <v>0</v>
      </c>
      <c r="W1068" s="253">
        <v>0</v>
      </c>
      <c r="X1068" s="253">
        <v>0</v>
      </c>
      <c r="Y1068" s="253">
        <v>0</v>
      </c>
      <c r="Z1068" s="253">
        <v>0</v>
      </c>
      <c r="AA1068" s="253">
        <v>0</v>
      </c>
      <c r="AB1068" s="255">
        <v>2021</v>
      </c>
    </row>
    <row r="1069" spans="1:28" s="6" customFormat="1" ht="35.25">
      <c r="A1069" s="6">
        <v>1</v>
      </c>
      <c r="B1069" s="207">
        <f>SUBTOTAL(103,$A$796:A1069)</f>
        <v>272</v>
      </c>
      <c r="C1069" s="251" t="s">
        <v>2548</v>
      </c>
      <c r="D1069" s="246">
        <f t="shared" si="60"/>
        <v>1206554.4099999999</v>
      </c>
      <c r="E1069" s="253">
        <v>100000</v>
      </c>
      <c r="F1069" s="253">
        <v>263954.40999999997</v>
      </c>
      <c r="G1069" s="253">
        <v>0</v>
      </c>
      <c r="H1069" s="253">
        <v>0</v>
      </c>
      <c r="I1069" s="253">
        <v>0</v>
      </c>
      <c r="J1069" s="253">
        <v>0</v>
      </c>
      <c r="K1069" s="254">
        <v>0</v>
      </c>
      <c r="L1069" s="253">
        <v>0</v>
      </c>
      <c r="M1069" s="253">
        <v>0</v>
      </c>
      <c r="N1069" s="253">
        <v>0</v>
      </c>
      <c r="O1069" s="253">
        <v>842600</v>
      </c>
      <c r="P1069" s="253">
        <v>0</v>
      </c>
      <c r="Q1069" s="253">
        <v>0</v>
      </c>
      <c r="R1069" s="253">
        <v>0</v>
      </c>
      <c r="S1069" s="253">
        <v>0</v>
      </c>
      <c r="T1069" s="253">
        <v>0</v>
      </c>
      <c r="U1069" s="253">
        <v>0</v>
      </c>
      <c r="V1069" s="253">
        <v>0</v>
      </c>
      <c r="W1069" s="253">
        <v>0</v>
      </c>
      <c r="X1069" s="253">
        <v>0</v>
      </c>
      <c r="Y1069" s="253">
        <v>0</v>
      </c>
      <c r="Z1069" s="253">
        <v>0</v>
      </c>
      <c r="AA1069" s="253">
        <v>0</v>
      </c>
      <c r="AB1069" s="255">
        <v>2021</v>
      </c>
    </row>
    <row r="1070" spans="1:28" s="6" customFormat="1" ht="35.25">
      <c r="B1070" s="251" t="s">
        <v>1012</v>
      </c>
      <c r="C1070" s="251"/>
      <c r="D1070" s="246">
        <f t="shared" si="60"/>
        <v>39647236.420000002</v>
      </c>
      <c r="E1070" s="246">
        <f t="shared" ref="E1070:AA1070" si="61">SUM(E1071:E1116)</f>
        <v>1987212.02</v>
      </c>
      <c r="F1070" s="246">
        <f t="shared" si="61"/>
        <v>2361401.5499999998</v>
      </c>
      <c r="G1070" s="246">
        <f t="shared" si="61"/>
        <v>709018</v>
      </c>
      <c r="H1070" s="246">
        <f t="shared" si="61"/>
        <v>1036459.77</v>
      </c>
      <c r="I1070" s="246">
        <f t="shared" si="61"/>
        <v>3193917</v>
      </c>
      <c r="J1070" s="246">
        <f t="shared" si="61"/>
        <v>0</v>
      </c>
      <c r="K1070" s="247">
        <f t="shared" si="61"/>
        <v>13</v>
      </c>
      <c r="L1070" s="246">
        <f t="shared" si="61"/>
        <v>12400176</v>
      </c>
      <c r="M1070" s="246">
        <f t="shared" si="61"/>
        <v>12414668.360000001</v>
      </c>
      <c r="N1070" s="246">
        <f t="shared" si="61"/>
        <v>0</v>
      </c>
      <c r="O1070" s="246">
        <f t="shared" si="61"/>
        <v>5544383.7199999997</v>
      </c>
      <c r="P1070" s="246">
        <f t="shared" si="61"/>
        <v>0</v>
      </c>
      <c r="Q1070" s="246">
        <f t="shared" si="61"/>
        <v>0</v>
      </c>
      <c r="R1070" s="246">
        <f t="shared" si="61"/>
        <v>0</v>
      </c>
      <c r="S1070" s="246">
        <f t="shared" si="61"/>
        <v>0</v>
      </c>
      <c r="T1070" s="246">
        <f t="shared" si="61"/>
        <v>0</v>
      </c>
      <c r="U1070" s="246">
        <f t="shared" si="61"/>
        <v>0</v>
      </c>
      <c r="V1070" s="246">
        <f t="shared" si="61"/>
        <v>0</v>
      </c>
      <c r="W1070" s="246">
        <f t="shared" si="61"/>
        <v>0</v>
      </c>
      <c r="X1070" s="246">
        <f t="shared" si="61"/>
        <v>0</v>
      </c>
      <c r="Y1070" s="246">
        <f t="shared" si="61"/>
        <v>0</v>
      </c>
      <c r="Z1070" s="246">
        <f t="shared" si="61"/>
        <v>0</v>
      </c>
      <c r="AA1070" s="246">
        <f t="shared" si="61"/>
        <v>0</v>
      </c>
      <c r="AB1070" s="248" t="s">
        <v>857</v>
      </c>
    </row>
    <row r="1071" spans="1:28" s="6" customFormat="1" ht="35.25">
      <c r="A1071" s="6">
        <v>1</v>
      </c>
      <c r="B1071" s="207">
        <f>SUBTOTAL(103,$A$796:A1071)</f>
        <v>273</v>
      </c>
      <c r="C1071" s="251" t="s">
        <v>2549</v>
      </c>
      <c r="D1071" s="246">
        <f t="shared" si="60"/>
        <v>616290.43000000005</v>
      </c>
      <c r="E1071" s="253">
        <v>225804.28</v>
      </c>
      <c r="F1071" s="253">
        <v>390486.15</v>
      </c>
      <c r="G1071" s="253">
        <v>0</v>
      </c>
      <c r="H1071" s="253">
        <v>0</v>
      </c>
      <c r="I1071" s="253">
        <v>0</v>
      </c>
      <c r="J1071" s="253">
        <v>0</v>
      </c>
      <c r="K1071" s="254">
        <v>0</v>
      </c>
      <c r="L1071" s="253">
        <v>0</v>
      </c>
      <c r="M1071" s="253">
        <v>0</v>
      </c>
      <c r="N1071" s="253">
        <v>0</v>
      </c>
      <c r="O1071" s="253">
        <v>0</v>
      </c>
      <c r="P1071" s="253">
        <v>0</v>
      </c>
      <c r="Q1071" s="253">
        <v>0</v>
      </c>
      <c r="R1071" s="253">
        <v>0</v>
      </c>
      <c r="S1071" s="253">
        <v>0</v>
      </c>
      <c r="T1071" s="253">
        <v>0</v>
      </c>
      <c r="U1071" s="253">
        <v>0</v>
      </c>
      <c r="V1071" s="253">
        <v>0</v>
      </c>
      <c r="W1071" s="253">
        <v>0</v>
      </c>
      <c r="X1071" s="253">
        <v>0</v>
      </c>
      <c r="Y1071" s="253">
        <v>0</v>
      </c>
      <c r="Z1071" s="253">
        <v>0</v>
      </c>
      <c r="AA1071" s="253">
        <v>0</v>
      </c>
      <c r="AB1071" s="255">
        <v>2021</v>
      </c>
    </row>
    <row r="1072" spans="1:28" s="6" customFormat="1" ht="35.25">
      <c r="A1072" s="6">
        <v>1</v>
      </c>
      <c r="B1072" s="207">
        <f>SUBTOTAL(103,$A$796:A1072)</f>
        <v>274</v>
      </c>
      <c r="C1072" s="251" t="s">
        <v>2745</v>
      </c>
      <c r="D1072" s="246">
        <f t="shared" si="60"/>
        <v>1852000</v>
      </c>
      <c r="E1072" s="253">
        <v>0</v>
      </c>
      <c r="F1072" s="253">
        <v>0</v>
      </c>
      <c r="G1072" s="253">
        <v>0</v>
      </c>
      <c r="H1072" s="253">
        <v>0</v>
      </c>
      <c r="I1072" s="253">
        <v>0</v>
      </c>
      <c r="J1072" s="253">
        <v>0</v>
      </c>
      <c r="K1072" s="254">
        <v>1</v>
      </c>
      <c r="L1072" s="253">
        <v>1852000</v>
      </c>
      <c r="M1072" s="253">
        <v>0</v>
      </c>
      <c r="N1072" s="253">
        <v>0</v>
      </c>
      <c r="O1072" s="256">
        <v>0</v>
      </c>
      <c r="P1072" s="253">
        <v>0</v>
      </c>
      <c r="Q1072" s="253">
        <v>0</v>
      </c>
      <c r="R1072" s="253">
        <v>0</v>
      </c>
      <c r="S1072" s="253">
        <v>0</v>
      </c>
      <c r="T1072" s="253">
        <v>0</v>
      </c>
      <c r="U1072" s="253">
        <v>0</v>
      </c>
      <c r="V1072" s="253">
        <v>0</v>
      </c>
      <c r="W1072" s="253">
        <v>0</v>
      </c>
      <c r="X1072" s="253">
        <v>0</v>
      </c>
      <c r="Y1072" s="253">
        <v>0</v>
      </c>
      <c r="Z1072" s="253">
        <v>0</v>
      </c>
      <c r="AA1072" s="253">
        <v>0</v>
      </c>
      <c r="AB1072" s="255">
        <v>2021</v>
      </c>
    </row>
    <row r="1073" spans="1:28" s="6" customFormat="1" ht="35.25">
      <c r="A1073" s="6">
        <v>1</v>
      </c>
      <c r="B1073" s="207">
        <f>SUBTOTAL(103,$A$796:A1073)</f>
        <v>275</v>
      </c>
      <c r="C1073" s="251" t="s">
        <v>2746</v>
      </c>
      <c r="D1073" s="246">
        <f t="shared" si="60"/>
        <v>494953</v>
      </c>
      <c r="E1073" s="253">
        <v>0</v>
      </c>
      <c r="F1073" s="253">
        <v>0</v>
      </c>
      <c r="G1073" s="253">
        <v>0</v>
      </c>
      <c r="H1073" s="253">
        <v>0</v>
      </c>
      <c r="I1073" s="253">
        <v>0</v>
      </c>
      <c r="J1073" s="253">
        <v>0</v>
      </c>
      <c r="K1073" s="254">
        <v>0</v>
      </c>
      <c r="L1073" s="253">
        <v>0</v>
      </c>
      <c r="M1073" s="253">
        <v>494953</v>
      </c>
      <c r="N1073" s="253">
        <v>0</v>
      </c>
      <c r="O1073" s="253">
        <v>0</v>
      </c>
      <c r="P1073" s="253">
        <v>0</v>
      </c>
      <c r="Q1073" s="253">
        <v>0</v>
      </c>
      <c r="R1073" s="253">
        <v>0</v>
      </c>
      <c r="S1073" s="253">
        <v>0</v>
      </c>
      <c r="T1073" s="253">
        <v>0</v>
      </c>
      <c r="U1073" s="253">
        <v>0</v>
      </c>
      <c r="V1073" s="253">
        <v>0</v>
      </c>
      <c r="W1073" s="253">
        <v>0</v>
      </c>
      <c r="X1073" s="253">
        <v>0</v>
      </c>
      <c r="Y1073" s="253">
        <v>0</v>
      </c>
      <c r="Z1073" s="253">
        <v>0</v>
      </c>
      <c r="AA1073" s="253">
        <v>0</v>
      </c>
      <c r="AB1073" s="255">
        <v>2021</v>
      </c>
    </row>
    <row r="1074" spans="1:28" s="6" customFormat="1" ht="35.25">
      <c r="A1074" s="6">
        <v>1</v>
      </c>
      <c r="B1074" s="207">
        <f>SUBTOTAL(103,$A$796:A1074)</f>
        <v>276</v>
      </c>
      <c r="C1074" s="251" t="s">
        <v>1802</v>
      </c>
      <c r="D1074" s="246">
        <f t="shared" si="60"/>
        <v>1877941</v>
      </c>
      <c r="E1074" s="253">
        <v>0</v>
      </c>
      <c r="F1074" s="253">
        <v>0</v>
      </c>
      <c r="G1074" s="253">
        <v>0</v>
      </c>
      <c r="H1074" s="253">
        <v>0</v>
      </c>
      <c r="I1074" s="253">
        <v>0</v>
      </c>
      <c r="J1074" s="253">
        <v>0</v>
      </c>
      <c r="K1074" s="254">
        <v>0</v>
      </c>
      <c r="L1074" s="253">
        <v>0</v>
      </c>
      <c r="M1074" s="253">
        <v>1877941</v>
      </c>
      <c r="N1074" s="253">
        <v>0</v>
      </c>
      <c r="O1074" s="253">
        <v>0</v>
      </c>
      <c r="P1074" s="253">
        <v>0</v>
      </c>
      <c r="Q1074" s="253">
        <v>0</v>
      </c>
      <c r="R1074" s="253">
        <v>0</v>
      </c>
      <c r="S1074" s="253">
        <v>0</v>
      </c>
      <c r="T1074" s="253">
        <v>0</v>
      </c>
      <c r="U1074" s="253">
        <v>0</v>
      </c>
      <c r="V1074" s="253">
        <v>0</v>
      </c>
      <c r="W1074" s="253">
        <v>0</v>
      </c>
      <c r="X1074" s="253">
        <v>0</v>
      </c>
      <c r="Y1074" s="253">
        <v>0</v>
      </c>
      <c r="Z1074" s="253">
        <v>0</v>
      </c>
      <c r="AA1074" s="253">
        <v>0</v>
      </c>
      <c r="AB1074" s="255">
        <v>2021</v>
      </c>
    </row>
    <row r="1075" spans="1:28" s="6" customFormat="1" ht="35.25">
      <c r="A1075" s="6">
        <v>1</v>
      </c>
      <c r="B1075" s="207">
        <f>SUBTOTAL(103,$A$796:A1075)</f>
        <v>277</v>
      </c>
      <c r="C1075" s="251" t="s">
        <v>2747</v>
      </c>
      <c r="D1075" s="246">
        <f t="shared" si="60"/>
        <v>1681088</v>
      </c>
      <c r="E1075" s="253">
        <v>0</v>
      </c>
      <c r="F1075" s="253">
        <v>0</v>
      </c>
      <c r="G1075" s="253">
        <v>0</v>
      </c>
      <c r="H1075" s="253">
        <v>0</v>
      </c>
      <c r="I1075" s="253">
        <v>0</v>
      </c>
      <c r="J1075" s="253">
        <v>0</v>
      </c>
      <c r="K1075" s="254">
        <v>0</v>
      </c>
      <c r="L1075" s="253">
        <v>0</v>
      </c>
      <c r="M1075" s="253">
        <v>1681088</v>
      </c>
      <c r="N1075" s="253">
        <v>0</v>
      </c>
      <c r="O1075" s="253">
        <v>0</v>
      </c>
      <c r="P1075" s="253">
        <v>0</v>
      </c>
      <c r="Q1075" s="253">
        <v>0</v>
      </c>
      <c r="R1075" s="253">
        <v>0</v>
      </c>
      <c r="S1075" s="253">
        <v>0</v>
      </c>
      <c r="T1075" s="253">
        <v>0</v>
      </c>
      <c r="U1075" s="253">
        <v>0</v>
      </c>
      <c r="V1075" s="253">
        <v>0</v>
      </c>
      <c r="W1075" s="253">
        <v>0</v>
      </c>
      <c r="X1075" s="253">
        <v>0</v>
      </c>
      <c r="Y1075" s="253">
        <v>0</v>
      </c>
      <c r="Z1075" s="253">
        <v>0</v>
      </c>
      <c r="AA1075" s="253">
        <v>0</v>
      </c>
      <c r="AB1075" s="255">
        <v>2021</v>
      </c>
    </row>
    <row r="1076" spans="1:28" s="6" customFormat="1" ht="35.25">
      <c r="A1076" s="6">
        <v>1</v>
      </c>
      <c r="B1076" s="207">
        <f>SUBTOTAL(103,$A$796:A1076)</f>
        <v>278</v>
      </c>
      <c r="C1076" s="251" t="s">
        <v>2748</v>
      </c>
      <c r="D1076" s="246">
        <f t="shared" si="60"/>
        <v>1254910</v>
      </c>
      <c r="E1076" s="253">
        <v>0</v>
      </c>
      <c r="F1076" s="253">
        <v>0</v>
      </c>
      <c r="G1076" s="253">
        <v>0</v>
      </c>
      <c r="H1076" s="253">
        <v>0</v>
      </c>
      <c r="I1076" s="253">
        <v>0</v>
      </c>
      <c r="J1076" s="253">
        <v>0</v>
      </c>
      <c r="K1076" s="254">
        <v>0</v>
      </c>
      <c r="L1076" s="253">
        <v>0</v>
      </c>
      <c r="M1076" s="253">
        <v>1254910</v>
      </c>
      <c r="N1076" s="253">
        <v>0</v>
      </c>
      <c r="O1076" s="253">
        <v>0</v>
      </c>
      <c r="P1076" s="253">
        <v>0</v>
      </c>
      <c r="Q1076" s="253">
        <v>0</v>
      </c>
      <c r="R1076" s="253">
        <v>0</v>
      </c>
      <c r="S1076" s="253">
        <v>0</v>
      </c>
      <c r="T1076" s="253">
        <v>0</v>
      </c>
      <c r="U1076" s="253">
        <v>0</v>
      </c>
      <c r="V1076" s="253">
        <v>0</v>
      </c>
      <c r="W1076" s="253">
        <v>0</v>
      </c>
      <c r="X1076" s="253">
        <v>0</v>
      </c>
      <c r="Y1076" s="253">
        <v>0</v>
      </c>
      <c r="Z1076" s="253">
        <v>0</v>
      </c>
      <c r="AA1076" s="253">
        <v>0</v>
      </c>
      <c r="AB1076" s="255">
        <v>2021</v>
      </c>
    </row>
    <row r="1077" spans="1:28" s="6" customFormat="1" ht="35.25">
      <c r="A1077" s="6">
        <v>1</v>
      </c>
      <c r="B1077" s="207">
        <f>SUBTOTAL(103,$A$796:A1077)</f>
        <v>279</v>
      </c>
      <c r="C1077" s="251" t="s">
        <v>2500</v>
      </c>
      <c r="D1077" s="246">
        <f t="shared" si="60"/>
        <v>134128.20000000001</v>
      </c>
      <c r="E1077" s="253">
        <v>0</v>
      </c>
      <c r="F1077" s="253">
        <v>0</v>
      </c>
      <c r="G1077" s="253">
        <v>0</v>
      </c>
      <c r="H1077" s="253">
        <v>0</v>
      </c>
      <c r="I1077" s="253">
        <v>0</v>
      </c>
      <c r="J1077" s="253">
        <v>0</v>
      </c>
      <c r="K1077" s="254">
        <v>0</v>
      </c>
      <c r="L1077" s="253">
        <v>0</v>
      </c>
      <c r="M1077" s="253">
        <v>134128.20000000001</v>
      </c>
      <c r="N1077" s="253">
        <v>0</v>
      </c>
      <c r="O1077" s="253">
        <v>0</v>
      </c>
      <c r="P1077" s="253">
        <v>0</v>
      </c>
      <c r="Q1077" s="253">
        <v>0</v>
      </c>
      <c r="R1077" s="253">
        <v>0</v>
      </c>
      <c r="S1077" s="253">
        <v>0</v>
      </c>
      <c r="T1077" s="253">
        <v>0</v>
      </c>
      <c r="U1077" s="253">
        <v>0</v>
      </c>
      <c r="V1077" s="253">
        <v>0</v>
      </c>
      <c r="W1077" s="253">
        <v>0</v>
      </c>
      <c r="X1077" s="253">
        <v>0</v>
      </c>
      <c r="Y1077" s="253">
        <v>0</v>
      </c>
      <c r="Z1077" s="253">
        <v>0</v>
      </c>
      <c r="AA1077" s="253">
        <v>0</v>
      </c>
      <c r="AB1077" s="255">
        <v>2021</v>
      </c>
    </row>
    <row r="1078" spans="1:28" s="6" customFormat="1" ht="35.25">
      <c r="A1078" s="6">
        <v>1</v>
      </c>
      <c r="B1078" s="207">
        <f>SUBTOTAL(103,$A$796:A1078)</f>
        <v>280</v>
      </c>
      <c r="C1078" s="251" t="s">
        <v>2788</v>
      </c>
      <c r="D1078" s="246">
        <f t="shared" si="60"/>
        <v>1036870</v>
      </c>
      <c r="E1078" s="253">
        <v>0</v>
      </c>
      <c r="F1078" s="253">
        <v>0</v>
      </c>
      <c r="G1078" s="253">
        <v>0</v>
      </c>
      <c r="H1078" s="253">
        <v>0</v>
      </c>
      <c r="I1078" s="253">
        <v>0</v>
      </c>
      <c r="J1078" s="253">
        <v>0</v>
      </c>
      <c r="K1078" s="254">
        <v>0</v>
      </c>
      <c r="L1078" s="253">
        <v>0</v>
      </c>
      <c r="M1078" s="253">
        <v>0</v>
      </c>
      <c r="N1078" s="253">
        <v>0</v>
      </c>
      <c r="O1078" s="253">
        <v>1036870</v>
      </c>
      <c r="P1078" s="253">
        <v>0</v>
      </c>
      <c r="Q1078" s="253">
        <v>0</v>
      </c>
      <c r="R1078" s="253">
        <v>0</v>
      </c>
      <c r="S1078" s="253">
        <v>0</v>
      </c>
      <c r="T1078" s="253">
        <v>0</v>
      </c>
      <c r="U1078" s="253">
        <v>0</v>
      </c>
      <c r="V1078" s="253">
        <v>0</v>
      </c>
      <c r="W1078" s="253">
        <v>0</v>
      </c>
      <c r="X1078" s="253">
        <v>0</v>
      </c>
      <c r="Y1078" s="253">
        <v>0</v>
      </c>
      <c r="Z1078" s="253">
        <v>0</v>
      </c>
      <c r="AA1078" s="253">
        <v>0</v>
      </c>
      <c r="AB1078" s="255">
        <v>2021</v>
      </c>
    </row>
    <row r="1079" spans="1:28" s="6" customFormat="1" ht="35.25">
      <c r="A1079" s="6">
        <v>1</v>
      </c>
      <c r="B1079" s="207">
        <f>SUBTOTAL(103,$A$796:A1079)</f>
        <v>281</v>
      </c>
      <c r="C1079" s="251" t="s">
        <v>2111</v>
      </c>
      <c r="D1079" s="246">
        <f t="shared" si="60"/>
        <v>9000</v>
      </c>
      <c r="E1079" s="253">
        <v>0</v>
      </c>
      <c r="F1079" s="253">
        <v>0</v>
      </c>
      <c r="G1079" s="253">
        <v>9000</v>
      </c>
      <c r="H1079" s="253">
        <v>0</v>
      </c>
      <c r="I1079" s="253">
        <v>0</v>
      </c>
      <c r="J1079" s="253">
        <v>0</v>
      </c>
      <c r="K1079" s="254">
        <v>0</v>
      </c>
      <c r="L1079" s="253">
        <v>0</v>
      </c>
      <c r="M1079" s="253">
        <v>0</v>
      </c>
      <c r="N1079" s="253">
        <v>0</v>
      </c>
      <c r="O1079" s="253">
        <v>0</v>
      </c>
      <c r="P1079" s="253">
        <v>0</v>
      </c>
      <c r="Q1079" s="253">
        <v>0</v>
      </c>
      <c r="R1079" s="253">
        <v>0</v>
      </c>
      <c r="S1079" s="253">
        <v>0</v>
      </c>
      <c r="T1079" s="253">
        <v>0</v>
      </c>
      <c r="U1079" s="253">
        <v>0</v>
      </c>
      <c r="V1079" s="253">
        <v>0</v>
      </c>
      <c r="W1079" s="253">
        <v>0</v>
      </c>
      <c r="X1079" s="253">
        <v>0</v>
      </c>
      <c r="Y1079" s="253">
        <v>0</v>
      </c>
      <c r="Z1079" s="253">
        <v>0</v>
      </c>
      <c r="AA1079" s="253">
        <v>0</v>
      </c>
      <c r="AB1079" s="255">
        <v>2021</v>
      </c>
    </row>
    <row r="1080" spans="1:28" s="6" customFormat="1" ht="35.25">
      <c r="A1080" s="6">
        <v>1</v>
      </c>
      <c r="B1080" s="207">
        <f>SUBTOTAL(103,$A$796:A1080)</f>
        <v>282</v>
      </c>
      <c r="C1080" s="251" t="s">
        <v>2881</v>
      </c>
      <c r="D1080" s="246">
        <f t="shared" si="60"/>
        <v>3468900</v>
      </c>
      <c r="E1080" s="253">
        <v>0</v>
      </c>
      <c r="F1080" s="253">
        <v>0</v>
      </c>
      <c r="G1080" s="253">
        <v>0</v>
      </c>
      <c r="H1080" s="253">
        <v>0</v>
      </c>
      <c r="I1080" s="253">
        <v>0</v>
      </c>
      <c r="J1080" s="253">
        <v>0</v>
      </c>
      <c r="K1080" s="254">
        <v>3</v>
      </c>
      <c r="L1080" s="253">
        <v>3468900</v>
      </c>
      <c r="M1080" s="253">
        <v>0</v>
      </c>
      <c r="N1080" s="253">
        <v>0</v>
      </c>
      <c r="O1080" s="253">
        <v>0</v>
      </c>
      <c r="P1080" s="253">
        <v>0</v>
      </c>
      <c r="Q1080" s="253">
        <v>0</v>
      </c>
      <c r="R1080" s="253">
        <v>0</v>
      </c>
      <c r="S1080" s="253">
        <v>0</v>
      </c>
      <c r="T1080" s="253">
        <v>0</v>
      </c>
      <c r="U1080" s="253">
        <v>0</v>
      </c>
      <c r="V1080" s="253">
        <v>0</v>
      </c>
      <c r="W1080" s="253">
        <v>0</v>
      </c>
      <c r="X1080" s="253">
        <v>0</v>
      </c>
      <c r="Y1080" s="253">
        <v>0</v>
      </c>
      <c r="Z1080" s="253">
        <v>0</v>
      </c>
      <c r="AA1080" s="253">
        <v>0</v>
      </c>
      <c r="AB1080" s="255">
        <v>2021</v>
      </c>
    </row>
    <row r="1081" spans="1:28" s="6" customFormat="1" ht="35.25">
      <c r="A1081" s="6">
        <v>1</v>
      </c>
      <c r="B1081" s="207">
        <f>SUBTOTAL(103,$A$796:A1081)</f>
        <v>283</v>
      </c>
      <c r="C1081" s="251" t="s">
        <v>2882</v>
      </c>
      <c r="D1081" s="246">
        <f t="shared" si="60"/>
        <v>228000</v>
      </c>
      <c r="E1081" s="253">
        <v>0</v>
      </c>
      <c r="F1081" s="253">
        <v>0</v>
      </c>
      <c r="G1081" s="253">
        <v>0</v>
      </c>
      <c r="H1081" s="253">
        <v>0</v>
      </c>
      <c r="I1081" s="253">
        <v>0</v>
      </c>
      <c r="J1081" s="253">
        <v>0</v>
      </c>
      <c r="K1081" s="254">
        <v>1</v>
      </c>
      <c r="L1081" s="253">
        <v>228000</v>
      </c>
      <c r="M1081" s="253">
        <v>0</v>
      </c>
      <c r="N1081" s="253">
        <v>0</v>
      </c>
      <c r="O1081" s="253">
        <v>0</v>
      </c>
      <c r="P1081" s="253">
        <v>0</v>
      </c>
      <c r="Q1081" s="253">
        <v>0</v>
      </c>
      <c r="R1081" s="253">
        <v>0</v>
      </c>
      <c r="S1081" s="253">
        <v>0</v>
      </c>
      <c r="T1081" s="253">
        <v>0</v>
      </c>
      <c r="U1081" s="253">
        <v>0</v>
      </c>
      <c r="V1081" s="253">
        <v>0</v>
      </c>
      <c r="W1081" s="253">
        <v>0</v>
      </c>
      <c r="X1081" s="253">
        <v>0</v>
      </c>
      <c r="Y1081" s="253">
        <v>0</v>
      </c>
      <c r="Z1081" s="253">
        <v>0</v>
      </c>
      <c r="AA1081" s="253">
        <v>0</v>
      </c>
      <c r="AB1081" s="255">
        <v>2021</v>
      </c>
    </row>
    <row r="1082" spans="1:28" s="6" customFormat="1" ht="35.25">
      <c r="A1082" s="6">
        <v>1</v>
      </c>
      <c r="B1082" s="207">
        <f>SUBTOTAL(103,$A$796:A1082)</f>
        <v>284</v>
      </c>
      <c r="C1082" s="251" t="s">
        <v>2115</v>
      </c>
      <c r="D1082" s="246">
        <f t="shared" si="60"/>
        <v>171000</v>
      </c>
      <c r="E1082" s="253">
        <v>0</v>
      </c>
      <c r="F1082" s="253">
        <v>0</v>
      </c>
      <c r="G1082" s="253">
        <v>0</v>
      </c>
      <c r="H1082" s="253">
        <v>0</v>
      </c>
      <c r="I1082" s="253">
        <v>0</v>
      </c>
      <c r="J1082" s="253">
        <v>0</v>
      </c>
      <c r="K1082" s="254">
        <v>0</v>
      </c>
      <c r="L1082" s="253">
        <v>0</v>
      </c>
      <c r="M1082" s="253">
        <v>171000</v>
      </c>
      <c r="N1082" s="253">
        <v>0</v>
      </c>
      <c r="O1082" s="253">
        <v>0</v>
      </c>
      <c r="P1082" s="253">
        <v>0</v>
      </c>
      <c r="Q1082" s="253">
        <v>0</v>
      </c>
      <c r="R1082" s="253">
        <v>0</v>
      </c>
      <c r="S1082" s="253">
        <v>0</v>
      </c>
      <c r="T1082" s="253">
        <v>0</v>
      </c>
      <c r="U1082" s="253">
        <v>0</v>
      </c>
      <c r="V1082" s="253">
        <v>0</v>
      </c>
      <c r="W1082" s="253">
        <v>0</v>
      </c>
      <c r="X1082" s="253">
        <v>0</v>
      </c>
      <c r="Y1082" s="253">
        <v>0</v>
      </c>
      <c r="Z1082" s="253">
        <v>0</v>
      </c>
      <c r="AA1082" s="253">
        <v>0</v>
      </c>
      <c r="AB1082" s="255">
        <v>2021</v>
      </c>
    </row>
    <row r="1083" spans="1:28" s="6" customFormat="1" ht="35.25">
      <c r="A1083" s="6">
        <v>1</v>
      </c>
      <c r="B1083" s="207">
        <f>SUBTOTAL(103,$A$796:A1083)</f>
        <v>285</v>
      </c>
      <c r="C1083" s="251" t="s">
        <v>2497</v>
      </c>
      <c r="D1083" s="246">
        <f t="shared" si="60"/>
        <v>2147745</v>
      </c>
      <c r="E1083" s="253">
        <v>0</v>
      </c>
      <c r="F1083" s="253">
        <v>0</v>
      </c>
      <c r="G1083" s="253">
        <v>0</v>
      </c>
      <c r="H1083" s="253">
        <v>56615</v>
      </c>
      <c r="I1083" s="253">
        <v>1704530</v>
      </c>
      <c r="J1083" s="253">
        <v>0</v>
      </c>
      <c r="K1083" s="254">
        <v>0</v>
      </c>
      <c r="L1083" s="253">
        <v>0</v>
      </c>
      <c r="M1083" s="253">
        <v>0</v>
      </c>
      <c r="N1083" s="253">
        <v>0</v>
      </c>
      <c r="O1083" s="253">
        <v>386600</v>
      </c>
      <c r="P1083" s="253">
        <v>0</v>
      </c>
      <c r="Q1083" s="253">
        <v>0</v>
      </c>
      <c r="R1083" s="253">
        <v>0</v>
      </c>
      <c r="S1083" s="253">
        <v>0</v>
      </c>
      <c r="T1083" s="253">
        <v>0</v>
      </c>
      <c r="U1083" s="253">
        <v>0</v>
      </c>
      <c r="V1083" s="253">
        <v>0</v>
      </c>
      <c r="W1083" s="253">
        <v>0</v>
      </c>
      <c r="X1083" s="253">
        <v>0</v>
      </c>
      <c r="Y1083" s="253">
        <v>0</v>
      </c>
      <c r="Z1083" s="253">
        <v>0</v>
      </c>
      <c r="AA1083" s="253">
        <v>0</v>
      </c>
      <c r="AB1083" s="255">
        <v>2021</v>
      </c>
    </row>
    <row r="1084" spans="1:28" s="6" customFormat="1" ht="35.25">
      <c r="A1084" s="6">
        <v>1</v>
      </c>
      <c r="B1084" s="207">
        <f>SUBTOTAL(103,$A$796:A1084)</f>
        <v>286</v>
      </c>
      <c r="C1084" s="251" t="s">
        <v>2119</v>
      </c>
      <c r="D1084" s="246">
        <f t="shared" si="60"/>
        <v>458134</v>
      </c>
      <c r="E1084" s="253">
        <v>0</v>
      </c>
      <c r="F1084" s="253">
        <v>0</v>
      </c>
      <c r="G1084" s="253">
        <v>320018</v>
      </c>
      <c r="H1084" s="253">
        <v>138116</v>
      </c>
      <c r="I1084" s="253">
        <v>0</v>
      </c>
      <c r="J1084" s="253">
        <v>0</v>
      </c>
      <c r="K1084" s="254">
        <v>0</v>
      </c>
      <c r="L1084" s="253">
        <v>0</v>
      </c>
      <c r="M1084" s="253">
        <v>0</v>
      </c>
      <c r="N1084" s="253">
        <v>0</v>
      </c>
      <c r="O1084" s="253">
        <v>0</v>
      </c>
      <c r="P1084" s="253">
        <v>0</v>
      </c>
      <c r="Q1084" s="253">
        <v>0</v>
      </c>
      <c r="R1084" s="253">
        <v>0</v>
      </c>
      <c r="S1084" s="253">
        <v>0</v>
      </c>
      <c r="T1084" s="253">
        <v>0</v>
      </c>
      <c r="U1084" s="253">
        <v>0</v>
      </c>
      <c r="V1084" s="253">
        <v>0</v>
      </c>
      <c r="W1084" s="253">
        <v>0</v>
      </c>
      <c r="X1084" s="253">
        <v>0</v>
      </c>
      <c r="Y1084" s="253">
        <v>0</v>
      </c>
      <c r="Z1084" s="253">
        <v>0</v>
      </c>
      <c r="AA1084" s="253">
        <v>0</v>
      </c>
      <c r="AB1084" s="255">
        <v>2021</v>
      </c>
    </row>
    <row r="1085" spans="1:28" s="6" customFormat="1" ht="35.25">
      <c r="A1085" s="6">
        <v>1</v>
      </c>
      <c r="B1085" s="207">
        <f>SUBTOTAL(103,$A$796:A1085)</f>
        <v>287</v>
      </c>
      <c r="C1085" s="251" t="s">
        <v>2498</v>
      </c>
      <c r="D1085" s="246">
        <f t="shared" si="60"/>
        <v>169757</v>
      </c>
      <c r="E1085" s="253">
        <v>0</v>
      </c>
      <c r="F1085" s="253">
        <v>0</v>
      </c>
      <c r="G1085" s="253">
        <v>0</v>
      </c>
      <c r="H1085" s="253">
        <v>0</v>
      </c>
      <c r="I1085" s="253">
        <v>0</v>
      </c>
      <c r="J1085" s="253">
        <v>0</v>
      </c>
      <c r="K1085" s="254">
        <v>0</v>
      </c>
      <c r="L1085" s="253">
        <v>0</v>
      </c>
      <c r="M1085" s="253">
        <v>169757</v>
      </c>
      <c r="N1085" s="253">
        <v>0</v>
      </c>
      <c r="O1085" s="253">
        <v>0</v>
      </c>
      <c r="P1085" s="253">
        <v>0</v>
      </c>
      <c r="Q1085" s="253">
        <v>0</v>
      </c>
      <c r="R1085" s="253">
        <v>0</v>
      </c>
      <c r="S1085" s="253">
        <v>0</v>
      </c>
      <c r="T1085" s="253">
        <v>0</v>
      </c>
      <c r="U1085" s="253">
        <v>0</v>
      </c>
      <c r="V1085" s="253">
        <v>0</v>
      </c>
      <c r="W1085" s="253">
        <v>0</v>
      </c>
      <c r="X1085" s="253">
        <v>0</v>
      </c>
      <c r="Y1085" s="253">
        <v>0</v>
      </c>
      <c r="Z1085" s="253">
        <v>0</v>
      </c>
      <c r="AA1085" s="253">
        <v>0</v>
      </c>
      <c r="AB1085" s="255">
        <v>2021</v>
      </c>
    </row>
    <row r="1086" spans="1:28" s="6" customFormat="1" ht="35.25">
      <c r="A1086" s="6">
        <v>1</v>
      </c>
      <c r="B1086" s="207">
        <f>SUBTOTAL(103,$A$796:A1086)</f>
        <v>288</v>
      </c>
      <c r="C1086" s="251" t="s">
        <v>2499</v>
      </c>
      <c r="D1086" s="246">
        <f t="shared" si="60"/>
        <v>1282482</v>
      </c>
      <c r="E1086" s="253">
        <v>0</v>
      </c>
      <c r="F1086" s="253">
        <v>0</v>
      </c>
      <c r="G1086" s="253">
        <v>0</v>
      </c>
      <c r="H1086" s="253">
        <v>0</v>
      </c>
      <c r="I1086" s="253">
        <v>0</v>
      </c>
      <c r="J1086" s="253">
        <v>0</v>
      </c>
      <c r="K1086" s="254">
        <v>1</v>
      </c>
      <c r="L1086" s="253">
        <v>1282482</v>
      </c>
      <c r="M1086" s="253">
        <v>0</v>
      </c>
      <c r="N1086" s="253">
        <v>0</v>
      </c>
      <c r="O1086" s="253">
        <v>0</v>
      </c>
      <c r="P1086" s="253">
        <v>0</v>
      </c>
      <c r="Q1086" s="253">
        <v>0</v>
      </c>
      <c r="R1086" s="253">
        <v>0</v>
      </c>
      <c r="S1086" s="253">
        <v>0</v>
      </c>
      <c r="T1086" s="253">
        <v>0</v>
      </c>
      <c r="U1086" s="253">
        <v>0</v>
      </c>
      <c r="V1086" s="253">
        <v>0</v>
      </c>
      <c r="W1086" s="253">
        <v>0</v>
      </c>
      <c r="X1086" s="253">
        <v>0</v>
      </c>
      <c r="Y1086" s="253">
        <v>0</v>
      </c>
      <c r="Z1086" s="253">
        <v>0</v>
      </c>
      <c r="AA1086" s="253">
        <v>0</v>
      </c>
      <c r="AB1086" s="255">
        <v>2021</v>
      </c>
    </row>
    <row r="1087" spans="1:28" s="6" customFormat="1" ht="35.25">
      <c r="A1087" s="6">
        <v>1</v>
      </c>
      <c r="B1087" s="207">
        <f>SUBTOTAL(103,$A$796:A1087)</f>
        <v>289</v>
      </c>
      <c r="C1087" s="251" t="s">
        <v>2122</v>
      </c>
      <c r="D1087" s="246">
        <f t="shared" si="60"/>
        <v>117000</v>
      </c>
      <c r="E1087" s="253">
        <v>0</v>
      </c>
      <c r="F1087" s="253">
        <v>0</v>
      </c>
      <c r="G1087" s="253">
        <v>0</v>
      </c>
      <c r="H1087" s="253">
        <v>0</v>
      </c>
      <c r="I1087" s="253">
        <v>0</v>
      </c>
      <c r="J1087" s="253">
        <v>0</v>
      </c>
      <c r="K1087" s="254">
        <v>0</v>
      </c>
      <c r="L1087" s="253">
        <v>0</v>
      </c>
      <c r="M1087" s="253">
        <v>0</v>
      </c>
      <c r="N1087" s="253">
        <v>0</v>
      </c>
      <c r="O1087" s="253">
        <v>117000</v>
      </c>
      <c r="P1087" s="253">
        <v>0</v>
      </c>
      <c r="Q1087" s="253">
        <v>0</v>
      </c>
      <c r="R1087" s="253">
        <v>0</v>
      </c>
      <c r="S1087" s="253">
        <v>0</v>
      </c>
      <c r="T1087" s="253">
        <v>0</v>
      </c>
      <c r="U1087" s="253">
        <v>0</v>
      </c>
      <c r="V1087" s="253">
        <v>0</v>
      </c>
      <c r="W1087" s="253">
        <v>0</v>
      </c>
      <c r="X1087" s="253">
        <v>0</v>
      </c>
      <c r="Y1087" s="253">
        <v>0</v>
      </c>
      <c r="Z1087" s="253">
        <v>0</v>
      </c>
      <c r="AA1087" s="253">
        <v>0</v>
      </c>
      <c r="AB1087" s="255">
        <v>2021</v>
      </c>
    </row>
    <row r="1088" spans="1:28" s="6" customFormat="1" ht="35.25">
      <c r="A1088" s="6">
        <v>1</v>
      </c>
      <c r="B1088" s="207">
        <f>SUBTOTAL(103,$A$796:A1088)</f>
        <v>290</v>
      </c>
      <c r="C1088" s="251" t="s">
        <v>2883</v>
      </c>
      <c r="D1088" s="246">
        <f t="shared" si="60"/>
        <v>674818.9</v>
      </c>
      <c r="E1088" s="253">
        <v>0</v>
      </c>
      <c r="F1088" s="253">
        <v>0</v>
      </c>
      <c r="G1088" s="253">
        <v>0</v>
      </c>
      <c r="H1088" s="253">
        <v>0</v>
      </c>
      <c r="I1088" s="253">
        <v>0</v>
      </c>
      <c r="J1088" s="253">
        <v>0</v>
      </c>
      <c r="K1088" s="254">
        <v>0</v>
      </c>
      <c r="L1088" s="253">
        <v>0</v>
      </c>
      <c r="M1088" s="253">
        <v>674818.9</v>
      </c>
      <c r="N1088" s="253">
        <v>0</v>
      </c>
      <c r="O1088" s="253">
        <v>0</v>
      </c>
      <c r="P1088" s="253">
        <v>0</v>
      </c>
      <c r="Q1088" s="253">
        <v>0</v>
      </c>
      <c r="R1088" s="253">
        <v>0</v>
      </c>
      <c r="S1088" s="253">
        <v>0</v>
      </c>
      <c r="T1088" s="253">
        <v>0</v>
      </c>
      <c r="U1088" s="253">
        <v>0</v>
      </c>
      <c r="V1088" s="253">
        <v>0</v>
      </c>
      <c r="W1088" s="253">
        <v>0</v>
      </c>
      <c r="X1088" s="253">
        <v>0</v>
      </c>
      <c r="Y1088" s="253">
        <v>0</v>
      </c>
      <c r="Z1088" s="253">
        <v>0</v>
      </c>
      <c r="AA1088" s="253">
        <v>0</v>
      </c>
      <c r="AB1088" s="255">
        <v>2021</v>
      </c>
    </row>
    <row r="1089" spans="1:28" s="6" customFormat="1" ht="35.25">
      <c r="A1089" s="6">
        <v>1</v>
      </c>
      <c r="B1089" s="207">
        <f>SUBTOTAL(103,$A$796:A1089)</f>
        <v>291</v>
      </c>
      <c r="C1089" s="251" t="s">
        <v>2884</v>
      </c>
      <c r="D1089" s="246">
        <f t="shared" si="60"/>
        <v>1084707.6000000001</v>
      </c>
      <c r="E1089" s="253">
        <v>0</v>
      </c>
      <c r="F1089" s="253">
        <v>0</v>
      </c>
      <c r="G1089" s="253">
        <v>0</v>
      </c>
      <c r="H1089" s="253">
        <v>0</v>
      </c>
      <c r="I1089" s="253">
        <v>0</v>
      </c>
      <c r="J1089" s="253">
        <v>0</v>
      </c>
      <c r="K1089" s="254">
        <v>0</v>
      </c>
      <c r="L1089" s="253">
        <v>0</v>
      </c>
      <c r="M1089" s="253">
        <v>1084707.6000000001</v>
      </c>
      <c r="N1089" s="253">
        <v>0</v>
      </c>
      <c r="O1089" s="253">
        <v>0</v>
      </c>
      <c r="P1089" s="253">
        <v>0</v>
      </c>
      <c r="Q1089" s="253">
        <v>0</v>
      </c>
      <c r="R1089" s="253">
        <v>0</v>
      </c>
      <c r="S1089" s="253">
        <v>0</v>
      </c>
      <c r="T1089" s="253">
        <v>0</v>
      </c>
      <c r="U1089" s="253">
        <v>0</v>
      </c>
      <c r="V1089" s="253">
        <v>0</v>
      </c>
      <c r="W1089" s="253">
        <v>0</v>
      </c>
      <c r="X1089" s="253">
        <v>0</v>
      </c>
      <c r="Y1089" s="253">
        <v>0</v>
      </c>
      <c r="Z1089" s="253">
        <v>0</v>
      </c>
      <c r="AA1089" s="253">
        <v>0</v>
      </c>
      <c r="AB1089" s="255">
        <v>2021</v>
      </c>
    </row>
    <row r="1090" spans="1:28" s="6" customFormat="1" ht="35.25">
      <c r="A1090" s="6">
        <v>1</v>
      </c>
      <c r="B1090" s="207">
        <f>SUBTOTAL(103,$A$796:A1090)</f>
        <v>292</v>
      </c>
      <c r="C1090" s="251" t="s">
        <v>2493</v>
      </c>
      <c r="D1090" s="246">
        <f t="shared" si="60"/>
        <v>437980</v>
      </c>
      <c r="E1090" s="253">
        <v>0</v>
      </c>
      <c r="F1090" s="253">
        <v>0</v>
      </c>
      <c r="G1090" s="253">
        <v>0</v>
      </c>
      <c r="H1090" s="253">
        <v>0</v>
      </c>
      <c r="I1090" s="253">
        <v>437980</v>
      </c>
      <c r="J1090" s="253">
        <v>0</v>
      </c>
      <c r="K1090" s="254">
        <v>0</v>
      </c>
      <c r="L1090" s="253">
        <v>0</v>
      </c>
      <c r="M1090" s="253">
        <v>0</v>
      </c>
      <c r="N1090" s="253">
        <v>0</v>
      </c>
      <c r="O1090" s="253">
        <v>0</v>
      </c>
      <c r="P1090" s="253">
        <v>0</v>
      </c>
      <c r="Q1090" s="253">
        <v>0</v>
      </c>
      <c r="R1090" s="253">
        <v>0</v>
      </c>
      <c r="S1090" s="253">
        <v>0</v>
      </c>
      <c r="T1090" s="253">
        <v>0</v>
      </c>
      <c r="U1090" s="253">
        <v>0</v>
      </c>
      <c r="V1090" s="253">
        <v>0</v>
      </c>
      <c r="W1090" s="253">
        <v>0</v>
      </c>
      <c r="X1090" s="253">
        <v>0</v>
      </c>
      <c r="Y1090" s="253">
        <v>0</v>
      </c>
      <c r="Z1090" s="253">
        <v>0</v>
      </c>
      <c r="AA1090" s="253">
        <v>0</v>
      </c>
      <c r="AB1090" s="255">
        <v>2021</v>
      </c>
    </row>
    <row r="1091" spans="1:28" s="6" customFormat="1" ht="35.25">
      <c r="A1091" s="6">
        <v>1</v>
      </c>
      <c r="B1091" s="207">
        <f>SUBTOTAL(103,$A$796:A1091)</f>
        <v>293</v>
      </c>
      <c r="C1091" s="251" t="s">
        <v>2494</v>
      </c>
      <c r="D1091" s="246">
        <f t="shared" si="60"/>
        <v>1136720</v>
      </c>
      <c r="E1091" s="253">
        <v>0</v>
      </c>
      <c r="F1091" s="253">
        <v>0</v>
      </c>
      <c r="G1091" s="253">
        <v>0</v>
      </c>
      <c r="H1091" s="253">
        <v>0</v>
      </c>
      <c r="I1091" s="253">
        <v>0</v>
      </c>
      <c r="J1091" s="253">
        <v>0</v>
      </c>
      <c r="K1091" s="254">
        <v>0</v>
      </c>
      <c r="L1091" s="253">
        <v>0</v>
      </c>
      <c r="M1091" s="253">
        <v>1136720</v>
      </c>
      <c r="N1091" s="253">
        <v>0</v>
      </c>
      <c r="O1091" s="253">
        <v>0</v>
      </c>
      <c r="P1091" s="253">
        <v>0</v>
      </c>
      <c r="Q1091" s="253">
        <v>0</v>
      </c>
      <c r="R1091" s="253">
        <v>0</v>
      </c>
      <c r="S1091" s="253">
        <v>0</v>
      </c>
      <c r="T1091" s="253">
        <v>0</v>
      </c>
      <c r="U1091" s="253">
        <v>0</v>
      </c>
      <c r="V1091" s="253">
        <v>0</v>
      </c>
      <c r="W1091" s="253">
        <v>0</v>
      </c>
      <c r="X1091" s="253">
        <v>0</v>
      </c>
      <c r="Y1091" s="253">
        <v>0</v>
      </c>
      <c r="Z1091" s="253">
        <v>0</v>
      </c>
      <c r="AA1091" s="253">
        <v>0</v>
      </c>
      <c r="AB1091" s="255">
        <v>2021</v>
      </c>
    </row>
    <row r="1092" spans="1:28" s="6" customFormat="1" ht="35.25">
      <c r="A1092" s="6">
        <v>1</v>
      </c>
      <c r="B1092" s="207">
        <f>SUBTOTAL(103,$A$796:A1092)</f>
        <v>294</v>
      </c>
      <c r="C1092" s="251" t="s">
        <v>2501</v>
      </c>
      <c r="D1092" s="246">
        <f t="shared" si="60"/>
        <v>150000</v>
      </c>
      <c r="E1092" s="253">
        <v>0</v>
      </c>
      <c r="F1092" s="253">
        <v>0</v>
      </c>
      <c r="G1092" s="253">
        <v>0</v>
      </c>
      <c r="H1092" s="253">
        <v>0</v>
      </c>
      <c r="I1092" s="253">
        <v>150000</v>
      </c>
      <c r="J1092" s="253">
        <v>0</v>
      </c>
      <c r="K1092" s="254">
        <v>0</v>
      </c>
      <c r="L1092" s="253">
        <v>0</v>
      </c>
      <c r="M1092" s="253">
        <v>0</v>
      </c>
      <c r="N1092" s="253">
        <v>0</v>
      </c>
      <c r="O1092" s="253">
        <v>0</v>
      </c>
      <c r="P1092" s="253">
        <v>0</v>
      </c>
      <c r="Q1092" s="253">
        <v>0</v>
      </c>
      <c r="R1092" s="253">
        <v>0</v>
      </c>
      <c r="S1092" s="253">
        <v>0</v>
      </c>
      <c r="T1092" s="253">
        <v>0</v>
      </c>
      <c r="U1092" s="253">
        <v>0</v>
      </c>
      <c r="V1092" s="253">
        <v>0</v>
      </c>
      <c r="W1092" s="253">
        <v>0</v>
      </c>
      <c r="X1092" s="253">
        <v>0</v>
      </c>
      <c r="Y1092" s="253">
        <v>0</v>
      </c>
      <c r="Z1092" s="253">
        <v>0</v>
      </c>
      <c r="AA1092" s="253">
        <v>0</v>
      </c>
      <c r="AB1092" s="255">
        <v>2021</v>
      </c>
    </row>
    <row r="1093" spans="1:28" s="6" customFormat="1" ht="35.25">
      <c r="A1093" s="6">
        <v>1</v>
      </c>
      <c r="B1093" s="207">
        <f>SUBTOTAL(103,$A$796:A1093)</f>
        <v>295</v>
      </c>
      <c r="C1093" s="251" t="s">
        <v>2503</v>
      </c>
      <c r="D1093" s="246">
        <f t="shared" si="60"/>
        <v>791208</v>
      </c>
      <c r="E1093" s="253">
        <v>0</v>
      </c>
      <c r="F1093" s="253">
        <v>0</v>
      </c>
      <c r="G1093" s="253">
        <v>0</v>
      </c>
      <c r="H1093" s="253">
        <v>0</v>
      </c>
      <c r="I1093" s="253">
        <v>0</v>
      </c>
      <c r="J1093" s="253">
        <v>0</v>
      </c>
      <c r="K1093" s="254">
        <v>0</v>
      </c>
      <c r="L1093" s="253">
        <v>0</v>
      </c>
      <c r="M1093" s="253">
        <v>791208</v>
      </c>
      <c r="N1093" s="253">
        <v>0</v>
      </c>
      <c r="O1093" s="253">
        <v>0</v>
      </c>
      <c r="P1093" s="253">
        <v>0</v>
      </c>
      <c r="Q1093" s="253">
        <v>0</v>
      </c>
      <c r="R1093" s="253">
        <v>0</v>
      </c>
      <c r="S1093" s="253">
        <v>0</v>
      </c>
      <c r="T1093" s="253">
        <v>0</v>
      </c>
      <c r="U1093" s="253">
        <v>0</v>
      </c>
      <c r="V1093" s="253">
        <v>0</v>
      </c>
      <c r="W1093" s="253">
        <v>0</v>
      </c>
      <c r="X1093" s="253">
        <v>0</v>
      </c>
      <c r="Y1093" s="253">
        <v>0</v>
      </c>
      <c r="Z1093" s="253">
        <v>0</v>
      </c>
      <c r="AA1093" s="253">
        <v>0</v>
      </c>
      <c r="AB1093" s="255">
        <v>2021</v>
      </c>
    </row>
    <row r="1094" spans="1:28" s="6" customFormat="1" ht="35.25">
      <c r="A1094" s="6">
        <v>1</v>
      </c>
      <c r="B1094" s="207">
        <f>SUBTOTAL(103,$A$796:A1094)</f>
        <v>296</v>
      </c>
      <c r="C1094" s="251" t="s">
        <v>2128</v>
      </c>
      <c r="D1094" s="246">
        <f t="shared" si="60"/>
        <v>404137.11</v>
      </c>
      <c r="E1094" s="253">
        <v>0</v>
      </c>
      <c r="F1094" s="253">
        <v>0</v>
      </c>
      <c r="G1094" s="253">
        <v>0</v>
      </c>
      <c r="H1094" s="253">
        <v>0</v>
      </c>
      <c r="I1094" s="253">
        <v>0</v>
      </c>
      <c r="J1094" s="253">
        <v>0</v>
      </c>
      <c r="K1094" s="254">
        <v>0</v>
      </c>
      <c r="L1094" s="253">
        <v>0</v>
      </c>
      <c r="M1094" s="253">
        <v>0</v>
      </c>
      <c r="N1094" s="253">
        <v>0</v>
      </c>
      <c r="O1094" s="253">
        <v>404137.11</v>
      </c>
      <c r="P1094" s="253">
        <v>0</v>
      </c>
      <c r="Q1094" s="253">
        <v>0</v>
      </c>
      <c r="R1094" s="253">
        <v>0</v>
      </c>
      <c r="S1094" s="253">
        <v>0</v>
      </c>
      <c r="T1094" s="253">
        <v>0</v>
      </c>
      <c r="U1094" s="253">
        <v>0</v>
      </c>
      <c r="V1094" s="253">
        <v>0</v>
      </c>
      <c r="W1094" s="253">
        <v>0</v>
      </c>
      <c r="X1094" s="253">
        <v>0</v>
      </c>
      <c r="Y1094" s="253">
        <v>0</v>
      </c>
      <c r="Z1094" s="253">
        <v>0</v>
      </c>
      <c r="AA1094" s="253">
        <v>0</v>
      </c>
      <c r="AB1094" s="255">
        <v>2021</v>
      </c>
    </row>
    <row r="1095" spans="1:28" s="6" customFormat="1" ht="35.25">
      <c r="A1095" s="6">
        <v>1</v>
      </c>
      <c r="B1095" s="207">
        <f>SUBTOTAL(103,$A$796:A1095)</f>
        <v>297</v>
      </c>
      <c r="C1095" s="251" t="s">
        <v>2885</v>
      </c>
      <c r="D1095" s="246">
        <f t="shared" si="60"/>
        <v>368111.1</v>
      </c>
      <c r="E1095" s="253">
        <v>0</v>
      </c>
      <c r="F1095" s="253">
        <v>0</v>
      </c>
      <c r="G1095" s="253">
        <v>0</v>
      </c>
      <c r="H1095" s="253">
        <v>0</v>
      </c>
      <c r="I1095" s="253">
        <v>0</v>
      </c>
      <c r="J1095" s="253">
        <v>0</v>
      </c>
      <c r="K1095" s="254">
        <v>0</v>
      </c>
      <c r="L1095" s="253">
        <v>0</v>
      </c>
      <c r="M1095" s="253">
        <v>0</v>
      </c>
      <c r="N1095" s="253">
        <v>0</v>
      </c>
      <c r="O1095" s="253">
        <v>368111.1</v>
      </c>
      <c r="P1095" s="253">
        <v>0</v>
      </c>
      <c r="Q1095" s="253">
        <v>0</v>
      </c>
      <c r="R1095" s="253">
        <v>0</v>
      </c>
      <c r="S1095" s="253">
        <v>0</v>
      </c>
      <c r="T1095" s="253">
        <v>0</v>
      </c>
      <c r="U1095" s="253">
        <v>0</v>
      </c>
      <c r="V1095" s="253">
        <v>0</v>
      </c>
      <c r="W1095" s="253">
        <v>0</v>
      </c>
      <c r="X1095" s="253">
        <v>0</v>
      </c>
      <c r="Y1095" s="253">
        <v>0</v>
      </c>
      <c r="Z1095" s="253">
        <v>0</v>
      </c>
      <c r="AA1095" s="253">
        <v>0</v>
      </c>
      <c r="AB1095" s="255">
        <v>2021</v>
      </c>
    </row>
    <row r="1096" spans="1:28" s="6" customFormat="1" ht="35.25">
      <c r="A1096" s="6">
        <v>1</v>
      </c>
      <c r="B1096" s="207">
        <f>SUBTOTAL(103,$A$796:A1096)</f>
        <v>298</v>
      </c>
      <c r="C1096" s="251" t="s">
        <v>1797</v>
      </c>
      <c r="D1096" s="246">
        <f t="shared" si="60"/>
        <v>466108</v>
      </c>
      <c r="E1096" s="253">
        <v>466108</v>
      </c>
      <c r="F1096" s="253">
        <v>0</v>
      </c>
      <c r="G1096" s="253">
        <v>0</v>
      </c>
      <c r="H1096" s="253">
        <v>0</v>
      </c>
      <c r="I1096" s="253">
        <v>0</v>
      </c>
      <c r="J1096" s="253">
        <v>0</v>
      </c>
      <c r="K1096" s="254">
        <v>0</v>
      </c>
      <c r="L1096" s="253">
        <v>0</v>
      </c>
      <c r="M1096" s="253">
        <v>0</v>
      </c>
      <c r="N1096" s="253">
        <v>0</v>
      </c>
      <c r="O1096" s="253">
        <v>0</v>
      </c>
      <c r="P1096" s="253">
        <v>0</v>
      </c>
      <c r="Q1096" s="253">
        <v>0</v>
      </c>
      <c r="R1096" s="253">
        <v>0</v>
      </c>
      <c r="S1096" s="253">
        <v>0</v>
      </c>
      <c r="T1096" s="253">
        <v>0</v>
      </c>
      <c r="U1096" s="253">
        <v>0</v>
      </c>
      <c r="V1096" s="253">
        <v>0</v>
      </c>
      <c r="W1096" s="253">
        <v>0</v>
      </c>
      <c r="X1096" s="253">
        <v>0</v>
      </c>
      <c r="Y1096" s="253">
        <v>0</v>
      </c>
      <c r="Z1096" s="253">
        <v>0</v>
      </c>
      <c r="AA1096" s="253">
        <v>0</v>
      </c>
      <c r="AB1096" s="255">
        <v>2021</v>
      </c>
    </row>
    <row r="1097" spans="1:28" s="6" customFormat="1" ht="35.25">
      <c r="A1097" s="6">
        <v>1</v>
      </c>
      <c r="B1097" s="207">
        <f>SUBTOTAL(103,$A$796:A1097)</f>
        <v>299</v>
      </c>
      <c r="C1097" s="251" t="s">
        <v>2886</v>
      </c>
      <c r="D1097" s="246">
        <f t="shared" si="60"/>
        <v>135219</v>
      </c>
      <c r="E1097" s="253">
        <v>135219</v>
      </c>
      <c r="F1097" s="253">
        <v>0</v>
      </c>
      <c r="G1097" s="253">
        <v>0</v>
      </c>
      <c r="H1097" s="253">
        <v>0</v>
      </c>
      <c r="I1097" s="253">
        <v>0</v>
      </c>
      <c r="J1097" s="253">
        <v>0</v>
      </c>
      <c r="K1097" s="254">
        <v>0</v>
      </c>
      <c r="L1097" s="253">
        <v>0</v>
      </c>
      <c r="M1097" s="253">
        <v>0</v>
      </c>
      <c r="N1097" s="253">
        <v>0</v>
      </c>
      <c r="O1097" s="253">
        <v>0</v>
      </c>
      <c r="P1097" s="253">
        <v>0</v>
      </c>
      <c r="Q1097" s="253">
        <v>0</v>
      </c>
      <c r="R1097" s="253">
        <v>0</v>
      </c>
      <c r="S1097" s="253">
        <v>0</v>
      </c>
      <c r="T1097" s="253">
        <v>0</v>
      </c>
      <c r="U1097" s="253">
        <v>0</v>
      </c>
      <c r="V1097" s="253">
        <v>0</v>
      </c>
      <c r="W1097" s="253">
        <v>0</v>
      </c>
      <c r="X1097" s="253">
        <v>0</v>
      </c>
      <c r="Y1097" s="253">
        <v>0</v>
      </c>
      <c r="Z1097" s="253">
        <v>0</v>
      </c>
      <c r="AA1097" s="253">
        <v>0</v>
      </c>
      <c r="AB1097" s="255">
        <v>2021</v>
      </c>
    </row>
    <row r="1098" spans="1:28" s="6" customFormat="1" ht="35.25">
      <c r="A1098" s="6">
        <v>1</v>
      </c>
      <c r="B1098" s="207">
        <f>SUBTOTAL(103,$A$796:A1098)</f>
        <v>300</v>
      </c>
      <c r="C1098" s="251" t="s">
        <v>2789</v>
      </c>
      <c r="D1098" s="246">
        <f t="shared" si="60"/>
        <v>569598</v>
      </c>
      <c r="E1098" s="253">
        <v>0</v>
      </c>
      <c r="F1098" s="253">
        <v>0</v>
      </c>
      <c r="G1098" s="253">
        <v>0</v>
      </c>
      <c r="H1098" s="253">
        <v>0</v>
      </c>
      <c r="I1098" s="253">
        <v>0</v>
      </c>
      <c r="J1098" s="253">
        <v>0</v>
      </c>
      <c r="K1098" s="254">
        <v>0</v>
      </c>
      <c r="L1098" s="253">
        <v>0</v>
      </c>
      <c r="M1098" s="253">
        <v>0</v>
      </c>
      <c r="N1098" s="253">
        <v>0</v>
      </c>
      <c r="O1098" s="253">
        <v>569598</v>
      </c>
      <c r="P1098" s="253">
        <v>0</v>
      </c>
      <c r="Q1098" s="253">
        <v>0</v>
      </c>
      <c r="R1098" s="253">
        <v>0</v>
      </c>
      <c r="S1098" s="253">
        <v>0</v>
      </c>
      <c r="T1098" s="253">
        <v>0</v>
      </c>
      <c r="U1098" s="253">
        <v>0</v>
      </c>
      <c r="V1098" s="253">
        <v>0</v>
      </c>
      <c r="W1098" s="253">
        <v>0</v>
      </c>
      <c r="X1098" s="253">
        <v>0</v>
      </c>
      <c r="Y1098" s="253">
        <v>0</v>
      </c>
      <c r="Z1098" s="253">
        <v>0</v>
      </c>
      <c r="AA1098" s="253">
        <v>0</v>
      </c>
      <c r="AB1098" s="255">
        <v>2021</v>
      </c>
    </row>
    <row r="1099" spans="1:28" s="6" customFormat="1" ht="35.25">
      <c r="A1099" s="6">
        <v>1</v>
      </c>
      <c r="B1099" s="207">
        <f>SUBTOTAL(103,$A$796:A1099)</f>
        <v>301</v>
      </c>
      <c r="C1099" s="251" t="s">
        <v>2505</v>
      </c>
      <c r="D1099" s="246">
        <f t="shared" si="60"/>
        <v>224346</v>
      </c>
      <c r="E1099" s="253">
        <v>0</v>
      </c>
      <c r="F1099" s="253">
        <v>0</v>
      </c>
      <c r="G1099" s="253">
        <v>0</v>
      </c>
      <c r="H1099" s="253">
        <v>0</v>
      </c>
      <c r="I1099" s="253">
        <v>224346</v>
      </c>
      <c r="J1099" s="253">
        <v>0</v>
      </c>
      <c r="K1099" s="254">
        <v>0</v>
      </c>
      <c r="L1099" s="253">
        <v>0</v>
      </c>
      <c r="M1099" s="253">
        <v>0</v>
      </c>
      <c r="N1099" s="253">
        <v>0</v>
      </c>
      <c r="O1099" s="253">
        <v>0</v>
      </c>
      <c r="P1099" s="253">
        <v>0</v>
      </c>
      <c r="Q1099" s="253">
        <v>0</v>
      </c>
      <c r="R1099" s="253">
        <v>0</v>
      </c>
      <c r="S1099" s="253">
        <v>0</v>
      </c>
      <c r="T1099" s="253">
        <v>0</v>
      </c>
      <c r="U1099" s="253">
        <v>0</v>
      </c>
      <c r="V1099" s="253">
        <v>0</v>
      </c>
      <c r="W1099" s="253">
        <v>0</v>
      </c>
      <c r="X1099" s="253">
        <v>0</v>
      </c>
      <c r="Y1099" s="253">
        <v>0</v>
      </c>
      <c r="Z1099" s="253">
        <v>0</v>
      </c>
      <c r="AA1099" s="253">
        <v>0</v>
      </c>
      <c r="AB1099" s="255">
        <v>2021</v>
      </c>
    </row>
    <row r="1100" spans="1:28" s="6" customFormat="1" ht="35.25">
      <c r="A1100" s="6">
        <v>1</v>
      </c>
      <c r="B1100" s="207">
        <f>SUBTOTAL(103,$A$796:A1100)</f>
        <v>302</v>
      </c>
      <c r="C1100" s="251" t="s">
        <v>2496</v>
      </c>
      <c r="D1100" s="246">
        <f t="shared" si="60"/>
        <v>297600</v>
      </c>
      <c r="E1100" s="253">
        <v>0</v>
      </c>
      <c r="F1100" s="253">
        <v>0</v>
      </c>
      <c r="G1100" s="253">
        <v>0</v>
      </c>
      <c r="H1100" s="253">
        <v>0</v>
      </c>
      <c r="I1100" s="253">
        <v>0</v>
      </c>
      <c r="J1100" s="253">
        <v>0</v>
      </c>
      <c r="K1100" s="254">
        <v>0</v>
      </c>
      <c r="L1100" s="253">
        <v>0</v>
      </c>
      <c r="M1100" s="253">
        <v>0</v>
      </c>
      <c r="N1100" s="253">
        <v>0</v>
      </c>
      <c r="O1100" s="253">
        <v>297600</v>
      </c>
      <c r="P1100" s="253">
        <v>0</v>
      </c>
      <c r="Q1100" s="253">
        <v>0</v>
      </c>
      <c r="R1100" s="253">
        <v>0</v>
      </c>
      <c r="S1100" s="253">
        <v>0</v>
      </c>
      <c r="T1100" s="253">
        <v>0</v>
      </c>
      <c r="U1100" s="253">
        <v>0</v>
      </c>
      <c r="V1100" s="253">
        <v>0</v>
      </c>
      <c r="W1100" s="253">
        <v>0</v>
      </c>
      <c r="X1100" s="253">
        <v>0</v>
      </c>
      <c r="Y1100" s="253">
        <v>0</v>
      </c>
      <c r="Z1100" s="253">
        <v>0</v>
      </c>
      <c r="AA1100" s="253">
        <v>0</v>
      </c>
      <c r="AB1100" s="255">
        <v>2021</v>
      </c>
    </row>
    <row r="1101" spans="1:28" s="6" customFormat="1" ht="35.25">
      <c r="A1101" s="6">
        <v>1</v>
      </c>
      <c r="B1101" s="207">
        <f>SUBTOTAL(103,$A$796:A1101)</f>
        <v>303</v>
      </c>
      <c r="C1101" s="251" t="s">
        <v>2887</v>
      </c>
      <c r="D1101" s="246">
        <f t="shared" si="60"/>
        <v>2399634</v>
      </c>
      <c r="E1101" s="253">
        <v>0</v>
      </c>
      <c r="F1101" s="253">
        <v>0</v>
      </c>
      <c r="G1101" s="253">
        <v>0</v>
      </c>
      <c r="H1101" s="253">
        <v>0</v>
      </c>
      <c r="I1101" s="253">
        <v>0</v>
      </c>
      <c r="J1101" s="253">
        <v>0</v>
      </c>
      <c r="K1101" s="254">
        <v>2</v>
      </c>
      <c r="L1101" s="253">
        <v>2399634</v>
      </c>
      <c r="M1101" s="253">
        <v>0</v>
      </c>
      <c r="N1101" s="253">
        <v>0</v>
      </c>
      <c r="O1101" s="253">
        <v>0</v>
      </c>
      <c r="P1101" s="253">
        <v>0</v>
      </c>
      <c r="Q1101" s="253">
        <v>0</v>
      </c>
      <c r="R1101" s="253">
        <v>0</v>
      </c>
      <c r="S1101" s="253">
        <v>0</v>
      </c>
      <c r="T1101" s="253">
        <v>0</v>
      </c>
      <c r="U1101" s="253">
        <v>0</v>
      </c>
      <c r="V1101" s="253">
        <v>0</v>
      </c>
      <c r="W1101" s="253">
        <v>0</v>
      </c>
      <c r="X1101" s="253">
        <v>0</v>
      </c>
      <c r="Y1101" s="253">
        <v>0</v>
      </c>
      <c r="Z1101" s="253">
        <v>0</v>
      </c>
      <c r="AA1101" s="253">
        <v>0</v>
      </c>
      <c r="AB1101" s="255">
        <v>2021</v>
      </c>
    </row>
    <row r="1102" spans="1:28" s="6" customFormat="1" ht="35.25">
      <c r="A1102" s="6">
        <v>1</v>
      </c>
      <c r="B1102" s="207">
        <f>SUBTOTAL(103,$A$796:A1102)</f>
        <v>304</v>
      </c>
      <c r="C1102" s="251" t="s">
        <v>2888</v>
      </c>
      <c r="D1102" s="246">
        <f t="shared" si="60"/>
        <v>611160</v>
      </c>
      <c r="E1102" s="253">
        <v>0</v>
      </c>
      <c r="F1102" s="253">
        <v>0</v>
      </c>
      <c r="G1102" s="253">
        <v>0</v>
      </c>
      <c r="H1102" s="253">
        <v>0</v>
      </c>
      <c r="I1102" s="253">
        <v>0</v>
      </c>
      <c r="J1102" s="253">
        <v>0</v>
      </c>
      <c r="K1102" s="254">
        <v>1</v>
      </c>
      <c r="L1102" s="253">
        <v>611160</v>
      </c>
      <c r="M1102" s="253">
        <v>0</v>
      </c>
      <c r="N1102" s="253">
        <v>0</v>
      </c>
      <c r="O1102" s="253">
        <v>0</v>
      </c>
      <c r="P1102" s="253">
        <v>0</v>
      </c>
      <c r="Q1102" s="253">
        <v>0</v>
      </c>
      <c r="R1102" s="253">
        <v>0</v>
      </c>
      <c r="S1102" s="253">
        <v>0</v>
      </c>
      <c r="T1102" s="253">
        <v>0</v>
      </c>
      <c r="U1102" s="253">
        <v>0</v>
      </c>
      <c r="V1102" s="253">
        <v>0</v>
      </c>
      <c r="W1102" s="253">
        <v>0</v>
      </c>
      <c r="X1102" s="253">
        <v>0</v>
      </c>
      <c r="Y1102" s="253">
        <v>0</v>
      </c>
      <c r="Z1102" s="253">
        <v>0</v>
      </c>
      <c r="AA1102" s="253">
        <v>0</v>
      </c>
      <c r="AB1102" s="255">
        <v>2021</v>
      </c>
    </row>
    <row r="1103" spans="1:28" s="6" customFormat="1" ht="35.25">
      <c r="A1103" s="6">
        <v>1</v>
      </c>
      <c r="B1103" s="207">
        <f>SUBTOTAL(103,$A$796:A1103)</f>
        <v>305</v>
      </c>
      <c r="C1103" s="251" t="s">
        <v>2504</v>
      </c>
      <c r="D1103" s="246">
        <f t="shared" si="60"/>
        <v>380000</v>
      </c>
      <c r="E1103" s="253">
        <v>0</v>
      </c>
      <c r="F1103" s="253">
        <v>0</v>
      </c>
      <c r="G1103" s="253">
        <v>380000</v>
      </c>
      <c r="H1103" s="253">
        <v>0</v>
      </c>
      <c r="I1103" s="253">
        <v>0</v>
      </c>
      <c r="J1103" s="253">
        <v>0</v>
      </c>
      <c r="K1103" s="254">
        <v>0</v>
      </c>
      <c r="L1103" s="253">
        <v>0</v>
      </c>
      <c r="M1103" s="253">
        <v>0</v>
      </c>
      <c r="N1103" s="253">
        <v>0</v>
      </c>
      <c r="O1103" s="253">
        <v>0</v>
      </c>
      <c r="P1103" s="253">
        <v>0</v>
      </c>
      <c r="Q1103" s="253">
        <v>0</v>
      </c>
      <c r="R1103" s="253">
        <v>0</v>
      </c>
      <c r="S1103" s="253">
        <v>0</v>
      </c>
      <c r="T1103" s="253">
        <v>0</v>
      </c>
      <c r="U1103" s="253">
        <v>0</v>
      </c>
      <c r="V1103" s="253">
        <v>0</v>
      </c>
      <c r="W1103" s="253">
        <v>0</v>
      </c>
      <c r="X1103" s="253">
        <v>0</v>
      </c>
      <c r="Y1103" s="253">
        <v>0</v>
      </c>
      <c r="Z1103" s="253">
        <v>0</v>
      </c>
      <c r="AA1103" s="253">
        <v>0</v>
      </c>
      <c r="AB1103" s="255">
        <v>2021</v>
      </c>
    </row>
    <row r="1104" spans="1:28" s="6" customFormat="1" ht="35.25">
      <c r="A1104" s="6">
        <v>1</v>
      </c>
      <c r="B1104" s="207">
        <f>SUBTOTAL(103,$A$796:A1104)</f>
        <v>306</v>
      </c>
      <c r="C1104" s="251" t="s">
        <v>2889</v>
      </c>
      <c r="D1104" s="246">
        <f t="shared" si="60"/>
        <v>534274.66</v>
      </c>
      <c r="E1104" s="253">
        <v>0</v>
      </c>
      <c r="F1104" s="253">
        <v>0</v>
      </c>
      <c r="G1104" s="253">
        <v>0</v>
      </c>
      <c r="H1104" s="253">
        <v>0</v>
      </c>
      <c r="I1104" s="253">
        <v>0</v>
      </c>
      <c r="J1104" s="253">
        <v>0</v>
      </c>
      <c r="K1104" s="254">
        <v>0</v>
      </c>
      <c r="L1104" s="253">
        <v>0</v>
      </c>
      <c r="M1104" s="253">
        <v>534274.66</v>
      </c>
      <c r="N1104" s="253">
        <v>0</v>
      </c>
      <c r="O1104" s="253">
        <v>0</v>
      </c>
      <c r="P1104" s="253">
        <v>0</v>
      </c>
      <c r="Q1104" s="253">
        <v>0</v>
      </c>
      <c r="R1104" s="253">
        <v>0</v>
      </c>
      <c r="S1104" s="253">
        <v>0</v>
      </c>
      <c r="T1104" s="253">
        <v>0</v>
      </c>
      <c r="U1104" s="253">
        <v>0</v>
      </c>
      <c r="V1104" s="253">
        <v>0</v>
      </c>
      <c r="W1104" s="253">
        <v>0</v>
      </c>
      <c r="X1104" s="253">
        <v>0</v>
      </c>
      <c r="Y1104" s="253">
        <v>0</v>
      </c>
      <c r="Z1104" s="253">
        <v>0</v>
      </c>
      <c r="AA1104" s="253">
        <v>0</v>
      </c>
      <c r="AB1104" s="255">
        <v>2021</v>
      </c>
    </row>
    <row r="1105" spans="1:28" s="6" customFormat="1" ht="35.25">
      <c r="A1105" s="6">
        <v>1</v>
      </c>
      <c r="B1105" s="207">
        <f>SUBTOTAL(103,$A$796:A1105)</f>
        <v>307</v>
      </c>
      <c r="C1105" s="251" t="s">
        <v>2890</v>
      </c>
      <c r="D1105" s="246">
        <f t="shared" si="60"/>
        <v>826030</v>
      </c>
      <c r="E1105" s="253">
        <v>148969</v>
      </c>
      <c r="F1105" s="253">
        <v>0</v>
      </c>
      <c r="G1105" s="253">
        <v>0</v>
      </c>
      <c r="H1105" s="253">
        <v>0</v>
      </c>
      <c r="I1105" s="253">
        <v>677061</v>
      </c>
      <c r="J1105" s="253">
        <v>0</v>
      </c>
      <c r="K1105" s="254">
        <v>0</v>
      </c>
      <c r="L1105" s="253">
        <v>0</v>
      </c>
      <c r="M1105" s="253">
        <v>0</v>
      </c>
      <c r="N1105" s="253">
        <v>0</v>
      </c>
      <c r="O1105" s="253">
        <v>0</v>
      </c>
      <c r="P1105" s="253">
        <v>0</v>
      </c>
      <c r="Q1105" s="253">
        <v>0</v>
      </c>
      <c r="R1105" s="253">
        <v>0</v>
      </c>
      <c r="S1105" s="253">
        <v>0</v>
      </c>
      <c r="T1105" s="253">
        <v>0</v>
      </c>
      <c r="U1105" s="253">
        <v>0</v>
      </c>
      <c r="V1105" s="253">
        <v>0</v>
      </c>
      <c r="W1105" s="253">
        <v>0</v>
      </c>
      <c r="X1105" s="253">
        <v>0</v>
      </c>
      <c r="Y1105" s="253">
        <v>0</v>
      </c>
      <c r="Z1105" s="253">
        <v>0</v>
      </c>
      <c r="AA1105" s="253">
        <v>0</v>
      </c>
      <c r="AB1105" s="255">
        <v>2021</v>
      </c>
    </row>
    <row r="1106" spans="1:28" s="6" customFormat="1" ht="35.25">
      <c r="A1106" s="6">
        <v>1</v>
      </c>
      <c r="B1106" s="207">
        <f>SUBTOTAL(103,$A$796:A1106)</f>
        <v>308</v>
      </c>
      <c r="C1106" s="251" t="s">
        <v>2891</v>
      </c>
      <c r="D1106" s="246">
        <f t="shared" si="60"/>
        <v>1220000</v>
      </c>
      <c r="E1106" s="253">
        <v>0</v>
      </c>
      <c r="F1106" s="253">
        <v>0</v>
      </c>
      <c r="G1106" s="253">
        <v>0</v>
      </c>
      <c r="H1106" s="253">
        <v>0</v>
      </c>
      <c r="I1106" s="253">
        <v>0</v>
      </c>
      <c r="J1106" s="253">
        <v>0</v>
      </c>
      <c r="K1106" s="254">
        <v>2</v>
      </c>
      <c r="L1106" s="253">
        <v>1220000</v>
      </c>
      <c r="M1106" s="253">
        <v>0</v>
      </c>
      <c r="N1106" s="253">
        <v>0</v>
      </c>
      <c r="O1106" s="253">
        <v>0</v>
      </c>
      <c r="P1106" s="253">
        <v>0</v>
      </c>
      <c r="Q1106" s="253">
        <v>0</v>
      </c>
      <c r="R1106" s="253">
        <v>0</v>
      </c>
      <c r="S1106" s="253">
        <v>0</v>
      </c>
      <c r="T1106" s="253">
        <v>0</v>
      </c>
      <c r="U1106" s="253">
        <v>0</v>
      </c>
      <c r="V1106" s="253">
        <v>0</v>
      </c>
      <c r="W1106" s="253">
        <v>0</v>
      </c>
      <c r="X1106" s="253">
        <v>0</v>
      </c>
      <c r="Y1106" s="253">
        <v>0</v>
      </c>
      <c r="Z1106" s="253">
        <v>0</v>
      </c>
      <c r="AA1106" s="253">
        <v>0</v>
      </c>
      <c r="AB1106" s="255">
        <v>2021</v>
      </c>
    </row>
    <row r="1107" spans="1:28" s="6" customFormat="1" ht="35.25">
      <c r="A1107" s="6">
        <v>1</v>
      </c>
      <c r="B1107" s="207">
        <f>SUBTOTAL(103,$A$796:A1107)</f>
        <v>309</v>
      </c>
      <c r="C1107" s="251" t="s">
        <v>2892</v>
      </c>
      <c r="D1107" s="246">
        <f t="shared" si="60"/>
        <v>1338000</v>
      </c>
      <c r="E1107" s="253">
        <v>0</v>
      </c>
      <c r="F1107" s="253">
        <v>0</v>
      </c>
      <c r="G1107" s="253">
        <v>0</v>
      </c>
      <c r="H1107" s="253">
        <v>0</v>
      </c>
      <c r="I1107" s="253">
        <v>0</v>
      </c>
      <c r="J1107" s="253">
        <v>0</v>
      </c>
      <c r="K1107" s="254">
        <v>2</v>
      </c>
      <c r="L1107" s="253">
        <v>1338000</v>
      </c>
      <c r="M1107" s="253">
        <v>0</v>
      </c>
      <c r="N1107" s="253">
        <v>0</v>
      </c>
      <c r="O1107" s="253">
        <v>0</v>
      </c>
      <c r="P1107" s="253">
        <v>0</v>
      </c>
      <c r="Q1107" s="253">
        <v>0</v>
      </c>
      <c r="R1107" s="253">
        <v>0</v>
      </c>
      <c r="S1107" s="253">
        <v>0</v>
      </c>
      <c r="T1107" s="253">
        <v>0</v>
      </c>
      <c r="U1107" s="253">
        <v>0</v>
      </c>
      <c r="V1107" s="253">
        <v>0</v>
      </c>
      <c r="W1107" s="253">
        <v>0</v>
      </c>
      <c r="X1107" s="253">
        <v>0</v>
      </c>
      <c r="Y1107" s="253">
        <v>0</v>
      </c>
      <c r="Z1107" s="253">
        <v>0</v>
      </c>
      <c r="AA1107" s="253">
        <v>0</v>
      </c>
      <c r="AB1107" s="255">
        <v>2021</v>
      </c>
    </row>
    <row r="1108" spans="1:28" s="6" customFormat="1" ht="35.25">
      <c r="A1108" s="6">
        <v>1</v>
      </c>
      <c r="B1108" s="207">
        <f>SUBTOTAL(103,$A$796:A1108)</f>
        <v>310</v>
      </c>
      <c r="C1108" s="251" t="s">
        <v>2893</v>
      </c>
      <c r="D1108" s="246">
        <f t="shared" si="60"/>
        <v>54774.5</v>
      </c>
      <c r="E1108" s="253">
        <v>54774.5</v>
      </c>
      <c r="F1108" s="253">
        <v>0</v>
      </c>
      <c r="G1108" s="253">
        <v>0</v>
      </c>
      <c r="H1108" s="253">
        <v>0</v>
      </c>
      <c r="I1108" s="253">
        <v>0</v>
      </c>
      <c r="J1108" s="253">
        <v>0</v>
      </c>
      <c r="K1108" s="254">
        <v>0</v>
      </c>
      <c r="L1108" s="253">
        <v>0</v>
      </c>
      <c r="M1108" s="253">
        <v>0</v>
      </c>
      <c r="N1108" s="253">
        <v>0</v>
      </c>
      <c r="O1108" s="253">
        <v>0</v>
      </c>
      <c r="P1108" s="253">
        <v>0</v>
      </c>
      <c r="Q1108" s="253">
        <v>0</v>
      </c>
      <c r="R1108" s="253">
        <v>0</v>
      </c>
      <c r="S1108" s="253">
        <v>0</v>
      </c>
      <c r="T1108" s="253">
        <v>0</v>
      </c>
      <c r="U1108" s="253">
        <v>0</v>
      </c>
      <c r="V1108" s="253">
        <v>0</v>
      </c>
      <c r="W1108" s="253">
        <v>0</v>
      </c>
      <c r="X1108" s="253">
        <v>0</v>
      </c>
      <c r="Y1108" s="253">
        <v>0</v>
      </c>
      <c r="Z1108" s="253">
        <v>0</v>
      </c>
      <c r="AA1108" s="253">
        <v>0</v>
      </c>
      <c r="AB1108" s="255">
        <v>2021</v>
      </c>
    </row>
    <row r="1109" spans="1:28" s="6" customFormat="1" ht="35.25">
      <c r="A1109" s="6">
        <v>1</v>
      </c>
      <c r="B1109" s="207">
        <f>SUBTOTAL(103,$A$796:A1109)</f>
        <v>311</v>
      </c>
      <c r="C1109" s="251" t="s">
        <v>2894</v>
      </c>
      <c r="D1109" s="246">
        <f t="shared" si="60"/>
        <v>54774.5</v>
      </c>
      <c r="E1109" s="253">
        <v>54774.5</v>
      </c>
      <c r="F1109" s="253">
        <v>0</v>
      </c>
      <c r="G1109" s="253">
        <v>0</v>
      </c>
      <c r="H1109" s="253">
        <v>0</v>
      </c>
      <c r="I1109" s="253">
        <v>0</v>
      </c>
      <c r="J1109" s="253">
        <v>0</v>
      </c>
      <c r="K1109" s="254">
        <v>0</v>
      </c>
      <c r="L1109" s="253">
        <v>0</v>
      </c>
      <c r="M1109" s="253">
        <v>0</v>
      </c>
      <c r="N1109" s="253">
        <v>0</v>
      </c>
      <c r="O1109" s="253">
        <v>0</v>
      </c>
      <c r="P1109" s="253">
        <v>0</v>
      </c>
      <c r="Q1109" s="253">
        <v>0</v>
      </c>
      <c r="R1109" s="253">
        <v>0</v>
      </c>
      <c r="S1109" s="253">
        <v>0</v>
      </c>
      <c r="T1109" s="253">
        <v>0</v>
      </c>
      <c r="U1109" s="253">
        <v>0</v>
      </c>
      <c r="V1109" s="253">
        <v>0</v>
      </c>
      <c r="W1109" s="253">
        <v>0</v>
      </c>
      <c r="X1109" s="253">
        <v>0</v>
      </c>
      <c r="Y1109" s="253">
        <v>0</v>
      </c>
      <c r="Z1109" s="253">
        <v>0</v>
      </c>
      <c r="AA1109" s="253">
        <v>0</v>
      </c>
      <c r="AB1109" s="255">
        <v>2021</v>
      </c>
    </row>
    <row r="1110" spans="1:28" s="6" customFormat="1" ht="35.25">
      <c r="A1110" s="6">
        <v>1</v>
      </c>
      <c r="B1110" s="207">
        <f>SUBTOTAL(103,$A$796:A1110)</f>
        <v>312</v>
      </c>
      <c r="C1110" s="251" t="s">
        <v>2328</v>
      </c>
      <c r="D1110" s="246">
        <f t="shared" si="60"/>
        <v>300000</v>
      </c>
      <c r="E1110" s="253">
        <v>0</v>
      </c>
      <c r="F1110" s="253">
        <v>0</v>
      </c>
      <c r="G1110" s="253">
        <v>0</v>
      </c>
      <c r="H1110" s="253">
        <v>0</v>
      </c>
      <c r="I1110" s="253">
        <v>0</v>
      </c>
      <c r="J1110" s="253">
        <v>0</v>
      </c>
      <c r="K1110" s="254">
        <v>0</v>
      </c>
      <c r="L1110" s="253">
        <v>0</v>
      </c>
      <c r="M1110" s="253">
        <v>0</v>
      </c>
      <c r="N1110" s="253">
        <v>0</v>
      </c>
      <c r="O1110" s="253">
        <v>300000</v>
      </c>
      <c r="P1110" s="253">
        <v>0</v>
      </c>
      <c r="Q1110" s="253">
        <v>0</v>
      </c>
      <c r="R1110" s="253">
        <v>0</v>
      </c>
      <c r="S1110" s="253">
        <v>0</v>
      </c>
      <c r="T1110" s="253">
        <v>0</v>
      </c>
      <c r="U1110" s="253">
        <v>0</v>
      </c>
      <c r="V1110" s="253">
        <v>0</v>
      </c>
      <c r="W1110" s="253">
        <v>0</v>
      </c>
      <c r="X1110" s="253">
        <v>0</v>
      </c>
      <c r="Y1110" s="253">
        <v>0</v>
      </c>
      <c r="Z1110" s="253">
        <v>0</v>
      </c>
      <c r="AA1110" s="253">
        <v>0</v>
      </c>
      <c r="AB1110" s="255">
        <v>2021</v>
      </c>
    </row>
    <row r="1111" spans="1:28" s="6" customFormat="1" ht="35.25">
      <c r="A1111" s="6">
        <v>1</v>
      </c>
      <c r="B1111" s="207">
        <f>SUBTOTAL(103,$A$796:A1111)</f>
        <v>313</v>
      </c>
      <c r="C1111" s="251" t="s">
        <v>2895</v>
      </c>
      <c r="D1111" s="246">
        <f t="shared" si="60"/>
        <v>1481841</v>
      </c>
      <c r="E1111" s="253">
        <v>0</v>
      </c>
      <c r="F1111" s="253">
        <v>0</v>
      </c>
      <c r="G1111" s="253">
        <v>0</v>
      </c>
      <c r="H1111" s="253">
        <v>0</v>
      </c>
      <c r="I1111" s="253">
        <v>0</v>
      </c>
      <c r="J1111" s="253">
        <v>0</v>
      </c>
      <c r="K1111" s="254">
        <v>0</v>
      </c>
      <c r="L1111" s="253">
        <v>0</v>
      </c>
      <c r="M1111" s="253">
        <v>1481841</v>
      </c>
      <c r="N1111" s="253">
        <v>0</v>
      </c>
      <c r="O1111" s="253">
        <v>0</v>
      </c>
      <c r="P1111" s="253">
        <v>0</v>
      </c>
      <c r="Q1111" s="253">
        <v>0</v>
      </c>
      <c r="R1111" s="253">
        <v>0</v>
      </c>
      <c r="S1111" s="253">
        <v>0</v>
      </c>
      <c r="T1111" s="253">
        <v>0</v>
      </c>
      <c r="U1111" s="253">
        <v>0</v>
      </c>
      <c r="V1111" s="253">
        <v>0</v>
      </c>
      <c r="W1111" s="253">
        <v>0</v>
      </c>
      <c r="X1111" s="253">
        <v>0</v>
      </c>
      <c r="Y1111" s="253">
        <v>0</v>
      </c>
      <c r="Z1111" s="253">
        <v>0</v>
      </c>
      <c r="AA1111" s="253">
        <v>0</v>
      </c>
      <c r="AB1111" s="255">
        <v>2021</v>
      </c>
    </row>
    <row r="1112" spans="1:28" s="6" customFormat="1" ht="35.25">
      <c r="A1112" s="6">
        <v>1</v>
      </c>
      <c r="B1112" s="207">
        <f>SUBTOTAL(103,$A$796:A1112)</f>
        <v>314</v>
      </c>
      <c r="C1112" s="251" t="s">
        <v>1410</v>
      </c>
      <c r="D1112" s="246">
        <f t="shared" si="60"/>
        <v>1229059.51</v>
      </c>
      <c r="E1112" s="253">
        <v>0</v>
      </c>
      <c r="F1112" s="253">
        <v>0</v>
      </c>
      <c r="G1112" s="253">
        <v>0</v>
      </c>
      <c r="H1112" s="253">
        <v>0</v>
      </c>
      <c r="I1112" s="253">
        <v>0</v>
      </c>
      <c r="J1112" s="253">
        <v>0</v>
      </c>
      <c r="K1112" s="254">
        <v>0</v>
      </c>
      <c r="L1112" s="253">
        <v>0</v>
      </c>
      <c r="M1112" s="253">
        <v>0</v>
      </c>
      <c r="N1112" s="253">
        <v>0</v>
      </c>
      <c r="O1112" s="253">
        <v>1229059.51</v>
      </c>
      <c r="P1112" s="253">
        <v>0</v>
      </c>
      <c r="Q1112" s="253">
        <v>0</v>
      </c>
      <c r="R1112" s="253">
        <v>0</v>
      </c>
      <c r="S1112" s="253">
        <v>0</v>
      </c>
      <c r="T1112" s="253">
        <v>0</v>
      </c>
      <c r="U1112" s="253">
        <v>0</v>
      </c>
      <c r="V1112" s="253">
        <v>0</v>
      </c>
      <c r="W1112" s="253">
        <v>0</v>
      </c>
      <c r="X1112" s="253">
        <v>0</v>
      </c>
      <c r="Y1112" s="253">
        <v>0</v>
      </c>
      <c r="Z1112" s="253">
        <v>0</v>
      </c>
      <c r="AA1112" s="253">
        <v>0</v>
      </c>
      <c r="AB1112" s="255">
        <v>2021</v>
      </c>
    </row>
    <row r="1113" spans="1:28" s="6" customFormat="1" ht="35.25">
      <c r="A1113" s="6">
        <v>1</v>
      </c>
      <c r="B1113" s="207">
        <f>SUBTOTAL(103,$A$796:A1113)</f>
        <v>315</v>
      </c>
      <c r="C1113" s="251" t="s">
        <v>2326</v>
      </c>
      <c r="D1113" s="246">
        <f t="shared" si="60"/>
        <v>520128</v>
      </c>
      <c r="E1113" s="253">
        <v>0</v>
      </c>
      <c r="F1113" s="253">
        <v>0</v>
      </c>
      <c r="G1113" s="253">
        <v>0</v>
      </c>
      <c r="H1113" s="253">
        <v>0</v>
      </c>
      <c r="I1113" s="253">
        <v>0</v>
      </c>
      <c r="J1113" s="253">
        <v>0</v>
      </c>
      <c r="K1113" s="254">
        <v>0</v>
      </c>
      <c r="L1113" s="253">
        <v>0</v>
      </c>
      <c r="M1113" s="253">
        <v>0</v>
      </c>
      <c r="N1113" s="253">
        <v>0</v>
      </c>
      <c r="O1113" s="253">
        <v>520128</v>
      </c>
      <c r="P1113" s="253">
        <v>0</v>
      </c>
      <c r="Q1113" s="253">
        <v>0</v>
      </c>
      <c r="R1113" s="253">
        <v>0</v>
      </c>
      <c r="S1113" s="253">
        <v>0</v>
      </c>
      <c r="T1113" s="253">
        <v>0</v>
      </c>
      <c r="U1113" s="253">
        <v>0</v>
      </c>
      <c r="V1113" s="253">
        <v>0</v>
      </c>
      <c r="W1113" s="253">
        <v>0</v>
      </c>
      <c r="X1113" s="253">
        <v>0</v>
      </c>
      <c r="Y1113" s="253">
        <v>0</v>
      </c>
      <c r="Z1113" s="253">
        <v>0</v>
      </c>
      <c r="AA1113" s="253">
        <v>0</v>
      </c>
      <c r="AB1113" s="255">
        <v>2021</v>
      </c>
    </row>
    <row r="1114" spans="1:28" s="6" customFormat="1" ht="35.25">
      <c r="A1114" s="6">
        <v>1</v>
      </c>
      <c r="B1114" s="207">
        <f>SUBTOTAL(103,$A$796:A1114)</f>
        <v>316</v>
      </c>
      <c r="C1114" s="251" t="s">
        <v>2133</v>
      </c>
      <c r="D1114" s="246">
        <f t="shared" si="60"/>
        <v>315280</v>
      </c>
      <c r="E1114" s="253">
        <v>0</v>
      </c>
      <c r="F1114" s="253">
        <v>0</v>
      </c>
      <c r="G1114" s="253">
        <v>0</v>
      </c>
      <c r="H1114" s="253">
        <v>0</v>
      </c>
      <c r="I1114" s="253">
        <v>0</v>
      </c>
      <c r="J1114" s="253">
        <v>0</v>
      </c>
      <c r="K1114" s="254">
        <v>0</v>
      </c>
      <c r="L1114" s="253">
        <v>0</v>
      </c>
      <c r="M1114" s="253">
        <v>0</v>
      </c>
      <c r="N1114" s="253">
        <v>0</v>
      </c>
      <c r="O1114" s="253">
        <v>315280</v>
      </c>
      <c r="P1114" s="253">
        <v>0</v>
      </c>
      <c r="Q1114" s="253">
        <v>0</v>
      </c>
      <c r="R1114" s="253">
        <v>0</v>
      </c>
      <c r="S1114" s="253">
        <v>0</v>
      </c>
      <c r="T1114" s="253">
        <v>0</v>
      </c>
      <c r="U1114" s="253">
        <v>0</v>
      </c>
      <c r="V1114" s="253">
        <v>0</v>
      </c>
      <c r="W1114" s="253">
        <v>0</v>
      </c>
      <c r="X1114" s="253">
        <v>0</v>
      </c>
      <c r="Y1114" s="253">
        <v>0</v>
      </c>
      <c r="Z1114" s="253">
        <v>0</v>
      </c>
      <c r="AA1114" s="253">
        <v>0</v>
      </c>
      <c r="AB1114" s="255">
        <v>2021</v>
      </c>
    </row>
    <row r="1115" spans="1:28" s="6" customFormat="1" ht="35.25">
      <c r="A1115" s="6">
        <v>1</v>
      </c>
      <c r="B1115" s="207">
        <f>SUBTOTAL(103,$A$796:A1115)</f>
        <v>317</v>
      </c>
      <c r="C1115" s="251" t="s">
        <v>3049</v>
      </c>
      <c r="D1115" s="246">
        <f t="shared" si="60"/>
        <v>927321</v>
      </c>
      <c r="E1115" s="253">
        <v>0</v>
      </c>
      <c r="F1115" s="253">
        <v>0</v>
      </c>
      <c r="G1115" s="253">
        <v>0</v>
      </c>
      <c r="H1115" s="253">
        <v>0</v>
      </c>
      <c r="I1115" s="253">
        <v>0</v>
      </c>
      <c r="J1115" s="253">
        <v>0</v>
      </c>
      <c r="K1115" s="254">
        <v>0</v>
      </c>
      <c r="L1115" s="253">
        <v>0</v>
      </c>
      <c r="M1115" s="253">
        <v>927321</v>
      </c>
      <c r="N1115" s="253">
        <v>0</v>
      </c>
      <c r="O1115" s="253">
        <v>0</v>
      </c>
      <c r="P1115" s="253">
        <v>0</v>
      </c>
      <c r="Q1115" s="253">
        <v>0</v>
      </c>
      <c r="R1115" s="253">
        <v>0</v>
      </c>
      <c r="S1115" s="253">
        <v>0</v>
      </c>
      <c r="T1115" s="253">
        <v>0</v>
      </c>
      <c r="U1115" s="253">
        <v>0</v>
      </c>
      <c r="V1115" s="253">
        <v>0</v>
      </c>
      <c r="W1115" s="253">
        <v>0</v>
      </c>
      <c r="X1115" s="253">
        <v>0</v>
      </c>
      <c r="Y1115" s="253">
        <v>0</v>
      </c>
      <c r="Z1115" s="253">
        <v>0</v>
      </c>
      <c r="AA1115" s="253">
        <v>0</v>
      </c>
      <c r="AB1115" s="255">
        <v>2021</v>
      </c>
    </row>
    <row r="1116" spans="1:28" s="6" customFormat="1" ht="35.25">
      <c r="A1116" s="6">
        <v>1</v>
      </c>
      <c r="B1116" s="207">
        <f>SUBTOTAL(103,$A$796:A1116)</f>
        <v>318</v>
      </c>
      <c r="C1116" s="251" t="s">
        <v>2109</v>
      </c>
      <c r="D1116" s="246">
        <f t="shared" si="60"/>
        <v>3714206.9099999997</v>
      </c>
      <c r="E1116" s="253">
        <v>901562.74</v>
      </c>
      <c r="F1116" s="253">
        <v>1970915.4</v>
      </c>
      <c r="G1116" s="253">
        <v>0</v>
      </c>
      <c r="H1116" s="253">
        <v>841728.77</v>
      </c>
      <c r="I1116" s="253">
        <v>0</v>
      </c>
      <c r="J1116" s="253">
        <v>0</v>
      </c>
      <c r="K1116" s="254">
        <v>0</v>
      </c>
      <c r="L1116" s="253">
        <v>0</v>
      </c>
      <c r="M1116" s="253">
        <v>0</v>
      </c>
      <c r="N1116" s="253">
        <v>0</v>
      </c>
      <c r="O1116" s="256">
        <v>0</v>
      </c>
      <c r="P1116" s="253">
        <v>0</v>
      </c>
      <c r="Q1116" s="253">
        <v>0</v>
      </c>
      <c r="R1116" s="253">
        <v>0</v>
      </c>
      <c r="S1116" s="253">
        <v>0</v>
      </c>
      <c r="T1116" s="253">
        <v>0</v>
      </c>
      <c r="U1116" s="253">
        <v>0</v>
      </c>
      <c r="V1116" s="253">
        <v>0</v>
      </c>
      <c r="W1116" s="253">
        <v>0</v>
      </c>
      <c r="X1116" s="253">
        <v>0</v>
      </c>
      <c r="Y1116" s="253">
        <v>0</v>
      </c>
      <c r="Z1116" s="253">
        <v>0</v>
      </c>
      <c r="AA1116" s="253">
        <v>0</v>
      </c>
      <c r="AB1116" s="255">
        <v>2021</v>
      </c>
    </row>
    <row r="1117" spans="1:28" s="6" customFormat="1" ht="35.25">
      <c r="B1117" s="244" t="s">
        <v>1011</v>
      </c>
      <c r="C1117" s="251"/>
      <c r="D1117" s="246">
        <f t="shared" si="60"/>
        <v>10598953.909999998</v>
      </c>
      <c r="E1117" s="246">
        <f t="shared" ref="E1117:AA1117" si="62">SUM(E1118:E1140)</f>
        <v>264710</v>
      </c>
      <c r="F1117" s="246">
        <f t="shared" si="62"/>
        <v>413850</v>
      </c>
      <c r="G1117" s="246">
        <f t="shared" si="62"/>
        <v>773551.9</v>
      </c>
      <c r="H1117" s="246">
        <f t="shared" si="62"/>
        <v>874450</v>
      </c>
      <c r="I1117" s="246">
        <f t="shared" si="62"/>
        <v>3429802.46</v>
      </c>
      <c r="J1117" s="246">
        <f t="shared" si="62"/>
        <v>0</v>
      </c>
      <c r="K1117" s="246">
        <f t="shared" si="62"/>
        <v>0</v>
      </c>
      <c r="L1117" s="246">
        <f t="shared" si="62"/>
        <v>0</v>
      </c>
      <c r="M1117" s="246">
        <f t="shared" si="62"/>
        <v>3895298.88</v>
      </c>
      <c r="N1117" s="246">
        <f t="shared" si="62"/>
        <v>405002</v>
      </c>
      <c r="O1117" s="246">
        <f t="shared" si="62"/>
        <v>452288.67</v>
      </c>
      <c r="P1117" s="246">
        <f t="shared" si="62"/>
        <v>90000</v>
      </c>
      <c r="Q1117" s="246">
        <f t="shared" si="62"/>
        <v>0</v>
      </c>
      <c r="R1117" s="246">
        <f t="shared" si="62"/>
        <v>0</v>
      </c>
      <c r="S1117" s="246">
        <f t="shared" si="62"/>
        <v>0</v>
      </c>
      <c r="T1117" s="246">
        <f t="shared" si="62"/>
        <v>0</v>
      </c>
      <c r="U1117" s="246">
        <f t="shared" si="62"/>
        <v>0</v>
      </c>
      <c r="V1117" s="246">
        <f t="shared" si="62"/>
        <v>0</v>
      </c>
      <c r="W1117" s="246">
        <f t="shared" si="62"/>
        <v>0</v>
      </c>
      <c r="X1117" s="246">
        <f t="shared" si="62"/>
        <v>0</v>
      </c>
      <c r="Y1117" s="246">
        <f t="shared" si="62"/>
        <v>0</v>
      </c>
      <c r="Z1117" s="246">
        <f t="shared" si="62"/>
        <v>0</v>
      </c>
      <c r="AA1117" s="246">
        <f t="shared" si="62"/>
        <v>0</v>
      </c>
      <c r="AB1117" s="248" t="s">
        <v>857</v>
      </c>
    </row>
    <row r="1118" spans="1:28" s="6" customFormat="1" ht="35.25">
      <c r="A1118" s="6">
        <v>1</v>
      </c>
      <c r="B1118" s="207">
        <f>SUBTOTAL(103,$A$796:A1118)</f>
        <v>319</v>
      </c>
      <c r="C1118" s="251" t="s">
        <v>2749</v>
      </c>
      <c r="D1118" s="246">
        <f t="shared" si="60"/>
        <v>215348.93</v>
      </c>
      <c r="E1118" s="256">
        <v>0</v>
      </c>
      <c r="F1118" s="256">
        <v>0</v>
      </c>
      <c r="G1118" s="256">
        <v>0</v>
      </c>
      <c r="H1118" s="256">
        <v>0</v>
      </c>
      <c r="I1118" s="256">
        <v>215348.93</v>
      </c>
      <c r="J1118" s="256">
        <v>0</v>
      </c>
      <c r="K1118" s="257">
        <v>0</v>
      </c>
      <c r="L1118" s="256">
        <v>0</v>
      </c>
      <c r="M1118" s="256">
        <v>0</v>
      </c>
      <c r="N1118" s="256">
        <v>0</v>
      </c>
      <c r="O1118" s="256">
        <v>0</v>
      </c>
      <c r="P1118" s="256">
        <v>0</v>
      </c>
      <c r="Q1118" s="256">
        <v>0</v>
      </c>
      <c r="R1118" s="256">
        <v>0</v>
      </c>
      <c r="S1118" s="256">
        <v>0</v>
      </c>
      <c r="T1118" s="256">
        <v>0</v>
      </c>
      <c r="U1118" s="256">
        <v>0</v>
      </c>
      <c r="V1118" s="256">
        <v>0</v>
      </c>
      <c r="W1118" s="256">
        <v>0</v>
      </c>
      <c r="X1118" s="256">
        <v>0</v>
      </c>
      <c r="Y1118" s="256">
        <v>0</v>
      </c>
      <c r="Z1118" s="256">
        <v>0</v>
      </c>
      <c r="AA1118" s="256">
        <v>0</v>
      </c>
      <c r="AB1118" s="259">
        <v>2021</v>
      </c>
    </row>
    <row r="1119" spans="1:28" s="6" customFormat="1" ht="35.25">
      <c r="A1119" s="6">
        <v>1</v>
      </c>
      <c r="B1119" s="207">
        <f>SUBTOTAL(103,$A$796:A1119)</f>
        <v>320</v>
      </c>
      <c r="C1119" s="251" t="s">
        <v>2896</v>
      </c>
      <c r="D1119" s="246">
        <f t="shared" si="60"/>
        <v>166763.4</v>
      </c>
      <c r="E1119" s="256">
        <v>0</v>
      </c>
      <c r="F1119" s="256">
        <v>0</v>
      </c>
      <c r="G1119" s="256">
        <v>0</v>
      </c>
      <c r="H1119" s="256">
        <v>0</v>
      </c>
      <c r="I1119" s="256">
        <v>166763.4</v>
      </c>
      <c r="J1119" s="256">
        <v>0</v>
      </c>
      <c r="K1119" s="257">
        <v>0</v>
      </c>
      <c r="L1119" s="256">
        <v>0</v>
      </c>
      <c r="M1119" s="256">
        <v>0</v>
      </c>
      <c r="N1119" s="256">
        <v>0</v>
      </c>
      <c r="O1119" s="256">
        <v>0</v>
      </c>
      <c r="P1119" s="256">
        <v>0</v>
      </c>
      <c r="Q1119" s="256">
        <v>0</v>
      </c>
      <c r="R1119" s="256">
        <v>0</v>
      </c>
      <c r="S1119" s="256">
        <v>0</v>
      </c>
      <c r="T1119" s="256">
        <v>0</v>
      </c>
      <c r="U1119" s="256">
        <v>0</v>
      </c>
      <c r="V1119" s="256">
        <v>0</v>
      </c>
      <c r="W1119" s="256">
        <v>0</v>
      </c>
      <c r="X1119" s="256">
        <v>0</v>
      </c>
      <c r="Y1119" s="256">
        <v>0</v>
      </c>
      <c r="Z1119" s="256">
        <v>0</v>
      </c>
      <c r="AA1119" s="256">
        <v>0</v>
      </c>
      <c r="AB1119" s="259">
        <v>2021</v>
      </c>
    </row>
    <row r="1120" spans="1:28" s="6" customFormat="1" ht="35.25">
      <c r="A1120" s="6">
        <v>1</v>
      </c>
      <c r="B1120" s="207">
        <f>SUBTOTAL(103,$A$796:A1120)</f>
        <v>321</v>
      </c>
      <c r="C1120" s="251" t="s">
        <v>1993</v>
      </c>
      <c r="D1120" s="246">
        <f t="shared" si="60"/>
        <v>54540</v>
      </c>
      <c r="E1120" s="256">
        <v>0</v>
      </c>
      <c r="F1120" s="256">
        <v>0</v>
      </c>
      <c r="G1120" s="256">
        <v>0</v>
      </c>
      <c r="H1120" s="256">
        <v>0</v>
      </c>
      <c r="I1120" s="256">
        <v>0</v>
      </c>
      <c r="J1120" s="256">
        <v>0</v>
      </c>
      <c r="K1120" s="257">
        <v>0</v>
      </c>
      <c r="L1120" s="256">
        <v>0</v>
      </c>
      <c r="M1120" s="256">
        <v>54540</v>
      </c>
      <c r="N1120" s="256">
        <v>0</v>
      </c>
      <c r="O1120" s="256">
        <v>0</v>
      </c>
      <c r="P1120" s="256">
        <v>0</v>
      </c>
      <c r="Q1120" s="256">
        <v>0</v>
      </c>
      <c r="R1120" s="256">
        <v>0</v>
      </c>
      <c r="S1120" s="256">
        <v>0</v>
      </c>
      <c r="T1120" s="256">
        <v>0</v>
      </c>
      <c r="U1120" s="256">
        <v>0</v>
      </c>
      <c r="V1120" s="256">
        <v>0</v>
      </c>
      <c r="W1120" s="256">
        <v>0</v>
      </c>
      <c r="X1120" s="256">
        <v>0</v>
      </c>
      <c r="Y1120" s="256">
        <v>0</v>
      </c>
      <c r="Z1120" s="256">
        <v>0</v>
      </c>
      <c r="AA1120" s="256">
        <v>0</v>
      </c>
      <c r="AB1120" s="259">
        <v>2021</v>
      </c>
    </row>
    <row r="1121" spans="1:28" s="6" customFormat="1" ht="35.25">
      <c r="A1121" s="6">
        <v>1</v>
      </c>
      <c r="B1121" s="207">
        <f>SUBTOTAL(103,$A$796:A1121)</f>
        <v>322</v>
      </c>
      <c r="C1121" s="251" t="s">
        <v>1742</v>
      </c>
      <c r="D1121" s="246">
        <f t="shared" si="60"/>
        <v>348000</v>
      </c>
      <c r="E1121" s="256">
        <v>0</v>
      </c>
      <c r="F1121" s="256">
        <v>0</v>
      </c>
      <c r="G1121" s="256">
        <v>0</v>
      </c>
      <c r="H1121" s="256">
        <v>0</v>
      </c>
      <c r="I1121" s="256">
        <v>0</v>
      </c>
      <c r="J1121" s="256">
        <v>0</v>
      </c>
      <c r="K1121" s="257">
        <v>0</v>
      </c>
      <c r="L1121" s="256">
        <v>0</v>
      </c>
      <c r="M1121" s="256">
        <v>348000</v>
      </c>
      <c r="N1121" s="256">
        <v>0</v>
      </c>
      <c r="O1121" s="256">
        <v>0</v>
      </c>
      <c r="P1121" s="256">
        <v>0</v>
      </c>
      <c r="Q1121" s="256">
        <v>0</v>
      </c>
      <c r="R1121" s="256">
        <v>0</v>
      </c>
      <c r="S1121" s="256">
        <v>0</v>
      </c>
      <c r="T1121" s="256">
        <v>0</v>
      </c>
      <c r="U1121" s="256">
        <v>0</v>
      </c>
      <c r="V1121" s="256">
        <v>0</v>
      </c>
      <c r="W1121" s="256">
        <v>0</v>
      </c>
      <c r="X1121" s="256">
        <v>0</v>
      </c>
      <c r="Y1121" s="256">
        <v>0</v>
      </c>
      <c r="Z1121" s="256">
        <v>0</v>
      </c>
      <c r="AA1121" s="256">
        <v>0</v>
      </c>
      <c r="AB1121" s="259">
        <v>2021</v>
      </c>
    </row>
    <row r="1122" spans="1:28" s="6" customFormat="1" ht="35.25">
      <c r="A1122" s="6">
        <v>1</v>
      </c>
      <c r="B1122" s="207">
        <f>SUBTOTAL(103,$A$796:A1122)</f>
        <v>323</v>
      </c>
      <c r="C1122" s="251" t="s">
        <v>1994</v>
      </c>
      <c r="D1122" s="246">
        <f t="shared" si="60"/>
        <v>521329</v>
      </c>
      <c r="E1122" s="256">
        <v>116327</v>
      </c>
      <c r="F1122" s="256">
        <v>0</v>
      </c>
      <c r="G1122" s="256">
        <v>0</v>
      </c>
      <c r="H1122" s="256">
        <v>0</v>
      </c>
      <c r="I1122" s="256">
        <v>0</v>
      </c>
      <c r="J1122" s="256">
        <v>0</v>
      </c>
      <c r="K1122" s="257">
        <v>0</v>
      </c>
      <c r="L1122" s="256">
        <v>0</v>
      </c>
      <c r="M1122" s="256">
        <v>0</v>
      </c>
      <c r="N1122" s="256">
        <v>405002</v>
      </c>
      <c r="O1122" s="256">
        <v>0</v>
      </c>
      <c r="P1122" s="256">
        <v>0</v>
      </c>
      <c r="Q1122" s="256">
        <v>0</v>
      </c>
      <c r="R1122" s="256">
        <v>0</v>
      </c>
      <c r="S1122" s="256">
        <v>0</v>
      </c>
      <c r="T1122" s="256">
        <v>0</v>
      </c>
      <c r="U1122" s="256">
        <v>0</v>
      </c>
      <c r="V1122" s="256">
        <v>0</v>
      </c>
      <c r="W1122" s="256">
        <v>0</v>
      </c>
      <c r="X1122" s="256">
        <v>0</v>
      </c>
      <c r="Y1122" s="256">
        <v>0</v>
      </c>
      <c r="Z1122" s="256">
        <v>0</v>
      </c>
      <c r="AA1122" s="256">
        <v>0</v>
      </c>
      <c r="AB1122" s="259">
        <v>2021</v>
      </c>
    </row>
    <row r="1123" spans="1:28" s="6" customFormat="1" ht="35.25">
      <c r="A1123" s="6">
        <v>1</v>
      </c>
      <c r="B1123" s="207">
        <f>SUBTOTAL(103,$A$796:A1123)</f>
        <v>324</v>
      </c>
      <c r="C1123" s="251" t="s">
        <v>2897</v>
      </c>
      <c r="D1123" s="246">
        <f t="shared" si="60"/>
        <v>1022788.58</v>
      </c>
      <c r="E1123" s="256">
        <v>0</v>
      </c>
      <c r="F1123" s="256">
        <v>0</v>
      </c>
      <c r="G1123" s="256">
        <v>0</v>
      </c>
      <c r="H1123" s="256">
        <v>0</v>
      </c>
      <c r="I1123" s="256">
        <v>0</v>
      </c>
      <c r="J1123" s="256">
        <v>0</v>
      </c>
      <c r="K1123" s="257">
        <v>0</v>
      </c>
      <c r="L1123" s="256">
        <v>0</v>
      </c>
      <c r="M1123" s="256">
        <v>1022788.58</v>
      </c>
      <c r="N1123" s="256">
        <v>0</v>
      </c>
      <c r="O1123" s="256">
        <v>0</v>
      </c>
      <c r="P1123" s="256">
        <v>0</v>
      </c>
      <c r="Q1123" s="256">
        <v>0</v>
      </c>
      <c r="R1123" s="256">
        <v>0</v>
      </c>
      <c r="S1123" s="256">
        <v>0</v>
      </c>
      <c r="T1123" s="256">
        <v>0</v>
      </c>
      <c r="U1123" s="256">
        <v>0</v>
      </c>
      <c r="V1123" s="256">
        <v>0</v>
      </c>
      <c r="W1123" s="256">
        <v>0</v>
      </c>
      <c r="X1123" s="256">
        <v>0</v>
      </c>
      <c r="Y1123" s="256">
        <v>0</v>
      </c>
      <c r="Z1123" s="256">
        <v>0</v>
      </c>
      <c r="AA1123" s="256">
        <v>0</v>
      </c>
      <c r="AB1123" s="259">
        <v>2021</v>
      </c>
    </row>
    <row r="1124" spans="1:28" s="6" customFormat="1" ht="35.25">
      <c r="A1124" s="6">
        <v>1</v>
      </c>
      <c r="B1124" s="207">
        <f>SUBTOTAL(103,$A$796:A1124)</f>
        <v>325</v>
      </c>
      <c r="C1124" s="251" t="s">
        <v>1997</v>
      </c>
      <c r="D1124" s="246">
        <f t="shared" si="60"/>
        <v>90000</v>
      </c>
      <c r="E1124" s="256">
        <v>0</v>
      </c>
      <c r="F1124" s="256">
        <v>0</v>
      </c>
      <c r="G1124" s="256">
        <v>0</v>
      </c>
      <c r="H1124" s="256">
        <v>0</v>
      </c>
      <c r="I1124" s="256">
        <v>0</v>
      </c>
      <c r="J1124" s="256">
        <v>0</v>
      </c>
      <c r="K1124" s="257">
        <v>0</v>
      </c>
      <c r="L1124" s="256">
        <v>0</v>
      </c>
      <c r="M1124" s="256">
        <v>0</v>
      </c>
      <c r="N1124" s="256">
        <v>0</v>
      </c>
      <c r="O1124" s="256">
        <v>0</v>
      </c>
      <c r="P1124" s="256">
        <v>90000</v>
      </c>
      <c r="Q1124" s="256">
        <v>0</v>
      </c>
      <c r="R1124" s="256">
        <v>0</v>
      </c>
      <c r="S1124" s="256">
        <v>0</v>
      </c>
      <c r="T1124" s="256">
        <v>0</v>
      </c>
      <c r="U1124" s="256">
        <v>0</v>
      </c>
      <c r="V1124" s="256">
        <v>0</v>
      </c>
      <c r="W1124" s="256">
        <v>0</v>
      </c>
      <c r="X1124" s="256">
        <v>0</v>
      </c>
      <c r="Y1124" s="256">
        <v>0</v>
      </c>
      <c r="Z1124" s="256">
        <v>0</v>
      </c>
      <c r="AA1124" s="256">
        <v>0</v>
      </c>
      <c r="AB1124" s="259">
        <v>2021</v>
      </c>
    </row>
    <row r="1125" spans="1:28" s="6" customFormat="1" ht="35.25">
      <c r="A1125" s="6">
        <v>1</v>
      </c>
      <c r="B1125" s="207">
        <f>SUBTOTAL(103,$A$796:A1125)</f>
        <v>326</v>
      </c>
      <c r="C1125" s="251" t="s">
        <v>1998</v>
      </c>
      <c r="D1125" s="246">
        <f t="shared" si="60"/>
        <v>504000</v>
      </c>
      <c r="E1125" s="256">
        <v>0</v>
      </c>
      <c r="F1125" s="256">
        <v>0</v>
      </c>
      <c r="G1125" s="256">
        <v>0</v>
      </c>
      <c r="H1125" s="256">
        <v>0</v>
      </c>
      <c r="I1125" s="256">
        <v>0</v>
      </c>
      <c r="J1125" s="256">
        <v>0</v>
      </c>
      <c r="K1125" s="257">
        <v>0</v>
      </c>
      <c r="L1125" s="256">
        <v>0</v>
      </c>
      <c r="M1125" s="256">
        <v>504000</v>
      </c>
      <c r="N1125" s="256">
        <v>0</v>
      </c>
      <c r="O1125" s="256">
        <v>0</v>
      </c>
      <c r="P1125" s="256">
        <v>0</v>
      </c>
      <c r="Q1125" s="256">
        <v>0</v>
      </c>
      <c r="R1125" s="256">
        <v>0</v>
      </c>
      <c r="S1125" s="256">
        <v>0</v>
      </c>
      <c r="T1125" s="256">
        <v>0</v>
      </c>
      <c r="U1125" s="256">
        <v>0</v>
      </c>
      <c r="V1125" s="256">
        <v>0</v>
      </c>
      <c r="W1125" s="256">
        <v>0</v>
      </c>
      <c r="X1125" s="256">
        <v>0</v>
      </c>
      <c r="Y1125" s="256">
        <v>0</v>
      </c>
      <c r="Z1125" s="256">
        <v>0</v>
      </c>
      <c r="AA1125" s="256">
        <v>0</v>
      </c>
      <c r="AB1125" s="259">
        <v>2021</v>
      </c>
    </row>
    <row r="1126" spans="1:28" s="6" customFormat="1" ht="35.25">
      <c r="A1126" s="6">
        <v>1</v>
      </c>
      <c r="B1126" s="207">
        <f>SUBTOTAL(103,$A$796:A1126)</f>
        <v>327</v>
      </c>
      <c r="C1126" s="251" t="s">
        <v>2000</v>
      </c>
      <c r="D1126" s="246">
        <f t="shared" ref="D1126:D1189" si="63">E1126+F1126+G1126+H1126+I1126+J1126+L1126+M1126+N1126+O1126+P1126+Q1126+R1126+S1126+T1126+U1126+V1126+W1126+X1126+Y1126+Z1126+AA1126</f>
        <v>1772999.3</v>
      </c>
      <c r="E1126" s="256">
        <v>0</v>
      </c>
      <c r="F1126" s="256">
        <v>0</v>
      </c>
      <c r="G1126" s="256">
        <v>0</v>
      </c>
      <c r="H1126" s="256">
        <v>0</v>
      </c>
      <c r="I1126" s="256">
        <v>0</v>
      </c>
      <c r="J1126" s="256">
        <v>0</v>
      </c>
      <c r="K1126" s="257">
        <v>0</v>
      </c>
      <c r="L1126" s="256">
        <v>0</v>
      </c>
      <c r="M1126" s="256">
        <v>1772999.3</v>
      </c>
      <c r="N1126" s="256">
        <v>0</v>
      </c>
      <c r="O1126" s="256">
        <v>0</v>
      </c>
      <c r="P1126" s="256">
        <v>0</v>
      </c>
      <c r="Q1126" s="256">
        <v>0</v>
      </c>
      <c r="R1126" s="256">
        <v>0</v>
      </c>
      <c r="S1126" s="256">
        <v>0</v>
      </c>
      <c r="T1126" s="256">
        <v>0</v>
      </c>
      <c r="U1126" s="256">
        <v>0</v>
      </c>
      <c r="V1126" s="256">
        <v>0</v>
      </c>
      <c r="W1126" s="256">
        <v>0</v>
      </c>
      <c r="X1126" s="256">
        <v>0</v>
      </c>
      <c r="Y1126" s="256">
        <v>0</v>
      </c>
      <c r="Z1126" s="256">
        <v>0</v>
      </c>
      <c r="AA1126" s="256">
        <v>0</v>
      </c>
      <c r="AB1126" s="259">
        <v>2021</v>
      </c>
    </row>
    <row r="1127" spans="1:28" s="6" customFormat="1" ht="35.25">
      <c r="A1127" s="6">
        <v>1</v>
      </c>
      <c r="B1127" s="207">
        <f>SUBTOTAL(103,$A$796:A1127)</f>
        <v>328</v>
      </c>
      <c r="C1127" s="251" t="s">
        <v>2445</v>
      </c>
      <c r="D1127" s="246">
        <f t="shared" si="63"/>
        <v>82364.17</v>
      </c>
      <c r="E1127" s="256">
        <v>0</v>
      </c>
      <c r="F1127" s="256">
        <v>0</v>
      </c>
      <c r="G1127" s="256">
        <v>0</v>
      </c>
      <c r="H1127" s="256">
        <v>0</v>
      </c>
      <c r="I1127" s="256">
        <v>0</v>
      </c>
      <c r="J1127" s="256">
        <v>0</v>
      </c>
      <c r="K1127" s="257">
        <v>0</v>
      </c>
      <c r="L1127" s="256">
        <v>0</v>
      </c>
      <c r="M1127" s="256">
        <v>0</v>
      </c>
      <c r="N1127" s="256">
        <v>0</v>
      </c>
      <c r="O1127" s="256">
        <v>82364.17</v>
      </c>
      <c r="P1127" s="256">
        <v>0</v>
      </c>
      <c r="Q1127" s="256">
        <v>0</v>
      </c>
      <c r="R1127" s="256">
        <v>0</v>
      </c>
      <c r="S1127" s="256">
        <v>0</v>
      </c>
      <c r="T1127" s="256">
        <v>0</v>
      </c>
      <c r="U1127" s="256">
        <v>0</v>
      </c>
      <c r="V1127" s="256">
        <v>0</v>
      </c>
      <c r="W1127" s="256">
        <v>0</v>
      </c>
      <c r="X1127" s="256">
        <v>0</v>
      </c>
      <c r="Y1127" s="256">
        <v>0</v>
      </c>
      <c r="Z1127" s="256">
        <v>0</v>
      </c>
      <c r="AA1127" s="256">
        <v>0</v>
      </c>
      <c r="AB1127" s="259">
        <v>2021</v>
      </c>
    </row>
    <row r="1128" spans="1:28" s="6" customFormat="1" ht="35.25">
      <c r="A1128" s="6">
        <v>1</v>
      </c>
      <c r="B1128" s="207">
        <f>SUBTOTAL(103,$A$796:A1128)</f>
        <v>329</v>
      </c>
      <c r="C1128" s="251" t="s">
        <v>2446</v>
      </c>
      <c r="D1128" s="246">
        <f t="shared" si="63"/>
        <v>243924.5</v>
      </c>
      <c r="E1128" s="256">
        <v>0</v>
      </c>
      <c r="F1128" s="256">
        <v>0</v>
      </c>
      <c r="G1128" s="256">
        <v>0</v>
      </c>
      <c r="H1128" s="256">
        <v>0</v>
      </c>
      <c r="I1128" s="256">
        <v>0</v>
      </c>
      <c r="J1128" s="256">
        <v>0</v>
      </c>
      <c r="K1128" s="257">
        <v>0</v>
      </c>
      <c r="L1128" s="256">
        <v>0</v>
      </c>
      <c r="M1128" s="256">
        <v>0</v>
      </c>
      <c r="N1128" s="256">
        <v>0</v>
      </c>
      <c r="O1128" s="256">
        <v>243924.5</v>
      </c>
      <c r="P1128" s="256">
        <v>0</v>
      </c>
      <c r="Q1128" s="256">
        <v>0</v>
      </c>
      <c r="R1128" s="256">
        <v>0</v>
      </c>
      <c r="S1128" s="256">
        <v>0</v>
      </c>
      <c r="T1128" s="256">
        <v>0</v>
      </c>
      <c r="U1128" s="256">
        <v>0</v>
      </c>
      <c r="V1128" s="256">
        <v>0</v>
      </c>
      <c r="W1128" s="256">
        <v>0</v>
      </c>
      <c r="X1128" s="256">
        <v>0</v>
      </c>
      <c r="Y1128" s="256">
        <v>0</v>
      </c>
      <c r="Z1128" s="256">
        <v>0</v>
      </c>
      <c r="AA1128" s="256">
        <v>0</v>
      </c>
      <c r="AB1128" s="259">
        <v>2021</v>
      </c>
    </row>
    <row r="1129" spans="1:28" s="6" customFormat="1" ht="35.25">
      <c r="A1129" s="6">
        <v>1</v>
      </c>
      <c r="B1129" s="207">
        <f>SUBTOTAL(103,$A$796:A1129)</f>
        <v>330</v>
      </c>
      <c r="C1129" s="251" t="s">
        <v>2898</v>
      </c>
      <c r="D1129" s="246">
        <f t="shared" si="63"/>
        <v>352996</v>
      </c>
      <c r="E1129" s="256">
        <v>0</v>
      </c>
      <c r="F1129" s="256">
        <v>0</v>
      </c>
      <c r="G1129" s="256">
        <v>0</v>
      </c>
      <c r="H1129" s="256">
        <v>0</v>
      </c>
      <c r="I1129" s="256">
        <v>352996</v>
      </c>
      <c r="J1129" s="256">
        <v>0</v>
      </c>
      <c r="K1129" s="257">
        <v>0</v>
      </c>
      <c r="L1129" s="256">
        <v>0</v>
      </c>
      <c r="M1129" s="256">
        <v>0</v>
      </c>
      <c r="N1129" s="256">
        <v>0</v>
      </c>
      <c r="O1129" s="256">
        <v>0</v>
      </c>
      <c r="P1129" s="256">
        <v>0</v>
      </c>
      <c r="Q1129" s="256">
        <v>0</v>
      </c>
      <c r="R1129" s="256">
        <v>0</v>
      </c>
      <c r="S1129" s="256">
        <v>0</v>
      </c>
      <c r="T1129" s="256">
        <v>0</v>
      </c>
      <c r="U1129" s="256">
        <v>0</v>
      </c>
      <c r="V1129" s="256">
        <v>0</v>
      </c>
      <c r="W1129" s="256">
        <v>0</v>
      </c>
      <c r="X1129" s="256">
        <v>0</v>
      </c>
      <c r="Y1129" s="256">
        <v>0</v>
      </c>
      <c r="Z1129" s="256">
        <v>0</v>
      </c>
      <c r="AA1129" s="256">
        <v>0</v>
      </c>
      <c r="AB1129" s="259">
        <v>2021</v>
      </c>
    </row>
    <row r="1130" spans="1:28" s="6" customFormat="1" ht="35.25">
      <c r="A1130" s="6">
        <v>1</v>
      </c>
      <c r="B1130" s="207">
        <f>SUBTOTAL(103,$A$796:A1130)</f>
        <v>331</v>
      </c>
      <c r="C1130" s="251" t="s">
        <v>2001</v>
      </c>
      <c r="D1130" s="246">
        <f t="shared" si="63"/>
        <v>198554.4</v>
      </c>
      <c r="E1130" s="256">
        <v>0</v>
      </c>
      <c r="F1130" s="256">
        <v>0</v>
      </c>
      <c r="G1130" s="256">
        <v>198554.4</v>
      </c>
      <c r="H1130" s="256">
        <v>0</v>
      </c>
      <c r="I1130" s="256">
        <v>0</v>
      </c>
      <c r="J1130" s="256">
        <v>0</v>
      </c>
      <c r="K1130" s="257">
        <v>0</v>
      </c>
      <c r="L1130" s="256">
        <v>0</v>
      </c>
      <c r="M1130" s="256">
        <v>0</v>
      </c>
      <c r="N1130" s="256">
        <v>0</v>
      </c>
      <c r="O1130" s="256">
        <v>0</v>
      </c>
      <c r="P1130" s="256">
        <v>0</v>
      </c>
      <c r="Q1130" s="256">
        <v>0</v>
      </c>
      <c r="R1130" s="256">
        <v>0</v>
      </c>
      <c r="S1130" s="256">
        <v>0</v>
      </c>
      <c r="T1130" s="256">
        <v>0</v>
      </c>
      <c r="U1130" s="256">
        <v>0</v>
      </c>
      <c r="V1130" s="256">
        <v>0</v>
      </c>
      <c r="W1130" s="256">
        <v>0</v>
      </c>
      <c r="X1130" s="256">
        <v>0</v>
      </c>
      <c r="Y1130" s="256">
        <v>0</v>
      </c>
      <c r="Z1130" s="256">
        <v>0</v>
      </c>
      <c r="AA1130" s="256">
        <v>0</v>
      </c>
      <c r="AB1130" s="259">
        <v>2021</v>
      </c>
    </row>
    <row r="1131" spans="1:28" s="6" customFormat="1" ht="35.25">
      <c r="A1131" s="6">
        <v>1</v>
      </c>
      <c r="B1131" s="207">
        <f>SUBTOTAL(103,$A$796:A1131)</f>
        <v>332</v>
      </c>
      <c r="C1131" s="251" t="s">
        <v>2899</v>
      </c>
      <c r="D1131" s="246">
        <f t="shared" si="63"/>
        <v>297000</v>
      </c>
      <c r="E1131" s="256">
        <v>0</v>
      </c>
      <c r="F1131" s="256">
        <v>0</v>
      </c>
      <c r="G1131" s="256">
        <v>0</v>
      </c>
      <c r="H1131" s="256">
        <v>297000</v>
      </c>
      <c r="I1131" s="256">
        <v>0</v>
      </c>
      <c r="J1131" s="256">
        <v>0</v>
      </c>
      <c r="K1131" s="257">
        <v>0</v>
      </c>
      <c r="L1131" s="256">
        <v>0</v>
      </c>
      <c r="M1131" s="256">
        <v>0</v>
      </c>
      <c r="N1131" s="256">
        <v>0</v>
      </c>
      <c r="O1131" s="256">
        <v>0</v>
      </c>
      <c r="P1131" s="256">
        <v>0</v>
      </c>
      <c r="Q1131" s="256">
        <v>0</v>
      </c>
      <c r="R1131" s="256">
        <v>0</v>
      </c>
      <c r="S1131" s="256">
        <v>0</v>
      </c>
      <c r="T1131" s="256">
        <v>0</v>
      </c>
      <c r="U1131" s="256">
        <v>0</v>
      </c>
      <c r="V1131" s="256">
        <v>0</v>
      </c>
      <c r="W1131" s="256">
        <v>0</v>
      </c>
      <c r="X1131" s="256">
        <v>0</v>
      </c>
      <c r="Y1131" s="256">
        <v>0</v>
      </c>
      <c r="Z1131" s="256">
        <v>0</v>
      </c>
      <c r="AA1131" s="256">
        <v>0</v>
      </c>
      <c r="AB1131" s="259">
        <v>2021</v>
      </c>
    </row>
    <row r="1132" spans="1:28" s="6" customFormat="1" ht="35.25">
      <c r="A1132" s="6">
        <v>1</v>
      </c>
      <c r="B1132" s="207">
        <f>SUBTOTAL(103,$A$796:A1132)</f>
        <v>333</v>
      </c>
      <c r="C1132" s="251" t="s">
        <v>2900</v>
      </c>
      <c r="D1132" s="246">
        <f t="shared" si="63"/>
        <v>297450</v>
      </c>
      <c r="E1132" s="256">
        <v>0</v>
      </c>
      <c r="F1132" s="256">
        <v>0</v>
      </c>
      <c r="G1132" s="256">
        <v>0</v>
      </c>
      <c r="H1132" s="256">
        <v>297450</v>
      </c>
      <c r="I1132" s="256">
        <v>0</v>
      </c>
      <c r="J1132" s="256">
        <v>0</v>
      </c>
      <c r="K1132" s="257">
        <v>0</v>
      </c>
      <c r="L1132" s="256">
        <v>0</v>
      </c>
      <c r="M1132" s="256">
        <v>0</v>
      </c>
      <c r="N1132" s="256">
        <v>0</v>
      </c>
      <c r="O1132" s="256">
        <v>0</v>
      </c>
      <c r="P1132" s="256">
        <v>0</v>
      </c>
      <c r="Q1132" s="256">
        <v>0</v>
      </c>
      <c r="R1132" s="256">
        <v>0</v>
      </c>
      <c r="S1132" s="256">
        <v>0</v>
      </c>
      <c r="T1132" s="256">
        <v>0</v>
      </c>
      <c r="U1132" s="256">
        <v>0</v>
      </c>
      <c r="V1132" s="256">
        <v>0</v>
      </c>
      <c r="W1132" s="256">
        <v>0</v>
      </c>
      <c r="X1132" s="256">
        <v>0</v>
      </c>
      <c r="Y1132" s="256">
        <v>0</v>
      </c>
      <c r="Z1132" s="256">
        <v>0</v>
      </c>
      <c r="AA1132" s="256">
        <v>0</v>
      </c>
      <c r="AB1132" s="259">
        <v>2021</v>
      </c>
    </row>
    <row r="1133" spans="1:28" s="6" customFormat="1" ht="35.25">
      <c r="A1133" s="6">
        <v>1</v>
      </c>
      <c r="B1133" s="207">
        <f>SUBTOTAL(103,$A$796:A1133)</f>
        <v>334</v>
      </c>
      <c r="C1133" s="251" t="s">
        <v>2901</v>
      </c>
      <c r="D1133" s="246">
        <f t="shared" si="63"/>
        <v>1052200</v>
      </c>
      <c r="E1133" s="256">
        <v>0</v>
      </c>
      <c r="F1133" s="256">
        <v>0</v>
      </c>
      <c r="G1133" s="256">
        <v>0</v>
      </c>
      <c r="H1133" s="256">
        <v>0</v>
      </c>
      <c r="I1133" s="256">
        <v>1052200</v>
      </c>
      <c r="J1133" s="256">
        <v>0</v>
      </c>
      <c r="K1133" s="257">
        <v>0</v>
      </c>
      <c r="L1133" s="256">
        <v>0</v>
      </c>
      <c r="M1133" s="256">
        <v>0</v>
      </c>
      <c r="N1133" s="256">
        <v>0</v>
      </c>
      <c r="O1133" s="256">
        <v>0</v>
      </c>
      <c r="P1133" s="256">
        <v>0</v>
      </c>
      <c r="Q1133" s="256">
        <v>0</v>
      </c>
      <c r="R1133" s="256">
        <v>0</v>
      </c>
      <c r="S1133" s="256">
        <v>0</v>
      </c>
      <c r="T1133" s="256">
        <v>0</v>
      </c>
      <c r="U1133" s="256">
        <v>0</v>
      </c>
      <c r="V1133" s="256">
        <v>0</v>
      </c>
      <c r="W1133" s="256">
        <v>0</v>
      </c>
      <c r="X1133" s="256">
        <v>0</v>
      </c>
      <c r="Y1133" s="256">
        <v>0</v>
      </c>
      <c r="Z1133" s="256">
        <v>0</v>
      </c>
      <c r="AA1133" s="256">
        <v>0</v>
      </c>
      <c r="AB1133" s="259">
        <v>2021</v>
      </c>
    </row>
    <row r="1134" spans="1:28" s="6" customFormat="1" ht="35.25">
      <c r="A1134" s="6">
        <v>1</v>
      </c>
      <c r="B1134" s="207">
        <f>SUBTOTAL(103,$A$796:A1134)</f>
        <v>335</v>
      </c>
      <c r="C1134" s="251" t="s">
        <v>2003</v>
      </c>
      <c r="D1134" s="246">
        <f t="shared" si="63"/>
        <v>148383</v>
      </c>
      <c r="E1134" s="256">
        <v>148383</v>
      </c>
      <c r="F1134" s="256">
        <v>0</v>
      </c>
      <c r="G1134" s="256">
        <v>0</v>
      </c>
      <c r="H1134" s="256">
        <v>0</v>
      </c>
      <c r="I1134" s="256">
        <v>0</v>
      </c>
      <c r="J1134" s="256">
        <v>0</v>
      </c>
      <c r="K1134" s="257">
        <v>0</v>
      </c>
      <c r="L1134" s="256">
        <v>0</v>
      </c>
      <c r="M1134" s="256">
        <v>0</v>
      </c>
      <c r="N1134" s="256">
        <v>0</v>
      </c>
      <c r="O1134" s="256">
        <v>0</v>
      </c>
      <c r="P1134" s="256">
        <v>0</v>
      </c>
      <c r="Q1134" s="256">
        <v>0</v>
      </c>
      <c r="R1134" s="256">
        <v>0</v>
      </c>
      <c r="S1134" s="256">
        <v>0</v>
      </c>
      <c r="T1134" s="256">
        <v>0</v>
      </c>
      <c r="U1134" s="256">
        <v>0</v>
      </c>
      <c r="V1134" s="256">
        <v>0</v>
      </c>
      <c r="W1134" s="256">
        <v>0</v>
      </c>
      <c r="X1134" s="256">
        <v>0</v>
      </c>
      <c r="Y1134" s="256">
        <v>0</v>
      </c>
      <c r="Z1134" s="256">
        <v>0</v>
      </c>
      <c r="AA1134" s="256">
        <v>0</v>
      </c>
      <c r="AB1134" s="259">
        <v>2021</v>
      </c>
    </row>
    <row r="1135" spans="1:28" s="6" customFormat="1" ht="35.25">
      <c r="A1135" s="6">
        <v>1</v>
      </c>
      <c r="B1135" s="207">
        <f>SUBTOTAL(103,$A$796:A1135)</f>
        <v>336</v>
      </c>
      <c r="C1135" s="251" t="s">
        <v>2004</v>
      </c>
      <c r="D1135" s="246">
        <f t="shared" si="63"/>
        <v>788893.69</v>
      </c>
      <c r="E1135" s="256">
        <v>0</v>
      </c>
      <c r="F1135" s="256">
        <v>0</v>
      </c>
      <c r="G1135" s="256">
        <v>0</v>
      </c>
      <c r="H1135" s="256">
        <v>0</v>
      </c>
      <c r="I1135" s="256">
        <v>788893.69</v>
      </c>
      <c r="J1135" s="256">
        <v>0</v>
      </c>
      <c r="K1135" s="257">
        <v>0</v>
      </c>
      <c r="L1135" s="256">
        <v>0</v>
      </c>
      <c r="M1135" s="256">
        <v>0</v>
      </c>
      <c r="N1135" s="256">
        <v>0</v>
      </c>
      <c r="O1135" s="256">
        <v>0</v>
      </c>
      <c r="P1135" s="256">
        <v>0</v>
      </c>
      <c r="Q1135" s="256">
        <v>0</v>
      </c>
      <c r="R1135" s="256">
        <v>0</v>
      </c>
      <c r="S1135" s="256">
        <v>0</v>
      </c>
      <c r="T1135" s="256">
        <v>0</v>
      </c>
      <c r="U1135" s="256">
        <v>0</v>
      </c>
      <c r="V1135" s="256">
        <v>0</v>
      </c>
      <c r="W1135" s="256">
        <v>0</v>
      </c>
      <c r="X1135" s="256">
        <v>0</v>
      </c>
      <c r="Y1135" s="256">
        <v>0</v>
      </c>
      <c r="Z1135" s="256">
        <v>0</v>
      </c>
      <c r="AA1135" s="256">
        <v>0</v>
      </c>
      <c r="AB1135" s="259">
        <v>2021</v>
      </c>
    </row>
    <row r="1136" spans="1:28" s="6" customFormat="1" ht="35.25">
      <c r="A1136" s="6">
        <v>1</v>
      </c>
      <c r="B1136" s="207">
        <f>SUBTOTAL(103,$A$796:A1136)</f>
        <v>337</v>
      </c>
      <c r="C1136" s="251" t="s">
        <v>2902</v>
      </c>
      <c r="D1136" s="246">
        <f t="shared" si="63"/>
        <v>413850</v>
      </c>
      <c r="E1136" s="256">
        <v>0</v>
      </c>
      <c r="F1136" s="256">
        <v>413850</v>
      </c>
      <c r="G1136" s="256">
        <v>0</v>
      </c>
      <c r="H1136" s="256">
        <v>0</v>
      </c>
      <c r="I1136" s="256">
        <v>0</v>
      </c>
      <c r="J1136" s="256">
        <v>0</v>
      </c>
      <c r="K1136" s="257">
        <v>0</v>
      </c>
      <c r="L1136" s="256">
        <v>0</v>
      </c>
      <c r="M1136" s="256">
        <v>0</v>
      </c>
      <c r="N1136" s="256">
        <v>0</v>
      </c>
      <c r="O1136" s="256">
        <v>0</v>
      </c>
      <c r="P1136" s="256">
        <v>0</v>
      </c>
      <c r="Q1136" s="256">
        <v>0</v>
      </c>
      <c r="R1136" s="256">
        <v>0</v>
      </c>
      <c r="S1136" s="256">
        <v>0</v>
      </c>
      <c r="T1136" s="256">
        <v>0</v>
      </c>
      <c r="U1136" s="256">
        <v>0</v>
      </c>
      <c r="V1136" s="256">
        <v>0</v>
      </c>
      <c r="W1136" s="256">
        <v>0</v>
      </c>
      <c r="X1136" s="256">
        <v>0</v>
      </c>
      <c r="Y1136" s="256">
        <v>0</v>
      </c>
      <c r="Z1136" s="256">
        <v>0</v>
      </c>
      <c r="AA1136" s="256">
        <v>0</v>
      </c>
      <c r="AB1136" s="259">
        <v>2021</v>
      </c>
    </row>
    <row r="1137" spans="1:28" s="6" customFormat="1" ht="35.25">
      <c r="A1137" s="6">
        <v>1</v>
      </c>
      <c r="B1137" s="207">
        <f>SUBTOTAL(103,$A$796:A1137)</f>
        <v>338</v>
      </c>
      <c r="C1137" s="251" t="s">
        <v>2449</v>
      </c>
      <c r="D1137" s="246">
        <f t="shared" si="63"/>
        <v>192971</v>
      </c>
      <c r="E1137" s="256">
        <v>0</v>
      </c>
      <c r="F1137" s="256">
        <v>0</v>
      </c>
      <c r="G1137" s="256">
        <v>0</v>
      </c>
      <c r="H1137" s="256">
        <v>0</v>
      </c>
      <c r="I1137" s="256">
        <v>0</v>
      </c>
      <c r="J1137" s="256">
        <v>0</v>
      </c>
      <c r="K1137" s="257">
        <v>0</v>
      </c>
      <c r="L1137" s="256">
        <v>0</v>
      </c>
      <c r="M1137" s="256">
        <v>192971</v>
      </c>
      <c r="N1137" s="256">
        <v>0</v>
      </c>
      <c r="O1137" s="256">
        <v>0</v>
      </c>
      <c r="P1137" s="256">
        <v>0</v>
      </c>
      <c r="Q1137" s="256">
        <v>0</v>
      </c>
      <c r="R1137" s="256">
        <v>0</v>
      </c>
      <c r="S1137" s="256">
        <v>0</v>
      </c>
      <c r="T1137" s="256">
        <v>0</v>
      </c>
      <c r="U1137" s="256">
        <v>0</v>
      </c>
      <c r="V1137" s="256">
        <v>0</v>
      </c>
      <c r="W1137" s="256">
        <v>0</v>
      </c>
      <c r="X1137" s="256">
        <v>0</v>
      </c>
      <c r="Y1137" s="256">
        <v>0</v>
      </c>
      <c r="Z1137" s="256">
        <v>0</v>
      </c>
      <c r="AA1137" s="256">
        <v>0</v>
      </c>
      <c r="AB1137" s="259">
        <v>2021</v>
      </c>
    </row>
    <row r="1138" spans="1:28" s="6" customFormat="1" ht="35.25">
      <c r="A1138" s="6">
        <v>1</v>
      </c>
      <c r="B1138" s="207">
        <f>SUBTOTAL(103,$A$796:A1138)</f>
        <v>339</v>
      </c>
      <c r="C1138" s="251" t="s">
        <v>2005</v>
      </c>
      <c r="D1138" s="246">
        <f t="shared" si="63"/>
        <v>126000</v>
      </c>
      <c r="E1138" s="256">
        <v>0</v>
      </c>
      <c r="F1138" s="256">
        <v>0</v>
      </c>
      <c r="G1138" s="256">
        <v>0</v>
      </c>
      <c r="H1138" s="256">
        <v>0</v>
      </c>
      <c r="I1138" s="256">
        <v>0</v>
      </c>
      <c r="J1138" s="256">
        <v>0</v>
      </c>
      <c r="K1138" s="257">
        <v>0</v>
      </c>
      <c r="L1138" s="256">
        <v>0</v>
      </c>
      <c r="M1138" s="256">
        <v>0</v>
      </c>
      <c r="N1138" s="256">
        <v>0</v>
      </c>
      <c r="O1138" s="256">
        <v>126000</v>
      </c>
      <c r="P1138" s="256">
        <v>0</v>
      </c>
      <c r="Q1138" s="256">
        <v>0</v>
      </c>
      <c r="R1138" s="256">
        <v>0</v>
      </c>
      <c r="S1138" s="256">
        <v>0</v>
      </c>
      <c r="T1138" s="256">
        <v>0</v>
      </c>
      <c r="U1138" s="256">
        <v>0</v>
      </c>
      <c r="V1138" s="256">
        <v>0</v>
      </c>
      <c r="W1138" s="256">
        <v>0</v>
      </c>
      <c r="X1138" s="256">
        <v>0</v>
      </c>
      <c r="Y1138" s="256">
        <v>0</v>
      </c>
      <c r="Z1138" s="256">
        <v>0</v>
      </c>
      <c r="AA1138" s="256">
        <v>0</v>
      </c>
      <c r="AB1138" s="259">
        <v>2021</v>
      </c>
    </row>
    <row r="1139" spans="1:28" s="6" customFormat="1" ht="35.25">
      <c r="A1139" s="6">
        <v>1</v>
      </c>
      <c r="B1139" s="207">
        <f>SUBTOTAL(103,$A$796:A1139)</f>
        <v>340</v>
      </c>
      <c r="C1139" s="251" t="s">
        <v>2903</v>
      </c>
      <c r="D1139" s="246">
        <f t="shared" si="63"/>
        <v>853600.44</v>
      </c>
      <c r="E1139" s="253">
        <v>0</v>
      </c>
      <c r="F1139" s="253">
        <v>0</v>
      </c>
      <c r="G1139" s="253">
        <v>0</v>
      </c>
      <c r="H1139" s="253">
        <v>0</v>
      </c>
      <c r="I1139" s="253">
        <v>853600.44</v>
      </c>
      <c r="J1139" s="253">
        <v>0</v>
      </c>
      <c r="K1139" s="254">
        <v>0</v>
      </c>
      <c r="L1139" s="253">
        <v>0</v>
      </c>
      <c r="M1139" s="253">
        <v>0</v>
      </c>
      <c r="N1139" s="253">
        <v>0</v>
      </c>
      <c r="O1139" s="253">
        <v>0</v>
      </c>
      <c r="P1139" s="253">
        <v>0</v>
      </c>
      <c r="Q1139" s="253">
        <v>0</v>
      </c>
      <c r="R1139" s="253">
        <v>0</v>
      </c>
      <c r="S1139" s="253">
        <v>0</v>
      </c>
      <c r="T1139" s="253">
        <v>0</v>
      </c>
      <c r="U1139" s="253">
        <v>0</v>
      </c>
      <c r="V1139" s="253">
        <v>0</v>
      </c>
      <c r="W1139" s="253">
        <v>0</v>
      </c>
      <c r="X1139" s="253">
        <v>0</v>
      </c>
      <c r="Y1139" s="253">
        <v>0</v>
      </c>
      <c r="Z1139" s="253">
        <v>0</v>
      </c>
      <c r="AA1139" s="253">
        <v>0</v>
      </c>
      <c r="AB1139" s="255">
        <v>2021</v>
      </c>
    </row>
    <row r="1140" spans="1:28" s="6" customFormat="1" ht="35.25">
      <c r="A1140" s="6">
        <v>1</v>
      </c>
      <c r="B1140" s="207">
        <f>SUBTOTAL(103,$A$796:A1140)</f>
        <v>341</v>
      </c>
      <c r="C1140" s="251" t="s">
        <v>2904</v>
      </c>
      <c r="D1140" s="246">
        <f t="shared" si="63"/>
        <v>854997.5</v>
      </c>
      <c r="E1140" s="256">
        <v>0</v>
      </c>
      <c r="F1140" s="256">
        <v>0</v>
      </c>
      <c r="G1140" s="256">
        <v>574997.5</v>
      </c>
      <c r="H1140" s="256">
        <v>280000</v>
      </c>
      <c r="I1140" s="256">
        <v>0</v>
      </c>
      <c r="J1140" s="256">
        <v>0</v>
      </c>
      <c r="K1140" s="257">
        <v>0</v>
      </c>
      <c r="L1140" s="256">
        <v>0</v>
      </c>
      <c r="M1140" s="256">
        <v>0</v>
      </c>
      <c r="N1140" s="256">
        <v>0</v>
      </c>
      <c r="O1140" s="256">
        <v>0</v>
      </c>
      <c r="P1140" s="256">
        <v>0</v>
      </c>
      <c r="Q1140" s="256">
        <v>0</v>
      </c>
      <c r="R1140" s="256">
        <v>0</v>
      </c>
      <c r="S1140" s="256">
        <v>0</v>
      </c>
      <c r="T1140" s="256">
        <v>0</v>
      </c>
      <c r="U1140" s="256">
        <v>0</v>
      </c>
      <c r="V1140" s="256">
        <v>0</v>
      </c>
      <c r="W1140" s="256">
        <v>0</v>
      </c>
      <c r="X1140" s="256">
        <v>0</v>
      </c>
      <c r="Y1140" s="256">
        <v>0</v>
      </c>
      <c r="Z1140" s="256">
        <v>0</v>
      </c>
      <c r="AA1140" s="256">
        <v>0</v>
      </c>
      <c r="AB1140" s="259">
        <v>2021</v>
      </c>
    </row>
    <row r="1141" spans="1:28" s="6" customFormat="1" ht="35.25">
      <c r="B1141" s="244" t="s">
        <v>729</v>
      </c>
      <c r="C1141" s="251"/>
      <c r="D1141" s="246">
        <f t="shared" si="63"/>
        <v>65152805.619999997</v>
      </c>
      <c r="E1141" s="246">
        <f t="shared" ref="E1141:AA1141" si="64">SUM(E1142:E1228)</f>
        <v>623729.46</v>
      </c>
      <c r="F1141" s="246">
        <f t="shared" si="64"/>
        <v>1055753</v>
      </c>
      <c r="G1141" s="246">
        <f t="shared" si="64"/>
        <v>1638145.8800000001</v>
      </c>
      <c r="H1141" s="246">
        <f t="shared" si="64"/>
        <v>937029.8899999999</v>
      </c>
      <c r="I1141" s="246">
        <f t="shared" si="64"/>
        <v>250889.84</v>
      </c>
      <c r="J1141" s="246">
        <f t="shared" si="64"/>
        <v>0</v>
      </c>
      <c r="K1141" s="247">
        <f t="shared" si="64"/>
        <v>16</v>
      </c>
      <c r="L1141" s="246">
        <f t="shared" si="64"/>
        <v>14634440</v>
      </c>
      <c r="M1141" s="246">
        <f t="shared" si="64"/>
        <v>19564241.900000002</v>
      </c>
      <c r="N1141" s="246">
        <f t="shared" si="64"/>
        <v>0</v>
      </c>
      <c r="O1141" s="246">
        <f t="shared" si="64"/>
        <v>26330843.649999999</v>
      </c>
      <c r="P1141" s="246">
        <f t="shared" si="64"/>
        <v>117732</v>
      </c>
      <c r="Q1141" s="246">
        <f t="shared" si="64"/>
        <v>0</v>
      </c>
      <c r="R1141" s="246">
        <f t="shared" si="64"/>
        <v>0</v>
      </c>
      <c r="S1141" s="246">
        <f t="shared" si="64"/>
        <v>0</v>
      </c>
      <c r="T1141" s="246">
        <f t="shared" si="64"/>
        <v>0</v>
      </c>
      <c r="U1141" s="246">
        <f t="shared" si="64"/>
        <v>0</v>
      </c>
      <c r="V1141" s="246">
        <f t="shared" si="64"/>
        <v>0</v>
      </c>
      <c r="W1141" s="246">
        <f t="shared" si="64"/>
        <v>0</v>
      </c>
      <c r="X1141" s="246">
        <f t="shared" si="64"/>
        <v>0</v>
      </c>
      <c r="Y1141" s="246">
        <f t="shared" si="64"/>
        <v>0</v>
      </c>
      <c r="Z1141" s="246">
        <f t="shared" si="64"/>
        <v>0</v>
      </c>
      <c r="AA1141" s="246">
        <f t="shared" si="64"/>
        <v>0</v>
      </c>
      <c r="AB1141" s="248" t="s">
        <v>857</v>
      </c>
    </row>
    <row r="1142" spans="1:28" s="6" customFormat="1" ht="35.25">
      <c r="A1142" s="6">
        <v>1</v>
      </c>
      <c r="B1142" s="207">
        <f>SUBTOTAL(103,$A$796:A1142)</f>
        <v>342</v>
      </c>
      <c r="C1142" s="251" t="s">
        <v>2750</v>
      </c>
      <c r="D1142" s="246">
        <f t="shared" si="63"/>
        <v>630000</v>
      </c>
      <c r="E1142" s="253">
        <v>0</v>
      </c>
      <c r="F1142" s="253">
        <v>0</v>
      </c>
      <c r="G1142" s="253">
        <v>0</v>
      </c>
      <c r="H1142" s="253">
        <v>0</v>
      </c>
      <c r="I1142" s="253">
        <v>0</v>
      </c>
      <c r="J1142" s="253">
        <v>0</v>
      </c>
      <c r="K1142" s="254">
        <v>0</v>
      </c>
      <c r="L1142" s="253">
        <v>0</v>
      </c>
      <c r="M1142" s="253">
        <v>0</v>
      </c>
      <c r="N1142" s="253">
        <v>0</v>
      </c>
      <c r="O1142" s="253">
        <v>630000</v>
      </c>
      <c r="P1142" s="253">
        <v>0</v>
      </c>
      <c r="Q1142" s="253">
        <v>0</v>
      </c>
      <c r="R1142" s="253">
        <v>0</v>
      </c>
      <c r="S1142" s="253">
        <v>0</v>
      </c>
      <c r="T1142" s="253">
        <v>0</v>
      </c>
      <c r="U1142" s="253">
        <v>0</v>
      </c>
      <c r="V1142" s="253">
        <v>0</v>
      </c>
      <c r="W1142" s="253">
        <v>0</v>
      </c>
      <c r="X1142" s="253">
        <v>0</v>
      </c>
      <c r="Y1142" s="253">
        <v>0</v>
      </c>
      <c r="Z1142" s="253">
        <v>0</v>
      </c>
      <c r="AA1142" s="253">
        <v>0</v>
      </c>
      <c r="AB1142" s="255">
        <v>2021</v>
      </c>
    </row>
    <row r="1143" spans="1:28" s="6" customFormat="1" ht="35.25">
      <c r="A1143" s="6">
        <v>1</v>
      </c>
      <c r="B1143" s="207">
        <f>SUBTOTAL(103,$A$796:A1143)</f>
        <v>343</v>
      </c>
      <c r="C1143" s="251" t="s">
        <v>2751</v>
      </c>
      <c r="D1143" s="246">
        <f t="shared" si="63"/>
        <v>879093.55</v>
      </c>
      <c r="E1143" s="253">
        <v>0</v>
      </c>
      <c r="F1143" s="253">
        <v>0</v>
      </c>
      <c r="G1143" s="253">
        <v>0</v>
      </c>
      <c r="H1143" s="253">
        <v>0</v>
      </c>
      <c r="I1143" s="253">
        <v>0</v>
      </c>
      <c r="J1143" s="253">
        <v>0</v>
      </c>
      <c r="K1143" s="254">
        <v>0</v>
      </c>
      <c r="L1143" s="253">
        <v>0</v>
      </c>
      <c r="M1143" s="253">
        <v>0</v>
      </c>
      <c r="N1143" s="253">
        <v>0</v>
      </c>
      <c r="O1143" s="253">
        <v>879093.55</v>
      </c>
      <c r="P1143" s="253">
        <v>0</v>
      </c>
      <c r="Q1143" s="253">
        <v>0</v>
      </c>
      <c r="R1143" s="253">
        <v>0</v>
      </c>
      <c r="S1143" s="253">
        <v>0</v>
      </c>
      <c r="T1143" s="253">
        <v>0</v>
      </c>
      <c r="U1143" s="253">
        <v>0</v>
      </c>
      <c r="V1143" s="253">
        <v>0</v>
      </c>
      <c r="W1143" s="253">
        <v>0</v>
      </c>
      <c r="X1143" s="253">
        <v>0</v>
      </c>
      <c r="Y1143" s="253">
        <v>0</v>
      </c>
      <c r="Z1143" s="253">
        <v>0</v>
      </c>
      <c r="AA1143" s="253">
        <v>0</v>
      </c>
      <c r="AB1143" s="255">
        <v>2021</v>
      </c>
    </row>
    <row r="1144" spans="1:28" s="6" customFormat="1" ht="35.25">
      <c r="A1144" s="6">
        <v>1</v>
      </c>
      <c r="B1144" s="207">
        <f>SUBTOTAL(103,$A$796:A1144)</f>
        <v>344</v>
      </c>
      <c r="C1144" s="251" t="s">
        <v>2752</v>
      </c>
      <c r="D1144" s="246">
        <f t="shared" si="63"/>
        <v>2998009</v>
      </c>
      <c r="E1144" s="253">
        <v>0</v>
      </c>
      <c r="F1144" s="253">
        <v>0</v>
      </c>
      <c r="G1144" s="253">
        <v>0</v>
      </c>
      <c r="H1144" s="253">
        <v>0</v>
      </c>
      <c r="I1144" s="253">
        <v>0</v>
      </c>
      <c r="J1144" s="253">
        <v>0</v>
      </c>
      <c r="K1144" s="254">
        <v>0</v>
      </c>
      <c r="L1144" s="253">
        <v>0</v>
      </c>
      <c r="M1144" s="253">
        <v>2998009</v>
      </c>
      <c r="N1144" s="253">
        <v>0</v>
      </c>
      <c r="O1144" s="253">
        <v>0</v>
      </c>
      <c r="P1144" s="253">
        <v>0</v>
      </c>
      <c r="Q1144" s="253">
        <v>0</v>
      </c>
      <c r="R1144" s="253">
        <v>0</v>
      </c>
      <c r="S1144" s="253">
        <v>0</v>
      </c>
      <c r="T1144" s="253">
        <v>0</v>
      </c>
      <c r="U1144" s="253">
        <v>0</v>
      </c>
      <c r="V1144" s="253">
        <v>0</v>
      </c>
      <c r="W1144" s="253">
        <v>0</v>
      </c>
      <c r="X1144" s="253">
        <v>0</v>
      </c>
      <c r="Y1144" s="253">
        <v>0</v>
      </c>
      <c r="Z1144" s="253">
        <v>0</v>
      </c>
      <c r="AA1144" s="253">
        <v>0</v>
      </c>
      <c r="AB1144" s="255">
        <v>2021</v>
      </c>
    </row>
    <row r="1145" spans="1:28" s="6" customFormat="1" ht="35.25">
      <c r="A1145" s="6">
        <v>1</v>
      </c>
      <c r="B1145" s="207">
        <f>SUBTOTAL(103,$A$796:A1145)</f>
        <v>345</v>
      </c>
      <c r="C1145" s="251" t="s">
        <v>2753</v>
      </c>
      <c r="D1145" s="246">
        <f t="shared" si="63"/>
        <v>1232589.44</v>
      </c>
      <c r="E1145" s="253">
        <v>0</v>
      </c>
      <c r="F1145" s="253">
        <v>0</v>
      </c>
      <c r="G1145" s="253">
        <v>0</v>
      </c>
      <c r="H1145" s="253">
        <v>0</v>
      </c>
      <c r="I1145" s="253">
        <v>0</v>
      </c>
      <c r="J1145" s="253">
        <v>0</v>
      </c>
      <c r="K1145" s="254">
        <v>0</v>
      </c>
      <c r="L1145" s="253">
        <v>0</v>
      </c>
      <c r="M1145" s="253">
        <v>0</v>
      </c>
      <c r="N1145" s="253">
        <v>0</v>
      </c>
      <c r="O1145" s="253">
        <v>1232589.44</v>
      </c>
      <c r="P1145" s="253">
        <v>0</v>
      </c>
      <c r="Q1145" s="253">
        <v>0</v>
      </c>
      <c r="R1145" s="253">
        <v>0</v>
      </c>
      <c r="S1145" s="253">
        <v>0</v>
      </c>
      <c r="T1145" s="253">
        <v>0</v>
      </c>
      <c r="U1145" s="253">
        <v>0</v>
      </c>
      <c r="V1145" s="253">
        <v>0</v>
      </c>
      <c r="W1145" s="253">
        <v>0</v>
      </c>
      <c r="X1145" s="253">
        <v>0</v>
      </c>
      <c r="Y1145" s="253">
        <v>0</v>
      </c>
      <c r="Z1145" s="253">
        <v>0</v>
      </c>
      <c r="AA1145" s="253">
        <v>0</v>
      </c>
      <c r="AB1145" s="255">
        <v>2021</v>
      </c>
    </row>
    <row r="1146" spans="1:28" s="6" customFormat="1" ht="35.25">
      <c r="A1146" s="6">
        <v>1</v>
      </c>
      <c r="B1146" s="207">
        <f>SUBTOTAL(103,$A$796:A1146)</f>
        <v>346</v>
      </c>
      <c r="C1146" s="251" t="s">
        <v>2905</v>
      </c>
      <c r="D1146" s="246">
        <f t="shared" si="63"/>
        <v>1000006</v>
      </c>
      <c r="E1146" s="253">
        <v>0</v>
      </c>
      <c r="F1146" s="253">
        <v>1000006</v>
      </c>
      <c r="G1146" s="253">
        <v>0</v>
      </c>
      <c r="H1146" s="253">
        <v>0</v>
      </c>
      <c r="I1146" s="253">
        <v>0</v>
      </c>
      <c r="J1146" s="253">
        <v>0</v>
      </c>
      <c r="K1146" s="254">
        <v>0</v>
      </c>
      <c r="L1146" s="253">
        <v>0</v>
      </c>
      <c r="M1146" s="253">
        <v>0</v>
      </c>
      <c r="N1146" s="253">
        <v>0</v>
      </c>
      <c r="O1146" s="253">
        <v>0</v>
      </c>
      <c r="P1146" s="253">
        <v>0</v>
      </c>
      <c r="Q1146" s="253">
        <v>0</v>
      </c>
      <c r="R1146" s="253">
        <v>0</v>
      </c>
      <c r="S1146" s="253">
        <v>0</v>
      </c>
      <c r="T1146" s="253">
        <v>0</v>
      </c>
      <c r="U1146" s="253">
        <v>0</v>
      </c>
      <c r="V1146" s="253">
        <v>0</v>
      </c>
      <c r="W1146" s="253">
        <v>0</v>
      </c>
      <c r="X1146" s="253">
        <v>0</v>
      </c>
      <c r="Y1146" s="253">
        <v>0</v>
      </c>
      <c r="Z1146" s="253">
        <v>0</v>
      </c>
      <c r="AA1146" s="253">
        <v>0</v>
      </c>
      <c r="AB1146" s="255">
        <v>2021</v>
      </c>
    </row>
    <row r="1147" spans="1:28" s="6" customFormat="1" ht="35.25">
      <c r="A1147" s="6">
        <v>1</v>
      </c>
      <c r="B1147" s="207">
        <f>SUBTOTAL(103,$A$796:A1147)</f>
        <v>347</v>
      </c>
      <c r="C1147" s="251" t="s">
        <v>2459</v>
      </c>
      <c r="D1147" s="246">
        <f t="shared" si="63"/>
        <v>1769427</v>
      </c>
      <c r="E1147" s="253">
        <v>0</v>
      </c>
      <c r="F1147" s="253">
        <v>0</v>
      </c>
      <c r="G1147" s="253">
        <v>0</v>
      </c>
      <c r="H1147" s="253">
        <v>0</v>
      </c>
      <c r="I1147" s="253">
        <v>0</v>
      </c>
      <c r="J1147" s="253">
        <v>0</v>
      </c>
      <c r="K1147" s="254">
        <v>0</v>
      </c>
      <c r="L1147" s="253">
        <v>0</v>
      </c>
      <c r="M1147" s="253">
        <v>679106</v>
      </c>
      <c r="N1147" s="253">
        <v>0</v>
      </c>
      <c r="O1147" s="253">
        <v>1090321</v>
      </c>
      <c r="P1147" s="253">
        <v>0</v>
      </c>
      <c r="Q1147" s="253">
        <v>0</v>
      </c>
      <c r="R1147" s="253">
        <v>0</v>
      </c>
      <c r="S1147" s="253">
        <v>0</v>
      </c>
      <c r="T1147" s="253">
        <v>0</v>
      </c>
      <c r="U1147" s="253">
        <v>0</v>
      </c>
      <c r="V1147" s="253">
        <v>0</v>
      </c>
      <c r="W1147" s="253">
        <v>0</v>
      </c>
      <c r="X1147" s="253">
        <v>0</v>
      </c>
      <c r="Y1147" s="253">
        <v>0</v>
      </c>
      <c r="Z1147" s="253">
        <v>0</v>
      </c>
      <c r="AA1147" s="253">
        <v>0</v>
      </c>
      <c r="AB1147" s="255">
        <v>2021</v>
      </c>
    </row>
    <row r="1148" spans="1:28" s="6" customFormat="1" ht="35.25">
      <c r="A1148" s="6">
        <v>1</v>
      </c>
      <c r="B1148" s="207">
        <f>SUBTOTAL(103,$A$796:A1148)</f>
        <v>348</v>
      </c>
      <c r="C1148" s="251" t="s">
        <v>2906</v>
      </c>
      <c r="D1148" s="246">
        <f t="shared" si="63"/>
        <v>1254000</v>
      </c>
      <c r="E1148" s="253">
        <v>0</v>
      </c>
      <c r="F1148" s="253">
        <v>0</v>
      </c>
      <c r="G1148" s="253">
        <v>0</v>
      </c>
      <c r="H1148" s="253">
        <v>0</v>
      </c>
      <c r="I1148" s="253">
        <v>0</v>
      </c>
      <c r="J1148" s="253">
        <v>0</v>
      </c>
      <c r="K1148" s="254">
        <v>1</v>
      </c>
      <c r="L1148" s="253">
        <v>1254000</v>
      </c>
      <c r="M1148" s="253">
        <v>0</v>
      </c>
      <c r="N1148" s="253">
        <v>0</v>
      </c>
      <c r="O1148" s="253">
        <v>0</v>
      </c>
      <c r="P1148" s="253">
        <v>0</v>
      </c>
      <c r="Q1148" s="253">
        <v>0</v>
      </c>
      <c r="R1148" s="253">
        <v>0</v>
      </c>
      <c r="S1148" s="253">
        <v>0</v>
      </c>
      <c r="T1148" s="253">
        <v>0</v>
      </c>
      <c r="U1148" s="253">
        <v>0</v>
      </c>
      <c r="V1148" s="253">
        <v>0</v>
      </c>
      <c r="W1148" s="253">
        <v>0</v>
      </c>
      <c r="X1148" s="253">
        <v>0</v>
      </c>
      <c r="Y1148" s="253">
        <v>0</v>
      </c>
      <c r="Z1148" s="253">
        <v>0</v>
      </c>
      <c r="AA1148" s="253">
        <v>0</v>
      </c>
      <c r="AB1148" s="255">
        <v>2021</v>
      </c>
    </row>
    <row r="1149" spans="1:28" s="6" customFormat="1" ht="35.25">
      <c r="A1149" s="6">
        <v>1</v>
      </c>
      <c r="B1149" s="207">
        <f>SUBTOTAL(103,$A$796:A1149)</f>
        <v>349</v>
      </c>
      <c r="C1149" s="251" t="s">
        <v>1748</v>
      </c>
      <c r="D1149" s="246">
        <f t="shared" si="63"/>
        <v>2440000</v>
      </c>
      <c r="E1149" s="253">
        <v>0</v>
      </c>
      <c r="F1149" s="253">
        <v>0</v>
      </c>
      <c r="G1149" s="253">
        <v>0</v>
      </c>
      <c r="H1149" s="253">
        <v>0</v>
      </c>
      <c r="I1149" s="253">
        <v>0</v>
      </c>
      <c r="J1149" s="253">
        <v>0</v>
      </c>
      <c r="K1149" s="254">
        <v>2</v>
      </c>
      <c r="L1149" s="253">
        <v>2440000</v>
      </c>
      <c r="M1149" s="253">
        <v>0</v>
      </c>
      <c r="N1149" s="253">
        <v>0</v>
      </c>
      <c r="O1149" s="253">
        <v>0</v>
      </c>
      <c r="P1149" s="253">
        <v>0</v>
      </c>
      <c r="Q1149" s="253">
        <v>0</v>
      </c>
      <c r="R1149" s="253">
        <v>0</v>
      </c>
      <c r="S1149" s="253">
        <v>0</v>
      </c>
      <c r="T1149" s="253">
        <v>0</v>
      </c>
      <c r="U1149" s="253">
        <v>0</v>
      </c>
      <c r="V1149" s="253">
        <v>0</v>
      </c>
      <c r="W1149" s="253">
        <v>0</v>
      </c>
      <c r="X1149" s="253">
        <v>0</v>
      </c>
      <c r="Y1149" s="253">
        <v>0</v>
      </c>
      <c r="Z1149" s="253">
        <v>0</v>
      </c>
      <c r="AA1149" s="253">
        <v>0</v>
      </c>
      <c r="AB1149" s="255">
        <v>2021</v>
      </c>
    </row>
    <row r="1150" spans="1:28" s="6" customFormat="1" ht="35.25">
      <c r="A1150" s="6">
        <v>1</v>
      </c>
      <c r="B1150" s="207">
        <f>SUBTOTAL(103,$A$796:A1150)</f>
        <v>350</v>
      </c>
      <c r="C1150" s="251" t="s">
        <v>2907</v>
      </c>
      <c r="D1150" s="246">
        <f t="shared" si="63"/>
        <v>695284</v>
      </c>
      <c r="E1150" s="253">
        <v>0</v>
      </c>
      <c r="F1150" s="253">
        <v>0</v>
      </c>
      <c r="G1150" s="253">
        <v>0</v>
      </c>
      <c r="H1150" s="253">
        <v>0</v>
      </c>
      <c r="I1150" s="253">
        <v>0</v>
      </c>
      <c r="J1150" s="253">
        <v>0</v>
      </c>
      <c r="K1150" s="254">
        <v>0</v>
      </c>
      <c r="L1150" s="253">
        <v>0</v>
      </c>
      <c r="M1150" s="253">
        <v>695284</v>
      </c>
      <c r="N1150" s="253">
        <v>0</v>
      </c>
      <c r="O1150" s="253">
        <v>0</v>
      </c>
      <c r="P1150" s="253">
        <v>0</v>
      </c>
      <c r="Q1150" s="253">
        <v>0</v>
      </c>
      <c r="R1150" s="253">
        <v>0</v>
      </c>
      <c r="S1150" s="253">
        <v>0</v>
      </c>
      <c r="T1150" s="253">
        <v>0</v>
      </c>
      <c r="U1150" s="253">
        <v>0</v>
      </c>
      <c r="V1150" s="253">
        <v>0</v>
      </c>
      <c r="W1150" s="253">
        <v>0</v>
      </c>
      <c r="X1150" s="253">
        <v>0</v>
      </c>
      <c r="Y1150" s="253">
        <v>0</v>
      </c>
      <c r="Z1150" s="253">
        <v>0</v>
      </c>
      <c r="AA1150" s="253">
        <v>0</v>
      </c>
      <c r="AB1150" s="255">
        <v>2021</v>
      </c>
    </row>
    <row r="1151" spans="1:28" s="6" customFormat="1" ht="35.25">
      <c r="A1151" s="6">
        <v>1</v>
      </c>
      <c r="B1151" s="207">
        <f>SUBTOTAL(103,$A$796:A1151)</f>
        <v>351</v>
      </c>
      <c r="C1151" s="251" t="s">
        <v>2031</v>
      </c>
      <c r="D1151" s="246">
        <f t="shared" si="63"/>
        <v>311866.2</v>
      </c>
      <c r="E1151" s="253">
        <v>0</v>
      </c>
      <c r="F1151" s="253">
        <v>0</v>
      </c>
      <c r="G1151" s="253">
        <v>0</v>
      </c>
      <c r="H1151" s="253">
        <v>237866.2</v>
      </c>
      <c r="I1151" s="253">
        <v>0</v>
      </c>
      <c r="J1151" s="253">
        <v>0</v>
      </c>
      <c r="K1151" s="254">
        <v>0</v>
      </c>
      <c r="L1151" s="253">
        <v>0</v>
      </c>
      <c r="M1151" s="253">
        <v>0</v>
      </c>
      <c r="N1151" s="253">
        <v>0</v>
      </c>
      <c r="O1151" s="253">
        <v>74000</v>
      </c>
      <c r="P1151" s="253">
        <v>0</v>
      </c>
      <c r="Q1151" s="253">
        <v>0</v>
      </c>
      <c r="R1151" s="253">
        <v>0</v>
      </c>
      <c r="S1151" s="253">
        <v>0</v>
      </c>
      <c r="T1151" s="253">
        <v>0</v>
      </c>
      <c r="U1151" s="253">
        <v>0</v>
      </c>
      <c r="V1151" s="253">
        <v>0</v>
      </c>
      <c r="W1151" s="253">
        <v>0</v>
      </c>
      <c r="X1151" s="253">
        <v>0</v>
      </c>
      <c r="Y1151" s="253">
        <v>0</v>
      </c>
      <c r="Z1151" s="253">
        <v>0</v>
      </c>
      <c r="AA1151" s="253">
        <v>0</v>
      </c>
      <c r="AB1151" s="255">
        <v>2021</v>
      </c>
    </row>
    <row r="1152" spans="1:28" s="6" customFormat="1" ht="35.25">
      <c r="A1152" s="6">
        <v>1</v>
      </c>
      <c r="B1152" s="207">
        <f>SUBTOTAL(103,$A$796:A1152)</f>
        <v>352</v>
      </c>
      <c r="C1152" s="251" t="s">
        <v>2908</v>
      </c>
      <c r="D1152" s="246">
        <f t="shared" si="63"/>
        <v>1950220</v>
      </c>
      <c r="E1152" s="253">
        <v>0</v>
      </c>
      <c r="F1152" s="253">
        <v>0</v>
      </c>
      <c r="G1152" s="253">
        <v>0</v>
      </c>
      <c r="H1152" s="253">
        <v>0</v>
      </c>
      <c r="I1152" s="253">
        <v>0</v>
      </c>
      <c r="J1152" s="253">
        <v>0</v>
      </c>
      <c r="K1152" s="254">
        <v>2</v>
      </c>
      <c r="L1152" s="253">
        <v>1950220</v>
      </c>
      <c r="M1152" s="253">
        <v>0</v>
      </c>
      <c r="N1152" s="253">
        <v>0</v>
      </c>
      <c r="O1152" s="253">
        <v>0</v>
      </c>
      <c r="P1152" s="253">
        <v>0</v>
      </c>
      <c r="Q1152" s="253">
        <v>0</v>
      </c>
      <c r="R1152" s="253">
        <v>0</v>
      </c>
      <c r="S1152" s="253">
        <v>0</v>
      </c>
      <c r="T1152" s="253">
        <v>0</v>
      </c>
      <c r="U1152" s="253">
        <v>0</v>
      </c>
      <c r="V1152" s="253">
        <v>0</v>
      </c>
      <c r="W1152" s="253">
        <v>0</v>
      </c>
      <c r="X1152" s="253">
        <v>0</v>
      </c>
      <c r="Y1152" s="253">
        <v>0</v>
      </c>
      <c r="Z1152" s="253">
        <v>0</v>
      </c>
      <c r="AA1152" s="253">
        <v>0</v>
      </c>
      <c r="AB1152" s="255">
        <v>2021</v>
      </c>
    </row>
    <row r="1153" spans="1:28" s="6" customFormat="1" ht="35.25">
      <c r="A1153" s="6">
        <v>1</v>
      </c>
      <c r="B1153" s="207">
        <f>SUBTOTAL(103,$A$796:A1153)</f>
        <v>353</v>
      </c>
      <c r="C1153" s="251" t="s">
        <v>2909</v>
      </c>
      <c r="D1153" s="246">
        <f t="shared" si="63"/>
        <v>1365220</v>
      </c>
      <c r="E1153" s="253">
        <v>0</v>
      </c>
      <c r="F1153" s="253">
        <v>0</v>
      </c>
      <c r="G1153" s="253">
        <v>0</v>
      </c>
      <c r="H1153" s="253">
        <v>0</v>
      </c>
      <c r="I1153" s="253">
        <v>0</v>
      </c>
      <c r="J1153" s="253">
        <v>0</v>
      </c>
      <c r="K1153" s="254">
        <v>2</v>
      </c>
      <c r="L1153" s="253">
        <v>1365220</v>
      </c>
      <c r="M1153" s="253">
        <v>0</v>
      </c>
      <c r="N1153" s="253">
        <v>0</v>
      </c>
      <c r="O1153" s="253">
        <v>0</v>
      </c>
      <c r="P1153" s="253">
        <v>0</v>
      </c>
      <c r="Q1153" s="253">
        <v>0</v>
      </c>
      <c r="R1153" s="253">
        <v>0</v>
      </c>
      <c r="S1153" s="253">
        <v>0</v>
      </c>
      <c r="T1153" s="253">
        <v>0</v>
      </c>
      <c r="U1153" s="253">
        <v>0</v>
      </c>
      <c r="V1153" s="253">
        <v>0</v>
      </c>
      <c r="W1153" s="253">
        <v>0</v>
      </c>
      <c r="X1153" s="253">
        <v>0</v>
      </c>
      <c r="Y1153" s="253">
        <v>0</v>
      </c>
      <c r="Z1153" s="253">
        <v>0</v>
      </c>
      <c r="AA1153" s="253">
        <v>0</v>
      </c>
      <c r="AB1153" s="255">
        <v>2021</v>
      </c>
    </row>
    <row r="1154" spans="1:28" s="6" customFormat="1" ht="35.25">
      <c r="A1154" s="6">
        <v>1</v>
      </c>
      <c r="B1154" s="207">
        <f>SUBTOTAL(103,$A$796:A1154)</f>
        <v>354</v>
      </c>
      <c r="C1154" s="251" t="s">
        <v>2910</v>
      </c>
      <c r="D1154" s="246">
        <f t="shared" si="63"/>
        <v>590136</v>
      </c>
      <c r="E1154" s="253">
        <v>0</v>
      </c>
      <c r="F1154" s="253">
        <v>0</v>
      </c>
      <c r="G1154" s="253">
        <v>0</v>
      </c>
      <c r="H1154" s="253">
        <v>0</v>
      </c>
      <c r="I1154" s="253">
        <v>0</v>
      </c>
      <c r="J1154" s="253">
        <v>0</v>
      </c>
      <c r="K1154" s="254">
        <v>0</v>
      </c>
      <c r="L1154" s="253">
        <v>0</v>
      </c>
      <c r="M1154" s="253">
        <v>590136</v>
      </c>
      <c r="N1154" s="253">
        <v>0</v>
      </c>
      <c r="O1154" s="253">
        <v>0</v>
      </c>
      <c r="P1154" s="253">
        <v>0</v>
      </c>
      <c r="Q1154" s="253">
        <v>0</v>
      </c>
      <c r="R1154" s="253">
        <v>0</v>
      </c>
      <c r="S1154" s="253">
        <v>0</v>
      </c>
      <c r="T1154" s="253">
        <v>0</v>
      </c>
      <c r="U1154" s="253">
        <v>0</v>
      </c>
      <c r="V1154" s="253">
        <v>0</v>
      </c>
      <c r="W1154" s="253">
        <v>0</v>
      </c>
      <c r="X1154" s="253">
        <v>0</v>
      </c>
      <c r="Y1154" s="253">
        <v>0</v>
      </c>
      <c r="Z1154" s="253">
        <v>0</v>
      </c>
      <c r="AA1154" s="253">
        <v>0</v>
      </c>
      <c r="AB1154" s="255">
        <v>2021</v>
      </c>
    </row>
    <row r="1155" spans="1:28" s="6" customFormat="1" ht="35.25">
      <c r="A1155" s="6">
        <v>1</v>
      </c>
      <c r="B1155" s="207">
        <f>SUBTOTAL(103,$A$796:A1155)</f>
        <v>355</v>
      </c>
      <c r="C1155" s="251" t="s">
        <v>1750</v>
      </c>
      <c r="D1155" s="246">
        <f t="shared" si="63"/>
        <v>81287</v>
      </c>
      <c r="E1155" s="253">
        <v>81287</v>
      </c>
      <c r="F1155" s="253">
        <v>0</v>
      </c>
      <c r="G1155" s="253">
        <v>0</v>
      </c>
      <c r="H1155" s="253">
        <v>0</v>
      </c>
      <c r="I1155" s="253">
        <v>0</v>
      </c>
      <c r="J1155" s="253">
        <v>0</v>
      </c>
      <c r="K1155" s="254">
        <v>0</v>
      </c>
      <c r="L1155" s="253">
        <v>0</v>
      </c>
      <c r="M1155" s="253">
        <v>0</v>
      </c>
      <c r="N1155" s="253">
        <v>0</v>
      </c>
      <c r="O1155" s="253">
        <v>0</v>
      </c>
      <c r="P1155" s="253">
        <v>0</v>
      </c>
      <c r="Q1155" s="253">
        <v>0</v>
      </c>
      <c r="R1155" s="253">
        <v>0</v>
      </c>
      <c r="S1155" s="253">
        <v>0</v>
      </c>
      <c r="T1155" s="253">
        <v>0</v>
      </c>
      <c r="U1155" s="253">
        <v>0</v>
      </c>
      <c r="V1155" s="253">
        <v>0</v>
      </c>
      <c r="W1155" s="253">
        <v>0</v>
      </c>
      <c r="X1155" s="253">
        <v>0</v>
      </c>
      <c r="Y1155" s="253">
        <v>0</v>
      </c>
      <c r="Z1155" s="253">
        <v>0</v>
      </c>
      <c r="AA1155" s="253">
        <v>0</v>
      </c>
      <c r="AB1155" s="255">
        <v>2021</v>
      </c>
    </row>
    <row r="1156" spans="1:28" s="6" customFormat="1" ht="35.25">
      <c r="A1156" s="6">
        <v>1</v>
      </c>
      <c r="B1156" s="207">
        <f>SUBTOTAL(103,$A$796:A1156)</f>
        <v>356</v>
      </c>
      <c r="C1156" s="251" t="s">
        <v>2911</v>
      </c>
      <c r="D1156" s="246">
        <f t="shared" si="63"/>
        <v>55747</v>
      </c>
      <c r="E1156" s="253">
        <v>0</v>
      </c>
      <c r="F1156" s="253">
        <v>55747</v>
      </c>
      <c r="G1156" s="253">
        <v>0</v>
      </c>
      <c r="H1156" s="253">
        <v>0</v>
      </c>
      <c r="I1156" s="253">
        <v>0</v>
      </c>
      <c r="J1156" s="253">
        <v>0</v>
      </c>
      <c r="K1156" s="254">
        <v>0</v>
      </c>
      <c r="L1156" s="253">
        <v>0</v>
      </c>
      <c r="M1156" s="253">
        <v>0</v>
      </c>
      <c r="N1156" s="253">
        <v>0</v>
      </c>
      <c r="O1156" s="253">
        <v>0</v>
      </c>
      <c r="P1156" s="253">
        <v>0</v>
      </c>
      <c r="Q1156" s="253">
        <v>0</v>
      </c>
      <c r="R1156" s="253">
        <v>0</v>
      </c>
      <c r="S1156" s="253">
        <v>0</v>
      </c>
      <c r="T1156" s="253">
        <v>0</v>
      </c>
      <c r="U1156" s="253">
        <v>0</v>
      </c>
      <c r="V1156" s="253">
        <v>0</v>
      </c>
      <c r="W1156" s="253">
        <v>0</v>
      </c>
      <c r="X1156" s="253">
        <v>0</v>
      </c>
      <c r="Y1156" s="253">
        <v>0</v>
      </c>
      <c r="Z1156" s="253">
        <v>0</v>
      </c>
      <c r="AA1156" s="253">
        <v>0</v>
      </c>
      <c r="AB1156" s="255">
        <v>2021</v>
      </c>
    </row>
    <row r="1157" spans="1:28" s="6" customFormat="1" ht="35.25">
      <c r="A1157" s="6">
        <v>1</v>
      </c>
      <c r="B1157" s="207">
        <f>SUBTOTAL(103,$A$796:A1157)</f>
        <v>357</v>
      </c>
      <c r="C1157" s="251" t="s">
        <v>2912</v>
      </c>
      <c r="D1157" s="246">
        <f t="shared" si="63"/>
        <v>348612.6</v>
      </c>
      <c r="E1157" s="253">
        <v>0</v>
      </c>
      <c r="F1157" s="253">
        <v>0</v>
      </c>
      <c r="G1157" s="253">
        <v>0</v>
      </c>
      <c r="H1157" s="253">
        <v>0</v>
      </c>
      <c r="I1157" s="253">
        <v>0</v>
      </c>
      <c r="J1157" s="253">
        <v>0</v>
      </c>
      <c r="K1157" s="254">
        <v>0</v>
      </c>
      <c r="L1157" s="253">
        <v>0</v>
      </c>
      <c r="M1157" s="253">
        <v>348612.6</v>
      </c>
      <c r="N1157" s="253">
        <v>0</v>
      </c>
      <c r="O1157" s="253">
        <v>0</v>
      </c>
      <c r="P1157" s="253">
        <v>0</v>
      </c>
      <c r="Q1157" s="253">
        <v>0</v>
      </c>
      <c r="R1157" s="253">
        <v>0</v>
      </c>
      <c r="S1157" s="253">
        <v>0</v>
      </c>
      <c r="T1157" s="253">
        <v>0</v>
      </c>
      <c r="U1157" s="253">
        <v>0</v>
      </c>
      <c r="V1157" s="253">
        <v>0</v>
      </c>
      <c r="W1157" s="253">
        <v>0</v>
      </c>
      <c r="X1157" s="253">
        <v>0</v>
      </c>
      <c r="Y1157" s="253">
        <v>0</v>
      </c>
      <c r="Z1157" s="253">
        <v>0</v>
      </c>
      <c r="AA1157" s="253">
        <v>0</v>
      </c>
      <c r="AB1157" s="255">
        <v>2021</v>
      </c>
    </row>
    <row r="1158" spans="1:28" s="6" customFormat="1" ht="35.25">
      <c r="A1158" s="6">
        <v>1</v>
      </c>
      <c r="B1158" s="207">
        <f>SUBTOTAL(103,$A$796:A1158)</f>
        <v>358</v>
      </c>
      <c r="C1158" s="251" t="s">
        <v>2452</v>
      </c>
      <c r="D1158" s="246">
        <f t="shared" si="63"/>
        <v>310773</v>
      </c>
      <c r="E1158" s="253">
        <v>310773</v>
      </c>
      <c r="F1158" s="253">
        <v>0</v>
      </c>
      <c r="G1158" s="253">
        <v>0</v>
      </c>
      <c r="H1158" s="253">
        <v>0</v>
      </c>
      <c r="I1158" s="253">
        <v>0</v>
      </c>
      <c r="J1158" s="253">
        <v>0</v>
      </c>
      <c r="K1158" s="254">
        <v>0</v>
      </c>
      <c r="L1158" s="253">
        <v>0</v>
      </c>
      <c r="M1158" s="253">
        <v>0</v>
      </c>
      <c r="N1158" s="253">
        <v>0</v>
      </c>
      <c r="O1158" s="253">
        <v>0</v>
      </c>
      <c r="P1158" s="253">
        <v>0</v>
      </c>
      <c r="Q1158" s="253">
        <v>0</v>
      </c>
      <c r="R1158" s="253">
        <v>0</v>
      </c>
      <c r="S1158" s="253">
        <v>0</v>
      </c>
      <c r="T1158" s="253">
        <v>0</v>
      </c>
      <c r="U1158" s="253">
        <v>0</v>
      </c>
      <c r="V1158" s="253">
        <v>0</v>
      </c>
      <c r="W1158" s="253">
        <v>0</v>
      </c>
      <c r="X1158" s="253">
        <v>0</v>
      </c>
      <c r="Y1158" s="253">
        <v>0</v>
      </c>
      <c r="Z1158" s="253">
        <v>0</v>
      </c>
      <c r="AA1158" s="253">
        <v>0</v>
      </c>
      <c r="AB1158" s="255">
        <v>2021</v>
      </c>
    </row>
    <row r="1159" spans="1:28" s="6" customFormat="1" ht="35.25">
      <c r="A1159" s="6">
        <v>1</v>
      </c>
      <c r="B1159" s="207">
        <f>SUBTOTAL(103,$A$796:A1159)</f>
        <v>359</v>
      </c>
      <c r="C1159" s="251" t="s">
        <v>2038</v>
      </c>
      <c r="D1159" s="246">
        <f t="shared" si="63"/>
        <v>301128</v>
      </c>
      <c r="E1159" s="253">
        <v>0</v>
      </c>
      <c r="F1159" s="253">
        <v>0</v>
      </c>
      <c r="G1159" s="253">
        <v>0</v>
      </c>
      <c r="H1159" s="253">
        <v>301128</v>
      </c>
      <c r="I1159" s="253">
        <v>0</v>
      </c>
      <c r="J1159" s="253">
        <v>0</v>
      </c>
      <c r="K1159" s="254">
        <v>0</v>
      </c>
      <c r="L1159" s="253">
        <v>0</v>
      </c>
      <c r="M1159" s="253">
        <v>0</v>
      </c>
      <c r="N1159" s="253">
        <v>0</v>
      </c>
      <c r="O1159" s="253">
        <v>0</v>
      </c>
      <c r="P1159" s="253">
        <v>0</v>
      </c>
      <c r="Q1159" s="253">
        <v>0</v>
      </c>
      <c r="R1159" s="253">
        <v>0</v>
      </c>
      <c r="S1159" s="253">
        <v>0</v>
      </c>
      <c r="T1159" s="253">
        <v>0</v>
      </c>
      <c r="U1159" s="253">
        <v>0</v>
      </c>
      <c r="V1159" s="253">
        <v>0</v>
      </c>
      <c r="W1159" s="253">
        <v>0</v>
      </c>
      <c r="X1159" s="253">
        <v>0</v>
      </c>
      <c r="Y1159" s="253">
        <v>0</v>
      </c>
      <c r="Z1159" s="253">
        <v>0</v>
      </c>
      <c r="AA1159" s="253">
        <v>0</v>
      </c>
      <c r="AB1159" s="255">
        <v>2021</v>
      </c>
    </row>
    <row r="1160" spans="1:28" s="6" customFormat="1" ht="35.25">
      <c r="A1160" s="6">
        <v>1</v>
      </c>
      <c r="B1160" s="207">
        <f>SUBTOTAL(103,$A$796:A1160)</f>
        <v>360</v>
      </c>
      <c r="C1160" s="251" t="s">
        <v>2039</v>
      </c>
      <c r="D1160" s="246">
        <f t="shared" si="63"/>
        <v>115734</v>
      </c>
      <c r="E1160" s="253">
        <v>115734</v>
      </c>
      <c r="F1160" s="253">
        <v>0</v>
      </c>
      <c r="G1160" s="253">
        <v>0</v>
      </c>
      <c r="H1160" s="253">
        <v>0</v>
      </c>
      <c r="I1160" s="253">
        <v>0</v>
      </c>
      <c r="J1160" s="253">
        <v>0</v>
      </c>
      <c r="K1160" s="254">
        <v>0</v>
      </c>
      <c r="L1160" s="253">
        <v>0</v>
      </c>
      <c r="M1160" s="253">
        <v>0</v>
      </c>
      <c r="N1160" s="253">
        <v>0</v>
      </c>
      <c r="O1160" s="253">
        <v>0</v>
      </c>
      <c r="P1160" s="253">
        <v>0</v>
      </c>
      <c r="Q1160" s="253">
        <v>0</v>
      </c>
      <c r="R1160" s="253">
        <v>0</v>
      </c>
      <c r="S1160" s="253">
        <v>0</v>
      </c>
      <c r="T1160" s="253">
        <v>0</v>
      </c>
      <c r="U1160" s="253">
        <v>0</v>
      </c>
      <c r="V1160" s="253">
        <v>0</v>
      </c>
      <c r="W1160" s="253">
        <v>0</v>
      </c>
      <c r="X1160" s="253">
        <v>0</v>
      </c>
      <c r="Y1160" s="253">
        <v>0</v>
      </c>
      <c r="Z1160" s="253">
        <v>0</v>
      </c>
      <c r="AA1160" s="253">
        <v>0</v>
      </c>
      <c r="AB1160" s="255">
        <v>2021</v>
      </c>
    </row>
    <row r="1161" spans="1:28" s="6" customFormat="1" ht="35.25">
      <c r="A1161" s="6">
        <v>1</v>
      </c>
      <c r="B1161" s="207">
        <f>SUBTOTAL(103,$A$796:A1161)</f>
        <v>361</v>
      </c>
      <c r="C1161" s="251" t="s">
        <v>2913</v>
      </c>
      <c r="D1161" s="246">
        <f t="shared" si="63"/>
        <v>433000</v>
      </c>
      <c r="E1161" s="253">
        <v>0</v>
      </c>
      <c r="F1161" s="253">
        <v>0</v>
      </c>
      <c r="G1161" s="253">
        <v>0</v>
      </c>
      <c r="H1161" s="253">
        <v>0</v>
      </c>
      <c r="I1161" s="253">
        <v>0</v>
      </c>
      <c r="J1161" s="253">
        <v>0</v>
      </c>
      <c r="K1161" s="254">
        <v>0</v>
      </c>
      <c r="L1161" s="253">
        <v>0</v>
      </c>
      <c r="M1161" s="253">
        <v>433000</v>
      </c>
      <c r="N1161" s="253">
        <v>0</v>
      </c>
      <c r="O1161" s="253">
        <v>0</v>
      </c>
      <c r="P1161" s="253">
        <v>0</v>
      </c>
      <c r="Q1161" s="253">
        <v>0</v>
      </c>
      <c r="R1161" s="253">
        <v>0</v>
      </c>
      <c r="S1161" s="253">
        <v>0</v>
      </c>
      <c r="T1161" s="253">
        <v>0</v>
      </c>
      <c r="U1161" s="253">
        <v>0</v>
      </c>
      <c r="V1161" s="253">
        <v>0</v>
      </c>
      <c r="W1161" s="253">
        <v>0</v>
      </c>
      <c r="X1161" s="253">
        <v>0</v>
      </c>
      <c r="Y1161" s="253">
        <v>0</v>
      </c>
      <c r="Z1161" s="253">
        <v>0</v>
      </c>
      <c r="AA1161" s="253">
        <v>0</v>
      </c>
      <c r="AB1161" s="255">
        <v>2021</v>
      </c>
    </row>
    <row r="1162" spans="1:28" s="6" customFormat="1" ht="35.25">
      <c r="A1162" s="6">
        <v>1</v>
      </c>
      <c r="B1162" s="207">
        <f>SUBTOTAL(103,$A$796:A1162)</f>
        <v>362</v>
      </c>
      <c r="C1162" s="251" t="s">
        <v>2914</v>
      </c>
      <c r="D1162" s="246">
        <f t="shared" si="63"/>
        <v>168525.3</v>
      </c>
      <c r="E1162" s="253">
        <v>61435.46</v>
      </c>
      <c r="F1162" s="253">
        <v>0</v>
      </c>
      <c r="G1162" s="253">
        <v>0</v>
      </c>
      <c r="H1162" s="253">
        <v>0</v>
      </c>
      <c r="I1162" s="253">
        <v>107089.84</v>
      </c>
      <c r="J1162" s="253">
        <v>0</v>
      </c>
      <c r="K1162" s="254">
        <v>0</v>
      </c>
      <c r="L1162" s="253">
        <v>0</v>
      </c>
      <c r="M1162" s="253">
        <v>0</v>
      </c>
      <c r="N1162" s="253">
        <v>0</v>
      </c>
      <c r="O1162" s="253">
        <v>0</v>
      </c>
      <c r="P1162" s="253">
        <v>0</v>
      </c>
      <c r="Q1162" s="253">
        <v>0</v>
      </c>
      <c r="R1162" s="253">
        <v>0</v>
      </c>
      <c r="S1162" s="253">
        <v>0</v>
      </c>
      <c r="T1162" s="253">
        <v>0</v>
      </c>
      <c r="U1162" s="253">
        <v>0</v>
      </c>
      <c r="V1162" s="253">
        <v>0</v>
      </c>
      <c r="W1162" s="253">
        <v>0</v>
      </c>
      <c r="X1162" s="253">
        <v>0</v>
      </c>
      <c r="Y1162" s="253">
        <v>0</v>
      </c>
      <c r="Z1162" s="253">
        <v>0</v>
      </c>
      <c r="AA1162" s="253">
        <v>0</v>
      </c>
      <c r="AB1162" s="255">
        <v>2021</v>
      </c>
    </row>
    <row r="1163" spans="1:28" s="6" customFormat="1" ht="35.25">
      <c r="A1163" s="6">
        <v>1</v>
      </c>
      <c r="B1163" s="207">
        <f>SUBTOTAL(103,$A$796:A1163)</f>
        <v>363</v>
      </c>
      <c r="C1163" s="251" t="s">
        <v>2915</v>
      </c>
      <c r="D1163" s="246">
        <f t="shared" si="63"/>
        <v>544058.46</v>
      </c>
      <c r="E1163" s="253">
        <v>0</v>
      </c>
      <c r="F1163" s="253">
        <v>0</v>
      </c>
      <c r="G1163" s="253">
        <v>0</v>
      </c>
      <c r="H1163" s="253">
        <v>0</v>
      </c>
      <c r="I1163" s="253">
        <v>0</v>
      </c>
      <c r="J1163" s="253">
        <v>0</v>
      </c>
      <c r="K1163" s="254">
        <v>0</v>
      </c>
      <c r="L1163" s="253">
        <v>0</v>
      </c>
      <c r="M1163" s="253">
        <v>544058.46</v>
      </c>
      <c r="N1163" s="253">
        <v>0</v>
      </c>
      <c r="O1163" s="253">
        <v>0</v>
      </c>
      <c r="P1163" s="253">
        <v>0</v>
      </c>
      <c r="Q1163" s="253">
        <v>0</v>
      </c>
      <c r="R1163" s="253">
        <v>0</v>
      </c>
      <c r="S1163" s="253">
        <v>0</v>
      </c>
      <c r="T1163" s="253">
        <v>0</v>
      </c>
      <c r="U1163" s="253">
        <v>0</v>
      </c>
      <c r="V1163" s="253">
        <v>0</v>
      </c>
      <c r="W1163" s="253">
        <v>0</v>
      </c>
      <c r="X1163" s="253">
        <v>0</v>
      </c>
      <c r="Y1163" s="253">
        <v>0</v>
      </c>
      <c r="Z1163" s="253">
        <v>0</v>
      </c>
      <c r="AA1163" s="253">
        <v>0</v>
      </c>
      <c r="AB1163" s="255">
        <v>2021</v>
      </c>
    </row>
    <row r="1164" spans="1:28" s="6" customFormat="1" ht="35.25">
      <c r="A1164" s="6">
        <v>1</v>
      </c>
      <c r="B1164" s="207">
        <f>SUBTOTAL(103,$A$796:A1164)</f>
        <v>364</v>
      </c>
      <c r="C1164" s="251" t="s">
        <v>2916</v>
      </c>
      <c r="D1164" s="246">
        <f t="shared" si="63"/>
        <v>1179202</v>
      </c>
      <c r="E1164" s="253">
        <v>0</v>
      </c>
      <c r="F1164" s="253">
        <v>0</v>
      </c>
      <c r="G1164" s="253">
        <v>0</v>
      </c>
      <c r="H1164" s="253">
        <v>0</v>
      </c>
      <c r="I1164" s="253">
        <v>0</v>
      </c>
      <c r="J1164" s="253">
        <v>0</v>
      </c>
      <c r="K1164" s="254">
        <v>0</v>
      </c>
      <c r="L1164" s="253">
        <v>0</v>
      </c>
      <c r="M1164" s="253">
        <v>1179202</v>
      </c>
      <c r="N1164" s="253">
        <v>0</v>
      </c>
      <c r="O1164" s="253">
        <v>0</v>
      </c>
      <c r="P1164" s="253">
        <v>0</v>
      </c>
      <c r="Q1164" s="253">
        <v>0</v>
      </c>
      <c r="R1164" s="253">
        <v>0</v>
      </c>
      <c r="S1164" s="253">
        <v>0</v>
      </c>
      <c r="T1164" s="253">
        <v>0</v>
      </c>
      <c r="U1164" s="253">
        <v>0</v>
      </c>
      <c r="V1164" s="253">
        <v>0</v>
      </c>
      <c r="W1164" s="253">
        <v>0</v>
      </c>
      <c r="X1164" s="253">
        <v>0</v>
      </c>
      <c r="Y1164" s="253">
        <v>0</v>
      </c>
      <c r="Z1164" s="253">
        <v>0</v>
      </c>
      <c r="AA1164" s="253">
        <v>0</v>
      </c>
      <c r="AB1164" s="255">
        <v>2021</v>
      </c>
    </row>
    <row r="1165" spans="1:28" s="6" customFormat="1" ht="35.25">
      <c r="A1165" s="6">
        <v>1</v>
      </c>
      <c r="B1165" s="207">
        <f>SUBTOTAL(103,$A$796:A1165)</f>
        <v>365</v>
      </c>
      <c r="C1165" s="251" t="s">
        <v>2043</v>
      </c>
      <c r="D1165" s="246">
        <f t="shared" si="63"/>
        <v>123405</v>
      </c>
      <c r="E1165" s="253">
        <v>0</v>
      </c>
      <c r="F1165" s="253">
        <v>0</v>
      </c>
      <c r="G1165" s="253">
        <v>123405</v>
      </c>
      <c r="H1165" s="253">
        <v>0</v>
      </c>
      <c r="I1165" s="253">
        <v>0</v>
      </c>
      <c r="J1165" s="253">
        <v>0</v>
      </c>
      <c r="K1165" s="254">
        <v>0</v>
      </c>
      <c r="L1165" s="253">
        <v>0</v>
      </c>
      <c r="M1165" s="253">
        <v>0</v>
      </c>
      <c r="N1165" s="253">
        <v>0</v>
      </c>
      <c r="O1165" s="253">
        <v>0</v>
      </c>
      <c r="P1165" s="253">
        <v>0</v>
      </c>
      <c r="Q1165" s="253">
        <v>0</v>
      </c>
      <c r="R1165" s="253">
        <v>0</v>
      </c>
      <c r="S1165" s="253">
        <v>0</v>
      </c>
      <c r="T1165" s="253">
        <v>0</v>
      </c>
      <c r="U1165" s="253">
        <v>0</v>
      </c>
      <c r="V1165" s="253">
        <v>0</v>
      </c>
      <c r="W1165" s="253">
        <v>0</v>
      </c>
      <c r="X1165" s="253">
        <v>0</v>
      </c>
      <c r="Y1165" s="253">
        <v>0</v>
      </c>
      <c r="Z1165" s="253">
        <v>0</v>
      </c>
      <c r="AA1165" s="253">
        <v>0</v>
      </c>
      <c r="AB1165" s="255">
        <v>2021</v>
      </c>
    </row>
    <row r="1166" spans="1:28" s="6" customFormat="1" ht="35.25">
      <c r="A1166" s="6">
        <v>1</v>
      </c>
      <c r="B1166" s="207">
        <f>SUBTOTAL(103,$A$796:A1166)</f>
        <v>366</v>
      </c>
      <c r="C1166" s="251" t="s">
        <v>2917</v>
      </c>
      <c r="D1166" s="246">
        <f t="shared" si="63"/>
        <v>172139</v>
      </c>
      <c r="E1166" s="253">
        <v>0</v>
      </c>
      <c r="F1166" s="253">
        <v>0</v>
      </c>
      <c r="G1166" s="253">
        <v>0</v>
      </c>
      <c r="H1166" s="253">
        <v>0</v>
      </c>
      <c r="I1166" s="253">
        <v>0</v>
      </c>
      <c r="J1166" s="253">
        <v>0</v>
      </c>
      <c r="K1166" s="254">
        <v>0</v>
      </c>
      <c r="L1166" s="253">
        <v>0</v>
      </c>
      <c r="M1166" s="253">
        <v>0</v>
      </c>
      <c r="N1166" s="253">
        <v>0</v>
      </c>
      <c r="O1166" s="253">
        <v>172139</v>
      </c>
      <c r="P1166" s="253">
        <v>0</v>
      </c>
      <c r="Q1166" s="253">
        <v>0</v>
      </c>
      <c r="R1166" s="253">
        <v>0</v>
      </c>
      <c r="S1166" s="253">
        <v>0</v>
      </c>
      <c r="T1166" s="253">
        <v>0</v>
      </c>
      <c r="U1166" s="253">
        <v>0</v>
      </c>
      <c r="V1166" s="253">
        <v>0</v>
      </c>
      <c r="W1166" s="253">
        <v>0</v>
      </c>
      <c r="X1166" s="253">
        <v>0</v>
      </c>
      <c r="Y1166" s="253">
        <v>0</v>
      </c>
      <c r="Z1166" s="253">
        <v>0</v>
      </c>
      <c r="AA1166" s="253">
        <v>0</v>
      </c>
      <c r="AB1166" s="255">
        <v>2021</v>
      </c>
    </row>
    <row r="1167" spans="1:28" s="6" customFormat="1" ht="35.25">
      <c r="A1167" s="6">
        <v>1</v>
      </c>
      <c r="B1167" s="207">
        <f>SUBTOTAL(103,$A$796:A1167)</f>
        <v>367</v>
      </c>
      <c r="C1167" s="251" t="s">
        <v>1754</v>
      </c>
      <c r="D1167" s="246">
        <f t="shared" si="63"/>
        <v>190120</v>
      </c>
      <c r="E1167" s="253">
        <v>0</v>
      </c>
      <c r="F1167" s="253">
        <v>0</v>
      </c>
      <c r="G1167" s="253">
        <v>0</v>
      </c>
      <c r="H1167" s="253">
        <v>0</v>
      </c>
      <c r="I1167" s="253">
        <v>0</v>
      </c>
      <c r="J1167" s="253">
        <v>0</v>
      </c>
      <c r="K1167" s="254">
        <v>0</v>
      </c>
      <c r="L1167" s="253">
        <v>0</v>
      </c>
      <c r="M1167" s="253">
        <v>0</v>
      </c>
      <c r="N1167" s="253">
        <v>0</v>
      </c>
      <c r="O1167" s="253">
        <v>190120</v>
      </c>
      <c r="P1167" s="253">
        <v>0</v>
      </c>
      <c r="Q1167" s="253">
        <v>0</v>
      </c>
      <c r="R1167" s="253">
        <v>0</v>
      </c>
      <c r="S1167" s="253">
        <v>0</v>
      </c>
      <c r="T1167" s="253">
        <v>0</v>
      </c>
      <c r="U1167" s="253">
        <v>0</v>
      </c>
      <c r="V1167" s="253">
        <v>0</v>
      </c>
      <c r="W1167" s="253">
        <v>0</v>
      </c>
      <c r="X1167" s="253">
        <v>0</v>
      </c>
      <c r="Y1167" s="253">
        <v>0</v>
      </c>
      <c r="Z1167" s="253">
        <v>0</v>
      </c>
      <c r="AA1167" s="253">
        <v>0</v>
      </c>
      <c r="AB1167" s="255">
        <v>2021</v>
      </c>
    </row>
    <row r="1168" spans="1:28" s="6" customFormat="1" ht="35.25">
      <c r="A1168" s="6">
        <v>1</v>
      </c>
      <c r="B1168" s="207">
        <f>SUBTOTAL(103,$A$796:A1168)</f>
        <v>368</v>
      </c>
      <c r="C1168" s="251" t="s">
        <v>2918</v>
      </c>
      <c r="D1168" s="246">
        <f t="shared" si="63"/>
        <v>143800</v>
      </c>
      <c r="E1168" s="253">
        <v>0</v>
      </c>
      <c r="F1168" s="253">
        <v>0</v>
      </c>
      <c r="G1168" s="253">
        <v>0</v>
      </c>
      <c r="H1168" s="253">
        <v>0</v>
      </c>
      <c r="I1168" s="253">
        <v>143800</v>
      </c>
      <c r="J1168" s="253">
        <v>0</v>
      </c>
      <c r="K1168" s="254">
        <v>0</v>
      </c>
      <c r="L1168" s="253">
        <v>0</v>
      </c>
      <c r="M1168" s="253">
        <v>0</v>
      </c>
      <c r="N1168" s="253">
        <v>0</v>
      </c>
      <c r="O1168" s="253">
        <v>0</v>
      </c>
      <c r="P1168" s="253">
        <v>0</v>
      </c>
      <c r="Q1168" s="253">
        <v>0</v>
      </c>
      <c r="R1168" s="253">
        <v>0</v>
      </c>
      <c r="S1168" s="253">
        <v>0</v>
      </c>
      <c r="T1168" s="253">
        <v>0</v>
      </c>
      <c r="U1168" s="253">
        <v>0</v>
      </c>
      <c r="V1168" s="253">
        <v>0</v>
      </c>
      <c r="W1168" s="253">
        <v>0</v>
      </c>
      <c r="X1168" s="253">
        <v>0</v>
      </c>
      <c r="Y1168" s="253">
        <v>0</v>
      </c>
      <c r="Z1168" s="253">
        <v>0</v>
      </c>
      <c r="AA1168" s="253">
        <v>0</v>
      </c>
      <c r="AB1168" s="255">
        <v>2021</v>
      </c>
    </row>
    <row r="1169" spans="1:28" s="6" customFormat="1" ht="35.25">
      <c r="A1169" s="6">
        <v>1</v>
      </c>
      <c r="B1169" s="207">
        <f>SUBTOTAL(103,$A$796:A1169)</f>
        <v>369</v>
      </c>
      <c r="C1169" s="251" t="s">
        <v>1755</v>
      </c>
      <c r="D1169" s="246">
        <f t="shared" si="63"/>
        <v>174492.7</v>
      </c>
      <c r="E1169" s="253">
        <v>0</v>
      </c>
      <c r="F1169" s="253">
        <v>0</v>
      </c>
      <c r="G1169" s="253">
        <v>0</v>
      </c>
      <c r="H1169" s="253">
        <v>0</v>
      </c>
      <c r="I1169" s="253">
        <v>0</v>
      </c>
      <c r="J1169" s="253">
        <v>0</v>
      </c>
      <c r="K1169" s="254">
        <v>0</v>
      </c>
      <c r="L1169" s="253">
        <v>0</v>
      </c>
      <c r="M1169" s="253">
        <v>174492.7</v>
      </c>
      <c r="N1169" s="253">
        <v>0</v>
      </c>
      <c r="O1169" s="253">
        <v>0</v>
      </c>
      <c r="P1169" s="253">
        <v>0</v>
      </c>
      <c r="Q1169" s="253">
        <v>0</v>
      </c>
      <c r="R1169" s="253">
        <v>0</v>
      </c>
      <c r="S1169" s="253">
        <v>0</v>
      </c>
      <c r="T1169" s="253">
        <v>0</v>
      </c>
      <c r="U1169" s="253">
        <v>0</v>
      </c>
      <c r="V1169" s="253">
        <v>0</v>
      </c>
      <c r="W1169" s="253">
        <v>0</v>
      </c>
      <c r="X1169" s="253">
        <v>0</v>
      </c>
      <c r="Y1169" s="253">
        <v>0</v>
      </c>
      <c r="Z1169" s="253">
        <v>0</v>
      </c>
      <c r="AA1169" s="253">
        <v>0</v>
      </c>
      <c r="AB1169" s="255">
        <v>2021</v>
      </c>
    </row>
    <row r="1170" spans="1:28" s="6" customFormat="1" ht="35.25">
      <c r="A1170" s="6">
        <v>1</v>
      </c>
      <c r="B1170" s="207">
        <f>SUBTOTAL(103,$A$796:A1170)</f>
        <v>370</v>
      </c>
      <c r="C1170" s="251" t="s">
        <v>2919</v>
      </c>
      <c r="D1170" s="246">
        <f t="shared" si="63"/>
        <v>758072.1</v>
      </c>
      <c r="E1170" s="253">
        <v>0</v>
      </c>
      <c r="F1170" s="253">
        <v>0</v>
      </c>
      <c r="G1170" s="253">
        <v>0</v>
      </c>
      <c r="H1170" s="253">
        <v>0</v>
      </c>
      <c r="I1170" s="253">
        <v>0</v>
      </c>
      <c r="J1170" s="253">
        <v>0</v>
      </c>
      <c r="K1170" s="254">
        <v>0</v>
      </c>
      <c r="L1170" s="253">
        <v>0</v>
      </c>
      <c r="M1170" s="253">
        <v>758072.1</v>
      </c>
      <c r="N1170" s="253">
        <v>0</v>
      </c>
      <c r="O1170" s="253">
        <v>0</v>
      </c>
      <c r="P1170" s="253">
        <v>0</v>
      </c>
      <c r="Q1170" s="253">
        <v>0</v>
      </c>
      <c r="R1170" s="253">
        <v>0</v>
      </c>
      <c r="S1170" s="253">
        <v>0</v>
      </c>
      <c r="T1170" s="253">
        <v>0</v>
      </c>
      <c r="U1170" s="253">
        <v>0</v>
      </c>
      <c r="V1170" s="253">
        <v>0</v>
      </c>
      <c r="W1170" s="253">
        <v>0</v>
      </c>
      <c r="X1170" s="253">
        <v>0</v>
      </c>
      <c r="Y1170" s="253">
        <v>0</v>
      </c>
      <c r="Z1170" s="253">
        <v>0</v>
      </c>
      <c r="AA1170" s="253">
        <v>0</v>
      </c>
      <c r="AB1170" s="255">
        <v>2021</v>
      </c>
    </row>
    <row r="1171" spans="1:28" s="6" customFormat="1" ht="35.25">
      <c r="A1171" s="6">
        <v>1</v>
      </c>
      <c r="B1171" s="207">
        <f>SUBTOTAL(103,$A$796:A1171)</f>
        <v>371</v>
      </c>
      <c r="C1171" s="251" t="s">
        <v>2466</v>
      </c>
      <c r="D1171" s="246">
        <f t="shared" si="63"/>
        <v>107832</v>
      </c>
      <c r="E1171" s="253">
        <v>0</v>
      </c>
      <c r="F1171" s="253">
        <v>0</v>
      </c>
      <c r="G1171" s="253">
        <v>107832</v>
      </c>
      <c r="H1171" s="253">
        <v>0</v>
      </c>
      <c r="I1171" s="253">
        <v>0</v>
      </c>
      <c r="J1171" s="253">
        <v>0</v>
      </c>
      <c r="K1171" s="254">
        <v>0</v>
      </c>
      <c r="L1171" s="253">
        <v>0</v>
      </c>
      <c r="M1171" s="253">
        <v>0</v>
      </c>
      <c r="N1171" s="253">
        <v>0</v>
      </c>
      <c r="O1171" s="253">
        <v>0</v>
      </c>
      <c r="P1171" s="253">
        <v>0</v>
      </c>
      <c r="Q1171" s="253">
        <v>0</v>
      </c>
      <c r="R1171" s="253">
        <v>0</v>
      </c>
      <c r="S1171" s="253">
        <v>0</v>
      </c>
      <c r="T1171" s="253">
        <v>0</v>
      </c>
      <c r="U1171" s="253">
        <v>0</v>
      </c>
      <c r="V1171" s="253">
        <v>0</v>
      </c>
      <c r="W1171" s="253">
        <v>0</v>
      </c>
      <c r="X1171" s="253">
        <v>0</v>
      </c>
      <c r="Y1171" s="253">
        <v>0</v>
      </c>
      <c r="Z1171" s="253">
        <v>0</v>
      </c>
      <c r="AA1171" s="253">
        <v>0</v>
      </c>
      <c r="AB1171" s="255">
        <v>2021</v>
      </c>
    </row>
    <row r="1172" spans="1:28" s="6" customFormat="1" ht="35.25">
      <c r="A1172" s="6">
        <v>1</v>
      </c>
      <c r="B1172" s="207">
        <f>SUBTOTAL(103,$A$796:A1172)</f>
        <v>372</v>
      </c>
      <c r="C1172" s="251" t="s">
        <v>2920</v>
      </c>
      <c r="D1172" s="246">
        <f t="shared" si="63"/>
        <v>49985</v>
      </c>
      <c r="E1172" s="253">
        <v>0</v>
      </c>
      <c r="F1172" s="253">
        <v>0</v>
      </c>
      <c r="G1172" s="253">
        <v>0</v>
      </c>
      <c r="H1172" s="253">
        <v>49985</v>
      </c>
      <c r="I1172" s="253">
        <v>0</v>
      </c>
      <c r="J1172" s="253">
        <v>0</v>
      </c>
      <c r="K1172" s="254">
        <v>0</v>
      </c>
      <c r="L1172" s="253">
        <v>0</v>
      </c>
      <c r="M1172" s="253">
        <v>0</v>
      </c>
      <c r="N1172" s="253">
        <v>0</v>
      </c>
      <c r="O1172" s="253">
        <v>0</v>
      </c>
      <c r="P1172" s="253">
        <v>0</v>
      </c>
      <c r="Q1172" s="253">
        <v>0</v>
      </c>
      <c r="R1172" s="253">
        <v>0</v>
      </c>
      <c r="S1172" s="253">
        <v>0</v>
      </c>
      <c r="T1172" s="253">
        <v>0</v>
      </c>
      <c r="U1172" s="253">
        <v>0</v>
      </c>
      <c r="V1172" s="253">
        <v>0</v>
      </c>
      <c r="W1172" s="253">
        <v>0</v>
      </c>
      <c r="X1172" s="253">
        <v>0</v>
      </c>
      <c r="Y1172" s="253">
        <v>0</v>
      </c>
      <c r="Z1172" s="253">
        <v>0</v>
      </c>
      <c r="AA1172" s="253">
        <v>0</v>
      </c>
      <c r="AB1172" s="255">
        <v>2021</v>
      </c>
    </row>
    <row r="1173" spans="1:28" s="6" customFormat="1" ht="35.25">
      <c r="A1173" s="6">
        <v>1</v>
      </c>
      <c r="B1173" s="207">
        <f>SUBTOTAL(103,$A$796:A1173)</f>
        <v>373</v>
      </c>
      <c r="C1173" s="251" t="s">
        <v>2052</v>
      </c>
      <c r="D1173" s="246">
        <f t="shared" si="63"/>
        <v>200000</v>
      </c>
      <c r="E1173" s="253">
        <v>0</v>
      </c>
      <c r="F1173" s="253">
        <v>0</v>
      </c>
      <c r="G1173" s="253">
        <v>0</v>
      </c>
      <c r="H1173" s="253">
        <v>0</v>
      </c>
      <c r="I1173" s="253">
        <v>0</v>
      </c>
      <c r="J1173" s="253">
        <v>0</v>
      </c>
      <c r="K1173" s="254">
        <v>0</v>
      </c>
      <c r="L1173" s="253">
        <v>0</v>
      </c>
      <c r="M1173" s="253">
        <v>0</v>
      </c>
      <c r="N1173" s="253">
        <v>0</v>
      </c>
      <c r="O1173" s="253">
        <v>200000</v>
      </c>
      <c r="P1173" s="253">
        <v>0</v>
      </c>
      <c r="Q1173" s="253">
        <v>0</v>
      </c>
      <c r="R1173" s="253">
        <v>0</v>
      </c>
      <c r="S1173" s="253">
        <v>0</v>
      </c>
      <c r="T1173" s="253">
        <v>0</v>
      </c>
      <c r="U1173" s="253">
        <v>0</v>
      </c>
      <c r="V1173" s="253">
        <v>0</v>
      </c>
      <c r="W1173" s="253">
        <v>0</v>
      </c>
      <c r="X1173" s="253">
        <v>0</v>
      </c>
      <c r="Y1173" s="253">
        <v>0</v>
      </c>
      <c r="Z1173" s="253">
        <v>0</v>
      </c>
      <c r="AA1173" s="253">
        <v>0</v>
      </c>
      <c r="AB1173" s="255">
        <v>2021</v>
      </c>
    </row>
    <row r="1174" spans="1:28" s="6" customFormat="1" ht="35.25">
      <c r="A1174" s="6">
        <v>1</v>
      </c>
      <c r="B1174" s="207">
        <f>SUBTOTAL(103,$A$796:A1174)</f>
        <v>374</v>
      </c>
      <c r="C1174" s="251" t="s">
        <v>2053</v>
      </c>
      <c r="D1174" s="246">
        <f t="shared" si="63"/>
        <v>654000</v>
      </c>
      <c r="E1174" s="253">
        <v>0</v>
      </c>
      <c r="F1174" s="253">
        <v>0</v>
      </c>
      <c r="G1174" s="253">
        <v>0</v>
      </c>
      <c r="H1174" s="253">
        <v>0</v>
      </c>
      <c r="I1174" s="253">
        <v>0</v>
      </c>
      <c r="J1174" s="253">
        <v>0</v>
      </c>
      <c r="K1174" s="254">
        <v>1</v>
      </c>
      <c r="L1174" s="253">
        <v>654000</v>
      </c>
      <c r="M1174" s="253">
        <v>0</v>
      </c>
      <c r="N1174" s="253">
        <v>0</v>
      </c>
      <c r="O1174" s="253">
        <v>0</v>
      </c>
      <c r="P1174" s="253">
        <v>0</v>
      </c>
      <c r="Q1174" s="253">
        <v>0</v>
      </c>
      <c r="R1174" s="253">
        <v>0</v>
      </c>
      <c r="S1174" s="253">
        <v>0</v>
      </c>
      <c r="T1174" s="253">
        <v>0</v>
      </c>
      <c r="U1174" s="253">
        <v>0</v>
      </c>
      <c r="V1174" s="253">
        <v>0</v>
      </c>
      <c r="W1174" s="253">
        <v>0</v>
      </c>
      <c r="X1174" s="253">
        <v>0</v>
      </c>
      <c r="Y1174" s="253">
        <v>0</v>
      </c>
      <c r="Z1174" s="253">
        <v>0</v>
      </c>
      <c r="AA1174" s="253">
        <v>0</v>
      </c>
      <c r="AB1174" s="255">
        <v>2021</v>
      </c>
    </row>
    <row r="1175" spans="1:28" s="6" customFormat="1" ht="35.25">
      <c r="A1175" s="6">
        <v>1</v>
      </c>
      <c r="B1175" s="207">
        <f>SUBTOTAL(103,$A$796:A1175)</f>
        <v>375</v>
      </c>
      <c r="C1175" s="251" t="s">
        <v>2467</v>
      </c>
      <c r="D1175" s="246">
        <f t="shared" si="63"/>
        <v>269250</v>
      </c>
      <c r="E1175" s="253">
        <v>54500</v>
      </c>
      <c r="F1175" s="253">
        <v>0</v>
      </c>
      <c r="G1175" s="253">
        <v>0</v>
      </c>
      <c r="H1175" s="253">
        <v>48600</v>
      </c>
      <c r="I1175" s="253">
        <v>0</v>
      </c>
      <c r="J1175" s="253">
        <v>0</v>
      </c>
      <c r="K1175" s="254">
        <v>0</v>
      </c>
      <c r="L1175" s="253">
        <v>0</v>
      </c>
      <c r="M1175" s="253">
        <v>0</v>
      </c>
      <c r="N1175" s="253">
        <v>0</v>
      </c>
      <c r="O1175" s="253">
        <v>166150</v>
      </c>
      <c r="P1175" s="253">
        <v>0</v>
      </c>
      <c r="Q1175" s="253">
        <v>0</v>
      </c>
      <c r="R1175" s="253">
        <v>0</v>
      </c>
      <c r="S1175" s="253">
        <v>0</v>
      </c>
      <c r="T1175" s="253">
        <v>0</v>
      </c>
      <c r="U1175" s="253">
        <v>0</v>
      </c>
      <c r="V1175" s="253">
        <v>0</v>
      </c>
      <c r="W1175" s="253">
        <v>0</v>
      </c>
      <c r="X1175" s="253">
        <v>0</v>
      </c>
      <c r="Y1175" s="253">
        <v>0</v>
      </c>
      <c r="Z1175" s="253">
        <v>0</v>
      </c>
      <c r="AA1175" s="253">
        <v>0</v>
      </c>
      <c r="AB1175" s="255">
        <v>2021</v>
      </c>
    </row>
    <row r="1176" spans="1:28" s="6" customFormat="1" ht="35.25">
      <c r="A1176" s="6">
        <v>1</v>
      </c>
      <c r="B1176" s="207">
        <f>SUBTOTAL(103,$A$796:A1176)</f>
        <v>376</v>
      </c>
      <c r="C1176" s="251" t="s">
        <v>2054</v>
      </c>
      <c r="D1176" s="246">
        <f t="shared" si="63"/>
        <v>365000</v>
      </c>
      <c r="E1176" s="253">
        <v>0</v>
      </c>
      <c r="F1176" s="253">
        <v>0</v>
      </c>
      <c r="G1176" s="253">
        <v>15000</v>
      </c>
      <c r="H1176" s="253">
        <v>0</v>
      </c>
      <c r="I1176" s="253">
        <v>0</v>
      </c>
      <c r="J1176" s="253">
        <v>0</v>
      </c>
      <c r="K1176" s="254">
        <v>0</v>
      </c>
      <c r="L1176" s="253">
        <v>0</v>
      </c>
      <c r="M1176" s="253">
        <v>0</v>
      </c>
      <c r="N1176" s="253">
        <v>0</v>
      </c>
      <c r="O1176" s="253">
        <v>350000</v>
      </c>
      <c r="P1176" s="253">
        <v>0</v>
      </c>
      <c r="Q1176" s="253">
        <v>0</v>
      </c>
      <c r="R1176" s="253">
        <v>0</v>
      </c>
      <c r="S1176" s="253">
        <v>0</v>
      </c>
      <c r="T1176" s="253">
        <v>0</v>
      </c>
      <c r="U1176" s="253">
        <v>0</v>
      </c>
      <c r="V1176" s="253">
        <v>0</v>
      </c>
      <c r="W1176" s="253">
        <v>0</v>
      </c>
      <c r="X1176" s="253">
        <v>0</v>
      </c>
      <c r="Y1176" s="253">
        <v>0</v>
      </c>
      <c r="Z1176" s="253">
        <v>0</v>
      </c>
      <c r="AA1176" s="253">
        <v>0</v>
      </c>
      <c r="AB1176" s="255">
        <v>2021</v>
      </c>
    </row>
    <row r="1177" spans="1:28" s="6" customFormat="1" ht="35.25">
      <c r="A1177" s="6">
        <v>1</v>
      </c>
      <c r="B1177" s="207">
        <f>SUBTOTAL(103,$A$796:A1177)</f>
        <v>377</v>
      </c>
      <c r="C1177" s="251" t="s">
        <v>2921</v>
      </c>
      <c r="D1177" s="246">
        <f t="shared" si="63"/>
        <v>2436000</v>
      </c>
      <c r="E1177" s="253">
        <v>0</v>
      </c>
      <c r="F1177" s="253">
        <v>0</v>
      </c>
      <c r="G1177" s="253">
        <v>0</v>
      </c>
      <c r="H1177" s="253">
        <v>0</v>
      </c>
      <c r="I1177" s="253">
        <v>0</v>
      </c>
      <c r="J1177" s="253">
        <v>0</v>
      </c>
      <c r="K1177" s="254">
        <v>4</v>
      </c>
      <c r="L1177" s="253">
        <v>2436000</v>
      </c>
      <c r="M1177" s="253">
        <v>0</v>
      </c>
      <c r="N1177" s="253">
        <v>0</v>
      </c>
      <c r="O1177" s="253">
        <v>0</v>
      </c>
      <c r="P1177" s="253">
        <v>0</v>
      </c>
      <c r="Q1177" s="253">
        <v>0</v>
      </c>
      <c r="R1177" s="253">
        <v>0</v>
      </c>
      <c r="S1177" s="253">
        <v>0</v>
      </c>
      <c r="T1177" s="253">
        <v>0</v>
      </c>
      <c r="U1177" s="253">
        <v>0</v>
      </c>
      <c r="V1177" s="253">
        <v>0</v>
      </c>
      <c r="W1177" s="253">
        <v>0</v>
      </c>
      <c r="X1177" s="253">
        <v>0</v>
      </c>
      <c r="Y1177" s="253">
        <v>0</v>
      </c>
      <c r="Z1177" s="253">
        <v>0</v>
      </c>
      <c r="AA1177" s="253">
        <v>0</v>
      </c>
      <c r="AB1177" s="255">
        <v>2021</v>
      </c>
    </row>
    <row r="1178" spans="1:28" s="6" customFormat="1" ht="35.25">
      <c r="A1178" s="6">
        <v>1</v>
      </c>
      <c r="B1178" s="207">
        <f>SUBTOTAL(103,$A$796:A1178)</f>
        <v>378</v>
      </c>
      <c r="C1178" s="251" t="s">
        <v>2059</v>
      </c>
      <c r="D1178" s="246">
        <f t="shared" si="63"/>
        <v>250500</v>
      </c>
      <c r="E1178" s="253">
        <v>0</v>
      </c>
      <c r="F1178" s="253">
        <v>0</v>
      </c>
      <c r="G1178" s="253">
        <v>0</v>
      </c>
      <c r="H1178" s="253">
        <v>0</v>
      </c>
      <c r="I1178" s="253">
        <v>0</v>
      </c>
      <c r="J1178" s="253">
        <v>0</v>
      </c>
      <c r="K1178" s="254">
        <v>0</v>
      </c>
      <c r="L1178" s="253">
        <v>0</v>
      </c>
      <c r="M1178" s="253">
        <v>0</v>
      </c>
      <c r="N1178" s="253">
        <v>0</v>
      </c>
      <c r="O1178" s="253">
        <v>250500</v>
      </c>
      <c r="P1178" s="253">
        <v>0</v>
      </c>
      <c r="Q1178" s="253">
        <v>0</v>
      </c>
      <c r="R1178" s="253">
        <v>0</v>
      </c>
      <c r="S1178" s="253">
        <v>0</v>
      </c>
      <c r="T1178" s="253">
        <v>0</v>
      </c>
      <c r="U1178" s="253">
        <v>0</v>
      </c>
      <c r="V1178" s="253">
        <v>0</v>
      </c>
      <c r="W1178" s="253">
        <v>0</v>
      </c>
      <c r="X1178" s="253">
        <v>0</v>
      </c>
      <c r="Y1178" s="253">
        <v>0</v>
      </c>
      <c r="Z1178" s="253">
        <v>0</v>
      </c>
      <c r="AA1178" s="253">
        <v>0</v>
      </c>
      <c r="AB1178" s="255">
        <v>2021</v>
      </c>
    </row>
    <row r="1179" spans="1:28" s="6" customFormat="1" ht="35.25">
      <c r="A1179" s="6">
        <v>1</v>
      </c>
      <c r="B1179" s="207">
        <f>SUBTOTAL(103,$A$796:A1179)</f>
        <v>379</v>
      </c>
      <c r="C1179" s="251" t="s">
        <v>2922</v>
      </c>
      <c r="D1179" s="246">
        <f t="shared" si="63"/>
        <v>399910.40000000002</v>
      </c>
      <c r="E1179" s="253">
        <v>0</v>
      </c>
      <c r="F1179" s="253">
        <v>0</v>
      </c>
      <c r="G1179" s="253">
        <v>0</v>
      </c>
      <c r="H1179" s="253">
        <v>0</v>
      </c>
      <c r="I1179" s="253">
        <v>0</v>
      </c>
      <c r="J1179" s="253">
        <v>0</v>
      </c>
      <c r="K1179" s="254">
        <v>0</v>
      </c>
      <c r="L1179" s="253">
        <v>0</v>
      </c>
      <c r="M1179" s="253">
        <v>399910.40000000002</v>
      </c>
      <c r="N1179" s="253">
        <v>0</v>
      </c>
      <c r="O1179" s="253">
        <v>0</v>
      </c>
      <c r="P1179" s="253">
        <v>0</v>
      </c>
      <c r="Q1179" s="253">
        <v>0</v>
      </c>
      <c r="R1179" s="253">
        <v>0</v>
      </c>
      <c r="S1179" s="253">
        <v>0</v>
      </c>
      <c r="T1179" s="253">
        <v>0</v>
      </c>
      <c r="U1179" s="253">
        <v>0</v>
      </c>
      <c r="V1179" s="253">
        <v>0</v>
      </c>
      <c r="W1179" s="253">
        <v>0</v>
      </c>
      <c r="X1179" s="253">
        <v>0</v>
      </c>
      <c r="Y1179" s="253">
        <v>0</v>
      </c>
      <c r="Z1179" s="253">
        <v>0</v>
      </c>
      <c r="AA1179" s="253">
        <v>0</v>
      </c>
      <c r="AB1179" s="255">
        <v>2021</v>
      </c>
    </row>
    <row r="1180" spans="1:28" s="6" customFormat="1" ht="35.25">
      <c r="A1180" s="6">
        <v>1</v>
      </c>
      <c r="B1180" s="207">
        <f>SUBTOTAL(103,$A$796:A1180)</f>
        <v>380</v>
      </c>
      <c r="C1180" s="251" t="s">
        <v>2923</v>
      </c>
      <c r="D1180" s="246">
        <f t="shared" si="63"/>
        <v>237380.91</v>
      </c>
      <c r="E1180" s="253">
        <v>0</v>
      </c>
      <c r="F1180" s="253">
        <v>0</v>
      </c>
      <c r="G1180" s="253">
        <v>237380.91</v>
      </c>
      <c r="H1180" s="253">
        <v>0</v>
      </c>
      <c r="I1180" s="253">
        <v>0</v>
      </c>
      <c r="J1180" s="253">
        <v>0</v>
      </c>
      <c r="K1180" s="254">
        <v>0</v>
      </c>
      <c r="L1180" s="253">
        <v>0</v>
      </c>
      <c r="M1180" s="253">
        <v>0</v>
      </c>
      <c r="N1180" s="253">
        <v>0</v>
      </c>
      <c r="O1180" s="253">
        <v>0</v>
      </c>
      <c r="P1180" s="253">
        <v>0</v>
      </c>
      <c r="Q1180" s="253">
        <v>0</v>
      </c>
      <c r="R1180" s="253">
        <v>0</v>
      </c>
      <c r="S1180" s="253">
        <v>0</v>
      </c>
      <c r="T1180" s="253">
        <v>0</v>
      </c>
      <c r="U1180" s="253">
        <v>0</v>
      </c>
      <c r="V1180" s="253">
        <v>0</v>
      </c>
      <c r="W1180" s="253">
        <v>0</v>
      </c>
      <c r="X1180" s="253">
        <v>0</v>
      </c>
      <c r="Y1180" s="253">
        <v>0</v>
      </c>
      <c r="Z1180" s="253">
        <v>0</v>
      </c>
      <c r="AA1180" s="253">
        <v>0</v>
      </c>
      <c r="AB1180" s="255">
        <v>2021</v>
      </c>
    </row>
    <row r="1181" spans="1:28" s="6" customFormat="1" ht="35.25">
      <c r="A1181" s="6">
        <v>1</v>
      </c>
      <c r="B1181" s="207">
        <f>SUBTOTAL(103,$A$796:A1181)</f>
        <v>381</v>
      </c>
      <c r="C1181" s="251" t="s">
        <v>2924</v>
      </c>
      <c r="D1181" s="246">
        <f t="shared" si="63"/>
        <v>192732</v>
      </c>
      <c r="E1181" s="253">
        <v>0</v>
      </c>
      <c r="F1181" s="253">
        <v>0</v>
      </c>
      <c r="G1181" s="253">
        <v>0</v>
      </c>
      <c r="H1181" s="253">
        <v>0</v>
      </c>
      <c r="I1181" s="253">
        <v>0</v>
      </c>
      <c r="J1181" s="253">
        <v>0</v>
      </c>
      <c r="K1181" s="254">
        <v>0</v>
      </c>
      <c r="L1181" s="253">
        <v>0</v>
      </c>
      <c r="M1181" s="253">
        <v>192732</v>
      </c>
      <c r="N1181" s="253">
        <v>0</v>
      </c>
      <c r="O1181" s="253">
        <v>0</v>
      </c>
      <c r="P1181" s="253">
        <v>0</v>
      </c>
      <c r="Q1181" s="253">
        <v>0</v>
      </c>
      <c r="R1181" s="253">
        <v>0</v>
      </c>
      <c r="S1181" s="253">
        <v>0</v>
      </c>
      <c r="T1181" s="253">
        <v>0</v>
      </c>
      <c r="U1181" s="253">
        <v>0</v>
      </c>
      <c r="V1181" s="253">
        <v>0</v>
      </c>
      <c r="W1181" s="253">
        <v>0</v>
      </c>
      <c r="X1181" s="253">
        <v>0</v>
      </c>
      <c r="Y1181" s="253">
        <v>0</v>
      </c>
      <c r="Z1181" s="253">
        <v>0</v>
      </c>
      <c r="AA1181" s="253">
        <v>0</v>
      </c>
      <c r="AB1181" s="255">
        <v>2021</v>
      </c>
    </row>
    <row r="1182" spans="1:28" s="6" customFormat="1" ht="35.25">
      <c r="A1182" s="6">
        <v>1</v>
      </c>
      <c r="B1182" s="207">
        <f>SUBTOTAL(103,$A$796:A1182)</f>
        <v>382</v>
      </c>
      <c r="C1182" s="251" t="s">
        <v>2925</v>
      </c>
      <c r="D1182" s="246">
        <f t="shared" si="63"/>
        <v>387028</v>
      </c>
      <c r="E1182" s="253">
        <v>0</v>
      </c>
      <c r="F1182" s="253">
        <v>0</v>
      </c>
      <c r="G1182" s="253">
        <v>0</v>
      </c>
      <c r="H1182" s="253">
        <v>0</v>
      </c>
      <c r="I1182" s="253">
        <v>0</v>
      </c>
      <c r="J1182" s="253">
        <v>0</v>
      </c>
      <c r="K1182" s="254">
        <v>0</v>
      </c>
      <c r="L1182" s="253">
        <v>0</v>
      </c>
      <c r="M1182" s="253">
        <v>387028</v>
      </c>
      <c r="N1182" s="253">
        <v>0</v>
      </c>
      <c r="O1182" s="253">
        <v>0</v>
      </c>
      <c r="P1182" s="253">
        <v>0</v>
      </c>
      <c r="Q1182" s="253">
        <v>0</v>
      </c>
      <c r="R1182" s="253">
        <v>0</v>
      </c>
      <c r="S1182" s="253">
        <v>0</v>
      </c>
      <c r="T1182" s="253">
        <v>0</v>
      </c>
      <c r="U1182" s="253">
        <v>0</v>
      </c>
      <c r="V1182" s="253">
        <v>0</v>
      </c>
      <c r="W1182" s="253">
        <v>0</v>
      </c>
      <c r="X1182" s="253">
        <v>0</v>
      </c>
      <c r="Y1182" s="253">
        <v>0</v>
      </c>
      <c r="Z1182" s="253">
        <v>0</v>
      </c>
      <c r="AA1182" s="253">
        <v>0</v>
      </c>
      <c r="AB1182" s="255">
        <v>2021</v>
      </c>
    </row>
    <row r="1183" spans="1:28" s="6" customFormat="1" ht="35.25">
      <c r="A1183" s="6">
        <v>1</v>
      </c>
      <c r="B1183" s="207">
        <f>SUBTOTAL(103,$A$796:A1183)</f>
        <v>383</v>
      </c>
      <c r="C1183" s="251" t="s">
        <v>2065</v>
      </c>
      <c r="D1183" s="246">
        <f t="shared" si="63"/>
        <v>414683</v>
      </c>
      <c r="E1183" s="253">
        <v>0</v>
      </c>
      <c r="F1183" s="253">
        <v>0</v>
      </c>
      <c r="G1183" s="253">
        <v>0</v>
      </c>
      <c r="H1183" s="253">
        <v>0</v>
      </c>
      <c r="I1183" s="253">
        <v>0</v>
      </c>
      <c r="J1183" s="253">
        <v>0</v>
      </c>
      <c r="K1183" s="254">
        <v>0</v>
      </c>
      <c r="L1183" s="253">
        <v>0</v>
      </c>
      <c r="M1183" s="253">
        <v>0</v>
      </c>
      <c r="N1183" s="253">
        <v>0</v>
      </c>
      <c r="O1183" s="253">
        <v>414683</v>
      </c>
      <c r="P1183" s="253">
        <v>0</v>
      </c>
      <c r="Q1183" s="253">
        <v>0</v>
      </c>
      <c r="R1183" s="253">
        <v>0</v>
      </c>
      <c r="S1183" s="253">
        <v>0</v>
      </c>
      <c r="T1183" s="253">
        <v>0</v>
      </c>
      <c r="U1183" s="253">
        <v>0</v>
      </c>
      <c r="V1183" s="253">
        <v>0</v>
      </c>
      <c r="W1183" s="253">
        <v>0</v>
      </c>
      <c r="X1183" s="253">
        <v>0</v>
      </c>
      <c r="Y1183" s="253">
        <v>0</v>
      </c>
      <c r="Z1183" s="253">
        <v>0</v>
      </c>
      <c r="AA1183" s="253">
        <v>0</v>
      </c>
      <c r="AB1183" s="255">
        <v>2021</v>
      </c>
    </row>
    <row r="1184" spans="1:28" s="6" customFormat="1" ht="35.25">
      <c r="A1184" s="6">
        <v>1</v>
      </c>
      <c r="B1184" s="207">
        <f>SUBTOTAL(103,$A$796:A1184)</f>
        <v>384</v>
      </c>
      <c r="C1184" s="251" t="s">
        <v>2066</v>
      </c>
      <c r="D1184" s="246">
        <f t="shared" si="63"/>
        <v>108487</v>
      </c>
      <c r="E1184" s="253">
        <v>0</v>
      </c>
      <c r="F1184" s="253">
        <v>0</v>
      </c>
      <c r="G1184" s="253">
        <v>108487</v>
      </c>
      <c r="H1184" s="253">
        <v>0</v>
      </c>
      <c r="I1184" s="253">
        <v>0</v>
      </c>
      <c r="J1184" s="253">
        <v>0</v>
      </c>
      <c r="K1184" s="254">
        <v>0</v>
      </c>
      <c r="L1184" s="253">
        <v>0</v>
      </c>
      <c r="M1184" s="253">
        <v>0</v>
      </c>
      <c r="N1184" s="253">
        <v>0</v>
      </c>
      <c r="O1184" s="253">
        <v>0</v>
      </c>
      <c r="P1184" s="253">
        <v>0</v>
      </c>
      <c r="Q1184" s="253">
        <v>0</v>
      </c>
      <c r="R1184" s="253">
        <v>0</v>
      </c>
      <c r="S1184" s="253">
        <v>0</v>
      </c>
      <c r="T1184" s="253">
        <v>0</v>
      </c>
      <c r="U1184" s="253">
        <v>0</v>
      </c>
      <c r="V1184" s="253">
        <v>0</v>
      </c>
      <c r="W1184" s="253">
        <v>0</v>
      </c>
      <c r="X1184" s="253">
        <v>0</v>
      </c>
      <c r="Y1184" s="253">
        <v>0</v>
      </c>
      <c r="Z1184" s="253">
        <v>0</v>
      </c>
      <c r="AA1184" s="253">
        <v>0</v>
      </c>
      <c r="AB1184" s="255">
        <v>2021</v>
      </c>
    </row>
    <row r="1185" spans="1:28" s="6" customFormat="1" ht="35.25">
      <c r="A1185" s="6">
        <v>1</v>
      </c>
      <c r="B1185" s="207">
        <f>SUBTOTAL(103,$A$796:A1185)</f>
        <v>385</v>
      </c>
      <c r="C1185" s="251" t="s">
        <v>2926</v>
      </c>
      <c r="D1185" s="246">
        <f t="shared" si="63"/>
        <v>176528</v>
      </c>
      <c r="E1185" s="253">
        <v>0</v>
      </c>
      <c r="F1185" s="253">
        <v>0</v>
      </c>
      <c r="G1185" s="253">
        <v>176528</v>
      </c>
      <c r="H1185" s="253">
        <v>0</v>
      </c>
      <c r="I1185" s="253">
        <v>0</v>
      </c>
      <c r="J1185" s="253">
        <v>0</v>
      </c>
      <c r="K1185" s="254">
        <v>0</v>
      </c>
      <c r="L1185" s="253">
        <v>0</v>
      </c>
      <c r="M1185" s="253">
        <v>0</v>
      </c>
      <c r="N1185" s="253">
        <v>0</v>
      </c>
      <c r="O1185" s="253">
        <v>0</v>
      </c>
      <c r="P1185" s="253">
        <v>0</v>
      </c>
      <c r="Q1185" s="253">
        <v>0</v>
      </c>
      <c r="R1185" s="253">
        <v>0</v>
      </c>
      <c r="S1185" s="253">
        <v>0</v>
      </c>
      <c r="T1185" s="253">
        <v>0</v>
      </c>
      <c r="U1185" s="253">
        <v>0</v>
      </c>
      <c r="V1185" s="253">
        <v>0</v>
      </c>
      <c r="W1185" s="253">
        <v>0</v>
      </c>
      <c r="X1185" s="253">
        <v>0</v>
      </c>
      <c r="Y1185" s="253">
        <v>0</v>
      </c>
      <c r="Z1185" s="253">
        <v>0</v>
      </c>
      <c r="AA1185" s="253">
        <v>0</v>
      </c>
      <c r="AB1185" s="255">
        <v>2021</v>
      </c>
    </row>
    <row r="1186" spans="1:28" s="6" customFormat="1" ht="35.25">
      <c r="A1186" s="6">
        <v>1</v>
      </c>
      <c r="B1186" s="207">
        <f>SUBTOTAL(103,$A$796:A1186)</f>
        <v>386</v>
      </c>
      <c r="C1186" s="251" t="s">
        <v>1761</v>
      </c>
      <c r="D1186" s="246">
        <f t="shared" si="63"/>
        <v>52970</v>
      </c>
      <c r="E1186" s="253">
        <v>0</v>
      </c>
      <c r="F1186" s="253">
        <v>0</v>
      </c>
      <c r="G1186" s="253">
        <v>52970</v>
      </c>
      <c r="H1186" s="253">
        <v>0</v>
      </c>
      <c r="I1186" s="253">
        <v>0</v>
      </c>
      <c r="J1186" s="253">
        <v>0</v>
      </c>
      <c r="K1186" s="254">
        <v>0</v>
      </c>
      <c r="L1186" s="253">
        <v>0</v>
      </c>
      <c r="M1186" s="253">
        <v>0</v>
      </c>
      <c r="N1186" s="253">
        <v>0</v>
      </c>
      <c r="O1186" s="253">
        <v>0</v>
      </c>
      <c r="P1186" s="253">
        <v>0</v>
      </c>
      <c r="Q1186" s="253">
        <v>0</v>
      </c>
      <c r="R1186" s="253">
        <v>0</v>
      </c>
      <c r="S1186" s="253">
        <v>0</v>
      </c>
      <c r="T1186" s="253">
        <v>0</v>
      </c>
      <c r="U1186" s="253">
        <v>0</v>
      </c>
      <c r="V1186" s="253">
        <v>0</v>
      </c>
      <c r="W1186" s="253">
        <v>0</v>
      </c>
      <c r="X1186" s="253">
        <v>0</v>
      </c>
      <c r="Y1186" s="253">
        <v>0</v>
      </c>
      <c r="Z1186" s="253">
        <v>0</v>
      </c>
      <c r="AA1186" s="253">
        <v>0</v>
      </c>
      <c r="AB1186" s="255">
        <v>2021</v>
      </c>
    </row>
    <row r="1187" spans="1:28" s="6" customFormat="1" ht="35.25">
      <c r="A1187" s="6">
        <v>1</v>
      </c>
      <c r="B1187" s="207">
        <f>SUBTOTAL(103,$A$796:A1187)</f>
        <v>387</v>
      </c>
      <c r="C1187" s="251" t="s">
        <v>2927</v>
      </c>
      <c r="D1187" s="246">
        <f t="shared" si="63"/>
        <v>179485</v>
      </c>
      <c r="E1187" s="253">
        <v>0</v>
      </c>
      <c r="F1187" s="253">
        <v>0</v>
      </c>
      <c r="G1187" s="253">
        <v>0</v>
      </c>
      <c r="H1187" s="253">
        <v>0</v>
      </c>
      <c r="I1187" s="253">
        <v>0</v>
      </c>
      <c r="J1187" s="253">
        <v>0</v>
      </c>
      <c r="K1187" s="254">
        <v>0</v>
      </c>
      <c r="L1187" s="253">
        <v>0</v>
      </c>
      <c r="M1187" s="253">
        <v>0</v>
      </c>
      <c r="N1187" s="253">
        <v>0</v>
      </c>
      <c r="O1187" s="253">
        <v>179485</v>
      </c>
      <c r="P1187" s="253">
        <v>0</v>
      </c>
      <c r="Q1187" s="253">
        <v>0</v>
      </c>
      <c r="R1187" s="253">
        <v>0</v>
      </c>
      <c r="S1187" s="253">
        <v>0</v>
      </c>
      <c r="T1187" s="253">
        <v>0</v>
      </c>
      <c r="U1187" s="253">
        <v>0</v>
      </c>
      <c r="V1187" s="253">
        <v>0</v>
      </c>
      <c r="W1187" s="253">
        <v>0</v>
      </c>
      <c r="X1187" s="253">
        <v>0</v>
      </c>
      <c r="Y1187" s="253">
        <v>0</v>
      </c>
      <c r="Z1187" s="253">
        <v>0</v>
      </c>
      <c r="AA1187" s="253">
        <v>0</v>
      </c>
      <c r="AB1187" s="255">
        <v>2021</v>
      </c>
    </row>
    <row r="1188" spans="1:28" s="6" customFormat="1" ht="35.25">
      <c r="A1188" s="6">
        <v>1</v>
      </c>
      <c r="B1188" s="207">
        <f>SUBTOTAL(103,$A$796:A1188)</f>
        <v>388</v>
      </c>
      <c r="C1188" s="251" t="s">
        <v>1762</v>
      </c>
      <c r="D1188" s="246">
        <f t="shared" si="63"/>
        <v>34079</v>
      </c>
      <c r="E1188" s="253">
        <v>0</v>
      </c>
      <c r="F1188" s="253">
        <v>0</v>
      </c>
      <c r="G1188" s="253">
        <v>0</v>
      </c>
      <c r="H1188" s="253">
        <v>0</v>
      </c>
      <c r="I1188" s="253">
        <v>0</v>
      </c>
      <c r="J1188" s="253">
        <v>0</v>
      </c>
      <c r="K1188" s="254">
        <v>0</v>
      </c>
      <c r="L1188" s="253">
        <v>0</v>
      </c>
      <c r="M1188" s="253">
        <v>34079</v>
      </c>
      <c r="N1188" s="253">
        <v>0</v>
      </c>
      <c r="O1188" s="253">
        <v>0</v>
      </c>
      <c r="P1188" s="253">
        <v>0</v>
      </c>
      <c r="Q1188" s="253">
        <v>0</v>
      </c>
      <c r="R1188" s="253">
        <v>0</v>
      </c>
      <c r="S1188" s="253">
        <v>0</v>
      </c>
      <c r="T1188" s="253">
        <v>0</v>
      </c>
      <c r="U1188" s="253">
        <v>0</v>
      </c>
      <c r="V1188" s="253">
        <v>0</v>
      </c>
      <c r="W1188" s="253">
        <v>0</v>
      </c>
      <c r="X1188" s="253">
        <v>0</v>
      </c>
      <c r="Y1188" s="253">
        <v>0</v>
      </c>
      <c r="Z1188" s="253">
        <v>0</v>
      </c>
      <c r="AA1188" s="253">
        <v>0</v>
      </c>
      <c r="AB1188" s="255">
        <v>2021</v>
      </c>
    </row>
    <row r="1189" spans="1:28" s="6" customFormat="1" ht="35.25">
      <c r="A1189" s="6">
        <v>1</v>
      </c>
      <c r="B1189" s="207">
        <f>SUBTOTAL(103,$A$796:A1189)</f>
        <v>389</v>
      </c>
      <c r="C1189" s="251" t="s">
        <v>2928</v>
      </c>
      <c r="D1189" s="246">
        <f t="shared" si="63"/>
        <v>824842</v>
      </c>
      <c r="E1189" s="253">
        <v>0</v>
      </c>
      <c r="F1189" s="253">
        <v>0</v>
      </c>
      <c r="G1189" s="253">
        <v>0</v>
      </c>
      <c r="H1189" s="253">
        <v>0</v>
      </c>
      <c r="I1189" s="253">
        <v>0</v>
      </c>
      <c r="J1189" s="253">
        <v>0</v>
      </c>
      <c r="K1189" s="254">
        <v>0</v>
      </c>
      <c r="L1189" s="253">
        <v>0</v>
      </c>
      <c r="M1189" s="253">
        <v>0</v>
      </c>
      <c r="N1189" s="253">
        <v>0</v>
      </c>
      <c r="O1189" s="253">
        <v>824842</v>
      </c>
      <c r="P1189" s="253">
        <v>0</v>
      </c>
      <c r="Q1189" s="253">
        <v>0</v>
      </c>
      <c r="R1189" s="253">
        <v>0</v>
      </c>
      <c r="S1189" s="253">
        <v>0</v>
      </c>
      <c r="T1189" s="253">
        <v>0</v>
      </c>
      <c r="U1189" s="253">
        <v>0</v>
      </c>
      <c r="V1189" s="253">
        <v>0</v>
      </c>
      <c r="W1189" s="253">
        <v>0</v>
      </c>
      <c r="X1189" s="253">
        <v>0</v>
      </c>
      <c r="Y1189" s="253">
        <v>0</v>
      </c>
      <c r="Z1189" s="253">
        <v>0</v>
      </c>
      <c r="AA1189" s="253">
        <v>0</v>
      </c>
      <c r="AB1189" s="255">
        <v>2021</v>
      </c>
    </row>
    <row r="1190" spans="1:28" s="6" customFormat="1" ht="35.25">
      <c r="A1190" s="6">
        <v>1</v>
      </c>
      <c r="B1190" s="207">
        <f>SUBTOTAL(103,$A$796:A1190)</f>
        <v>390</v>
      </c>
      <c r="C1190" s="251" t="s">
        <v>2077</v>
      </c>
      <c r="D1190" s="246">
        <f t="shared" ref="D1190:D1253" si="65">E1190+F1190+G1190+H1190+I1190+J1190+L1190+M1190+N1190+O1190+P1190+Q1190+R1190+S1190+T1190+U1190+V1190+W1190+X1190+Y1190+Z1190+AA1190</f>
        <v>353211</v>
      </c>
      <c r="E1190" s="253">
        <v>0</v>
      </c>
      <c r="F1190" s="253">
        <v>0</v>
      </c>
      <c r="G1190" s="253">
        <v>0</v>
      </c>
      <c r="H1190" s="253">
        <v>0</v>
      </c>
      <c r="I1190" s="253">
        <v>0</v>
      </c>
      <c r="J1190" s="253">
        <v>0</v>
      </c>
      <c r="K1190" s="254">
        <v>0</v>
      </c>
      <c r="L1190" s="253">
        <v>0</v>
      </c>
      <c r="M1190" s="253">
        <v>0</v>
      </c>
      <c r="N1190" s="253">
        <v>0</v>
      </c>
      <c r="O1190" s="253">
        <v>353211</v>
      </c>
      <c r="P1190" s="253">
        <v>0</v>
      </c>
      <c r="Q1190" s="253">
        <v>0</v>
      </c>
      <c r="R1190" s="253">
        <v>0</v>
      </c>
      <c r="S1190" s="253">
        <v>0</v>
      </c>
      <c r="T1190" s="253">
        <v>0</v>
      </c>
      <c r="U1190" s="253">
        <v>0</v>
      </c>
      <c r="V1190" s="253">
        <v>0</v>
      </c>
      <c r="W1190" s="253">
        <v>0</v>
      </c>
      <c r="X1190" s="253">
        <v>0</v>
      </c>
      <c r="Y1190" s="253">
        <v>0</v>
      </c>
      <c r="Z1190" s="253">
        <v>0</v>
      </c>
      <c r="AA1190" s="253">
        <v>0</v>
      </c>
      <c r="AB1190" s="255">
        <v>2021</v>
      </c>
    </row>
    <row r="1191" spans="1:28" s="6" customFormat="1" ht="35.25">
      <c r="A1191" s="6">
        <v>1</v>
      </c>
      <c r="B1191" s="207">
        <f>SUBTOTAL(103,$A$796:A1191)</f>
        <v>391</v>
      </c>
      <c r="C1191" s="251" t="s">
        <v>2473</v>
      </c>
      <c r="D1191" s="246">
        <f t="shared" si="65"/>
        <v>1350000</v>
      </c>
      <c r="E1191" s="253">
        <v>0</v>
      </c>
      <c r="F1191" s="253">
        <v>0</v>
      </c>
      <c r="G1191" s="253">
        <v>0</v>
      </c>
      <c r="H1191" s="253">
        <v>0</v>
      </c>
      <c r="I1191" s="253">
        <v>0</v>
      </c>
      <c r="J1191" s="253">
        <v>0</v>
      </c>
      <c r="K1191" s="254">
        <v>0</v>
      </c>
      <c r="L1191" s="253">
        <v>0</v>
      </c>
      <c r="M1191" s="253">
        <v>1350000</v>
      </c>
      <c r="N1191" s="253">
        <v>0</v>
      </c>
      <c r="O1191" s="253">
        <v>0</v>
      </c>
      <c r="P1191" s="253">
        <v>0</v>
      </c>
      <c r="Q1191" s="253">
        <v>0</v>
      </c>
      <c r="R1191" s="253">
        <v>0</v>
      </c>
      <c r="S1191" s="253">
        <v>0</v>
      </c>
      <c r="T1191" s="253">
        <v>0</v>
      </c>
      <c r="U1191" s="253">
        <v>0</v>
      </c>
      <c r="V1191" s="253">
        <v>0</v>
      </c>
      <c r="W1191" s="253">
        <v>0</v>
      </c>
      <c r="X1191" s="253">
        <v>0</v>
      </c>
      <c r="Y1191" s="253">
        <v>0</v>
      </c>
      <c r="Z1191" s="253">
        <v>0</v>
      </c>
      <c r="AA1191" s="253">
        <v>0</v>
      </c>
      <c r="AB1191" s="255">
        <v>2021</v>
      </c>
    </row>
    <row r="1192" spans="1:28" s="6" customFormat="1" ht="35.25">
      <c r="A1192" s="6">
        <v>1</v>
      </c>
      <c r="B1192" s="207">
        <f>SUBTOTAL(103,$A$796:A1192)</f>
        <v>392</v>
      </c>
      <c r="C1192" s="251" t="s">
        <v>2929</v>
      </c>
      <c r="D1192" s="246">
        <f t="shared" si="65"/>
        <v>117732</v>
      </c>
      <c r="E1192" s="253">
        <v>0</v>
      </c>
      <c r="F1192" s="253">
        <v>0</v>
      </c>
      <c r="G1192" s="253">
        <v>0</v>
      </c>
      <c r="H1192" s="253">
        <v>0</v>
      </c>
      <c r="I1192" s="253">
        <v>0</v>
      </c>
      <c r="J1192" s="253">
        <v>0</v>
      </c>
      <c r="K1192" s="254">
        <v>0</v>
      </c>
      <c r="L1192" s="253">
        <v>0</v>
      </c>
      <c r="M1192" s="253">
        <v>0</v>
      </c>
      <c r="N1192" s="253">
        <v>0</v>
      </c>
      <c r="O1192" s="253">
        <v>0</v>
      </c>
      <c r="P1192" s="253">
        <v>117732</v>
      </c>
      <c r="Q1192" s="253">
        <v>0</v>
      </c>
      <c r="R1192" s="253">
        <v>0</v>
      </c>
      <c r="S1192" s="253">
        <v>0</v>
      </c>
      <c r="T1192" s="253">
        <v>0</v>
      </c>
      <c r="U1192" s="253">
        <v>0</v>
      </c>
      <c r="V1192" s="253">
        <v>0</v>
      </c>
      <c r="W1192" s="253">
        <v>0</v>
      </c>
      <c r="X1192" s="253">
        <v>0</v>
      </c>
      <c r="Y1192" s="253">
        <v>0</v>
      </c>
      <c r="Z1192" s="253">
        <v>0</v>
      </c>
      <c r="AA1192" s="253">
        <v>0</v>
      </c>
      <c r="AB1192" s="255">
        <v>2021</v>
      </c>
    </row>
    <row r="1193" spans="1:28" s="6" customFormat="1" ht="35.25">
      <c r="A1193" s="6">
        <v>1</v>
      </c>
      <c r="B1193" s="207">
        <f>SUBTOTAL(103,$A$796:A1193)</f>
        <v>393</v>
      </c>
      <c r="C1193" s="251" t="s">
        <v>1764</v>
      </c>
      <c r="D1193" s="246">
        <f t="shared" si="65"/>
        <v>13016.06</v>
      </c>
      <c r="E1193" s="253">
        <v>0</v>
      </c>
      <c r="F1193" s="253">
        <v>0</v>
      </c>
      <c r="G1193" s="253">
        <v>0</v>
      </c>
      <c r="H1193" s="253">
        <v>0</v>
      </c>
      <c r="I1193" s="253">
        <v>0</v>
      </c>
      <c r="J1193" s="253">
        <v>0</v>
      </c>
      <c r="K1193" s="254">
        <v>0</v>
      </c>
      <c r="L1193" s="253">
        <v>0</v>
      </c>
      <c r="M1193" s="253">
        <v>13016.06</v>
      </c>
      <c r="N1193" s="253">
        <v>0</v>
      </c>
      <c r="O1193" s="253">
        <v>0</v>
      </c>
      <c r="P1193" s="253">
        <v>0</v>
      </c>
      <c r="Q1193" s="253">
        <v>0</v>
      </c>
      <c r="R1193" s="253">
        <v>0</v>
      </c>
      <c r="S1193" s="253">
        <v>0</v>
      </c>
      <c r="T1193" s="253">
        <v>0</v>
      </c>
      <c r="U1193" s="253">
        <v>0</v>
      </c>
      <c r="V1193" s="253">
        <v>0</v>
      </c>
      <c r="W1193" s="253">
        <v>0</v>
      </c>
      <c r="X1193" s="253">
        <v>0</v>
      </c>
      <c r="Y1193" s="253">
        <v>0</v>
      </c>
      <c r="Z1193" s="253">
        <v>0</v>
      </c>
      <c r="AA1193" s="253">
        <v>0</v>
      </c>
      <c r="AB1193" s="255">
        <v>2021</v>
      </c>
    </row>
    <row r="1194" spans="1:28" s="6" customFormat="1" ht="35.25">
      <c r="A1194" s="6">
        <v>1</v>
      </c>
      <c r="B1194" s="207">
        <f>SUBTOTAL(103,$A$796:A1194)</f>
        <v>394</v>
      </c>
      <c r="C1194" s="251" t="s">
        <v>2082</v>
      </c>
      <c r="D1194" s="246">
        <f t="shared" si="65"/>
        <v>1270167</v>
      </c>
      <c r="E1194" s="253">
        <v>0</v>
      </c>
      <c r="F1194" s="253">
        <v>0</v>
      </c>
      <c r="G1194" s="253">
        <v>0</v>
      </c>
      <c r="H1194" s="253">
        <v>0</v>
      </c>
      <c r="I1194" s="253">
        <v>0</v>
      </c>
      <c r="J1194" s="253">
        <v>0</v>
      </c>
      <c r="K1194" s="254">
        <v>0</v>
      </c>
      <c r="L1194" s="253">
        <v>0</v>
      </c>
      <c r="M1194" s="253">
        <v>1270167</v>
      </c>
      <c r="N1194" s="253">
        <v>0</v>
      </c>
      <c r="O1194" s="253">
        <v>0</v>
      </c>
      <c r="P1194" s="253">
        <v>0</v>
      </c>
      <c r="Q1194" s="253">
        <v>0</v>
      </c>
      <c r="R1194" s="253">
        <v>0</v>
      </c>
      <c r="S1194" s="253">
        <v>0</v>
      </c>
      <c r="T1194" s="253">
        <v>0</v>
      </c>
      <c r="U1194" s="253">
        <v>0</v>
      </c>
      <c r="V1194" s="253">
        <v>0</v>
      </c>
      <c r="W1194" s="253">
        <v>0</v>
      </c>
      <c r="X1194" s="253">
        <v>0</v>
      </c>
      <c r="Y1194" s="253">
        <v>0</v>
      </c>
      <c r="Z1194" s="253">
        <v>0</v>
      </c>
      <c r="AA1194" s="253">
        <v>0</v>
      </c>
      <c r="AB1194" s="255">
        <v>2021</v>
      </c>
    </row>
    <row r="1195" spans="1:28" s="6" customFormat="1" ht="35.25">
      <c r="A1195" s="6">
        <v>1</v>
      </c>
      <c r="B1195" s="207">
        <f>SUBTOTAL(103,$A$796:A1195)</f>
        <v>395</v>
      </c>
      <c r="C1195" s="251" t="s">
        <v>2083</v>
      </c>
      <c r="D1195" s="246">
        <f t="shared" si="65"/>
        <v>755354.28</v>
      </c>
      <c r="E1195" s="253">
        <v>0</v>
      </c>
      <c r="F1195" s="253">
        <v>0</v>
      </c>
      <c r="G1195" s="253">
        <v>0</v>
      </c>
      <c r="H1195" s="253">
        <v>0</v>
      </c>
      <c r="I1195" s="253">
        <v>0</v>
      </c>
      <c r="J1195" s="253">
        <v>0</v>
      </c>
      <c r="K1195" s="254">
        <v>0</v>
      </c>
      <c r="L1195" s="253">
        <v>0</v>
      </c>
      <c r="M1195" s="253">
        <v>0</v>
      </c>
      <c r="N1195" s="253">
        <v>0</v>
      </c>
      <c r="O1195" s="253">
        <v>755354.28</v>
      </c>
      <c r="P1195" s="253">
        <v>0</v>
      </c>
      <c r="Q1195" s="253">
        <v>0</v>
      </c>
      <c r="R1195" s="253">
        <v>0</v>
      </c>
      <c r="S1195" s="253">
        <v>0</v>
      </c>
      <c r="T1195" s="253">
        <v>0</v>
      </c>
      <c r="U1195" s="253">
        <v>0</v>
      </c>
      <c r="V1195" s="253">
        <v>0</v>
      </c>
      <c r="W1195" s="253">
        <v>0</v>
      </c>
      <c r="X1195" s="253">
        <v>0</v>
      </c>
      <c r="Y1195" s="253">
        <v>0</v>
      </c>
      <c r="Z1195" s="253">
        <v>0</v>
      </c>
      <c r="AA1195" s="253">
        <v>0</v>
      </c>
      <c r="AB1195" s="255">
        <v>2021</v>
      </c>
    </row>
    <row r="1196" spans="1:28" s="6" customFormat="1" ht="35.25">
      <c r="A1196" s="6">
        <v>1</v>
      </c>
      <c r="B1196" s="207">
        <f>SUBTOTAL(103,$A$796:A1196)</f>
        <v>396</v>
      </c>
      <c r="C1196" s="251" t="s">
        <v>2474</v>
      </c>
      <c r="D1196" s="246">
        <f t="shared" si="65"/>
        <v>114920.73</v>
      </c>
      <c r="E1196" s="253">
        <v>0</v>
      </c>
      <c r="F1196" s="253">
        <v>0</v>
      </c>
      <c r="G1196" s="253">
        <v>0</v>
      </c>
      <c r="H1196" s="253">
        <v>0</v>
      </c>
      <c r="I1196" s="253">
        <v>0</v>
      </c>
      <c r="J1196" s="253">
        <v>0</v>
      </c>
      <c r="K1196" s="254">
        <v>0</v>
      </c>
      <c r="L1196" s="253">
        <v>0</v>
      </c>
      <c r="M1196" s="253">
        <v>114920.73</v>
      </c>
      <c r="N1196" s="253">
        <v>0</v>
      </c>
      <c r="O1196" s="253">
        <v>0</v>
      </c>
      <c r="P1196" s="253">
        <v>0</v>
      </c>
      <c r="Q1196" s="253">
        <v>0</v>
      </c>
      <c r="R1196" s="253">
        <v>0</v>
      </c>
      <c r="S1196" s="253">
        <v>0</v>
      </c>
      <c r="T1196" s="253">
        <v>0</v>
      </c>
      <c r="U1196" s="253">
        <v>0</v>
      </c>
      <c r="V1196" s="253">
        <v>0</v>
      </c>
      <c r="W1196" s="253">
        <v>0</v>
      </c>
      <c r="X1196" s="253">
        <v>0</v>
      </c>
      <c r="Y1196" s="253">
        <v>0</v>
      </c>
      <c r="Z1196" s="253">
        <v>0</v>
      </c>
      <c r="AA1196" s="253">
        <v>0</v>
      </c>
      <c r="AB1196" s="255">
        <v>2021</v>
      </c>
    </row>
    <row r="1197" spans="1:28" s="6" customFormat="1" ht="35.25">
      <c r="A1197" s="6">
        <v>1</v>
      </c>
      <c r="B1197" s="207">
        <f>SUBTOTAL(103,$A$796:A1197)</f>
        <v>397</v>
      </c>
      <c r="C1197" s="251" t="s">
        <v>2475</v>
      </c>
      <c r="D1197" s="246">
        <f t="shared" si="65"/>
        <v>1582.56</v>
      </c>
      <c r="E1197" s="253">
        <v>0</v>
      </c>
      <c r="F1197" s="253">
        <v>0</v>
      </c>
      <c r="G1197" s="253">
        <v>0</v>
      </c>
      <c r="H1197" s="253">
        <v>0</v>
      </c>
      <c r="I1197" s="253">
        <v>0</v>
      </c>
      <c r="J1197" s="253">
        <v>0</v>
      </c>
      <c r="K1197" s="254">
        <v>0</v>
      </c>
      <c r="L1197" s="253">
        <v>0</v>
      </c>
      <c r="M1197" s="253">
        <v>1582.56</v>
      </c>
      <c r="N1197" s="253">
        <v>0</v>
      </c>
      <c r="O1197" s="253">
        <v>0</v>
      </c>
      <c r="P1197" s="253">
        <v>0</v>
      </c>
      <c r="Q1197" s="253">
        <v>0</v>
      </c>
      <c r="R1197" s="253">
        <v>0</v>
      </c>
      <c r="S1197" s="253">
        <v>0</v>
      </c>
      <c r="T1197" s="253">
        <v>0</v>
      </c>
      <c r="U1197" s="253">
        <v>0</v>
      </c>
      <c r="V1197" s="253">
        <v>0</v>
      </c>
      <c r="W1197" s="253">
        <v>0</v>
      </c>
      <c r="X1197" s="253">
        <v>0</v>
      </c>
      <c r="Y1197" s="253">
        <v>0</v>
      </c>
      <c r="Z1197" s="253">
        <v>0</v>
      </c>
      <c r="AA1197" s="253">
        <v>0</v>
      </c>
      <c r="AB1197" s="255">
        <v>2021</v>
      </c>
    </row>
    <row r="1198" spans="1:28" s="6" customFormat="1" ht="35.25">
      <c r="A1198" s="6">
        <v>1</v>
      </c>
      <c r="B1198" s="207">
        <f>SUBTOTAL(103,$A$796:A1198)</f>
        <v>398</v>
      </c>
      <c r="C1198" s="251" t="s">
        <v>2455</v>
      </c>
      <c r="D1198" s="246">
        <f t="shared" si="65"/>
        <v>1358000</v>
      </c>
      <c r="E1198" s="253">
        <v>0</v>
      </c>
      <c r="F1198" s="253">
        <v>0</v>
      </c>
      <c r="G1198" s="253">
        <v>0</v>
      </c>
      <c r="H1198" s="253">
        <v>0</v>
      </c>
      <c r="I1198" s="253">
        <v>0</v>
      </c>
      <c r="J1198" s="253">
        <v>0</v>
      </c>
      <c r="K1198" s="254">
        <v>1</v>
      </c>
      <c r="L1198" s="253">
        <v>1358000</v>
      </c>
      <c r="M1198" s="253">
        <v>0</v>
      </c>
      <c r="N1198" s="253">
        <v>0</v>
      </c>
      <c r="O1198" s="253">
        <v>0</v>
      </c>
      <c r="P1198" s="253">
        <v>0</v>
      </c>
      <c r="Q1198" s="253">
        <v>0</v>
      </c>
      <c r="R1198" s="253">
        <v>0</v>
      </c>
      <c r="S1198" s="253">
        <v>0</v>
      </c>
      <c r="T1198" s="253">
        <v>0</v>
      </c>
      <c r="U1198" s="253">
        <v>0</v>
      </c>
      <c r="V1198" s="253">
        <v>0</v>
      </c>
      <c r="W1198" s="253">
        <v>0</v>
      </c>
      <c r="X1198" s="253">
        <v>0</v>
      </c>
      <c r="Y1198" s="253">
        <v>0</v>
      </c>
      <c r="Z1198" s="253">
        <v>0</v>
      </c>
      <c r="AA1198" s="253">
        <v>0</v>
      </c>
      <c r="AB1198" s="255">
        <v>2021</v>
      </c>
    </row>
    <row r="1199" spans="1:28" s="6" customFormat="1" ht="35.25">
      <c r="A1199" s="6">
        <v>1</v>
      </c>
      <c r="B1199" s="207">
        <f>SUBTOTAL(103,$A$796:A1199)</f>
        <v>399</v>
      </c>
      <c r="C1199" s="251" t="s">
        <v>2930</v>
      </c>
      <c r="D1199" s="246">
        <f t="shared" si="65"/>
        <v>1358000</v>
      </c>
      <c r="E1199" s="253">
        <v>0</v>
      </c>
      <c r="F1199" s="253">
        <v>0</v>
      </c>
      <c r="G1199" s="253">
        <v>0</v>
      </c>
      <c r="H1199" s="253">
        <v>0</v>
      </c>
      <c r="I1199" s="253">
        <v>0</v>
      </c>
      <c r="J1199" s="253">
        <v>0</v>
      </c>
      <c r="K1199" s="254">
        <v>1</v>
      </c>
      <c r="L1199" s="253">
        <v>1358000</v>
      </c>
      <c r="M1199" s="253">
        <v>0</v>
      </c>
      <c r="N1199" s="253">
        <v>0</v>
      </c>
      <c r="O1199" s="253">
        <v>0</v>
      </c>
      <c r="P1199" s="253">
        <v>0</v>
      </c>
      <c r="Q1199" s="253">
        <v>0</v>
      </c>
      <c r="R1199" s="253">
        <v>0</v>
      </c>
      <c r="S1199" s="253">
        <v>0</v>
      </c>
      <c r="T1199" s="253">
        <v>0</v>
      </c>
      <c r="U1199" s="253">
        <v>0</v>
      </c>
      <c r="V1199" s="253">
        <v>0</v>
      </c>
      <c r="W1199" s="253">
        <v>0</v>
      </c>
      <c r="X1199" s="253">
        <v>0</v>
      </c>
      <c r="Y1199" s="253">
        <v>0</v>
      </c>
      <c r="Z1199" s="253">
        <v>0</v>
      </c>
      <c r="AA1199" s="253">
        <v>0</v>
      </c>
      <c r="AB1199" s="255">
        <v>2021</v>
      </c>
    </row>
    <row r="1200" spans="1:28" s="6" customFormat="1" ht="35.25">
      <c r="A1200" s="6">
        <v>1</v>
      </c>
      <c r="B1200" s="207">
        <f>SUBTOTAL(103,$A$796:A1200)</f>
        <v>400</v>
      </c>
      <c r="C1200" s="251" t="s">
        <v>1765</v>
      </c>
      <c r="D1200" s="246">
        <f t="shared" si="65"/>
        <v>47742</v>
      </c>
      <c r="E1200" s="253">
        <v>0</v>
      </c>
      <c r="F1200" s="253">
        <v>0</v>
      </c>
      <c r="G1200" s="253">
        <v>47742</v>
      </c>
      <c r="H1200" s="253">
        <v>0</v>
      </c>
      <c r="I1200" s="253">
        <v>0</v>
      </c>
      <c r="J1200" s="253">
        <v>0</v>
      </c>
      <c r="K1200" s="254">
        <v>0</v>
      </c>
      <c r="L1200" s="253">
        <v>0</v>
      </c>
      <c r="M1200" s="253">
        <v>0</v>
      </c>
      <c r="N1200" s="253">
        <v>0</v>
      </c>
      <c r="O1200" s="253">
        <v>0</v>
      </c>
      <c r="P1200" s="253">
        <v>0</v>
      </c>
      <c r="Q1200" s="253">
        <v>0</v>
      </c>
      <c r="R1200" s="253">
        <v>0</v>
      </c>
      <c r="S1200" s="253">
        <v>0</v>
      </c>
      <c r="T1200" s="253">
        <v>0</v>
      </c>
      <c r="U1200" s="253">
        <v>0</v>
      </c>
      <c r="V1200" s="253">
        <v>0</v>
      </c>
      <c r="W1200" s="253">
        <v>0</v>
      </c>
      <c r="X1200" s="253">
        <v>0</v>
      </c>
      <c r="Y1200" s="253">
        <v>0</v>
      </c>
      <c r="Z1200" s="253">
        <v>0</v>
      </c>
      <c r="AA1200" s="253">
        <v>0</v>
      </c>
      <c r="AB1200" s="255">
        <v>2021</v>
      </c>
    </row>
    <row r="1201" spans="1:28" s="6" customFormat="1" ht="35.25">
      <c r="A1201" s="6">
        <v>1</v>
      </c>
      <c r="B1201" s="207">
        <f>SUBTOTAL(103,$A$796:A1201)</f>
        <v>401</v>
      </c>
      <c r="C1201" s="251" t="s">
        <v>2080</v>
      </c>
      <c r="D1201" s="246">
        <f t="shared" si="65"/>
        <v>872000</v>
      </c>
      <c r="E1201" s="253">
        <v>0</v>
      </c>
      <c r="F1201" s="253">
        <v>0</v>
      </c>
      <c r="G1201" s="253">
        <v>0</v>
      </c>
      <c r="H1201" s="253">
        <v>0</v>
      </c>
      <c r="I1201" s="253">
        <v>0</v>
      </c>
      <c r="J1201" s="253">
        <v>0</v>
      </c>
      <c r="K1201" s="254">
        <v>0</v>
      </c>
      <c r="L1201" s="253">
        <v>0</v>
      </c>
      <c r="M1201" s="253">
        <v>593000</v>
      </c>
      <c r="N1201" s="253">
        <v>0</v>
      </c>
      <c r="O1201" s="253">
        <v>279000</v>
      </c>
      <c r="P1201" s="253">
        <v>0</v>
      </c>
      <c r="Q1201" s="253">
        <v>0</v>
      </c>
      <c r="R1201" s="253">
        <v>0</v>
      </c>
      <c r="S1201" s="253">
        <v>0</v>
      </c>
      <c r="T1201" s="253">
        <v>0</v>
      </c>
      <c r="U1201" s="253">
        <v>0</v>
      </c>
      <c r="V1201" s="253">
        <v>0</v>
      </c>
      <c r="W1201" s="253">
        <v>0</v>
      </c>
      <c r="X1201" s="253">
        <v>0</v>
      </c>
      <c r="Y1201" s="253">
        <v>0</v>
      </c>
      <c r="Z1201" s="253">
        <v>0</v>
      </c>
      <c r="AA1201" s="253">
        <v>0</v>
      </c>
      <c r="AB1201" s="255">
        <v>2021</v>
      </c>
    </row>
    <row r="1202" spans="1:28" s="6" customFormat="1" ht="35.25">
      <c r="A1202" s="6">
        <v>1</v>
      </c>
      <c r="B1202" s="207">
        <f>SUBTOTAL(103,$A$796:A1202)</f>
        <v>402</v>
      </c>
      <c r="C1202" s="251" t="s">
        <v>2931</v>
      </c>
      <c r="D1202" s="246">
        <f t="shared" si="65"/>
        <v>63000</v>
      </c>
      <c r="E1202" s="253">
        <v>0</v>
      </c>
      <c r="F1202" s="253">
        <v>0</v>
      </c>
      <c r="G1202" s="253">
        <v>0</v>
      </c>
      <c r="H1202" s="253">
        <v>0</v>
      </c>
      <c r="I1202" s="253">
        <v>0</v>
      </c>
      <c r="J1202" s="253">
        <v>0</v>
      </c>
      <c r="K1202" s="254">
        <v>0</v>
      </c>
      <c r="L1202" s="253">
        <v>0</v>
      </c>
      <c r="M1202" s="253">
        <v>0</v>
      </c>
      <c r="N1202" s="253">
        <v>0</v>
      </c>
      <c r="O1202" s="253">
        <v>63000</v>
      </c>
      <c r="P1202" s="253">
        <v>0</v>
      </c>
      <c r="Q1202" s="253">
        <v>0</v>
      </c>
      <c r="R1202" s="253">
        <v>0</v>
      </c>
      <c r="S1202" s="253">
        <v>0</v>
      </c>
      <c r="T1202" s="253">
        <v>0</v>
      </c>
      <c r="U1202" s="253">
        <v>0</v>
      </c>
      <c r="V1202" s="253">
        <v>0</v>
      </c>
      <c r="W1202" s="253">
        <v>0</v>
      </c>
      <c r="X1202" s="253">
        <v>0</v>
      </c>
      <c r="Y1202" s="253">
        <v>0</v>
      </c>
      <c r="Z1202" s="253">
        <v>0</v>
      </c>
      <c r="AA1202" s="253">
        <v>0</v>
      </c>
      <c r="AB1202" s="255">
        <v>2021</v>
      </c>
    </row>
    <row r="1203" spans="1:28" s="6" customFormat="1" ht="35.25">
      <c r="A1203" s="6">
        <v>1</v>
      </c>
      <c r="B1203" s="207">
        <f>SUBTOTAL(103,$A$796:A1203)</f>
        <v>403</v>
      </c>
      <c r="C1203" s="251" t="s">
        <v>2476</v>
      </c>
      <c r="D1203" s="246">
        <f t="shared" si="65"/>
        <v>272751</v>
      </c>
      <c r="E1203" s="253">
        <v>0</v>
      </c>
      <c r="F1203" s="253">
        <v>0</v>
      </c>
      <c r="G1203" s="253">
        <v>0</v>
      </c>
      <c r="H1203" s="253">
        <v>0</v>
      </c>
      <c r="I1203" s="253">
        <v>0</v>
      </c>
      <c r="J1203" s="253">
        <v>0</v>
      </c>
      <c r="K1203" s="254">
        <v>0</v>
      </c>
      <c r="L1203" s="253">
        <v>0</v>
      </c>
      <c r="M1203" s="253">
        <v>0</v>
      </c>
      <c r="N1203" s="253">
        <v>0</v>
      </c>
      <c r="O1203" s="253">
        <v>272751</v>
      </c>
      <c r="P1203" s="253">
        <v>0</v>
      </c>
      <c r="Q1203" s="253">
        <v>0</v>
      </c>
      <c r="R1203" s="253">
        <v>0</v>
      </c>
      <c r="S1203" s="253">
        <v>0</v>
      </c>
      <c r="T1203" s="253">
        <v>0</v>
      </c>
      <c r="U1203" s="253">
        <v>0</v>
      </c>
      <c r="V1203" s="253">
        <v>0</v>
      </c>
      <c r="W1203" s="253">
        <v>0</v>
      </c>
      <c r="X1203" s="253">
        <v>0</v>
      </c>
      <c r="Y1203" s="253">
        <v>0</v>
      </c>
      <c r="Z1203" s="253">
        <v>0</v>
      </c>
      <c r="AA1203" s="253">
        <v>0</v>
      </c>
      <c r="AB1203" s="255">
        <v>2021</v>
      </c>
    </row>
    <row r="1204" spans="1:28" s="6" customFormat="1" ht="35.25">
      <c r="A1204" s="6">
        <v>1</v>
      </c>
      <c r="B1204" s="207">
        <f>SUBTOTAL(103,$A$796:A1204)</f>
        <v>404</v>
      </c>
      <c r="C1204" s="251" t="s">
        <v>1614</v>
      </c>
      <c r="D1204" s="246">
        <f t="shared" si="65"/>
        <v>541900</v>
      </c>
      <c r="E1204" s="253">
        <v>0</v>
      </c>
      <c r="F1204" s="253">
        <v>0</v>
      </c>
      <c r="G1204" s="253">
        <v>116900</v>
      </c>
      <c r="H1204" s="253">
        <v>0</v>
      </c>
      <c r="I1204" s="253">
        <v>0</v>
      </c>
      <c r="J1204" s="253">
        <v>0</v>
      </c>
      <c r="K1204" s="254">
        <v>0</v>
      </c>
      <c r="L1204" s="253">
        <v>0</v>
      </c>
      <c r="M1204" s="253">
        <v>15000</v>
      </c>
      <c r="N1204" s="253">
        <v>0</v>
      </c>
      <c r="O1204" s="253">
        <v>410000</v>
      </c>
      <c r="P1204" s="253">
        <v>0</v>
      </c>
      <c r="Q1204" s="253">
        <v>0</v>
      </c>
      <c r="R1204" s="253">
        <v>0</v>
      </c>
      <c r="S1204" s="253">
        <v>0</v>
      </c>
      <c r="T1204" s="253">
        <v>0</v>
      </c>
      <c r="U1204" s="253">
        <v>0</v>
      </c>
      <c r="V1204" s="253">
        <v>0</v>
      </c>
      <c r="W1204" s="253">
        <v>0</v>
      </c>
      <c r="X1204" s="253">
        <v>0</v>
      </c>
      <c r="Y1204" s="253">
        <v>0</v>
      </c>
      <c r="Z1204" s="253">
        <v>0</v>
      </c>
      <c r="AA1204" s="253">
        <v>0</v>
      </c>
      <c r="AB1204" s="255">
        <v>2021</v>
      </c>
    </row>
    <row r="1205" spans="1:28" s="6" customFormat="1" ht="35.25">
      <c r="A1205" s="6">
        <v>1</v>
      </c>
      <c r="B1205" s="207">
        <f>SUBTOTAL(103,$A$796:A1205)</f>
        <v>405</v>
      </c>
      <c r="C1205" s="251" t="s">
        <v>2932</v>
      </c>
      <c r="D1205" s="246">
        <f t="shared" si="65"/>
        <v>130500</v>
      </c>
      <c r="E1205" s="253">
        <v>0</v>
      </c>
      <c r="F1205" s="253">
        <v>0</v>
      </c>
      <c r="G1205" s="253">
        <v>0</v>
      </c>
      <c r="H1205" s="253">
        <v>0</v>
      </c>
      <c r="I1205" s="253">
        <v>0</v>
      </c>
      <c r="J1205" s="253">
        <v>0</v>
      </c>
      <c r="K1205" s="254">
        <v>0</v>
      </c>
      <c r="L1205" s="253">
        <v>0</v>
      </c>
      <c r="M1205" s="253">
        <v>0</v>
      </c>
      <c r="N1205" s="253">
        <v>0</v>
      </c>
      <c r="O1205" s="253">
        <v>130500</v>
      </c>
      <c r="P1205" s="253">
        <v>0</v>
      </c>
      <c r="Q1205" s="253">
        <v>0</v>
      </c>
      <c r="R1205" s="253">
        <v>0</v>
      </c>
      <c r="S1205" s="253">
        <v>0</v>
      </c>
      <c r="T1205" s="253">
        <v>0</v>
      </c>
      <c r="U1205" s="253">
        <v>0</v>
      </c>
      <c r="V1205" s="253">
        <v>0</v>
      </c>
      <c r="W1205" s="253">
        <v>0</v>
      </c>
      <c r="X1205" s="253">
        <v>0</v>
      </c>
      <c r="Y1205" s="253">
        <v>0</v>
      </c>
      <c r="Z1205" s="253">
        <v>0</v>
      </c>
      <c r="AA1205" s="253">
        <v>0</v>
      </c>
      <c r="AB1205" s="255">
        <v>2021</v>
      </c>
    </row>
    <row r="1206" spans="1:28" s="6" customFormat="1" ht="35.25">
      <c r="A1206" s="6">
        <v>1</v>
      </c>
      <c r="B1206" s="207">
        <f>SUBTOTAL(103,$A$796:A1206)</f>
        <v>406</v>
      </c>
      <c r="C1206" s="251" t="s">
        <v>2933</v>
      </c>
      <c r="D1206" s="246">
        <f t="shared" si="65"/>
        <v>394000</v>
      </c>
      <c r="E1206" s="253">
        <v>0</v>
      </c>
      <c r="F1206" s="253">
        <v>0</v>
      </c>
      <c r="G1206" s="253">
        <v>394000</v>
      </c>
      <c r="H1206" s="253">
        <v>0</v>
      </c>
      <c r="I1206" s="253">
        <v>0</v>
      </c>
      <c r="J1206" s="253">
        <v>0</v>
      </c>
      <c r="K1206" s="254">
        <v>0</v>
      </c>
      <c r="L1206" s="253">
        <v>0</v>
      </c>
      <c r="M1206" s="253">
        <v>0</v>
      </c>
      <c r="N1206" s="253">
        <v>0</v>
      </c>
      <c r="O1206" s="253">
        <v>0</v>
      </c>
      <c r="P1206" s="253">
        <v>0</v>
      </c>
      <c r="Q1206" s="253">
        <v>0</v>
      </c>
      <c r="R1206" s="253">
        <v>0</v>
      </c>
      <c r="S1206" s="253">
        <v>0</v>
      </c>
      <c r="T1206" s="253">
        <v>0</v>
      </c>
      <c r="U1206" s="253">
        <v>0</v>
      </c>
      <c r="V1206" s="253">
        <v>0</v>
      </c>
      <c r="W1206" s="253">
        <v>0</v>
      </c>
      <c r="X1206" s="253">
        <v>0</v>
      </c>
      <c r="Y1206" s="253">
        <v>0</v>
      </c>
      <c r="Z1206" s="253">
        <v>0</v>
      </c>
      <c r="AA1206" s="253">
        <v>0</v>
      </c>
      <c r="AB1206" s="255">
        <v>2021</v>
      </c>
    </row>
    <row r="1207" spans="1:28" s="6" customFormat="1" ht="35.25">
      <c r="A1207" s="6">
        <v>1</v>
      </c>
      <c r="B1207" s="207">
        <f>SUBTOTAL(103,$A$796:A1207)</f>
        <v>407</v>
      </c>
      <c r="C1207" s="251" t="s">
        <v>2934</v>
      </c>
      <c r="D1207" s="246">
        <f t="shared" si="65"/>
        <v>359077.32</v>
      </c>
      <c r="E1207" s="253">
        <v>0</v>
      </c>
      <c r="F1207" s="253">
        <v>0</v>
      </c>
      <c r="G1207" s="253">
        <v>0</v>
      </c>
      <c r="H1207" s="253">
        <v>0</v>
      </c>
      <c r="I1207" s="253">
        <v>0</v>
      </c>
      <c r="J1207" s="253">
        <v>0</v>
      </c>
      <c r="K1207" s="254">
        <v>0</v>
      </c>
      <c r="L1207" s="253">
        <v>0</v>
      </c>
      <c r="M1207" s="253">
        <v>0</v>
      </c>
      <c r="N1207" s="253">
        <v>0</v>
      </c>
      <c r="O1207" s="253">
        <v>359077.32</v>
      </c>
      <c r="P1207" s="253">
        <v>0</v>
      </c>
      <c r="Q1207" s="253">
        <v>0</v>
      </c>
      <c r="R1207" s="253">
        <v>0</v>
      </c>
      <c r="S1207" s="253">
        <v>0</v>
      </c>
      <c r="T1207" s="253">
        <v>0</v>
      </c>
      <c r="U1207" s="253">
        <v>0</v>
      </c>
      <c r="V1207" s="253">
        <v>0</v>
      </c>
      <c r="W1207" s="253">
        <v>0</v>
      </c>
      <c r="X1207" s="253">
        <v>0</v>
      </c>
      <c r="Y1207" s="253">
        <v>0</v>
      </c>
      <c r="Z1207" s="253">
        <v>0</v>
      </c>
      <c r="AA1207" s="253">
        <v>0</v>
      </c>
      <c r="AB1207" s="255">
        <v>2021</v>
      </c>
    </row>
    <row r="1208" spans="1:28" s="6" customFormat="1" ht="35.25">
      <c r="A1208" s="6">
        <v>1</v>
      </c>
      <c r="B1208" s="207">
        <f>SUBTOTAL(103,$A$796:A1208)</f>
        <v>408</v>
      </c>
      <c r="C1208" s="251" t="s">
        <v>2477</v>
      </c>
      <c r="D1208" s="246">
        <f t="shared" si="65"/>
        <v>300000</v>
      </c>
      <c r="E1208" s="253">
        <v>0</v>
      </c>
      <c r="F1208" s="253">
        <v>0</v>
      </c>
      <c r="G1208" s="253">
        <v>0</v>
      </c>
      <c r="H1208" s="253">
        <v>0</v>
      </c>
      <c r="I1208" s="253">
        <v>0</v>
      </c>
      <c r="J1208" s="253">
        <v>0</v>
      </c>
      <c r="K1208" s="254">
        <v>0</v>
      </c>
      <c r="L1208" s="253">
        <v>0</v>
      </c>
      <c r="M1208" s="253">
        <v>0</v>
      </c>
      <c r="N1208" s="253">
        <v>0</v>
      </c>
      <c r="O1208" s="253">
        <v>300000</v>
      </c>
      <c r="P1208" s="253">
        <v>0</v>
      </c>
      <c r="Q1208" s="253">
        <v>0</v>
      </c>
      <c r="R1208" s="253">
        <v>0</v>
      </c>
      <c r="S1208" s="253">
        <v>0</v>
      </c>
      <c r="T1208" s="253">
        <v>0</v>
      </c>
      <c r="U1208" s="253">
        <v>0</v>
      </c>
      <c r="V1208" s="253">
        <v>0</v>
      </c>
      <c r="W1208" s="253">
        <v>0</v>
      </c>
      <c r="X1208" s="253">
        <v>0</v>
      </c>
      <c r="Y1208" s="253">
        <v>0</v>
      </c>
      <c r="Z1208" s="253">
        <v>0</v>
      </c>
      <c r="AA1208" s="253">
        <v>0</v>
      </c>
      <c r="AB1208" s="255">
        <v>2021</v>
      </c>
    </row>
    <row r="1209" spans="1:28" s="6" customFormat="1" ht="35.25">
      <c r="A1209" s="6">
        <v>1</v>
      </c>
      <c r="B1209" s="207">
        <f>SUBTOTAL(103,$A$796:A1209)</f>
        <v>409</v>
      </c>
      <c r="C1209" s="251" t="s">
        <v>2935</v>
      </c>
      <c r="D1209" s="246">
        <f t="shared" si="65"/>
        <v>257900.97</v>
      </c>
      <c r="E1209" s="253">
        <v>0</v>
      </c>
      <c r="F1209" s="253">
        <v>0</v>
      </c>
      <c r="G1209" s="253">
        <v>257900.97</v>
      </c>
      <c r="H1209" s="253">
        <v>0</v>
      </c>
      <c r="I1209" s="253">
        <v>0</v>
      </c>
      <c r="J1209" s="253">
        <v>0</v>
      </c>
      <c r="K1209" s="254">
        <v>0</v>
      </c>
      <c r="L1209" s="253">
        <v>0</v>
      </c>
      <c r="M1209" s="253">
        <v>0</v>
      </c>
      <c r="N1209" s="253">
        <v>0</v>
      </c>
      <c r="O1209" s="253">
        <v>0</v>
      </c>
      <c r="P1209" s="253">
        <v>0</v>
      </c>
      <c r="Q1209" s="253">
        <v>0</v>
      </c>
      <c r="R1209" s="253">
        <v>0</v>
      </c>
      <c r="S1209" s="253">
        <v>0</v>
      </c>
      <c r="T1209" s="253">
        <v>0</v>
      </c>
      <c r="U1209" s="253">
        <v>0</v>
      </c>
      <c r="V1209" s="253">
        <v>0</v>
      </c>
      <c r="W1209" s="253">
        <v>0</v>
      </c>
      <c r="X1209" s="253">
        <v>0</v>
      </c>
      <c r="Y1209" s="253">
        <v>0</v>
      </c>
      <c r="Z1209" s="253">
        <v>0</v>
      </c>
      <c r="AA1209" s="253">
        <v>0</v>
      </c>
      <c r="AB1209" s="255">
        <v>2021</v>
      </c>
    </row>
    <row r="1210" spans="1:28" s="6" customFormat="1" ht="35.25">
      <c r="A1210" s="6">
        <v>1</v>
      </c>
      <c r="B1210" s="207">
        <f>SUBTOTAL(103,$A$796:A1210)</f>
        <v>410</v>
      </c>
      <c r="C1210" s="251" t="s">
        <v>2936</v>
      </c>
      <c r="D1210" s="246">
        <f t="shared" si="65"/>
        <v>1819000</v>
      </c>
      <c r="E1210" s="253">
        <v>0</v>
      </c>
      <c r="F1210" s="253">
        <v>0</v>
      </c>
      <c r="G1210" s="253">
        <v>0</v>
      </c>
      <c r="H1210" s="253">
        <v>0</v>
      </c>
      <c r="I1210" s="253">
        <v>0</v>
      </c>
      <c r="J1210" s="253">
        <v>0</v>
      </c>
      <c r="K1210" s="254">
        <v>2</v>
      </c>
      <c r="L1210" s="253">
        <v>1819000</v>
      </c>
      <c r="M1210" s="253">
        <v>0</v>
      </c>
      <c r="N1210" s="253">
        <v>0</v>
      </c>
      <c r="O1210" s="253">
        <v>0</v>
      </c>
      <c r="P1210" s="253">
        <v>0</v>
      </c>
      <c r="Q1210" s="253">
        <v>0</v>
      </c>
      <c r="R1210" s="253">
        <v>0</v>
      </c>
      <c r="S1210" s="253">
        <v>0</v>
      </c>
      <c r="T1210" s="253">
        <v>0</v>
      </c>
      <c r="U1210" s="253">
        <v>0</v>
      </c>
      <c r="V1210" s="253">
        <v>0</v>
      </c>
      <c r="W1210" s="253">
        <v>0</v>
      </c>
      <c r="X1210" s="253">
        <v>0</v>
      </c>
      <c r="Y1210" s="253">
        <v>0</v>
      </c>
      <c r="Z1210" s="253">
        <v>0</v>
      </c>
      <c r="AA1210" s="253">
        <v>0</v>
      </c>
      <c r="AB1210" s="255">
        <v>2021</v>
      </c>
    </row>
    <row r="1211" spans="1:28" s="6" customFormat="1" ht="35.25">
      <c r="A1211" s="6">
        <v>1</v>
      </c>
      <c r="B1211" s="207">
        <f>SUBTOTAL(103,$A$796:A1211)</f>
        <v>411</v>
      </c>
      <c r="C1211" s="251" t="s">
        <v>2937</v>
      </c>
      <c r="D1211" s="246">
        <f t="shared" si="65"/>
        <v>299450.69</v>
      </c>
      <c r="E1211" s="253">
        <v>0</v>
      </c>
      <c r="F1211" s="253">
        <v>0</v>
      </c>
      <c r="G1211" s="253">
        <v>0</v>
      </c>
      <c r="H1211" s="253">
        <v>299450.69</v>
      </c>
      <c r="I1211" s="253">
        <v>0</v>
      </c>
      <c r="J1211" s="253">
        <v>0</v>
      </c>
      <c r="K1211" s="254">
        <v>0</v>
      </c>
      <c r="L1211" s="253">
        <v>0</v>
      </c>
      <c r="M1211" s="253">
        <v>0</v>
      </c>
      <c r="N1211" s="253">
        <v>0</v>
      </c>
      <c r="O1211" s="253">
        <v>0</v>
      </c>
      <c r="P1211" s="253">
        <v>0</v>
      </c>
      <c r="Q1211" s="253">
        <v>0</v>
      </c>
      <c r="R1211" s="253">
        <v>0</v>
      </c>
      <c r="S1211" s="253">
        <v>0</v>
      </c>
      <c r="T1211" s="253">
        <v>0</v>
      </c>
      <c r="U1211" s="253">
        <v>0</v>
      </c>
      <c r="V1211" s="253">
        <v>0</v>
      </c>
      <c r="W1211" s="253">
        <v>0</v>
      </c>
      <c r="X1211" s="253">
        <v>0</v>
      </c>
      <c r="Y1211" s="253">
        <v>0</v>
      </c>
      <c r="Z1211" s="253">
        <v>0</v>
      </c>
      <c r="AA1211" s="253">
        <v>0</v>
      </c>
      <c r="AB1211" s="255">
        <v>2021</v>
      </c>
    </row>
    <row r="1212" spans="1:28" s="6" customFormat="1" ht="35.25">
      <c r="A1212" s="6">
        <v>1</v>
      </c>
      <c r="B1212" s="207">
        <f>SUBTOTAL(103,$A$796:A1212)</f>
        <v>412</v>
      </c>
      <c r="C1212" s="251" t="s">
        <v>2938</v>
      </c>
      <c r="D1212" s="246">
        <f t="shared" si="65"/>
        <v>1298283</v>
      </c>
      <c r="E1212" s="253">
        <v>0</v>
      </c>
      <c r="F1212" s="253">
        <v>0</v>
      </c>
      <c r="G1212" s="253">
        <v>0</v>
      </c>
      <c r="H1212" s="253">
        <v>0</v>
      </c>
      <c r="I1212" s="253">
        <v>0</v>
      </c>
      <c r="J1212" s="253">
        <v>0</v>
      </c>
      <c r="K1212" s="254">
        <v>0</v>
      </c>
      <c r="L1212" s="253">
        <v>0</v>
      </c>
      <c r="M1212" s="253">
        <v>0</v>
      </c>
      <c r="N1212" s="253">
        <v>0</v>
      </c>
      <c r="O1212" s="253">
        <v>1298283</v>
      </c>
      <c r="P1212" s="253">
        <v>0</v>
      </c>
      <c r="Q1212" s="253">
        <v>0</v>
      </c>
      <c r="R1212" s="253">
        <v>0</v>
      </c>
      <c r="S1212" s="253">
        <v>0</v>
      </c>
      <c r="T1212" s="253">
        <v>0</v>
      </c>
      <c r="U1212" s="253">
        <v>0</v>
      </c>
      <c r="V1212" s="253">
        <v>0</v>
      </c>
      <c r="W1212" s="253">
        <v>0</v>
      </c>
      <c r="X1212" s="253">
        <v>0</v>
      </c>
      <c r="Y1212" s="253">
        <v>0</v>
      </c>
      <c r="Z1212" s="253">
        <v>0</v>
      </c>
      <c r="AA1212" s="253">
        <v>0</v>
      </c>
      <c r="AB1212" s="255">
        <v>2021</v>
      </c>
    </row>
    <row r="1213" spans="1:28" s="6" customFormat="1" ht="35.25">
      <c r="A1213" s="6">
        <v>1</v>
      </c>
      <c r="B1213" s="207">
        <f>SUBTOTAL(103,$A$796:A1213)</f>
        <v>413</v>
      </c>
      <c r="C1213" s="251" t="s">
        <v>2939</v>
      </c>
      <c r="D1213" s="246">
        <f t="shared" si="65"/>
        <v>3199982</v>
      </c>
      <c r="E1213" s="253">
        <v>0</v>
      </c>
      <c r="F1213" s="253">
        <v>0</v>
      </c>
      <c r="G1213" s="253">
        <v>0</v>
      </c>
      <c r="H1213" s="253">
        <v>0</v>
      </c>
      <c r="I1213" s="253">
        <v>0</v>
      </c>
      <c r="J1213" s="253">
        <v>0</v>
      </c>
      <c r="K1213" s="254">
        <v>0</v>
      </c>
      <c r="L1213" s="253">
        <v>0</v>
      </c>
      <c r="M1213" s="253">
        <v>0</v>
      </c>
      <c r="N1213" s="253">
        <v>0</v>
      </c>
      <c r="O1213" s="253">
        <v>3199982</v>
      </c>
      <c r="P1213" s="253">
        <v>0</v>
      </c>
      <c r="Q1213" s="253">
        <v>0</v>
      </c>
      <c r="R1213" s="253">
        <v>0</v>
      </c>
      <c r="S1213" s="253">
        <v>0</v>
      </c>
      <c r="T1213" s="253">
        <v>0</v>
      </c>
      <c r="U1213" s="253">
        <v>0</v>
      </c>
      <c r="V1213" s="253">
        <v>0</v>
      </c>
      <c r="W1213" s="253">
        <v>0</v>
      </c>
      <c r="X1213" s="253">
        <v>0</v>
      </c>
      <c r="Y1213" s="253">
        <v>0</v>
      </c>
      <c r="Z1213" s="253">
        <v>0</v>
      </c>
      <c r="AA1213" s="253">
        <v>0</v>
      </c>
      <c r="AB1213" s="255">
        <v>2021</v>
      </c>
    </row>
    <row r="1214" spans="1:28" s="6" customFormat="1" ht="35.25">
      <c r="A1214" s="6">
        <v>1</v>
      </c>
      <c r="B1214" s="207">
        <f>SUBTOTAL(103,$A$796:A1214)</f>
        <v>414</v>
      </c>
      <c r="C1214" s="251" t="s">
        <v>2013</v>
      </c>
      <c r="D1214" s="246">
        <f t="shared" si="65"/>
        <v>1152523</v>
      </c>
      <c r="E1214" s="253">
        <v>0</v>
      </c>
      <c r="F1214" s="253">
        <v>0</v>
      </c>
      <c r="G1214" s="253">
        <v>0</v>
      </c>
      <c r="H1214" s="253">
        <v>0</v>
      </c>
      <c r="I1214" s="253">
        <v>0</v>
      </c>
      <c r="J1214" s="253">
        <v>0</v>
      </c>
      <c r="K1214" s="254">
        <v>0</v>
      </c>
      <c r="L1214" s="253">
        <v>0</v>
      </c>
      <c r="M1214" s="253">
        <v>0</v>
      </c>
      <c r="N1214" s="253">
        <v>0</v>
      </c>
      <c r="O1214" s="253">
        <v>1152523</v>
      </c>
      <c r="P1214" s="253">
        <v>0</v>
      </c>
      <c r="Q1214" s="253">
        <v>0</v>
      </c>
      <c r="R1214" s="253">
        <v>0</v>
      </c>
      <c r="S1214" s="253">
        <v>0</v>
      </c>
      <c r="T1214" s="253">
        <v>0</v>
      </c>
      <c r="U1214" s="253">
        <v>0</v>
      </c>
      <c r="V1214" s="253">
        <v>0</v>
      </c>
      <c r="W1214" s="253">
        <v>0</v>
      </c>
      <c r="X1214" s="253">
        <v>0</v>
      </c>
      <c r="Y1214" s="253">
        <v>0</v>
      </c>
      <c r="Z1214" s="253">
        <v>0</v>
      </c>
      <c r="AA1214" s="253">
        <v>0</v>
      </c>
      <c r="AB1214" s="255">
        <v>2021</v>
      </c>
    </row>
    <row r="1215" spans="1:28" s="6" customFormat="1" ht="35.25">
      <c r="A1215" s="6">
        <v>1</v>
      </c>
      <c r="B1215" s="207">
        <f>SUBTOTAL(103,$A$796:A1215)</f>
        <v>415</v>
      </c>
      <c r="C1215" s="251" t="s">
        <v>2296</v>
      </c>
      <c r="D1215" s="246">
        <f t="shared" si="65"/>
        <v>456000.48</v>
      </c>
      <c r="E1215" s="253">
        <v>0</v>
      </c>
      <c r="F1215" s="253">
        <v>0</v>
      </c>
      <c r="G1215" s="253">
        <v>0</v>
      </c>
      <c r="H1215" s="253">
        <v>0</v>
      </c>
      <c r="I1215" s="253">
        <v>0</v>
      </c>
      <c r="J1215" s="253">
        <v>0</v>
      </c>
      <c r="K1215" s="254">
        <v>0</v>
      </c>
      <c r="L1215" s="253">
        <v>0</v>
      </c>
      <c r="M1215" s="253">
        <v>0</v>
      </c>
      <c r="N1215" s="253">
        <v>0</v>
      </c>
      <c r="O1215" s="253">
        <v>456000.48</v>
      </c>
      <c r="P1215" s="253">
        <v>0</v>
      </c>
      <c r="Q1215" s="253">
        <v>0</v>
      </c>
      <c r="R1215" s="253">
        <v>0</v>
      </c>
      <c r="S1215" s="253">
        <v>0</v>
      </c>
      <c r="T1215" s="253">
        <v>0</v>
      </c>
      <c r="U1215" s="253">
        <v>0</v>
      </c>
      <c r="V1215" s="253">
        <v>0</v>
      </c>
      <c r="W1215" s="253">
        <v>0</v>
      </c>
      <c r="X1215" s="253">
        <v>0</v>
      </c>
      <c r="Y1215" s="253">
        <v>0</v>
      </c>
      <c r="Z1215" s="253">
        <v>0</v>
      </c>
      <c r="AA1215" s="253">
        <v>0</v>
      </c>
      <c r="AB1215" s="255">
        <v>2021</v>
      </c>
    </row>
    <row r="1216" spans="1:28" s="6" customFormat="1" ht="35.25">
      <c r="A1216" s="6">
        <v>1</v>
      </c>
      <c r="B1216" s="207">
        <f>SUBTOTAL(103,$A$796:A1216)</f>
        <v>416</v>
      </c>
      <c r="C1216" s="251" t="s">
        <v>2940</v>
      </c>
      <c r="D1216" s="246">
        <f t="shared" si="65"/>
        <v>1356918</v>
      </c>
      <c r="E1216" s="253">
        <v>0</v>
      </c>
      <c r="F1216" s="253">
        <v>0</v>
      </c>
      <c r="G1216" s="253">
        <v>0</v>
      </c>
      <c r="H1216" s="253">
        <v>0</v>
      </c>
      <c r="I1216" s="253">
        <v>0</v>
      </c>
      <c r="J1216" s="253">
        <v>0</v>
      </c>
      <c r="K1216" s="254">
        <v>0</v>
      </c>
      <c r="L1216" s="253">
        <v>0</v>
      </c>
      <c r="M1216" s="253">
        <v>0</v>
      </c>
      <c r="N1216" s="253">
        <v>0</v>
      </c>
      <c r="O1216" s="253">
        <v>1356918</v>
      </c>
      <c r="P1216" s="253">
        <v>0</v>
      </c>
      <c r="Q1216" s="253">
        <v>0</v>
      </c>
      <c r="R1216" s="253">
        <v>0</v>
      </c>
      <c r="S1216" s="253">
        <v>0</v>
      </c>
      <c r="T1216" s="253">
        <v>0</v>
      </c>
      <c r="U1216" s="253">
        <v>0</v>
      </c>
      <c r="V1216" s="253">
        <v>0</v>
      </c>
      <c r="W1216" s="253">
        <v>0</v>
      </c>
      <c r="X1216" s="253">
        <v>0</v>
      </c>
      <c r="Y1216" s="253">
        <v>0</v>
      </c>
      <c r="Z1216" s="253">
        <v>0</v>
      </c>
      <c r="AA1216" s="253">
        <v>0</v>
      </c>
      <c r="AB1216" s="255">
        <v>2021</v>
      </c>
    </row>
    <row r="1217" spans="1:28" s="6" customFormat="1" ht="35.25">
      <c r="A1217" s="6">
        <v>1</v>
      </c>
      <c r="B1217" s="207">
        <f>SUBTOTAL(103,$A$796:A1217)</f>
        <v>417</v>
      </c>
      <c r="C1217" s="251" t="s">
        <v>2015</v>
      </c>
      <c r="D1217" s="246">
        <f t="shared" si="65"/>
        <v>1419976</v>
      </c>
      <c r="E1217" s="253">
        <v>0</v>
      </c>
      <c r="F1217" s="253">
        <v>0</v>
      </c>
      <c r="G1217" s="253">
        <v>0</v>
      </c>
      <c r="H1217" s="253">
        <v>0</v>
      </c>
      <c r="I1217" s="253">
        <v>0</v>
      </c>
      <c r="J1217" s="253">
        <v>0</v>
      </c>
      <c r="K1217" s="254">
        <v>0</v>
      </c>
      <c r="L1217" s="253">
        <v>0</v>
      </c>
      <c r="M1217" s="253">
        <v>0</v>
      </c>
      <c r="N1217" s="253">
        <v>0</v>
      </c>
      <c r="O1217" s="253">
        <v>1419976</v>
      </c>
      <c r="P1217" s="253">
        <v>0</v>
      </c>
      <c r="Q1217" s="253">
        <v>0</v>
      </c>
      <c r="R1217" s="253">
        <v>0</v>
      </c>
      <c r="S1217" s="253">
        <v>0</v>
      </c>
      <c r="T1217" s="253">
        <v>0</v>
      </c>
      <c r="U1217" s="253">
        <v>0</v>
      </c>
      <c r="V1217" s="253">
        <v>0</v>
      </c>
      <c r="W1217" s="253">
        <v>0</v>
      </c>
      <c r="X1217" s="253">
        <v>0</v>
      </c>
      <c r="Y1217" s="253">
        <v>0</v>
      </c>
      <c r="Z1217" s="253">
        <v>0</v>
      </c>
      <c r="AA1217" s="253">
        <v>0</v>
      </c>
      <c r="AB1217" s="255">
        <v>2021</v>
      </c>
    </row>
    <row r="1218" spans="1:28" s="6" customFormat="1" ht="35.25">
      <c r="A1218" s="6">
        <v>1</v>
      </c>
      <c r="B1218" s="207">
        <f>SUBTOTAL(103,$A$796:A1218)</f>
        <v>418</v>
      </c>
      <c r="C1218" s="251" t="s">
        <v>2941</v>
      </c>
      <c r="D1218" s="246">
        <f t="shared" si="65"/>
        <v>1483310</v>
      </c>
      <c r="E1218" s="253">
        <v>0</v>
      </c>
      <c r="F1218" s="253">
        <v>0</v>
      </c>
      <c r="G1218" s="253">
        <v>0</v>
      </c>
      <c r="H1218" s="253">
        <v>0</v>
      </c>
      <c r="I1218" s="253">
        <v>0</v>
      </c>
      <c r="J1218" s="253">
        <v>0</v>
      </c>
      <c r="K1218" s="254">
        <v>0</v>
      </c>
      <c r="L1218" s="253">
        <v>0</v>
      </c>
      <c r="M1218" s="253">
        <v>0</v>
      </c>
      <c r="N1218" s="253">
        <v>0</v>
      </c>
      <c r="O1218" s="253">
        <v>1483310</v>
      </c>
      <c r="P1218" s="253">
        <v>0</v>
      </c>
      <c r="Q1218" s="253">
        <v>0</v>
      </c>
      <c r="R1218" s="253">
        <v>0</v>
      </c>
      <c r="S1218" s="253">
        <v>0</v>
      </c>
      <c r="T1218" s="253">
        <v>0</v>
      </c>
      <c r="U1218" s="253">
        <v>0</v>
      </c>
      <c r="V1218" s="253">
        <v>0</v>
      </c>
      <c r="W1218" s="253">
        <v>0</v>
      </c>
      <c r="X1218" s="253">
        <v>0</v>
      </c>
      <c r="Y1218" s="253">
        <v>0</v>
      </c>
      <c r="Z1218" s="253">
        <v>0</v>
      </c>
      <c r="AA1218" s="253">
        <v>0</v>
      </c>
      <c r="AB1218" s="255">
        <v>2021</v>
      </c>
    </row>
    <row r="1219" spans="1:28" s="6" customFormat="1" ht="35.25">
      <c r="A1219" s="6">
        <v>1</v>
      </c>
      <c r="B1219" s="207">
        <f>SUBTOTAL(103,$A$796:A1219)</f>
        <v>419</v>
      </c>
      <c r="C1219" s="251" t="s">
        <v>2942</v>
      </c>
      <c r="D1219" s="246">
        <f t="shared" si="65"/>
        <v>1233380.6299999999</v>
      </c>
      <c r="E1219" s="253">
        <v>0</v>
      </c>
      <c r="F1219" s="253">
        <v>0</v>
      </c>
      <c r="G1219" s="253">
        <v>0</v>
      </c>
      <c r="H1219" s="253">
        <v>0</v>
      </c>
      <c r="I1219" s="253">
        <v>0</v>
      </c>
      <c r="J1219" s="253">
        <v>0</v>
      </c>
      <c r="K1219" s="254">
        <v>0</v>
      </c>
      <c r="L1219" s="253">
        <v>0</v>
      </c>
      <c r="M1219" s="253">
        <v>0</v>
      </c>
      <c r="N1219" s="253">
        <v>0</v>
      </c>
      <c r="O1219" s="253">
        <v>1233380.6299999999</v>
      </c>
      <c r="P1219" s="253">
        <v>0</v>
      </c>
      <c r="Q1219" s="253">
        <v>0</v>
      </c>
      <c r="R1219" s="253">
        <v>0</v>
      </c>
      <c r="S1219" s="253">
        <v>0</v>
      </c>
      <c r="T1219" s="253">
        <v>0</v>
      </c>
      <c r="U1219" s="253">
        <v>0</v>
      </c>
      <c r="V1219" s="253">
        <v>0</v>
      </c>
      <c r="W1219" s="253">
        <v>0</v>
      </c>
      <c r="X1219" s="253">
        <v>0</v>
      </c>
      <c r="Y1219" s="253">
        <v>0</v>
      </c>
      <c r="Z1219" s="253">
        <v>0</v>
      </c>
      <c r="AA1219" s="253">
        <v>0</v>
      </c>
      <c r="AB1219" s="255">
        <v>2021</v>
      </c>
    </row>
    <row r="1220" spans="1:28" s="6" customFormat="1" ht="35.25">
      <c r="A1220" s="6">
        <v>1</v>
      </c>
      <c r="B1220" s="207">
        <f>SUBTOTAL(103,$A$796:A1220)</f>
        <v>420</v>
      </c>
      <c r="C1220" s="251" t="s">
        <v>2943</v>
      </c>
      <c r="D1220" s="246">
        <f t="shared" si="65"/>
        <v>2196506.6</v>
      </c>
      <c r="E1220" s="253">
        <v>0</v>
      </c>
      <c r="F1220" s="253">
        <v>0</v>
      </c>
      <c r="G1220" s="253">
        <v>0</v>
      </c>
      <c r="H1220" s="253">
        <v>0</v>
      </c>
      <c r="I1220" s="253">
        <v>0</v>
      </c>
      <c r="J1220" s="253">
        <v>0</v>
      </c>
      <c r="K1220" s="254">
        <v>0</v>
      </c>
      <c r="L1220" s="253">
        <v>0</v>
      </c>
      <c r="M1220" s="253">
        <v>0</v>
      </c>
      <c r="N1220" s="253">
        <v>0</v>
      </c>
      <c r="O1220" s="253">
        <v>2196506.6</v>
      </c>
      <c r="P1220" s="253">
        <v>0</v>
      </c>
      <c r="Q1220" s="253">
        <v>0</v>
      </c>
      <c r="R1220" s="253">
        <v>0</v>
      </c>
      <c r="S1220" s="253">
        <v>0</v>
      </c>
      <c r="T1220" s="253">
        <v>0</v>
      </c>
      <c r="U1220" s="253">
        <v>0</v>
      </c>
      <c r="V1220" s="253">
        <v>0</v>
      </c>
      <c r="W1220" s="253">
        <v>0</v>
      </c>
      <c r="X1220" s="253">
        <v>0</v>
      </c>
      <c r="Y1220" s="253">
        <v>0</v>
      </c>
      <c r="Z1220" s="253">
        <v>0</v>
      </c>
      <c r="AA1220" s="253">
        <v>0</v>
      </c>
      <c r="AB1220" s="255">
        <v>2021</v>
      </c>
    </row>
    <row r="1221" spans="1:28" s="6" customFormat="1" ht="35.25">
      <c r="A1221" s="6">
        <v>1</v>
      </c>
      <c r="B1221" s="207">
        <f>SUBTOTAL(103,$A$796:A1221)</f>
        <v>421</v>
      </c>
      <c r="C1221" s="251" t="s">
        <v>2018</v>
      </c>
      <c r="D1221" s="246">
        <f t="shared" si="65"/>
        <v>490739.4</v>
      </c>
      <c r="E1221" s="253">
        <v>0</v>
      </c>
      <c r="F1221" s="253">
        <v>0</v>
      </c>
      <c r="G1221" s="253">
        <v>0</v>
      </c>
      <c r="H1221" s="253">
        <v>0</v>
      </c>
      <c r="I1221" s="253">
        <v>0</v>
      </c>
      <c r="J1221" s="253">
        <v>0</v>
      </c>
      <c r="K1221" s="254">
        <v>0</v>
      </c>
      <c r="L1221" s="253">
        <v>0</v>
      </c>
      <c r="M1221" s="253">
        <v>0</v>
      </c>
      <c r="N1221" s="253">
        <v>0</v>
      </c>
      <c r="O1221" s="253">
        <v>490739.4</v>
      </c>
      <c r="P1221" s="253">
        <v>0</v>
      </c>
      <c r="Q1221" s="253">
        <v>0</v>
      </c>
      <c r="R1221" s="253">
        <v>0</v>
      </c>
      <c r="S1221" s="253">
        <v>0</v>
      </c>
      <c r="T1221" s="253">
        <v>0</v>
      </c>
      <c r="U1221" s="253">
        <v>0</v>
      </c>
      <c r="V1221" s="253">
        <v>0</v>
      </c>
      <c r="W1221" s="253">
        <v>0</v>
      </c>
      <c r="X1221" s="253">
        <v>0</v>
      </c>
      <c r="Y1221" s="253">
        <v>0</v>
      </c>
      <c r="Z1221" s="253">
        <v>0</v>
      </c>
      <c r="AA1221" s="253">
        <v>0</v>
      </c>
      <c r="AB1221" s="255">
        <v>2021</v>
      </c>
    </row>
    <row r="1222" spans="1:28" s="6" customFormat="1" ht="35.25">
      <c r="A1222" s="6">
        <v>1</v>
      </c>
      <c r="B1222" s="207">
        <f>SUBTOTAL(103,$A$796:A1222)</f>
        <v>422</v>
      </c>
      <c r="C1222" s="251" t="s">
        <v>2944</v>
      </c>
      <c r="D1222" s="246">
        <f t="shared" si="65"/>
        <v>670000</v>
      </c>
      <c r="E1222" s="253">
        <v>0</v>
      </c>
      <c r="F1222" s="253">
        <v>0</v>
      </c>
      <c r="G1222" s="253">
        <v>0</v>
      </c>
      <c r="H1222" s="253">
        <v>0</v>
      </c>
      <c r="I1222" s="253">
        <v>0</v>
      </c>
      <c r="J1222" s="253">
        <v>0</v>
      </c>
      <c r="K1222" s="254">
        <v>0</v>
      </c>
      <c r="L1222" s="253">
        <v>0</v>
      </c>
      <c r="M1222" s="253">
        <v>0</v>
      </c>
      <c r="N1222" s="253">
        <v>0</v>
      </c>
      <c r="O1222" s="253">
        <v>670000</v>
      </c>
      <c r="P1222" s="253">
        <v>0</v>
      </c>
      <c r="Q1222" s="253">
        <v>0</v>
      </c>
      <c r="R1222" s="253">
        <v>0</v>
      </c>
      <c r="S1222" s="253">
        <v>0</v>
      </c>
      <c r="T1222" s="253">
        <v>0</v>
      </c>
      <c r="U1222" s="253">
        <v>0</v>
      </c>
      <c r="V1222" s="253">
        <v>0</v>
      </c>
      <c r="W1222" s="253">
        <v>0</v>
      </c>
      <c r="X1222" s="253">
        <v>0</v>
      </c>
      <c r="Y1222" s="253">
        <v>0</v>
      </c>
      <c r="Z1222" s="253">
        <v>0</v>
      </c>
      <c r="AA1222" s="253">
        <v>0</v>
      </c>
      <c r="AB1222" s="255">
        <v>2021</v>
      </c>
    </row>
    <row r="1223" spans="1:28" s="6" customFormat="1" ht="35.25">
      <c r="A1223" s="6">
        <v>1</v>
      </c>
      <c r="B1223" s="207">
        <f>SUBTOTAL(103,$A$796:A1223)</f>
        <v>423</v>
      </c>
      <c r="C1223" s="251" t="s">
        <v>2945</v>
      </c>
      <c r="D1223" s="246">
        <f t="shared" si="65"/>
        <v>1800000</v>
      </c>
      <c r="E1223" s="253">
        <v>0</v>
      </c>
      <c r="F1223" s="253">
        <v>0</v>
      </c>
      <c r="G1223" s="253">
        <v>0</v>
      </c>
      <c r="H1223" s="253">
        <v>0</v>
      </c>
      <c r="I1223" s="253">
        <v>0</v>
      </c>
      <c r="J1223" s="253">
        <v>0</v>
      </c>
      <c r="K1223" s="254">
        <v>0</v>
      </c>
      <c r="L1223" s="253">
        <v>0</v>
      </c>
      <c r="M1223" s="253">
        <v>1800000</v>
      </c>
      <c r="N1223" s="253">
        <v>0</v>
      </c>
      <c r="O1223" s="253">
        <v>0</v>
      </c>
      <c r="P1223" s="253">
        <v>0</v>
      </c>
      <c r="Q1223" s="253">
        <v>0</v>
      </c>
      <c r="R1223" s="253">
        <v>0</v>
      </c>
      <c r="S1223" s="253">
        <v>0</v>
      </c>
      <c r="T1223" s="253">
        <v>0</v>
      </c>
      <c r="U1223" s="253">
        <v>0</v>
      </c>
      <c r="V1223" s="253">
        <v>0</v>
      </c>
      <c r="W1223" s="253">
        <v>0</v>
      </c>
      <c r="X1223" s="253">
        <v>0</v>
      </c>
      <c r="Y1223" s="253">
        <v>0</v>
      </c>
      <c r="Z1223" s="253">
        <v>0</v>
      </c>
      <c r="AA1223" s="253">
        <v>0</v>
      </c>
      <c r="AB1223" s="255">
        <v>2021</v>
      </c>
    </row>
    <row r="1224" spans="1:28" s="6" customFormat="1" ht="35.25">
      <c r="A1224" s="6">
        <v>1</v>
      </c>
      <c r="B1224" s="207">
        <f>SUBTOTAL(103,$A$796:A1224)</f>
        <v>424</v>
      </c>
      <c r="C1224" s="251" t="s">
        <v>2946</v>
      </c>
      <c r="D1224" s="246">
        <f t="shared" si="65"/>
        <v>1435645.75</v>
      </c>
      <c r="E1224" s="253">
        <v>0</v>
      </c>
      <c r="F1224" s="253">
        <v>0</v>
      </c>
      <c r="G1224" s="253">
        <v>0</v>
      </c>
      <c r="H1224" s="253">
        <v>0</v>
      </c>
      <c r="I1224" s="253">
        <v>0</v>
      </c>
      <c r="J1224" s="253">
        <v>0</v>
      </c>
      <c r="K1224" s="254">
        <v>0</v>
      </c>
      <c r="L1224" s="253">
        <v>0</v>
      </c>
      <c r="M1224" s="253">
        <v>0</v>
      </c>
      <c r="N1224" s="253">
        <v>0</v>
      </c>
      <c r="O1224" s="253">
        <v>1435645.75</v>
      </c>
      <c r="P1224" s="253">
        <v>0</v>
      </c>
      <c r="Q1224" s="253">
        <v>0</v>
      </c>
      <c r="R1224" s="253">
        <v>0</v>
      </c>
      <c r="S1224" s="253">
        <v>0</v>
      </c>
      <c r="T1224" s="253">
        <v>0</v>
      </c>
      <c r="U1224" s="253">
        <v>0</v>
      </c>
      <c r="V1224" s="253">
        <v>0</v>
      </c>
      <c r="W1224" s="253">
        <v>0</v>
      </c>
      <c r="X1224" s="253">
        <v>0</v>
      </c>
      <c r="Y1224" s="253">
        <v>0</v>
      </c>
      <c r="Z1224" s="253">
        <v>0</v>
      </c>
      <c r="AA1224" s="253">
        <v>0</v>
      </c>
      <c r="AB1224" s="255">
        <v>2021</v>
      </c>
    </row>
    <row r="1225" spans="1:28" s="6" customFormat="1" ht="35.25">
      <c r="A1225" s="6">
        <v>1</v>
      </c>
      <c r="B1225" s="207">
        <f>SUBTOTAL(103,$A$796:A1225)</f>
        <v>425</v>
      </c>
      <c r="C1225" s="251" t="s">
        <v>3050</v>
      </c>
      <c r="D1225" s="246">
        <f t="shared" si="65"/>
        <v>1595157.98</v>
      </c>
      <c r="E1225" s="253">
        <v>0</v>
      </c>
      <c r="F1225" s="253">
        <v>0</v>
      </c>
      <c r="G1225" s="253">
        <v>0</v>
      </c>
      <c r="H1225" s="253">
        <v>0</v>
      </c>
      <c r="I1225" s="253">
        <v>0</v>
      </c>
      <c r="J1225" s="253">
        <v>0</v>
      </c>
      <c r="K1225" s="254">
        <v>0</v>
      </c>
      <c r="L1225" s="253">
        <v>0</v>
      </c>
      <c r="M1225" s="253">
        <v>1595157.98</v>
      </c>
      <c r="N1225" s="253">
        <v>0</v>
      </c>
      <c r="O1225" s="253">
        <v>0</v>
      </c>
      <c r="P1225" s="253">
        <v>0</v>
      </c>
      <c r="Q1225" s="253">
        <v>0</v>
      </c>
      <c r="R1225" s="253">
        <v>0</v>
      </c>
      <c r="S1225" s="253">
        <v>0</v>
      </c>
      <c r="T1225" s="253">
        <v>0</v>
      </c>
      <c r="U1225" s="253">
        <v>0</v>
      </c>
      <c r="V1225" s="253">
        <v>0</v>
      </c>
      <c r="W1225" s="253">
        <v>0</v>
      </c>
      <c r="X1225" s="253">
        <v>0</v>
      </c>
      <c r="Y1225" s="253">
        <v>0</v>
      </c>
      <c r="Z1225" s="253">
        <v>0</v>
      </c>
      <c r="AA1225" s="253">
        <v>0</v>
      </c>
      <c r="AB1225" s="255">
        <v>2021</v>
      </c>
    </row>
    <row r="1226" spans="1:28" s="6" customFormat="1" ht="35.25">
      <c r="A1226" s="6">
        <v>1</v>
      </c>
      <c r="B1226" s="207">
        <f>SUBTOTAL(103,$A$796:A1226)</f>
        <v>426</v>
      </c>
      <c r="C1226" s="251" t="s">
        <v>2303</v>
      </c>
      <c r="D1226" s="246">
        <f t="shared" si="65"/>
        <v>360762.2</v>
      </c>
      <c r="E1226" s="253">
        <v>0</v>
      </c>
      <c r="F1226" s="253">
        <v>0</v>
      </c>
      <c r="G1226" s="253">
        <v>0</v>
      </c>
      <c r="H1226" s="253">
        <v>0</v>
      </c>
      <c r="I1226" s="253">
        <v>0</v>
      </c>
      <c r="J1226" s="253">
        <v>0</v>
      </c>
      <c r="K1226" s="254">
        <v>0</v>
      </c>
      <c r="L1226" s="253">
        <v>0</v>
      </c>
      <c r="M1226" s="253">
        <v>0</v>
      </c>
      <c r="N1226" s="253">
        <v>0</v>
      </c>
      <c r="O1226" s="253">
        <v>360762.2</v>
      </c>
      <c r="P1226" s="253">
        <v>0</v>
      </c>
      <c r="Q1226" s="253">
        <v>0</v>
      </c>
      <c r="R1226" s="253">
        <v>0</v>
      </c>
      <c r="S1226" s="253">
        <v>0</v>
      </c>
      <c r="T1226" s="253">
        <v>0</v>
      </c>
      <c r="U1226" s="253">
        <v>0</v>
      </c>
      <c r="V1226" s="253">
        <v>0</v>
      </c>
      <c r="W1226" s="253">
        <v>0</v>
      </c>
      <c r="X1226" s="253">
        <v>0</v>
      </c>
      <c r="Y1226" s="253">
        <v>0</v>
      </c>
      <c r="Z1226" s="253">
        <v>0</v>
      </c>
      <c r="AA1226" s="253">
        <v>0</v>
      </c>
      <c r="AB1226" s="255">
        <v>2021</v>
      </c>
    </row>
    <row r="1227" spans="1:28" s="6" customFormat="1" ht="35.25">
      <c r="A1227" s="6">
        <v>1</v>
      </c>
      <c r="B1227" s="207">
        <f>SUBTOTAL(103,$A$796:A1227)</f>
        <v>427</v>
      </c>
      <c r="C1227" s="251" t="s">
        <v>3051</v>
      </c>
      <c r="D1227" s="246">
        <f t="shared" si="65"/>
        <v>1340568.31</v>
      </c>
      <c r="E1227" s="253">
        <v>0</v>
      </c>
      <c r="F1227" s="253">
        <v>0</v>
      </c>
      <c r="G1227" s="253">
        <v>0</v>
      </c>
      <c r="H1227" s="253">
        <v>0</v>
      </c>
      <c r="I1227" s="253">
        <v>0</v>
      </c>
      <c r="J1227" s="253">
        <v>0</v>
      </c>
      <c r="K1227" s="254">
        <v>0</v>
      </c>
      <c r="L1227" s="253">
        <v>0</v>
      </c>
      <c r="M1227" s="253">
        <v>1340568.31</v>
      </c>
      <c r="N1227" s="253">
        <v>0</v>
      </c>
      <c r="O1227" s="253">
        <v>0</v>
      </c>
      <c r="P1227" s="253">
        <v>0</v>
      </c>
      <c r="Q1227" s="253">
        <v>0</v>
      </c>
      <c r="R1227" s="253">
        <v>0</v>
      </c>
      <c r="S1227" s="253">
        <v>0</v>
      </c>
      <c r="T1227" s="253">
        <v>0</v>
      </c>
      <c r="U1227" s="253">
        <v>0</v>
      </c>
      <c r="V1227" s="253">
        <v>0</v>
      </c>
      <c r="W1227" s="253">
        <v>0</v>
      </c>
      <c r="X1227" s="253">
        <v>0</v>
      </c>
      <c r="Y1227" s="253">
        <v>0</v>
      </c>
      <c r="Z1227" s="253">
        <v>0</v>
      </c>
      <c r="AA1227" s="253">
        <v>0</v>
      </c>
      <c r="AB1227" s="255">
        <v>2021</v>
      </c>
    </row>
    <row r="1228" spans="1:28" s="6" customFormat="1" ht="35.25">
      <c r="A1228" s="6">
        <v>1</v>
      </c>
      <c r="B1228" s="207">
        <f>SUBTOTAL(103,$A$796:A1228)</f>
        <v>428</v>
      </c>
      <c r="C1228" s="251" t="s">
        <v>2568</v>
      </c>
      <c r="D1228" s="246">
        <f t="shared" si="65"/>
        <v>2057107</v>
      </c>
      <c r="E1228" s="253">
        <v>0</v>
      </c>
      <c r="F1228" s="253">
        <v>0</v>
      </c>
      <c r="G1228" s="253">
        <v>0</v>
      </c>
      <c r="H1228" s="253">
        <v>0</v>
      </c>
      <c r="I1228" s="253">
        <v>0</v>
      </c>
      <c r="J1228" s="253">
        <v>0</v>
      </c>
      <c r="K1228" s="254">
        <v>0</v>
      </c>
      <c r="L1228" s="253">
        <v>0</v>
      </c>
      <c r="M1228" s="253">
        <v>2057107</v>
      </c>
      <c r="N1228" s="253">
        <v>0</v>
      </c>
      <c r="O1228" s="253">
        <v>0</v>
      </c>
      <c r="P1228" s="253">
        <v>0</v>
      </c>
      <c r="Q1228" s="253">
        <v>0</v>
      </c>
      <c r="R1228" s="253">
        <v>0</v>
      </c>
      <c r="S1228" s="253">
        <v>0</v>
      </c>
      <c r="T1228" s="253">
        <v>0</v>
      </c>
      <c r="U1228" s="253">
        <v>0</v>
      </c>
      <c r="V1228" s="253">
        <v>0</v>
      </c>
      <c r="W1228" s="253">
        <v>0</v>
      </c>
      <c r="X1228" s="253">
        <v>0</v>
      </c>
      <c r="Y1228" s="253">
        <v>0</v>
      </c>
      <c r="Z1228" s="253">
        <v>0</v>
      </c>
      <c r="AA1228" s="253">
        <v>0</v>
      </c>
      <c r="AB1228" s="255">
        <v>2021</v>
      </c>
    </row>
    <row r="1229" spans="1:28" s="6" customFormat="1" ht="35.25">
      <c r="B1229" s="250" t="s">
        <v>814</v>
      </c>
      <c r="C1229" s="251"/>
      <c r="D1229" s="246">
        <f t="shared" si="65"/>
        <v>5471807</v>
      </c>
      <c r="E1229" s="246">
        <f t="shared" ref="E1229:AA1229" si="66">SUM(E1230:E1235)</f>
        <v>0</v>
      </c>
      <c r="F1229" s="246">
        <f t="shared" si="66"/>
        <v>0</v>
      </c>
      <c r="G1229" s="246">
        <f t="shared" si="66"/>
        <v>0</v>
      </c>
      <c r="H1229" s="246">
        <f t="shared" si="66"/>
        <v>0</v>
      </c>
      <c r="I1229" s="246">
        <f t="shared" si="66"/>
        <v>0</v>
      </c>
      <c r="J1229" s="246">
        <f t="shared" si="66"/>
        <v>0</v>
      </c>
      <c r="K1229" s="247">
        <f t="shared" si="66"/>
        <v>0</v>
      </c>
      <c r="L1229" s="246">
        <f t="shared" si="66"/>
        <v>0</v>
      </c>
      <c r="M1229" s="246">
        <f t="shared" si="66"/>
        <v>1364770</v>
      </c>
      <c r="N1229" s="246">
        <f t="shared" si="66"/>
        <v>0</v>
      </c>
      <c r="O1229" s="246">
        <f t="shared" si="66"/>
        <v>4107037</v>
      </c>
      <c r="P1229" s="246">
        <f t="shared" si="66"/>
        <v>0</v>
      </c>
      <c r="Q1229" s="246">
        <f t="shared" si="66"/>
        <v>0</v>
      </c>
      <c r="R1229" s="246">
        <f t="shared" si="66"/>
        <v>0</v>
      </c>
      <c r="S1229" s="246">
        <f t="shared" si="66"/>
        <v>0</v>
      </c>
      <c r="T1229" s="246">
        <f t="shared" si="66"/>
        <v>0</v>
      </c>
      <c r="U1229" s="246">
        <f t="shared" si="66"/>
        <v>0</v>
      </c>
      <c r="V1229" s="246">
        <f t="shared" si="66"/>
        <v>0</v>
      </c>
      <c r="W1229" s="246">
        <f t="shared" si="66"/>
        <v>0</v>
      </c>
      <c r="X1229" s="246">
        <f t="shared" si="66"/>
        <v>0</v>
      </c>
      <c r="Y1229" s="246">
        <f t="shared" si="66"/>
        <v>0</v>
      </c>
      <c r="Z1229" s="246">
        <f t="shared" si="66"/>
        <v>0</v>
      </c>
      <c r="AA1229" s="246">
        <f t="shared" si="66"/>
        <v>0</v>
      </c>
      <c r="AB1229" s="248" t="s">
        <v>857</v>
      </c>
    </row>
    <row r="1230" spans="1:28" s="6" customFormat="1" ht="35.25">
      <c r="A1230" s="6">
        <v>1</v>
      </c>
      <c r="B1230" s="207">
        <f>SUBTOTAL(103,$A$796:A1230)</f>
        <v>429</v>
      </c>
      <c r="C1230" s="251" t="s">
        <v>2754</v>
      </c>
      <c r="D1230" s="246">
        <f t="shared" si="65"/>
        <v>1489268</v>
      </c>
      <c r="E1230" s="253">
        <v>0</v>
      </c>
      <c r="F1230" s="253">
        <v>0</v>
      </c>
      <c r="G1230" s="253">
        <v>0</v>
      </c>
      <c r="H1230" s="253">
        <v>0</v>
      </c>
      <c r="I1230" s="253">
        <v>0</v>
      </c>
      <c r="J1230" s="253">
        <v>0</v>
      </c>
      <c r="K1230" s="254">
        <v>0</v>
      </c>
      <c r="L1230" s="253">
        <v>0</v>
      </c>
      <c r="M1230" s="253">
        <v>0</v>
      </c>
      <c r="N1230" s="253">
        <v>0</v>
      </c>
      <c r="O1230" s="253">
        <v>1489268</v>
      </c>
      <c r="P1230" s="253">
        <v>0</v>
      </c>
      <c r="Q1230" s="253">
        <v>0</v>
      </c>
      <c r="R1230" s="253">
        <v>0</v>
      </c>
      <c r="S1230" s="253">
        <v>0</v>
      </c>
      <c r="T1230" s="253">
        <v>0</v>
      </c>
      <c r="U1230" s="253">
        <v>0</v>
      </c>
      <c r="V1230" s="253">
        <v>0</v>
      </c>
      <c r="W1230" s="253">
        <v>0</v>
      </c>
      <c r="X1230" s="253">
        <v>0</v>
      </c>
      <c r="Y1230" s="253">
        <v>0</v>
      </c>
      <c r="Z1230" s="253">
        <v>0</v>
      </c>
      <c r="AA1230" s="253">
        <v>0</v>
      </c>
      <c r="AB1230" s="255">
        <v>2021</v>
      </c>
    </row>
    <row r="1231" spans="1:28" s="6" customFormat="1" ht="35.25">
      <c r="A1231" s="6">
        <v>1</v>
      </c>
      <c r="B1231" s="207">
        <f>SUBTOTAL(103,$A$796:A1231)</f>
        <v>430</v>
      </c>
      <c r="C1231" s="251" t="s">
        <v>2947</v>
      </c>
      <c r="D1231" s="246">
        <f t="shared" si="65"/>
        <v>151877</v>
      </c>
      <c r="E1231" s="253">
        <v>0</v>
      </c>
      <c r="F1231" s="253">
        <v>0</v>
      </c>
      <c r="G1231" s="253">
        <v>0</v>
      </c>
      <c r="H1231" s="253">
        <v>0</v>
      </c>
      <c r="I1231" s="253">
        <v>0</v>
      </c>
      <c r="J1231" s="253">
        <v>0</v>
      </c>
      <c r="K1231" s="254">
        <v>0</v>
      </c>
      <c r="L1231" s="253">
        <v>0</v>
      </c>
      <c r="M1231" s="253">
        <v>0</v>
      </c>
      <c r="N1231" s="253">
        <v>0</v>
      </c>
      <c r="O1231" s="253">
        <v>151877</v>
      </c>
      <c r="P1231" s="253">
        <v>0</v>
      </c>
      <c r="Q1231" s="253">
        <v>0</v>
      </c>
      <c r="R1231" s="253">
        <v>0</v>
      </c>
      <c r="S1231" s="253">
        <v>0</v>
      </c>
      <c r="T1231" s="253">
        <v>0</v>
      </c>
      <c r="U1231" s="253">
        <v>0</v>
      </c>
      <c r="V1231" s="253">
        <v>0</v>
      </c>
      <c r="W1231" s="253">
        <v>0</v>
      </c>
      <c r="X1231" s="253">
        <v>0</v>
      </c>
      <c r="Y1231" s="253">
        <v>0</v>
      </c>
      <c r="Z1231" s="253">
        <v>0</v>
      </c>
      <c r="AA1231" s="253">
        <v>0</v>
      </c>
      <c r="AB1231" s="255">
        <v>2021</v>
      </c>
    </row>
    <row r="1232" spans="1:28" s="6" customFormat="1" ht="35.25">
      <c r="A1232" s="6">
        <v>1</v>
      </c>
      <c r="B1232" s="207">
        <f>SUBTOTAL(103,$A$796:A1232)</f>
        <v>431</v>
      </c>
      <c r="C1232" s="251" t="s">
        <v>2948</v>
      </c>
      <c r="D1232" s="246">
        <f t="shared" si="65"/>
        <v>462741</v>
      </c>
      <c r="E1232" s="253">
        <v>0</v>
      </c>
      <c r="F1232" s="253">
        <v>0</v>
      </c>
      <c r="G1232" s="253">
        <v>0</v>
      </c>
      <c r="H1232" s="253">
        <v>0</v>
      </c>
      <c r="I1232" s="253">
        <v>0</v>
      </c>
      <c r="J1232" s="253">
        <v>0</v>
      </c>
      <c r="K1232" s="254">
        <v>0</v>
      </c>
      <c r="L1232" s="253">
        <v>0</v>
      </c>
      <c r="M1232" s="253">
        <v>0</v>
      </c>
      <c r="N1232" s="253">
        <v>0</v>
      </c>
      <c r="O1232" s="253">
        <v>462741</v>
      </c>
      <c r="P1232" s="253">
        <v>0</v>
      </c>
      <c r="Q1232" s="253">
        <v>0</v>
      </c>
      <c r="R1232" s="253">
        <v>0</v>
      </c>
      <c r="S1232" s="253">
        <v>0</v>
      </c>
      <c r="T1232" s="253">
        <v>0</v>
      </c>
      <c r="U1232" s="253">
        <v>0</v>
      </c>
      <c r="V1232" s="253">
        <v>0</v>
      </c>
      <c r="W1232" s="253">
        <v>0</v>
      </c>
      <c r="X1232" s="253">
        <v>0</v>
      </c>
      <c r="Y1232" s="253">
        <v>0</v>
      </c>
      <c r="Z1232" s="253">
        <v>0</v>
      </c>
      <c r="AA1232" s="253">
        <v>0</v>
      </c>
      <c r="AB1232" s="255">
        <v>2021</v>
      </c>
    </row>
    <row r="1233" spans="1:28" s="6" customFormat="1" ht="35.25">
      <c r="A1233" s="6">
        <v>1</v>
      </c>
      <c r="B1233" s="207">
        <f>SUBTOTAL(103,$A$796:A1233)</f>
        <v>432</v>
      </c>
      <c r="C1233" s="251" t="s">
        <v>2949</v>
      </c>
      <c r="D1233" s="246">
        <f t="shared" si="65"/>
        <v>1364770</v>
      </c>
      <c r="E1233" s="253">
        <v>0</v>
      </c>
      <c r="F1233" s="253">
        <v>0</v>
      </c>
      <c r="G1233" s="253">
        <v>0</v>
      </c>
      <c r="H1233" s="253">
        <v>0</v>
      </c>
      <c r="I1233" s="253">
        <v>0</v>
      </c>
      <c r="J1233" s="253">
        <v>0</v>
      </c>
      <c r="K1233" s="254">
        <v>0</v>
      </c>
      <c r="L1233" s="253">
        <v>0</v>
      </c>
      <c r="M1233" s="253">
        <v>1364770</v>
      </c>
      <c r="N1233" s="253">
        <v>0</v>
      </c>
      <c r="O1233" s="253">
        <v>0</v>
      </c>
      <c r="P1233" s="253">
        <v>0</v>
      </c>
      <c r="Q1233" s="253">
        <v>0</v>
      </c>
      <c r="R1233" s="253">
        <v>0</v>
      </c>
      <c r="S1233" s="253">
        <v>0</v>
      </c>
      <c r="T1233" s="253">
        <v>0</v>
      </c>
      <c r="U1233" s="253">
        <v>0</v>
      </c>
      <c r="V1233" s="253">
        <v>0</v>
      </c>
      <c r="W1233" s="253">
        <v>0</v>
      </c>
      <c r="X1233" s="253">
        <v>0</v>
      </c>
      <c r="Y1233" s="253">
        <v>0</v>
      </c>
      <c r="Z1233" s="253">
        <v>0</v>
      </c>
      <c r="AA1233" s="253">
        <v>0</v>
      </c>
      <c r="AB1233" s="255">
        <v>2021</v>
      </c>
    </row>
    <row r="1234" spans="1:28" s="6" customFormat="1" ht="35.25">
      <c r="A1234" s="6">
        <v>1</v>
      </c>
      <c r="B1234" s="207">
        <f>SUBTOTAL(103,$A$796:A1234)</f>
        <v>433</v>
      </c>
      <c r="C1234" s="251" t="s">
        <v>2950</v>
      </c>
      <c r="D1234" s="246">
        <f t="shared" si="65"/>
        <v>401466</v>
      </c>
      <c r="E1234" s="253">
        <v>0</v>
      </c>
      <c r="F1234" s="253">
        <v>0</v>
      </c>
      <c r="G1234" s="253">
        <v>0</v>
      </c>
      <c r="H1234" s="253">
        <v>0</v>
      </c>
      <c r="I1234" s="253">
        <v>0</v>
      </c>
      <c r="J1234" s="253">
        <v>0</v>
      </c>
      <c r="K1234" s="254">
        <v>0</v>
      </c>
      <c r="L1234" s="253">
        <v>0</v>
      </c>
      <c r="M1234" s="253">
        <v>0</v>
      </c>
      <c r="N1234" s="253">
        <v>0</v>
      </c>
      <c r="O1234" s="253">
        <v>401466</v>
      </c>
      <c r="P1234" s="253">
        <v>0</v>
      </c>
      <c r="Q1234" s="253">
        <v>0</v>
      </c>
      <c r="R1234" s="253">
        <v>0</v>
      </c>
      <c r="S1234" s="253">
        <v>0</v>
      </c>
      <c r="T1234" s="253">
        <v>0</v>
      </c>
      <c r="U1234" s="253">
        <v>0</v>
      </c>
      <c r="V1234" s="253">
        <v>0</v>
      </c>
      <c r="W1234" s="253">
        <v>0</v>
      </c>
      <c r="X1234" s="253">
        <v>0</v>
      </c>
      <c r="Y1234" s="253">
        <v>0</v>
      </c>
      <c r="Z1234" s="253">
        <v>0</v>
      </c>
      <c r="AA1234" s="253">
        <v>0</v>
      </c>
      <c r="AB1234" s="255">
        <v>2021</v>
      </c>
    </row>
    <row r="1235" spans="1:28" s="6" customFormat="1" ht="35.25">
      <c r="A1235" s="6">
        <v>1</v>
      </c>
      <c r="B1235" s="207">
        <f>SUBTOTAL(103,$A$796:A1235)</f>
        <v>434</v>
      </c>
      <c r="C1235" s="251" t="s">
        <v>2344</v>
      </c>
      <c r="D1235" s="246">
        <f t="shared" si="65"/>
        <v>1601685</v>
      </c>
      <c r="E1235" s="253">
        <v>0</v>
      </c>
      <c r="F1235" s="253">
        <v>0</v>
      </c>
      <c r="G1235" s="253">
        <v>0</v>
      </c>
      <c r="H1235" s="253">
        <v>0</v>
      </c>
      <c r="I1235" s="253">
        <v>0</v>
      </c>
      <c r="J1235" s="253">
        <v>0</v>
      </c>
      <c r="K1235" s="254">
        <v>0</v>
      </c>
      <c r="L1235" s="253">
        <v>0</v>
      </c>
      <c r="M1235" s="253">
        <v>0</v>
      </c>
      <c r="N1235" s="253">
        <v>0</v>
      </c>
      <c r="O1235" s="253">
        <v>1601685</v>
      </c>
      <c r="P1235" s="253">
        <v>0</v>
      </c>
      <c r="Q1235" s="253">
        <v>0</v>
      </c>
      <c r="R1235" s="253">
        <v>0</v>
      </c>
      <c r="S1235" s="253">
        <v>0</v>
      </c>
      <c r="T1235" s="253">
        <v>0</v>
      </c>
      <c r="U1235" s="253">
        <v>0</v>
      </c>
      <c r="V1235" s="253">
        <v>0</v>
      </c>
      <c r="W1235" s="253">
        <v>0</v>
      </c>
      <c r="X1235" s="253">
        <v>0</v>
      </c>
      <c r="Y1235" s="253">
        <v>0</v>
      </c>
      <c r="Z1235" s="253">
        <v>0</v>
      </c>
      <c r="AA1235" s="253">
        <v>0</v>
      </c>
      <c r="AB1235" s="255">
        <v>2021</v>
      </c>
    </row>
    <row r="1236" spans="1:28" s="6" customFormat="1" ht="35.25">
      <c r="B1236" s="251" t="s">
        <v>847</v>
      </c>
      <c r="C1236" s="251"/>
      <c r="D1236" s="246">
        <f t="shared" si="65"/>
        <v>106496</v>
      </c>
      <c r="E1236" s="246">
        <f t="shared" ref="E1236:AA1236" si="67">E1237</f>
        <v>0</v>
      </c>
      <c r="F1236" s="246">
        <f t="shared" si="67"/>
        <v>106496</v>
      </c>
      <c r="G1236" s="246">
        <f t="shared" si="67"/>
        <v>0</v>
      </c>
      <c r="H1236" s="246">
        <f t="shared" si="67"/>
        <v>0</v>
      </c>
      <c r="I1236" s="246">
        <f t="shared" si="67"/>
        <v>0</v>
      </c>
      <c r="J1236" s="246">
        <f t="shared" si="67"/>
        <v>0</v>
      </c>
      <c r="K1236" s="246">
        <f t="shared" si="67"/>
        <v>0</v>
      </c>
      <c r="L1236" s="246">
        <f t="shared" si="67"/>
        <v>0</v>
      </c>
      <c r="M1236" s="246">
        <f t="shared" si="67"/>
        <v>0</v>
      </c>
      <c r="N1236" s="246">
        <f t="shared" si="67"/>
        <v>0</v>
      </c>
      <c r="O1236" s="246">
        <f t="shared" si="67"/>
        <v>0</v>
      </c>
      <c r="P1236" s="246">
        <f t="shared" si="67"/>
        <v>0</v>
      </c>
      <c r="Q1236" s="246">
        <f t="shared" si="67"/>
        <v>0</v>
      </c>
      <c r="R1236" s="246">
        <f t="shared" si="67"/>
        <v>0</v>
      </c>
      <c r="S1236" s="246">
        <f t="shared" si="67"/>
        <v>0</v>
      </c>
      <c r="T1236" s="246">
        <f t="shared" si="67"/>
        <v>0</v>
      </c>
      <c r="U1236" s="246">
        <f t="shared" si="67"/>
        <v>0</v>
      </c>
      <c r="V1236" s="246">
        <f t="shared" si="67"/>
        <v>0</v>
      </c>
      <c r="W1236" s="246">
        <f t="shared" si="67"/>
        <v>0</v>
      </c>
      <c r="X1236" s="246">
        <f t="shared" si="67"/>
        <v>0</v>
      </c>
      <c r="Y1236" s="246">
        <f t="shared" si="67"/>
        <v>0</v>
      </c>
      <c r="Z1236" s="246">
        <f t="shared" si="67"/>
        <v>0</v>
      </c>
      <c r="AA1236" s="246">
        <f t="shared" si="67"/>
        <v>0</v>
      </c>
      <c r="AB1236" s="248" t="s">
        <v>857</v>
      </c>
    </row>
    <row r="1237" spans="1:28" s="6" customFormat="1" ht="35.25">
      <c r="A1237" s="6">
        <v>1</v>
      </c>
      <c r="B1237" s="207">
        <f>SUBTOTAL(103,$A$796:A1237)</f>
        <v>435</v>
      </c>
      <c r="C1237" s="251" t="s">
        <v>2755</v>
      </c>
      <c r="D1237" s="246">
        <f t="shared" si="65"/>
        <v>106496</v>
      </c>
      <c r="E1237" s="253">
        <v>0</v>
      </c>
      <c r="F1237" s="253">
        <v>106496</v>
      </c>
      <c r="G1237" s="253">
        <v>0</v>
      </c>
      <c r="H1237" s="253">
        <v>0</v>
      </c>
      <c r="I1237" s="253">
        <v>0</v>
      </c>
      <c r="J1237" s="253">
        <v>0</v>
      </c>
      <c r="K1237" s="254">
        <v>0</v>
      </c>
      <c r="L1237" s="253">
        <v>0</v>
      </c>
      <c r="M1237" s="253">
        <v>0</v>
      </c>
      <c r="N1237" s="253">
        <v>0</v>
      </c>
      <c r="O1237" s="256">
        <v>0</v>
      </c>
      <c r="P1237" s="253">
        <v>0</v>
      </c>
      <c r="Q1237" s="253">
        <v>0</v>
      </c>
      <c r="R1237" s="253">
        <v>0</v>
      </c>
      <c r="S1237" s="253">
        <v>0</v>
      </c>
      <c r="T1237" s="253">
        <v>0</v>
      </c>
      <c r="U1237" s="253">
        <v>0</v>
      </c>
      <c r="V1237" s="253">
        <v>0</v>
      </c>
      <c r="W1237" s="253">
        <v>0</v>
      </c>
      <c r="X1237" s="253">
        <v>0</v>
      </c>
      <c r="Y1237" s="253">
        <v>0</v>
      </c>
      <c r="Z1237" s="253">
        <v>0</v>
      </c>
      <c r="AA1237" s="253">
        <v>0</v>
      </c>
      <c r="AB1237" s="255">
        <v>2021</v>
      </c>
    </row>
    <row r="1238" spans="1:28" s="6" customFormat="1" ht="35.25">
      <c r="B1238" s="250" t="s">
        <v>829</v>
      </c>
      <c r="C1238" s="251"/>
      <c r="D1238" s="246">
        <f t="shared" si="65"/>
        <v>1843080</v>
      </c>
      <c r="E1238" s="246">
        <f t="shared" ref="E1238:AA1238" si="68">SUM(E1239:E1241)</f>
        <v>0</v>
      </c>
      <c r="F1238" s="246">
        <f t="shared" si="68"/>
        <v>0</v>
      </c>
      <c r="G1238" s="246">
        <f t="shared" si="68"/>
        <v>0</v>
      </c>
      <c r="H1238" s="246">
        <f t="shared" si="68"/>
        <v>0</v>
      </c>
      <c r="I1238" s="246">
        <f t="shared" si="68"/>
        <v>0</v>
      </c>
      <c r="J1238" s="246">
        <f t="shared" si="68"/>
        <v>0</v>
      </c>
      <c r="K1238" s="247">
        <f t="shared" si="68"/>
        <v>0</v>
      </c>
      <c r="L1238" s="246">
        <f t="shared" si="68"/>
        <v>0</v>
      </c>
      <c r="M1238" s="246">
        <f t="shared" si="68"/>
        <v>0</v>
      </c>
      <c r="N1238" s="246">
        <f t="shared" si="68"/>
        <v>0</v>
      </c>
      <c r="O1238" s="246">
        <f t="shared" si="68"/>
        <v>1843080</v>
      </c>
      <c r="P1238" s="246">
        <f t="shared" si="68"/>
        <v>0</v>
      </c>
      <c r="Q1238" s="246">
        <f t="shared" si="68"/>
        <v>0</v>
      </c>
      <c r="R1238" s="246">
        <f t="shared" si="68"/>
        <v>0</v>
      </c>
      <c r="S1238" s="246">
        <f t="shared" si="68"/>
        <v>0</v>
      </c>
      <c r="T1238" s="246">
        <f t="shared" si="68"/>
        <v>0</v>
      </c>
      <c r="U1238" s="246">
        <f t="shared" si="68"/>
        <v>0</v>
      </c>
      <c r="V1238" s="246">
        <f t="shared" si="68"/>
        <v>0</v>
      </c>
      <c r="W1238" s="246">
        <f t="shared" si="68"/>
        <v>0</v>
      </c>
      <c r="X1238" s="246">
        <f t="shared" si="68"/>
        <v>0</v>
      </c>
      <c r="Y1238" s="246">
        <f t="shared" si="68"/>
        <v>0</v>
      </c>
      <c r="Z1238" s="246">
        <f t="shared" si="68"/>
        <v>0</v>
      </c>
      <c r="AA1238" s="246">
        <f t="shared" si="68"/>
        <v>0</v>
      </c>
      <c r="AB1238" s="248" t="s">
        <v>857</v>
      </c>
    </row>
    <row r="1239" spans="1:28" s="6" customFormat="1" ht="35.25">
      <c r="A1239" s="6">
        <v>1</v>
      </c>
      <c r="B1239" s="207">
        <f>SUBTOTAL(103,$A$796:A1239)</f>
        <v>436</v>
      </c>
      <c r="C1239" s="251" t="s">
        <v>2756</v>
      </c>
      <c r="D1239" s="246">
        <f t="shared" si="65"/>
        <v>1329760</v>
      </c>
      <c r="E1239" s="253">
        <v>0</v>
      </c>
      <c r="F1239" s="253">
        <v>0</v>
      </c>
      <c r="G1239" s="253">
        <v>0</v>
      </c>
      <c r="H1239" s="253">
        <v>0</v>
      </c>
      <c r="I1239" s="253">
        <v>0</v>
      </c>
      <c r="J1239" s="253">
        <v>0</v>
      </c>
      <c r="K1239" s="254">
        <v>0</v>
      </c>
      <c r="L1239" s="253">
        <v>0</v>
      </c>
      <c r="M1239" s="253">
        <v>0</v>
      </c>
      <c r="N1239" s="253">
        <v>0</v>
      </c>
      <c r="O1239" s="253">
        <v>1329760</v>
      </c>
      <c r="P1239" s="253">
        <v>0</v>
      </c>
      <c r="Q1239" s="253">
        <v>0</v>
      </c>
      <c r="R1239" s="253">
        <v>0</v>
      </c>
      <c r="S1239" s="253">
        <v>0</v>
      </c>
      <c r="T1239" s="253">
        <v>0</v>
      </c>
      <c r="U1239" s="253">
        <v>0</v>
      </c>
      <c r="V1239" s="253">
        <v>0</v>
      </c>
      <c r="W1239" s="253">
        <v>0</v>
      </c>
      <c r="X1239" s="253">
        <v>0</v>
      </c>
      <c r="Y1239" s="253">
        <v>0</v>
      </c>
      <c r="Z1239" s="253">
        <v>0</v>
      </c>
      <c r="AA1239" s="253">
        <v>0</v>
      </c>
      <c r="AB1239" s="255">
        <v>2021</v>
      </c>
    </row>
    <row r="1240" spans="1:28" s="6" customFormat="1" ht="35.25">
      <c r="A1240" s="6">
        <v>1</v>
      </c>
      <c r="B1240" s="207">
        <f>SUBTOTAL(103,$A$796:A1240)</f>
        <v>437</v>
      </c>
      <c r="C1240" s="251" t="s">
        <v>2951</v>
      </c>
      <c r="D1240" s="246">
        <f t="shared" si="65"/>
        <v>269958</v>
      </c>
      <c r="E1240" s="253">
        <v>0</v>
      </c>
      <c r="F1240" s="253">
        <v>0</v>
      </c>
      <c r="G1240" s="253">
        <v>0</v>
      </c>
      <c r="H1240" s="253">
        <v>0</v>
      </c>
      <c r="I1240" s="253">
        <v>0</v>
      </c>
      <c r="J1240" s="253">
        <v>0</v>
      </c>
      <c r="K1240" s="254">
        <v>0</v>
      </c>
      <c r="L1240" s="253">
        <v>0</v>
      </c>
      <c r="M1240" s="253">
        <v>0</v>
      </c>
      <c r="N1240" s="253">
        <v>0</v>
      </c>
      <c r="O1240" s="253">
        <v>269958</v>
      </c>
      <c r="P1240" s="253">
        <v>0</v>
      </c>
      <c r="Q1240" s="253">
        <v>0</v>
      </c>
      <c r="R1240" s="253">
        <v>0</v>
      </c>
      <c r="S1240" s="253">
        <v>0</v>
      </c>
      <c r="T1240" s="253">
        <v>0</v>
      </c>
      <c r="U1240" s="253">
        <v>0</v>
      </c>
      <c r="V1240" s="253">
        <v>0</v>
      </c>
      <c r="W1240" s="253">
        <v>0</v>
      </c>
      <c r="X1240" s="253">
        <v>0</v>
      </c>
      <c r="Y1240" s="253">
        <v>0</v>
      </c>
      <c r="Z1240" s="253">
        <v>0</v>
      </c>
      <c r="AA1240" s="253">
        <v>0</v>
      </c>
      <c r="AB1240" s="255">
        <v>2021</v>
      </c>
    </row>
    <row r="1241" spans="1:28" s="6" customFormat="1" ht="35.25">
      <c r="A1241" s="6">
        <v>1</v>
      </c>
      <c r="B1241" s="207">
        <f>SUBTOTAL(103,$A$796:A1241)</f>
        <v>438</v>
      </c>
      <c r="C1241" s="251" t="s">
        <v>2952</v>
      </c>
      <c r="D1241" s="246">
        <f t="shared" si="65"/>
        <v>243362</v>
      </c>
      <c r="E1241" s="253">
        <v>0</v>
      </c>
      <c r="F1241" s="253">
        <v>0</v>
      </c>
      <c r="G1241" s="253">
        <v>0</v>
      </c>
      <c r="H1241" s="253">
        <v>0</v>
      </c>
      <c r="I1241" s="253">
        <v>0</v>
      </c>
      <c r="J1241" s="253">
        <v>0</v>
      </c>
      <c r="K1241" s="254">
        <v>0</v>
      </c>
      <c r="L1241" s="253">
        <v>0</v>
      </c>
      <c r="M1241" s="253">
        <v>0</v>
      </c>
      <c r="N1241" s="253">
        <v>0</v>
      </c>
      <c r="O1241" s="253">
        <v>243362</v>
      </c>
      <c r="P1241" s="253">
        <v>0</v>
      </c>
      <c r="Q1241" s="253">
        <v>0</v>
      </c>
      <c r="R1241" s="253">
        <v>0</v>
      </c>
      <c r="S1241" s="253">
        <v>0</v>
      </c>
      <c r="T1241" s="253">
        <v>0</v>
      </c>
      <c r="U1241" s="253">
        <v>0</v>
      </c>
      <c r="V1241" s="253">
        <v>0</v>
      </c>
      <c r="W1241" s="253">
        <v>0</v>
      </c>
      <c r="X1241" s="253">
        <v>0</v>
      </c>
      <c r="Y1241" s="253">
        <v>0</v>
      </c>
      <c r="Z1241" s="253">
        <v>0</v>
      </c>
      <c r="AA1241" s="253">
        <v>0</v>
      </c>
      <c r="AB1241" s="255">
        <v>2021</v>
      </c>
    </row>
    <row r="1242" spans="1:28" s="6" customFormat="1" ht="35.25">
      <c r="B1242" s="250" t="s">
        <v>782</v>
      </c>
      <c r="C1242" s="251"/>
      <c r="D1242" s="246">
        <f t="shared" si="65"/>
        <v>9190184.5199999996</v>
      </c>
      <c r="E1242" s="246">
        <f t="shared" ref="E1242:AA1242" si="69">SUM(E1243:E1252)</f>
        <v>300370.74</v>
      </c>
      <c r="F1242" s="246">
        <f t="shared" si="69"/>
        <v>0</v>
      </c>
      <c r="G1242" s="246">
        <f t="shared" si="69"/>
        <v>0</v>
      </c>
      <c r="H1242" s="246">
        <f t="shared" si="69"/>
        <v>25274.84</v>
      </c>
      <c r="I1242" s="246">
        <f t="shared" si="69"/>
        <v>0</v>
      </c>
      <c r="J1242" s="246">
        <f t="shared" si="69"/>
        <v>0</v>
      </c>
      <c r="K1242" s="246">
        <f t="shared" si="69"/>
        <v>0</v>
      </c>
      <c r="L1242" s="246">
        <f t="shared" si="69"/>
        <v>0</v>
      </c>
      <c r="M1242" s="246">
        <f t="shared" si="69"/>
        <v>7632784</v>
      </c>
      <c r="N1242" s="246">
        <f t="shared" si="69"/>
        <v>0</v>
      </c>
      <c r="O1242" s="246">
        <f t="shared" si="69"/>
        <v>1231754.94</v>
      </c>
      <c r="P1242" s="246">
        <f t="shared" si="69"/>
        <v>0</v>
      </c>
      <c r="Q1242" s="246">
        <f t="shared" si="69"/>
        <v>0</v>
      </c>
      <c r="R1242" s="246">
        <f t="shared" si="69"/>
        <v>0</v>
      </c>
      <c r="S1242" s="246">
        <f t="shared" si="69"/>
        <v>0</v>
      </c>
      <c r="T1242" s="246">
        <f t="shared" si="69"/>
        <v>0</v>
      </c>
      <c r="U1242" s="246">
        <f t="shared" si="69"/>
        <v>0</v>
      </c>
      <c r="V1242" s="246">
        <f t="shared" si="69"/>
        <v>0</v>
      </c>
      <c r="W1242" s="246">
        <f t="shared" si="69"/>
        <v>0</v>
      </c>
      <c r="X1242" s="246">
        <f t="shared" si="69"/>
        <v>0</v>
      </c>
      <c r="Y1242" s="246">
        <f t="shared" si="69"/>
        <v>0</v>
      </c>
      <c r="Z1242" s="246">
        <f t="shared" si="69"/>
        <v>0</v>
      </c>
      <c r="AA1242" s="246">
        <f t="shared" si="69"/>
        <v>0</v>
      </c>
      <c r="AB1242" s="248" t="s">
        <v>857</v>
      </c>
    </row>
    <row r="1243" spans="1:28" s="6" customFormat="1" ht="35.25">
      <c r="A1243" s="6">
        <v>1</v>
      </c>
      <c r="B1243" s="207">
        <f>SUBTOTAL(103,$A$796:A1243)</f>
        <v>439</v>
      </c>
      <c r="C1243" s="251" t="s">
        <v>1982</v>
      </c>
      <c r="D1243" s="246">
        <f t="shared" si="65"/>
        <v>100000</v>
      </c>
      <c r="E1243" s="253">
        <v>0</v>
      </c>
      <c r="F1243" s="253">
        <v>0</v>
      </c>
      <c r="G1243" s="253">
        <v>0</v>
      </c>
      <c r="H1243" s="253">
        <v>0</v>
      </c>
      <c r="I1243" s="253">
        <v>0</v>
      </c>
      <c r="J1243" s="253">
        <v>0</v>
      </c>
      <c r="K1243" s="254">
        <v>0</v>
      </c>
      <c r="L1243" s="253">
        <v>0</v>
      </c>
      <c r="M1243" s="253">
        <v>100000</v>
      </c>
      <c r="N1243" s="253">
        <v>0</v>
      </c>
      <c r="O1243" s="253">
        <v>0</v>
      </c>
      <c r="P1243" s="253">
        <v>0</v>
      </c>
      <c r="Q1243" s="253">
        <v>0</v>
      </c>
      <c r="R1243" s="253">
        <v>0</v>
      </c>
      <c r="S1243" s="253">
        <v>0</v>
      </c>
      <c r="T1243" s="253">
        <v>0</v>
      </c>
      <c r="U1243" s="253">
        <v>0</v>
      </c>
      <c r="V1243" s="253">
        <v>0</v>
      </c>
      <c r="W1243" s="253">
        <v>0</v>
      </c>
      <c r="X1243" s="253">
        <v>0</v>
      </c>
      <c r="Y1243" s="253">
        <v>0</v>
      </c>
      <c r="Z1243" s="253">
        <v>0</v>
      </c>
      <c r="AA1243" s="253">
        <v>0</v>
      </c>
      <c r="AB1243" s="255">
        <v>2021</v>
      </c>
    </row>
    <row r="1244" spans="1:28" s="6" customFormat="1" ht="35.25">
      <c r="A1244" s="6">
        <v>1</v>
      </c>
      <c r="B1244" s="207">
        <f>SUBTOTAL(103,$A$796:A1244)</f>
        <v>440</v>
      </c>
      <c r="C1244" s="251" t="s">
        <v>2437</v>
      </c>
      <c r="D1244" s="246">
        <f t="shared" si="65"/>
        <v>25274.84</v>
      </c>
      <c r="E1244" s="253">
        <v>0</v>
      </c>
      <c r="F1244" s="253">
        <v>0</v>
      </c>
      <c r="G1244" s="253">
        <v>0</v>
      </c>
      <c r="H1244" s="253">
        <v>25274.84</v>
      </c>
      <c r="I1244" s="253">
        <v>0</v>
      </c>
      <c r="J1244" s="253">
        <v>0</v>
      </c>
      <c r="K1244" s="254">
        <v>0</v>
      </c>
      <c r="L1244" s="253">
        <v>0</v>
      </c>
      <c r="M1244" s="253">
        <v>0</v>
      </c>
      <c r="N1244" s="253">
        <v>0</v>
      </c>
      <c r="O1244" s="253">
        <v>0</v>
      </c>
      <c r="P1244" s="253">
        <v>0</v>
      </c>
      <c r="Q1244" s="253">
        <v>0</v>
      </c>
      <c r="R1244" s="253">
        <v>0</v>
      </c>
      <c r="S1244" s="253">
        <v>0</v>
      </c>
      <c r="T1244" s="253">
        <v>0</v>
      </c>
      <c r="U1244" s="253">
        <v>0</v>
      </c>
      <c r="V1244" s="253">
        <v>0</v>
      </c>
      <c r="W1244" s="253">
        <v>0</v>
      </c>
      <c r="X1244" s="253">
        <v>0</v>
      </c>
      <c r="Y1244" s="253">
        <v>0</v>
      </c>
      <c r="Z1244" s="253">
        <v>0</v>
      </c>
      <c r="AA1244" s="253">
        <v>0</v>
      </c>
      <c r="AB1244" s="255">
        <v>2021</v>
      </c>
    </row>
    <row r="1245" spans="1:28" s="6" customFormat="1" ht="35.25">
      <c r="A1245" s="6">
        <v>1</v>
      </c>
      <c r="B1245" s="207">
        <f>SUBTOTAL(103,$A$796:A1245)</f>
        <v>441</v>
      </c>
      <c r="C1245" s="251" t="s">
        <v>1981</v>
      </c>
      <c r="D1245" s="246">
        <f t="shared" si="65"/>
        <v>1293188</v>
      </c>
      <c r="E1245" s="253">
        <v>0</v>
      </c>
      <c r="F1245" s="253">
        <v>0</v>
      </c>
      <c r="G1245" s="253">
        <v>0</v>
      </c>
      <c r="H1245" s="253">
        <v>0</v>
      </c>
      <c r="I1245" s="253">
        <v>0</v>
      </c>
      <c r="J1245" s="253">
        <v>0</v>
      </c>
      <c r="K1245" s="254">
        <v>0</v>
      </c>
      <c r="L1245" s="253">
        <v>0</v>
      </c>
      <c r="M1245" s="253">
        <v>1293188</v>
      </c>
      <c r="N1245" s="253">
        <v>0</v>
      </c>
      <c r="O1245" s="253">
        <v>0</v>
      </c>
      <c r="P1245" s="253">
        <v>0</v>
      </c>
      <c r="Q1245" s="253">
        <v>0</v>
      </c>
      <c r="R1245" s="253">
        <v>0</v>
      </c>
      <c r="S1245" s="253">
        <v>0</v>
      </c>
      <c r="T1245" s="253">
        <v>0</v>
      </c>
      <c r="U1245" s="253">
        <v>0</v>
      </c>
      <c r="V1245" s="253">
        <v>0</v>
      </c>
      <c r="W1245" s="253">
        <v>0</v>
      </c>
      <c r="X1245" s="253">
        <v>0</v>
      </c>
      <c r="Y1245" s="253">
        <v>0</v>
      </c>
      <c r="Z1245" s="253">
        <v>0</v>
      </c>
      <c r="AA1245" s="253">
        <v>0</v>
      </c>
      <c r="AB1245" s="255">
        <v>2021</v>
      </c>
    </row>
    <row r="1246" spans="1:28" s="6" customFormat="1" ht="35.25">
      <c r="A1246" s="6">
        <v>1</v>
      </c>
      <c r="B1246" s="207">
        <f>SUBTOTAL(103,$A$796:A1246)</f>
        <v>442</v>
      </c>
      <c r="C1246" s="251" t="s">
        <v>2953</v>
      </c>
      <c r="D1246" s="246">
        <f t="shared" si="65"/>
        <v>232767</v>
      </c>
      <c r="E1246" s="253">
        <v>0</v>
      </c>
      <c r="F1246" s="253">
        <v>0</v>
      </c>
      <c r="G1246" s="253">
        <v>0</v>
      </c>
      <c r="H1246" s="253">
        <v>0</v>
      </c>
      <c r="I1246" s="253">
        <v>0</v>
      </c>
      <c r="J1246" s="253">
        <v>0</v>
      </c>
      <c r="K1246" s="254">
        <v>0</v>
      </c>
      <c r="L1246" s="253">
        <v>0</v>
      </c>
      <c r="M1246" s="253">
        <v>232767</v>
      </c>
      <c r="N1246" s="253">
        <v>0</v>
      </c>
      <c r="O1246" s="253">
        <v>0</v>
      </c>
      <c r="P1246" s="253">
        <v>0</v>
      </c>
      <c r="Q1246" s="253">
        <v>0</v>
      </c>
      <c r="R1246" s="253">
        <v>0</v>
      </c>
      <c r="S1246" s="253">
        <v>0</v>
      </c>
      <c r="T1246" s="253">
        <v>0</v>
      </c>
      <c r="U1246" s="253">
        <v>0</v>
      </c>
      <c r="V1246" s="253">
        <v>0</v>
      </c>
      <c r="W1246" s="253">
        <v>0</v>
      </c>
      <c r="X1246" s="253">
        <v>0</v>
      </c>
      <c r="Y1246" s="253">
        <v>0</v>
      </c>
      <c r="Z1246" s="253">
        <v>0</v>
      </c>
      <c r="AA1246" s="253">
        <v>0</v>
      </c>
      <c r="AB1246" s="255">
        <v>2021</v>
      </c>
    </row>
    <row r="1247" spans="1:28" s="6" customFormat="1" ht="35.25">
      <c r="A1247" s="6">
        <v>1</v>
      </c>
      <c r="B1247" s="207">
        <f>SUBTOTAL(103,$A$796:A1247)</f>
        <v>443</v>
      </c>
      <c r="C1247" s="251" t="s">
        <v>1983</v>
      </c>
      <c r="D1247" s="246">
        <f t="shared" si="65"/>
        <v>135026.23999999999</v>
      </c>
      <c r="E1247" s="253">
        <v>0</v>
      </c>
      <c r="F1247" s="253">
        <v>0</v>
      </c>
      <c r="G1247" s="253">
        <v>0</v>
      </c>
      <c r="H1247" s="253">
        <v>0</v>
      </c>
      <c r="I1247" s="253">
        <v>0</v>
      </c>
      <c r="J1247" s="253">
        <v>0</v>
      </c>
      <c r="K1247" s="254">
        <v>0</v>
      </c>
      <c r="L1247" s="253">
        <v>0</v>
      </c>
      <c r="M1247" s="253">
        <v>0</v>
      </c>
      <c r="N1247" s="253">
        <v>0</v>
      </c>
      <c r="O1247" s="253">
        <v>135026.23999999999</v>
      </c>
      <c r="P1247" s="253">
        <v>0</v>
      </c>
      <c r="Q1247" s="253">
        <v>0</v>
      </c>
      <c r="R1247" s="253">
        <v>0</v>
      </c>
      <c r="S1247" s="253">
        <v>0</v>
      </c>
      <c r="T1247" s="253">
        <v>0</v>
      </c>
      <c r="U1247" s="253">
        <v>0</v>
      </c>
      <c r="V1247" s="253">
        <v>0</v>
      </c>
      <c r="W1247" s="253">
        <v>0</v>
      </c>
      <c r="X1247" s="253">
        <v>0</v>
      </c>
      <c r="Y1247" s="253">
        <v>0</v>
      </c>
      <c r="Z1247" s="253">
        <v>0</v>
      </c>
      <c r="AA1247" s="253">
        <v>0</v>
      </c>
      <c r="AB1247" s="255">
        <v>2021</v>
      </c>
    </row>
    <row r="1248" spans="1:28" s="6" customFormat="1" ht="35.25">
      <c r="A1248" s="6">
        <v>1</v>
      </c>
      <c r="B1248" s="207">
        <f>SUBTOTAL(103,$A$796:A1248)</f>
        <v>444</v>
      </c>
      <c r="C1248" s="251" t="s">
        <v>1985</v>
      </c>
      <c r="D1248" s="246">
        <f t="shared" si="65"/>
        <v>300370.74</v>
      </c>
      <c r="E1248" s="253">
        <v>300370.74</v>
      </c>
      <c r="F1248" s="253">
        <v>0</v>
      </c>
      <c r="G1248" s="253">
        <v>0</v>
      </c>
      <c r="H1248" s="253">
        <v>0</v>
      </c>
      <c r="I1248" s="253">
        <v>0</v>
      </c>
      <c r="J1248" s="253">
        <v>0</v>
      </c>
      <c r="K1248" s="254">
        <v>0</v>
      </c>
      <c r="L1248" s="253">
        <v>0</v>
      </c>
      <c r="M1248" s="253">
        <v>0</v>
      </c>
      <c r="N1248" s="253">
        <v>0</v>
      </c>
      <c r="O1248" s="253">
        <v>0</v>
      </c>
      <c r="P1248" s="253">
        <v>0</v>
      </c>
      <c r="Q1248" s="253">
        <v>0</v>
      </c>
      <c r="R1248" s="253">
        <v>0</v>
      </c>
      <c r="S1248" s="253">
        <v>0</v>
      </c>
      <c r="T1248" s="253">
        <v>0</v>
      </c>
      <c r="U1248" s="253">
        <v>0</v>
      </c>
      <c r="V1248" s="253">
        <v>0</v>
      </c>
      <c r="W1248" s="253">
        <v>0</v>
      </c>
      <c r="X1248" s="253">
        <v>0</v>
      </c>
      <c r="Y1248" s="253">
        <v>0</v>
      </c>
      <c r="Z1248" s="253">
        <v>0</v>
      </c>
      <c r="AA1248" s="253">
        <v>0</v>
      </c>
      <c r="AB1248" s="255">
        <v>2021</v>
      </c>
    </row>
    <row r="1249" spans="1:28" s="6" customFormat="1" ht="35.25">
      <c r="A1249" s="6">
        <v>1</v>
      </c>
      <c r="B1249" s="207">
        <f>SUBTOTAL(103,$A$796:A1249)</f>
        <v>445</v>
      </c>
      <c r="C1249" s="251" t="s">
        <v>1988</v>
      </c>
      <c r="D1249" s="246">
        <f t="shared" si="65"/>
        <v>167365.70000000001</v>
      </c>
      <c r="E1249" s="253">
        <v>0</v>
      </c>
      <c r="F1249" s="253">
        <v>0</v>
      </c>
      <c r="G1249" s="253">
        <v>0</v>
      </c>
      <c r="H1249" s="253">
        <v>0</v>
      </c>
      <c r="I1249" s="253">
        <v>0</v>
      </c>
      <c r="J1249" s="253">
        <v>0</v>
      </c>
      <c r="K1249" s="254">
        <v>0</v>
      </c>
      <c r="L1249" s="253">
        <v>0</v>
      </c>
      <c r="M1249" s="253">
        <v>0</v>
      </c>
      <c r="N1249" s="253">
        <v>0</v>
      </c>
      <c r="O1249" s="253">
        <v>167365.70000000001</v>
      </c>
      <c r="P1249" s="253">
        <v>0</v>
      </c>
      <c r="Q1249" s="253">
        <v>0</v>
      </c>
      <c r="R1249" s="253">
        <v>0</v>
      </c>
      <c r="S1249" s="253">
        <v>0</v>
      </c>
      <c r="T1249" s="253">
        <v>0</v>
      </c>
      <c r="U1249" s="253">
        <v>0</v>
      </c>
      <c r="V1249" s="253">
        <v>0</v>
      </c>
      <c r="W1249" s="253">
        <v>0</v>
      </c>
      <c r="X1249" s="253">
        <v>0</v>
      </c>
      <c r="Y1249" s="253">
        <v>0</v>
      </c>
      <c r="Z1249" s="253">
        <v>0</v>
      </c>
      <c r="AA1249" s="253">
        <v>0</v>
      </c>
      <c r="AB1249" s="255">
        <v>2021</v>
      </c>
    </row>
    <row r="1250" spans="1:28" s="6" customFormat="1" ht="35.25">
      <c r="A1250" s="6">
        <v>1</v>
      </c>
      <c r="B1250" s="207">
        <f>SUBTOTAL(103,$A$796:A1250)</f>
        <v>446</v>
      </c>
      <c r="C1250" s="251" t="s">
        <v>1989</v>
      </c>
      <c r="D1250" s="246">
        <f t="shared" si="65"/>
        <v>506333</v>
      </c>
      <c r="E1250" s="253">
        <v>0</v>
      </c>
      <c r="F1250" s="253">
        <v>0</v>
      </c>
      <c r="G1250" s="253">
        <v>0</v>
      </c>
      <c r="H1250" s="253">
        <v>0</v>
      </c>
      <c r="I1250" s="253">
        <v>0</v>
      </c>
      <c r="J1250" s="253">
        <v>0</v>
      </c>
      <c r="K1250" s="254">
        <v>0</v>
      </c>
      <c r="L1250" s="253">
        <v>0</v>
      </c>
      <c r="M1250" s="253">
        <v>0</v>
      </c>
      <c r="N1250" s="253">
        <v>0</v>
      </c>
      <c r="O1250" s="253">
        <v>506333</v>
      </c>
      <c r="P1250" s="253">
        <v>0</v>
      </c>
      <c r="Q1250" s="253">
        <v>0</v>
      </c>
      <c r="R1250" s="253">
        <v>0</v>
      </c>
      <c r="S1250" s="253">
        <v>0</v>
      </c>
      <c r="T1250" s="253">
        <v>0</v>
      </c>
      <c r="U1250" s="253">
        <v>0</v>
      </c>
      <c r="V1250" s="253">
        <v>0</v>
      </c>
      <c r="W1250" s="253">
        <v>0</v>
      </c>
      <c r="X1250" s="253">
        <v>0</v>
      </c>
      <c r="Y1250" s="253">
        <v>0</v>
      </c>
      <c r="Z1250" s="253">
        <v>0</v>
      </c>
      <c r="AA1250" s="253">
        <v>0</v>
      </c>
      <c r="AB1250" s="255">
        <v>2021</v>
      </c>
    </row>
    <row r="1251" spans="1:28" s="6" customFormat="1" ht="35.25">
      <c r="A1251" s="6">
        <v>1</v>
      </c>
      <c r="B1251" s="207">
        <f>SUBTOTAL(103,$A$796:A1251)</f>
        <v>447</v>
      </c>
      <c r="C1251" s="251" t="s">
        <v>2954</v>
      </c>
      <c r="D1251" s="246">
        <f t="shared" si="65"/>
        <v>2930310</v>
      </c>
      <c r="E1251" s="253">
        <v>0</v>
      </c>
      <c r="F1251" s="253">
        <v>0</v>
      </c>
      <c r="G1251" s="253">
        <v>0</v>
      </c>
      <c r="H1251" s="253">
        <v>0</v>
      </c>
      <c r="I1251" s="253">
        <v>0</v>
      </c>
      <c r="J1251" s="253">
        <v>0</v>
      </c>
      <c r="K1251" s="254">
        <v>0</v>
      </c>
      <c r="L1251" s="253">
        <v>0</v>
      </c>
      <c r="M1251" s="253">
        <v>2507280</v>
      </c>
      <c r="N1251" s="253">
        <v>0</v>
      </c>
      <c r="O1251" s="253">
        <v>423030</v>
      </c>
      <c r="P1251" s="253">
        <v>0</v>
      </c>
      <c r="Q1251" s="253">
        <v>0</v>
      </c>
      <c r="R1251" s="253">
        <v>0</v>
      </c>
      <c r="S1251" s="253">
        <v>0</v>
      </c>
      <c r="T1251" s="253">
        <v>0</v>
      </c>
      <c r="U1251" s="253">
        <v>0</v>
      </c>
      <c r="V1251" s="253">
        <v>0</v>
      </c>
      <c r="W1251" s="253">
        <v>0</v>
      </c>
      <c r="X1251" s="253">
        <v>0</v>
      </c>
      <c r="Y1251" s="253">
        <v>0</v>
      </c>
      <c r="Z1251" s="253">
        <v>0</v>
      </c>
      <c r="AA1251" s="253">
        <v>0</v>
      </c>
      <c r="AB1251" s="255">
        <v>2021</v>
      </c>
    </row>
    <row r="1252" spans="1:28" s="6" customFormat="1" ht="35.25">
      <c r="A1252" s="6">
        <v>1</v>
      </c>
      <c r="B1252" s="207">
        <f>SUBTOTAL(103,$A$796:A1252)</f>
        <v>448</v>
      </c>
      <c r="C1252" s="251" t="s">
        <v>2955</v>
      </c>
      <c r="D1252" s="246">
        <f t="shared" si="65"/>
        <v>3499549</v>
      </c>
      <c r="E1252" s="253">
        <v>0</v>
      </c>
      <c r="F1252" s="253">
        <v>0</v>
      </c>
      <c r="G1252" s="253">
        <v>0</v>
      </c>
      <c r="H1252" s="253">
        <v>0</v>
      </c>
      <c r="I1252" s="253">
        <v>0</v>
      </c>
      <c r="J1252" s="253">
        <v>0</v>
      </c>
      <c r="K1252" s="254">
        <v>0</v>
      </c>
      <c r="L1252" s="253">
        <v>0</v>
      </c>
      <c r="M1252" s="253">
        <v>3499549</v>
      </c>
      <c r="N1252" s="253">
        <v>0</v>
      </c>
      <c r="O1252" s="253">
        <v>0</v>
      </c>
      <c r="P1252" s="253">
        <v>0</v>
      </c>
      <c r="Q1252" s="253">
        <v>0</v>
      </c>
      <c r="R1252" s="253">
        <v>0</v>
      </c>
      <c r="S1252" s="253">
        <v>0</v>
      </c>
      <c r="T1252" s="253">
        <v>0</v>
      </c>
      <c r="U1252" s="253">
        <v>0</v>
      </c>
      <c r="V1252" s="253">
        <v>0</v>
      </c>
      <c r="W1252" s="253">
        <v>0</v>
      </c>
      <c r="X1252" s="253">
        <v>0</v>
      </c>
      <c r="Y1252" s="253">
        <v>0</v>
      </c>
      <c r="Z1252" s="253">
        <v>0</v>
      </c>
      <c r="AA1252" s="253">
        <v>0</v>
      </c>
      <c r="AB1252" s="255">
        <v>2021</v>
      </c>
    </row>
    <row r="1253" spans="1:28" s="6" customFormat="1" ht="35.25">
      <c r="B1253" s="250" t="s">
        <v>784</v>
      </c>
      <c r="C1253" s="251"/>
      <c r="D1253" s="246">
        <f t="shared" si="65"/>
        <v>839702.39</v>
      </c>
      <c r="E1253" s="246">
        <f t="shared" ref="E1253:AA1253" si="70">SUM(E1254:E1255)</f>
        <v>0</v>
      </c>
      <c r="F1253" s="246">
        <f t="shared" si="70"/>
        <v>0</v>
      </c>
      <c r="G1253" s="246">
        <f t="shared" si="70"/>
        <v>0</v>
      </c>
      <c r="H1253" s="246">
        <f t="shared" si="70"/>
        <v>97071.72</v>
      </c>
      <c r="I1253" s="246">
        <f t="shared" si="70"/>
        <v>0</v>
      </c>
      <c r="J1253" s="246">
        <f t="shared" si="70"/>
        <v>0</v>
      </c>
      <c r="K1253" s="247">
        <f t="shared" si="70"/>
        <v>0</v>
      </c>
      <c r="L1253" s="246">
        <f t="shared" si="70"/>
        <v>0</v>
      </c>
      <c r="M1253" s="246">
        <f t="shared" si="70"/>
        <v>0</v>
      </c>
      <c r="N1253" s="246">
        <f t="shared" si="70"/>
        <v>0</v>
      </c>
      <c r="O1253" s="246">
        <f t="shared" si="70"/>
        <v>742630.67</v>
      </c>
      <c r="P1253" s="246">
        <f t="shared" si="70"/>
        <v>0</v>
      </c>
      <c r="Q1253" s="246">
        <f t="shared" si="70"/>
        <v>0</v>
      </c>
      <c r="R1253" s="246">
        <f t="shared" si="70"/>
        <v>0</v>
      </c>
      <c r="S1253" s="246">
        <f t="shared" si="70"/>
        <v>0</v>
      </c>
      <c r="T1253" s="246">
        <f t="shared" si="70"/>
        <v>0</v>
      </c>
      <c r="U1253" s="246">
        <f t="shared" si="70"/>
        <v>0</v>
      </c>
      <c r="V1253" s="246">
        <f t="shared" si="70"/>
        <v>0</v>
      </c>
      <c r="W1253" s="246">
        <f t="shared" si="70"/>
        <v>0</v>
      </c>
      <c r="X1253" s="246">
        <f t="shared" si="70"/>
        <v>0</v>
      </c>
      <c r="Y1253" s="246">
        <f t="shared" si="70"/>
        <v>0</v>
      </c>
      <c r="Z1253" s="246">
        <f t="shared" si="70"/>
        <v>0</v>
      </c>
      <c r="AA1253" s="246">
        <f t="shared" si="70"/>
        <v>0</v>
      </c>
      <c r="AB1253" s="248" t="s">
        <v>857</v>
      </c>
    </row>
    <row r="1254" spans="1:28" s="6" customFormat="1" ht="35.25">
      <c r="A1254" s="6">
        <v>1</v>
      </c>
      <c r="B1254" s="207">
        <f>SUBTOTAL(103,$A$796:A1254)</f>
        <v>449</v>
      </c>
      <c r="C1254" s="251" t="s">
        <v>2956</v>
      </c>
      <c r="D1254" s="246">
        <f t="shared" ref="D1254:D1314" si="71">E1254+F1254+G1254+H1254+I1254+J1254+L1254+M1254+N1254+O1254+P1254+Q1254+R1254+S1254+T1254+U1254+V1254+W1254+X1254+Y1254+Z1254+AA1254</f>
        <v>425248.39</v>
      </c>
      <c r="E1254" s="253">
        <v>0</v>
      </c>
      <c r="F1254" s="253">
        <v>0</v>
      </c>
      <c r="G1254" s="253">
        <v>0</v>
      </c>
      <c r="H1254" s="253">
        <v>0</v>
      </c>
      <c r="I1254" s="253">
        <v>0</v>
      </c>
      <c r="J1254" s="253">
        <v>0</v>
      </c>
      <c r="K1254" s="254">
        <v>0</v>
      </c>
      <c r="L1254" s="253">
        <v>0</v>
      </c>
      <c r="M1254" s="253">
        <v>0</v>
      </c>
      <c r="N1254" s="253">
        <v>0</v>
      </c>
      <c r="O1254" s="253">
        <v>425248.39</v>
      </c>
      <c r="P1254" s="253">
        <v>0</v>
      </c>
      <c r="Q1254" s="253">
        <v>0</v>
      </c>
      <c r="R1254" s="253">
        <v>0</v>
      </c>
      <c r="S1254" s="253">
        <v>0</v>
      </c>
      <c r="T1254" s="253">
        <v>0</v>
      </c>
      <c r="U1254" s="253">
        <v>0</v>
      </c>
      <c r="V1254" s="253">
        <v>0</v>
      </c>
      <c r="W1254" s="253">
        <v>0</v>
      </c>
      <c r="X1254" s="253">
        <v>0</v>
      </c>
      <c r="Y1254" s="253">
        <v>0</v>
      </c>
      <c r="Z1254" s="253">
        <v>0</v>
      </c>
      <c r="AA1254" s="253">
        <v>0</v>
      </c>
      <c r="AB1254" s="255">
        <v>2021</v>
      </c>
    </row>
    <row r="1255" spans="1:28" s="6" customFormat="1" ht="35.25">
      <c r="A1255" s="6">
        <v>1</v>
      </c>
      <c r="B1255" s="207">
        <f>SUBTOTAL(103,$A$796:A1255)</f>
        <v>450</v>
      </c>
      <c r="C1255" s="251" t="s">
        <v>2957</v>
      </c>
      <c r="D1255" s="246">
        <f t="shared" si="71"/>
        <v>414454</v>
      </c>
      <c r="E1255" s="253">
        <v>0</v>
      </c>
      <c r="F1255" s="253">
        <v>0</v>
      </c>
      <c r="G1255" s="253">
        <v>0</v>
      </c>
      <c r="H1255" s="253">
        <v>97071.72</v>
      </c>
      <c r="I1255" s="253">
        <v>0</v>
      </c>
      <c r="J1255" s="253">
        <v>0</v>
      </c>
      <c r="K1255" s="254">
        <v>0</v>
      </c>
      <c r="L1255" s="253">
        <v>0</v>
      </c>
      <c r="M1255" s="253">
        <v>0</v>
      </c>
      <c r="N1255" s="253">
        <v>0</v>
      </c>
      <c r="O1255" s="253">
        <v>317382.28000000003</v>
      </c>
      <c r="P1255" s="253">
        <v>0</v>
      </c>
      <c r="Q1255" s="253">
        <v>0</v>
      </c>
      <c r="R1255" s="253">
        <v>0</v>
      </c>
      <c r="S1255" s="253">
        <v>0</v>
      </c>
      <c r="T1255" s="253">
        <v>0</v>
      </c>
      <c r="U1255" s="253">
        <v>0</v>
      </c>
      <c r="V1255" s="253">
        <v>0</v>
      </c>
      <c r="W1255" s="253">
        <v>0</v>
      </c>
      <c r="X1255" s="253">
        <v>0</v>
      </c>
      <c r="Y1255" s="253">
        <v>0</v>
      </c>
      <c r="Z1255" s="253">
        <v>0</v>
      </c>
      <c r="AA1255" s="253">
        <v>0</v>
      </c>
      <c r="AB1255" s="255">
        <v>2021</v>
      </c>
    </row>
    <row r="1256" spans="1:28" s="6" customFormat="1" ht="35.25">
      <c r="B1256" s="250" t="s">
        <v>790</v>
      </c>
      <c r="C1256" s="251"/>
      <c r="D1256" s="246">
        <f t="shared" si="71"/>
        <v>826610</v>
      </c>
      <c r="E1256" s="246">
        <f t="shared" ref="E1256:AA1256" si="72">SUM(E1257:E1258)</f>
        <v>0</v>
      </c>
      <c r="F1256" s="246">
        <f t="shared" si="72"/>
        <v>0</v>
      </c>
      <c r="G1256" s="246">
        <f t="shared" si="72"/>
        <v>218610</v>
      </c>
      <c r="H1256" s="246">
        <f t="shared" si="72"/>
        <v>0</v>
      </c>
      <c r="I1256" s="246">
        <f t="shared" si="72"/>
        <v>0</v>
      </c>
      <c r="J1256" s="246">
        <f t="shared" si="72"/>
        <v>0</v>
      </c>
      <c r="K1256" s="247">
        <f t="shared" si="72"/>
        <v>0</v>
      </c>
      <c r="L1256" s="246">
        <f t="shared" si="72"/>
        <v>0</v>
      </c>
      <c r="M1256" s="246">
        <f t="shared" si="72"/>
        <v>0</v>
      </c>
      <c r="N1256" s="246">
        <f t="shared" si="72"/>
        <v>608000</v>
      </c>
      <c r="O1256" s="246">
        <f t="shared" si="72"/>
        <v>0</v>
      </c>
      <c r="P1256" s="246">
        <f t="shared" si="72"/>
        <v>0</v>
      </c>
      <c r="Q1256" s="246">
        <f t="shared" si="72"/>
        <v>0</v>
      </c>
      <c r="R1256" s="246">
        <f t="shared" si="72"/>
        <v>0</v>
      </c>
      <c r="S1256" s="246">
        <f t="shared" si="72"/>
        <v>0</v>
      </c>
      <c r="T1256" s="246">
        <f t="shared" si="72"/>
        <v>0</v>
      </c>
      <c r="U1256" s="246">
        <f t="shared" si="72"/>
        <v>0</v>
      </c>
      <c r="V1256" s="246">
        <f t="shared" si="72"/>
        <v>0</v>
      </c>
      <c r="W1256" s="246">
        <f t="shared" si="72"/>
        <v>0</v>
      </c>
      <c r="X1256" s="246">
        <f t="shared" si="72"/>
        <v>0</v>
      </c>
      <c r="Y1256" s="246">
        <f t="shared" si="72"/>
        <v>0</v>
      </c>
      <c r="Z1256" s="246">
        <f t="shared" si="72"/>
        <v>0</v>
      </c>
      <c r="AA1256" s="246">
        <f t="shared" si="72"/>
        <v>0</v>
      </c>
      <c r="AB1256" s="248" t="s">
        <v>857</v>
      </c>
    </row>
    <row r="1257" spans="1:28" s="6" customFormat="1" ht="35.25">
      <c r="A1257" s="6">
        <v>1</v>
      </c>
      <c r="B1257" s="207">
        <f>SUBTOTAL(103,$A$796:A1257)</f>
        <v>451</v>
      </c>
      <c r="C1257" s="251" t="s">
        <v>2958</v>
      </c>
      <c r="D1257" s="246">
        <f t="shared" si="71"/>
        <v>218610</v>
      </c>
      <c r="E1257" s="256">
        <v>0</v>
      </c>
      <c r="F1257" s="256">
        <v>0</v>
      </c>
      <c r="G1257" s="256">
        <v>218610</v>
      </c>
      <c r="H1257" s="256">
        <v>0</v>
      </c>
      <c r="I1257" s="256">
        <v>0</v>
      </c>
      <c r="J1257" s="256">
        <v>0</v>
      </c>
      <c r="K1257" s="257">
        <v>0</v>
      </c>
      <c r="L1257" s="256">
        <v>0</v>
      </c>
      <c r="M1257" s="256">
        <v>0</v>
      </c>
      <c r="N1257" s="256">
        <v>0</v>
      </c>
      <c r="O1257" s="256">
        <v>0</v>
      </c>
      <c r="P1257" s="256">
        <v>0</v>
      </c>
      <c r="Q1257" s="256">
        <v>0</v>
      </c>
      <c r="R1257" s="256">
        <v>0</v>
      </c>
      <c r="S1257" s="256">
        <v>0</v>
      </c>
      <c r="T1257" s="256">
        <v>0</v>
      </c>
      <c r="U1257" s="256">
        <v>0</v>
      </c>
      <c r="V1257" s="256">
        <v>0</v>
      </c>
      <c r="W1257" s="256">
        <v>0</v>
      </c>
      <c r="X1257" s="256">
        <v>0</v>
      </c>
      <c r="Y1257" s="256">
        <v>0</v>
      </c>
      <c r="Z1257" s="256">
        <v>0</v>
      </c>
      <c r="AA1257" s="256">
        <v>0</v>
      </c>
      <c r="AB1257" s="255">
        <v>2021</v>
      </c>
    </row>
    <row r="1258" spans="1:28" s="6" customFormat="1" ht="35.25">
      <c r="A1258" s="6">
        <v>1</v>
      </c>
      <c r="B1258" s="207">
        <f>SUBTOTAL(103,$A$796:A1258)</f>
        <v>452</v>
      </c>
      <c r="C1258" s="251" t="s">
        <v>2959</v>
      </c>
      <c r="D1258" s="246">
        <f t="shared" si="71"/>
        <v>608000</v>
      </c>
      <c r="E1258" s="256">
        <v>0</v>
      </c>
      <c r="F1258" s="256">
        <v>0</v>
      </c>
      <c r="G1258" s="256">
        <v>0</v>
      </c>
      <c r="H1258" s="256">
        <v>0</v>
      </c>
      <c r="I1258" s="256">
        <v>0</v>
      </c>
      <c r="J1258" s="256">
        <v>0</v>
      </c>
      <c r="K1258" s="257">
        <v>0</v>
      </c>
      <c r="L1258" s="256">
        <v>0</v>
      </c>
      <c r="M1258" s="256">
        <v>0</v>
      </c>
      <c r="N1258" s="256">
        <v>608000</v>
      </c>
      <c r="O1258" s="256">
        <v>0</v>
      </c>
      <c r="P1258" s="256">
        <v>0</v>
      </c>
      <c r="Q1258" s="256">
        <v>0</v>
      </c>
      <c r="R1258" s="256">
        <v>0</v>
      </c>
      <c r="S1258" s="256">
        <v>0</v>
      </c>
      <c r="T1258" s="256">
        <v>0</v>
      </c>
      <c r="U1258" s="256">
        <v>0</v>
      </c>
      <c r="V1258" s="256">
        <v>0</v>
      </c>
      <c r="W1258" s="256">
        <v>0</v>
      </c>
      <c r="X1258" s="256">
        <v>0</v>
      </c>
      <c r="Y1258" s="256">
        <v>0</v>
      </c>
      <c r="Z1258" s="256">
        <v>0</v>
      </c>
      <c r="AA1258" s="256">
        <v>0</v>
      </c>
      <c r="AB1258" s="255">
        <v>2021</v>
      </c>
    </row>
    <row r="1259" spans="1:28" s="6" customFormat="1" ht="35.25">
      <c r="B1259" s="251" t="s">
        <v>1768</v>
      </c>
      <c r="C1259" s="251"/>
      <c r="D1259" s="246">
        <f t="shared" si="71"/>
        <v>1083780</v>
      </c>
      <c r="E1259" s="246">
        <f t="shared" ref="E1259:AA1259" si="73">SUM(E1260:E1262)</f>
        <v>0</v>
      </c>
      <c r="F1259" s="246">
        <f t="shared" si="73"/>
        <v>0</v>
      </c>
      <c r="G1259" s="246">
        <f t="shared" si="73"/>
        <v>0</v>
      </c>
      <c r="H1259" s="246">
        <f t="shared" si="73"/>
        <v>0</v>
      </c>
      <c r="I1259" s="246">
        <f t="shared" si="73"/>
        <v>0</v>
      </c>
      <c r="J1259" s="246">
        <f t="shared" si="73"/>
        <v>0</v>
      </c>
      <c r="K1259" s="247">
        <f t="shared" si="73"/>
        <v>0</v>
      </c>
      <c r="L1259" s="246">
        <f t="shared" si="73"/>
        <v>0</v>
      </c>
      <c r="M1259" s="246">
        <f t="shared" si="73"/>
        <v>0</v>
      </c>
      <c r="N1259" s="246">
        <f t="shared" si="73"/>
        <v>0</v>
      </c>
      <c r="O1259" s="246">
        <f>SUM(O1260:O1262)</f>
        <v>1083780</v>
      </c>
      <c r="P1259" s="246">
        <f t="shared" si="73"/>
        <v>0</v>
      </c>
      <c r="Q1259" s="246">
        <f t="shared" si="73"/>
        <v>0</v>
      </c>
      <c r="R1259" s="246">
        <f t="shared" si="73"/>
        <v>0</v>
      </c>
      <c r="S1259" s="246">
        <f t="shared" si="73"/>
        <v>0</v>
      </c>
      <c r="T1259" s="246">
        <f t="shared" si="73"/>
        <v>0</v>
      </c>
      <c r="U1259" s="246">
        <f t="shared" si="73"/>
        <v>0</v>
      </c>
      <c r="V1259" s="246">
        <f t="shared" si="73"/>
        <v>0</v>
      </c>
      <c r="W1259" s="246">
        <f t="shared" si="73"/>
        <v>0</v>
      </c>
      <c r="X1259" s="246">
        <f t="shared" si="73"/>
        <v>0</v>
      </c>
      <c r="Y1259" s="246">
        <f t="shared" si="73"/>
        <v>0</v>
      </c>
      <c r="Z1259" s="246">
        <f t="shared" si="73"/>
        <v>0</v>
      </c>
      <c r="AA1259" s="246">
        <f t="shared" si="73"/>
        <v>0</v>
      </c>
      <c r="AB1259" s="248" t="s">
        <v>857</v>
      </c>
    </row>
    <row r="1260" spans="1:28" s="6" customFormat="1" ht="35.25">
      <c r="A1260" s="6">
        <v>1</v>
      </c>
      <c r="B1260" s="207">
        <f>SUBTOTAL(103,$A$796:A1260)</f>
        <v>453</v>
      </c>
      <c r="C1260" s="251" t="s">
        <v>1769</v>
      </c>
      <c r="D1260" s="246">
        <f t="shared" si="71"/>
        <v>329990</v>
      </c>
      <c r="E1260" s="253">
        <v>0</v>
      </c>
      <c r="F1260" s="253">
        <v>0</v>
      </c>
      <c r="G1260" s="253">
        <v>0</v>
      </c>
      <c r="H1260" s="253">
        <v>0</v>
      </c>
      <c r="I1260" s="253">
        <v>0</v>
      </c>
      <c r="J1260" s="253">
        <v>0</v>
      </c>
      <c r="K1260" s="254">
        <v>0</v>
      </c>
      <c r="L1260" s="253">
        <v>0</v>
      </c>
      <c r="M1260" s="253">
        <v>0</v>
      </c>
      <c r="N1260" s="253">
        <v>0</v>
      </c>
      <c r="O1260" s="253">
        <v>329990</v>
      </c>
      <c r="P1260" s="253">
        <v>0</v>
      </c>
      <c r="Q1260" s="253">
        <v>0</v>
      </c>
      <c r="R1260" s="253">
        <v>0</v>
      </c>
      <c r="S1260" s="253">
        <v>0</v>
      </c>
      <c r="T1260" s="253">
        <v>0</v>
      </c>
      <c r="U1260" s="253">
        <v>0</v>
      </c>
      <c r="V1260" s="253">
        <v>0</v>
      </c>
      <c r="W1260" s="253">
        <v>0</v>
      </c>
      <c r="X1260" s="253">
        <v>0</v>
      </c>
      <c r="Y1260" s="253">
        <v>0</v>
      </c>
      <c r="Z1260" s="253">
        <v>0</v>
      </c>
      <c r="AA1260" s="253">
        <v>0</v>
      </c>
      <c r="AB1260" s="255">
        <v>2021</v>
      </c>
    </row>
    <row r="1261" spans="1:28" s="6" customFormat="1" ht="35.25">
      <c r="A1261" s="6">
        <v>1</v>
      </c>
      <c r="B1261" s="207">
        <f>SUBTOTAL(103,$A$796:A1261)</f>
        <v>454</v>
      </c>
      <c r="C1261" s="251" t="s">
        <v>1770</v>
      </c>
      <c r="D1261" s="246">
        <f t="shared" si="71"/>
        <v>329990</v>
      </c>
      <c r="E1261" s="253">
        <v>0</v>
      </c>
      <c r="F1261" s="253">
        <v>0</v>
      </c>
      <c r="G1261" s="253">
        <v>0</v>
      </c>
      <c r="H1261" s="253">
        <v>0</v>
      </c>
      <c r="I1261" s="253">
        <v>0</v>
      </c>
      <c r="J1261" s="253">
        <v>0</v>
      </c>
      <c r="K1261" s="254">
        <v>0</v>
      </c>
      <c r="L1261" s="253">
        <v>0</v>
      </c>
      <c r="M1261" s="253">
        <v>0</v>
      </c>
      <c r="N1261" s="253">
        <v>0</v>
      </c>
      <c r="O1261" s="253">
        <v>329990</v>
      </c>
      <c r="P1261" s="253">
        <v>0</v>
      </c>
      <c r="Q1261" s="253">
        <v>0</v>
      </c>
      <c r="R1261" s="253">
        <v>0</v>
      </c>
      <c r="S1261" s="253">
        <v>0</v>
      </c>
      <c r="T1261" s="253">
        <v>0</v>
      </c>
      <c r="U1261" s="253">
        <v>0</v>
      </c>
      <c r="V1261" s="253">
        <v>0</v>
      </c>
      <c r="W1261" s="253">
        <v>0</v>
      </c>
      <c r="X1261" s="253">
        <v>0</v>
      </c>
      <c r="Y1261" s="253">
        <v>0</v>
      </c>
      <c r="Z1261" s="253">
        <v>0</v>
      </c>
      <c r="AA1261" s="253">
        <v>0</v>
      </c>
      <c r="AB1261" s="255">
        <v>2021</v>
      </c>
    </row>
    <row r="1262" spans="1:28" s="6" customFormat="1" ht="35.25">
      <c r="A1262" s="6">
        <v>1</v>
      </c>
      <c r="B1262" s="207">
        <f>SUBTOTAL(103,$A$796:A1262)</f>
        <v>455</v>
      </c>
      <c r="C1262" s="251" t="s">
        <v>1771</v>
      </c>
      <c r="D1262" s="246">
        <f t="shared" si="71"/>
        <v>423800</v>
      </c>
      <c r="E1262" s="253">
        <v>0</v>
      </c>
      <c r="F1262" s="253">
        <v>0</v>
      </c>
      <c r="G1262" s="253">
        <v>0</v>
      </c>
      <c r="H1262" s="253">
        <v>0</v>
      </c>
      <c r="I1262" s="253">
        <v>0</v>
      </c>
      <c r="J1262" s="253">
        <v>0</v>
      </c>
      <c r="K1262" s="254">
        <v>0</v>
      </c>
      <c r="L1262" s="253">
        <v>0</v>
      </c>
      <c r="M1262" s="253">
        <v>0</v>
      </c>
      <c r="N1262" s="253">
        <v>0</v>
      </c>
      <c r="O1262" s="253">
        <v>423800</v>
      </c>
      <c r="P1262" s="253">
        <v>0</v>
      </c>
      <c r="Q1262" s="253">
        <v>0</v>
      </c>
      <c r="R1262" s="253">
        <v>0</v>
      </c>
      <c r="S1262" s="253">
        <v>0</v>
      </c>
      <c r="T1262" s="253">
        <v>0</v>
      </c>
      <c r="U1262" s="253">
        <v>0</v>
      </c>
      <c r="V1262" s="253">
        <v>0</v>
      </c>
      <c r="W1262" s="253">
        <v>0</v>
      </c>
      <c r="X1262" s="253">
        <v>0</v>
      </c>
      <c r="Y1262" s="253">
        <v>0</v>
      </c>
      <c r="Z1262" s="253">
        <v>0</v>
      </c>
      <c r="AA1262" s="253">
        <v>0</v>
      </c>
      <c r="AB1262" s="255">
        <v>2021</v>
      </c>
    </row>
    <row r="1263" spans="1:28" s="6" customFormat="1" ht="35.25">
      <c r="B1263" s="250" t="s">
        <v>795</v>
      </c>
      <c r="C1263" s="251"/>
      <c r="D1263" s="246">
        <f t="shared" si="71"/>
        <v>8589152.8699999992</v>
      </c>
      <c r="E1263" s="246">
        <f t="shared" ref="E1263:AA1263" si="74">SUM(E1264:E1276)</f>
        <v>0</v>
      </c>
      <c r="F1263" s="246">
        <f t="shared" si="74"/>
        <v>504580</v>
      </c>
      <c r="G1263" s="246">
        <f t="shared" si="74"/>
        <v>1484511.5</v>
      </c>
      <c r="H1263" s="246">
        <f t="shared" si="74"/>
        <v>0</v>
      </c>
      <c r="I1263" s="246">
        <f t="shared" si="74"/>
        <v>802939.61</v>
      </c>
      <c r="J1263" s="246">
        <f t="shared" si="74"/>
        <v>0</v>
      </c>
      <c r="K1263" s="254">
        <f t="shared" si="74"/>
        <v>0</v>
      </c>
      <c r="L1263" s="246">
        <f t="shared" si="74"/>
        <v>0</v>
      </c>
      <c r="M1263" s="246">
        <f t="shared" si="74"/>
        <v>4539937</v>
      </c>
      <c r="N1263" s="246">
        <f t="shared" si="74"/>
        <v>0</v>
      </c>
      <c r="O1263" s="246">
        <f t="shared" si="74"/>
        <v>1257184.76</v>
      </c>
      <c r="P1263" s="246">
        <f t="shared" si="74"/>
        <v>0</v>
      </c>
      <c r="Q1263" s="246">
        <f t="shared" si="74"/>
        <v>0</v>
      </c>
      <c r="R1263" s="246">
        <f t="shared" si="74"/>
        <v>0</v>
      </c>
      <c r="S1263" s="246">
        <f t="shared" si="74"/>
        <v>0</v>
      </c>
      <c r="T1263" s="246">
        <f t="shared" si="74"/>
        <v>0</v>
      </c>
      <c r="U1263" s="246">
        <f t="shared" si="74"/>
        <v>0</v>
      </c>
      <c r="V1263" s="246">
        <f t="shared" si="74"/>
        <v>0</v>
      </c>
      <c r="W1263" s="246">
        <f t="shared" si="74"/>
        <v>0</v>
      </c>
      <c r="X1263" s="246">
        <f t="shared" si="74"/>
        <v>0</v>
      </c>
      <c r="Y1263" s="246">
        <f t="shared" si="74"/>
        <v>0</v>
      </c>
      <c r="Z1263" s="246">
        <f t="shared" si="74"/>
        <v>0</v>
      </c>
      <c r="AA1263" s="246">
        <f t="shared" si="74"/>
        <v>0</v>
      </c>
      <c r="AB1263" s="248" t="s">
        <v>857</v>
      </c>
    </row>
    <row r="1264" spans="1:28" s="6" customFormat="1" ht="35.25">
      <c r="A1264" s="6">
        <v>1</v>
      </c>
      <c r="B1264" s="207">
        <f>SUBTOTAL(103,$A$796:A1264)</f>
        <v>456</v>
      </c>
      <c r="C1264" s="251" t="s">
        <v>2960</v>
      </c>
      <c r="D1264" s="246">
        <f t="shared" si="71"/>
        <v>439720</v>
      </c>
      <c r="E1264" s="256">
        <v>0</v>
      </c>
      <c r="F1264" s="256">
        <v>0</v>
      </c>
      <c r="G1264" s="253">
        <v>439720</v>
      </c>
      <c r="H1264" s="253">
        <v>0</v>
      </c>
      <c r="I1264" s="253">
        <v>0</v>
      </c>
      <c r="J1264" s="253">
        <v>0</v>
      </c>
      <c r="K1264" s="254">
        <v>0</v>
      </c>
      <c r="L1264" s="253">
        <v>0</v>
      </c>
      <c r="M1264" s="256">
        <v>0</v>
      </c>
      <c r="N1264" s="253">
        <v>0</v>
      </c>
      <c r="O1264" s="253">
        <v>0</v>
      </c>
      <c r="P1264" s="253">
        <v>0</v>
      </c>
      <c r="Q1264" s="253">
        <v>0</v>
      </c>
      <c r="R1264" s="253">
        <v>0</v>
      </c>
      <c r="S1264" s="253">
        <v>0</v>
      </c>
      <c r="T1264" s="253">
        <v>0</v>
      </c>
      <c r="U1264" s="253">
        <v>0</v>
      </c>
      <c r="V1264" s="253">
        <v>0</v>
      </c>
      <c r="W1264" s="253">
        <v>0</v>
      </c>
      <c r="X1264" s="253">
        <v>0</v>
      </c>
      <c r="Y1264" s="253">
        <v>0</v>
      </c>
      <c r="Z1264" s="253">
        <v>0</v>
      </c>
      <c r="AA1264" s="253">
        <v>0</v>
      </c>
      <c r="AB1264" s="255">
        <v>2021</v>
      </c>
    </row>
    <row r="1265" spans="1:28" s="6" customFormat="1" ht="35.25">
      <c r="A1265" s="6">
        <v>1</v>
      </c>
      <c r="B1265" s="207">
        <f>SUBTOTAL(103,$A$796:A1265)</f>
        <v>457</v>
      </c>
      <c r="C1265" s="251" t="s">
        <v>2961</v>
      </c>
      <c r="D1265" s="246">
        <f t="shared" si="71"/>
        <v>232880</v>
      </c>
      <c r="E1265" s="256">
        <v>0</v>
      </c>
      <c r="F1265" s="256">
        <v>0</v>
      </c>
      <c r="G1265" s="253">
        <v>0</v>
      </c>
      <c r="H1265" s="253">
        <v>0</v>
      </c>
      <c r="I1265" s="253">
        <v>0</v>
      </c>
      <c r="J1265" s="253">
        <v>0</v>
      </c>
      <c r="K1265" s="254">
        <v>0</v>
      </c>
      <c r="L1265" s="253">
        <v>0</v>
      </c>
      <c r="M1265" s="256">
        <v>0</v>
      </c>
      <c r="N1265" s="253">
        <v>0</v>
      </c>
      <c r="O1265" s="253">
        <v>232880</v>
      </c>
      <c r="P1265" s="253">
        <v>0</v>
      </c>
      <c r="Q1265" s="253">
        <v>0</v>
      </c>
      <c r="R1265" s="253">
        <v>0</v>
      </c>
      <c r="S1265" s="253">
        <v>0</v>
      </c>
      <c r="T1265" s="253">
        <v>0</v>
      </c>
      <c r="U1265" s="253">
        <v>0</v>
      </c>
      <c r="V1265" s="253">
        <v>0</v>
      </c>
      <c r="W1265" s="253">
        <v>0</v>
      </c>
      <c r="X1265" s="253">
        <v>0</v>
      </c>
      <c r="Y1265" s="253">
        <v>0</v>
      </c>
      <c r="Z1265" s="253">
        <v>0</v>
      </c>
      <c r="AA1265" s="253">
        <v>0</v>
      </c>
      <c r="AB1265" s="255">
        <v>2021</v>
      </c>
    </row>
    <row r="1266" spans="1:28" s="6" customFormat="1" ht="35.25">
      <c r="A1266" s="6">
        <v>1</v>
      </c>
      <c r="B1266" s="207">
        <f>SUBTOTAL(103,$A$796:A1266)</f>
        <v>458</v>
      </c>
      <c r="C1266" s="251" t="s">
        <v>2140</v>
      </c>
      <c r="D1266" s="246">
        <f t="shared" si="71"/>
        <v>481980</v>
      </c>
      <c r="E1266" s="256">
        <v>0</v>
      </c>
      <c r="F1266" s="256">
        <v>0</v>
      </c>
      <c r="G1266" s="253">
        <v>0</v>
      </c>
      <c r="H1266" s="253">
        <v>0</v>
      </c>
      <c r="I1266" s="253">
        <v>0</v>
      </c>
      <c r="J1266" s="253">
        <v>0</v>
      </c>
      <c r="K1266" s="254">
        <v>0</v>
      </c>
      <c r="L1266" s="253">
        <v>0</v>
      </c>
      <c r="M1266" s="256">
        <v>0</v>
      </c>
      <c r="N1266" s="253">
        <v>0</v>
      </c>
      <c r="O1266" s="253">
        <v>481980</v>
      </c>
      <c r="P1266" s="253">
        <v>0</v>
      </c>
      <c r="Q1266" s="253">
        <v>0</v>
      </c>
      <c r="R1266" s="253">
        <v>0</v>
      </c>
      <c r="S1266" s="253">
        <v>0</v>
      </c>
      <c r="T1266" s="253">
        <v>0</v>
      </c>
      <c r="U1266" s="253">
        <v>0</v>
      </c>
      <c r="V1266" s="253">
        <v>0</v>
      </c>
      <c r="W1266" s="253">
        <v>0</v>
      </c>
      <c r="X1266" s="253">
        <v>0</v>
      </c>
      <c r="Y1266" s="253">
        <v>0</v>
      </c>
      <c r="Z1266" s="253">
        <v>0</v>
      </c>
      <c r="AA1266" s="253">
        <v>0</v>
      </c>
      <c r="AB1266" s="255">
        <v>2021</v>
      </c>
    </row>
    <row r="1267" spans="1:28" s="6" customFormat="1" ht="35.25">
      <c r="A1267" s="6">
        <v>1</v>
      </c>
      <c r="B1267" s="207">
        <f>SUBTOTAL(103,$A$796:A1267)</f>
        <v>459</v>
      </c>
      <c r="C1267" s="251" t="s">
        <v>2136</v>
      </c>
      <c r="D1267" s="246">
        <f t="shared" si="71"/>
        <v>156726.5</v>
      </c>
      <c r="E1267" s="256">
        <v>0</v>
      </c>
      <c r="F1267" s="256">
        <v>0</v>
      </c>
      <c r="G1267" s="253">
        <v>156726.5</v>
      </c>
      <c r="H1267" s="253">
        <v>0</v>
      </c>
      <c r="I1267" s="253">
        <v>0</v>
      </c>
      <c r="J1267" s="253">
        <v>0</v>
      </c>
      <c r="K1267" s="254">
        <v>0</v>
      </c>
      <c r="L1267" s="253">
        <v>0</v>
      </c>
      <c r="M1267" s="256">
        <v>0</v>
      </c>
      <c r="N1267" s="253">
        <v>0</v>
      </c>
      <c r="O1267" s="253">
        <v>0</v>
      </c>
      <c r="P1267" s="253">
        <v>0</v>
      </c>
      <c r="Q1267" s="253">
        <v>0</v>
      </c>
      <c r="R1267" s="253">
        <v>0</v>
      </c>
      <c r="S1267" s="253">
        <v>0</v>
      </c>
      <c r="T1267" s="253">
        <v>0</v>
      </c>
      <c r="U1267" s="253">
        <v>0</v>
      </c>
      <c r="V1267" s="253">
        <v>0</v>
      </c>
      <c r="W1267" s="253">
        <v>0</v>
      </c>
      <c r="X1267" s="253">
        <v>0</v>
      </c>
      <c r="Y1267" s="253">
        <v>0</v>
      </c>
      <c r="Z1267" s="253">
        <v>0</v>
      </c>
      <c r="AA1267" s="253">
        <v>0</v>
      </c>
      <c r="AB1267" s="255">
        <v>2021</v>
      </c>
    </row>
    <row r="1268" spans="1:28" s="6" customFormat="1" ht="35.25">
      <c r="A1268" s="6">
        <v>1</v>
      </c>
      <c r="B1268" s="207">
        <f>SUBTOTAL(103,$A$796:A1268)</f>
        <v>460</v>
      </c>
      <c r="C1268" s="251" t="s">
        <v>2962</v>
      </c>
      <c r="D1268" s="246">
        <f t="shared" si="71"/>
        <v>392019.76</v>
      </c>
      <c r="E1268" s="256">
        <v>0</v>
      </c>
      <c r="F1268" s="256">
        <v>0</v>
      </c>
      <c r="G1268" s="253">
        <v>0</v>
      </c>
      <c r="H1268" s="253">
        <v>0</v>
      </c>
      <c r="I1268" s="253">
        <v>0</v>
      </c>
      <c r="J1268" s="253">
        <v>0</v>
      </c>
      <c r="K1268" s="254">
        <v>0</v>
      </c>
      <c r="L1268" s="253">
        <v>0</v>
      </c>
      <c r="M1268" s="256">
        <v>0</v>
      </c>
      <c r="N1268" s="253">
        <v>0</v>
      </c>
      <c r="O1268" s="253">
        <v>392019.76</v>
      </c>
      <c r="P1268" s="253">
        <v>0</v>
      </c>
      <c r="Q1268" s="253">
        <v>0</v>
      </c>
      <c r="R1268" s="253">
        <v>0</v>
      </c>
      <c r="S1268" s="253">
        <v>0</v>
      </c>
      <c r="T1268" s="253">
        <v>0</v>
      </c>
      <c r="U1268" s="253">
        <v>0</v>
      </c>
      <c r="V1268" s="253">
        <v>0</v>
      </c>
      <c r="W1268" s="253">
        <v>0</v>
      </c>
      <c r="X1268" s="253">
        <v>0</v>
      </c>
      <c r="Y1268" s="253">
        <v>0</v>
      </c>
      <c r="Z1268" s="253">
        <v>0</v>
      </c>
      <c r="AA1268" s="253">
        <v>0</v>
      </c>
      <c r="AB1268" s="255">
        <v>2021</v>
      </c>
    </row>
    <row r="1269" spans="1:28" s="6" customFormat="1" ht="35.25">
      <c r="A1269" s="6">
        <v>1</v>
      </c>
      <c r="B1269" s="207">
        <f>SUBTOTAL(103,$A$796:A1269)</f>
        <v>461</v>
      </c>
      <c r="C1269" s="251" t="s">
        <v>2336</v>
      </c>
      <c r="D1269" s="246">
        <f t="shared" si="71"/>
        <v>504580</v>
      </c>
      <c r="E1269" s="253">
        <v>0</v>
      </c>
      <c r="F1269" s="253">
        <v>504580</v>
      </c>
      <c r="G1269" s="253">
        <v>0</v>
      </c>
      <c r="H1269" s="253">
        <v>0</v>
      </c>
      <c r="I1269" s="253">
        <v>0</v>
      </c>
      <c r="J1269" s="253">
        <v>0</v>
      </c>
      <c r="K1269" s="254">
        <v>0</v>
      </c>
      <c r="L1269" s="253">
        <v>0</v>
      </c>
      <c r="M1269" s="253">
        <v>0</v>
      </c>
      <c r="N1269" s="253">
        <v>0</v>
      </c>
      <c r="O1269" s="253">
        <v>0</v>
      </c>
      <c r="P1269" s="253">
        <v>0</v>
      </c>
      <c r="Q1269" s="253">
        <v>0</v>
      </c>
      <c r="R1269" s="253">
        <v>0</v>
      </c>
      <c r="S1269" s="253">
        <v>0</v>
      </c>
      <c r="T1269" s="253">
        <v>0</v>
      </c>
      <c r="U1269" s="253">
        <v>0</v>
      </c>
      <c r="V1269" s="253">
        <v>0</v>
      </c>
      <c r="W1269" s="253">
        <v>0</v>
      </c>
      <c r="X1269" s="253">
        <v>0</v>
      </c>
      <c r="Y1269" s="253">
        <v>0</v>
      </c>
      <c r="Z1269" s="253">
        <v>0</v>
      </c>
      <c r="AA1269" s="253">
        <v>0</v>
      </c>
      <c r="AB1269" s="255">
        <v>2021</v>
      </c>
    </row>
    <row r="1270" spans="1:28" s="6" customFormat="1" ht="35.25">
      <c r="A1270" s="6">
        <v>1</v>
      </c>
      <c r="B1270" s="207">
        <f>SUBTOTAL(103,$A$796:A1270)</f>
        <v>462</v>
      </c>
      <c r="C1270" s="251" t="s">
        <v>2963</v>
      </c>
      <c r="D1270" s="246">
        <f t="shared" si="71"/>
        <v>333208</v>
      </c>
      <c r="E1270" s="253">
        <v>0</v>
      </c>
      <c r="F1270" s="253">
        <v>0</v>
      </c>
      <c r="G1270" s="253">
        <v>0</v>
      </c>
      <c r="H1270" s="253">
        <v>0</v>
      </c>
      <c r="I1270" s="253">
        <v>0</v>
      </c>
      <c r="J1270" s="253">
        <v>0</v>
      </c>
      <c r="K1270" s="254">
        <v>0</v>
      </c>
      <c r="L1270" s="253">
        <v>0</v>
      </c>
      <c r="M1270" s="253">
        <v>333208</v>
      </c>
      <c r="N1270" s="253">
        <v>0</v>
      </c>
      <c r="O1270" s="253">
        <v>0</v>
      </c>
      <c r="P1270" s="253">
        <v>0</v>
      </c>
      <c r="Q1270" s="253">
        <v>0</v>
      </c>
      <c r="R1270" s="253">
        <v>0</v>
      </c>
      <c r="S1270" s="253">
        <v>0</v>
      </c>
      <c r="T1270" s="253">
        <v>0</v>
      </c>
      <c r="U1270" s="253">
        <v>0</v>
      </c>
      <c r="V1270" s="253">
        <v>0</v>
      </c>
      <c r="W1270" s="253">
        <v>0</v>
      </c>
      <c r="X1270" s="253">
        <v>0</v>
      </c>
      <c r="Y1270" s="253">
        <v>0</v>
      </c>
      <c r="Z1270" s="253">
        <v>0</v>
      </c>
      <c r="AA1270" s="253">
        <v>0</v>
      </c>
      <c r="AB1270" s="255">
        <v>2021</v>
      </c>
    </row>
    <row r="1271" spans="1:28" s="6" customFormat="1" ht="35.25">
      <c r="A1271" s="6">
        <v>1</v>
      </c>
      <c r="B1271" s="207">
        <f>SUBTOTAL(103,$A$796:A1271)</f>
        <v>463</v>
      </c>
      <c r="C1271" s="251" t="s">
        <v>2964</v>
      </c>
      <c r="D1271" s="246">
        <f t="shared" si="71"/>
        <v>150305</v>
      </c>
      <c r="E1271" s="253">
        <v>0</v>
      </c>
      <c r="F1271" s="253">
        <v>0</v>
      </c>
      <c r="G1271" s="253">
        <v>0</v>
      </c>
      <c r="H1271" s="253">
        <v>0</v>
      </c>
      <c r="I1271" s="253">
        <v>0</v>
      </c>
      <c r="J1271" s="253">
        <v>0</v>
      </c>
      <c r="K1271" s="254">
        <v>0</v>
      </c>
      <c r="L1271" s="253">
        <v>0</v>
      </c>
      <c r="M1271" s="253">
        <v>0</v>
      </c>
      <c r="N1271" s="253">
        <v>0</v>
      </c>
      <c r="O1271" s="253">
        <v>150305</v>
      </c>
      <c r="P1271" s="253">
        <v>0</v>
      </c>
      <c r="Q1271" s="253">
        <v>0</v>
      </c>
      <c r="R1271" s="253">
        <v>0</v>
      </c>
      <c r="S1271" s="253">
        <v>0</v>
      </c>
      <c r="T1271" s="253">
        <v>0</v>
      </c>
      <c r="U1271" s="253">
        <v>0</v>
      </c>
      <c r="V1271" s="253">
        <v>0</v>
      </c>
      <c r="W1271" s="253">
        <v>0</v>
      </c>
      <c r="X1271" s="253">
        <v>0</v>
      </c>
      <c r="Y1271" s="253">
        <v>0</v>
      </c>
      <c r="Z1271" s="253">
        <v>0</v>
      </c>
      <c r="AA1271" s="253">
        <v>0</v>
      </c>
      <c r="AB1271" s="255">
        <v>2021</v>
      </c>
    </row>
    <row r="1272" spans="1:28" s="6" customFormat="1" ht="35.25">
      <c r="A1272" s="6">
        <v>1</v>
      </c>
      <c r="B1272" s="207">
        <f>SUBTOTAL(103,$A$796:A1272)</f>
        <v>464</v>
      </c>
      <c r="C1272" s="251" t="s">
        <v>2134</v>
      </c>
      <c r="D1272" s="246">
        <f t="shared" si="71"/>
        <v>304482</v>
      </c>
      <c r="E1272" s="253">
        <v>0</v>
      </c>
      <c r="F1272" s="253">
        <v>0</v>
      </c>
      <c r="G1272" s="253">
        <v>304482</v>
      </c>
      <c r="H1272" s="253">
        <v>0</v>
      </c>
      <c r="I1272" s="253">
        <v>0</v>
      </c>
      <c r="J1272" s="253">
        <v>0</v>
      </c>
      <c r="K1272" s="254">
        <v>0</v>
      </c>
      <c r="L1272" s="253">
        <v>0</v>
      </c>
      <c r="M1272" s="253">
        <v>0</v>
      </c>
      <c r="N1272" s="253">
        <v>0</v>
      </c>
      <c r="O1272" s="253">
        <v>0</v>
      </c>
      <c r="P1272" s="253">
        <v>0</v>
      </c>
      <c r="Q1272" s="253">
        <v>0</v>
      </c>
      <c r="R1272" s="253">
        <v>0</v>
      </c>
      <c r="S1272" s="253">
        <v>0</v>
      </c>
      <c r="T1272" s="253">
        <v>0</v>
      </c>
      <c r="U1272" s="253">
        <v>0</v>
      </c>
      <c r="V1272" s="253">
        <v>0</v>
      </c>
      <c r="W1272" s="253">
        <v>0</v>
      </c>
      <c r="X1272" s="253">
        <v>0</v>
      </c>
      <c r="Y1272" s="253">
        <v>0</v>
      </c>
      <c r="Z1272" s="253">
        <v>0</v>
      </c>
      <c r="AA1272" s="253">
        <v>0</v>
      </c>
      <c r="AB1272" s="255">
        <v>2021</v>
      </c>
    </row>
    <row r="1273" spans="1:28" s="6" customFormat="1" ht="35.25">
      <c r="A1273" s="6">
        <v>1</v>
      </c>
      <c r="B1273" s="207">
        <f>SUBTOTAL(103,$A$796:A1273)</f>
        <v>465</v>
      </c>
      <c r="C1273" s="251" t="s">
        <v>2965</v>
      </c>
      <c r="D1273" s="246">
        <f t="shared" si="71"/>
        <v>583583</v>
      </c>
      <c r="E1273" s="253">
        <v>0</v>
      </c>
      <c r="F1273" s="253">
        <v>0</v>
      </c>
      <c r="G1273" s="253">
        <v>583583</v>
      </c>
      <c r="H1273" s="253">
        <v>0</v>
      </c>
      <c r="I1273" s="253">
        <v>0</v>
      </c>
      <c r="J1273" s="253">
        <v>0</v>
      </c>
      <c r="K1273" s="254">
        <v>0</v>
      </c>
      <c r="L1273" s="253">
        <v>0</v>
      </c>
      <c r="M1273" s="253">
        <v>0</v>
      </c>
      <c r="N1273" s="253">
        <v>0</v>
      </c>
      <c r="O1273" s="253">
        <v>0</v>
      </c>
      <c r="P1273" s="253">
        <v>0</v>
      </c>
      <c r="Q1273" s="253">
        <v>0</v>
      </c>
      <c r="R1273" s="253">
        <v>0</v>
      </c>
      <c r="S1273" s="253">
        <v>0</v>
      </c>
      <c r="T1273" s="253">
        <v>0</v>
      </c>
      <c r="U1273" s="253">
        <v>0</v>
      </c>
      <c r="V1273" s="253">
        <v>0</v>
      </c>
      <c r="W1273" s="253">
        <v>0</v>
      </c>
      <c r="X1273" s="253">
        <v>0</v>
      </c>
      <c r="Y1273" s="253">
        <v>0</v>
      </c>
      <c r="Z1273" s="253">
        <v>0</v>
      </c>
      <c r="AA1273" s="253">
        <v>0</v>
      </c>
      <c r="AB1273" s="255">
        <v>2021</v>
      </c>
    </row>
    <row r="1274" spans="1:28" s="6" customFormat="1" ht="35.25">
      <c r="A1274" s="6">
        <v>1</v>
      </c>
      <c r="B1274" s="207">
        <f>SUBTOTAL(103,$A$796:A1274)</f>
        <v>466</v>
      </c>
      <c r="C1274" s="251" t="s">
        <v>3052</v>
      </c>
      <c r="D1274" s="246">
        <f t="shared" si="71"/>
        <v>2150625</v>
      </c>
      <c r="E1274" s="253">
        <v>0</v>
      </c>
      <c r="F1274" s="253">
        <v>0</v>
      </c>
      <c r="G1274" s="253">
        <v>0</v>
      </c>
      <c r="H1274" s="253">
        <v>0</v>
      </c>
      <c r="I1274" s="253">
        <v>0</v>
      </c>
      <c r="J1274" s="253">
        <v>0</v>
      </c>
      <c r="K1274" s="254">
        <v>0</v>
      </c>
      <c r="L1274" s="253">
        <v>0</v>
      </c>
      <c r="M1274" s="253">
        <v>2150625</v>
      </c>
      <c r="N1274" s="253">
        <v>0</v>
      </c>
      <c r="O1274" s="253">
        <v>0</v>
      </c>
      <c r="P1274" s="253">
        <v>0</v>
      </c>
      <c r="Q1274" s="253">
        <v>0</v>
      </c>
      <c r="R1274" s="253">
        <v>0</v>
      </c>
      <c r="S1274" s="253">
        <v>0</v>
      </c>
      <c r="T1274" s="253">
        <v>0</v>
      </c>
      <c r="U1274" s="253">
        <v>0</v>
      </c>
      <c r="V1274" s="253">
        <v>0</v>
      </c>
      <c r="W1274" s="253">
        <v>0</v>
      </c>
      <c r="X1274" s="253">
        <v>0</v>
      </c>
      <c r="Y1274" s="253">
        <v>0</v>
      </c>
      <c r="Z1274" s="253">
        <v>0</v>
      </c>
      <c r="AA1274" s="253">
        <v>0</v>
      </c>
      <c r="AB1274" s="255">
        <v>2021</v>
      </c>
    </row>
    <row r="1275" spans="1:28" s="6" customFormat="1" ht="35.25">
      <c r="A1275" s="6">
        <v>2</v>
      </c>
      <c r="B1275" s="207">
        <f>SUBTOTAL(103,$A$796:A1275)</f>
        <v>467</v>
      </c>
      <c r="C1275" s="251" t="s">
        <v>3053</v>
      </c>
      <c r="D1275" s="246">
        <v>2056104</v>
      </c>
      <c r="E1275" s="253">
        <v>0</v>
      </c>
      <c r="F1275" s="253">
        <v>0</v>
      </c>
      <c r="G1275" s="253">
        <v>0</v>
      </c>
      <c r="H1275" s="253">
        <v>0</v>
      </c>
      <c r="I1275" s="253">
        <v>0</v>
      </c>
      <c r="J1275" s="253">
        <v>0</v>
      </c>
      <c r="K1275" s="254">
        <v>0</v>
      </c>
      <c r="L1275" s="253">
        <v>0</v>
      </c>
      <c r="M1275" s="253">
        <v>2056104</v>
      </c>
      <c r="N1275" s="253">
        <v>0</v>
      </c>
      <c r="O1275" s="253">
        <v>0</v>
      </c>
      <c r="P1275" s="253">
        <v>0</v>
      </c>
      <c r="Q1275" s="253">
        <v>0</v>
      </c>
      <c r="R1275" s="253">
        <v>0</v>
      </c>
      <c r="S1275" s="253">
        <v>0</v>
      </c>
      <c r="T1275" s="253">
        <v>0</v>
      </c>
      <c r="U1275" s="253">
        <v>0</v>
      </c>
      <c r="V1275" s="253">
        <v>0</v>
      </c>
      <c r="W1275" s="253">
        <v>0</v>
      </c>
      <c r="X1275" s="253">
        <v>0</v>
      </c>
      <c r="Y1275" s="253">
        <v>0</v>
      </c>
      <c r="Z1275" s="253">
        <v>0</v>
      </c>
      <c r="AA1275" s="253">
        <v>0</v>
      </c>
      <c r="AB1275" s="255">
        <v>2021</v>
      </c>
    </row>
    <row r="1276" spans="1:28" s="6" customFormat="1" ht="35.25">
      <c r="A1276" s="6">
        <v>1</v>
      </c>
      <c r="B1276" s="207">
        <f>SUBTOTAL(103,$A$796:A1276)</f>
        <v>468</v>
      </c>
      <c r="C1276" s="251" t="s">
        <v>2966</v>
      </c>
      <c r="D1276" s="246">
        <f t="shared" si="71"/>
        <v>802939.61</v>
      </c>
      <c r="E1276" s="256">
        <v>0</v>
      </c>
      <c r="F1276" s="256">
        <v>0</v>
      </c>
      <c r="G1276" s="253">
        <v>0</v>
      </c>
      <c r="H1276" s="253">
        <v>0</v>
      </c>
      <c r="I1276" s="253">
        <v>802939.61</v>
      </c>
      <c r="J1276" s="253">
        <v>0</v>
      </c>
      <c r="K1276" s="254">
        <v>0</v>
      </c>
      <c r="L1276" s="253">
        <v>0</v>
      </c>
      <c r="M1276" s="256">
        <v>0</v>
      </c>
      <c r="N1276" s="253">
        <v>0</v>
      </c>
      <c r="O1276" s="253">
        <v>0</v>
      </c>
      <c r="P1276" s="253">
        <v>0</v>
      </c>
      <c r="Q1276" s="253">
        <v>0</v>
      </c>
      <c r="R1276" s="253">
        <v>0</v>
      </c>
      <c r="S1276" s="253">
        <v>0</v>
      </c>
      <c r="T1276" s="253">
        <v>0</v>
      </c>
      <c r="U1276" s="253">
        <v>0</v>
      </c>
      <c r="V1276" s="253">
        <v>0</v>
      </c>
      <c r="W1276" s="253">
        <v>0</v>
      </c>
      <c r="X1276" s="253">
        <v>0</v>
      </c>
      <c r="Y1276" s="253">
        <v>0</v>
      </c>
      <c r="Z1276" s="253">
        <v>0</v>
      </c>
      <c r="AA1276" s="253">
        <v>0</v>
      </c>
      <c r="AB1276" s="255">
        <v>2021</v>
      </c>
    </row>
    <row r="1277" spans="1:28" s="6" customFormat="1" ht="35.25">
      <c r="B1277" s="250" t="s">
        <v>807</v>
      </c>
      <c r="C1277" s="251"/>
      <c r="D1277" s="246">
        <f t="shared" si="71"/>
        <v>1771637.12</v>
      </c>
      <c r="E1277" s="246">
        <f t="shared" ref="E1277:AA1277" si="75">SUM(E1278:E1280)</f>
        <v>0</v>
      </c>
      <c r="F1277" s="246">
        <f t="shared" si="75"/>
        <v>0</v>
      </c>
      <c r="G1277" s="246">
        <f t="shared" si="75"/>
        <v>0</v>
      </c>
      <c r="H1277" s="246">
        <f t="shared" si="75"/>
        <v>0</v>
      </c>
      <c r="I1277" s="246">
        <f t="shared" si="75"/>
        <v>0</v>
      </c>
      <c r="J1277" s="246">
        <f t="shared" si="75"/>
        <v>0</v>
      </c>
      <c r="K1277" s="247">
        <f t="shared" si="75"/>
        <v>0</v>
      </c>
      <c r="L1277" s="246">
        <f t="shared" si="75"/>
        <v>0</v>
      </c>
      <c r="M1277" s="246">
        <f t="shared" si="75"/>
        <v>875200.12</v>
      </c>
      <c r="N1277" s="246">
        <f t="shared" si="75"/>
        <v>0</v>
      </c>
      <c r="O1277" s="246">
        <f t="shared" si="75"/>
        <v>896437</v>
      </c>
      <c r="P1277" s="246">
        <f t="shared" si="75"/>
        <v>0</v>
      </c>
      <c r="Q1277" s="246">
        <f t="shared" si="75"/>
        <v>0</v>
      </c>
      <c r="R1277" s="246">
        <f t="shared" si="75"/>
        <v>0</v>
      </c>
      <c r="S1277" s="246">
        <f t="shared" si="75"/>
        <v>0</v>
      </c>
      <c r="T1277" s="246">
        <f t="shared" si="75"/>
        <v>0</v>
      </c>
      <c r="U1277" s="246">
        <f t="shared" si="75"/>
        <v>0</v>
      </c>
      <c r="V1277" s="246">
        <f t="shared" si="75"/>
        <v>0</v>
      </c>
      <c r="W1277" s="246">
        <f t="shared" si="75"/>
        <v>0</v>
      </c>
      <c r="X1277" s="246">
        <f t="shared" si="75"/>
        <v>0</v>
      </c>
      <c r="Y1277" s="246">
        <f t="shared" si="75"/>
        <v>0</v>
      </c>
      <c r="Z1277" s="246">
        <f t="shared" si="75"/>
        <v>0</v>
      </c>
      <c r="AA1277" s="246">
        <f t="shared" si="75"/>
        <v>0</v>
      </c>
      <c r="AB1277" s="248" t="s">
        <v>857</v>
      </c>
    </row>
    <row r="1278" spans="1:28" s="6" customFormat="1" ht="35.25">
      <c r="A1278" s="6">
        <v>1</v>
      </c>
      <c r="B1278" s="207">
        <f>SUBTOTAL(103,$A$796:A1278)</f>
        <v>469</v>
      </c>
      <c r="C1278" s="251" t="s">
        <v>2518</v>
      </c>
      <c r="D1278" s="246">
        <f t="shared" si="71"/>
        <v>180000</v>
      </c>
      <c r="E1278" s="253">
        <v>0</v>
      </c>
      <c r="F1278" s="253">
        <v>0</v>
      </c>
      <c r="G1278" s="253">
        <v>0</v>
      </c>
      <c r="H1278" s="253">
        <v>0</v>
      </c>
      <c r="I1278" s="253">
        <v>0</v>
      </c>
      <c r="J1278" s="253">
        <v>0</v>
      </c>
      <c r="K1278" s="254">
        <v>0</v>
      </c>
      <c r="L1278" s="253">
        <v>0</v>
      </c>
      <c r="M1278" s="253">
        <v>0</v>
      </c>
      <c r="N1278" s="253">
        <v>0</v>
      </c>
      <c r="O1278" s="253">
        <v>180000</v>
      </c>
      <c r="P1278" s="253">
        <v>0</v>
      </c>
      <c r="Q1278" s="253">
        <v>0</v>
      </c>
      <c r="R1278" s="253">
        <v>0</v>
      </c>
      <c r="S1278" s="253">
        <v>0</v>
      </c>
      <c r="T1278" s="253">
        <v>0</v>
      </c>
      <c r="U1278" s="253">
        <v>0</v>
      </c>
      <c r="V1278" s="253">
        <v>0</v>
      </c>
      <c r="W1278" s="253">
        <v>0</v>
      </c>
      <c r="X1278" s="253">
        <v>0</v>
      </c>
      <c r="Y1278" s="253">
        <v>0</v>
      </c>
      <c r="Z1278" s="253">
        <v>0</v>
      </c>
      <c r="AA1278" s="253">
        <v>0</v>
      </c>
      <c r="AB1278" s="255">
        <v>2021</v>
      </c>
    </row>
    <row r="1279" spans="1:28" s="6" customFormat="1" ht="35.25">
      <c r="A1279" s="6">
        <v>1</v>
      </c>
      <c r="B1279" s="207">
        <f>SUBTOTAL(103,$A$796:A1279)</f>
        <v>470</v>
      </c>
      <c r="C1279" s="251" t="s">
        <v>2967</v>
      </c>
      <c r="D1279" s="246">
        <f t="shared" si="71"/>
        <v>875200.12</v>
      </c>
      <c r="E1279" s="253">
        <v>0</v>
      </c>
      <c r="F1279" s="253">
        <v>0</v>
      </c>
      <c r="G1279" s="253">
        <v>0</v>
      </c>
      <c r="H1279" s="253">
        <v>0</v>
      </c>
      <c r="I1279" s="253">
        <v>0</v>
      </c>
      <c r="J1279" s="253">
        <v>0</v>
      </c>
      <c r="K1279" s="254">
        <v>0</v>
      </c>
      <c r="L1279" s="253">
        <v>0</v>
      </c>
      <c r="M1279" s="253">
        <v>875200.12</v>
      </c>
      <c r="N1279" s="253">
        <v>0</v>
      </c>
      <c r="O1279" s="253">
        <v>0</v>
      </c>
      <c r="P1279" s="253">
        <v>0</v>
      </c>
      <c r="Q1279" s="253">
        <v>0</v>
      </c>
      <c r="R1279" s="253">
        <v>0</v>
      </c>
      <c r="S1279" s="253">
        <v>0</v>
      </c>
      <c r="T1279" s="253">
        <v>0</v>
      </c>
      <c r="U1279" s="253">
        <v>0</v>
      </c>
      <c r="V1279" s="253">
        <v>0</v>
      </c>
      <c r="W1279" s="253">
        <v>0</v>
      </c>
      <c r="X1279" s="253">
        <v>0</v>
      </c>
      <c r="Y1279" s="253">
        <v>0</v>
      </c>
      <c r="Z1279" s="253">
        <v>0</v>
      </c>
      <c r="AA1279" s="253">
        <v>0</v>
      </c>
      <c r="AB1279" s="255">
        <v>2021</v>
      </c>
    </row>
    <row r="1280" spans="1:28" s="6" customFormat="1" ht="35.25">
      <c r="A1280" s="6">
        <v>1</v>
      </c>
      <c r="B1280" s="207">
        <f>SUBTOTAL(103,$A$796:A1280)</f>
        <v>471</v>
      </c>
      <c r="C1280" s="251" t="s">
        <v>2968</v>
      </c>
      <c r="D1280" s="246">
        <f t="shared" si="71"/>
        <v>716437</v>
      </c>
      <c r="E1280" s="253">
        <v>0</v>
      </c>
      <c r="F1280" s="253">
        <v>0</v>
      </c>
      <c r="G1280" s="253">
        <v>0</v>
      </c>
      <c r="H1280" s="253">
        <v>0</v>
      </c>
      <c r="I1280" s="253">
        <v>0</v>
      </c>
      <c r="J1280" s="253">
        <v>0</v>
      </c>
      <c r="K1280" s="254">
        <v>0</v>
      </c>
      <c r="L1280" s="253">
        <v>0</v>
      </c>
      <c r="M1280" s="253">
        <v>0</v>
      </c>
      <c r="N1280" s="253">
        <v>0</v>
      </c>
      <c r="O1280" s="253">
        <v>716437</v>
      </c>
      <c r="P1280" s="253">
        <v>0</v>
      </c>
      <c r="Q1280" s="253">
        <v>0</v>
      </c>
      <c r="R1280" s="253">
        <v>0</v>
      </c>
      <c r="S1280" s="253">
        <v>0</v>
      </c>
      <c r="T1280" s="253">
        <v>0</v>
      </c>
      <c r="U1280" s="253">
        <v>0</v>
      </c>
      <c r="V1280" s="253">
        <v>0</v>
      </c>
      <c r="W1280" s="253">
        <v>0</v>
      </c>
      <c r="X1280" s="253">
        <v>0</v>
      </c>
      <c r="Y1280" s="253">
        <v>0</v>
      </c>
      <c r="Z1280" s="253">
        <v>0</v>
      </c>
      <c r="AA1280" s="253">
        <v>0</v>
      </c>
      <c r="AB1280" s="255">
        <v>2021</v>
      </c>
    </row>
    <row r="1281" spans="1:28" s="6" customFormat="1" ht="35.25">
      <c r="B1281" s="250" t="s">
        <v>1363</v>
      </c>
      <c r="C1281" s="251"/>
      <c r="D1281" s="246">
        <f t="shared" si="71"/>
        <v>3495624.7</v>
      </c>
      <c r="E1281" s="246">
        <f t="shared" ref="E1281:AA1281" si="76">SUM(E1282:E1285)</f>
        <v>0</v>
      </c>
      <c r="F1281" s="246">
        <f t="shared" si="76"/>
        <v>0</v>
      </c>
      <c r="G1281" s="246">
        <f t="shared" si="76"/>
        <v>0</v>
      </c>
      <c r="H1281" s="246">
        <f t="shared" si="76"/>
        <v>0</v>
      </c>
      <c r="I1281" s="246">
        <f t="shared" si="76"/>
        <v>0</v>
      </c>
      <c r="J1281" s="246">
        <f t="shared" si="76"/>
        <v>0</v>
      </c>
      <c r="K1281" s="247">
        <f t="shared" si="76"/>
        <v>0</v>
      </c>
      <c r="L1281" s="246">
        <f t="shared" si="76"/>
        <v>0</v>
      </c>
      <c r="M1281" s="246">
        <f t="shared" si="76"/>
        <v>0</v>
      </c>
      <c r="N1281" s="246">
        <f t="shared" si="76"/>
        <v>0</v>
      </c>
      <c r="O1281" s="246">
        <f t="shared" si="76"/>
        <v>3495624.7</v>
      </c>
      <c r="P1281" s="246">
        <f t="shared" si="76"/>
        <v>0</v>
      </c>
      <c r="Q1281" s="246">
        <f t="shared" si="76"/>
        <v>0</v>
      </c>
      <c r="R1281" s="246">
        <f t="shared" si="76"/>
        <v>0</v>
      </c>
      <c r="S1281" s="246">
        <f t="shared" si="76"/>
        <v>0</v>
      </c>
      <c r="T1281" s="246">
        <f t="shared" si="76"/>
        <v>0</v>
      </c>
      <c r="U1281" s="246">
        <f t="shared" si="76"/>
        <v>0</v>
      </c>
      <c r="V1281" s="246">
        <f t="shared" si="76"/>
        <v>0</v>
      </c>
      <c r="W1281" s="246">
        <f t="shared" si="76"/>
        <v>0</v>
      </c>
      <c r="X1281" s="246">
        <f t="shared" si="76"/>
        <v>0</v>
      </c>
      <c r="Y1281" s="246">
        <f t="shared" si="76"/>
        <v>0</v>
      </c>
      <c r="Z1281" s="246">
        <f t="shared" si="76"/>
        <v>0</v>
      </c>
      <c r="AA1281" s="246">
        <f t="shared" si="76"/>
        <v>0</v>
      </c>
      <c r="AB1281" s="248" t="s">
        <v>857</v>
      </c>
    </row>
    <row r="1282" spans="1:28" s="6" customFormat="1" ht="35.25">
      <c r="A1282" s="6">
        <v>1</v>
      </c>
      <c r="B1282" s="207">
        <f>SUBTOTAL(103,$A$796:A1282)</f>
        <v>472</v>
      </c>
      <c r="C1282" s="251" t="s">
        <v>2969</v>
      </c>
      <c r="D1282" s="246">
        <f t="shared" si="71"/>
        <v>589843.19999999995</v>
      </c>
      <c r="E1282" s="253">
        <v>0</v>
      </c>
      <c r="F1282" s="253">
        <v>0</v>
      </c>
      <c r="G1282" s="253">
        <v>0</v>
      </c>
      <c r="H1282" s="253">
        <v>0</v>
      </c>
      <c r="I1282" s="253">
        <v>0</v>
      </c>
      <c r="J1282" s="253">
        <v>0</v>
      </c>
      <c r="K1282" s="254">
        <v>0</v>
      </c>
      <c r="L1282" s="253">
        <v>0</v>
      </c>
      <c r="M1282" s="253">
        <v>0</v>
      </c>
      <c r="N1282" s="253">
        <v>0</v>
      </c>
      <c r="O1282" s="253">
        <v>589843.19999999995</v>
      </c>
      <c r="P1282" s="253">
        <v>0</v>
      </c>
      <c r="Q1282" s="253">
        <v>0</v>
      </c>
      <c r="R1282" s="253">
        <v>0</v>
      </c>
      <c r="S1282" s="253">
        <v>0</v>
      </c>
      <c r="T1282" s="253">
        <v>0</v>
      </c>
      <c r="U1282" s="253">
        <v>0</v>
      </c>
      <c r="V1282" s="253">
        <v>0</v>
      </c>
      <c r="W1282" s="253">
        <v>0</v>
      </c>
      <c r="X1282" s="253">
        <v>0</v>
      </c>
      <c r="Y1282" s="253">
        <v>0</v>
      </c>
      <c r="Z1282" s="253">
        <v>0</v>
      </c>
      <c r="AA1282" s="253">
        <v>0</v>
      </c>
      <c r="AB1282" s="255">
        <v>2021</v>
      </c>
    </row>
    <row r="1283" spans="1:28" s="6" customFormat="1" ht="35.25">
      <c r="A1283" s="6">
        <v>1</v>
      </c>
      <c r="B1283" s="207">
        <f>SUBTOTAL(103,$A$796:A1283)</f>
        <v>473</v>
      </c>
      <c r="C1283" s="251" t="s">
        <v>2516</v>
      </c>
      <c r="D1283" s="246">
        <f t="shared" si="71"/>
        <v>395485.5</v>
      </c>
      <c r="E1283" s="253">
        <v>0</v>
      </c>
      <c r="F1283" s="253">
        <v>0</v>
      </c>
      <c r="G1283" s="253">
        <v>0</v>
      </c>
      <c r="H1283" s="253">
        <v>0</v>
      </c>
      <c r="I1283" s="253">
        <v>0</v>
      </c>
      <c r="J1283" s="253">
        <v>0</v>
      </c>
      <c r="K1283" s="254">
        <v>0</v>
      </c>
      <c r="L1283" s="253">
        <v>0</v>
      </c>
      <c r="M1283" s="253">
        <v>0</v>
      </c>
      <c r="N1283" s="253">
        <v>0</v>
      </c>
      <c r="O1283" s="253">
        <v>395485.5</v>
      </c>
      <c r="P1283" s="253">
        <v>0</v>
      </c>
      <c r="Q1283" s="253">
        <v>0</v>
      </c>
      <c r="R1283" s="253">
        <v>0</v>
      </c>
      <c r="S1283" s="253">
        <v>0</v>
      </c>
      <c r="T1283" s="253">
        <v>0</v>
      </c>
      <c r="U1283" s="253">
        <v>0</v>
      </c>
      <c r="V1283" s="253">
        <v>0</v>
      </c>
      <c r="W1283" s="253">
        <v>0</v>
      </c>
      <c r="X1283" s="253">
        <v>0</v>
      </c>
      <c r="Y1283" s="253">
        <v>0</v>
      </c>
      <c r="Z1283" s="253">
        <v>0</v>
      </c>
      <c r="AA1283" s="253">
        <v>0</v>
      </c>
      <c r="AB1283" s="255">
        <v>2021</v>
      </c>
    </row>
    <row r="1284" spans="1:28" s="6" customFormat="1" ht="35.25">
      <c r="A1284" s="6">
        <v>1</v>
      </c>
      <c r="B1284" s="207">
        <f>SUBTOTAL(103,$A$796:A1284)</f>
        <v>474</v>
      </c>
      <c r="C1284" s="251" t="s">
        <v>2154</v>
      </c>
      <c r="D1284" s="246">
        <f t="shared" si="71"/>
        <v>1820200</v>
      </c>
      <c r="E1284" s="253">
        <v>0</v>
      </c>
      <c r="F1284" s="253">
        <v>0</v>
      </c>
      <c r="G1284" s="253">
        <v>0</v>
      </c>
      <c r="H1284" s="253">
        <v>0</v>
      </c>
      <c r="I1284" s="253">
        <v>0</v>
      </c>
      <c r="J1284" s="253">
        <v>0</v>
      </c>
      <c r="K1284" s="254">
        <v>0</v>
      </c>
      <c r="L1284" s="253">
        <v>0</v>
      </c>
      <c r="M1284" s="253">
        <v>0</v>
      </c>
      <c r="N1284" s="253">
        <v>0</v>
      </c>
      <c r="O1284" s="253">
        <v>1820200</v>
      </c>
      <c r="P1284" s="253">
        <v>0</v>
      </c>
      <c r="Q1284" s="253">
        <v>0</v>
      </c>
      <c r="R1284" s="253">
        <v>0</v>
      </c>
      <c r="S1284" s="253">
        <v>0</v>
      </c>
      <c r="T1284" s="253">
        <v>0</v>
      </c>
      <c r="U1284" s="253">
        <v>0</v>
      </c>
      <c r="V1284" s="253">
        <v>0</v>
      </c>
      <c r="W1284" s="253">
        <v>0</v>
      </c>
      <c r="X1284" s="253">
        <v>0</v>
      </c>
      <c r="Y1284" s="253">
        <v>0</v>
      </c>
      <c r="Z1284" s="253">
        <v>0</v>
      </c>
      <c r="AA1284" s="253">
        <v>0</v>
      </c>
      <c r="AB1284" s="255">
        <v>2021</v>
      </c>
    </row>
    <row r="1285" spans="1:28" s="6" customFormat="1" ht="35.25">
      <c r="A1285" s="6">
        <v>1</v>
      </c>
      <c r="B1285" s="207">
        <f>SUBTOTAL(103,$A$796:A1285)</f>
        <v>475</v>
      </c>
      <c r="C1285" s="251" t="s">
        <v>2970</v>
      </c>
      <c r="D1285" s="246">
        <f t="shared" si="71"/>
        <v>690096</v>
      </c>
      <c r="E1285" s="253">
        <v>0</v>
      </c>
      <c r="F1285" s="253">
        <v>0</v>
      </c>
      <c r="G1285" s="253">
        <v>0</v>
      </c>
      <c r="H1285" s="253">
        <v>0</v>
      </c>
      <c r="I1285" s="253">
        <v>0</v>
      </c>
      <c r="J1285" s="253">
        <v>0</v>
      </c>
      <c r="K1285" s="254">
        <v>0</v>
      </c>
      <c r="L1285" s="253">
        <v>0</v>
      </c>
      <c r="M1285" s="253">
        <v>0</v>
      </c>
      <c r="N1285" s="253">
        <v>0</v>
      </c>
      <c r="O1285" s="253">
        <v>690096</v>
      </c>
      <c r="P1285" s="253">
        <v>0</v>
      </c>
      <c r="Q1285" s="253">
        <v>0</v>
      </c>
      <c r="R1285" s="253">
        <v>0</v>
      </c>
      <c r="S1285" s="253">
        <v>0</v>
      </c>
      <c r="T1285" s="253">
        <v>0</v>
      </c>
      <c r="U1285" s="253">
        <v>0</v>
      </c>
      <c r="V1285" s="253">
        <v>0</v>
      </c>
      <c r="W1285" s="253">
        <v>0</v>
      </c>
      <c r="X1285" s="253">
        <v>0</v>
      </c>
      <c r="Y1285" s="253">
        <v>0</v>
      </c>
      <c r="Z1285" s="253">
        <v>0</v>
      </c>
      <c r="AA1285" s="253">
        <v>0</v>
      </c>
      <c r="AB1285" s="255">
        <v>2021</v>
      </c>
    </row>
    <row r="1286" spans="1:28" s="6" customFormat="1" ht="35.25">
      <c r="B1286" s="250" t="s">
        <v>820</v>
      </c>
      <c r="C1286" s="251"/>
      <c r="D1286" s="246">
        <f t="shared" si="71"/>
        <v>3273600.7</v>
      </c>
      <c r="E1286" s="246">
        <f t="shared" ref="E1286:AA1286" si="77">SUM(E1287:E1296)</f>
        <v>123125</v>
      </c>
      <c r="F1286" s="246">
        <f t="shared" si="77"/>
        <v>283000</v>
      </c>
      <c r="G1286" s="246">
        <f t="shared" si="77"/>
        <v>0</v>
      </c>
      <c r="H1286" s="246">
        <f t="shared" si="77"/>
        <v>0</v>
      </c>
      <c r="I1286" s="246">
        <f t="shared" si="77"/>
        <v>537222.30000000005</v>
      </c>
      <c r="J1286" s="246">
        <f t="shared" si="77"/>
        <v>0</v>
      </c>
      <c r="K1286" s="247">
        <f t="shared" si="77"/>
        <v>0</v>
      </c>
      <c r="L1286" s="246">
        <f t="shared" si="77"/>
        <v>0</v>
      </c>
      <c r="M1286" s="246">
        <f t="shared" si="77"/>
        <v>446185.4</v>
      </c>
      <c r="N1286" s="246">
        <f t="shared" si="77"/>
        <v>0</v>
      </c>
      <c r="O1286" s="246">
        <f t="shared" si="77"/>
        <v>1138850</v>
      </c>
      <c r="P1286" s="246">
        <f t="shared" si="77"/>
        <v>745218</v>
      </c>
      <c r="Q1286" s="246">
        <f t="shared" si="77"/>
        <v>0</v>
      </c>
      <c r="R1286" s="246">
        <f t="shared" si="77"/>
        <v>0</v>
      </c>
      <c r="S1286" s="246">
        <f t="shared" si="77"/>
        <v>0</v>
      </c>
      <c r="T1286" s="246">
        <f t="shared" si="77"/>
        <v>0</v>
      </c>
      <c r="U1286" s="246">
        <f t="shared" si="77"/>
        <v>0</v>
      </c>
      <c r="V1286" s="246">
        <f t="shared" si="77"/>
        <v>0</v>
      </c>
      <c r="W1286" s="246">
        <f t="shared" si="77"/>
        <v>0</v>
      </c>
      <c r="X1286" s="246">
        <f t="shared" si="77"/>
        <v>0</v>
      </c>
      <c r="Y1286" s="246">
        <f t="shared" si="77"/>
        <v>0</v>
      </c>
      <c r="Z1286" s="246">
        <f t="shared" si="77"/>
        <v>0</v>
      </c>
      <c r="AA1286" s="246">
        <f t="shared" si="77"/>
        <v>0</v>
      </c>
      <c r="AB1286" s="248" t="s">
        <v>857</v>
      </c>
    </row>
    <row r="1287" spans="1:28" s="6" customFormat="1" ht="35.25">
      <c r="A1287" s="6">
        <v>1</v>
      </c>
      <c r="B1287" s="207">
        <f>SUBTOTAL(103,$A$796:A1287)</f>
        <v>476</v>
      </c>
      <c r="C1287" s="251" t="s">
        <v>2971</v>
      </c>
      <c r="D1287" s="246">
        <f t="shared" si="71"/>
        <v>140850</v>
      </c>
      <c r="E1287" s="253">
        <v>0</v>
      </c>
      <c r="F1287" s="253">
        <v>0</v>
      </c>
      <c r="G1287" s="253">
        <v>0</v>
      </c>
      <c r="H1287" s="253">
        <v>0</v>
      </c>
      <c r="I1287" s="253">
        <v>0</v>
      </c>
      <c r="J1287" s="253">
        <v>0</v>
      </c>
      <c r="K1287" s="254">
        <v>0</v>
      </c>
      <c r="L1287" s="253">
        <v>0</v>
      </c>
      <c r="M1287" s="253">
        <v>0</v>
      </c>
      <c r="N1287" s="253">
        <v>0</v>
      </c>
      <c r="O1287" s="253">
        <v>140850</v>
      </c>
      <c r="P1287" s="253">
        <v>0</v>
      </c>
      <c r="Q1287" s="253">
        <v>0</v>
      </c>
      <c r="R1287" s="253">
        <v>0</v>
      </c>
      <c r="S1287" s="253">
        <v>0</v>
      </c>
      <c r="T1287" s="253">
        <v>0</v>
      </c>
      <c r="U1287" s="253">
        <v>0</v>
      </c>
      <c r="V1287" s="253">
        <v>0</v>
      </c>
      <c r="W1287" s="253">
        <v>0</v>
      </c>
      <c r="X1287" s="253">
        <v>0</v>
      </c>
      <c r="Y1287" s="253">
        <v>0</v>
      </c>
      <c r="Z1287" s="253">
        <v>0</v>
      </c>
      <c r="AA1287" s="253">
        <v>0</v>
      </c>
      <c r="AB1287" s="255">
        <v>2021</v>
      </c>
    </row>
    <row r="1288" spans="1:28" s="6" customFormat="1" ht="35.25">
      <c r="A1288" s="6">
        <v>1</v>
      </c>
      <c r="B1288" s="207">
        <f>SUBTOTAL(103,$A$796:A1288)</f>
        <v>477</v>
      </c>
      <c r="C1288" s="251" t="s">
        <v>2520</v>
      </c>
      <c r="D1288" s="246">
        <f t="shared" si="71"/>
        <v>302000</v>
      </c>
      <c r="E1288" s="253">
        <v>0</v>
      </c>
      <c r="F1288" s="253">
        <v>0</v>
      </c>
      <c r="G1288" s="253">
        <v>0</v>
      </c>
      <c r="H1288" s="253">
        <v>0</v>
      </c>
      <c r="I1288" s="253">
        <v>0</v>
      </c>
      <c r="J1288" s="253">
        <v>0</v>
      </c>
      <c r="K1288" s="254">
        <v>0</v>
      </c>
      <c r="L1288" s="253">
        <v>0</v>
      </c>
      <c r="M1288" s="253">
        <v>0</v>
      </c>
      <c r="N1288" s="253">
        <v>0</v>
      </c>
      <c r="O1288" s="253">
        <v>302000</v>
      </c>
      <c r="P1288" s="253">
        <v>0</v>
      </c>
      <c r="Q1288" s="253">
        <v>0</v>
      </c>
      <c r="R1288" s="253">
        <v>0</v>
      </c>
      <c r="S1288" s="253">
        <v>0</v>
      </c>
      <c r="T1288" s="253">
        <v>0</v>
      </c>
      <c r="U1288" s="253">
        <v>0</v>
      </c>
      <c r="V1288" s="253">
        <v>0</v>
      </c>
      <c r="W1288" s="253">
        <v>0</v>
      </c>
      <c r="X1288" s="253">
        <v>0</v>
      </c>
      <c r="Y1288" s="253">
        <v>0</v>
      </c>
      <c r="Z1288" s="253">
        <v>0</v>
      </c>
      <c r="AA1288" s="253">
        <v>0</v>
      </c>
      <c r="AB1288" s="255">
        <v>2021</v>
      </c>
    </row>
    <row r="1289" spans="1:28" s="6" customFormat="1" ht="35.25">
      <c r="A1289" s="6">
        <v>1</v>
      </c>
      <c r="B1289" s="207">
        <f>SUBTOTAL(103,$A$796:A1289)</f>
        <v>478</v>
      </c>
      <c r="C1289" s="251" t="s">
        <v>2521</v>
      </c>
      <c r="D1289" s="246">
        <f t="shared" si="71"/>
        <v>45000</v>
      </c>
      <c r="E1289" s="253">
        <v>0</v>
      </c>
      <c r="F1289" s="253">
        <v>0</v>
      </c>
      <c r="G1289" s="253">
        <v>0</v>
      </c>
      <c r="H1289" s="253">
        <v>0</v>
      </c>
      <c r="I1289" s="253">
        <v>0</v>
      </c>
      <c r="J1289" s="253">
        <v>0</v>
      </c>
      <c r="K1289" s="254">
        <v>0</v>
      </c>
      <c r="L1289" s="253">
        <v>0</v>
      </c>
      <c r="M1289" s="253">
        <v>0</v>
      </c>
      <c r="N1289" s="253">
        <v>0</v>
      </c>
      <c r="O1289" s="253">
        <v>45000</v>
      </c>
      <c r="P1289" s="253">
        <v>0</v>
      </c>
      <c r="Q1289" s="253">
        <v>0</v>
      </c>
      <c r="R1289" s="253">
        <v>0</v>
      </c>
      <c r="S1289" s="253">
        <v>0</v>
      </c>
      <c r="T1289" s="253">
        <v>0</v>
      </c>
      <c r="U1289" s="253">
        <v>0</v>
      </c>
      <c r="V1289" s="253">
        <v>0</v>
      </c>
      <c r="W1289" s="253">
        <v>0</v>
      </c>
      <c r="X1289" s="253">
        <v>0</v>
      </c>
      <c r="Y1289" s="253">
        <v>0</v>
      </c>
      <c r="Z1289" s="253">
        <v>0</v>
      </c>
      <c r="AA1289" s="253">
        <v>0</v>
      </c>
      <c r="AB1289" s="255">
        <v>2021</v>
      </c>
    </row>
    <row r="1290" spans="1:28" s="6" customFormat="1" ht="35.25">
      <c r="A1290" s="6">
        <v>1</v>
      </c>
      <c r="B1290" s="207">
        <f>SUBTOTAL(103,$A$796:A1290)</f>
        <v>479</v>
      </c>
      <c r="C1290" s="251" t="s">
        <v>2972</v>
      </c>
      <c r="D1290" s="246">
        <f t="shared" si="71"/>
        <v>295299</v>
      </c>
      <c r="E1290" s="253">
        <v>0</v>
      </c>
      <c r="F1290" s="253">
        <v>0</v>
      </c>
      <c r="G1290" s="253">
        <v>0</v>
      </c>
      <c r="H1290" s="253">
        <v>0</v>
      </c>
      <c r="I1290" s="253">
        <v>295299</v>
      </c>
      <c r="J1290" s="253">
        <v>0</v>
      </c>
      <c r="K1290" s="254">
        <v>0</v>
      </c>
      <c r="L1290" s="253">
        <v>0</v>
      </c>
      <c r="M1290" s="253">
        <v>0</v>
      </c>
      <c r="N1290" s="253">
        <v>0</v>
      </c>
      <c r="O1290" s="253">
        <v>0</v>
      </c>
      <c r="P1290" s="253">
        <v>0</v>
      </c>
      <c r="Q1290" s="253">
        <v>0</v>
      </c>
      <c r="R1290" s="253">
        <v>0</v>
      </c>
      <c r="S1290" s="253">
        <v>0</v>
      </c>
      <c r="T1290" s="253">
        <v>0</v>
      </c>
      <c r="U1290" s="253">
        <v>0</v>
      </c>
      <c r="V1290" s="253">
        <v>0</v>
      </c>
      <c r="W1290" s="253">
        <v>0</v>
      </c>
      <c r="X1290" s="253">
        <v>0</v>
      </c>
      <c r="Y1290" s="253">
        <v>0</v>
      </c>
      <c r="Z1290" s="253">
        <v>0</v>
      </c>
      <c r="AA1290" s="253">
        <v>0</v>
      </c>
      <c r="AB1290" s="255">
        <v>2021</v>
      </c>
    </row>
    <row r="1291" spans="1:28" s="6" customFormat="1" ht="35.25">
      <c r="A1291" s="6">
        <v>1</v>
      </c>
      <c r="B1291" s="207">
        <f>SUBTOTAL(103,$A$796:A1291)</f>
        <v>480</v>
      </c>
      <c r="C1291" s="251" t="s">
        <v>2973</v>
      </c>
      <c r="D1291" s="246">
        <f t="shared" si="71"/>
        <v>123125</v>
      </c>
      <c r="E1291" s="253">
        <v>123125</v>
      </c>
      <c r="F1291" s="253">
        <v>0</v>
      </c>
      <c r="G1291" s="253">
        <v>0</v>
      </c>
      <c r="H1291" s="253">
        <v>0</v>
      </c>
      <c r="I1291" s="253">
        <v>0</v>
      </c>
      <c r="J1291" s="253">
        <v>0</v>
      </c>
      <c r="K1291" s="254">
        <v>0</v>
      </c>
      <c r="L1291" s="253">
        <v>0</v>
      </c>
      <c r="M1291" s="253">
        <v>0</v>
      </c>
      <c r="N1291" s="253">
        <v>0</v>
      </c>
      <c r="O1291" s="253">
        <v>0</v>
      </c>
      <c r="P1291" s="253">
        <v>0</v>
      </c>
      <c r="Q1291" s="253">
        <v>0</v>
      </c>
      <c r="R1291" s="253">
        <v>0</v>
      </c>
      <c r="S1291" s="253">
        <v>0</v>
      </c>
      <c r="T1291" s="253">
        <v>0</v>
      </c>
      <c r="U1291" s="253">
        <v>0</v>
      </c>
      <c r="V1291" s="253">
        <v>0</v>
      </c>
      <c r="W1291" s="253">
        <v>0</v>
      </c>
      <c r="X1291" s="253">
        <v>0</v>
      </c>
      <c r="Y1291" s="253">
        <v>0</v>
      </c>
      <c r="Z1291" s="253">
        <v>0</v>
      </c>
      <c r="AA1291" s="253">
        <v>0</v>
      </c>
      <c r="AB1291" s="255">
        <v>2021</v>
      </c>
    </row>
    <row r="1292" spans="1:28" s="6" customFormat="1" ht="35.25">
      <c r="A1292" s="6">
        <v>1</v>
      </c>
      <c r="B1292" s="207">
        <f>SUBTOTAL(103,$A$796:A1292)</f>
        <v>481</v>
      </c>
      <c r="C1292" s="251" t="s">
        <v>2974</v>
      </c>
      <c r="D1292" s="246">
        <f t="shared" si="71"/>
        <v>446185.4</v>
      </c>
      <c r="E1292" s="253">
        <v>0</v>
      </c>
      <c r="F1292" s="253">
        <v>0</v>
      </c>
      <c r="G1292" s="253">
        <v>0</v>
      </c>
      <c r="H1292" s="253">
        <v>0</v>
      </c>
      <c r="I1292" s="253">
        <v>0</v>
      </c>
      <c r="J1292" s="253">
        <v>0</v>
      </c>
      <c r="K1292" s="254">
        <v>0</v>
      </c>
      <c r="L1292" s="253">
        <v>0</v>
      </c>
      <c r="M1292" s="253">
        <v>446185.4</v>
      </c>
      <c r="N1292" s="253">
        <v>0</v>
      </c>
      <c r="O1292" s="253">
        <v>0</v>
      </c>
      <c r="P1292" s="253">
        <v>0</v>
      </c>
      <c r="Q1292" s="253">
        <v>0</v>
      </c>
      <c r="R1292" s="253">
        <v>0</v>
      </c>
      <c r="S1292" s="253">
        <v>0</v>
      </c>
      <c r="T1292" s="253">
        <v>0</v>
      </c>
      <c r="U1292" s="253">
        <v>0</v>
      </c>
      <c r="V1292" s="253">
        <v>0</v>
      </c>
      <c r="W1292" s="253">
        <v>0</v>
      </c>
      <c r="X1292" s="253">
        <v>0</v>
      </c>
      <c r="Y1292" s="253">
        <v>0</v>
      </c>
      <c r="Z1292" s="253">
        <v>0</v>
      </c>
      <c r="AA1292" s="253">
        <v>0</v>
      </c>
      <c r="AB1292" s="255">
        <v>2021</v>
      </c>
    </row>
    <row r="1293" spans="1:28" s="6" customFormat="1" ht="35.25">
      <c r="A1293" s="6">
        <v>1</v>
      </c>
      <c r="B1293" s="207">
        <f>SUBTOTAL(103,$A$796:A1293)</f>
        <v>482</v>
      </c>
      <c r="C1293" s="251" t="s">
        <v>2975</v>
      </c>
      <c r="D1293" s="246">
        <f t="shared" si="71"/>
        <v>283000</v>
      </c>
      <c r="E1293" s="253">
        <v>0</v>
      </c>
      <c r="F1293" s="253">
        <v>283000</v>
      </c>
      <c r="G1293" s="253">
        <v>0</v>
      </c>
      <c r="H1293" s="253">
        <v>0</v>
      </c>
      <c r="I1293" s="253">
        <v>0</v>
      </c>
      <c r="J1293" s="253">
        <v>0</v>
      </c>
      <c r="K1293" s="254">
        <v>0</v>
      </c>
      <c r="L1293" s="253">
        <v>0</v>
      </c>
      <c r="M1293" s="253">
        <v>0</v>
      </c>
      <c r="N1293" s="253">
        <v>0</v>
      </c>
      <c r="O1293" s="253">
        <v>0</v>
      </c>
      <c r="P1293" s="253">
        <v>0</v>
      </c>
      <c r="Q1293" s="253">
        <v>0</v>
      </c>
      <c r="R1293" s="253">
        <v>0</v>
      </c>
      <c r="S1293" s="253">
        <v>0</v>
      </c>
      <c r="T1293" s="253">
        <v>0</v>
      </c>
      <c r="U1293" s="253">
        <v>0</v>
      </c>
      <c r="V1293" s="253">
        <v>0</v>
      </c>
      <c r="W1293" s="253">
        <v>0</v>
      </c>
      <c r="X1293" s="253">
        <v>0</v>
      </c>
      <c r="Y1293" s="253">
        <v>0</v>
      </c>
      <c r="Z1293" s="253">
        <v>0</v>
      </c>
      <c r="AA1293" s="253">
        <v>0</v>
      </c>
      <c r="AB1293" s="255">
        <v>2021</v>
      </c>
    </row>
    <row r="1294" spans="1:28" s="6" customFormat="1" ht="35.25">
      <c r="A1294" s="6">
        <v>1</v>
      </c>
      <c r="B1294" s="207">
        <f>SUBTOTAL(103,$A$796:A1294)</f>
        <v>483</v>
      </c>
      <c r="C1294" s="251" t="s">
        <v>2522</v>
      </c>
      <c r="D1294" s="246">
        <f t="shared" si="71"/>
        <v>483000</v>
      </c>
      <c r="E1294" s="253">
        <v>0</v>
      </c>
      <c r="F1294" s="253">
        <v>0</v>
      </c>
      <c r="G1294" s="253">
        <v>0</v>
      </c>
      <c r="H1294" s="253">
        <v>0</v>
      </c>
      <c r="I1294" s="253">
        <v>0</v>
      </c>
      <c r="J1294" s="253">
        <v>0</v>
      </c>
      <c r="K1294" s="254">
        <v>0</v>
      </c>
      <c r="L1294" s="253">
        <v>0</v>
      </c>
      <c r="M1294" s="253">
        <v>0</v>
      </c>
      <c r="N1294" s="253">
        <v>0</v>
      </c>
      <c r="O1294" s="253">
        <v>483000</v>
      </c>
      <c r="P1294" s="253">
        <v>0</v>
      </c>
      <c r="Q1294" s="253">
        <v>0</v>
      </c>
      <c r="R1294" s="253">
        <v>0</v>
      </c>
      <c r="S1294" s="253">
        <v>0</v>
      </c>
      <c r="T1294" s="253">
        <v>0</v>
      </c>
      <c r="U1294" s="253">
        <v>0</v>
      </c>
      <c r="V1294" s="253">
        <v>0</v>
      </c>
      <c r="W1294" s="253">
        <v>0</v>
      </c>
      <c r="X1294" s="253">
        <v>0</v>
      </c>
      <c r="Y1294" s="253">
        <v>0</v>
      </c>
      <c r="Z1294" s="253">
        <v>0</v>
      </c>
      <c r="AA1294" s="253">
        <v>0</v>
      </c>
      <c r="AB1294" s="255">
        <v>2021</v>
      </c>
    </row>
    <row r="1295" spans="1:28" s="6" customFormat="1" ht="35.25">
      <c r="A1295" s="6">
        <v>1</v>
      </c>
      <c r="B1295" s="207">
        <f>SUBTOTAL(103,$A$796:A1295)</f>
        <v>484</v>
      </c>
      <c r="C1295" s="251" t="s">
        <v>2524</v>
      </c>
      <c r="D1295" s="246">
        <f t="shared" si="71"/>
        <v>241923.3</v>
      </c>
      <c r="E1295" s="253">
        <v>0</v>
      </c>
      <c r="F1295" s="253">
        <v>0</v>
      </c>
      <c r="G1295" s="253">
        <v>0</v>
      </c>
      <c r="H1295" s="253">
        <v>0</v>
      </c>
      <c r="I1295" s="253">
        <v>241923.3</v>
      </c>
      <c r="J1295" s="253">
        <v>0</v>
      </c>
      <c r="K1295" s="254">
        <v>0</v>
      </c>
      <c r="L1295" s="253">
        <v>0</v>
      </c>
      <c r="M1295" s="253">
        <v>0</v>
      </c>
      <c r="N1295" s="253">
        <v>0</v>
      </c>
      <c r="O1295" s="253">
        <v>0</v>
      </c>
      <c r="P1295" s="253">
        <v>0</v>
      </c>
      <c r="Q1295" s="253">
        <v>0</v>
      </c>
      <c r="R1295" s="253">
        <v>0</v>
      </c>
      <c r="S1295" s="253">
        <v>0</v>
      </c>
      <c r="T1295" s="253">
        <v>0</v>
      </c>
      <c r="U1295" s="253">
        <v>0</v>
      </c>
      <c r="V1295" s="253">
        <v>0</v>
      </c>
      <c r="W1295" s="253">
        <v>0</v>
      </c>
      <c r="X1295" s="253">
        <v>0</v>
      </c>
      <c r="Y1295" s="253">
        <v>0</v>
      </c>
      <c r="Z1295" s="253">
        <v>0</v>
      </c>
      <c r="AA1295" s="253">
        <v>0</v>
      </c>
      <c r="AB1295" s="255">
        <v>2021</v>
      </c>
    </row>
    <row r="1296" spans="1:28" s="6" customFormat="1" ht="35.25">
      <c r="B1296" s="250" t="s">
        <v>819</v>
      </c>
      <c r="C1296" s="251"/>
      <c r="D1296" s="246">
        <f t="shared" si="71"/>
        <v>913218</v>
      </c>
      <c r="E1296" s="246">
        <f t="shared" ref="E1296:AA1296" si="78">SUM(E1297:E1298)</f>
        <v>0</v>
      </c>
      <c r="F1296" s="246">
        <f t="shared" si="78"/>
        <v>0</v>
      </c>
      <c r="G1296" s="246">
        <f t="shared" si="78"/>
        <v>0</v>
      </c>
      <c r="H1296" s="246">
        <f t="shared" si="78"/>
        <v>0</v>
      </c>
      <c r="I1296" s="246">
        <f t="shared" si="78"/>
        <v>0</v>
      </c>
      <c r="J1296" s="246">
        <f t="shared" si="78"/>
        <v>0</v>
      </c>
      <c r="K1296" s="247">
        <f t="shared" si="78"/>
        <v>0</v>
      </c>
      <c r="L1296" s="246">
        <f t="shared" si="78"/>
        <v>0</v>
      </c>
      <c r="M1296" s="246">
        <f t="shared" si="78"/>
        <v>0</v>
      </c>
      <c r="N1296" s="246">
        <f t="shared" si="78"/>
        <v>0</v>
      </c>
      <c r="O1296" s="246">
        <f t="shared" si="78"/>
        <v>168000</v>
      </c>
      <c r="P1296" s="246">
        <f t="shared" si="78"/>
        <v>745218</v>
      </c>
      <c r="Q1296" s="246">
        <f t="shared" si="78"/>
        <v>0</v>
      </c>
      <c r="R1296" s="246">
        <f t="shared" si="78"/>
        <v>0</v>
      </c>
      <c r="S1296" s="246">
        <f t="shared" si="78"/>
        <v>0</v>
      </c>
      <c r="T1296" s="246">
        <f t="shared" si="78"/>
        <v>0</v>
      </c>
      <c r="U1296" s="246">
        <f t="shared" si="78"/>
        <v>0</v>
      </c>
      <c r="V1296" s="246">
        <f t="shared" si="78"/>
        <v>0</v>
      </c>
      <c r="W1296" s="246">
        <f t="shared" si="78"/>
        <v>0</v>
      </c>
      <c r="X1296" s="246">
        <f t="shared" si="78"/>
        <v>0</v>
      </c>
      <c r="Y1296" s="246">
        <f t="shared" si="78"/>
        <v>0</v>
      </c>
      <c r="Z1296" s="246">
        <f t="shared" si="78"/>
        <v>0</v>
      </c>
      <c r="AA1296" s="246">
        <f t="shared" si="78"/>
        <v>0</v>
      </c>
      <c r="AB1296" s="248" t="s">
        <v>857</v>
      </c>
    </row>
    <row r="1297" spans="1:28" s="6" customFormat="1" ht="35.25">
      <c r="A1297" s="6">
        <v>1</v>
      </c>
      <c r="B1297" s="207">
        <f>SUBTOTAL(103,$A$796:A1297)</f>
        <v>485</v>
      </c>
      <c r="C1297" s="251" t="s">
        <v>2976</v>
      </c>
      <c r="D1297" s="246">
        <f t="shared" si="71"/>
        <v>745218</v>
      </c>
      <c r="E1297" s="253">
        <v>0</v>
      </c>
      <c r="F1297" s="253">
        <v>0</v>
      </c>
      <c r="G1297" s="253">
        <v>0</v>
      </c>
      <c r="H1297" s="253">
        <v>0</v>
      </c>
      <c r="I1297" s="253">
        <v>0</v>
      </c>
      <c r="J1297" s="253">
        <v>0</v>
      </c>
      <c r="K1297" s="254">
        <v>0</v>
      </c>
      <c r="L1297" s="253">
        <v>0</v>
      </c>
      <c r="M1297" s="253">
        <v>0</v>
      </c>
      <c r="N1297" s="253">
        <v>0</v>
      </c>
      <c r="O1297" s="253">
        <v>0</v>
      </c>
      <c r="P1297" s="253">
        <v>745218</v>
      </c>
      <c r="Q1297" s="253">
        <v>0</v>
      </c>
      <c r="R1297" s="253">
        <v>0</v>
      </c>
      <c r="S1297" s="253">
        <v>0</v>
      </c>
      <c r="T1297" s="253">
        <v>0</v>
      </c>
      <c r="U1297" s="253">
        <v>0</v>
      </c>
      <c r="V1297" s="253">
        <v>0</v>
      </c>
      <c r="W1297" s="253">
        <v>0</v>
      </c>
      <c r="X1297" s="253">
        <v>0</v>
      </c>
      <c r="Y1297" s="253">
        <v>0</v>
      </c>
      <c r="Z1297" s="253">
        <v>0</v>
      </c>
      <c r="AA1297" s="253">
        <v>0</v>
      </c>
      <c r="AB1297" s="255">
        <v>2021</v>
      </c>
    </row>
    <row r="1298" spans="1:28" s="6" customFormat="1" ht="35.25">
      <c r="A1298" s="6">
        <v>1</v>
      </c>
      <c r="B1298" s="207">
        <f>SUBTOTAL(103,$A$796:A1298)</f>
        <v>486</v>
      </c>
      <c r="C1298" s="251" t="s">
        <v>2170</v>
      </c>
      <c r="D1298" s="246">
        <f t="shared" si="71"/>
        <v>168000</v>
      </c>
      <c r="E1298" s="253">
        <v>0</v>
      </c>
      <c r="F1298" s="253">
        <v>0</v>
      </c>
      <c r="G1298" s="253">
        <v>0</v>
      </c>
      <c r="H1298" s="253">
        <v>0</v>
      </c>
      <c r="I1298" s="253">
        <v>0</v>
      </c>
      <c r="J1298" s="253">
        <v>0</v>
      </c>
      <c r="K1298" s="254">
        <v>0</v>
      </c>
      <c r="L1298" s="253">
        <v>0</v>
      </c>
      <c r="M1298" s="253">
        <v>0</v>
      </c>
      <c r="N1298" s="253">
        <v>0</v>
      </c>
      <c r="O1298" s="253">
        <v>168000</v>
      </c>
      <c r="P1298" s="253">
        <v>0</v>
      </c>
      <c r="Q1298" s="253">
        <v>0</v>
      </c>
      <c r="R1298" s="253">
        <v>0</v>
      </c>
      <c r="S1298" s="253">
        <v>0</v>
      </c>
      <c r="T1298" s="253">
        <v>0</v>
      </c>
      <c r="U1298" s="253">
        <v>0</v>
      </c>
      <c r="V1298" s="253">
        <v>0</v>
      </c>
      <c r="W1298" s="253">
        <v>0</v>
      </c>
      <c r="X1298" s="253">
        <v>0</v>
      </c>
      <c r="Y1298" s="253">
        <v>0</v>
      </c>
      <c r="Z1298" s="253">
        <v>0</v>
      </c>
      <c r="AA1298" s="253">
        <v>0</v>
      </c>
      <c r="AB1298" s="255">
        <v>2021</v>
      </c>
    </row>
    <row r="1299" spans="1:28" s="6" customFormat="1" ht="35.25">
      <c r="B1299" s="250" t="s">
        <v>818</v>
      </c>
      <c r="C1299" s="251"/>
      <c r="D1299" s="246">
        <f t="shared" si="71"/>
        <v>1356004.19</v>
      </c>
      <c r="E1299" s="246">
        <f t="shared" ref="E1299:AA1299" si="79">SUM(E1300:E1304)</f>
        <v>67152.649999999994</v>
      </c>
      <c r="F1299" s="246">
        <f t="shared" si="79"/>
        <v>725368.91999999993</v>
      </c>
      <c r="G1299" s="246">
        <f t="shared" si="79"/>
        <v>0</v>
      </c>
      <c r="H1299" s="246">
        <f t="shared" si="79"/>
        <v>0</v>
      </c>
      <c r="I1299" s="246">
        <f t="shared" si="79"/>
        <v>0</v>
      </c>
      <c r="J1299" s="246">
        <f t="shared" si="79"/>
        <v>0</v>
      </c>
      <c r="K1299" s="247">
        <f t="shared" si="79"/>
        <v>0</v>
      </c>
      <c r="L1299" s="246">
        <f t="shared" si="79"/>
        <v>0</v>
      </c>
      <c r="M1299" s="246">
        <f t="shared" si="79"/>
        <v>150000</v>
      </c>
      <c r="N1299" s="246">
        <f t="shared" si="79"/>
        <v>0</v>
      </c>
      <c r="O1299" s="246">
        <f t="shared" si="79"/>
        <v>239693.1</v>
      </c>
      <c r="P1299" s="246">
        <f t="shared" si="79"/>
        <v>173789.52</v>
      </c>
      <c r="Q1299" s="246">
        <f t="shared" si="79"/>
        <v>0</v>
      </c>
      <c r="R1299" s="246">
        <f t="shared" si="79"/>
        <v>0</v>
      </c>
      <c r="S1299" s="246">
        <f t="shared" si="79"/>
        <v>0</v>
      </c>
      <c r="T1299" s="246">
        <f t="shared" si="79"/>
        <v>0</v>
      </c>
      <c r="U1299" s="246">
        <f t="shared" si="79"/>
        <v>0</v>
      </c>
      <c r="V1299" s="246">
        <f t="shared" si="79"/>
        <v>0</v>
      </c>
      <c r="W1299" s="246">
        <f t="shared" si="79"/>
        <v>0</v>
      </c>
      <c r="X1299" s="246">
        <f t="shared" si="79"/>
        <v>0</v>
      </c>
      <c r="Y1299" s="246">
        <f t="shared" si="79"/>
        <v>0</v>
      </c>
      <c r="Z1299" s="246">
        <f t="shared" si="79"/>
        <v>0</v>
      </c>
      <c r="AA1299" s="246">
        <f t="shared" si="79"/>
        <v>0</v>
      </c>
      <c r="AB1299" s="248" t="s">
        <v>857</v>
      </c>
    </row>
    <row r="1300" spans="1:28" s="6" customFormat="1" ht="35.25">
      <c r="A1300" s="6">
        <v>1</v>
      </c>
      <c r="B1300" s="207">
        <f>SUBTOTAL(103,$A$796:A1300)</f>
        <v>487</v>
      </c>
      <c r="C1300" s="251" t="s">
        <v>2173</v>
      </c>
      <c r="D1300" s="246">
        <f t="shared" si="71"/>
        <v>150000</v>
      </c>
      <c r="E1300" s="253">
        <v>0</v>
      </c>
      <c r="F1300" s="253">
        <v>0</v>
      </c>
      <c r="G1300" s="253">
        <v>0</v>
      </c>
      <c r="H1300" s="253">
        <v>0</v>
      </c>
      <c r="I1300" s="253">
        <v>0</v>
      </c>
      <c r="J1300" s="253">
        <v>0</v>
      </c>
      <c r="K1300" s="254">
        <v>0</v>
      </c>
      <c r="L1300" s="253">
        <v>0</v>
      </c>
      <c r="M1300" s="253">
        <v>150000</v>
      </c>
      <c r="N1300" s="253">
        <v>0</v>
      </c>
      <c r="O1300" s="253">
        <v>0</v>
      </c>
      <c r="P1300" s="253">
        <v>0</v>
      </c>
      <c r="Q1300" s="253">
        <v>0</v>
      </c>
      <c r="R1300" s="253">
        <v>0</v>
      </c>
      <c r="S1300" s="253">
        <v>0</v>
      </c>
      <c r="T1300" s="253">
        <v>0</v>
      </c>
      <c r="U1300" s="253">
        <v>0</v>
      </c>
      <c r="V1300" s="253">
        <v>0</v>
      </c>
      <c r="W1300" s="253">
        <v>0</v>
      </c>
      <c r="X1300" s="253">
        <v>0</v>
      </c>
      <c r="Y1300" s="253">
        <v>0</v>
      </c>
      <c r="Z1300" s="253">
        <v>0</v>
      </c>
      <c r="AA1300" s="253">
        <v>0</v>
      </c>
      <c r="AB1300" s="255">
        <v>2021</v>
      </c>
    </row>
    <row r="1301" spans="1:28" s="6" customFormat="1" ht="35.25">
      <c r="A1301" s="6">
        <v>1</v>
      </c>
      <c r="B1301" s="207">
        <f>SUBTOTAL(103,$A$796:A1301)</f>
        <v>488</v>
      </c>
      <c r="C1301" s="251" t="s">
        <v>2977</v>
      </c>
      <c r="D1301" s="246">
        <f t="shared" si="71"/>
        <v>239693.1</v>
      </c>
      <c r="E1301" s="253">
        <v>0</v>
      </c>
      <c r="F1301" s="253">
        <v>0</v>
      </c>
      <c r="G1301" s="253">
        <v>0</v>
      </c>
      <c r="H1301" s="253">
        <v>0</v>
      </c>
      <c r="I1301" s="253">
        <v>0</v>
      </c>
      <c r="J1301" s="253">
        <v>0</v>
      </c>
      <c r="K1301" s="254">
        <v>0</v>
      </c>
      <c r="L1301" s="253">
        <v>0</v>
      </c>
      <c r="M1301" s="253">
        <v>0</v>
      </c>
      <c r="N1301" s="253">
        <v>0</v>
      </c>
      <c r="O1301" s="253">
        <v>239693.1</v>
      </c>
      <c r="P1301" s="253">
        <v>0</v>
      </c>
      <c r="Q1301" s="253">
        <v>0</v>
      </c>
      <c r="R1301" s="253">
        <v>0</v>
      </c>
      <c r="S1301" s="253">
        <v>0</v>
      </c>
      <c r="T1301" s="253">
        <v>0</v>
      </c>
      <c r="U1301" s="253">
        <v>0</v>
      </c>
      <c r="V1301" s="253">
        <v>0</v>
      </c>
      <c r="W1301" s="253">
        <v>0</v>
      </c>
      <c r="X1301" s="253">
        <v>0</v>
      </c>
      <c r="Y1301" s="253">
        <v>0</v>
      </c>
      <c r="Z1301" s="253">
        <v>0</v>
      </c>
      <c r="AA1301" s="253">
        <v>0</v>
      </c>
      <c r="AB1301" s="255">
        <v>2021</v>
      </c>
    </row>
    <row r="1302" spans="1:28" s="6" customFormat="1" ht="35.25">
      <c r="A1302" s="6">
        <v>1</v>
      </c>
      <c r="B1302" s="207">
        <f>SUBTOTAL(103,$A$796:A1302)</f>
        <v>489</v>
      </c>
      <c r="C1302" s="251" t="s">
        <v>2978</v>
      </c>
      <c r="D1302" s="246">
        <f t="shared" si="71"/>
        <v>368736.14</v>
      </c>
      <c r="E1302" s="253">
        <v>67152.649999999994</v>
      </c>
      <c r="F1302" s="253">
        <v>301583.49</v>
      </c>
      <c r="G1302" s="253">
        <v>0</v>
      </c>
      <c r="H1302" s="253">
        <v>0</v>
      </c>
      <c r="I1302" s="253">
        <v>0</v>
      </c>
      <c r="J1302" s="253">
        <v>0</v>
      </c>
      <c r="K1302" s="254">
        <v>0</v>
      </c>
      <c r="L1302" s="253">
        <v>0</v>
      </c>
      <c r="M1302" s="253">
        <v>0</v>
      </c>
      <c r="N1302" s="253">
        <v>0</v>
      </c>
      <c r="O1302" s="253">
        <v>0</v>
      </c>
      <c r="P1302" s="253">
        <v>0</v>
      </c>
      <c r="Q1302" s="253">
        <v>0</v>
      </c>
      <c r="R1302" s="253">
        <v>0</v>
      </c>
      <c r="S1302" s="253">
        <v>0</v>
      </c>
      <c r="T1302" s="253">
        <v>0</v>
      </c>
      <c r="U1302" s="253">
        <v>0</v>
      </c>
      <c r="V1302" s="253">
        <v>0</v>
      </c>
      <c r="W1302" s="253">
        <v>0</v>
      </c>
      <c r="X1302" s="253">
        <v>0</v>
      </c>
      <c r="Y1302" s="253">
        <v>0</v>
      </c>
      <c r="Z1302" s="253">
        <v>0</v>
      </c>
      <c r="AA1302" s="253">
        <v>0</v>
      </c>
      <c r="AB1302" s="255">
        <v>2021</v>
      </c>
    </row>
    <row r="1303" spans="1:28" s="6" customFormat="1" ht="35.25">
      <c r="A1303" s="6">
        <v>1</v>
      </c>
      <c r="B1303" s="207">
        <f>SUBTOTAL(103,$A$796:A1303)</f>
        <v>490</v>
      </c>
      <c r="C1303" s="251" t="s">
        <v>2531</v>
      </c>
      <c r="D1303" s="246">
        <f t="shared" si="71"/>
        <v>173789.52</v>
      </c>
      <c r="E1303" s="253">
        <v>0</v>
      </c>
      <c r="F1303" s="253">
        <v>0</v>
      </c>
      <c r="G1303" s="253">
        <v>0</v>
      </c>
      <c r="H1303" s="253">
        <v>0</v>
      </c>
      <c r="I1303" s="253">
        <v>0</v>
      </c>
      <c r="J1303" s="253">
        <v>0</v>
      </c>
      <c r="K1303" s="254">
        <v>0</v>
      </c>
      <c r="L1303" s="253">
        <v>0</v>
      </c>
      <c r="M1303" s="253">
        <v>0</v>
      </c>
      <c r="N1303" s="253">
        <v>0</v>
      </c>
      <c r="O1303" s="253">
        <v>0</v>
      </c>
      <c r="P1303" s="253">
        <v>173789.52</v>
      </c>
      <c r="Q1303" s="253">
        <v>0</v>
      </c>
      <c r="R1303" s="253">
        <v>0</v>
      </c>
      <c r="S1303" s="253">
        <v>0</v>
      </c>
      <c r="T1303" s="253">
        <v>0</v>
      </c>
      <c r="U1303" s="253">
        <v>0</v>
      </c>
      <c r="V1303" s="253">
        <v>0</v>
      </c>
      <c r="W1303" s="253">
        <v>0</v>
      </c>
      <c r="X1303" s="253">
        <v>0</v>
      </c>
      <c r="Y1303" s="253">
        <v>0</v>
      </c>
      <c r="Z1303" s="253">
        <v>0</v>
      </c>
      <c r="AA1303" s="253">
        <v>0</v>
      </c>
      <c r="AB1303" s="255">
        <v>2021</v>
      </c>
    </row>
    <row r="1304" spans="1:28" s="6" customFormat="1" ht="35.25">
      <c r="A1304" s="6">
        <v>1</v>
      </c>
      <c r="B1304" s="207">
        <f>SUBTOTAL(103,$A$796:A1304)</f>
        <v>491</v>
      </c>
      <c r="C1304" s="251" t="s">
        <v>2533</v>
      </c>
      <c r="D1304" s="246">
        <f t="shared" si="71"/>
        <v>423785.43</v>
      </c>
      <c r="E1304" s="253">
        <v>0</v>
      </c>
      <c r="F1304" s="253">
        <v>423785.43</v>
      </c>
      <c r="G1304" s="253">
        <v>0</v>
      </c>
      <c r="H1304" s="253">
        <v>0</v>
      </c>
      <c r="I1304" s="253">
        <v>0</v>
      </c>
      <c r="J1304" s="253">
        <v>0</v>
      </c>
      <c r="K1304" s="254">
        <v>0</v>
      </c>
      <c r="L1304" s="253">
        <v>0</v>
      </c>
      <c r="M1304" s="253">
        <v>0</v>
      </c>
      <c r="N1304" s="253">
        <v>0</v>
      </c>
      <c r="O1304" s="253">
        <v>0</v>
      </c>
      <c r="P1304" s="253">
        <v>0</v>
      </c>
      <c r="Q1304" s="253">
        <v>0</v>
      </c>
      <c r="R1304" s="253">
        <v>0</v>
      </c>
      <c r="S1304" s="253">
        <v>0</v>
      </c>
      <c r="T1304" s="253">
        <v>0</v>
      </c>
      <c r="U1304" s="253">
        <v>0</v>
      </c>
      <c r="V1304" s="253">
        <v>0</v>
      </c>
      <c r="W1304" s="253">
        <v>0</v>
      </c>
      <c r="X1304" s="253">
        <v>0</v>
      </c>
      <c r="Y1304" s="253">
        <v>0</v>
      </c>
      <c r="Z1304" s="253">
        <v>0</v>
      </c>
      <c r="AA1304" s="253">
        <v>0</v>
      </c>
      <c r="AB1304" s="255">
        <v>2021</v>
      </c>
    </row>
    <row r="1305" spans="1:28" s="6" customFormat="1" ht="35.25">
      <c r="B1305" s="251" t="s">
        <v>847</v>
      </c>
      <c r="C1305" s="251"/>
      <c r="D1305" s="246">
        <f t="shared" si="71"/>
        <v>254250</v>
      </c>
      <c r="E1305" s="246">
        <f t="shared" ref="E1305:AA1305" si="80">SUM(E1306:E1306)</f>
        <v>0</v>
      </c>
      <c r="F1305" s="246">
        <f t="shared" si="80"/>
        <v>0</v>
      </c>
      <c r="G1305" s="246">
        <f t="shared" si="80"/>
        <v>0</v>
      </c>
      <c r="H1305" s="246">
        <f t="shared" si="80"/>
        <v>0</v>
      </c>
      <c r="I1305" s="246">
        <f t="shared" si="80"/>
        <v>0</v>
      </c>
      <c r="J1305" s="246">
        <f t="shared" si="80"/>
        <v>0</v>
      </c>
      <c r="K1305" s="254">
        <f t="shared" si="80"/>
        <v>0</v>
      </c>
      <c r="L1305" s="246">
        <f t="shared" si="80"/>
        <v>0</v>
      </c>
      <c r="M1305" s="246">
        <f t="shared" si="80"/>
        <v>0</v>
      </c>
      <c r="N1305" s="246">
        <f t="shared" si="80"/>
        <v>0</v>
      </c>
      <c r="O1305" s="246">
        <f t="shared" si="80"/>
        <v>254250</v>
      </c>
      <c r="P1305" s="246">
        <f t="shared" si="80"/>
        <v>0</v>
      </c>
      <c r="Q1305" s="246">
        <f t="shared" si="80"/>
        <v>0</v>
      </c>
      <c r="R1305" s="246">
        <f t="shared" si="80"/>
        <v>0</v>
      </c>
      <c r="S1305" s="246">
        <f t="shared" si="80"/>
        <v>0</v>
      </c>
      <c r="T1305" s="246">
        <f t="shared" si="80"/>
        <v>0</v>
      </c>
      <c r="U1305" s="246">
        <f t="shared" si="80"/>
        <v>0</v>
      </c>
      <c r="V1305" s="246">
        <f t="shared" si="80"/>
        <v>0</v>
      </c>
      <c r="W1305" s="246">
        <f t="shared" si="80"/>
        <v>0</v>
      </c>
      <c r="X1305" s="246">
        <f t="shared" si="80"/>
        <v>0</v>
      </c>
      <c r="Y1305" s="246">
        <f t="shared" si="80"/>
        <v>0</v>
      </c>
      <c r="Z1305" s="246">
        <f t="shared" si="80"/>
        <v>0</v>
      </c>
      <c r="AA1305" s="246">
        <f t="shared" si="80"/>
        <v>0</v>
      </c>
      <c r="AB1305" s="248" t="s">
        <v>857</v>
      </c>
    </row>
    <row r="1306" spans="1:28" s="6" customFormat="1" ht="35.25">
      <c r="A1306" s="6">
        <v>1</v>
      </c>
      <c r="B1306" s="207">
        <f>SUBTOTAL(103,$A$796:A1306)</f>
        <v>492</v>
      </c>
      <c r="C1306" s="251" t="s">
        <v>2979</v>
      </c>
      <c r="D1306" s="246">
        <f t="shared" si="71"/>
        <v>254250</v>
      </c>
      <c r="E1306" s="253">
        <v>0</v>
      </c>
      <c r="F1306" s="253">
        <v>0</v>
      </c>
      <c r="G1306" s="253">
        <v>0</v>
      </c>
      <c r="H1306" s="253">
        <v>0</v>
      </c>
      <c r="I1306" s="253">
        <v>0</v>
      </c>
      <c r="J1306" s="253">
        <v>0</v>
      </c>
      <c r="K1306" s="254">
        <v>0</v>
      </c>
      <c r="L1306" s="253">
        <v>0</v>
      </c>
      <c r="M1306" s="253">
        <v>0</v>
      </c>
      <c r="N1306" s="253">
        <v>0</v>
      </c>
      <c r="O1306" s="253">
        <v>254250</v>
      </c>
      <c r="P1306" s="253">
        <v>0</v>
      </c>
      <c r="Q1306" s="253">
        <v>0</v>
      </c>
      <c r="R1306" s="253">
        <v>0</v>
      </c>
      <c r="S1306" s="253">
        <v>0</v>
      </c>
      <c r="T1306" s="253">
        <v>0</v>
      </c>
      <c r="U1306" s="253">
        <v>0</v>
      </c>
      <c r="V1306" s="253">
        <v>0</v>
      </c>
      <c r="W1306" s="253">
        <v>0</v>
      </c>
      <c r="X1306" s="253">
        <v>0</v>
      </c>
      <c r="Y1306" s="253">
        <v>0</v>
      </c>
      <c r="Z1306" s="253">
        <v>0</v>
      </c>
      <c r="AA1306" s="253">
        <v>0</v>
      </c>
      <c r="AB1306" s="255">
        <v>2021</v>
      </c>
    </row>
    <row r="1307" spans="1:28" s="6" customFormat="1" ht="33" customHeight="1">
      <c r="B1307" s="251" t="s">
        <v>827</v>
      </c>
      <c r="C1307" s="251"/>
      <c r="D1307" s="246">
        <f t="shared" si="71"/>
        <v>3358677.66</v>
      </c>
      <c r="E1307" s="246">
        <f t="shared" ref="E1307:AA1307" si="81">SUM(E1308:E1309)</f>
        <v>0</v>
      </c>
      <c r="F1307" s="246">
        <f t="shared" si="81"/>
        <v>0</v>
      </c>
      <c r="G1307" s="246">
        <f t="shared" si="81"/>
        <v>0</v>
      </c>
      <c r="H1307" s="246">
        <f t="shared" si="81"/>
        <v>0</v>
      </c>
      <c r="I1307" s="246">
        <f t="shared" si="81"/>
        <v>0</v>
      </c>
      <c r="J1307" s="246">
        <f t="shared" si="81"/>
        <v>0</v>
      </c>
      <c r="K1307" s="254">
        <f t="shared" si="81"/>
        <v>0</v>
      </c>
      <c r="L1307" s="246">
        <f t="shared" si="81"/>
        <v>0</v>
      </c>
      <c r="M1307" s="246">
        <f t="shared" si="81"/>
        <v>0</v>
      </c>
      <c r="N1307" s="246">
        <f t="shared" si="81"/>
        <v>0</v>
      </c>
      <c r="O1307" s="246">
        <f t="shared" si="81"/>
        <v>3358677.66</v>
      </c>
      <c r="P1307" s="246">
        <f t="shared" si="81"/>
        <v>0</v>
      </c>
      <c r="Q1307" s="246">
        <f t="shared" si="81"/>
        <v>0</v>
      </c>
      <c r="R1307" s="246">
        <f t="shared" si="81"/>
        <v>0</v>
      </c>
      <c r="S1307" s="246">
        <f t="shared" si="81"/>
        <v>0</v>
      </c>
      <c r="T1307" s="246">
        <f t="shared" si="81"/>
        <v>0</v>
      </c>
      <c r="U1307" s="246">
        <f t="shared" si="81"/>
        <v>0</v>
      </c>
      <c r="V1307" s="246">
        <f t="shared" si="81"/>
        <v>0</v>
      </c>
      <c r="W1307" s="246">
        <f t="shared" si="81"/>
        <v>0</v>
      </c>
      <c r="X1307" s="246">
        <f t="shared" si="81"/>
        <v>0</v>
      </c>
      <c r="Y1307" s="246">
        <f t="shared" si="81"/>
        <v>0</v>
      </c>
      <c r="Z1307" s="246">
        <f t="shared" si="81"/>
        <v>0</v>
      </c>
      <c r="AA1307" s="246">
        <f t="shared" si="81"/>
        <v>0</v>
      </c>
      <c r="AB1307" s="248" t="s">
        <v>857</v>
      </c>
    </row>
    <row r="1308" spans="1:28" s="6" customFormat="1" ht="35.25">
      <c r="A1308" s="6">
        <v>1</v>
      </c>
      <c r="B1308" s="207">
        <f>SUBTOTAL(103,$A$796:A1308)</f>
        <v>493</v>
      </c>
      <c r="C1308" s="251" t="s">
        <v>2980</v>
      </c>
      <c r="D1308" s="246">
        <f t="shared" si="71"/>
        <v>1679338.83</v>
      </c>
      <c r="E1308" s="253">
        <v>0</v>
      </c>
      <c r="F1308" s="253">
        <v>0</v>
      </c>
      <c r="G1308" s="253">
        <v>0</v>
      </c>
      <c r="H1308" s="253">
        <v>0</v>
      </c>
      <c r="I1308" s="253">
        <v>0</v>
      </c>
      <c r="J1308" s="253">
        <v>0</v>
      </c>
      <c r="K1308" s="254">
        <v>0</v>
      </c>
      <c r="L1308" s="253">
        <v>0</v>
      </c>
      <c r="M1308" s="253">
        <v>0</v>
      </c>
      <c r="N1308" s="253">
        <v>0</v>
      </c>
      <c r="O1308" s="253">
        <v>1679338.83</v>
      </c>
      <c r="P1308" s="253">
        <v>0</v>
      </c>
      <c r="Q1308" s="253">
        <v>0</v>
      </c>
      <c r="R1308" s="253">
        <v>0</v>
      </c>
      <c r="S1308" s="253">
        <v>0</v>
      </c>
      <c r="T1308" s="253">
        <v>0</v>
      </c>
      <c r="U1308" s="253">
        <v>0</v>
      </c>
      <c r="V1308" s="253">
        <v>0</v>
      </c>
      <c r="W1308" s="253">
        <v>0</v>
      </c>
      <c r="X1308" s="253">
        <v>0</v>
      </c>
      <c r="Y1308" s="253">
        <v>0</v>
      </c>
      <c r="Z1308" s="253">
        <v>0</v>
      </c>
      <c r="AA1308" s="253">
        <v>0</v>
      </c>
      <c r="AB1308" s="255">
        <v>2021</v>
      </c>
    </row>
    <row r="1309" spans="1:28" s="6" customFormat="1" ht="35.25">
      <c r="A1309" s="6">
        <v>1</v>
      </c>
      <c r="B1309" s="207">
        <f>SUBTOTAL(103,$A$796:A1309)</f>
        <v>494</v>
      </c>
      <c r="C1309" s="251" t="s">
        <v>2981</v>
      </c>
      <c r="D1309" s="246">
        <f t="shared" si="71"/>
        <v>1679338.83</v>
      </c>
      <c r="E1309" s="253">
        <v>0</v>
      </c>
      <c r="F1309" s="253">
        <v>0</v>
      </c>
      <c r="G1309" s="253">
        <v>0</v>
      </c>
      <c r="H1309" s="253">
        <v>0</v>
      </c>
      <c r="I1309" s="253">
        <v>0</v>
      </c>
      <c r="J1309" s="253">
        <v>0</v>
      </c>
      <c r="K1309" s="254">
        <v>0</v>
      </c>
      <c r="L1309" s="253">
        <v>0</v>
      </c>
      <c r="M1309" s="253">
        <v>0</v>
      </c>
      <c r="N1309" s="253">
        <v>0</v>
      </c>
      <c r="O1309" s="253">
        <v>1679338.83</v>
      </c>
      <c r="P1309" s="253">
        <v>0</v>
      </c>
      <c r="Q1309" s="253">
        <v>0</v>
      </c>
      <c r="R1309" s="253">
        <v>0</v>
      </c>
      <c r="S1309" s="253">
        <v>0</v>
      </c>
      <c r="T1309" s="253">
        <v>0</v>
      </c>
      <c r="U1309" s="253">
        <v>0</v>
      </c>
      <c r="V1309" s="253">
        <v>0</v>
      </c>
      <c r="W1309" s="253">
        <v>0</v>
      </c>
      <c r="X1309" s="253">
        <v>0</v>
      </c>
      <c r="Y1309" s="253">
        <v>0</v>
      </c>
      <c r="Z1309" s="253">
        <v>0</v>
      </c>
      <c r="AA1309" s="253">
        <v>0</v>
      </c>
      <c r="AB1309" s="255">
        <v>2021</v>
      </c>
    </row>
    <row r="1310" spans="1:28" s="6" customFormat="1" ht="35.25">
      <c r="B1310" s="250" t="s">
        <v>826</v>
      </c>
      <c r="C1310" s="251"/>
      <c r="D1310" s="246">
        <f t="shared" si="71"/>
        <v>622957.9</v>
      </c>
      <c r="E1310" s="246">
        <f t="shared" ref="E1310:AA1310" si="82">SUM(E1311:E1311)</f>
        <v>0</v>
      </c>
      <c r="F1310" s="246">
        <f t="shared" si="82"/>
        <v>0</v>
      </c>
      <c r="G1310" s="246">
        <f t="shared" si="82"/>
        <v>0</v>
      </c>
      <c r="H1310" s="246">
        <f t="shared" si="82"/>
        <v>0</v>
      </c>
      <c r="I1310" s="246">
        <f t="shared" si="82"/>
        <v>622957.9</v>
      </c>
      <c r="J1310" s="246">
        <f t="shared" si="82"/>
        <v>0</v>
      </c>
      <c r="K1310" s="247">
        <f t="shared" si="82"/>
        <v>0</v>
      </c>
      <c r="L1310" s="246">
        <f t="shared" si="82"/>
        <v>0</v>
      </c>
      <c r="M1310" s="246">
        <f t="shared" si="82"/>
        <v>0</v>
      </c>
      <c r="N1310" s="246">
        <f t="shared" si="82"/>
        <v>0</v>
      </c>
      <c r="O1310" s="246">
        <f t="shared" si="82"/>
        <v>0</v>
      </c>
      <c r="P1310" s="246">
        <f t="shared" si="82"/>
        <v>0</v>
      </c>
      <c r="Q1310" s="246">
        <f t="shared" si="82"/>
        <v>0</v>
      </c>
      <c r="R1310" s="246">
        <f t="shared" si="82"/>
        <v>0</v>
      </c>
      <c r="S1310" s="246">
        <f t="shared" si="82"/>
        <v>0</v>
      </c>
      <c r="T1310" s="246">
        <f t="shared" si="82"/>
        <v>0</v>
      </c>
      <c r="U1310" s="246">
        <f t="shared" si="82"/>
        <v>0</v>
      </c>
      <c r="V1310" s="246">
        <f t="shared" si="82"/>
        <v>0</v>
      </c>
      <c r="W1310" s="246">
        <f t="shared" si="82"/>
        <v>0</v>
      </c>
      <c r="X1310" s="246">
        <f t="shared" si="82"/>
        <v>0</v>
      </c>
      <c r="Y1310" s="246">
        <f t="shared" si="82"/>
        <v>0</v>
      </c>
      <c r="Z1310" s="246">
        <f t="shared" si="82"/>
        <v>0</v>
      </c>
      <c r="AA1310" s="246">
        <f t="shared" si="82"/>
        <v>0</v>
      </c>
      <c r="AB1310" s="248" t="s">
        <v>857</v>
      </c>
    </row>
    <row r="1311" spans="1:28" s="6" customFormat="1" ht="35.25">
      <c r="A1311" s="6">
        <v>1</v>
      </c>
      <c r="B1311" s="207">
        <f>SUBTOTAL(103,$A$796:A1311)</f>
        <v>495</v>
      </c>
      <c r="C1311" s="251" t="s">
        <v>2982</v>
      </c>
      <c r="D1311" s="246">
        <f t="shared" si="71"/>
        <v>622957.9</v>
      </c>
      <c r="E1311" s="253">
        <v>0</v>
      </c>
      <c r="F1311" s="253">
        <v>0</v>
      </c>
      <c r="G1311" s="253">
        <v>0</v>
      </c>
      <c r="H1311" s="253">
        <v>0</v>
      </c>
      <c r="I1311" s="253">
        <v>622957.9</v>
      </c>
      <c r="J1311" s="253">
        <v>0</v>
      </c>
      <c r="K1311" s="254">
        <v>0</v>
      </c>
      <c r="L1311" s="253">
        <v>0</v>
      </c>
      <c r="M1311" s="253">
        <v>0</v>
      </c>
      <c r="N1311" s="253">
        <v>0</v>
      </c>
      <c r="O1311" s="253">
        <v>0</v>
      </c>
      <c r="P1311" s="253">
        <v>0</v>
      </c>
      <c r="Q1311" s="253">
        <v>0</v>
      </c>
      <c r="R1311" s="253">
        <v>0</v>
      </c>
      <c r="S1311" s="253">
        <v>0</v>
      </c>
      <c r="T1311" s="253">
        <v>0</v>
      </c>
      <c r="U1311" s="253">
        <v>0</v>
      </c>
      <c r="V1311" s="253">
        <v>0</v>
      </c>
      <c r="W1311" s="253">
        <v>0</v>
      </c>
      <c r="X1311" s="253">
        <v>0</v>
      </c>
      <c r="Y1311" s="253">
        <v>0</v>
      </c>
      <c r="Z1311" s="253">
        <v>0</v>
      </c>
      <c r="AA1311" s="253">
        <v>0</v>
      </c>
      <c r="AB1311" s="255">
        <v>2021</v>
      </c>
    </row>
    <row r="1312" spans="1:28" s="6" customFormat="1" ht="35.25">
      <c r="B1312" s="250" t="s">
        <v>2703</v>
      </c>
      <c r="C1312" s="251"/>
      <c r="D1312" s="246">
        <f t="shared" si="71"/>
        <v>11682505.48</v>
      </c>
      <c r="E1312" s="246">
        <f t="shared" ref="E1312:AA1312" si="83">SUM(E1313:E1316)</f>
        <v>0</v>
      </c>
      <c r="F1312" s="246">
        <f t="shared" si="83"/>
        <v>0</v>
      </c>
      <c r="G1312" s="246">
        <f t="shared" si="83"/>
        <v>0</v>
      </c>
      <c r="H1312" s="246">
        <f t="shared" si="83"/>
        <v>0</v>
      </c>
      <c r="I1312" s="246">
        <f t="shared" si="83"/>
        <v>0</v>
      </c>
      <c r="J1312" s="246">
        <f t="shared" si="83"/>
        <v>0</v>
      </c>
      <c r="K1312" s="246">
        <f t="shared" si="83"/>
        <v>0</v>
      </c>
      <c r="L1312" s="246">
        <f t="shared" si="83"/>
        <v>0</v>
      </c>
      <c r="M1312" s="246">
        <f t="shared" si="83"/>
        <v>11682505.48</v>
      </c>
      <c r="N1312" s="246">
        <f t="shared" si="83"/>
        <v>0</v>
      </c>
      <c r="O1312" s="246">
        <f t="shared" si="83"/>
        <v>0</v>
      </c>
      <c r="P1312" s="246">
        <f t="shared" si="83"/>
        <v>0</v>
      </c>
      <c r="Q1312" s="246">
        <f t="shared" si="83"/>
        <v>0</v>
      </c>
      <c r="R1312" s="246">
        <f t="shared" si="83"/>
        <v>0</v>
      </c>
      <c r="S1312" s="246">
        <f t="shared" si="83"/>
        <v>0</v>
      </c>
      <c r="T1312" s="246">
        <f t="shared" si="83"/>
        <v>0</v>
      </c>
      <c r="U1312" s="246">
        <f t="shared" si="83"/>
        <v>0</v>
      </c>
      <c r="V1312" s="246">
        <f t="shared" si="83"/>
        <v>0</v>
      </c>
      <c r="W1312" s="246">
        <f t="shared" si="83"/>
        <v>0</v>
      </c>
      <c r="X1312" s="246">
        <f t="shared" si="83"/>
        <v>0</v>
      </c>
      <c r="Y1312" s="246">
        <f t="shared" si="83"/>
        <v>0</v>
      </c>
      <c r="Z1312" s="246">
        <f t="shared" si="83"/>
        <v>0</v>
      </c>
      <c r="AA1312" s="246">
        <f t="shared" si="83"/>
        <v>0</v>
      </c>
      <c r="AB1312" s="248" t="s">
        <v>857</v>
      </c>
    </row>
    <row r="1313" spans="1:28" s="6" customFormat="1" ht="35.25">
      <c r="A1313" s="6">
        <v>1</v>
      </c>
      <c r="B1313" s="207">
        <f>SUBTOTAL(103,$A$796:A1313)</f>
        <v>496</v>
      </c>
      <c r="C1313" s="251" t="s">
        <v>2983</v>
      </c>
      <c r="D1313" s="246">
        <f t="shared" si="71"/>
        <v>3072793.35</v>
      </c>
      <c r="E1313" s="253">
        <v>0</v>
      </c>
      <c r="F1313" s="253">
        <v>0</v>
      </c>
      <c r="G1313" s="253">
        <v>0</v>
      </c>
      <c r="H1313" s="253">
        <v>0</v>
      </c>
      <c r="I1313" s="253">
        <v>0</v>
      </c>
      <c r="J1313" s="253">
        <v>0</v>
      </c>
      <c r="K1313" s="254">
        <v>0</v>
      </c>
      <c r="L1313" s="253">
        <v>0</v>
      </c>
      <c r="M1313" s="253">
        <v>3072793.35</v>
      </c>
      <c r="N1313" s="253">
        <v>0</v>
      </c>
      <c r="O1313" s="253">
        <v>0</v>
      </c>
      <c r="P1313" s="253">
        <v>0</v>
      </c>
      <c r="Q1313" s="253">
        <v>0</v>
      </c>
      <c r="R1313" s="253">
        <v>0</v>
      </c>
      <c r="S1313" s="253">
        <v>0</v>
      </c>
      <c r="T1313" s="253">
        <v>0</v>
      </c>
      <c r="U1313" s="253">
        <v>0</v>
      </c>
      <c r="V1313" s="253">
        <v>0</v>
      </c>
      <c r="W1313" s="253">
        <v>0</v>
      </c>
      <c r="X1313" s="253">
        <v>0</v>
      </c>
      <c r="Y1313" s="253">
        <v>0</v>
      </c>
      <c r="Z1313" s="253">
        <v>0</v>
      </c>
      <c r="AA1313" s="253">
        <v>0</v>
      </c>
      <c r="AB1313" s="255">
        <v>2021</v>
      </c>
    </row>
    <row r="1314" spans="1:28" s="6" customFormat="1" ht="35.25">
      <c r="A1314" s="6">
        <v>1</v>
      </c>
      <c r="B1314" s="207">
        <f>SUBTOTAL(103,$A$796:A1314)</f>
        <v>497</v>
      </c>
      <c r="C1314" s="251" t="s">
        <v>3054</v>
      </c>
      <c r="D1314" s="246">
        <f t="shared" si="71"/>
        <v>2551541.0299999998</v>
      </c>
      <c r="E1314" s="253">
        <v>0</v>
      </c>
      <c r="F1314" s="253">
        <v>0</v>
      </c>
      <c r="G1314" s="253">
        <v>0</v>
      </c>
      <c r="H1314" s="253">
        <v>0</v>
      </c>
      <c r="I1314" s="253">
        <v>0</v>
      </c>
      <c r="J1314" s="253">
        <v>0</v>
      </c>
      <c r="K1314" s="254">
        <v>0</v>
      </c>
      <c r="L1314" s="253">
        <v>0</v>
      </c>
      <c r="M1314" s="253">
        <v>2551541.0299999998</v>
      </c>
      <c r="N1314" s="253">
        <v>0</v>
      </c>
      <c r="O1314" s="253">
        <v>0</v>
      </c>
      <c r="P1314" s="253">
        <v>0</v>
      </c>
      <c r="Q1314" s="253">
        <v>0</v>
      </c>
      <c r="R1314" s="253">
        <v>0</v>
      </c>
      <c r="S1314" s="253">
        <v>0</v>
      </c>
      <c r="T1314" s="253">
        <v>0</v>
      </c>
      <c r="U1314" s="253">
        <v>0</v>
      </c>
      <c r="V1314" s="253">
        <v>0</v>
      </c>
      <c r="W1314" s="253">
        <v>0</v>
      </c>
      <c r="X1314" s="253">
        <v>0</v>
      </c>
      <c r="Y1314" s="253">
        <v>0</v>
      </c>
      <c r="Z1314" s="253">
        <v>0</v>
      </c>
      <c r="AA1314" s="253">
        <v>0</v>
      </c>
      <c r="AB1314" s="255">
        <v>2021</v>
      </c>
    </row>
    <row r="1315" spans="1:28" s="6" customFormat="1" ht="35.25">
      <c r="A1315" s="6">
        <v>3</v>
      </c>
      <c r="B1315" s="207">
        <f>SUBTOTAL(103,$A$796:A1315)</f>
        <v>498</v>
      </c>
      <c r="C1315" s="251" t="s">
        <v>3055</v>
      </c>
      <c r="D1315" s="246">
        <v>3265452.53</v>
      </c>
      <c r="E1315" s="253">
        <v>0</v>
      </c>
      <c r="F1315" s="253">
        <v>0</v>
      </c>
      <c r="G1315" s="253">
        <v>0</v>
      </c>
      <c r="H1315" s="253">
        <v>0</v>
      </c>
      <c r="I1315" s="253">
        <v>0</v>
      </c>
      <c r="J1315" s="253">
        <v>0</v>
      </c>
      <c r="K1315" s="254">
        <v>0</v>
      </c>
      <c r="L1315" s="253">
        <v>0</v>
      </c>
      <c r="M1315" s="253">
        <v>3265452.53</v>
      </c>
      <c r="N1315" s="253">
        <v>0</v>
      </c>
      <c r="O1315" s="253">
        <v>0</v>
      </c>
      <c r="P1315" s="253">
        <v>0</v>
      </c>
      <c r="Q1315" s="253">
        <v>0</v>
      </c>
      <c r="R1315" s="253">
        <v>0</v>
      </c>
      <c r="S1315" s="253">
        <v>0</v>
      </c>
      <c r="T1315" s="253">
        <v>0</v>
      </c>
      <c r="U1315" s="253">
        <v>0</v>
      </c>
      <c r="V1315" s="253">
        <v>0</v>
      </c>
      <c r="W1315" s="253">
        <v>0</v>
      </c>
      <c r="X1315" s="253">
        <v>0</v>
      </c>
      <c r="Y1315" s="253">
        <v>0</v>
      </c>
      <c r="Z1315" s="253">
        <v>0</v>
      </c>
      <c r="AA1315" s="253">
        <v>0</v>
      </c>
      <c r="AB1315" s="255">
        <v>2021</v>
      </c>
    </row>
    <row r="1316" spans="1:28" s="6" customFormat="1" ht="35.25">
      <c r="A1316" s="6">
        <v>1</v>
      </c>
      <c r="B1316" s="207">
        <f>SUBTOTAL(103,$A$796:A1316)</f>
        <v>499</v>
      </c>
      <c r="C1316" s="251" t="s">
        <v>2984</v>
      </c>
      <c r="D1316" s="246">
        <f>E1316+F1316+G1316+H1316+I1316+J1316+L1316+M1316+N1316+O1316+P1316+Q1316+R1316+S1316+T1316+U1316+V1316+W1316+X1316+Y1316+Z1316+AA1316</f>
        <v>2792718.57</v>
      </c>
      <c r="E1316" s="253">
        <v>0</v>
      </c>
      <c r="F1316" s="253">
        <v>0</v>
      </c>
      <c r="G1316" s="253">
        <v>0</v>
      </c>
      <c r="H1316" s="253">
        <v>0</v>
      </c>
      <c r="I1316" s="253">
        <v>0</v>
      </c>
      <c r="J1316" s="253">
        <v>0</v>
      </c>
      <c r="K1316" s="254">
        <v>0</v>
      </c>
      <c r="L1316" s="253">
        <v>0</v>
      </c>
      <c r="M1316" s="253">
        <v>2792718.57</v>
      </c>
      <c r="N1316" s="253">
        <v>0</v>
      </c>
      <c r="O1316" s="253">
        <v>0</v>
      </c>
      <c r="P1316" s="253">
        <v>0</v>
      </c>
      <c r="Q1316" s="253">
        <v>0</v>
      </c>
      <c r="R1316" s="253">
        <v>0</v>
      </c>
      <c r="S1316" s="253">
        <v>0</v>
      </c>
      <c r="T1316" s="253">
        <v>0</v>
      </c>
      <c r="U1316" s="253">
        <v>0</v>
      </c>
      <c r="V1316" s="253">
        <v>0</v>
      </c>
      <c r="W1316" s="253">
        <v>0</v>
      </c>
      <c r="X1316" s="253">
        <v>0</v>
      </c>
      <c r="Y1316" s="253">
        <v>0</v>
      </c>
      <c r="Z1316" s="253">
        <v>0</v>
      </c>
      <c r="AA1316" s="253">
        <v>0</v>
      </c>
      <c r="AB1316" s="255">
        <v>2021</v>
      </c>
    </row>
    <row r="1317" spans="1:28" s="6" customFormat="1" ht="35.25">
      <c r="B1317" s="250" t="s">
        <v>812</v>
      </c>
      <c r="C1317" s="251"/>
      <c r="D1317" s="246">
        <f>D1318</f>
        <v>417755.4</v>
      </c>
      <c r="E1317" s="246">
        <f t="shared" ref="E1317:AA1317" si="84">E1318</f>
        <v>0</v>
      </c>
      <c r="F1317" s="246">
        <f t="shared" si="84"/>
        <v>0</v>
      </c>
      <c r="G1317" s="246">
        <f t="shared" si="84"/>
        <v>0</v>
      </c>
      <c r="H1317" s="246">
        <f t="shared" si="84"/>
        <v>0</v>
      </c>
      <c r="I1317" s="246">
        <f t="shared" si="84"/>
        <v>0</v>
      </c>
      <c r="J1317" s="246">
        <f t="shared" si="84"/>
        <v>0</v>
      </c>
      <c r="K1317" s="246">
        <f t="shared" si="84"/>
        <v>0</v>
      </c>
      <c r="L1317" s="246">
        <f t="shared" si="84"/>
        <v>0</v>
      </c>
      <c r="M1317" s="246">
        <f t="shared" si="84"/>
        <v>417755.4</v>
      </c>
      <c r="N1317" s="246">
        <f t="shared" si="84"/>
        <v>0</v>
      </c>
      <c r="O1317" s="246">
        <f t="shared" si="84"/>
        <v>0</v>
      </c>
      <c r="P1317" s="246">
        <f t="shared" si="84"/>
        <v>0</v>
      </c>
      <c r="Q1317" s="246">
        <f t="shared" si="84"/>
        <v>0</v>
      </c>
      <c r="R1317" s="246">
        <f t="shared" si="84"/>
        <v>0</v>
      </c>
      <c r="S1317" s="246">
        <f t="shared" si="84"/>
        <v>0</v>
      </c>
      <c r="T1317" s="246">
        <f t="shared" si="84"/>
        <v>0</v>
      </c>
      <c r="U1317" s="246">
        <f t="shared" si="84"/>
        <v>0</v>
      </c>
      <c r="V1317" s="246">
        <f t="shared" si="84"/>
        <v>0</v>
      </c>
      <c r="W1317" s="246">
        <f t="shared" si="84"/>
        <v>0</v>
      </c>
      <c r="X1317" s="246">
        <f t="shared" si="84"/>
        <v>0</v>
      </c>
      <c r="Y1317" s="246">
        <f t="shared" si="84"/>
        <v>0</v>
      </c>
      <c r="Z1317" s="246">
        <f t="shared" si="84"/>
        <v>0</v>
      </c>
      <c r="AA1317" s="246">
        <f t="shared" si="84"/>
        <v>0</v>
      </c>
      <c r="AB1317" s="248" t="s">
        <v>857</v>
      </c>
    </row>
    <row r="1318" spans="1:28" s="6" customFormat="1" ht="35.25">
      <c r="A1318" s="6">
        <v>1</v>
      </c>
      <c r="B1318" s="207">
        <f>SUBTOTAL(103,$A$796:A1318)</f>
        <v>500</v>
      </c>
      <c r="C1318" s="251" t="s">
        <v>2985</v>
      </c>
      <c r="D1318" s="246">
        <f>E1318+F1318+G1318+H1318+I1318+J1318+L1318+M1318+N1318+O1318+P1318+Q1318+R1318+S1318+T1318+U1318+V1318+W1318+X1318+Y1318+Z1318+AA1318</f>
        <v>417755.4</v>
      </c>
      <c r="E1318" s="253">
        <v>0</v>
      </c>
      <c r="F1318" s="253">
        <v>0</v>
      </c>
      <c r="G1318" s="253">
        <v>0</v>
      </c>
      <c r="H1318" s="253">
        <v>0</v>
      </c>
      <c r="I1318" s="253">
        <v>0</v>
      </c>
      <c r="J1318" s="253">
        <v>0</v>
      </c>
      <c r="K1318" s="254">
        <v>0</v>
      </c>
      <c r="L1318" s="253">
        <v>0</v>
      </c>
      <c r="M1318" s="253">
        <v>417755.4</v>
      </c>
      <c r="N1318" s="253">
        <v>0</v>
      </c>
      <c r="O1318" s="253">
        <v>0</v>
      </c>
      <c r="P1318" s="253">
        <v>0</v>
      </c>
      <c r="Q1318" s="253">
        <v>0</v>
      </c>
      <c r="R1318" s="253">
        <v>0</v>
      </c>
      <c r="S1318" s="253">
        <v>0</v>
      </c>
      <c r="T1318" s="253">
        <v>0</v>
      </c>
      <c r="U1318" s="253">
        <v>0</v>
      </c>
      <c r="V1318" s="253">
        <v>0</v>
      </c>
      <c r="W1318" s="253">
        <v>0</v>
      </c>
      <c r="X1318" s="253">
        <v>0</v>
      </c>
      <c r="Y1318" s="253">
        <v>0</v>
      </c>
      <c r="Z1318" s="253">
        <v>0</v>
      </c>
      <c r="AA1318" s="253">
        <v>0</v>
      </c>
      <c r="AB1318" s="255">
        <v>2021</v>
      </c>
    </row>
    <row r="1319" spans="1:28" s="6" customFormat="1" ht="35.25">
      <c r="B1319" s="250" t="s">
        <v>825</v>
      </c>
      <c r="C1319" s="251"/>
      <c r="D1319" s="246">
        <f>D1320</f>
        <v>337724.4</v>
      </c>
      <c r="E1319" s="246">
        <f t="shared" ref="E1319:AA1319" si="85">E1320</f>
        <v>0</v>
      </c>
      <c r="F1319" s="246">
        <f t="shared" si="85"/>
        <v>0</v>
      </c>
      <c r="G1319" s="246">
        <f t="shared" si="85"/>
        <v>0</v>
      </c>
      <c r="H1319" s="246">
        <f t="shared" si="85"/>
        <v>0</v>
      </c>
      <c r="I1319" s="246">
        <f t="shared" si="85"/>
        <v>0</v>
      </c>
      <c r="J1319" s="246">
        <f t="shared" si="85"/>
        <v>0</v>
      </c>
      <c r="K1319" s="246">
        <f t="shared" si="85"/>
        <v>0</v>
      </c>
      <c r="L1319" s="246">
        <f t="shared" si="85"/>
        <v>0</v>
      </c>
      <c r="M1319" s="246">
        <f t="shared" si="85"/>
        <v>0</v>
      </c>
      <c r="N1319" s="246">
        <f t="shared" si="85"/>
        <v>0</v>
      </c>
      <c r="O1319" s="246">
        <f t="shared" si="85"/>
        <v>337724.4</v>
      </c>
      <c r="P1319" s="246">
        <f t="shared" si="85"/>
        <v>0</v>
      </c>
      <c r="Q1319" s="246">
        <f t="shared" si="85"/>
        <v>0</v>
      </c>
      <c r="R1319" s="246">
        <f t="shared" si="85"/>
        <v>0</v>
      </c>
      <c r="S1319" s="246">
        <f t="shared" si="85"/>
        <v>0</v>
      </c>
      <c r="T1319" s="246">
        <f t="shared" si="85"/>
        <v>0</v>
      </c>
      <c r="U1319" s="246">
        <f t="shared" si="85"/>
        <v>0</v>
      </c>
      <c r="V1319" s="246">
        <f t="shared" si="85"/>
        <v>0</v>
      </c>
      <c r="W1319" s="246">
        <f t="shared" si="85"/>
        <v>0</v>
      </c>
      <c r="X1319" s="246">
        <f t="shared" si="85"/>
        <v>0</v>
      </c>
      <c r="Y1319" s="246">
        <f t="shared" si="85"/>
        <v>0</v>
      </c>
      <c r="Z1319" s="246">
        <f t="shared" si="85"/>
        <v>0</v>
      </c>
      <c r="AA1319" s="246">
        <f t="shared" si="85"/>
        <v>0</v>
      </c>
      <c r="AB1319" s="255" t="s">
        <v>857</v>
      </c>
    </row>
    <row r="1320" spans="1:28" s="6" customFormat="1" ht="35.25">
      <c r="A1320" s="6">
        <v>1</v>
      </c>
      <c r="B1320" s="207">
        <f>SUBTOTAL(103,$A$796:A1320)</f>
        <v>501</v>
      </c>
      <c r="C1320" s="251" t="s">
        <v>2986</v>
      </c>
      <c r="D1320" s="246">
        <f>E1320+F1320+G1320+H1320+I1320+J1320+L1320+M1320+N1320+O1320+P1320+Q1320+R1320+S1320+T1320+U1320+V1320+W1320+X1320+Y1320+Z1320+AA1320</f>
        <v>337724.4</v>
      </c>
      <c r="E1320" s="253">
        <v>0</v>
      </c>
      <c r="F1320" s="253">
        <v>0</v>
      </c>
      <c r="G1320" s="253">
        <v>0</v>
      </c>
      <c r="H1320" s="253">
        <v>0</v>
      </c>
      <c r="I1320" s="253">
        <v>0</v>
      </c>
      <c r="J1320" s="253">
        <v>0</v>
      </c>
      <c r="K1320" s="254">
        <v>0</v>
      </c>
      <c r="L1320" s="253">
        <v>0</v>
      </c>
      <c r="M1320" s="253">
        <v>0</v>
      </c>
      <c r="N1320" s="253">
        <v>0</v>
      </c>
      <c r="O1320" s="253">
        <v>337724.4</v>
      </c>
      <c r="P1320" s="253">
        <v>0</v>
      </c>
      <c r="Q1320" s="253">
        <v>0</v>
      </c>
      <c r="R1320" s="253">
        <v>0</v>
      </c>
      <c r="S1320" s="253">
        <v>0</v>
      </c>
      <c r="T1320" s="253">
        <v>0</v>
      </c>
      <c r="U1320" s="253">
        <v>0</v>
      </c>
      <c r="V1320" s="253">
        <v>0</v>
      </c>
      <c r="W1320" s="253">
        <v>0</v>
      </c>
      <c r="X1320" s="253">
        <v>0</v>
      </c>
      <c r="Y1320" s="253">
        <v>0</v>
      </c>
      <c r="Z1320" s="253">
        <v>0</v>
      </c>
      <c r="AA1320" s="253">
        <v>0</v>
      </c>
      <c r="AB1320" s="255">
        <v>2021</v>
      </c>
    </row>
    <row r="1321" spans="1:28" s="6" customFormat="1" ht="35.25">
      <c r="B1321" s="250" t="s">
        <v>829</v>
      </c>
      <c r="C1321" s="251"/>
      <c r="D1321" s="246">
        <f t="shared" ref="D1321:AA1321" si="86">SUM(D1322:D1322)</f>
        <v>1109625</v>
      </c>
      <c r="E1321" s="246">
        <f t="shared" si="86"/>
        <v>0</v>
      </c>
      <c r="F1321" s="246">
        <f t="shared" si="86"/>
        <v>0</v>
      </c>
      <c r="G1321" s="246">
        <f t="shared" si="86"/>
        <v>0</v>
      </c>
      <c r="H1321" s="246">
        <f t="shared" si="86"/>
        <v>0</v>
      </c>
      <c r="I1321" s="246">
        <f t="shared" si="86"/>
        <v>0</v>
      </c>
      <c r="J1321" s="246">
        <f t="shared" si="86"/>
        <v>0</v>
      </c>
      <c r="K1321" s="247">
        <f t="shared" si="86"/>
        <v>0</v>
      </c>
      <c r="L1321" s="246">
        <f t="shared" si="86"/>
        <v>0</v>
      </c>
      <c r="M1321" s="246">
        <f t="shared" si="86"/>
        <v>0</v>
      </c>
      <c r="N1321" s="246">
        <f t="shared" si="86"/>
        <v>0</v>
      </c>
      <c r="O1321" s="246">
        <f t="shared" si="86"/>
        <v>1109625</v>
      </c>
      <c r="P1321" s="246">
        <f t="shared" si="86"/>
        <v>0</v>
      </c>
      <c r="Q1321" s="246">
        <f t="shared" si="86"/>
        <v>0</v>
      </c>
      <c r="R1321" s="246">
        <f t="shared" si="86"/>
        <v>0</v>
      </c>
      <c r="S1321" s="246">
        <f t="shared" si="86"/>
        <v>0</v>
      </c>
      <c r="T1321" s="246">
        <f t="shared" si="86"/>
        <v>0</v>
      </c>
      <c r="U1321" s="246">
        <f t="shared" si="86"/>
        <v>0</v>
      </c>
      <c r="V1321" s="246">
        <f t="shared" si="86"/>
        <v>0</v>
      </c>
      <c r="W1321" s="246">
        <f t="shared" si="86"/>
        <v>0</v>
      </c>
      <c r="X1321" s="246">
        <f t="shared" si="86"/>
        <v>0</v>
      </c>
      <c r="Y1321" s="246">
        <f t="shared" si="86"/>
        <v>0</v>
      </c>
      <c r="Z1321" s="246">
        <f t="shared" si="86"/>
        <v>0</v>
      </c>
      <c r="AA1321" s="246">
        <f t="shared" si="86"/>
        <v>0</v>
      </c>
      <c r="AB1321" s="248" t="s">
        <v>857</v>
      </c>
    </row>
    <row r="1322" spans="1:28" s="6" customFormat="1" ht="35.25">
      <c r="A1322" s="6">
        <v>1</v>
      </c>
      <c r="B1322" s="207">
        <f>SUBTOTAL(103,$A$796:A1322)</f>
        <v>502</v>
      </c>
      <c r="C1322" s="251" t="s">
        <v>3056</v>
      </c>
      <c r="D1322" s="246">
        <v>1109625</v>
      </c>
      <c r="E1322" s="253">
        <v>0</v>
      </c>
      <c r="F1322" s="253">
        <v>0</v>
      </c>
      <c r="G1322" s="253">
        <v>0</v>
      </c>
      <c r="H1322" s="253">
        <v>0</v>
      </c>
      <c r="I1322" s="253">
        <v>0</v>
      </c>
      <c r="J1322" s="253">
        <v>0</v>
      </c>
      <c r="K1322" s="254">
        <v>0</v>
      </c>
      <c r="L1322" s="253">
        <v>0</v>
      </c>
      <c r="M1322" s="253">
        <v>0</v>
      </c>
      <c r="N1322" s="253">
        <v>0</v>
      </c>
      <c r="O1322" s="253">
        <v>1109625</v>
      </c>
      <c r="P1322" s="253">
        <v>0</v>
      </c>
      <c r="Q1322" s="253">
        <v>0</v>
      </c>
      <c r="R1322" s="253">
        <v>0</v>
      </c>
      <c r="S1322" s="253">
        <v>0</v>
      </c>
      <c r="T1322" s="253">
        <v>0</v>
      </c>
      <c r="U1322" s="253">
        <v>0</v>
      </c>
      <c r="V1322" s="253">
        <v>0</v>
      </c>
      <c r="W1322" s="253">
        <v>0</v>
      </c>
      <c r="X1322" s="253">
        <v>0</v>
      </c>
      <c r="Y1322" s="253">
        <v>0</v>
      </c>
      <c r="Z1322" s="253">
        <v>0</v>
      </c>
      <c r="AA1322" s="253">
        <v>0</v>
      </c>
      <c r="AB1322" s="255">
        <v>2021</v>
      </c>
    </row>
  </sheetData>
  <mergeCells count="24">
    <mergeCell ref="Z3:Z4"/>
    <mergeCell ref="AA3:AA4"/>
    <mergeCell ref="T3:T4"/>
    <mergeCell ref="U3:U4"/>
    <mergeCell ref="V3:V4"/>
    <mergeCell ref="W3:W4"/>
    <mergeCell ref="X3:X4"/>
    <mergeCell ref="Y3:Y4"/>
    <mergeCell ref="S3:S4"/>
    <mergeCell ref="A1:AB1"/>
    <mergeCell ref="B2:B5"/>
    <mergeCell ref="C2:C5"/>
    <mergeCell ref="D2:D4"/>
    <mergeCell ref="E2:P2"/>
    <mergeCell ref="Q2:AA2"/>
    <mergeCell ref="AB2:AB5"/>
    <mergeCell ref="E3:J3"/>
    <mergeCell ref="K3:L4"/>
    <mergeCell ref="M3:M4"/>
    <mergeCell ref="N3:N4"/>
    <mergeCell ref="O3:O4"/>
    <mergeCell ref="P3:P4"/>
    <mergeCell ref="Q3:Q4"/>
    <mergeCell ref="R3:R4"/>
  </mergeCells>
  <conditionalFormatting sqref="C1323:C64880">
    <cfRule type="duplicateValues" dxfId="16" priority="876" stopIfTrue="1"/>
  </conditionalFormatting>
  <conditionalFormatting sqref="C797:C998 C1012">
    <cfRule type="duplicateValues" dxfId="15" priority="15" stopIfTrue="1"/>
  </conditionalFormatting>
  <conditionalFormatting sqref="C797:C998 C1012:C1320">
    <cfRule type="duplicateValues" dxfId="14" priority="16" stopIfTrue="1"/>
  </conditionalFormatting>
  <conditionalFormatting sqref="C1011">
    <cfRule type="duplicateValues" dxfId="13" priority="14" stopIfTrue="1"/>
  </conditionalFormatting>
  <conditionalFormatting sqref="C1010">
    <cfRule type="duplicateValues" dxfId="12" priority="13" stopIfTrue="1"/>
  </conditionalFormatting>
  <conditionalFormatting sqref="C1009">
    <cfRule type="duplicateValues" dxfId="11" priority="12" stopIfTrue="1"/>
  </conditionalFormatting>
  <conditionalFormatting sqref="C1008">
    <cfRule type="duplicateValues" dxfId="10" priority="11" stopIfTrue="1"/>
  </conditionalFormatting>
  <conditionalFormatting sqref="C1007">
    <cfRule type="duplicateValues" dxfId="9" priority="10" stopIfTrue="1"/>
  </conditionalFormatting>
  <conditionalFormatting sqref="C1006">
    <cfRule type="duplicateValues" dxfId="8" priority="9" stopIfTrue="1"/>
  </conditionalFormatting>
  <conditionalFormatting sqref="C1005">
    <cfRule type="duplicateValues" dxfId="7" priority="8" stopIfTrue="1"/>
  </conditionalFormatting>
  <conditionalFormatting sqref="C1004">
    <cfRule type="duplicateValues" dxfId="6" priority="7" stopIfTrue="1"/>
  </conditionalFormatting>
  <conditionalFormatting sqref="C1003">
    <cfRule type="duplicateValues" dxfId="5" priority="6" stopIfTrue="1"/>
  </conditionalFormatting>
  <conditionalFormatting sqref="C1002">
    <cfRule type="duplicateValues" dxfId="4" priority="5" stopIfTrue="1"/>
  </conditionalFormatting>
  <conditionalFormatting sqref="C1001">
    <cfRule type="duplicateValues" dxfId="3" priority="4" stopIfTrue="1"/>
  </conditionalFormatting>
  <conditionalFormatting sqref="C1000">
    <cfRule type="duplicateValues" dxfId="2" priority="3" stopIfTrue="1"/>
  </conditionalFormatting>
  <conditionalFormatting sqref="C999">
    <cfRule type="duplicateValues" dxfId="1" priority="2" stopIfTrue="1"/>
  </conditionalFormatting>
  <conditionalFormatting sqref="C797:C1012">
    <cfRule type="duplicateValues" dxfId="0" priority="1"/>
  </conditionalFormatting>
  <pageMargins left="0.25" right="0.25" top="0.75" bottom="0.75" header="0.3" footer="0.3"/>
  <pageSetup paperSize="9" scale="1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AC22"/>
  <sheetViews>
    <sheetView view="pageBreakPreview" topLeftCell="C1" zoomScale="40" zoomScaleNormal="55" zoomScaleSheetLayoutView="40" workbookViewId="0">
      <selection activeCell="D17" sqref="D17"/>
    </sheetView>
  </sheetViews>
  <sheetFormatPr defaultRowHeight="15"/>
  <cols>
    <col min="1" max="2" width="0" style="96" hidden="1" customWidth="1"/>
    <col min="3" max="3" width="15.7109375" style="96" customWidth="1"/>
    <col min="4" max="4" width="106.85546875" style="96" customWidth="1"/>
    <col min="5" max="5" width="32.28515625" style="96" customWidth="1"/>
    <col min="6" max="6" width="23.7109375" style="96" customWidth="1"/>
    <col min="7" max="7" width="26.42578125" style="96" customWidth="1"/>
    <col min="8" max="8" width="26.5703125" style="96" customWidth="1"/>
    <col min="9" max="9" width="27.85546875" style="96" customWidth="1"/>
    <col min="10" max="10" width="28.140625" style="96" customWidth="1"/>
    <col min="11" max="11" width="24.28515625" style="96" customWidth="1"/>
    <col min="12" max="12" width="13.140625" style="96" customWidth="1"/>
    <col min="13" max="13" width="19.85546875" style="96" customWidth="1"/>
    <col min="14" max="14" width="34.42578125" style="96" customWidth="1"/>
    <col min="15" max="15" width="18.140625" style="96" customWidth="1"/>
    <col min="16" max="16" width="24.7109375" style="96" customWidth="1"/>
    <col min="17" max="17" width="23.28515625" style="96" customWidth="1"/>
    <col min="18" max="18" width="18.42578125" style="96" customWidth="1"/>
    <col min="19" max="19" width="27.85546875" style="96" customWidth="1"/>
    <col min="20" max="20" width="49.42578125" style="96" customWidth="1"/>
    <col min="21" max="21" width="32.140625" style="96" customWidth="1"/>
    <col min="22" max="22" width="22.42578125" style="96" customWidth="1"/>
    <col min="23" max="23" width="33" style="96" customWidth="1"/>
    <col min="24" max="24" width="58.85546875" style="96" customWidth="1"/>
    <col min="25" max="25" width="37.85546875" style="96" customWidth="1"/>
    <col min="26" max="26" width="17.5703125" style="96" customWidth="1"/>
    <col min="27" max="27" width="16.5703125" style="96" customWidth="1"/>
    <col min="28" max="28" width="28.7109375" style="96" customWidth="1"/>
    <col min="29" max="29" width="23.85546875" style="96" customWidth="1"/>
    <col min="30" max="256" width="9.140625" style="96"/>
    <col min="257" max="258" width="0" style="96" hidden="1" customWidth="1"/>
    <col min="259" max="259" width="15.7109375" style="96" customWidth="1"/>
    <col min="260" max="260" width="93.42578125" style="96" customWidth="1"/>
    <col min="261" max="261" width="32.28515625" style="96" customWidth="1"/>
    <col min="262" max="262" width="23.7109375" style="96" customWidth="1"/>
    <col min="263" max="263" width="26.42578125" style="96" customWidth="1"/>
    <col min="264" max="264" width="26.5703125" style="96" customWidth="1"/>
    <col min="265" max="265" width="27.85546875" style="96" customWidth="1"/>
    <col min="266" max="266" width="28.140625" style="96" customWidth="1"/>
    <col min="267" max="267" width="24.28515625" style="96" customWidth="1"/>
    <col min="268" max="268" width="13.140625" style="96" customWidth="1"/>
    <col min="269" max="269" width="19.85546875" style="96" customWidth="1"/>
    <col min="270" max="270" width="34.42578125" style="96" customWidth="1"/>
    <col min="271" max="271" width="18.140625" style="96" customWidth="1"/>
    <col min="272" max="272" width="24.7109375" style="96" customWidth="1"/>
    <col min="273" max="273" width="23.28515625" style="96" customWidth="1"/>
    <col min="274" max="274" width="18.42578125" style="96" customWidth="1"/>
    <col min="275" max="275" width="27.85546875" style="96" customWidth="1"/>
    <col min="276" max="276" width="49.42578125" style="96" customWidth="1"/>
    <col min="277" max="277" width="32.140625" style="96" customWidth="1"/>
    <col min="278" max="278" width="22.42578125" style="96" customWidth="1"/>
    <col min="279" max="279" width="33" style="96" customWidth="1"/>
    <col min="280" max="280" width="58.85546875" style="96" customWidth="1"/>
    <col min="281" max="281" width="37.85546875" style="96" customWidth="1"/>
    <col min="282" max="282" width="17.5703125" style="96" customWidth="1"/>
    <col min="283" max="283" width="16.5703125" style="96" customWidth="1"/>
    <col min="284" max="284" width="28.7109375" style="96" customWidth="1"/>
    <col min="285" max="285" width="23.85546875" style="96" customWidth="1"/>
    <col min="286" max="512" width="9.140625" style="96"/>
    <col min="513" max="514" width="0" style="96" hidden="1" customWidth="1"/>
    <col min="515" max="515" width="15.7109375" style="96" customWidth="1"/>
    <col min="516" max="516" width="93.42578125" style="96" customWidth="1"/>
    <col min="517" max="517" width="32.28515625" style="96" customWidth="1"/>
    <col min="518" max="518" width="23.7109375" style="96" customWidth="1"/>
    <col min="519" max="519" width="26.42578125" style="96" customWidth="1"/>
    <col min="520" max="520" width="26.5703125" style="96" customWidth="1"/>
    <col min="521" max="521" width="27.85546875" style="96" customWidth="1"/>
    <col min="522" max="522" width="28.140625" style="96" customWidth="1"/>
    <col min="523" max="523" width="24.28515625" style="96" customWidth="1"/>
    <col min="524" max="524" width="13.140625" style="96" customWidth="1"/>
    <col min="525" max="525" width="19.85546875" style="96" customWidth="1"/>
    <col min="526" max="526" width="34.42578125" style="96" customWidth="1"/>
    <col min="527" max="527" width="18.140625" style="96" customWidth="1"/>
    <col min="528" max="528" width="24.7109375" style="96" customWidth="1"/>
    <col min="529" max="529" width="23.28515625" style="96" customWidth="1"/>
    <col min="530" max="530" width="18.42578125" style="96" customWidth="1"/>
    <col min="531" max="531" width="27.85546875" style="96" customWidth="1"/>
    <col min="532" max="532" width="49.42578125" style="96" customWidth="1"/>
    <col min="533" max="533" width="32.140625" style="96" customWidth="1"/>
    <col min="534" max="534" width="22.42578125" style="96" customWidth="1"/>
    <col min="535" max="535" width="33" style="96" customWidth="1"/>
    <col min="536" max="536" width="58.85546875" style="96" customWidth="1"/>
    <col min="537" max="537" width="37.85546875" style="96" customWidth="1"/>
    <col min="538" max="538" width="17.5703125" style="96" customWidth="1"/>
    <col min="539" max="539" width="16.5703125" style="96" customWidth="1"/>
    <col min="540" max="540" width="28.7109375" style="96" customWidth="1"/>
    <col min="541" max="541" width="23.85546875" style="96" customWidth="1"/>
    <col min="542" max="768" width="9.140625" style="96"/>
    <col min="769" max="770" width="0" style="96" hidden="1" customWidth="1"/>
    <col min="771" max="771" width="15.7109375" style="96" customWidth="1"/>
    <col min="772" max="772" width="93.42578125" style="96" customWidth="1"/>
    <col min="773" max="773" width="32.28515625" style="96" customWidth="1"/>
    <col min="774" max="774" width="23.7109375" style="96" customWidth="1"/>
    <col min="775" max="775" width="26.42578125" style="96" customWidth="1"/>
    <col min="776" max="776" width="26.5703125" style="96" customWidth="1"/>
    <col min="777" max="777" width="27.85546875" style="96" customWidth="1"/>
    <col min="778" max="778" width="28.140625" style="96" customWidth="1"/>
    <col min="779" max="779" width="24.28515625" style="96" customWidth="1"/>
    <col min="780" max="780" width="13.140625" style="96" customWidth="1"/>
    <col min="781" max="781" width="19.85546875" style="96" customWidth="1"/>
    <col min="782" max="782" width="34.42578125" style="96" customWidth="1"/>
    <col min="783" max="783" width="18.140625" style="96" customWidth="1"/>
    <col min="784" max="784" width="24.7109375" style="96" customWidth="1"/>
    <col min="785" max="785" width="23.28515625" style="96" customWidth="1"/>
    <col min="786" max="786" width="18.42578125" style="96" customWidth="1"/>
    <col min="787" max="787" width="27.85546875" style="96" customWidth="1"/>
    <col min="788" max="788" width="49.42578125" style="96" customWidth="1"/>
    <col min="789" max="789" width="32.140625" style="96" customWidth="1"/>
    <col min="790" max="790" width="22.42578125" style="96" customWidth="1"/>
    <col min="791" max="791" width="33" style="96" customWidth="1"/>
    <col min="792" max="792" width="58.85546875" style="96" customWidth="1"/>
    <col min="793" max="793" width="37.85546875" style="96" customWidth="1"/>
    <col min="794" max="794" width="17.5703125" style="96" customWidth="1"/>
    <col min="795" max="795" width="16.5703125" style="96" customWidth="1"/>
    <col min="796" max="796" width="28.7109375" style="96" customWidth="1"/>
    <col min="797" max="797" width="23.85546875" style="96" customWidth="1"/>
    <col min="798" max="1024" width="9.140625" style="96"/>
    <col min="1025" max="1026" width="0" style="96" hidden="1" customWidth="1"/>
    <col min="1027" max="1027" width="15.7109375" style="96" customWidth="1"/>
    <col min="1028" max="1028" width="93.42578125" style="96" customWidth="1"/>
    <col min="1029" max="1029" width="32.28515625" style="96" customWidth="1"/>
    <col min="1030" max="1030" width="23.7109375" style="96" customWidth="1"/>
    <col min="1031" max="1031" width="26.42578125" style="96" customWidth="1"/>
    <col min="1032" max="1032" width="26.5703125" style="96" customWidth="1"/>
    <col min="1033" max="1033" width="27.85546875" style="96" customWidth="1"/>
    <col min="1034" max="1034" width="28.140625" style="96" customWidth="1"/>
    <col min="1035" max="1035" width="24.28515625" style="96" customWidth="1"/>
    <col min="1036" max="1036" width="13.140625" style="96" customWidth="1"/>
    <col min="1037" max="1037" width="19.85546875" style="96" customWidth="1"/>
    <col min="1038" max="1038" width="34.42578125" style="96" customWidth="1"/>
    <col min="1039" max="1039" width="18.140625" style="96" customWidth="1"/>
    <col min="1040" max="1040" width="24.7109375" style="96" customWidth="1"/>
    <col min="1041" max="1041" width="23.28515625" style="96" customWidth="1"/>
    <col min="1042" max="1042" width="18.42578125" style="96" customWidth="1"/>
    <col min="1043" max="1043" width="27.85546875" style="96" customWidth="1"/>
    <col min="1044" max="1044" width="49.42578125" style="96" customWidth="1"/>
    <col min="1045" max="1045" width="32.140625" style="96" customWidth="1"/>
    <col min="1046" max="1046" width="22.42578125" style="96" customWidth="1"/>
    <col min="1047" max="1047" width="33" style="96" customWidth="1"/>
    <col min="1048" max="1048" width="58.85546875" style="96" customWidth="1"/>
    <col min="1049" max="1049" width="37.85546875" style="96" customWidth="1"/>
    <col min="1050" max="1050" width="17.5703125" style="96" customWidth="1"/>
    <col min="1051" max="1051" width="16.5703125" style="96" customWidth="1"/>
    <col min="1052" max="1052" width="28.7109375" style="96" customWidth="1"/>
    <col min="1053" max="1053" width="23.85546875" style="96" customWidth="1"/>
    <col min="1054" max="1280" width="9.140625" style="96"/>
    <col min="1281" max="1282" width="0" style="96" hidden="1" customWidth="1"/>
    <col min="1283" max="1283" width="15.7109375" style="96" customWidth="1"/>
    <col min="1284" max="1284" width="93.42578125" style="96" customWidth="1"/>
    <col min="1285" max="1285" width="32.28515625" style="96" customWidth="1"/>
    <col min="1286" max="1286" width="23.7109375" style="96" customWidth="1"/>
    <col min="1287" max="1287" width="26.42578125" style="96" customWidth="1"/>
    <col min="1288" max="1288" width="26.5703125" style="96" customWidth="1"/>
    <col min="1289" max="1289" width="27.85546875" style="96" customWidth="1"/>
    <col min="1290" max="1290" width="28.140625" style="96" customWidth="1"/>
    <col min="1291" max="1291" width="24.28515625" style="96" customWidth="1"/>
    <col min="1292" max="1292" width="13.140625" style="96" customWidth="1"/>
    <col min="1293" max="1293" width="19.85546875" style="96" customWidth="1"/>
    <col min="1294" max="1294" width="34.42578125" style="96" customWidth="1"/>
    <col min="1295" max="1295" width="18.140625" style="96" customWidth="1"/>
    <col min="1296" max="1296" width="24.7109375" style="96" customWidth="1"/>
    <col min="1297" max="1297" width="23.28515625" style="96" customWidth="1"/>
    <col min="1298" max="1298" width="18.42578125" style="96" customWidth="1"/>
    <col min="1299" max="1299" width="27.85546875" style="96" customWidth="1"/>
    <col min="1300" max="1300" width="49.42578125" style="96" customWidth="1"/>
    <col min="1301" max="1301" width="32.140625" style="96" customWidth="1"/>
    <col min="1302" max="1302" width="22.42578125" style="96" customWidth="1"/>
    <col min="1303" max="1303" width="33" style="96" customWidth="1"/>
    <col min="1304" max="1304" width="58.85546875" style="96" customWidth="1"/>
    <col min="1305" max="1305" width="37.85546875" style="96" customWidth="1"/>
    <col min="1306" max="1306" width="17.5703125" style="96" customWidth="1"/>
    <col min="1307" max="1307" width="16.5703125" style="96" customWidth="1"/>
    <col min="1308" max="1308" width="28.7109375" style="96" customWidth="1"/>
    <col min="1309" max="1309" width="23.85546875" style="96" customWidth="1"/>
    <col min="1310" max="1536" width="9.140625" style="96"/>
    <col min="1537" max="1538" width="0" style="96" hidden="1" customWidth="1"/>
    <col min="1539" max="1539" width="15.7109375" style="96" customWidth="1"/>
    <col min="1540" max="1540" width="93.42578125" style="96" customWidth="1"/>
    <col min="1541" max="1541" width="32.28515625" style="96" customWidth="1"/>
    <col min="1542" max="1542" width="23.7109375" style="96" customWidth="1"/>
    <col min="1543" max="1543" width="26.42578125" style="96" customWidth="1"/>
    <col min="1544" max="1544" width="26.5703125" style="96" customWidth="1"/>
    <col min="1545" max="1545" width="27.85546875" style="96" customWidth="1"/>
    <col min="1546" max="1546" width="28.140625" style="96" customWidth="1"/>
    <col min="1547" max="1547" width="24.28515625" style="96" customWidth="1"/>
    <col min="1548" max="1548" width="13.140625" style="96" customWidth="1"/>
    <col min="1549" max="1549" width="19.85546875" style="96" customWidth="1"/>
    <col min="1550" max="1550" width="34.42578125" style="96" customWidth="1"/>
    <col min="1551" max="1551" width="18.140625" style="96" customWidth="1"/>
    <col min="1552" max="1552" width="24.7109375" style="96" customWidth="1"/>
    <col min="1553" max="1553" width="23.28515625" style="96" customWidth="1"/>
    <col min="1554" max="1554" width="18.42578125" style="96" customWidth="1"/>
    <col min="1555" max="1555" width="27.85546875" style="96" customWidth="1"/>
    <col min="1556" max="1556" width="49.42578125" style="96" customWidth="1"/>
    <col min="1557" max="1557" width="32.140625" style="96" customWidth="1"/>
    <col min="1558" max="1558" width="22.42578125" style="96" customWidth="1"/>
    <col min="1559" max="1559" width="33" style="96" customWidth="1"/>
    <col min="1560" max="1560" width="58.85546875" style="96" customWidth="1"/>
    <col min="1561" max="1561" width="37.85546875" style="96" customWidth="1"/>
    <col min="1562" max="1562" width="17.5703125" style="96" customWidth="1"/>
    <col min="1563" max="1563" width="16.5703125" style="96" customWidth="1"/>
    <col min="1564" max="1564" width="28.7109375" style="96" customWidth="1"/>
    <col min="1565" max="1565" width="23.85546875" style="96" customWidth="1"/>
    <col min="1566" max="1792" width="9.140625" style="96"/>
    <col min="1793" max="1794" width="0" style="96" hidden="1" customWidth="1"/>
    <col min="1795" max="1795" width="15.7109375" style="96" customWidth="1"/>
    <col min="1796" max="1796" width="93.42578125" style="96" customWidth="1"/>
    <col min="1797" max="1797" width="32.28515625" style="96" customWidth="1"/>
    <col min="1798" max="1798" width="23.7109375" style="96" customWidth="1"/>
    <col min="1799" max="1799" width="26.42578125" style="96" customWidth="1"/>
    <col min="1800" max="1800" width="26.5703125" style="96" customWidth="1"/>
    <col min="1801" max="1801" width="27.85546875" style="96" customWidth="1"/>
    <col min="1802" max="1802" width="28.140625" style="96" customWidth="1"/>
    <col min="1803" max="1803" width="24.28515625" style="96" customWidth="1"/>
    <col min="1804" max="1804" width="13.140625" style="96" customWidth="1"/>
    <col min="1805" max="1805" width="19.85546875" style="96" customWidth="1"/>
    <col min="1806" max="1806" width="34.42578125" style="96" customWidth="1"/>
    <col min="1807" max="1807" width="18.140625" style="96" customWidth="1"/>
    <col min="1808" max="1808" width="24.7109375" style="96" customWidth="1"/>
    <col min="1809" max="1809" width="23.28515625" style="96" customWidth="1"/>
    <col min="1810" max="1810" width="18.42578125" style="96" customWidth="1"/>
    <col min="1811" max="1811" width="27.85546875" style="96" customWidth="1"/>
    <col min="1812" max="1812" width="49.42578125" style="96" customWidth="1"/>
    <col min="1813" max="1813" width="32.140625" style="96" customWidth="1"/>
    <col min="1814" max="1814" width="22.42578125" style="96" customWidth="1"/>
    <col min="1815" max="1815" width="33" style="96" customWidth="1"/>
    <col min="1816" max="1816" width="58.85546875" style="96" customWidth="1"/>
    <col min="1817" max="1817" width="37.85546875" style="96" customWidth="1"/>
    <col min="1818" max="1818" width="17.5703125" style="96" customWidth="1"/>
    <col min="1819" max="1819" width="16.5703125" style="96" customWidth="1"/>
    <col min="1820" max="1820" width="28.7109375" style="96" customWidth="1"/>
    <col min="1821" max="1821" width="23.85546875" style="96" customWidth="1"/>
    <col min="1822" max="2048" width="9.140625" style="96"/>
    <col min="2049" max="2050" width="0" style="96" hidden="1" customWidth="1"/>
    <col min="2051" max="2051" width="15.7109375" style="96" customWidth="1"/>
    <col min="2052" max="2052" width="93.42578125" style="96" customWidth="1"/>
    <col min="2053" max="2053" width="32.28515625" style="96" customWidth="1"/>
    <col min="2054" max="2054" width="23.7109375" style="96" customWidth="1"/>
    <col min="2055" max="2055" width="26.42578125" style="96" customWidth="1"/>
    <col min="2056" max="2056" width="26.5703125" style="96" customWidth="1"/>
    <col min="2057" max="2057" width="27.85546875" style="96" customWidth="1"/>
    <col min="2058" max="2058" width="28.140625" style="96" customWidth="1"/>
    <col min="2059" max="2059" width="24.28515625" style="96" customWidth="1"/>
    <col min="2060" max="2060" width="13.140625" style="96" customWidth="1"/>
    <col min="2061" max="2061" width="19.85546875" style="96" customWidth="1"/>
    <col min="2062" max="2062" width="34.42578125" style="96" customWidth="1"/>
    <col min="2063" max="2063" width="18.140625" style="96" customWidth="1"/>
    <col min="2064" max="2064" width="24.7109375" style="96" customWidth="1"/>
    <col min="2065" max="2065" width="23.28515625" style="96" customWidth="1"/>
    <col min="2066" max="2066" width="18.42578125" style="96" customWidth="1"/>
    <col min="2067" max="2067" width="27.85546875" style="96" customWidth="1"/>
    <col min="2068" max="2068" width="49.42578125" style="96" customWidth="1"/>
    <col min="2069" max="2069" width="32.140625" style="96" customWidth="1"/>
    <col min="2070" max="2070" width="22.42578125" style="96" customWidth="1"/>
    <col min="2071" max="2071" width="33" style="96" customWidth="1"/>
    <col min="2072" max="2072" width="58.85546875" style="96" customWidth="1"/>
    <col min="2073" max="2073" width="37.85546875" style="96" customWidth="1"/>
    <col min="2074" max="2074" width="17.5703125" style="96" customWidth="1"/>
    <col min="2075" max="2075" width="16.5703125" style="96" customWidth="1"/>
    <col min="2076" max="2076" width="28.7109375" style="96" customWidth="1"/>
    <col min="2077" max="2077" width="23.85546875" style="96" customWidth="1"/>
    <col min="2078" max="2304" width="9.140625" style="96"/>
    <col min="2305" max="2306" width="0" style="96" hidden="1" customWidth="1"/>
    <col min="2307" max="2307" width="15.7109375" style="96" customWidth="1"/>
    <col min="2308" max="2308" width="93.42578125" style="96" customWidth="1"/>
    <col min="2309" max="2309" width="32.28515625" style="96" customWidth="1"/>
    <col min="2310" max="2310" width="23.7109375" style="96" customWidth="1"/>
    <col min="2311" max="2311" width="26.42578125" style="96" customWidth="1"/>
    <col min="2312" max="2312" width="26.5703125" style="96" customWidth="1"/>
    <col min="2313" max="2313" width="27.85546875" style="96" customWidth="1"/>
    <col min="2314" max="2314" width="28.140625" style="96" customWidth="1"/>
    <col min="2315" max="2315" width="24.28515625" style="96" customWidth="1"/>
    <col min="2316" max="2316" width="13.140625" style="96" customWidth="1"/>
    <col min="2317" max="2317" width="19.85546875" style="96" customWidth="1"/>
    <col min="2318" max="2318" width="34.42578125" style="96" customWidth="1"/>
    <col min="2319" max="2319" width="18.140625" style="96" customWidth="1"/>
    <col min="2320" max="2320" width="24.7109375" style="96" customWidth="1"/>
    <col min="2321" max="2321" width="23.28515625" style="96" customWidth="1"/>
    <col min="2322" max="2322" width="18.42578125" style="96" customWidth="1"/>
    <col min="2323" max="2323" width="27.85546875" style="96" customWidth="1"/>
    <col min="2324" max="2324" width="49.42578125" style="96" customWidth="1"/>
    <col min="2325" max="2325" width="32.140625" style="96" customWidth="1"/>
    <col min="2326" max="2326" width="22.42578125" style="96" customWidth="1"/>
    <col min="2327" max="2327" width="33" style="96" customWidth="1"/>
    <col min="2328" max="2328" width="58.85546875" style="96" customWidth="1"/>
    <col min="2329" max="2329" width="37.85546875" style="96" customWidth="1"/>
    <col min="2330" max="2330" width="17.5703125" style="96" customWidth="1"/>
    <col min="2331" max="2331" width="16.5703125" style="96" customWidth="1"/>
    <col min="2332" max="2332" width="28.7109375" style="96" customWidth="1"/>
    <col min="2333" max="2333" width="23.85546875" style="96" customWidth="1"/>
    <col min="2334" max="2560" width="9.140625" style="96"/>
    <col min="2561" max="2562" width="0" style="96" hidden="1" customWidth="1"/>
    <col min="2563" max="2563" width="15.7109375" style="96" customWidth="1"/>
    <col min="2564" max="2564" width="93.42578125" style="96" customWidth="1"/>
    <col min="2565" max="2565" width="32.28515625" style="96" customWidth="1"/>
    <col min="2566" max="2566" width="23.7109375" style="96" customWidth="1"/>
    <col min="2567" max="2567" width="26.42578125" style="96" customWidth="1"/>
    <col min="2568" max="2568" width="26.5703125" style="96" customWidth="1"/>
    <col min="2569" max="2569" width="27.85546875" style="96" customWidth="1"/>
    <col min="2570" max="2570" width="28.140625" style="96" customWidth="1"/>
    <col min="2571" max="2571" width="24.28515625" style="96" customWidth="1"/>
    <col min="2572" max="2572" width="13.140625" style="96" customWidth="1"/>
    <col min="2573" max="2573" width="19.85546875" style="96" customWidth="1"/>
    <col min="2574" max="2574" width="34.42578125" style="96" customWidth="1"/>
    <col min="2575" max="2575" width="18.140625" style="96" customWidth="1"/>
    <col min="2576" max="2576" width="24.7109375" style="96" customWidth="1"/>
    <col min="2577" max="2577" width="23.28515625" style="96" customWidth="1"/>
    <col min="2578" max="2578" width="18.42578125" style="96" customWidth="1"/>
    <col min="2579" max="2579" width="27.85546875" style="96" customWidth="1"/>
    <col min="2580" max="2580" width="49.42578125" style="96" customWidth="1"/>
    <col min="2581" max="2581" width="32.140625" style="96" customWidth="1"/>
    <col min="2582" max="2582" width="22.42578125" style="96" customWidth="1"/>
    <col min="2583" max="2583" width="33" style="96" customWidth="1"/>
    <col min="2584" max="2584" width="58.85546875" style="96" customWidth="1"/>
    <col min="2585" max="2585" width="37.85546875" style="96" customWidth="1"/>
    <col min="2586" max="2586" width="17.5703125" style="96" customWidth="1"/>
    <col min="2587" max="2587" width="16.5703125" style="96" customWidth="1"/>
    <col min="2588" max="2588" width="28.7109375" style="96" customWidth="1"/>
    <col min="2589" max="2589" width="23.85546875" style="96" customWidth="1"/>
    <col min="2590" max="2816" width="9.140625" style="96"/>
    <col min="2817" max="2818" width="0" style="96" hidden="1" customWidth="1"/>
    <col min="2819" max="2819" width="15.7109375" style="96" customWidth="1"/>
    <col min="2820" max="2820" width="93.42578125" style="96" customWidth="1"/>
    <col min="2821" max="2821" width="32.28515625" style="96" customWidth="1"/>
    <col min="2822" max="2822" width="23.7109375" style="96" customWidth="1"/>
    <col min="2823" max="2823" width="26.42578125" style="96" customWidth="1"/>
    <col min="2824" max="2824" width="26.5703125" style="96" customWidth="1"/>
    <col min="2825" max="2825" width="27.85546875" style="96" customWidth="1"/>
    <col min="2826" max="2826" width="28.140625" style="96" customWidth="1"/>
    <col min="2827" max="2827" width="24.28515625" style="96" customWidth="1"/>
    <col min="2828" max="2828" width="13.140625" style="96" customWidth="1"/>
    <col min="2829" max="2829" width="19.85546875" style="96" customWidth="1"/>
    <col min="2830" max="2830" width="34.42578125" style="96" customWidth="1"/>
    <col min="2831" max="2831" width="18.140625" style="96" customWidth="1"/>
    <col min="2832" max="2832" width="24.7109375" style="96" customWidth="1"/>
    <col min="2833" max="2833" width="23.28515625" style="96" customWidth="1"/>
    <col min="2834" max="2834" width="18.42578125" style="96" customWidth="1"/>
    <col min="2835" max="2835" width="27.85546875" style="96" customWidth="1"/>
    <col min="2836" max="2836" width="49.42578125" style="96" customWidth="1"/>
    <col min="2837" max="2837" width="32.140625" style="96" customWidth="1"/>
    <col min="2838" max="2838" width="22.42578125" style="96" customWidth="1"/>
    <col min="2839" max="2839" width="33" style="96" customWidth="1"/>
    <col min="2840" max="2840" width="58.85546875" style="96" customWidth="1"/>
    <col min="2841" max="2841" width="37.85546875" style="96" customWidth="1"/>
    <col min="2842" max="2842" width="17.5703125" style="96" customWidth="1"/>
    <col min="2843" max="2843" width="16.5703125" style="96" customWidth="1"/>
    <col min="2844" max="2844" width="28.7109375" style="96" customWidth="1"/>
    <col min="2845" max="2845" width="23.85546875" style="96" customWidth="1"/>
    <col min="2846" max="3072" width="9.140625" style="96"/>
    <col min="3073" max="3074" width="0" style="96" hidden="1" customWidth="1"/>
    <col min="3075" max="3075" width="15.7109375" style="96" customWidth="1"/>
    <col min="3076" max="3076" width="93.42578125" style="96" customWidth="1"/>
    <col min="3077" max="3077" width="32.28515625" style="96" customWidth="1"/>
    <col min="3078" max="3078" width="23.7109375" style="96" customWidth="1"/>
    <col min="3079" max="3079" width="26.42578125" style="96" customWidth="1"/>
    <col min="3080" max="3080" width="26.5703125" style="96" customWidth="1"/>
    <col min="3081" max="3081" width="27.85546875" style="96" customWidth="1"/>
    <col min="3082" max="3082" width="28.140625" style="96" customWidth="1"/>
    <col min="3083" max="3083" width="24.28515625" style="96" customWidth="1"/>
    <col min="3084" max="3084" width="13.140625" style="96" customWidth="1"/>
    <col min="3085" max="3085" width="19.85546875" style="96" customWidth="1"/>
    <col min="3086" max="3086" width="34.42578125" style="96" customWidth="1"/>
    <col min="3087" max="3087" width="18.140625" style="96" customWidth="1"/>
    <col min="3088" max="3088" width="24.7109375" style="96" customWidth="1"/>
    <col min="3089" max="3089" width="23.28515625" style="96" customWidth="1"/>
    <col min="3090" max="3090" width="18.42578125" style="96" customWidth="1"/>
    <col min="3091" max="3091" width="27.85546875" style="96" customWidth="1"/>
    <col min="3092" max="3092" width="49.42578125" style="96" customWidth="1"/>
    <col min="3093" max="3093" width="32.140625" style="96" customWidth="1"/>
    <col min="3094" max="3094" width="22.42578125" style="96" customWidth="1"/>
    <col min="3095" max="3095" width="33" style="96" customWidth="1"/>
    <col min="3096" max="3096" width="58.85546875" style="96" customWidth="1"/>
    <col min="3097" max="3097" width="37.85546875" style="96" customWidth="1"/>
    <col min="3098" max="3098" width="17.5703125" style="96" customWidth="1"/>
    <col min="3099" max="3099" width="16.5703125" style="96" customWidth="1"/>
    <col min="3100" max="3100" width="28.7109375" style="96" customWidth="1"/>
    <col min="3101" max="3101" width="23.85546875" style="96" customWidth="1"/>
    <col min="3102" max="3328" width="9.140625" style="96"/>
    <col min="3329" max="3330" width="0" style="96" hidden="1" customWidth="1"/>
    <col min="3331" max="3331" width="15.7109375" style="96" customWidth="1"/>
    <col min="3332" max="3332" width="93.42578125" style="96" customWidth="1"/>
    <col min="3333" max="3333" width="32.28515625" style="96" customWidth="1"/>
    <col min="3334" max="3334" width="23.7109375" style="96" customWidth="1"/>
    <col min="3335" max="3335" width="26.42578125" style="96" customWidth="1"/>
    <col min="3336" max="3336" width="26.5703125" style="96" customWidth="1"/>
    <col min="3337" max="3337" width="27.85546875" style="96" customWidth="1"/>
    <col min="3338" max="3338" width="28.140625" style="96" customWidth="1"/>
    <col min="3339" max="3339" width="24.28515625" style="96" customWidth="1"/>
    <col min="3340" max="3340" width="13.140625" style="96" customWidth="1"/>
    <col min="3341" max="3341" width="19.85546875" style="96" customWidth="1"/>
    <col min="3342" max="3342" width="34.42578125" style="96" customWidth="1"/>
    <col min="3343" max="3343" width="18.140625" style="96" customWidth="1"/>
    <col min="3344" max="3344" width="24.7109375" style="96" customWidth="1"/>
    <col min="3345" max="3345" width="23.28515625" style="96" customWidth="1"/>
    <col min="3346" max="3346" width="18.42578125" style="96" customWidth="1"/>
    <col min="3347" max="3347" width="27.85546875" style="96" customWidth="1"/>
    <col min="3348" max="3348" width="49.42578125" style="96" customWidth="1"/>
    <col min="3349" max="3349" width="32.140625" style="96" customWidth="1"/>
    <col min="3350" max="3350" width="22.42578125" style="96" customWidth="1"/>
    <col min="3351" max="3351" width="33" style="96" customWidth="1"/>
    <col min="3352" max="3352" width="58.85546875" style="96" customWidth="1"/>
    <col min="3353" max="3353" width="37.85546875" style="96" customWidth="1"/>
    <col min="3354" max="3354" width="17.5703125" style="96" customWidth="1"/>
    <col min="3355" max="3355" width="16.5703125" style="96" customWidth="1"/>
    <col min="3356" max="3356" width="28.7109375" style="96" customWidth="1"/>
    <col min="3357" max="3357" width="23.85546875" style="96" customWidth="1"/>
    <col min="3358" max="3584" width="9.140625" style="96"/>
    <col min="3585" max="3586" width="0" style="96" hidden="1" customWidth="1"/>
    <col min="3587" max="3587" width="15.7109375" style="96" customWidth="1"/>
    <col min="3588" max="3588" width="93.42578125" style="96" customWidth="1"/>
    <col min="3589" max="3589" width="32.28515625" style="96" customWidth="1"/>
    <col min="3590" max="3590" width="23.7109375" style="96" customWidth="1"/>
    <col min="3591" max="3591" width="26.42578125" style="96" customWidth="1"/>
    <col min="3592" max="3592" width="26.5703125" style="96" customWidth="1"/>
    <col min="3593" max="3593" width="27.85546875" style="96" customWidth="1"/>
    <col min="3594" max="3594" width="28.140625" style="96" customWidth="1"/>
    <col min="3595" max="3595" width="24.28515625" style="96" customWidth="1"/>
    <col min="3596" max="3596" width="13.140625" style="96" customWidth="1"/>
    <col min="3597" max="3597" width="19.85546875" style="96" customWidth="1"/>
    <col min="3598" max="3598" width="34.42578125" style="96" customWidth="1"/>
    <col min="3599" max="3599" width="18.140625" style="96" customWidth="1"/>
    <col min="3600" max="3600" width="24.7109375" style="96" customWidth="1"/>
    <col min="3601" max="3601" width="23.28515625" style="96" customWidth="1"/>
    <col min="3602" max="3602" width="18.42578125" style="96" customWidth="1"/>
    <col min="3603" max="3603" width="27.85546875" style="96" customWidth="1"/>
    <col min="3604" max="3604" width="49.42578125" style="96" customWidth="1"/>
    <col min="3605" max="3605" width="32.140625" style="96" customWidth="1"/>
    <col min="3606" max="3606" width="22.42578125" style="96" customWidth="1"/>
    <col min="3607" max="3607" width="33" style="96" customWidth="1"/>
    <col min="3608" max="3608" width="58.85546875" style="96" customWidth="1"/>
    <col min="3609" max="3609" width="37.85546875" style="96" customWidth="1"/>
    <col min="3610" max="3610" width="17.5703125" style="96" customWidth="1"/>
    <col min="3611" max="3611" width="16.5703125" style="96" customWidth="1"/>
    <col min="3612" max="3612" width="28.7109375" style="96" customWidth="1"/>
    <col min="3613" max="3613" width="23.85546875" style="96" customWidth="1"/>
    <col min="3614" max="3840" width="9.140625" style="96"/>
    <col min="3841" max="3842" width="0" style="96" hidden="1" customWidth="1"/>
    <col min="3843" max="3843" width="15.7109375" style="96" customWidth="1"/>
    <col min="3844" max="3844" width="93.42578125" style="96" customWidth="1"/>
    <col min="3845" max="3845" width="32.28515625" style="96" customWidth="1"/>
    <col min="3846" max="3846" width="23.7109375" style="96" customWidth="1"/>
    <col min="3847" max="3847" width="26.42578125" style="96" customWidth="1"/>
    <col min="3848" max="3848" width="26.5703125" style="96" customWidth="1"/>
    <col min="3849" max="3849" width="27.85546875" style="96" customWidth="1"/>
    <col min="3850" max="3850" width="28.140625" style="96" customWidth="1"/>
    <col min="3851" max="3851" width="24.28515625" style="96" customWidth="1"/>
    <col min="3852" max="3852" width="13.140625" style="96" customWidth="1"/>
    <col min="3853" max="3853" width="19.85546875" style="96" customWidth="1"/>
    <col min="3854" max="3854" width="34.42578125" style="96" customWidth="1"/>
    <col min="3855" max="3855" width="18.140625" style="96" customWidth="1"/>
    <col min="3856" max="3856" width="24.7109375" style="96" customWidth="1"/>
    <col min="3857" max="3857" width="23.28515625" style="96" customWidth="1"/>
    <col min="3858" max="3858" width="18.42578125" style="96" customWidth="1"/>
    <col min="3859" max="3859" width="27.85546875" style="96" customWidth="1"/>
    <col min="3860" max="3860" width="49.42578125" style="96" customWidth="1"/>
    <col min="3861" max="3861" width="32.140625" style="96" customWidth="1"/>
    <col min="3862" max="3862" width="22.42578125" style="96" customWidth="1"/>
    <col min="3863" max="3863" width="33" style="96" customWidth="1"/>
    <col min="3864" max="3864" width="58.85546875" style="96" customWidth="1"/>
    <col min="3865" max="3865" width="37.85546875" style="96" customWidth="1"/>
    <col min="3866" max="3866" width="17.5703125" style="96" customWidth="1"/>
    <col min="3867" max="3867" width="16.5703125" style="96" customWidth="1"/>
    <col min="3868" max="3868" width="28.7109375" style="96" customWidth="1"/>
    <col min="3869" max="3869" width="23.85546875" style="96" customWidth="1"/>
    <col min="3870" max="4096" width="9.140625" style="96"/>
    <col min="4097" max="4098" width="0" style="96" hidden="1" customWidth="1"/>
    <col min="4099" max="4099" width="15.7109375" style="96" customWidth="1"/>
    <col min="4100" max="4100" width="93.42578125" style="96" customWidth="1"/>
    <col min="4101" max="4101" width="32.28515625" style="96" customWidth="1"/>
    <col min="4102" max="4102" width="23.7109375" style="96" customWidth="1"/>
    <col min="4103" max="4103" width="26.42578125" style="96" customWidth="1"/>
    <col min="4104" max="4104" width="26.5703125" style="96" customWidth="1"/>
    <col min="4105" max="4105" width="27.85546875" style="96" customWidth="1"/>
    <col min="4106" max="4106" width="28.140625" style="96" customWidth="1"/>
    <col min="4107" max="4107" width="24.28515625" style="96" customWidth="1"/>
    <col min="4108" max="4108" width="13.140625" style="96" customWidth="1"/>
    <col min="4109" max="4109" width="19.85546875" style="96" customWidth="1"/>
    <col min="4110" max="4110" width="34.42578125" style="96" customWidth="1"/>
    <col min="4111" max="4111" width="18.140625" style="96" customWidth="1"/>
    <col min="4112" max="4112" width="24.7109375" style="96" customWidth="1"/>
    <col min="4113" max="4113" width="23.28515625" style="96" customWidth="1"/>
    <col min="4114" max="4114" width="18.42578125" style="96" customWidth="1"/>
    <col min="4115" max="4115" width="27.85546875" style="96" customWidth="1"/>
    <col min="4116" max="4116" width="49.42578125" style="96" customWidth="1"/>
    <col min="4117" max="4117" width="32.140625" style="96" customWidth="1"/>
    <col min="4118" max="4118" width="22.42578125" style="96" customWidth="1"/>
    <col min="4119" max="4119" width="33" style="96" customWidth="1"/>
    <col min="4120" max="4120" width="58.85546875" style="96" customWidth="1"/>
    <col min="4121" max="4121" width="37.85546875" style="96" customWidth="1"/>
    <col min="4122" max="4122" width="17.5703125" style="96" customWidth="1"/>
    <col min="4123" max="4123" width="16.5703125" style="96" customWidth="1"/>
    <col min="4124" max="4124" width="28.7109375" style="96" customWidth="1"/>
    <col min="4125" max="4125" width="23.85546875" style="96" customWidth="1"/>
    <col min="4126" max="4352" width="9.140625" style="96"/>
    <col min="4353" max="4354" width="0" style="96" hidden="1" customWidth="1"/>
    <col min="4355" max="4355" width="15.7109375" style="96" customWidth="1"/>
    <col min="4356" max="4356" width="93.42578125" style="96" customWidth="1"/>
    <col min="4357" max="4357" width="32.28515625" style="96" customWidth="1"/>
    <col min="4358" max="4358" width="23.7109375" style="96" customWidth="1"/>
    <col min="4359" max="4359" width="26.42578125" style="96" customWidth="1"/>
    <col min="4360" max="4360" width="26.5703125" style="96" customWidth="1"/>
    <col min="4361" max="4361" width="27.85546875" style="96" customWidth="1"/>
    <col min="4362" max="4362" width="28.140625" style="96" customWidth="1"/>
    <col min="4363" max="4363" width="24.28515625" style="96" customWidth="1"/>
    <col min="4364" max="4364" width="13.140625" style="96" customWidth="1"/>
    <col min="4365" max="4365" width="19.85546875" style="96" customWidth="1"/>
    <col min="4366" max="4366" width="34.42578125" style="96" customWidth="1"/>
    <col min="4367" max="4367" width="18.140625" style="96" customWidth="1"/>
    <col min="4368" max="4368" width="24.7109375" style="96" customWidth="1"/>
    <col min="4369" max="4369" width="23.28515625" style="96" customWidth="1"/>
    <col min="4370" max="4370" width="18.42578125" style="96" customWidth="1"/>
    <col min="4371" max="4371" width="27.85546875" style="96" customWidth="1"/>
    <col min="4372" max="4372" width="49.42578125" style="96" customWidth="1"/>
    <col min="4373" max="4373" width="32.140625" style="96" customWidth="1"/>
    <col min="4374" max="4374" width="22.42578125" style="96" customWidth="1"/>
    <col min="4375" max="4375" width="33" style="96" customWidth="1"/>
    <col min="4376" max="4376" width="58.85546875" style="96" customWidth="1"/>
    <col min="4377" max="4377" width="37.85546875" style="96" customWidth="1"/>
    <col min="4378" max="4378" width="17.5703125" style="96" customWidth="1"/>
    <col min="4379" max="4379" width="16.5703125" style="96" customWidth="1"/>
    <col min="4380" max="4380" width="28.7109375" style="96" customWidth="1"/>
    <col min="4381" max="4381" width="23.85546875" style="96" customWidth="1"/>
    <col min="4382" max="4608" width="9.140625" style="96"/>
    <col min="4609" max="4610" width="0" style="96" hidden="1" customWidth="1"/>
    <col min="4611" max="4611" width="15.7109375" style="96" customWidth="1"/>
    <col min="4612" max="4612" width="93.42578125" style="96" customWidth="1"/>
    <col min="4613" max="4613" width="32.28515625" style="96" customWidth="1"/>
    <col min="4614" max="4614" width="23.7109375" style="96" customWidth="1"/>
    <col min="4615" max="4615" width="26.42578125" style="96" customWidth="1"/>
    <col min="4616" max="4616" width="26.5703125" style="96" customWidth="1"/>
    <col min="4617" max="4617" width="27.85546875" style="96" customWidth="1"/>
    <col min="4618" max="4618" width="28.140625" style="96" customWidth="1"/>
    <col min="4619" max="4619" width="24.28515625" style="96" customWidth="1"/>
    <col min="4620" max="4620" width="13.140625" style="96" customWidth="1"/>
    <col min="4621" max="4621" width="19.85546875" style="96" customWidth="1"/>
    <col min="4622" max="4622" width="34.42578125" style="96" customWidth="1"/>
    <col min="4623" max="4623" width="18.140625" style="96" customWidth="1"/>
    <col min="4624" max="4624" width="24.7109375" style="96" customWidth="1"/>
    <col min="4625" max="4625" width="23.28515625" style="96" customWidth="1"/>
    <col min="4626" max="4626" width="18.42578125" style="96" customWidth="1"/>
    <col min="4627" max="4627" width="27.85546875" style="96" customWidth="1"/>
    <col min="4628" max="4628" width="49.42578125" style="96" customWidth="1"/>
    <col min="4629" max="4629" width="32.140625" style="96" customWidth="1"/>
    <col min="4630" max="4630" width="22.42578125" style="96" customWidth="1"/>
    <col min="4631" max="4631" width="33" style="96" customWidth="1"/>
    <col min="4632" max="4632" width="58.85546875" style="96" customWidth="1"/>
    <col min="4633" max="4633" width="37.85546875" style="96" customWidth="1"/>
    <col min="4634" max="4634" width="17.5703125" style="96" customWidth="1"/>
    <col min="4635" max="4635" width="16.5703125" style="96" customWidth="1"/>
    <col min="4636" max="4636" width="28.7109375" style="96" customWidth="1"/>
    <col min="4637" max="4637" width="23.85546875" style="96" customWidth="1"/>
    <col min="4638" max="4864" width="9.140625" style="96"/>
    <col min="4865" max="4866" width="0" style="96" hidden="1" customWidth="1"/>
    <col min="4867" max="4867" width="15.7109375" style="96" customWidth="1"/>
    <col min="4868" max="4868" width="93.42578125" style="96" customWidth="1"/>
    <col min="4869" max="4869" width="32.28515625" style="96" customWidth="1"/>
    <col min="4870" max="4870" width="23.7109375" style="96" customWidth="1"/>
    <col min="4871" max="4871" width="26.42578125" style="96" customWidth="1"/>
    <col min="4872" max="4872" width="26.5703125" style="96" customWidth="1"/>
    <col min="4873" max="4873" width="27.85546875" style="96" customWidth="1"/>
    <col min="4874" max="4874" width="28.140625" style="96" customWidth="1"/>
    <col min="4875" max="4875" width="24.28515625" style="96" customWidth="1"/>
    <col min="4876" max="4876" width="13.140625" style="96" customWidth="1"/>
    <col min="4877" max="4877" width="19.85546875" style="96" customWidth="1"/>
    <col min="4878" max="4878" width="34.42578125" style="96" customWidth="1"/>
    <col min="4879" max="4879" width="18.140625" style="96" customWidth="1"/>
    <col min="4880" max="4880" width="24.7109375" style="96" customWidth="1"/>
    <col min="4881" max="4881" width="23.28515625" style="96" customWidth="1"/>
    <col min="4882" max="4882" width="18.42578125" style="96" customWidth="1"/>
    <col min="4883" max="4883" width="27.85546875" style="96" customWidth="1"/>
    <col min="4884" max="4884" width="49.42578125" style="96" customWidth="1"/>
    <col min="4885" max="4885" width="32.140625" style="96" customWidth="1"/>
    <col min="4886" max="4886" width="22.42578125" style="96" customWidth="1"/>
    <col min="4887" max="4887" width="33" style="96" customWidth="1"/>
    <col min="4888" max="4888" width="58.85546875" style="96" customWidth="1"/>
    <col min="4889" max="4889" width="37.85546875" style="96" customWidth="1"/>
    <col min="4890" max="4890" width="17.5703125" style="96" customWidth="1"/>
    <col min="4891" max="4891" width="16.5703125" style="96" customWidth="1"/>
    <col min="4892" max="4892" width="28.7109375" style="96" customWidth="1"/>
    <col min="4893" max="4893" width="23.85546875" style="96" customWidth="1"/>
    <col min="4894" max="5120" width="9.140625" style="96"/>
    <col min="5121" max="5122" width="0" style="96" hidden="1" customWidth="1"/>
    <col min="5123" max="5123" width="15.7109375" style="96" customWidth="1"/>
    <col min="5124" max="5124" width="93.42578125" style="96" customWidth="1"/>
    <col min="5125" max="5125" width="32.28515625" style="96" customWidth="1"/>
    <col min="5126" max="5126" width="23.7109375" style="96" customWidth="1"/>
    <col min="5127" max="5127" width="26.42578125" style="96" customWidth="1"/>
    <col min="5128" max="5128" width="26.5703125" style="96" customWidth="1"/>
    <col min="5129" max="5129" width="27.85546875" style="96" customWidth="1"/>
    <col min="5130" max="5130" width="28.140625" style="96" customWidth="1"/>
    <col min="5131" max="5131" width="24.28515625" style="96" customWidth="1"/>
    <col min="5132" max="5132" width="13.140625" style="96" customWidth="1"/>
    <col min="5133" max="5133" width="19.85546875" style="96" customWidth="1"/>
    <col min="5134" max="5134" width="34.42578125" style="96" customWidth="1"/>
    <col min="5135" max="5135" width="18.140625" style="96" customWidth="1"/>
    <col min="5136" max="5136" width="24.7109375" style="96" customWidth="1"/>
    <col min="5137" max="5137" width="23.28515625" style="96" customWidth="1"/>
    <col min="5138" max="5138" width="18.42578125" style="96" customWidth="1"/>
    <col min="5139" max="5139" width="27.85546875" style="96" customWidth="1"/>
    <col min="5140" max="5140" width="49.42578125" style="96" customWidth="1"/>
    <col min="5141" max="5141" width="32.140625" style="96" customWidth="1"/>
    <col min="5142" max="5142" width="22.42578125" style="96" customWidth="1"/>
    <col min="5143" max="5143" width="33" style="96" customWidth="1"/>
    <col min="5144" max="5144" width="58.85546875" style="96" customWidth="1"/>
    <col min="5145" max="5145" width="37.85546875" style="96" customWidth="1"/>
    <col min="5146" max="5146" width="17.5703125" style="96" customWidth="1"/>
    <col min="5147" max="5147" width="16.5703125" style="96" customWidth="1"/>
    <col min="5148" max="5148" width="28.7109375" style="96" customWidth="1"/>
    <col min="5149" max="5149" width="23.85546875" style="96" customWidth="1"/>
    <col min="5150" max="5376" width="9.140625" style="96"/>
    <col min="5377" max="5378" width="0" style="96" hidden="1" customWidth="1"/>
    <col min="5379" max="5379" width="15.7109375" style="96" customWidth="1"/>
    <col min="5380" max="5380" width="93.42578125" style="96" customWidth="1"/>
    <col min="5381" max="5381" width="32.28515625" style="96" customWidth="1"/>
    <col min="5382" max="5382" width="23.7109375" style="96" customWidth="1"/>
    <col min="5383" max="5383" width="26.42578125" style="96" customWidth="1"/>
    <col min="5384" max="5384" width="26.5703125" style="96" customWidth="1"/>
    <col min="5385" max="5385" width="27.85546875" style="96" customWidth="1"/>
    <col min="5386" max="5386" width="28.140625" style="96" customWidth="1"/>
    <col min="5387" max="5387" width="24.28515625" style="96" customWidth="1"/>
    <col min="5388" max="5388" width="13.140625" style="96" customWidth="1"/>
    <col min="5389" max="5389" width="19.85546875" style="96" customWidth="1"/>
    <col min="5390" max="5390" width="34.42578125" style="96" customWidth="1"/>
    <col min="5391" max="5391" width="18.140625" style="96" customWidth="1"/>
    <col min="5392" max="5392" width="24.7109375" style="96" customWidth="1"/>
    <col min="5393" max="5393" width="23.28515625" style="96" customWidth="1"/>
    <col min="5394" max="5394" width="18.42578125" style="96" customWidth="1"/>
    <col min="5395" max="5395" width="27.85546875" style="96" customWidth="1"/>
    <col min="5396" max="5396" width="49.42578125" style="96" customWidth="1"/>
    <col min="5397" max="5397" width="32.140625" style="96" customWidth="1"/>
    <col min="5398" max="5398" width="22.42578125" style="96" customWidth="1"/>
    <col min="5399" max="5399" width="33" style="96" customWidth="1"/>
    <col min="5400" max="5400" width="58.85546875" style="96" customWidth="1"/>
    <col min="5401" max="5401" width="37.85546875" style="96" customWidth="1"/>
    <col min="5402" max="5402" width="17.5703125" style="96" customWidth="1"/>
    <col min="5403" max="5403" width="16.5703125" style="96" customWidth="1"/>
    <col min="5404" max="5404" width="28.7109375" style="96" customWidth="1"/>
    <col min="5405" max="5405" width="23.85546875" style="96" customWidth="1"/>
    <col min="5406" max="5632" width="9.140625" style="96"/>
    <col min="5633" max="5634" width="0" style="96" hidden="1" customWidth="1"/>
    <col min="5635" max="5635" width="15.7109375" style="96" customWidth="1"/>
    <col min="5636" max="5636" width="93.42578125" style="96" customWidth="1"/>
    <col min="5637" max="5637" width="32.28515625" style="96" customWidth="1"/>
    <col min="5638" max="5638" width="23.7109375" style="96" customWidth="1"/>
    <col min="5639" max="5639" width="26.42578125" style="96" customWidth="1"/>
    <col min="5640" max="5640" width="26.5703125" style="96" customWidth="1"/>
    <col min="5641" max="5641" width="27.85546875" style="96" customWidth="1"/>
    <col min="5642" max="5642" width="28.140625" style="96" customWidth="1"/>
    <col min="5643" max="5643" width="24.28515625" style="96" customWidth="1"/>
    <col min="5644" max="5644" width="13.140625" style="96" customWidth="1"/>
    <col min="5645" max="5645" width="19.85546875" style="96" customWidth="1"/>
    <col min="5646" max="5646" width="34.42578125" style="96" customWidth="1"/>
    <col min="5647" max="5647" width="18.140625" style="96" customWidth="1"/>
    <col min="5648" max="5648" width="24.7109375" style="96" customWidth="1"/>
    <col min="5649" max="5649" width="23.28515625" style="96" customWidth="1"/>
    <col min="5650" max="5650" width="18.42578125" style="96" customWidth="1"/>
    <col min="5651" max="5651" width="27.85546875" style="96" customWidth="1"/>
    <col min="5652" max="5652" width="49.42578125" style="96" customWidth="1"/>
    <col min="5653" max="5653" width="32.140625" style="96" customWidth="1"/>
    <col min="5654" max="5654" width="22.42578125" style="96" customWidth="1"/>
    <col min="5655" max="5655" width="33" style="96" customWidth="1"/>
    <col min="5656" max="5656" width="58.85546875" style="96" customWidth="1"/>
    <col min="5657" max="5657" width="37.85546875" style="96" customWidth="1"/>
    <col min="5658" max="5658" width="17.5703125" style="96" customWidth="1"/>
    <col min="5659" max="5659" width="16.5703125" style="96" customWidth="1"/>
    <col min="5660" max="5660" width="28.7109375" style="96" customWidth="1"/>
    <col min="5661" max="5661" width="23.85546875" style="96" customWidth="1"/>
    <col min="5662" max="5888" width="9.140625" style="96"/>
    <col min="5889" max="5890" width="0" style="96" hidden="1" customWidth="1"/>
    <col min="5891" max="5891" width="15.7109375" style="96" customWidth="1"/>
    <col min="5892" max="5892" width="93.42578125" style="96" customWidth="1"/>
    <col min="5893" max="5893" width="32.28515625" style="96" customWidth="1"/>
    <col min="5894" max="5894" width="23.7109375" style="96" customWidth="1"/>
    <col min="5895" max="5895" width="26.42578125" style="96" customWidth="1"/>
    <col min="5896" max="5896" width="26.5703125" style="96" customWidth="1"/>
    <col min="5897" max="5897" width="27.85546875" style="96" customWidth="1"/>
    <col min="5898" max="5898" width="28.140625" style="96" customWidth="1"/>
    <col min="5899" max="5899" width="24.28515625" style="96" customWidth="1"/>
    <col min="5900" max="5900" width="13.140625" style="96" customWidth="1"/>
    <col min="5901" max="5901" width="19.85546875" style="96" customWidth="1"/>
    <col min="5902" max="5902" width="34.42578125" style="96" customWidth="1"/>
    <col min="5903" max="5903" width="18.140625" style="96" customWidth="1"/>
    <col min="5904" max="5904" width="24.7109375" style="96" customWidth="1"/>
    <col min="5905" max="5905" width="23.28515625" style="96" customWidth="1"/>
    <col min="5906" max="5906" width="18.42578125" style="96" customWidth="1"/>
    <col min="5907" max="5907" width="27.85546875" style="96" customWidth="1"/>
    <col min="5908" max="5908" width="49.42578125" style="96" customWidth="1"/>
    <col min="5909" max="5909" width="32.140625" style="96" customWidth="1"/>
    <col min="5910" max="5910" width="22.42578125" style="96" customWidth="1"/>
    <col min="5911" max="5911" width="33" style="96" customWidth="1"/>
    <col min="5912" max="5912" width="58.85546875" style="96" customWidth="1"/>
    <col min="5913" max="5913" width="37.85546875" style="96" customWidth="1"/>
    <col min="5914" max="5914" width="17.5703125" style="96" customWidth="1"/>
    <col min="5915" max="5915" width="16.5703125" style="96" customWidth="1"/>
    <col min="5916" max="5916" width="28.7109375" style="96" customWidth="1"/>
    <col min="5917" max="5917" width="23.85546875" style="96" customWidth="1"/>
    <col min="5918" max="6144" width="9.140625" style="96"/>
    <col min="6145" max="6146" width="0" style="96" hidden="1" customWidth="1"/>
    <col min="6147" max="6147" width="15.7109375" style="96" customWidth="1"/>
    <col min="6148" max="6148" width="93.42578125" style="96" customWidth="1"/>
    <col min="6149" max="6149" width="32.28515625" style="96" customWidth="1"/>
    <col min="6150" max="6150" width="23.7109375" style="96" customWidth="1"/>
    <col min="6151" max="6151" width="26.42578125" style="96" customWidth="1"/>
    <col min="6152" max="6152" width="26.5703125" style="96" customWidth="1"/>
    <col min="6153" max="6153" width="27.85546875" style="96" customWidth="1"/>
    <col min="6154" max="6154" width="28.140625" style="96" customWidth="1"/>
    <col min="6155" max="6155" width="24.28515625" style="96" customWidth="1"/>
    <col min="6156" max="6156" width="13.140625" style="96" customWidth="1"/>
    <col min="6157" max="6157" width="19.85546875" style="96" customWidth="1"/>
    <col min="6158" max="6158" width="34.42578125" style="96" customWidth="1"/>
    <col min="6159" max="6159" width="18.140625" style="96" customWidth="1"/>
    <col min="6160" max="6160" width="24.7109375" style="96" customWidth="1"/>
    <col min="6161" max="6161" width="23.28515625" style="96" customWidth="1"/>
    <col min="6162" max="6162" width="18.42578125" style="96" customWidth="1"/>
    <col min="6163" max="6163" width="27.85546875" style="96" customWidth="1"/>
    <col min="6164" max="6164" width="49.42578125" style="96" customWidth="1"/>
    <col min="6165" max="6165" width="32.140625" style="96" customWidth="1"/>
    <col min="6166" max="6166" width="22.42578125" style="96" customWidth="1"/>
    <col min="6167" max="6167" width="33" style="96" customWidth="1"/>
    <col min="6168" max="6168" width="58.85546875" style="96" customWidth="1"/>
    <col min="6169" max="6169" width="37.85546875" style="96" customWidth="1"/>
    <col min="6170" max="6170" width="17.5703125" style="96" customWidth="1"/>
    <col min="6171" max="6171" width="16.5703125" style="96" customWidth="1"/>
    <col min="6172" max="6172" width="28.7109375" style="96" customWidth="1"/>
    <col min="6173" max="6173" width="23.85546875" style="96" customWidth="1"/>
    <col min="6174" max="6400" width="9.140625" style="96"/>
    <col min="6401" max="6402" width="0" style="96" hidden="1" customWidth="1"/>
    <col min="6403" max="6403" width="15.7109375" style="96" customWidth="1"/>
    <col min="6404" max="6404" width="93.42578125" style="96" customWidth="1"/>
    <col min="6405" max="6405" width="32.28515625" style="96" customWidth="1"/>
    <col min="6406" max="6406" width="23.7109375" style="96" customWidth="1"/>
    <col min="6407" max="6407" width="26.42578125" style="96" customWidth="1"/>
    <col min="6408" max="6408" width="26.5703125" style="96" customWidth="1"/>
    <col min="6409" max="6409" width="27.85546875" style="96" customWidth="1"/>
    <col min="6410" max="6410" width="28.140625" style="96" customWidth="1"/>
    <col min="6411" max="6411" width="24.28515625" style="96" customWidth="1"/>
    <col min="6412" max="6412" width="13.140625" style="96" customWidth="1"/>
    <col min="6413" max="6413" width="19.85546875" style="96" customWidth="1"/>
    <col min="6414" max="6414" width="34.42578125" style="96" customWidth="1"/>
    <col min="6415" max="6415" width="18.140625" style="96" customWidth="1"/>
    <col min="6416" max="6416" width="24.7109375" style="96" customWidth="1"/>
    <col min="6417" max="6417" width="23.28515625" style="96" customWidth="1"/>
    <col min="6418" max="6418" width="18.42578125" style="96" customWidth="1"/>
    <col min="6419" max="6419" width="27.85546875" style="96" customWidth="1"/>
    <col min="6420" max="6420" width="49.42578125" style="96" customWidth="1"/>
    <col min="6421" max="6421" width="32.140625" style="96" customWidth="1"/>
    <col min="6422" max="6422" width="22.42578125" style="96" customWidth="1"/>
    <col min="6423" max="6423" width="33" style="96" customWidth="1"/>
    <col min="6424" max="6424" width="58.85546875" style="96" customWidth="1"/>
    <col min="6425" max="6425" width="37.85546875" style="96" customWidth="1"/>
    <col min="6426" max="6426" width="17.5703125" style="96" customWidth="1"/>
    <col min="6427" max="6427" width="16.5703125" style="96" customWidth="1"/>
    <col min="6428" max="6428" width="28.7109375" style="96" customWidth="1"/>
    <col min="6429" max="6429" width="23.85546875" style="96" customWidth="1"/>
    <col min="6430" max="6656" width="9.140625" style="96"/>
    <col min="6657" max="6658" width="0" style="96" hidden="1" customWidth="1"/>
    <col min="6659" max="6659" width="15.7109375" style="96" customWidth="1"/>
    <col min="6660" max="6660" width="93.42578125" style="96" customWidth="1"/>
    <col min="6661" max="6661" width="32.28515625" style="96" customWidth="1"/>
    <col min="6662" max="6662" width="23.7109375" style="96" customWidth="1"/>
    <col min="6663" max="6663" width="26.42578125" style="96" customWidth="1"/>
    <col min="6664" max="6664" width="26.5703125" style="96" customWidth="1"/>
    <col min="6665" max="6665" width="27.85546875" style="96" customWidth="1"/>
    <col min="6666" max="6666" width="28.140625" style="96" customWidth="1"/>
    <col min="6667" max="6667" width="24.28515625" style="96" customWidth="1"/>
    <col min="6668" max="6668" width="13.140625" style="96" customWidth="1"/>
    <col min="6669" max="6669" width="19.85546875" style="96" customWidth="1"/>
    <col min="6670" max="6670" width="34.42578125" style="96" customWidth="1"/>
    <col min="6671" max="6671" width="18.140625" style="96" customWidth="1"/>
    <col min="6672" max="6672" width="24.7109375" style="96" customWidth="1"/>
    <col min="6673" max="6673" width="23.28515625" style="96" customWidth="1"/>
    <col min="6674" max="6674" width="18.42578125" style="96" customWidth="1"/>
    <col min="6675" max="6675" width="27.85546875" style="96" customWidth="1"/>
    <col min="6676" max="6676" width="49.42578125" style="96" customWidth="1"/>
    <col min="6677" max="6677" width="32.140625" style="96" customWidth="1"/>
    <col min="6678" max="6678" width="22.42578125" style="96" customWidth="1"/>
    <col min="6679" max="6679" width="33" style="96" customWidth="1"/>
    <col min="6680" max="6680" width="58.85546875" style="96" customWidth="1"/>
    <col min="6681" max="6681" width="37.85546875" style="96" customWidth="1"/>
    <col min="6682" max="6682" width="17.5703125" style="96" customWidth="1"/>
    <col min="6683" max="6683" width="16.5703125" style="96" customWidth="1"/>
    <col min="6684" max="6684" width="28.7109375" style="96" customWidth="1"/>
    <col min="6685" max="6685" width="23.85546875" style="96" customWidth="1"/>
    <col min="6686" max="6912" width="9.140625" style="96"/>
    <col min="6913" max="6914" width="0" style="96" hidden="1" customWidth="1"/>
    <col min="6915" max="6915" width="15.7109375" style="96" customWidth="1"/>
    <col min="6916" max="6916" width="93.42578125" style="96" customWidth="1"/>
    <col min="6917" max="6917" width="32.28515625" style="96" customWidth="1"/>
    <col min="6918" max="6918" width="23.7109375" style="96" customWidth="1"/>
    <col min="6919" max="6919" width="26.42578125" style="96" customWidth="1"/>
    <col min="6920" max="6920" width="26.5703125" style="96" customWidth="1"/>
    <col min="6921" max="6921" width="27.85546875" style="96" customWidth="1"/>
    <col min="6922" max="6922" width="28.140625" style="96" customWidth="1"/>
    <col min="6923" max="6923" width="24.28515625" style="96" customWidth="1"/>
    <col min="6924" max="6924" width="13.140625" style="96" customWidth="1"/>
    <col min="6925" max="6925" width="19.85546875" style="96" customWidth="1"/>
    <col min="6926" max="6926" width="34.42578125" style="96" customWidth="1"/>
    <col min="6927" max="6927" width="18.140625" style="96" customWidth="1"/>
    <col min="6928" max="6928" width="24.7109375" style="96" customWidth="1"/>
    <col min="6929" max="6929" width="23.28515625" style="96" customWidth="1"/>
    <col min="6930" max="6930" width="18.42578125" style="96" customWidth="1"/>
    <col min="6931" max="6931" width="27.85546875" style="96" customWidth="1"/>
    <col min="6932" max="6932" width="49.42578125" style="96" customWidth="1"/>
    <col min="6933" max="6933" width="32.140625" style="96" customWidth="1"/>
    <col min="6934" max="6934" width="22.42578125" style="96" customWidth="1"/>
    <col min="6935" max="6935" width="33" style="96" customWidth="1"/>
    <col min="6936" max="6936" width="58.85546875" style="96" customWidth="1"/>
    <col min="6937" max="6937" width="37.85546875" style="96" customWidth="1"/>
    <col min="6938" max="6938" width="17.5703125" style="96" customWidth="1"/>
    <col min="6939" max="6939" width="16.5703125" style="96" customWidth="1"/>
    <col min="6940" max="6940" width="28.7109375" style="96" customWidth="1"/>
    <col min="6941" max="6941" width="23.85546875" style="96" customWidth="1"/>
    <col min="6942" max="7168" width="9.140625" style="96"/>
    <col min="7169" max="7170" width="0" style="96" hidden="1" customWidth="1"/>
    <col min="7171" max="7171" width="15.7109375" style="96" customWidth="1"/>
    <col min="7172" max="7172" width="93.42578125" style="96" customWidth="1"/>
    <col min="7173" max="7173" width="32.28515625" style="96" customWidth="1"/>
    <col min="7174" max="7174" width="23.7109375" style="96" customWidth="1"/>
    <col min="7175" max="7175" width="26.42578125" style="96" customWidth="1"/>
    <col min="7176" max="7176" width="26.5703125" style="96" customWidth="1"/>
    <col min="7177" max="7177" width="27.85546875" style="96" customWidth="1"/>
    <col min="7178" max="7178" width="28.140625" style="96" customWidth="1"/>
    <col min="7179" max="7179" width="24.28515625" style="96" customWidth="1"/>
    <col min="7180" max="7180" width="13.140625" style="96" customWidth="1"/>
    <col min="7181" max="7181" width="19.85546875" style="96" customWidth="1"/>
    <col min="7182" max="7182" width="34.42578125" style="96" customWidth="1"/>
    <col min="7183" max="7183" width="18.140625" style="96" customWidth="1"/>
    <col min="7184" max="7184" width="24.7109375" style="96" customWidth="1"/>
    <col min="7185" max="7185" width="23.28515625" style="96" customWidth="1"/>
    <col min="7186" max="7186" width="18.42578125" style="96" customWidth="1"/>
    <col min="7187" max="7187" width="27.85546875" style="96" customWidth="1"/>
    <col min="7188" max="7188" width="49.42578125" style="96" customWidth="1"/>
    <col min="7189" max="7189" width="32.140625" style="96" customWidth="1"/>
    <col min="7190" max="7190" width="22.42578125" style="96" customWidth="1"/>
    <col min="7191" max="7191" width="33" style="96" customWidth="1"/>
    <col min="7192" max="7192" width="58.85546875" style="96" customWidth="1"/>
    <col min="7193" max="7193" width="37.85546875" style="96" customWidth="1"/>
    <col min="7194" max="7194" width="17.5703125" style="96" customWidth="1"/>
    <col min="7195" max="7195" width="16.5703125" style="96" customWidth="1"/>
    <col min="7196" max="7196" width="28.7109375" style="96" customWidth="1"/>
    <col min="7197" max="7197" width="23.85546875" style="96" customWidth="1"/>
    <col min="7198" max="7424" width="9.140625" style="96"/>
    <col min="7425" max="7426" width="0" style="96" hidden="1" customWidth="1"/>
    <col min="7427" max="7427" width="15.7109375" style="96" customWidth="1"/>
    <col min="7428" max="7428" width="93.42578125" style="96" customWidth="1"/>
    <col min="7429" max="7429" width="32.28515625" style="96" customWidth="1"/>
    <col min="7430" max="7430" width="23.7109375" style="96" customWidth="1"/>
    <col min="7431" max="7431" width="26.42578125" style="96" customWidth="1"/>
    <col min="7432" max="7432" width="26.5703125" style="96" customWidth="1"/>
    <col min="7433" max="7433" width="27.85546875" style="96" customWidth="1"/>
    <col min="7434" max="7434" width="28.140625" style="96" customWidth="1"/>
    <col min="7435" max="7435" width="24.28515625" style="96" customWidth="1"/>
    <col min="7436" max="7436" width="13.140625" style="96" customWidth="1"/>
    <col min="7437" max="7437" width="19.85546875" style="96" customWidth="1"/>
    <col min="7438" max="7438" width="34.42578125" style="96" customWidth="1"/>
    <col min="7439" max="7439" width="18.140625" style="96" customWidth="1"/>
    <col min="7440" max="7440" width="24.7109375" style="96" customWidth="1"/>
    <col min="7441" max="7441" width="23.28515625" style="96" customWidth="1"/>
    <col min="7442" max="7442" width="18.42578125" style="96" customWidth="1"/>
    <col min="7443" max="7443" width="27.85546875" style="96" customWidth="1"/>
    <col min="7444" max="7444" width="49.42578125" style="96" customWidth="1"/>
    <col min="7445" max="7445" width="32.140625" style="96" customWidth="1"/>
    <col min="7446" max="7446" width="22.42578125" style="96" customWidth="1"/>
    <col min="7447" max="7447" width="33" style="96" customWidth="1"/>
    <col min="7448" max="7448" width="58.85546875" style="96" customWidth="1"/>
    <col min="7449" max="7449" width="37.85546875" style="96" customWidth="1"/>
    <col min="7450" max="7450" width="17.5703125" style="96" customWidth="1"/>
    <col min="7451" max="7451" width="16.5703125" style="96" customWidth="1"/>
    <col min="7452" max="7452" width="28.7109375" style="96" customWidth="1"/>
    <col min="7453" max="7453" width="23.85546875" style="96" customWidth="1"/>
    <col min="7454" max="7680" width="9.140625" style="96"/>
    <col min="7681" max="7682" width="0" style="96" hidden="1" customWidth="1"/>
    <col min="7683" max="7683" width="15.7109375" style="96" customWidth="1"/>
    <col min="7684" max="7684" width="93.42578125" style="96" customWidth="1"/>
    <col min="7685" max="7685" width="32.28515625" style="96" customWidth="1"/>
    <col min="7686" max="7686" width="23.7109375" style="96" customWidth="1"/>
    <col min="7687" max="7687" width="26.42578125" style="96" customWidth="1"/>
    <col min="7688" max="7688" width="26.5703125" style="96" customWidth="1"/>
    <col min="7689" max="7689" width="27.85546875" style="96" customWidth="1"/>
    <col min="7690" max="7690" width="28.140625" style="96" customWidth="1"/>
    <col min="7691" max="7691" width="24.28515625" style="96" customWidth="1"/>
    <col min="7692" max="7692" width="13.140625" style="96" customWidth="1"/>
    <col min="7693" max="7693" width="19.85546875" style="96" customWidth="1"/>
    <col min="7694" max="7694" width="34.42578125" style="96" customWidth="1"/>
    <col min="7695" max="7695" width="18.140625" style="96" customWidth="1"/>
    <col min="7696" max="7696" width="24.7109375" style="96" customWidth="1"/>
    <col min="7697" max="7697" width="23.28515625" style="96" customWidth="1"/>
    <col min="7698" max="7698" width="18.42578125" style="96" customWidth="1"/>
    <col min="7699" max="7699" width="27.85546875" style="96" customWidth="1"/>
    <col min="7700" max="7700" width="49.42578125" style="96" customWidth="1"/>
    <col min="7701" max="7701" width="32.140625" style="96" customWidth="1"/>
    <col min="7702" max="7702" width="22.42578125" style="96" customWidth="1"/>
    <col min="7703" max="7703" width="33" style="96" customWidth="1"/>
    <col min="7704" max="7704" width="58.85546875" style="96" customWidth="1"/>
    <col min="7705" max="7705" width="37.85546875" style="96" customWidth="1"/>
    <col min="7706" max="7706" width="17.5703125" style="96" customWidth="1"/>
    <col min="7707" max="7707" width="16.5703125" style="96" customWidth="1"/>
    <col min="7708" max="7708" width="28.7109375" style="96" customWidth="1"/>
    <col min="7709" max="7709" width="23.85546875" style="96" customWidth="1"/>
    <col min="7710" max="7936" width="9.140625" style="96"/>
    <col min="7937" max="7938" width="0" style="96" hidden="1" customWidth="1"/>
    <col min="7939" max="7939" width="15.7109375" style="96" customWidth="1"/>
    <col min="7940" max="7940" width="93.42578125" style="96" customWidth="1"/>
    <col min="7941" max="7941" width="32.28515625" style="96" customWidth="1"/>
    <col min="7942" max="7942" width="23.7109375" style="96" customWidth="1"/>
    <col min="7943" max="7943" width="26.42578125" style="96" customWidth="1"/>
    <col min="7944" max="7944" width="26.5703125" style="96" customWidth="1"/>
    <col min="7945" max="7945" width="27.85546875" style="96" customWidth="1"/>
    <col min="7946" max="7946" width="28.140625" style="96" customWidth="1"/>
    <col min="7947" max="7947" width="24.28515625" style="96" customWidth="1"/>
    <col min="7948" max="7948" width="13.140625" style="96" customWidth="1"/>
    <col min="7949" max="7949" width="19.85546875" style="96" customWidth="1"/>
    <col min="7950" max="7950" width="34.42578125" style="96" customWidth="1"/>
    <col min="7951" max="7951" width="18.140625" style="96" customWidth="1"/>
    <col min="7952" max="7952" width="24.7109375" style="96" customWidth="1"/>
    <col min="7953" max="7953" width="23.28515625" style="96" customWidth="1"/>
    <col min="7954" max="7954" width="18.42578125" style="96" customWidth="1"/>
    <col min="7955" max="7955" width="27.85546875" style="96" customWidth="1"/>
    <col min="7956" max="7956" width="49.42578125" style="96" customWidth="1"/>
    <col min="7957" max="7957" width="32.140625" style="96" customWidth="1"/>
    <col min="7958" max="7958" width="22.42578125" style="96" customWidth="1"/>
    <col min="7959" max="7959" width="33" style="96" customWidth="1"/>
    <col min="7960" max="7960" width="58.85546875" style="96" customWidth="1"/>
    <col min="7961" max="7961" width="37.85546875" style="96" customWidth="1"/>
    <col min="7962" max="7962" width="17.5703125" style="96" customWidth="1"/>
    <col min="7963" max="7963" width="16.5703125" style="96" customWidth="1"/>
    <col min="7964" max="7964" width="28.7109375" style="96" customWidth="1"/>
    <col min="7965" max="7965" width="23.85546875" style="96" customWidth="1"/>
    <col min="7966" max="8192" width="9.140625" style="96"/>
    <col min="8193" max="8194" width="0" style="96" hidden="1" customWidth="1"/>
    <col min="8195" max="8195" width="15.7109375" style="96" customWidth="1"/>
    <col min="8196" max="8196" width="93.42578125" style="96" customWidth="1"/>
    <col min="8197" max="8197" width="32.28515625" style="96" customWidth="1"/>
    <col min="8198" max="8198" width="23.7109375" style="96" customWidth="1"/>
    <col min="8199" max="8199" width="26.42578125" style="96" customWidth="1"/>
    <col min="8200" max="8200" width="26.5703125" style="96" customWidth="1"/>
    <col min="8201" max="8201" width="27.85546875" style="96" customWidth="1"/>
    <col min="8202" max="8202" width="28.140625" style="96" customWidth="1"/>
    <col min="8203" max="8203" width="24.28515625" style="96" customWidth="1"/>
    <col min="8204" max="8204" width="13.140625" style="96" customWidth="1"/>
    <col min="8205" max="8205" width="19.85546875" style="96" customWidth="1"/>
    <col min="8206" max="8206" width="34.42578125" style="96" customWidth="1"/>
    <col min="8207" max="8207" width="18.140625" style="96" customWidth="1"/>
    <col min="8208" max="8208" width="24.7109375" style="96" customWidth="1"/>
    <col min="8209" max="8209" width="23.28515625" style="96" customWidth="1"/>
    <col min="8210" max="8210" width="18.42578125" style="96" customWidth="1"/>
    <col min="8211" max="8211" width="27.85546875" style="96" customWidth="1"/>
    <col min="8212" max="8212" width="49.42578125" style="96" customWidth="1"/>
    <col min="8213" max="8213" width="32.140625" style="96" customWidth="1"/>
    <col min="8214" max="8214" width="22.42578125" style="96" customWidth="1"/>
    <col min="8215" max="8215" width="33" style="96" customWidth="1"/>
    <col min="8216" max="8216" width="58.85546875" style="96" customWidth="1"/>
    <col min="8217" max="8217" width="37.85546875" style="96" customWidth="1"/>
    <col min="8218" max="8218" width="17.5703125" style="96" customWidth="1"/>
    <col min="8219" max="8219" width="16.5703125" style="96" customWidth="1"/>
    <col min="8220" max="8220" width="28.7109375" style="96" customWidth="1"/>
    <col min="8221" max="8221" width="23.85546875" style="96" customWidth="1"/>
    <col min="8222" max="8448" width="9.140625" style="96"/>
    <col min="8449" max="8450" width="0" style="96" hidden="1" customWidth="1"/>
    <col min="8451" max="8451" width="15.7109375" style="96" customWidth="1"/>
    <col min="8452" max="8452" width="93.42578125" style="96" customWidth="1"/>
    <col min="8453" max="8453" width="32.28515625" style="96" customWidth="1"/>
    <col min="8454" max="8454" width="23.7109375" style="96" customWidth="1"/>
    <col min="8455" max="8455" width="26.42578125" style="96" customWidth="1"/>
    <col min="8456" max="8456" width="26.5703125" style="96" customWidth="1"/>
    <col min="8457" max="8457" width="27.85546875" style="96" customWidth="1"/>
    <col min="8458" max="8458" width="28.140625" style="96" customWidth="1"/>
    <col min="8459" max="8459" width="24.28515625" style="96" customWidth="1"/>
    <col min="8460" max="8460" width="13.140625" style="96" customWidth="1"/>
    <col min="8461" max="8461" width="19.85546875" style="96" customWidth="1"/>
    <col min="8462" max="8462" width="34.42578125" style="96" customWidth="1"/>
    <col min="8463" max="8463" width="18.140625" style="96" customWidth="1"/>
    <col min="8464" max="8464" width="24.7109375" style="96" customWidth="1"/>
    <col min="8465" max="8465" width="23.28515625" style="96" customWidth="1"/>
    <col min="8466" max="8466" width="18.42578125" style="96" customWidth="1"/>
    <col min="8467" max="8467" width="27.85546875" style="96" customWidth="1"/>
    <col min="8468" max="8468" width="49.42578125" style="96" customWidth="1"/>
    <col min="8469" max="8469" width="32.140625" style="96" customWidth="1"/>
    <col min="8470" max="8470" width="22.42578125" style="96" customWidth="1"/>
    <col min="8471" max="8471" width="33" style="96" customWidth="1"/>
    <col min="8472" max="8472" width="58.85546875" style="96" customWidth="1"/>
    <col min="8473" max="8473" width="37.85546875" style="96" customWidth="1"/>
    <col min="8474" max="8474" width="17.5703125" style="96" customWidth="1"/>
    <col min="8475" max="8475" width="16.5703125" style="96" customWidth="1"/>
    <col min="8476" max="8476" width="28.7109375" style="96" customWidth="1"/>
    <col min="8477" max="8477" width="23.85546875" style="96" customWidth="1"/>
    <col min="8478" max="8704" width="9.140625" style="96"/>
    <col min="8705" max="8706" width="0" style="96" hidden="1" customWidth="1"/>
    <col min="8707" max="8707" width="15.7109375" style="96" customWidth="1"/>
    <col min="8708" max="8708" width="93.42578125" style="96" customWidth="1"/>
    <col min="8709" max="8709" width="32.28515625" style="96" customWidth="1"/>
    <col min="8710" max="8710" width="23.7109375" style="96" customWidth="1"/>
    <col min="8711" max="8711" width="26.42578125" style="96" customWidth="1"/>
    <col min="8712" max="8712" width="26.5703125" style="96" customWidth="1"/>
    <col min="8713" max="8713" width="27.85546875" style="96" customWidth="1"/>
    <col min="8714" max="8714" width="28.140625" style="96" customWidth="1"/>
    <col min="8715" max="8715" width="24.28515625" style="96" customWidth="1"/>
    <col min="8716" max="8716" width="13.140625" style="96" customWidth="1"/>
    <col min="8717" max="8717" width="19.85546875" style="96" customWidth="1"/>
    <col min="8718" max="8718" width="34.42578125" style="96" customWidth="1"/>
    <col min="8719" max="8719" width="18.140625" style="96" customWidth="1"/>
    <col min="8720" max="8720" width="24.7109375" style="96" customWidth="1"/>
    <col min="8721" max="8721" width="23.28515625" style="96" customWidth="1"/>
    <col min="8722" max="8722" width="18.42578125" style="96" customWidth="1"/>
    <col min="8723" max="8723" width="27.85546875" style="96" customWidth="1"/>
    <col min="8724" max="8724" width="49.42578125" style="96" customWidth="1"/>
    <col min="8725" max="8725" width="32.140625" style="96" customWidth="1"/>
    <col min="8726" max="8726" width="22.42578125" style="96" customWidth="1"/>
    <col min="8727" max="8727" width="33" style="96" customWidth="1"/>
    <col min="8728" max="8728" width="58.85546875" style="96" customWidth="1"/>
    <col min="8729" max="8729" width="37.85546875" style="96" customWidth="1"/>
    <col min="8730" max="8730" width="17.5703125" style="96" customWidth="1"/>
    <col min="8731" max="8731" width="16.5703125" style="96" customWidth="1"/>
    <col min="8732" max="8732" width="28.7109375" style="96" customWidth="1"/>
    <col min="8733" max="8733" width="23.85546875" style="96" customWidth="1"/>
    <col min="8734" max="8960" width="9.140625" style="96"/>
    <col min="8961" max="8962" width="0" style="96" hidden="1" customWidth="1"/>
    <col min="8963" max="8963" width="15.7109375" style="96" customWidth="1"/>
    <col min="8964" max="8964" width="93.42578125" style="96" customWidth="1"/>
    <col min="8965" max="8965" width="32.28515625" style="96" customWidth="1"/>
    <col min="8966" max="8966" width="23.7109375" style="96" customWidth="1"/>
    <col min="8967" max="8967" width="26.42578125" style="96" customWidth="1"/>
    <col min="8968" max="8968" width="26.5703125" style="96" customWidth="1"/>
    <col min="8969" max="8969" width="27.85546875" style="96" customWidth="1"/>
    <col min="8970" max="8970" width="28.140625" style="96" customWidth="1"/>
    <col min="8971" max="8971" width="24.28515625" style="96" customWidth="1"/>
    <col min="8972" max="8972" width="13.140625" style="96" customWidth="1"/>
    <col min="8973" max="8973" width="19.85546875" style="96" customWidth="1"/>
    <col min="8974" max="8974" width="34.42578125" style="96" customWidth="1"/>
    <col min="8975" max="8975" width="18.140625" style="96" customWidth="1"/>
    <col min="8976" max="8976" width="24.7109375" style="96" customWidth="1"/>
    <col min="8977" max="8977" width="23.28515625" style="96" customWidth="1"/>
    <col min="8978" max="8978" width="18.42578125" style="96" customWidth="1"/>
    <col min="8979" max="8979" width="27.85546875" style="96" customWidth="1"/>
    <col min="8980" max="8980" width="49.42578125" style="96" customWidth="1"/>
    <col min="8981" max="8981" width="32.140625" style="96" customWidth="1"/>
    <col min="8982" max="8982" width="22.42578125" style="96" customWidth="1"/>
    <col min="8983" max="8983" width="33" style="96" customWidth="1"/>
    <col min="8984" max="8984" width="58.85546875" style="96" customWidth="1"/>
    <col min="8985" max="8985" width="37.85546875" style="96" customWidth="1"/>
    <col min="8986" max="8986" width="17.5703125" style="96" customWidth="1"/>
    <col min="8987" max="8987" width="16.5703125" style="96" customWidth="1"/>
    <col min="8988" max="8988" width="28.7109375" style="96" customWidth="1"/>
    <col min="8989" max="8989" width="23.85546875" style="96" customWidth="1"/>
    <col min="8990" max="9216" width="9.140625" style="96"/>
    <col min="9217" max="9218" width="0" style="96" hidden="1" customWidth="1"/>
    <col min="9219" max="9219" width="15.7109375" style="96" customWidth="1"/>
    <col min="9220" max="9220" width="93.42578125" style="96" customWidth="1"/>
    <col min="9221" max="9221" width="32.28515625" style="96" customWidth="1"/>
    <col min="9222" max="9222" width="23.7109375" style="96" customWidth="1"/>
    <col min="9223" max="9223" width="26.42578125" style="96" customWidth="1"/>
    <col min="9224" max="9224" width="26.5703125" style="96" customWidth="1"/>
    <col min="9225" max="9225" width="27.85546875" style="96" customWidth="1"/>
    <col min="9226" max="9226" width="28.140625" style="96" customWidth="1"/>
    <col min="9227" max="9227" width="24.28515625" style="96" customWidth="1"/>
    <col min="9228" max="9228" width="13.140625" style="96" customWidth="1"/>
    <col min="9229" max="9229" width="19.85546875" style="96" customWidth="1"/>
    <col min="9230" max="9230" width="34.42578125" style="96" customWidth="1"/>
    <col min="9231" max="9231" width="18.140625" style="96" customWidth="1"/>
    <col min="9232" max="9232" width="24.7109375" style="96" customWidth="1"/>
    <col min="9233" max="9233" width="23.28515625" style="96" customWidth="1"/>
    <col min="9234" max="9234" width="18.42578125" style="96" customWidth="1"/>
    <col min="9235" max="9235" width="27.85546875" style="96" customWidth="1"/>
    <col min="9236" max="9236" width="49.42578125" style="96" customWidth="1"/>
    <col min="9237" max="9237" width="32.140625" style="96" customWidth="1"/>
    <col min="9238" max="9238" width="22.42578125" style="96" customWidth="1"/>
    <col min="9239" max="9239" width="33" style="96" customWidth="1"/>
    <col min="9240" max="9240" width="58.85546875" style="96" customWidth="1"/>
    <col min="9241" max="9241" width="37.85546875" style="96" customWidth="1"/>
    <col min="9242" max="9242" width="17.5703125" style="96" customWidth="1"/>
    <col min="9243" max="9243" width="16.5703125" style="96" customWidth="1"/>
    <col min="9244" max="9244" width="28.7109375" style="96" customWidth="1"/>
    <col min="9245" max="9245" width="23.85546875" style="96" customWidth="1"/>
    <col min="9246" max="9472" width="9.140625" style="96"/>
    <col min="9473" max="9474" width="0" style="96" hidden="1" customWidth="1"/>
    <col min="9475" max="9475" width="15.7109375" style="96" customWidth="1"/>
    <col min="9476" max="9476" width="93.42578125" style="96" customWidth="1"/>
    <col min="9477" max="9477" width="32.28515625" style="96" customWidth="1"/>
    <col min="9478" max="9478" width="23.7109375" style="96" customWidth="1"/>
    <col min="9479" max="9479" width="26.42578125" style="96" customWidth="1"/>
    <col min="9480" max="9480" width="26.5703125" style="96" customWidth="1"/>
    <col min="9481" max="9481" width="27.85546875" style="96" customWidth="1"/>
    <col min="9482" max="9482" width="28.140625" style="96" customWidth="1"/>
    <col min="9483" max="9483" width="24.28515625" style="96" customWidth="1"/>
    <col min="9484" max="9484" width="13.140625" style="96" customWidth="1"/>
    <col min="9485" max="9485" width="19.85546875" style="96" customWidth="1"/>
    <col min="9486" max="9486" width="34.42578125" style="96" customWidth="1"/>
    <col min="9487" max="9487" width="18.140625" style="96" customWidth="1"/>
    <col min="9488" max="9488" width="24.7109375" style="96" customWidth="1"/>
    <col min="9489" max="9489" width="23.28515625" style="96" customWidth="1"/>
    <col min="9490" max="9490" width="18.42578125" style="96" customWidth="1"/>
    <col min="9491" max="9491" width="27.85546875" style="96" customWidth="1"/>
    <col min="9492" max="9492" width="49.42578125" style="96" customWidth="1"/>
    <col min="9493" max="9493" width="32.140625" style="96" customWidth="1"/>
    <col min="9494" max="9494" width="22.42578125" style="96" customWidth="1"/>
    <col min="9495" max="9495" width="33" style="96" customWidth="1"/>
    <col min="9496" max="9496" width="58.85546875" style="96" customWidth="1"/>
    <col min="9497" max="9497" width="37.85546875" style="96" customWidth="1"/>
    <col min="9498" max="9498" width="17.5703125" style="96" customWidth="1"/>
    <col min="9499" max="9499" width="16.5703125" style="96" customWidth="1"/>
    <col min="9500" max="9500" width="28.7109375" style="96" customWidth="1"/>
    <col min="9501" max="9501" width="23.85546875" style="96" customWidth="1"/>
    <col min="9502" max="9728" width="9.140625" style="96"/>
    <col min="9729" max="9730" width="0" style="96" hidden="1" customWidth="1"/>
    <col min="9731" max="9731" width="15.7109375" style="96" customWidth="1"/>
    <col min="9732" max="9732" width="93.42578125" style="96" customWidth="1"/>
    <col min="9733" max="9733" width="32.28515625" style="96" customWidth="1"/>
    <col min="9734" max="9734" width="23.7109375" style="96" customWidth="1"/>
    <col min="9735" max="9735" width="26.42578125" style="96" customWidth="1"/>
    <col min="9736" max="9736" width="26.5703125" style="96" customWidth="1"/>
    <col min="9737" max="9737" width="27.85546875" style="96" customWidth="1"/>
    <col min="9738" max="9738" width="28.140625" style="96" customWidth="1"/>
    <col min="9739" max="9739" width="24.28515625" style="96" customWidth="1"/>
    <col min="9740" max="9740" width="13.140625" style="96" customWidth="1"/>
    <col min="9741" max="9741" width="19.85546875" style="96" customWidth="1"/>
    <col min="9742" max="9742" width="34.42578125" style="96" customWidth="1"/>
    <col min="9743" max="9743" width="18.140625" style="96" customWidth="1"/>
    <col min="9744" max="9744" width="24.7109375" style="96" customWidth="1"/>
    <col min="9745" max="9745" width="23.28515625" style="96" customWidth="1"/>
    <col min="9746" max="9746" width="18.42578125" style="96" customWidth="1"/>
    <col min="9747" max="9747" width="27.85546875" style="96" customWidth="1"/>
    <col min="9748" max="9748" width="49.42578125" style="96" customWidth="1"/>
    <col min="9749" max="9749" width="32.140625" style="96" customWidth="1"/>
    <col min="9750" max="9750" width="22.42578125" style="96" customWidth="1"/>
    <col min="9751" max="9751" width="33" style="96" customWidth="1"/>
    <col min="9752" max="9752" width="58.85546875" style="96" customWidth="1"/>
    <col min="9753" max="9753" width="37.85546875" style="96" customWidth="1"/>
    <col min="9754" max="9754" width="17.5703125" style="96" customWidth="1"/>
    <col min="9755" max="9755" width="16.5703125" style="96" customWidth="1"/>
    <col min="9756" max="9756" width="28.7109375" style="96" customWidth="1"/>
    <col min="9757" max="9757" width="23.85546875" style="96" customWidth="1"/>
    <col min="9758" max="9984" width="9.140625" style="96"/>
    <col min="9985" max="9986" width="0" style="96" hidden="1" customWidth="1"/>
    <col min="9987" max="9987" width="15.7109375" style="96" customWidth="1"/>
    <col min="9988" max="9988" width="93.42578125" style="96" customWidth="1"/>
    <col min="9989" max="9989" width="32.28515625" style="96" customWidth="1"/>
    <col min="9990" max="9990" width="23.7109375" style="96" customWidth="1"/>
    <col min="9991" max="9991" width="26.42578125" style="96" customWidth="1"/>
    <col min="9992" max="9992" width="26.5703125" style="96" customWidth="1"/>
    <col min="9993" max="9993" width="27.85546875" style="96" customWidth="1"/>
    <col min="9994" max="9994" width="28.140625" style="96" customWidth="1"/>
    <col min="9995" max="9995" width="24.28515625" style="96" customWidth="1"/>
    <col min="9996" max="9996" width="13.140625" style="96" customWidth="1"/>
    <col min="9997" max="9997" width="19.85546875" style="96" customWidth="1"/>
    <col min="9998" max="9998" width="34.42578125" style="96" customWidth="1"/>
    <col min="9999" max="9999" width="18.140625" style="96" customWidth="1"/>
    <col min="10000" max="10000" width="24.7109375" style="96" customWidth="1"/>
    <col min="10001" max="10001" width="23.28515625" style="96" customWidth="1"/>
    <col min="10002" max="10002" width="18.42578125" style="96" customWidth="1"/>
    <col min="10003" max="10003" width="27.85546875" style="96" customWidth="1"/>
    <col min="10004" max="10004" width="49.42578125" style="96" customWidth="1"/>
    <col min="10005" max="10005" width="32.140625" style="96" customWidth="1"/>
    <col min="10006" max="10006" width="22.42578125" style="96" customWidth="1"/>
    <col min="10007" max="10007" width="33" style="96" customWidth="1"/>
    <col min="10008" max="10008" width="58.85546875" style="96" customWidth="1"/>
    <col min="10009" max="10009" width="37.85546875" style="96" customWidth="1"/>
    <col min="10010" max="10010" width="17.5703125" style="96" customWidth="1"/>
    <col min="10011" max="10011" width="16.5703125" style="96" customWidth="1"/>
    <col min="10012" max="10012" width="28.7109375" style="96" customWidth="1"/>
    <col min="10013" max="10013" width="23.85546875" style="96" customWidth="1"/>
    <col min="10014" max="10240" width="9.140625" style="96"/>
    <col min="10241" max="10242" width="0" style="96" hidden="1" customWidth="1"/>
    <col min="10243" max="10243" width="15.7109375" style="96" customWidth="1"/>
    <col min="10244" max="10244" width="93.42578125" style="96" customWidth="1"/>
    <col min="10245" max="10245" width="32.28515625" style="96" customWidth="1"/>
    <col min="10246" max="10246" width="23.7109375" style="96" customWidth="1"/>
    <col min="10247" max="10247" width="26.42578125" style="96" customWidth="1"/>
    <col min="10248" max="10248" width="26.5703125" style="96" customWidth="1"/>
    <col min="10249" max="10249" width="27.85546875" style="96" customWidth="1"/>
    <col min="10250" max="10250" width="28.140625" style="96" customWidth="1"/>
    <col min="10251" max="10251" width="24.28515625" style="96" customWidth="1"/>
    <col min="10252" max="10252" width="13.140625" style="96" customWidth="1"/>
    <col min="10253" max="10253" width="19.85546875" style="96" customWidth="1"/>
    <col min="10254" max="10254" width="34.42578125" style="96" customWidth="1"/>
    <col min="10255" max="10255" width="18.140625" style="96" customWidth="1"/>
    <col min="10256" max="10256" width="24.7109375" style="96" customWidth="1"/>
    <col min="10257" max="10257" width="23.28515625" style="96" customWidth="1"/>
    <col min="10258" max="10258" width="18.42578125" style="96" customWidth="1"/>
    <col min="10259" max="10259" width="27.85546875" style="96" customWidth="1"/>
    <col min="10260" max="10260" width="49.42578125" style="96" customWidth="1"/>
    <col min="10261" max="10261" width="32.140625" style="96" customWidth="1"/>
    <col min="10262" max="10262" width="22.42578125" style="96" customWidth="1"/>
    <col min="10263" max="10263" width="33" style="96" customWidth="1"/>
    <col min="10264" max="10264" width="58.85546875" style="96" customWidth="1"/>
    <col min="10265" max="10265" width="37.85546875" style="96" customWidth="1"/>
    <col min="10266" max="10266" width="17.5703125" style="96" customWidth="1"/>
    <col min="10267" max="10267" width="16.5703125" style="96" customWidth="1"/>
    <col min="10268" max="10268" width="28.7109375" style="96" customWidth="1"/>
    <col min="10269" max="10269" width="23.85546875" style="96" customWidth="1"/>
    <col min="10270" max="10496" width="9.140625" style="96"/>
    <col min="10497" max="10498" width="0" style="96" hidden="1" customWidth="1"/>
    <col min="10499" max="10499" width="15.7109375" style="96" customWidth="1"/>
    <col min="10500" max="10500" width="93.42578125" style="96" customWidth="1"/>
    <col min="10501" max="10501" width="32.28515625" style="96" customWidth="1"/>
    <col min="10502" max="10502" width="23.7109375" style="96" customWidth="1"/>
    <col min="10503" max="10503" width="26.42578125" style="96" customWidth="1"/>
    <col min="10504" max="10504" width="26.5703125" style="96" customWidth="1"/>
    <col min="10505" max="10505" width="27.85546875" style="96" customWidth="1"/>
    <col min="10506" max="10506" width="28.140625" style="96" customWidth="1"/>
    <col min="10507" max="10507" width="24.28515625" style="96" customWidth="1"/>
    <col min="10508" max="10508" width="13.140625" style="96" customWidth="1"/>
    <col min="10509" max="10509" width="19.85546875" style="96" customWidth="1"/>
    <col min="10510" max="10510" width="34.42578125" style="96" customWidth="1"/>
    <col min="10511" max="10511" width="18.140625" style="96" customWidth="1"/>
    <col min="10512" max="10512" width="24.7109375" style="96" customWidth="1"/>
    <col min="10513" max="10513" width="23.28515625" style="96" customWidth="1"/>
    <col min="10514" max="10514" width="18.42578125" style="96" customWidth="1"/>
    <col min="10515" max="10515" width="27.85546875" style="96" customWidth="1"/>
    <col min="10516" max="10516" width="49.42578125" style="96" customWidth="1"/>
    <col min="10517" max="10517" width="32.140625" style="96" customWidth="1"/>
    <col min="10518" max="10518" width="22.42578125" style="96" customWidth="1"/>
    <col min="10519" max="10519" width="33" style="96" customWidth="1"/>
    <col min="10520" max="10520" width="58.85546875" style="96" customWidth="1"/>
    <col min="10521" max="10521" width="37.85546875" style="96" customWidth="1"/>
    <col min="10522" max="10522" width="17.5703125" style="96" customWidth="1"/>
    <col min="10523" max="10523" width="16.5703125" style="96" customWidth="1"/>
    <col min="10524" max="10524" width="28.7109375" style="96" customWidth="1"/>
    <col min="10525" max="10525" width="23.85546875" style="96" customWidth="1"/>
    <col min="10526" max="10752" width="9.140625" style="96"/>
    <col min="10753" max="10754" width="0" style="96" hidden="1" customWidth="1"/>
    <col min="10755" max="10755" width="15.7109375" style="96" customWidth="1"/>
    <col min="10756" max="10756" width="93.42578125" style="96" customWidth="1"/>
    <col min="10757" max="10757" width="32.28515625" style="96" customWidth="1"/>
    <col min="10758" max="10758" width="23.7109375" style="96" customWidth="1"/>
    <col min="10759" max="10759" width="26.42578125" style="96" customWidth="1"/>
    <col min="10760" max="10760" width="26.5703125" style="96" customWidth="1"/>
    <col min="10761" max="10761" width="27.85546875" style="96" customWidth="1"/>
    <col min="10762" max="10762" width="28.140625" style="96" customWidth="1"/>
    <col min="10763" max="10763" width="24.28515625" style="96" customWidth="1"/>
    <col min="10764" max="10764" width="13.140625" style="96" customWidth="1"/>
    <col min="10765" max="10765" width="19.85546875" style="96" customWidth="1"/>
    <col min="10766" max="10766" width="34.42578125" style="96" customWidth="1"/>
    <col min="10767" max="10767" width="18.140625" style="96" customWidth="1"/>
    <col min="10768" max="10768" width="24.7109375" style="96" customWidth="1"/>
    <col min="10769" max="10769" width="23.28515625" style="96" customWidth="1"/>
    <col min="10770" max="10770" width="18.42578125" style="96" customWidth="1"/>
    <col min="10771" max="10771" width="27.85546875" style="96" customWidth="1"/>
    <col min="10772" max="10772" width="49.42578125" style="96" customWidth="1"/>
    <col min="10773" max="10773" width="32.140625" style="96" customWidth="1"/>
    <col min="10774" max="10774" width="22.42578125" style="96" customWidth="1"/>
    <col min="10775" max="10775" width="33" style="96" customWidth="1"/>
    <col min="10776" max="10776" width="58.85546875" style="96" customWidth="1"/>
    <col min="10777" max="10777" width="37.85546875" style="96" customWidth="1"/>
    <col min="10778" max="10778" width="17.5703125" style="96" customWidth="1"/>
    <col min="10779" max="10779" width="16.5703125" style="96" customWidth="1"/>
    <col min="10780" max="10780" width="28.7109375" style="96" customWidth="1"/>
    <col min="10781" max="10781" width="23.85546875" style="96" customWidth="1"/>
    <col min="10782" max="11008" width="9.140625" style="96"/>
    <col min="11009" max="11010" width="0" style="96" hidden="1" customWidth="1"/>
    <col min="11011" max="11011" width="15.7109375" style="96" customWidth="1"/>
    <col min="11012" max="11012" width="93.42578125" style="96" customWidth="1"/>
    <col min="11013" max="11013" width="32.28515625" style="96" customWidth="1"/>
    <col min="11014" max="11014" width="23.7109375" style="96" customWidth="1"/>
    <col min="11015" max="11015" width="26.42578125" style="96" customWidth="1"/>
    <col min="11016" max="11016" width="26.5703125" style="96" customWidth="1"/>
    <col min="11017" max="11017" width="27.85546875" style="96" customWidth="1"/>
    <col min="11018" max="11018" width="28.140625" style="96" customWidth="1"/>
    <col min="11019" max="11019" width="24.28515625" style="96" customWidth="1"/>
    <col min="11020" max="11020" width="13.140625" style="96" customWidth="1"/>
    <col min="11021" max="11021" width="19.85546875" style="96" customWidth="1"/>
    <col min="11022" max="11022" width="34.42578125" style="96" customWidth="1"/>
    <col min="11023" max="11023" width="18.140625" style="96" customWidth="1"/>
    <col min="11024" max="11024" width="24.7109375" style="96" customWidth="1"/>
    <col min="11025" max="11025" width="23.28515625" style="96" customWidth="1"/>
    <col min="11026" max="11026" width="18.42578125" style="96" customWidth="1"/>
    <col min="11027" max="11027" width="27.85546875" style="96" customWidth="1"/>
    <col min="11028" max="11028" width="49.42578125" style="96" customWidth="1"/>
    <col min="11029" max="11029" width="32.140625" style="96" customWidth="1"/>
    <col min="11030" max="11030" width="22.42578125" style="96" customWidth="1"/>
    <col min="11031" max="11031" width="33" style="96" customWidth="1"/>
    <col min="11032" max="11032" width="58.85546875" style="96" customWidth="1"/>
    <col min="11033" max="11033" width="37.85546875" style="96" customWidth="1"/>
    <col min="11034" max="11034" width="17.5703125" style="96" customWidth="1"/>
    <col min="11035" max="11035" width="16.5703125" style="96" customWidth="1"/>
    <col min="11036" max="11036" width="28.7109375" style="96" customWidth="1"/>
    <col min="11037" max="11037" width="23.85546875" style="96" customWidth="1"/>
    <col min="11038" max="11264" width="9.140625" style="96"/>
    <col min="11265" max="11266" width="0" style="96" hidden="1" customWidth="1"/>
    <col min="11267" max="11267" width="15.7109375" style="96" customWidth="1"/>
    <col min="11268" max="11268" width="93.42578125" style="96" customWidth="1"/>
    <col min="11269" max="11269" width="32.28515625" style="96" customWidth="1"/>
    <col min="11270" max="11270" width="23.7109375" style="96" customWidth="1"/>
    <col min="11271" max="11271" width="26.42578125" style="96" customWidth="1"/>
    <col min="11272" max="11272" width="26.5703125" style="96" customWidth="1"/>
    <col min="11273" max="11273" width="27.85546875" style="96" customWidth="1"/>
    <col min="11274" max="11274" width="28.140625" style="96" customWidth="1"/>
    <col min="11275" max="11275" width="24.28515625" style="96" customWidth="1"/>
    <col min="11276" max="11276" width="13.140625" style="96" customWidth="1"/>
    <col min="11277" max="11277" width="19.85546875" style="96" customWidth="1"/>
    <col min="11278" max="11278" width="34.42578125" style="96" customWidth="1"/>
    <col min="11279" max="11279" width="18.140625" style="96" customWidth="1"/>
    <col min="11280" max="11280" width="24.7109375" style="96" customWidth="1"/>
    <col min="11281" max="11281" width="23.28515625" style="96" customWidth="1"/>
    <col min="11282" max="11282" width="18.42578125" style="96" customWidth="1"/>
    <col min="11283" max="11283" width="27.85546875" style="96" customWidth="1"/>
    <col min="11284" max="11284" width="49.42578125" style="96" customWidth="1"/>
    <col min="11285" max="11285" width="32.140625" style="96" customWidth="1"/>
    <col min="11286" max="11286" width="22.42578125" style="96" customWidth="1"/>
    <col min="11287" max="11287" width="33" style="96" customWidth="1"/>
    <col min="11288" max="11288" width="58.85546875" style="96" customWidth="1"/>
    <col min="11289" max="11289" width="37.85546875" style="96" customWidth="1"/>
    <col min="11290" max="11290" width="17.5703125" style="96" customWidth="1"/>
    <col min="11291" max="11291" width="16.5703125" style="96" customWidth="1"/>
    <col min="11292" max="11292" width="28.7109375" style="96" customWidth="1"/>
    <col min="11293" max="11293" width="23.85546875" style="96" customWidth="1"/>
    <col min="11294" max="11520" width="9.140625" style="96"/>
    <col min="11521" max="11522" width="0" style="96" hidden="1" customWidth="1"/>
    <col min="11523" max="11523" width="15.7109375" style="96" customWidth="1"/>
    <col min="11524" max="11524" width="93.42578125" style="96" customWidth="1"/>
    <col min="11525" max="11525" width="32.28515625" style="96" customWidth="1"/>
    <col min="11526" max="11526" width="23.7109375" style="96" customWidth="1"/>
    <col min="11527" max="11527" width="26.42578125" style="96" customWidth="1"/>
    <col min="11528" max="11528" width="26.5703125" style="96" customWidth="1"/>
    <col min="11529" max="11529" width="27.85546875" style="96" customWidth="1"/>
    <col min="11530" max="11530" width="28.140625" style="96" customWidth="1"/>
    <col min="11531" max="11531" width="24.28515625" style="96" customWidth="1"/>
    <col min="11532" max="11532" width="13.140625" style="96" customWidth="1"/>
    <col min="11533" max="11533" width="19.85546875" style="96" customWidth="1"/>
    <col min="11534" max="11534" width="34.42578125" style="96" customWidth="1"/>
    <col min="11535" max="11535" width="18.140625" style="96" customWidth="1"/>
    <col min="11536" max="11536" width="24.7109375" style="96" customWidth="1"/>
    <col min="11537" max="11537" width="23.28515625" style="96" customWidth="1"/>
    <col min="11538" max="11538" width="18.42578125" style="96" customWidth="1"/>
    <col min="11539" max="11539" width="27.85546875" style="96" customWidth="1"/>
    <col min="11540" max="11540" width="49.42578125" style="96" customWidth="1"/>
    <col min="11541" max="11541" width="32.140625" style="96" customWidth="1"/>
    <col min="11542" max="11542" width="22.42578125" style="96" customWidth="1"/>
    <col min="11543" max="11543" width="33" style="96" customWidth="1"/>
    <col min="11544" max="11544" width="58.85546875" style="96" customWidth="1"/>
    <col min="11545" max="11545" width="37.85546875" style="96" customWidth="1"/>
    <col min="11546" max="11546" width="17.5703125" style="96" customWidth="1"/>
    <col min="11547" max="11547" width="16.5703125" style="96" customWidth="1"/>
    <col min="11548" max="11548" width="28.7109375" style="96" customWidth="1"/>
    <col min="11549" max="11549" width="23.85546875" style="96" customWidth="1"/>
    <col min="11550" max="11776" width="9.140625" style="96"/>
    <col min="11777" max="11778" width="0" style="96" hidden="1" customWidth="1"/>
    <col min="11779" max="11779" width="15.7109375" style="96" customWidth="1"/>
    <col min="11780" max="11780" width="93.42578125" style="96" customWidth="1"/>
    <col min="11781" max="11781" width="32.28515625" style="96" customWidth="1"/>
    <col min="11782" max="11782" width="23.7109375" style="96" customWidth="1"/>
    <col min="11783" max="11783" width="26.42578125" style="96" customWidth="1"/>
    <col min="11784" max="11784" width="26.5703125" style="96" customWidth="1"/>
    <col min="11785" max="11785" width="27.85546875" style="96" customWidth="1"/>
    <col min="11786" max="11786" width="28.140625" style="96" customWidth="1"/>
    <col min="11787" max="11787" width="24.28515625" style="96" customWidth="1"/>
    <col min="11788" max="11788" width="13.140625" style="96" customWidth="1"/>
    <col min="11789" max="11789" width="19.85546875" style="96" customWidth="1"/>
    <col min="11790" max="11790" width="34.42578125" style="96" customWidth="1"/>
    <col min="11791" max="11791" width="18.140625" style="96" customWidth="1"/>
    <col min="11792" max="11792" width="24.7109375" style="96" customWidth="1"/>
    <col min="11793" max="11793" width="23.28515625" style="96" customWidth="1"/>
    <col min="11794" max="11794" width="18.42578125" style="96" customWidth="1"/>
    <col min="11795" max="11795" width="27.85546875" style="96" customWidth="1"/>
    <col min="11796" max="11796" width="49.42578125" style="96" customWidth="1"/>
    <col min="11797" max="11797" width="32.140625" style="96" customWidth="1"/>
    <col min="11798" max="11798" width="22.42578125" style="96" customWidth="1"/>
    <col min="11799" max="11799" width="33" style="96" customWidth="1"/>
    <col min="11800" max="11800" width="58.85546875" style="96" customWidth="1"/>
    <col min="11801" max="11801" width="37.85546875" style="96" customWidth="1"/>
    <col min="11802" max="11802" width="17.5703125" style="96" customWidth="1"/>
    <col min="11803" max="11803" width="16.5703125" style="96" customWidth="1"/>
    <col min="11804" max="11804" width="28.7109375" style="96" customWidth="1"/>
    <col min="11805" max="11805" width="23.85546875" style="96" customWidth="1"/>
    <col min="11806" max="12032" width="9.140625" style="96"/>
    <col min="12033" max="12034" width="0" style="96" hidden="1" customWidth="1"/>
    <col min="12035" max="12035" width="15.7109375" style="96" customWidth="1"/>
    <col min="12036" max="12036" width="93.42578125" style="96" customWidth="1"/>
    <col min="12037" max="12037" width="32.28515625" style="96" customWidth="1"/>
    <col min="12038" max="12038" width="23.7109375" style="96" customWidth="1"/>
    <col min="12039" max="12039" width="26.42578125" style="96" customWidth="1"/>
    <col min="12040" max="12040" width="26.5703125" style="96" customWidth="1"/>
    <col min="12041" max="12041" width="27.85546875" style="96" customWidth="1"/>
    <col min="12042" max="12042" width="28.140625" style="96" customWidth="1"/>
    <col min="12043" max="12043" width="24.28515625" style="96" customWidth="1"/>
    <col min="12044" max="12044" width="13.140625" style="96" customWidth="1"/>
    <col min="12045" max="12045" width="19.85546875" style="96" customWidth="1"/>
    <col min="12046" max="12046" width="34.42578125" style="96" customWidth="1"/>
    <col min="12047" max="12047" width="18.140625" style="96" customWidth="1"/>
    <col min="12048" max="12048" width="24.7109375" style="96" customWidth="1"/>
    <col min="12049" max="12049" width="23.28515625" style="96" customWidth="1"/>
    <col min="12050" max="12050" width="18.42578125" style="96" customWidth="1"/>
    <col min="12051" max="12051" width="27.85546875" style="96" customWidth="1"/>
    <col min="12052" max="12052" width="49.42578125" style="96" customWidth="1"/>
    <col min="12053" max="12053" width="32.140625" style="96" customWidth="1"/>
    <col min="12054" max="12054" width="22.42578125" style="96" customWidth="1"/>
    <col min="12055" max="12055" width="33" style="96" customWidth="1"/>
    <col min="12056" max="12056" width="58.85546875" style="96" customWidth="1"/>
    <col min="12057" max="12057" width="37.85546875" style="96" customWidth="1"/>
    <col min="12058" max="12058" width="17.5703125" style="96" customWidth="1"/>
    <col min="12059" max="12059" width="16.5703125" style="96" customWidth="1"/>
    <col min="12060" max="12060" width="28.7109375" style="96" customWidth="1"/>
    <col min="12061" max="12061" width="23.85546875" style="96" customWidth="1"/>
    <col min="12062" max="12288" width="9.140625" style="96"/>
    <col min="12289" max="12290" width="0" style="96" hidden="1" customWidth="1"/>
    <col min="12291" max="12291" width="15.7109375" style="96" customWidth="1"/>
    <col min="12292" max="12292" width="93.42578125" style="96" customWidth="1"/>
    <col min="12293" max="12293" width="32.28515625" style="96" customWidth="1"/>
    <col min="12294" max="12294" width="23.7109375" style="96" customWidth="1"/>
    <col min="12295" max="12295" width="26.42578125" style="96" customWidth="1"/>
    <col min="12296" max="12296" width="26.5703125" style="96" customWidth="1"/>
    <col min="12297" max="12297" width="27.85546875" style="96" customWidth="1"/>
    <col min="12298" max="12298" width="28.140625" style="96" customWidth="1"/>
    <col min="12299" max="12299" width="24.28515625" style="96" customWidth="1"/>
    <col min="12300" max="12300" width="13.140625" style="96" customWidth="1"/>
    <col min="12301" max="12301" width="19.85546875" style="96" customWidth="1"/>
    <col min="12302" max="12302" width="34.42578125" style="96" customWidth="1"/>
    <col min="12303" max="12303" width="18.140625" style="96" customWidth="1"/>
    <col min="12304" max="12304" width="24.7109375" style="96" customWidth="1"/>
    <col min="12305" max="12305" width="23.28515625" style="96" customWidth="1"/>
    <col min="12306" max="12306" width="18.42578125" style="96" customWidth="1"/>
    <col min="12307" max="12307" width="27.85546875" style="96" customWidth="1"/>
    <col min="12308" max="12308" width="49.42578125" style="96" customWidth="1"/>
    <col min="12309" max="12309" width="32.140625" style="96" customWidth="1"/>
    <col min="12310" max="12310" width="22.42578125" style="96" customWidth="1"/>
    <col min="12311" max="12311" width="33" style="96" customWidth="1"/>
    <col min="12312" max="12312" width="58.85546875" style="96" customWidth="1"/>
    <col min="12313" max="12313" width="37.85546875" style="96" customWidth="1"/>
    <col min="12314" max="12314" width="17.5703125" style="96" customWidth="1"/>
    <col min="12315" max="12315" width="16.5703125" style="96" customWidth="1"/>
    <col min="12316" max="12316" width="28.7109375" style="96" customWidth="1"/>
    <col min="12317" max="12317" width="23.85546875" style="96" customWidth="1"/>
    <col min="12318" max="12544" width="9.140625" style="96"/>
    <col min="12545" max="12546" width="0" style="96" hidden="1" customWidth="1"/>
    <col min="12547" max="12547" width="15.7109375" style="96" customWidth="1"/>
    <col min="12548" max="12548" width="93.42578125" style="96" customWidth="1"/>
    <col min="12549" max="12549" width="32.28515625" style="96" customWidth="1"/>
    <col min="12550" max="12550" width="23.7109375" style="96" customWidth="1"/>
    <col min="12551" max="12551" width="26.42578125" style="96" customWidth="1"/>
    <col min="12552" max="12552" width="26.5703125" style="96" customWidth="1"/>
    <col min="12553" max="12553" width="27.85546875" style="96" customWidth="1"/>
    <col min="12554" max="12554" width="28.140625" style="96" customWidth="1"/>
    <col min="12555" max="12555" width="24.28515625" style="96" customWidth="1"/>
    <col min="12556" max="12556" width="13.140625" style="96" customWidth="1"/>
    <col min="12557" max="12557" width="19.85546875" style="96" customWidth="1"/>
    <col min="12558" max="12558" width="34.42578125" style="96" customWidth="1"/>
    <col min="12559" max="12559" width="18.140625" style="96" customWidth="1"/>
    <col min="12560" max="12560" width="24.7109375" style="96" customWidth="1"/>
    <col min="12561" max="12561" width="23.28515625" style="96" customWidth="1"/>
    <col min="12562" max="12562" width="18.42578125" style="96" customWidth="1"/>
    <col min="12563" max="12563" width="27.85546875" style="96" customWidth="1"/>
    <col min="12564" max="12564" width="49.42578125" style="96" customWidth="1"/>
    <col min="12565" max="12565" width="32.140625" style="96" customWidth="1"/>
    <col min="12566" max="12566" width="22.42578125" style="96" customWidth="1"/>
    <col min="12567" max="12567" width="33" style="96" customWidth="1"/>
    <col min="12568" max="12568" width="58.85546875" style="96" customWidth="1"/>
    <col min="12569" max="12569" width="37.85546875" style="96" customWidth="1"/>
    <col min="12570" max="12570" width="17.5703125" style="96" customWidth="1"/>
    <col min="12571" max="12571" width="16.5703125" style="96" customWidth="1"/>
    <col min="12572" max="12572" width="28.7109375" style="96" customWidth="1"/>
    <col min="12573" max="12573" width="23.85546875" style="96" customWidth="1"/>
    <col min="12574" max="12800" width="9.140625" style="96"/>
    <col min="12801" max="12802" width="0" style="96" hidden="1" customWidth="1"/>
    <col min="12803" max="12803" width="15.7109375" style="96" customWidth="1"/>
    <col min="12804" max="12804" width="93.42578125" style="96" customWidth="1"/>
    <col min="12805" max="12805" width="32.28515625" style="96" customWidth="1"/>
    <col min="12806" max="12806" width="23.7109375" style="96" customWidth="1"/>
    <col min="12807" max="12807" width="26.42578125" style="96" customWidth="1"/>
    <col min="12808" max="12808" width="26.5703125" style="96" customWidth="1"/>
    <col min="12809" max="12809" width="27.85546875" style="96" customWidth="1"/>
    <col min="12810" max="12810" width="28.140625" style="96" customWidth="1"/>
    <col min="12811" max="12811" width="24.28515625" style="96" customWidth="1"/>
    <col min="12812" max="12812" width="13.140625" style="96" customWidth="1"/>
    <col min="12813" max="12813" width="19.85546875" style="96" customWidth="1"/>
    <col min="12814" max="12814" width="34.42578125" style="96" customWidth="1"/>
    <col min="12815" max="12815" width="18.140625" style="96" customWidth="1"/>
    <col min="12816" max="12816" width="24.7109375" style="96" customWidth="1"/>
    <col min="12817" max="12817" width="23.28515625" style="96" customWidth="1"/>
    <col min="12818" max="12818" width="18.42578125" style="96" customWidth="1"/>
    <col min="12819" max="12819" width="27.85546875" style="96" customWidth="1"/>
    <col min="12820" max="12820" width="49.42578125" style="96" customWidth="1"/>
    <col min="12821" max="12821" width="32.140625" style="96" customWidth="1"/>
    <col min="12822" max="12822" width="22.42578125" style="96" customWidth="1"/>
    <col min="12823" max="12823" width="33" style="96" customWidth="1"/>
    <col min="12824" max="12824" width="58.85546875" style="96" customWidth="1"/>
    <col min="12825" max="12825" width="37.85546875" style="96" customWidth="1"/>
    <col min="12826" max="12826" width="17.5703125" style="96" customWidth="1"/>
    <col min="12827" max="12827" width="16.5703125" style="96" customWidth="1"/>
    <col min="12828" max="12828" width="28.7109375" style="96" customWidth="1"/>
    <col min="12829" max="12829" width="23.85546875" style="96" customWidth="1"/>
    <col min="12830" max="13056" width="9.140625" style="96"/>
    <col min="13057" max="13058" width="0" style="96" hidden="1" customWidth="1"/>
    <col min="13059" max="13059" width="15.7109375" style="96" customWidth="1"/>
    <col min="13060" max="13060" width="93.42578125" style="96" customWidth="1"/>
    <col min="13061" max="13061" width="32.28515625" style="96" customWidth="1"/>
    <col min="13062" max="13062" width="23.7109375" style="96" customWidth="1"/>
    <col min="13063" max="13063" width="26.42578125" style="96" customWidth="1"/>
    <col min="13064" max="13064" width="26.5703125" style="96" customWidth="1"/>
    <col min="13065" max="13065" width="27.85546875" style="96" customWidth="1"/>
    <col min="13066" max="13066" width="28.140625" style="96" customWidth="1"/>
    <col min="13067" max="13067" width="24.28515625" style="96" customWidth="1"/>
    <col min="13068" max="13068" width="13.140625" style="96" customWidth="1"/>
    <col min="13069" max="13069" width="19.85546875" style="96" customWidth="1"/>
    <col min="13070" max="13070" width="34.42578125" style="96" customWidth="1"/>
    <col min="13071" max="13071" width="18.140625" style="96" customWidth="1"/>
    <col min="13072" max="13072" width="24.7109375" style="96" customWidth="1"/>
    <col min="13073" max="13073" width="23.28515625" style="96" customWidth="1"/>
    <col min="13074" max="13074" width="18.42578125" style="96" customWidth="1"/>
    <col min="13075" max="13075" width="27.85546875" style="96" customWidth="1"/>
    <col min="13076" max="13076" width="49.42578125" style="96" customWidth="1"/>
    <col min="13077" max="13077" width="32.140625" style="96" customWidth="1"/>
    <col min="13078" max="13078" width="22.42578125" style="96" customWidth="1"/>
    <col min="13079" max="13079" width="33" style="96" customWidth="1"/>
    <col min="13080" max="13080" width="58.85546875" style="96" customWidth="1"/>
    <col min="13081" max="13081" width="37.85546875" style="96" customWidth="1"/>
    <col min="13082" max="13082" width="17.5703125" style="96" customWidth="1"/>
    <col min="13083" max="13083" width="16.5703125" style="96" customWidth="1"/>
    <col min="13084" max="13084" width="28.7109375" style="96" customWidth="1"/>
    <col min="13085" max="13085" width="23.85546875" style="96" customWidth="1"/>
    <col min="13086" max="13312" width="9.140625" style="96"/>
    <col min="13313" max="13314" width="0" style="96" hidden="1" customWidth="1"/>
    <col min="13315" max="13315" width="15.7109375" style="96" customWidth="1"/>
    <col min="13316" max="13316" width="93.42578125" style="96" customWidth="1"/>
    <col min="13317" max="13317" width="32.28515625" style="96" customWidth="1"/>
    <col min="13318" max="13318" width="23.7109375" style="96" customWidth="1"/>
    <col min="13319" max="13319" width="26.42578125" style="96" customWidth="1"/>
    <col min="13320" max="13320" width="26.5703125" style="96" customWidth="1"/>
    <col min="13321" max="13321" width="27.85546875" style="96" customWidth="1"/>
    <col min="13322" max="13322" width="28.140625" style="96" customWidth="1"/>
    <col min="13323" max="13323" width="24.28515625" style="96" customWidth="1"/>
    <col min="13324" max="13324" width="13.140625" style="96" customWidth="1"/>
    <col min="13325" max="13325" width="19.85546875" style="96" customWidth="1"/>
    <col min="13326" max="13326" width="34.42578125" style="96" customWidth="1"/>
    <col min="13327" max="13327" width="18.140625" style="96" customWidth="1"/>
    <col min="13328" max="13328" width="24.7109375" style="96" customWidth="1"/>
    <col min="13329" max="13329" width="23.28515625" style="96" customWidth="1"/>
    <col min="13330" max="13330" width="18.42578125" style="96" customWidth="1"/>
    <col min="13331" max="13331" width="27.85546875" style="96" customWidth="1"/>
    <col min="13332" max="13332" width="49.42578125" style="96" customWidth="1"/>
    <col min="13333" max="13333" width="32.140625" style="96" customWidth="1"/>
    <col min="13334" max="13334" width="22.42578125" style="96" customWidth="1"/>
    <col min="13335" max="13335" width="33" style="96" customWidth="1"/>
    <col min="13336" max="13336" width="58.85546875" style="96" customWidth="1"/>
    <col min="13337" max="13337" width="37.85546875" style="96" customWidth="1"/>
    <col min="13338" max="13338" width="17.5703125" style="96" customWidth="1"/>
    <col min="13339" max="13339" width="16.5703125" style="96" customWidth="1"/>
    <col min="13340" max="13340" width="28.7109375" style="96" customWidth="1"/>
    <col min="13341" max="13341" width="23.85546875" style="96" customWidth="1"/>
    <col min="13342" max="13568" width="9.140625" style="96"/>
    <col min="13569" max="13570" width="0" style="96" hidden="1" customWidth="1"/>
    <col min="13571" max="13571" width="15.7109375" style="96" customWidth="1"/>
    <col min="13572" max="13572" width="93.42578125" style="96" customWidth="1"/>
    <col min="13573" max="13573" width="32.28515625" style="96" customWidth="1"/>
    <col min="13574" max="13574" width="23.7109375" style="96" customWidth="1"/>
    <col min="13575" max="13575" width="26.42578125" style="96" customWidth="1"/>
    <col min="13576" max="13576" width="26.5703125" style="96" customWidth="1"/>
    <col min="13577" max="13577" width="27.85546875" style="96" customWidth="1"/>
    <col min="13578" max="13578" width="28.140625" style="96" customWidth="1"/>
    <col min="13579" max="13579" width="24.28515625" style="96" customWidth="1"/>
    <col min="13580" max="13580" width="13.140625" style="96" customWidth="1"/>
    <col min="13581" max="13581" width="19.85546875" style="96" customWidth="1"/>
    <col min="13582" max="13582" width="34.42578125" style="96" customWidth="1"/>
    <col min="13583" max="13583" width="18.140625" style="96" customWidth="1"/>
    <col min="13584" max="13584" width="24.7109375" style="96" customWidth="1"/>
    <col min="13585" max="13585" width="23.28515625" style="96" customWidth="1"/>
    <col min="13586" max="13586" width="18.42578125" style="96" customWidth="1"/>
    <col min="13587" max="13587" width="27.85546875" style="96" customWidth="1"/>
    <col min="13588" max="13588" width="49.42578125" style="96" customWidth="1"/>
    <col min="13589" max="13589" width="32.140625" style="96" customWidth="1"/>
    <col min="13590" max="13590" width="22.42578125" style="96" customWidth="1"/>
    <col min="13591" max="13591" width="33" style="96" customWidth="1"/>
    <col min="13592" max="13592" width="58.85546875" style="96" customWidth="1"/>
    <col min="13593" max="13593" width="37.85546875" style="96" customWidth="1"/>
    <col min="13594" max="13594" width="17.5703125" style="96" customWidth="1"/>
    <col min="13595" max="13595" width="16.5703125" style="96" customWidth="1"/>
    <col min="13596" max="13596" width="28.7109375" style="96" customWidth="1"/>
    <col min="13597" max="13597" width="23.85546875" style="96" customWidth="1"/>
    <col min="13598" max="13824" width="9.140625" style="96"/>
    <col min="13825" max="13826" width="0" style="96" hidden="1" customWidth="1"/>
    <col min="13827" max="13827" width="15.7109375" style="96" customWidth="1"/>
    <col min="13828" max="13828" width="93.42578125" style="96" customWidth="1"/>
    <col min="13829" max="13829" width="32.28515625" style="96" customWidth="1"/>
    <col min="13830" max="13830" width="23.7109375" style="96" customWidth="1"/>
    <col min="13831" max="13831" width="26.42578125" style="96" customWidth="1"/>
    <col min="13832" max="13832" width="26.5703125" style="96" customWidth="1"/>
    <col min="13833" max="13833" width="27.85546875" style="96" customWidth="1"/>
    <col min="13834" max="13834" width="28.140625" style="96" customWidth="1"/>
    <col min="13835" max="13835" width="24.28515625" style="96" customWidth="1"/>
    <col min="13836" max="13836" width="13.140625" style="96" customWidth="1"/>
    <col min="13837" max="13837" width="19.85546875" style="96" customWidth="1"/>
    <col min="13838" max="13838" width="34.42578125" style="96" customWidth="1"/>
    <col min="13839" max="13839" width="18.140625" style="96" customWidth="1"/>
    <col min="13840" max="13840" width="24.7109375" style="96" customWidth="1"/>
    <col min="13841" max="13841" width="23.28515625" style="96" customWidth="1"/>
    <col min="13842" max="13842" width="18.42578125" style="96" customWidth="1"/>
    <col min="13843" max="13843" width="27.85546875" style="96" customWidth="1"/>
    <col min="13844" max="13844" width="49.42578125" style="96" customWidth="1"/>
    <col min="13845" max="13845" width="32.140625" style="96" customWidth="1"/>
    <col min="13846" max="13846" width="22.42578125" style="96" customWidth="1"/>
    <col min="13847" max="13847" width="33" style="96" customWidth="1"/>
    <col min="13848" max="13848" width="58.85546875" style="96" customWidth="1"/>
    <col min="13849" max="13849" width="37.85546875" style="96" customWidth="1"/>
    <col min="13850" max="13850" width="17.5703125" style="96" customWidth="1"/>
    <col min="13851" max="13851" width="16.5703125" style="96" customWidth="1"/>
    <col min="13852" max="13852" width="28.7109375" style="96" customWidth="1"/>
    <col min="13853" max="13853" width="23.85546875" style="96" customWidth="1"/>
    <col min="13854" max="14080" width="9.140625" style="96"/>
    <col min="14081" max="14082" width="0" style="96" hidden="1" customWidth="1"/>
    <col min="14083" max="14083" width="15.7109375" style="96" customWidth="1"/>
    <col min="14084" max="14084" width="93.42578125" style="96" customWidth="1"/>
    <col min="14085" max="14085" width="32.28515625" style="96" customWidth="1"/>
    <col min="14086" max="14086" width="23.7109375" style="96" customWidth="1"/>
    <col min="14087" max="14087" width="26.42578125" style="96" customWidth="1"/>
    <col min="14088" max="14088" width="26.5703125" style="96" customWidth="1"/>
    <col min="14089" max="14089" width="27.85546875" style="96" customWidth="1"/>
    <col min="14090" max="14090" width="28.140625" style="96" customWidth="1"/>
    <col min="14091" max="14091" width="24.28515625" style="96" customWidth="1"/>
    <col min="14092" max="14092" width="13.140625" style="96" customWidth="1"/>
    <col min="14093" max="14093" width="19.85546875" style="96" customWidth="1"/>
    <col min="14094" max="14094" width="34.42578125" style="96" customWidth="1"/>
    <col min="14095" max="14095" width="18.140625" style="96" customWidth="1"/>
    <col min="14096" max="14096" width="24.7109375" style="96" customWidth="1"/>
    <col min="14097" max="14097" width="23.28515625" style="96" customWidth="1"/>
    <col min="14098" max="14098" width="18.42578125" style="96" customWidth="1"/>
    <col min="14099" max="14099" width="27.85546875" style="96" customWidth="1"/>
    <col min="14100" max="14100" width="49.42578125" style="96" customWidth="1"/>
    <col min="14101" max="14101" width="32.140625" style="96" customWidth="1"/>
    <col min="14102" max="14102" width="22.42578125" style="96" customWidth="1"/>
    <col min="14103" max="14103" width="33" style="96" customWidth="1"/>
    <col min="14104" max="14104" width="58.85546875" style="96" customWidth="1"/>
    <col min="14105" max="14105" width="37.85546875" style="96" customWidth="1"/>
    <col min="14106" max="14106" width="17.5703125" style="96" customWidth="1"/>
    <col min="14107" max="14107" width="16.5703125" style="96" customWidth="1"/>
    <col min="14108" max="14108" width="28.7109375" style="96" customWidth="1"/>
    <col min="14109" max="14109" width="23.85546875" style="96" customWidth="1"/>
    <col min="14110" max="14336" width="9.140625" style="96"/>
    <col min="14337" max="14338" width="0" style="96" hidden="1" customWidth="1"/>
    <col min="14339" max="14339" width="15.7109375" style="96" customWidth="1"/>
    <col min="14340" max="14340" width="93.42578125" style="96" customWidth="1"/>
    <col min="14341" max="14341" width="32.28515625" style="96" customWidth="1"/>
    <col min="14342" max="14342" width="23.7109375" style="96" customWidth="1"/>
    <col min="14343" max="14343" width="26.42578125" style="96" customWidth="1"/>
    <col min="14344" max="14344" width="26.5703125" style="96" customWidth="1"/>
    <col min="14345" max="14345" width="27.85546875" style="96" customWidth="1"/>
    <col min="14346" max="14346" width="28.140625" style="96" customWidth="1"/>
    <col min="14347" max="14347" width="24.28515625" style="96" customWidth="1"/>
    <col min="14348" max="14348" width="13.140625" style="96" customWidth="1"/>
    <col min="14349" max="14349" width="19.85546875" style="96" customWidth="1"/>
    <col min="14350" max="14350" width="34.42578125" style="96" customWidth="1"/>
    <col min="14351" max="14351" width="18.140625" style="96" customWidth="1"/>
    <col min="14352" max="14352" width="24.7109375" style="96" customWidth="1"/>
    <col min="14353" max="14353" width="23.28515625" style="96" customWidth="1"/>
    <col min="14354" max="14354" width="18.42578125" style="96" customWidth="1"/>
    <col min="14355" max="14355" width="27.85546875" style="96" customWidth="1"/>
    <col min="14356" max="14356" width="49.42578125" style="96" customWidth="1"/>
    <col min="14357" max="14357" width="32.140625" style="96" customWidth="1"/>
    <col min="14358" max="14358" width="22.42578125" style="96" customWidth="1"/>
    <col min="14359" max="14359" width="33" style="96" customWidth="1"/>
    <col min="14360" max="14360" width="58.85546875" style="96" customWidth="1"/>
    <col min="14361" max="14361" width="37.85546875" style="96" customWidth="1"/>
    <col min="14362" max="14362" width="17.5703125" style="96" customWidth="1"/>
    <col min="14363" max="14363" width="16.5703125" style="96" customWidth="1"/>
    <col min="14364" max="14364" width="28.7109375" style="96" customWidth="1"/>
    <col min="14365" max="14365" width="23.85546875" style="96" customWidth="1"/>
    <col min="14366" max="14592" width="9.140625" style="96"/>
    <col min="14593" max="14594" width="0" style="96" hidden="1" customWidth="1"/>
    <col min="14595" max="14595" width="15.7109375" style="96" customWidth="1"/>
    <col min="14596" max="14596" width="93.42578125" style="96" customWidth="1"/>
    <col min="14597" max="14597" width="32.28515625" style="96" customWidth="1"/>
    <col min="14598" max="14598" width="23.7109375" style="96" customWidth="1"/>
    <col min="14599" max="14599" width="26.42578125" style="96" customWidth="1"/>
    <col min="14600" max="14600" width="26.5703125" style="96" customWidth="1"/>
    <col min="14601" max="14601" width="27.85546875" style="96" customWidth="1"/>
    <col min="14602" max="14602" width="28.140625" style="96" customWidth="1"/>
    <col min="14603" max="14603" width="24.28515625" style="96" customWidth="1"/>
    <col min="14604" max="14604" width="13.140625" style="96" customWidth="1"/>
    <col min="14605" max="14605" width="19.85546875" style="96" customWidth="1"/>
    <col min="14606" max="14606" width="34.42578125" style="96" customWidth="1"/>
    <col min="14607" max="14607" width="18.140625" style="96" customWidth="1"/>
    <col min="14608" max="14608" width="24.7109375" style="96" customWidth="1"/>
    <col min="14609" max="14609" width="23.28515625" style="96" customWidth="1"/>
    <col min="14610" max="14610" width="18.42578125" style="96" customWidth="1"/>
    <col min="14611" max="14611" width="27.85546875" style="96" customWidth="1"/>
    <col min="14612" max="14612" width="49.42578125" style="96" customWidth="1"/>
    <col min="14613" max="14613" width="32.140625" style="96" customWidth="1"/>
    <col min="14614" max="14614" width="22.42578125" style="96" customWidth="1"/>
    <col min="14615" max="14615" width="33" style="96" customWidth="1"/>
    <col min="14616" max="14616" width="58.85546875" style="96" customWidth="1"/>
    <col min="14617" max="14617" width="37.85546875" style="96" customWidth="1"/>
    <col min="14618" max="14618" width="17.5703125" style="96" customWidth="1"/>
    <col min="14619" max="14619" width="16.5703125" style="96" customWidth="1"/>
    <col min="14620" max="14620" width="28.7109375" style="96" customWidth="1"/>
    <col min="14621" max="14621" width="23.85546875" style="96" customWidth="1"/>
    <col min="14622" max="14848" width="9.140625" style="96"/>
    <col min="14849" max="14850" width="0" style="96" hidden="1" customWidth="1"/>
    <col min="14851" max="14851" width="15.7109375" style="96" customWidth="1"/>
    <col min="14852" max="14852" width="93.42578125" style="96" customWidth="1"/>
    <col min="14853" max="14853" width="32.28515625" style="96" customWidth="1"/>
    <col min="14854" max="14854" width="23.7109375" style="96" customWidth="1"/>
    <col min="14855" max="14855" width="26.42578125" style="96" customWidth="1"/>
    <col min="14856" max="14856" width="26.5703125" style="96" customWidth="1"/>
    <col min="14857" max="14857" width="27.85546875" style="96" customWidth="1"/>
    <col min="14858" max="14858" width="28.140625" style="96" customWidth="1"/>
    <col min="14859" max="14859" width="24.28515625" style="96" customWidth="1"/>
    <col min="14860" max="14860" width="13.140625" style="96" customWidth="1"/>
    <col min="14861" max="14861" width="19.85546875" style="96" customWidth="1"/>
    <col min="14862" max="14862" width="34.42578125" style="96" customWidth="1"/>
    <col min="14863" max="14863" width="18.140625" style="96" customWidth="1"/>
    <col min="14864" max="14864" width="24.7109375" style="96" customWidth="1"/>
    <col min="14865" max="14865" width="23.28515625" style="96" customWidth="1"/>
    <col min="14866" max="14866" width="18.42578125" style="96" customWidth="1"/>
    <col min="14867" max="14867" width="27.85546875" style="96" customWidth="1"/>
    <col min="14868" max="14868" width="49.42578125" style="96" customWidth="1"/>
    <col min="14869" max="14869" width="32.140625" style="96" customWidth="1"/>
    <col min="14870" max="14870" width="22.42578125" style="96" customWidth="1"/>
    <col min="14871" max="14871" width="33" style="96" customWidth="1"/>
    <col min="14872" max="14872" width="58.85546875" style="96" customWidth="1"/>
    <col min="14873" max="14873" width="37.85546875" style="96" customWidth="1"/>
    <col min="14874" max="14874" width="17.5703125" style="96" customWidth="1"/>
    <col min="14875" max="14875" width="16.5703125" style="96" customWidth="1"/>
    <col min="14876" max="14876" width="28.7109375" style="96" customWidth="1"/>
    <col min="14877" max="14877" width="23.85546875" style="96" customWidth="1"/>
    <col min="14878" max="15104" width="9.140625" style="96"/>
    <col min="15105" max="15106" width="0" style="96" hidden="1" customWidth="1"/>
    <col min="15107" max="15107" width="15.7109375" style="96" customWidth="1"/>
    <col min="15108" max="15108" width="93.42578125" style="96" customWidth="1"/>
    <col min="15109" max="15109" width="32.28515625" style="96" customWidth="1"/>
    <col min="15110" max="15110" width="23.7109375" style="96" customWidth="1"/>
    <col min="15111" max="15111" width="26.42578125" style="96" customWidth="1"/>
    <col min="15112" max="15112" width="26.5703125" style="96" customWidth="1"/>
    <col min="15113" max="15113" width="27.85546875" style="96" customWidth="1"/>
    <col min="15114" max="15114" width="28.140625" style="96" customWidth="1"/>
    <col min="15115" max="15115" width="24.28515625" style="96" customWidth="1"/>
    <col min="15116" max="15116" width="13.140625" style="96" customWidth="1"/>
    <col min="15117" max="15117" width="19.85546875" style="96" customWidth="1"/>
    <col min="15118" max="15118" width="34.42578125" style="96" customWidth="1"/>
    <col min="15119" max="15119" width="18.140625" style="96" customWidth="1"/>
    <col min="15120" max="15120" width="24.7109375" style="96" customWidth="1"/>
    <col min="15121" max="15121" width="23.28515625" style="96" customWidth="1"/>
    <col min="15122" max="15122" width="18.42578125" style="96" customWidth="1"/>
    <col min="15123" max="15123" width="27.85546875" style="96" customWidth="1"/>
    <col min="15124" max="15124" width="49.42578125" style="96" customWidth="1"/>
    <col min="15125" max="15125" width="32.140625" style="96" customWidth="1"/>
    <col min="15126" max="15126" width="22.42578125" style="96" customWidth="1"/>
    <col min="15127" max="15127" width="33" style="96" customWidth="1"/>
    <col min="15128" max="15128" width="58.85546875" style="96" customWidth="1"/>
    <col min="15129" max="15129" width="37.85546875" style="96" customWidth="1"/>
    <col min="15130" max="15130" width="17.5703125" style="96" customWidth="1"/>
    <col min="15131" max="15131" width="16.5703125" style="96" customWidth="1"/>
    <col min="15132" max="15132" width="28.7109375" style="96" customWidth="1"/>
    <col min="15133" max="15133" width="23.85546875" style="96" customWidth="1"/>
    <col min="15134" max="15360" width="9.140625" style="96"/>
    <col min="15361" max="15362" width="0" style="96" hidden="1" customWidth="1"/>
    <col min="15363" max="15363" width="15.7109375" style="96" customWidth="1"/>
    <col min="15364" max="15364" width="93.42578125" style="96" customWidth="1"/>
    <col min="15365" max="15365" width="32.28515625" style="96" customWidth="1"/>
    <col min="15366" max="15366" width="23.7109375" style="96" customWidth="1"/>
    <col min="15367" max="15367" width="26.42578125" style="96" customWidth="1"/>
    <col min="15368" max="15368" width="26.5703125" style="96" customWidth="1"/>
    <col min="15369" max="15369" width="27.85546875" style="96" customWidth="1"/>
    <col min="15370" max="15370" width="28.140625" style="96" customWidth="1"/>
    <col min="15371" max="15371" width="24.28515625" style="96" customWidth="1"/>
    <col min="15372" max="15372" width="13.140625" style="96" customWidth="1"/>
    <col min="15373" max="15373" width="19.85546875" style="96" customWidth="1"/>
    <col min="15374" max="15374" width="34.42578125" style="96" customWidth="1"/>
    <col min="15375" max="15375" width="18.140625" style="96" customWidth="1"/>
    <col min="15376" max="15376" width="24.7109375" style="96" customWidth="1"/>
    <col min="15377" max="15377" width="23.28515625" style="96" customWidth="1"/>
    <col min="15378" max="15378" width="18.42578125" style="96" customWidth="1"/>
    <col min="15379" max="15379" width="27.85546875" style="96" customWidth="1"/>
    <col min="15380" max="15380" width="49.42578125" style="96" customWidth="1"/>
    <col min="15381" max="15381" width="32.140625" style="96" customWidth="1"/>
    <col min="15382" max="15382" width="22.42578125" style="96" customWidth="1"/>
    <col min="15383" max="15383" width="33" style="96" customWidth="1"/>
    <col min="15384" max="15384" width="58.85546875" style="96" customWidth="1"/>
    <col min="15385" max="15385" width="37.85546875" style="96" customWidth="1"/>
    <col min="15386" max="15386" width="17.5703125" style="96" customWidth="1"/>
    <col min="15387" max="15387" width="16.5703125" style="96" customWidth="1"/>
    <col min="15388" max="15388" width="28.7109375" style="96" customWidth="1"/>
    <col min="15389" max="15389" width="23.85546875" style="96" customWidth="1"/>
    <col min="15390" max="15616" width="9.140625" style="96"/>
    <col min="15617" max="15618" width="0" style="96" hidden="1" customWidth="1"/>
    <col min="15619" max="15619" width="15.7109375" style="96" customWidth="1"/>
    <col min="15620" max="15620" width="93.42578125" style="96" customWidth="1"/>
    <col min="15621" max="15621" width="32.28515625" style="96" customWidth="1"/>
    <col min="15622" max="15622" width="23.7109375" style="96" customWidth="1"/>
    <col min="15623" max="15623" width="26.42578125" style="96" customWidth="1"/>
    <col min="15624" max="15624" width="26.5703125" style="96" customWidth="1"/>
    <col min="15625" max="15625" width="27.85546875" style="96" customWidth="1"/>
    <col min="15626" max="15626" width="28.140625" style="96" customWidth="1"/>
    <col min="15627" max="15627" width="24.28515625" style="96" customWidth="1"/>
    <col min="15628" max="15628" width="13.140625" style="96" customWidth="1"/>
    <col min="15629" max="15629" width="19.85546875" style="96" customWidth="1"/>
    <col min="15630" max="15630" width="34.42578125" style="96" customWidth="1"/>
    <col min="15631" max="15631" width="18.140625" style="96" customWidth="1"/>
    <col min="15632" max="15632" width="24.7109375" style="96" customWidth="1"/>
    <col min="15633" max="15633" width="23.28515625" style="96" customWidth="1"/>
    <col min="15634" max="15634" width="18.42578125" style="96" customWidth="1"/>
    <col min="15635" max="15635" width="27.85546875" style="96" customWidth="1"/>
    <col min="15636" max="15636" width="49.42578125" style="96" customWidth="1"/>
    <col min="15637" max="15637" width="32.140625" style="96" customWidth="1"/>
    <col min="15638" max="15638" width="22.42578125" style="96" customWidth="1"/>
    <col min="15639" max="15639" width="33" style="96" customWidth="1"/>
    <col min="15640" max="15640" width="58.85546875" style="96" customWidth="1"/>
    <col min="15641" max="15641" width="37.85546875" style="96" customWidth="1"/>
    <col min="15642" max="15642" width="17.5703125" style="96" customWidth="1"/>
    <col min="15643" max="15643" width="16.5703125" style="96" customWidth="1"/>
    <col min="15644" max="15644" width="28.7109375" style="96" customWidth="1"/>
    <col min="15645" max="15645" width="23.85546875" style="96" customWidth="1"/>
    <col min="15646" max="15872" width="9.140625" style="96"/>
    <col min="15873" max="15874" width="0" style="96" hidden="1" customWidth="1"/>
    <col min="15875" max="15875" width="15.7109375" style="96" customWidth="1"/>
    <col min="15876" max="15876" width="93.42578125" style="96" customWidth="1"/>
    <col min="15877" max="15877" width="32.28515625" style="96" customWidth="1"/>
    <col min="15878" max="15878" width="23.7109375" style="96" customWidth="1"/>
    <col min="15879" max="15879" width="26.42578125" style="96" customWidth="1"/>
    <col min="15880" max="15880" width="26.5703125" style="96" customWidth="1"/>
    <col min="15881" max="15881" width="27.85546875" style="96" customWidth="1"/>
    <col min="15882" max="15882" width="28.140625" style="96" customWidth="1"/>
    <col min="15883" max="15883" width="24.28515625" style="96" customWidth="1"/>
    <col min="15884" max="15884" width="13.140625" style="96" customWidth="1"/>
    <col min="15885" max="15885" width="19.85546875" style="96" customWidth="1"/>
    <col min="15886" max="15886" width="34.42578125" style="96" customWidth="1"/>
    <col min="15887" max="15887" width="18.140625" style="96" customWidth="1"/>
    <col min="15888" max="15888" width="24.7109375" style="96" customWidth="1"/>
    <col min="15889" max="15889" width="23.28515625" style="96" customWidth="1"/>
    <col min="15890" max="15890" width="18.42578125" style="96" customWidth="1"/>
    <col min="15891" max="15891" width="27.85546875" style="96" customWidth="1"/>
    <col min="15892" max="15892" width="49.42578125" style="96" customWidth="1"/>
    <col min="15893" max="15893" width="32.140625" style="96" customWidth="1"/>
    <col min="15894" max="15894" width="22.42578125" style="96" customWidth="1"/>
    <col min="15895" max="15895" width="33" style="96" customWidth="1"/>
    <col min="15896" max="15896" width="58.85546875" style="96" customWidth="1"/>
    <col min="15897" max="15897" width="37.85546875" style="96" customWidth="1"/>
    <col min="15898" max="15898" width="17.5703125" style="96" customWidth="1"/>
    <col min="15899" max="15899" width="16.5703125" style="96" customWidth="1"/>
    <col min="15900" max="15900" width="28.7109375" style="96" customWidth="1"/>
    <col min="15901" max="15901" width="23.85546875" style="96" customWidth="1"/>
    <col min="15902" max="16128" width="9.140625" style="96"/>
    <col min="16129" max="16130" width="0" style="96" hidden="1" customWidth="1"/>
    <col min="16131" max="16131" width="15.7109375" style="96" customWidth="1"/>
    <col min="16132" max="16132" width="93.42578125" style="96" customWidth="1"/>
    <col min="16133" max="16133" width="32.28515625" style="96" customWidth="1"/>
    <col min="16134" max="16134" width="23.7109375" style="96" customWidth="1"/>
    <col min="16135" max="16135" width="26.42578125" style="96" customWidth="1"/>
    <col min="16136" max="16136" width="26.5703125" style="96" customWidth="1"/>
    <col min="16137" max="16137" width="27.85546875" style="96" customWidth="1"/>
    <col min="16138" max="16138" width="28.140625" style="96" customWidth="1"/>
    <col min="16139" max="16139" width="24.28515625" style="96" customWidth="1"/>
    <col min="16140" max="16140" width="13.140625" style="96" customWidth="1"/>
    <col min="16141" max="16141" width="19.85546875" style="96" customWidth="1"/>
    <col min="16142" max="16142" width="34.42578125" style="96" customWidth="1"/>
    <col min="16143" max="16143" width="18.140625" style="96" customWidth="1"/>
    <col min="16144" max="16144" width="24.7109375" style="96" customWidth="1"/>
    <col min="16145" max="16145" width="23.28515625" style="96" customWidth="1"/>
    <col min="16146" max="16146" width="18.42578125" style="96" customWidth="1"/>
    <col min="16147" max="16147" width="27.85546875" style="96" customWidth="1"/>
    <col min="16148" max="16148" width="49.42578125" style="96" customWidth="1"/>
    <col min="16149" max="16149" width="32.140625" style="96" customWidth="1"/>
    <col min="16150" max="16150" width="22.42578125" style="96" customWidth="1"/>
    <col min="16151" max="16151" width="33" style="96" customWidth="1"/>
    <col min="16152" max="16152" width="58.85546875" style="96" customWidth="1"/>
    <col min="16153" max="16153" width="37.85546875" style="96" customWidth="1"/>
    <col min="16154" max="16154" width="17.5703125" style="96" customWidth="1"/>
    <col min="16155" max="16155" width="16.5703125" style="96" customWidth="1"/>
    <col min="16156" max="16156" width="28.7109375" style="96" customWidth="1"/>
    <col min="16157" max="16157" width="23.85546875" style="96" customWidth="1"/>
    <col min="16158" max="16384" width="9.140625" style="96"/>
  </cols>
  <sheetData>
    <row r="1" spans="1:29" ht="31.5">
      <c r="F1" s="97"/>
      <c r="G1" s="97"/>
      <c r="H1" s="97"/>
      <c r="I1" s="97"/>
      <c r="J1" s="97"/>
      <c r="K1" s="97"/>
      <c r="L1" s="384"/>
      <c r="M1" s="384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8"/>
      <c r="AA1" s="385"/>
      <c r="AB1" s="385"/>
      <c r="AC1" s="385"/>
    </row>
    <row r="2" spans="1:29" ht="20.25">
      <c r="Z2" s="385"/>
      <c r="AA2" s="385"/>
      <c r="AB2" s="385"/>
      <c r="AC2" s="385"/>
    </row>
    <row r="3" spans="1:29" ht="21">
      <c r="Z3" s="98"/>
      <c r="AA3" s="385"/>
      <c r="AB3" s="385"/>
      <c r="AC3" s="385"/>
    </row>
    <row r="4" spans="1:29" ht="31.5">
      <c r="AA4" s="97"/>
      <c r="AB4" s="99"/>
      <c r="AC4" s="100"/>
    </row>
    <row r="5" spans="1:29" ht="147.75" customHeight="1">
      <c r="C5" s="386" t="s">
        <v>1659</v>
      </c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6"/>
    </row>
    <row r="6" spans="1:29" s="101" customFormat="1" ht="30.75" customHeight="1">
      <c r="C6" s="375" t="s">
        <v>6</v>
      </c>
      <c r="D6" s="375" t="s">
        <v>7</v>
      </c>
      <c r="E6" s="376" t="s">
        <v>8</v>
      </c>
      <c r="F6" s="379" t="s">
        <v>951</v>
      </c>
      <c r="G6" s="379"/>
      <c r="H6" s="379"/>
      <c r="I6" s="379"/>
      <c r="J6" s="379"/>
      <c r="K6" s="379"/>
      <c r="L6" s="379"/>
      <c r="M6" s="379"/>
      <c r="N6" s="379"/>
      <c r="O6" s="379"/>
      <c r="P6" s="379"/>
      <c r="Q6" s="379"/>
      <c r="R6" s="380" t="s">
        <v>9</v>
      </c>
      <c r="S6" s="381"/>
      <c r="T6" s="381"/>
      <c r="U6" s="381"/>
      <c r="V6" s="381"/>
      <c r="W6" s="381"/>
      <c r="X6" s="381"/>
      <c r="Y6" s="381"/>
      <c r="Z6" s="381"/>
      <c r="AA6" s="381"/>
      <c r="AB6" s="381"/>
      <c r="AC6" s="387" t="s">
        <v>1646</v>
      </c>
    </row>
    <row r="7" spans="1:29" s="101" customFormat="1" ht="48.75" customHeight="1">
      <c r="C7" s="375"/>
      <c r="D7" s="375"/>
      <c r="E7" s="377"/>
      <c r="F7" s="379" t="s">
        <v>13</v>
      </c>
      <c r="G7" s="379"/>
      <c r="H7" s="379"/>
      <c r="I7" s="379"/>
      <c r="J7" s="379"/>
      <c r="K7" s="379"/>
      <c r="L7" s="388" t="s">
        <v>14</v>
      </c>
      <c r="M7" s="388"/>
      <c r="N7" s="388" t="s">
        <v>15</v>
      </c>
      <c r="O7" s="388" t="s">
        <v>16</v>
      </c>
      <c r="P7" s="388" t="s">
        <v>17</v>
      </c>
      <c r="Q7" s="388" t="s">
        <v>18</v>
      </c>
      <c r="R7" s="382" t="s">
        <v>1647</v>
      </c>
      <c r="S7" s="382" t="s">
        <v>1648</v>
      </c>
      <c r="T7" s="382" t="s">
        <v>1649</v>
      </c>
      <c r="U7" s="382" t="s">
        <v>1650</v>
      </c>
      <c r="V7" s="382" t="s">
        <v>23</v>
      </c>
      <c r="W7" s="382" t="s">
        <v>1651</v>
      </c>
      <c r="X7" s="382" t="s">
        <v>1652</v>
      </c>
      <c r="Y7" s="382" t="s">
        <v>1653</v>
      </c>
      <c r="Z7" s="382" t="s">
        <v>27</v>
      </c>
      <c r="AA7" s="382" t="s">
        <v>28</v>
      </c>
      <c r="AB7" s="382" t="s">
        <v>1654</v>
      </c>
      <c r="AC7" s="387"/>
    </row>
    <row r="8" spans="1:29" s="101" customFormat="1" ht="409.5" customHeight="1">
      <c r="C8" s="375"/>
      <c r="D8" s="375"/>
      <c r="E8" s="378"/>
      <c r="F8" s="102" t="s">
        <v>30</v>
      </c>
      <c r="G8" s="102" t="s">
        <v>31</v>
      </c>
      <c r="H8" s="102" t="s">
        <v>32</v>
      </c>
      <c r="I8" s="102" t="s">
        <v>33</v>
      </c>
      <c r="J8" s="102" t="s">
        <v>34</v>
      </c>
      <c r="K8" s="102" t="s">
        <v>35</v>
      </c>
      <c r="L8" s="388"/>
      <c r="M8" s="388"/>
      <c r="N8" s="388"/>
      <c r="O8" s="388"/>
      <c r="P8" s="388"/>
      <c r="Q8" s="388"/>
      <c r="R8" s="383"/>
      <c r="S8" s="383"/>
      <c r="T8" s="383"/>
      <c r="U8" s="383"/>
      <c r="V8" s="383"/>
      <c r="W8" s="383"/>
      <c r="X8" s="383"/>
      <c r="Y8" s="383"/>
      <c r="Z8" s="383"/>
      <c r="AA8" s="383"/>
      <c r="AB8" s="383"/>
      <c r="AC8" s="387"/>
    </row>
    <row r="9" spans="1:29" s="101" customFormat="1" ht="38.25" customHeight="1">
      <c r="C9" s="375"/>
      <c r="D9" s="375"/>
      <c r="E9" s="103" t="s">
        <v>36</v>
      </c>
      <c r="F9" s="104" t="s">
        <v>36</v>
      </c>
      <c r="G9" s="104" t="s">
        <v>36</v>
      </c>
      <c r="H9" s="104" t="s">
        <v>36</v>
      </c>
      <c r="I9" s="104" t="s">
        <v>36</v>
      </c>
      <c r="J9" s="104" t="s">
        <v>36</v>
      </c>
      <c r="K9" s="104" t="s">
        <v>36</v>
      </c>
      <c r="L9" s="104" t="s">
        <v>37</v>
      </c>
      <c r="M9" s="104" t="s">
        <v>36</v>
      </c>
      <c r="N9" s="104" t="s">
        <v>36</v>
      </c>
      <c r="O9" s="104" t="s">
        <v>36</v>
      </c>
      <c r="P9" s="104" t="s">
        <v>36</v>
      </c>
      <c r="Q9" s="104" t="s">
        <v>36</v>
      </c>
      <c r="R9" s="104" t="s">
        <v>36</v>
      </c>
      <c r="S9" s="104" t="s">
        <v>36</v>
      </c>
      <c r="T9" s="104" t="s">
        <v>36</v>
      </c>
      <c r="U9" s="104" t="s">
        <v>36</v>
      </c>
      <c r="V9" s="104" t="s">
        <v>36</v>
      </c>
      <c r="W9" s="104" t="s">
        <v>36</v>
      </c>
      <c r="X9" s="104" t="s">
        <v>36</v>
      </c>
      <c r="Y9" s="104" t="s">
        <v>36</v>
      </c>
      <c r="Z9" s="104" t="s">
        <v>36</v>
      </c>
      <c r="AA9" s="104" t="s">
        <v>36</v>
      </c>
      <c r="AB9" s="104" t="s">
        <v>36</v>
      </c>
      <c r="AC9" s="387"/>
    </row>
    <row r="10" spans="1:29" s="101" customFormat="1" ht="34.5" customHeight="1">
      <c r="A10" s="101">
        <v>1</v>
      </c>
      <c r="C10" s="105">
        <v>1</v>
      </c>
      <c r="D10" s="105">
        <v>2</v>
      </c>
      <c r="E10" s="106">
        <f>D10+1</f>
        <v>3</v>
      </c>
      <c r="F10" s="106">
        <f>E10+1</f>
        <v>4</v>
      </c>
      <c r="G10" s="106">
        <v>5</v>
      </c>
      <c r="H10" s="106">
        <v>6</v>
      </c>
      <c r="I10" s="106">
        <v>7</v>
      </c>
      <c r="J10" s="106">
        <v>8</v>
      </c>
      <c r="K10" s="106">
        <v>9</v>
      </c>
      <c r="L10" s="106">
        <v>10</v>
      </c>
      <c r="M10" s="106">
        <v>11</v>
      </c>
      <c r="N10" s="106">
        <v>12</v>
      </c>
      <c r="O10" s="106">
        <v>13</v>
      </c>
      <c r="P10" s="106">
        <v>14</v>
      </c>
      <c r="Q10" s="106">
        <v>15</v>
      </c>
      <c r="R10" s="106">
        <v>16</v>
      </c>
      <c r="S10" s="106">
        <v>17</v>
      </c>
      <c r="T10" s="106">
        <v>18</v>
      </c>
      <c r="U10" s="106">
        <v>19</v>
      </c>
      <c r="V10" s="106">
        <v>20</v>
      </c>
      <c r="W10" s="106">
        <v>21</v>
      </c>
      <c r="X10" s="106">
        <v>22</v>
      </c>
      <c r="Y10" s="106">
        <v>23</v>
      </c>
      <c r="Z10" s="106">
        <v>24</v>
      </c>
      <c r="AA10" s="106">
        <v>25</v>
      </c>
      <c r="AB10" s="106">
        <v>26</v>
      </c>
      <c r="AC10" s="106">
        <v>27</v>
      </c>
    </row>
    <row r="11" spans="1:29" s="101" customFormat="1" ht="27.75">
      <c r="C11" s="107" t="s">
        <v>1655</v>
      </c>
      <c r="D11" s="105"/>
      <c r="E11" s="108">
        <f>E12+E17</f>
        <v>2525064.9900000002</v>
      </c>
      <c r="F11" s="108">
        <f t="shared" ref="F11:AB11" si="0">F12+F17</f>
        <v>0</v>
      </c>
      <c r="G11" s="108">
        <f t="shared" si="0"/>
        <v>0</v>
      </c>
      <c r="H11" s="108">
        <f t="shared" si="0"/>
        <v>954899.34</v>
      </c>
      <c r="I11" s="108">
        <f t="shared" si="0"/>
        <v>58937.15</v>
      </c>
      <c r="J11" s="108">
        <f t="shared" si="0"/>
        <v>140121</v>
      </c>
      <c r="K11" s="108">
        <f t="shared" si="0"/>
        <v>0</v>
      </c>
      <c r="L11" s="112">
        <f t="shared" si="0"/>
        <v>0</v>
      </c>
      <c r="M11" s="108">
        <f t="shared" si="0"/>
        <v>0</v>
      </c>
      <c r="N11" s="108">
        <f t="shared" si="0"/>
        <v>193013</v>
      </c>
      <c r="O11" s="108">
        <f t="shared" si="0"/>
        <v>0</v>
      </c>
      <c r="P11" s="108">
        <f t="shared" si="0"/>
        <v>1178094.5</v>
      </c>
      <c r="Q11" s="108">
        <f t="shared" si="0"/>
        <v>0</v>
      </c>
      <c r="R11" s="108">
        <f t="shared" si="0"/>
        <v>0</v>
      </c>
      <c r="S11" s="108">
        <f t="shared" si="0"/>
        <v>0</v>
      </c>
      <c r="T11" s="108">
        <f t="shared" si="0"/>
        <v>0</v>
      </c>
      <c r="U11" s="108">
        <f t="shared" si="0"/>
        <v>0</v>
      </c>
      <c r="V11" s="108">
        <f t="shared" si="0"/>
        <v>0</v>
      </c>
      <c r="W11" s="108">
        <f t="shared" si="0"/>
        <v>0</v>
      </c>
      <c r="X11" s="108">
        <f t="shared" si="0"/>
        <v>0</v>
      </c>
      <c r="Y11" s="108">
        <f t="shared" si="0"/>
        <v>0</v>
      </c>
      <c r="Z11" s="108">
        <f t="shared" si="0"/>
        <v>0</v>
      </c>
      <c r="AA11" s="108">
        <f t="shared" si="0"/>
        <v>0</v>
      </c>
      <c r="AB11" s="108">
        <f t="shared" si="0"/>
        <v>0</v>
      </c>
      <c r="AC11" s="105" t="s">
        <v>857</v>
      </c>
    </row>
    <row r="12" spans="1:29" s="101" customFormat="1" ht="27.75">
      <c r="C12" s="110" t="s">
        <v>1656</v>
      </c>
      <c r="D12" s="105"/>
      <c r="E12" s="108">
        <f>E13+E15</f>
        <v>619476.49</v>
      </c>
      <c r="F12" s="108">
        <f t="shared" ref="F12:AB12" si="1">F13+F15</f>
        <v>0</v>
      </c>
      <c r="G12" s="108">
        <f t="shared" si="1"/>
        <v>0</v>
      </c>
      <c r="H12" s="108">
        <f t="shared" si="1"/>
        <v>560539.34</v>
      </c>
      <c r="I12" s="108">
        <f t="shared" si="1"/>
        <v>58937.15</v>
      </c>
      <c r="J12" s="108">
        <f t="shared" si="1"/>
        <v>0</v>
      </c>
      <c r="K12" s="108">
        <f t="shared" si="1"/>
        <v>0</v>
      </c>
      <c r="L12" s="112">
        <f t="shared" si="1"/>
        <v>0</v>
      </c>
      <c r="M12" s="108">
        <f t="shared" si="1"/>
        <v>0</v>
      </c>
      <c r="N12" s="108">
        <f t="shared" si="1"/>
        <v>0</v>
      </c>
      <c r="O12" s="108">
        <f t="shared" si="1"/>
        <v>0</v>
      </c>
      <c r="P12" s="108">
        <f t="shared" si="1"/>
        <v>0</v>
      </c>
      <c r="Q12" s="108">
        <f t="shared" si="1"/>
        <v>0</v>
      </c>
      <c r="R12" s="108">
        <f t="shared" si="1"/>
        <v>0</v>
      </c>
      <c r="S12" s="108">
        <f t="shared" si="1"/>
        <v>0</v>
      </c>
      <c r="T12" s="108">
        <f t="shared" si="1"/>
        <v>0</v>
      </c>
      <c r="U12" s="108">
        <f t="shared" si="1"/>
        <v>0</v>
      </c>
      <c r="V12" s="108">
        <f t="shared" si="1"/>
        <v>0</v>
      </c>
      <c r="W12" s="108">
        <f t="shared" si="1"/>
        <v>0</v>
      </c>
      <c r="X12" s="108">
        <f t="shared" si="1"/>
        <v>0</v>
      </c>
      <c r="Y12" s="108">
        <f t="shared" si="1"/>
        <v>0</v>
      </c>
      <c r="Z12" s="108">
        <f t="shared" si="1"/>
        <v>0</v>
      </c>
      <c r="AA12" s="108">
        <f t="shared" si="1"/>
        <v>0</v>
      </c>
      <c r="AB12" s="108">
        <f t="shared" si="1"/>
        <v>0</v>
      </c>
      <c r="AC12" s="105" t="s">
        <v>857</v>
      </c>
    </row>
    <row r="13" spans="1:29" s="101" customFormat="1" ht="27.75">
      <c r="A13" s="101">
        <v>2</v>
      </c>
      <c r="C13" s="110" t="s">
        <v>1658</v>
      </c>
      <c r="D13" s="105"/>
      <c r="E13" s="108">
        <f>F13+G13+H13+I13+J13+K13+M13+N13+O13+P13+Q13+R13+S13+T13+U13+V13+W13+X13+Y13+Z13+AA13+AB13</f>
        <v>58937.15</v>
      </c>
      <c r="F13" s="108">
        <f t="shared" ref="F13:Q13" si="2">F14</f>
        <v>0</v>
      </c>
      <c r="G13" s="108">
        <f t="shared" si="2"/>
        <v>0</v>
      </c>
      <c r="H13" s="108">
        <f t="shared" si="2"/>
        <v>0</v>
      </c>
      <c r="I13" s="108">
        <f t="shared" si="2"/>
        <v>58937.15</v>
      </c>
      <c r="J13" s="108">
        <f t="shared" si="2"/>
        <v>0</v>
      </c>
      <c r="K13" s="108">
        <f t="shared" si="2"/>
        <v>0</v>
      </c>
      <c r="L13" s="109">
        <f t="shared" si="2"/>
        <v>0</v>
      </c>
      <c r="M13" s="108">
        <f t="shared" si="2"/>
        <v>0</v>
      </c>
      <c r="N13" s="108">
        <f t="shared" si="2"/>
        <v>0</v>
      </c>
      <c r="O13" s="108">
        <f t="shared" si="2"/>
        <v>0</v>
      </c>
      <c r="P13" s="108">
        <f t="shared" si="2"/>
        <v>0</v>
      </c>
      <c r="Q13" s="108">
        <f t="shared" si="2"/>
        <v>0</v>
      </c>
      <c r="R13" s="108">
        <v>0</v>
      </c>
      <c r="S13" s="108">
        <v>0</v>
      </c>
      <c r="T13" s="108">
        <v>0</v>
      </c>
      <c r="U13" s="108">
        <v>0</v>
      </c>
      <c r="V13" s="108">
        <v>0</v>
      </c>
      <c r="W13" s="108">
        <v>0</v>
      </c>
      <c r="X13" s="108">
        <v>0</v>
      </c>
      <c r="Y13" s="108">
        <v>0</v>
      </c>
      <c r="Z13" s="108">
        <f>Z14</f>
        <v>0</v>
      </c>
      <c r="AA13" s="108">
        <f>AA14</f>
        <v>0</v>
      </c>
      <c r="AB13" s="108">
        <f>AB14</f>
        <v>0</v>
      </c>
      <c r="AC13" s="105" t="s">
        <v>857</v>
      </c>
    </row>
    <row r="14" spans="1:29" s="101" customFormat="1" ht="27.75">
      <c r="A14" s="101">
        <v>3</v>
      </c>
      <c r="B14" s="101">
        <v>1</v>
      </c>
      <c r="C14" s="111">
        <v>1</v>
      </c>
      <c r="D14" s="112" t="s">
        <v>1657</v>
      </c>
      <c r="E14" s="108">
        <f>F14+G14+H14+I14+J14+K14+M14+N14+O14+P14+Q14+R14+S14+T14+U14+V14+W14+X14+Y14+Z14+AA14+AB14</f>
        <v>58937.15</v>
      </c>
      <c r="F14" s="113">
        <v>0</v>
      </c>
      <c r="G14" s="113">
        <v>0</v>
      </c>
      <c r="H14" s="113">
        <v>0</v>
      </c>
      <c r="I14" s="113">
        <v>58937.15</v>
      </c>
      <c r="J14" s="113">
        <v>0</v>
      </c>
      <c r="K14" s="113">
        <v>0</v>
      </c>
      <c r="L14" s="112">
        <v>0</v>
      </c>
      <c r="M14" s="113">
        <v>0</v>
      </c>
      <c r="N14" s="113">
        <v>0</v>
      </c>
      <c r="O14" s="113">
        <v>0</v>
      </c>
      <c r="P14" s="113">
        <v>0</v>
      </c>
      <c r="Q14" s="113">
        <v>0</v>
      </c>
      <c r="R14" s="113">
        <v>0</v>
      </c>
      <c r="S14" s="113">
        <v>0</v>
      </c>
      <c r="T14" s="113">
        <v>0</v>
      </c>
      <c r="U14" s="113">
        <v>0</v>
      </c>
      <c r="V14" s="113">
        <v>0</v>
      </c>
      <c r="W14" s="113">
        <v>0</v>
      </c>
      <c r="X14" s="113">
        <v>0</v>
      </c>
      <c r="Y14" s="113">
        <v>0</v>
      </c>
      <c r="Z14" s="113">
        <v>0</v>
      </c>
      <c r="AA14" s="113">
        <v>0</v>
      </c>
      <c r="AB14" s="113">
        <v>0</v>
      </c>
      <c r="AC14" s="111">
        <v>2020</v>
      </c>
    </row>
    <row r="15" spans="1:29" s="101" customFormat="1" ht="27.75">
      <c r="A15" s="101">
        <v>2</v>
      </c>
      <c r="C15" s="110" t="s">
        <v>1010</v>
      </c>
      <c r="D15" s="105"/>
      <c r="E15" s="108">
        <f>F15+G15+H15+I15+J15+K15+M15+N15+O15+P15+Q15+R15+S15+T15+U15+V15+W15+X15+Y15+Z15+AA15+AB15</f>
        <v>560539.34</v>
      </c>
      <c r="F15" s="108">
        <f t="shared" ref="F15:Q15" si="3">F16</f>
        <v>0</v>
      </c>
      <c r="G15" s="108">
        <f t="shared" si="3"/>
        <v>0</v>
      </c>
      <c r="H15" s="108">
        <f t="shared" si="3"/>
        <v>560539.34</v>
      </c>
      <c r="I15" s="108">
        <f t="shared" si="3"/>
        <v>0</v>
      </c>
      <c r="J15" s="108">
        <f t="shared" si="3"/>
        <v>0</v>
      </c>
      <c r="K15" s="108">
        <f t="shared" si="3"/>
        <v>0</v>
      </c>
      <c r="L15" s="109">
        <f t="shared" si="3"/>
        <v>0</v>
      </c>
      <c r="M15" s="108">
        <f t="shared" si="3"/>
        <v>0</v>
      </c>
      <c r="N15" s="108">
        <f t="shared" si="3"/>
        <v>0</v>
      </c>
      <c r="O15" s="108">
        <f t="shared" si="3"/>
        <v>0</v>
      </c>
      <c r="P15" s="108">
        <f t="shared" si="3"/>
        <v>0</v>
      </c>
      <c r="Q15" s="108">
        <f t="shared" si="3"/>
        <v>0</v>
      </c>
      <c r="R15" s="108">
        <v>0</v>
      </c>
      <c r="S15" s="108">
        <v>0</v>
      </c>
      <c r="T15" s="108">
        <v>0</v>
      </c>
      <c r="U15" s="108">
        <v>0</v>
      </c>
      <c r="V15" s="108">
        <v>0</v>
      </c>
      <c r="W15" s="108">
        <v>0</v>
      </c>
      <c r="X15" s="108">
        <v>0</v>
      </c>
      <c r="Y15" s="108">
        <v>0</v>
      </c>
      <c r="Z15" s="108">
        <f>Z16</f>
        <v>0</v>
      </c>
      <c r="AA15" s="108">
        <f>AA16</f>
        <v>0</v>
      </c>
      <c r="AB15" s="108">
        <f>AB16</f>
        <v>0</v>
      </c>
      <c r="AC15" s="105" t="s">
        <v>857</v>
      </c>
    </row>
    <row r="16" spans="1:29" s="101" customFormat="1" ht="27.75">
      <c r="A16" s="101">
        <v>3</v>
      </c>
      <c r="B16" s="101">
        <v>1</v>
      </c>
      <c r="C16" s="111">
        <v>2</v>
      </c>
      <c r="D16" s="112" t="s">
        <v>1852</v>
      </c>
      <c r="E16" s="108">
        <f>F16+G16+H16+I16+J16+K16+M16+N16+O16+P16+Q16+R16+S16+T16+U16+V16+W16+X16+Y16+Z16+AA16+AB16</f>
        <v>560539.34</v>
      </c>
      <c r="F16" s="113">
        <v>0</v>
      </c>
      <c r="G16" s="113">
        <v>0</v>
      </c>
      <c r="H16" s="113">
        <v>560539.34</v>
      </c>
      <c r="I16" s="113">
        <v>0</v>
      </c>
      <c r="J16" s="113">
        <v>0</v>
      </c>
      <c r="K16" s="113">
        <v>0</v>
      </c>
      <c r="L16" s="112">
        <v>0</v>
      </c>
      <c r="M16" s="113">
        <v>0</v>
      </c>
      <c r="N16" s="113">
        <v>0</v>
      </c>
      <c r="O16" s="113">
        <v>0</v>
      </c>
      <c r="P16" s="113">
        <v>0</v>
      </c>
      <c r="Q16" s="113">
        <v>0</v>
      </c>
      <c r="R16" s="113">
        <v>0</v>
      </c>
      <c r="S16" s="113">
        <v>0</v>
      </c>
      <c r="T16" s="113">
        <v>0</v>
      </c>
      <c r="U16" s="113">
        <v>0</v>
      </c>
      <c r="V16" s="113">
        <v>0</v>
      </c>
      <c r="W16" s="113">
        <v>0</v>
      </c>
      <c r="X16" s="113">
        <v>0</v>
      </c>
      <c r="Y16" s="113">
        <v>0</v>
      </c>
      <c r="Z16" s="113">
        <v>0</v>
      </c>
      <c r="AA16" s="113">
        <v>0</v>
      </c>
      <c r="AB16" s="113">
        <v>0</v>
      </c>
      <c r="AC16" s="111">
        <v>2020</v>
      </c>
    </row>
    <row r="17" spans="1:29" s="101" customFormat="1" ht="27.75">
      <c r="C17" s="110" t="s">
        <v>2350</v>
      </c>
      <c r="D17" s="105"/>
      <c r="E17" s="108">
        <f>E20+E18</f>
        <v>1905588.5</v>
      </c>
      <c r="F17" s="108">
        <f t="shared" ref="F17:AB17" si="4">F20+F18</f>
        <v>0</v>
      </c>
      <c r="G17" s="108">
        <f t="shared" si="4"/>
        <v>0</v>
      </c>
      <c r="H17" s="108">
        <f t="shared" si="4"/>
        <v>394360</v>
      </c>
      <c r="I17" s="108">
        <f t="shared" si="4"/>
        <v>0</v>
      </c>
      <c r="J17" s="108">
        <f t="shared" si="4"/>
        <v>140121</v>
      </c>
      <c r="K17" s="108">
        <f t="shared" si="4"/>
        <v>0</v>
      </c>
      <c r="L17" s="109">
        <f t="shared" si="4"/>
        <v>0</v>
      </c>
      <c r="M17" s="108">
        <f t="shared" si="4"/>
        <v>0</v>
      </c>
      <c r="N17" s="108">
        <f t="shared" si="4"/>
        <v>193013</v>
      </c>
      <c r="O17" s="108">
        <f t="shared" si="4"/>
        <v>0</v>
      </c>
      <c r="P17" s="108">
        <f t="shared" si="4"/>
        <v>1178094.5</v>
      </c>
      <c r="Q17" s="108">
        <f t="shared" si="4"/>
        <v>0</v>
      </c>
      <c r="R17" s="108">
        <f t="shared" si="4"/>
        <v>0</v>
      </c>
      <c r="S17" s="108">
        <f t="shared" si="4"/>
        <v>0</v>
      </c>
      <c r="T17" s="108">
        <f t="shared" si="4"/>
        <v>0</v>
      </c>
      <c r="U17" s="108">
        <f t="shared" si="4"/>
        <v>0</v>
      </c>
      <c r="V17" s="108">
        <f t="shared" si="4"/>
        <v>0</v>
      </c>
      <c r="W17" s="108">
        <f t="shared" si="4"/>
        <v>0</v>
      </c>
      <c r="X17" s="108">
        <f t="shared" si="4"/>
        <v>0</v>
      </c>
      <c r="Y17" s="108">
        <f t="shared" si="4"/>
        <v>0</v>
      </c>
      <c r="Z17" s="108">
        <f t="shared" si="4"/>
        <v>0</v>
      </c>
      <c r="AA17" s="108">
        <f t="shared" si="4"/>
        <v>0</v>
      </c>
      <c r="AB17" s="108">
        <f t="shared" si="4"/>
        <v>0</v>
      </c>
      <c r="AC17" s="105" t="s">
        <v>857</v>
      </c>
    </row>
    <row r="18" spans="1:29" s="101" customFormat="1" ht="27.75">
      <c r="A18" s="101">
        <v>2</v>
      </c>
      <c r="C18" s="110" t="s">
        <v>808</v>
      </c>
      <c r="D18" s="105"/>
      <c r="E18" s="108">
        <f>F18+G18+H18+I18+J18+K18+M18+N18+O18+P18+Q18+R18+S18+T18+U18+V18+W18+X18+Y18+Z18+AA18+AB18</f>
        <v>409751.5</v>
      </c>
      <c r="F18" s="108">
        <f t="shared" ref="F18:Q18" si="5">F19</f>
        <v>0</v>
      </c>
      <c r="G18" s="108">
        <f t="shared" si="5"/>
        <v>0</v>
      </c>
      <c r="H18" s="108">
        <f t="shared" si="5"/>
        <v>0</v>
      </c>
      <c r="I18" s="108">
        <f t="shared" si="5"/>
        <v>0</v>
      </c>
      <c r="J18" s="108">
        <f t="shared" si="5"/>
        <v>140121</v>
      </c>
      <c r="K18" s="108">
        <f t="shared" si="5"/>
        <v>0</v>
      </c>
      <c r="L18" s="109">
        <f t="shared" si="5"/>
        <v>0</v>
      </c>
      <c r="M18" s="108">
        <f t="shared" si="5"/>
        <v>0</v>
      </c>
      <c r="N18" s="108">
        <f t="shared" si="5"/>
        <v>193013</v>
      </c>
      <c r="O18" s="108">
        <f t="shared" si="5"/>
        <v>0</v>
      </c>
      <c r="P18" s="108">
        <f t="shared" si="5"/>
        <v>76617.5</v>
      </c>
      <c r="Q18" s="108">
        <f t="shared" si="5"/>
        <v>0</v>
      </c>
      <c r="R18" s="108">
        <v>0</v>
      </c>
      <c r="S18" s="108">
        <v>0</v>
      </c>
      <c r="T18" s="108">
        <v>0</v>
      </c>
      <c r="U18" s="108">
        <v>0</v>
      </c>
      <c r="V18" s="108">
        <v>0</v>
      </c>
      <c r="W18" s="108">
        <v>0</v>
      </c>
      <c r="X18" s="108">
        <v>0</v>
      </c>
      <c r="Y18" s="108">
        <v>0</v>
      </c>
      <c r="Z18" s="108">
        <f>Z19</f>
        <v>0</v>
      </c>
      <c r="AA18" s="108">
        <f>AA19</f>
        <v>0</v>
      </c>
      <c r="AB18" s="108">
        <f>AB19</f>
        <v>0</v>
      </c>
      <c r="AC18" s="105" t="s">
        <v>857</v>
      </c>
    </row>
    <row r="19" spans="1:29" s="101" customFormat="1" ht="27.75">
      <c r="A19" s="101">
        <v>3</v>
      </c>
      <c r="B19" s="101">
        <v>1</v>
      </c>
      <c r="C19" s="111">
        <v>1</v>
      </c>
      <c r="D19" s="112" t="s">
        <v>2351</v>
      </c>
      <c r="E19" s="108">
        <f>F19+G19+H19+I19+J19+K19+M19+N19+O19+P19+Q19+R19+S19+T19+U19+V19+W19+X19+Y19+Z19+AA19+AB19</f>
        <v>409751.5</v>
      </c>
      <c r="F19" s="113">
        <v>0</v>
      </c>
      <c r="G19" s="113">
        <v>0</v>
      </c>
      <c r="H19" s="113">
        <v>0</v>
      </c>
      <c r="I19" s="113">
        <v>0</v>
      </c>
      <c r="J19" s="113">
        <v>140121</v>
      </c>
      <c r="K19" s="113">
        <v>0</v>
      </c>
      <c r="L19" s="112">
        <v>0</v>
      </c>
      <c r="M19" s="113">
        <v>0</v>
      </c>
      <c r="N19" s="113">
        <v>193013</v>
      </c>
      <c r="O19" s="113">
        <v>0</v>
      </c>
      <c r="P19" s="113">
        <v>76617.5</v>
      </c>
      <c r="Q19" s="113">
        <v>0</v>
      </c>
      <c r="R19" s="113">
        <v>0</v>
      </c>
      <c r="S19" s="113">
        <v>0</v>
      </c>
      <c r="T19" s="113">
        <v>0</v>
      </c>
      <c r="U19" s="113">
        <v>0</v>
      </c>
      <c r="V19" s="113">
        <v>0</v>
      </c>
      <c r="W19" s="113">
        <v>0</v>
      </c>
      <c r="X19" s="113">
        <v>0</v>
      </c>
      <c r="Y19" s="113">
        <v>0</v>
      </c>
      <c r="Z19" s="113">
        <v>0</v>
      </c>
      <c r="AA19" s="113">
        <v>0</v>
      </c>
      <c r="AB19" s="113">
        <v>0</v>
      </c>
      <c r="AC19" s="111">
        <v>2021</v>
      </c>
    </row>
    <row r="20" spans="1:29" s="101" customFormat="1" ht="27.75">
      <c r="A20" s="101">
        <v>2</v>
      </c>
      <c r="C20" s="110" t="s">
        <v>1010</v>
      </c>
      <c r="D20" s="105"/>
      <c r="E20" s="108">
        <f>SUM(E21:E22)</f>
        <v>1495837</v>
      </c>
      <c r="F20" s="108">
        <f t="shared" ref="F20:AB20" si="6">SUM(F21:F22)</f>
        <v>0</v>
      </c>
      <c r="G20" s="108">
        <f t="shared" si="6"/>
        <v>0</v>
      </c>
      <c r="H20" s="108">
        <f t="shared" si="6"/>
        <v>394360</v>
      </c>
      <c r="I20" s="108">
        <f t="shared" si="6"/>
        <v>0</v>
      </c>
      <c r="J20" s="108">
        <f t="shared" si="6"/>
        <v>0</v>
      </c>
      <c r="K20" s="108">
        <f t="shared" si="6"/>
        <v>0</v>
      </c>
      <c r="L20" s="109">
        <f t="shared" si="6"/>
        <v>0</v>
      </c>
      <c r="M20" s="108">
        <f t="shared" si="6"/>
        <v>0</v>
      </c>
      <c r="N20" s="108">
        <f t="shared" si="6"/>
        <v>0</v>
      </c>
      <c r="O20" s="108">
        <f t="shared" si="6"/>
        <v>0</v>
      </c>
      <c r="P20" s="108">
        <f t="shared" si="6"/>
        <v>1101477</v>
      </c>
      <c r="Q20" s="108">
        <f t="shared" si="6"/>
        <v>0</v>
      </c>
      <c r="R20" s="108">
        <f t="shared" si="6"/>
        <v>0</v>
      </c>
      <c r="S20" s="108">
        <f t="shared" si="6"/>
        <v>0</v>
      </c>
      <c r="T20" s="108">
        <f t="shared" si="6"/>
        <v>0</v>
      </c>
      <c r="U20" s="108">
        <f t="shared" si="6"/>
        <v>0</v>
      </c>
      <c r="V20" s="108">
        <f t="shared" si="6"/>
        <v>0</v>
      </c>
      <c r="W20" s="108">
        <f t="shared" si="6"/>
        <v>0</v>
      </c>
      <c r="X20" s="108">
        <f t="shared" si="6"/>
        <v>0</v>
      </c>
      <c r="Y20" s="108">
        <f t="shared" si="6"/>
        <v>0</v>
      </c>
      <c r="Z20" s="108">
        <f t="shared" si="6"/>
        <v>0</v>
      </c>
      <c r="AA20" s="108">
        <f t="shared" si="6"/>
        <v>0</v>
      </c>
      <c r="AB20" s="108">
        <f t="shared" si="6"/>
        <v>0</v>
      </c>
      <c r="AC20" s="105" t="s">
        <v>857</v>
      </c>
    </row>
    <row r="21" spans="1:29" s="101" customFormat="1" ht="27.75">
      <c r="A21" s="101">
        <v>3</v>
      </c>
      <c r="B21" s="101">
        <v>1</v>
      </c>
      <c r="C21" s="111">
        <v>2</v>
      </c>
      <c r="D21" s="112" t="s">
        <v>2990</v>
      </c>
      <c r="E21" s="108">
        <f>F21+G21+H21+I21+J21+K21+M21+N21+O21+P21+Q21+R21+S21+T21+U21+V21+W21+X21+Y21+Z21+AA21+AB21</f>
        <v>394360</v>
      </c>
      <c r="F21" s="113">
        <v>0</v>
      </c>
      <c r="G21" s="113">
        <v>0</v>
      </c>
      <c r="H21" s="113">
        <v>394360</v>
      </c>
      <c r="I21" s="113">
        <v>0</v>
      </c>
      <c r="J21" s="113">
        <v>0</v>
      </c>
      <c r="K21" s="113">
        <v>0</v>
      </c>
      <c r="L21" s="112">
        <v>0</v>
      </c>
      <c r="M21" s="113">
        <v>0</v>
      </c>
      <c r="N21" s="113">
        <v>0</v>
      </c>
      <c r="O21" s="113">
        <v>0</v>
      </c>
      <c r="P21" s="113">
        <v>0</v>
      </c>
      <c r="Q21" s="113">
        <v>0</v>
      </c>
      <c r="R21" s="113">
        <v>0</v>
      </c>
      <c r="S21" s="113">
        <v>0</v>
      </c>
      <c r="T21" s="113">
        <v>0</v>
      </c>
      <c r="U21" s="113">
        <v>0</v>
      </c>
      <c r="V21" s="113">
        <v>0</v>
      </c>
      <c r="W21" s="113">
        <v>0</v>
      </c>
      <c r="X21" s="113">
        <v>0</v>
      </c>
      <c r="Y21" s="113">
        <v>0</v>
      </c>
      <c r="Z21" s="113">
        <v>0</v>
      </c>
      <c r="AA21" s="113">
        <v>0</v>
      </c>
      <c r="AB21" s="113">
        <v>0</v>
      </c>
      <c r="AC21" s="111">
        <v>2021</v>
      </c>
    </row>
    <row r="22" spans="1:29" s="101" customFormat="1" ht="27.75">
      <c r="A22" s="101">
        <v>3</v>
      </c>
      <c r="B22" s="101">
        <v>1</v>
      </c>
      <c r="C22" s="111">
        <v>3</v>
      </c>
      <c r="D22" s="112" t="s">
        <v>3072</v>
      </c>
      <c r="E22" s="108">
        <f>F22+G22+H22+I22+J22+K22+M22+N22+O22+P22+Q22+R22+S22+T22+U22+V22+W22+X22+Y22+Z22+AA22+AB22</f>
        <v>1101477</v>
      </c>
      <c r="F22" s="113">
        <v>0</v>
      </c>
      <c r="G22" s="113">
        <v>0</v>
      </c>
      <c r="H22" s="113">
        <v>0</v>
      </c>
      <c r="I22" s="113">
        <v>0</v>
      </c>
      <c r="J22" s="113">
        <v>0</v>
      </c>
      <c r="K22" s="113">
        <v>0</v>
      </c>
      <c r="L22" s="112">
        <v>0</v>
      </c>
      <c r="M22" s="113">
        <v>0</v>
      </c>
      <c r="N22" s="113">
        <v>0</v>
      </c>
      <c r="O22" s="113">
        <v>0</v>
      </c>
      <c r="P22" s="113">
        <v>1101477</v>
      </c>
      <c r="Q22" s="113">
        <v>0</v>
      </c>
      <c r="R22" s="113">
        <v>0</v>
      </c>
      <c r="S22" s="113">
        <v>0</v>
      </c>
      <c r="T22" s="113">
        <v>0</v>
      </c>
      <c r="U22" s="113">
        <v>0</v>
      </c>
      <c r="V22" s="113">
        <v>0</v>
      </c>
      <c r="W22" s="113">
        <v>0</v>
      </c>
      <c r="X22" s="113">
        <v>0</v>
      </c>
      <c r="Y22" s="113">
        <v>0</v>
      </c>
      <c r="Z22" s="113">
        <v>0</v>
      </c>
      <c r="AA22" s="113">
        <v>0</v>
      </c>
      <c r="AB22" s="113">
        <v>0</v>
      </c>
      <c r="AC22" s="111">
        <v>2021</v>
      </c>
    </row>
  </sheetData>
  <mergeCells count="28">
    <mergeCell ref="AC6:AC9"/>
    <mergeCell ref="F7:K7"/>
    <mergeCell ref="L7:M8"/>
    <mergeCell ref="N7:N8"/>
    <mergeCell ref="O7:O8"/>
    <mergeCell ref="P7:P8"/>
    <mergeCell ref="Q7:Q8"/>
    <mergeCell ref="R7:R8"/>
    <mergeCell ref="S7:S8"/>
    <mergeCell ref="T7:T8"/>
    <mergeCell ref="AA7:AA8"/>
    <mergeCell ref="AB7:AB8"/>
    <mergeCell ref="U7:U8"/>
    <mergeCell ref="V7:V8"/>
    <mergeCell ref="W7:W8"/>
    <mergeCell ref="X7:X8"/>
    <mergeCell ref="L1:M1"/>
    <mergeCell ref="AA1:AC1"/>
    <mergeCell ref="Z2:AC2"/>
    <mergeCell ref="AA3:AC3"/>
    <mergeCell ref="C5:AC5"/>
    <mergeCell ref="C6:C9"/>
    <mergeCell ref="D6:D9"/>
    <mergeCell ref="E6:E8"/>
    <mergeCell ref="F6:Q6"/>
    <mergeCell ref="R6:AB6"/>
    <mergeCell ref="Y7:Y8"/>
    <mergeCell ref="Z7:Z8"/>
  </mergeCells>
  <pageMargins left="0.25" right="0.25" top="0.75" bottom="0.75" header="0.3" footer="0.3"/>
  <pageSetup paperSize="9" scale="1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N247"/>
  <sheetViews>
    <sheetView topLeftCell="B1" zoomScale="20" zoomScaleNormal="20" workbookViewId="0">
      <pane xSplit="2" ySplit="10" topLeftCell="Q30" activePane="bottomRight" state="frozen"/>
      <selection activeCell="B1" sqref="B1"/>
      <selection pane="topRight" activeCell="D1" sqref="D1"/>
      <selection pane="bottomLeft" activeCell="B11" sqref="B11"/>
      <selection pane="bottomRight" activeCell="O203" sqref="O203"/>
    </sheetView>
  </sheetViews>
  <sheetFormatPr defaultRowHeight="15"/>
  <cols>
    <col min="1" max="1" width="9.140625" style="6" hidden="1" customWidth="1"/>
    <col min="2" max="2" width="26.42578125" style="6" customWidth="1"/>
    <col min="3" max="3" width="253.42578125" style="6" customWidth="1"/>
    <col min="4" max="4" width="58.85546875" style="6" customWidth="1"/>
    <col min="5" max="5" width="72.140625" style="6" customWidth="1"/>
    <col min="6" max="6" width="53.5703125" style="6" customWidth="1"/>
    <col min="7" max="9" width="54.28515625" style="6" customWidth="1"/>
    <col min="10" max="10" width="49.28515625" style="6" customWidth="1"/>
    <col min="11" max="11" width="52.85546875" style="6" customWidth="1"/>
    <col min="12" max="12" width="47.85546875" style="6" customWidth="1"/>
    <col min="13" max="13" width="40.140625" style="51" customWidth="1"/>
    <col min="14" max="14" width="44.42578125" style="6" customWidth="1"/>
    <col min="15" max="15" width="43.7109375" style="6" customWidth="1"/>
    <col min="16" max="16" width="58.5703125" style="6" customWidth="1"/>
    <col min="17" max="17" width="41.42578125" style="6" customWidth="1"/>
    <col min="18" max="18" width="42.5703125" style="6" customWidth="1"/>
    <col min="19" max="19" width="43.85546875" style="6" customWidth="1"/>
    <col min="20" max="20" width="60.28515625" style="6" customWidth="1"/>
    <col min="21" max="21" width="35.42578125" style="6" customWidth="1"/>
    <col min="22" max="22" width="49.140625" style="6" customWidth="1"/>
    <col min="23" max="23" width="34.28515625" style="6" customWidth="1"/>
    <col min="24" max="24" width="58" style="6" customWidth="1"/>
    <col min="25" max="25" width="66.28515625" style="6" customWidth="1"/>
    <col min="26" max="26" width="51.85546875" style="6" customWidth="1"/>
    <col min="27" max="27" width="41.42578125" style="6" customWidth="1"/>
    <col min="28" max="28" width="69" style="6" customWidth="1"/>
    <col min="29" max="29" width="96.7109375" style="6" customWidth="1"/>
    <col min="30" max="30" width="55.28515625" style="6" customWidth="1"/>
    <col min="31" max="32" width="51" style="6" customWidth="1"/>
    <col min="33" max="33" width="63.28515625" style="6" customWidth="1"/>
    <col min="34" max="34" width="38.140625" style="6" customWidth="1"/>
    <col min="35" max="35" width="41.7109375" style="6" customWidth="1"/>
    <col min="36" max="36" width="45.28515625" style="6" customWidth="1"/>
    <col min="37" max="16384" width="9.140625" style="6"/>
  </cols>
  <sheetData>
    <row r="1" spans="1:36" ht="90">
      <c r="B1" s="389" t="s">
        <v>945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89"/>
      <c r="Y1" s="389"/>
      <c r="Z1" s="389"/>
      <c r="AA1" s="389"/>
      <c r="AB1" s="389"/>
      <c r="AC1" s="389"/>
      <c r="AD1" s="389"/>
      <c r="AE1" s="389"/>
      <c r="AF1" s="389"/>
      <c r="AG1" s="389"/>
      <c r="AH1" s="389"/>
      <c r="AI1" s="389"/>
      <c r="AJ1" s="389"/>
    </row>
    <row r="2" spans="1:36" ht="90">
      <c r="B2" s="390" t="s">
        <v>1869</v>
      </c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  <c r="W2" s="390"/>
      <c r="X2" s="390"/>
      <c r="Y2" s="390"/>
      <c r="Z2" s="390"/>
      <c r="AA2" s="390"/>
      <c r="AB2" s="390"/>
      <c r="AC2" s="390"/>
      <c r="AD2" s="390"/>
      <c r="AE2" s="390"/>
      <c r="AF2" s="390"/>
      <c r="AG2" s="390"/>
      <c r="AH2" s="390"/>
      <c r="AI2" s="390"/>
      <c r="AJ2" s="390"/>
    </row>
    <row r="3" spans="1:36" ht="76.5">
      <c r="B3" s="47" t="s">
        <v>947</v>
      </c>
      <c r="C3" s="391" t="s">
        <v>2207</v>
      </c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</row>
    <row r="4" spans="1:36" ht="76.5">
      <c r="B4" s="47" t="s">
        <v>948</v>
      </c>
      <c r="C4" s="392" t="s">
        <v>973</v>
      </c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  <c r="Z4" s="392"/>
      <c r="AA4" s="392"/>
      <c r="AB4" s="392"/>
      <c r="AC4" s="392"/>
      <c r="AD4" s="392"/>
      <c r="AE4" s="392"/>
      <c r="AF4" s="392"/>
      <c r="AG4" s="392"/>
      <c r="AH4" s="392"/>
      <c r="AI4" s="392"/>
      <c r="AJ4" s="392"/>
    </row>
    <row r="5" spans="1:36" ht="45.75" customHeight="1">
      <c r="B5" s="313" t="s">
        <v>6</v>
      </c>
      <c r="C5" s="313" t="s">
        <v>7</v>
      </c>
      <c r="D5" s="393" t="s">
        <v>974</v>
      </c>
      <c r="E5" s="393" t="s">
        <v>975</v>
      </c>
      <c r="F5" s="396" t="s">
        <v>8</v>
      </c>
      <c r="G5" s="313" t="s">
        <v>951</v>
      </c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99" t="s">
        <v>9</v>
      </c>
      <c r="X5" s="399"/>
      <c r="Y5" s="399"/>
      <c r="Z5" s="399"/>
      <c r="AA5" s="399"/>
      <c r="AB5" s="399"/>
      <c r="AC5" s="399"/>
      <c r="AD5" s="399"/>
      <c r="AE5" s="399"/>
      <c r="AF5" s="399"/>
      <c r="AG5" s="399"/>
      <c r="AH5" s="400" t="s">
        <v>10</v>
      </c>
      <c r="AI5" s="400" t="s">
        <v>11</v>
      </c>
      <c r="AJ5" s="400" t="s">
        <v>12</v>
      </c>
    </row>
    <row r="6" spans="1:36" ht="45.75">
      <c r="B6" s="313"/>
      <c r="C6" s="313"/>
      <c r="D6" s="394"/>
      <c r="E6" s="394"/>
      <c r="F6" s="397"/>
      <c r="G6" s="313" t="s">
        <v>13</v>
      </c>
      <c r="H6" s="313"/>
      <c r="I6" s="313"/>
      <c r="J6" s="313"/>
      <c r="K6" s="313"/>
      <c r="L6" s="313"/>
      <c r="M6" s="406" t="s">
        <v>14</v>
      </c>
      <c r="N6" s="407"/>
      <c r="O6" s="406" t="s">
        <v>15</v>
      </c>
      <c r="P6" s="407"/>
      <c r="Q6" s="406" t="s">
        <v>16</v>
      </c>
      <c r="R6" s="407"/>
      <c r="S6" s="406" t="s">
        <v>17</v>
      </c>
      <c r="T6" s="407"/>
      <c r="U6" s="406" t="s">
        <v>18</v>
      </c>
      <c r="V6" s="407"/>
      <c r="W6" s="404" t="s">
        <v>19</v>
      </c>
      <c r="X6" s="404" t="s">
        <v>976</v>
      </c>
      <c r="Y6" s="404" t="s">
        <v>21</v>
      </c>
      <c r="Z6" s="404" t="s">
        <v>22</v>
      </c>
      <c r="AA6" s="404" t="s">
        <v>23</v>
      </c>
      <c r="AB6" s="404" t="s">
        <v>977</v>
      </c>
      <c r="AC6" s="404" t="s">
        <v>978</v>
      </c>
      <c r="AD6" s="404" t="s">
        <v>979</v>
      </c>
      <c r="AE6" s="412" t="s">
        <v>27</v>
      </c>
      <c r="AF6" s="412" t="s">
        <v>28</v>
      </c>
      <c r="AG6" s="412" t="s">
        <v>980</v>
      </c>
      <c r="AH6" s="401"/>
      <c r="AI6" s="401"/>
      <c r="AJ6" s="401"/>
    </row>
    <row r="7" spans="1:36" ht="303" customHeight="1">
      <c r="B7" s="313"/>
      <c r="C7" s="313"/>
      <c r="D7" s="394"/>
      <c r="E7" s="395"/>
      <c r="F7" s="398"/>
      <c r="G7" s="48" t="s">
        <v>30</v>
      </c>
      <c r="H7" s="48" t="s">
        <v>31</v>
      </c>
      <c r="I7" s="48" t="s">
        <v>32</v>
      </c>
      <c r="J7" s="48" t="s">
        <v>33</v>
      </c>
      <c r="K7" s="48" t="s">
        <v>34</v>
      </c>
      <c r="L7" s="48" t="s">
        <v>35</v>
      </c>
      <c r="M7" s="408"/>
      <c r="N7" s="409"/>
      <c r="O7" s="408"/>
      <c r="P7" s="409"/>
      <c r="Q7" s="408"/>
      <c r="R7" s="409"/>
      <c r="S7" s="408"/>
      <c r="T7" s="409"/>
      <c r="U7" s="408"/>
      <c r="V7" s="409"/>
      <c r="W7" s="405"/>
      <c r="X7" s="405"/>
      <c r="Y7" s="405"/>
      <c r="Z7" s="405"/>
      <c r="AA7" s="405"/>
      <c r="AB7" s="405"/>
      <c r="AC7" s="405"/>
      <c r="AD7" s="405"/>
      <c r="AE7" s="413"/>
      <c r="AF7" s="413"/>
      <c r="AG7" s="413"/>
      <c r="AH7" s="401"/>
      <c r="AI7" s="401"/>
      <c r="AJ7" s="401"/>
    </row>
    <row r="8" spans="1:36" ht="45.75">
      <c r="B8" s="313"/>
      <c r="C8" s="313"/>
      <c r="D8" s="395"/>
      <c r="E8" s="153" t="s">
        <v>981</v>
      </c>
      <c r="F8" s="152" t="s">
        <v>36</v>
      </c>
      <c r="G8" s="153" t="s">
        <v>36</v>
      </c>
      <c r="H8" s="153" t="s">
        <v>36</v>
      </c>
      <c r="I8" s="153" t="s">
        <v>36</v>
      </c>
      <c r="J8" s="153" t="s">
        <v>36</v>
      </c>
      <c r="K8" s="153" t="s">
        <v>36</v>
      </c>
      <c r="L8" s="153" t="s">
        <v>36</v>
      </c>
      <c r="M8" s="22" t="s">
        <v>37</v>
      </c>
      <c r="N8" s="153" t="s">
        <v>36</v>
      </c>
      <c r="O8" s="153" t="s">
        <v>38</v>
      </c>
      <c r="P8" s="153" t="s">
        <v>36</v>
      </c>
      <c r="Q8" s="153" t="s">
        <v>38</v>
      </c>
      <c r="R8" s="153" t="s">
        <v>36</v>
      </c>
      <c r="S8" s="153" t="s">
        <v>38</v>
      </c>
      <c r="T8" s="153" t="s">
        <v>36</v>
      </c>
      <c r="U8" s="153" t="s">
        <v>39</v>
      </c>
      <c r="V8" s="153" t="s">
        <v>36</v>
      </c>
      <c r="W8" s="153" t="s">
        <v>36</v>
      </c>
      <c r="X8" s="153" t="s">
        <v>36</v>
      </c>
      <c r="Y8" s="153" t="s">
        <v>36</v>
      </c>
      <c r="Z8" s="153" t="s">
        <v>36</v>
      </c>
      <c r="AA8" s="153" t="s">
        <v>36</v>
      </c>
      <c r="AB8" s="153" t="s">
        <v>36</v>
      </c>
      <c r="AC8" s="153" t="s">
        <v>36</v>
      </c>
      <c r="AD8" s="153" t="s">
        <v>36</v>
      </c>
      <c r="AE8" s="153" t="s">
        <v>36</v>
      </c>
      <c r="AF8" s="153" t="s">
        <v>36</v>
      </c>
      <c r="AG8" s="153" t="s">
        <v>36</v>
      </c>
      <c r="AH8" s="402"/>
      <c r="AI8" s="402"/>
      <c r="AJ8" s="402"/>
    </row>
    <row r="9" spans="1:36" ht="45.75">
      <c r="B9" s="154">
        <v>1</v>
      </c>
      <c r="C9" s="154">
        <v>2</v>
      </c>
      <c r="D9" s="154">
        <v>3</v>
      </c>
      <c r="E9" s="154">
        <v>4</v>
      </c>
      <c r="F9" s="154">
        <v>5</v>
      </c>
      <c r="G9" s="154">
        <v>6</v>
      </c>
      <c r="H9" s="154">
        <v>7</v>
      </c>
      <c r="I9" s="154">
        <v>8</v>
      </c>
      <c r="J9" s="154">
        <v>9</v>
      </c>
      <c r="K9" s="154">
        <v>10</v>
      </c>
      <c r="L9" s="154">
        <v>11</v>
      </c>
      <c r="M9" s="49">
        <v>12</v>
      </c>
      <c r="N9" s="154">
        <v>13</v>
      </c>
      <c r="O9" s="154">
        <v>14</v>
      </c>
      <c r="P9" s="154">
        <v>15</v>
      </c>
      <c r="Q9" s="154">
        <v>16</v>
      </c>
      <c r="R9" s="154">
        <v>17</v>
      </c>
      <c r="S9" s="154">
        <v>18</v>
      </c>
      <c r="T9" s="154">
        <v>19</v>
      </c>
      <c r="U9" s="154">
        <v>20</v>
      </c>
      <c r="V9" s="154">
        <v>21</v>
      </c>
      <c r="W9" s="154">
        <v>22</v>
      </c>
      <c r="X9" s="154">
        <v>23</v>
      </c>
      <c r="Y9" s="154">
        <v>24</v>
      </c>
      <c r="Z9" s="154">
        <v>25</v>
      </c>
      <c r="AA9" s="154">
        <v>26</v>
      </c>
      <c r="AB9" s="154">
        <v>27</v>
      </c>
      <c r="AC9" s="154">
        <v>28</v>
      </c>
      <c r="AD9" s="154">
        <v>29</v>
      </c>
      <c r="AE9" s="154">
        <v>30</v>
      </c>
      <c r="AF9" s="154">
        <v>31</v>
      </c>
      <c r="AG9" s="154">
        <v>32</v>
      </c>
      <c r="AH9" s="154">
        <v>33</v>
      </c>
      <c r="AI9" s="154">
        <v>34</v>
      </c>
      <c r="AJ9" s="154">
        <v>35</v>
      </c>
    </row>
    <row r="10" spans="1:36" ht="61.5">
      <c r="B10" s="403" t="s">
        <v>982</v>
      </c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  <c r="Z10" s="403"/>
      <c r="AA10" s="403"/>
      <c r="AB10" s="403"/>
      <c r="AC10" s="403"/>
      <c r="AD10" s="403"/>
      <c r="AE10" s="403"/>
      <c r="AF10" s="403"/>
      <c r="AG10" s="403"/>
      <c r="AH10" s="403"/>
      <c r="AI10" s="403"/>
      <c r="AJ10" s="403"/>
    </row>
    <row r="11" spans="1:36" s="57" customFormat="1" ht="61.5">
      <c r="B11" s="127" t="s">
        <v>1867</v>
      </c>
      <c r="C11" s="58"/>
      <c r="D11" s="54" t="s">
        <v>857</v>
      </c>
      <c r="E11" s="55">
        <f>AVERAGE(E13:E59)</f>
        <v>1.007232092198582</v>
      </c>
      <c r="F11" s="26">
        <f t="shared" ref="F11:AG11" si="0">F12+F64+F79</f>
        <v>82978948.730000019</v>
      </c>
      <c r="G11" s="26">
        <f t="shared" si="0"/>
        <v>0</v>
      </c>
      <c r="H11" s="26">
        <f t="shared" si="0"/>
        <v>0</v>
      </c>
      <c r="I11" s="26">
        <f t="shared" si="0"/>
        <v>0</v>
      </c>
      <c r="J11" s="26">
        <f t="shared" si="0"/>
        <v>0</v>
      </c>
      <c r="K11" s="26">
        <f t="shared" si="0"/>
        <v>597348</v>
      </c>
      <c r="L11" s="26">
        <f t="shared" si="0"/>
        <v>0</v>
      </c>
      <c r="M11" s="59">
        <f t="shared" si="0"/>
        <v>0</v>
      </c>
      <c r="N11" s="26">
        <f t="shared" si="0"/>
        <v>0</v>
      </c>
      <c r="O11" s="26">
        <f t="shared" si="0"/>
        <v>16440.05</v>
      </c>
      <c r="P11" s="26">
        <f t="shared" si="0"/>
        <v>75077202.950000003</v>
      </c>
      <c r="Q11" s="26">
        <f t="shared" si="0"/>
        <v>0</v>
      </c>
      <c r="R11" s="26">
        <f t="shared" si="0"/>
        <v>0</v>
      </c>
      <c r="S11" s="26">
        <f t="shared" si="0"/>
        <v>1379.5099999999998</v>
      </c>
      <c r="T11" s="26">
        <f t="shared" si="0"/>
        <v>4677520.24</v>
      </c>
      <c r="U11" s="26">
        <f t="shared" si="0"/>
        <v>0</v>
      </c>
      <c r="V11" s="26">
        <f t="shared" si="0"/>
        <v>0</v>
      </c>
      <c r="W11" s="26">
        <f t="shared" si="0"/>
        <v>0</v>
      </c>
      <c r="X11" s="26">
        <f t="shared" si="0"/>
        <v>0</v>
      </c>
      <c r="Y11" s="26">
        <f t="shared" si="0"/>
        <v>0</v>
      </c>
      <c r="Z11" s="26">
        <f t="shared" si="0"/>
        <v>0</v>
      </c>
      <c r="AA11" s="26">
        <f t="shared" si="0"/>
        <v>0</v>
      </c>
      <c r="AB11" s="26">
        <f t="shared" si="0"/>
        <v>0</v>
      </c>
      <c r="AC11" s="26">
        <f t="shared" si="0"/>
        <v>0</v>
      </c>
      <c r="AD11" s="26">
        <f t="shared" si="0"/>
        <v>0</v>
      </c>
      <c r="AE11" s="26">
        <f t="shared" si="0"/>
        <v>874506.84</v>
      </c>
      <c r="AF11" s="26">
        <f t="shared" si="0"/>
        <v>1752370.7</v>
      </c>
      <c r="AG11" s="26">
        <f t="shared" si="0"/>
        <v>0</v>
      </c>
      <c r="AH11" s="30" t="s">
        <v>857</v>
      </c>
      <c r="AI11" s="30" t="s">
        <v>857</v>
      </c>
      <c r="AJ11" s="30" t="s">
        <v>857</v>
      </c>
    </row>
    <row r="12" spans="1:36" s="57" customFormat="1" ht="61.5">
      <c r="B12" s="127" t="s">
        <v>1609</v>
      </c>
      <c r="C12" s="58"/>
      <c r="D12" s="54" t="s">
        <v>857</v>
      </c>
      <c r="E12" s="55">
        <f>AVERAGE(E14:E59)</f>
        <v>1.0072697463768121</v>
      </c>
      <c r="F12" s="26">
        <f>F13+F15+F24+F26+F28+F30+F33+F36+F40+F42+F44+F48+F50+F52+F54+F58+F62+F60</f>
        <v>51357504.920000009</v>
      </c>
      <c r="G12" s="26">
        <f t="shared" ref="G12:AG12" si="1">G13+G15+G24+G26+G28+G30+G33+G36+G40+G42+G44+G48+G50+G52+G54+G58+G62+G60</f>
        <v>0</v>
      </c>
      <c r="H12" s="26">
        <f t="shared" si="1"/>
        <v>0</v>
      </c>
      <c r="I12" s="26">
        <f t="shared" si="1"/>
        <v>0</v>
      </c>
      <c r="J12" s="26">
        <f t="shared" si="1"/>
        <v>0</v>
      </c>
      <c r="K12" s="26">
        <f t="shared" si="1"/>
        <v>597348</v>
      </c>
      <c r="L12" s="26">
        <f t="shared" si="1"/>
        <v>0</v>
      </c>
      <c r="M12" s="59">
        <f t="shared" si="1"/>
        <v>0</v>
      </c>
      <c r="N12" s="26">
        <f t="shared" si="1"/>
        <v>0</v>
      </c>
      <c r="O12" s="26">
        <f t="shared" si="1"/>
        <v>10871.88</v>
      </c>
      <c r="P12" s="26">
        <f t="shared" si="1"/>
        <v>46165774.080000006</v>
      </c>
      <c r="Q12" s="26">
        <f t="shared" si="1"/>
        <v>0</v>
      </c>
      <c r="R12" s="26">
        <f t="shared" si="1"/>
        <v>0</v>
      </c>
      <c r="S12" s="26">
        <f t="shared" si="1"/>
        <v>857.57999999999993</v>
      </c>
      <c r="T12" s="26">
        <f t="shared" si="1"/>
        <v>2568651.2599999998</v>
      </c>
      <c r="U12" s="26">
        <f t="shared" si="1"/>
        <v>0</v>
      </c>
      <c r="V12" s="26">
        <f t="shared" si="1"/>
        <v>0</v>
      </c>
      <c r="W12" s="26">
        <f t="shared" si="1"/>
        <v>0</v>
      </c>
      <c r="X12" s="26">
        <f t="shared" si="1"/>
        <v>0</v>
      </c>
      <c r="Y12" s="26">
        <f t="shared" si="1"/>
        <v>0</v>
      </c>
      <c r="Z12" s="26">
        <f t="shared" si="1"/>
        <v>0</v>
      </c>
      <c r="AA12" s="26">
        <f t="shared" si="1"/>
        <v>0</v>
      </c>
      <c r="AB12" s="26">
        <f t="shared" si="1"/>
        <v>0</v>
      </c>
      <c r="AC12" s="26">
        <f t="shared" si="1"/>
        <v>0</v>
      </c>
      <c r="AD12" s="26">
        <f t="shared" si="1"/>
        <v>0</v>
      </c>
      <c r="AE12" s="26">
        <f t="shared" si="1"/>
        <v>460388.37000000005</v>
      </c>
      <c r="AF12" s="26">
        <f t="shared" si="1"/>
        <v>1565343.21</v>
      </c>
      <c r="AG12" s="26">
        <f t="shared" si="1"/>
        <v>0</v>
      </c>
      <c r="AH12" s="30" t="s">
        <v>857</v>
      </c>
      <c r="AI12" s="30" t="s">
        <v>857</v>
      </c>
      <c r="AJ12" s="30" t="s">
        <v>857</v>
      </c>
    </row>
    <row r="13" spans="1:36" s="17" customFormat="1" ht="61.5">
      <c r="B13" s="262" t="s">
        <v>782</v>
      </c>
      <c r="C13" s="20"/>
      <c r="D13" s="54" t="s">
        <v>857</v>
      </c>
      <c r="E13" s="55">
        <f>AVERAGE(E14:E14)</f>
        <v>1.0055000000000001</v>
      </c>
      <c r="F13" s="26">
        <f>F14</f>
        <v>2123521.14</v>
      </c>
      <c r="G13" s="26">
        <f t="shared" ref="G13:AG13" si="2">G14</f>
        <v>0</v>
      </c>
      <c r="H13" s="26">
        <f t="shared" si="2"/>
        <v>0</v>
      </c>
      <c r="I13" s="26">
        <f t="shared" si="2"/>
        <v>0</v>
      </c>
      <c r="J13" s="26">
        <f t="shared" si="2"/>
        <v>0</v>
      </c>
      <c r="K13" s="26">
        <f t="shared" si="2"/>
        <v>0</v>
      </c>
      <c r="L13" s="26">
        <f t="shared" si="2"/>
        <v>0</v>
      </c>
      <c r="M13" s="59">
        <f t="shared" si="2"/>
        <v>0</v>
      </c>
      <c r="N13" s="26">
        <f t="shared" si="2"/>
        <v>0</v>
      </c>
      <c r="O13" s="26">
        <f t="shared" si="2"/>
        <v>521</v>
      </c>
      <c r="P13" s="26">
        <f t="shared" si="2"/>
        <v>2110856</v>
      </c>
      <c r="Q13" s="26">
        <f t="shared" si="2"/>
        <v>0</v>
      </c>
      <c r="R13" s="26">
        <f t="shared" si="2"/>
        <v>0</v>
      </c>
      <c r="S13" s="26">
        <f t="shared" si="2"/>
        <v>0</v>
      </c>
      <c r="T13" s="26">
        <f t="shared" si="2"/>
        <v>0</v>
      </c>
      <c r="U13" s="26">
        <f t="shared" si="2"/>
        <v>0</v>
      </c>
      <c r="V13" s="26">
        <f t="shared" si="2"/>
        <v>0</v>
      </c>
      <c r="W13" s="26">
        <f t="shared" si="2"/>
        <v>0</v>
      </c>
      <c r="X13" s="26">
        <f t="shared" si="2"/>
        <v>0</v>
      </c>
      <c r="Y13" s="26">
        <f t="shared" si="2"/>
        <v>0</v>
      </c>
      <c r="Z13" s="26">
        <f t="shared" si="2"/>
        <v>0</v>
      </c>
      <c r="AA13" s="26">
        <f t="shared" si="2"/>
        <v>0</v>
      </c>
      <c r="AB13" s="26">
        <f t="shared" si="2"/>
        <v>0</v>
      </c>
      <c r="AC13" s="26">
        <f t="shared" si="2"/>
        <v>0</v>
      </c>
      <c r="AD13" s="26">
        <f t="shared" si="2"/>
        <v>0</v>
      </c>
      <c r="AE13" s="53">
        <f t="shared" si="2"/>
        <v>12665.14</v>
      </c>
      <c r="AF13" s="53">
        <f t="shared" si="2"/>
        <v>0</v>
      </c>
      <c r="AG13" s="26">
        <f t="shared" si="2"/>
        <v>0</v>
      </c>
      <c r="AH13" s="30" t="s">
        <v>857</v>
      </c>
      <c r="AI13" s="30" t="s">
        <v>857</v>
      </c>
      <c r="AJ13" s="30" t="s">
        <v>857</v>
      </c>
    </row>
    <row r="14" spans="1:36" s="17" customFormat="1" ht="61.5">
      <c r="A14" s="17">
        <v>1</v>
      </c>
      <c r="B14" s="52">
        <f>SUBTOTAL(103,$A14:A$14)</f>
        <v>1</v>
      </c>
      <c r="C14" s="20" t="s">
        <v>983</v>
      </c>
      <c r="D14" s="54" t="s">
        <v>1002</v>
      </c>
      <c r="E14" s="55">
        <v>1.0055000000000001</v>
      </c>
      <c r="F14" s="26">
        <f>G14+H14+I14+J14+K14+L14+N14+P14+R14+T14+V14+W14+X14+Y14+Z14+AA14+AB14+AC14+AD14+AE14+AF14+AG14</f>
        <v>2123521.14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59">
        <v>0</v>
      </c>
      <c r="N14" s="26">
        <v>0</v>
      </c>
      <c r="O14" s="34">
        <v>521</v>
      </c>
      <c r="P14" s="34">
        <v>2110856</v>
      </c>
      <c r="Q14" s="26">
        <v>0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26">
        <v>0</v>
      </c>
      <c r="Y14" s="26">
        <v>0</v>
      </c>
      <c r="Z14" s="26">
        <v>0</v>
      </c>
      <c r="AA14" s="26">
        <v>0</v>
      </c>
      <c r="AB14" s="26">
        <v>0</v>
      </c>
      <c r="AC14" s="26">
        <v>0</v>
      </c>
      <c r="AD14" s="26">
        <v>0</v>
      </c>
      <c r="AE14" s="53">
        <v>12665.14</v>
      </c>
      <c r="AF14" s="53">
        <v>0</v>
      </c>
      <c r="AG14" s="53">
        <v>0</v>
      </c>
      <c r="AH14" s="30" t="s">
        <v>263</v>
      </c>
      <c r="AI14" s="30">
        <v>2020</v>
      </c>
      <c r="AJ14" s="30">
        <v>2020</v>
      </c>
    </row>
    <row r="15" spans="1:36" s="17" customFormat="1" ht="61.5">
      <c r="B15" s="262" t="s">
        <v>1010</v>
      </c>
      <c r="C15" s="20"/>
      <c r="D15" s="54" t="s">
        <v>857</v>
      </c>
      <c r="E15" s="55">
        <f>AVERAGE(E16:E23)</f>
        <v>1.0039750000000001</v>
      </c>
      <c r="F15" s="26">
        <f t="shared" ref="F15:AG15" si="3">SUM(F16:F23)</f>
        <v>14141903.43</v>
      </c>
      <c r="G15" s="26">
        <f t="shared" si="3"/>
        <v>0</v>
      </c>
      <c r="H15" s="26">
        <f t="shared" si="3"/>
        <v>0</v>
      </c>
      <c r="I15" s="26">
        <f t="shared" si="3"/>
        <v>0</v>
      </c>
      <c r="J15" s="26">
        <f t="shared" si="3"/>
        <v>0</v>
      </c>
      <c r="K15" s="26">
        <f t="shared" si="3"/>
        <v>0</v>
      </c>
      <c r="L15" s="26">
        <f t="shared" si="3"/>
        <v>0</v>
      </c>
      <c r="M15" s="59">
        <f t="shared" si="3"/>
        <v>0</v>
      </c>
      <c r="N15" s="26">
        <f t="shared" si="3"/>
        <v>0</v>
      </c>
      <c r="O15" s="26">
        <f t="shared" si="3"/>
        <v>2840</v>
      </c>
      <c r="P15" s="26">
        <f t="shared" si="3"/>
        <v>12813797.620000001</v>
      </c>
      <c r="Q15" s="26">
        <f t="shared" si="3"/>
        <v>0</v>
      </c>
      <c r="R15" s="26">
        <f t="shared" si="3"/>
        <v>0</v>
      </c>
      <c r="S15" s="26">
        <f t="shared" si="3"/>
        <v>419</v>
      </c>
      <c r="T15" s="26">
        <f t="shared" si="3"/>
        <v>981934.24</v>
      </c>
      <c r="U15" s="26">
        <f t="shared" si="3"/>
        <v>0</v>
      </c>
      <c r="V15" s="26">
        <f t="shared" si="3"/>
        <v>0</v>
      </c>
      <c r="W15" s="26">
        <f t="shared" si="3"/>
        <v>0</v>
      </c>
      <c r="X15" s="26">
        <f t="shared" si="3"/>
        <v>0</v>
      </c>
      <c r="Y15" s="26">
        <f t="shared" si="3"/>
        <v>0</v>
      </c>
      <c r="Z15" s="26">
        <f t="shared" si="3"/>
        <v>0</v>
      </c>
      <c r="AA15" s="26">
        <f t="shared" si="3"/>
        <v>0</v>
      </c>
      <c r="AB15" s="26">
        <f t="shared" si="3"/>
        <v>0</v>
      </c>
      <c r="AC15" s="26">
        <f t="shared" si="3"/>
        <v>0</v>
      </c>
      <c r="AD15" s="26">
        <f t="shared" si="3"/>
        <v>0</v>
      </c>
      <c r="AE15" s="26">
        <f t="shared" si="3"/>
        <v>190381.11000000002</v>
      </c>
      <c r="AF15" s="26">
        <f t="shared" si="3"/>
        <v>155790.46000000002</v>
      </c>
      <c r="AG15" s="26">
        <f t="shared" si="3"/>
        <v>0</v>
      </c>
      <c r="AH15" s="30" t="s">
        <v>857</v>
      </c>
      <c r="AI15" s="30" t="s">
        <v>857</v>
      </c>
      <c r="AJ15" s="30" t="s">
        <v>857</v>
      </c>
    </row>
    <row r="16" spans="1:36" s="17" customFormat="1" ht="61.5">
      <c r="A16" s="17">
        <v>1</v>
      </c>
      <c r="B16" s="52">
        <f>SUBTOTAL(103,$A$14:A16)</f>
        <v>2</v>
      </c>
      <c r="C16" s="20" t="s">
        <v>984</v>
      </c>
      <c r="D16" s="54" t="s">
        <v>1003</v>
      </c>
      <c r="E16" s="55">
        <v>1.0047999999999999</v>
      </c>
      <c r="F16" s="26">
        <f t="shared" ref="F16:F63" si="4">G16+H16+I16+J16+K16+L16+N16+P16+R16+T16+V16+W16+X16+Y16+Z16+AA16+AB16+AC16+AD16+AE16+AF16+AG16</f>
        <v>6213014.2000000002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59">
        <v>0</v>
      </c>
      <c r="N16" s="26">
        <v>0</v>
      </c>
      <c r="O16" s="26">
        <v>1441</v>
      </c>
      <c r="P16" s="263">
        <v>6128441.7000000002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26">
        <v>0</v>
      </c>
      <c r="Z16" s="26">
        <v>0</v>
      </c>
      <c r="AA16" s="26">
        <v>0</v>
      </c>
      <c r="AB16" s="26">
        <v>0</v>
      </c>
      <c r="AC16" s="26">
        <v>0</v>
      </c>
      <c r="AD16" s="26">
        <v>0</v>
      </c>
      <c r="AE16" s="264">
        <v>84572.5</v>
      </c>
      <c r="AF16" s="53">
        <v>0</v>
      </c>
      <c r="AG16" s="53">
        <v>0</v>
      </c>
      <c r="AH16" s="30" t="s">
        <v>263</v>
      </c>
      <c r="AI16" s="30">
        <v>2020</v>
      </c>
      <c r="AJ16" s="30">
        <v>2020</v>
      </c>
    </row>
    <row r="17" spans="1:36" s="17" customFormat="1" ht="61.5">
      <c r="A17" s="17">
        <v>1</v>
      </c>
      <c r="B17" s="52">
        <f>SUBTOTAL(103,$A$14:A17)</f>
        <v>3</v>
      </c>
      <c r="C17" s="20" t="s">
        <v>985</v>
      </c>
      <c r="D17" s="54" t="s">
        <v>1002</v>
      </c>
      <c r="E17" s="55">
        <v>1</v>
      </c>
      <c r="F17" s="26">
        <f t="shared" si="4"/>
        <v>801933.34000000008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59">
        <v>0</v>
      </c>
      <c r="N17" s="26">
        <v>0</v>
      </c>
      <c r="O17" s="34">
        <v>163</v>
      </c>
      <c r="P17" s="34">
        <v>791017.3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53">
        <v>10916.04</v>
      </c>
      <c r="AF17" s="53">
        <v>0</v>
      </c>
      <c r="AG17" s="53">
        <v>0</v>
      </c>
      <c r="AH17" s="30" t="s">
        <v>263</v>
      </c>
      <c r="AI17" s="30">
        <v>2020</v>
      </c>
      <c r="AJ17" s="30">
        <v>2020</v>
      </c>
    </row>
    <row r="18" spans="1:36" s="17" customFormat="1" ht="61.5">
      <c r="A18" s="17">
        <v>1</v>
      </c>
      <c r="B18" s="52">
        <f>SUBTOTAL(103,$A$14:A18)</f>
        <v>4</v>
      </c>
      <c r="C18" s="20" t="s">
        <v>986</v>
      </c>
      <c r="D18" s="54" t="s">
        <v>1004</v>
      </c>
      <c r="E18" s="55">
        <v>1.0003</v>
      </c>
      <c r="F18" s="26">
        <f t="shared" si="4"/>
        <v>61989.62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9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26">
        <v>0</v>
      </c>
      <c r="Y18" s="26">
        <v>0</v>
      </c>
      <c r="Z18" s="26">
        <v>0</v>
      </c>
      <c r="AA18" s="26">
        <v>0</v>
      </c>
      <c r="AB18" s="26">
        <v>0</v>
      </c>
      <c r="AC18" s="26">
        <v>0</v>
      </c>
      <c r="AD18" s="26">
        <v>0</v>
      </c>
      <c r="AE18" s="53">
        <f>ROUND(P18*1.5%,2)</f>
        <v>0</v>
      </c>
      <c r="AF18" s="265">
        <v>61989.62</v>
      </c>
      <c r="AG18" s="53">
        <v>0</v>
      </c>
      <c r="AH18" s="30">
        <v>2020</v>
      </c>
      <c r="AI18" s="30" t="s">
        <v>263</v>
      </c>
      <c r="AJ18" s="30" t="s">
        <v>263</v>
      </c>
    </row>
    <row r="19" spans="1:36" s="17" customFormat="1" ht="61.5">
      <c r="A19" s="17">
        <v>1</v>
      </c>
      <c r="B19" s="52">
        <f>SUBTOTAL(103,$A$14:A19)</f>
        <v>5</v>
      </c>
      <c r="C19" s="20" t="s">
        <v>999</v>
      </c>
      <c r="D19" s="54" t="s">
        <v>1003</v>
      </c>
      <c r="E19" s="55">
        <v>1.0178</v>
      </c>
      <c r="F19" s="26">
        <f t="shared" si="4"/>
        <v>995484.92999999993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59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  <c r="S19" s="34">
        <v>419</v>
      </c>
      <c r="T19" s="34">
        <v>981934.24</v>
      </c>
      <c r="U19" s="26">
        <v>0</v>
      </c>
      <c r="V19" s="26">
        <v>0</v>
      </c>
      <c r="W19" s="26">
        <v>0</v>
      </c>
      <c r="X19" s="26">
        <v>0</v>
      </c>
      <c r="Y19" s="26">
        <v>0</v>
      </c>
      <c r="Z19" s="26">
        <v>0</v>
      </c>
      <c r="AA19" s="26">
        <v>0</v>
      </c>
      <c r="AB19" s="26">
        <v>0</v>
      </c>
      <c r="AC19" s="26">
        <v>0</v>
      </c>
      <c r="AD19" s="26">
        <v>0</v>
      </c>
      <c r="AE19" s="34">
        <v>13550.69</v>
      </c>
      <c r="AF19" s="53">
        <v>0</v>
      </c>
      <c r="AG19" s="53">
        <v>0</v>
      </c>
      <c r="AH19" s="30" t="s">
        <v>263</v>
      </c>
      <c r="AI19" s="30">
        <v>2020</v>
      </c>
      <c r="AJ19" s="30">
        <v>2020</v>
      </c>
    </row>
    <row r="20" spans="1:36" s="17" customFormat="1" ht="61.5">
      <c r="A20" s="17">
        <v>1</v>
      </c>
      <c r="B20" s="52">
        <f>SUBTOTAL(103,$A$14:A20)</f>
        <v>6</v>
      </c>
      <c r="C20" s="20" t="s">
        <v>1041</v>
      </c>
      <c r="D20" s="54" t="s">
        <v>1005</v>
      </c>
      <c r="E20" s="55">
        <v>1</v>
      </c>
      <c r="F20" s="26">
        <f t="shared" si="4"/>
        <v>4973435.79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59">
        <v>0</v>
      </c>
      <c r="N20" s="26">
        <v>0</v>
      </c>
      <c r="O20" s="263">
        <v>977</v>
      </c>
      <c r="P20" s="263">
        <v>4905736.62</v>
      </c>
      <c r="Q20" s="26">
        <v>0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26">
        <v>0</v>
      </c>
      <c r="Y20" s="26">
        <v>0</v>
      </c>
      <c r="Z20" s="26">
        <v>0</v>
      </c>
      <c r="AA20" s="26">
        <v>0</v>
      </c>
      <c r="AB20" s="26">
        <v>0</v>
      </c>
      <c r="AC20" s="26">
        <v>0</v>
      </c>
      <c r="AD20" s="26">
        <v>0</v>
      </c>
      <c r="AE20" s="34">
        <v>67699.17</v>
      </c>
      <c r="AF20" s="53">
        <v>0</v>
      </c>
      <c r="AG20" s="53">
        <v>0</v>
      </c>
      <c r="AH20" s="30" t="s">
        <v>263</v>
      </c>
      <c r="AI20" s="30">
        <v>2020</v>
      </c>
      <c r="AJ20" s="30">
        <v>2020</v>
      </c>
    </row>
    <row r="21" spans="1:36" s="17" customFormat="1" ht="61.5">
      <c r="A21" s="17">
        <v>1</v>
      </c>
      <c r="B21" s="52">
        <f>SUBTOTAL(103,$A$14:A21)</f>
        <v>7</v>
      </c>
      <c r="C21" s="20" t="s">
        <v>1049</v>
      </c>
      <c r="D21" s="54" t="s">
        <v>1003</v>
      </c>
      <c r="E21" s="55">
        <v>1.0053000000000001</v>
      </c>
      <c r="F21" s="26">
        <f t="shared" si="4"/>
        <v>50283.37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9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26">
        <v>0</v>
      </c>
      <c r="Y21" s="26">
        <v>0</v>
      </c>
      <c r="Z21" s="26">
        <v>0</v>
      </c>
      <c r="AA21" s="26">
        <v>0</v>
      </c>
      <c r="AB21" s="26">
        <v>0</v>
      </c>
      <c r="AC21" s="26">
        <v>0</v>
      </c>
      <c r="AD21" s="26">
        <v>0</v>
      </c>
      <c r="AE21" s="53">
        <f>ROUND(P21*1.5%,2)</f>
        <v>0</v>
      </c>
      <c r="AF21" s="265">
        <v>50283.37</v>
      </c>
      <c r="AG21" s="53">
        <v>0</v>
      </c>
      <c r="AH21" s="30">
        <v>2020</v>
      </c>
      <c r="AI21" s="30" t="s">
        <v>263</v>
      </c>
      <c r="AJ21" s="30" t="s">
        <v>263</v>
      </c>
    </row>
    <row r="22" spans="1:36" s="17" customFormat="1" ht="61.5">
      <c r="A22" s="17">
        <v>1</v>
      </c>
      <c r="B22" s="52">
        <f>SUBTOTAL(103,$A$14:A22)</f>
        <v>8</v>
      </c>
      <c r="C22" s="20" t="s">
        <v>1357</v>
      </c>
      <c r="D22" s="54" t="s">
        <v>1003</v>
      </c>
      <c r="E22" s="55">
        <v>1.0036</v>
      </c>
      <c r="F22" s="26">
        <f>G22+H22+I22+J22+K22+L22+N22+P22+R22+T22+V22+W22+X22+Y22+Z22+AA22+AB22+AC22+AD22+AE22+AF22+AG22</f>
        <v>43517.47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59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26">
        <v>0</v>
      </c>
      <c r="Y22" s="26">
        <v>0</v>
      </c>
      <c r="Z22" s="26">
        <v>0</v>
      </c>
      <c r="AA22" s="26">
        <v>0</v>
      </c>
      <c r="AB22" s="26">
        <v>0</v>
      </c>
      <c r="AC22" s="26">
        <v>0</v>
      </c>
      <c r="AD22" s="26">
        <v>0</v>
      </c>
      <c r="AE22" s="53">
        <f>ROUND(P22*1.5%,2)</f>
        <v>0</v>
      </c>
      <c r="AF22" s="265">
        <v>43517.47</v>
      </c>
      <c r="AG22" s="53">
        <v>0</v>
      </c>
      <c r="AH22" s="30">
        <v>2020</v>
      </c>
      <c r="AI22" s="30" t="s">
        <v>263</v>
      </c>
      <c r="AJ22" s="30" t="s">
        <v>263</v>
      </c>
    </row>
    <row r="23" spans="1:36" s="17" customFormat="1" ht="61.5">
      <c r="A23" s="17">
        <v>1</v>
      </c>
      <c r="B23" s="52">
        <f>SUBTOTAL(103,$A$14:A23)</f>
        <v>9</v>
      </c>
      <c r="C23" s="20" t="s">
        <v>1660</v>
      </c>
      <c r="D23" s="54" t="s">
        <v>1004</v>
      </c>
      <c r="E23" s="55">
        <v>1</v>
      </c>
      <c r="F23" s="26">
        <f t="shared" si="4"/>
        <v>1002244.71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9">
        <v>0</v>
      </c>
      <c r="N23" s="26">
        <v>0</v>
      </c>
      <c r="O23" s="26">
        <v>259</v>
      </c>
      <c r="P23" s="26">
        <v>988602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26">
        <v>0</v>
      </c>
      <c r="Y23" s="26">
        <v>0</v>
      </c>
      <c r="Z23" s="26">
        <v>0</v>
      </c>
      <c r="AA23" s="26">
        <v>0</v>
      </c>
      <c r="AB23" s="26">
        <v>0</v>
      </c>
      <c r="AC23" s="26">
        <v>0</v>
      </c>
      <c r="AD23" s="26">
        <v>0</v>
      </c>
      <c r="AE23" s="53">
        <v>13642.71</v>
      </c>
      <c r="AF23" s="89">
        <v>0</v>
      </c>
      <c r="AG23" s="53">
        <v>0</v>
      </c>
      <c r="AH23" s="30" t="s">
        <v>263</v>
      </c>
      <c r="AI23" s="30">
        <v>2020</v>
      </c>
      <c r="AJ23" s="30">
        <v>2020</v>
      </c>
    </row>
    <row r="24" spans="1:36" s="17" customFormat="1" ht="61.5">
      <c r="B24" s="262" t="s">
        <v>786</v>
      </c>
      <c r="C24" s="20"/>
      <c r="D24" s="54" t="s">
        <v>857</v>
      </c>
      <c r="E24" s="55">
        <f>AVERAGE(E25)</f>
        <v>1.0267999999999999</v>
      </c>
      <c r="F24" s="26">
        <f>F25</f>
        <v>2046844.64</v>
      </c>
      <c r="G24" s="26">
        <f t="shared" ref="G24:AG24" si="5">G25</f>
        <v>0</v>
      </c>
      <c r="H24" s="26">
        <f t="shared" si="5"/>
        <v>0</v>
      </c>
      <c r="I24" s="26">
        <f t="shared" si="5"/>
        <v>0</v>
      </c>
      <c r="J24" s="26">
        <f t="shared" si="5"/>
        <v>0</v>
      </c>
      <c r="K24" s="26">
        <f t="shared" si="5"/>
        <v>0</v>
      </c>
      <c r="L24" s="26">
        <f t="shared" si="5"/>
        <v>0</v>
      </c>
      <c r="M24" s="59">
        <f t="shared" si="5"/>
        <v>0</v>
      </c>
      <c r="N24" s="26">
        <f t="shared" si="5"/>
        <v>0</v>
      </c>
      <c r="O24" s="26">
        <f t="shared" si="5"/>
        <v>386.8</v>
      </c>
      <c r="P24" s="26">
        <f t="shared" si="5"/>
        <v>1947102</v>
      </c>
      <c r="Q24" s="26">
        <f t="shared" si="5"/>
        <v>0</v>
      </c>
      <c r="R24" s="26">
        <f t="shared" si="5"/>
        <v>0</v>
      </c>
      <c r="S24" s="26">
        <f t="shared" si="5"/>
        <v>0</v>
      </c>
      <c r="T24" s="26">
        <f t="shared" si="5"/>
        <v>0</v>
      </c>
      <c r="U24" s="26">
        <f t="shared" si="5"/>
        <v>0</v>
      </c>
      <c r="V24" s="26">
        <f t="shared" si="5"/>
        <v>0</v>
      </c>
      <c r="W24" s="26">
        <f t="shared" si="5"/>
        <v>0</v>
      </c>
      <c r="X24" s="26">
        <f t="shared" si="5"/>
        <v>0</v>
      </c>
      <c r="Y24" s="26">
        <f t="shared" si="5"/>
        <v>0</v>
      </c>
      <c r="Z24" s="26">
        <f t="shared" si="5"/>
        <v>0</v>
      </c>
      <c r="AA24" s="26">
        <f t="shared" si="5"/>
        <v>0</v>
      </c>
      <c r="AB24" s="26">
        <f t="shared" si="5"/>
        <v>0</v>
      </c>
      <c r="AC24" s="26">
        <f t="shared" si="5"/>
        <v>0</v>
      </c>
      <c r="AD24" s="26">
        <f t="shared" si="5"/>
        <v>0</v>
      </c>
      <c r="AE24" s="53">
        <f t="shared" si="5"/>
        <v>19714.41</v>
      </c>
      <c r="AF24" s="53">
        <f t="shared" si="5"/>
        <v>80028.23</v>
      </c>
      <c r="AG24" s="26">
        <f t="shared" si="5"/>
        <v>0</v>
      </c>
      <c r="AH24" s="30" t="s">
        <v>857</v>
      </c>
      <c r="AI24" s="30" t="s">
        <v>857</v>
      </c>
      <c r="AJ24" s="30" t="s">
        <v>857</v>
      </c>
    </row>
    <row r="25" spans="1:36" s="17" customFormat="1" ht="61.5">
      <c r="A25" s="17">
        <v>1</v>
      </c>
      <c r="B25" s="52">
        <f>SUBTOTAL(103,$A$14:A25)</f>
        <v>10</v>
      </c>
      <c r="C25" s="20" t="s">
        <v>646</v>
      </c>
      <c r="D25" s="54" t="s">
        <v>1005</v>
      </c>
      <c r="E25" s="55">
        <v>1.0267999999999999</v>
      </c>
      <c r="F25" s="26">
        <f t="shared" si="4"/>
        <v>2046844.64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59">
        <v>0</v>
      </c>
      <c r="N25" s="26">
        <v>0</v>
      </c>
      <c r="O25" s="34">
        <v>386.8</v>
      </c>
      <c r="P25" s="34">
        <v>1947102</v>
      </c>
      <c r="Q25" s="26">
        <v>0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26">
        <v>0</v>
      </c>
      <c r="Y25" s="26">
        <v>0</v>
      </c>
      <c r="Z25" s="26">
        <v>0</v>
      </c>
      <c r="AA25" s="26">
        <v>0</v>
      </c>
      <c r="AB25" s="26">
        <v>0</v>
      </c>
      <c r="AC25" s="26">
        <v>0</v>
      </c>
      <c r="AD25" s="26">
        <v>0</v>
      </c>
      <c r="AE25" s="53">
        <v>19714.41</v>
      </c>
      <c r="AF25" s="265">
        <v>80028.23</v>
      </c>
      <c r="AG25" s="26">
        <v>0</v>
      </c>
      <c r="AH25" s="30">
        <v>2020</v>
      </c>
      <c r="AI25" s="30">
        <v>2020</v>
      </c>
      <c r="AJ25" s="30">
        <v>2020</v>
      </c>
    </row>
    <row r="26" spans="1:36" s="17" customFormat="1" ht="61.5">
      <c r="B26" s="262" t="s">
        <v>790</v>
      </c>
      <c r="C26" s="20"/>
      <c r="D26" s="54" t="s">
        <v>857</v>
      </c>
      <c r="E26" s="55">
        <f>AVERAGE(E27)</f>
        <v>1</v>
      </c>
      <c r="F26" s="26">
        <f>F27</f>
        <v>5153989.53</v>
      </c>
      <c r="G26" s="26">
        <f t="shared" ref="G26:AG26" si="6">G27</f>
        <v>0</v>
      </c>
      <c r="H26" s="26">
        <f t="shared" si="6"/>
        <v>0</v>
      </c>
      <c r="I26" s="26">
        <f t="shared" si="6"/>
        <v>0</v>
      </c>
      <c r="J26" s="26">
        <f t="shared" si="6"/>
        <v>0</v>
      </c>
      <c r="K26" s="26">
        <f t="shared" si="6"/>
        <v>0</v>
      </c>
      <c r="L26" s="26">
        <f t="shared" si="6"/>
        <v>0</v>
      </c>
      <c r="M26" s="59">
        <f t="shared" si="6"/>
        <v>0</v>
      </c>
      <c r="N26" s="26">
        <f t="shared" si="6"/>
        <v>0</v>
      </c>
      <c r="O26" s="26">
        <f t="shared" si="6"/>
        <v>1080.5999999999999</v>
      </c>
      <c r="P26" s="26">
        <f t="shared" si="6"/>
        <v>5102328.45</v>
      </c>
      <c r="Q26" s="26">
        <f t="shared" si="6"/>
        <v>0</v>
      </c>
      <c r="R26" s="26">
        <f t="shared" si="6"/>
        <v>0</v>
      </c>
      <c r="S26" s="26">
        <f t="shared" si="6"/>
        <v>0</v>
      </c>
      <c r="T26" s="26">
        <f t="shared" si="6"/>
        <v>0</v>
      </c>
      <c r="U26" s="26">
        <f t="shared" si="6"/>
        <v>0</v>
      </c>
      <c r="V26" s="26">
        <f t="shared" si="6"/>
        <v>0</v>
      </c>
      <c r="W26" s="26">
        <f t="shared" si="6"/>
        <v>0</v>
      </c>
      <c r="X26" s="26">
        <f t="shared" si="6"/>
        <v>0</v>
      </c>
      <c r="Y26" s="26">
        <f t="shared" si="6"/>
        <v>0</v>
      </c>
      <c r="Z26" s="26">
        <f t="shared" si="6"/>
        <v>0</v>
      </c>
      <c r="AA26" s="26">
        <f t="shared" si="6"/>
        <v>0</v>
      </c>
      <c r="AB26" s="26">
        <f t="shared" si="6"/>
        <v>0</v>
      </c>
      <c r="AC26" s="26">
        <f t="shared" si="6"/>
        <v>0</v>
      </c>
      <c r="AD26" s="26">
        <f t="shared" si="6"/>
        <v>0</v>
      </c>
      <c r="AE26" s="53">
        <f t="shared" si="6"/>
        <v>51661.08</v>
      </c>
      <c r="AF26" s="53">
        <f t="shared" si="6"/>
        <v>0</v>
      </c>
      <c r="AG26" s="26">
        <f t="shared" si="6"/>
        <v>0</v>
      </c>
      <c r="AH26" s="30" t="s">
        <v>857</v>
      </c>
      <c r="AI26" s="30" t="s">
        <v>857</v>
      </c>
      <c r="AJ26" s="30" t="s">
        <v>857</v>
      </c>
    </row>
    <row r="27" spans="1:36" s="17" customFormat="1" ht="61.5">
      <c r="A27" s="17">
        <v>1</v>
      </c>
      <c r="B27" s="52">
        <f>SUBTOTAL(103,$A$14:A27)</f>
        <v>11</v>
      </c>
      <c r="C27" s="20" t="s">
        <v>1032</v>
      </c>
      <c r="D27" s="54" t="s">
        <v>1006</v>
      </c>
      <c r="E27" s="55">
        <v>1</v>
      </c>
      <c r="F27" s="26">
        <f t="shared" si="4"/>
        <v>5153989.53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59">
        <v>0</v>
      </c>
      <c r="N27" s="26">
        <v>0</v>
      </c>
      <c r="O27" s="34">
        <v>1080.5999999999999</v>
      </c>
      <c r="P27" s="34">
        <v>5102328.45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0</v>
      </c>
      <c r="Y27" s="26">
        <v>0</v>
      </c>
      <c r="Z27" s="26">
        <v>0</v>
      </c>
      <c r="AA27" s="26">
        <v>0</v>
      </c>
      <c r="AB27" s="26">
        <v>0</v>
      </c>
      <c r="AC27" s="26">
        <v>0</v>
      </c>
      <c r="AD27" s="26">
        <v>0</v>
      </c>
      <c r="AE27" s="34">
        <v>51661.08</v>
      </c>
      <c r="AF27" s="53">
        <v>0</v>
      </c>
      <c r="AG27" s="26">
        <v>0</v>
      </c>
      <c r="AH27" s="30" t="s">
        <v>263</v>
      </c>
      <c r="AI27" s="30">
        <v>2020</v>
      </c>
      <c r="AJ27" s="30">
        <v>2020</v>
      </c>
    </row>
    <row r="28" spans="1:36" s="17" customFormat="1" ht="61.5">
      <c r="B28" s="262" t="s">
        <v>791</v>
      </c>
      <c r="C28" s="20"/>
      <c r="D28" s="54" t="s">
        <v>857</v>
      </c>
      <c r="E28" s="55">
        <f>AVERAGE(E29)</f>
        <v>1.0308999999999999</v>
      </c>
      <c r="F28" s="26">
        <f>F29</f>
        <v>48440.03</v>
      </c>
      <c r="G28" s="26">
        <f t="shared" ref="G28:AG28" si="7">G29</f>
        <v>0</v>
      </c>
      <c r="H28" s="26">
        <f t="shared" si="7"/>
        <v>0</v>
      </c>
      <c r="I28" s="26">
        <f t="shared" si="7"/>
        <v>0</v>
      </c>
      <c r="J28" s="26">
        <f t="shared" si="7"/>
        <v>0</v>
      </c>
      <c r="K28" s="26">
        <f t="shared" si="7"/>
        <v>0</v>
      </c>
      <c r="L28" s="26">
        <f t="shared" si="7"/>
        <v>0</v>
      </c>
      <c r="M28" s="59">
        <f t="shared" si="7"/>
        <v>0</v>
      </c>
      <c r="N28" s="26">
        <f t="shared" si="7"/>
        <v>0</v>
      </c>
      <c r="O28" s="26">
        <f t="shared" si="7"/>
        <v>0</v>
      </c>
      <c r="P28" s="26">
        <f t="shared" si="7"/>
        <v>0</v>
      </c>
      <c r="Q28" s="26">
        <f t="shared" si="7"/>
        <v>0</v>
      </c>
      <c r="R28" s="26">
        <f t="shared" si="7"/>
        <v>0</v>
      </c>
      <c r="S28" s="26">
        <f t="shared" si="7"/>
        <v>0</v>
      </c>
      <c r="T28" s="26">
        <f t="shared" si="7"/>
        <v>0</v>
      </c>
      <c r="U28" s="26">
        <f t="shared" si="7"/>
        <v>0</v>
      </c>
      <c r="V28" s="26">
        <f t="shared" si="7"/>
        <v>0</v>
      </c>
      <c r="W28" s="26">
        <f t="shared" si="7"/>
        <v>0</v>
      </c>
      <c r="X28" s="26">
        <f t="shared" si="7"/>
        <v>0</v>
      </c>
      <c r="Y28" s="26">
        <f t="shared" si="7"/>
        <v>0</v>
      </c>
      <c r="Z28" s="26">
        <f t="shared" si="7"/>
        <v>0</v>
      </c>
      <c r="AA28" s="26">
        <f t="shared" si="7"/>
        <v>0</v>
      </c>
      <c r="AB28" s="26">
        <f t="shared" si="7"/>
        <v>0</v>
      </c>
      <c r="AC28" s="26">
        <f t="shared" si="7"/>
        <v>0</v>
      </c>
      <c r="AD28" s="26">
        <f t="shared" si="7"/>
        <v>0</v>
      </c>
      <c r="AE28" s="53">
        <f t="shared" si="7"/>
        <v>0</v>
      </c>
      <c r="AF28" s="53">
        <f t="shared" si="7"/>
        <v>48440.03</v>
      </c>
      <c r="AG28" s="26">
        <f t="shared" si="7"/>
        <v>0</v>
      </c>
      <c r="AH28" s="30" t="s">
        <v>857</v>
      </c>
      <c r="AI28" s="30" t="s">
        <v>857</v>
      </c>
      <c r="AJ28" s="30" t="s">
        <v>857</v>
      </c>
    </row>
    <row r="29" spans="1:36" s="17" customFormat="1" ht="61.5">
      <c r="A29" s="17">
        <v>1</v>
      </c>
      <c r="B29" s="52">
        <f>SUBTOTAL(103,$A$14:A29)</f>
        <v>12</v>
      </c>
      <c r="C29" s="20" t="s">
        <v>987</v>
      </c>
      <c r="D29" s="54" t="s">
        <v>1002</v>
      </c>
      <c r="E29" s="55">
        <v>1.0308999999999999</v>
      </c>
      <c r="F29" s="26">
        <f t="shared" si="4"/>
        <v>48440.03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59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53">
        <f>ROUND(P29*1.5%,2)</f>
        <v>0</v>
      </c>
      <c r="AF29" s="265">
        <v>48440.03</v>
      </c>
      <c r="AG29" s="26">
        <v>0</v>
      </c>
      <c r="AH29" s="30">
        <v>2020</v>
      </c>
      <c r="AI29" s="30" t="s">
        <v>263</v>
      </c>
      <c r="AJ29" s="30" t="s">
        <v>263</v>
      </c>
    </row>
    <row r="30" spans="1:36" s="17" customFormat="1" ht="61.5">
      <c r="B30" s="262" t="s">
        <v>1011</v>
      </c>
      <c r="C30" s="20"/>
      <c r="D30" s="54" t="s">
        <v>857</v>
      </c>
      <c r="E30" s="55">
        <f>AVERAGE(E31:E32)</f>
        <v>1.0206</v>
      </c>
      <c r="F30" s="26">
        <f t="shared" ref="F30:AG30" si="8">SUM(F31:F32)</f>
        <v>31767</v>
      </c>
      <c r="G30" s="26">
        <f t="shared" si="8"/>
        <v>0</v>
      </c>
      <c r="H30" s="26">
        <f t="shared" si="8"/>
        <v>0</v>
      </c>
      <c r="I30" s="26">
        <f t="shared" si="8"/>
        <v>0</v>
      </c>
      <c r="J30" s="26">
        <f t="shared" si="8"/>
        <v>0</v>
      </c>
      <c r="K30" s="26">
        <f t="shared" si="8"/>
        <v>0</v>
      </c>
      <c r="L30" s="26">
        <f t="shared" si="8"/>
        <v>0</v>
      </c>
      <c r="M30" s="59">
        <f t="shared" si="8"/>
        <v>0</v>
      </c>
      <c r="N30" s="26">
        <f t="shared" si="8"/>
        <v>0</v>
      </c>
      <c r="O30" s="26">
        <f t="shared" si="8"/>
        <v>0</v>
      </c>
      <c r="P30" s="26">
        <f t="shared" si="8"/>
        <v>0</v>
      </c>
      <c r="Q30" s="26">
        <f t="shared" si="8"/>
        <v>0</v>
      </c>
      <c r="R30" s="26">
        <f t="shared" si="8"/>
        <v>0</v>
      </c>
      <c r="S30" s="26">
        <f t="shared" si="8"/>
        <v>0</v>
      </c>
      <c r="T30" s="26">
        <f t="shared" si="8"/>
        <v>0</v>
      </c>
      <c r="U30" s="26">
        <f t="shared" si="8"/>
        <v>0</v>
      </c>
      <c r="V30" s="26">
        <f t="shared" si="8"/>
        <v>0</v>
      </c>
      <c r="W30" s="26">
        <f t="shared" si="8"/>
        <v>0</v>
      </c>
      <c r="X30" s="26">
        <f t="shared" si="8"/>
        <v>0</v>
      </c>
      <c r="Y30" s="26">
        <f t="shared" si="8"/>
        <v>0</v>
      </c>
      <c r="Z30" s="26">
        <f t="shared" si="8"/>
        <v>0</v>
      </c>
      <c r="AA30" s="26">
        <f t="shared" si="8"/>
        <v>0</v>
      </c>
      <c r="AB30" s="26">
        <f t="shared" si="8"/>
        <v>0</v>
      </c>
      <c r="AC30" s="26">
        <f t="shared" si="8"/>
        <v>0</v>
      </c>
      <c r="AD30" s="26">
        <f t="shared" si="8"/>
        <v>0</v>
      </c>
      <c r="AE30" s="53">
        <f t="shared" si="8"/>
        <v>0</v>
      </c>
      <c r="AF30" s="53">
        <f t="shared" si="8"/>
        <v>31767</v>
      </c>
      <c r="AG30" s="26">
        <f t="shared" si="8"/>
        <v>0</v>
      </c>
      <c r="AH30" s="30" t="s">
        <v>857</v>
      </c>
      <c r="AI30" s="30" t="s">
        <v>857</v>
      </c>
      <c r="AJ30" s="30" t="s">
        <v>857</v>
      </c>
    </row>
    <row r="31" spans="1:36" s="17" customFormat="1" ht="61.5">
      <c r="A31" s="17">
        <v>1</v>
      </c>
      <c r="B31" s="52">
        <f>SUBTOTAL(103,$A$14:A31)</f>
        <v>13</v>
      </c>
      <c r="C31" s="20" t="s">
        <v>988</v>
      </c>
      <c r="D31" s="54" t="s">
        <v>1005</v>
      </c>
      <c r="E31" s="55">
        <v>1.0385</v>
      </c>
      <c r="F31" s="26">
        <f t="shared" si="4"/>
        <v>13099.1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59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53">
        <f>ROUND(P31*1.5%,2)</f>
        <v>0</v>
      </c>
      <c r="AF31" s="265">
        <v>13099.1</v>
      </c>
      <c r="AG31" s="26">
        <v>0</v>
      </c>
      <c r="AH31" s="30">
        <v>2020</v>
      </c>
      <c r="AI31" s="30" t="s">
        <v>263</v>
      </c>
      <c r="AJ31" s="30" t="s">
        <v>263</v>
      </c>
    </row>
    <row r="32" spans="1:36" s="17" customFormat="1" ht="61.5">
      <c r="A32" s="17">
        <v>1</v>
      </c>
      <c r="B32" s="52">
        <f>SUBTOTAL(103,$A$14:A32)</f>
        <v>14</v>
      </c>
      <c r="C32" s="20" t="s">
        <v>989</v>
      </c>
      <c r="D32" s="54" t="s">
        <v>1005</v>
      </c>
      <c r="E32" s="55">
        <v>1.0026999999999999</v>
      </c>
      <c r="F32" s="26">
        <f t="shared" si="4"/>
        <v>18667.900000000001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59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53">
        <f>ROUND(T32*1.5%,2)</f>
        <v>0</v>
      </c>
      <c r="AF32" s="265">
        <v>18667.900000000001</v>
      </c>
      <c r="AG32" s="26">
        <v>0</v>
      </c>
      <c r="AH32" s="30">
        <v>2020</v>
      </c>
      <c r="AI32" s="30" t="s">
        <v>263</v>
      </c>
      <c r="AJ32" s="30" t="s">
        <v>263</v>
      </c>
    </row>
    <row r="33" spans="1:36" s="17" customFormat="1" ht="61.5">
      <c r="B33" s="262" t="s">
        <v>798</v>
      </c>
      <c r="C33" s="20"/>
      <c r="D33" s="54" t="s">
        <v>857</v>
      </c>
      <c r="E33" s="55">
        <f>AVERAGE(E34:E35)</f>
        <v>1</v>
      </c>
      <c r="F33" s="26">
        <f>SUM(F34:F35)</f>
        <v>3557815.66</v>
      </c>
      <c r="G33" s="26">
        <f t="shared" ref="G33:AG33" si="9">SUM(G34:G35)</f>
        <v>0</v>
      </c>
      <c r="H33" s="26">
        <f t="shared" si="9"/>
        <v>0</v>
      </c>
      <c r="I33" s="26">
        <f t="shared" si="9"/>
        <v>0</v>
      </c>
      <c r="J33" s="26">
        <f t="shared" si="9"/>
        <v>0</v>
      </c>
      <c r="K33" s="26">
        <f t="shared" si="9"/>
        <v>0</v>
      </c>
      <c r="L33" s="26">
        <f t="shared" si="9"/>
        <v>0</v>
      </c>
      <c r="M33" s="59">
        <f t="shared" si="9"/>
        <v>0</v>
      </c>
      <c r="N33" s="26">
        <f t="shared" si="9"/>
        <v>0</v>
      </c>
      <c r="O33" s="26">
        <f t="shared" si="9"/>
        <v>828.5</v>
      </c>
      <c r="P33" s="26">
        <f t="shared" si="9"/>
        <v>3438664.78</v>
      </c>
      <c r="Q33" s="26">
        <f t="shared" si="9"/>
        <v>0</v>
      </c>
      <c r="R33" s="26">
        <f t="shared" si="9"/>
        <v>0</v>
      </c>
      <c r="S33" s="26">
        <f t="shared" si="9"/>
        <v>0</v>
      </c>
      <c r="T33" s="26">
        <f t="shared" si="9"/>
        <v>0</v>
      </c>
      <c r="U33" s="26">
        <f t="shared" si="9"/>
        <v>0</v>
      </c>
      <c r="V33" s="26">
        <f t="shared" si="9"/>
        <v>0</v>
      </c>
      <c r="W33" s="26">
        <f t="shared" si="9"/>
        <v>0</v>
      </c>
      <c r="X33" s="26">
        <f t="shared" si="9"/>
        <v>0</v>
      </c>
      <c r="Y33" s="26">
        <f t="shared" si="9"/>
        <v>0</v>
      </c>
      <c r="Z33" s="26">
        <f t="shared" si="9"/>
        <v>0</v>
      </c>
      <c r="AA33" s="26">
        <f t="shared" si="9"/>
        <v>0</v>
      </c>
      <c r="AB33" s="26">
        <f t="shared" si="9"/>
        <v>0</v>
      </c>
      <c r="AC33" s="26">
        <f t="shared" si="9"/>
        <v>0</v>
      </c>
      <c r="AD33" s="26">
        <f t="shared" si="9"/>
        <v>0</v>
      </c>
      <c r="AE33" s="53">
        <f t="shared" si="9"/>
        <v>20632</v>
      </c>
      <c r="AF33" s="53">
        <f t="shared" si="9"/>
        <v>98518.88</v>
      </c>
      <c r="AG33" s="26">
        <f t="shared" si="9"/>
        <v>0</v>
      </c>
      <c r="AH33" s="30" t="s">
        <v>857</v>
      </c>
      <c r="AI33" s="30" t="s">
        <v>857</v>
      </c>
      <c r="AJ33" s="30" t="s">
        <v>857</v>
      </c>
    </row>
    <row r="34" spans="1:36" s="17" customFormat="1" ht="61.5">
      <c r="A34" s="17">
        <v>1</v>
      </c>
      <c r="B34" s="52">
        <f>SUBTOTAL(103,$A$14:A34)</f>
        <v>15</v>
      </c>
      <c r="C34" s="20" t="s">
        <v>1009</v>
      </c>
      <c r="D34" s="54" t="s">
        <v>1003</v>
      </c>
      <c r="E34" s="55">
        <v>1</v>
      </c>
      <c r="F34" s="26">
        <f t="shared" si="4"/>
        <v>2576429.98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59">
        <v>0</v>
      </c>
      <c r="N34" s="26">
        <v>0</v>
      </c>
      <c r="O34" s="34">
        <v>604.54</v>
      </c>
      <c r="P34" s="34">
        <v>2510284.38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53">
        <f>ROUND(P34*0.6%,2)</f>
        <v>15061.71</v>
      </c>
      <c r="AF34" s="89">
        <v>51083.89</v>
      </c>
      <c r="AG34" s="26">
        <v>0</v>
      </c>
      <c r="AH34" s="30">
        <v>2020</v>
      </c>
      <c r="AI34" s="30">
        <v>2020</v>
      </c>
      <c r="AJ34" s="30">
        <v>2020</v>
      </c>
    </row>
    <row r="35" spans="1:36" s="17" customFormat="1" ht="61.5">
      <c r="A35" s="17">
        <v>1</v>
      </c>
      <c r="B35" s="52">
        <f>SUBTOTAL(103,$A$14:A35)</f>
        <v>16</v>
      </c>
      <c r="C35" s="20" t="s">
        <v>990</v>
      </c>
      <c r="D35" s="54" t="s">
        <v>1003</v>
      </c>
      <c r="E35" s="55">
        <v>1</v>
      </c>
      <c r="F35" s="26">
        <f t="shared" si="4"/>
        <v>981385.68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59">
        <v>0</v>
      </c>
      <c r="N35" s="26">
        <v>0</v>
      </c>
      <c r="O35" s="34">
        <v>223.96</v>
      </c>
      <c r="P35" s="34">
        <v>928380.4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34">
        <v>5570.29</v>
      </c>
      <c r="AF35" s="89">
        <v>47434.99</v>
      </c>
      <c r="AG35" s="26">
        <v>0</v>
      </c>
      <c r="AH35" s="30">
        <v>2020</v>
      </c>
      <c r="AI35" s="30">
        <v>2020</v>
      </c>
      <c r="AJ35" s="30">
        <v>2020</v>
      </c>
    </row>
    <row r="36" spans="1:36" s="17" customFormat="1" ht="61.5">
      <c r="B36" s="262" t="s">
        <v>729</v>
      </c>
      <c r="C36" s="20"/>
      <c r="D36" s="54" t="s">
        <v>857</v>
      </c>
      <c r="E36" s="55">
        <f>AVERAGE(E37:E41)</f>
        <v>1.0075000000000001</v>
      </c>
      <c r="F36" s="26">
        <f>SUM(F37:F39)</f>
        <v>223917.22</v>
      </c>
      <c r="G36" s="26">
        <f t="shared" ref="G36:AG36" si="10">SUM(G37:G39)</f>
        <v>0</v>
      </c>
      <c r="H36" s="26">
        <f t="shared" si="10"/>
        <v>0</v>
      </c>
      <c r="I36" s="26">
        <f t="shared" si="10"/>
        <v>0</v>
      </c>
      <c r="J36" s="26">
        <f t="shared" si="10"/>
        <v>0</v>
      </c>
      <c r="K36" s="26">
        <f t="shared" si="10"/>
        <v>0</v>
      </c>
      <c r="L36" s="26">
        <f t="shared" si="10"/>
        <v>0</v>
      </c>
      <c r="M36" s="59">
        <f t="shared" si="10"/>
        <v>0</v>
      </c>
      <c r="N36" s="26">
        <f t="shared" si="10"/>
        <v>0</v>
      </c>
      <c r="O36" s="26">
        <f t="shared" si="10"/>
        <v>0</v>
      </c>
      <c r="P36" s="26">
        <f t="shared" si="10"/>
        <v>0</v>
      </c>
      <c r="Q36" s="26">
        <f t="shared" si="10"/>
        <v>0</v>
      </c>
      <c r="R36" s="26">
        <f t="shared" si="10"/>
        <v>0</v>
      </c>
      <c r="S36" s="26">
        <f t="shared" si="10"/>
        <v>0</v>
      </c>
      <c r="T36" s="26">
        <f t="shared" si="10"/>
        <v>0</v>
      </c>
      <c r="U36" s="26">
        <f t="shared" si="10"/>
        <v>0</v>
      </c>
      <c r="V36" s="26">
        <f t="shared" si="10"/>
        <v>0</v>
      </c>
      <c r="W36" s="26">
        <f t="shared" si="10"/>
        <v>0</v>
      </c>
      <c r="X36" s="26">
        <f t="shared" si="10"/>
        <v>0</v>
      </c>
      <c r="Y36" s="26">
        <f t="shared" si="10"/>
        <v>0</v>
      </c>
      <c r="Z36" s="26">
        <f t="shared" si="10"/>
        <v>0</v>
      </c>
      <c r="AA36" s="26">
        <f t="shared" si="10"/>
        <v>0</v>
      </c>
      <c r="AB36" s="26">
        <f t="shared" si="10"/>
        <v>0</v>
      </c>
      <c r="AC36" s="26">
        <f t="shared" si="10"/>
        <v>0</v>
      </c>
      <c r="AD36" s="26">
        <f t="shared" si="10"/>
        <v>0</v>
      </c>
      <c r="AE36" s="53">
        <f t="shared" si="10"/>
        <v>0</v>
      </c>
      <c r="AF36" s="53">
        <f t="shared" si="10"/>
        <v>223917.22</v>
      </c>
      <c r="AG36" s="26">
        <f t="shared" si="10"/>
        <v>0</v>
      </c>
      <c r="AH36" s="30" t="s">
        <v>857</v>
      </c>
      <c r="AI36" s="30" t="s">
        <v>857</v>
      </c>
      <c r="AJ36" s="30" t="s">
        <v>857</v>
      </c>
    </row>
    <row r="37" spans="1:36" s="17" customFormat="1" ht="61.5">
      <c r="A37" s="17">
        <v>1</v>
      </c>
      <c r="B37" s="52">
        <f>SUBTOTAL(103,$A$14:A37)</f>
        <v>17</v>
      </c>
      <c r="C37" s="20" t="s">
        <v>991</v>
      </c>
      <c r="D37" s="54" t="s">
        <v>1004</v>
      </c>
      <c r="E37" s="55">
        <v>1.0043</v>
      </c>
      <c r="F37" s="26">
        <f t="shared" si="4"/>
        <v>47271.85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59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53">
        <f>ROUND(P37*1.5%,2)</f>
        <v>0</v>
      </c>
      <c r="AF37" s="34">
        <v>47271.85</v>
      </c>
      <c r="AG37" s="26">
        <v>0</v>
      </c>
      <c r="AH37" s="30">
        <v>2020</v>
      </c>
      <c r="AI37" s="30" t="s">
        <v>263</v>
      </c>
      <c r="AJ37" s="30" t="s">
        <v>263</v>
      </c>
    </row>
    <row r="38" spans="1:36" s="17" customFormat="1" ht="61.5">
      <c r="A38" s="17">
        <v>1</v>
      </c>
      <c r="B38" s="52">
        <f>SUBTOTAL(103,$A$14:A38)</f>
        <v>18</v>
      </c>
      <c r="C38" s="20" t="s">
        <v>752</v>
      </c>
      <c r="D38" s="54" t="s">
        <v>1004</v>
      </c>
      <c r="E38" s="55">
        <v>1.0185999999999999</v>
      </c>
      <c r="F38" s="26">
        <f t="shared" si="4"/>
        <v>99352.46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59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26">
        <v>0</v>
      </c>
      <c r="Y38" s="26">
        <v>0</v>
      </c>
      <c r="Z38" s="26">
        <v>0</v>
      </c>
      <c r="AA38" s="26">
        <v>0</v>
      </c>
      <c r="AB38" s="26">
        <v>0</v>
      </c>
      <c r="AC38" s="26">
        <v>0</v>
      </c>
      <c r="AD38" s="26">
        <v>0</v>
      </c>
      <c r="AE38" s="53">
        <f>ROUND(P38*1.5%,2)</f>
        <v>0</v>
      </c>
      <c r="AF38" s="34">
        <v>99352.46</v>
      </c>
      <c r="AG38" s="26">
        <v>0</v>
      </c>
      <c r="AH38" s="30">
        <v>2020</v>
      </c>
      <c r="AI38" s="30" t="s">
        <v>263</v>
      </c>
      <c r="AJ38" s="30" t="s">
        <v>263</v>
      </c>
    </row>
    <row r="39" spans="1:36" s="17" customFormat="1" ht="61.5">
      <c r="A39" s="17">
        <v>1</v>
      </c>
      <c r="B39" s="52">
        <f>SUBTOTAL(103,$A$14:A39)</f>
        <v>19</v>
      </c>
      <c r="C39" s="20" t="s">
        <v>744</v>
      </c>
      <c r="D39" s="54" t="s">
        <v>1004</v>
      </c>
      <c r="E39" s="55">
        <v>1.0064</v>
      </c>
      <c r="F39" s="26">
        <f t="shared" si="4"/>
        <v>77292.91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59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v>0</v>
      </c>
      <c r="AB39" s="26">
        <v>0</v>
      </c>
      <c r="AC39" s="26">
        <v>0</v>
      </c>
      <c r="AD39" s="26">
        <v>0</v>
      </c>
      <c r="AE39" s="53">
        <f>ROUND(P39*1.5%,2)</f>
        <v>0</v>
      </c>
      <c r="AF39" s="34">
        <v>77292.91</v>
      </c>
      <c r="AG39" s="26">
        <v>0</v>
      </c>
      <c r="AH39" s="30">
        <v>2020</v>
      </c>
      <c r="AI39" s="30" t="s">
        <v>263</v>
      </c>
      <c r="AJ39" s="30" t="s">
        <v>263</v>
      </c>
    </row>
    <row r="40" spans="1:36" s="17" customFormat="1" ht="61.5">
      <c r="B40" s="262" t="s">
        <v>805</v>
      </c>
      <c r="C40" s="20"/>
      <c r="D40" s="54" t="s">
        <v>857</v>
      </c>
      <c r="E40" s="55">
        <f>AVERAGE(E41)</f>
        <v>1.0041</v>
      </c>
      <c r="F40" s="26">
        <f>F41</f>
        <v>3265341.36</v>
      </c>
      <c r="G40" s="26">
        <f t="shared" ref="G40:AG40" si="11">G41</f>
        <v>0</v>
      </c>
      <c r="H40" s="26">
        <f t="shared" si="11"/>
        <v>0</v>
      </c>
      <c r="I40" s="26">
        <f t="shared" si="11"/>
        <v>0</v>
      </c>
      <c r="J40" s="26">
        <f t="shared" si="11"/>
        <v>0</v>
      </c>
      <c r="K40" s="26">
        <f t="shared" si="11"/>
        <v>0</v>
      </c>
      <c r="L40" s="26">
        <f t="shared" si="11"/>
        <v>0</v>
      </c>
      <c r="M40" s="59">
        <f t="shared" si="11"/>
        <v>0</v>
      </c>
      <c r="N40" s="26">
        <f t="shared" si="11"/>
        <v>0</v>
      </c>
      <c r="O40" s="26">
        <f t="shared" si="11"/>
        <v>695</v>
      </c>
      <c r="P40" s="26">
        <f t="shared" si="11"/>
        <v>3166427.79</v>
      </c>
      <c r="Q40" s="26">
        <f t="shared" si="11"/>
        <v>0</v>
      </c>
      <c r="R40" s="26">
        <f t="shared" si="11"/>
        <v>0</v>
      </c>
      <c r="S40" s="26">
        <f t="shared" si="11"/>
        <v>0</v>
      </c>
      <c r="T40" s="26">
        <f t="shared" si="11"/>
        <v>0</v>
      </c>
      <c r="U40" s="26">
        <f t="shared" si="11"/>
        <v>0</v>
      </c>
      <c r="V40" s="26">
        <f t="shared" si="11"/>
        <v>0</v>
      </c>
      <c r="W40" s="26">
        <f t="shared" si="11"/>
        <v>0</v>
      </c>
      <c r="X40" s="26">
        <f t="shared" si="11"/>
        <v>0</v>
      </c>
      <c r="Y40" s="26">
        <f t="shared" si="11"/>
        <v>0</v>
      </c>
      <c r="Z40" s="26">
        <f t="shared" si="11"/>
        <v>0</v>
      </c>
      <c r="AA40" s="26">
        <f t="shared" si="11"/>
        <v>0</v>
      </c>
      <c r="AB40" s="26">
        <f t="shared" si="11"/>
        <v>0</v>
      </c>
      <c r="AC40" s="26">
        <f t="shared" si="11"/>
        <v>0</v>
      </c>
      <c r="AD40" s="26">
        <f t="shared" si="11"/>
        <v>0</v>
      </c>
      <c r="AE40" s="53">
        <f t="shared" si="11"/>
        <v>18998.57</v>
      </c>
      <c r="AF40" s="53">
        <f t="shared" si="11"/>
        <v>79915</v>
      </c>
      <c r="AG40" s="26">
        <f t="shared" si="11"/>
        <v>0</v>
      </c>
      <c r="AH40" s="30" t="s">
        <v>857</v>
      </c>
      <c r="AI40" s="30" t="s">
        <v>857</v>
      </c>
      <c r="AJ40" s="30" t="s">
        <v>857</v>
      </c>
    </row>
    <row r="41" spans="1:36" s="17" customFormat="1" ht="61.5">
      <c r="A41" s="17">
        <v>1</v>
      </c>
      <c r="B41" s="52">
        <f>SUBTOTAL(103,$A$14:A41)</f>
        <v>20</v>
      </c>
      <c r="C41" s="20" t="s">
        <v>992</v>
      </c>
      <c r="D41" s="54" t="s">
        <v>1003</v>
      </c>
      <c r="E41" s="55">
        <v>1.0041</v>
      </c>
      <c r="F41" s="26">
        <f t="shared" si="4"/>
        <v>3265341.36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59">
        <v>0</v>
      </c>
      <c r="N41" s="26">
        <v>0</v>
      </c>
      <c r="O41" s="34">
        <v>695</v>
      </c>
      <c r="P41" s="34">
        <v>3166427.79</v>
      </c>
      <c r="Q41" s="26">
        <v>0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26">
        <v>0</v>
      </c>
      <c r="Y41" s="26">
        <v>0</v>
      </c>
      <c r="Z41" s="26">
        <v>0</v>
      </c>
      <c r="AA41" s="26">
        <v>0</v>
      </c>
      <c r="AB41" s="26">
        <v>0</v>
      </c>
      <c r="AC41" s="26">
        <v>0</v>
      </c>
      <c r="AD41" s="26">
        <v>0</v>
      </c>
      <c r="AE41" s="53">
        <v>18998.57</v>
      </c>
      <c r="AF41" s="34">
        <v>79915</v>
      </c>
      <c r="AG41" s="26">
        <v>0</v>
      </c>
      <c r="AH41" s="30">
        <v>2020</v>
      </c>
      <c r="AI41" s="30">
        <v>2020</v>
      </c>
      <c r="AJ41" s="30">
        <v>2020</v>
      </c>
    </row>
    <row r="42" spans="1:36" s="17" customFormat="1" ht="61.5">
      <c r="B42" s="262" t="s">
        <v>807</v>
      </c>
      <c r="C42" s="20"/>
      <c r="D42" s="54" t="s">
        <v>857</v>
      </c>
      <c r="E42" s="55">
        <f>AVERAGE(E43)</f>
        <v>1</v>
      </c>
      <c r="F42" s="26">
        <f>F43</f>
        <v>97672.62</v>
      </c>
      <c r="G42" s="26">
        <f t="shared" ref="G42:AG42" si="12">G43</f>
        <v>0</v>
      </c>
      <c r="H42" s="26">
        <f t="shared" si="12"/>
        <v>0</v>
      </c>
      <c r="I42" s="26">
        <f t="shared" si="12"/>
        <v>0</v>
      </c>
      <c r="J42" s="26">
        <f t="shared" si="12"/>
        <v>0</v>
      </c>
      <c r="K42" s="26">
        <f t="shared" si="12"/>
        <v>0</v>
      </c>
      <c r="L42" s="26">
        <f t="shared" si="12"/>
        <v>0</v>
      </c>
      <c r="M42" s="59">
        <f t="shared" si="12"/>
        <v>0</v>
      </c>
      <c r="N42" s="26">
        <f t="shared" si="12"/>
        <v>0</v>
      </c>
      <c r="O42" s="26">
        <f t="shared" si="12"/>
        <v>0</v>
      </c>
      <c r="P42" s="26">
        <f t="shared" si="12"/>
        <v>0</v>
      </c>
      <c r="Q42" s="26">
        <f t="shared" si="12"/>
        <v>0</v>
      </c>
      <c r="R42" s="26">
        <f t="shared" si="12"/>
        <v>0</v>
      </c>
      <c r="S42" s="26">
        <f t="shared" si="12"/>
        <v>0</v>
      </c>
      <c r="T42" s="26">
        <f t="shared" si="12"/>
        <v>0</v>
      </c>
      <c r="U42" s="26">
        <f t="shared" si="12"/>
        <v>0</v>
      </c>
      <c r="V42" s="26">
        <f t="shared" si="12"/>
        <v>0</v>
      </c>
      <c r="W42" s="26">
        <f t="shared" si="12"/>
        <v>0</v>
      </c>
      <c r="X42" s="26">
        <f t="shared" si="12"/>
        <v>0</v>
      </c>
      <c r="Y42" s="26">
        <f t="shared" si="12"/>
        <v>0</v>
      </c>
      <c r="Z42" s="26">
        <f t="shared" si="12"/>
        <v>0</v>
      </c>
      <c r="AA42" s="26">
        <f t="shared" si="12"/>
        <v>0</v>
      </c>
      <c r="AB42" s="26">
        <f t="shared" si="12"/>
        <v>0</v>
      </c>
      <c r="AC42" s="26">
        <f t="shared" si="12"/>
        <v>0</v>
      </c>
      <c r="AD42" s="26">
        <f t="shared" si="12"/>
        <v>0</v>
      </c>
      <c r="AE42" s="53">
        <f t="shared" si="12"/>
        <v>0</v>
      </c>
      <c r="AF42" s="53">
        <f t="shared" si="12"/>
        <v>97672.62</v>
      </c>
      <c r="AG42" s="26">
        <f t="shared" si="12"/>
        <v>0</v>
      </c>
      <c r="AH42" s="30" t="s">
        <v>857</v>
      </c>
      <c r="AI42" s="30" t="s">
        <v>857</v>
      </c>
      <c r="AJ42" s="30" t="s">
        <v>857</v>
      </c>
    </row>
    <row r="43" spans="1:36" s="17" customFormat="1" ht="61.5">
      <c r="A43" s="17">
        <v>1</v>
      </c>
      <c r="B43" s="52">
        <f>SUBTOTAL(103,$A$14:A43)</f>
        <v>21</v>
      </c>
      <c r="C43" s="20" t="s">
        <v>993</v>
      </c>
      <c r="D43" s="54" t="s">
        <v>1005</v>
      </c>
      <c r="E43" s="55">
        <v>1</v>
      </c>
      <c r="F43" s="26">
        <f t="shared" si="4"/>
        <v>97672.62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59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26">
        <v>0</v>
      </c>
      <c r="Y43" s="26">
        <v>0</v>
      </c>
      <c r="Z43" s="26">
        <v>0</v>
      </c>
      <c r="AA43" s="26">
        <v>0</v>
      </c>
      <c r="AB43" s="26">
        <v>0</v>
      </c>
      <c r="AC43" s="26">
        <v>0</v>
      </c>
      <c r="AD43" s="26">
        <v>0</v>
      </c>
      <c r="AE43" s="53">
        <f>ROUND(P43*1.5%,2)</f>
        <v>0</v>
      </c>
      <c r="AF43" s="265">
        <v>97672.62</v>
      </c>
      <c r="AG43" s="26">
        <v>0</v>
      </c>
      <c r="AH43" s="30">
        <v>2020</v>
      </c>
      <c r="AI43" s="30" t="s">
        <v>263</v>
      </c>
      <c r="AJ43" s="30" t="s">
        <v>263</v>
      </c>
    </row>
    <row r="44" spans="1:36" s="17" customFormat="1" ht="61.5">
      <c r="B44" s="262" t="s">
        <v>1012</v>
      </c>
      <c r="C44" s="20"/>
      <c r="D44" s="54" t="s">
        <v>857</v>
      </c>
      <c r="E44" s="55">
        <f>AVERAGE(E45:E47)</f>
        <v>1.0093333333333334</v>
      </c>
      <c r="F44" s="26">
        <f t="shared" ref="F44:AG44" si="13">SUM(F45:F47)</f>
        <v>7637123.5900000008</v>
      </c>
      <c r="G44" s="26">
        <f t="shared" si="13"/>
        <v>0</v>
      </c>
      <c r="H44" s="26">
        <f t="shared" si="13"/>
        <v>0</v>
      </c>
      <c r="I44" s="26">
        <f t="shared" si="13"/>
        <v>0</v>
      </c>
      <c r="J44" s="26">
        <f t="shared" si="13"/>
        <v>0</v>
      </c>
      <c r="K44" s="26">
        <f t="shared" si="13"/>
        <v>0</v>
      </c>
      <c r="L44" s="26">
        <f t="shared" si="13"/>
        <v>0</v>
      </c>
      <c r="M44" s="59">
        <f t="shared" si="13"/>
        <v>0</v>
      </c>
      <c r="N44" s="26">
        <f t="shared" si="13"/>
        <v>0</v>
      </c>
      <c r="O44" s="26">
        <f t="shared" si="13"/>
        <v>1438.7</v>
      </c>
      <c r="P44" s="26">
        <f t="shared" si="13"/>
        <v>7406508.8399999999</v>
      </c>
      <c r="Q44" s="26">
        <f t="shared" si="13"/>
        <v>0</v>
      </c>
      <c r="R44" s="26">
        <f t="shared" si="13"/>
        <v>0</v>
      </c>
      <c r="S44" s="26">
        <f t="shared" si="13"/>
        <v>0</v>
      </c>
      <c r="T44" s="26">
        <f t="shared" si="13"/>
        <v>0</v>
      </c>
      <c r="U44" s="26">
        <f t="shared" si="13"/>
        <v>0</v>
      </c>
      <c r="V44" s="26">
        <f t="shared" si="13"/>
        <v>0</v>
      </c>
      <c r="W44" s="26">
        <f t="shared" si="13"/>
        <v>0</v>
      </c>
      <c r="X44" s="26">
        <f t="shared" si="13"/>
        <v>0</v>
      </c>
      <c r="Y44" s="26">
        <f t="shared" si="13"/>
        <v>0</v>
      </c>
      <c r="Z44" s="26">
        <f t="shared" si="13"/>
        <v>0</v>
      </c>
      <c r="AA44" s="26">
        <f t="shared" si="13"/>
        <v>0</v>
      </c>
      <c r="AB44" s="26">
        <f t="shared" si="13"/>
        <v>0</v>
      </c>
      <c r="AC44" s="26">
        <f t="shared" si="13"/>
        <v>0</v>
      </c>
      <c r="AD44" s="26">
        <f t="shared" si="13"/>
        <v>0</v>
      </c>
      <c r="AE44" s="53">
        <f t="shared" si="13"/>
        <v>25643.34</v>
      </c>
      <c r="AF44" s="53">
        <f t="shared" si="13"/>
        <v>204971.41</v>
      </c>
      <c r="AG44" s="26">
        <f t="shared" si="13"/>
        <v>0</v>
      </c>
      <c r="AH44" s="30" t="s">
        <v>857</v>
      </c>
      <c r="AI44" s="30" t="s">
        <v>857</v>
      </c>
      <c r="AJ44" s="30" t="s">
        <v>857</v>
      </c>
    </row>
    <row r="45" spans="1:36" s="17" customFormat="1" ht="61.5">
      <c r="A45" s="17">
        <v>1</v>
      </c>
      <c r="B45" s="52">
        <f>SUBTOTAL(103,$A$14:A45)</f>
        <v>22</v>
      </c>
      <c r="C45" s="20" t="s">
        <v>994</v>
      </c>
      <c r="D45" s="54" t="s">
        <v>1007</v>
      </c>
      <c r="E45" s="55">
        <v>1.0093000000000001</v>
      </c>
      <c r="F45" s="26">
        <f t="shared" si="4"/>
        <v>2406352.7599999998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59">
        <v>0</v>
      </c>
      <c r="N45" s="26">
        <v>0</v>
      </c>
      <c r="O45" s="34">
        <v>441.7</v>
      </c>
      <c r="P45" s="34">
        <v>2338270.38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53">
        <v>0</v>
      </c>
      <c r="AF45" s="34">
        <v>68082.38</v>
      </c>
      <c r="AG45" s="26">
        <v>0</v>
      </c>
      <c r="AH45" s="30">
        <v>2020</v>
      </c>
      <c r="AI45" s="30">
        <v>2020</v>
      </c>
      <c r="AJ45" s="30" t="s">
        <v>263</v>
      </c>
    </row>
    <row r="46" spans="1:36" s="17" customFormat="1" ht="61.5">
      <c r="A46" s="17">
        <v>1</v>
      </c>
      <c r="B46" s="52">
        <f>SUBTOTAL(103,$A$14:A46)</f>
        <v>23</v>
      </c>
      <c r="C46" s="20" t="s">
        <v>995</v>
      </c>
      <c r="D46" s="54" t="s">
        <v>1003</v>
      </c>
      <c r="E46" s="55">
        <v>1.0031000000000001</v>
      </c>
      <c r="F46" s="26">
        <f t="shared" si="4"/>
        <v>2491755.89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59">
        <v>0</v>
      </c>
      <c r="N46" s="26">
        <v>0</v>
      </c>
      <c r="O46" s="34">
        <v>502</v>
      </c>
      <c r="P46" s="34">
        <v>2407983.3199999998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11377.72</v>
      </c>
      <c r="AF46" s="265">
        <v>72394.850000000006</v>
      </c>
      <c r="AG46" s="26">
        <v>0</v>
      </c>
      <c r="AH46" s="30">
        <v>2020</v>
      </c>
      <c r="AI46" s="30">
        <v>2020</v>
      </c>
      <c r="AJ46" s="30">
        <v>2020</v>
      </c>
    </row>
    <row r="47" spans="1:36" s="17" customFormat="1" ht="61.5">
      <c r="A47" s="17">
        <v>1</v>
      </c>
      <c r="B47" s="52">
        <f>SUBTOTAL(103,$A$14:A47)</f>
        <v>24</v>
      </c>
      <c r="C47" s="20" t="s">
        <v>996</v>
      </c>
      <c r="D47" s="54" t="s">
        <v>1006</v>
      </c>
      <c r="E47" s="55">
        <v>1.0156000000000001</v>
      </c>
      <c r="F47" s="26">
        <f t="shared" si="4"/>
        <v>2739014.9400000004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59">
        <v>0</v>
      </c>
      <c r="N47" s="26">
        <v>0</v>
      </c>
      <c r="O47" s="34">
        <v>495</v>
      </c>
      <c r="P47" s="34">
        <v>2660255.14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f>7980.77+6284.85</f>
        <v>14265.62</v>
      </c>
      <c r="AF47" s="265">
        <v>64494.18</v>
      </c>
      <c r="AG47" s="26">
        <v>0</v>
      </c>
      <c r="AH47" s="30">
        <v>2020</v>
      </c>
      <c r="AI47" s="30">
        <v>2020</v>
      </c>
      <c r="AJ47" s="30">
        <v>2020</v>
      </c>
    </row>
    <row r="48" spans="1:36" s="17" customFormat="1" ht="61.5">
      <c r="B48" s="262" t="s">
        <v>1013</v>
      </c>
      <c r="C48" s="20"/>
      <c r="D48" s="54" t="s">
        <v>857</v>
      </c>
      <c r="E48" s="55">
        <f>AVERAGE(E49)</f>
        <v>1</v>
      </c>
      <c r="F48" s="26">
        <f>F49</f>
        <v>2434994.4500000002</v>
      </c>
      <c r="G48" s="26">
        <f t="shared" ref="G48:AG48" si="14">G49</f>
        <v>0</v>
      </c>
      <c r="H48" s="26">
        <f t="shared" si="14"/>
        <v>0</v>
      </c>
      <c r="I48" s="26">
        <f t="shared" si="14"/>
        <v>0</v>
      </c>
      <c r="J48" s="26">
        <f t="shared" si="14"/>
        <v>0</v>
      </c>
      <c r="K48" s="26">
        <f t="shared" si="14"/>
        <v>0</v>
      </c>
      <c r="L48" s="26">
        <f t="shared" si="14"/>
        <v>0</v>
      </c>
      <c r="M48" s="59">
        <f t="shared" si="14"/>
        <v>0</v>
      </c>
      <c r="N48" s="26">
        <f t="shared" si="14"/>
        <v>0</v>
      </c>
      <c r="O48" s="26">
        <f t="shared" si="14"/>
        <v>780</v>
      </c>
      <c r="P48" s="26">
        <f t="shared" si="14"/>
        <v>2307296.7200000002</v>
      </c>
      <c r="Q48" s="26">
        <f t="shared" si="14"/>
        <v>0</v>
      </c>
      <c r="R48" s="26">
        <f t="shared" si="14"/>
        <v>0</v>
      </c>
      <c r="S48" s="26">
        <f t="shared" si="14"/>
        <v>0</v>
      </c>
      <c r="T48" s="26">
        <f t="shared" si="14"/>
        <v>0</v>
      </c>
      <c r="U48" s="26">
        <f t="shared" si="14"/>
        <v>0</v>
      </c>
      <c r="V48" s="26">
        <f t="shared" si="14"/>
        <v>0</v>
      </c>
      <c r="W48" s="26">
        <f t="shared" si="14"/>
        <v>0</v>
      </c>
      <c r="X48" s="26">
        <f t="shared" si="14"/>
        <v>0</v>
      </c>
      <c r="Y48" s="26">
        <f t="shared" si="14"/>
        <v>0</v>
      </c>
      <c r="Z48" s="26">
        <f t="shared" si="14"/>
        <v>0</v>
      </c>
      <c r="AA48" s="26">
        <f t="shared" si="14"/>
        <v>0</v>
      </c>
      <c r="AB48" s="26">
        <f t="shared" si="14"/>
        <v>0</v>
      </c>
      <c r="AC48" s="26">
        <f t="shared" si="14"/>
        <v>0</v>
      </c>
      <c r="AD48" s="26">
        <f t="shared" si="14"/>
        <v>0</v>
      </c>
      <c r="AE48" s="53">
        <f t="shared" si="14"/>
        <v>32359.84</v>
      </c>
      <c r="AF48" s="53">
        <f t="shared" si="14"/>
        <v>95337.89</v>
      </c>
      <c r="AG48" s="26">
        <f t="shared" si="14"/>
        <v>0</v>
      </c>
      <c r="AH48" s="30" t="s">
        <v>857</v>
      </c>
      <c r="AI48" s="30" t="s">
        <v>857</v>
      </c>
      <c r="AJ48" s="30" t="s">
        <v>857</v>
      </c>
    </row>
    <row r="49" spans="1:36" s="17" customFormat="1" ht="61.5">
      <c r="A49" s="17">
        <v>1</v>
      </c>
      <c r="B49" s="52">
        <f>SUBTOTAL(103,$A$14:A49)</f>
        <v>25</v>
      </c>
      <c r="C49" s="20" t="s">
        <v>1001</v>
      </c>
      <c r="D49" s="54" t="s">
        <v>1002</v>
      </c>
      <c r="E49" s="55">
        <v>1</v>
      </c>
      <c r="F49" s="26">
        <f t="shared" si="4"/>
        <v>2434994.4500000002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59">
        <v>0</v>
      </c>
      <c r="N49" s="26">
        <v>0</v>
      </c>
      <c r="O49" s="26">
        <v>780</v>
      </c>
      <c r="P49" s="26">
        <v>2307296.7200000002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34">
        <v>32359.84</v>
      </c>
      <c r="AF49" s="265">
        <v>95337.89</v>
      </c>
      <c r="AG49" s="26">
        <v>0</v>
      </c>
      <c r="AH49" s="30">
        <v>2020</v>
      </c>
      <c r="AI49" s="30">
        <v>2020</v>
      </c>
      <c r="AJ49" s="30">
        <v>2020</v>
      </c>
    </row>
    <row r="50" spans="1:36" s="17" customFormat="1" ht="61.5">
      <c r="B50" s="262" t="s">
        <v>818</v>
      </c>
      <c r="C50" s="20"/>
      <c r="D50" s="54" t="s">
        <v>857</v>
      </c>
      <c r="E50" s="55">
        <f>AVERAGE(E51)</f>
        <v>1.008</v>
      </c>
      <c r="F50" s="26">
        <f>F51</f>
        <v>89459.11</v>
      </c>
      <c r="G50" s="26">
        <f t="shared" ref="G50:AG50" si="15">G51</f>
        <v>0</v>
      </c>
      <c r="H50" s="26">
        <f t="shared" si="15"/>
        <v>0</v>
      </c>
      <c r="I50" s="26">
        <f t="shared" si="15"/>
        <v>0</v>
      </c>
      <c r="J50" s="26">
        <f t="shared" si="15"/>
        <v>0</v>
      </c>
      <c r="K50" s="26">
        <f t="shared" si="15"/>
        <v>0</v>
      </c>
      <c r="L50" s="26">
        <f t="shared" si="15"/>
        <v>0</v>
      </c>
      <c r="M50" s="59">
        <f t="shared" si="15"/>
        <v>0</v>
      </c>
      <c r="N50" s="26">
        <f t="shared" si="15"/>
        <v>0</v>
      </c>
      <c r="O50" s="26">
        <f t="shared" si="15"/>
        <v>0</v>
      </c>
      <c r="P50" s="26">
        <f t="shared" si="15"/>
        <v>0</v>
      </c>
      <c r="Q50" s="26">
        <f t="shared" si="15"/>
        <v>0</v>
      </c>
      <c r="R50" s="26">
        <f t="shared" si="15"/>
        <v>0</v>
      </c>
      <c r="S50" s="26">
        <f t="shared" si="15"/>
        <v>0</v>
      </c>
      <c r="T50" s="26">
        <f t="shared" si="15"/>
        <v>0</v>
      </c>
      <c r="U50" s="26">
        <f t="shared" si="15"/>
        <v>0</v>
      </c>
      <c r="V50" s="26">
        <f t="shared" si="15"/>
        <v>0</v>
      </c>
      <c r="W50" s="26">
        <f t="shared" si="15"/>
        <v>0</v>
      </c>
      <c r="X50" s="26">
        <f t="shared" si="15"/>
        <v>0</v>
      </c>
      <c r="Y50" s="26">
        <f t="shared" si="15"/>
        <v>0</v>
      </c>
      <c r="Z50" s="26">
        <f t="shared" si="15"/>
        <v>0</v>
      </c>
      <c r="AA50" s="26">
        <f t="shared" si="15"/>
        <v>0</v>
      </c>
      <c r="AB50" s="26">
        <f t="shared" si="15"/>
        <v>0</v>
      </c>
      <c r="AC50" s="26">
        <f t="shared" si="15"/>
        <v>0</v>
      </c>
      <c r="AD50" s="26">
        <f t="shared" si="15"/>
        <v>0</v>
      </c>
      <c r="AE50" s="53">
        <f t="shared" si="15"/>
        <v>0</v>
      </c>
      <c r="AF50" s="53">
        <f t="shared" si="15"/>
        <v>89459.11</v>
      </c>
      <c r="AG50" s="26">
        <f t="shared" si="15"/>
        <v>0</v>
      </c>
      <c r="AH50" s="30" t="s">
        <v>857</v>
      </c>
      <c r="AI50" s="30" t="s">
        <v>857</v>
      </c>
      <c r="AJ50" s="30" t="s">
        <v>857</v>
      </c>
    </row>
    <row r="51" spans="1:36" s="17" customFormat="1" ht="61.5">
      <c r="A51" s="17">
        <v>1</v>
      </c>
      <c r="B51" s="52">
        <f>SUBTOTAL(103,$A$14:A51)</f>
        <v>26</v>
      </c>
      <c r="C51" s="20" t="s">
        <v>997</v>
      </c>
      <c r="D51" s="54" t="s">
        <v>1003</v>
      </c>
      <c r="E51" s="55">
        <v>1.008</v>
      </c>
      <c r="F51" s="26">
        <f t="shared" si="4"/>
        <v>89459.11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59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53">
        <f>ROUND(P51*1.5%,2)</f>
        <v>0</v>
      </c>
      <c r="AF51" s="265">
        <v>89459.11</v>
      </c>
      <c r="AG51" s="26">
        <v>0</v>
      </c>
      <c r="AH51" s="30">
        <v>2020</v>
      </c>
      <c r="AI51" s="30" t="s">
        <v>263</v>
      </c>
      <c r="AJ51" s="30" t="s">
        <v>263</v>
      </c>
    </row>
    <row r="52" spans="1:36" s="17" customFormat="1" ht="61.5">
      <c r="B52" s="262" t="s">
        <v>824</v>
      </c>
      <c r="C52" s="20"/>
      <c r="D52" s="54" t="s">
        <v>857</v>
      </c>
      <c r="E52" s="55">
        <f>AVERAGE(E53)</f>
        <v>1.0001</v>
      </c>
      <c r="F52" s="26">
        <f>F53</f>
        <v>3168456.39</v>
      </c>
      <c r="G52" s="26">
        <f t="shared" ref="G52:AG52" si="16">G53</f>
        <v>0</v>
      </c>
      <c r="H52" s="26">
        <f t="shared" si="16"/>
        <v>0</v>
      </c>
      <c r="I52" s="26">
        <f t="shared" si="16"/>
        <v>0</v>
      </c>
      <c r="J52" s="26">
        <f t="shared" si="16"/>
        <v>0</v>
      </c>
      <c r="K52" s="26">
        <f t="shared" si="16"/>
        <v>0</v>
      </c>
      <c r="L52" s="26">
        <f t="shared" si="16"/>
        <v>0</v>
      </c>
      <c r="M52" s="59">
        <f t="shared" si="16"/>
        <v>0</v>
      </c>
      <c r="N52" s="26">
        <f t="shared" si="16"/>
        <v>0</v>
      </c>
      <c r="O52" s="26">
        <f t="shared" si="16"/>
        <v>874</v>
      </c>
      <c r="P52" s="26">
        <f t="shared" si="16"/>
        <v>3070274</v>
      </c>
      <c r="Q52" s="26">
        <f t="shared" si="16"/>
        <v>0</v>
      </c>
      <c r="R52" s="26">
        <f t="shared" si="16"/>
        <v>0</v>
      </c>
      <c r="S52" s="26">
        <f t="shared" si="16"/>
        <v>0</v>
      </c>
      <c r="T52" s="26">
        <f t="shared" si="16"/>
        <v>0</v>
      </c>
      <c r="U52" s="26">
        <f t="shared" si="16"/>
        <v>0</v>
      </c>
      <c r="V52" s="26">
        <f t="shared" si="16"/>
        <v>0</v>
      </c>
      <c r="W52" s="26">
        <f t="shared" si="16"/>
        <v>0</v>
      </c>
      <c r="X52" s="26">
        <f t="shared" si="16"/>
        <v>0</v>
      </c>
      <c r="Y52" s="26">
        <f t="shared" si="16"/>
        <v>0</v>
      </c>
      <c r="Z52" s="26">
        <f t="shared" si="16"/>
        <v>0</v>
      </c>
      <c r="AA52" s="26">
        <f t="shared" si="16"/>
        <v>0</v>
      </c>
      <c r="AB52" s="26">
        <f t="shared" si="16"/>
        <v>0</v>
      </c>
      <c r="AC52" s="26">
        <f t="shared" si="16"/>
        <v>0</v>
      </c>
      <c r="AD52" s="26">
        <f t="shared" si="16"/>
        <v>0</v>
      </c>
      <c r="AE52" s="53">
        <f t="shared" si="16"/>
        <v>0</v>
      </c>
      <c r="AF52" s="53">
        <f t="shared" si="16"/>
        <v>98182.39</v>
      </c>
      <c r="AG52" s="26">
        <f t="shared" si="16"/>
        <v>0</v>
      </c>
      <c r="AH52" s="30" t="s">
        <v>857</v>
      </c>
      <c r="AI52" s="30" t="s">
        <v>857</v>
      </c>
      <c r="AJ52" s="30" t="s">
        <v>857</v>
      </c>
    </row>
    <row r="53" spans="1:36" s="17" customFormat="1" ht="61.5">
      <c r="A53" s="17">
        <v>1</v>
      </c>
      <c r="B53" s="52">
        <f>SUBTOTAL(103,$A$14:A53)</f>
        <v>27</v>
      </c>
      <c r="C53" s="20" t="s">
        <v>1000</v>
      </c>
      <c r="D53" s="54" t="s">
        <v>1005</v>
      </c>
      <c r="E53" s="55">
        <v>1.0001</v>
      </c>
      <c r="F53" s="26">
        <f t="shared" si="4"/>
        <v>3168456.39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59">
        <v>0</v>
      </c>
      <c r="N53" s="26">
        <v>0</v>
      </c>
      <c r="O53" s="34">
        <v>874</v>
      </c>
      <c r="P53" s="34">
        <v>3070274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53">
        <v>0</v>
      </c>
      <c r="AF53" s="265">
        <v>98182.39</v>
      </c>
      <c r="AG53" s="26">
        <v>0</v>
      </c>
      <c r="AH53" s="30">
        <v>2020</v>
      </c>
      <c r="AI53" s="30">
        <v>2020</v>
      </c>
      <c r="AJ53" s="30" t="s">
        <v>263</v>
      </c>
    </row>
    <row r="54" spans="1:36" s="17" customFormat="1" ht="61.5">
      <c r="B54" s="262" t="s">
        <v>826</v>
      </c>
      <c r="C54" s="20"/>
      <c r="D54" s="54" t="s">
        <v>857</v>
      </c>
      <c r="E54" s="55">
        <f>AVERAGE(E55:E56)</f>
        <v>1.0058</v>
      </c>
      <c r="F54" s="26">
        <f>F56+F55+F57</f>
        <v>4966030.97</v>
      </c>
      <c r="G54" s="26">
        <f t="shared" ref="G54:AG54" si="17">G56+G55+G57</f>
        <v>0</v>
      </c>
      <c r="H54" s="26">
        <f t="shared" si="17"/>
        <v>0</v>
      </c>
      <c r="I54" s="26">
        <f t="shared" si="17"/>
        <v>0</v>
      </c>
      <c r="J54" s="26">
        <f t="shared" si="17"/>
        <v>0</v>
      </c>
      <c r="K54" s="26">
        <f t="shared" si="17"/>
        <v>0</v>
      </c>
      <c r="L54" s="26">
        <f t="shared" si="17"/>
        <v>0</v>
      </c>
      <c r="M54" s="59">
        <f t="shared" si="17"/>
        <v>0</v>
      </c>
      <c r="N54" s="26">
        <f t="shared" si="17"/>
        <v>0</v>
      </c>
      <c r="O54" s="26">
        <f t="shared" si="17"/>
        <v>880.82999999999993</v>
      </c>
      <c r="P54" s="26">
        <f t="shared" si="17"/>
        <v>3232706.81</v>
      </c>
      <c r="Q54" s="26">
        <f t="shared" si="17"/>
        <v>0</v>
      </c>
      <c r="R54" s="26">
        <f t="shared" si="17"/>
        <v>0</v>
      </c>
      <c r="S54" s="26">
        <f t="shared" si="17"/>
        <v>438.58</v>
      </c>
      <c r="T54" s="26">
        <f t="shared" si="17"/>
        <v>1586717.02</v>
      </c>
      <c r="U54" s="26">
        <f t="shared" si="17"/>
        <v>0</v>
      </c>
      <c r="V54" s="26">
        <f t="shared" si="17"/>
        <v>0</v>
      </c>
      <c r="W54" s="26">
        <f t="shared" si="17"/>
        <v>0</v>
      </c>
      <c r="X54" s="26">
        <f t="shared" si="17"/>
        <v>0</v>
      </c>
      <c r="Y54" s="26">
        <f t="shared" si="17"/>
        <v>0</v>
      </c>
      <c r="Z54" s="26">
        <f t="shared" si="17"/>
        <v>0</v>
      </c>
      <c r="AA54" s="26">
        <f t="shared" si="17"/>
        <v>0</v>
      </c>
      <c r="AB54" s="26">
        <f t="shared" si="17"/>
        <v>0</v>
      </c>
      <c r="AC54" s="26">
        <f t="shared" si="17"/>
        <v>0</v>
      </c>
      <c r="AD54" s="26">
        <f t="shared" si="17"/>
        <v>0</v>
      </c>
      <c r="AE54" s="26">
        <f t="shared" si="17"/>
        <v>62168.57</v>
      </c>
      <c r="AF54" s="26">
        <f t="shared" si="17"/>
        <v>84438.57</v>
      </c>
      <c r="AG54" s="26">
        <f t="shared" si="17"/>
        <v>0</v>
      </c>
      <c r="AH54" s="30" t="s">
        <v>857</v>
      </c>
      <c r="AI54" s="30" t="s">
        <v>857</v>
      </c>
      <c r="AJ54" s="30" t="s">
        <v>857</v>
      </c>
    </row>
    <row r="55" spans="1:36" s="17" customFormat="1" ht="61.5">
      <c r="A55" s="17">
        <v>1</v>
      </c>
      <c r="B55" s="52">
        <f>SUBTOTAL(103,$A$14:A55)</f>
        <v>28</v>
      </c>
      <c r="C55" s="20" t="s">
        <v>1042</v>
      </c>
      <c r="D55" s="54" t="s">
        <v>1002</v>
      </c>
      <c r="E55" s="55">
        <v>1</v>
      </c>
      <c r="F55" s="26">
        <f>G55+H55+I55+J55+K55+L55+N55+P55+R55+T55+V55+W55+X55+Y55+Z55+AA55+AB55+AC55+AD55+AE55+AF55+AG55</f>
        <v>1924066.04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59">
        <v>0</v>
      </c>
      <c r="N55" s="26">
        <v>0</v>
      </c>
      <c r="O55" s="34">
        <v>571.88</v>
      </c>
      <c r="P55" s="122">
        <v>1899561.69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26">
        <v>0</v>
      </c>
      <c r="Y55" s="26">
        <v>0</v>
      </c>
      <c r="Z55" s="26">
        <v>0</v>
      </c>
      <c r="AA55" s="26">
        <v>0</v>
      </c>
      <c r="AB55" s="26">
        <v>0</v>
      </c>
      <c r="AC55" s="26">
        <v>0</v>
      </c>
      <c r="AD55" s="26">
        <v>0</v>
      </c>
      <c r="AE55" s="122">
        <v>24504.35</v>
      </c>
      <c r="AF55" s="53">
        <v>0</v>
      </c>
      <c r="AG55" s="26">
        <v>0</v>
      </c>
      <c r="AH55" s="30" t="s">
        <v>263</v>
      </c>
      <c r="AI55" s="30">
        <v>2020</v>
      </c>
      <c r="AJ55" s="30">
        <v>2020</v>
      </c>
    </row>
    <row r="56" spans="1:36" s="17" customFormat="1" ht="61.5">
      <c r="A56" s="17">
        <v>1</v>
      </c>
      <c r="B56" s="52">
        <f>SUBTOTAL(103,$A$14:A56)</f>
        <v>29</v>
      </c>
      <c r="C56" s="20" t="s">
        <v>998</v>
      </c>
      <c r="D56" s="54" t="s">
        <v>1008</v>
      </c>
      <c r="E56" s="55">
        <v>1.0116000000000001</v>
      </c>
      <c r="F56" s="26">
        <f t="shared" si="4"/>
        <v>1650932.93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59">
        <v>0</v>
      </c>
      <c r="N56" s="26">
        <v>0</v>
      </c>
      <c r="O56" s="26">
        <v>0</v>
      </c>
      <c r="P56" s="26">
        <f>O56*4800</f>
        <v>0</v>
      </c>
      <c r="Q56" s="26">
        <v>0</v>
      </c>
      <c r="R56" s="26">
        <v>0</v>
      </c>
      <c r="S56" s="34">
        <v>438.58</v>
      </c>
      <c r="T56" s="34">
        <v>1586717.02</v>
      </c>
      <c r="U56" s="26">
        <v>0</v>
      </c>
      <c r="V56" s="26">
        <v>0</v>
      </c>
      <c r="W56" s="26">
        <v>0</v>
      </c>
      <c r="X56" s="26">
        <v>0</v>
      </c>
      <c r="Y56" s="26">
        <v>0</v>
      </c>
      <c r="Z56" s="26">
        <v>0</v>
      </c>
      <c r="AA56" s="26">
        <v>0</v>
      </c>
      <c r="AB56" s="26">
        <v>0</v>
      </c>
      <c r="AC56" s="26">
        <v>0</v>
      </c>
      <c r="AD56" s="26">
        <v>0</v>
      </c>
      <c r="AE56" s="34">
        <v>20468.650000000001</v>
      </c>
      <c r="AF56" s="265">
        <v>43747.26</v>
      </c>
      <c r="AG56" s="26">
        <v>0</v>
      </c>
      <c r="AH56" s="30">
        <v>2020</v>
      </c>
      <c r="AI56" s="30">
        <v>2020</v>
      </c>
      <c r="AJ56" s="30">
        <v>2020</v>
      </c>
    </row>
    <row r="57" spans="1:36" s="17" customFormat="1" ht="61.5">
      <c r="A57" s="17">
        <v>1</v>
      </c>
      <c r="B57" s="52">
        <f>SUBTOTAL(103,$A$14:A57)</f>
        <v>30</v>
      </c>
      <c r="C57" s="20" t="s">
        <v>189</v>
      </c>
      <c r="D57" s="54" t="s">
        <v>1004</v>
      </c>
      <c r="E57" s="55">
        <v>1</v>
      </c>
      <c r="F57" s="26">
        <f t="shared" si="4"/>
        <v>1391032.0000000002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59">
        <v>0</v>
      </c>
      <c r="N57" s="26">
        <v>0</v>
      </c>
      <c r="O57" s="34">
        <v>308.95</v>
      </c>
      <c r="P57" s="34">
        <v>1333145.1200000001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26">
        <v>0</v>
      </c>
      <c r="AD57" s="26">
        <v>0</v>
      </c>
      <c r="AE57" s="34">
        <v>17195.57</v>
      </c>
      <c r="AF57" s="34">
        <v>40691.31</v>
      </c>
      <c r="AG57" s="26">
        <v>0</v>
      </c>
      <c r="AH57" s="30">
        <v>2020</v>
      </c>
      <c r="AI57" s="30">
        <v>2020</v>
      </c>
      <c r="AJ57" s="30">
        <v>2020</v>
      </c>
    </row>
    <row r="58" spans="1:36" s="17" customFormat="1" ht="61.5">
      <c r="B58" s="262" t="s">
        <v>825</v>
      </c>
      <c r="C58" s="20"/>
      <c r="D58" s="54" t="s">
        <v>857</v>
      </c>
      <c r="E58" s="55">
        <f>AVERAGE(E59)</f>
        <v>1</v>
      </c>
      <c r="F58" s="26">
        <f>F59</f>
        <v>1661171.06</v>
      </c>
      <c r="G58" s="26">
        <f t="shared" ref="G58:AG58" si="18">G59</f>
        <v>0</v>
      </c>
      <c r="H58" s="26">
        <f t="shared" si="18"/>
        <v>0</v>
      </c>
      <c r="I58" s="26">
        <f t="shared" si="18"/>
        <v>0</v>
      </c>
      <c r="J58" s="26">
        <f t="shared" si="18"/>
        <v>0</v>
      </c>
      <c r="K58" s="26">
        <f t="shared" si="18"/>
        <v>0</v>
      </c>
      <c r="L58" s="26">
        <f t="shared" si="18"/>
        <v>0</v>
      </c>
      <c r="M58" s="59">
        <f t="shared" si="18"/>
        <v>0</v>
      </c>
      <c r="N58" s="26">
        <f t="shared" si="18"/>
        <v>0</v>
      </c>
      <c r="O58" s="26">
        <f t="shared" si="18"/>
        <v>546.45000000000005</v>
      </c>
      <c r="P58" s="26">
        <f t="shared" si="18"/>
        <v>1569811.07</v>
      </c>
      <c r="Q58" s="26">
        <f t="shared" si="18"/>
        <v>0</v>
      </c>
      <c r="R58" s="26">
        <f t="shared" si="18"/>
        <v>0</v>
      </c>
      <c r="S58" s="26">
        <f t="shared" si="18"/>
        <v>0</v>
      </c>
      <c r="T58" s="26">
        <f t="shared" si="18"/>
        <v>0</v>
      </c>
      <c r="U58" s="26">
        <f t="shared" si="18"/>
        <v>0</v>
      </c>
      <c r="V58" s="26">
        <f t="shared" si="18"/>
        <v>0</v>
      </c>
      <c r="W58" s="26">
        <f t="shared" si="18"/>
        <v>0</v>
      </c>
      <c r="X58" s="26">
        <f t="shared" si="18"/>
        <v>0</v>
      </c>
      <c r="Y58" s="26">
        <f t="shared" si="18"/>
        <v>0</v>
      </c>
      <c r="Z58" s="26">
        <f t="shared" si="18"/>
        <v>0</v>
      </c>
      <c r="AA58" s="26">
        <f t="shared" si="18"/>
        <v>0</v>
      </c>
      <c r="AB58" s="26">
        <f t="shared" si="18"/>
        <v>0</v>
      </c>
      <c r="AC58" s="26">
        <f t="shared" si="18"/>
        <v>0</v>
      </c>
      <c r="AD58" s="26">
        <f t="shared" si="18"/>
        <v>0</v>
      </c>
      <c r="AE58" s="53">
        <f t="shared" si="18"/>
        <v>20250.560000000001</v>
      </c>
      <c r="AF58" s="53">
        <f t="shared" si="18"/>
        <v>71109.429999999993</v>
      </c>
      <c r="AG58" s="26">
        <f t="shared" si="18"/>
        <v>0</v>
      </c>
      <c r="AH58" s="30" t="s">
        <v>857</v>
      </c>
      <c r="AI58" s="30" t="s">
        <v>857</v>
      </c>
      <c r="AJ58" s="30" t="s">
        <v>857</v>
      </c>
    </row>
    <row r="59" spans="1:36" s="17" customFormat="1" ht="61.5">
      <c r="A59" s="17">
        <v>1</v>
      </c>
      <c r="B59" s="52">
        <f>SUBTOTAL(103,$A$14:A59)</f>
        <v>31</v>
      </c>
      <c r="C59" s="20" t="s">
        <v>1033</v>
      </c>
      <c r="D59" s="54" t="s">
        <v>1007</v>
      </c>
      <c r="E59" s="55">
        <v>1</v>
      </c>
      <c r="F59" s="26">
        <f t="shared" si="4"/>
        <v>1661171.06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59">
        <v>0</v>
      </c>
      <c r="N59" s="26">
        <v>0</v>
      </c>
      <c r="O59" s="34">
        <v>546.45000000000005</v>
      </c>
      <c r="P59" s="122">
        <v>1569811.07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122">
        <v>20250.560000000001</v>
      </c>
      <c r="AF59" s="265">
        <v>71109.429999999993</v>
      </c>
      <c r="AG59" s="26">
        <v>0</v>
      </c>
      <c r="AH59" s="30">
        <v>2020</v>
      </c>
      <c r="AI59" s="30">
        <v>2020</v>
      </c>
      <c r="AJ59" s="30">
        <v>2020</v>
      </c>
    </row>
    <row r="60" spans="1:36" s="17" customFormat="1" ht="61.5">
      <c r="B60" s="262" t="s">
        <v>801</v>
      </c>
      <c r="C60" s="20"/>
      <c r="D60" s="54" t="s">
        <v>857</v>
      </c>
      <c r="E60" s="55">
        <f>E61</f>
        <v>1.009761876417796</v>
      </c>
      <c r="F60" s="26">
        <f>F61</f>
        <v>105794.97</v>
      </c>
      <c r="G60" s="26">
        <f t="shared" ref="G60:AG60" si="19">G61</f>
        <v>0</v>
      </c>
      <c r="H60" s="26">
        <f t="shared" si="19"/>
        <v>0</v>
      </c>
      <c r="I60" s="26">
        <f t="shared" si="19"/>
        <v>0</v>
      </c>
      <c r="J60" s="26">
        <f t="shared" si="19"/>
        <v>0</v>
      </c>
      <c r="K60" s="26">
        <f t="shared" si="19"/>
        <v>0</v>
      </c>
      <c r="L60" s="26">
        <f t="shared" si="19"/>
        <v>0</v>
      </c>
      <c r="M60" s="59">
        <f t="shared" si="19"/>
        <v>0</v>
      </c>
      <c r="N60" s="26">
        <f t="shared" si="19"/>
        <v>0</v>
      </c>
      <c r="O60" s="26">
        <f t="shared" si="19"/>
        <v>0</v>
      </c>
      <c r="P60" s="26">
        <f t="shared" si="19"/>
        <v>0</v>
      </c>
      <c r="Q60" s="26">
        <f t="shared" si="19"/>
        <v>0</v>
      </c>
      <c r="R60" s="26">
        <f t="shared" si="19"/>
        <v>0</v>
      </c>
      <c r="S60" s="26">
        <f t="shared" si="19"/>
        <v>0</v>
      </c>
      <c r="T60" s="26">
        <f t="shared" si="19"/>
        <v>0</v>
      </c>
      <c r="U60" s="26">
        <f t="shared" si="19"/>
        <v>0</v>
      </c>
      <c r="V60" s="26">
        <f t="shared" si="19"/>
        <v>0</v>
      </c>
      <c r="W60" s="26">
        <f t="shared" si="19"/>
        <v>0</v>
      </c>
      <c r="X60" s="26">
        <f t="shared" si="19"/>
        <v>0</v>
      </c>
      <c r="Y60" s="26">
        <f t="shared" si="19"/>
        <v>0</v>
      </c>
      <c r="Z60" s="26">
        <f t="shared" si="19"/>
        <v>0</v>
      </c>
      <c r="AA60" s="26">
        <f t="shared" si="19"/>
        <v>0</v>
      </c>
      <c r="AB60" s="26">
        <f t="shared" si="19"/>
        <v>0</v>
      </c>
      <c r="AC60" s="26">
        <f t="shared" si="19"/>
        <v>0</v>
      </c>
      <c r="AD60" s="26">
        <f t="shared" si="19"/>
        <v>0</v>
      </c>
      <c r="AE60" s="26">
        <f t="shared" si="19"/>
        <v>0</v>
      </c>
      <c r="AF60" s="26">
        <f t="shared" si="19"/>
        <v>105794.97</v>
      </c>
      <c r="AG60" s="26">
        <f t="shared" si="19"/>
        <v>0</v>
      </c>
      <c r="AH60" s="30" t="s">
        <v>857</v>
      </c>
      <c r="AI60" s="30" t="s">
        <v>857</v>
      </c>
      <c r="AJ60" s="30" t="s">
        <v>857</v>
      </c>
    </row>
    <row r="61" spans="1:36" s="17" customFormat="1" ht="61.5">
      <c r="A61" s="17">
        <v>1</v>
      </c>
      <c r="B61" s="52">
        <f>SUBTOTAL(103,$A$14:A61)</f>
        <v>32</v>
      </c>
      <c r="C61" s="20" t="s">
        <v>1359</v>
      </c>
      <c r="D61" s="54" t="s">
        <v>1007</v>
      </c>
      <c r="E61" s="55">
        <v>1.009761876417796</v>
      </c>
      <c r="F61" s="26">
        <f>G61+H61+I61+J61+K61+L61+N61+P61+R61+T61+V61+W61+X61+Y61+Z61+AA61+AB61+AC61+AD61+AE61+AF61+AG61</f>
        <v>105794.97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59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f>ROUND(P61*1.5%,2)</f>
        <v>0</v>
      </c>
      <c r="AF61" s="145">
        <v>105794.97</v>
      </c>
      <c r="AG61" s="26">
        <v>0</v>
      </c>
      <c r="AH61" s="30">
        <v>2020</v>
      </c>
      <c r="AI61" s="30" t="s">
        <v>263</v>
      </c>
      <c r="AJ61" s="30" t="s">
        <v>263</v>
      </c>
    </row>
    <row r="62" spans="1:36" s="17" customFormat="1" ht="61.5">
      <c r="B62" s="262" t="s">
        <v>837</v>
      </c>
      <c r="C62" s="20"/>
      <c r="D62" s="54" t="s">
        <v>857</v>
      </c>
      <c r="E62" s="55">
        <f>E63</f>
        <v>1.0869557735329547</v>
      </c>
      <c r="F62" s="26">
        <f>F63</f>
        <v>603261.75</v>
      </c>
      <c r="G62" s="26">
        <f t="shared" ref="G62:AG62" si="20">G63</f>
        <v>0</v>
      </c>
      <c r="H62" s="26">
        <f t="shared" si="20"/>
        <v>0</v>
      </c>
      <c r="I62" s="26">
        <f t="shared" si="20"/>
        <v>0</v>
      </c>
      <c r="J62" s="26">
        <f t="shared" si="20"/>
        <v>0</v>
      </c>
      <c r="K62" s="26">
        <f t="shared" si="20"/>
        <v>597348</v>
      </c>
      <c r="L62" s="26">
        <f t="shared" si="20"/>
        <v>0</v>
      </c>
      <c r="M62" s="59">
        <f t="shared" si="20"/>
        <v>0</v>
      </c>
      <c r="N62" s="26">
        <f t="shared" si="20"/>
        <v>0</v>
      </c>
      <c r="O62" s="26">
        <f t="shared" si="20"/>
        <v>0</v>
      </c>
      <c r="P62" s="26">
        <f t="shared" si="20"/>
        <v>0</v>
      </c>
      <c r="Q62" s="26">
        <f t="shared" si="20"/>
        <v>0</v>
      </c>
      <c r="R62" s="26">
        <f t="shared" si="20"/>
        <v>0</v>
      </c>
      <c r="S62" s="26">
        <f t="shared" si="20"/>
        <v>0</v>
      </c>
      <c r="T62" s="26">
        <f t="shared" si="20"/>
        <v>0</v>
      </c>
      <c r="U62" s="26">
        <f t="shared" si="20"/>
        <v>0</v>
      </c>
      <c r="V62" s="26">
        <f t="shared" si="20"/>
        <v>0</v>
      </c>
      <c r="W62" s="26">
        <f t="shared" si="20"/>
        <v>0</v>
      </c>
      <c r="X62" s="26">
        <f t="shared" si="20"/>
        <v>0</v>
      </c>
      <c r="Y62" s="26">
        <f t="shared" si="20"/>
        <v>0</v>
      </c>
      <c r="Z62" s="26">
        <f t="shared" si="20"/>
        <v>0</v>
      </c>
      <c r="AA62" s="26">
        <f t="shared" si="20"/>
        <v>0</v>
      </c>
      <c r="AB62" s="26">
        <f t="shared" si="20"/>
        <v>0</v>
      </c>
      <c r="AC62" s="26">
        <f t="shared" si="20"/>
        <v>0</v>
      </c>
      <c r="AD62" s="26">
        <f t="shared" si="20"/>
        <v>0</v>
      </c>
      <c r="AE62" s="26">
        <f t="shared" si="20"/>
        <v>5913.75</v>
      </c>
      <c r="AF62" s="26">
        <f t="shared" si="20"/>
        <v>0</v>
      </c>
      <c r="AG62" s="26">
        <f t="shared" si="20"/>
        <v>0</v>
      </c>
      <c r="AH62" s="30" t="s">
        <v>857</v>
      </c>
      <c r="AI62" s="30" t="s">
        <v>857</v>
      </c>
      <c r="AJ62" s="30" t="s">
        <v>857</v>
      </c>
    </row>
    <row r="63" spans="1:36" s="17" customFormat="1" ht="61.5">
      <c r="A63" s="17">
        <v>1</v>
      </c>
      <c r="B63" s="52">
        <f>SUBTOTAL(103,$A$14:A63)</f>
        <v>33</v>
      </c>
      <c r="C63" s="20" t="s">
        <v>1360</v>
      </c>
      <c r="D63" s="54" t="s">
        <v>1007</v>
      </c>
      <c r="E63" s="55">
        <v>1.0869557735329547</v>
      </c>
      <c r="F63" s="26">
        <f t="shared" si="4"/>
        <v>603261.75</v>
      </c>
      <c r="G63" s="26">
        <v>0</v>
      </c>
      <c r="H63" s="26">
        <v>0</v>
      </c>
      <c r="I63" s="26">
        <v>0</v>
      </c>
      <c r="J63" s="26">
        <v>0</v>
      </c>
      <c r="K63" s="34">
        <v>597348</v>
      </c>
      <c r="L63" s="26">
        <v>0</v>
      </c>
      <c r="M63" s="59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34">
        <v>5913.75</v>
      </c>
      <c r="AF63" s="26">
        <v>0</v>
      </c>
      <c r="AG63" s="26">
        <v>0</v>
      </c>
      <c r="AH63" s="30" t="s">
        <v>263</v>
      </c>
      <c r="AI63" s="30">
        <v>2020</v>
      </c>
      <c r="AJ63" s="30">
        <v>2020</v>
      </c>
    </row>
    <row r="64" spans="1:36" s="57" customFormat="1" ht="61.5">
      <c r="B64" s="127" t="s">
        <v>1865</v>
      </c>
      <c r="C64" s="58"/>
      <c r="D64" s="54" t="s">
        <v>857</v>
      </c>
      <c r="E64" s="55">
        <f>AVERAGE(E65:E78)</f>
        <v>1.0186428571428574</v>
      </c>
      <c r="F64" s="26">
        <f t="shared" ref="F64:AG64" si="21">F65+F69+F71+F73+F75+F77</f>
        <v>11274519.959999999</v>
      </c>
      <c r="G64" s="26">
        <f t="shared" si="21"/>
        <v>0</v>
      </c>
      <c r="H64" s="26">
        <f t="shared" si="21"/>
        <v>0</v>
      </c>
      <c r="I64" s="26">
        <f t="shared" si="21"/>
        <v>0</v>
      </c>
      <c r="J64" s="26">
        <f t="shared" si="21"/>
        <v>0</v>
      </c>
      <c r="K64" s="26">
        <f t="shared" si="21"/>
        <v>0</v>
      </c>
      <c r="L64" s="26">
        <f t="shared" si="21"/>
        <v>0</v>
      </c>
      <c r="M64" s="59">
        <f t="shared" si="21"/>
        <v>0</v>
      </c>
      <c r="N64" s="26">
        <f t="shared" si="21"/>
        <v>0</v>
      </c>
      <c r="O64" s="26">
        <f t="shared" si="21"/>
        <v>2279.2299999999996</v>
      </c>
      <c r="P64" s="26">
        <f t="shared" si="21"/>
        <v>8865198.4699999988</v>
      </c>
      <c r="Q64" s="26">
        <f t="shared" si="21"/>
        <v>0</v>
      </c>
      <c r="R64" s="26">
        <f t="shared" si="21"/>
        <v>0</v>
      </c>
      <c r="S64" s="26">
        <f t="shared" si="21"/>
        <v>521.92999999999995</v>
      </c>
      <c r="T64" s="26">
        <f t="shared" si="21"/>
        <v>2108868.98</v>
      </c>
      <c r="U64" s="26">
        <f t="shared" si="21"/>
        <v>0</v>
      </c>
      <c r="V64" s="26">
        <f t="shared" si="21"/>
        <v>0</v>
      </c>
      <c r="W64" s="26">
        <f t="shared" si="21"/>
        <v>0</v>
      </c>
      <c r="X64" s="26">
        <f t="shared" si="21"/>
        <v>0</v>
      </c>
      <c r="Y64" s="26">
        <f t="shared" si="21"/>
        <v>0</v>
      </c>
      <c r="Z64" s="26">
        <f t="shared" si="21"/>
        <v>0</v>
      </c>
      <c r="AA64" s="26">
        <f t="shared" si="21"/>
        <v>0</v>
      </c>
      <c r="AB64" s="26">
        <f t="shared" si="21"/>
        <v>0</v>
      </c>
      <c r="AC64" s="26">
        <f t="shared" si="21"/>
        <v>0</v>
      </c>
      <c r="AD64" s="26">
        <f t="shared" si="21"/>
        <v>0</v>
      </c>
      <c r="AE64" s="26">
        <f t="shared" si="21"/>
        <v>113425.01999999999</v>
      </c>
      <c r="AF64" s="26">
        <f t="shared" si="21"/>
        <v>187027.49</v>
      </c>
      <c r="AG64" s="26">
        <f t="shared" si="21"/>
        <v>0</v>
      </c>
      <c r="AH64" s="30" t="s">
        <v>857</v>
      </c>
      <c r="AI64" s="30" t="s">
        <v>857</v>
      </c>
      <c r="AJ64" s="30" t="s">
        <v>857</v>
      </c>
    </row>
    <row r="65" spans="1:36" s="17" customFormat="1" ht="61.5">
      <c r="B65" s="262" t="s">
        <v>1010</v>
      </c>
      <c r="C65" s="20"/>
      <c r="D65" s="54" t="s">
        <v>857</v>
      </c>
      <c r="E65" s="55">
        <f>AVERAGE(E66:E68)</f>
        <v>1.0022</v>
      </c>
      <c r="F65" s="26">
        <f t="shared" ref="F65:AG65" si="22">SUM(F66:F68)</f>
        <v>4318971.5999999996</v>
      </c>
      <c r="G65" s="26">
        <f t="shared" si="22"/>
        <v>0</v>
      </c>
      <c r="H65" s="26">
        <f t="shared" si="22"/>
        <v>0</v>
      </c>
      <c r="I65" s="26">
        <f t="shared" si="22"/>
        <v>0</v>
      </c>
      <c r="J65" s="26">
        <f t="shared" si="22"/>
        <v>0</v>
      </c>
      <c r="K65" s="26">
        <f t="shared" si="22"/>
        <v>0</v>
      </c>
      <c r="L65" s="26">
        <f t="shared" si="22"/>
        <v>0</v>
      </c>
      <c r="M65" s="59">
        <f t="shared" si="22"/>
        <v>0</v>
      </c>
      <c r="N65" s="26">
        <f t="shared" si="22"/>
        <v>0</v>
      </c>
      <c r="O65" s="26">
        <f t="shared" si="22"/>
        <v>642.32000000000005</v>
      </c>
      <c r="P65" s="26">
        <f t="shared" si="22"/>
        <v>2151312.13</v>
      </c>
      <c r="Q65" s="26">
        <f t="shared" si="22"/>
        <v>0</v>
      </c>
      <c r="R65" s="26">
        <f t="shared" si="22"/>
        <v>0</v>
      </c>
      <c r="S65" s="26">
        <f t="shared" si="22"/>
        <v>521.92999999999995</v>
      </c>
      <c r="T65" s="26">
        <f t="shared" si="22"/>
        <v>2108868.98</v>
      </c>
      <c r="U65" s="26">
        <f t="shared" si="22"/>
        <v>0</v>
      </c>
      <c r="V65" s="26">
        <f t="shared" si="22"/>
        <v>0</v>
      </c>
      <c r="W65" s="26">
        <f t="shared" si="22"/>
        <v>0</v>
      </c>
      <c r="X65" s="26">
        <f t="shared" si="22"/>
        <v>0</v>
      </c>
      <c r="Y65" s="26">
        <f t="shared" si="22"/>
        <v>0</v>
      </c>
      <c r="Z65" s="26">
        <f t="shared" si="22"/>
        <v>0</v>
      </c>
      <c r="AA65" s="26">
        <f t="shared" si="22"/>
        <v>0</v>
      </c>
      <c r="AB65" s="26">
        <f t="shared" si="22"/>
        <v>0</v>
      </c>
      <c r="AC65" s="26">
        <f t="shared" si="22"/>
        <v>0</v>
      </c>
      <c r="AD65" s="26">
        <f t="shared" si="22"/>
        <v>0</v>
      </c>
      <c r="AE65" s="26">
        <f t="shared" si="22"/>
        <v>58790.49</v>
      </c>
      <c r="AF65" s="26">
        <f t="shared" si="22"/>
        <v>0</v>
      </c>
      <c r="AG65" s="26">
        <f t="shared" si="22"/>
        <v>0</v>
      </c>
      <c r="AH65" s="30" t="s">
        <v>857</v>
      </c>
      <c r="AI65" s="30" t="s">
        <v>857</v>
      </c>
      <c r="AJ65" s="30" t="s">
        <v>857</v>
      </c>
    </row>
    <row r="66" spans="1:36" s="17" customFormat="1" ht="61.5">
      <c r="A66" s="17">
        <v>1</v>
      </c>
      <c r="B66" s="52">
        <f>SUBTOTAL(103,$A$65:A66)</f>
        <v>1</v>
      </c>
      <c r="C66" s="20" t="s">
        <v>986</v>
      </c>
      <c r="D66" s="54" t="s">
        <v>1004</v>
      </c>
      <c r="E66" s="55">
        <v>1.0003</v>
      </c>
      <c r="F66" s="26">
        <f>G66+H66+I66+J66+K66+L66+N66+P66+R66+T66+V66+W66+X66+Y66+Z66+AA66+AB66+AC66+AD66+AE66+AF66+AG66</f>
        <v>903430.57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59">
        <v>0</v>
      </c>
      <c r="N66" s="26">
        <v>0</v>
      </c>
      <c r="O66" s="34">
        <v>255.03</v>
      </c>
      <c r="P66" s="122">
        <v>891132.94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53">
        <f>ROUND(P66*1.38%,2)</f>
        <v>12297.63</v>
      </c>
      <c r="AF66" s="53">
        <v>0</v>
      </c>
      <c r="AG66" s="53">
        <v>0</v>
      </c>
      <c r="AH66" s="30" t="s">
        <v>263</v>
      </c>
      <c r="AI66" s="30">
        <v>2021</v>
      </c>
      <c r="AJ66" s="30">
        <v>2021</v>
      </c>
    </row>
    <row r="67" spans="1:36" s="17" customFormat="1" ht="61.5">
      <c r="A67" s="17">
        <v>1</v>
      </c>
      <c r="B67" s="52">
        <f>SUBTOTAL(103,$A$65:A67)</f>
        <v>2</v>
      </c>
      <c r="C67" s="20" t="s">
        <v>1048</v>
      </c>
      <c r="D67" s="54" t="s">
        <v>1005</v>
      </c>
      <c r="E67" s="55">
        <v>1.0026999999999999</v>
      </c>
      <c r="F67" s="26">
        <f>G67+H67+I67+J67+K67+L67+N67+P67+R67+T67+V67+W67+X67+Y67+Z67+AA67+AB67+AC67+AD67+AE67+AF67+AG67</f>
        <v>2137971.37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59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3">
        <v>521.92999999999995</v>
      </c>
      <c r="T67" s="263">
        <v>2108868.98</v>
      </c>
      <c r="U67" s="26">
        <v>0</v>
      </c>
      <c r="V67" s="26">
        <v>0</v>
      </c>
      <c r="W67" s="26">
        <v>0</v>
      </c>
      <c r="X67" s="26">
        <v>0</v>
      </c>
      <c r="Y67" s="26">
        <v>0</v>
      </c>
      <c r="Z67" s="26">
        <v>0</v>
      </c>
      <c r="AA67" s="26">
        <v>0</v>
      </c>
      <c r="AB67" s="26">
        <v>0</v>
      </c>
      <c r="AC67" s="26">
        <v>0</v>
      </c>
      <c r="AD67" s="26">
        <v>0</v>
      </c>
      <c r="AE67" s="34">
        <v>29102.39</v>
      </c>
      <c r="AF67" s="53">
        <v>0</v>
      </c>
      <c r="AG67" s="53">
        <v>0</v>
      </c>
      <c r="AH67" s="30" t="s">
        <v>263</v>
      </c>
      <c r="AI67" s="30">
        <v>2021</v>
      </c>
      <c r="AJ67" s="30">
        <v>2021</v>
      </c>
    </row>
    <row r="68" spans="1:36" s="17" customFormat="1" ht="61.5">
      <c r="A68" s="17">
        <v>1</v>
      </c>
      <c r="B68" s="52">
        <f>SUBTOTAL(103,$A$65:A68)</f>
        <v>3</v>
      </c>
      <c r="C68" s="20" t="s">
        <v>1357</v>
      </c>
      <c r="D68" s="54" t="s">
        <v>1003</v>
      </c>
      <c r="E68" s="55">
        <v>1.0036</v>
      </c>
      <c r="F68" s="26">
        <f>G68+H68+I68+J68+K68+L68+N68+P68+R68+T68+V68+W68+X68+Y68+Z68+AA68+AB68+AC68+AD68+AE68+AF68+AG68</f>
        <v>1277569.6599999999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59">
        <v>0</v>
      </c>
      <c r="N68" s="26">
        <v>0</v>
      </c>
      <c r="O68" s="34">
        <v>387.29</v>
      </c>
      <c r="P68" s="34">
        <v>1260179.19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0</v>
      </c>
      <c r="AD68" s="26">
        <v>0</v>
      </c>
      <c r="AE68" s="34">
        <v>17390.47</v>
      </c>
      <c r="AF68" s="53">
        <v>0</v>
      </c>
      <c r="AG68" s="53">
        <v>0</v>
      </c>
      <c r="AH68" s="30" t="s">
        <v>263</v>
      </c>
      <c r="AI68" s="30">
        <v>2021</v>
      </c>
      <c r="AJ68" s="30">
        <v>2021</v>
      </c>
    </row>
    <row r="69" spans="1:36" s="17" customFormat="1" ht="61.5">
      <c r="B69" s="262" t="s">
        <v>791</v>
      </c>
      <c r="C69" s="20"/>
      <c r="D69" s="54" t="s">
        <v>857</v>
      </c>
      <c r="E69" s="55">
        <f>AVERAGE(E70)</f>
        <v>1.0308999999999999</v>
      </c>
      <c r="F69" s="26">
        <f>F70</f>
        <v>1358175.69</v>
      </c>
      <c r="G69" s="26">
        <f t="shared" ref="G69:AG69" si="23">G70</f>
        <v>0</v>
      </c>
      <c r="H69" s="26">
        <f t="shared" si="23"/>
        <v>0</v>
      </c>
      <c r="I69" s="26">
        <f t="shared" si="23"/>
        <v>0</v>
      </c>
      <c r="J69" s="26">
        <f t="shared" si="23"/>
        <v>0</v>
      </c>
      <c r="K69" s="26">
        <f t="shared" si="23"/>
        <v>0</v>
      </c>
      <c r="L69" s="26">
        <f t="shared" si="23"/>
        <v>0</v>
      </c>
      <c r="M69" s="59">
        <f t="shared" si="23"/>
        <v>0</v>
      </c>
      <c r="N69" s="26">
        <f t="shared" si="23"/>
        <v>0</v>
      </c>
      <c r="O69" s="26">
        <f t="shared" si="23"/>
        <v>304.95</v>
      </c>
      <c r="P69" s="26">
        <f t="shared" si="23"/>
        <v>1344562</v>
      </c>
      <c r="Q69" s="26">
        <f t="shared" si="23"/>
        <v>0</v>
      </c>
      <c r="R69" s="26">
        <f t="shared" si="23"/>
        <v>0</v>
      </c>
      <c r="S69" s="26">
        <f t="shared" si="23"/>
        <v>0</v>
      </c>
      <c r="T69" s="26">
        <f t="shared" si="23"/>
        <v>0</v>
      </c>
      <c r="U69" s="26">
        <f t="shared" si="23"/>
        <v>0</v>
      </c>
      <c r="V69" s="26">
        <f t="shared" si="23"/>
        <v>0</v>
      </c>
      <c r="W69" s="26">
        <f t="shared" si="23"/>
        <v>0</v>
      </c>
      <c r="X69" s="26">
        <f t="shared" si="23"/>
        <v>0</v>
      </c>
      <c r="Y69" s="26">
        <f t="shared" si="23"/>
        <v>0</v>
      </c>
      <c r="Z69" s="26">
        <f t="shared" si="23"/>
        <v>0</v>
      </c>
      <c r="AA69" s="26">
        <f t="shared" si="23"/>
        <v>0</v>
      </c>
      <c r="AB69" s="26">
        <f t="shared" si="23"/>
        <v>0</v>
      </c>
      <c r="AC69" s="26">
        <f t="shared" si="23"/>
        <v>0</v>
      </c>
      <c r="AD69" s="26">
        <f t="shared" si="23"/>
        <v>0</v>
      </c>
      <c r="AE69" s="53">
        <f t="shared" si="23"/>
        <v>13613.69</v>
      </c>
      <c r="AF69" s="53">
        <f t="shared" si="23"/>
        <v>0</v>
      </c>
      <c r="AG69" s="26">
        <f t="shared" si="23"/>
        <v>0</v>
      </c>
      <c r="AH69" s="30" t="s">
        <v>857</v>
      </c>
      <c r="AI69" s="30" t="s">
        <v>857</v>
      </c>
      <c r="AJ69" s="30" t="s">
        <v>857</v>
      </c>
    </row>
    <row r="70" spans="1:36" s="17" customFormat="1" ht="61.5">
      <c r="A70" s="17">
        <v>1</v>
      </c>
      <c r="B70" s="52">
        <f>SUBTOTAL(103,$A$65:A70)</f>
        <v>4</v>
      </c>
      <c r="C70" s="20" t="s">
        <v>987</v>
      </c>
      <c r="D70" s="54" t="s">
        <v>1002</v>
      </c>
      <c r="E70" s="55">
        <v>1.0308999999999999</v>
      </c>
      <c r="F70" s="26">
        <f>G70+H70+I70+J70+K70+L70+N70+P70+R70+T70+V70+W70+X70+Y70+Z70+AA70+AB70+AC70+AD70+AE70+AF70+AG70</f>
        <v>1358175.69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59">
        <v>0</v>
      </c>
      <c r="N70" s="26">
        <v>0</v>
      </c>
      <c r="O70" s="34">
        <v>304.95</v>
      </c>
      <c r="P70" s="34">
        <v>1344562</v>
      </c>
      <c r="Q70" s="26">
        <v>0</v>
      </c>
      <c r="R70" s="26">
        <v>0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34">
        <v>13613.69</v>
      </c>
      <c r="AF70" s="53">
        <v>0</v>
      </c>
      <c r="AG70" s="26">
        <v>0</v>
      </c>
      <c r="AH70" s="30" t="s">
        <v>263</v>
      </c>
      <c r="AI70" s="30">
        <v>2021</v>
      </c>
      <c r="AJ70" s="30">
        <v>2021</v>
      </c>
    </row>
    <row r="71" spans="1:36" s="17" customFormat="1" ht="61.5">
      <c r="B71" s="262" t="s">
        <v>1011</v>
      </c>
      <c r="C71" s="20"/>
      <c r="D71" s="54" t="s">
        <v>857</v>
      </c>
      <c r="E71" s="55">
        <f>AVERAGE(E72:E72)</f>
        <v>1.0385</v>
      </c>
      <c r="F71" s="26">
        <f t="shared" ref="F71:AG71" si="24">SUM(F72:F72)</f>
        <v>60184.81</v>
      </c>
      <c r="G71" s="26">
        <f t="shared" si="24"/>
        <v>0</v>
      </c>
      <c r="H71" s="26">
        <f t="shared" si="24"/>
        <v>0</v>
      </c>
      <c r="I71" s="26">
        <f t="shared" si="24"/>
        <v>0</v>
      </c>
      <c r="J71" s="26">
        <f t="shared" si="24"/>
        <v>0</v>
      </c>
      <c r="K71" s="26">
        <f t="shared" si="24"/>
        <v>0</v>
      </c>
      <c r="L71" s="26">
        <f t="shared" si="24"/>
        <v>0</v>
      </c>
      <c r="M71" s="59">
        <f t="shared" si="24"/>
        <v>0</v>
      </c>
      <c r="N71" s="26">
        <f t="shared" si="24"/>
        <v>0</v>
      </c>
      <c r="O71" s="26">
        <f t="shared" si="24"/>
        <v>0</v>
      </c>
      <c r="P71" s="26">
        <f t="shared" si="24"/>
        <v>0</v>
      </c>
      <c r="Q71" s="26">
        <f t="shared" si="24"/>
        <v>0</v>
      </c>
      <c r="R71" s="26">
        <f t="shared" si="24"/>
        <v>0</v>
      </c>
      <c r="S71" s="26">
        <f t="shared" si="24"/>
        <v>0</v>
      </c>
      <c r="T71" s="26">
        <f t="shared" si="24"/>
        <v>0</v>
      </c>
      <c r="U71" s="26">
        <f t="shared" si="24"/>
        <v>0</v>
      </c>
      <c r="V71" s="26">
        <f t="shared" si="24"/>
        <v>0</v>
      </c>
      <c r="W71" s="26">
        <f t="shared" si="24"/>
        <v>0</v>
      </c>
      <c r="X71" s="26">
        <f t="shared" si="24"/>
        <v>0</v>
      </c>
      <c r="Y71" s="26">
        <f t="shared" si="24"/>
        <v>0</v>
      </c>
      <c r="Z71" s="26">
        <f t="shared" si="24"/>
        <v>0</v>
      </c>
      <c r="AA71" s="26">
        <f t="shared" si="24"/>
        <v>0</v>
      </c>
      <c r="AB71" s="26">
        <f t="shared" si="24"/>
        <v>0</v>
      </c>
      <c r="AC71" s="26">
        <f t="shared" si="24"/>
        <v>0</v>
      </c>
      <c r="AD71" s="26">
        <f t="shared" si="24"/>
        <v>0</v>
      </c>
      <c r="AE71" s="53">
        <f t="shared" si="24"/>
        <v>0</v>
      </c>
      <c r="AF71" s="53">
        <f t="shared" si="24"/>
        <v>60184.81</v>
      </c>
      <c r="AG71" s="26">
        <f t="shared" si="24"/>
        <v>0</v>
      </c>
      <c r="AH71" s="30" t="s">
        <v>857</v>
      </c>
      <c r="AI71" s="30" t="s">
        <v>857</v>
      </c>
      <c r="AJ71" s="30" t="s">
        <v>857</v>
      </c>
    </row>
    <row r="72" spans="1:36" s="17" customFormat="1" ht="61.5">
      <c r="A72" s="17">
        <v>1</v>
      </c>
      <c r="B72" s="52">
        <f>SUBTOTAL(103,$A$65:A72)</f>
        <v>5</v>
      </c>
      <c r="C72" s="20" t="s">
        <v>1866</v>
      </c>
      <c r="D72" s="54" t="s">
        <v>1005</v>
      </c>
      <c r="E72" s="55">
        <v>1.0385</v>
      </c>
      <c r="F72" s="26">
        <f>G72+H72+I72+J72+K72+L72+N72+P72+R72+T72+V72+W72+X72+Y72+Z72+AA72+AB72+AC72+AD72+AE72+AF72+AG72</f>
        <v>60184.81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59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0</v>
      </c>
      <c r="Y72" s="26">
        <v>0</v>
      </c>
      <c r="Z72" s="26">
        <v>0</v>
      </c>
      <c r="AA72" s="26">
        <v>0</v>
      </c>
      <c r="AB72" s="26">
        <v>0</v>
      </c>
      <c r="AC72" s="26">
        <v>0</v>
      </c>
      <c r="AD72" s="26">
        <v>0</v>
      </c>
      <c r="AE72" s="53">
        <f>ROUND(P72*1.5%,2)</f>
        <v>0</v>
      </c>
      <c r="AF72" s="266">
        <v>60184.81</v>
      </c>
      <c r="AG72" s="26">
        <v>0</v>
      </c>
      <c r="AH72" s="30">
        <v>2021</v>
      </c>
      <c r="AI72" s="30" t="s">
        <v>263</v>
      </c>
      <c r="AJ72" s="30" t="s">
        <v>263</v>
      </c>
    </row>
    <row r="73" spans="1:36" s="17" customFormat="1" ht="61.5">
      <c r="B73" s="262" t="s">
        <v>729</v>
      </c>
      <c r="C73" s="20"/>
      <c r="D73" s="54" t="s">
        <v>857</v>
      </c>
      <c r="E73" s="55">
        <f>AVERAGE(E74:E74)</f>
        <v>1.0043</v>
      </c>
      <c r="F73" s="26">
        <f t="shared" ref="F73:AG73" si="25">SUM(F74:F74)</f>
        <v>1003273.4</v>
      </c>
      <c r="G73" s="26">
        <f t="shared" si="25"/>
        <v>0</v>
      </c>
      <c r="H73" s="26">
        <f t="shared" si="25"/>
        <v>0</v>
      </c>
      <c r="I73" s="26">
        <f t="shared" si="25"/>
        <v>0</v>
      </c>
      <c r="J73" s="26">
        <f t="shared" si="25"/>
        <v>0</v>
      </c>
      <c r="K73" s="26">
        <f t="shared" si="25"/>
        <v>0</v>
      </c>
      <c r="L73" s="26">
        <f t="shared" si="25"/>
        <v>0</v>
      </c>
      <c r="M73" s="59">
        <f t="shared" si="25"/>
        <v>0</v>
      </c>
      <c r="N73" s="26">
        <f t="shared" si="25"/>
        <v>0</v>
      </c>
      <c r="O73" s="26">
        <f t="shared" si="25"/>
        <v>290.64</v>
      </c>
      <c r="P73" s="26">
        <f t="shared" si="25"/>
        <v>990496</v>
      </c>
      <c r="Q73" s="26">
        <f t="shared" si="25"/>
        <v>0</v>
      </c>
      <c r="R73" s="26">
        <f t="shared" si="25"/>
        <v>0</v>
      </c>
      <c r="S73" s="26">
        <f t="shared" si="25"/>
        <v>0</v>
      </c>
      <c r="T73" s="26">
        <f t="shared" si="25"/>
        <v>0</v>
      </c>
      <c r="U73" s="26">
        <f t="shared" si="25"/>
        <v>0</v>
      </c>
      <c r="V73" s="26">
        <f t="shared" si="25"/>
        <v>0</v>
      </c>
      <c r="W73" s="26">
        <f t="shared" si="25"/>
        <v>0</v>
      </c>
      <c r="X73" s="26">
        <f t="shared" si="25"/>
        <v>0</v>
      </c>
      <c r="Y73" s="26">
        <f t="shared" si="25"/>
        <v>0</v>
      </c>
      <c r="Z73" s="26">
        <f t="shared" si="25"/>
        <v>0</v>
      </c>
      <c r="AA73" s="26">
        <f t="shared" si="25"/>
        <v>0</v>
      </c>
      <c r="AB73" s="26">
        <f t="shared" si="25"/>
        <v>0</v>
      </c>
      <c r="AC73" s="26">
        <f t="shared" si="25"/>
        <v>0</v>
      </c>
      <c r="AD73" s="26">
        <f t="shared" si="25"/>
        <v>0</v>
      </c>
      <c r="AE73" s="53">
        <f t="shared" si="25"/>
        <v>12777.4</v>
      </c>
      <c r="AF73" s="53">
        <f t="shared" si="25"/>
        <v>0</v>
      </c>
      <c r="AG73" s="26">
        <f t="shared" si="25"/>
        <v>0</v>
      </c>
      <c r="AH73" s="30" t="s">
        <v>857</v>
      </c>
      <c r="AI73" s="30" t="s">
        <v>857</v>
      </c>
      <c r="AJ73" s="30" t="s">
        <v>857</v>
      </c>
    </row>
    <row r="74" spans="1:36" s="17" customFormat="1" ht="61.5">
      <c r="A74" s="17">
        <v>1</v>
      </c>
      <c r="B74" s="52">
        <f>SUBTOTAL(103,$A$65:A74)</f>
        <v>6</v>
      </c>
      <c r="C74" s="20" t="s">
        <v>991</v>
      </c>
      <c r="D74" s="54" t="s">
        <v>1004</v>
      </c>
      <c r="E74" s="55">
        <v>1.0043</v>
      </c>
      <c r="F74" s="26">
        <f>G74+H74+I74+J74+K74+L74+N74+P74+R74+T74+V74+W74+X74+Y74+Z74+AA74+AB74+AC74+AD74+AE74+AF74+AG74</f>
        <v>1003273.4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59">
        <v>0</v>
      </c>
      <c r="N74" s="26">
        <v>0</v>
      </c>
      <c r="O74" s="34">
        <v>290.64</v>
      </c>
      <c r="P74" s="34">
        <v>990496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0</v>
      </c>
      <c r="X74" s="26">
        <v>0</v>
      </c>
      <c r="Y74" s="26">
        <v>0</v>
      </c>
      <c r="Z74" s="26">
        <v>0</v>
      </c>
      <c r="AA74" s="26">
        <v>0</v>
      </c>
      <c r="AB74" s="26">
        <v>0</v>
      </c>
      <c r="AC74" s="26">
        <v>0</v>
      </c>
      <c r="AD74" s="26">
        <v>0</v>
      </c>
      <c r="AE74" s="34">
        <v>12777.4</v>
      </c>
      <c r="AF74" s="53">
        <v>0</v>
      </c>
      <c r="AG74" s="26">
        <v>0</v>
      </c>
      <c r="AH74" s="30" t="s">
        <v>263</v>
      </c>
      <c r="AI74" s="30">
        <v>2021</v>
      </c>
      <c r="AJ74" s="30">
        <v>2021</v>
      </c>
    </row>
    <row r="75" spans="1:36" s="17" customFormat="1" ht="61.5">
      <c r="B75" s="262" t="s">
        <v>807</v>
      </c>
      <c r="C75" s="20"/>
      <c r="D75" s="54" t="s">
        <v>857</v>
      </c>
      <c r="E75" s="55">
        <f>AVERAGE(E76)</f>
        <v>1</v>
      </c>
      <c r="F75" s="26">
        <f>F76</f>
        <v>4407071.78</v>
      </c>
      <c r="G75" s="26">
        <f t="shared" ref="G75:AG77" si="26">G76</f>
        <v>0</v>
      </c>
      <c r="H75" s="26">
        <f t="shared" si="26"/>
        <v>0</v>
      </c>
      <c r="I75" s="26">
        <f t="shared" si="26"/>
        <v>0</v>
      </c>
      <c r="J75" s="26">
        <f t="shared" si="26"/>
        <v>0</v>
      </c>
      <c r="K75" s="26">
        <f t="shared" si="26"/>
        <v>0</v>
      </c>
      <c r="L75" s="26">
        <f t="shared" si="26"/>
        <v>0</v>
      </c>
      <c r="M75" s="59">
        <f t="shared" si="26"/>
        <v>0</v>
      </c>
      <c r="N75" s="26">
        <f t="shared" si="26"/>
        <v>0</v>
      </c>
      <c r="O75" s="26">
        <f t="shared" si="26"/>
        <v>1041.32</v>
      </c>
      <c r="P75" s="26">
        <f t="shared" si="26"/>
        <v>4378828.34</v>
      </c>
      <c r="Q75" s="26">
        <f t="shared" si="26"/>
        <v>0</v>
      </c>
      <c r="R75" s="26">
        <f t="shared" si="26"/>
        <v>0</v>
      </c>
      <c r="S75" s="26">
        <f t="shared" si="26"/>
        <v>0</v>
      </c>
      <c r="T75" s="26">
        <f t="shared" si="26"/>
        <v>0</v>
      </c>
      <c r="U75" s="26">
        <f t="shared" si="26"/>
        <v>0</v>
      </c>
      <c r="V75" s="26">
        <f t="shared" si="26"/>
        <v>0</v>
      </c>
      <c r="W75" s="26">
        <f t="shared" si="26"/>
        <v>0</v>
      </c>
      <c r="X75" s="26">
        <f t="shared" si="26"/>
        <v>0</v>
      </c>
      <c r="Y75" s="26">
        <f t="shared" si="26"/>
        <v>0</v>
      </c>
      <c r="Z75" s="26">
        <f t="shared" si="26"/>
        <v>0</v>
      </c>
      <c r="AA75" s="26">
        <f t="shared" si="26"/>
        <v>0</v>
      </c>
      <c r="AB75" s="26">
        <f t="shared" si="26"/>
        <v>0</v>
      </c>
      <c r="AC75" s="26">
        <f t="shared" si="26"/>
        <v>0</v>
      </c>
      <c r="AD75" s="26">
        <f t="shared" si="26"/>
        <v>0</v>
      </c>
      <c r="AE75" s="53">
        <f t="shared" si="26"/>
        <v>28243.439999999999</v>
      </c>
      <c r="AF75" s="53">
        <f t="shared" si="26"/>
        <v>0</v>
      </c>
      <c r="AG75" s="26">
        <f t="shared" si="26"/>
        <v>0</v>
      </c>
      <c r="AH75" s="30" t="s">
        <v>857</v>
      </c>
      <c r="AI75" s="30" t="s">
        <v>857</v>
      </c>
      <c r="AJ75" s="30" t="s">
        <v>857</v>
      </c>
    </row>
    <row r="76" spans="1:36" s="17" customFormat="1" ht="61.5">
      <c r="A76" s="17">
        <v>1</v>
      </c>
      <c r="B76" s="52">
        <f>SUBTOTAL(103,$A$65:A76)</f>
        <v>7</v>
      </c>
      <c r="C76" s="20" t="s">
        <v>993</v>
      </c>
      <c r="D76" s="54" t="s">
        <v>1005</v>
      </c>
      <c r="E76" s="55">
        <v>1</v>
      </c>
      <c r="F76" s="26">
        <f>G76+H76+I76+J76+K76+L76+N76+P76+R76+T76+V76+W76+X76+Y76+Z76+AA76+AB76+AC76+AD76+AE76+AF76+AG76</f>
        <v>4407071.78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59">
        <v>0</v>
      </c>
      <c r="N76" s="26">
        <v>0</v>
      </c>
      <c r="O76" s="34">
        <v>1041.32</v>
      </c>
      <c r="P76" s="34">
        <v>4378828.34</v>
      </c>
      <c r="Q76" s="26">
        <v>0</v>
      </c>
      <c r="R76" s="26">
        <v>0</v>
      </c>
      <c r="S76" s="26">
        <v>0</v>
      </c>
      <c r="T76" s="26">
        <v>0</v>
      </c>
      <c r="U76" s="26">
        <v>0</v>
      </c>
      <c r="V76" s="26">
        <v>0</v>
      </c>
      <c r="W76" s="26">
        <v>0</v>
      </c>
      <c r="X76" s="26">
        <v>0</v>
      </c>
      <c r="Y76" s="26">
        <v>0</v>
      </c>
      <c r="Z76" s="26">
        <v>0</v>
      </c>
      <c r="AA76" s="26">
        <v>0</v>
      </c>
      <c r="AB76" s="26">
        <v>0</v>
      </c>
      <c r="AC76" s="26">
        <v>0</v>
      </c>
      <c r="AD76" s="26">
        <v>0</v>
      </c>
      <c r="AE76" s="34">
        <v>28243.439999999999</v>
      </c>
      <c r="AF76" s="53">
        <v>0</v>
      </c>
      <c r="AG76" s="26">
        <v>0</v>
      </c>
      <c r="AH76" s="30" t="s">
        <v>263</v>
      </c>
      <c r="AI76" s="30">
        <v>2021</v>
      </c>
      <c r="AJ76" s="30">
        <v>2021</v>
      </c>
    </row>
    <row r="77" spans="1:36" s="17" customFormat="1" ht="61.5">
      <c r="B77" s="262" t="s">
        <v>1643</v>
      </c>
      <c r="C77" s="20"/>
      <c r="D77" s="54" t="s">
        <v>857</v>
      </c>
      <c r="E77" s="55">
        <f>AVERAGE(E78)</f>
        <v>1.0524</v>
      </c>
      <c r="F77" s="26">
        <f>F78</f>
        <v>126842.68</v>
      </c>
      <c r="G77" s="26">
        <f t="shared" si="26"/>
        <v>0</v>
      </c>
      <c r="H77" s="26">
        <f t="shared" si="26"/>
        <v>0</v>
      </c>
      <c r="I77" s="26">
        <f t="shared" si="26"/>
        <v>0</v>
      </c>
      <c r="J77" s="26">
        <f t="shared" si="26"/>
        <v>0</v>
      </c>
      <c r="K77" s="26">
        <f t="shared" si="26"/>
        <v>0</v>
      </c>
      <c r="L77" s="26">
        <f t="shared" si="26"/>
        <v>0</v>
      </c>
      <c r="M77" s="59">
        <f t="shared" si="26"/>
        <v>0</v>
      </c>
      <c r="N77" s="26">
        <f t="shared" si="26"/>
        <v>0</v>
      </c>
      <c r="O77" s="26">
        <f t="shared" si="26"/>
        <v>0</v>
      </c>
      <c r="P77" s="26">
        <f t="shared" si="26"/>
        <v>0</v>
      </c>
      <c r="Q77" s="26">
        <f t="shared" si="26"/>
        <v>0</v>
      </c>
      <c r="R77" s="26">
        <f t="shared" si="26"/>
        <v>0</v>
      </c>
      <c r="S77" s="26">
        <f t="shared" si="26"/>
        <v>0</v>
      </c>
      <c r="T77" s="26">
        <f t="shared" si="26"/>
        <v>0</v>
      </c>
      <c r="U77" s="26">
        <f t="shared" si="26"/>
        <v>0</v>
      </c>
      <c r="V77" s="26">
        <f t="shared" si="26"/>
        <v>0</v>
      </c>
      <c r="W77" s="26">
        <f t="shared" si="26"/>
        <v>0</v>
      </c>
      <c r="X77" s="26">
        <f t="shared" si="26"/>
        <v>0</v>
      </c>
      <c r="Y77" s="26">
        <f t="shared" si="26"/>
        <v>0</v>
      </c>
      <c r="Z77" s="26">
        <f t="shared" si="26"/>
        <v>0</v>
      </c>
      <c r="AA77" s="26">
        <f t="shared" si="26"/>
        <v>0</v>
      </c>
      <c r="AB77" s="26">
        <f t="shared" si="26"/>
        <v>0</v>
      </c>
      <c r="AC77" s="26">
        <f t="shared" si="26"/>
        <v>0</v>
      </c>
      <c r="AD77" s="26">
        <f t="shared" si="26"/>
        <v>0</v>
      </c>
      <c r="AE77" s="53">
        <f t="shared" si="26"/>
        <v>0</v>
      </c>
      <c r="AF77" s="53">
        <f t="shared" si="26"/>
        <v>126842.68</v>
      </c>
      <c r="AG77" s="26">
        <f t="shared" si="26"/>
        <v>0</v>
      </c>
      <c r="AH77" s="30" t="s">
        <v>857</v>
      </c>
      <c r="AI77" s="30" t="s">
        <v>857</v>
      </c>
      <c r="AJ77" s="30" t="s">
        <v>857</v>
      </c>
    </row>
    <row r="78" spans="1:36" s="17" customFormat="1" ht="61.5">
      <c r="A78" s="17">
        <v>1</v>
      </c>
      <c r="B78" s="52">
        <f>SUBTOTAL(103,$A$65:A78)</f>
        <v>8</v>
      </c>
      <c r="C78" s="20" t="s">
        <v>1642</v>
      </c>
      <c r="D78" s="54" t="s">
        <v>1005</v>
      </c>
      <c r="E78" s="55">
        <v>1.0524</v>
      </c>
      <c r="F78" s="26">
        <f>G78+H78+I78+J78+K78+L78+N78+P78+R78+T78+V78+W78+X78+Y78+Z78+AA78+AB78+AC78+AD78+AE78+AF78+AG78</f>
        <v>126842.68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59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  <c r="U78" s="26">
        <v>0</v>
      </c>
      <c r="V78" s="26">
        <v>0</v>
      </c>
      <c r="W78" s="26">
        <v>0</v>
      </c>
      <c r="X78" s="26">
        <v>0</v>
      </c>
      <c r="Y78" s="26">
        <v>0</v>
      </c>
      <c r="Z78" s="26">
        <v>0</v>
      </c>
      <c r="AA78" s="26">
        <v>0</v>
      </c>
      <c r="AB78" s="26">
        <v>0</v>
      </c>
      <c r="AC78" s="26">
        <v>0</v>
      </c>
      <c r="AD78" s="26">
        <v>0</v>
      </c>
      <c r="AE78" s="53">
        <f>ROUND(P78*1.5%,2)</f>
        <v>0</v>
      </c>
      <c r="AF78" s="266">
        <v>126842.68</v>
      </c>
      <c r="AG78" s="26">
        <v>0</v>
      </c>
      <c r="AH78" s="30">
        <v>2021</v>
      </c>
      <c r="AI78" s="30" t="s">
        <v>263</v>
      </c>
      <c r="AJ78" s="30" t="s">
        <v>263</v>
      </c>
    </row>
    <row r="79" spans="1:36" s="57" customFormat="1" ht="61.5">
      <c r="B79" s="127" t="s">
        <v>2757</v>
      </c>
      <c r="C79" s="58"/>
      <c r="D79" s="54" t="s">
        <v>857</v>
      </c>
      <c r="E79" s="55">
        <f>AVERAGE(E87:E106)</f>
        <v>0.91046720055013541</v>
      </c>
      <c r="F79" s="26">
        <f>F87+F80+F85+F89+F83</f>
        <v>20346923.850000001</v>
      </c>
      <c r="G79" s="26">
        <f t="shared" ref="G79:AG79" si="27">G87+G80+G85+G89+G83</f>
        <v>0</v>
      </c>
      <c r="H79" s="26">
        <f t="shared" si="27"/>
        <v>0</v>
      </c>
      <c r="I79" s="26">
        <f t="shared" si="27"/>
        <v>0</v>
      </c>
      <c r="J79" s="26">
        <f t="shared" si="27"/>
        <v>0</v>
      </c>
      <c r="K79" s="26">
        <f t="shared" si="27"/>
        <v>0</v>
      </c>
      <c r="L79" s="26">
        <f t="shared" si="27"/>
        <v>0</v>
      </c>
      <c r="M79" s="59">
        <f t="shared" si="27"/>
        <v>0</v>
      </c>
      <c r="N79" s="26">
        <f t="shared" si="27"/>
        <v>0</v>
      </c>
      <c r="O79" s="26">
        <f t="shared" si="27"/>
        <v>3288.94</v>
      </c>
      <c r="P79" s="26">
        <f t="shared" si="27"/>
        <v>20046230.400000002</v>
      </c>
      <c r="Q79" s="26">
        <f t="shared" si="27"/>
        <v>0</v>
      </c>
      <c r="R79" s="26">
        <f t="shared" si="27"/>
        <v>0</v>
      </c>
      <c r="S79" s="26">
        <f t="shared" si="27"/>
        <v>0</v>
      </c>
      <c r="T79" s="26">
        <f t="shared" si="27"/>
        <v>0</v>
      </c>
      <c r="U79" s="26">
        <f t="shared" si="27"/>
        <v>0</v>
      </c>
      <c r="V79" s="26">
        <f t="shared" si="27"/>
        <v>0</v>
      </c>
      <c r="W79" s="26">
        <f t="shared" si="27"/>
        <v>0</v>
      </c>
      <c r="X79" s="26">
        <f t="shared" si="27"/>
        <v>0</v>
      </c>
      <c r="Y79" s="26">
        <f t="shared" si="27"/>
        <v>0</v>
      </c>
      <c r="Z79" s="26">
        <f t="shared" si="27"/>
        <v>0</v>
      </c>
      <c r="AA79" s="26">
        <f t="shared" si="27"/>
        <v>0</v>
      </c>
      <c r="AB79" s="26">
        <f t="shared" si="27"/>
        <v>0</v>
      </c>
      <c r="AC79" s="26">
        <f t="shared" si="27"/>
        <v>0</v>
      </c>
      <c r="AD79" s="26">
        <f t="shared" si="27"/>
        <v>0</v>
      </c>
      <c r="AE79" s="26">
        <f t="shared" si="27"/>
        <v>300693.44999999995</v>
      </c>
      <c r="AF79" s="26">
        <f t="shared" si="27"/>
        <v>0</v>
      </c>
      <c r="AG79" s="26">
        <f t="shared" si="27"/>
        <v>0</v>
      </c>
      <c r="AH79" s="30" t="s">
        <v>857</v>
      </c>
      <c r="AI79" s="30" t="s">
        <v>857</v>
      </c>
      <c r="AJ79" s="30" t="s">
        <v>857</v>
      </c>
    </row>
    <row r="80" spans="1:36" s="17" customFormat="1" ht="61.5">
      <c r="B80" s="262" t="s">
        <v>729</v>
      </c>
      <c r="C80" s="20"/>
      <c r="D80" s="54" t="s">
        <v>857</v>
      </c>
      <c r="E80" s="55">
        <f>AVERAGE(E81:E81)</f>
        <v>1.0064</v>
      </c>
      <c r="F80" s="26">
        <f>SUM(F81:F82)</f>
        <v>6014300</v>
      </c>
      <c r="G80" s="26">
        <f t="shared" ref="G80:AG80" si="28">SUM(G81:G82)</f>
        <v>0</v>
      </c>
      <c r="H80" s="26">
        <f t="shared" si="28"/>
        <v>0</v>
      </c>
      <c r="I80" s="26">
        <f t="shared" si="28"/>
        <v>0</v>
      </c>
      <c r="J80" s="26">
        <f t="shared" si="28"/>
        <v>0</v>
      </c>
      <c r="K80" s="26">
        <f t="shared" si="28"/>
        <v>0</v>
      </c>
      <c r="L80" s="26">
        <f t="shared" si="28"/>
        <v>0</v>
      </c>
      <c r="M80" s="59">
        <f t="shared" si="28"/>
        <v>0</v>
      </c>
      <c r="N80" s="26">
        <f t="shared" si="28"/>
        <v>0</v>
      </c>
      <c r="O80" s="26">
        <f t="shared" si="28"/>
        <v>1009</v>
      </c>
      <c r="P80" s="26">
        <f t="shared" si="28"/>
        <v>5925418.7200000007</v>
      </c>
      <c r="Q80" s="26">
        <f t="shared" si="28"/>
        <v>0</v>
      </c>
      <c r="R80" s="26">
        <f t="shared" si="28"/>
        <v>0</v>
      </c>
      <c r="S80" s="26">
        <f t="shared" si="28"/>
        <v>0</v>
      </c>
      <c r="T80" s="26">
        <f t="shared" si="28"/>
        <v>0</v>
      </c>
      <c r="U80" s="26">
        <f t="shared" si="28"/>
        <v>0</v>
      </c>
      <c r="V80" s="26">
        <f t="shared" si="28"/>
        <v>0</v>
      </c>
      <c r="W80" s="26">
        <f t="shared" si="28"/>
        <v>0</v>
      </c>
      <c r="X80" s="26">
        <f t="shared" si="28"/>
        <v>0</v>
      </c>
      <c r="Y80" s="26">
        <f t="shared" si="28"/>
        <v>0</v>
      </c>
      <c r="Z80" s="26">
        <f t="shared" si="28"/>
        <v>0</v>
      </c>
      <c r="AA80" s="26">
        <f t="shared" si="28"/>
        <v>0</v>
      </c>
      <c r="AB80" s="26">
        <f t="shared" si="28"/>
        <v>0</v>
      </c>
      <c r="AC80" s="26">
        <f t="shared" si="28"/>
        <v>0</v>
      </c>
      <c r="AD80" s="26">
        <f t="shared" si="28"/>
        <v>0</v>
      </c>
      <c r="AE80" s="53">
        <f t="shared" si="28"/>
        <v>88881.279999999999</v>
      </c>
      <c r="AF80" s="53">
        <f t="shared" si="28"/>
        <v>0</v>
      </c>
      <c r="AG80" s="26">
        <f t="shared" si="28"/>
        <v>0</v>
      </c>
      <c r="AH80" s="30" t="s">
        <v>857</v>
      </c>
      <c r="AI80" s="30" t="s">
        <v>857</v>
      </c>
      <c r="AJ80" s="30" t="s">
        <v>857</v>
      </c>
    </row>
    <row r="81" spans="1:40" s="17" customFormat="1" ht="61.5">
      <c r="A81" s="17">
        <v>1</v>
      </c>
      <c r="B81" s="52">
        <f>SUBTOTAL(103,$A$81:A81)</f>
        <v>1</v>
      </c>
      <c r="C81" s="20" t="s">
        <v>744</v>
      </c>
      <c r="D81" s="54" t="s">
        <v>1004</v>
      </c>
      <c r="E81" s="55">
        <v>1.0064</v>
      </c>
      <c r="F81" s="26">
        <f>G81+H81+I81+J81+K81+L81+N81+P81+R81+T81+V81+W81+X81+Y81+Z81+AA81+AB81+AC81+AD81+AE81+AF81+AG81</f>
        <v>3349500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59">
        <v>0</v>
      </c>
      <c r="N81" s="26">
        <v>0</v>
      </c>
      <c r="O81" s="26">
        <v>433</v>
      </c>
      <c r="P81" s="26">
        <v>3300000</v>
      </c>
      <c r="Q81" s="26">
        <v>0</v>
      </c>
      <c r="R81" s="26">
        <v>0</v>
      </c>
      <c r="S81" s="26">
        <v>0</v>
      </c>
      <c r="T81" s="26">
        <v>0</v>
      </c>
      <c r="U81" s="26">
        <v>0</v>
      </c>
      <c r="V81" s="26">
        <v>0</v>
      </c>
      <c r="W81" s="26">
        <v>0</v>
      </c>
      <c r="X81" s="26">
        <v>0</v>
      </c>
      <c r="Y81" s="26">
        <v>0</v>
      </c>
      <c r="Z81" s="26">
        <v>0</v>
      </c>
      <c r="AA81" s="26">
        <v>0</v>
      </c>
      <c r="AB81" s="26">
        <v>0</v>
      </c>
      <c r="AC81" s="26">
        <v>0</v>
      </c>
      <c r="AD81" s="26">
        <v>0</v>
      </c>
      <c r="AE81" s="53">
        <f>ROUND(P81*1.5%,2)</f>
        <v>49500</v>
      </c>
      <c r="AF81" s="53">
        <v>0</v>
      </c>
      <c r="AG81" s="26">
        <v>0</v>
      </c>
      <c r="AH81" s="30" t="s">
        <v>263</v>
      </c>
      <c r="AI81" s="30">
        <v>2022</v>
      </c>
      <c r="AJ81" s="30">
        <v>2022</v>
      </c>
    </row>
    <row r="82" spans="1:40" s="17" customFormat="1" ht="61.5">
      <c r="A82" s="17">
        <v>1</v>
      </c>
      <c r="B82" s="52">
        <f>SUBTOTAL(103,$A$81:A82)</f>
        <v>2</v>
      </c>
      <c r="C82" s="20" t="s">
        <v>752</v>
      </c>
      <c r="D82" s="54" t="s">
        <v>1004</v>
      </c>
      <c r="E82" s="55">
        <v>1.0185999999999999</v>
      </c>
      <c r="F82" s="26">
        <f>G82+H82+I82+J82+K82+L82+N82+P82+R82+T82+V82+W82+X82+Y82+Z82+AA82+AB82+AC82+AD82+AE82+AF82+AG82</f>
        <v>2664800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59">
        <v>0</v>
      </c>
      <c r="N82" s="26">
        <v>0</v>
      </c>
      <c r="O82" s="26">
        <v>576</v>
      </c>
      <c r="P82" s="26">
        <v>2625418.7200000002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0</v>
      </c>
      <c r="AB82" s="26">
        <v>0</v>
      </c>
      <c r="AC82" s="26">
        <v>0</v>
      </c>
      <c r="AD82" s="26">
        <v>0</v>
      </c>
      <c r="AE82" s="53">
        <f>ROUND(P82*1.5%,2)</f>
        <v>39381.279999999999</v>
      </c>
      <c r="AF82" s="53">
        <v>0</v>
      </c>
      <c r="AG82" s="26">
        <v>0</v>
      </c>
      <c r="AH82" s="30" t="s">
        <v>263</v>
      </c>
      <c r="AI82" s="30">
        <v>2022</v>
      </c>
      <c r="AJ82" s="30">
        <v>2022</v>
      </c>
    </row>
    <row r="83" spans="1:40" s="17" customFormat="1" ht="61.5">
      <c r="B83" s="262" t="s">
        <v>1011</v>
      </c>
      <c r="C83" s="20"/>
      <c r="D83" s="54" t="s">
        <v>857</v>
      </c>
      <c r="E83" s="55">
        <f>AVERAGE(E84:E84)</f>
        <v>1.0385</v>
      </c>
      <c r="F83" s="26">
        <f t="shared" ref="F83:AG83" si="29">SUM(F84:F84)</f>
        <v>2457490.21</v>
      </c>
      <c r="G83" s="26">
        <f t="shared" si="29"/>
        <v>0</v>
      </c>
      <c r="H83" s="26">
        <f t="shared" si="29"/>
        <v>0</v>
      </c>
      <c r="I83" s="26">
        <f t="shared" si="29"/>
        <v>0</v>
      </c>
      <c r="J83" s="26">
        <f t="shared" si="29"/>
        <v>0</v>
      </c>
      <c r="K83" s="26">
        <f t="shared" si="29"/>
        <v>0</v>
      </c>
      <c r="L83" s="26">
        <f t="shared" si="29"/>
        <v>0</v>
      </c>
      <c r="M83" s="59">
        <f t="shared" si="29"/>
        <v>0</v>
      </c>
      <c r="N83" s="26">
        <f t="shared" si="29"/>
        <v>0</v>
      </c>
      <c r="O83" s="26">
        <f t="shared" si="29"/>
        <v>344.84</v>
      </c>
      <c r="P83" s="26">
        <f t="shared" si="29"/>
        <v>2421172.62</v>
      </c>
      <c r="Q83" s="26">
        <f t="shared" si="29"/>
        <v>0</v>
      </c>
      <c r="R83" s="26">
        <f t="shared" si="29"/>
        <v>0</v>
      </c>
      <c r="S83" s="26">
        <f t="shared" si="29"/>
        <v>0</v>
      </c>
      <c r="T83" s="26">
        <f t="shared" si="29"/>
        <v>0</v>
      </c>
      <c r="U83" s="26">
        <f t="shared" si="29"/>
        <v>0</v>
      </c>
      <c r="V83" s="26">
        <f t="shared" si="29"/>
        <v>0</v>
      </c>
      <c r="W83" s="26">
        <f t="shared" si="29"/>
        <v>0</v>
      </c>
      <c r="X83" s="26">
        <f t="shared" si="29"/>
        <v>0</v>
      </c>
      <c r="Y83" s="26">
        <f t="shared" si="29"/>
        <v>0</v>
      </c>
      <c r="Z83" s="26">
        <f t="shared" si="29"/>
        <v>0</v>
      </c>
      <c r="AA83" s="26">
        <f t="shared" si="29"/>
        <v>0</v>
      </c>
      <c r="AB83" s="26">
        <f t="shared" si="29"/>
        <v>0</v>
      </c>
      <c r="AC83" s="26">
        <f t="shared" si="29"/>
        <v>0</v>
      </c>
      <c r="AD83" s="26">
        <f t="shared" si="29"/>
        <v>0</v>
      </c>
      <c r="AE83" s="53">
        <f t="shared" si="29"/>
        <v>36317.589999999997</v>
      </c>
      <c r="AF83" s="53">
        <f t="shared" si="29"/>
        <v>0</v>
      </c>
      <c r="AG83" s="26">
        <f t="shared" si="29"/>
        <v>0</v>
      </c>
      <c r="AH83" s="30" t="s">
        <v>857</v>
      </c>
      <c r="AI83" s="30" t="s">
        <v>857</v>
      </c>
      <c r="AJ83" s="30" t="s">
        <v>857</v>
      </c>
    </row>
    <row r="84" spans="1:40" s="17" customFormat="1" ht="61.5">
      <c r="A84" s="17">
        <v>1</v>
      </c>
      <c r="B84" s="52">
        <f>SUBTOTAL(103,$A$81:A84)</f>
        <v>3</v>
      </c>
      <c r="C84" s="20" t="s">
        <v>1866</v>
      </c>
      <c r="D84" s="54" t="s">
        <v>1005</v>
      </c>
      <c r="E84" s="55">
        <v>1.0385</v>
      </c>
      <c r="F84" s="26">
        <f>G84+H84+I84+J84+K84+L84+N84+P84+R84+T84+V84+W84+X84+Y84+Z84+AA84+AB84+AC84+AD84+AE84+AF84+AG84</f>
        <v>2457490.21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59">
        <v>0</v>
      </c>
      <c r="N84" s="26">
        <v>0</v>
      </c>
      <c r="O84" s="26">
        <v>344.84</v>
      </c>
      <c r="P84" s="26">
        <v>2421172.62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6">
        <v>0</v>
      </c>
      <c r="AA84" s="26">
        <v>0</v>
      </c>
      <c r="AB84" s="26">
        <v>0</v>
      </c>
      <c r="AC84" s="26">
        <v>0</v>
      </c>
      <c r="AD84" s="26">
        <v>0</v>
      </c>
      <c r="AE84" s="53">
        <f>ROUND(P84*1.5%,2)</f>
        <v>36317.589999999997</v>
      </c>
      <c r="AF84" s="53">
        <v>0</v>
      </c>
      <c r="AG84" s="26">
        <v>0</v>
      </c>
      <c r="AH84" s="30" t="s">
        <v>263</v>
      </c>
      <c r="AI84" s="30">
        <v>2022</v>
      </c>
      <c r="AJ84" s="30">
        <v>2022</v>
      </c>
    </row>
    <row r="85" spans="1:40" s="17" customFormat="1" ht="61.5">
      <c r="B85" s="262" t="s">
        <v>818</v>
      </c>
      <c r="C85" s="20"/>
      <c r="D85" s="54" t="s">
        <v>857</v>
      </c>
      <c r="E85" s="55">
        <f>AVERAGE(E86)</f>
        <v>1.008</v>
      </c>
      <c r="F85" s="26">
        <f>F86</f>
        <v>2476600</v>
      </c>
      <c r="G85" s="26">
        <f t="shared" ref="G85:AG85" si="30">G86</f>
        <v>0</v>
      </c>
      <c r="H85" s="26">
        <f t="shared" si="30"/>
        <v>0</v>
      </c>
      <c r="I85" s="26">
        <f t="shared" si="30"/>
        <v>0</v>
      </c>
      <c r="J85" s="26">
        <f t="shared" si="30"/>
        <v>0</v>
      </c>
      <c r="K85" s="26">
        <f t="shared" si="30"/>
        <v>0</v>
      </c>
      <c r="L85" s="26">
        <f t="shared" si="30"/>
        <v>0</v>
      </c>
      <c r="M85" s="59">
        <f t="shared" si="30"/>
        <v>0</v>
      </c>
      <c r="N85" s="26">
        <f t="shared" si="30"/>
        <v>0</v>
      </c>
      <c r="O85" s="26">
        <f t="shared" si="30"/>
        <v>352.5</v>
      </c>
      <c r="P85" s="26">
        <f t="shared" si="30"/>
        <v>2440000</v>
      </c>
      <c r="Q85" s="26">
        <f t="shared" si="30"/>
        <v>0</v>
      </c>
      <c r="R85" s="26">
        <f t="shared" si="30"/>
        <v>0</v>
      </c>
      <c r="S85" s="26">
        <f t="shared" si="30"/>
        <v>0</v>
      </c>
      <c r="T85" s="26">
        <f t="shared" si="30"/>
        <v>0</v>
      </c>
      <c r="U85" s="26">
        <f t="shared" si="30"/>
        <v>0</v>
      </c>
      <c r="V85" s="26">
        <f t="shared" si="30"/>
        <v>0</v>
      </c>
      <c r="W85" s="26">
        <f t="shared" si="30"/>
        <v>0</v>
      </c>
      <c r="X85" s="26">
        <f t="shared" si="30"/>
        <v>0</v>
      </c>
      <c r="Y85" s="26">
        <f t="shared" si="30"/>
        <v>0</v>
      </c>
      <c r="Z85" s="26">
        <f t="shared" si="30"/>
        <v>0</v>
      </c>
      <c r="AA85" s="26">
        <f t="shared" si="30"/>
        <v>0</v>
      </c>
      <c r="AB85" s="26">
        <f t="shared" si="30"/>
        <v>0</v>
      </c>
      <c r="AC85" s="26">
        <f t="shared" si="30"/>
        <v>0</v>
      </c>
      <c r="AD85" s="26">
        <f t="shared" si="30"/>
        <v>0</v>
      </c>
      <c r="AE85" s="53">
        <f t="shared" si="30"/>
        <v>36600</v>
      </c>
      <c r="AF85" s="53">
        <f t="shared" si="30"/>
        <v>0</v>
      </c>
      <c r="AG85" s="26">
        <f t="shared" si="30"/>
        <v>0</v>
      </c>
      <c r="AH85" s="30" t="s">
        <v>857</v>
      </c>
      <c r="AI85" s="30" t="s">
        <v>857</v>
      </c>
      <c r="AJ85" s="30" t="s">
        <v>857</v>
      </c>
    </row>
    <row r="86" spans="1:40" s="17" customFormat="1" ht="61.5">
      <c r="A86" s="17">
        <v>1</v>
      </c>
      <c r="B86" s="52">
        <f>SUBTOTAL(103,$A$81:A86)</f>
        <v>4</v>
      </c>
      <c r="C86" s="20" t="s">
        <v>997</v>
      </c>
      <c r="D86" s="54" t="s">
        <v>1003</v>
      </c>
      <c r="E86" s="55">
        <v>1.008</v>
      </c>
      <c r="F86" s="26">
        <f>G86+H86+I86+J86+K86+L86+N86+P86+R86+T86+V86+W86+X86+Y86+Z86+AA86+AB86+AC86+AD86+AE86+AF86+AG86</f>
        <v>2476600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59">
        <v>0</v>
      </c>
      <c r="N86" s="26">
        <v>0</v>
      </c>
      <c r="O86" s="26">
        <v>352.5</v>
      </c>
      <c r="P86" s="26">
        <v>2440000</v>
      </c>
      <c r="Q86" s="26">
        <v>0</v>
      </c>
      <c r="R86" s="26">
        <v>0</v>
      </c>
      <c r="S86" s="26">
        <v>0</v>
      </c>
      <c r="T86" s="26">
        <v>0</v>
      </c>
      <c r="U86" s="26">
        <v>0</v>
      </c>
      <c r="V86" s="26">
        <v>0</v>
      </c>
      <c r="W86" s="26">
        <v>0</v>
      </c>
      <c r="X86" s="26">
        <v>0</v>
      </c>
      <c r="Y86" s="26">
        <v>0</v>
      </c>
      <c r="Z86" s="26">
        <v>0</v>
      </c>
      <c r="AA86" s="26">
        <v>0</v>
      </c>
      <c r="AB86" s="26">
        <v>0</v>
      </c>
      <c r="AC86" s="26">
        <v>0</v>
      </c>
      <c r="AD86" s="26">
        <v>0</v>
      </c>
      <c r="AE86" s="53">
        <f>ROUND(P86*1.5%,2)</f>
        <v>36600</v>
      </c>
      <c r="AF86" s="53">
        <v>0</v>
      </c>
      <c r="AG86" s="26">
        <v>0</v>
      </c>
      <c r="AH86" s="30" t="s">
        <v>263</v>
      </c>
      <c r="AI86" s="30">
        <v>2022</v>
      </c>
      <c r="AJ86" s="30">
        <v>2022</v>
      </c>
    </row>
    <row r="87" spans="1:40" s="17" customFormat="1" ht="61.5">
      <c r="B87" s="262" t="s">
        <v>801</v>
      </c>
      <c r="C87" s="20"/>
      <c r="D87" s="54" t="s">
        <v>857</v>
      </c>
      <c r="E87" s="55">
        <f>E88</f>
        <v>1.009761876417796</v>
      </c>
      <c r="F87" s="26">
        <f>F88</f>
        <v>5876069.2400000002</v>
      </c>
      <c r="G87" s="26">
        <f t="shared" ref="G87:AG87" si="31">G88</f>
        <v>0</v>
      </c>
      <c r="H87" s="26">
        <f t="shared" si="31"/>
        <v>0</v>
      </c>
      <c r="I87" s="26">
        <f t="shared" si="31"/>
        <v>0</v>
      </c>
      <c r="J87" s="26">
        <f t="shared" si="31"/>
        <v>0</v>
      </c>
      <c r="K87" s="26">
        <f t="shared" si="31"/>
        <v>0</v>
      </c>
      <c r="L87" s="26">
        <f t="shared" si="31"/>
        <v>0</v>
      </c>
      <c r="M87" s="59">
        <f t="shared" si="31"/>
        <v>0</v>
      </c>
      <c r="N87" s="26">
        <f t="shared" si="31"/>
        <v>0</v>
      </c>
      <c r="O87" s="26">
        <f t="shared" si="31"/>
        <v>918</v>
      </c>
      <c r="P87" s="26">
        <f t="shared" si="31"/>
        <v>5789230.7800000003</v>
      </c>
      <c r="Q87" s="26">
        <f t="shared" si="31"/>
        <v>0</v>
      </c>
      <c r="R87" s="26">
        <f t="shared" si="31"/>
        <v>0</v>
      </c>
      <c r="S87" s="26">
        <f t="shared" si="31"/>
        <v>0</v>
      </c>
      <c r="T87" s="26">
        <f t="shared" si="31"/>
        <v>0</v>
      </c>
      <c r="U87" s="26">
        <f t="shared" si="31"/>
        <v>0</v>
      </c>
      <c r="V87" s="26">
        <f t="shared" si="31"/>
        <v>0</v>
      </c>
      <c r="W87" s="26">
        <f t="shared" si="31"/>
        <v>0</v>
      </c>
      <c r="X87" s="26">
        <f t="shared" si="31"/>
        <v>0</v>
      </c>
      <c r="Y87" s="26">
        <f t="shared" si="31"/>
        <v>0</v>
      </c>
      <c r="Z87" s="26">
        <f t="shared" si="31"/>
        <v>0</v>
      </c>
      <c r="AA87" s="26">
        <f t="shared" si="31"/>
        <v>0</v>
      </c>
      <c r="AB87" s="26">
        <f t="shared" si="31"/>
        <v>0</v>
      </c>
      <c r="AC87" s="26">
        <f t="shared" si="31"/>
        <v>0</v>
      </c>
      <c r="AD87" s="26">
        <f t="shared" si="31"/>
        <v>0</v>
      </c>
      <c r="AE87" s="26">
        <f t="shared" si="31"/>
        <v>86838.46</v>
      </c>
      <c r="AF87" s="26">
        <f t="shared" si="31"/>
        <v>0</v>
      </c>
      <c r="AG87" s="26">
        <f t="shared" si="31"/>
        <v>0</v>
      </c>
      <c r="AH87" s="30" t="s">
        <v>857</v>
      </c>
      <c r="AI87" s="30" t="s">
        <v>857</v>
      </c>
      <c r="AJ87" s="30" t="s">
        <v>857</v>
      </c>
    </row>
    <row r="88" spans="1:40" s="17" customFormat="1" ht="61.5">
      <c r="A88" s="17">
        <v>1</v>
      </c>
      <c r="B88" s="52">
        <f>SUBTOTAL(103,$A$81:A88)</f>
        <v>5</v>
      </c>
      <c r="C88" s="20" t="s">
        <v>1359</v>
      </c>
      <c r="D88" s="54" t="s">
        <v>1007</v>
      </c>
      <c r="E88" s="55">
        <v>1.009761876417796</v>
      </c>
      <c r="F88" s="26">
        <f>G88+H88+I88+J88+K88+L88+N88+P88+R88+T88+V88+W88+X88+Y88+Z88+AA88+AB88+AC88+AD88+AE88+AF88+AG88</f>
        <v>5876069.2400000002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59">
        <v>0</v>
      </c>
      <c r="N88" s="26">
        <v>0</v>
      </c>
      <c r="O88" s="34">
        <v>918</v>
      </c>
      <c r="P88" s="34">
        <v>5789230.7800000003</v>
      </c>
      <c r="Q88" s="26">
        <v>0</v>
      </c>
      <c r="R88" s="26">
        <v>0</v>
      </c>
      <c r="S88" s="26">
        <v>0</v>
      </c>
      <c r="T88" s="26">
        <v>0</v>
      </c>
      <c r="U88" s="26">
        <v>0</v>
      </c>
      <c r="V88" s="26">
        <v>0</v>
      </c>
      <c r="W88" s="26">
        <v>0</v>
      </c>
      <c r="X88" s="26">
        <v>0</v>
      </c>
      <c r="Y88" s="26">
        <v>0</v>
      </c>
      <c r="Z88" s="26">
        <v>0</v>
      </c>
      <c r="AA88" s="26">
        <v>0</v>
      </c>
      <c r="AB88" s="26">
        <v>0</v>
      </c>
      <c r="AC88" s="26">
        <v>0</v>
      </c>
      <c r="AD88" s="26">
        <v>0</v>
      </c>
      <c r="AE88" s="26">
        <f>ROUND(P88*1.5%,2)</f>
        <v>86838.46</v>
      </c>
      <c r="AF88" s="53">
        <v>0</v>
      </c>
      <c r="AG88" s="26">
        <v>0</v>
      </c>
      <c r="AH88" s="30" t="s">
        <v>263</v>
      </c>
      <c r="AI88" s="30">
        <v>2022</v>
      </c>
      <c r="AJ88" s="30">
        <v>2022</v>
      </c>
    </row>
    <row r="89" spans="1:40" s="17" customFormat="1" ht="61.5">
      <c r="B89" s="262" t="s">
        <v>1643</v>
      </c>
      <c r="C89" s="20"/>
      <c r="D89" s="54" t="s">
        <v>857</v>
      </c>
      <c r="E89" s="55">
        <f>AVERAGE(E90)</f>
        <v>1.0524</v>
      </c>
      <c r="F89" s="26">
        <f>F90</f>
        <v>3522464.4</v>
      </c>
      <c r="G89" s="26">
        <f t="shared" ref="G89:AG89" si="32">G90</f>
        <v>0</v>
      </c>
      <c r="H89" s="26">
        <f t="shared" si="32"/>
        <v>0</v>
      </c>
      <c r="I89" s="26">
        <f t="shared" si="32"/>
        <v>0</v>
      </c>
      <c r="J89" s="26">
        <f t="shared" si="32"/>
        <v>0</v>
      </c>
      <c r="K89" s="26">
        <f t="shared" si="32"/>
        <v>0</v>
      </c>
      <c r="L89" s="26">
        <f t="shared" si="32"/>
        <v>0</v>
      </c>
      <c r="M89" s="59">
        <f t="shared" si="32"/>
        <v>0</v>
      </c>
      <c r="N89" s="26">
        <f t="shared" si="32"/>
        <v>0</v>
      </c>
      <c r="O89" s="26">
        <f t="shared" si="32"/>
        <v>664.6</v>
      </c>
      <c r="P89" s="26">
        <f t="shared" si="32"/>
        <v>3470408.28</v>
      </c>
      <c r="Q89" s="26">
        <f t="shared" si="32"/>
        <v>0</v>
      </c>
      <c r="R89" s="26">
        <f t="shared" si="32"/>
        <v>0</v>
      </c>
      <c r="S89" s="26">
        <f t="shared" si="32"/>
        <v>0</v>
      </c>
      <c r="T89" s="26">
        <f t="shared" si="32"/>
        <v>0</v>
      </c>
      <c r="U89" s="26">
        <f t="shared" si="32"/>
        <v>0</v>
      </c>
      <c r="V89" s="26">
        <f t="shared" si="32"/>
        <v>0</v>
      </c>
      <c r="W89" s="26">
        <f t="shared" si="32"/>
        <v>0</v>
      </c>
      <c r="X89" s="26">
        <f t="shared" si="32"/>
        <v>0</v>
      </c>
      <c r="Y89" s="26">
        <f t="shared" si="32"/>
        <v>0</v>
      </c>
      <c r="Z89" s="26">
        <f t="shared" si="32"/>
        <v>0</v>
      </c>
      <c r="AA89" s="26">
        <f t="shared" si="32"/>
        <v>0</v>
      </c>
      <c r="AB89" s="26">
        <f t="shared" si="32"/>
        <v>0</v>
      </c>
      <c r="AC89" s="26">
        <f t="shared" si="32"/>
        <v>0</v>
      </c>
      <c r="AD89" s="26">
        <f t="shared" si="32"/>
        <v>0</v>
      </c>
      <c r="AE89" s="53">
        <f t="shared" si="32"/>
        <v>52056.12</v>
      </c>
      <c r="AF89" s="53">
        <f t="shared" si="32"/>
        <v>0</v>
      </c>
      <c r="AG89" s="26">
        <f t="shared" si="32"/>
        <v>0</v>
      </c>
      <c r="AH89" s="30" t="s">
        <v>857</v>
      </c>
      <c r="AI89" s="30" t="s">
        <v>857</v>
      </c>
      <c r="AJ89" s="30" t="s">
        <v>857</v>
      </c>
    </row>
    <row r="90" spans="1:40" s="17" customFormat="1" ht="61.5">
      <c r="A90" s="17">
        <v>1</v>
      </c>
      <c r="B90" s="52">
        <f>SUBTOTAL(103,$A$81:A90)</f>
        <v>6</v>
      </c>
      <c r="C90" s="20" t="s">
        <v>1642</v>
      </c>
      <c r="D90" s="54" t="s">
        <v>1005</v>
      </c>
      <c r="E90" s="55">
        <v>1.0524</v>
      </c>
      <c r="F90" s="26">
        <f>G90+H90+I90+J90+K90+L90+N90+P90+R90+T90+V90+W90+X90+Y90+Z90+AA90+AB90+AC90+AD90+AE90+AF90+AG90</f>
        <v>3522464.4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59">
        <v>0</v>
      </c>
      <c r="N90" s="26">
        <v>0</v>
      </c>
      <c r="O90" s="26">
        <v>664.6</v>
      </c>
      <c r="P90" s="26">
        <v>3470408.28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0</v>
      </c>
      <c r="Y90" s="26">
        <v>0</v>
      </c>
      <c r="Z90" s="26">
        <v>0</v>
      </c>
      <c r="AA90" s="26">
        <v>0</v>
      </c>
      <c r="AB90" s="26">
        <v>0</v>
      </c>
      <c r="AC90" s="26">
        <v>0</v>
      </c>
      <c r="AD90" s="26">
        <v>0</v>
      </c>
      <c r="AE90" s="53">
        <f>ROUND(P90*1.5%,2)</f>
        <v>52056.12</v>
      </c>
      <c r="AF90" s="53">
        <v>0</v>
      </c>
      <c r="AG90" s="26">
        <v>0</v>
      </c>
      <c r="AH90" s="30" t="s">
        <v>263</v>
      </c>
      <c r="AI90" s="30">
        <v>2022</v>
      </c>
      <c r="AJ90" s="30">
        <v>2022</v>
      </c>
    </row>
    <row r="91" spans="1:40" ht="61.5">
      <c r="B91" s="403" t="s">
        <v>1361</v>
      </c>
      <c r="C91" s="403"/>
      <c r="D91" s="403"/>
      <c r="E91" s="403"/>
      <c r="F91" s="403"/>
      <c r="G91" s="403"/>
      <c r="H91" s="403"/>
      <c r="I91" s="403"/>
      <c r="J91" s="403"/>
      <c r="K91" s="403"/>
      <c r="L91" s="403"/>
      <c r="M91" s="403"/>
      <c r="N91" s="403"/>
      <c r="O91" s="403"/>
      <c r="P91" s="403"/>
      <c r="Q91" s="403"/>
      <c r="R91" s="403"/>
      <c r="S91" s="403"/>
      <c r="T91" s="403"/>
      <c r="U91" s="403"/>
      <c r="V91" s="403"/>
      <c r="W91" s="403"/>
      <c r="X91" s="403"/>
      <c r="Y91" s="403"/>
      <c r="Z91" s="403"/>
      <c r="AA91" s="403"/>
      <c r="AB91" s="403"/>
      <c r="AC91" s="403"/>
      <c r="AD91" s="403"/>
      <c r="AE91" s="403"/>
      <c r="AF91" s="403"/>
      <c r="AG91" s="403"/>
      <c r="AH91" s="403"/>
      <c r="AI91" s="403"/>
      <c r="AJ91" s="403"/>
    </row>
    <row r="92" spans="1:40" ht="61.5">
      <c r="B92" s="410" t="s">
        <v>1014</v>
      </c>
      <c r="C92" s="411"/>
      <c r="D92" s="267" t="s">
        <v>857</v>
      </c>
      <c r="E92" s="55">
        <v>0.89549999999999996</v>
      </c>
      <c r="F92" s="26">
        <f>F93+F102+F106+F122+F130+F135+F164+F180+F187+F190+F193+F195+F200+F202+F205+F208+F212+F214+F216+F218+F223+F225+F227+F229+F231+F233+F235+F238+F240+F246+F242+F244+F100</f>
        <v>57219934.820000015</v>
      </c>
      <c r="G92" s="26">
        <f t="shared" ref="G92:AG92" si="33">G93+G102+G106+G122+G130+G135+G164+G180+G187+G190+G193+G195+G200+G202+G205+G208+G212+G214+G216+G218+G223+G225+G227+G229+G231+G233+G235+G238+G240+G246+G242+G244+G100</f>
        <v>0</v>
      </c>
      <c r="H92" s="26">
        <f t="shared" si="33"/>
        <v>0</v>
      </c>
      <c r="I92" s="26">
        <f t="shared" si="33"/>
        <v>204413.62</v>
      </c>
      <c r="J92" s="26">
        <f t="shared" si="33"/>
        <v>0</v>
      </c>
      <c r="K92" s="26">
        <f t="shared" si="33"/>
        <v>262873</v>
      </c>
      <c r="L92" s="26">
        <f t="shared" si="33"/>
        <v>0</v>
      </c>
      <c r="M92" s="58">
        <f t="shared" si="33"/>
        <v>0</v>
      </c>
      <c r="N92" s="26">
        <f t="shared" si="33"/>
        <v>0</v>
      </c>
      <c r="O92" s="26">
        <f t="shared" si="33"/>
        <v>89492.59</v>
      </c>
      <c r="P92" s="26">
        <f t="shared" si="33"/>
        <v>53619504.030000009</v>
      </c>
      <c r="Q92" s="26">
        <f t="shared" si="33"/>
        <v>0</v>
      </c>
      <c r="R92" s="26">
        <f t="shared" si="33"/>
        <v>0</v>
      </c>
      <c r="S92" s="26">
        <f t="shared" si="33"/>
        <v>7478.24</v>
      </c>
      <c r="T92" s="26">
        <f t="shared" si="33"/>
        <v>1670780.8299999998</v>
      </c>
      <c r="U92" s="26">
        <f t="shared" si="33"/>
        <v>143.80000000000001</v>
      </c>
      <c r="V92" s="26">
        <f t="shared" si="33"/>
        <v>109992</v>
      </c>
      <c r="W92" s="26">
        <f t="shared" si="33"/>
        <v>0</v>
      </c>
      <c r="X92" s="26">
        <f t="shared" si="33"/>
        <v>426031.78</v>
      </c>
      <c r="Y92" s="26">
        <f t="shared" si="33"/>
        <v>0</v>
      </c>
      <c r="Z92" s="26">
        <f t="shared" si="33"/>
        <v>0</v>
      </c>
      <c r="AA92" s="26">
        <f t="shared" si="33"/>
        <v>0</v>
      </c>
      <c r="AB92" s="26">
        <f t="shared" si="33"/>
        <v>0</v>
      </c>
      <c r="AC92" s="26">
        <f t="shared" si="33"/>
        <v>0</v>
      </c>
      <c r="AD92" s="26">
        <f t="shared" si="33"/>
        <v>0</v>
      </c>
      <c r="AE92" s="26">
        <f t="shared" si="33"/>
        <v>796339.56000000029</v>
      </c>
      <c r="AF92" s="26">
        <f t="shared" si="33"/>
        <v>130000</v>
      </c>
      <c r="AG92" s="26">
        <f t="shared" si="33"/>
        <v>0</v>
      </c>
      <c r="AH92" s="141" t="s">
        <v>857</v>
      </c>
      <c r="AI92" s="141" t="s">
        <v>857</v>
      </c>
      <c r="AJ92" s="141" t="s">
        <v>857</v>
      </c>
    </row>
    <row r="93" spans="1:40" ht="62.25">
      <c r="B93" s="268" t="s">
        <v>782</v>
      </c>
      <c r="C93" s="269"/>
      <c r="D93" s="146" t="s">
        <v>857</v>
      </c>
      <c r="E93" s="55">
        <f>AVERAGE(E94:E99)</f>
        <v>0.82381693240432963</v>
      </c>
      <c r="F93" s="26">
        <f>SUM(F94:F99)</f>
        <v>3985118.04</v>
      </c>
      <c r="G93" s="26">
        <f t="shared" ref="G93:AG93" si="34">SUM(G94:G99)</f>
        <v>0</v>
      </c>
      <c r="H93" s="26">
        <f t="shared" si="34"/>
        <v>0</v>
      </c>
      <c r="I93" s="26">
        <f t="shared" si="34"/>
        <v>0</v>
      </c>
      <c r="J93" s="26">
        <f t="shared" si="34"/>
        <v>0</v>
      </c>
      <c r="K93" s="26">
        <f t="shared" si="34"/>
        <v>0</v>
      </c>
      <c r="L93" s="26">
        <f t="shared" si="34"/>
        <v>0</v>
      </c>
      <c r="M93" s="58">
        <f t="shared" si="34"/>
        <v>0</v>
      </c>
      <c r="N93" s="26">
        <f t="shared" si="34"/>
        <v>0</v>
      </c>
      <c r="O93" s="26">
        <f t="shared" si="34"/>
        <v>4824.3</v>
      </c>
      <c r="P93" s="26">
        <f t="shared" si="34"/>
        <v>3570403.5</v>
      </c>
      <c r="Q93" s="26">
        <f t="shared" si="34"/>
        <v>0</v>
      </c>
      <c r="R93" s="26">
        <f t="shared" si="34"/>
        <v>0</v>
      </c>
      <c r="S93" s="26">
        <f t="shared" si="34"/>
        <v>0</v>
      </c>
      <c r="T93" s="26">
        <f t="shared" si="34"/>
        <v>0</v>
      </c>
      <c r="U93" s="26">
        <f t="shared" si="34"/>
        <v>0</v>
      </c>
      <c r="V93" s="26">
        <f t="shared" si="34"/>
        <v>0</v>
      </c>
      <c r="W93" s="26">
        <f t="shared" si="34"/>
        <v>0</v>
      </c>
      <c r="X93" s="26">
        <f t="shared" si="34"/>
        <v>356033.78</v>
      </c>
      <c r="Y93" s="26">
        <f t="shared" si="34"/>
        <v>0</v>
      </c>
      <c r="Z93" s="26">
        <f t="shared" si="34"/>
        <v>0</v>
      </c>
      <c r="AA93" s="26">
        <f t="shared" si="34"/>
        <v>0</v>
      </c>
      <c r="AB93" s="26">
        <f t="shared" si="34"/>
        <v>0</v>
      </c>
      <c r="AC93" s="26">
        <f t="shared" si="34"/>
        <v>0</v>
      </c>
      <c r="AD93" s="26">
        <f t="shared" si="34"/>
        <v>0</v>
      </c>
      <c r="AE93" s="26">
        <f t="shared" si="34"/>
        <v>58680.760000000009</v>
      </c>
      <c r="AF93" s="26">
        <f t="shared" si="34"/>
        <v>0</v>
      </c>
      <c r="AG93" s="26">
        <f t="shared" si="34"/>
        <v>0</v>
      </c>
      <c r="AH93" s="141" t="s">
        <v>857</v>
      </c>
      <c r="AI93" s="141" t="s">
        <v>857</v>
      </c>
      <c r="AJ93" s="141" t="s">
        <v>857</v>
      </c>
    </row>
    <row r="94" spans="1:40" ht="62.25">
      <c r="A94" s="6">
        <v>1</v>
      </c>
      <c r="B94" s="52">
        <f>SUBTOTAL(103,$A$94:A94)</f>
        <v>1</v>
      </c>
      <c r="C94" s="140" t="s">
        <v>596</v>
      </c>
      <c r="D94" s="56" t="s">
        <v>1820</v>
      </c>
      <c r="E94" s="55">
        <v>0.68103653271030484</v>
      </c>
      <c r="F94" s="26">
        <f t="shared" ref="F94:F188" si="35">G94+H94+I94+J94+K94+L94+N94+P94+R94+T94+V94+W94+X94+Y94+Z94+AA94+AB94+AC94+AD94+AE94+AF94+AG94</f>
        <v>546562.15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0</v>
      </c>
      <c r="M94" s="58">
        <v>0</v>
      </c>
      <c r="N94" s="26">
        <v>0</v>
      </c>
      <c r="O94" s="26">
        <v>851.8</v>
      </c>
      <c r="P94" s="26">
        <v>538524.67000000004</v>
      </c>
      <c r="Q94" s="26">
        <v>0</v>
      </c>
      <c r="R94" s="26">
        <v>0</v>
      </c>
      <c r="S94" s="26">
        <v>0</v>
      </c>
      <c r="T94" s="142">
        <v>0</v>
      </c>
      <c r="U94" s="26">
        <v>0</v>
      </c>
      <c r="V94" s="26">
        <v>0</v>
      </c>
      <c r="W94" s="26">
        <v>0</v>
      </c>
      <c r="X94" s="26">
        <v>0</v>
      </c>
      <c r="Y94" s="26">
        <v>0</v>
      </c>
      <c r="Z94" s="26">
        <v>0</v>
      </c>
      <c r="AA94" s="26">
        <v>0</v>
      </c>
      <c r="AB94" s="26">
        <v>0</v>
      </c>
      <c r="AC94" s="26">
        <v>0</v>
      </c>
      <c r="AD94" s="26">
        <v>0</v>
      </c>
      <c r="AE94" s="26">
        <v>8037.48</v>
      </c>
      <c r="AF94" s="26">
        <v>0</v>
      </c>
      <c r="AG94" s="26">
        <v>0</v>
      </c>
      <c r="AH94" s="141" t="s">
        <v>263</v>
      </c>
      <c r="AI94" s="141">
        <v>2020</v>
      </c>
      <c r="AJ94" s="141">
        <v>2020</v>
      </c>
      <c r="AK94" s="50"/>
      <c r="AL94" s="50"/>
      <c r="AM94" s="50"/>
      <c r="AN94" s="50"/>
    </row>
    <row r="95" spans="1:40" ht="62.25">
      <c r="A95" s="6">
        <v>1</v>
      </c>
      <c r="B95" s="52">
        <f>SUBTOTAL(103,$A$94:A95)</f>
        <v>2</v>
      </c>
      <c r="C95" s="140" t="s">
        <v>1365</v>
      </c>
      <c r="D95" s="56" t="s">
        <v>1820</v>
      </c>
      <c r="E95" s="55">
        <v>0.76770000000000005</v>
      </c>
      <c r="F95" s="26">
        <f t="shared" si="35"/>
        <v>491248.27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58">
        <v>0</v>
      </c>
      <c r="N95" s="26">
        <v>0</v>
      </c>
      <c r="O95" s="26">
        <v>901.5</v>
      </c>
      <c r="P95" s="26">
        <v>484024.21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0</v>
      </c>
      <c r="Y95" s="26">
        <v>0</v>
      </c>
      <c r="Z95" s="26">
        <v>0</v>
      </c>
      <c r="AA95" s="26">
        <v>0</v>
      </c>
      <c r="AB95" s="26">
        <v>0</v>
      </c>
      <c r="AC95" s="26">
        <v>0</v>
      </c>
      <c r="AD95" s="26">
        <v>0</v>
      </c>
      <c r="AE95" s="26">
        <v>7224.06</v>
      </c>
      <c r="AF95" s="26">
        <v>0</v>
      </c>
      <c r="AG95" s="26">
        <v>0</v>
      </c>
      <c r="AH95" s="141" t="s">
        <v>263</v>
      </c>
      <c r="AI95" s="141">
        <v>2020</v>
      </c>
      <c r="AJ95" s="141">
        <v>2020</v>
      </c>
      <c r="AK95" s="50"/>
      <c r="AL95" s="50"/>
      <c r="AM95" s="50"/>
      <c r="AN95" s="50"/>
    </row>
    <row r="96" spans="1:40" ht="62.25">
      <c r="A96" s="6">
        <v>1</v>
      </c>
      <c r="B96" s="52">
        <f>SUBTOTAL(103,$A$94:A96)</f>
        <v>3</v>
      </c>
      <c r="C96" s="140" t="s">
        <v>1366</v>
      </c>
      <c r="D96" s="56" t="s">
        <v>1820</v>
      </c>
      <c r="E96" s="55">
        <v>0.87790000000000001</v>
      </c>
      <c r="F96" s="26">
        <f t="shared" si="35"/>
        <v>1439722.57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58">
        <v>0</v>
      </c>
      <c r="N96" s="26">
        <v>0</v>
      </c>
      <c r="O96" s="26">
        <v>811</v>
      </c>
      <c r="P96" s="26">
        <v>1418550.7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0</v>
      </c>
      <c r="AC96" s="26">
        <v>0</v>
      </c>
      <c r="AD96" s="26">
        <v>0</v>
      </c>
      <c r="AE96" s="26">
        <v>21171.87</v>
      </c>
      <c r="AF96" s="26">
        <v>0</v>
      </c>
      <c r="AG96" s="26">
        <v>0</v>
      </c>
      <c r="AH96" s="141" t="s">
        <v>263</v>
      </c>
      <c r="AI96" s="141">
        <v>2020</v>
      </c>
      <c r="AJ96" s="141">
        <v>2020</v>
      </c>
      <c r="AK96" s="50"/>
      <c r="AL96" s="50"/>
      <c r="AM96" s="50"/>
      <c r="AN96" s="50"/>
    </row>
    <row r="97" spans="1:40" ht="62.25">
      <c r="A97" s="6">
        <v>1</v>
      </c>
      <c r="B97" s="52">
        <f>SUBTOTAL(103,$A$94:A97)</f>
        <v>4</v>
      </c>
      <c r="C97" s="140" t="s">
        <v>1367</v>
      </c>
      <c r="D97" s="70" t="s">
        <v>1820</v>
      </c>
      <c r="E97" s="55">
        <v>0.74686506171567224</v>
      </c>
      <c r="F97" s="26">
        <f t="shared" si="35"/>
        <v>361347.58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58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142">
        <v>0</v>
      </c>
      <c r="U97" s="26">
        <v>0</v>
      </c>
      <c r="V97" s="26">
        <v>0</v>
      </c>
      <c r="W97" s="26">
        <v>0</v>
      </c>
      <c r="X97" s="34">
        <v>356033.78</v>
      </c>
      <c r="Y97" s="26">
        <v>0</v>
      </c>
      <c r="Z97" s="26">
        <v>0</v>
      </c>
      <c r="AA97" s="26">
        <v>0</v>
      </c>
      <c r="AB97" s="26">
        <v>0</v>
      </c>
      <c r="AC97" s="26">
        <v>0</v>
      </c>
      <c r="AD97" s="26">
        <v>0</v>
      </c>
      <c r="AE97" s="26">
        <v>5313.8</v>
      </c>
      <c r="AF97" s="26">
        <v>0</v>
      </c>
      <c r="AG97" s="26">
        <v>0</v>
      </c>
      <c r="AH97" s="141" t="s">
        <v>263</v>
      </c>
      <c r="AI97" s="30">
        <v>2021</v>
      </c>
      <c r="AJ97" s="30">
        <v>2021</v>
      </c>
      <c r="AK97" s="50"/>
      <c r="AL97" s="50"/>
      <c r="AM97" s="50"/>
      <c r="AN97" s="50"/>
    </row>
    <row r="98" spans="1:40" ht="62.25">
      <c r="A98" s="6">
        <v>1</v>
      </c>
      <c r="B98" s="52">
        <f>SUBTOTAL(103,$A$94:A98)</f>
        <v>5</v>
      </c>
      <c r="C98" s="140" t="s">
        <v>1368</v>
      </c>
      <c r="D98" s="56" t="s">
        <v>1821</v>
      </c>
      <c r="E98" s="55">
        <v>0.94499999999999995</v>
      </c>
      <c r="F98" s="26">
        <f t="shared" si="35"/>
        <v>179920.82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58">
        <v>0</v>
      </c>
      <c r="N98" s="26">
        <v>0</v>
      </c>
      <c r="O98" s="26">
        <v>1160</v>
      </c>
      <c r="P98" s="26">
        <v>177261.89</v>
      </c>
      <c r="Q98" s="26">
        <v>0</v>
      </c>
      <c r="R98" s="26">
        <v>0</v>
      </c>
      <c r="S98" s="26">
        <v>0</v>
      </c>
      <c r="T98" s="142">
        <v>0</v>
      </c>
      <c r="U98" s="26">
        <v>0</v>
      </c>
      <c r="V98" s="26">
        <v>0</v>
      </c>
      <c r="W98" s="26">
        <v>0</v>
      </c>
      <c r="X98" s="26">
        <v>0</v>
      </c>
      <c r="Y98" s="26">
        <v>0</v>
      </c>
      <c r="Z98" s="26">
        <v>0</v>
      </c>
      <c r="AA98" s="26">
        <v>0</v>
      </c>
      <c r="AB98" s="26">
        <v>0</v>
      </c>
      <c r="AC98" s="26">
        <v>0</v>
      </c>
      <c r="AD98" s="26">
        <v>0</v>
      </c>
      <c r="AE98" s="26">
        <f>ROUND(P98*1.5%,2)</f>
        <v>2658.93</v>
      </c>
      <c r="AF98" s="26">
        <v>0</v>
      </c>
      <c r="AG98" s="26">
        <v>0</v>
      </c>
      <c r="AH98" s="141" t="s">
        <v>263</v>
      </c>
      <c r="AI98" s="141">
        <v>2020</v>
      </c>
      <c r="AJ98" s="141">
        <v>2020</v>
      </c>
      <c r="AK98" s="50"/>
      <c r="AL98" s="50"/>
      <c r="AM98" s="50"/>
      <c r="AN98" s="50"/>
    </row>
    <row r="99" spans="1:40" ht="62.25">
      <c r="A99" s="6">
        <v>1</v>
      </c>
      <c r="B99" s="52">
        <f>SUBTOTAL(103,$A$94:A99)</f>
        <v>6</v>
      </c>
      <c r="C99" s="140" t="s">
        <v>1369</v>
      </c>
      <c r="D99" s="56" t="s">
        <v>1821</v>
      </c>
      <c r="E99" s="55">
        <v>0.9244</v>
      </c>
      <c r="F99" s="26">
        <f t="shared" si="35"/>
        <v>966316.65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58">
        <v>0</v>
      </c>
      <c r="N99" s="26">
        <v>0</v>
      </c>
      <c r="O99" s="26">
        <v>1100</v>
      </c>
      <c r="P99" s="26">
        <f>80110.03+871932</f>
        <v>952042.03</v>
      </c>
      <c r="Q99" s="26">
        <v>0</v>
      </c>
      <c r="R99" s="26">
        <v>0</v>
      </c>
      <c r="S99" s="26">
        <v>0</v>
      </c>
      <c r="T99" s="142">
        <v>0</v>
      </c>
      <c r="U99" s="26">
        <v>0</v>
      </c>
      <c r="V99" s="26">
        <v>0</v>
      </c>
      <c r="W99" s="26">
        <v>0</v>
      </c>
      <c r="X99" s="26">
        <v>0</v>
      </c>
      <c r="Y99" s="26">
        <v>0</v>
      </c>
      <c r="Z99" s="26">
        <v>0</v>
      </c>
      <c r="AA99" s="26">
        <v>0</v>
      </c>
      <c r="AB99" s="26">
        <v>0</v>
      </c>
      <c r="AC99" s="26">
        <v>0</v>
      </c>
      <c r="AD99" s="26">
        <v>0</v>
      </c>
      <c r="AE99" s="26">
        <f>1195.64+ROUND(871932*1.5%,2)</f>
        <v>14274.619999999999</v>
      </c>
      <c r="AF99" s="26">
        <v>0</v>
      </c>
      <c r="AG99" s="26">
        <v>0</v>
      </c>
      <c r="AH99" s="141" t="s">
        <v>263</v>
      </c>
      <c r="AI99" s="30">
        <v>2022</v>
      </c>
      <c r="AJ99" s="30">
        <v>2022</v>
      </c>
      <c r="AK99" s="50"/>
      <c r="AL99" s="50"/>
      <c r="AM99" s="50"/>
      <c r="AN99" s="50"/>
    </row>
    <row r="100" spans="1:40" ht="62.25">
      <c r="B100" s="268" t="s">
        <v>783</v>
      </c>
      <c r="C100" s="269"/>
      <c r="D100" s="146" t="s">
        <v>857</v>
      </c>
      <c r="E100" s="55">
        <f t="shared" ref="E100:N100" si="36">E101</f>
        <v>0.88649999999999995</v>
      </c>
      <c r="F100" s="26">
        <f t="shared" si="36"/>
        <v>418959.01</v>
      </c>
      <c r="G100" s="26">
        <f t="shared" si="36"/>
        <v>0</v>
      </c>
      <c r="H100" s="26">
        <f t="shared" si="36"/>
        <v>0</v>
      </c>
      <c r="I100" s="26">
        <f t="shared" si="36"/>
        <v>0</v>
      </c>
      <c r="J100" s="26">
        <f t="shared" si="36"/>
        <v>0</v>
      </c>
      <c r="K100" s="26">
        <f t="shared" si="36"/>
        <v>0</v>
      </c>
      <c r="L100" s="26">
        <f t="shared" si="36"/>
        <v>0</v>
      </c>
      <c r="M100" s="58">
        <f t="shared" si="36"/>
        <v>0</v>
      </c>
      <c r="N100" s="26">
        <f t="shared" si="36"/>
        <v>0</v>
      </c>
      <c r="O100" s="26">
        <f>O101</f>
        <v>819.7</v>
      </c>
      <c r="P100" s="26">
        <f t="shared" ref="P100:AG100" si="37">P101</f>
        <v>412767.5</v>
      </c>
      <c r="Q100" s="26">
        <f t="shared" si="37"/>
        <v>0</v>
      </c>
      <c r="R100" s="26">
        <f t="shared" si="37"/>
        <v>0</v>
      </c>
      <c r="S100" s="26">
        <f t="shared" si="37"/>
        <v>0</v>
      </c>
      <c r="T100" s="26">
        <f t="shared" si="37"/>
        <v>0</v>
      </c>
      <c r="U100" s="26">
        <f t="shared" si="37"/>
        <v>0</v>
      </c>
      <c r="V100" s="26">
        <f t="shared" si="37"/>
        <v>0</v>
      </c>
      <c r="W100" s="26">
        <f t="shared" si="37"/>
        <v>0</v>
      </c>
      <c r="X100" s="26">
        <f t="shared" si="37"/>
        <v>0</v>
      </c>
      <c r="Y100" s="26">
        <f t="shared" si="37"/>
        <v>0</v>
      </c>
      <c r="Z100" s="26">
        <f t="shared" si="37"/>
        <v>0</v>
      </c>
      <c r="AA100" s="26">
        <f t="shared" si="37"/>
        <v>0</v>
      </c>
      <c r="AB100" s="26">
        <f t="shared" si="37"/>
        <v>0</v>
      </c>
      <c r="AC100" s="26">
        <f t="shared" si="37"/>
        <v>0</v>
      </c>
      <c r="AD100" s="26">
        <f t="shared" si="37"/>
        <v>0</v>
      </c>
      <c r="AE100" s="26">
        <f t="shared" si="37"/>
        <v>6191.51</v>
      </c>
      <c r="AF100" s="26">
        <f t="shared" si="37"/>
        <v>0</v>
      </c>
      <c r="AG100" s="26">
        <f t="shared" si="37"/>
        <v>0</v>
      </c>
      <c r="AH100" s="141" t="s">
        <v>857</v>
      </c>
      <c r="AI100" s="141" t="s">
        <v>857</v>
      </c>
      <c r="AJ100" s="141" t="s">
        <v>857</v>
      </c>
    </row>
    <row r="101" spans="1:40" ht="62.25">
      <c r="A101" s="6">
        <v>1</v>
      </c>
      <c r="B101" s="52">
        <f>SUBTOTAL(103,$A$94:A101)</f>
        <v>7</v>
      </c>
      <c r="C101" s="140" t="s">
        <v>1853</v>
      </c>
      <c r="D101" s="56">
        <v>2016</v>
      </c>
      <c r="E101" s="55">
        <v>0.88649999999999995</v>
      </c>
      <c r="F101" s="26">
        <f>G101+H101+I101+J101+K101+L101+N101+P101+R101+T101+V101+W101+X101+Y101+Z101+AA101+AB101+AC101+AD101+AE101+AF101+AG101</f>
        <v>418959.01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58">
        <v>0</v>
      </c>
      <c r="N101" s="26">
        <v>0</v>
      </c>
      <c r="O101" s="26">
        <v>819.7</v>
      </c>
      <c r="P101" s="26">
        <v>412767.5</v>
      </c>
      <c r="Q101" s="26">
        <v>0</v>
      </c>
      <c r="R101" s="26">
        <v>0</v>
      </c>
      <c r="S101" s="26">
        <v>0</v>
      </c>
      <c r="T101" s="142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6">
        <v>0</v>
      </c>
      <c r="AA101" s="26">
        <v>0</v>
      </c>
      <c r="AB101" s="26">
        <v>0</v>
      </c>
      <c r="AC101" s="26">
        <v>0</v>
      </c>
      <c r="AD101" s="26">
        <v>0</v>
      </c>
      <c r="AE101" s="26">
        <f>ROUND(P101*1.5%,2)</f>
        <v>6191.51</v>
      </c>
      <c r="AF101" s="26">
        <v>0</v>
      </c>
      <c r="AG101" s="26">
        <v>0</v>
      </c>
      <c r="AH101" s="141" t="s">
        <v>263</v>
      </c>
      <c r="AI101" s="30">
        <v>2022</v>
      </c>
      <c r="AJ101" s="30">
        <v>2022</v>
      </c>
      <c r="AK101" s="50"/>
      <c r="AL101" s="50"/>
      <c r="AM101" s="50"/>
      <c r="AN101" s="50"/>
    </row>
    <row r="102" spans="1:40" ht="62.25">
      <c r="B102" s="268" t="s">
        <v>786</v>
      </c>
      <c r="C102" s="269"/>
      <c r="D102" s="146" t="s">
        <v>857</v>
      </c>
      <c r="E102" s="55">
        <f>AVERAGE(E103:E105)</f>
        <v>0.94748668819388027</v>
      </c>
      <c r="F102" s="26">
        <f>F103+F104+F105</f>
        <v>35763.019999999997</v>
      </c>
      <c r="G102" s="26">
        <f t="shared" ref="G102:AG102" si="38">G103+G104+G105</f>
        <v>0</v>
      </c>
      <c r="H102" s="26">
        <f t="shared" si="38"/>
        <v>0</v>
      </c>
      <c r="I102" s="26">
        <f t="shared" si="38"/>
        <v>0</v>
      </c>
      <c r="J102" s="26">
        <f t="shared" si="38"/>
        <v>0</v>
      </c>
      <c r="K102" s="26">
        <f t="shared" si="38"/>
        <v>0</v>
      </c>
      <c r="L102" s="26">
        <f t="shared" si="38"/>
        <v>0</v>
      </c>
      <c r="M102" s="26">
        <f t="shared" si="38"/>
        <v>0</v>
      </c>
      <c r="N102" s="26">
        <f t="shared" si="38"/>
        <v>0</v>
      </c>
      <c r="O102" s="26">
        <f t="shared" si="38"/>
        <v>2012</v>
      </c>
      <c r="P102" s="26">
        <f t="shared" si="38"/>
        <v>35329.020000000004</v>
      </c>
      <c r="Q102" s="26">
        <f t="shared" si="38"/>
        <v>0</v>
      </c>
      <c r="R102" s="26">
        <f t="shared" si="38"/>
        <v>0</v>
      </c>
      <c r="S102" s="26">
        <f t="shared" si="38"/>
        <v>0</v>
      </c>
      <c r="T102" s="26">
        <f t="shared" si="38"/>
        <v>0</v>
      </c>
      <c r="U102" s="26">
        <f t="shared" si="38"/>
        <v>0</v>
      </c>
      <c r="V102" s="26">
        <f t="shared" si="38"/>
        <v>0</v>
      </c>
      <c r="W102" s="26">
        <f t="shared" si="38"/>
        <v>0</v>
      </c>
      <c r="X102" s="26">
        <f t="shared" si="38"/>
        <v>0</v>
      </c>
      <c r="Y102" s="26">
        <f t="shared" si="38"/>
        <v>0</v>
      </c>
      <c r="Z102" s="26">
        <f t="shared" si="38"/>
        <v>0</v>
      </c>
      <c r="AA102" s="26">
        <f t="shared" si="38"/>
        <v>0</v>
      </c>
      <c r="AB102" s="26">
        <f t="shared" si="38"/>
        <v>0</v>
      </c>
      <c r="AC102" s="26">
        <f t="shared" si="38"/>
        <v>0</v>
      </c>
      <c r="AD102" s="26">
        <f t="shared" si="38"/>
        <v>0</v>
      </c>
      <c r="AE102" s="26">
        <f t="shared" si="38"/>
        <v>434</v>
      </c>
      <c r="AF102" s="26">
        <f t="shared" si="38"/>
        <v>0</v>
      </c>
      <c r="AG102" s="26">
        <f t="shared" si="38"/>
        <v>0</v>
      </c>
      <c r="AH102" s="141" t="s">
        <v>857</v>
      </c>
      <c r="AI102" s="141" t="s">
        <v>857</v>
      </c>
      <c r="AJ102" s="141" t="s">
        <v>857</v>
      </c>
      <c r="AK102" s="50"/>
      <c r="AL102" s="50"/>
      <c r="AM102" s="50"/>
      <c r="AN102" s="50"/>
    </row>
    <row r="103" spans="1:40" ht="62.25">
      <c r="A103" s="6">
        <v>1</v>
      </c>
      <c r="B103" s="52">
        <f>SUBTOTAL(103,$A$94:A103)</f>
        <v>8</v>
      </c>
      <c r="C103" s="140" t="s">
        <v>1370</v>
      </c>
      <c r="D103" s="56" t="s">
        <v>1821</v>
      </c>
      <c r="E103" s="55">
        <v>0.95197013899993665</v>
      </c>
      <c r="F103" s="26">
        <f t="shared" si="35"/>
        <v>11221.62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58">
        <v>0</v>
      </c>
      <c r="N103" s="26">
        <v>0</v>
      </c>
      <c r="O103" s="26">
        <v>924</v>
      </c>
      <c r="P103" s="26">
        <v>11055.78</v>
      </c>
      <c r="Q103" s="26">
        <v>0</v>
      </c>
      <c r="R103" s="26">
        <v>0</v>
      </c>
      <c r="S103" s="26">
        <v>0</v>
      </c>
      <c r="T103" s="142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6">
        <v>0</v>
      </c>
      <c r="AA103" s="26">
        <v>0</v>
      </c>
      <c r="AB103" s="26">
        <v>0</v>
      </c>
      <c r="AC103" s="26">
        <v>0</v>
      </c>
      <c r="AD103" s="26">
        <v>0</v>
      </c>
      <c r="AE103" s="26">
        <f>ROUND(P103*1.5%,2)</f>
        <v>165.84</v>
      </c>
      <c r="AF103" s="26">
        <v>0</v>
      </c>
      <c r="AG103" s="26">
        <v>0</v>
      </c>
      <c r="AH103" s="141" t="s">
        <v>263</v>
      </c>
      <c r="AI103" s="141">
        <v>2020</v>
      </c>
      <c r="AJ103" s="141">
        <v>2020</v>
      </c>
      <c r="AK103" s="50"/>
      <c r="AL103" s="50"/>
      <c r="AM103" s="50"/>
      <c r="AN103" s="50"/>
    </row>
    <row r="104" spans="1:40" ht="62.25">
      <c r="A104" s="6">
        <v>1</v>
      </c>
      <c r="B104" s="52">
        <f>SUBTOTAL(103,$A$94:A104)</f>
        <v>9</v>
      </c>
      <c r="C104" s="140" t="s">
        <v>1371</v>
      </c>
      <c r="D104" s="56" t="s">
        <v>1821</v>
      </c>
      <c r="E104" s="55">
        <v>0.89759999999999995</v>
      </c>
      <c r="F104" s="26">
        <f t="shared" si="35"/>
        <v>19576.66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58">
        <v>0</v>
      </c>
      <c r="N104" s="26">
        <v>0</v>
      </c>
      <c r="O104" s="26">
        <v>746</v>
      </c>
      <c r="P104" s="26">
        <v>19381.87</v>
      </c>
      <c r="Q104" s="26">
        <v>0</v>
      </c>
      <c r="R104" s="26">
        <v>0</v>
      </c>
      <c r="S104" s="26">
        <v>0</v>
      </c>
      <c r="T104" s="142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6">
        <v>0</v>
      </c>
      <c r="AA104" s="26">
        <v>0</v>
      </c>
      <c r="AB104" s="26">
        <v>0</v>
      </c>
      <c r="AC104" s="26">
        <v>0</v>
      </c>
      <c r="AD104" s="26">
        <v>0</v>
      </c>
      <c r="AE104" s="26">
        <v>194.79</v>
      </c>
      <c r="AF104" s="26">
        <v>0</v>
      </c>
      <c r="AG104" s="26">
        <v>0</v>
      </c>
      <c r="AH104" s="141" t="s">
        <v>263</v>
      </c>
      <c r="AI104" s="141">
        <v>2020</v>
      </c>
      <c r="AJ104" s="141">
        <v>2020</v>
      </c>
      <c r="AK104" s="50"/>
      <c r="AL104" s="50"/>
      <c r="AM104" s="50"/>
      <c r="AN104" s="50"/>
    </row>
    <row r="105" spans="1:40" ht="62.25">
      <c r="A105" s="6">
        <v>1</v>
      </c>
      <c r="B105" s="52">
        <f>SUBTOTAL(103,$A$94:A105)</f>
        <v>10</v>
      </c>
      <c r="C105" s="140" t="s">
        <v>1822</v>
      </c>
      <c r="D105" s="56" t="s">
        <v>1820</v>
      </c>
      <c r="E105" s="55">
        <v>0.9928899255817043</v>
      </c>
      <c r="F105" s="26">
        <f>P105+AE105</f>
        <v>4964.74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58">
        <v>0</v>
      </c>
      <c r="N105" s="26">
        <v>0</v>
      </c>
      <c r="O105" s="26">
        <v>342</v>
      </c>
      <c r="P105" s="26">
        <v>4891.37</v>
      </c>
      <c r="Q105" s="26">
        <v>0</v>
      </c>
      <c r="R105" s="26">
        <v>0</v>
      </c>
      <c r="S105" s="26">
        <v>0</v>
      </c>
      <c r="T105" s="142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0</v>
      </c>
      <c r="AB105" s="26">
        <v>0</v>
      </c>
      <c r="AC105" s="26">
        <v>0</v>
      </c>
      <c r="AD105" s="26">
        <v>0</v>
      </c>
      <c r="AE105" s="26">
        <f>ROUND(P105*1.5%,2)</f>
        <v>73.37</v>
      </c>
      <c r="AF105" s="26">
        <v>0</v>
      </c>
      <c r="AG105" s="26">
        <v>0</v>
      </c>
      <c r="AH105" s="141" t="s">
        <v>263</v>
      </c>
      <c r="AI105" s="30">
        <v>2022</v>
      </c>
      <c r="AJ105" s="30">
        <v>2022</v>
      </c>
      <c r="AK105" s="50"/>
      <c r="AL105" s="50"/>
      <c r="AM105" s="50"/>
      <c r="AN105" s="50"/>
    </row>
    <row r="106" spans="1:40" ht="62.25">
      <c r="B106" s="268" t="s">
        <v>1010</v>
      </c>
      <c r="C106" s="269"/>
      <c r="D106" s="146" t="s">
        <v>857</v>
      </c>
      <c r="E106" s="55">
        <f>AVERAGE(E107:E121)</f>
        <v>0.94938777801115204</v>
      </c>
      <c r="F106" s="26">
        <f t="shared" ref="F106:AG106" si="39">SUM(F107:F121)</f>
        <v>1910795.5799999996</v>
      </c>
      <c r="G106" s="26">
        <f t="shared" si="39"/>
        <v>0</v>
      </c>
      <c r="H106" s="26">
        <f t="shared" si="39"/>
        <v>0</v>
      </c>
      <c r="I106" s="26">
        <f t="shared" si="39"/>
        <v>0</v>
      </c>
      <c r="J106" s="26">
        <f t="shared" si="39"/>
        <v>0</v>
      </c>
      <c r="K106" s="26">
        <f t="shared" si="39"/>
        <v>0</v>
      </c>
      <c r="L106" s="26">
        <f t="shared" si="39"/>
        <v>0</v>
      </c>
      <c r="M106" s="26">
        <f t="shared" si="39"/>
        <v>0</v>
      </c>
      <c r="N106" s="26">
        <f t="shared" si="39"/>
        <v>0</v>
      </c>
      <c r="O106" s="26">
        <f t="shared" si="39"/>
        <v>9468.5600000000013</v>
      </c>
      <c r="P106" s="26">
        <f t="shared" si="39"/>
        <v>1346455.6300000001</v>
      </c>
      <c r="Q106" s="26">
        <f t="shared" si="39"/>
        <v>0</v>
      </c>
      <c r="R106" s="26">
        <f t="shared" si="39"/>
        <v>0</v>
      </c>
      <c r="S106" s="26">
        <f t="shared" si="39"/>
        <v>853.2</v>
      </c>
      <c r="T106" s="26">
        <f t="shared" si="39"/>
        <v>427011.58</v>
      </c>
      <c r="U106" s="26">
        <f t="shared" si="39"/>
        <v>143.80000000000001</v>
      </c>
      <c r="V106" s="26">
        <f t="shared" si="39"/>
        <v>109992</v>
      </c>
      <c r="W106" s="26">
        <f t="shared" si="39"/>
        <v>0</v>
      </c>
      <c r="X106" s="26">
        <f t="shared" si="39"/>
        <v>0</v>
      </c>
      <c r="Y106" s="26">
        <f t="shared" si="39"/>
        <v>0</v>
      </c>
      <c r="Z106" s="26">
        <f t="shared" si="39"/>
        <v>0</v>
      </c>
      <c r="AA106" s="26">
        <f t="shared" si="39"/>
        <v>0</v>
      </c>
      <c r="AB106" s="26">
        <f t="shared" si="39"/>
        <v>0</v>
      </c>
      <c r="AC106" s="26">
        <f t="shared" si="39"/>
        <v>0</v>
      </c>
      <c r="AD106" s="26">
        <f t="shared" si="39"/>
        <v>0</v>
      </c>
      <c r="AE106" s="26">
        <f t="shared" si="39"/>
        <v>27336.37</v>
      </c>
      <c r="AF106" s="26">
        <f t="shared" si="39"/>
        <v>0</v>
      </c>
      <c r="AG106" s="26">
        <f t="shared" si="39"/>
        <v>0</v>
      </c>
      <c r="AH106" s="141" t="s">
        <v>857</v>
      </c>
      <c r="AI106" s="141" t="s">
        <v>857</v>
      </c>
      <c r="AJ106" s="141" t="s">
        <v>857</v>
      </c>
      <c r="AK106" s="50"/>
      <c r="AL106" s="50"/>
      <c r="AM106" s="50"/>
      <c r="AN106" s="50"/>
    </row>
    <row r="107" spans="1:40" ht="62.25">
      <c r="A107" s="6">
        <v>1</v>
      </c>
      <c r="B107" s="52">
        <f>SUBTOTAL(103,$A$94:A107)</f>
        <v>11</v>
      </c>
      <c r="C107" s="140" t="s">
        <v>1372</v>
      </c>
      <c r="D107" s="56" t="s">
        <v>1821</v>
      </c>
      <c r="E107" s="55">
        <v>0.97330000000000005</v>
      </c>
      <c r="F107" s="26">
        <f t="shared" si="35"/>
        <v>9167.9599999999991</v>
      </c>
      <c r="G107" s="26">
        <v>0</v>
      </c>
      <c r="H107" s="26">
        <v>0</v>
      </c>
      <c r="I107" s="26">
        <v>0</v>
      </c>
      <c r="J107" s="26">
        <v>0</v>
      </c>
      <c r="K107" s="26">
        <v>0</v>
      </c>
      <c r="L107" s="26">
        <v>0</v>
      </c>
      <c r="M107" s="58">
        <v>0</v>
      </c>
      <c r="N107" s="26">
        <v>0</v>
      </c>
      <c r="O107" s="26">
        <v>1120</v>
      </c>
      <c r="P107" s="26">
        <v>9032.4699999999993</v>
      </c>
      <c r="Q107" s="26">
        <v>0</v>
      </c>
      <c r="R107" s="26">
        <v>0</v>
      </c>
      <c r="S107" s="26">
        <v>0</v>
      </c>
      <c r="T107" s="142">
        <v>0</v>
      </c>
      <c r="U107" s="26">
        <v>0</v>
      </c>
      <c r="V107" s="26">
        <v>0</v>
      </c>
      <c r="W107" s="26">
        <v>0</v>
      </c>
      <c r="X107" s="26">
        <v>0</v>
      </c>
      <c r="Y107" s="26">
        <v>0</v>
      </c>
      <c r="Z107" s="26">
        <v>0</v>
      </c>
      <c r="AA107" s="26">
        <v>0</v>
      </c>
      <c r="AB107" s="26">
        <v>0</v>
      </c>
      <c r="AC107" s="26">
        <v>0</v>
      </c>
      <c r="AD107" s="26">
        <v>0</v>
      </c>
      <c r="AE107" s="26">
        <v>135.49</v>
      </c>
      <c r="AF107" s="26">
        <v>0</v>
      </c>
      <c r="AG107" s="26">
        <v>0</v>
      </c>
      <c r="AH107" s="141" t="s">
        <v>263</v>
      </c>
      <c r="AI107" s="141">
        <v>2020</v>
      </c>
      <c r="AJ107" s="141">
        <v>2020</v>
      </c>
      <c r="AK107" s="50"/>
      <c r="AL107" s="50"/>
      <c r="AM107" s="50"/>
      <c r="AN107" s="50"/>
    </row>
    <row r="108" spans="1:40" ht="62.25">
      <c r="A108" s="6">
        <v>1</v>
      </c>
      <c r="B108" s="52">
        <f>SUBTOTAL(103,$A$94:A108)</f>
        <v>12</v>
      </c>
      <c r="C108" s="140" t="s">
        <v>1373</v>
      </c>
      <c r="D108" s="56" t="s">
        <v>1820</v>
      </c>
      <c r="E108" s="55">
        <v>0.86990000000000001</v>
      </c>
      <c r="F108" s="26">
        <f t="shared" si="35"/>
        <v>208365.3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58">
        <v>0</v>
      </c>
      <c r="N108" s="26">
        <v>0</v>
      </c>
      <c r="O108" s="26">
        <v>728.12</v>
      </c>
      <c r="P108" s="26">
        <v>205529</v>
      </c>
      <c r="Q108" s="26">
        <v>0</v>
      </c>
      <c r="R108" s="26">
        <v>0</v>
      </c>
      <c r="S108" s="26">
        <v>0</v>
      </c>
      <c r="T108" s="26">
        <v>0</v>
      </c>
      <c r="U108" s="26">
        <v>0</v>
      </c>
      <c r="V108" s="26">
        <v>0</v>
      </c>
      <c r="W108" s="26">
        <v>0</v>
      </c>
      <c r="X108" s="26">
        <v>0</v>
      </c>
      <c r="Y108" s="26">
        <v>0</v>
      </c>
      <c r="Z108" s="26">
        <v>0</v>
      </c>
      <c r="AA108" s="26">
        <v>0</v>
      </c>
      <c r="AB108" s="26">
        <v>0</v>
      </c>
      <c r="AC108" s="26">
        <v>0</v>
      </c>
      <c r="AD108" s="26">
        <v>0</v>
      </c>
      <c r="AE108" s="34">
        <v>2836.3</v>
      </c>
      <c r="AF108" s="26">
        <v>0</v>
      </c>
      <c r="AG108" s="26">
        <v>0</v>
      </c>
      <c r="AH108" s="141" t="s">
        <v>263</v>
      </c>
      <c r="AI108" s="141">
        <v>2020</v>
      </c>
      <c r="AJ108" s="141">
        <v>2020</v>
      </c>
      <c r="AK108" s="50"/>
      <c r="AL108" s="50"/>
      <c r="AM108" s="50"/>
      <c r="AN108" s="50"/>
    </row>
    <row r="109" spans="1:40" ht="62.25">
      <c r="A109" s="6">
        <v>1</v>
      </c>
      <c r="B109" s="52">
        <f>SUBTOTAL(103,$A$94:A109)</f>
        <v>13</v>
      </c>
      <c r="C109" s="140" t="s">
        <v>1374</v>
      </c>
      <c r="D109" s="56" t="s">
        <v>1821</v>
      </c>
      <c r="E109" s="55">
        <v>0.95440000000000003</v>
      </c>
      <c r="F109" s="26">
        <f t="shared" si="35"/>
        <v>170151.06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58">
        <v>0</v>
      </c>
      <c r="N109" s="26">
        <v>0</v>
      </c>
      <c r="O109" s="26">
        <v>755</v>
      </c>
      <c r="P109" s="26">
        <v>167636.51</v>
      </c>
      <c r="Q109" s="26">
        <v>0</v>
      </c>
      <c r="R109" s="26">
        <v>0</v>
      </c>
      <c r="S109" s="26">
        <v>0</v>
      </c>
      <c r="T109" s="142">
        <v>0</v>
      </c>
      <c r="U109" s="26">
        <v>0</v>
      </c>
      <c r="V109" s="26">
        <v>0</v>
      </c>
      <c r="W109" s="26">
        <v>0</v>
      </c>
      <c r="X109" s="26">
        <v>0</v>
      </c>
      <c r="Y109" s="26">
        <v>0</v>
      </c>
      <c r="Z109" s="26">
        <v>0</v>
      </c>
      <c r="AA109" s="26">
        <v>0</v>
      </c>
      <c r="AB109" s="26">
        <v>0</v>
      </c>
      <c r="AC109" s="26">
        <v>0</v>
      </c>
      <c r="AD109" s="26">
        <v>0</v>
      </c>
      <c r="AE109" s="26">
        <v>2514.5500000000002</v>
      </c>
      <c r="AF109" s="26">
        <v>0</v>
      </c>
      <c r="AG109" s="26">
        <v>0</v>
      </c>
      <c r="AH109" s="141" t="s">
        <v>263</v>
      </c>
      <c r="AI109" s="141">
        <v>2020</v>
      </c>
      <c r="AJ109" s="141">
        <v>2020</v>
      </c>
      <c r="AK109" s="50"/>
      <c r="AL109" s="50"/>
      <c r="AM109" s="50"/>
      <c r="AN109" s="50"/>
    </row>
    <row r="110" spans="1:40" ht="62.25">
      <c r="A110" s="6">
        <v>1</v>
      </c>
      <c r="B110" s="52">
        <f>SUBTOTAL(103,$A$94:A110)</f>
        <v>14</v>
      </c>
      <c r="C110" s="140" t="s">
        <v>1375</v>
      </c>
      <c r="D110" s="56" t="s">
        <v>1821</v>
      </c>
      <c r="E110" s="55">
        <v>1.0023</v>
      </c>
      <c r="F110" s="26">
        <f t="shared" si="35"/>
        <v>39070.28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58">
        <v>0</v>
      </c>
      <c r="N110" s="26">
        <v>0</v>
      </c>
      <c r="O110" s="26">
        <v>497</v>
      </c>
      <c r="P110" s="26">
        <v>38538.449999999997</v>
      </c>
      <c r="Q110" s="26">
        <v>0</v>
      </c>
      <c r="R110" s="26">
        <v>0</v>
      </c>
      <c r="S110" s="26">
        <v>0</v>
      </c>
      <c r="T110" s="26">
        <v>0</v>
      </c>
      <c r="U110" s="26">
        <v>0</v>
      </c>
      <c r="V110" s="26">
        <v>0</v>
      </c>
      <c r="W110" s="26">
        <v>0</v>
      </c>
      <c r="X110" s="26">
        <v>0</v>
      </c>
      <c r="Y110" s="26">
        <v>0</v>
      </c>
      <c r="Z110" s="26">
        <v>0</v>
      </c>
      <c r="AA110" s="26">
        <v>0</v>
      </c>
      <c r="AB110" s="26">
        <v>0</v>
      </c>
      <c r="AC110" s="26">
        <v>0</v>
      </c>
      <c r="AD110" s="26">
        <v>0</v>
      </c>
      <c r="AE110" s="34">
        <v>531.83000000000004</v>
      </c>
      <c r="AF110" s="26">
        <v>0</v>
      </c>
      <c r="AG110" s="26">
        <v>0</v>
      </c>
      <c r="AH110" s="141" t="s">
        <v>263</v>
      </c>
      <c r="AI110" s="141">
        <v>2020</v>
      </c>
      <c r="AJ110" s="141">
        <v>2020</v>
      </c>
      <c r="AK110" s="50"/>
      <c r="AL110" s="50"/>
      <c r="AM110" s="50"/>
      <c r="AN110" s="50"/>
    </row>
    <row r="111" spans="1:40" ht="62.25">
      <c r="A111" s="6">
        <v>1</v>
      </c>
      <c r="B111" s="52">
        <f>SUBTOTAL(103,$A$94:A111)</f>
        <v>15</v>
      </c>
      <c r="C111" s="140" t="s">
        <v>1376</v>
      </c>
      <c r="D111" s="56" t="s">
        <v>1820</v>
      </c>
      <c r="E111" s="55">
        <v>0.96599999999999997</v>
      </c>
      <c r="F111" s="26">
        <f t="shared" si="35"/>
        <v>35421.97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  <c r="L111" s="26">
        <v>0</v>
      </c>
      <c r="M111" s="58">
        <v>0</v>
      </c>
      <c r="N111" s="26">
        <v>0</v>
      </c>
      <c r="O111" s="26">
        <v>636</v>
      </c>
      <c r="P111" s="26">
        <v>34939.800000000003</v>
      </c>
      <c r="Q111" s="26">
        <v>0</v>
      </c>
      <c r="R111" s="26">
        <v>0</v>
      </c>
      <c r="S111" s="26">
        <v>0</v>
      </c>
      <c r="T111" s="26">
        <v>0</v>
      </c>
      <c r="U111" s="26">
        <v>0</v>
      </c>
      <c r="V111" s="26">
        <v>0</v>
      </c>
      <c r="W111" s="26">
        <v>0</v>
      </c>
      <c r="X111" s="26">
        <v>0</v>
      </c>
      <c r="Y111" s="26">
        <v>0</v>
      </c>
      <c r="Z111" s="26">
        <v>0</v>
      </c>
      <c r="AA111" s="26">
        <v>0</v>
      </c>
      <c r="AB111" s="26">
        <v>0</v>
      </c>
      <c r="AC111" s="26">
        <v>0</v>
      </c>
      <c r="AD111" s="26">
        <v>0</v>
      </c>
      <c r="AE111" s="34">
        <v>482.17</v>
      </c>
      <c r="AF111" s="26">
        <v>0</v>
      </c>
      <c r="AG111" s="26">
        <v>0</v>
      </c>
      <c r="AH111" s="141" t="s">
        <v>263</v>
      </c>
      <c r="AI111" s="141">
        <v>2020</v>
      </c>
      <c r="AJ111" s="141">
        <v>2020</v>
      </c>
      <c r="AK111" s="50"/>
      <c r="AL111" s="50"/>
      <c r="AM111" s="50"/>
      <c r="AN111" s="50"/>
    </row>
    <row r="112" spans="1:40" ht="62.25">
      <c r="A112" s="6">
        <v>1</v>
      </c>
      <c r="B112" s="52">
        <f>SUBTOTAL(103,$A$94:A112)</f>
        <v>16</v>
      </c>
      <c r="C112" s="140" t="s">
        <v>1377</v>
      </c>
      <c r="D112" s="56" t="s">
        <v>1821</v>
      </c>
      <c r="E112" s="55">
        <v>0.90890000000000004</v>
      </c>
      <c r="F112" s="26">
        <f t="shared" si="35"/>
        <v>381944.5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58">
        <v>0</v>
      </c>
      <c r="N112" s="26">
        <v>0</v>
      </c>
      <c r="O112" s="26">
        <v>645</v>
      </c>
      <c r="P112" s="26">
        <v>376300</v>
      </c>
      <c r="Q112" s="26">
        <v>0</v>
      </c>
      <c r="R112" s="26">
        <v>0</v>
      </c>
      <c r="S112" s="26">
        <v>0</v>
      </c>
      <c r="T112" s="26">
        <v>0</v>
      </c>
      <c r="U112" s="26">
        <v>0</v>
      </c>
      <c r="V112" s="26">
        <v>0</v>
      </c>
      <c r="W112" s="26">
        <v>0</v>
      </c>
      <c r="X112" s="26">
        <v>0</v>
      </c>
      <c r="Y112" s="26">
        <v>0</v>
      </c>
      <c r="Z112" s="26">
        <v>0</v>
      </c>
      <c r="AA112" s="26">
        <v>0</v>
      </c>
      <c r="AB112" s="26">
        <v>0</v>
      </c>
      <c r="AC112" s="26">
        <v>0</v>
      </c>
      <c r="AD112" s="26">
        <v>0</v>
      </c>
      <c r="AE112" s="26">
        <f>ROUND(P112*1.5%,2)</f>
        <v>5644.5</v>
      </c>
      <c r="AF112" s="26">
        <v>0</v>
      </c>
      <c r="AG112" s="26">
        <v>0</v>
      </c>
      <c r="AH112" s="141" t="s">
        <v>263</v>
      </c>
      <c r="AI112" s="30">
        <v>2022</v>
      </c>
      <c r="AJ112" s="30">
        <v>2022</v>
      </c>
      <c r="AK112" s="50"/>
      <c r="AL112" s="50"/>
      <c r="AM112" s="50"/>
      <c r="AN112" s="50"/>
    </row>
    <row r="113" spans="1:40" ht="62.25">
      <c r="A113" s="6">
        <v>1</v>
      </c>
      <c r="B113" s="52">
        <f>SUBTOTAL(103,$A$94:A113)</f>
        <v>17</v>
      </c>
      <c r="C113" s="140" t="s">
        <v>1378</v>
      </c>
      <c r="D113" s="56" t="s">
        <v>1820</v>
      </c>
      <c r="E113" s="55">
        <v>0.97260000000000002</v>
      </c>
      <c r="F113" s="26">
        <f t="shared" si="35"/>
        <v>7571.98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58">
        <v>0</v>
      </c>
      <c r="N113" s="26">
        <v>0</v>
      </c>
      <c r="O113" s="26">
        <v>691.81</v>
      </c>
      <c r="P113" s="26">
        <v>7460.08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0</v>
      </c>
      <c r="Y113" s="26">
        <v>0</v>
      </c>
      <c r="Z113" s="26">
        <v>0</v>
      </c>
      <c r="AA113" s="26">
        <v>0</v>
      </c>
      <c r="AB113" s="26">
        <v>0</v>
      </c>
      <c r="AC113" s="26">
        <v>0</v>
      </c>
      <c r="AD113" s="26">
        <v>0</v>
      </c>
      <c r="AE113" s="26">
        <v>111.9</v>
      </c>
      <c r="AF113" s="26">
        <v>0</v>
      </c>
      <c r="AG113" s="26">
        <v>0</v>
      </c>
      <c r="AH113" s="141" t="s">
        <v>263</v>
      </c>
      <c r="AI113" s="141">
        <v>2020</v>
      </c>
      <c r="AJ113" s="141">
        <v>2020</v>
      </c>
      <c r="AK113" s="50"/>
      <c r="AL113" s="50"/>
      <c r="AM113" s="50"/>
      <c r="AN113" s="50"/>
    </row>
    <row r="114" spans="1:40" ht="62.25">
      <c r="A114" s="6">
        <v>1</v>
      </c>
      <c r="B114" s="52">
        <f>SUBTOTAL(103,$A$94:A114)</f>
        <v>18</v>
      </c>
      <c r="C114" s="140" t="s">
        <v>1379</v>
      </c>
      <c r="D114" s="70" t="s">
        <v>1821</v>
      </c>
      <c r="E114" s="55">
        <v>0.9919</v>
      </c>
      <c r="F114" s="26">
        <f t="shared" si="35"/>
        <v>433416.75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58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853.2</v>
      </c>
      <c r="T114" s="142">
        <v>427011.58</v>
      </c>
      <c r="U114" s="26">
        <v>0</v>
      </c>
      <c r="V114" s="26">
        <v>0</v>
      </c>
      <c r="W114" s="26">
        <v>0</v>
      </c>
      <c r="X114" s="26">
        <v>0</v>
      </c>
      <c r="Y114" s="26">
        <v>0</v>
      </c>
      <c r="Z114" s="26">
        <v>0</v>
      </c>
      <c r="AA114" s="26">
        <v>0</v>
      </c>
      <c r="AB114" s="26">
        <v>0</v>
      </c>
      <c r="AC114" s="26">
        <v>0</v>
      </c>
      <c r="AD114" s="26">
        <v>0</v>
      </c>
      <c r="AE114" s="26">
        <v>6405.17</v>
      </c>
      <c r="AF114" s="26">
        <v>0</v>
      </c>
      <c r="AG114" s="26">
        <v>0</v>
      </c>
      <c r="AH114" s="141" t="s">
        <v>263</v>
      </c>
      <c r="AI114" s="141">
        <v>2020</v>
      </c>
      <c r="AJ114" s="141">
        <v>2020</v>
      </c>
      <c r="AK114" s="50"/>
      <c r="AL114" s="50"/>
      <c r="AM114" s="50"/>
      <c r="AN114" s="50"/>
    </row>
    <row r="115" spans="1:40" ht="62.25">
      <c r="A115" s="6">
        <v>1</v>
      </c>
      <c r="B115" s="52">
        <f>SUBTOTAL(103,$A$94:A115)</f>
        <v>19</v>
      </c>
      <c r="C115" s="140" t="s">
        <v>1081</v>
      </c>
      <c r="D115" s="56" t="s">
        <v>1481</v>
      </c>
      <c r="E115" s="55">
        <v>0.96870000000000001</v>
      </c>
      <c r="F115" s="26">
        <f t="shared" si="35"/>
        <v>167825.19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58">
        <v>0</v>
      </c>
      <c r="N115" s="26">
        <v>0</v>
      </c>
      <c r="O115" s="26">
        <v>404</v>
      </c>
      <c r="P115" s="26">
        <v>165540.73000000001</v>
      </c>
      <c r="Q115" s="26">
        <v>0</v>
      </c>
      <c r="R115" s="26">
        <v>0</v>
      </c>
      <c r="S115" s="26">
        <v>0</v>
      </c>
      <c r="T115" s="142">
        <v>0</v>
      </c>
      <c r="U115" s="26">
        <v>0</v>
      </c>
      <c r="V115" s="26">
        <v>0</v>
      </c>
      <c r="W115" s="26">
        <v>0</v>
      </c>
      <c r="X115" s="26">
        <v>0</v>
      </c>
      <c r="Y115" s="26">
        <v>0</v>
      </c>
      <c r="Z115" s="26">
        <v>0</v>
      </c>
      <c r="AA115" s="26">
        <v>0</v>
      </c>
      <c r="AB115" s="26">
        <v>0</v>
      </c>
      <c r="AC115" s="26">
        <v>0</v>
      </c>
      <c r="AD115" s="26">
        <v>0</v>
      </c>
      <c r="AE115" s="26">
        <v>2284.46</v>
      </c>
      <c r="AF115" s="26">
        <v>0</v>
      </c>
      <c r="AG115" s="26">
        <v>0</v>
      </c>
      <c r="AH115" s="141" t="s">
        <v>263</v>
      </c>
      <c r="AI115" s="141">
        <v>2020</v>
      </c>
      <c r="AJ115" s="141">
        <v>2020</v>
      </c>
      <c r="AK115" s="50"/>
      <c r="AL115" s="50"/>
      <c r="AM115" s="50"/>
      <c r="AN115" s="50"/>
    </row>
    <row r="116" spans="1:40" ht="62.25">
      <c r="A116" s="6">
        <v>1</v>
      </c>
      <c r="B116" s="52">
        <f>SUBTOTAL(103,$A$94:A116)</f>
        <v>20</v>
      </c>
      <c r="C116" s="140" t="s">
        <v>1445</v>
      </c>
      <c r="D116" s="70" t="s">
        <v>1481</v>
      </c>
      <c r="E116" s="55">
        <v>0.97260000000000002</v>
      </c>
      <c r="F116" s="26">
        <f t="shared" si="35"/>
        <v>111509.89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58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142">
        <v>0</v>
      </c>
      <c r="U116" s="26">
        <v>143.80000000000001</v>
      </c>
      <c r="V116" s="26">
        <v>109992</v>
      </c>
      <c r="W116" s="26">
        <v>0</v>
      </c>
      <c r="X116" s="26">
        <v>0</v>
      </c>
      <c r="Y116" s="26">
        <v>0</v>
      </c>
      <c r="Z116" s="26">
        <v>0</v>
      </c>
      <c r="AA116" s="26">
        <v>0</v>
      </c>
      <c r="AB116" s="26">
        <v>0</v>
      </c>
      <c r="AC116" s="26">
        <v>0</v>
      </c>
      <c r="AD116" s="26">
        <v>0</v>
      </c>
      <c r="AE116" s="26">
        <v>1517.89</v>
      </c>
      <c r="AF116" s="26">
        <v>0</v>
      </c>
      <c r="AG116" s="26">
        <v>0</v>
      </c>
      <c r="AH116" s="141" t="s">
        <v>263</v>
      </c>
      <c r="AI116" s="141">
        <v>2020</v>
      </c>
      <c r="AJ116" s="141">
        <v>2020</v>
      </c>
      <c r="AK116" s="50"/>
      <c r="AL116" s="50"/>
      <c r="AM116" s="50"/>
      <c r="AN116" s="50"/>
    </row>
    <row r="117" spans="1:40" ht="62.25">
      <c r="A117" s="6">
        <v>1</v>
      </c>
      <c r="B117" s="52">
        <f>SUBTOTAL(103,$A$94:A117)</f>
        <v>21</v>
      </c>
      <c r="C117" s="140" t="s">
        <v>1446</v>
      </c>
      <c r="D117" s="56" t="s">
        <v>1820</v>
      </c>
      <c r="E117" s="55">
        <v>0.9859</v>
      </c>
      <c r="F117" s="26">
        <f t="shared" si="35"/>
        <v>155632.46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58">
        <v>0</v>
      </c>
      <c r="N117" s="26">
        <v>0</v>
      </c>
      <c r="O117" s="26">
        <v>622.63</v>
      </c>
      <c r="P117" s="26">
        <v>153513.97</v>
      </c>
      <c r="Q117" s="26">
        <v>0</v>
      </c>
      <c r="R117" s="26">
        <v>0</v>
      </c>
      <c r="S117" s="26">
        <v>0</v>
      </c>
      <c r="T117" s="142">
        <v>0</v>
      </c>
      <c r="U117" s="26">
        <v>0</v>
      </c>
      <c r="V117" s="26">
        <v>0</v>
      </c>
      <c r="W117" s="26">
        <v>0</v>
      </c>
      <c r="X117" s="26">
        <v>0</v>
      </c>
      <c r="Y117" s="26">
        <v>0</v>
      </c>
      <c r="Z117" s="26">
        <v>0</v>
      </c>
      <c r="AA117" s="26">
        <v>0</v>
      </c>
      <c r="AB117" s="26">
        <v>0</v>
      </c>
      <c r="AC117" s="26">
        <v>0</v>
      </c>
      <c r="AD117" s="26">
        <v>0</v>
      </c>
      <c r="AE117" s="34">
        <v>2118.4899999999998</v>
      </c>
      <c r="AF117" s="26">
        <v>0</v>
      </c>
      <c r="AG117" s="26">
        <v>0</v>
      </c>
      <c r="AH117" s="141" t="s">
        <v>263</v>
      </c>
      <c r="AI117" s="141">
        <v>2020</v>
      </c>
      <c r="AJ117" s="141">
        <v>2020</v>
      </c>
      <c r="AK117" s="50"/>
      <c r="AL117" s="50"/>
      <c r="AM117" s="50"/>
      <c r="AN117" s="50"/>
    </row>
    <row r="118" spans="1:40" ht="62.25">
      <c r="A118" s="6">
        <v>1</v>
      </c>
      <c r="B118" s="52">
        <f>SUBTOTAL(103,$A$94:A118)</f>
        <v>22</v>
      </c>
      <c r="C118" s="140" t="s">
        <v>1447</v>
      </c>
      <c r="D118" s="56" t="s">
        <v>1821</v>
      </c>
      <c r="E118" s="55">
        <v>1.0001</v>
      </c>
      <c r="F118" s="26">
        <f t="shared" si="35"/>
        <v>7494.52</v>
      </c>
      <c r="G118" s="26">
        <v>0</v>
      </c>
      <c r="H118" s="26">
        <v>0</v>
      </c>
      <c r="I118" s="26">
        <v>0</v>
      </c>
      <c r="J118" s="26">
        <v>0</v>
      </c>
      <c r="K118" s="26">
        <v>0</v>
      </c>
      <c r="L118" s="26">
        <v>0</v>
      </c>
      <c r="M118" s="58">
        <v>0</v>
      </c>
      <c r="N118" s="26">
        <v>0</v>
      </c>
      <c r="O118" s="26">
        <v>550</v>
      </c>
      <c r="P118" s="26">
        <v>7392.5</v>
      </c>
      <c r="Q118" s="26">
        <v>0</v>
      </c>
      <c r="R118" s="26">
        <v>0</v>
      </c>
      <c r="S118" s="26">
        <v>0</v>
      </c>
      <c r="T118" s="142">
        <v>0</v>
      </c>
      <c r="U118" s="26">
        <v>0</v>
      </c>
      <c r="V118" s="26">
        <v>0</v>
      </c>
      <c r="W118" s="26">
        <v>0</v>
      </c>
      <c r="X118" s="26">
        <v>0</v>
      </c>
      <c r="Y118" s="26">
        <v>0</v>
      </c>
      <c r="Z118" s="26">
        <v>0</v>
      </c>
      <c r="AA118" s="26">
        <v>0</v>
      </c>
      <c r="AB118" s="26">
        <v>0</v>
      </c>
      <c r="AC118" s="26">
        <v>0</v>
      </c>
      <c r="AD118" s="26">
        <v>0</v>
      </c>
      <c r="AE118" s="34">
        <v>102.02</v>
      </c>
      <c r="AF118" s="26">
        <v>0</v>
      </c>
      <c r="AG118" s="26">
        <v>0</v>
      </c>
      <c r="AH118" s="141" t="s">
        <v>263</v>
      </c>
      <c r="AI118" s="141">
        <v>2020</v>
      </c>
      <c r="AJ118" s="141">
        <v>2020</v>
      </c>
      <c r="AK118" s="50"/>
      <c r="AL118" s="50"/>
      <c r="AM118" s="50"/>
      <c r="AN118" s="50"/>
    </row>
    <row r="119" spans="1:40" ht="62.25">
      <c r="A119" s="6">
        <v>1</v>
      </c>
      <c r="B119" s="52">
        <f>SUBTOTAL(103,$A$94:A119)</f>
        <v>23</v>
      </c>
      <c r="C119" s="140" t="s">
        <v>1448</v>
      </c>
      <c r="D119" s="56" t="s">
        <v>1823</v>
      </c>
      <c r="E119" s="55">
        <v>0.95650000000000002</v>
      </c>
      <c r="F119" s="26">
        <f t="shared" si="35"/>
        <v>48133.04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58">
        <v>0</v>
      </c>
      <c r="N119" s="26">
        <v>0</v>
      </c>
      <c r="O119" s="26">
        <v>807</v>
      </c>
      <c r="P119" s="26">
        <v>47477.85</v>
      </c>
      <c r="Q119" s="26">
        <v>0</v>
      </c>
      <c r="R119" s="26">
        <v>0</v>
      </c>
      <c r="S119" s="26">
        <v>0</v>
      </c>
      <c r="T119" s="142">
        <v>0</v>
      </c>
      <c r="U119" s="26">
        <v>0</v>
      </c>
      <c r="V119" s="26">
        <v>0</v>
      </c>
      <c r="W119" s="26">
        <v>0</v>
      </c>
      <c r="X119" s="26">
        <v>0</v>
      </c>
      <c r="Y119" s="26">
        <v>0</v>
      </c>
      <c r="Z119" s="26">
        <v>0</v>
      </c>
      <c r="AA119" s="26">
        <v>0</v>
      </c>
      <c r="AB119" s="26">
        <v>0</v>
      </c>
      <c r="AC119" s="26">
        <v>0</v>
      </c>
      <c r="AD119" s="26">
        <v>0</v>
      </c>
      <c r="AE119" s="26">
        <v>655.19000000000005</v>
      </c>
      <c r="AF119" s="26">
        <v>0</v>
      </c>
      <c r="AG119" s="26">
        <v>0</v>
      </c>
      <c r="AH119" s="141" t="s">
        <v>263</v>
      </c>
      <c r="AI119" s="141">
        <v>2020</v>
      </c>
      <c r="AJ119" s="141">
        <v>2020</v>
      </c>
      <c r="AK119" s="50"/>
      <c r="AL119" s="50"/>
      <c r="AM119" s="50"/>
      <c r="AN119" s="50"/>
    </row>
    <row r="120" spans="1:40" ht="62.25">
      <c r="A120" s="6">
        <v>1</v>
      </c>
      <c r="B120" s="52">
        <f>SUBTOTAL(103,$A$94:A120)</f>
        <v>24</v>
      </c>
      <c r="C120" s="140" t="s">
        <v>1552</v>
      </c>
      <c r="D120" s="56" t="s">
        <v>1821</v>
      </c>
      <c r="E120" s="55">
        <v>0.76249999999999996</v>
      </c>
      <c r="F120" s="26">
        <f t="shared" si="35"/>
        <v>91476.549999999988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58">
        <v>0</v>
      </c>
      <c r="N120" s="26">
        <v>0</v>
      </c>
      <c r="O120" s="26">
        <v>1059</v>
      </c>
      <c r="P120" s="26">
        <v>90124.68</v>
      </c>
      <c r="Q120" s="26">
        <v>0</v>
      </c>
      <c r="R120" s="26">
        <v>0</v>
      </c>
      <c r="S120" s="26">
        <v>0</v>
      </c>
      <c r="T120" s="142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1351.87</v>
      </c>
      <c r="AF120" s="26">
        <v>0</v>
      </c>
      <c r="AG120" s="26">
        <v>0</v>
      </c>
      <c r="AH120" s="141" t="s">
        <v>263</v>
      </c>
      <c r="AI120" s="141">
        <v>2020</v>
      </c>
      <c r="AJ120" s="141">
        <v>2020</v>
      </c>
      <c r="AK120" s="50"/>
      <c r="AL120" s="50"/>
      <c r="AM120" s="50"/>
      <c r="AN120" s="50"/>
    </row>
    <row r="121" spans="1:40" ht="62.25">
      <c r="A121" s="6">
        <v>1</v>
      </c>
      <c r="B121" s="52">
        <f>SUBTOTAL(103,$A$94:A121)</f>
        <v>25</v>
      </c>
      <c r="C121" s="140" t="s">
        <v>1824</v>
      </c>
      <c r="D121" s="56" t="s">
        <v>1823</v>
      </c>
      <c r="E121" s="55">
        <v>0.95521667016728007</v>
      </c>
      <c r="F121" s="26">
        <f>P121+AE121</f>
        <v>43614.13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58">
        <v>0</v>
      </c>
      <c r="N121" s="26">
        <v>0</v>
      </c>
      <c r="O121" s="26">
        <v>953</v>
      </c>
      <c r="P121" s="26">
        <v>42969.59</v>
      </c>
      <c r="Q121" s="26">
        <v>0</v>
      </c>
      <c r="R121" s="26">
        <v>0</v>
      </c>
      <c r="S121" s="26">
        <v>0</v>
      </c>
      <c r="T121" s="142">
        <v>0</v>
      </c>
      <c r="U121" s="26">
        <v>0</v>
      </c>
      <c r="V121" s="26">
        <v>0</v>
      </c>
      <c r="W121" s="26">
        <v>0</v>
      </c>
      <c r="X121" s="26">
        <v>0</v>
      </c>
      <c r="Y121" s="26">
        <v>0</v>
      </c>
      <c r="Z121" s="26">
        <v>0</v>
      </c>
      <c r="AA121" s="26">
        <v>0</v>
      </c>
      <c r="AB121" s="26">
        <v>0</v>
      </c>
      <c r="AC121" s="26">
        <v>0</v>
      </c>
      <c r="AD121" s="26">
        <v>0</v>
      </c>
      <c r="AE121" s="26">
        <f>ROUND(P121*1.5%,2)</f>
        <v>644.54</v>
      </c>
      <c r="AF121" s="26">
        <v>0</v>
      </c>
      <c r="AG121" s="26">
        <v>0</v>
      </c>
      <c r="AH121" s="141" t="s">
        <v>263</v>
      </c>
      <c r="AI121" s="141">
        <v>2020</v>
      </c>
      <c r="AJ121" s="141">
        <v>2020</v>
      </c>
      <c r="AK121" s="50"/>
      <c r="AL121" s="50"/>
      <c r="AM121" s="50"/>
      <c r="AN121" s="50"/>
    </row>
    <row r="122" spans="1:40" ht="62.25">
      <c r="B122" s="268" t="s">
        <v>790</v>
      </c>
      <c r="C122" s="269"/>
      <c r="D122" s="146" t="s">
        <v>857</v>
      </c>
      <c r="E122" s="55">
        <f>AVERAGE(E123:E129)</f>
        <v>0.79046997917439299</v>
      </c>
      <c r="F122" s="26">
        <f>SUM(F123:F129)</f>
        <v>2694060.51</v>
      </c>
      <c r="G122" s="26">
        <f t="shared" ref="G122:AG122" si="40">SUM(G123:G129)</f>
        <v>0</v>
      </c>
      <c r="H122" s="26">
        <f t="shared" si="40"/>
        <v>0</v>
      </c>
      <c r="I122" s="26">
        <f t="shared" si="40"/>
        <v>0</v>
      </c>
      <c r="J122" s="26">
        <f t="shared" si="40"/>
        <v>0</v>
      </c>
      <c r="K122" s="26">
        <f t="shared" si="40"/>
        <v>0</v>
      </c>
      <c r="L122" s="26">
        <f t="shared" si="40"/>
        <v>0</v>
      </c>
      <c r="M122" s="26">
        <f t="shared" si="40"/>
        <v>0</v>
      </c>
      <c r="N122" s="26">
        <f t="shared" si="40"/>
        <v>0</v>
      </c>
      <c r="O122" s="26">
        <f t="shared" si="40"/>
        <v>6319.26</v>
      </c>
      <c r="P122" s="26">
        <f t="shared" si="40"/>
        <v>2658109.1500000004</v>
      </c>
      <c r="Q122" s="26">
        <f t="shared" si="40"/>
        <v>0</v>
      </c>
      <c r="R122" s="26">
        <f t="shared" si="40"/>
        <v>0</v>
      </c>
      <c r="S122" s="26">
        <f t="shared" si="40"/>
        <v>0</v>
      </c>
      <c r="T122" s="26">
        <f t="shared" si="40"/>
        <v>0</v>
      </c>
      <c r="U122" s="26">
        <f t="shared" si="40"/>
        <v>0</v>
      </c>
      <c r="V122" s="26">
        <f t="shared" si="40"/>
        <v>0</v>
      </c>
      <c r="W122" s="26">
        <f t="shared" si="40"/>
        <v>0</v>
      </c>
      <c r="X122" s="26">
        <f t="shared" si="40"/>
        <v>0</v>
      </c>
      <c r="Y122" s="26">
        <f t="shared" si="40"/>
        <v>0</v>
      </c>
      <c r="Z122" s="26">
        <f t="shared" si="40"/>
        <v>0</v>
      </c>
      <c r="AA122" s="26">
        <f t="shared" si="40"/>
        <v>0</v>
      </c>
      <c r="AB122" s="26">
        <f t="shared" si="40"/>
        <v>0</v>
      </c>
      <c r="AC122" s="26">
        <f t="shared" si="40"/>
        <v>0</v>
      </c>
      <c r="AD122" s="26">
        <f t="shared" si="40"/>
        <v>0</v>
      </c>
      <c r="AE122" s="26">
        <f t="shared" si="40"/>
        <v>35951.360000000001</v>
      </c>
      <c r="AF122" s="26">
        <f t="shared" si="40"/>
        <v>0</v>
      </c>
      <c r="AG122" s="26">
        <f t="shared" si="40"/>
        <v>0</v>
      </c>
      <c r="AH122" s="141" t="s">
        <v>857</v>
      </c>
      <c r="AI122" s="141" t="s">
        <v>857</v>
      </c>
      <c r="AJ122" s="141" t="s">
        <v>857</v>
      </c>
      <c r="AK122" s="50"/>
      <c r="AL122" s="50"/>
      <c r="AM122" s="50"/>
      <c r="AN122" s="50"/>
    </row>
    <row r="123" spans="1:40" ht="62.25">
      <c r="A123" s="6">
        <v>1</v>
      </c>
      <c r="B123" s="52">
        <f>SUBTOTAL(103,$A$94:A123)</f>
        <v>26</v>
      </c>
      <c r="C123" s="140" t="s">
        <v>1380</v>
      </c>
      <c r="D123" s="56" t="s">
        <v>1821</v>
      </c>
      <c r="E123" s="55">
        <v>0.79441212856856191</v>
      </c>
      <c r="F123" s="26">
        <f t="shared" si="35"/>
        <v>502837.5</v>
      </c>
      <c r="G123" s="26">
        <v>0</v>
      </c>
      <c r="H123" s="26">
        <v>0</v>
      </c>
      <c r="I123" s="26">
        <v>0</v>
      </c>
      <c r="J123" s="26">
        <v>0</v>
      </c>
      <c r="K123" s="26">
        <v>0</v>
      </c>
      <c r="L123" s="26">
        <v>0</v>
      </c>
      <c r="M123" s="58">
        <v>0</v>
      </c>
      <c r="N123" s="26">
        <v>0</v>
      </c>
      <c r="O123" s="26">
        <v>1148</v>
      </c>
      <c r="P123" s="26">
        <v>497834.27</v>
      </c>
      <c r="Q123" s="26">
        <v>0</v>
      </c>
      <c r="R123" s="26">
        <v>0</v>
      </c>
      <c r="S123" s="26">
        <v>0</v>
      </c>
      <c r="T123" s="142">
        <v>0</v>
      </c>
      <c r="U123" s="26">
        <v>0</v>
      </c>
      <c r="V123" s="26">
        <v>0</v>
      </c>
      <c r="W123" s="26">
        <v>0</v>
      </c>
      <c r="X123" s="26">
        <v>0</v>
      </c>
      <c r="Y123" s="26">
        <v>0</v>
      </c>
      <c r="Z123" s="26">
        <v>0</v>
      </c>
      <c r="AA123" s="26">
        <v>0</v>
      </c>
      <c r="AB123" s="26">
        <v>0</v>
      </c>
      <c r="AC123" s="26">
        <v>0</v>
      </c>
      <c r="AD123" s="26">
        <v>0</v>
      </c>
      <c r="AE123" s="34">
        <v>5003.2299999999996</v>
      </c>
      <c r="AF123" s="26">
        <v>0</v>
      </c>
      <c r="AG123" s="26">
        <v>0</v>
      </c>
      <c r="AH123" s="141" t="s">
        <v>263</v>
      </c>
      <c r="AI123" s="141">
        <v>2020</v>
      </c>
      <c r="AJ123" s="141">
        <v>2020</v>
      </c>
      <c r="AK123" s="50"/>
      <c r="AL123" s="50"/>
      <c r="AM123" s="50"/>
      <c r="AN123" s="50"/>
    </row>
    <row r="124" spans="1:40" ht="62.25">
      <c r="A124" s="6">
        <v>1</v>
      </c>
      <c r="B124" s="52">
        <f>SUBTOTAL(103,$A$94:A124)</f>
        <v>27</v>
      </c>
      <c r="C124" s="140" t="s">
        <v>1381</v>
      </c>
      <c r="D124" s="56" t="s">
        <v>1821</v>
      </c>
      <c r="E124" s="55">
        <v>0.77911652932310516</v>
      </c>
      <c r="F124" s="26">
        <f t="shared" si="35"/>
        <v>1853524.39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  <c r="L124" s="26">
        <v>0</v>
      </c>
      <c r="M124" s="58">
        <v>0</v>
      </c>
      <c r="N124" s="26">
        <v>0</v>
      </c>
      <c r="O124" s="26">
        <v>812.5</v>
      </c>
      <c r="P124" s="26">
        <v>1826132.4</v>
      </c>
      <c r="Q124" s="26">
        <v>0</v>
      </c>
      <c r="R124" s="26">
        <v>0</v>
      </c>
      <c r="S124" s="26">
        <v>0</v>
      </c>
      <c r="T124" s="142">
        <v>0</v>
      </c>
      <c r="U124" s="26">
        <v>0</v>
      </c>
      <c r="V124" s="26">
        <v>0</v>
      </c>
      <c r="W124" s="26">
        <v>0</v>
      </c>
      <c r="X124" s="26">
        <v>0</v>
      </c>
      <c r="Y124" s="26">
        <v>0</v>
      </c>
      <c r="Z124" s="26">
        <v>0</v>
      </c>
      <c r="AA124" s="26">
        <v>0</v>
      </c>
      <c r="AB124" s="26">
        <v>0</v>
      </c>
      <c r="AC124" s="26">
        <v>0</v>
      </c>
      <c r="AD124" s="26">
        <v>0</v>
      </c>
      <c r="AE124" s="26">
        <f t="shared" ref="AE124:AE129" si="41">ROUND(P124*1.5%,2)</f>
        <v>27391.99</v>
      </c>
      <c r="AF124" s="26">
        <v>0</v>
      </c>
      <c r="AG124" s="26">
        <v>0</v>
      </c>
      <c r="AH124" s="141" t="s">
        <v>263</v>
      </c>
      <c r="AI124" s="30">
        <v>2022</v>
      </c>
      <c r="AJ124" s="30">
        <v>2022</v>
      </c>
      <c r="AK124" s="50"/>
      <c r="AL124" s="50"/>
      <c r="AM124" s="50"/>
      <c r="AN124" s="50"/>
    </row>
    <row r="125" spans="1:40" ht="62.25">
      <c r="A125" s="6">
        <v>1</v>
      </c>
      <c r="B125" s="52">
        <f>SUBTOTAL(103,$A$94:A125)</f>
        <v>28</v>
      </c>
      <c r="C125" s="140" t="s">
        <v>1382</v>
      </c>
      <c r="D125" s="56" t="s">
        <v>1481</v>
      </c>
      <c r="E125" s="55">
        <v>0.64500000000000002</v>
      </c>
      <c r="F125" s="26">
        <f t="shared" si="35"/>
        <v>57982.38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58">
        <v>0</v>
      </c>
      <c r="N125" s="26">
        <v>0</v>
      </c>
      <c r="O125" s="26">
        <v>1240.56</v>
      </c>
      <c r="P125" s="142">
        <v>57405.46</v>
      </c>
      <c r="Q125" s="26">
        <v>0</v>
      </c>
      <c r="R125" s="26">
        <v>0</v>
      </c>
      <c r="S125" s="26">
        <v>0</v>
      </c>
      <c r="T125" s="142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6">
        <v>0</v>
      </c>
      <c r="AA125" s="26">
        <v>0</v>
      </c>
      <c r="AB125" s="26">
        <v>0</v>
      </c>
      <c r="AC125" s="26">
        <v>0</v>
      </c>
      <c r="AD125" s="26">
        <v>0</v>
      </c>
      <c r="AE125" s="26">
        <v>576.91999999999996</v>
      </c>
      <c r="AF125" s="26">
        <v>0</v>
      </c>
      <c r="AG125" s="26">
        <v>0</v>
      </c>
      <c r="AH125" s="141" t="s">
        <v>263</v>
      </c>
      <c r="AI125" s="141">
        <v>2020</v>
      </c>
      <c r="AJ125" s="141">
        <v>2020</v>
      </c>
      <c r="AK125" s="50"/>
      <c r="AL125" s="50"/>
      <c r="AM125" s="50"/>
      <c r="AN125" s="50"/>
    </row>
    <row r="126" spans="1:40" ht="62.25">
      <c r="A126" s="6">
        <v>1</v>
      </c>
      <c r="B126" s="52">
        <f>SUBTOTAL(103,$A$94:A126)</f>
        <v>29</v>
      </c>
      <c r="C126" s="140" t="s">
        <v>1383</v>
      </c>
      <c r="D126" s="56" t="s">
        <v>1821</v>
      </c>
      <c r="E126" s="55">
        <v>0.88700000000000001</v>
      </c>
      <c r="F126" s="26">
        <f t="shared" si="35"/>
        <v>175548.91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58">
        <v>0</v>
      </c>
      <c r="N126" s="26">
        <v>0</v>
      </c>
      <c r="O126" s="26">
        <v>838</v>
      </c>
      <c r="P126" s="26">
        <v>173802.2</v>
      </c>
      <c r="Q126" s="26">
        <v>0</v>
      </c>
      <c r="R126" s="26">
        <v>0</v>
      </c>
      <c r="S126" s="26">
        <v>0</v>
      </c>
      <c r="T126" s="142">
        <v>0</v>
      </c>
      <c r="U126" s="26">
        <v>0</v>
      </c>
      <c r="V126" s="26">
        <v>0</v>
      </c>
      <c r="W126" s="26">
        <v>0</v>
      </c>
      <c r="X126" s="26">
        <v>0</v>
      </c>
      <c r="Y126" s="26">
        <v>0</v>
      </c>
      <c r="Z126" s="26">
        <v>0</v>
      </c>
      <c r="AA126" s="26">
        <v>0</v>
      </c>
      <c r="AB126" s="26">
        <v>0</v>
      </c>
      <c r="AC126" s="26">
        <v>0</v>
      </c>
      <c r="AD126" s="26">
        <v>0</v>
      </c>
      <c r="AE126" s="26">
        <v>1746.71</v>
      </c>
      <c r="AF126" s="26">
        <v>0</v>
      </c>
      <c r="AG126" s="26">
        <v>0</v>
      </c>
      <c r="AH126" s="141" t="s">
        <v>263</v>
      </c>
      <c r="AI126" s="141">
        <v>2020</v>
      </c>
      <c r="AJ126" s="141">
        <v>2020</v>
      </c>
      <c r="AK126" s="50"/>
      <c r="AL126" s="50"/>
      <c r="AM126" s="50"/>
      <c r="AN126" s="50"/>
    </row>
    <row r="127" spans="1:40" ht="62.25">
      <c r="A127" s="6">
        <v>1</v>
      </c>
      <c r="B127" s="52">
        <f>SUBTOTAL(103,$A$94:A127)</f>
        <v>30</v>
      </c>
      <c r="C127" s="140" t="s">
        <v>1384</v>
      </c>
      <c r="D127" s="56" t="s">
        <v>1821</v>
      </c>
      <c r="E127" s="55">
        <v>0.78459999999999996</v>
      </c>
      <c r="F127" s="26">
        <f t="shared" si="35"/>
        <v>63565.37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58">
        <v>0</v>
      </c>
      <c r="N127" s="26">
        <v>0</v>
      </c>
      <c r="O127" s="26">
        <v>823.2</v>
      </c>
      <c r="P127" s="26">
        <v>62932.89</v>
      </c>
      <c r="Q127" s="26">
        <v>0</v>
      </c>
      <c r="R127" s="26">
        <v>0</v>
      </c>
      <c r="S127" s="26">
        <v>0</v>
      </c>
      <c r="T127" s="142">
        <v>0</v>
      </c>
      <c r="U127" s="26">
        <v>0</v>
      </c>
      <c r="V127" s="26">
        <v>0</v>
      </c>
      <c r="W127" s="26">
        <v>0</v>
      </c>
      <c r="X127" s="26">
        <v>0</v>
      </c>
      <c r="Y127" s="26">
        <v>0</v>
      </c>
      <c r="Z127" s="26">
        <v>0</v>
      </c>
      <c r="AA127" s="26">
        <v>0</v>
      </c>
      <c r="AB127" s="26">
        <v>0</v>
      </c>
      <c r="AC127" s="26">
        <v>0</v>
      </c>
      <c r="AD127" s="26">
        <v>0</v>
      </c>
      <c r="AE127" s="26">
        <v>632.48</v>
      </c>
      <c r="AF127" s="26">
        <v>0</v>
      </c>
      <c r="AG127" s="26">
        <v>0</v>
      </c>
      <c r="AH127" s="141" t="s">
        <v>263</v>
      </c>
      <c r="AI127" s="141">
        <v>2020</v>
      </c>
      <c r="AJ127" s="141">
        <v>2020</v>
      </c>
      <c r="AK127" s="50"/>
      <c r="AL127" s="50"/>
      <c r="AM127" s="50"/>
      <c r="AN127" s="50"/>
    </row>
    <row r="128" spans="1:40" ht="62.25">
      <c r="A128" s="6">
        <v>1</v>
      </c>
      <c r="B128" s="52">
        <f>SUBTOTAL(103,$A$94:A128)</f>
        <v>31</v>
      </c>
      <c r="C128" s="140" t="s">
        <v>1385</v>
      </c>
      <c r="D128" s="56" t="s">
        <v>1821</v>
      </c>
      <c r="E128" s="55">
        <v>0.70240000000000002</v>
      </c>
      <c r="F128" s="26">
        <f t="shared" si="35"/>
        <v>2454.27</v>
      </c>
      <c r="G128" s="26">
        <v>0</v>
      </c>
      <c r="H128" s="26">
        <v>0</v>
      </c>
      <c r="I128" s="26">
        <v>0</v>
      </c>
      <c r="J128" s="26">
        <v>0</v>
      </c>
      <c r="K128" s="26">
        <v>0</v>
      </c>
      <c r="L128" s="26">
        <v>0</v>
      </c>
      <c r="M128" s="58">
        <v>0</v>
      </c>
      <c r="N128" s="26">
        <v>0</v>
      </c>
      <c r="O128" s="26">
        <v>472</v>
      </c>
      <c r="P128" s="26">
        <v>2418</v>
      </c>
      <c r="Q128" s="26">
        <v>0</v>
      </c>
      <c r="R128" s="26">
        <v>0</v>
      </c>
      <c r="S128" s="26">
        <v>0</v>
      </c>
      <c r="T128" s="142">
        <v>0</v>
      </c>
      <c r="U128" s="26">
        <v>0</v>
      </c>
      <c r="V128" s="26">
        <v>0</v>
      </c>
      <c r="W128" s="26">
        <v>0</v>
      </c>
      <c r="X128" s="26">
        <v>0</v>
      </c>
      <c r="Y128" s="26">
        <v>0</v>
      </c>
      <c r="Z128" s="26">
        <v>0</v>
      </c>
      <c r="AA128" s="26">
        <v>0</v>
      </c>
      <c r="AB128" s="26">
        <v>0</v>
      </c>
      <c r="AC128" s="26">
        <v>0</v>
      </c>
      <c r="AD128" s="26">
        <v>0</v>
      </c>
      <c r="AE128" s="26">
        <f t="shared" si="41"/>
        <v>36.270000000000003</v>
      </c>
      <c r="AF128" s="26">
        <v>0</v>
      </c>
      <c r="AG128" s="26">
        <v>0</v>
      </c>
      <c r="AH128" s="141" t="s">
        <v>263</v>
      </c>
      <c r="AI128" s="141">
        <v>2020</v>
      </c>
      <c r="AJ128" s="141">
        <v>2020</v>
      </c>
      <c r="AK128" s="50"/>
      <c r="AL128" s="50"/>
      <c r="AM128" s="50"/>
      <c r="AN128" s="50"/>
    </row>
    <row r="129" spans="1:40" ht="62.25">
      <c r="A129" s="6">
        <v>1</v>
      </c>
      <c r="B129" s="52">
        <f>SUBTOTAL(103,$A$94:A129)</f>
        <v>32</v>
      </c>
      <c r="C129" s="140" t="s">
        <v>1825</v>
      </c>
      <c r="D129" s="56" t="s">
        <v>1481</v>
      </c>
      <c r="E129" s="55">
        <v>0.94076119632908406</v>
      </c>
      <c r="F129" s="26">
        <f>P129+AE129</f>
        <v>38147.69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58">
        <v>0</v>
      </c>
      <c r="N129" s="26">
        <v>0</v>
      </c>
      <c r="O129" s="26">
        <v>985</v>
      </c>
      <c r="P129" s="26">
        <v>37583.93</v>
      </c>
      <c r="Q129" s="26">
        <v>0</v>
      </c>
      <c r="R129" s="26">
        <v>0</v>
      </c>
      <c r="S129" s="26">
        <v>0</v>
      </c>
      <c r="T129" s="142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0</v>
      </c>
      <c r="AB129" s="26">
        <v>0</v>
      </c>
      <c r="AC129" s="26">
        <v>0</v>
      </c>
      <c r="AD129" s="26">
        <v>0</v>
      </c>
      <c r="AE129" s="26">
        <f t="shared" si="41"/>
        <v>563.76</v>
      </c>
      <c r="AF129" s="26">
        <v>0</v>
      </c>
      <c r="AG129" s="26">
        <v>0</v>
      </c>
      <c r="AH129" s="141" t="s">
        <v>263</v>
      </c>
      <c r="AI129" s="30">
        <v>2022</v>
      </c>
      <c r="AJ129" s="30">
        <v>2022</v>
      </c>
      <c r="AK129" s="50"/>
      <c r="AL129" s="50"/>
      <c r="AM129" s="50"/>
      <c r="AN129" s="50"/>
    </row>
    <row r="130" spans="1:40" ht="62.25">
      <c r="B130" s="268" t="s">
        <v>789</v>
      </c>
      <c r="C130" s="269"/>
      <c r="D130" s="146" t="s">
        <v>857</v>
      </c>
      <c r="E130" s="55">
        <f>AVERAGE(E131:E134)</f>
        <v>0.6400023136337607</v>
      </c>
      <c r="F130" s="26">
        <f>SUM(F131:F134)</f>
        <v>3561217.53</v>
      </c>
      <c r="G130" s="26">
        <f t="shared" ref="G130:AG130" si="42">SUM(G131:G134)</f>
        <v>0</v>
      </c>
      <c r="H130" s="26">
        <f t="shared" si="42"/>
        <v>0</v>
      </c>
      <c r="I130" s="26">
        <f t="shared" si="42"/>
        <v>0</v>
      </c>
      <c r="J130" s="26">
        <f t="shared" si="42"/>
        <v>0</v>
      </c>
      <c r="K130" s="26">
        <f t="shared" si="42"/>
        <v>0</v>
      </c>
      <c r="L130" s="26">
        <f t="shared" si="42"/>
        <v>0</v>
      </c>
      <c r="M130" s="58">
        <f t="shared" si="42"/>
        <v>0</v>
      </c>
      <c r="N130" s="26">
        <f t="shared" si="42"/>
        <v>0</v>
      </c>
      <c r="O130" s="26">
        <f t="shared" si="42"/>
        <v>1939.8</v>
      </c>
      <c r="P130" s="26">
        <f t="shared" si="42"/>
        <v>3509120.87</v>
      </c>
      <c r="Q130" s="26">
        <f t="shared" si="42"/>
        <v>0</v>
      </c>
      <c r="R130" s="26">
        <f t="shared" si="42"/>
        <v>0</v>
      </c>
      <c r="S130" s="26">
        <f t="shared" si="42"/>
        <v>0</v>
      </c>
      <c r="T130" s="26">
        <f t="shared" si="42"/>
        <v>0</v>
      </c>
      <c r="U130" s="26">
        <f t="shared" si="42"/>
        <v>0</v>
      </c>
      <c r="V130" s="26">
        <f t="shared" si="42"/>
        <v>0</v>
      </c>
      <c r="W130" s="26">
        <f t="shared" si="42"/>
        <v>0</v>
      </c>
      <c r="X130" s="26">
        <f t="shared" si="42"/>
        <v>0</v>
      </c>
      <c r="Y130" s="26">
        <f t="shared" si="42"/>
        <v>0</v>
      </c>
      <c r="Z130" s="26">
        <f t="shared" si="42"/>
        <v>0</v>
      </c>
      <c r="AA130" s="26">
        <f t="shared" si="42"/>
        <v>0</v>
      </c>
      <c r="AB130" s="26">
        <f t="shared" si="42"/>
        <v>0</v>
      </c>
      <c r="AC130" s="26">
        <f t="shared" si="42"/>
        <v>0</v>
      </c>
      <c r="AD130" s="26">
        <f t="shared" si="42"/>
        <v>0</v>
      </c>
      <c r="AE130" s="26">
        <f t="shared" si="42"/>
        <v>52096.66</v>
      </c>
      <c r="AF130" s="26">
        <f t="shared" si="42"/>
        <v>0</v>
      </c>
      <c r="AG130" s="26">
        <f t="shared" si="42"/>
        <v>0</v>
      </c>
      <c r="AH130" s="141" t="s">
        <v>857</v>
      </c>
      <c r="AI130" s="141" t="s">
        <v>857</v>
      </c>
      <c r="AJ130" s="141" t="s">
        <v>857</v>
      </c>
      <c r="AK130" s="50"/>
      <c r="AL130" s="50"/>
      <c r="AM130" s="50"/>
      <c r="AN130" s="50"/>
    </row>
    <row r="131" spans="1:40" ht="62.25">
      <c r="A131" s="6">
        <v>1</v>
      </c>
      <c r="B131" s="52">
        <f>SUBTOTAL(103,$A$94:A131)</f>
        <v>33</v>
      </c>
      <c r="C131" s="140" t="s">
        <v>1386</v>
      </c>
      <c r="D131" s="56" t="s">
        <v>1821</v>
      </c>
      <c r="E131" s="55">
        <v>0.4062203289705193</v>
      </c>
      <c r="F131" s="26">
        <f t="shared" si="35"/>
        <v>48915.49</v>
      </c>
      <c r="G131" s="26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58">
        <v>0</v>
      </c>
      <c r="N131" s="26">
        <v>0</v>
      </c>
      <c r="O131" s="77">
        <v>412</v>
      </c>
      <c r="P131" s="26">
        <v>48428.78</v>
      </c>
      <c r="Q131" s="26">
        <v>0</v>
      </c>
      <c r="R131" s="26">
        <v>0</v>
      </c>
      <c r="S131" s="26">
        <v>0</v>
      </c>
      <c r="T131" s="142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486.71</v>
      </c>
      <c r="AF131" s="26">
        <v>0</v>
      </c>
      <c r="AG131" s="26">
        <v>0</v>
      </c>
      <c r="AH131" s="141" t="s">
        <v>263</v>
      </c>
      <c r="AI131" s="141">
        <v>2020</v>
      </c>
      <c r="AJ131" s="141">
        <v>2020</v>
      </c>
      <c r="AK131" s="50"/>
      <c r="AL131" s="50"/>
      <c r="AM131" s="50"/>
      <c r="AN131" s="50"/>
    </row>
    <row r="132" spans="1:40" ht="62.25">
      <c r="A132" s="6">
        <v>1</v>
      </c>
      <c r="B132" s="52">
        <f>SUBTOTAL(103,$A$94:A132)</f>
        <v>34</v>
      </c>
      <c r="C132" s="140" t="s">
        <v>1387</v>
      </c>
      <c r="D132" s="56" t="s">
        <v>1821</v>
      </c>
      <c r="E132" s="55">
        <v>0.69908892556452351</v>
      </c>
      <c r="F132" s="26">
        <f t="shared" si="35"/>
        <v>14682.87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58">
        <v>0</v>
      </c>
      <c r="N132" s="26">
        <v>0</v>
      </c>
      <c r="O132" s="26">
        <v>508</v>
      </c>
      <c r="P132" s="26">
        <v>14536.78</v>
      </c>
      <c r="Q132" s="26">
        <v>0</v>
      </c>
      <c r="R132" s="26">
        <v>0</v>
      </c>
      <c r="S132" s="26">
        <v>0</v>
      </c>
      <c r="T132" s="142">
        <v>0</v>
      </c>
      <c r="U132" s="26">
        <v>0</v>
      </c>
      <c r="V132" s="26">
        <v>0</v>
      </c>
      <c r="W132" s="26">
        <v>0</v>
      </c>
      <c r="X132" s="26">
        <v>0</v>
      </c>
      <c r="Y132" s="26">
        <v>0</v>
      </c>
      <c r="Z132" s="26">
        <v>0</v>
      </c>
      <c r="AA132" s="26">
        <v>0</v>
      </c>
      <c r="AB132" s="26">
        <v>0</v>
      </c>
      <c r="AC132" s="26">
        <v>0</v>
      </c>
      <c r="AD132" s="26">
        <v>0</v>
      </c>
      <c r="AE132" s="26">
        <v>146.09</v>
      </c>
      <c r="AF132" s="26">
        <v>0</v>
      </c>
      <c r="AG132" s="26">
        <v>0</v>
      </c>
      <c r="AH132" s="141" t="s">
        <v>263</v>
      </c>
      <c r="AI132" s="141">
        <v>2020</v>
      </c>
      <c r="AJ132" s="141">
        <v>2020</v>
      </c>
      <c r="AK132" s="50"/>
      <c r="AL132" s="50"/>
      <c r="AM132" s="50"/>
      <c r="AN132" s="50"/>
    </row>
    <row r="133" spans="1:40" ht="62.25">
      <c r="A133" s="6">
        <v>1</v>
      </c>
      <c r="B133" s="52">
        <f>SUBTOTAL(103,$A$94:A133)</f>
        <v>35</v>
      </c>
      <c r="C133" s="140" t="s">
        <v>1388</v>
      </c>
      <c r="D133" s="56" t="s">
        <v>1821</v>
      </c>
      <c r="E133" s="55">
        <v>0.53310000000000002</v>
      </c>
      <c r="F133" s="26">
        <f t="shared" si="35"/>
        <v>3451000</v>
      </c>
      <c r="G133" s="26">
        <v>0</v>
      </c>
      <c r="H133" s="26">
        <v>0</v>
      </c>
      <c r="I133" s="26">
        <v>0</v>
      </c>
      <c r="J133" s="26">
        <v>0</v>
      </c>
      <c r="K133" s="26">
        <v>0</v>
      </c>
      <c r="L133" s="26">
        <v>0</v>
      </c>
      <c r="M133" s="58">
        <v>0</v>
      </c>
      <c r="N133" s="26">
        <v>0</v>
      </c>
      <c r="O133" s="34">
        <v>685.8</v>
      </c>
      <c r="P133" s="34">
        <v>3400000</v>
      </c>
      <c r="Q133" s="26">
        <v>0</v>
      </c>
      <c r="R133" s="26">
        <v>0</v>
      </c>
      <c r="S133" s="26">
        <v>0</v>
      </c>
      <c r="T133" s="142">
        <v>0</v>
      </c>
      <c r="U133" s="26">
        <v>0</v>
      </c>
      <c r="V133" s="26">
        <v>0</v>
      </c>
      <c r="W133" s="26">
        <v>0</v>
      </c>
      <c r="X133" s="26">
        <v>0</v>
      </c>
      <c r="Y133" s="26">
        <v>0</v>
      </c>
      <c r="Z133" s="26">
        <v>0</v>
      </c>
      <c r="AA133" s="26">
        <v>0</v>
      </c>
      <c r="AB133" s="26">
        <v>0</v>
      </c>
      <c r="AC133" s="26">
        <v>0</v>
      </c>
      <c r="AD133" s="26">
        <v>0</v>
      </c>
      <c r="AE133" s="26">
        <f>ROUND(P133*1.5%,2)</f>
        <v>51000</v>
      </c>
      <c r="AF133" s="26">
        <v>0</v>
      </c>
      <c r="AG133" s="26">
        <v>0</v>
      </c>
      <c r="AH133" s="141" t="s">
        <v>263</v>
      </c>
      <c r="AI133" s="30">
        <v>2022</v>
      </c>
      <c r="AJ133" s="30">
        <v>2022</v>
      </c>
      <c r="AK133" s="50"/>
      <c r="AL133" s="50"/>
      <c r="AM133" s="50"/>
      <c r="AN133" s="50"/>
    </row>
    <row r="134" spans="1:40" ht="62.25">
      <c r="A134" s="6">
        <v>1</v>
      </c>
      <c r="B134" s="52">
        <f>SUBTOTAL(103,$A$94:A134)</f>
        <v>36</v>
      </c>
      <c r="C134" s="140" t="s">
        <v>1389</v>
      </c>
      <c r="D134" s="56" t="s">
        <v>1820</v>
      </c>
      <c r="E134" s="55">
        <v>0.92159999999999997</v>
      </c>
      <c r="F134" s="26">
        <f t="shared" si="35"/>
        <v>46619.17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58">
        <v>0</v>
      </c>
      <c r="N134" s="26">
        <v>0</v>
      </c>
      <c r="O134" s="26">
        <v>334</v>
      </c>
      <c r="P134" s="26">
        <v>46155.31</v>
      </c>
      <c r="Q134" s="26">
        <v>0</v>
      </c>
      <c r="R134" s="26">
        <v>0</v>
      </c>
      <c r="S134" s="26">
        <v>0</v>
      </c>
      <c r="T134" s="142">
        <v>0</v>
      </c>
      <c r="U134" s="26">
        <v>0</v>
      </c>
      <c r="V134" s="26">
        <v>0</v>
      </c>
      <c r="W134" s="26">
        <v>0</v>
      </c>
      <c r="X134" s="26">
        <v>0</v>
      </c>
      <c r="Y134" s="26">
        <v>0</v>
      </c>
      <c r="Z134" s="26">
        <v>0</v>
      </c>
      <c r="AA134" s="26">
        <v>0</v>
      </c>
      <c r="AB134" s="26">
        <v>0</v>
      </c>
      <c r="AC134" s="26">
        <v>0</v>
      </c>
      <c r="AD134" s="26">
        <v>0</v>
      </c>
      <c r="AE134" s="26">
        <v>463.86</v>
      </c>
      <c r="AF134" s="26">
        <v>0</v>
      </c>
      <c r="AG134" s="26">
        <v>0</v>
      </c>
      <c r="AH134" s="141" t="s">
        <v>263</v>
      </c>
      <c r="AI134" s="141">
        <v>2020</v>
      </c>
      <c r="AJ134" s="141">
        <v>2020</v>
      </c>
      <c r="AK134" s="50"/>
      <c r="AL134" s="50"/>
      <c r="AM134" s="50"/>
      <c r="AN134" s="50"/>
    </row>
    <row r="135" spans="1:40" ht="62.25">
      <c r="B135" s="268" t="s">
        <v>729</v>
      </c>
      <c r="C135" s="269"/>
      <c r="D135" s="146" t="s">
        <v>857</v>
      </c>
      <c r="E135" s="55">
        <f>AVERAGE(E136:E163)</f>
        <v>0.85874728387796762</v>
      </c>
      <c r="F135" s="26">
        <f t="shared" ref="F135:AG135" si="43">SUM(F136:F163)</f>
        <v>13682171.170000002</v>
      </c>
      <c r="G135" s="26">
        <f t="shared" si="43"/>
        <v>0</v>
      </c>
      <c r="H135" s="26">
        <f t="shared" si="43"/>
        <v>0</v>
      </c>
      <c r="I135" s="26">
        <f t="shared" si="43"/>
        <v>0</v>
      </c>
      <c r="J135" s="26">
        <f t="shared" si="43"/>
        <v>0</v>
      </c>
      <c r="K135" s="26">
        <f t="shared" si="43"/>
        <v>262873</v>
      </c>
      <c r="L135" s="26">
        <f t="shared" si="43"/>
        <v>0</v>
      </c>
      <c r="M135" s="26">
        <f t="shared" si="43"/>
        <v>0</v>
      </c>
      <c r="N135" s="26">
        <f t="shared" si="43"/>
        <v>0</v>
      </c>
      <c r="O135" s="26">
        <f t="shared" si="43"/>
        <v>17299.940000000002</v>
      </c>
      <c r="P135" s="26">
        <f t="shared" si="43"/>
        <v>12589638.680000003</v>
      </c>
      <c r="Q135" s="26">
        <f t="shared" si="43"/>
        <v>0</v>
      </c>
      <c r="R135" s="26">
        <f t="shared" si="43"/>
        <v>0</v>
      </c>
      <c r="S135" s="26">
        <f t="shared" si="43"/>
        <v>5134.45</v>
      </c>
      <c r="T135" s="26">
        <f t="shared" si="43"/>
        <v>645132.4800000001</v>
      </c>
      <c r="U135" s="26">
        <f t="shared" si="43"/>
        <v>0</v>
      </c>
      <c r="V135" s="26">
        <f t="shared" si="43"/>
        <v>0</v>
      </c>
      <c r="W135" s="26">
        <f t="shared" si="43"/>
        <v>0</v>
      </c>
      <c r="X135" s="26">
        <f t="shared" si="43"/>
        <v>0</v>
      </c>
      <c r="Y135" s="26">
        <f t="shared" si="43"/>
        <v>0</v>
      </c>
      <c r="Z135" s="26">
        <f t="shared" si="43"/>
        <v>0</v>
      </c>
      <c r="AA135" s="26">
        <f t="shared" si="43"/>
        <v>0</v>
      </c>
      <c r="AB135" s="26">
        <f t="shared" si="43"/>
        <v>0</v>
      </c>
      <c r="AC135" s="26">
        <f t="shared" si="43"/>
        <v>0</v>
      </c>
      <c r="AD135" s="26">
        <f t="shared" si="43"/>
        <v>0</v>
      </c>
      <c r="AE135" s="26">
        <f t="shared" si="43"/>
        <v>184527.01000000004</v>
      </c>
      <c r="AF135" s="26">
        <f t="shared" si="43"/>
        <v>0</v>
      </c>
      <c r="AG135" s="26">
        <f t="shared" si="43"/>
        <v>0</v>
      </c>
      <c r="AH135" s="141" t="s">
        <v>857</v>
      </c>
      <c r="AI135" s="141" t="s">
        <v>857</v>
      </c>
      <c r="AJ135" s="141" t="s">
        <v>857</v>
      </c>
      <c r="AK135" s="50"/>
      <c r="AL135" s="50"/>
      <c r="AM135" s="50"/>
      <c r="AN135" s="50"/>
    </row>
    <row r="136" spans="1:40" ht="62.25">
      <c r="A136" s="6">
        <v>1</v>
      </c>
      <c r="B136" s="52">
        <f>SUBTOTAL(103,$A$94:A136)</f>
        <v>37</v>
      </c>
      <c r="C136" s="140" t="s">
        <v>1390</v>
      </c>
      <c r="D136" s="56" t="s">
        <v>1820</v>
      </c>
      <c r="E136" s="55">
        <v>0.87120114478643584</v>
      </c>
      <c r="F136" s="26">
        <f t="shared" si="35"/>
        <v>13000.44</v>
      </c>
      <c r="G136" s="26">
        <v>0</v>
      </c>
      <c r="H136" s="26">
        <v>0</v>
      </c>
      <c r="I136" s="26">
        <v>0</v>
      </c>
      <c r="J136" s="26">
        <v>0</v>
      </c>
      <c r="K136" s="26">
        <v>12873</v>
      </c>
      <c r="L136" s="26">
        <v>0</v>
      </c>
      <c r="M136" s="58">
        <v>0</v>
      </c>
      <c r="N136" s="26">
        <v>0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142">
        <v>0</v>
      </c>
      <c r="U136" s="26">
        <v>0</v>
      </c>
      <c r="V136" s="26">
        <v>0</v>
      </c>
      <c r="W136" s="26">
        <v>0</v>
      </c>
      <c r="X136" s="26">
        <v>0</v>
      </c>
      <c r="Y136" s="26">
        <v>0</v>
      </c>
      <c r="Z136" s="26">
        <v>0</v>
      </c>
      <c r="AA136" s="26">
        <v>0</v>
      </c>
      <c r="AB136" s="26">
        <v>0</v>
      </c>
      <c r="AC136" s="26">
        <v>0</v>
      </c>
      <c r="AD136" s="26">
        <v>0</v>
      </c>
      <c r="AE136" s="26">
        <v>127.44</v>
      </c>
      <c r="AF136" s="26">
        <v>0</v>
      </c>
      <c r="AG136" s="26">
        <v>0</v>
      </c>
      <c r="AH136" s="141" t="s">
        <v>263</v>
      </c>
      <c r="AI136" s="141">
        <v>2020</v>
      </c>
      <c r="AJ136" s="141">
        <v>2020</v>
      </c>
      <c r="AK136" s="50"/>
      <c r="AL136" s="50"/>
      <c r="AM136" s="50"/>
      <c r="AN136" s="50"/>
    </row>
    <row r="137" spans="1:40" ht="62.25">
      <c r="A137" s="6">
        <v>1</v>
      </c>
      <c r="B137" s="52">
        <f>SUBTOTAL(103,$A$94:A137)</f>
        <v>38</v>
      </c>
      <c r="C137" s="140" t="s">
        <v>1391</v>
      </c>
      <c r="D137" s="56" t="s">
        <v>1820</v>
      </c>
      <c r="E137" s="55">
        <v>0.88725132075072177</v>
      </c>
      <c r="F137" s="26">
        <f t="shared" si="35"/>
        <v>1780255.26</v>
      </c>
      <c r="G137" s="26">
        <v>0</v>
      </c>
      <c r="H137" s="26">
        <v>0</v>
      </c>
      <c r="I137" s="26">
        <v>0</v>
      </c>
      <c r="J137" s="26">
        <v>0</v>
      </c>
      <c r="K137" s="26">
        <v>0</v>
      </c>
      <c r="L137" s="26">
        <v>0</v>
      </c>
      <c r="M137" s="58">
        <v>0</v>
      </c>
      <c r="N137" s="26">
        <v>0</v>
      </c>
      <c r="O137" s="26">
        <v>1600</v>
      </c>
      <c r="P137" s="26">
        <v>1762803.51</v>
      </c>
      <c r="Q137" s="26">
        <v>0</v>
      </c>
      <c r="R137" s="26">
        <v>0</v>
      </c>
      <c r="S137" s="26">
        <v>0</v>
      </c>
      <c r="T137" s="142">
        <v>0</v>
      </c>
      <c r="U137" s="26">
        <v>0</v>
      </c>
      <c r="V137" s="26">
        <v>0</v>
      </c>
      <c r="W137" s="26">
        <v>0</v>
      </c>
      <c r="X137" s="26">
        <v>0</v>
      </c>
      <c r="Y137" s="26">
        <v>0</v>
      </c>
      <c r="Z137" s="26">
        <v>0</v>
      </c>
      <c r="AA137" s="26">
        <v>0</v>
      </c>
      <c r="AB137" s="26">
        <v>0</v>
      </c>
      <c r="AC137" s="26">
        <v>0</v>
      </c>
      <c r="AD137" s="26">
        <v>0</v>
      </c>
      <c r="AE137" s="26">
        <v>17451.75</v>
      </c>
      <c r="AF137" s="26">
        <v>0</v>
      </c>
      <c r="AG137" s="26">
        <v>0</v>
      </c>
      <c r="AH137" s="141" t="s">
        <v>263</v>
      </c>
      <c r="AI137" s="30">
        <v>2021</v>
      </c>
      <c r="AJ137" s="30">
        <v>2021</v>
      </c>
      <c r="AK137" s="50"/>
      <c r="AL137" s="50"/>
      <c r="AM137" s="50"/>
      <c r="AN137" s="50"/>
    </row>
    <row r="138" spans="1:40" ht="62.25">
      <c r="A138" s="6">
        <v>1</v>
      </c>
      <c r="B138" s="52">
        <f>SUBTOTAL(103,$A$94:A138)</f>
        <v>39</v>
      </c>
      <c r="C138" s="140" t="s">
        <v>1392</v>
      </c>
      <c r="D138" s="56" t="s">
        <v>1481</v>
      </c>
      <c r="E138" s="55">
        <v>0.86073469797958557</v>
      </c>
      <c r="F138" s="26">
        <f t="shared" si="35"/>
        <v>5364262.01</v>
      </c>
      <c r="G138" s="26">
        <v>0</v>
      </c>
      <c r="H138" s="26">
        <v>0</v>
      </c>
      <c r="I138" s="26">
        <v>0</v>
      </c>
      <c r="J138" s="26">
        <v>0</v>
      </c>
      <c r="K138" s="26">
        <v>0</v>
      </c>
      <c r="L138" s="26">
        <v>0</v>
      </c>
      <c r="M138" s="58">
        <v>0</v>
      </c>
      <c r="N138" s="26">
        <v>0</v>
      </c>
      <c r="O138" s="26">
        <v>824.88</v>
      </c>
      <c r="P138" s="34">
        <v>5284987.2</v>
      </c>
      <c r="Q138" s="26">
        <v>0</v>
      </c>
      <c r="R138" s="26">
        <v>0</v>
      </c>
      <c r="S138" s="26">
        <v>0</v>
      </c>
      <c r="T138" s="142">
        <v>0</v>
      </c>
      <c r="U138" s="26">
        <v>0</v>
      </c>
      <c r="V138" s="26">
        <v>0</v>
      </c>
      <c r="W138" s="26">
        <v>0</v>
      </c>
      <c r="X138" s="26">
        <v>0</v>
      </c>
      <c r="Y138" s="26">
        <v>0</v>
      </c>
      <c r="Z138" s="26">
        <v>0</v>
      </c>
      <c r="AA138" s="26">
        <v>0</v>
      </c>
      <c r="AB138" s="26">
        <v>0</v>
      </c>
      <c r="AC138" s="26">
        <v>0</v>
      </c>
      <c r="AD138" s="26">
        <v>0</v>
      </c>
      <c r="AE138" s="26">
        <f>ROUND(P138*1.5%,2)</f>
        <v>79274.81</v>
      </c>
      <c r="AF138" s="26">
        <v>0</v>
      </c>
      <c r="AG138" s="26">
        <v>0</v>
      </c>
      <c r="AH138" s="141" t="s">
        <v>263</v>
      </c>
      <c r="AI138" s="30">
        <v>2022</v>
      </c>
      <c r="AJ138" s="30">
        <v>2022</v>
      </c>
      <c r="AK138" s="50"/>
      <c r="AL138" s="50"/>
      <c r="AM138" s="50"/>
      <c r="AN138" s="50"/>
    </row>
    <row r="139" spans="1:40" ht="62.25">
      <c r="A139" s="6">
        <v>1</v>
      </c>
      <c r="B139" s="52">
        <f>SUBTOTAL(103,$A$94:A139)</f>
        <v>40</v>
      </c>
      <c r="C139" s="140" t="s">
        <v>1393</v>
      </c>
      <c r="D139" s="56" t="s">
        <v>1821</v>
      </c>
      <c r="E139" s="55">
        <v>0.94940000000000002</v>
      </c>
      <c r="F139" s="26">
        <f t="shared" si="35"/>
        <v>450455.92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58">
        <v>0</v>
      </c>
      <c r="N139" s="26">
        <v>0</v>
      </c>
      <c r="O139" s="26">
        <v>477.6</v>
      </c>
      <c r="P139" s="26">
        <v>443798.94</v>
      </c>
      <c r="Q139" s="26">
        <v>0</v>
      </c>
      <c r="R139" s="26">
        <v>0</v>
      </c>
      <c r="S139" s="26">
        <v>0</v>
      </c>
      <c r="T139" s="142">
        <v>0</v>
      </c>
      <c r="U139" s="26">
        <v>0</v>
      </c>
      <c r="V139" s="26">
        <v>0</v>
      </c>
      <c r="W139" s="26">
        <v>0</v>
      </c>
      <c r="X139" s="26">
        <v>0</v>
      </c>
      <c r="Y139" s="26">
        <v>0</v>
      </c>
      <c r="Z139" s="26">
        <v>0</v>
      </c>
      <c r="AA139" s="26">
        <v>0</v>
      </c>
      <c r="AB139" s="26">
        <v>0</v>
      </c>
      <c r="AC139" s="26">
        <v>0</v>
      </c>
      <c r="AD139" s="26">
        <v>0</v>
      </c>
      <c r="AE139" s="26">
        <f>ROUND(P139*1.5%,2)</f>
        <v>6656.98</v>
      </c>
      <c r="AF139" s="26">
        <v>0</v>
      </c>
      <c r="AG139" s="26">
        <v>0</v>
      </c>
      <c r="AH139" s="141" t="s">
        <v>263</v>
      </c>
      <c r="AI139" s="30">
        <v>2022</v>
      </c>
      <c r="AJ139" s="30">
        <v>2022</v>
      </c>
      <c r="AK139" s="50"/>
      <c r="AL139" s="50"/>
      <c r="AM139" s="50"/>
      <c r="AN139" s="50"/>
    </row>
    <row r="140" spans="1:40" ht="62.25">
      <c r="A140" s="6">
        <v>1</v>
      </c>
      <c r="B140" s="52">
        <f>SUBTOTAL(103,$A$94:A140)</f>
        <v>41</v>
      </c>
      <c r="C140" s="140" t="s">
        <v>1394</v>
      </c>
      <c r="D140" s="56" t="s">
        <v>1820</v>
      </c>
      <c r="E140" s="55">
        <v>0.50380000000000003</v>
      </c>
      <c r="F140" s="26">
        <f t="shared" si="35"/>
        <v>580524.38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58">
        <v>0</v>
      </c>
      <c r="N140" s="26">
        <v>0</v>
      </c>
      <c r="O140" s="26">
        <v>431.8</v>
      </c>
      <c r="P140" s="34">
        <v>571945.19999999995</v>
      </c>
      <c r="Q140" s="26">
        <v>0</v>
      </c>
      <c r="R140" s="26">
        <v>0</v>
      </c>
      <c r="S140" s="26">
        <v>0</v>
      </c>
      <c r="T140" s="142">
        <v>0</v>
      </c>
      <c r="U140" s="26">
        <v>0</v>
      </c>
      <c r="V140" s="26">
        <v>0</v>
      </c>
      <c r="W140" s="26">
        <v>0</v>
      </c>
      <c r="X140" s="26">
        <v>0</v>
      </c>
      <c r="Y140" s="26">
        <v>0</v>
      </c>
      <c r="Z140" s="26">
        <v>0</v>
      </c>
      <c r="AA140" s="26">
        <v>0</v>
      </c>
      <c r="AB140" s="26">
        <v>0</v>
      </c>
      <c r="AC140" s="26">
        <v>0</v>
      </c>
      <c r="AD140" s="26">
        <v>0</v>
      </c>
      <c r="AE140" s="26">
        <f>ROUND(P140*1.5%,2)</f>
        <v>8579.18</v>
      </c>
      <c r="AF140" s="26">
        <v>0</v>
      </c>
      <c r="AG140" s="26">
        <v>0</v>
      </c>
      <c r="AH140" s="141" t="s">
        <v>263</v>
      </c>
      <c r="AI140" s="30">
        <v>2022</v>
      </c>
      <c r="AJ140" s="30">
        <v>2022</v>
      </c>
      <c r="AK140" s="50"/>
      <c r="AL140" s="50"/>
      <c r="AM140" s="50"/>
      <c r="AN140" s="50"/>
    </row>
    <row r="141" spans="1:40" ht="62.25">
      <c r="A141" s="6">
        <v>1</v>
      </c>
      <c r="B141" s="52">
        <f>SUBTOTAL(103,$A$94:A141)</f>
        <v>42</v>
      </c>
      <c r="C141" s="140" t="s">
        <v>1395</v>
      </c>
      <c r="D141" s="56" t="s">
        <v>1820</v>
      </c>
      <c r="E141" s="55">
        <v>0.93600000000000005</v>
      </c>
      <c r="F141" s="26">
        <f t="shared" si="35"/>
        <v>1170243.6200000001</v>
      </c>
      <c r="G141" s="26">
        <v>0</v>
      </c>
      <c r="H141" s="26">
        <v>0</v>
      </c>
      <c r="I141" s="26">
        <v>0</v>
      </c>
      <c r="J141" s="26">
        <v>0</v>
      </c>
      <c r="K141" s="26">
        <v>0</v>
      </c>
      <c r="L141" s="26">
        <v>0</v>
      </c>
      <c r="M141" s="58">
        <v>0</v>
      </c>
      <c r="N141" s="26">
        <v>0</v>
      </c>
      <c r="O141" s="26">
        <v>1110</v>
      </c>
      <c r="P141" s="26">
        <v>1158771.78</v>
      </c>
      <c r="Q141" s="26">
        <v>0</v>
      </c>
      <c r="R141" s="26">
        <v>0</v>
      </c>
      <c r="S141" s="26">
        <v>0</v>
      </c>
      <c r="T141" s="142">
        <v>0</v>
      </c>
      <c r="U141" s="26">
        <v>0</v>
      </c>
      <c r="V141" s="26">
        <v>0</v>
      </c>
      <c r="W141" s="26">
        <v>0</v>
      </c>
      <c r="X141" s="26">
        <v>0</v>
      </c>
      <c r="Y141" s="26">
        <v>0</v>
      </c>
      <c r="Z141" s="26">
        <v>0</v>
      </c>
      <c r="AA141" s="26">
        <v>0</v>
      </c>
      <c r="AB141" s="26">
        <v>0</v>
      </c>
      <c r="AC141" s="26">
        <v>0</v>
      </c>
      <c r="AD141" s="26">
        <v>0</v>
      </c>
      <c r="AE141" s="26">
        <v>11471.84</v>
      </c>
      <c r="AF141" s="26">
        <v>0</v>
      </c>
      <c r="AG141" s="26">
        <v>0</v>
      </c>
      <c r="AH141" s="141" t="s">
        <v>263</v>
      </c>
      <c r="AI141" s="141">
        <v>2020</v>
      </c>
      <c r="AJ141" s="141">
        <v>2020</v>
      </c>
      <c r="AK141" s="50"/>
      <c r="AL141" s="50"/>
      <c r="AM141" s="50"/>
      <c r="AN141" s="50"/>
    </row>
    <row r="142" spans="1:40" ht="62.25">
      <c r="A142" s="6">
        <v>1</v>
      </c>
      <c r="B142" s="52">
        <f>SUBTOTAL(103,$A$94:A142)</f>
        <v>43</v>
      </c>
      <c r="C142" s="140" t="s">
        <v>1396</v>
      </c>
      <c r="D142" s="56" t="s">
        <v>1820</v>
      </c>
      <c r="E142" s="55">
        <v>0.91669999999999996</v>
      </c>
      <c r="F142" s="26">
        <f t="shared" si="35"/>
        <v>82236.160000000003</v>
      </c>
      <c r="G142" s="26">
        <v>0</v>
      </c>
      <c r="H142" s="26">
        <v>0</v>
      </c>
      <c r="I142" s="26">
        <v>0</v>
      </c>
      <c r="J142" s="26">
        <v>0</v>
      </c>
      <c r="K142" s="26">
        <v>0</v>
      </c>
      <c r="L142" s="26">
        <v>0</v>
      </c>
      <c r="M142" s="58">
        <v>0</v>
      </c>
      <c r="N142" s="26">
        <v>0</v>
      </c>
      <c r="O142" s="26">
        <v>1586.2</v>
      </c>
      <c r="P142" s="26">
        <v>81430</v>
      </c>
      <c r="Q142" s="26">
        <v>0</v>
      </c>
      <c r="R142" s="26">
        <v>0</v>
      </c>
      <c r="S142" s="26">
        <v>0</v>
      </c>
      <c r="T142" s="26">
        <v>0</v>
      </c>
      <c r="U142" s="26">
        <v>0</v>
      </c>
      <c r="V142" s="26">
        <v>0</v>
      </c>
      <c r="W142" s="26">
        <v>0</v>
      </c>
      <c r="X142" s="26">
        <v>0</v>
      </c>
      <c r="Y142" s="26">
        <v>0</v>
      </c>
      <c r="Z142" s="26">
        <v>0</v>
      </c>
      <c r="AA142" s="26">
        <v>0</v>
      </c>
      <c r="AB142" s="26">
        <v>0</v>
      </c>
      <c r="AC142" s="26">
        <v>0</v>
      </c>
      <c r="AD142" s="26">
        <v>0</v>
      </c>
      <c r="AE142" s="26">
        <v>806.16</v>
      </c>
      <c r="AF142" s="26">
        <v>0</v>
      </c>
      <c r="AG142" s="26">
        <v>0</v>
      </c>
      <c r="AH142" s="141" t="s">
        <v>263</v>
      </c>
      <c r="AI142" s="141">
        <v>2020</v>
      </c>
      <c r="AJ142" s="141">
        <v>2020</v>
      </c>
      <c r="AK142" s="50"/>
      <c r="AL142" s="50"/>
      <c r="AM142" s="50"/>
      <c r="AN142" s="50"/>
    </row>
    <row r="143" spans="1:40" ht="62.25">
      <c r="A143" s="6">
        <v>1</v>
      </c>
      <c r="B143" s="52">
        <f>SUBTOTAL(103,$A$94:A143)</f>
        <v>44</v>
      </c>
      <c r="C143" s="140" t="s">
        <v>1397</v>
      </c>
      <c r="D143" s="70" t="s">
        <v>1820</v>
      </c>
      <c r="E143" s="55">
        <v>0.86950000000000005</v>
      </c>
      <c r="F143" s="26">
        <f t="shared" si="35"/>
        <v>253750</v>
      </c>
      <c r="G143" s="26">
        <v>0</v>
      </c>
      <c r="H143" s="26">
        <v>0</v>
      </c>
      <c r="I143" s="26">
        <v>0</v>
      </c>
      <c r="J143" s="26">
        <v>0</v>
      </c>
      <c r="K143" s="26">
        <v>250000</v>
      </c>
      <c r="L143" s="26">
        <v>0</v>
      </c>
      <c r="M143" s="58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26">
        <v>0</v>
      </c>
      <c r="V143" s="26">
        <v>0</v>
      </c>
      <c r="W143" s="26">
        <v>0</v>
      </c>
      <c r="X143" s="26">
        <v>0</v>
      </c>
      <c r="Y143" s="26">
        <v>0</v>
      </c>
      <c r="Z143" s="26">
        <v>0</v>
      </c>
      <c r="AA143" s="26">
        <v>0</v>
      </c>
      <c r="AB143" s="26">
        <v>0</v>
      </c>
      <c r="AC143" s="26">
        <v>0</v>
      </c>
      <c r="AD143" s="26">
        <v>0</v>
      </c>
      <c r="AE143" s="26">
        <f>ROUND(K143*1.5%,2)</f>
        <v>3750</v>
      </c>
      <c r="AF143" s="26">
        <v>0</v>
      </c>
      <c r="AG143" s="26">
        <v>0</v>
      </c>
      <c r="AH143" s="141" t="s">
        <v>263</v>
      </c>
      <c r="AI143" s="30">
        <v>2022</v>
      </c>
      <c r="AJ143" s="30">
        <v>2022</v>
      </c>
      <c r="AK143" s="50"/>
      <c r="AL143" s="50"/>
      <c r="AM143" s="50"/>
      <c r="AN143" s="50"/>
    </row>
    <row r="144" spans="1:40" ht="62.25">
      <c r="A144" s="6">
        <v>1</v>
      </c>
      <c r="B144" s="52">
        <f>SUBTOTAL(103,$A$94:A144)</f>
        <v>45</v>
      </c>
      <c r="C144" s="140" t="s">
        <v>1398</v>
      </c>
      <c r="D144" s="56" t="s">
        <v>1820</v>
      </c>
      <c r="E144" s="55">
        <v>0.94930000000000003</v>
      </c>
      <c r="F144" s="26">
        <f t="shared" si="35"/>
        <v>23581.1</v>
      </c>
      <c r="G144" s="26">
        <v>0</v>
      </c>
      <c r="H144" s="26">
        <v>0</v>
      </c>
      <c r="I144" s="26">
        <v>0</v>
      </c>
      <c r="J144" s="26">
        <v>0</v>
      </c>
      <c r="K144" s="26">
        <v>0</v>
      </c>
      <c r="L144" s="26">
        <v>0</v>
      </c>
      <c r="M144" s="58">
        <v>0</v>
      </c>
      <c r="N144" s="26">
        <v>0</v>
      </c>
      <c r="O144" s="26">
        <v>649.79999999999995</v>
      </c>
      <c r="P144" s="26">
        <v>23349.94</v>
      </c>
      <c r="Q144" s="26">
        <v>0</v>
      </c>
      <c r="R144" s="26">
        <v>0</v>
      </c>
      <c r="S144" s="26">
        <v>0</v>
      </c>
      <c r="T144" s="26">
        <v>0</v>
      </c>
      <c r="U144" s="26">
        <v>0</v>
      </c>
      <c r="V144" s="26">
        <v>0</v>
      </c>
      <c r="W144" s="26">
        <v>0</v>
      </c>
      <c r="X144" s="26">
        <v>0</v>
      </c>
      <c r="Y144" s="26">
        <v>0</v>
      </c>
      <c r="Z144" s="26">
        <v>0</v>
      </c>
      <c r="AA144" s="26">
        <v>0</v>
      </c>
      <c r="AB144" s="26">
        <v>0</v>
      </c>
      <c r="AC144" s="26">
        <v>0</v>
      </c>
      <c r="AD144" s="26">
        <v>0</v>
      </c>
      <c r="AE144" s="26">
        <v>231.16</v>
      </c>
      <c r="AF144" s="26">
        <v>0</v>
      </c>
      <c r="AG144" s="26">
        <v>0</v>
      </c>
      <c r="AH144" s="141" t="s">
        <v>263</v>
      </c>
      <c r="AI144" s="141">
        <v>2020</v>
      </c>
      <c r="AJ144" s="141">
        <v>2020</v>
      </c>
      <c r="AK144" s="50"/>
      <c r="AL144" s="50"/>
      <c r="AM144" s="50"/>
      <c r="AN144" s="50"/>
    </row>
    <row r="145" spans="1:40" ht="62.25">
      <c r="A145" s="6">
        <v>1</v>
      </c>
      <c r="B145" s="52">
        <f>SUBTOTAL(103,$A$94:A145)</f>
        <v>46</v>
      </c>
      <c r="C145" s="140" t="s">
        <v>1399</v>
      </c>
      <c r="D145" s="56" t="s">
        <v>1821</v>
      </c>
      <c r="E145" s="55">
        <v>0.79333438101544396</v>
      </c>
      <c r="F145" s="26">
        <f t="shared" si="35"/>
        <v>649198.31999999995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58">
        <v>0</v>
      </c>
      <c r="N145" s="26">
        <v>0</v>
      </c>
      <c r="O145" s="26">
        <v>1265</v>
      </c>
      <c r="P145" s="26">
        <v>640930.31999999995</v>
      </c>
      <c r="Q145" s="26">
        <v>0</v>
      </c>
      <c r="R145" s="26">
        <v>0</v>
      </c>
      <c r="S145" s="26">
        <v>0</v>
      </c>
      <c r="T145" s="26">
        <v>0</v>
      </c>
      <c r="U145" s="26">
        <v>0</v>
      </c>
      <c r="V145" s="26">
        <v>0</v>
      </c>
      <c r="W145" s="26">
        <v>0</v>
      </c>
      <c r="X145" s="26">
        <v>0</v>
      </c>
      <c r="Y145" s="26">
        <v>0</v>
      </c>
      <c r="Z145" s="26">
        <v>0</v>
      </c>
      <c r="AA145" s="26">
        <v>0</v>
      </c>
      <c r="AB145" s="26">
        <v>0</v>
      </c>
      <c r="AC145" s="26">
        <v>0</v>
      </c>
      <c r="AD145" s="26">
        <v>0</v>
      </c>
      <c r="AE145" s="26">
        <v>8268</v>
      </c>
      <c r="AF145" s="26">
        <v>0</v>
      </c>
      <c r="AG145" s="26">
        <v>0</v>
      </c>
      <c r="AH145" s="141" t="s">
        <v>263</v>
      </c>
      <c r="AI145" s="141">
        <v>2020</v>
      </c>
      <c r="AJ145" s="141">
        <v>2020</v>
      </c>
      <c r="AK145" s="50"/>
      <c r="AL145" s="50"/>
      <c r="AM145" s="50"/>
      <c r="AN145" s="50"/>
    </row>
    <row r="146" spans="1:40" ht="62.25">
      <c r="A146" s="6">
        <v>1</v>
      </c>
      <c r="B146" s="52">
        <f>SUBTOTAL(103,$A$94:A146)</f>
        <v>47</v>
      </c>
      <c r="C146" s="140" t="s">
        <v>1400</v>
      </c>
      <c r="D146" s="56" t="s">
        <v>1820</v>
      </c>
      <c r="E146" s="55">
        <v>0.91920000000000002</v>
      </c>
      <c r="F146" s="26">
        <f t="shared" si="35"/>
        <v>186610.06</v>
      </c>
      <c r="G146" s="26">
        <v>0</v>
      </c>
      <c r="H146" s="26">
        <v>0</v>
      </c>
      <c r="I146" s="26">
        <v>0</v>
      </c>
      <c r="J146" s="26">
        <v>0</v>
      </c>
      <c r="K146" s="26">
        <v>0</v>
      </c>
      <c r="L146" s="26">
        <v>0</v>
      </c>
      <c r="M146" s="58">
        <v>0</v>
      </c>
      <c r="N146" s="26">
        <v>0</v>
      </c>
      <c r="O146" s="26">
        <v>1166</v>
      </c>
      <c r="P146" s="26">
        <v>183852.28</v>
      </c>
      <c r="Q146" s="26">
        <v>0</v>
      </c>
      <c r="R146" s="26">
        <v>0</v>
      </c>
      <c r="S146" s="26">
        <v>0</v>
      </c>
      <c r="T146" s="142">
        <v>0</v>
      </c>
      <c r="U146" s="26">
        <v>0</v>
      </c>
      <c r="V146" s="26">
        <v>0</v>
      </c>
      <c r="W146" s="26">
        <v>0</v>
      </c>
      <c r="X146" s="26">
        <v>0</v>
      </c>
      <c r="Y146" s="26">
        <v>0</v>
      </c>
      <c r="Z146" s="26">
        <v>0</v>
      </c>
      <c r="AA146" s="26">
        <v>0</v>
      </c>
      <c r="AB146" s="26">
        <v>0</v>
      </c>
      <c r="AC146" s="26">
        <v>0</v>
      </c>
      <c r="AD146" s="26">
        <v>0</v>
      </c>
      <c r="AE146" s="26">
        <f>ROUND(P146*1.5%,2)</f>
        <v>2757.78</v>
      </c>
      <c r="AF146" s="26">
        <v>0</v>
      </c>
      <c r="AG146" s="26">
        <v>0</v>
      </c>
      <c r="AH146" s="141" t="s">
        <v>263</v>
      </c>
      <c r="AI146" s="30">
        <v>2022</v>
      </c>
      <c r="AJ146" s="30">
        <v>2022</v>
      </c>
      <c r="AK146" s="50"/>
      <c r="AL146" s="50"/>
      <c r="AM146" s="50"/>
      <c r="AN146" s="50"/>
    </row>
    <row r="147" spans="1:40" ht="62.25">
      <c r="A147" s="6">
        <v>1</v>
      </c>
      <c r="B147" s="52">
        <f>SUBTOTAL(103,$A$94:A147)</f>
        <v>48</v>
      </c>
      <c r="C147" s="140" t="s">
        <v>1401</v>
      </c>
      <c r="D147" s="70" t="s">
        <v>1821</v>
      </c>
      <c r="E147" s="55">
        <v>0.80210000000000004</v>
      </c>
      <c r="F147" s="26">
        <f t="shared" si="35"/>
        <v>69345.69</v>
      </c>
      <c r="G147" s="26">
        <v>0</v>
      </c>
      <c r="H147" s="26">
        <v>0</v>
      </c>
      <c r="I147" s="26">
        <v>0</v>
      </c>
      <c r="J147" s="26">
        <v>0</v>
      </c>
      <c r="K147" s="26">
        <v>0</v>
      </c>
      <c r="L147" s="26">
        <v>0</v>
      </c>
      <c r="M147" s="58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276.85000000000002</v>
      </c>
      <c r="T147" s="26">
        <v>68320.88</v>
      </c>
      <c r="U147" s="26">
        <v>0</v>
      </c>
      <c r="V147" s="26">
        <v>0</v>
      </c>
      <c r="W147" s="26">
        <v>0</v>
      </c>
      <c r="X147" s="26">
        <v>0</v>
      </c>
      <c r="Y147" s="26">
        <v>0</v>
      </c>
      <c r="Z147" s="26">
        <v>0</v>
      </c>
      <c r="AA147" s="26">
        <v>0</v>
      </c>
      <c r="AB147" s="26">
        <v>0</v>
      </c>
      <c r="AC147" s="26">
        <v>0</v>
      </c>
      <c r="AD147" s="26">
        <v>0</v>
      </c>
      <c r="AE147" s="26">
        <f>ROUND(T147*1.5%,2)</f>
        <v>1024.81</v>
      </c>
      <c r="AF147" s="26">
        <v>0</v>
      </c>
      <c r="AG147" s="26">
        <v>0</v>
      </c>
      <c r="AH147" s="141" t="s">
        <v>263</v>
      </c>
      <c r="AI147" s="30">
        <v>2022</v>
      </c>
      <c r="AJ147" s="30">
        <v>2022</v>
      </c>
      <c r="AK147" s="50"/>
      <c r="AL147" s="50"/>
      <c r="AM147" s="50"/>
      <c r="AN147" s="50"/>
    </row>
    <row r="148" spans="1:40" ht="62.25">
      <c r="A148" s="6">
        <v>1</v>
      </c>
      <c r="B148" s="52">
        <f>SUBTOTAL(103,$A$94:A148)</f>
        <v>49</v>
      </c>
      <c r="C148" s="140" t="s">
        <v>1402</v>
      </c>
      <c r="D148" s="56" t="s">
        <v>1821</v>
      </c>
      <c r="E148" s="55">
        <v>0.98829999999999996</v>
      </c>
      <c r="F148" s="26">
        <f t="shared" si="35"/>
        <v>49508.61</v>
      </c>
      <c r="G148" s="26">
        <v>0</v>
      </c>
      <c r="H148" s="26">
        <v>0</v>
      </c>
      <c r="I148" s="26">
        <v>0</v>
      </c>
      <c r="J148" s="26">
        <v>0</v>
      </c>
      <c r="K148" s="26">
        <v>0</v>
      </c>
      <c r="L148" s="26">
        <v>0</v>
      </c>
      <c r="M148" s="58">
        <v>0</v>
      </c>
      <c r="N148" s="26">
        <v>0</v>
      </c>
      <c r="O148" s="26">
        <v>284.39999999999998</v>
      </c>
      <c r="P148" s="26">
        <v>48776.959999999999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26">
        <v>0</v>
      </c>
      <c r="AA148" s="26">
        <v>0</v>
      </c>
      <c r="AB148" s="26">
        <v>0</v>
      </c>
      <c r="AC148" s="26">
        <v>0</v>
      </c>
      <c r="AD148" s="26">
        <v>0</v>
      </c>
      <c r="AE148" s="26">
        <f>ROUND(P148*1.5%,2)</f>
        <v>731.65</v>
      </c>
      <c r="AF148" s="26">
        <v>0</v>
      </c>
      <c r="AG148" s="26">
        <v>0</v>
      </c>
      <c r="AH148" s="141" t="s">
        <v>263</v>
      </c>
      <c r="AI148" s="30">
        <v>2022</v>
      </c>
      <c r="AJ148" s="30">
        <v>2022</v>
      </c>
      <c r="AK148" s="50"/>
      <c r="AL148" s="50"/>
      <c r="AM148" s="50"/>
      <c r="AN148" s="50"/>
    </row>
    <row r="149" spans="1:40" ht="62.25">
      <c r="A149" s="6">
        <v>1</v>
      </c>
      <c r="B149" s="52">
        <f>SUBTOTAL(103,$A$94:A149)</f>
        <v>50</v>
      </c>
      <c r="C149" s="140" t="s">
        <v>1403</v>
      </c>
      <c r="D149" s="56" t="s">
        <v>1821</v>
      </c>
      <c r="E149" s="55">
        <v>0.86109999999999998</v>
      </c>
      <c r="F149" s="26">
        <f t="shared" si="35"/>
        <v>194179.65</v>
      </c>
      <c r="G149" s="26">
        <v>0</v>
      </c>
      <c r="H149" s="26">
        <v>0</v>
      </c>
      <c r="I149" s="26">
        <v>0</v>
      </c>
      <c r="J149" s="26">
        <v>0</v>
      </c>
      <c r="K149" s="26">
        <v>0</v>
      </c>
      <c r="L149" s="26">
        <v>0</v>
      </c>
      <c r="M149" s="58">
        <v>0</v>
      </c>
      <c r="N149" s="26">
        <v>0</v>
      </c>
      <c r="O149" s="26">
        <v>1539</v>
      </c>
      <c r="P149" s="26">
        <v>191310</v>
      </c>
      <c r="Q149" s="26">
        <v>0</v>
      </c>
      <c r="R149" s="26">
        <v>0</v>
      </c>
      <c r="S149" s="26">
        <v>0</v>
      </c>
      <c r="T149" s="142">
        <v>0</v>
      </c>
      <c r="U149" s="26">
        <v>0</v>
      </c>
      <c r="V149" s="26">
        <v>0</v>
      </c>
      <c r="W149" s="26">
        <v>0</v>
      </c>
      <c r="X149" s="26">
        <v>0</v>
      </c>
      <c r="Y149" s="26">
        <v>0</v>
      </c>
      <c r="Z149" s="26">
        <v>0</v>
      </c>
      <c r="AA149" s="26">
        <v>0</v>
      </c>
      <c r="AB149" s="26">
        <v>0</v>
      </c>
      <c r="AC149" s="26">
        <v>0</v>
      </c>
      <c r="AD149" s="26">
        <v>0</v>
      </c>
      <c r="AE149" s="26">
        <f>ROUND(P149*1.5%,2)</f>
        <v>2869.65</v>
      </c>
      <c r="AF149" s="26">
        <v>0</v>
      </c>
      <c r="AG149" s="26">
        <v>0</v>
      </c>
      <c r="AH149" s="141" t="s">
        <v>263</v>
      </c>
      <c r="AI149" s="30">
        <v>2022</v>
      </c>
      <c r="AJ149" s="30">
        <v>2022</v>
      </c>
      <c r="AK149" s="50"/>
      <c r="AL149" s="50"/>
      <c r="AM149" s="50"/>
      <c r="AN149" s="50"/>
    </row>
    <row r="150" spans="1:40" ht="62.25">
      <c r="A150" s="6">
        <v>1</v>
      </c>
      <c r="B150" s="52">
        <f>SUBTOTAL(103,$A$94:A150)</f>
        <v>51</v>
      </c>
      <c r="C150" s="140" t="s">
        <v>1404</v>
      </c>
      <c r="D150" s="56" t="s">
        <v>1821</v>
      </c>
      <c r="E150" s="55">
        <v>0.85870000000000002</v>
      </c>
      <c r="F150" s="26">
        <f t="shared" si="35"/>
        <v>874380.28</v>
      </c>
      <c r="G150" s="26">
        <v>0</v>
      </c>
      <c r="H150" s="26">
        <v>0</v>
      </c>
      <c r="I150" s="26">
        <v>0</v>
      </c>
      <c r="J150" s="26">
        <v>0</v>
      </c>
      <c r="K150" s="26">
        <v>0</v>
      </c>
      <c r="L150" s="26">
        <v>0</v>
      </c>
      <c r="M150" s="58">
        <v>0</v>
      </c>
      <c r="N150" s="26">
        <v>0</v>
      </c>
      <c r="O150" s="26">
        <v>748</v>
      </c>
      <c r="P150" s="26">
        <v>861458.4</v>
      </c>
      <c r="Q150" s="26">
        <v>0</v>
      </c>
      <c r="R150" s="26">
        <v>0</v>
      </c>
      <c r="S150" s="26">
        <v>0</v>
      </c>
      <c r="T150" s="142">
        <v>0</v>
      </c>
      <c r="U150" s="26">
        <v>0</v>
      </c>
      <c r="V150" s="26">
        <v>0</v>
      </c>
      <c r="W150" s="26">
        <v>0</v>
      </c>
      <c r="X150" s="26">
        <v>0</v>
      </c>
      <c r="Y150" s="26">
        <v>0</v>
      </c>
      <c r="Z150" s="26">
        <v>0</v>
      </c>
      <c r="AA150" s="26">
        <v>0</v>
      </c>
      <c r="AB150" s="26">
        <v>0</v>
      </c>
      <c r="AC150" s="26">
        <v>0</v>
      </c>
      <c r="AD150" s="26">
        <v>0</v>
      </c>
      <c r="AE150" s="26">
        <f>ROUND(P150*1.5%,2)</f>
        <v>12921.88</v>
      </c>
      <c r="AF150" s="26">
        <v>0</v>
      </c>
      <c r="AG150" s="26">
        <v>0</v>
      </c>
      <c r="AH150" s="141" t="s">
        <v>263</v>
      </c>
      <c r="AI150" s="30">
        <v>2022</v>
      </c>
      <c r="AJ150" s="30">
        <v>2022</v>
      </c>
      <c r="AK150" s="50"/>
      <c r="AL150" s="50"/>
      <c r="AM150" s="50"/>
      <c r="AN150" s="50"/>
    </row>
    <row r="151" spans="1:40" ht="62.25">
      <c r="A151" s="6">
        <v>1</v>
      </c>
      <c r="B151" s="52">
        <f>SUBTOTAL(103,$A$94:A151)</f>
        <v>52</v>
      </c>
      <c r="C151" s="140" t="s">
        <v>1405</v>
      </c>
      <c r="D151" s="70">
        <v>2015</v>
      </c>
      <c r="E151" s="55">
        <v>0.9476</v>
      </c>
      <c r="F151" s="26">
        <f t="shared" si="35"/>
        <v>37308.06</v>
      </c>
      <c r="G151" s="26">
        <v>0</v>
      </c>
      <c r="H151" s="26">
        <v>0</v>
      </c>
      <c r="I151" s="26">
        <v>0</v>
      </c>
      <c r="J151" s="26">
        <v>0</v>
      </c>
      <c r="K151" s="26">
        <v>0</v>
      </c>
      <c r="L151" s="26">
        <v>0</v>
      </c>
      <c r="M151" s="58">
        <v>0</v>
      </c>
      <c r="N151" s="26">
        <v>0</v>
      </c>
      <c r="O151" s="26">
        <v>0</v>
      </c>
      <c r="P151" s="26">
        <v>0</v>
      </c>
      <c r="Q151" s="26">
        <v>0</v>
      </c>
      <c r="R151" s="26">
        <v>0</v>
      </c>
      <c r="S151" s="26">
        <v>174</v>
      </c>
      <c r="T151" s="142">
        <v>37308.06</v>
      </c>
      <c r="U151" s="26">
        <v>0</v>
      </c>
      <c r="V151" s="26">
        <v>0</v>
      </c>
      <c r="W151" s="26">
        <v>0</v>
      </c>
      <c r="X151" s="26">
        <v>0</v>
      </c>
      <c r="Y151" s="26">
        <v>0</v>
      </c>
      <c r="Z151" s="26">
        <v>0</v>
      </c>
      <c r="AA151" s="26">
        <v>0</v>
      </c>
      <c r="AB151" s="26">
        <v>0</v>
      </c>
      <c r="AC151" s="26">
        <v>0</v>
      </c>
      <c r="AD151" s="26">
        <v>0</v>
      </c>
      <c r="AE151" s="26">
        <v>0</v>
      </c>
      <c r="AF151" s="26">
        <v>0</v>
      </c>
      <c r="AG151" s="26">
        <v>0</v>
      </c>
      <c r="AH151" s="141" t="s">
        <v>263</v>
      </c>
      <c r="AI151" s="30">
        <v>2020</v>
      </c>
      <c r="AJ151" s="30" t="s">
        <v>263</v>
      </c>
      <c r="AK151" s="50"/>
      <c r="AL151" s="50"/>
      <c r="AM151" s="50"/>
      <c r="AN151" s="50"/>
    </row>
    <row r="152" spans="1:40" ht="62.25">
      <c r="A152" s="6">
        <v>1</v>
      </c>
      <c r="B152" s="52">
        <f>SUBTOTAL(103,$A$94:A152)</f>
        <v>53</v>
      </c>
      <c r="C152" s="140" t="s">
        <v>1406</v>
      </c>
      <c r="D152" s="56" t="s">
        <v>1821</v>
      </c>
      <c r="E152" s="55">
        <v>0.94679999999999997</v>
      </c>
      <c r="F152" s="26">
        <f t="shared" si="35"/>
        <v>41021.47</v>
      </c>
      <c r="G152" s="26">
        <v>0</v>
      </c>
      <c r="H152" s="26">
        <v>0</v>
      </c>
      <c r="I152" s="26">
        <v>0</v>
      </c>
      <c r="J152" s="26">
        <v>0</v>
      </c>
      <c r="K152" s="26">
        <v>0</v>
      </c>
      <c r="L152" s="26">
        <v>0</v>
      </c>
      <c r="M152" s="58">
        <v>0</v>
      </c>
      <c r="N152" s="26">
        <v>0</v>
      </c>
      <c r="O152" s="26">
        <v>289.66000000000003</v>
      </c>
      <c r="P152" s="26">
        <v>40415.24</v>
      </c>
      <c r="Q152" s="26">
        <v>0</v>
      </c>
      <c r="R152" s="26">
        <v>0</v>
      </c>
      <c r="S152" s="26">
        <v>0</v>
      </c>
      <c r="T152" s="142">
        <v>0</v>
      </c>
      <c r="U152" s="26">
        <v>0</v>
      </c>
      <c r="V152" s="26">
        <v>0</v>
      </c>
      <c r="W152" s="26">
        <v>0</v>
      </c>
      <c r="X152" s="26">
        <v>0</v>
      </c>
      <c r="Y152" s="26">
        <v>0</v>
      </c>
      <c r="Z152" s="26">
        <v>0</v>
      </c>
      <c r="AA152" s="26">
        <v>0</v>
      </c>
      <c r="AB152" s="26">
        <v>0</v>
      </c>
      <c r="AC152" s="26">
        <v>0</v>
      </c>
      <c r="AD152" s="26">
        <v>0</v>
      </c>
      <c r="AE152" s="26">
        <f>ROUND(P152*1.5%,2)</f>
        <v>606.23</v>
      </c>
      <c r="AF152" s="26">
        <v>0</v>
      </c>
      <c r="AG152" s="26">
        <v>0</v>
      </c>
      <c r="AH152" s="141" t="s">
        <v>263</v>
      </c>
      <c r="AI152" s="30">
        <v>2022</v>
      </c>
      <c r="AJ152" s="30">
        <v>2022</v>
      </c>
      <c r="AK152" s="50"/>
      <c r="AL152" s="50"/>
      <c r="AM152" s="50"/>
      <c r="AN152" s="50"/>
    </row>
    <row r="153" spans="1:40" ht="62.25">
      <c r="A153" s="6">
        <v>1</v>
      </c>
      <c r="B153" s="52">
        <f>SUBTOTAL(103,$A$94:A153)</f>
        <v>54</v>
      </c>
      <c r="C153" s="140" t="s">
        <v>1407</v>
      </c>
      <c r="D153" s="70" t="s">
        <v>1481</v>
      </c>
      <c r="E153" s="55">
        <v>0.92569999999999997</v>
      </c>
      <c r="F153" s="26">
        <f t="shared" si="35"/>
        <v>504846.64999999997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58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  <c r="S153" s="26">
        <v>3007.6</v>
      </c>
      <c r="T153" s="142">
        <v>497385.86</v>
      </c>
      <c r="U153" s="26">
        <v>0</v>
      </c>
      <c r="V153" s="26">
        <v>0</v>
      </c>
      <c r="W153" s="26">
        <v>0</v>
      </c>
      <c r="X153" s="26">
        <v>0</v>
      </c>
      <c r="Y153" s="26">
        <v>0</v>
      </c>
      <c r="Z153" s="26">
        <v>0</v>
      </c>
      <c r="AA153" s="26">
        <v>0</v>
      </c>
      <c r="AB153" s="26">
        <v>0</v>
      </c>
      <c r="AC153" s="26">
        <v>0</v>
      </c>
      <c r="AD153" s="26">
        <v>0</v>
      </c>
      <c r="AE153" s="26">
        <f>ROUND(T153*1.5%,2)</f>
        <v>7460.79</v>
      </c>
      <c r="AF153" s="26">
        <v>0</v>
      </c>
      <c r="AG153" s="26">
        <v>0</v>
      </c>
      <c r="AH153" s="141" t="s">
        <v>263</v>
      </c>
      <c r="AI153" s="30">
        <v>2022</v>
      </c>
      <c r="AJ153" s="30">
        <v>2022</v>
      </c>
      <c r="AK153" s="50"/>
      <c r="AL153" s="50"/>
      <c r="AM153" s="50"/>
      <c r="AN153" s="50"/>
    </row>
    <row r="154" spans="1:40" ht="62.25">
      <c r="A154" s="6">
        <v>1</v>
      </c>
      <c r="B154" s="52">
        <f>SUBTOTAL(103,$A$94:A154)</f>
        <v>55</v>
      </c>
      <c r="C154" s="140" t="s">
        <v>1449</v>
      </c>
      <c r="D154" s="70" t="s">
        <v>1481</v>
      </c>
      <c r="E154" s="55">
        <v>0.80649999999999999</v>
      </c>
      <c r="F154" s="26">
        <f t="shared" si="35"/>
        <v>42661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58">
        <v>0</v>
      </c>
      <c r="N154" s="26">
        <v>0</v>
      </c>
      <c r="O154" s="26">
        <v>0</v>
      </c>
      <c r="P154" s="26">
        <v>0</v>
      </c>
      <c r="Q154" s="26">
        <v>0</v>
      </c>
      <c r="R154" s="26">
        <v>0</v>
      </c>
      <c r="S154" s="26">
        <v>1676</v>
      </c>
      <c r="T154" s="142">
        <v>42117.68</v>
      </c>
      <c r="U154" s="26">
        <v>0</v>
      </c>
      <c r="V154" s="26">
        <v>0</v>
      </c>
      <c r="W154" s="26">
        <v>0</v>
      </c>
      <c r="X154" s="26">
        <v>0</v>
      </c>
      <c r="Y154" s="26">
        <v>0</v>
      </c>
      <c r="Z154" s="26">
        <v>0</v>
      </c>
      <c r="AA154" s="26">
        <v>0</v>
      </c>
      <c r="AB154" s="26">
        <v>0</v>
      </c>
      <c r="AC154" s="26">
        <v>0</v>
      </c>
      <c r="AD154" s="26">
        <v>0</v>
      </c>
      <c r="AE154" s="26">
        <v>543.32000000000005</v>
      </c>
      <c r="AF154" s="26">
        <v>0</v>
      </c>
      <c r="AG154" s="26">
        <v>0</v>
      </c>
      <c r="AH154" s="141" t="s">
        <v>263</v>
      </c>
      <c r="AI154" s="30">
        <v>2020</v>
      </c>
      <c r="AJ154" s="30">
        <v>2020</v>
      </c>
      <c r="AK154" s="50"/>
      <c r="AL154" s="50"/>
      <c r="AM154" s="50"/>
      <c r="AN154" s="50"/>
    </row>
    <row r="155" spans="1:40" ht="62.25">
      <c r="A155" s="6">
        <v>1</v>
      </c>
      <c r="B155" s="52">
        <f>SUBTOTAL(103,$A$94:A155)</f>
        <v>56</v>
      </c>
      <c r="C155" s="140" t="s">
        <v>1450</v>
      </c>
      <c r="D155" s="56" t="s">
        <v>1821</v>
      </c>
      <c r="E155" s="55">
        <v>0.79520000000000002</v>
      </c>
      <c r="F155" s="26">
        <f t="shared" si="35"/>
        <v>65466.48</v>
      </c>
      <c r="G155" s="26">
        <v>0</v>
      </c>
      <c r="H155" s="26">
        <v>0</v>
      </c>
      <c r="I155" s="26">
        <v>0</v>
      </c>
      <c r="J155" s="26">
        <v>0</v>
      </c>
      <c r="K155" s="26">
        <v>0</v>
      </c>
      <c r="L155" s="26">
        <v>0</v>
      </c>
      <c r="M155" s="58">
        <v>0</v>
      </c>
      <c r="N155" s="26">
        <v>0</v>
      </c>
      <c r="O155" s="26">
        <v>352</v>
      </c>
      <c r="P155" s="26">
        <v>64632.72</v>
      </c>
      <c r="Q155" s="26">
        <v>0</v>
      </c>
      <c r="R155" s="26">
        <v>0</v>
      </c>
      <c r="S155" s="26">
        <v>0</v>
      </c>
      <c r="T155" s="142">
        <v>0</v>
      </c>
      <c r="U155" s="26">
        <v>0</v>
      </c>
      <c r="V155" s="26">
        <v>0</v>
      </c>
      <c r="W155" s="26">
        <v>0</v>
      </c>
      <c r="X155" s="26">
        <v>0</v>
      </c>
      <c r="Y155" s="26">
        <v>0</v>
      </c>
      <c r="Z155" s="26">
        <v>0</v>
      </c>
      <c r="AA155" s="26">
        <v>0</v>
      </c>
      <c r="AB155" s="26">
        <v>0</v>
      </c>
      <c r="AC155" s="26">
        <v>0</v>
      </c>
      <c r="AD155" s="26">
        <v>0</v>
      </c>
      <c r="AE155" s="26">
        <v>833.76</v>
      </c>
      <c r="AF155" s="26">
        <v>0</v>
      </c>
      <c r="AG155" s="26">
        <v>0</v>
      </c>
      <c r="AH155" s="141" t="s">
        <v>263</v>
      </c>
      <c r="AI155" s="141">
        <v>2020</v>
      </c>
      <c r="AJ155" s="141">
        <v>2020</v>
      </c>
      <c r="AK155" s="50"/>
      <c r="AL155" s="50"/>
      <c r="AM155" s="50"/>
      <c r="AN155" s="50"/>
    </row>
    <row r="156" spans="1:40" ht="62.25">
      <c r="A156" s="6">
        <v>1</v>
      </c>
      <c r="B156" s="52">
        <f>SUBTOTAL(103,$A$94:A156)</f>
        <v>57</v>
      </c>
      <c r="C156" s="140" t="s">
        <v>1451</v>
      </c>
      <c r="D156" s="56" t="s">
        <v>1481</v>
      </c>
      <c r="E156" s="55">
        <v>0.76160000000000005</v>
      </c>
      <c r="F156" s="26">
        <f>G156+H156+I156+J156+K156+L156+N156+P156+R156+T156+V156+W156+X156+Y156+Z156+AA156+AB156+AC156+AD156+AE156+AF156+AG156</f>
        <v>17960.63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58">
        <v>0</v>
      </c>
      <c r="N156" s="26">
        <v>0</v>
      </c>
      <c r="O156" s="26">
        <v>910</v>
      </c>
      <c r="P156" s="34">
        <v>17695.2</v>
      </c>
      <c r="Q156" s="26">
        <v>0</v>
      </c>
      <c r="R156" s="26">
        <v>0</v>
      </c>
      <c r="S156" s="26">
        <v>0</v>
      </c>
      <c r="T156" s="142">
        <v>0</v>
      </c>
      <c r="U156" s="26">
        <v>0</v>
      </c>
      <c r="V156" s="26">
        <v>0</v>
      </c>
      <c r="W156" s="26">
        <v>0</v>
      </c>
      <c r="X156" s="26">
        <v>0</v>
      </c>
      <c r="Y156" s="26">
        <v>0</v>
      </c>
      <c r="Z156" s="26">
        <v>0</v>
      </c>
      <c r="AA156" s="26">
        <v>0</v>
      </c>
      <c r="AB156" s="26">
        <v>0</v>
      </c>
      <c r="AC156" s="26">
        <v>0</v>
      </c>
      <c r="AD156" s="26">
        <v>0</v>
      </c>
      <c r="AE156" s="26">
        <f t="shared" ref="AE156:AE163" si="44">ROUND(P156*1.5%,2)</f>
        <v>265.43</v>
      </c>
      <c r="AF156" s="26">
        <v>0</v>
      </c>
      <c r="AG156" s="26">
        <v>0</v>
      </c>
      <c r="AH156" s="141" t="s">
        <v>263</v>
      </c>
      <c r="AI156" s="30">
        <v>2022</v>
      </c>
      <c r="AJ156" s="30">
        <v>2022</v>
      </c>
      <c r="AK156" s="50"/>
      <c r="AL156" s="50"/>
      <c r="AM156" s="50"/>
      <c r="AN156" s="50"/>
    </row>
    <row r="157" spans="1:40" ht="62.25">
      <c r="A157" s="6">
        <v>1</v>
      </c>
      <c r="B157" s="52">
        <f>SUBTOTAL(103,$A$94:A157)</f>
        <v>58</v>
      </c>
      <c r="C157" s="140" t="s">
        <v>1614</v>
      </c>
      <c r="D157" s="56" t="s">
        <v>1820</v>
      </c>
      <c r="E157" s="55">
        <v>0.95309999999999995</v>
      </c>
      <c r="F157" s="26">
        <f t="shared" si="35"/>
        <v>16859.560000000001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L157" s="26">
        <v>0</v>
      </c>
      <c r="M157" s="58">
        <v>0</v>
      </c>
      <c r="N157" s="26">
        <v>0</v>
      </c>
      <c r="O157" s="26">
        <v>900</v>
      </c>
      <c r="P157" s="26">
        <v>16610.400000000001</v>
      </c>
      <c r="Q157" s="26">
        <v>0</v>
      </c>
      <c r="R157" s="26">
        <v>0</v>
      </c>
      <c r="S157" s="26">
        <v>0</v>
      </c>
      <c r="T157" s="142">
        <v>0</v>
      </c>
      <c r="U157" s="26">
        <v>0</v>
      </c>
      <c r="V157" s="26">
        <v>0</v>
      </c>
      <c r="W157" s="26">
        <v>0</v>
      </c>
      <c r="X157" s="26">
        <v>0</v>
      </c>
      <c r="Y157" s="26">
        <v>0</v>
      </c>
      <c r="Z157" s="26">
        <v>0</v>
      </c>
      <c r="AA157" s="26">
        <v>0</v>
      </c>
      <c r="AB157" s="26">
        <v>0</v>
      </c>
      <c r="AC157" s="26">
        <v>0</v>
      </c>
      <c r="AD157" s="26">
        <v>0</v>
      </c>
      <c r="AE157" s="26">
        <f t="shared" si="44"/>
        <v>249.16</v>
      </c>
      <c r="AF157" s="26">
        <v>0</v>
      </c>
      <c r="AG157" s="26">
        <v>0</v>
      </c>
      <c r="AH157" s="141" t="s">
        <v>263</v>
      </c>
      <c r="AI157" s="30">
        <v>2022</v>
      </c>
      <c r="AJ157" s="30">
        <v>2022</v>
      </c>
      <c r="AK157" s="50"/>
      <c r="AL157" s="50"/>
      <c r="AM157" s="50"/>
      <c r="AN157" s="50"/>
    </row>
    <row r="158" spans="1:40" ht="62.25">
      <c r="A158" s="6">
        <v>1</v>
      </c>
      <c r="B158" s="52">
        <f>SUBTOTAL(103,$A$94:A158)</f>
        <v>59</v>
      </c>
      <c r="C158" s="140" t="s">
        <v>1826</v>
      </c>
      <c r="D158" s="56" t="s">
        <v>1820</v>
      </c>
      <c r="E158" s="55">
        <v>0.88386686541757653</v>
      </c>
      <c r="F158" s="26">
        <f t="shared" ref="F158:F163" si="45">P158+AE158</f>
        <v>24060.129999999997</v>
      </c>
      <c r="G158" s="26">
        <v>0</v>
      </c>
      <c r="H158" s="26">
        <v>0</v>
      </c>
      <c r="I158" s="26">
        <v>0</v>
      </c>
      <c r="J158" s="26">
        <v>0</v>
      </c>
      <c r="K158" s="26">
        <v>0</v>
      </c>
      <c r="L158" s="26">
        <v>0</v>
      </c>
      <c r="M158" s="58">
        <v>0</v>
      </c>
      <c r="N158" s="26">
        <v>0</v>
      </c>
      <c r="O158" s="26">
        <v>345.6</v>
      </c>
      <c r="P158" s="26">
        <v>23753.71</v>
      </c>
      <c r="Q158" s="26">
        <v>0</v>
      </c>
      <c r="R158" s="26">
        <v>0</v>
      </c>
      <c r="S158" s="26">
        <v>0</v>
      </c>
      <c r="T158" s="142">
        <v>0</v>
      </c>
      <c r="U158" s="26">
        <v>0</v>
      </c>
      <c r="V158" s="26">
        <v>0</v>
      </c>
      <c r="W158" s="26">
        <v>0</v>
      </c>
      <c r="X158" s="26">
        <v>0</v>
      </c>
      <c r="Y158" s="26">
        <v>0</v>
      </c>
      <c r="Z158" s="26">
        <v>0</v>
      </c>
      <c r="AA158" s="26">
        <v>0</v>
      </c>
      <c r="AB158" s="26">
        <v>0</v>
      </c>
      <c r="AC158" s="26">
        <v>0</v>
      </c>
      <c r="AD158" s="26">
        <v>0</v>
      </c>
      <c r="AE158" s="26">
        <v>306.42</v>
      </c>
      <c r="AF158" s="26">
        <v>0</v>
      </c>
      <c r="AG158" s="26">
        <v>0</v>
      </c>
      <c r="AH158" s="141" t="s">
        <v>263</v>
      </c>
      <c r="AI158" s="141">
        <v>2021</v>
      </c>
      <c r="AJ158" s="141">
        <v>2021</v>
      </c>
      <c r="AK158" s="50"/>
      <c r="AL158" s="50"/>
      <c r="AM158" s="50"/>
      <c r="AN158" s="50"/>
    </row>
    <row r="159" spans="1:40" ht="62.25">
      <c r="A159" s="6">
        <v>1</v>
      </c>
      <c r="B159" s="52">
        <f>SUBTOTAL(103,$A$94:A159)</f>
        <v>60</v>
      </c>
      <c r="C159" s="140" t="s">
        <v>1827</v>
      </c>
      <c r="D159" s="56" t="s">
        <v>1820</v>
      </c>
      <c r="E159" s="55">
        <v>0.90569999999999995</v>
      </c>
      <c r="F159" s="26">
        <f t="shared" si="45"/>
        <v>988504.92999999993</v>
      </c>
      <c r="G159" s="26">
        <v>0</v>
      </c>
      <c r="H159" s="26">
        <v>0</v>
      </c>
      <c r="I159" s="26">
        <v>0</v>
      </c>
      <c r="J159" s="26">
        <v>0</v>
      </c>
      <c r="K159" s="26">
        <v>0</v>
      </c>
      <c r="L159" s="26">
        <v>0</v>
      </c>
      <c r="M159" s="58">
        <v>0</v>
      </c>
      <c r="N159" s="26">
        <v>0</v>
      </c>
      <c r="O159" s="26">
        <v>570</v>
      </c>
      <c r="P159" s="26">
        <v>973896.48</v>
      </c>
      <c r="Q159" s="26">
        <v>0</v>
      </c>
      <c r="R159" s="26">
        <v>0</v>
      </c>
      <c r="S159" s="26">
        <v>0</v>
      </c>
      <c r="T159" s="142">
        <v>0</v>
      </c>
      <c r="U159" s="26">
        <v>0</v>
      </c>
      <c r="V159" s="26">
        <v>0</v>
      </c>
      <c r="W159" s="26">
        <v>0</v>
      </c>
      <c r="X159" s="26">
        <v>0</v>
      </c>
      <c r="Y159" s="26">
        <v>0</v>
      </c>
      <c r="Z159" s="26">
        <v>0</v>
      </c>
      <c r="AA159" s="26">
        <v>0</v>
      </c>
      <c r="AB159" s="26">
        <v>0</v>
      </c>
      <c r="AC159" s="26">
        <v>0</v>
      </c>
      <c r="AD159" s="26">
        <v>0</v>
      </c>
      <c r="AE159" s="26">
        <f t="shared" si="44"/>
        <v>14608.45</v>
      </c>
      <c r="AF159" s="26">
        <v>0</v>
      </c>
      <c r="AG159" s="26">
        <v>0</v>
      </c>
      <c r="AH159" s="141" t="s">
        <v>263</v>
      </c>
      <c r="AI159" s="30">
        <v>2022</v>
      </c>
      <c r="AJ159" s="30">
        <v>2022</v>
      </c>
      <c r="AK159" s="50"/>
      <c r="AL159" s="50"/>
      <c r="AM159" s="50"/>
      <c r="AN159" s="50"/>
    </row>
    <row r="160" spans="1:40" ht="62.25">
      <c r="A160" s="6">
        <v>1</v>
      </c>
      <c r="B160" s="52">
        <f>SUBTOTAL(103,$A$94:A160)</f>
        <v>61</v>
      </c>
      <c r="C160" s="140" t="s">
        <v>1828</v>
      </c>
      <c r="D160" s="56" t="s">
        <v>1821</v>
      </c>
      <c r="E160" s="55">
        <v>0.76750579810492481</v>
      </c>
      <c r="F160" s="26">
        <f t="shared" si="45"/>
        <v>124416.53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58">
        <v>0</v>
      </c>
      <c r="N160" s="26">
        <v>0</v>
      </c>
      <c r="O160" s="26">
        <v>425</v>
      </c>
      <c r="P160" s="26">
        <v>122832</v>
      </c>
      <c r="Q160" s="26">
        <v>0</v>
      </c>
      <c r="R160" s="26">
        <v>0</v>
      </c>
      <c r="S160" s="26">
        <v>0</v>
      </c>
      <c r="T160" s="142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1584.53</v>
      </c>
      <c r="AF160" s="26">
        <v>0</v>
      </c>
      <c r="AG160" s="26">
        <v>0</v>
      </c>
      <c r="AH160" s="141" t="s">
        <v>263</v>
      </c>
      <c r="AI160" s="141">
        <v>2021</v>
      </c>
      <c r="AJ160" s="141">
        <v>2021</v>
      </c>
      <c r="AK160" s="50"/>
      <c r="AL160" s="50"/>
      <c r="AM160" s="50"/>
      <c r="AN160" s="50"/>
    </row>
    <row r="161" spans="1:40" ht="62.25">
      <c r="A161" s="6">
        <v>1</v>
      </c>
      <c r="B161" s="52">
        <f>SUBTOTAL(103,$A$94:A161)</f>
        <v>62</v>
      </c>
      <c r="C161" s="140" t="s">
        <v>1829</v>
      </c>
      <c r="D161" s="56" t="s">
        <v>1821</v>
      </c>
      <c r="E161" s="55">
        <v>0.81472974052840219</v>
      </c>
      <c r="F161" s="26">
        <f t="shared" si="45"/>
        <v>22182.22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58">
        <v>0</v>
      </c>
      <c r="N161" s="26">
        <v>0</v>
      </c>
      <c r="O161" s="26">
        <v>531</v>
      </c>
      <c r="P161" s="26">
        <v>21854.400000000001</v>
      </c>
      <c r="Q161" s="26">
        <v>0</v>
      </c>
      <c r="R161" s="26">
        <v>0</v>
      </c>
      <c r="S161" s="26">
        <v>0</v>
      </c>
      <c r="T161" s="142">
        <v>0</v>
      </c>
      <c r="U161" s="26">
        <v>0</v>
      </c>
      <c r="V161" s="26">
        <v>0</v>
      </c>
      <c r="W161" s="26">
        <v>0</v>
      </c>
      <c r="X161" s="26">
        <v>0</v>
      </c>
      <c r="Y161" s="26">
        <v>0</v>
      </c>
      <c r="Z161" s="26">
        <v>0</v>
      </c>
      <c r="AA161" s="26">
        <v>0</v>
      </c>
      <c r="AB161" s="26">
        <v>0</v>
      </c>
      <c r="AC161" s="26">
        <v>0</v>
      </c>
      <c r="AD161" s="26">
        <v>0</v>
      </c>
      <c r="AE161" s="26">
        <f>ROUND(P161*1.5%,2)</f>
        <v>327.82</v>
      </c>
      <c r="AF161" s="26">
        <v>0</v>
      </c>
      <c r="AG161" s="26">
        <v>0</v>
      </c>
      <c r="AH161" s="141" t="s">
        <v>263</v>
      </c>
      <c r="AI161" s="30">
        <v>2022</v>
      </c>
      <c r="AJ161" s="30">
        <v>2022</v>
      </c>
      <c r="AK161" s="50"/>
      <c r="AL161" s="50"/>
      <c r="AM161" s="50"/>
      <c r="AN161" s="50"/>
    </row>
    <row r="162" spans="1:40" ht="62.25">
      <c r="A162" s="6">
        <v>1</v>
      </c>
      <c r="B162" s="52">
        <f>SUBTOTAL(103,$A$94:A162)</f>
        <v>63</v>
      </c>
      <c r="C162" s="140" t="s">
        <v>2370</v>
      </c>
      <c r="D162" s="56" t="s">
        <v>1821</v>
      </c>
      <c r="E162" s="55">
        <v>0.78400000000000003</v>
      </c>
      <c r="F162" s="26">
        <f t="shared" si="45"/>
        <v>14008.220000000001</v>
      </c>
      <c r="G162" s="26">
        <v>0</v>
      </c>
      <c r="H162" s="26">
        <v>0</v>
      </c>
      <c r="I162" s="26">
        <v>0</v>
      </c>
      <c r="J162" s="26">
        <v>0</v>
      </c>
      <c r="K162" s="26">
        <v>0</v>
      </c>
      <c r="L162" s="26">
        <v>0</v>
      </c>
      <c r="M162" s="58">
        <v>0</v>
      </c>
      <c r="N162" s="26">
        <v>0</v>
      </c>
      <c r="O162" s="26">
        <v>316</v>
      </c>
      <c r="P162" s="26">
        <v>13801.2</v>
      </c>
      <c r="Q162" s="26">
        <v>0</v>
      </c>
      <c r="R162" s="26">
        <v>0</v>
      </c>
      <c r="S162" s="26">
        <v>0</v>
      </c>
      <c r="T162" s="142">
        <v>0</v>
      </c>
      <c r="U162" s="26">
        <v>0</v>
      </c>
      <c r="V162" s="26">
        <v>0</v>
      </c>
      <c r="W162" s="26">
        <v>0</v>
      </c>
      <c r="X162" s="26">
        <v>0</v>
      </c>
      <c r="Y162" s="26">
        <v>0</v>
      </c>
      <c r="Z162" s="26">
        <v>0</v>
      </c>
      <c r="AA162" s="26">
        <v>0</v>
      </c>
      <c r="AB162" s="26">
        <v>0</v>
      </c>
      <c r="AC162" s="26">
        <v>0</v>
      </c>
      <c r="AD162" s="26">
        <v>0</v>
      </c>
      <c r="AE162" s="26">
        <f t="shared" si="44"/>
        <v>207.02</v>
      </c>
      <c r="AF162" s="26">
        <v>0</v>
      </c>
      <c r="AG162" s="26">
        <v>0</v>
      </c>
      <c r="AH162" s="141" t="s">
        <v>263</v>
      </c>
      <c r="AI162" s="30">
        <v>2022</v>
      </c>
      <c r="AJ162" s="30">
        <v>2022</v>
      </c>
      <c r="AK162" s="50"/>
      <c r="AL162" s="50"/>
      <c r="AM162" s="50"/>
      <c r="AN162" s="50"/>
    </row>
    <row r="163" spans="1:40" ht="62.25">
      <c r="A163" s="6">
        <v>1</v>
      </c>
      <c r="B163" s="52">
        <f>SUBTOTAL(103,$A$94:A163)</f>
        <v>64</v>
      </c>
      <c r="C163" s="140" t="s">
        <v>2371</v>
      </c>
      <c r="D163" s="56" t="s">
        <v>1821</v>
      </c>
      <c r="E163" s="55">
        <v>0.78600000000000003</v>
      </c>
      <c r="F163" s="26">
        <f t="shared" si="45"/>
        <v>41343.79</v>
      </c>
      <c r="G163" s="26">
        <v>0</v>
      </c>
      <c r="H163" s="26">
        <v>0</v>
      </c>
      <c r="I163" s="26">
        <v>0</v>
      </c>
      <c r="J163" s="26">
        <v>0</v>
      </c>
      <c r="K163" s="26">
        <v>0</v>
      </c>
      <c r="L163" s="26">
        <v>0</v>
      </c>
      <c r="M163" s="58">
        <v>0</v>
      </c>
      <c r="N163" s="26">
        <v>0</v>
      </c>
      <c r="O163" s="26">
        <v>978</v>
      </c>
      <c r="P163" s="26">
        <v>40732.800000000003</v>
      </c>
      <c r="Q163" s="26">
        <v>0</v>
      </c>
      <c r="R163" s="26">
        <v>0</v>
      </c>
      <c r="S163" s="26">
        <v>0</v>
      </c>
      <c r="T163" s="142">
        <v>0</v>
      </c>
      <c r="U163" s="26">
        <v>0</v>
      </c>
      <c r="V163" s="26">
        <v>0</v>
      </c>
      <c r="W163" s="26">
        <v>0</v>
      </c>
      <c r="X163" s="26">
        <v>0</v>
      </c>
      <c r="Y163" s="26">
        <v>0</v>
      </c>
      <c r="Z163" s="26">
        <v>0</v>
      </c>
      <c r="AA163" s="26">
        <v>0</v>
      </c>
      <c r="AB163" s="26">
        <v>0</v>
      </c>
      <c r="AC163" s="26">
        <v>0</v>
      </c>
      <c r="AD163" s="26">
        <v>0</v>
      </c>
      <c r="AE163" s="26">
        <f t="shared" si="44"/>
        <v>610.99</v>
      </c>
      <c r="AF163" s="26">
        <v>0</v>
      </c>
      <c r="AG163" s="26">
        <v>0</v>
      </c>
      <c r="AH163" s="141" t="s">
        <v>263</v>
      </c>
      <c r="AI163" s="30">
        <v>2022</v>
      </c>
      <c r="AJ163" s="30">
        <v>2022</v>
      </c>
      <c r="AK163" s="50"/>
      <c r="AL163" s="50"/>
      <c r="AM163" s="50"/>
      <c r="AN163" s="50"/>
    </row>
    <row r="164" spans="1:40" ht="62.25">
      <c r="B164" s="268" t="s">
        <v>1362</v>
      </c>
      <c r="C164" s="269"/>
      <c r="D164" s="146" t="s">
        <v>857</v>
      </c>
      <c r="E164" s="55">
        <f>AVERAGE(E165:E179)</f>
        <v>0.90385558590968551</v>
      </c>
      <c r="F164" s="26">
        <f>SUM(F165:F179)</f>
        <v>5257534.7999999989</v>
      </c>
      <c r="G164" s="26">
        <f t="shared" ref="G164:AG164" si="46">SUM(G165:G179)</f>
        <v>0</v>
      </c>
      <c r="H164" s="26">
        <f t="shared" si="46"/>
        <v>0</v>
      </c>
      <c r="I164" s="26">
        <f t="shared" si="46"/>
        <v>0</v>
      </c>
      <c r="J164" s="26">
        <f t="shared" si="46"/>
        <v>0</v>
      </c>
      <c r="K164" s="26">
        <f t="shared" si="46"/>
        <v>0</v>
      </c>
      <c r="L164" s="26">
        <f t="shared" si="46"/>
        <v>0</v>
      </c>
      <c r="M164" s="26">
        <f t="shared" si="46"/>
        <v>0</v>
      </c>
      <c r="N164" s="26">
        <f t="shared" si="46"/>
        <v>0</v>
      </c>
      <c r="O164" s="26">
        <f t="shared" si="46"/>
        <v>14263</v>
      </c>
      <c r="P164" s="26">
        <f t="shared" si="46"/>
        <v>5110910.43</v>
      </c>
      <c r="Q164" s="26">
        <f t="shared" si="46"/>
        <v>0</v>
      </c>
      <c r="R164" s="26">
        <f t="shared" si="46"/>
        <v>0</v>
      </c>
      <c r="S164" s="26">
        <f t="shared" si="46"/>
        <v>0</v>
      </c>
      <c r="T164" s="26">
        <f t="shared" si="46"/>
        <v>0</v>
      </c>
      <c r="U164" s="26">
        <f t="shared" si="46"/>
        <v>0</v>
      </c>
      <c r="V164" s="26">
        <f t="shared" si="46"/>
        <v>0</v>
      </c>
      <c r="W164" s="26">
        <f t="shared" si="46"/>
        <v>0</v>
      </c>
      <c r="X164" s="26">
        <f t="shared" si="46"/>
        <v>69998</v>
      </c>
      <c r="Y164" s="26">
        <f t="shared" si="46"/>
        <v>0</v>
      </c>
      <c r="Z164" s="26">
        <f t="shared" si="46"/>
        <v>0</v>
      </c>
      <c r="AA164" s="26">
        <f t="shared" si="46"/>
        <v>0</v>
      </c>
      <c r="AB164" s="26">
        <f t="shared" si="46"/>
        <v>0</v>
      </c>
      <c r="AC164" s="26">
        <f t="shared" si="46"/>
        <v>0</v>
      </c>
      <c r="AD164" s="26">
        <f t="shared" si="46"/>
        <v>0</v>
      </c>
      <c r="AE164" s="26">
        <f t="shared" si="46"/>
        <v>76626.37000000001</v>
      </c>
      <c r="AF164" s="26">
        <f t="shared" si="46"/>
        <v>0</v>
      </c>
      <c r="AG164" s="26">
        <f t="shared" si="46"/>
        <v>0</v>
      </c>
      <c r="AH164" s="141" t="s">
        <v>857</v>
      </c>
      <c r="AI164" s="141" t="s">
        <v>857</v>
      </c>
      <c r="AJ164" s="141" t="s">
        <v>857</v>
      </c>
      <c r="AK164" s="50"/>
      <c r="AL164" s="50"/>
      <c r="AM164" s="50"/>
      <c r="AN164" s="50"/>
    </row>
    <row r="165" spans="1:40" ht="62.25">
      <c r="A165" s="6">
        <v>1</v>
      </c>
      <c r="B165" s="52">
        <f>SUBTOTAL(103,$A$94:A165)</f>
        <v>65</v>
      </c>
      <c r="C165" s="140" t="s">
        <v>1408</v>
      </c>
      <c r="D165" s="56" t="s">
        <v>1821</v>
      </c>
      <c r="E165" s="55">
        <v>0.95770131483230581</v>
      </c>
      <c r="F165" s="26">
        <f t="shared" si="35"/>
        <v>1768733.14</v>
      </c>
      <c r="G165" s="26">
        <v>0</v>
      </c>
      <c r="H165" s="26">
        <v>0</v>
      </c>
      <c r="I165" s="26">
        <v>0</v>
      </c>
      <c r="J165" s="26">
        <v>0</v>
      </c>
      <c r="K165" s="26">
        <v>0</v>
      </c>
      <c r="L165" s="26">
        <v>0</v>
      </c>
      <c r="M165" s="58">
        <v>0</v>
      </c>
      <c r="N165" s="26">
        <v>0</v>
      </c>
      <c r="O165" s="26">
        <v>2039</v>
      </c>
      <c r="P165" s="26">
        <v>1742723</v>
      </c>
      <c r="Q165" s="26">
        <v>0</v>
      </c>
      <c r="R165" s="26">
        <v>0</v>
      </c>
      <c r="S165" s="26">
        <v>0</v>
      </c>
      <c r="T165" s="142">
        <v>0</v>
      </c>
      <c r="U165" s="26">
        <v>0</v>
      </c>
      <c r="V165" s="26">
        <v>0</v>
      </c>
      <c r="W165" s="26">
        <v>0</v>
      </c>
      <c r="X165" s="26">
        <v>0</v>
      </c>
      <c r="Y165" s="26">
        <v>0</v>
      </c>
      <c r="Z165" s="26">
        <v>0</v>
      </c>
      <c r="AA165" s="26">
        <v>0</v>
      </c>
      <c r="AB165" s="26">
        <v>0</v>
      </c>
      <c r="AC165" s="26">
        <v>0</v>
      </c>
      <c r="AD165" s="26">
        <v>0</v>
      </c>
      <c r="AE165" s="26">
        <v>26010.14</v>
      </c>
      <c r="AF165" s="26">
        <v>0</v>
      </c>
      <c r="AG165" s="26">
        <v>0</v>
      </c>
      <c r="AH165" s="141" t="s">
        <v>263</v>
      </c>
      <c r="AI165" s="141">
        <v>2020</v>
      </c>
      <c r="AJ165" s="141">
        <v>2020</v>
      </c>
      <c r="AK165" s="50"/>
      <c r="AL165" s="50"/>
      <c r="AM165" s="50"/>
      <c r="AN165" s="50"/>
    </row>
    <row r="166" spans="1:40" ht="62.25">
      <c r="A166" s="6">
        <v>1</v>
      </c>
      <c r="B166" s="52">
        <f>SUBTOTAL(103,$A$94:A166)</f>
        <v>66</v>
      </c>
      <c r="C166" s="140" t="s">
        <v>1409</v>
      </c>
      <c r="D166" s="56" t="s">
        <v>1820</v>
      </c>
      <c r="E166" s="55">
        <v>0.91669999999999996</v>
      </c>
      <c r="F166" s="26">
        <f t="shared" si="35"/>
        <v>224063.98</v>
      </c>
      <c r="G166" s="26">
        <v>0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58">
        <v>0</v>
      </c>
      <c r="N166" s="26">
        <v>0</v>
      </c>
      <c r="O166" s="26">
        <v>1135</v>
      </c>
      <c r="P166" s="26">
        <v>220769</v>
      </c>
      <c r="Q166" s="26">
        <v>0</v>
      </c>
      <c r="R166" s="26">
        <v>0</v>
      </c>
      <c r="S166" s="26">
        <v>0</v>
      </c>
      <c r="T166" s="142">
        <v>0</v>
      </c>
      <c r="U166" s="26">
        <v>0</v>
      </c>
      <c r="V166" s="26">
        <v>0</v>
      </c>
      <c r="W166" s="26">
        <v>0</v>
      </c>
      <c r="X166" s="26">
        <v>0</v>
      </c>
      <c r="Y166" s="26">
        <v>0</v>
      </c>
      <c r="Z166" s="26">
        <v>0</v>
      </c>
      <c r="AA166" s="26">
        <v>0</v>
      </c>
      <c r="AB166" s="26">
        <v>0</v>
      </c>
      <c r="AC166" s="26">
        <v>0</v>
      </c>
      <c r="AD166" s="26">
        <v>0</v>
      </c>
      <c r="AE166" s="26">
        <v>3294.98</v>
      </c>
      <c r="AF166" s="26">
        <v>0</v>
      </c>
      <c r="AG166" s="26">
        <v>0</v>
      </c>
      <c r="AH166" s="141" t="s">
        <v>263</v>
      </c>
      <c r="AI166" s="141">
        <v>2020</v>
      </c>
      <c r="AJ166" s="141">
        <v>2020</v>
      </c>
      <c r="AK166" s="50"/>
      <c r="AL166" s="50"/>
      <c r="AM166" s="50"/>
      <c r="AN166" s="50"/>
    </row>
    <row r="167" spans="1:40" ht="62.25">
      <c r="A167" s="6">
        <v>1</v>
      </c>
      <c r="B167" s="52">
        <f>SUBTOTAL(103,$A$94:A167)</f>
        <v>67</v>
      </c>
      <c r="C167" s="140" t="s">
        <v>1410</v>
      </c>
      <c r="D167" s="56" t="s">
        <v>1821</v>
      </c>
      <c r="E167" s="55">
        <v>0.98309999999999997</v>
      </c>
      <c r="F167" s="26">
        <f t="shared" si="35"/>
        <v>31696.09</v>
      </c>
      <c r="G167" s="26">
        <v>0</v>
      </c>
      <c r="H167" s="26">
        <v>0</v>
      </c>
      <c r="I167" s="26">
        <v>0</v>
      </c>
      <c r="J167" s="26">
        <v>0</v>
      </c>
      <c r="K167" s="26">
        <v>0</v>
      </c>
      <c r="L167" s="26">
        <v>0</v>
      </c>
      <c r="M167" s="58">
        <v>0</v>
      </c>
      <c r="N167" s="26">
        <v>0</v>
      </c>
      <c r="O167" s="26">
        <v>1845</v>
      </c>
      <c r="P167" s="26">
        <v>31229.98</v>
      </c>
      <c r="Q167" s="26">
        <v>0</v>
      </c>
      <c r="R167" s="26">
        <v>0</v>
      </c>
      <c r="S167" s="26">
        <v>0</v>
      </c>
      <c r="T167" s="142">
        <v>0</v>
      </c>
      <c r="U167" s="26">
        <v>0</v>
      </c>
      <c r="V167" s="26">
        <v>0</v>
      </c>
      <c r="W167" s="26">
        <v>0</v>
      </c>
      <c r="X167" s="26">
        <v>0</v>
      </c>
      <c r="Y167" s="26">
        <v>0</v>
      </c>
      <c r="Z167" s="26">
        <v>0</v>
      </c>
      <c r="AA167" s="26">
        <v>0</v>
      </c>
      <c r="AB167" s="26">
        <v>0</v>
      </c>
      <c r="AC167" s="26">
        <v>0</v>
      </c>
      <c r="AD167" s="26">
        <v>0</v>
      </c>
      <c r="AE167" s="26">
        <v>466.11</v>
      </c>
      <c r="AF167" s="26">
        <v>0</v>
      </c>
      <c r="AG167" s="26">
        <v>0</v>
      </c>
      <c r="AH167" s="141" t="s">
        <v>263</v>
      </c>
      <c r="AI167" s="141">
        <v>2020</v>
      </c>
      <c r="AJ167" s="141">
        <v>2020</v>
      </c>
      <c r="AK167" s="50"/>
      <c r="AL167" s="50"/>
      <c r="AM167" s="50"/>
      <c r="AN167" s="50"/>
    </row>
    <row r="168" spans="1:40" ht="62.25">
      <c r="A168" s="6">
        <v>1</v>
      </c>
      <c r="B168" s="52">
        <f>SUBTOTAL(103,$A$94:A168)</f>
        <v>68</v>
      </c>
      <c r="C168" s="140" t="s">
        <v>1411</v>
      </c>
      <c r="D168" s="56" t="s">
        <v>1821</v>
      </c>
      <c r="E168" s="55">
        <v>0.9163</v>
      </c>
      <c r="F168" s="26">
        <f t="shared" si="35"/>
        <v>97154.82</v>
      </c>
      <c r="G168" s="26">
        <v>0</v>
      </c>
      <c r="H168" s="26">
        <v>0</v>
      </c>
      <c r="I168" s="26">
        <v>0</v>
      </c>
      <c r="J168" s="26">
        <v>0</v>
      </c>
      <c r="K168" s="26">
        <v>0</v>
      </c>
      <c r="L168" s="26">
        <v>0</v>
      </c>
      <c r="M168" s="58">
        <v>0</v>
      </c>
      <c r="N168" s="26">
        <v>0</v>
      </c>
      <c r="O168" s="26">
        <v>736</v>
      </c>
      <c r="P168" s="26">
        <v>95726.11</v>
      </c>
      <c r="Q168" s="26">
        <v>0</v>
      </c>
      <c r="R168" s="26">
        <v>0</v>
      </c>
      <c r="S168" s="26">
        <v>0</v>
      </c>
      <c r="T168" s="142">
        <v>0</v>
      </c>
      <c r="U168" s="26">
        <v>0</v>
      </c>
      <c r="V168" s="26">
        <v>0</v>
      </c>
      <c r="W168" s="26">
        <v>0</v>
      </c>
      <c r="X168" s="26">
        <v>0</v>
      </c>
      <c r="Y168" s="26">
        <v>0</v>
      </c>
      <c r="Z168" s="26">
        <v>0</v>
      </c>
      <c r="AA168" s="26">
        <v>0</v>
      </c>
      <c r="AB168" s="26">
        <v>0</v>
      </c>
      <c r="AC168" s="26">
        <v>0</v>
      </c>
      <c r="AD168" s="26">
        <v>0</v>
      </c>
      <c r="AE168" s="26">
        <v>1428.71</v>
      </c>
      <c r="AF168" s="26">
        <v>0</v>
      </c>
      <c r="AG168" s="26">
        <v>0</v>
      </c>
      <c r="AH168" s="141" t="s">
        <v>263</v>
      </c>
      <c r="AI168" s="141">
        <v>2020</v>
      </c>
      <c r="AJ168" s="141">
        <v>2020</v>
      </c>
      <c r="AK168" s="50"/>
      <c r="AL168" s="50"/>
      <c r="AM168" s="50"/>
      <c r="AN168" s="50"/>
    </row>
    <row r="169" spans="1:40" ht="62.25">
      <c r="A169" s="6">
        <v>1</v>
      </c>
      <c r="B169" s="52">
        <f>SUBTOTAL(103,$A$94:A169)</f>
        <v>69</v>
      </c>
      <c r="C169" s="140" t="s">
        <v>1412</v>
      </c>
      <c r="D169" s="56" t="s">
        <v>1820</v>
      </c>
      <c r="E169" s="55">
        <v>0.88370000000000004</v>
      </c>
      <c r="F169" s="26">
        <f t="shared" si="35"/>
        <v>115006.25</v>
      </c>
      <c r="G169" s="26">
        <v>0</v>
      </c>
      <c r="H169" s="26">
        <v>0</v>
      </c>
      <c r="I169" s="26">
        <v>0</v>
      </c>
      <c r="J169" s="26">
        <v>0</v>
      </c>
      <c r="K169" s="26">
        <v>0</v>
      </c>
      <c r="L169" s="26">
        <v>0</v>
      </c>
      <c r="M169" s="58">
        <v>0</v>
      </c>
      <c r="N169" s="26">
        <v>0</v>
      </c>
      <c r="O169" s="26">
        <v>518</v>
      </c>
      <c r="P169" s="26">
        <v>113315.02</v>
      </c>
      <c r="Q169" s="26">
        <v>0</v>
      </c>
      <c r="R169" s="26">
        <v>0</v>
      </c>
      <c r="S169" s="26">
        <v>0</v>
      </c>
      <c r="T169" s="142">
        <v>0</v>
      </c>
      <c r="U169" s="26">
        <v>0</v>
      </c>
      <c r="V169" s="26">
        <v>0</v>
      </c>
      <c r="W169" s="26">
        <v>0</v>
      </c>
      <c r="X169" s="26">
        <v>0</v>
      </c>
      <c r="Y169" s="26">
        <v>0</v>
      </c>
      <c r="Z169" s="26">
        <v>0</v>
      </c>
      <c r="AA169" s="26">
        <v>0</v>
      </c>
      <c r="AB169" s="26">
        <v>0</v>
      </c>
      <c r="AC169" s="26">
        <v>0</v>
      </c>
      <c r="AD169" s="26">
        <v>0</v>
      </c>
      <c r="AE169" s="26">
        <v>1691.23</v>
      </c>
      <c r="AF169" s="26">
        <v>0</v>
      </c>
      <c r="AG169" s="26">
        <v>0</v>
      </c>
      <c r="AH169" s="141" t="s">
        <v>263</v>
      </c>
      <c r="AI169" s="141">
        <v>2020</v>
      </c>
      <c r="AJ169" s="141">
        <v>2020</v>
      </c>
      <c r="AK169" s="50"/>
      <c r="AL169" s="50"/>
      <c r="AM169" s="50"/>
      <c r="AN169" s="50"/>
    </row>
    <row r="170" spans="1:40" ht="62.25">
      <c r="A170" s="6">
        <v>1</v>
      </c>
      <c r="B170" s="52">
        <f>SUBTOTAL(103,$A$94:A170)</f>
        <v>70</v>
      </c>
      <c r="C170" s="140" t="s">
        <v>1413</v>
      </c>
      <c r="D170" s="56" t="s">
        <v>1821</v>
      </c>
      <c r="E170" s="55">
        <v>1.000675491846317</v>
      </c>
      <c r="F170" s="26">
        <f t="shared" si="35"/>
        <v>1485022.6</v>
      </c>
      <c r="G170" s="26">
        <v>0</v>
      </c>
      <c r="H170" s="26">
        <v>0</v>
      </c>
      <c r="I170" s="26">
        <v>0</v>
      </c>
      <c r="J170" s="26">
        <v>0</v>
      </c>
      <c r="K170" s="26">
        <v>0</v>
      </c>
      <c r="L170" s="26">
        <v>0</v>
      </c>
      <c r="M170" s="58">
        <v>0</v>
      </c>
      <c r="N170" s="26">
        <v>0</v>
      </c>
      <c r="O170" s="26">
        <v>1238</v>
      </c>
      <c r="P170" s="26">
        <v>1463184.57</v>
      </c>
      <c r="Q170" s="26">
        <v>0</v>
      </c>
      <c r="R170" s="26">
        <v>0</v>
      </c>
      <c r="S170" s="26">
        <v>0</v>
      </c>
      <c r="T170" s="142">
        <v>0</v>
      </c>
      <c r="U170" s="26">
        <v>0</v>
      </c>
      <c r="V170" s="26">
        <v>0</v>
      </c>
      <c r="W170" s="26">
        <v>0</v>
      </c>
      <c r="X170" s="26">
        <v>0</v>
      </c>
      <c r="Y170" s="26">
        <v>0</v>
      </c>
      <c r="Z170" s="26">
        <v>0</v>
      </c>
      <c r="AA170" s="26">
        <v>0</v>
      </c>
      <c r="AB170" s="26">
        <v>0</v>
      </c>
      <c r="AC170" s="26">
        <v>0</v>
      </c>
      <c r="AD170" s="26">
        <v>0</v>
      </c>
      <c r="AE170" s="26">
        <v>21838.03</v>
      </c>
      <c r="AF170" s="26">
        <v>0</v>
      </c>
      <c r="AG170" s="26">
        <v>0</v>
      </c>
      <c r="AH170" s="141" t="s">
        <v>263</v>
      </c>
      <c r="AI170" s="141">
        <v>2020</v>
      </c>
      <c r="AJ170" s="141">
        <v>2020</v>
      </c>
      <c r="AK170" s="50"/>
      <c r="AL170" s="50"/>
      <c r="AM170" s="50"/>
      <c r="AN170" s="50"/>
    </row>
    <row r="171" spans="1:40" ht="62.25">
      <c r="A171" s="6">
        <v>1</v>
      </c>
      <c r="B171" s="52">
        <f>SUBTOTAL(103,$A$94:A171)</f>
        <v>71</v>
      </c>
      <c r="C171" s="140" t="s">
        <v>1414</v>
      </c>
      <c r="D171" s="56" t="s">
        <v>1821</v>
      </c>
      <c r="E171" s="55">
        <v>0.80026822300653366</v>
      </c>
      <c r="F171" s="26">
        <f t="shared" si="35"/>
        <v>179270.28</v>
      </c>
      <c r="G171" s="26">
        <v>0</v>
      </c>
      <c r="H171" s="26">
        <v>0</v>
      </c>
      <c r="I171" s="26">
        <v>0</v>
      </c>
      <c r="J171" s="26">
        <v>0</v>
      </c>
      <c r="K171" s="26">
        <v>0</v>
      </c>
      <c r="L171" s="26">
        <v>0</v>
      </c>
      <c r="M171" s="58">
        <v>0</v>
      </c>
      <c r="N171" s="26">
        <v>0</v>
      </c>
      <c r="O171" s="26">
        <v>668</v>
      </c>
      <c r="P171" s="26">
        <v>176634.02</v>
      </c>
      <c r="Q171" s="26">
        <v>0</v>
      </c>
      <c r="R171" s="26">
        <v>0</v>
      </c>
      <c r="S171" s="26">
        <v>0</v>
      </c>
      <c r="T171" s="142">
        <v>0</v>
      </c>
      <c r="U171" s="26">
        <v>0</v>
      </c>
      <c r="V171" s="26">
        <v>0</v>
      </c>
      <c r="W171" s="26">
        <v>0</v>
      </c>
      <c r="X171" s="26">
        <v>0</v>
      </c>
      <c r="Y171" s="26">
        <v>0</v>
      </c>
      <c r="Z171" s="26">
        <v>0</v>
      </c>
      <c r="AA171" s="26">
        <v>0</v>
      </c>
      <c r="AB171" s="26">
        <v>0</v>
      </c>
      <c r="AC171" s="26">
        <v>0</v>
      </c>
      <c r="AD171" s="26">
        <v>0</v>
      </c>
      <c r="AE171" s="26">
        <v>2636.26</v>
      </c>
      <c r="AF171" s="26">
        <v>0</v>
      </c>
      <c r="AG171" s="26">
        <v>0</v>
      </c>
      <c r="AH171" s="141" t="s">
        <v>263</v>
      </c>
      <c r="AI171" s="141">
        <v>2020</v>
      </c>
      <c r="AJ171" s="141">
        <v>2020</v>
      </c>
      <c r="AK171" s="50"/>
      <c r="AL171" s="50"/>
      <c r="AM171" s="50"/>
      <c r="AN171" s="50"/>
    </row>
    <row r="172" spans="1:40" ht="62.25">
      <c r="A172" s="6">
        <v>1</v>
      </c>
      <c r="B172" s="52">
        <f>SUBTOTAL(103,$A$94:A172)</f>
        <v>72</v>
      </c>
      <c r="C172" s="140" t="s">
        <v>1415</v>
      </c>
      <c r="D172" s="56" t="s">
        <v>1820</v>
      </c>
      <c r="E172" s="55">
        <v>0.92587279445283599</v>
      </c>
      <c r="F172" s="26">
        <f t="shared" si="35"/>
        <v>21660.55</v>
      </c>
      <c r="G172" s="26">
        <v>0</v>
      </c>
      <c r="H172" s="26">
        <v>0</v>
      </c>
      <c r="I172" s="26">
        <v>0</v>
      </c>
      <c r="J172" s="26">
        <v>0</v>
      </c>
      <c r="K172" s="26">
        <v>0</v>
      </c>
      <c r="L172" s="26">
        <v>0</v>
      </c>
      <c r="M172" s="58">
        <v>0</v>
      </c>
      <c r="N172" s="26">
        <v>0</v>
      </c>
      <c r="O172" s="26">
        <v>559</v>
      </c>
      <c r="P172" s="26">
        <v>21342.02</v>
      </c>
      <c r="Q172" s="26">
        <v>0</v>
      </c>
      <c r="R172" s="26">
        <v>0</v>
      </c>
      <c r="S172" s="26">
        <v>0</v>
      </c>
      <c r="T172" s="142">
        <v>0</v>
      </c>
      <c r="U172" s="26">
        <v>0</v>
      </c>
      <c r="V172" s="26">
        <v>0</v>
      </c>
      <c r="W172" s="26">
        <v>0</v>
      </c>
      <c r="X172" s="26">
        <v>0</v>
      </c>
      <c r="Y172" s="26">
        <v>0</v>
      </c>
      <c r="Z172" s="26">
        <v>0</v>
      </c>
      <c r="AA172" s="26">
        <v>0</v>
      </c>
      <c r="AB172" s="26">
        <v>0</v>
      </c>
      <c r="AC172" s="26">
        <v>0</v>
      </c>
      <c r="AD172" s="26">
        <v>0</v>
      </c>
      <c r="AE172" s="26">
        <v>318.52999999999997</v>
      </c>
      <c r="AF172" s="26">
        <v>0</v>
      </c>
      <c r="AG172" s="26">
        <v>0</v>
      </c>
      <c r="AH172" s="141" t="s">
        <v>263</v>
      </c>
      <c r="AI172" s="141">
        <v>2020</v>
      </c>
      <c r="AJ172" s="141">
        <v>2020</v>
      </c>
      <c r="AK172" s="50"/>
      <c r="AL172" s="50"/>
      <c r="AM172" s="50"/>
      <c r="AN172" s="50"/>
    </row>
    <row r="173" spans="1:40" ht="62.25">
      <c r="A173" s="6">
        <v>1</v>
      </c>
      <c r="B173" s="52">
        <f>SUBTOTAL(103,$A$94:A173)</f>
        <v>73</v>
      </c>
      <c r="C173" s="140" t="s">
        <v>1416</v>
      </c>
      <c r="D173" s="56" t="s">
        <v>1821</v>
      </c>
      <c r="E173" s="55">
        <v>0.87360000000000004</v>
      </c>
      <c r="F173" s="26">
        <f t="shared" si="35"/>
        <v>825558.04</v>
      </c>
      <c r="G173" s="26">
        <v>0</v>
      </c>
      <c r="H173" s="26">
        <v>0</v>
      </c>
      <c r="I173" s="26">
        <v>0</v>
      </c>
      <c r="J173" s="26">
        <v>0</v>
      </c>
      <c r="K173" s="26">
        <v>0</v>
      </c>
      <c r="L173" s="26">
        <v>0</v>
      </c>
      <c r="M173" s="58">
        <v>0</v>
      </c>
      <c r="N173" s="26">
        <v>0</v>
      </c>
      <c r="O173" s="26">
        <v>1549</v>
      </c>
      <c r="P173" s="26">
        <v>813417.78</v>
      </c>
      <c r="Q173" s="26">
        <v>0</v>
      </c>
      <c r="R173" s="26">
        <v>0</v>
      </c>
      <c r="S173" s="26">
        <v>0</v>
      </c>
      <c r="T173" s="142">
        <v>0</v>
      </c>
      <c r="U173" s="26">
        <v>0</v>
      </c>
      <c r="V173" s="26">
        <v>0</v>
      </c>
      <c r="W173" s="26">
        <v>0</v>
      </c>
      <c r="X173" s="26">
        <v>0</v>
      </c>
      <c r="Y173" s="26">
        <v>0</v>
      </c>
      <c r="Z173" s="26">
        <v>0</v>
      </c>
      <c r="AA173" s="26">
        <v>0</v>
      </c>
      <c r="AB173" s="26">
        <v>0</v>
      </c>
      <c r="AC173" s="26">
        <v>0</v>
      </c>
      <c r="AD173" s="26">
        <v>0</v>
      </c>
      <c r="AE173" s="26">
        <v>12140.26</v>
      </c>
      <c r="AF173" s="26">
        <v>0</v>
      </c>
      <c r="AG173" s="26">
        <v>0</v>
      </c>
      <c r="AH173" s="141" t="s">
        <v>263</v>
      </c>
      <c r="AI173" s="141">
        <v>2020</v>
      </c>
      <c r="AJ173" s="141">
        <v>2020</v>
      </c>
      <c r="AK173" s="50"/>
      <c r="AL173" s="50"/>
      <c r="AM173" s="50"/>
      <c r="AN173" s="50"/>
    </row>
    <row r="174" spans="1:40" ht="62.25">
      <c r="A174" s="6">
        <v>1</v>
      </c>
      <c r="B174" s="52">
        <f>SUBTOTAL(103,$A$94:A174)</f>
        <v>74</v>
      </c>
      <c r="C174" s="140" t="s">
        <v>1417</v>
      </c>
      <c r="D174" s="56" t="s">
        <v>1820</v>
      </c>
      <c r="E174" s="55">
        <v>0.78059999999999996</v>
      </c>
      <c r="F174" s="26">
        <f t="shared" si="35"/>
        <v>58127.710000000006</v>
      </c>
      <c r="G174" s="26">
        <v>0</v>
      </c>
      <c r="H174" s="26">
        <v>0</v>
      </c>
      <c r="I174" s="26">
        <v>0</v>
      </c>
      <c r="J174" s="26">
        <v>0</v>
      </c>
      <c r="K174" s="26">
        <v>0</v>
      </c>
      <c r="L174" s="26">
        <v>0</v>
      </c>
      <c r="M174" s="58">
        <v>0</v>
      </c>
      <c r="N174" s="26">
        <v>0</v>
      </c>
      <c r="O174" s="26">
        <v>450</v>
      </c>
      <c r="P174" s="26">
        <v>57272.91</v>
      </c>
      <c r="Q174" s="26">
        <v>0</v>
      </c>
      <c r="R174" s="26">
        <v>0</v>
      </c>
      <c r="S174" s="26">
        <v>0</v>
      </c>
      <c r="T174" s="142">
        <v>0</v>
      </c>
      <c r="U174" s="26">
        <v>0</v>
      </c>
      <c r="V174" s="26">
        <v>0</v>
      </c>
      <c r="W174" s="26">
        <v>0</v>
      </c>
      <c r="X174" s="26">
        <v>0</v>
      </c>
      <c r="Y174" s="26">
        <v>0</v>
      </c>
      <c r="Z174" s="26">
        <v>0</v>
      </c>
      <c r="AA174" s="26">
        <v>0</v>
      </c>
      <c r="AB174" s="26">
        <v>0</v>
      </c>
      <c r="AC174" s="26">
        <v>0</v>
      </c>
      <c r="AD174" s="26">
        <v>0</v>
      </c>
      <c r="AE174" s="26">
        <v>854.8</v>
      </c>
      <c r="AF174" s="26">
        <v>0</v>
      </c>
      <c r="AG174" s="26">
        <v>0</v>
      </c>
      <c r="AH174" s="141" t="s">
        <v>263</v>
      </c>
      <c r="AI174" s="141">
        <v>2020</v>
      </c>
      <c r="AJ174" s="141">
        <v>2020</v>
      </c>
      <c r="AK174" s="50"/>
      <c r="AL174" s="50"/>
      <c r="AM174" s="50"/>
      <c r="AN174" s="50"/>
    </row>
    <row r="175" spans="1:40" ht="62.25">
      <c r="A175" s="6">
        <v>1</v>
      </c>
      <c r="B175" s="52">
        <f>SUBTOTAL(103,$A$94:A175)</f>
        <v>75</v>
      </c>
      <c r="C175" s="140" t="s">
        <v>1122</v>
      </c>
      <c r="D175" s="56" t="s">
        <v>1821</v>
      </c>
      <c r="E175" s="55">
        <v>0.88049999999999995</v>
      </c>
      <c r="F175" s="26">
        <f t="shared" si="35"/>
        <v>174209.85</v>
      </c>
      <c r="G175" s="26">
        <v>0</v>
      </c>
      <c r="H175" s="26">
        <v>0</v>
      </c>
      <c r="I175" s="26">
        <v>0</v>
      </c>
      <c r="J175" s="26">
        <v>0</v>
      </c>
      <c r="K175" s="26">
        <v>0</v>
      </c>
      <c r="L175" s="26">
        <v>0</v>
      </c>
      <c r="M175" s="58">
        <v>0</v>
      </c>
      <c r="N175" s="26">
        <v>0</v>
      </c>
      <c r="O175" s="26">
        <v>498</v>
      </c>
      <c r="P175" s="26">
        <v>171648</v>
      </c>
      <c r="Q175" s="26">
        <v>0</v>
      </c>
      <c r="R175" s="26">
        <v>0</v>
      </c>
      <c r="S175" s="26">
        <v>0</v>
      </c>
      <c r="T175" s="142">
        <v>0</v>
      </c>
      <c r="U175" s="26">
        <v>0</v>
      </c>
      <c r="V175" s="26">
        <v>0</v>
      </c>
      <c r="W175" s="26">
        <v>0</v>
      </c>
      <c r="X175" s="26">
        <v>0</v>
      </c>
      <c r="Y175" s="26">
        <v>0</v>
      </c>
      <c r="Z175" s="26">
        <v>0</v>
      </c>
      <c r="AA175" s="26">
        <v>0</v>
      </c>
      <c r="AB175" s="26">
        <v>0</v>
      </c>
      <c r="AC175" s="26">
        <v>0</v>
      </c>
      <c r="AD175" s="26">
        <v>0</v>
      </c>
      <c r="AE175" s="26">
        <v>2561.85</v>
      </c>
      <c r="AF175" s="26">
        <v>0</v>
      </c>
      <c r="AG175" s="26">
        <v>0</v>
      </c>
      <c r="AH175" s="141" t="s">
        <v>263</v>
      </c>
      <c r="AI175" s="141">
        <v>2020</v>
      </c>
      <c r="AJ175" s="141">
        <v>2020</v>
      </c>
      <c r="AK175" s="50"/>
      <c r="AL175" s="50"/>
      <c r="AM175" s="50"/>
      <c r="AN175" s="50"/>
    </row>
    <row r="176" spans="1:40" ht="62.25">
      <c r="A176" s="6">
        <v>1</v>
      </c>
      <c r="B176" s="52">
        <f>SUBTOTAL(103,$A$94:A176)</f>
        <v>76</v>
      </c>
      <c r="C176" s="140" t="s">
        <v>1418</v>
      </c>
      <c r="D176" s="56">
        <v>2017</v>
      </c>
      <c r="E176" s="55">
        <v>0.97189999999999999</v>
      </c>
      <c r="F176" s="26">
        <f t="shared" si="35"/>
        <v>101365.01</v>
      </c>
      <c r="G176" s="26">
        <v>0</v>
      </c>
      <c r="H176" s="26">
        <v>0</v>
      </c>
      <c r="I176" s="26">
        <v>0</v>
      </c>
      <c r="J176" s="26">
        <v>0</v>
      </c>
      <c r="K176" s="26">
        <v>0</v>
      </c>
      <c r="L176" s="26">
        <v>0</v>
      </c>
      <c r="M176" s="58">
        <v>0</v>
      </c>
      <c r="N176" s="26">
        <v>0</v>
      </c>
      <c r="O176" s="26">
        <v>1067</v>
      </c>
      <c r="P176" s="26">
        <v>99867</v>
      </c>
      <c r="Q176" s="26">
        <v>0</v>
      </c>
      <c r="R176" s="26">
        <v>0</v>
      </c>
      <c r="S176" s="26">
        <v>0</v>
      </c>
      <c r="T176" s="142">
        <v>0</v>
      </c>
      <c r="U176" s="26">
        <v>0</v>
      </c>
      <c r="V176" s="26">
        <v>0</v>
      </c>
      <c r="W176" s="26">
        <v>0</v>
      </c>
      <c r="X176" s="26">
        <v>0</v>
      </c>
      <c r="Y176" s="26">
        <v>0</v>
      </c>
      <c r="Z176" s="26">
        <v>0</v>
      </c>
      <c r="AA176" s="26">
        <v>0</v>
      </c>
      <c r="AB176" s="26">
        <v>0</v>
      </c>
      <c r="AC176" s="26">
        <v>0</v>
      </c>
      <c r="AD176" s="26">
        <v>0</v>
      </c>
      <c r="AE176" s="26">
        <f>ROUND(P176*1.5%,2)</f>
        <v>1498.01</v>
      </c>
      <c r="AF176" s="26">
        <v>0</v>
      </c>
      <c r="AG176" s="26">
        <v>0</v>
      </c>
      <c r="AH176" s="141" t="s">
        <v>263</v>
      </c>
      <c r="AI176" s="30">
        <v>2022</v>
      </c>
      <c r="AJ176" s="30">
        <v>2022</v>
      </c>
      <c r="AK176" s="50"/>
      <c r="AL176" s="50"/>
      <c r="AM176" s="50"/>
      <c r="AN176" s="50"/>
    </row>
    <row r="177" spans="1:40" ht="62.25">
      <c r="A177" s="6">
        <v>1</v>
      </c>
      <c r="B177" s="52">
        <f>SUBTOTAL(103,$A$94:A177)</f>
        <v>77</v>
      </c>
      <c r="C177" s="140" t="s">
        <v>1454</v>
      </c>
      <c r="D177" s="70" t="s">
        <v>1481</v>
      </c>
      <c r="E177" s="55">
        <v>0.93899999999999995</v>
      </c>
      <c r="F177" s="26">
        <f t="shared" si="35"/>
        <v>70328.740000000005</v>
      </c>
      <c r="G177" s="26">
        <v>0</v>
      </c>
      <c r="H177" s="26">
        <v>0</v>
      </c>
      <c r="I177" s="26">
        <v>0</v>
      </c>
      <c r="J177" s="26">
        <v>0</v>
      </c>
      <c r="K177" s="26">
        <v>0</v>
      </c>
      <c r="L177" s="26">
        <v>0</v>
      </c>
      <c r="M177" s="58">
        <v>0</v>
      </c>
      <c r="N177" s="26">
        <v>0</v>
      </c>
      <c r="O177" s="26">
        <v>0</v>
      </c>
      <c r="P177" s="26">
        <v>0</v>
      </c>
      <c r="Q177" s="26">
        <v>0</v>
      </c>
      <c r="R177" s="26">
        <v>0</v>
      </c>
      <c r="S177" s="26">
        <v>0</v>
      </c>
      <c r="T177" s="142">
        <v>0</v>
      </c>
      <c r="U177" s="26">
        <v>0</v>
      </c>
      <c r="V177" s="26">
        <v>0</v>
      </c>
      <c r="W177" s="26">
        <v>0</v>
      </c>
      <c r="X177" s="26">
        <v>69998</v>
      </c>
      <c r="Y177" s="26">
        <v>0</v>
      </c>
      <c r="Z177" s="26">
        <v>0</v>
      </c>
      <c r="AA177" s="26">
        <v>0</v>
      </c>
      <c r="AB177" s="26">
        <v>0</v>
      </c>
      <c r="AC177" s="26">
        <v>0</v>
      </c>
      <c r="AD177" s="26">
        <v>0</v>
      </c>
      <c r="AE177" s="26">
        <v>330.74</v>
      </c>
      <c r="AF177" s="26">
        <v>0</v>
      </c>
      <c r="AG177" s="26">
        <v>0</v>
      </c>
      <c r="AH177" s="141" t="s">
        <v>263</v>
      </c>
      <c r="AI177" s="141">
        <v>2020</v>
      </c>
      <c r="AJ177" s="141">
        <v>2020</v>
      </c>
      <c r="AK177" s="50"/>
      <c r="AL177" s="50"/>
      <c r="AM177" s="50"/>
      <c r="AN177" s="50"/>
    </row>
    <row r="178" spans="1:40" ht="62.25">
      <c r="A178" s="6">
        <v>1</v>
      </c>
      <c r="B178" s="52">
        <f>SUBTOTAL(103,$A$94:A178)</f>
        <v>78</v>
      </c>
      <c r="C178" s="140" t="s">
        <v>1830</v>
      </c>
      <c r="D178" s="56" t="s">
        <v>1820</v>
      </c>
      <c r="E178" s="55">
        <v>0.97650000000000003</v>
      </c>
      <c r="F178" s="26">
        <f>P178+AE178</f>
        <v>46834.77</v>
      </c>
      <c r="G178" s="26">
        <v>0</v>
      </c>
      <c r="H178" s="26">
        <v>0</v>
      </c>
      <c r="I178" s="26">
        <v>0</v>
      </c>
      <c r="J178" s="26">
        <v>0</v>
      </c>
      <c r="K178" s="26">
        <v>0</v>
      </c>
      <c r="L178" s="26">
        <v>0</v>
      </c>
      <c r="M178" s="58">
        <v>0</v>
      </c>
      <c r="N178" s="26">
        <v>0</v>
      </c>
      <c r="O178" s="26">
        <v>1461</v>
      </c>
      <c r="P178" s="26">
        <v>46142.63</v>
      </c>
      <c r="Q178" s="26">
        <v>0</v>
      </c>
      <c r="R178" s="26">
        <v>0</v>
      </c>
      <c r="S178" s="26">
        <v>0</v>
      </c>
      <c r="T178" s="142">
        <v>0</v>
      </c>
      <c r="U178" s="26">
        <v>0</v>
      </c>
      <c r="V178" s="26">
        <v>0</v>
      </c>
      <c r="W178" s="26">
        <v>0</v>
      </c>
      <c r="X178" s="26">
        <v>0</v>
      </c>
      <c r="Y178" s="26">
        <v>0</v>
      </c>
      <c r="Z178" s="26">
        <v>0</v>
      </c>
      <c r="AA178" s="26">
        <v>0</v>
      </c>
      <c r="AB178" s="26">
        <v>0</v>
      </c>
      <c r="AC178" s="26">
        <v>0</v>
      </c>
      <c r="AD178" s="26">
        <v>0</v>
      </c>
      <c r="AE178" s="26">
        <f>ROUND(P178*1.5%,2)</f>
        <v>692.14</v>
      </c>
      <c r="AF178" s="26">
        <v>0</v>
      </c>
      <c r="AG178" s="26">
        <v>0</v>
      </c>
      <c r="AH178" s="141" t="s">
        <v>263</v>
      </c>
      <c r="AI178" s="141">
        <v>2020</v>
      </c>
      <c r="AJ178" s="141">
        <v>2020</v>
      </c>
      <c r="AK178" s="50"/>
      <c r="AL178" s="50"/>
      <c r="AM178" s="50"/>
      <c r="AN178" s="50"/>
    </row>
    <row r="179" spans="1:40" ht="62.25">
      <c r="A179" s="6">
        <v>1</v>
      </c>
      <c r="B179" s="52">
        <f>SUBTOTAL(103,$A$94:A179)</f>
        <v>79</v>
      </c>
      <c r="C179" s="140" t="s">
        <v>1831</v>
      </c>
      <c r="D179" s="56" t="s">
        <v>1820</v>
      </c>
      <c r="E179" s="55">
        <v>0.75141596450729198</v>
      </c>
      <c r="F179" s="26">
        <f>P179+AE179</f>
        <v>58502.97</v>
      </c>
      <c r="G179" s="26">
        <v>0</v>
      </c>
      <c r="H179" s="26">
        <v>0</v>
      </c>
      <c r="I179" s="26">
        <v>0</v>
      </c>
      <c r="J179" s="26">
        <v>0</v>
      </c>
      <c r="K179" s="26">
        <v>0</v>
      </c>
      <c r="L179" s="26">
        <v>0</v>
      </c>
      <c r="M179" s="58">
        <v>0</v>
      </c>
      <c r="N179" s="26">
        <v>0</v>
      </c>
      <c r="O179" s="26">
        <v>500</v>
      </c>
      <c r="P179" s="26">
        <v>57638.39</v>
      </c>
      <c r="Q179" s="26">
        <v>0</v>
      </c>
      <c r="R179" s="26">
        <v>0</v>
      </c>
      <c r="S179" s="26">
        <v>0</v>
      </c>
      <c r="T179" s="142">
        <v>0</v>
      </c>
      <c r="U179" s="26">
        <v>0</v>
      </c>
      <c r="V179" s="26">
        <v>0</v>
      </c>
      <c r="W179" s="26">
        <v>0</v>
      </c>
      <c r="X179" s="26">
        <v>0</v>
      </c>
      <c r="Y179" s="26">
        <v>0</v>
      </c>
      <c r="Z179" s="26">
        <v>0</v>
      </c>
      <c r="AA179" s="26">
        <v>0</v>
      </c>
      <c r="AB179" s="26">
        <v>0</v>
      </c>
      <c r="AC179" s="26">
        <v>0</v>
      </c>
      <c r="AD179" s="26">
        <v>0</v>
      </c>
      <c r="AE179" s="26">
        <f>ROUND(P179*1.5%,2)</f>
        <v>864.58</v>
      </c>
      <c r="AF179" s="26">
        <v>0</v>
      </c>
      <c r="AG179" s="26">
        <v>0</v>
      </c>
      <c r="AH179" s="141" t="s">
        <v>263</v>
      </c>
      <c r="AI179" s="141">
        <v>2020</v>
      </c>
      <c r="AJ179" s="141">
        <v>2020</v>
      </c>
      <c r="AK179" s="50"/>
      <c r="AL179" s="50"/>
      <c r="AM179" s="50"/>
      <c r="AN179" s="50"/>
    </row>
    <row r="180" spans="1:40" ht="62.25">
      <c r="B180" s="268" t="s">
        <v>1363</v>
      </c>
      <c r="C180" s="269"/>
      <c r="D180" s="146" t="s">
        <v>857</v>
      </c>
      <c r="E180" s="55">
        <f>AVERAGE(E181:E186)</f>
        <v>0.89380629497361996</v>
      </c>
      <c r="F180" s="26">
        <f>SUM(F181:F186)</f>
        <v>1550578.68</v>
      </c>
      <c r="G180" s="26">
        <f t="shared" ref="G180:AG180" si="47">SUM(G181:G186)</f>
        <v>0</v>
      </c>
      <c r="H180" s="26">
        <f t="shared" si="47"/>
        <v>0</v>
      </c>
      <c r="I180" s="26">
        <f t="shared" si="47"/>
        <v>0</v>
      </c>
      <c r="J180" s="26">
        <f t="shared" si="47"/>
        <v>0</v>
      </c>
      <c r="K180" s="26">
        <f t="shared" si="47"/>
        <v>0</v>
      </c>
      <c r="L180" s="26">
        <f t="shared" si="47"/>
        <v>0</v>
      </c>
      <c r="M180" s="58">
        <f t="shared" si="47"/>
        <v>0</v>
      </c>
      <c r="N180" s="26">
        <f t="shared" si="47"/>
        <v>0</v>
      </c>
      <c r="O180" s="26">
        <f t="shared" si="47"/>
        <v>6063.4000000000005</v>
      </c>
      <c r="P180" s="26">
        <f t="shared" si="47"/>
        <v>1527663.73</v>
      </c>
      <c r="Q180" s="26">
        <f t="shared" si="47"/>
        <v>0</v>
      </c>
      <c r="R180" s="26">
        <f t="shared" si="47"/>
        <v>0</v>
      </c>
      <c r="S180" s="26">
        <f t="shared" si="47"/>
        <v>0</v>
      </c>
      <c r="T180" s="26">
        <f t="shared" si="47"/>
        <v>0</v>
      </c>
      <c r="U180" s="26">
        <f t="shared" si="47"/>
        <v>0</v>
      </c>
      <c r="V180" s="26">
        <f t="shared" si="47"/>
        <v>0</v>
      </c>
      <c r="W180" s="26">
        <f t="shared" si="47"/>
        <v>0</v>
      </c>
      <c r="X180" s="26">
        <f t="shared" si="47"/>
        <v>0</v>
      </c>
      <c r="Y180" s="26">
        <f t="shared" si="47"/>
        <v>0</v>
      </c>
      <c r="Z180" s="26">
        <f t="shared" si="47"/>
        <v>0</v>
      </c>
      <c r="AA180" s="26">
        <f t="shared" si="47"/>
        <v>0</v>
      </c>
      <c r="AB180" s="26">
        <f t="shared" si="47"/>
        <v>0</v>
      </c>
      <c r="AC180" s="26">
        <f t="shared" si="47"/>
        <v>0</v>
      </c>
      <c r="AD180" s="26">
        <f t="shared" si="47"/>
        <v>0</v>
      </c>
      <c r="AE180" s="26">
        <f t="shared" si="47"/>
        <v>22914.949999999997</v>
      </c>
      <c r="AF180" s="26">
        <f t="shared" si="47"/>
        <v>0</v>
      </c>
      <c r="AG180" s="26">
        <f t="shared" si="47"/>
        <v>0</v>
      </c>
      <c r="AH180" s="141" t="s">
        <v>857</v>
      </c>
      <c r="AI180" s="141" t="s">
        <v>857</v>
      </c>
      <c r="AJ180" s="141" t="s">
        <v>857</v>
      </c>
      <c r="AK180" s="50"/>
      <c r="AL180" s="50"/>
      <c r="AM180" s="50"/>
      <c r="AN180" s="50"/>
    </row>
    <row r="181" spans="1:40" ht="62.25">
      <c r="A181" s="6">
        <v>1</v>
      </c>
      <c r="B181" s="52">
        <f>SUBTOTAL(103,$A$94:A181)</f>
        <v>80</v>
      </c>
      <c r="C181" s="140" t="s">
        <v>1419</v>
      </c>
      <c r="D181" s="56" t="s">
        <v>1821</v>
      </c>
      <c r="E181" s="55">
        <v>0.9054350997618551</v>
      </c>
      <c r="F181" s="26">
        <f t="shared" si="35"/>
        <v>382556.25999999995</v>
      </c>
      <c r="G181" s="26">
        <v>0</v>
      </c>
      <c r="H181" s="26">
        <v>0</v>
      </c>
      <c r="I181" s="26">
        <v>0</v>
      </c>
      <c r="J181" s="26">
        <v>0</v>
      </c>
      <c r="K181" s="26">
        <v>0</v>
      </c>
      <c r="L181" s="26">
        <v>0</v>
      </c>
      <c r="M181" s="58">
        <v>0</v>
      </c>
      <c r="N181" s="26">
        <v>0</v>
      </c>
      <c r="O181" s="26">
        <v>1160.0999999999999</v>
      </c>
      <c r="P181" s="26">
        <v>376902.72</v>
      </c>
      <c r="Q181" s="26">
        <v>0</v>
      </c>
      <c r="R181" s="26">
        <v>0</v>
      </c>
      <c r="S181" s="26">
        <v>0</v>
      </c>
      <c r="T181" s="142">
        <v>0</v>
      </c>
      <c r="U181" s="26">
        <v>0</v>
      </c>
      <c r="V181" s="26">
        <v>0</v>
      </c>
      <c r="W181" s="26">
        <v>0</v>
      </c>
      <c r="X181" s="26">
        <v>0</v>
      </c>
      <c r="Y181" s="26">
        <v>0</v>
      </c>
      <c r="Z181" s="26">
        <v>0</v>
      </c>
      <c r="AA181" s="26">
        <v>0</v>
      </c>
      <c r="AB181" s="26">
        <v>0</v>
      </c>
      <c r="AC181" s="26">
        <v>0</v>
      </c>
      <c r="AD181" s="26">
        <v>0</v>
      </c>
      <c r="AE181" s="26">
        <f t="shared" ref="AE181:AE186" si="48">ROUND(P181*1.5%,2)</f>
        <v>5653.54</v>
      </c>
      <c r="AF181" s="26">
        <v>0</v>
      </c>
      <c r="AG181" s="26">
        <v>0</v>
      </c>
      <c r="AH181" s="141" t="s">
        <v>263</v>
      </c>
      <c r="AI181" s="141">
        <v>2020</v>
      </c>
      <c r="AJ181" s="141">
        <v>2020</v>
      </c>
      <c r="AK181" s="50"/>
      <c r="AL181" s="50"/>
      <c r="AM181" s="50"/>
      <c r="AN181" s="50"/>
    </row>
    <row r="182" spans="1:40" ht="62.25">
      <c r="A182" s="6">
        <v>1</v>
      </c>
      <c r="B182" s="52">
        <f>SUBTOTAL(103,$A$94:A182)</f>
        <v>81</v>
      </c>
      <c r="C182" s="140" t="s">
        <v>1420</v>
      </c>
      <c r="D182" s="56" t="s">
        <v>1821</v>
      </c>
      <c r="E182" s="55">
        <v>0.87345236547698324</v>
      </c>
      <c r="F182" s="26">
        <f t="shared" si="35"/>
        <v>381284.05</v>
      </c>
      <c r="G182" s="26">
        <v>0</v>
      </c>
      <c r="H182" s="26">
        <v>0</v>
      </c>
      <c r="I182" s="26">
        <v>0</v>
      </c>
      <c r="J182" s="26">
        <v>0</v>
      </c>
      <c r="K182" s="26">
        <v>0</v>
      </c>
      <c r="L182" s="26">
        <v>0</v>
      </c>
      <c r="M182" s="58">
        <v>0</v>
      </c>
      <c r="N182" s="26">
        <v>0</v>
      </c>
      <c r="O182" s="26">
        <v>1192.7</v>
      </c>
      <c r="P182" s="26">
        <v>375649.31</v>
      </c>
      <c r="Q182" s="26">
        <v>0</v>
      </c>
      <c r="R182" s="26">
        <v>0</v>
      </c>
      <c r="S182" s="26">
        <v>0</v>
      </c>
      <c r="T182" s="142">
        <v>0</v>
      </c>
      <c r="U182" s="26">
        <v>0</v>
      </c>
      <c r="V182" s="26">
        <v>0</v>
      </c>
      <c r="W182" s="26">
        <v>0</v>
      </c>
      <c r="X182" s="26">
        <v>0</v>
      </c>
      <c r="Y182" s="26">
        <v>0</v>
      </c>
      <c r="Z182" s="26">
        <v>0</v>
      </c>
      <c r="AA182" s="26">
        <v>0</v>
      </c>
      <c r="AB182" s="26">
        <v>0</v>
      </c>
      <c r="AC182" s="26">
        <v>0</v>
      </c>
      <c r="AD182" s="26">
        <v>0</v>
      </c>
      <c r="AE182" s="26">
        <f t="shared" si="48"/>
        <v>5634.74</v>
      </c>
      <c r="AF182" s="26">
        <v>0</v>
      </c>
      <c r="AG182" s="26">
        <v>0</v>
      </c>
      <c r="AH182" s="141" t="s">
        <v>263</v>
      </c>
      <c r="AI182" s="141">
        <v>2020</v>
      </c>
      <c r="AJ182" s="141">
        <v>2020</v>
      </c>
      <c r="AK182" s="50"/>
      <c r="AL182" s="50"/>
      <c r="AM182" s="50"/>
      <c r="AN182" s="50"/>
    </row>
    <row r="183" spans="1:40" ht="62.25">
      <c r="A183" s="6">
        <v>1</v>
      </c>
      <c r="B183" s="52">
        <f>SUBTOTAL(103,$A$94:A183)</f>
        <v>82</v>
      </c>
      <c r="C183" s="140" t="s">
        <v>373</v>
      </c>
      <c r="D183" s="56" t="s">
        <v>1821</v>
      </c>
      <c r="E183" s="55">
        <v>0.86236529068576662</v>
      </c>
      <c r="F183" s="26">
        <f t="shared" si="35"/>
        <v>292385.17000000004</v>
      </c>
      <c r="G183" s="26">
        <v>0</v>
      </c>
      <c r="H183" s="26">
        <v>0</v>
      </c>
      <c r="I183" s="26">
        <v>0</v>
      </c>
      <c r="J183" s="26">
        <v>0</v>
      </c>
      <c r="K183" s="26">
        <v>0</v>
      </c>
      <c r="L183" s="26">
        <v>0</v>
      </c>
      <c r="M183" s="58">
        <v>0</v>
      </c>
      <c r="N183" s="26">
        <v>0</v>
      </c>
      <c r="O183" s="26">
        <v>1207</v>
      </c>
      <c r="P183" s="26">
        <v>288064.21000000002</v>
      </c>
      <c r="Q183" s="26">
        <v>0</v>
      </c>
      <c r="R183" s="26">
        <v>0</v>
      </c>
      <c r="S183" s="26">
        <v>0</v>
      </c>
      <c r="T183" s="142">
        <v>0</v>
      </c>
      <c r="U183" s="26">
        <v>0</v>
      </c>
      <c r="V183" s="26">
        <v>0</v>
      </c>
      <c r="W183" s="26">
        <v>0</v>
      </c>
      <c r="X183" s="26">
        <v>0</v>
      </c>
      <c r="Y183" s="26">
        <v>0</v>
      </c>
      <c r="Z183" s="26">
        <v>0</v>
      </c>
      <c r="AA183" s="26">
        <v>0</v>
      </c>
      <c r="AB183" s="26">
        <v>0</v>
      </c>
      <c r="AC183" s="26">
        <v>0</v>
      </c>
      <c r="AD183" s="26">
        <v>0</v>
      </c>
      <c r="AE183" s="26">
        <f t="shared" si="48"/>
        <v>4320.96</v>
      </c>
      <c r="AF183" s="26">
        <v>0</v>
      </c>
      <c r="AG183" s="26">
        <v>0</v>
      </c>
      <c r="AH183" s="141" t="s">
        <v>263</v>
      </c>
      <c r="AI183" s="141">
        <v>2020</v>
      </c>
      <c r="AJ183" s="141">
        <v>2020</v>
      </c>
      <c r="AK183" s="50"/>
      <c r="AL183" s="50"/>
      <c r="AM183" s="50"/>
      <c r="AN183" s="50"/>
    </row>
    <row r="184" spans="1:40" ht="62.25">
      <c r="A184" s="6">
        <v>1</v>
      </c>
      <c r="B184" s="52">
        <f>SUBTOTAL(103,$A$94:A184)</f>
        <v>83</v>
      </c>
      <c r="C184" s="140" t="s">
        <v>1421</v>
      </c>
      <c r="D184" s="56" t="s">
        <v>1821</v>
      </c>
      <c r="E184" s="55">
        <v>0.85951459937778774</v>
      </c>
      <c r="F184" s="26">
        <f t="shared" si="35"/>
        <v>292385.17000000004</v>
      </c>
      <c r="G184" s="26">
        <v>0</v>
      </c>
      <c r="H184" s="26">
        <v>0</v>
      </c>
      <c r="I184" s="26">
        <v>0</v>
      </c>
      <c r="J184" s="26">
        <v>0</v>
      </c>
      <c r="K184" s="26">
        <v>0</v>
      </c>
      <c r="L184" s="26">
        <v>0</v>
      </c>
      <c r="M184" s="58">
        <v>0</v>
      </c>
      <c r="N184" s="26">
        <v>0</v>
      </c>
      <c r="O184" s="26">
        <v>1206</v>
      </c>
      <c r="P184" s="26">
        <v>288064.21000000002</v>
      </c>
      <c r="Q184" s="26">
        <v>0</v>
      </c>
      <c r="R184" s="26">
        <v>0</v>
      </c>
      <c r="S184" s="26">
        <v>0</v>
      </c>
      <c r="T184" s="142">
        <v>0</v>
      </c>
      <c r="U184" s="26">
        <v>0</v>
      </c>
      <c r="V184" s="26">
        <v>0</v>
      </c>
      <c r="W184" s="26">
        <v>0</v>
      </c>
      <c r="X184" s="26">
        <v>0</v>
      </c>
      <c r="Y184" s="26">
        <v>0</v>
      </c>
      <c r="Z184" s="26">
        <v>0</v>
      </c>
      <c r="AA184" s="26">
        <v>0</v>
      </c>
      <c r="AB184" s="26">
        <v>0</v>
      </c>
      <c r="AC184" s="26">
        <v>0</v>
      </c>
      <c r="AD184" s="26">
        <v>0</v>
      </c>
      <c r="AE184" s="26">
        <f t="shared" si="48"/>
        <v>4320.96</v>
      </c>
      <c r="AF184" s="26">
        <v>0</v>
      </c>
      <c r="AG184" s="26">
        <v>0</v>
      </c>
      <c r="AH184" s="141" t="s">
        <v>263</v>
      </c>
      <c r="AI184" s="141">
        <v>2020</v>
      </c>
      <c r="AJ184" s="141">
        <v>2020</v>
      </c>
      <c r="AK184" s="50"/>
      <c r="AL184" s="50"/>
      <c r="AM184" s="50"/>
      <c r="AN184" s="50"/>
    </row>
    <row r="185" spans="1:40" ht="62.25">
      <c r="A185" s="6">
        <v>1</v>
      </c>
      <c r="B185" s="52">
        <f>SUBTOTAL(103,$A$94:A185)</f>
        <v>84</v>
      </c>
      <c r="C185" s="140" t="s">
        <v>1422</v>
      </c>
      <c r="D185" s="56" t="s">
        <v>1821</v>
      </c>
      <c r="E185" s="55">
        <v>0.89797041453932691</v>
      </c>
      <c r="F185" s="26">
        <f>G185+H185+I185+J185+K185+L185+N185+P185+R185+T185+V185+W185+X185+Y185+Z185+AA185+AB185+AC185+AD185+AE185+AF185+AG185</f>
        <v>193920.28</v>
      </c>
      <c r="G185" s="26">
        <v>0</v>
      </c>
      <c r="H185" s="26">
        <v>0</v>
      </c>
      <c r="I185" s="26">
        <v>0</v>
      </c>
      <c r="J185" s="26">
        <v>0</v>
      </c>
      <c r="K185" s="26">
        <v>0</v>
      </c>
      <c r="L185" s="26">
        <v>0</v>
      </c>
      <c r="M185" s="58">
        <v>0</v>
      </c>
      <c r="N185" s="26">
        <v>0</v>
      </c>
      <c r="O185" s="26">
        <v>516.6</v>
      </c>
      <c r="P185" s="26">
        <v>191054.46</v>
      </c>
      <c r="Q185" s="26">
        <v>0</v>
      </c>
      <c r="R185" s="26">
        <v>0</v>
      </c>
      <c r="S185" s="26">
        <v>0</v>
      </c>
      <c r="T185" s="142">
        <v>0</v>
      </c>
      <c r="U185" s="26">
        <v>0</v>
      </c>
      <c r="V185" s="26">
        <v>0</v>
      </c>
      <c r="W185" s="26">
        <v>0</v>
      </c>
      <c r="X185" s="26">
        <v>0</v>
      </c>
      <c r="Y185" s="26">
        <v>0</v>
      </c>
      <c r="Z185" s="26">
        <v>0</v>
      </c>
      <c r="AA185" s="26">
        <v>0</v>
      </c>
      <c r="AB185" s="26">
        <v>0</v>
      </c>
      <c r="AC185" s="26">
        <v>0</v>
      </c>
      <c r="AD185" s="26">
        <v>0</v>
      </c>
      <c r="AE185" s="26">
        <f t="shared" si="48"/>
        <v>2865.82</v>
      </c>
      <c r="AF185" s="26">
        <v>0</v>
      </c>
      <c r="AG185" s="26">
        <v>0</v>
      </c>
      <c r="AH185" s="141" t="s">
        <v>263</v>
      </c>
      <c r="AI185" s="141">
        <v>2020</v>
      </c>
      <c r="AJ185" s="141">
        <v>2020</v>
      </c>
      <c r="AK185" s="50"/>
      <c r="AL185" s="50"/>
      <c r="AM185" s="50"/>
      <c r="AN185" s="50"/>
    </row>
    <row r="186" spans="1:40" ht="62.25">
      <c r="A186" s="6">
        <v>1</v>
      </c>
      <c r="B186" s="52">
        <f>SUBTOTAL(103,$A$94:A186)</f>
        <v>85</v>
      </c>
      <c r="C186" s="140" t="s">
        <v>2208</v>
      </c>
      <c r="D186" s="56">
        <v>2014</v>
      </c>
      <c r="E186" s="55">
        <v>0.96409999999999996</v>
      </c>
      <c r="F186" s="26">
        <f t="shared" si="35"/>
        <v>8047.75</v>
      </c>
      <c r="G186" s="26">
        <v>0</v>
      </c>
      <c r="H186" s="26">
        <v>0</v>
      </c>
      <c r="I186" s="26">
        <v>0</v>
      </c>
      <c r="J186" s="26">
        <v>0</v>
      </c>
      <c r="K186" s="26">
        <v>0</v>
      </c>
      <c r="L186" s="26">
        <v>0</v>
      </c>
      <c r="M186" s="58">
        <v>0</v>
      </c>
      <c r="N186" s="26">
        <v>0</v>
      </c>
      <c r="O186" s="26">
        <v>781</v>
      </c>
      <c r="P186" s="26">
        <v>7928.82</v>
      </c>
      <c r="Q186" s="26">
        <v>0</v>
      </c>
      <c r="R186" s="26">
        <v>0</v>
      </c>
      <c r="S186" s="26">
        <v>0</v>
      </c>
      <c r="T186" s="142">
        <v>0</v>
      </c>
      <c r="U186" s="26">
        <v>0</v>
      </c>
      <c r="V186" s="26">
        <v>0</v>
      </c>
      <c r="W186" s="26">
        <v>0</v>
      </c>
      <c r="X186" s="26">
        <v>0</v>
      </c>
      <c r="Y186" s="26">
        <v>0</v>
      </c>
      <c r="Z186" s="26">
        <v>0</v>
      </c>
      <c r="AA186" s="26">
        <v>0</v>
      </c>
      <c r="AB186" s="26">
        <v>0</v>
      </c>
      <c r="AC186" s="26">
        <v>0</v>
      </c>
      <c r="AD186" s="26">
        <v>0</v>
      </c>
      <c r="AE186" s="26">
        <f t="shared" si="48"/>
        <v>118.93</v>
      </c>
      <c r="AF186" s="26">
        <v>0</v>
      </c>
      <c r="AG186" s="26">
        <v>0</v>
      </c>
      <c r="AH186" s="141" t="s">
        <v>263</v>
      </c>
      <c r="AI186" s="30">
        <v>2022</v>
      </c>
      <c r="AJ186" s="30">
        <v>2022</v>
      </c>
      <c r="AK186" s="50"/>
      <c r="AL186" s="50"/>
      <c r="AM186" s="50"/>
      <c r="AN186" s="50"/>
    </row>
    <row r="187" spans="1:40" ht="62.25">
      <c r="B187" s="268" t="s">
        <v>851</v>
      </c>
      <c r="C187" s="269"/>
      <c r="D187" s="146" t="s">
        <v>857</v>
      </c>
      <c r="E187" s="55">
        <f>AVERAGE(E188:E189)</f>
        <v>0.86194999999999999</v>
      </c>
      <c r="F187" s="26">
        <f>SUM(F188:F189)</f>
        <v>3231773.15</v>
      </c>
      <c r="G187" s="26">
        <f t="shared" ref="G187:AG187" si="49">SUM(G188:G189)</f>
        <v>0</v>
      </c>
      <c r="H187" s="26">
        <f t="shared" si="49"/>
        <v>0</v>
      </c>
      <c r="I187" s="26">
        <f t="shared" si="49"/>
        <v>0</v>
      </c>
      <c r="J187" s="26">
        <f t="shared" si="49"/>
        <v>0</v>
      </c>
      <c r="K187" s="26">
        <f t="shared" si="49"/>
        <v>0</v>
      </c>
      <c r="L187" s="26">
        <f t="shared" si="49"/>
        <v>0</v>
      </c>
      <c r="M187" s="58">
        <f t="shared" si="49"/>
        <v>0</v>
      </c>
      <c r="N187" s="26">
        <f t="shared" si="49"/>
        <v>0</v>
      </c>
      <c r="O187" s="26">
        <f t="shared" si="49"/>
        <v>1625</v>
      </c>
      <c r="P187" s="26">
        <f t="shared" si="49"/>
        <v>3199617</v>
      </c>
      <c r="Q187" s="26">
        <f t="shared" si="49"/>
        <v>0</v>
      </c>
      <c r="R187" s="26">
        <f t="shared" si="49"/>
        <v>0</v>
      </c>
      <c r="S187" s="26">
        <f t="shared" si="49"/>
        <v>0</v>
      </c>
      <c r="T187" s="26">
        <f t="shared" si="49"/>
        <v>0</v>
      </c>
      <c r="U187" s="26">
        <f t="shared" si="49"/>
        <v>0</v>
      </c>
      <c r="V187" s="26">
        <f t="shared" si="49"/>
        <v>0</v>
      </c>
      <c r="W187" s="26">
        <f t="shared" si="49"/>
        <v>0</v>
      </c>
      <c r="X187" s="26">
        <f t="shared" si="49"/>
        <v>0</v>
      </c>
      <c r="Y187" s="26">
        <f t="shared" si="49"/>
        <v>0</v>
      </c>
      <c r="Z187" s="26">
        <f t="shared" si="49"/>
        <v>0</v>
      </c>
      <c r="AA187" s="26">
        <f t="shared" si="49"/>
        <v>0</v>
      </c>
      <c r="AB187" s="26">
        <f t="shared" si="49"/>
        <v>0</v>
      </c>
      <c r="AC187" s="26">
        <f t="shared" si="49"/>
        <v>0</v>
      </c>
      <c r="AD187" s="26">
        <f t="shared" si="49"/>
        <v>0</v>
      </c>
      <c r="AE187" s="26">
        <f t="shared" si="49"/>
        <v>32156.15</v>
      </c>
      <c r="AF187" s="26">
        <f t="shared" si="49"/>
        <v>0</v>
      </c>
      <c r="AG187" s="26">
        <f t="shared" si="49"/>
        <v>0</v>
      </c>
      <c r="AH187" s="141" t="s">
        <v>857</v>
      </c>
      <c r="AI187" s="141" t="s">
        <v>857</v>
      </c>
      <c r="AJ187" s="141" t="s">
        <v>857</v>
      </c>
      <c r="AK187" s="50"/>
      <c r="AL187" s="50"/>
      <c r="AM187" s="50"/>
      <c r="AN187" s="50"/>
    </row>
    <row r="188" spans="1:40" ht="62.25">
      <c r="A188" s="6">
        <v>1</v>
      </c>
      <c r="B188" s="52">
        <f>SUBTOTAL(103,$A$94:A188)</f>
        <v>86</v>
      </c>
      <c r="C188" s="140" t="s">
        <v>1423</v>
      </c>
      <c r="D188" s="56" t="s">
        <v>1820</v>
      </c>
      <c r="E188" s="55">
        <v>0.82040000000000002</v>
      </c>
      <c r="F188" s="26">
        <f t="shared" si="35"/>
        <v>1617633.46</v>
      </c>
      <c r="G188" s="26">
        <v>0</v>
      </c>
      <c r="H188" s="26">
        <v>0</v>
      </c>
      <c r="I188" s="26">
        <v>0</v>
      </c>
      <c r="J188" s="26">
        <v>0</v>
      </c>
      <c r="K188" s="26">
        <v>0</v>
      </c>
      <c r="L188" s="26">
        <v>0</v>
      </c>
      <c r="M188" s="58">
        <v>0</v>
      </c>
      <c r="N188" s="26">
        <v>0</v>
      </c>
      <c r="O188" s="26">
        <v>812.5</v>
      </c>
      <c r="P188" s="26">
        <v>1601538</v>
      </c>
      <c r="Q188" s="26">
        <v>0</v>
      </c>
      <c r="R188" s="26">
        <v>0</v>
      </c>
      <c r="S188" s="26">
        <v>0</v>
      </c>
      <c r="T188" s="26">
        <v>0</v>
      </c>
      <c r="U188" s="26">
        <v>0</v>
      </c>
      <c r="V188" s="26">
        <v>0</v>
      </c>
      <c r="W188" s="26">
        <v>0</v>
      </c>
      <c r="X188" s="26">
        <v>0</v>
      </c>
      <c r="Y188" s="26">
        <v>0</v>
      </c>
      <c r="Z188" s="26">
        <v>0</v>
      </c>
      <c r="AA188" s="26">
        <v>0</v>
      </c>
      <c r="AB188" s="26">
        <v>0</v>
      </c>
      <c r="AC188" s="26">
        <v>0</v>
      </c>
      <c r="AD188" s="26">
        <v>0</v>
      </c>
      <c r="AE188" s="26">
        <v>16095.46</v>
      </c>
      <c r="AF188" s="26">
        <v>0</v>
      </c>
      <c r="AG188" s="26">
        <v>0</v>
      </c>
      <c r="AH188" s="141" t="s">
        <v>263</v>
      </c>
      <c r="AI188" s="141">
        <v>2020</v>
      </c>
      <c r="AJ188" s="141">
        <v>2020</v>
      </c>
      <c r="AK188" s="50"/>
      <c r="AL188" s="50"/>
      <c r="AM188" s="50"/>
      <c r="AN188" s="50"/>
    </row>
    <row r="189" spans="1:40" ht="62.25">
      <c r="A189" s="6">
        <v>1</v>
      </c>
      <c r="B189" s="52">
        <f>SUBTOTAL(103,$A$94:A189)</f>
        <v>87</v>
      </c>
      <c r="C189" s="140" t="s">
        <v>1424</v>
      </c>
      <c r="D189" s="56" t="s">
        <v>1821</v>
      </c>
      <c r="E189" s="55">
        <v>0.90349999999999997</v>
      </c>
      <c r="F189" s="26">
        <f>G189+H189+I189+J189+K189+L189+N189+P189+R189+T189+V189+W189+X189+Y189+Z189+AA189+AB189+AC189+AD189+AE189+AF189+AG189</f>
        <v>1614139.69</v>
      </c>
      <c r="G189" s="26">
        <v>0</v>
      </c>
      <c r="H189" s="26">
        <v>0</v>
      </c>
      <c r="I189" s="26">
        <v>0</v>
      </c>
      <c r="J189" s="26">
        <v>0</v>
      </c>
      <c r="K189" s="26">
        <v>0</v>
      </c>
      <c r="L189" s="26">
        <v>0</v>
      </c>
      <c r="M189" s="58">
        <v>0</v>
      </c>
      <c r="N189" s="26">
        <v>0</v>
      </c>
      <c r="O189" s="26">
        <v>812.5</v>
      </c>
      <c r="P189" s="26">
        <v>1598079</v>
      </c>
      <c r="Q189" s="26">
        <v>0</v>
      </c>
      <c r="R189" s="26">
        <v>0</v>
      </c>
      <c r="S189" s="26">
        <v>0</v>
      </c>
      <c r="T189" s="26">
        <v>0</v>
      </c>
      <c r="U189" s="26">
        <v>0</v>
      </c>
      <c r="V189" s="26">
        <v>0</v>
      </c>
      <c r="W189" s="26">
        <v>0</v>
      </c>
      <c r="X189" s="26">
        <v>0</v>
      </c>
      <c r="Y189" s="26">
        <v>0</v>
      </c>
      <c r="Z189" s="26">
        <v>0</v>
      </c>
      <c r="AA189" s="26">
        <v>0</v>
      </c>
      <c r="AB189" s="26">
        <v>0</v>
      </c>
      <c r="AC189" s="26">
        <v>0</v>
      </c>
      <c r="AD189" s="26">
        <v>0</v>
      </c>
      <c r="AE189" s="26">
        <v>16060.69</v>
      </c>
      <c r="AF189" s="26">
        <v>0</v>
      </c>
      <c r="AG189" s="26">
        <v>0</v>
      </c>
      <c r="AH189" s="141" t="s">
        <v>263</v>
      </c>
      <c r="AI189" s="141">
        <v>2020</v>
      </c>
      <c r="AJ189" s="141">
        <v>2020</v>
      </c>
      <c r="AK189" s="50"/>
      <c r="AL189" s="50"/>
      <c r="AM189" s="50"/>
      <c r="AN189" s="50"/>
    </row>
    <row r="190" spans="1:40" ht="62.25">
      <c r="B190" s="270" t="s">
        <v>1364</v>
      </c>
      <c r="C190" s="140"/>
      <c r="D190" s="146" t="s">
        <v>857</v>
      </c>
      <c r="E190" s="55">
        <f>AVERAGE(E191:E192)</f>
        <v>0.91439999999999999</v>
      </c>
      <c r="F190" s="26">
        <f>F191+F192</f>
        <v>35323.410000000003</v>
      </c>
      <c r="G190" s="26">
        <f t="shared" ref="G190:AG190" si="50">G191+G192</f>
        <v>0</v>
      </c>
      <c r="H190" s="26">
        <f t="shared" si="50"/>
        <v>0</v>
      </c>
      <c r="I190" s="26">
        <f t="shared" si="50"/>
        <v>0</v>
      </c>
      <c r="J190" s="26">
        <f t="shared" si="50"/>
        <v>0</v>
      </c>
      <c r="K190" s="26">
        <f t="shared" si="50"/>
        <v>0</v>
      </c>
      <c r="L190" s="26">
        <f t="shared" si="50"/>
        <v>0</v>
      </c>
      <c r="M190" s="26">
        <f t="shared" si="50"/>
        <v>0</v>
      </c>
      <c r="N190" s="26">
        <f t="shared" si="50"/>
        <v>0</v>
      </c>
      <c r="O190" s="26">
        <f t="shared" si="50"/>
        <v>776.1</v>
      </c>
      <c r="P190" s="26">
        <f t="shared" si="50"/>
        <v>34856.94</v>
      </c>
      <c r="Q190" s="26">
        <f t="shared" si="50"/>
        <v>0</v>
      </c>
      <c r="R190" s="26">
        <f t="shared" si="50"/>
        <v>0</v>
      </c>
      <c r="S190" s="26">
        <f t="shared" si="50"/>
        <v>0</v>
      </c>
      <c r="T190" s="26">
        <f t="shared" si="50"/>
        <v>0</v>
      </c>
      <c r="U190" s="26">
        <f t="shared" si="50"/>
        <v>0</v>
      </c>
      <c r="V190" s="26">
        <f t="shared" si="50"/>
        <v>0</v>
      </c>
      <c r="W190" s="26">
        <f t="shared" si="50"/>
        <v>0</v>
      </c>
      <c r="X190" s="26">
        <f t="shared" si="50"/>
        <v>0</v>
      </c>
      <c r="Y190" s="26">
        <f t="shared" si="50"/>
        <v>0</v>
      </c>
      <c r="Z190" s="26">
        <f t="shared" si="50"/>
        <v>0</v>
      </c>
      <c r="AA190" s="26">
        <f t="shared" si="50"/>
        <v>0</v>
      </c>
      <c r="AB190" s="26">
        <f t="shared" si="50"/>
        <v>0</v>
      </c>
      <c r="AC190" s="26">
        <f t="shared" si="50"/>
        <v>0</v>
      </c>
      <c r="AD190" s="26">
        <f t="shared" si="50"/>
        <v>0</v>
      </c>
      <c r="AE190" s="26">
        <f t="shared" si="50"/>
        <v>466.46999999999997</v>
      </c>
      <c r="AF190" s="26">
        <f t="shared" si="50"/>
        <v>0</v>
      </c>
      <c r="AG190" s="26">
        <f t="shared" si="50"/>
        <v>0</v>
      </c>
      <c r="AH190" s="141" t="s">
        <v>857</v>
      </c>
      <c r="AI190" s="141" t="s">
        <v>857</v>
      </c>
      <c r="AJ190" s="141" t="s">
        <v>857</v>
      </c>
      <c r="AK190" s="50"/>
      <c r="AL190" s="50"/>
      <c r="AM190" s="50"/>
      <c r="AN190" s="50"/>
    </row>
    <row r="191" spans="1:40" ht="62.25">
      <c r="A191" s="6">
        <v>1</v>
      </c>
      <c r="B191" s="52">
        <f>SUBTOTAL(103,$A$94:A191)</f>
        <v>88</v>
      </c>
      <c r="C191" s="140" t="s">
        <v>1425</v>
      </c>
      <c r="D191" s="56" t="s">
        <v>1481</v>
      </c>
      <c r="E191" s="55">
        <v>0.93579999999999997</v>
      </c>
      <c r="F191" s="26">
        <f>G191+H191+I191+J191+K191+L191+N191+P191+R191+T191+V191+W191+X191+Y191+Z191+AA191+AB191+AC191+AD191+AE191+AF191+AG191</f>
        <v>11164.380000000001</v>
      </c>
      <c r="G191" s="26">
        <v>0</v>
      </c>
      <c r="H191" s="26">
        <v>0</v>
      </c>
      <c r="I191" s="26">
        <v>0</v>
      </c>
      <c r="J191" s="26">
        <v>0</v>
      </c>
      <c r="K191" s="26">
        <v>0</v>
      </c>
      <c r="L191" s="26">
        <v>0</v>
      </c>
      <c r="M191" s="58">
        <v>0</v>
      </c>
      <c r="N191" s="26">
        <v>0</v>
      </c>
      <c r="O191" s="26">
        <v>471.6</v>
      </c>
      <c r="P191" s="26">
        <v>11054.94</v>
      </c>
      <c r="Q191" s="26">
        <v>0</v>
      </c>
      <c r="R191" s="26">
        <v>0</v>
      </c>
      <c r="S191" s="26">
        <v>0</v>
      </c>
      <c r="T191" s="26">
        <v>0</v>
      </c>
      <c r="U191" s="26">
        <v>0</v>
      </c>
      <c r="V191" s="26">
        <v>0</v>
      </c>
      <c r="W191" s="26">
        <v>0</v>
      </c>
      <c r="X191" s="26">
        <v>0</v>
      </c>
      <c r="Y191" s="26">
        <v>0</v>
      </c>
      <c r="Z191" s="26">
        <v>0</v>
      </c>
      <c r="AA191" s="26">
        <v>0</v>
      </c>
      <c r="AB191" s="26">
        <v>0</v>
      </c>
      <c r="AC191" s="26">
        <v>0</v>
      </c>
      <c r="AD191" s="26">
        <v>0</v>
      </c>
      <c r="AE191" s="26">
        <v>109.44</v>
      </c>
      <c r="AF191" s="26">
        <v>0</v>
      </c>
      <c r="AG191" s="26">
        <v>0</v>
      </c>
      <c r="AH191" s="141" t="s">
        <v>263</v>
      </c>
      <c r="AI191" s="141">
        <v>2020</v>
      </c>
      <c r="AJ191" s="141">
        <v>2020</v>
      </c>
      <c r="AK191" s="50"/>
      <c r="AL191" s="50"/>
      <c r="AM191" s="50"/>
      <c r="AN191" s="50"/>
    </row>
    <row r="192" spans="1:40" ht="62.25">
      <c r="A192" s="6">
        <v>1</v>
      </c>
      <c r="B192" s="52">
        <f>SUBTOTAL(103,$A$94:A192)</f>
        <v>89</v>
      </c>
      <c r="C192" s="140" t="s">
        <v>1832</v>
      </c>
      <c r="D192" s="56" t="s">
        <v>1821</v>
      </c>
      <c r="E192" s="55">
        <v>0.89300000000000002</v>
      </c>
      <c r="F192" s="26">
        <f>P192+AE192</f>
        <v>24159.03</v>
      </c>
      <c r="G192" s="26">
        <v>0</v>
      </c>
      <c r="H192" s="26">
        <v>0</v>
      </c>
      <c r="I192" s="26">
        <v>0</v>
      </c>
      <c r="J192" s="26">
        <v>0</v>
      </c>
      <c r="K192" s="26">
        <v>0</v>
      </c>
      <c r="L192" s="26">
        <v>0</v>
      </c>
      <c r="M192" s="58">
        <v>0</v>
      </c>
      <c r="N192" s="26">
        <v>0</v>
      </c>
      <c r="O192" s="26">
        <v>304.5</v>
      </c>
      <c r="P192" s="26">
        <v>23802</v>
      </c>
      <c r="Q192" s="26">
        <v>0</v>
      </c>
      <c r="R192" s="26">
        <v>0</v>
      </c>
      <c r="S192" s="26">
        <v>0</v>
      </c>
      <c r="T192" s="142">
        <v>0</v>
      </c>
      <c r="U192" s="26">
        <v>0</v>
      </c>
      <c r="V192" s="26">
        <v>0</v>
      </c>
      <c r="W192" s="26">
        <v>0</v>
      </c>
      <c r="X192" s="26">
        <v>0</v>
      </c>
      <c r="Y192" s="26">
        <v>0</v>
      </c>
      <c r="Z192" s="26">
        <v>0</v>
      </c>
      <c r="AA192" s="26">
        <v>0</v>
      </c>
      <c r="AB192" s="26">
        <v>0</v>
      </c>
      <c r="AC192" s="26">
        <v>0</v>
      </c>
      <c r="AD192" s="26">
        <v>0</v>
      </c>
      <c r="AE192" s="26">
        <f>ROUND(P192*1.5%,2)</f>
        <v>357.03</v>
      </c>
      <c r="AF192" s="26">
        <v>0</v>
      </c>
      <c r="AG192" s="26">
        <v>0</v>
      </c>
      <c r="AH192" s="141" t="s">
        <v>263</v>
      </c>
      <c r="AI192" s="30">
        <v>2022</v>
      </c>
      <c r="AJ192" s="30">
        <v>2022</v>
      </c>
      <c r="AK192" s="50"/>
      <c r="AL192" s="50"/>
      <c r="AM192" s="50"/>
      <c r="AN192" s="50"/>
    </row>
    <row r="193" spans="1:40" ht="62.25">
      <c r="B193" s="270" t="s">
        <v>827</v>
      </c>
      <c r="C193" s="140"/>
      <c r="D193" s="146" t="s">
        <v>857</v>
      </c>
      <c r="E193" s="55">
        <f>E194</f>
        <v>0.9657</v>
      </c>
      <c r="F193" s="26">
        <f>F194</f>
        <v>778244.79</v>
      </c>
      <c r="G193" s="26">
        <f t="shared" ref="G193:AG193" si="51">G194</f>
        <v>0</v>
      </c>
      <c r="H193" s="26">
        <f t="shared" si="51"/>
        <v>0</v>
      </c>
      <c r="I193" s="26">
        <f t="shared" si="51"/>
        <v>0</v>
      </c>
      <c r="J193" s="26">
        <f t="shared" si="51"/>
        <v>0</v>
      </c>
      <c r="K193" s="26">
        <f t="shared" si="51"/>
        <v>0</v>
      </c>
      <c r="L193" s="26">
        <f t="shared" si="51"/>
        <v>0</v>
      </c>
      <c r="M193" s="58">
        <f t="shared" si="51"/>
        <v>0</v>
      </c>
      <c r="N193" s="26">
        <f t="shared" si="51"/>
        <v>0</v>
      </c>
      <c r="O193" s="26">
        <f t="shared" si="51"/>
        <v>972.5</v>
      </c>
      <c r="P193" s="26">
        <f t="shared" si="51"/>
        <v>766743.64</v>
      </c>
      <c r="Q193" s="26">
        <f t="shared" si="51"/>
        <v>0</v>
      </c>
      <c r="R193" s="26">
        <f t="shared" si="51"/>
        <v>0</v>
      </c>
      <c r="S193" s="26">
        <f t="shared" si="51"/>
        <v>0</v>
      </c>
      <c r="T193" s="26">
        <f t="shared" si="51"/>
        <v>0</v>
      </c>
      <c r="U193" s="26">
        <f t="shared" si="51"/>
        <v>0</v>
      </c>
      <c r="V193" s="26">
        <f t="shared" si="51"/>
        <v>0</v>
      </c>
      <c r="W193" s="26">
        <f t="shared" si="51"/>
        <v>0</v>
      </c>
      <c r="X193" s="26">
        <f t="shared" si="51"/>
        <v>0</v>
      </c>
      <c r="Y193" s="26">
        <f t="shared" si="51"/>
        <v>0</v>
      </c>
      <c r="Z193" s="26">
        <f t="shared" si="51"/>
        <v>0</v>
      </c>
      <c r="AA193" s="26">
        <f t="shared" si="51"/>
        <v>0</v>
      </c>
      <c r="AB193" s="26">
        <f t="shared" si="51"/>
        <v>0</v>
      </c>
      <c r="AC193" s="26">
        <f t="shared" si="51"/>
        <v>0</v>
      </c>
      <c r="AD193" s="26">
        <f t="shared" si="51"/>
        <v>0</v>
      </c>
      <c r="AE193" s="26">
        <f t="shared" si="51"/>
        <v>11501.15</v>
      </c>
      <c r="AF193" s="26">
        <f t="shared" si="51"/>
        <v>0</v>
      </c>
      <c r="AG193" s="26">
        <f t="shared" si="51"/>
        <v>0</v>
      </c>
      <c r="AH193" s="141" t="s">
        <v>857</v>
      </c>
      <c r="AI193" s="141" t="s">
        <v>857</v>
      </c>
      <c r="AJ193" s="141" t="s">
        <v>857</v>
      </c>
      <c r="AK193" s="50"/>
      <c r="AL193" s="50"/>
      <c r="AM193" s="50"/>
      <c r="AN193" s="50"/>
    </row>
    <row r="194" spans="1:40" ht="62.25">
      <c r="A194" s="6">
        <v>1</v>
      </c>
      <c r="B194" s="52">
        <f>SUBTOTAL(103,$A$94:A194)</f>
        <v>90</v>
      </c>
      <c r="C194" s="140" t="s">
        <v>1426</v>
      </c>
      <c r="D194" s="56" t="s">
        <v>1481</v>
      </c>
      <c r="E194" s="55">
        <v>0.9657</v>
      </c>
      <c r="F194" s="26">
        <f>G194+H194+I194+J194+K194+L194+N194+P194+R194+T194+V194+W194+X194+Y194+Z194+AA194+AB194+AC194+AD194+AE194+AF194+AG194</f>
        <v>778244.79</v>
      </c>
      <c r="G194" s="26">
        <v>0</v>
      </c>
      <c r="H194" s="26">
        <v>0</v>
      </c>
      <c r="I194" s="26">
        <v>0</v>
      </c>
      <c r="J194" s="26">
        <v>0</v>
      </c>
      <c r="K194" s="26">
        <v>0</v>
      </c>
      <c r="L194" s="26">
        <v>0</v>
      </c>
      <c r="M194" s="58">
        <v>0</v>
      </c>
      <c r="N194" s="26">
        <v>0</v>
      </c>
      <c r="O194" s="26">
        <v>972.5</v>
      </c>
      <c r="P194" s="26">
        <v>766743.64</v>
      </c>
      <c r="Q194" s="26">
        <v>0</v>
      </c>
      <c r="R194" s="26">
        <v>0</v>
      </c>
      <c r="S194" s="26">
        <v>0</v>
      </c>
      <c r="T194" s="26">
        <v>0</v>
      </c>
      <c r="U194" s="26">
        <v>0</v>
      </c>
      <c r="V194" s="26">
        <v>0</v>
      </c>
      <c r="W194" s="26">
        <v>0</v>
      </c>
      <c r="X194" s="26">
        <v>0</v>
      </c>
      <c r="Y194" s="26">
        <v>0</v>
      </c>
      <c r="Z194" s="26">
        <v>0</v>
      </c>
      <c r="AA194" s="26">
        <v>0</v>
      </c>
      <c r="AB194" s="26">
        <v>0</v>
      </c>
      <c r="AC194" s="26">
        <v>0</v>
      </c>
      <c r="AD194" s="26">
        <v>0</v>
      </c>
      <c r="AE194" s="26">
        <f>ROUND(P194*1.5%,2)</f>
        <v>11501.15</v>
      </c>
      <c r="AF194" s="26">
        <v>0</v>
      </c>
      <c r="AG194" s="26">
        <v>0</v>
      </c>
      <c r="AH194" s="141" t="s">
        <v>263</v>
      </c>
      <c r="AI194" s="141">
        <v>2020</v>
      </c>
      <c r="AJ194" s="141">
        <v>2020</v>
      </c>
      <c r="AK194" s="50"/>
      <c r="AL194" s="50"/>
      <c r="AM194" s="50"/>
      <c r="AN194" s="50"/>
    </row>
    <row r="195" spans="1:40" ht="62.25">
      <c r="B195" s="270" t="s">
        <v>813</v>
      </c>
      <c r="C195" s="140"/>
      <c r="D195" s="146" t="s">
        <v>857</v>
      </c>
      <c r="E195" s="55">
        <f>AVERAGE(E196:E199)</f>
        <v>0.80904999999999994</v>
      </c>
      <c r="F195" s="26">
        <f t="shared" ref="F195:AG195" si="52">SUM(F196:F199)</f>
        <v>2181822.7800000003</v>
      </c>
      <c r="G195" s="26">
        <f t="shared" si="52"/>
        <v>0</v>
      </c>
      <c r="H195" s="26">
        <f t="shared" si="52"/>
        <v>0</v>
      </c>
      <c r="I195" s="26">
        <f t="shared" si="52"/>
        <v>0</v>
      </c>
      <c r="J195" s="26">
        <f t="shared" si="52"/>
        <v>0</v>
      </c>
      <c r="K195" s="26">
        <f t="shared" si="52"/>
        <v>0</v>
      </c>
      <c r="L195" s="26">
        <f t="shared" si="52"/>
        <v>0</v>
      </c>
      <c r="M195" s="58">
        <f t="shared" si="52"/>
        <v>0</v>
      </c>
      <c r="N195" s="26">
        <f t="shared" si="52"/>
        <v>0</v>
      </c>
      <c r="O195" s="26">
        <f t="shared" si="52"/>
        <v>2445.1</v>
      </c>
      <c r="P195" s="26">
        <f t="shared" si="52"/>
        <v>1919586.6800000002</v>
      </c>
      <c r="Q195" s="26">
        <f t="shared" si="52"/>
        <v>0</v>
      </c>
      <c r="R195" s="26">
        <f t="shared" si="52"/>
        <v>0</v>
      </c>
      <c r="S195" s="26">
        <f t="shared" si="52"/>
        <v>157.6</v>
      </c>
      <c r="T195" s="26">
        <f t="shared" si="52"/>
        <v>230009.4</v>
      </c>
      <c r="U195" s="26">
        <f t="shared" si="52"/>
        <v>0</v>
      </c>
      <c r="V195" s="26">
        <f t="shared" si="52"/>
        <v>0</v>
      </c>
      <c r="W195" s="26">
        <f t="shared" si="52"/>
        <v>0</v>
      </c>
      <c r="X195" s="26">
        <f t="shared" si="52"/>
        <v>0</v>
      </c>
      <c r="Y195" s="26">
        <f t="shared" si="52"/>
        <v>0</v>
      </c>
      <c r="Z195" s="26">
        <f t="shared" si="52"/>
        <v>0</v>
      </c>
      <c r="AA195" s="26">
        <f t="shared" si="52"/>
        <v>0</v>
      </c>
      <c r="AB195" s="26">
        <f t="shared" si="52"/>
        <v>0</v>
      </c>
      <c r="AC195" s="26">
        <f t="shared" si="52"/>
        <v>0</v>
      </c>
      <c r="AD195" s="26">
        <f t="shared" si="52"/>
        <v>0</v>
      </c>
      <c r="AE195" s="26">
        <f t="shared" si="52"/>
        <v>32226.7</v>
      </c>
      <c r="AF195" s="26">
        <f t="shared" si="52"/>
        <v>0</v>
      </c>
      <c r="AG195" s="26">
        <f t="shared" si="52"/>
        <v>0</v>
      </c>
      <c r="AH195" s="141" t="s">
        <v>857</v>
      </c>
      <c r="AI195" s="141" t="s">
        <v>857</v>
      </c>
      <c r="AJ195" s="141" t="s">
        <v>857</v>
      </c>
      <c r="AK195" s="50"/>
      <c r="AL195" s="50"/>
      <c r="AM195" s="50"/>
      <c r="AN195" s="50"/>
    </row>
    <row r="196" spans="1:40" ht="62.25">
      <c r="A196" s="6">
        <v>1</v>
      </c>
      <c r="B196" s="52">
        <f>SUBTOTAL(103,$A$94:A196)</f>
        <v>91</v>
      </c>
      <c r="C196" s="140" t="s">
        <v>1427</v>
      </c>
      <c r="D196" s="56" t="s">
        <v>1481</v>
      </c>
      <c r="E196" s="55">
        <v>0.83589999999999998</v>
      </c>
      <c r="F196" s="26">
        <f>G196+H196+I196+J196+K196+L196+N196+P196+R196+T196+V196+W196+X196+Y196+Z196+AA196+AB196+AC196+AD196+AE196+AF196+AG196</f>
        <v>672709.20000000007</v>
      </c>
      <c r="G196" s="26">
        <v>0</v>
      </c>
      <c r="H196" s="26">
        <v>0</v>
      </c>
      <c r="I196" s="26">
        <v>0</v>
      </c>
      <c r="J196" s="26">
        <v>0</v>
      </c>
      <c r="K196" s="26">
        <v>0</v>
      </c>
      <c r="L196" s="26">
        <v>0</v>
      </c>
      <c r="M196" s="58">
        <v>0</v>
      </c>
      <c r="N196" s="26">
        <v>0</v>
      </c>
      <c r="O196" s="26">
        <v>958</v>
      </c>
      <c r="P196" s="26">
        <v>662767.68000000005</v>
      </c>
      <c r="Q196" s="26">
        <v>0</v>
      </c>
      <c r="R196" s="26">
        <v>0</v>
      </c>
      <c r="S196" s="26">
        <v>0</v>
      </c>
      <c r="T196" s="26">
        <v>0</v>
      </c>
      <c r="U196" s="26">
        <v>0</v>
      </c>
      <c r="V196" s="26">
        <v>0</v>
      </c>
      <c r="W196" s="26">
        <v>0</v>
      </c>
      <c r="X196" s="26">
        <v>0</v>
      </c>
      <c r="Y196" s="26">
        <v>0</v>
      </c>
      <c r="Z196" s="26">
        <v>0</v>
      </c>
      <c r="AA196" s="26">
        <v>0</v>
      </c>
      <c r="AB196" s="26">
        <v>0</v>
      </c>
      <c r="AC196" s="26">
        <v>0</v>
      </c>
      <c r="AD196" s="26">
        <v>0</v>
      </c>
      <c r="AE196" s="26">
        <f>ROUND(P196*1.5%,2)</f>
        <v>9941.52</v>
      </c>
      <c r="AF196" s="26">
        <v>0</v>
      </c>
      <c r="AG196" s="26">
        <v>0</v>
      </c>
      <c r="AH196" s="141" t="s">
        <v>263</v>
      </c>
      <c r="AI196" s="141">
        <v>2020</v>
      </c>
      <c r="AJ196" s="141">
        <v>2020</v>
      </c>
      <c r="AK196" s="50"/>
      <c r="AL196" s="50"/>
      <c r="AM196" s="50"/>
      <c r="AN196" s="50"/>
    </row>
    <row r="197" spans="1:40" ht="62.25">
      <c r="A197" s="6">
        <v>1</v>
      </c>
      <c r="B197" s="52">
        <f>SUBTOTAL(103,$A$94:A197)</f>
        <v>92</v>
      </c>
      <c r="C197" s="140" t="s">
        <v>1428</v>
      </c>
      <c r="D197" s="70" t="s">
        <v>1821</v>
      </c>
      <c r="E197" s="55">
        <v>0.62490000000000001</v>
      </c>
      <c r="F197" s="26">
        <f>G197+H197+I197+J197+K197+L197+N197+P197+R197+T197+V197+W197+X197+Y197+Z197+AA197+AB197+AC197+AD197+AE197+AF197+AG197</f>
        <v>233442.29</v>
      </c>
      <c r="G197" s="26">
        <v>0</v>
      </c>
      <c r="H197" s="26">
        <v>0</v>
      </c>
      <c r="I197" s="26">
        <v>0</v>
      </c>
      <c r="J197" s="26">
        <v>0</v>
      </c>
      <c r="K197" s="26">
        <v>0</v>
      </c>
      <c r="L197" s="26">
        <v>0</v>
      </c>
      <c r="M197" s="58">
        <v>0</v>
      </c>
      <c r="N197" s="26">
        <v>0</v>
      </c>
      <c r="O197" s="26">
        <v>0</v>
      </c>
      <c r="P197" s="26">
        <v>0</v>
      </c>
      <c r="Q197" s="26">
        <v>0</v>
      </c>
      <c r="R197" s="26">
        <v>0</v>
      </c>
      <c r="S197" s="26">
        <v>157.6</v>
      </c>
      <c r="T197" s="26">
        <v>230009.4</v>
      </c>
      <c r="U197" s="26">
        <v>0</v>
      </c>
      <c r="V197" s="26">
        <v>0</v>
      </c>
      <c r="W197" s="26">
        <v>0</v>
      </c>
      <c r="X197" s="26">
        <v>0</v>
      </c>
      <c r="Y197" s="26">
        <v>0</v>
      </c>
      <c r="Z197" s="26">
        <v>0</v>
      </c>
      <c r="AA197" s="26">
        <v>0</v>
      </c>
      <c r="AB197" s="26">
        <v>0</v>
      </c>
      <c r="AC197" s="26">
        <v>0</v>
      </c>
      <c r="AD197" s="26">
        <v>0</v>
      </c>
      <c r="AE197" s="26">
        <v>3432.89</v>
      </c>
      <c r="AF197" s="26">
        <v>0</v>
      </c>
      <c r="AG197" s="26">
        <v>0</v>
      </c>
      <c r="AH197" s="141" t="s">
        <v>263</v>
      </c>
      <c r="AI197" s="141">
        <v>2020</v>
      </c>
      <c r="AJ197" s="141">
        <v>2020</v>
      </c>
      <c r="AK197" s="50"/>
      <c r="AL197" s="50"/>
      <c r="AM197" s="50"/>
      <c r="AN197" s="50"/>
    </row>
    <row r="198" spans="1:40" ht="62.25">
      <c r="A198" s="6">
        <v>1</v>
      </c>
      <c r="B198" s="52">
        <f>SUBTOTAL(103,$A$94:A198)</f>
        <v>93</v>
      </c>
      <c r="C198" s="140" t="s">
        <v>1455</v>
      </c>
      <c r="D198" s="56" t="s">
        <v>1821</v>
      </c>
      <c r="E198" s="55">
        <v>0.875</v>
      </c>
      <c r="F198" s="26">
        <f>G198+H198+I198+J198+K198+L198+N198+P198+R198+T198+V198+W198+X198+Y198+Z198+AA198+AB198+AC198+AD198+AE198+AF198+AG198</f>
        <v>57671.29</v>
      </c>
      <c r="G198" s="26">
        <v>0</v>
      </c>
      <c r="H198" s="26">
        <v>0</v>
      </c>
      <c r="I198" s="26">
        <v>0</v>
      </c>
      <c r="J198" s="26">
        <v>0</v>
      </c>
      <c r="K198" s="26">
        <v>0</v>
      </c>
      <c r="L198" s="26">
        <v>0</v>
      </c>
      <c r="M198" s="58">
        <v>0</v>
      </c>
      <c r="N198" s="26">
        <v>0</v>
      </c>
      <c r="O198" s="26">
        <v>508</v>
      </c>
      <c r="P198" s="26">
        <v>56819</v>
      </c>
      <c r="Q198" s="26">
        <v>0</v>
      </c>
      <c r="R198" s="26">
        <v>0</v>
      </c>
      <c r="S198" s="26">
        <v>0</v>
      </c>
      <c r="T198" s="26">
        <v>0</v>
      </c>
      <c r="U198" s="26">
        <v>0</v>
      </c>
      <c r="V198" s="26">
        <v>0</v>
      </c>
      <c r="W198" s="26">
        <v>0</v>
      </c>
      <c r="X198" s="26">
        <v>0</v>
      </c>
      <c r="Y198" s="26">
        <v>0</v>
      </c>
      <c r="Z198" s="26">
        <v>0</v>
      </c>
      <c r="AA198" s="26">
        <v>0</v>
      </c>
      <c r="AB198" s="26">
        <v>0</v>
      </c>
      <c r="AC198" s="26">
        <v>0</v>
      </c>
      <c r="AD198" s="26">
        <v>0</v>
      </c>
      <c r="AE198" s="26">
        <f>ROUND(P198*1.5%,2)</f>
        <v>852.29</v>
      </c>
      <c r="AF198" s="26">
        <v>0</v>
      </c>
      <c r="AG198" s="26">
        <v>0</v>
      </c>
      <c r="AH198" s="141" t="s">
        <v>263</v>
      </c>
      <c r="AI198" s="30">
        <v>2022</v>
      </c>
      <c r="AJ198" s="30">
        <v>2022</v>
      </c>
      <c r="AK198" s="50"/>
      <c r="AL198" s="50"/>
      <c r="AM198" s="50"/>
      <c r="AN198" s="50"/>
    </row>
    <row r="199" spans="1:40" ht="62.25">
      <c r="A199" s="6">
        <v>1</v>
      </c>
      <c r="B199" s="52">
        <f>SUBTOTAL(103,$A$94:A199)</f>
        <v>94</v>
      </c>
      <c r="C199" s="140" t="s">
        <v>2205</v>
      </c>
      <c r="D199" s="56">
        <v>2015</v>
      </c>
      <c r="E199" s="55">
        <v>0.90039999999999998</v>
      </c>
      <c r="F199" s="26">
        <f>G199+H199+I199+J199+K199+L199+N199+P199+R199+T199+V199+W199+X199+Y199+Z199+AA199+AB199+AC199+AD199+AE199+AF199+AG199</f>
        <v>1218000</v>
      </c>
      <c r="G199" s="26">
        <v>0</v>
      </c>
      <c r="H199" s="26">
        <v>0</v>
      </c>
      <c r="I199" s="26">
        <v>0</v>
      </c>
      <c r="J199" s="26">
        <v>0</v>
      </c>
      <c r="K199" s="26">
        <v>0</v>
      </c>
      <c r="L199" s="26">
        <v>0</v>
      </c>
      <c r="M199" s="58">
        <v>0</v>
      </c>
      <c r="N199" s="26">
        <v>0</v>
      </c>
      <c r="O199" s="26">
        <v>979.1</v>
      </c>
      <c r="P199" s="26">
        <v>1200000</v>
      </c>
      <c r="Q199" s="26">
        <v>0</v>
      </c>
      <c r="R199" s="26">
        <v>0</v>
      </c>
      <c r="S199" s="26">
        <v>0</v>
      </c>
      <c r="T199" s="26">
        <v>0</v>
      </c>
      <c r="U199" s="26">
        <v>0</v>
      </c>
      <c r="V199" s="26">
        <v>0</v>
      </c>
      <c r="W199" s="26">
        <v>0</v>
      </c>
      <c r="X199" s="26">
        <v>0</v>
      </c>
      <c r="Y199" s="26">
        <v>0</v>
      </c>
      <c r="Z199" s="26">
        <v>0</v>
      </c>
      <c r="AA199" s="26">
        <v>0</v>
      </c>
      <c r="AB199" s="26">
        <v>0</v>
      </c>
      <c r="AC199" s="26">
        <v>0</v>
      </c>
      <c r="AD199" s="26">
        <v>0</v>
      </c>
      <c r="AE199" s="26">
        <f>ROUND(P199*1.5%,2)</f>
        <v>18000</v>
      </c>
      <c r="AF199" s="26">
        <v>0</v>
      </c>
      <c r="AG199" s="26">
        <v>0</v>
      </c>
      <c r="AH199" s="141" t="s">
        <v>263</v>
      </c>
      <c r="AI199" s="30">
        <v>2022</v>
      </c>
      <c r="AJ199" s="30">
        <v>2022</v>
      </c>
      <c r="AK199" s="50"/>
      <c r="AL199" s="50"/>
      <c r="AM199" s="50"/>
      <c r="AN199" s="50"/>
    </row>
    <row r="200" spans="1:40" ht="62.25">
      <c r="B200" s="270" t="s">
        <v>837</v>
      </c>
      <c r="C200" s="140"/>
      <c r="D200" s="146" t="s">
        <v>857</v>
      </c>
      <c r="E200" s="55">
        <f>E201</f>
        <v>0.93430000000000002</v>
      </c>
      <c r="F200" s="26">
        <f>F201</f>
        <v>425208.96</v>
      </c>
      <c r="G200" s="26">
        <f t="shared" ref="G200:AG200" si="53">G201</f>
        <v>0</v>
      </c>
      <c r="H200" s="26">
        <f t="shared" si="53"/>
        <v>0</v>
      </c>
      <c r="I200" s="26">
        <f t="shared" si="53"/>
        <v>0</v>
      </c>
      <c r="J200" s="26">
        <f t="shared" si="53"/>
        <v>0</v>
      </c>
      <c r="K200" s="26">
        <f t="shared" si="53"/>
        <v>0</v>
      </c>
      <c r="L200" s="26">
        <f t="shared" si="53"/>
        <v>0</v>
      </c>
      <c r="M200" s="58">
        <f t="shared" si="53"/>
        <v>0</v>
      </c>
      <c r="N200" s="26">
        <f t="shared" si="53"/>
        <v>0</v>
      </c>
      <c r="O200" s="26">
        <f t="shared" si="53"/>
        <v>1223</v>
      </c>
      <c r="P200" s="26">
        <f t="shared" si="53"/>
        <v>425208.96</v>
      </c>
      <c r="Q200" s="26">
        <f t="shared" si="53"/>
        <v>0</v>
      </c>
      <c r="R200" s="26">
        <f t="shared" si="53"/>
        <v>0</v>
      </c>
      <c r="S200" s="26">
        <f t="shared" si="53"/>
        <v>0</v>
      </c>
      <c r="T200" s="26">
        <f t="shared" si="53"/>
        <v>0</v>
      </c>
      <c r="U200" s="26">
        <f t="shared" si="53"/>
        <v>0</v>
      </c>
      <c r="V200" s="26">
        <f t="shared" si="53"/>
        <v>0</v>
      </c>
      <c r="W200" s="26">
        <f t="shared" si="53"/>
        <v>0</v>
      </c>
      <c r="X200" s="26">
        <f t="shared" si="53"/>
        <v>0</v>
      </c>
      <c r="Y200" s="26">
        <f t="shared" si="53"/>
        <v>0</v>
      </c>
      <c r="Z200" s="26">
        <f t="shared" si="53"/>
        <v>0</v>
      </c>
      <c r="AA200" s="26">
        <f t="shared" si="53"/>
        <v>0</v>
      </c>
      <c r="AB200" s="26">
        <f t="shared" si="53"/>
        <v>0</v>
      </c>
      <c r="AC200" s="26">
        <f t="shared" si="53"/>
        <v>0</v>
      </c>
      <c r="AD200" s="26">
        <f t="shared" si="53"/>
        <v>0</v>
      </c>
      <c r="AE200" s="26">
        <f t="shared" si="53"/>
        <v>0</v>
      </c>
      <c r="AF200" s="26">
        <f t="shared" si="53"/>
        <v>0</v>
      </c>
      <c r="AG200" s="26">
        <f t="shared" si="53"/>
        <v>0</v>
      </c>
      <c r="AH200" s="141" t="s">
        <v>857</v>
      </c>
      <c r="AI200" s="141" t="s">
        <v>857</v>
      </c>
      <c r="AJ200" s="141" t="s">
        <v>857</v>
      </c>
      <c r="AK200" s="50"/>
      <c r="AL200" s="50"/>
      <c r="AM200" s="50"/>
      <c r="AN200" s="50"/>
    </row>
    <row r="201" spans="1:40" ht="62.25">
      <c r="A201" s="6">
        <v>1</v>
      </c>
      <c r="B201" s="52">
        <f>SUBTOTAL(103,$A$94:A201)</f>
        <v>95</v>
      </c>
      <c r="C201" s="140" t="s">
        <v>1429</v>
      </c>
      <c r="D201" s="56" t="s">
        <v>1820</v>
      </c>
      <c r="E201" s="55">
        <v>0.93430000000000002</v>
      </c>
      <c r="F201" s="26">
        <f>G201+H201+I201+J201+K201+L201+N201+P201+R201+T201+V201+W201+X201+Y201+Z201+AA201+AB201+AC201+AD201+AE201+AF201+AG201</f>
        <v>425208.96</v>
      </c>
      <c r="G201" s="26">
        <v>0</v>
      </c>
      <c r="H201" s="26">
        <v>0</v>
      </c>
      <c r="I201" s="26">
        <v>0</v>
      </c>
      <c r="J201" s="26">
        <v>0</v>
      </c>
      <c r="K201" s="26">
        <v>0</v>
      </c>
      <c r="L201" s="26">
        <v>0</v>
      </c>
      <c r="M201" s="58">
        <v>0</v>
      </c>
      <c r="N201" s="26">
        <v>0</v>
      </c>
      <c r="O201" s="26">
        <v>1223</v>
      </c>
      <c r="P201" s="26">
        <v>425208.96</v>
      </c>
      <c r="Q201" s="26">
        <v>0</v>
      </c>
      <c r="R201" s="26">
        <v>0</v>
      </c>
      <c r="S201" s="26">
        <v>0</v>
      </c>
      <c r="T201" s="26">
        <v>0</v>
      </c>
      <c r="U201" s="26">
        <v>0</v>
      </c>
      <c r="V201" s="26">
        <v>0</v>
      </c>
      <c r="W201" s="26">
        <v>0</v>
      </c>
      <c r="X201" s="26">
        <v>0</v>
      </c>
      <c r="Y201" s="26">
        <v>0</v>
      </c>
      <c r="Z201" s="26">
        <v>0</v>
      </c>
      <c r="AA201" s="26">
        <v>0</v>
      </c>
      <c r="AB201" s="26">
        <v>0</v>
      </c>
      <c r="AC201" s="26">
        <v>0</v>
      </c>
      <c r="AD201" s="26">
        <v>0</v>
      </c>
      <c r="AE201" s="26">
        <v>0</v>
      </c>
      <c r="AF201" s="26">
        <v>0</v>
      </c>
      <c r="AG201" s="26">
        <v>0</v>
      </c>
      <c r="AH201" s="141" t="s">
        <v>263</v>
      </c>
      <c r="AI201" s="141">
        <v>2020</v>
      </c>
      <c r="AJ201" s="141" t="s">
        <v>263</v>
      </c>
      <c r="AK201" s="50"/>
      <c r="AL201" s="50"/>
      <c r="AM201" s="50"/>
      <c r="AN201" s="50"/>
    </row>
    <row r="202" spans="1:40" ht="62.25">
      <c r="B202" s="270" t="s">
        <v>798</v>
      </c>
      <c r="C202" s="140"/>
      <c r="D202" s="146" t="s">
        <v>857</v>
      </c>
      <c r="E202" s="55">
        <f>AVERAGE(E203:E204)</f>
        <v>0.96888059793717207</v>
      </c>
      <c r="F202" s="26">
        <f>F203+F204</f>
        <v>243092.59999999998</v>
      </c>
      <c r="G202" s="26">
        <f t="shared" ref="G202:AG202" si="54">G203+G204</f>
        <v>0</v>
      </c>
      <c r="H202" s="26">
        <f t="shared" si="54"/>
        <v>0</v>
      </c>
      <c r="I202" s="26">
        <f t="shared" si="54"/>
        <v>0</v>
      </c>
      <c r="J202" s="26">
        <f t="shared" si="54"/>
        <v>0</v>
      </c>
      <c r="K202" s="26">
        <f t="shared" si="54"/>
        <v>0</v>
      </c>
      <c r="L202" s="26">
        <f t="shared" si="54"/>
        <v>0</v>
      </c>
      <c r="M202" s="26">
        <f t="shared" si="54"/>
        <v>0</v>
      </c>
      <c r="N202" s="26">
        <f t="shared" si="54"/>
        <v>0</v>
      </c>
      <c r="O202" s="26">
        <f t="shared" si="54"/>
        <v>1404.8</v>
      </c>
      <c r="P202" s="26">
        <f t="shared" si="54"/>
        <v>239500.09999999998</v>
      </c>
      <c r="Q202" s="26">
        <f t="shared" si="54"/>
        <v>0</v>
      </c>
      <c r="R202" s="26">
        <f t="shared" si="54"/>
        <v>0</v>
      </c>
      <c r="S202" s="26">
        <f t="shared" si="54"/>
        <v>0</v>
      </c>
      <c r="T202" s="26">
        <f t="shared" si="54"/>
        <v>0</v>
      </c>
      <c r="U202" s="26">
        <f t="shared" si="54"/>
        <v>0</v>
      </c>
      <c r="V202" s="26">
        <f t="shared" si="54"/>
        <v>0</v>
      </c>
      <c r="W202" s="26">
        <f t="shared" si="54"/>
        <v>0</v>
      </c>
      <c r="X202" s="26">
        <f t="shared" si="54"/>
        <v>0</v>
      </c>
      <c r="Y202" s="26">
        <f t="shared" si="54"/>
        <v>0</v>
      </c>
      <c r="Z202" s="26">
        <f t="shared" si="54"/>
        <v>0</v>
      </c>
      <c r="AA202" s="26">
        <f t="shared" si="54"/>
        <v>0</v>
      </c>
      <c r="AB202" s="26">
        <f t="shared" si="54"/>
        <v>0</v>
      </c>
      <c r="AC202" s="26">
        <f t="shared" si="54"/>
        <v>0</v>
      </c>
      <c r="AD202" s="26">
        <f t="shared" si="54"/>
        <v>0</v>
      </c>
      <c r="AE202" s="26">
        <f t="shared" si="54"/>
        <v>3592.5</v>
      </c>
      <c r="AF202" s="26">
        <f t="shared" si="54"/>
        <v>0</v>
      </c>
      <c r="AG202" s="26">
        <f t="shared" si="54"/>
        <v>0</v>
      </c>
      <c r="AH202" s="141" t="s">
        <v>857</v>
      </c>
      <c r="AI202" s="141" t="s">
        <v>857</v>
      </c>
      <c r="AJ202" s="141" t="s">
        <v>857</v>
      </c>
      <c r="AK202" s="50"/>
      <c r="AL202" s="50"/>
      <c r="AM202" s="50"/>
      <c r="AN202" s="50"/>
    </row>
    <row r="203" spans="1:40" ht="62.25">
      <c r="A203" s="6">
        <v>1</v>
      </c>
      <c r="B203" s="52">
        <f>SUBTOTAL(103,$A$94:A203)</f>
        <v>96</v>
      </c>
      <c r="C203" s="140" t="s">
        <v>1430</v>
      </c>
      <c r="D203" s="56" t="s">
        <v>1820</v>
      </c>
      <c r="E203" s="55">
        <v>0.96641898912086177</v>
      </c>
      <c r="F203" s="26">
        <f>G203+H203+I203+J203+K203+L203+N203+P203+R203+T203+V203+W203+X203+Y203+Z203+AA203+AB203+AC203+AD203+AE203+AF203+AG203</f>
        <v>218819.08</v>
      </c>
      <c r="G203" s="26">
        <v>0</v>
      </c>
      <c r="H203" s="26">
        <v>0</v>
      </c>
      <c r="I203" s="26">
        <v>0</v>
      </c>
      <c r="J203" s="26">
        <v>0</v>
      </c>
      <c r="K203" s="26">
        <v>0</v>
      </c>
      <c r="L203" s="26">
        <v>0</v>
      </c>
      <c r="M203" s="58">
        <v>0</v>
      </c>
      <c r="N203" s="26">
        <v>0</v>
      </c>
      <c r="O203" s="26">
        <v>729.8</v>
      </c>
      <c r="P203" s="26">
        <v>215585.3</v>
      </c>
      <c r="Q203" s="26">
        <v>0</v>
      </c>
      <c r="R203" s="26">
        <v>0</v>
      </c>
      <c r="S203" s="26">
        <v>0</v>
      </c>
      <c r="T203" s="26">
        <v>0</v>
      </c>
      <c r="U203" s="26">
        <v>0</v>
      </c>
      <c r="V203" s="26">
        <v>0</v>
      </c>
      <c r="W203" s="26">
        <v>0</v>
      </c>
      <c r="X203" s="26">
        <v>0</v>
      </c>
      <c r="Y203" s="26">
        <v>0</v>
      </c>
      <c r="Z203" s="26">
        <v>0</v>
      </c>
      <c r="AA203" s="26">
        <v>0</v>
      </c>
      <c r="AB203" s="26">
        <v>0</v>
      </c>
      <c r="AC203" s="26">
        <v>0</v>
      </c>
      <c r="AD203" s="26">
        <v>0</v>
      </c>
      <c r="AE203" s="26">
        <f>ROUND(P203*1.5%,2)</f>
        <v>3233.78</v>
      </c>
      <c r="AF203" s="26">
        <v>0</v>
      </c>
      <c r="AG203" s="26">
        <v>0</v>
      </c>
      <c r="AH203" s="141" t="s">
        <v>263</v>
      </c>
      <c r="AI203" s="141">
        <v>2020</v>
      </c>
      <c r="AJ203" s="141">
        <v>2020</v>
      </c>
      <c r="AK203" s="50"/>
      <c r="AL203" s="50"/>
      <c r="AM203" s="50"/>
      <c r="AN203" s="50"/>
    </row>
    <row r="204" spans="1:40" ht="62.25">
      <c r="A204" s="6">
        <v>1</v>
      </c>
      <c r="B204" s="52">
        <f>SUBTOTAL(103,$A$94:A204)</f>
        <v>97</v>
      </c>
      <c r="C204" s="140" t="s">
        <v>1833</v>
      </c>
      <c r="D204" s="56" t="s">
        <v>1821</v>
      </c>
      <c r="E204" s="55">
        <v>0.97134220675348237</v>
      </c>
      <c r="F204" s="26">
        <f>P204+AE204</f>
        <v>24273.52</v>
      </c>
      <c r="G204" s="26">
        <v>0</v>
      </c>
      <c r="H204" s="26">
        <v>0</v>
      </c>
      <c r="I204" s="26">
        <v>0</v>
      </c>
      <c r="J204" s="26">
        <v>0</v>
      </c>
      <c r="K204" s="26">
        <v>0</v>
      </c>
      <c r="L204" s="26">
        <v>0</v>
      </c>
      <c r="M204" s="58">
        <v>0</v>
      </c>
      <c r="N204" s="26">
        <v>0</v>
      </c>
      <c r="O204" s="26">
        <v>675</v>
      </c>
      <c r="P204" s="26">
        <v>23914.799999999999</v>
      </c>
      <c r="Q204" s="26">
        <v>0</v>
      </c>
      <c r="R204" s="26">
        <v>0</v>
      </c>
      <c r="S204" s="26">
        <v>0</v>
      </c>
      <c r="T204" s="142">
        <v>0</v>
      </c>
      <c r="U204" s="26">
        <v>0</v>
      </c>
      <c r="V204" s="26">
        <v>0</v>
      </c>
      <c r="W204" s="26">
        <v>0</v>
      </c>
      <c r="X204" s="26">
        <v>0</v>
      </c>
      <c r="Y204" s="26">
        <v>0</v>
      </c>
      <c r="Z204" s="26">
        <v>0</v>
      </c>
      <c r="AA204" s="26">
        <v>0</v>
      </c>
      <c r="AB204" s="26">
        <v>0</v>
      </c>
      <c r="AC204" s="26">
        <v>0</v>
      </c>
      <c r="AD204" s="26">
        <v>0</v>
      </c>
      <c r="AE204" s="26">
        <f>ROUND(P204*1.5%,2)</f>
        <v>358.72</v>
      </c>
      <c r="AF204" s="26">
        <v>0</v>
      </c>
      <c r="AG204" s="26">
        <v>0</v>
      </c>
      <c r="AH204" s="141" t="s">
        <v>263</v>
      </c>
      <c r="AI204" s="30">
        <v>2022</v>
      </c>
      <c r="AJ204" s="30">
        <v>2022</v>
      </c>
      <c r="AK204" s="50"/>
      <c r="AL204" s="50"/>
      <c r="AM204" s="50"/>
      <c r="AN204" s="50"/>
    </row>
    <row r="205" spans="1:40" ht="62.25">
      <c r="B205" s="270" t="s">
        <v>810</v>
      </c>
      <c r="C205" s="140"/>
      <c r="D205" s="146" t="s">
        <v>857</v>
      </c>
      <c r="E205" s="55">
        <f>AVERAGE(E206:E207)</f>
        <v>0.79569999999999996</v>
      </c>
      <c r="F205" s="26">
        <f>F206+F207</f>
        <v>2173791.21</v>
      </c>
      <c r="G205" s="26">
        <f t="shared" ref="G205:AF205" si="55">G206+G207</f>
        <v>0</v>
      </c>
      <c r="H205" s="26">
        <f t="shared" si="55"/>
        <v>0</v>
      </c>
      <c r="I205" s="26">
        <f t="shared" si="55"/>
        <v>0</v>
      </c>
      <c r="J205" s="26">
        <f t="shared" si="55"/>
        <v>0</v>
      </c>
      <c r="K205" s="26">
        <f t="shared" si="55"/>
        <v>0</v>
      </c>
      <c r="L205" s="26">
        <f t="shared" si="55"/>
        <v>0</v>
      </c>
      <c r="M205" s="58">
        <f t="shared" si="55"/>
        <v>0</v>
      </c>
      <c r="N205" s="26">
        <f t="shared" si="55"/>
        <v>0</v>
      </c>
      <c r="O205" s="26">
        <f t="shared" si="55"/>
        <v>4741.7</v>
      </c>
      <c r="P205" s="26">
        <f t="shared" si="55"/>
        <v>2141818.4</v>
      </c>
      <c r="Q205" s="26">
        <f t="shared" si="55"/>
        <v>0</v>
      </c>
      <c r="R205" s="26">
        <f t="shared" si="55"/>
        <v>0</v>
      </c>
      <c r="S205" s="26">
        <f t="shared" si="55"/>
        <v>0</v>
      </c>
      <c r="T205" s="26">
        <f t="shared" si="55"/>
        <v>0</v>
      </c>
      <c r="U205" s="26">
        <f t="shared" si="55"/>
        <v>0</v>
      </c>
      <c r="V205" s="26">
        <f t="shared" si="55"/>
        <v>0</v>
      </c>
      <c r="W205" s="26">
        <f t="shared" si="55"/>
        <v>0</v>
      </c>
      <c r="X205" s="26">
        <f t="shared" si="55"/>
        <v>0</v>
      </c>
      <c r="Y205" s="26">
        <f t="shared" si="55"/>
        <v>0</v>
      </c>
      <c r="Z205" s="26">
        <f t="shared" si="55"/>
        <v>0</v>
      </c>
      <c r="AA205" s="26">
        <f t="shared" si="55"/>
        <v>0</v>
      </c>
      <c r="AB205" s="26">
        <f t="shared" si="55"/>
        <v>0</v>
      </c>
      <c r="AC205" s="26">
        <f t="shared" si="55"/>
        <v>0</v>
      </c>
      <c r="AD205" s="26">
        <f t="shared" si="55"/>
        <v>0</v>
      </c>
      <c r="AE205" s="26">
        <f t="shared" si="55"/>
        <v>31972.81</v>
      </c>
      <c r="AF205" s="26">
        <f t="shared" si="55"/>
        <v>0</v>
      </c>
      <c r="AG205" s="26">
        <f>AG206+AG207</f>
        <v>0</v>
      </c>
      <c r="AH205" s="141" t="s">
        <v>857</v>
      </c>
      <c r="AI205" s="141" t="s">
        <v>857</v>
      </c>
      <c r="AJ205" s="141" t="s">
        <v>857</v>
      </c>
      <c r="AK205" s="50"/>
      <c r="AL205" s="50"/>
      <c r="AM205" s="50"/>
      <c r="AN205" s="50"/>
    </row>
    <row r="206" spans="1:40" ht="62.25">
      <c r="A206" s="6">
        <v>1</v>
      </c>
      <c r="B206" s="52">
        <f>SUBTOTAL(103,$A$94:A206)</f>
        <v>98</v>
      </c>
      <c r="C206" s="140" t="s">
        <v>1431</v>
      </c>
      <c r="D206" s="56" t="s">
        <v>1481</v>
      </c>
      <c r="E206" s="55">
        <v>0.87239999999999995</v>
      </c>
      <c r="F206" s="26">
        <f>G206+H206+I206+J206+K206+L206+N206+P206+R206+T206+V206+W206+X206+Y206+Z206+AA206+AB206+AC206+AD206+AE206+AF206+AG206</f>
        <v>83534.5</v>
      </c>
      <c r="G206" s="26">
        <v>0</v>
      </c>
      <c r="H206" s="26">
        <v>0</v>
      </c>
      <c r="I206" s="26">
        <v>0</v>
      </c>
      <c r="J206" s="26">
        <v>0</v>
      </c>
      <c r="K206" s="26">
        <v>0</v>
      </c>
      <c r="L206" s="26">
        <v>0</v>
      </c>
      <c r="M206" s="58">
        <v>0</v>
      </c>
      <c r="N206" s="26">
        <v>0</v>
      </c>
      <c r="O206" s="26">
        <v>2780.7</v>
      </c>
      <c r="P206" s="26">
        <v>82300</v>
      </c>
      <c r="Q206" s="26">
        <v>0</v>
      </c>
      <c r="R206" s="26">
        <v>0</v>
      </c>
      <c r="S206" s="26">
        <v>0</v>
      </c>
      <c r="T206" s="26">
        <v>0</v>
      </c>
      <c r="U206" s="26">
        <v>0</v>
      </c>
      <c r="V206" s="26">
        <v>0</v>
      </c>
      <c r="W206" s="26">
        <v>0</v>
      </c>
      <c r="X206" s="26">
        <v>0</v>
      </c>
      <c r="Y206" s="26">
        <v>0</v>
      </c>
      <c r="Z206" s="26">
        <v>0</v>
      </c>
      <c r="AA206" s="26">
        <v>0</v>
      </c>
      <c r="AB206" s="26">
        <v>0</v>
      </c>
      <c r="AC206" s="26">
        <v>0</v>
      </c>
      <c r="AD206" s="26">
        <v>0</v>
      </c>
      <c r="AE206" s="26">
        <f>ROUND(P206*1.5%,2)</f>
        <v>1234.5</v>
      </c>
      <c r="AF206" s="26">
        <v>0</v>
      </c>
      <c r="AG206" s="26">
        <v>0</v>
      </c>
      <c r="AH206" s="141" t="s">
        <v>263</v>
      </c>
      <c r="AI206" s="30">
        <v>2022</v>
      </c>
      <c r="AJ206" s="30">
        <v>2022</v>
      </c>
      <c r="AK206" s="50"/>
      <c r="AL206" s="50"/>
      <c r="AM206" s="50"/>
      <c r="AN206" s="50"/>
    </row>
    <row r="207" spans="1:40" ht="62.25">
      <c r="A207" s="6">
        <v>1</v>
      </c>
      <c r="B207" s="52">
        <f>SUBTOTAL(103,$A$94:A207)</f>
        <v>99</v>
      </c>
      <c r="C207" s="140" t="s">
        <v>1432</v>
      </c>
      <c r="D207" s="56" t="s">
        <v>1821</v>
      </c>
      <c r="E207" s="55">
        <v>0.71899999999999997</v>
      </c>
      <c r="F207" s="26">
        <f>G207+H207+I207+J207+K207+L207+N207+P207+R207+T207+V207+W207+X207+Y207+Z207+AA207+AB207+AC207+AD207+AE207+AF207+AG207</f>
        <v>2090256.71</v>
      </c>
      <c r="G207" s="26">
        <v>0</v>
      </c>
      <c r="H207" s="26">
        <v>0</v>
      </c>
      <c r="I207" s="26">
        <v>0</v>
      </c>
      <c r="J207" s="26">
        <v>0</v>
      </c>
      <c r="K207" s="26">
        <v>0</v>
      </c>
      <c r="L207" s="26">
        <v>0</v>
      </c>
      <c r="M207" s="58">
        <v>0</v>
      </c>
      <c r="N207" s="26">
        <v>0</v>
      </c>
      <c r="O207" s="26">
        <v>1961</v>
      </c>
      <c r="P207" s="26">
        <v>2059518.4</v>
      </c>
      <c r="Q207" s="26">
        <v>0</v>
      </c>
      <c r="R207" s="26">
        <v>0</v>
      </c>
      <c r="S207" s="26">
        <v>0</v>
      </c>
      <c r="T207" s="26">
        <v>0</v>
      </c>
      <c r="U207" s="26">
        <v>0</v>
      </c>
      <c r="V207" s="26">
        <v>0</v>
      </c>
      <c r="W207" s="26">
        <v>0</v>
      </c>
      <c r="X207" s="26">
        <v>0</v>
      </c>
      <c r="Y207" s="26">
        <v>0</v>
      </c>
      <c r="Z207" s="26">
        <v>0</v>
      </c>
      <c r="AA207" s="26">
        <v>0</v>
      </c>
      <c r="AB207" s="26">
        <v>0</v>
      </c>
      <c r="AC207" s="26">
        <v>0</v>
      </c>
      <c r="AD207" s="26">
        <v>0</v>
      </c>
      <c r="AE207" s="26">
        <v>30738.31</v>
      </c>
      <c r="AF207" s="26">
        <v>0</v>
      </c>
      <c r="AG207" s="26">
        <v>0</v>
      </c>
      <c r="AH207" s="141" t="s">
        <v>263</v>
      </c>
      <c r="AI207" s="30">
        <v>2021</v>
      </c>
      <c r="AJ207" s="30">
        <v>2021</v>
      </c>
      <c r="AK207" s="50"/>
      <c r="AL207" s="50"/>
      <c r="AM207" s="50"/>
      <c r="AN207" s="50"/>
    </row>
    <row r="208" spans="1:40" ht="62.25">
      <c r="B208" s="270" t="s">
        <v>850</v>
      </c>
      <c r="C208" s="140"/>
      <c r="D208" s="146" t="s">
        <v>857</v>
      </c>
      <c r="E208" s="55">
        <f>AVERAGE(E209:E211)</f>
        <v>0.90376666666666672</v>
      </c>
      <c r="F208" s="26">
        <f>F209+F210+F211</f>
        <v>673492.45</v>
      </c>
      <c r="G208" s="26">
        <f t="shared" ref="G208:AG208" si="56">G209+G210+G211</f>
        <v>0</v>
      </c>
      <c r="H208" s="26">
        <f t="shared" si="56"/>
        <v>0</v>
      </c>
      <c r="I208" s="26">
        <f t="shared" si="56"/>
        <v>0</v>
      </c>
      <c r="J208" s="26">
        <f t="shared" si="56"/>
        <v>0</v>
      </c>
      <c r="K208" s="26">
        <f t="shared" si="56"/>
        <v>0</v>
      </c>
      <c r="L208" s="26">
        <f t="shared" si="56"/>
        <v>0</v>
      </c>
      <c r="M208" s="26">
        <f t="shared" si="56"/>
        <v>0</v>
      </c>
      <c r="N208" s="26">
        <f t="shared" si="56"/>
        <v>0</v>
      </c>
      <c r="O208" s="26">
        <f t="shared" si="56"/>
        <v>2046.8</v>
      </c>
      <c r="P208" s="26">
        <f t="shared" si="56"/>
        <v>663539.36</v>
      </c>
      <c r="Q208" s="26">
        <f t="shared" si="56"/>
        <v>0</v>
      </c>
      <c r="R208" s="26">
        <f t="shared" si="56"/>
        <v>0</v>
      </c>
      <c r="S208" s="26">
        <f t="shared" si="56"/>
        <v>0</v>
      </c>
      <c r="T208" s="26">
        <f t="shared" si="56"/>
        <v>0</v>
      </c>
      <c r="U208" s="26">
        <f t="shared" si="56"/>
        <v>0</v>
      </c>
      <c r="V208" s="26">
        <f t="shared" si="56"/>
        <v>0</v>
      </c>
      <c r="W208" s="26">
        <f t="shared" si="56"/>
        <v>0</v>
      </c>
      <c r="X208" s="26">
        <f t="shared" si="56"/>
        <v>0</v>
      </c>
      <c r="Y208" s="26">
        <f t="shared" si="56"/>
        <v>0</v>
      </c>
      <c r="Z208" s="26">
        <f t="shared" si="56"/>
        <v>0</v>
      </c>
      <c r="AA208" s="26">
        <f t="shared" si="56"/>
        <v>0</v>
      </c>
      <c r="AB208" s="26">
        <f t="shared" si="56"/>
        <v>0</v>
      </c>
      <c r="AC208" s="26">
        <f t="shared" si="56"/>
        <v>0</v>
      </c>
      <c r="AD208" s="26">
        <f t="shared" si="56"/>
        <v>0</v>
      </c>
      <c r="AE208" s="26">
        <f t="shared" si="56"/>
        <v>9953.09</v>
      </c>
      <c r="AF208" s="26">
        <f t="shared" si="56"/>
        <v>0</v>
      </c>
      <c r="AG208" s="26">
        <f t="shared" si="56"/>
        <v>0</v>
      </c>
      <c r="AH208" s="141" t="s">
        <v>857</v>
      </c>
      <c r="AI208" s="141" t="s">
        <v>857</v>
      </c>
      <c r="AJ208" s="141" t="s">
        <v>857</v>
      </c>
      <c r="AK208" s="50"/>
      <c r="AL208" s="50"/>
      <c r="AM208" s="50"/>
      <c r="AN208" s="50"/>
    </row>
    <row r="209" spans="1:40" ht="62.25">
      <c r="A209" s="6">
        <v>1</v>
      </c>
      <c r="B209" s="52">
        <f>SUBTOTAL(103,$A$94:A209)</f>
        <v>100</v>
      </c>
      <c r="C209" s="140" t="s">
        <v>1433</v>
      </c>
      <c r="D209" s="56" t="s">
        <v>1821</v>
      </c>
      <c r="E209" s="55">
        <v>0.75539999999999996</v>
      </c>
      <c r="F209" s="26">
        <f>G209+H209+I209+J209+K209+L209+N209+P209+R209+T209+V209+W209+X209+Y209+Z209+AA209+AB209+AC209+AD209+AE209+AF209+AG209</f>
        <v>591987.0199999999</v>
      </c>
      <c r="G209" s="26">
        <v>0</v>
      </c>
      <c r="H209" s="26">
        <v>0</v>
      </c>
      <c r="I209" s="26">
        <v>0</v>
      </c>
      <c r="J209" s="26">
        <v>0</v>
      </c>
      <c r="K209" s="26">
        <v>0</v>
      </c>
      <c r="L209" s="26">
        <v>0</v>
      </c>
      <c r="M209" s="58">
        <v>0</v>
      </c>
      <c r="N209" s="26">
        <v>0</v>
      </c>
      <c r="O209" s="26">
        <v>749</v>
      </c>
      <c r="P209" s="26">
        <f>543238.44+40000</f>
        <v>583238.43999999994</v>
      </c>
      <c r="Q209" s="26">
        <v>0</v>
      </c>
      <c r="R209" s="26">
        <v>0</v>
      </c>
      <c r="S209" s="26">
        <v>0</v>
      </c>
      <c r="T209" s="26">
        <v>0</v>
      </c>
      <c r="U209" s="26">
        <v>0</v>
      </c>
      <c r="V209" s="26">
        <v>0</v>
      </c>
      <c r="W209" s="26">
        <v>0</v>
      </c>
      <c r="X209" s="26">
        <v>0</v>
      </c>
      <c r="Y209" s="26">
        <v>0</v>
      </c>
      <c r="Z209" s="26">
        <v>0</v>
      </c>
      <c r="AA209" s="26">
        <v>0</v>
      </c>
      <c r="AB209" s="26">
        <v>0</v>
      </c>
      <c r="AC209" s="26">
        <v>0</v>
      </c>
      <c r="AD209" s="26">
        <v>0</v>
      </c>
      <c r="AE209" s="26">
        <f>ROUND(P209*1.5%,2)</f>
        <v>8748.58</v>
      </c>
      <c r="AF209" s="26">
        <v>0</v>
      </c>
      <c r="AG209" s="26">
        <v>0</v>
      </c>
      <c r="AH209" s="141" t="s">
        <v>263</v>
      </c>
      <c r="AI209" s="141" t="s">
        <v>3073</v>
      </c>
      <c r="AJ209" s="141" t="s">
        <v>3073</v>
      </c>
      <c r="AK209" s="50"/>
      <c r="AL209" s="50"/>
      <c r="AM209" s="50"/>
      <c r="AN209" s="50"/>
    </row>
    <row r="210" spans="1:40" ht="62.25">
      <c r="A210" s="6">
        <v>1</v>
      </c>
      <c r="B210" s="52">
        <f>SUBTOTAL(103,$A$94:A210)</f>
        <v>101</v>
      </c>
      <c r="C210" s="140" t="s">
        <v>1434</v>
      </c>
      <c r="D210" s="56" t="s">
        <v>1481</v>
      </c>
      <c r="E210" s="55">
        <v>0.95920000000000005</v>
      </c>
      <c r="F210" s="26">
        <f>G210+H210+I210+J210+K210+L210+N210+P210+R210+T210+V210+W210+X210+Y210+Z210+AA210+AB210+AC210+AD210+AE210+AF210+AG210</f>
        <v>30755.429999999997</v>
      </c>
      <c r="G210" s="26">
        <v>0</v>
      </c>
      <c r="H210" s="26">
        <v>0</v>
      </c>
      <c r="I210" s="26">
        <v>0</v>
      </c>
      <c r="J210" s="26">
        <v>0</v>
      </c>
      <c r="K210" s="26">
        <v>0</v>
      </c>
      <c r="L210" s="26">
        <v>0</v>
      </c>
      <c r="M210" s="58">
        <v>0</v>
      </c>
      <c r="N210" s="26">
        <v>0</v>
      </c>
      <c r="O210" s="26">
        <v>703.8</v>
      </c>
      <c r="P210" s="26">
        <v>30300.92</v>
      </c>
      <c r="Q210" s="26">
        <v>0</v>
      </c>
      <c r="R210" s="26">
        <v>0</v>
      </c>
      <c r="S210" s="26">
        <v>0</v>
      </c>
      <c r="T210" s="26">
        <v>0</v>
      </c>
      <c r="U210" s="26">
        <v>0</v>
      </c>
      <c r="V210" s="26">
        <v>0</v>
      </c>
      <c r="W210" s="26">
        <v>0</v>
      </c>
      <c r="X210" s="26">
        <v>0</v>
      </c>
      <c r="Y210" s="26">
        <v>0</v>
      </c>
      <c r="Z210" s="26">
        <v>0</v>
      </c>
      <c r="AA210" s="26">
        <v>0</v>
      </c>
      <c r="AB210" s="26">
        <v>0</v>
      </c>
      <c r="AC210" s="26">
        <v>0</v>
      </c>
      <c r="AD210" s="26">
        <v>0</v>
      </c>
      <c r="AE210" s="26">
        <f>ROUND(P210*1.5%,2)</f>
        <v>454.51</v>
      </c>
      <c r="AF210" s="26">
        <v>0</v>
      </c>
      <c r="AG210" s="26">
        <v>0</v>
      </c>
      <c r="AH210" s="141" t="s">
        <v>263</v>
      </c>
      <c r="AI210" s="141">
        <v>2020</v>
      </c>
      <c r="AJ210" s="141">
        <v>2020</v>
      </c>
      <c r="AK210" s="50"/>
      <c r="AL210" s="50"/>
      <c r="AM210" s="50"/>
      <c r="AN210" s="50"/>
    </row>
    <row r="211" spans="1:40" ht="62.25">
      <c r="A211" s="6">
        <v>1</v>
      </c>
      <c r="B211" s="52">
        <f>SUBTOTAL(103,$A$94:A211)</f>
        <v>102</v>
      </c>
      <c r="C211" s="140" t="s">
        <v>1834</v>
      </c>
      <c r="D211" s="56" t="s">
        <v>1481</v>
      </c>
      <c r="E211" s="55">
        <v>0.99670000000000003</v>
      </c>
      <c r="F211" s="26">
        <f>P211+AE211</f>
        <v>50750</v>
      </c>
      <c r="G211" s="26">
        <v>0</v>
      </c>
      <c r="H211" s="26">
        <v>0</v>
      </c>
      <c r="I211" s="26">
        <v>0</v>
      </c>
      <c r="J211" s="26">
        <v>0</v>
      </c>
      <c r="K211" s="26">
        <v>0</v>
      </c>
      <c r="L211" s="26">
        <v>0</v>
      </c>
      <c r="M211" s="58">
        <v>0</v>
      </c>
      <c r="N211" s="26">
        <v>0</v>
      </c>
      <c r="O211" s="26">
        <v>594</v>
      </c>
      <c r="P211" s="26">
        <v>50000</v>
      </c>
      <c r="Q211" s="26">
        <v>0</v>
      </c>
      <c r="R211" s="26">
        <v>0</v>
      </c>
      <c r="S211" s="26">
        <v>0</v>
      </c>
      <c r="T211" s="142">
        <v>0</v>
      </c>
      <c r="U211" s="26">
        <v>0</v>
      </c>
      <c r="V211" s="26">
        <v>0</v>
      </c>
      <c r="W211" s="26">
        <v>0</v>
      </c>
      <c r="X211" s="26">
        <v>0</v>
      </c>
      <c r="Y211" s="26">
        <v>0</v>
      </c>
      <c r="Z211" s="26">
        <v>0</v>
      </c>
      <c r="AA211" s="26">
        <v>0</v>
      </c>
      <c r="AB211" s="26">
        <v>0</v>
      </c>
      <c r="AC211" s="26">
        <v>0</v>
      </c>
      <c r="AD211" s="26">
        <v>0</v>
      </c>
      <c r="AE211" s="26">
        <f>ROUND(P211*1.5%,2)</f>
        <v>750</v>
      </c>
      <c r="AF211" s="26">
        <v>0</v>
      </c>
      <c r="AG211" s="26">
        <v>0</v>
      </c>
      <c r="AH211" s="141" t="s">
        <v>263</v>
      </c>
      <c r="AI211" s="30">
        <v>2022</v>
      </c>
      <c r="AJ211" s="30">
        <v>2022</v>
      </c>
      <c r="AK211" s="50"/>
      <c r="AL211" s="50"/>
      <c r="AM211" s="50"/>
      <c r="AN211" s="50"/>
    </row>
    <row r="212" spans="1:40" ht="62.25">
      <c r="B212" s="270" t="s">
        <v>824</v>
      </c>
      <c r="C212" s="140"/>
      <c r="D212" s="146" t="s">
        <v>857</v>
      </c>
      <c r="E212" s="55">
        <f>E213</f>
        <v>0.95309999999999995</v>
      </c>
      <c r="F212" s="26">
        <f>F213</f>
        <v>39585</v>
      </c>
      <c r="G212" s="26">
        <f t="shared" ref="G212:AG212" si="57">G213</f>
        <v>0</v>
      </c>
      <c r="H212" s="26">
        <f t="shared" si="57"/>
        <v>0</v>
      </c>
      <c r="I212" s="26">
        <f t="shared" si="57"/>
        <v>0</v>
      </c>
      <c r="J212" s="26">
        <f t="shared" si="57"/>
        <v>0</v>
      </c>
      <c r="K212" s="26">
        <f t="shared" si="57"/>
        <v>0</v>
      </c>
      <c r="L212" s="26">
        <f t="shared" si="57"/>
        <v>0</v>
      </c>
      <c r="M212" s="58">
        <f t="shared" si="57"/>
        <v>0</v>
      </c>
      <c r="N212" s="26">
        <f t="shared" si="57"/>
        <v>0</v>
      </c>
      <c r="O212" s="26">
        <f t="shared" si="57"/>
        <v>544</v>
      </c>
      <c r="P212" s="26">
        <f t="shared" si="57"/>
        <v>39000</v>
      </c>
      <c r="Q212" s="26">
        <f t="shared" si="57"/>
        <v>0</v>
      </c>
      <c r="R212" s="26">
        <f t="shared" si="57"/>
        <v>0</v>
      </c>
      <c r="S212" s="26">
        <f t="shared" si="57"/>
        <v>0</v>
      </c>
      <c r="T212" s="26">
        <f t="shared" si="57"/>
        <v>0</v>
      </c>
      <c r="U212" s="26">
        <f t="shared" si="57"/>
        <v>0</v>
      </c>
      <c r="V212" s="26">
        <f t="shared" si="57"/>
        <v>0</v>
      </c>
      <c r="W212" s="26">
        <f t="shared" si="57"/>
        <v>0</v>
      </c>
      <c r="X212" s="26">
        <f t="shared" si="57"/>
        <v>0</v>
      </c>
      <c r="Y212" s="26">
        <f t="shared" si="57"/>
        <v>0</v>
      </c>
      <c r="Z212" s="26">
        <f t="shared" si="57"/>
        <v>0</v>
      </c>
      <c r="AA212" s="26">
        <f t="shared" si="57"/>
        <v>0</v>
      </c>
      <c r="AB212" s="26">
        <f t="shared" si="57"/>
        <v>0</v>
      </c>
      <c r="AC212" s="26">
        <f t="shared" si="57"/>
        <v>0</v>
      </c>
      <c r="AD212" s="26">
        <f t="shared" si="57"/>
        <v>0</v>
      </c>
      <c r="AE212" s="26">
        <f t="shared" si="57"/>
        <v>585</v>
      </c>
      <c r="AF212" s="26">
        <f t="shared" si="57"/>
        <v>0</v>
      </c>
      <c r="AG212" s="26">
        <f t="shared" si="57"/>
        <v>0</v>
      </c>
      <c r="AH212" s="141" t="s">
        <v>857</v>
      </c>
      <c r="AI212" s="141" t="s">
        <v>857</v>
      </c>
      <c r="AJ212" s="141" t="s">
        <v>857</v>
      </c>
      <c r="AK212" s="50"/>
      <c r="AL212" s="50"/>
      <c r="AM212" s="50"/>
      <c r="AN212" s="50"/>
    </row>
    <row r="213" spans="1:40" ht="62.25">
      <c r="A213" s="6">
        <v>1</v>
      </c>
      <c r="B213" s="52">
        <f>SUBTOTAL(103,$A$94:A213)</f>
        <v>103</v>
      </c>
      <c r="C213" s="140" t="s">
        <v>1435</v>
      </c>
      <c r="D213" s="56" t="s">
        <v>1820</v>
      </c>
      <c r="E213" s="55">
        <v>0.95309999999999995</v>
      </c>
      <c r="F213" s="26">
        <f>G213+H213+I213+J213+K213+L213+N213+P213+R213+T213+V213+W213+X213+Y213+Z213+AA213+AB213+AC213+AD213+AE213+AF213+AG213</f>
        <v>39585</v>
      </c>
      <c r="G213" s="26">
        <v>0</v>
      </c>
      <c r="H213" s="26">
        <v>0</v>
      </c>
      <c r="I213" s="26">
        <v>0</v>
      </c>
      <c r="J213" s="26">
        <v>0</v>
      </c>
      <c r="K213" s="26">
        <v>0</v>
      </c>
      <c r="L213" s="26">
        <v>0</v>
      </c>
      <c r="M213" s="58">
        <v>0</v>
      </c>
      <c r="N213" s="26">
        <v>0</v>
      </c>
      <c r="O213" s="26">
        <v>544</v>
      </c>
      <c r="P213" s="26">
        <v>39000</v>
      </c>
      <c r="Q213" s="26">
        <v>0</v>
      </c>
      <c r="R213" s="26">
        <v>0</v>
      </c>
      <c r="S213" s="26">
        <v>0</v>
      </c>
      <c r="T213" s="26">
        <v>0</v>
      </c>
      <c r="U213" s="26">
        <v>0</v>
      </c>
      <c r="V213" s="26">
        <v>0</v>
      </c>
      <c r="W213" s="26">
        <v>0</v>
      </c>
      <c r="X213" s="26">
        <v>0</v>
      </c>
      <c r="Y213" s="26">
        <v>0</v>
      </c>
      <c r="Z213" s="26">
        <v>0</v>
      </c>
      <c r="AA213" s="26">
        <v>0</v>
      </c>
      <c r="AB213" s="26">
        <v>0</v>
      </c>
      <c r="AC213" s="26">
        <v>0</v>
      </c>
      <c r="AD213" s="26">
        <v>0</v>
      </c>
      <c r="AE213" s="26">
        <f>ROUND(P213*1.5%,2)</f>
        <v>585</v>
      </c>
      <c r="AF213" s="26">
        <v>0</v>
      </c>
      <c r="AG213" s="26">
        <v>0</v>
      </c>
      <c r="AH213" s="141" t="s">
        <v>263</v>
      </c>
      <c r="AI213" s="30">
        <v>2022</v>
      </c>
      <c r="AJ213" s="30">
        <v>2022</v>
      </c>
      <c r="AK213" s="50"/>
      <c r="AL213" s="50"/>
      <c r="AM213" s="50"/>
      <c r="AN213" s="50"/>
    </row>
    <row r="214" spans="1:40" ht="62.25">
      <c r="B214" s="270" t="s">
        <v>792</v>
      </c>
      <c r="C214" s="140"/>
      <c r="D214" s="146" t="s">
        <v>857</v>
      </c>
      <c r="E214" s="55">
        <f>E215</f>
        <v>0.81220000000000003</v>
      </c>
      <c r="F214" s="26">
        <f>F215</f>
        <v>275468.56</v>
      </c>
      <c r="G214" s="26">
        <f t="shared" ref="G214:AG214" si="58">G215</f>
        <v>0</v>
      </c>
      <c r="H214" s="26">
        <f t="shared" si="58"/>
        <v>0</v>
      </c>
      <c r="I214" s="26">
        <f t="shared" si="58"/>
        <v>0</v>
      </c>
      <c r="J214" s="26">
        <f t="shared" si="58"/>
        <v>0</v>
      </c>
      <c r="K214" s="26">
        <f t="shared" si="58"/>
        <v>0</v>
      </c>
      <c r="L214" s="26">
        <f t="shared" si="58"/>
        <v>0</v>
      </c>
      <c r="M214" s="58">
        <f t="shared" si="58"/>
        <v>0</v>
      </c>
      <c r="N214" s="26">
        <f t="shared" si="58"/>
        <v>0</v>
      </c>
      <c r="O214" s="26">
        <f t="shared" si="58"/>
        <v>708</v>
      </c>
      <c r="P214" s="26">
        <f t="shared" si="58"/>
        <v>271397.59999999998</v>
      </c>
      <c r="Q214" s="26">
        <f t="shared" si="58"/>
        <v>0</v>
      </c>
      <c r="R214" s="26">
        <f t="shared" si="58"/>
        <v>0</v>
      </c>
      <c r="S214" s="26">
        <f t="shared" si="58"/>
        <v>0</v>
      </c>
      <c r="T214" s="26">
        <f t="shared" si="58"/>
        <v>0</v>
      </c>
      <c r="U214" s="26">
        <f t="shared" si="58"/>
        <v>0</v>
      </c>
      <c r="V214" s="26">
        <f t="shared" si="58"/>
        <v>0</v>
      </c>
      <c r="W214" s="26">
        <f t="shared" si="58"/>
        <v>0</v>
      </c>
      <c r="X214" s="26">
        <f t="shared" si="58"/>
        <v>0</v>
      </c>
      <c r="Y214" s="26">
        <f t="shared" si="58"/>
        <v>0</v>
      </c>
      <c r="Z214" s="26">
        <f t="shared" si="58"/>
        <v>0</v>
      </c>
      <c r="AA214" s="26">
        <f t="shared" si="58"/>
        <v>0</v>
      </c>
      <c r="AB214" s="26">
        <f t="shared" si="58"/>
        <v>0</v>
      </c>
      <c r="AC214" s="26">
        <f t="shared" si="58"/>
        <v>0</v>
      </c>
      <c r="AD214" s="26">
        <f t="shared" si="58"/>
        <v>0</v>
      </c>
      <c r="AE214" s="26">
        <f t="shared" si="58"/>
        <v>4070.96</v>
      </c>
      <c r="AF214" s="26">
        <f t="shared" si="58"/>
        <v>0</v>
      </c>
      <c r="AG214" s="26">
        <f t="shared" si="58"/>
        <v>0</v>
      </c>
      <c r="AH214" s="141" t="s">
        <v>857</v>
      </c>
      <c r="AI214" s="141" t="s">
        <v>857</v>
      </c>
      <c r="AJ214" s="141" t="s">
        <v>857</v>
      </c>
      <c r="AK214" s="50"/>
    </row>
    <row r="215" spans="1:40" ht="62.25">
      <c r="A215" s="6">
        <v>1</v>
      </c>
      <c r="B215" s="52">
        <f>SUBTOTAL(103,$A$94:A215)</f>
        <v>104</v>
      </c>
      <c r="C215" s="140" t="s">
        <v>1436</v>
      </c>
      <c r="D215" s="56" t="s">
        <v>1821</v>
      </c>
      <c r="E215" s="55">
        <v>0.81220000000000003</v>
      </c>
      <c r="F215" s="26">
        <f>G215+H215+I215+J215+K215+L215+N215+P215+R215+T215+V215+W215+X215+Y215+Z215+AA215+AB215+AC215+AD215+AE215+AF215+AG215</f>
        <v>275468.56</v>
      </c>
      <c r="G215" s="26">
        <v>0</v>
      </c>
      <c r="H215" s="26">
        <v>0</v>
      </c>
      <c r="I215" s="26">
        <v>0</v>
      </c>
      <c r="J215" s="26">
        <v>0</v>
      </c>
      <c r="K215" s="26">
        <v>0</v>
      </c>
      <c r="L215" s="26">
        <v>0</v>
      </c>
      <c r="M215" s="58">
        <v>0</v>
      </c>
      <c r="N215" s="26">
        <v>0</v>
      </c>
      <c r="O215" s="26">
        <v>708</v>
      </c>
      <c r="P215" s="26">
        <v>271397.59999999998</v>
      </c>
      <c r="Q215" s="26">
        <v>0</v>
      </c>
      <c r="R215" s="26">
        <v>0</v>
      </c>
      <c r="S215" s="26">
        <v>0</v>
      </c>
      <c r="T215" s="26">
        <v>0</v>
      </c>
      <c r="U215" s="26">
        <v>0</v>
      </c>
      <c r="V215" s="26">
        <v>0</v>
      </c>
      <c r="W215" s="26">
        <v>0</v>
      </c>
      <c r="X215" s="26">
        <v>0</v>
      </c>
      <c r="Y215" s="26">
        <v>0</v>
      </c>
      <c r="Z215" s="26">
        <v>0</v>
      </c>
      <c r="AA215" s="26">
        <v>0</v>
      </c>
      <c r="AB215" s="26">
        <v>0</v>
      </c>
      <c r="AC215" s="26">
        <v>0</v>
      </c>
      <c r="AD215" s="26">
        <v>0</v>
      </c>
      <c r="AE215" s="26">
        <f>ROUND(P215*1.5%,2)</f>
        <v>4070.96</v>
      </c>
      <c r="AF215" s="26">
        <v>0</v>
      </c>
      <c r="AG215" s="26">
        <v>0</v>
      </c>
      <c r="AH215" s="141" t="s">
        <v>263</v>
      </c>
      <c r="AI215" s="30">
        <v>2022</v>
      </c>
      <c r="AJ215" s="30">
        <v>2022</v>
      </c>
      <c r="AK215" s="50"/>
    </row>
    <row r="216" spans="1:40" ht="62.25">
      <c r="B216" s="270" t="s">
        <v>834</v>
      </c>
      <c r="C216" s="140"/>
      <c r="D216" s="70" t="s">
        <v>857</v>
      </c>
      <c r="E216" s="55">
        <v>0.82630000000000003</v>
      </c>
      <c r="F216" s="26">
        <v>50753.95</v>
      </c>
      <c r="G216" s="26">
        <v>0</v>
      </c>
      <c r="H216" s="26">
        <v>0</v>
      </c>
      <c r="I216" s="26">
        <v>0</v>
      </c>
      <c r="J216" s="26">
        <v>0</v>
      </c>
      <c r="K216" s="26">
        <v>0</v>
      </c>
      <c r="L216" s="26">
        <v>0</v>
      </c>
      <c r="M216" s="58">
        <v>0</v>
      </c>
      <c r="N216" s="26">
        <v>0</v>
      </c>
      <c r="O216" s="26">
        <v>828</v>
      </c>
      <c r="P216" s="26">
        <v>50003.89</v>
      </c>
      <c r="Q216" s="26">
        <v>0</v>
      </c>
      <c r="R216" s="26">
        <v>0</v>
      </c>
      <c r="S216" s="26">
        <v>0</v>
      </c>
      <c r="T216" s="26">
        <v>0</v>
      </c>
      <c r="U216" s="26">
        <v>0</v>
      </c>
      <c r="V216" s="26">
        <v>0</v>
      </c>
      <c r="W216" s="26">
        <v>0</v>
      </c>
      <c r="X216" s="26">
        <v>0</v>
      </c>
      <c r="Y216" s="26">
        <v>0</v>
      </c>
      <c r="Z216" s="26">
        <v>0</v>
      </c>
      <c r="AA216" s="26">
        <v>0</v>
      </c>
      <c r="AB216" s="26">
        <v>0</v>
      </c>
      <c r="AC216" s="26">
        <v>0</v>
      </c>
      <c r="AD216" s="26">
        <v>0</v>
      </c>
      <c r="AE216" s="26">
        <v>750.06</v>
      </c>
      <c r="AF216" s="26">
        <v>0</v>
      </c>
      <c r="AG216" s="26">
        <v>0</v>
      </c>
      <c r="AH216" s="141" t="s">
        <v>857</v>
      </c>
      <c r="AI216" s="141" t="s">
        <v>857</v>
      </c>
      <c r="AJ216" s="141" t="s">
        <v>857</v>
      </c>
      <c r="AK216" s="50"/>
    </row>
    <row r="217" spans="1:40" ht="62.25">
      <c r="A217" s="6">
        <v>1</v>
      </c>
      <c r="B217" s="52">
        <f>SUBTOTAL(103,$A$94:A217)</f>
        <v>105</v>
      </c>
      <c r="C217" s="140" t="s">
        <v>1835</v>
      </c>
      <c r="D217" s="56" t="s">
        <v>1820</v>
      </c>
      <c r="E217" s="55">
        <v>0.82630000000000003</v>
      </c>
      <c r="F217" s="26">
        <f>P217+AE217</f>
        <v>50753.95</v>
      </c>
      <c r="G217" s="26">
        <v>0</v>
      </c>
      <c r="H217" s="26">
        <v>0</v>
      </c>
      <c r="I217" s="26">
        <v>0</v>
      </c>
      <c r="J217" s="26">
        <v>0</v>
      </c>
      <c r="K217" s="26">
        <v>0</v>
      </c>
      <c r="L217" s="26">
        <v>0</v>
      </c>
      <c r="M217" s="58">
        <v>0</v>
      </c>
      <c r="N217" s="26">
        <v>0</v>
      </c>
      <c r="O217" s="26">
        <v>828</v>
      </c>
      <c r="P217" s="26">
        <v>50003.89</v>
      </c>
      <c r="Q217" s="26">
        <v>0</v>
      </c>
      <c r="R217" s="26">
        <v>0</v>
      </c>
      <c r="S217" s="26">
        <v>0</v>
      </c>
      <c r="T217" s="142">
        <v>0</v>
      </c>
      <c r="U217" s="26">
        <v>0</v>
      </c>
      <c r="V217" s="26">
        <v>0</v>
      </c>
      <c r="W217" s="26">
        <v>0</v>
      </c>
      <c r="X217" s="26">
        <v>0</v>
      </c>
      <c r="Y217" s="26">
        <v>0</v>
      </c>
      <c r="Z217" s="26">
        <v>0</v>
      </c>
      <c r="AA217" s="26">
        <v>0</v>
      </c>
      <c r="AB217" s="26">
        <v>0</v>
      </c>
      <c r="AC217" s="26">
        <v>0</v>
      </c>
      <c r="AD217" s="26">
        <v>0</v>
      </c>
      <c r="AE217" s="26">
        <f>ROUND(P217*1.5%,2)</f>
        <v>750.06</v>
      </c>
      <c r="AF217" s="26">
        <v>0</v>
      </c>
      <c r="AG217" s="26">
        <v>0</v>
      </c>
      <c r="AH217" s="141" t="s">
        <v>263</v>
      </c>
      <c r="AI217" s="30">
        <v>2022</v>
      </c>
      <c r="AJ217" s="30">
        <v>2022</v>
      </c>
      <c r="AK217" s="50"/>
    </row>
    <row r="218" spans="1:40" ht="62.25">
      <c r="B218" s="270" t="s">
        <v>819</v>
      </c>
      <c r="C218" s="140"/>
      <c r="D218" s="146" t="s">
        <v>857</v>
      </c>
      <c r="E218" s="55">
        <f>AVERAGE(E219:E222)</f>
        <v>0.90027499999999994</v>
      </c>
      <c r="F218" s="26">
        <f>SUM(F219:F222)</f>
        <v>5784912.8800000008</v>
      </c>
      <c r="G218" s="26">
        <f>SUM(G219:G222)</f>
        <v>0</v>
      </c>
      <c r="H218" s="26">
        <f t="shared" ref="H218:AG218" si="59">SUM(H219:H222)</f>
        <v>0</v>
      </c>
      <c r="I218" s="26">
        <f t="shared" si="59"/>
        <v>175721.62</v>
      </c>
      <c r="J218" s="26">
        <f t="shared" si="59"/>
        <v>0</v>
      </c>
      <c r="K218" s="26">
        <f t="shared" si="59"/>
        <v>0</v>
      </c>
      <c r="L218" s="26">
        <f t="shared" si="59"/>
        <v>0</v>
      </c>
      <c r="M218" s="58">
        <f t="shared" si="59"/>
        <v>0</v>
      </c>
      <c r="N218" s="26">
        <f t="shared" si="59"/>
        <v>0</v>
      </c>
      <c r="O218" s="26">
        <f t="shared" si="59"/>
        <v>1779.9</v>
      </c>
      <c r="P218" s="26">
        <f t="shared" si="59"/>
        <v>5510187.0599999996</v>
      </c>
      <c r="Q218" s="26">
        <f t="shared" si="59"/>
        <v>0</v>
      </c>
      <c r="R218" s="26">
        <f t="shared" si="59"/>
        <v>0</v>
      </c>
      <c r="S218" s="26">
        <f t="shared" si="59"/>
        <v>474</v>
      </c>
      <c r="T218" s="26">
        <f t="shared" si="59"/>
        <v>13512.88</v>
      </c>
      <c r="U218" s="26">
        <f t="shared" si="59"/>
        <v>0</v>
      </c>
      <c r="V218" s="26">
        <f t="shared" si="59"/>
        <v>0</v>
      </c>
      <c r="W218" s="26">
        <f t="shared" si="59"/>
        <v>0</v>
      </c>
      <c r="X218" s="26">
        <f t="shared" si="59"/>
        <v>0</v>
      </c>
      <c r="Y218" s="26">
        <f t="shared" si="59"/>
        <v>0</v>
      </c>
      <c r="Z218" s="26">
        <f t="shared" si="59"/>
        <v>0</v>
      </c>
      <c r="AA218" s="26">
        <f t="shared" si="59"/>
        <v>0</v>
      </c>
      <c r="AB218" s="26">
        <f t="shared" si="59"/>
        <v>0</v>
      </c>
      <c r="AC218" s="26">
        <f t="shared" si="59"/>
        <v>0</v>
      </c>
      <c r="AD218" s="26">
        <f t="shared" si="59"/>
        <v>0</v>
      </c>
      <c r="AE218" s="26">
        <f t="shared" si="59"/>
        <v>85491.32</v>
      </c>
      <c r="AF218" s="26">
        <f t="shared" si="59"/>
        <v>0</v>
      </c>
      <c r="AG218" s="26">
        <f t="shared" si="59"/>
        <v>0</v>
      </c>
      <c r="AH218" s="141" t="s">
        <v>857</v>
      </c>
      <c r="AI218" s="141" t="s">
        <v>857</v>
      </c>
      <c r="AJ218" s="141" t="s">
        <v>857</v>
      </c>
      <c r="AK218" s="50"/>
    </row>
    <row r="219" spans="1:40" ht="62.25">
      <c r="A219" s="6">
        <v>1</v>
      </c>
      <c r="B219" s="52">
        <f>SUBTOTAL(103,$A$94:A219)</f>
        <v>106</v>
      </c>
      <c r="C219" s="140" t="s">
        <v>1437</v>
      </c>
      <c r="D219" s="56" t="s">
        <v>1820</v>
      </c>
      <c r="E219" s="55">
        <v>0.96160000000000001</v>
      </c>
      <c r="F219" s="26">
        <f>G219+H219+I219+J219+K219+L219+N219+P219+R219+T219+V219+W219+X219+Y219+Z219+AA219+AB219+AC219+AD219+AE219+AF219+AG219</f>
        <v>5582500</v>
      </c>
      <c r="G219" s="26">
        <v>0</v>
      </c>
      <c r="H219" s="26">
        <v>0</v>
      </c>
      <c r="I219" s="26">
        <v>0</v>
      </c>
      <c r="J219" s="26">
        <v>0</v>
      </c>
      <c r="K219" s="26">
        <v>0</v>
      </c>
      <c r="L219" s="26">
        <v>0</v>
      </c>
      <c r="M219" s="58">
        <v>0</v>
      </c>
      <c r="N219" s="26">
        <v>0</v>
      </c>
      <c r="O219" s="26">
        <v>1245.4000000000001</v>
      </c>
      <c r="P219" s="26">
        <v>5500000</v>
      </c>
      <c r="Q219" s="26">
        <v>0</v>
      </c>
      <c r="R219" s="26">
        <v>0</v>
      </c>
      <c r="S219" s="26">
        <v>0</v>
      </c>
      <c r="T219" s="26">
        <v>0</v>
      </c>
      <c r="U219" s="26">
        <v>0</v>
      </c>
      <c r="V219" s="26">
        <v>0</v>
      </c>
      <c r="W219" s="26">
        <v>0</v>
      </c>
      <c r="X219" s="26">
        <v>0</v>
      </c>
      <c r="Y219" s="26">
        <v>0</v>
      </c>
      <c r="Z219" s="26">
        <v>0</v>
      </c>
      <c r="AA219" s="26">
        <v>0</v>
      </c>
      <c r="AB219" s="26">
        <v>0</v>
      </c>
      <c r="AC219" s="26">
        <v>0</v>
      </c>
      <c r="AD219" s="26">
        <v>0</v>
      </c>
      <c r="AE219" s="26">
        <f>ROUND(P219*1.5%,2)</f>
        <v>82500</v>
      </c>
      <c r="AF219" s="26">
        <v>0</v>
      </c>
      <c r="AG219" s="26">
        <v>0</v>
      </c>
      <c r="AH219" s="141" t="s">
        <v>263</v>
      </c>
      <c r="AI219" s="30">
        <v>2022</v>
      </c>
      <c r="AJ219" s="30">
        <v>2022</v>
      </c>
      <c r="AK219" s="50"/>
    </row>
    <row r="220" spans="1:40" ht="62.25">
      <c r="A220" s="6">
        <v>1</v>
      </c>
      <c r="B220" s="52">
        <f>SUBTOTAL(103,$A$94:A220)</f>
        <v>107</v>
      </c>
      <c r="C220" s="140" t="s">
        <v>1438</v>
      </c>
      <c r="D220" s="56" t="s">
        <v>1821</v>
      </c>
      <c r="E220" s="55">
        <v>0.92120000000000002</v>
      </c>
      <c r="F220" s="26">
        <f>G220+H220+I220+J220+K220+L220+N220+P220+R220+T220+V220+W220+X220+Y220+Z220+AA220+AB220+AC220+AD220+AE220+AF220+AG220</f>
        <v>10339.869999999999</v>
      </c>
      <c r="G220" s="26">
        <v>0</v>
      </c>
      <c r="H220" s="26">
        <v>0</v>
      </c>
      <c r="I220" s="26">
        <v>0</v>
      </c>
      <c r="J220" s="26">
        <v>0</v>
      </c>
      <c r="K220" s="26">
        <v>0</v>
      </c>
      <c r="L220" s="26">
        <v>0</v>
      </c>
      <c r="M220" s="58">
        <v>0</v>
      </c>
      <c r="N220" s="26">
        <v>0</v>
      </c>
      <c r="O220" s="26">
        <v>534.5</v>
      </c>
      <c r="P220" s="26">
        <v>10187.06</v>
      </c>
      <c r="Q220" s="26">
        <v>0</v>
      </c>
      <c r="R220" s="26">
        <v>0</v>
      </c>
      <c r="S220" s="26">
        <v>0</v>
      </c>
      <c r="T220" s="26">
        <v>0</v>
      </c>
      <c r="U220" s="26">
        <v>0</v>
      </c>
      <c r="V220" s="26">
        <v>0</v>
      </c>
      <c r="W220" s="26">
        <v>0</v>
      </c>
      <c r="X220" s="26">
        <v>0</v>
      </c>
      <c r="Y220" s="26">
        <v>0</v>
      </c>
      <c r="Z220" s="26">
        <v>0</v>
      </c>
      <c r="AA220" s="26">
        <v>0</v>
      </c>
      <c r="AB220" s="26">
        <v>0</v>
      </c>
      <c r="AC220" s="26">
        <v>0</v>
      </c>
      <c r="AD220" s="26">
        <v>0</v>
      </c>
      <c r="AE220" s="26">
        <f>ROUND(P220*1.5%,2)</f>
        <v>152.81</v>
      </c>
      <c r="AF220" s="26">
        <v>0</v>
      </c>
      <c r="AG220" s="26">
        <v>0</v>
      </c>
      <c r="AH220" s="141" t="s">
        <v>263</v>
      </c>
      <c r="AI220" s="30">
        <v>2021</v>
      </c>
      <c r="AJ220" s="30">
        <v>2021</v>
      </c>
      <c r="AK220" s="50"/>
    </row>
    <row r="221" spans="1:40" ht="62.25">
      <c r="A221" s="6">
        <v>1</v>
      </c>
      <c r="B221" s="52">
        <f>SUBTOTAL(103,$A$94:A221)</f>
        <v>108</v>
      </c>
      <c r="C221" s="140" t="s">
        <v>1439</v>
      </c>
      <c r="D221" s="146" t="s">
        <v>1820</v>
      </c>
      <c r="E221" s="55">
        <v>0.85540000000000005</v>
      </c>
      <c r="F221" s="26">
        <f>G221+H221+I221+J221+K221+L221+N221+P221+R221+T221+V221+W221+X221+Y221+Z221+AA221+AB221+AC221+AD221+AE221+AF221+AG221</f>
        <v>178357.44</v>
      </c>
      <c r="G221" s="26">
        <v>0</v>
      </c>
      <c r="H221" s="26">
        <v>0</v>
      </c>
      <c r="I221" s="26">
        <v>175721.62</v>
      </c>
      <c r="J221" s="26">
        <v>0</v>
      </c>
      <c r="K221" s="26">
        <v>0</v>
      </c>
      <c r="L221" s="26">
        <v>0</v>
      </c>
      <c r="M221" s="58">
        <v>0</v>
      </c>
      <c r="N221" s="26">
        <v>0</v>
      </c>
      <c r="O221" s="26">
        <v>0</v>
      </c>
      <c r="P221" s="26">
        <v>0</v>
      </c>
      <c r="Q221" s="26">
        <v>0</v>
      </c>
      <c r="R221" s="26">
        <v>0</v>
      </c>
      <c r="S221" s="26">
        <v>0</v>
      </c>
      <c r="T221" s="26">
        <v>0</v>
      </c>
      <c r="U221" s="26">
        <v>0</v>
      </c>
      <c r="V221" s="26">
        <v>0</v>
      </c>
      <c r="W221" s="26">
        <v>0</v>
      </c>
      <c r="X221" s="26">
        <v>0</v>
      </c>
      <c r="Y221" s="26">
        <v>0</v>
      </c>
      <c r="Z221" s="26">
        <v>0</v>
      </c>
      <c r="AA221" s="26">
        <v>0</v>
      </c>
      <c r="AB221" s="26">
        <v>0</v>
      </c>
      <c r="AC221" s="26">
        <v>0</v>
      </c>
      <c r="AD221" s="26">
        <v>0</v>
      </c>
      <c r="AE221" s="26">
        <f>ROUND(I221*1.5%,2)</f>
        <v>2635.82</v>
      </c>
      <c r="AF221" s="26">
        <v>0</v>
      </c>
      <c r="AG221" s="26">
        <v>0</v>
      </c>
      <c r="AH221" s="141" t="s">
        <v>263</v>
      </c>
      <c r="AI221" s="30">
        <v>2022</v>
      </c>
      <c r="AJ221" s="30">
        <v>2022</v>
      </c>
      <c r="AK221" s="50"/>
    </row>
    <row r="222" spans="1:40" ht="62.25">
      <c r="A222" s="6">
        <v>1</v>
      </c>
      <c r="B222" s="52">
        <f>SUBTOTAL(103,$A$94:A222)</f>
        <v>109</v>
      </c>
      <c r="C222" s="140" t="s">
        <v>2206</v>
      </c>
      <c r="D222" s="146">
        <v>2014</v>
      </c>
      <c r="E222" s="55">
        <v>0.8629</v>
      </c>
      <c r="F222" s="26">
        <f>G222+H222+I222+J222+K222+L222+N222+P222+R222+T222+V222+W222+X222+Y222+Z222+AA222+AB222+AC222+AD222+AE222+AF222+AG222</f>
        <v>13715.57</v>
      </c>
      <c r="G222" s="26">
        <v>0</v>
      </c>
      <c r="H222" s="26">
        <v>0</v>
      </c>
      <c r="I222" s="26">
        <v>0</v>
      </c>
      <c r="J222" s="26">
        <v>0</v>
      </c>
      <c r="K222" s="26">
        <v>0</v>
      </c>
      <c r="L222" s="26">
        <v>0</v>
      </c>
      <c r="M222" s="58">
        <v>0</v>
      </c>
      <c r="N222" s="26">
        <v>0</v>
      </c>
      <c r="O222" s="26">
        <v>0</v>
      </c>
      <c r="P222" s="26">
        <v>0</v>
      </c>
      <c r="Q222" s="26">
        <v>0</v>
      </c>
      <c r="R222" s="26">
        <v>0</v>
      </c>
      <c r="S222" s="26">
        <v>474</v>
      </c>
      <c r="T222" s="26">
        <v>13512.88</v>
      </c>
      <c r="U222" s="26">
        <v>0</v>
      </c>
      <c r="V222" s="26">
        <v>0</v>
      </c>
      <c r="W222" s="26">
        <v>0</v>
      </c>
      <c r="X222" s="26">
        <v>0</v>
      </c>
      <c r="Y222" s="26">
        <v>0</v>
      </c>
      <c r="Z222" s="26">
        <v>0</v>
      </c>
      <c r="AA222" s="26">
        <v>0</v>
      </c>
      <c r="AB222" s="26">
        <v>0</v>
      </c>
      <c r="AC222" s="26">
        <v>0</v>
      </c>
      <c r="AD222" s="26">
        <v>0</v>
      </c>
      <c r="AE222" s="26">
        <f>ROUND(T222*1.5%,2)</f>
        <v>202.69</v>
      </c>
      <c r="AF222" s="26">
        <v>0</v>
      </c>
      <c r="AG222" s="26">
        <v>0</v>
      </c>
      <c r="AH222" s="141" t="s">
        <v>263</v>
      </c>
      <c r="AI222" s="30">
        <v>2022</v>
      </c>
      <c r="AJ222" s="30">
        <v>2022</v>
      </c>
      <c r="AK222" s="50"/>
    </row>
    <row r="223" spans="1:40" ht="62.25">
      <c r="B223" s="270" t="s">
        <v>1246</v>
      </c>
      <c r="C223" s="140"/>
      <c r="D223" s="146" t="s">
        <v>857</v>
      </c>
      <c r="E223" s="55">
        <f>E224</f>
        <v>0.99180000000000001</v>
      </c>
      <c r="F223" s="26">
        <f>F224</f>
        <v>222759.59</v>
      </c>
      <c r="G223" s="26">
        <f t="shared" ref="G223:AG223" si="60">G224</f>
        <v>0</v>
      </c>
      <c r="H223" s="26">
        <f t="shared" si="60"/>
        <v>0</v>
      </c>
      <c r="I223" s="26">
        <f t="shared" si="60"/>
        <v>0</v>
      </c>
      <c r="J223" s="26">
        <f t="shared" si="60"/>
        <v>0</v>
      </c>
      <c r="K223" s="26">
        <f t="shared" si="60"/>
        <v>0</v>
      </c>
      <c r="L223" s="26">
        <f t="shared" si="60"/>
        <v>0</v>
      </c>
      <c r="M223" s="58">
        <f t="shared" si="60"/>
        <v>0</v>
      </c>
      <c r="N223" s="26">
        <f t="shared" si="60"/>
        <v>0</v>
      </c>
      <c r="O223" s="26">
        <f t="shared" si="60"/>
        <v>0</v>
      </c>
      <c r="P223" s="26">
        <f t="shared" si="60"/>
        <v>0</v>
      </c>
      <c r="Q223" s="26">
        <f t="shared" si="60"/>
        <v>0</v>
      </c>
      <c r="R223" s="26">
        <f t="shared" si="60"/>
        <v>0</v>
      </c>
      <c r="S223" s="26">
        <f t="shared" si="60"/>
        <v>488.11</v>
      </c>
      <c r="T223" s="26">
        <f t="shared" si="60"/>
        <v>219483.79</v>
      </c>
      <c r="U223" s="26">
        <f t="shared" si="60"/>
        <v>0</v>
      </c>
      <c r="V223" s="26">
        <f t="shared" si="60"/>
        <v>0</v>
      </c>
      <c r="W223" s="26">
        <f t="shared" si="60"/>
        <v>0</v>
      </c>
      <c r="X223" s="26">
        <f t="shared" si="60"/>
        <v>0</v>
      </c>
      <c r="Y223" s="26">
        <f t="shared" si="60"/>
        <v>0</v>
      </c>
      <c r="Z223" s="26">
        <f t="shared" si="60"/>
        <v>0</v>
      </c>
      <c r="AA223" s="26">
        <f t="shared" si="60"/>
        <v>0</v>
      </c>
      <c r="AB223" s="26">
        <f t="shared" si="60"/>
        <v>0</v>
      </c>
      <c r="AC223" s="26">
        <f t="shared" si="60"/>
        <v>0</v>
      </c>
      <c r="AD223" s="26">
        <f t="shared" si="60"/>
        <v>0</v>
      </c>
      <c r="AE223" s="26">
        <f t="shared" si="60"/>
        <v>3275.8</v>
      </c>
      <c r="AF223" s="26">
        <f t="shared" si="60"/>
        <v>0</v>
      </c>
      <c r="AG223" s="26">
        <f t="shared" si="60"/>
        <v>0</v>
      </c>
      <c r="AH223" s="141" t="s">
        <v>857</v>
      </c>
      <c r="AI223" s="141" t="s">
        <v>857</v>
      </c>
      <c r="AJ223" s="141" t="s">
        <v>857</v>
      </c>
      <c r="AK223" s="50"/>
    </row>
    <row r="224" spans="1:40" ht="62.25">
      <c r="A224" s="6">
        <v>1</v>
      </c>
      <c r="B224" s="52">
        <f>SUBTOTAL(103,$A$94:A224)</f>
        <v>110</v>
      </c>
      <c r="C224" s="140" t="s">
        <v>1440</v>
      </c>
      <c r="D224" s="146" t="s">
        <v>1481</v>
      </c>
      <c r="E224" s="55">
        <v>0.99180000000000001</v>
      </c>
      <c r="F224" s="26">
        <f>G224+H224+I224+J224+K224+L224+N224+P224+R224+T224+V224+W224+X224+Y224+Z224+AA224+AB224+AC224+AD224+AE224+AF224+AG224</f>
        <v>222759.59</v>
      </c>
      <c r="G224" s="26">
        <v>0</v>
      </c>
      <c r="H224" s="26">
        <v>0</v>
      </c>
      <c r="I224" s="26">
        <v>0</v>
      </c>
      <c r="J224" s="26">
        <v>0</v>
      </c>
      <c r="K224" s="26">
        <v>0</v>
      </c>
      <c r="L224" s="26">
        <v>0</v>
      </c>
      <c r="M224" s="58">
        <v>0</v>
      </c>
      <c r="N224" s="26">
        <v>0</v>
      </c>
      <c r="O224" s="26">
        <v>0</v>
      </c>
      <c r="P224" s="26">
        <v>0</v>
      </c>
      <c r="Q224" s="26">
        <v>0</v>
      </c>
      <c r="R224" s="26">
        <v>0</v>
      </c>
      <c r="S224" s="26">
        <v>488.11</v>
      </c>
      <c r="T224" s="26">
        <v>219483.79</v>
      </c>
      <c r="U224" s="26">
        <v>0</v>
      </c>
      <c r="V224" s="26">
        <v>0</v>
      </c>
      <c r="W224" s="26">
        <v>0</v>
      </c>
      <c r="X224" s="26">
        <v>0</v>
      </c>
      <c r="Y224" s="26">
        <v>0</v>
      </c>
      <c r="Z224" s="26">
        <v>0</v>
      </c>
      <c r="AA224" s="26">
        <v>0</v>
      </c>
      <c r="AB224" s="26">
        <v>0</v>
      </c>
      <c r="AC224" s="26">
        <v>0</v>
      </c>
      <c r="AD224" s="26">
        <v>0</v>
      </c>
      <c r="AE224" s="26">
        <v>3275.8</v>
      </c>
      <c r="AF224" s="26">
        <v>0</v>
      </c>
      <c r="AG224" s="26">
        <v>0</v>
      </c>
      <c r="AH224" s="141" t="s">
        <v>263</v>
      </c>
      <c r="AI224" s="141">
        <v>2020</v>
      </c>
      <c r="AJ224" s="141">
        <v>2020</v>
      </c>
      <c r="AK224" s="50"/>
    </row>
    <row r="225" spans="1:37" ht="62.25">
      <c r="B225" s="270" t="s">
        <v>815</v>
      </c>
      <c r="C225" s="140"/>
      <c r="D225" s="146" t="s">
        <v>857</v>
      </c>
      <c r="E225" s="55">
        <f>E226</f>
        <v>1</v>
      </c>
      <c r="F225" s="26">
        <f>F226</f>
        <v>137654.99000000002</v>
      </c>
      <c r="G225" s="26">
        <f t="shared" ref="G225:AG225" si="61">G226</f>
        <v>0</v>
      </c>
      <c r="H225" s="26">
        <f t="shared" si="61"/>
        <v>0</v>
      </c>
      <c r="I225" s="26">
        <f t="shared" si="61"/>
        <v>0</v>
      </c>
      <c r="J225" s="26">
        <f t="shared" si="61"/>
        <v>0</v>
      </c>
      <c r="K225" s="26">
        <f t="shared" si="61"/>
        <v>0</v>
      </c>
      <c r="L225" s="26">
        <f t="shared" si="61"/>
        <v>0</v>
      </c>
      <c r="M225" s="58">
        <f t="shared" si="61"/>
        <v>0</v>
      </c>
      <c r="N225" s="26">
        <f t="shared" si="61"/>
        <v>0</v>
      </c>
      <c r="O225" s="26">
        <f t="shared" si="61"/>
        <v>0</v>
      </c>
      <c r="P225" s="26">
        <f t="shared" si="61"/>
        <v>0</v>
      </c>
      <c r="Q225" s="26">
        <f t="shared" si="61"/>
        <v>0</v>
      </c>
      <c r="R225" s="26">
        <f t="shared" si="61"/>
        <v>0</v>
      </c>
      <c r="S225" s="26">
        <f t="shared" si="61"/>
        <v>370.88</v>
      </c>
      <c r="T225" s="26">
        <f t="shared" si="61"/>
        <v>135630.70000000001</v>
      </c>
      <c r="U225" s="26">
        <f t="shared" si="61"/>
        <v>0</v>
      </c>
      <c r="V225" s="26">
        <f t="shared" si="61"/>
        <v>0</v>
      </c>
      <c r="W225" s="26">
        <f t="shared" si="61"/>
        <v>0</v>
      </c>
      <c r="X225" s="26">
        <f t="shared" si="61"/>
        <v>0</v>
      </c>
      <c r="Y225" s="26">
        <f t="shared" si="61"/>
        <v>0</v>
      </c>
      <c r="Z225" s="26">
        <f t="shared" si="61"/>
        <v>0</v>
      </c>
      <c r="AA225" s="26">
        <f t="shared" si="61"/>
        <v>0</v>
      </c>
      <c r="AB225" s="26">
        <f t="shared" si="61"/>
        <v>0</v>
      </c>
      <c r="AC225" s="26">
        <f t="shared" si="61"/>
        <v>0</v>
      </c>
      <c r="AD225" s="26">
        <f t="shared" si="61"/>
        <v>0</v>
      </c>
      <c r="AE225" s="26">
        <f t="shared" si="61"/>
        <v>2024.29</v>
      </c>
      <c r="AF225" s="26">
        <f t="shared" si="61"/>
        <v>0</v>
      </c>
      <c r="AG225" s="26">
        <f t="shared" si="61"/>
        <v>0</v>
      </c>
      <c r="AH225" s="141" t="s">
        <v>857</v>
      </c>
      <c r="AI225" s="141" t="s">
        <v>857</v>
      </c>
      <c r="AJ225" s="141" t="s">
        <v>857</v>
      </c>
      <c r="AK225" s="50"/>
    </row>
    <row r="226" spans="1:37" ht="62.25">
      <c r="A226" s="6">
        <v>1</v>
      </c>
      <c r="B226" s="52">
        <f>SUBTOTAL(103,$A$94:A226)</f>
        <v>111</v>
      </c>
      <c r="C226" s="140" t="s">
        <v>1441</v>
      </c>
      <c r="D226" s="146" t="s">
        <v>1481</v>
      </c>
      <c r="E226" s="55">
        <v>1</v>
      </c>
      <c r="F226" s="26">
        <f>G226+H226+I226+J226+K226+L226+N226+P226+R226+T226+V226+W226+X226+Y226+Z226+AA226+AB226+AC226+AD226+AE226+AF226+AG226</f>
        <v>137654.99000000002</v>
      </c>
      <c r="G226" s="26">
        <v>0</v>
      </c>
      <c r="H226" s="26">
        <v>0</v>
      </c>
      <c r="I226" s="26">
        <v>0</v>
      </c>
      <c r="J226" s="26">
        <v>0</v>
      </c>
      <c r="K226" s="26">
        <v>0</v>
      </c>
      <c r="L226" s="26">
        <v>0</v>
      </c>
      <c r="M226" s="58">
        <v>0</v>
      </c>
      <c r="N226" s="26">
        <v>0</v>
      </c>
      <c r="O226" s="26">
        <v>0</v>
      </c>
      <c r="P226" s="26">
        <v>0</v>
      </c>
      <c r="Q226" s="26">
        <v>0</v>
      </c>
      <c r="R226" s="26">
        <v>0</v>
      </c>
      <c r="S226" s="26">
        <v>370.88</v>
      </c>
      <c r="T226" s="26">
        <v>135630.70000000001</v>
      </c>
      <c r="U226" s="26">
        <v>0</v>
      </c>
      <c r="V226" s="26">
        <v>0</v>
      </c>
      <c r="W226" s="26">
        <v>0</v>
      </c>
      <c r="X226" s="26">
        <v>0</v>
      </c>
      <c r="Y226" s="26">
        <v>0</v>
      </c>
      <c r="Z226" s="26">
        <v>0</v>
      </c>
      <c r="AA226" s="26">
        <v>0</v>
      </c>
      <c r="AB226" s="26">
        <v>0</v>
      </c>
      <c r="AC226" s="26">
        <v>0</v>
      </c>
      <c r="AD226" s="26">
        <v>0</v>
      </c>
      <c r="AE226" s="26">
        <v>2024.29</v>
      </c>
      <c r="AF226" s="26">
        <v>0</v>
      </c>
      <c r="AG226" s="26">
        <v>0</v>
      </c>
      <c r="AH226" s="141" t="s">
        <v>263</v>
      </c>
      <c r="AI226" s="141">
        <v>2020</v>
      </c>
      <c r="AJ226" s="141">
        <v>2020</v>
      </c>
      <c r="AK226" s="50"/>
    </row>
    <row r="227" spans="1:37" ht="62.25">
      <c r="B227" s="270" t="s">
        <v>803</v>
      </c>
      <c r="C227" s="140"/>
      <c r="D227" s="146" t="s">
        <v>857</v>
      </c>
      <c r="E227" s="55">
        <f>E228</f>
        <v>0.98829999999999996</v>
      </c>
      <c r="F227" s="26">
        <f>F228</f>
        <v>1522500</v>
      </c>
      <c r="G227" s="26">
        <f t="shared" ref="G227:AG227" si="62">G228</f>
        <v>0</v>
      </c>
      <c r="H227" s="26">
        <f t="shared" si="62"/>
        <v>0</v>
      </c>
      <c r="I227" s="26">
        <f t="shared" si="62"/>
        <v>0</v>
      </c>
      <c r="J227" s="26">
        <f t="shared" si="62"/>
        <v>0</v>
      </c>
      <c r="K227" s="26">
        <f t="shared" si="62"/>
        <v>0</v>
      </c>
      <c r="L227" s="26">
        <f t="shared" si="62"/>
        <v>0</v>
      </c>
      <c r="M227" s="58">
        <f t="shared" si="62"/>
        <v>0</v>
      </c>
      <c r="N227" s="26">
        <f t="shared" si="62"/>
        <v>0</v>
      </c>
      <c r="O227" s="26">
        <f t="shared" si="62"/>
        <v>860.2</v>
      </c>
      <c r="P227" s="26">
        <f t="shared" si="62"/>
        <v>1500000</v>
      </c>
      <c r="Q227" s="26">
        <f t="shared" si="62"/>
        <v>0</v>
      </c>
      <c r="R227" s="26">
        <f t="shared" si="62"/>
        <v>0</v>
      </c>
      <c r="S227" s="26">
        <f t="shared" si="62"/>
        <v>0</v>
      </c>
      <c r="T227" s="26">
        <f t="shared" si="62"/>
        <v>0</v>
      </c>
      <c r="U227" s="26">
        <f t="shared" si="62"/>
        <v>0</v>
      </c>
      <c r="V227" s="26">
        <f t="shared" si="62"/>
        <v>0</v>
      </c>
      <c r="W227" s="26">
        <f t="shared" si="62"/>
        <v>0</v>
      </c>
      <c r="X227" s="26">
        <f t="shared" si="62"/>
        <v>0</v>
      </c>
      <c r="Y227" s="26">
        <f t="shared" si="62"/>
        <v>0</v>
      </c>
      <c r="Z227" s="26">
        <f t="shared" si="62"/>
        <v>0</v>
      </c>
      <c r="AA227" s="26">
        <f t="shared" si="62"/>
        <v>0</v>
      </c>
      <c r="AB227" s="26">
        <f t="shared" si="62"/>
        <v>0</v>
      </c>
      <c r="AC227" s="26">
        <f t="shared" si="62"/>
        <v>0</v>
      </c>
      <c r="AD227" s="26">
        <f t="shared" si="62"/>
        <v>0</v>
      </c>
      <c r="AE227" s="26">
        <f t="shared" si="62"/>
        <v>22500</v>
      </c>
      <c r="AF227" s="26">
        <f t="shared" si="62"/>
        <v>0</v>
      </c>
      <c r="AG227" s="26">
        <f t="shared" si="62"/>
        <v>0</v>
      </c>
      <c r="AH227" s="141" t="s">
        <v>857</v>
      </c>
      <c r="AI227" s="141" t="s">
        <v>857</v>
      </c>
      <c r="AJ227" s="141" t="s">
        <v>857</v>
      </c>
      <c r="AK227" s="50"/>
    </row>
    <row r="228" spans="1:37" ht="62.25">
      <c r="A228" s="6">
        <v>1</v>
      </c>
      <c r="B228" s="52">
        <f>SUBTOTAL(103,$A$94:A228)</f>
        <v>112</v>
      </c>
      <c r="C228" s="140" t="s">
        <v>1442</v>
      </c>
      <c r="D228" s="56" t="s">
        <v>1821</v>
      </c>
      <c r="E228" s="55">
        <v>0.98829999999999996</v>
      </c>
      <c r="F228" s="26">
        <f>G228+H228+I228+J228+K228+L228+N228+P228+R228+T228+V228+W228+X228+Y228+Z228+AA228+AB228+AC228+AD228+AE228+AF228+AG228</f>
        <v>1522500</v>
      </c>
      <c r="G228" s="26">
        <v>0</v>
      </c>
      <c r="H228" s="26">
        <v>0</v>
      </c>
      <c r="I228" s="26">
        <v>0</v>
      </c>
      <c r="J228" s="26">
        <v>0</v>
      </c>
      <c r="K228" s="26">
        <v>0</v>
      </c>
      <c r="L228" s="26">
        <v>0</v>
      </c>
      <c r="M228" s="58">
        <v>0</v>
      </c>
      <c r="N228" s="26">
        <v>0</v>
      </c>
      <c r="O228" s="26">
        <v>860.2</v>
      </c>
      <c r="P228" s="26">
        <v>1500000</v>
      </c>
      <c r="Q228" s="26">
        <v>0</v>
      </c>
      <c r="R228" s="26">
        <v>0</v>
      </c>
      <c r="S228" s="26">
        <v>0</v>
      </c>
      <c r="T228" s="26">
        <v>0</v>
      </c>
      <c r="U228" s="26">
        <v>0</v>
      </c>
      <c r="V228" s="26">
        <v>0</v>
      </c>
      <c r="W228" s="26">
        <v>0</v>
      </c>
      <c r="X228" s="26">
        <v>0</v>
      </c>
      <c r="Y228" s="26">
        <v>0</v>
      </c>
      <c r="Z228" s="26">
        <v>0</v>
      </c>
      <c r="AA228" s="26">
        <v>0</v>
      </c>
      <c r="AB228" s="26">
        <v>0</v>
      </c>
      <c r="AC228" s="26">
        <v>0</v>
      </c>
      <c r="AD228" s="26">
        <v>0</v>
      </c>
      <c r="AE228" s="26">
        <f>ROUND(P228*1.5%,2)</f>
        <v>22500</v>
      </c>
      <c r="AF228" s="26">
        <v>0</v>
      </c>
      <c r="AG228" s="26">
        <v>0</v>
      </c>
      <c r="AH228" s="141" t="s">
        <v>263</v>
      </c>
      <c r="AI228" s="30">
        <v>2022</v>
      </c>
      <c r="AJ228" s="30">
        <v>2022</v>
      </c>
      <c r="AK228" s="50"/>
    </row>
    <row r="229" spans="1:37" ht="62.25">
      <c r="B229" s="270" t="s">
        <v>808</v>
      </c>
      <c r="C229" s="140"/>
      <c r="D229" s="146" t="s">
        <v>857</v>
      </c>
      <c r="E229" s="55">
        <f>E230</f>
        <v>0.72670000000000001</v>
      </c>
      <c r="F229" s="26">
        <f>F230</f>
        <v>50750</v>
      </c>
      <c r="G229" s="26">
        <f t="shared" ref="G229:AG229" si="63">G230</f>
        <v>0</v>
      </c>
      <c r="H229" s="26">
        <f t="shared" si="63"/>
        <v>0</v>
      </c>
      <c r="I229" s="26">
        <f t="shared" si="63"/>
        <v>0</v>
      </c>
      <c r="J229" s="26">
        <f t="shared" si="63"/>
        <v>0</v>
      </c>
      <c r="K229" s="26">
        <f t="shared" si="63"/>
        <v>0</v>
      </c>
      <c r="L229" s="26">
        <f t="shared" si="63"/>
        <v>0</v>
      </c>
      <c r="M229" s="58">
        <f t="shared" si="63"/>
        <v>0</v>
      </c>
      <c r="N229" s="26">
        <f t="shared" si="63"/>
        <v>0</v>
      </c>
      <c r="O229" s="26">
        <f t="shared" si="63"/>
        <v>651</v>
      </c>
      <c r="P229" s="26">
        <f t="shared" si="63"/>
        <v>50000</v>
      </c>
      <c r="Q229" s="26">
        <f t="shared" si="63"/>
        <v>0</v>
      </c>
      <c r="R229" s="26">
        <f t="shared" si="63"/>
        <v>0</v>
      </c>
      <c r="S229" s="26">
        <f t="shared" si="63"/>
        <v>0</v>
      </c>
      <c r="T229" s="26">
        <f t="shared" si="63"/>
        <v>0</v>
      </c>
      <c r="U229" s="26">
        <f t="shared" si="63"/>
        <v>0</v>
      </c>
      <c r="V229" s="26">
        <f t="shared" si="63"/>
        <v>0</v>
      </c>
      <c r="W229" s="26">
        <f t="shared" si="63"/>
        <v>0</v>
      </c>
      <c r="X229" s="26">
        <f t="shared" si="63"/>
        <v>0</v>
      </c>
      <c r="Y229" s="26">
        <f t="shared" si="63"/>
        <v>0</v>
      </c>
      <c r="Z229" s="26">
        <f t="shared" si="63"/>
        <v>0</v>
      </c>
      <c r="AA229" s="26">
        <f t="shared" si="63"/>
        <v>0</v>
      </c>
      <c r="AB229" s="26">
        <f t="shared" si="63"/>
        <v>0</v>
      </c>
      <c r="AC229" s="26">
        <f t="shared" si="63"/>
        <v>0</v>
      </c>
      <c r="AD229" s="26">
        <f t="shared" si="63"/>
        <v>0</v>
      </c>
      <c r="AE229" s="26">
        <f t="shared" si="63"/>
        <v>750</v>
      </c>
      <c r="AF229" s="26">
        <f t="shared" si="63"/>
        <v>0</v>
      </c>
      <c r="AG229" s="26">
        <f t="shared" si="63"/>
        <v>0</v>
      </c>
      <c r="AH229" s="141" t="s">
        <v>857</v>
      </c>
      <c r="AI229" s="141" t="s">
        <v>857</v>
      </c>
      <c r="AJ229" s="141" t="s">
        <v>857</v>
      </c>
      <c r="AK229" s="50"/>
    </row>
    <row r="230" spans="1:37" ht="62.25">
      <c r="A230" s="6">
        <v>1</v>
      </c>
      <c r="B230" s="52">
        <f>SUBTOTAL(103,$A$94:A230)</f>
        <v>113</v>
      </c>
      <c r="C230" s="140" t="s">
        <v>1443</v>
      </c>
      <c r="D230" s="56" t="s">
        <v>1481</v>
      </c>
      <c r="E230" s="55">
        <v>0.72670000000000001</v>
      </c>
      <c r="F230" s="26">
        <f>G230+H230+I230+J230+K230+L230+N230+P230+R230+T230+V230+W230+X230+Y230+Z230+AA230+AB230+AC230+AD230+AE230+AF230+AG230</f>
        <v>50750</v>
      </c>
      <c r="G230" s="26">
        <v>0</v>
      </c>
      <c r="H230" s="26">
        <v>0</v>
      </c>
      <c r="I230" s="26">
        <v>0</v>
      </c>
      <c r="J230" s="26">
        <v>0</v>
      </c>
      <c r="K230" s="26">
        <v>0</v>
      </c>
      <c r="L230" s="26">
        <v>0</v>
      </c>
      <c r="M230" s="58">
        <v>0</v>
      </c>
      <c r="N230" s="26">
        <v>0</v>
      </c>
      <c r="O230" s="26">
        <v>651</v>
      </c>
      <c r="P230" s="26">
        <v>50000</v>
      </c>
      <c r="Q230" s="26">
        <v>0</v>
      </c>
      <c r="R230" s="26">
        <v>0</v>
      </c>
      <c r="S230" s="26">
        <v>0</v>
      </c>
      <c r="T230" s="26">
        <v>0</v>
      </c>
      <c r="U230" s="26">
        <v>0</v>
      </c>
      <c r="V230" s="26">
        <v>0</v>
      </c>
      <c r="W230" s="26">
        <v>0</v>
      </c>
      <c r="X230" s="26">
        <v>0</v>
      </c>
      <c r="Y230" s="26">
        <v>0</v>
      </c>
      <c r="Z230" s="26">
        <v>0</v>
      </c>
      <c r="AA230" s="26">
        <v>0</v>
      </c>
      <c r="AB230" s="26">
        <v>0</v>
      </c>
      <c r="AC230" s="26">
        <v>0</v>
      </c>
      <c r="AD230" s="26">
        <v>0</v>
      </c>
      <c r="AE230" s="26">
        <f>ROUND(P230*1.5%,2)</f>
        <v>750</v>
      </c>
      <c r="AF230" s="26">
        <v>0</v>
      </c>
      <c r="AG230" s="26">
        <v>0</v>
      </c>
      <c r="AH230" s="141" t="s">
        <v>263</v>
      </c>
      <c r="AI230" s="30">
        <v>2022</v>
      </c>
      <c r="AJ230" s="30">
        <v>2022</v>
      </c>
      <c r="AK230" s="50"/>
    </row>
    <row r="231" spans="1:37" ht="62.25">
      <c r="B231" s="270" t="s">
        <v>823</v>
      </c>
      <c r="C231" s="140"/>
      <c r="D231" s="146" t="s">
        <v>857</v>
      </c>
      <c r="E231" s="55">
        <f>E232</f>
        <v>0.98380000000000001</v>
      </c>
      <c r="F231" s="26">
        <f>F232</f>
        <v>39622.869999999995</v>
      </c>
      <c r="G231" s="26">
        <f t="shared" ref="G231:AG231" si="64">G232</f>
        <v>0</v>
      </c>
      <c r="H231" s="26">
        <f t="shared" si="64"/>
        <v>0</v>
      </c>
      <c r="I231" s="26">
        <f t="shared" si="64"/>
        <v>0</v>
      </c>
      <c r="J231" s="26">
        <f t="shared" si="64"/>
        <v>0</v>
      </c>
      <c r="K231" s="26">
        <f t="shared" si="64"/>
        <v>0</v>
      </c>
      <c r="L231" s="26">
        <f t="shared" si="64"/>
        <v>0</v>
      </c>
      <c r="M231" s="58">
        <f t="shared" si="64"/>
        <v>0</v>
      </c>
      <c r="N231" s="26">
        <f t="shared" si="64"/>
        <v>0</v>
      </c>
      <c r="O231" s="26">
        <f t="shared" si="64"/>
        <v>762</v>
      </c>
      <c r="P231" s="26">
        <f t="shared" si="64"/>
        <v>39037.31</v>
      </c>
      <c r="Q231" s="26">
        <f t="shared" si="64"/>
        <v>0</v>
      </c>
      <c r="R231" s="26">
        <f t="shared" si="64"/>
        <v>0</v>
      </c>
      <c r="S231" s="26">
        <f t="shared" si="64"/>
        <v>0</v>
      </c>
      <c r="T231" s="26">
        <f t="shared" si="64"/>
        <v>0</v>
      </c>
      <c r="U231" s="26">
        <f t="shared" si="64"/>
        <v>0</v>
      </c>
      <c r="V231" s="26">
        <f t="shared" si="64"/>
        <v>0</v>
      </c>
      <c r="W231" s="26">
        <f t="shared" si="64"/>
        <v>0</v>
      </c>
      <c r="X231" s="26">
        <f t="shared" si="64"/>
        <v>0</v>
      </c>
      <c r="Y231" s="26">
        <f t="shared" si="64"/>
        <v>0</v>
      </c>
      <c r="Z231" s="26">
        <f t="shared" si="64"/>
        <v>0</v>
      </c>
      <c r="AA231" s="26">
        <f t="shared" si="64"/>
        <v>0</v>
      </c>
      <c r="AB231" s="26">
        <f t="shared" si="64"/>
        <v>0</v>
      </c>
      <c r="AC231" s="26">
        <f t="shared" si="64"/>
        <v>0</v>
      </c>
      <c r="AD231" s="26">
        <f t="shared" si="64"/>
        <v>0</v>
      </c>
      <c r="AE231" s="26">
        <f t="shared" si="64"/>
        <v>585.55999999999995</v>
      </c>
      <c r="AF231" s="26">
        <f t="shared" si="64"/>
        <v>0</v>
      </c>
      <c r="AG231" s="26">
        <f t="shared" si="64"/>
        <v>0</v>
      </c>
      <c r="AH231" s="141" t="s">
        <v>857</v>
      </c>
      <c r="AI231" s="141" t="s">
        <v>857</v>
      </c>
      <c r="AJ231" s="141" t="s">
        <v>857</v>
      </c>
      <c r="AK231" s="50"/>
    </row>
    <row r="232" spans="1:37" ht="62.25">
      <c r="A232" s="6">
        <v>1</v>
      </c>
      <c r="B232" s="52">
        <f>SUBTOTAL(103,$A$94:A232)</f>
        <v>114</v>
      </c>
      <c r="C232" s="140" t="s">
        <v>1444</v>
      </c>
      <c r="D232" s="56" t="s">
        <v>1821</v>
      </c>
      <c r="E232" s="55">
        <v>0.98380000000000001</v>
      </c>
      <c r="F232" s="26">
        <f>G232+H232+I232+J232+K232+L232+N232+P232+R232+T232+V232+W232+X232+Y232+Z232+AA232+AB232+AC232+AD232+AE232+AF232+AG232</f>
        <v>39622.869999999995</v>
      </c>
      <c r="G232" s="26">
        <v>0</v>
      </c>
      <c r="H232" s="26">
        <v>0</v>
      </c>
      <c r="I232" s="26">
        <v>0</v>
      </c>
      <c r="J232" s="26">
        <v>0</v>
      </c>
      <c r="K232" s="26">
        <v>0</v>
      </c>
      <c r="L232" s="26">
        <v>0</v>
      </c>
      <c r="M232" s="58">
        <v>0</v>
      </c>
      <c r="N232" s="26">
        <v>0</v>
      </c>
      <c r="O232" s="26">
        <v>762</v>
      </c>
      <c r="P232" s="26">
        <v>39037.31</v>
      </c>
      <c r="Q232" s="26">
        <v>0</v>
      </c>
      <c r="R232" s="26">
        <v>0</v>
      </c>
      <c r="S232" s="26">
        <v>0</v>
      </c>
      <c r="T232" s="26">
        <v>0</v>
      </c>
      <c r="U232" s="26">
        <v>0</v>
      </c>
      <c r="V232" s="26">
        <v>0</v>
      </c>
      <c r="W232" s="26">
        <v>0</v>
      </c>
      <c r="X232" s="26">
        <v>0</v>
      </c>
      <c r="Y232" s="26">
        <v>0</v>
      </c>
      <c r="Z232" s="26">
        <v>0</v>
      </c>
      <c r="AA232" s="26">
        <v>0</v>
      </c>
      <c r="AB232" s="26">
        <v>0</v>
      </c>
      <c r="AC232" s="26">
        <v>0</v>
      </c>
      <c r="AD232" s="26">
        <v>0</v>
      </c>
      <c r="AE232" s="26">
        <f>ROUND(P232*1.5%,2)</f>
        <v>585.55999999999995</v>
      </c>
      <c r="AF232" s="26">
        <v>0</v>
      </c>
      <c r="AG232" s="26">
        <v>0</v>
      </c>
      <c r="AH232" s="141" t="s">
        <v>263</v>
      </c>
      <c r="AI232" s="141">
        <v>2020</v>
      </c>
      <c r="AJ232" s="141">
        <v>2020</v>
      </c>
      <c r="AK232" s="50"/>
    </row>
    <row r="233" spans="1:37" ht="62.25">
      <c r="B233" s="270" t="s">
        <v>801</v>
      </c>
      <c r="C233" s="140"/>
      <c r="D233" s="146" t="s">
        <v>857</v>
      </c>
      <c r="E233" s="55">
        <f>E234</f>
        <v>0.98480000000000001</v>
      </c>
      <c r="F233" s="26">
        <f>F234</f>
        <v>1045972.2</v>
      </c>
      <c r="G233" s="26">
        <f t="shared" ref="G233:AG233" si="65">G234</f>
        <v>0</v>
      </c>
      <c r="H233" s="26">
        <f t="shared" si="65"/>
        <v>0</v>
      </c>
      <c r="I233" s="26">
        <f t="shared" si="65"/>
        <v>0</v>
      </c>
      <c r="J233" s="26">
        <f t="shared" si="65"/>
        <v>0</v>
      </c>
      <c r="K233" s="26">
        <f t="shared" si="65"/>
        <v>0</v>
      </c>
      <c r="L233" s="26">
        <f t="shared" si="65"/>
        <v>0</v>
      </c>
      <c r="M233" s="58">
        <f t="shared" si="65"/>
        <v>0</v>
      </c>
      <c r="N233" s="26">
        <f t="shared" si="65"/>
        <v>0</v>
      </c>
      <c r="O233" s="26">
        <f t="shared" si="65"/>
        <v>1187</v>
      </c>
      <c r="P233" s="26">
        <f t="shared" si="65"/>
        <v>1030514.48</v>
      </c>
      <c r="Q233" s="26">
        <f t="shared" si="65"/>
        <v>0</v>
      </c>
      <c r="R233" s="26">
        <f t="shared" si="65"/>
        <v>0</v>
      </c>
      <c r="S233" s="26">
        <f t="shared" si="65"/>
        <v>0</v>
      </c>
      <c r="T233" s="26">
        <f t="shared" si="65"/>
        <v>0</v>
      </c>
      <c r="U233" s="26">
        <f t="shared" si="65"/>
        <v>0</v>
      </c>
      <c r="V233" s="26">
        <f t="shared" si="65"/>
        <v>0</v>
      </c>
      <c r="W233" s="26">
        <f t="shared" si="65"/>
        <v>0</v>
      </c>
      <c r="X233" s="26">
        <f t="shared" si="65"/>
        <v>0</v>
      </c>
      <c r="Y233" s="26">
        <f t="shared" si="65"/>
        <v>0</v>
      </c>
      <c r="Z233" s="26">
        <f t="shared" si="65"/>
        <v>0</v>
      </c>
      <c r="AA233" s="26">
        <f t="shared" si="65"/>
        <v>0</v>
      </c>
      <c r="AB233" s="26">
        <f t="shared" si="65"/>
        <v>0</v>
      </c>
      <c r="AC233" s="26">
        <f t="shared" si="65"/>
        <v>0</v>
      </c>
      <c r="AD233" s="26">
        <f t="shared" si="65"/>
        <v>0</v>
      </c>
      <c r="AE233" s="26">
        <f t="shared" si="65"/>
        <v>15457.72</v>
      </c>
      <c r="AF233" s="26">
        <f t="shared" si="65"/>
        <v>0</v>
      </c>
      <c r="AG233" s="26">
        <f t="shared" si="65"/>
        <v>0</v>
      </c>
      <c r="AH233" s="141" t="s">
        <v>857</v>
      </c>
      <c r="AI233" s="141" t="s">
        <v>857</v>
      </c>
      <c r="AJ233" s="141" t="s">
        <v>857</v>
      </c>
      <c r="AK233" s="50"/>
    </row>
    <row r="234" spans="1:37" ht="62.25">
      <c r="A234" s="6">
        <v>1</v>
      </c>
      <c r="B234" s="52">
        <f>SUBTOTAL(103,$A$94:A234)</f>
        <v>115</v>
      </c>
      <c r="C234" s="140" t="s">
        <v>2204</v>
      </c>
      <c r="D234" s="56">
        <v>2014</v>
      </c>
      <c r="E234" s="55">
        <v>0.98480000000000001</v>
      </c>
      <c r="F234" s="26">
        <f>G234+H234+I234+J234+K234+L234+N234+P234+R234+T234+V234+W234+X234+Y234+Z234+AA234+AB234+AC234+AD234+AE234+AF234+AG234</f>
        <v>1045972.2</v>
      </c>
      <c r="G234" s="26">
        <v>0</v>
      </c>
      <c r="H234" s="26">
        <v>0</v>
      </c>
      <c r="I234" s="26">
        <v>0</v>
      </c>
      <c r="J234" s="26">
        <v>0</v>
      </c>
      <c r="K234" s="26">
        <v>0</v>
      </c>
      <c r="L234" s="26">
        <v>0</v>
      </c>
      <c r="M234" s="58">
        <v>0</v>
      </c>
      <c r="N234" s="26">
        <v>0</v>
      </c>
      <c r="O234" s="26">
        <v>1187</v>
      </c>
      <c r="P234" s="26">
        <v>1030514.48</v>
      </c>
      <c r="Q234" s="26">
        <v>0</v>
      </c>
      <c r="R234" s="26">
        <v>0</v>
      </c>
      <c r="S234" s="26">
        <v>0</v>
      </c>
      <c r="T234" s="26">
        <v>0</v>
      </c>
      <c r="U234" s="26">
        <v>0</v>
      </c>
      <c r="V234" s="26">
        <v>0</v>
      </c>
      <c r="W234" s="26">
        <v>0</v>
      </c>
      <c r="X234" s="26">
        <v>0</v>
      </c>
      <c r="Y234" s="26">
        <v>0</v>
      </c>
      <c r="Z234" s="26">
        <v>0</v>
      </c>
      <c r="AA234" s="26">
        <v>0</v>
      </c>
      <c r="AB234" s="26">
        <v>0</v>
      </c>
      <c r="AC234" s="26">
        <v>0</v>
      </c>
      <c r="AD234" s="26">
        <v>0</v>
      </c>
      <c r="AE234" s="26">
        <f>ROUND(P234*1.5%,2)</f>
        <v>15457.72</v>
      </c>
      <c r="AF234" s="26">
        <v>0</v>
      </c>
      <c r="AG234" s="26">
        <v>0</v>
      </c>
      <c r="AH234" s="141" t="s">
        <v>263</v>
      </c>
      <c r="AI234" s="30">
        <v>2022</v>
      </c>
      <c r="AJ234" s="30">
        <v>2022</v>
      </c>
      <c r="AK234" s="50"/>
    </row>
    <row r="235" spans="1:37" ht="62.25">
      <c r="B235" s="270" t="s">
        <v>806</v>
      </c>
      <c r="C235" s="140"/>
      <c r="D235" s="146" t="s">
        <v>857</v>
      </c>
      <c r="E235" s="55">
        <f>AVERAGE(E236:E237)</f>
        <v>0.83830000000000005</v>
      </c>
      <c r="F235" s="26">
        <f>F236+F237</f>
        <v>98453.75</v>
      </c>
      <c r="G235" s="26">
        <f t="shared" ref="G235:AG235" si="66">G236+G237</f>
        <v>0</v>
      </c>
      <c r="H235" s="26">
        <f t="shared" si="66"/>
        <v>0</v>
      </c>
      <c r="I235" s="26">
        <f t="shared" si="66"/>
        <v>0</v>
      </c>
      <c r="J235" s="26">
        <f t="shared" si="66"/>
        <v>0</v>
      </c>
      <c r="K235" s="26">
        <f t="shared" si="66"/>
        <v>0</v>
      </c>
      <c r="L235" s="26">
        <f t="shared" si="66"/>
        <v>0</v>
      </c>
      <c r="M235" s="58">
        <f t="shared" si="66"/>
        <v>0</v>
      </c>
      <c r="N235" s="26">
        <f t="shared" si="66"/>
        <v>0</v>
      </c>
      <c r="O235" s="26">
        <f t="shared" si="66"/>
        <v>949</v>
      </c>
      <c r="P235" s="26">
        <f t="shared" si="66"/>
        <v>97866.559999999998</v>
      </c>
      <c r="Q235" s="26">
        <f t="shared" si="66"/>
        <v>0</v>
      </c>
      <c r="R235" s="26">
        <f t="shared" si="66"/>
        <v>0</v>
      </c>
      <c r="S235" s="26">
        <f t="shared" si="66"/>
        <v>0</v>
      </c>
      <c r="T235" s="26">
        <f t="shared" si="66"/>
        <v>0</v>
      </c>
      <c r="U235" s="26">
        <f t="shared" si="66"/>
        <v>0</v>
      </c>
      <c r="V235" s="26">
        <f t="shared" si="66"/>
        <v>0</v>
      </c>
      <c r="W235" s="26">
        <f t="shared" si="66"/>
        <v>0</v>
      </c>
      <c r="X235" s="26">
        <f t="shared" si="66"/>
        <v>0</v>
      </c>
      <c r="Y235" s="26">
        <f t="shared" si="66"/>
        <v>0</v>
      </c>
      <c r="Z235" s="26">
        <f t="shared" si="66"/>
        <v>0</v>
      </c>
      <c r="AA235" s="26">
        <f t="shared" si="66"/>
        <v>0</v>
      </c>
      <c r="AB235" s="26">
        <f t="shared" si="66"/>
        <v>0</v>
      </c>
      <c r="AC235" s="26">
        <f t="shared" si="66"/>
        <v>0</v>
      </c>
      <c r="AD235" s="26">
        <f t="shared" si="66"/>
        <v>0</v>
      </c>
      <c r="AE235" s="26">
        <f t="shared" si="66"/>
        <v>587.18999999999994</v>
      </c>
      <c r="AF235" s="26">
        <f t="shared" si="66"/>
        <v>0</v>
      </c>
      <c r="AG235" s="26">
        <f t="shared" si="66"/>
        <v>0</v>
      </c>
      <c r="AH235" s="141" t="s">
        <v>857</v>
      </c>
      <c r="AI235" s="141" t="s">
        <v>857</v>
      </c>
      <c r="AJ235" s="141" t="s">
        <v>857</v>
      </c>
      <c r="AK235" s="50"/>
    </row>
    <row r="236" spans="1:37" ht="62.25">
      <c r="A236" s="6">
        <v>1</v>
      </c>
      <c r="B236" s="52">
        <f>SUBTOTAL(103,$A$94:A236)</f>
        <v>116</v>
      </c>
      <c r="C236" s="140" t="s">
        <v>1452</v>
      </c>
      <c r="D236" s="56" t="s">
        <v>1820</v>
      </c>
      <c r="E236" s="55">
        <v>0.75480000000000003</v>
      </c>
      <c r="F236" s="26">
        <f>G236+H236+I236+J236+K236+L236+N236+P236+R236+T236+V236+W236+X236+Y236+Z236+AA236+AB236+AC236+AD236+AE236+AF236+AG236</f>
        <v>78556.570000000007</v>
      </c>
      <c r="G236" s="26">
        <v>0</v>
      </c>
      <c r="H236" s="26">
        <v>0</v>
      </c>
      <c r="I236" s="26">
        <v>0</v>
      </c>
      <c r="J236" s="26">
        <v>0</v>
      </c>
      <c r="K236" s="26">
        <v>0</v>
      </c>
      <c r="L236" s="26">
        <v>0</v>
      </c>
      <c r="M236" s="58">
        <v>0</v>
      </c>
      <c r="N236" s="26">
        <v>0</v>
      </c>
      <c r="O236" s="26">
        <v>577</v>
      </c>
      <c r="P236" s="26">
        <v>78088.05</v>
      </c>
      <c r="Q236" s="26">
        <v>0</v>
      </c>
      <c r="R236" s="26">
        <v>0</v>
      </c>
      <c r="S236" s="26">
        <v>0</v>
      </c>
      <c r="T236" s="26">
        <v>0</v>
      </c>
      <c r="U236" s="26">
        <v>0</v>
      </c>
      <c r="V236" s="26">
        <v>0</v>
      </c>
      <c r="W236" s="26">
        <v>0</v>
      </c>
      <c r="X236" s="26">
        <v>0</v>
      </c>
      <c r="Y236" s="26">
        <v>0</v>
      </c>
      <c r="Z236" s="26">
        <v>0</v>
      </c>
      <c r="AA236" s="26">
        <v>0</v>
      </c>
      <c r="AB236" s="26">
        <v>0</v>
      </c>
      <c r="AC236" s="26">
        <v>0</v>
      </c>
      <c r="AD236" s="26">
        <v>0</v>
      </c>
      <c r="AE236" s="26">
        <v>468.52</v>
      </c>
      <c r="AF236" s="26">
        <v>0</v>
      </c>
      <c r="AG236" s="26">
        <v>0</v>
      </c>
      <c r="AH236" s="141" t="s">
        <v>263</v>
      </c>
      <c r="AI236" s="141">
        <v>2020</v>
      </c>
      <c r="AJ236" s="141">
        <v>2020</v>
      </c>
      <c r="AK236" s="50"/>
    </row>
    <row r="237" spans="1:37" ht="62.25">
      <c r="A237" s="6">
        <v>1</v>
      </c>
      <c r="B237" s="52">
        <f>SUBTOTAL(103,$A$94:A237)</f>
        <v>117</v>
      </c>
      <c r="C237" s="140" t="s">
        <v>1453</v>
      </c>
      <c r="D237" s="56" t="s">
        <v>1821</v>
      </c>
      <c r="E237" s="55">
        <v>0.92179999999999995</v>
      </c>
      <c r="F237" s="26">
        <f>G237+H237+I237+J237+K237+L237+N237+P237+R237+T237+V237+W237+X237+Y237+Z237+AA237+AB237+AC237+AD237+AE237+AF237+AG237</f>
        <v>19897.179999999997</v>
      </c>
      <c r="G237" s="26">
        <v>0</v>
      </c>
      <c r="H237" s="26">
        <v>0</v>
      </c>
      <c r="I237" s="26">
        <v>0</v>
      </c>
      <c r="J237" s="26">
        <v>0</v>
      </c>
      <c r="K237" s="26">
        <v>0</v>
      </c>
      <c r="L237" s="26">
        <v>0</v>
      </c>
      <c r="M237" s="58">
        <v>0</v>
      </c>
      <c r="N237" s="26">
        <v>0</v>
      </c>
      <c r="O237" s="26">
        <v>372</v>
      </c>
      <c r="P237" s="26">
        <v>19778.509999999998</v>
      </c>
      <c r="Q237" s="26">
        <v>0</v>
      </c>
      <c r="R237" s="26">
        <v>0</v>
      </c>
      <c r="S237" s="26">
        <v>0</v>
      </c>
      <c r="T237" s="26">
        <v>0</v>
      </c>
      <c r="U237" s="26">
        <v>0</v>
      </c>
      <c r="V237" s="26">
        <v>0</v>
      </c>
      <c r="W237" s="26">
        <v>0</v>
      </c>
      <c r="X237" s="26">
        <v>0</v>
      </c>
      <c r="Y237" s="26">
        <v>0</v>
      </c>
      <c r="Z237" s="26">
        <v>0</v>
      </c>
      <c r="AA237" s="26">
        <v>0</v>
      </c>
      <c r="AB237" s="26">
        <v>0</v>
      </c>
      <c r="AC237" s="26">
        <v>0</v>
      </c>
      <c r="AD237" s="26">
        <v>0</v>
      </c>
      <c r="AE237" s="26">
        <v>118.67</v>
      </c>
      <c r="AF237" s="26">
        <v>0</v>
      </c>
      <c r="AG237" s="26">
        <v>0</v>
      </c>
      <c r="AH237" s="141" t="s">
        <v>263</v>
      </c>
      <c r="AI237" s="141">
        <v>2020</v>
      </c>
      <c r="AJ237" s="141">
        <v>2020</v>
      </c>
      <c r="AK237" s="50"/>
    </row>
    <row r="238" spans="1:37" ht="62.25">
      <c r="B238" s="270" t="s">
        <v>1011</v>
      </c>
      <c r="C238" s="140"/>
      <c r="D238" s="146" t="s">
        <v>857</v>
      </c>
      <c r="E238" s="55">
        <f t="shared" ref="E238:T246" si="67">E239</f>
        <v>0.93410000000000004</v>
      </c>
      <c r="F238" s="26">
        <f t="shared" si="67"/>
        <v>5309.7</v>
      </c>
      <c r="G238" s="26">
        <f t="shared" si="67"/>
        <v>0</v>
      </c>
      <c r="H238" s="26">
        <f t="shared" si="67"/>
        <v>0</v>
      </c>
      <c r="I238" s="26">
        <f t="shared" si="67"/>
        <v>0</v>
      </c>
      <c r="J238" s="26">
        <f t="shared" si="67"/>
        <v>0</v>
      </c>
      <c r="K238" s="26">
        <f t="shared" si="67"/>
        <v>0</v>
      </c>
      <c r="L238" s="26">
        <f t="shared" si="67"/>
        <v>0</v>
      </c>
      <c r="M238" s="58">
        <f t="shared" si="67"/>
        <v>0</v>
      </c>
      <c r="N238" s="26">
        <f t="shared" si="67"/>
        <v>0</v>
      </c>
      <c r="O238" s="26">
        <f t="shared" si="67"/>
        <v>429.6</v>
      </c>
      <c r="P238" s="26">
        <f t="shared" si="67"/>
        <v>5231.2299999999996</v>
      </c>
      <c r="Q238" s="26">
        <f t="shared" si="67"/>
        <v>0</v>
      </c>
      <c r="R238" s="26">
        <f t="shared" si="67"/>
        <v>0</v>
      </c>
      <c r="S238" s="26">
        <f t="shared" si="67"/>
        <v>0</v>
      </c>
      <c r="T238" s="26">
        <f t="shared" si="67"/>
        <v>0</v>
      </c>
      <c r="U238" s="26">
        <f t="shared" ref="U238:AG238" si="68">U239</f>
        <v>0</v>
      </c>
      <c r="V238" s="26">
        <f t="shared" si="68"/>
        <v>0</v>
      </c>
      <c r="W238" s="26">
        <f t="shared" si="68"/>
        <v>0</v>
      </c>
      <c r="X238" s="26">
        <f t="shared" si="68"/>
        <v>0</v>
      </c>
      <c r="Y238" s="26">
        <f t="shared" si="68"/>
        <v>0</v>
      </c>
      <c r="Z238" s="26">
        <f t="shared" si="68"/>
        <v>0</v>
      </c>
      <c r="AA238" s="26">
        <f t="shared" si="68"/>
        <v>0</v>
      </c>
      <c r="AB238" s="26">
        <f t="shared" si="68"/>
        <v>0</v>
      </c>
      <c r="AC238" s="26">
        <f t="shared" si="68"/>
        <v>0</v>
      </c>
      <c r="AD238" s="26">
        <f t="shared" si="68"/>
        <v>0</v>
      </c>
      <c r="AE238" s="26">
        <f t="shared" si="68"/>
        <v>78.47</v>
      </c>
      <c r="AF238" s="26">
        <f t="shared" si="68"/>
        <v>0</v>
      </c>
      <c r="AG238" s="26">
        <f t="shared" si="68"/>
        <v>0</v>
      </c>
      <c r="AH238" s="141" t="s">
        <v>857</v>
      </c>
      <c r="AI238" s="141" t="s">
        <v>857</v>
      </c>
      <c r="AJ238" s="141" t="s">
        <v>857</v>
      </c>
      <c r="AK238" s="50"/>
    </row>
    <row r="239" spans="1:37" ht="62.25">
      <c r="A239" s="6">
        <v>1</v>
      </c>
      <c r="B239" s="52">
        <f>SUBTOTAL(103,$A$94:A239)</f>
        <v>118</v>
      </c>
      <c r="C239" s="140" t="s">
        <v>1545</v>
      </c>
      <c r="D239" s="56" t="s">
        <v>1820</v>
      </c>
      <c r="E239" s="55">
        <v>0.93410000000000004</v>
      </c>
      <c r="F239" s="26">
        <f>G239+H239+I239+J239+K239+L239+N239+P239+R239+T239+V239+W239+X239+Y239+Z239+AA239+AB239+AC239+AD239+AE239+AF239+AG239</f>
        <v>5309.7</v>
      </c>
      <c r="G239" s="26">
        <v>0</v>
      </c>
      <c r="H239" s="26">
        <v>0</v>
      </c>
      <c r="I239" s="26">
        <v>0</v>
      </c>
      <c r="J239" s="26">
        <v>0</v>
      </c>
      <c r="K239" s="26">
        <v>0</v>
      </c>
      <c r="L239" s="26">
        <v>0</v>
      </c>
      <c r="M239" s="58">
        <v>0</v>
      </c>
      <c r="N239" s="26">
        <v>0</v>
      </c>
      <c r="O239" s="26">
        <v>429.6</v>
      </c>
      <c r="P239" s="26">
        <v>5231.2299999999996</v>
      </c>
      <c r="Q239" s="26">
        <v>0</v>
      </c>
      <c r="R239" s="26">
        <v>0</v>
      </c>
      <c r="S239" s="26">
        <v>0</v>
      </c>
      <c r="T239" s="26">
        <v>0</v>
      </c>
      <c r="U239" s="26">
        <v>0</v>
      </c>
      <c r="V239" s="26">
        <v>0</v>
      </c>
      <c r="W239" s="26">
        <v>0</v>
      </c>
      <c r="X239" s="26">
        <v>0</v>
      </c>
      <c r="Y239" s="26">
        <v>0</v>
      </c>
      <c r="Z239" s="26">
        <v>0</v>
      </c>
      <c r="AA239" s="26">
        <v>0</v>
      </c>
      <c r="AB239" s="26">
        <v>0</v>
      </c>
      <c r="AC239" s="26">
        <v>0</v>
      </c>
      <c r="AD239" s="26">
        <v>0</v>
      </c>
      <c r="AE239" s="26">
        <f>ROUND(P239*1.5%,2)</f>
        <v>78.47</v>
      </c>
      <c r="AF239" s="26">
        <v>0</v>
      </c>
      <c r="AG239" s="26">
        <v>0</v>
      </c>
      <c r="AH239" s="141" t="s">
        <v>263</v>
      </c>
      <c r="AI239" s="141">
        <v>2020</v>
      </c>
      <c r="AJ239" s="141">
        <v>2020</v>
      </c>
      <c r="AK239" s="50"/>
    </row>
    <row r="240" spans="1:37" ht="62.25">
      <c r="B240" s="270" t="s">
        <v>849</v>
      </c>
      <c r="C240" s="140"/>
      <c r="D240" s="146" t="s">
        <v>857</v>
      </c>
      <c r="E240" s="55">
        <v>0.99509999999999998</v>
      </c>
      <c r="F240" s="26">
        <f t="shared" si="67"/>
        <v>188216.53</v>
      </c>
      <c r="G240" s="26">
        <f t="shared" si="67"/>
        <v>0</v>
      </c>
      <c r="H240" s="26">
        <f t="shared" si="67"/>
        <v>0</v>
      </c>
      <c r="I240" s="26">
        <f t="shared" si="67"/>
        <v>0</v>
      </c>
      <c r="J240" s="26">
        <f t="shared" si="67"/>
        <v>0</v>
      </c>
      <c r="K240" s="26">
        <f t="shared" si="67"/>
        <v>0</v>
      </c>
      <c r="L240" s="26">
        <f t="shared" si="67"/>
        <v>0</v>
      </c>
      <c r="M240" s="58">
        <f t="shared" si="67"/>
        <v>0</v>
      </c>
      <c r="N240" s="26">
        <f t="shared" si="67"/>
        <v>0</v>
      </c>
      <c r="O240" s="26">
        <f t="shared" si="67"/>
        <v>186.15</v>
      </c>
      <c r="P240" s="26">
        <f t="shared" si="67"/>
        <v>185435</v>
      </c>
      <c r="Q240" s="26">
        <f t="shared" si="67"/>
        <v>0</v>
      </c>
      <c r="R240" s="26">
        <f t="shared" si="67"/>
        <v>0</v>
      </c>
      <c r="S240" s="26">
        <f t="shared" si="67"/>
        <v>0</v>
      </c>
      <c r="T240" s="26">
        <f t="shared" si="67"/>
        <v>0</v>
      </c>
      <c r="U240" s="26">
        <f t="shared" ref="U240:AG240" si="69">U241</f>
        <v>0</v>
      </c>
      <c r="V240" s="26">
        <f t="shared" si="69"/>
        <v>0</v>
      </c>
      <c r="W240" s="26">
        <f t="shared" si="69"/>
        <v>0</v>
      </c>
      <c r="X240" s="26">
        <f t="shared" si="69"/>
        <v>0</v>
      </c>
      <c r="Y240" s="26">
        <f t="shared" si="69"/>
        <v>0</v>
      </c>
      <c r="Z240" s="26">
        <f t="shared" si="69"/>
        <v>0</v>
      </c>
      <c r="AA240" s="26">
        <f t="shared" si="69"/>
        <v>0</v>
      </c>
      <c r="AB240" s="26">
        <f t="shared" si="69"/>
        <v>0</v>
      </c>
      <c r="AC240" s="26">
        <f t="shared" si="69"/>
        <v>0</v>
      </c>
      <c r="AD240" s="26">
        <f t="shared" si="69"/>
        <v>0</v>
      </c>
      <c r="AE240" s="26">
        <f t="shared" si="69"/>
        <v>2781.53</v>
      </c>
      <c r="AF240" s="26">
        <f t="shared" si="69"/>
        <v>0</v>
      </c>
      <c r="AG240" s="26">
        <f t="shared" si="69"/>
        <v>0</v>
      </c>
      <c r="AH240" s="141" t="s">
        <v>857</v>
      </c>
      <c r="AI240" s="141" t="s">
        <v>857</v>
      </c>
      <c r="AJ240" s="141" t="s">
        <v>857</v>
      </c>
      <c r="AK240" s="50"/>
    </row>
    <row r="241" spans="1:37" ht="62.25">
      <c r="A241" s="6">
        <v>1</v>
      </c>
      <c r="B241" s="52">
        <f>SUBTOTAL(103,$A$94:A241)</f>
        <v>119</v>
      </c>
      <c r="C241" s="140" t="s">
        <v>1624</v>
      </c>
      <c r="D241" s="56" t="s">
        <v>1820</v>
      </c>
      <c r="E241" s="55">
        <v>0.99509999999999998</v>
      </c>
      <c r="F241" s="26">
        <f>P241+AE241</f>
        <v>188216.53</v>
      </c>
      <c r="G241" s="26">
        <v>0</v>
      </c>
      <c r="H241" s="26">
        <v>0</v>
      </c>
      <c r="I241" s="26">
        <v>0</v>
      </c>
      <c r="J241" s="26">
        <v>0</v>
      </c>
      <c r="K241" s="26">
        <v>0</v>
      </c>
      <c r="L241" s="26">
        <v>0</v>
      </c>
      <c r="M241" s="58">
        <v>0</v>
      </c>
      <c r="N241" s="26">
        <v>0</v>
      </c>
      <c r="O241" s="26">
        <v>186.15</v>
      </c>
      <c r="P241" s="26">
        <v>185435</v>
      </c>
      <c r="Q241" s="26">
        <v>0</v>
      </c>
      <c r="R241" s="26">
        <v>0</v>
      </c>
      <c r="S241" s="26">
        <v>0</v>
      </c>
      <c r="T241" s="142">
        <v>0</v>
      </c>
      <c r="U241" s="26">
        <v>0</v>
      </c>
      <c r="V241" s="26">
        <v>0</v>
      </c>
      <c r="W241" s="26">
        <v>0</v>
      </c>
      <c r="X241" s="26">
        <v>0</v>
      </c>
      <c r="Y241" s="26">
        <v>0</v>
      </c>
      <c r="Z241" s="26">
        <v>0</v>
      </c>
      <c r="AA241" s="26">
        <v>0</v>
      </c>
      <c r="AB241" s="26">
        <v>0</v>
      </c>
      <c r="AC241" s="26">
        <v>0</v>
      </c>
      <c r="AD241" s="26">
        <v>0</v>
      </c>
      <c r="AE241" s="26">
        <f>ROUND(P241*1.5%,2)</f>
        <v>2781.53</v>
      </c>
      <c r="AF241" s="26">
        <v>0</v>
      </c>
      <c r="AG241" s="26">
        <v>0</v>
      </c>
      <c r="AH241" s="141" t="s">
        <v>263</v>
      </c>
      <c r="AI241" s="141">
        <v>2020</v>
      </c>
      <c r="AJ241" s="141">
        <v>2020</v>
      </c>
      <c r="AK241" s="50"/>
    </row>
    <row r="242" spans="1:37" ht="62.25">
      <c r="B242" s="270" t="s">
        <v>820</v>
      </c>
      <c r="C242" s="140"/>
      <c r="D242" s="146" t="s">
        <v>857</v>
      </c>
      <c r="E242" s="55">
        <f t="shared" si="67"/>
        <v>0.981975146584529</v>
      </c>
      <c r="F242" s="26">
        <f t="shared" si="67"/>
        <v>159122.38</v>
      </c>
      <c r="G242" s="26">
        <f t="shared" si="67"/>
        <v>0</v>
      </c>
      <c r="H242" s="26">
        <f t="shared" si="67"/>
        <v>0</v>
      </c>
      <c r="I242" s="26">
        <f t="shared" si="67"/>
        <v>28692</v>
      </c>
      <c r="J242" s="26">
        <f t="shared" si="67"/>
        <v>0</v>
      </c>
      <c r="K242" s="26">
        <f t="shared" si="67"/>
        <v>0</v>
      </c>
      <c r="L242" s="26">
        <f t="shared" si="67"/>
        <v>0</v>
      </c>
      <c r="M242" s="58">
        <f t="shared" si="67"/>
        <v>0</v>
      </c>
      <c r="N242" s="26">
        <f t="shared" si="67"/>
        <v>0</v>
      </c>
      <c r="O242" s="26">
        <f t="shared" si="67"/>
        <v>0</v>
      </c>
      <c r="P242" s="26">
        <f t="shared" si="67"/>
        <v>0</v>
      </c>
      <c r="Q242" s="26">
        <f t="shared" si="67"/>
        <v>0</v>
      </c>
      <c r="R242" s="26">
        <f t="shared" si="67"/>
        <v>0</v>
      </c>
      <c r="S242" s="26">
        <f t="shared" si="67"/>
        <v>0</v>
      </c>
      <c r="T242" s="26">
        <f t="shared" si="67"/>
        <v>0</v>
      </c>
      <c r="U242" s="26">
        <f t="shared" ref="U242:AG246" si="70">U243</f>
        <v>0</v>
      </c>
      <c r="V242" s="26">
        <f t="shared" si="70"/>
        <v>0</v>
      </c>
      <c r="W242" s="26">
        <f t="shared" si="70"/>
        <v>0</v>
      </c>
      <c r="X242" s="26">
        <f t="shared" si="70"/>
        <v>0</v>
      </c>
      <c r="Y242" s="26">
        <f t="shared" si="70"/>
        <v>0</v>
      </c>
      <c r="Z242" s="26">
        <f t="shared" si="70"/>
        <v>0</v>
      </c>
      <c r="AA242" s="26">
        <f t="shared" si="70"/>
        <v>0</v>
      </c>
      <c r="AB242" s="26">
        <f t="shared" si="70"/>
        <v>0</v>
      </c>
      <c r="AC242" s="26">
        <f t="shared" si="70"/>
        <v>0</v>
      </c>
      <c r="AD242" s="26">
        <f t="shared" si="70"/>
        <v>0</v>
      </c>
      <c r="AE242" s="26">
        <f t="shared" si="70"/>
        <v>430.38</v>
      </c>
      <c r="AF242" s="26">
        <f t="shared" si="70"/>
        <v>130000</v>
      </c>
      <c r="AG242" s="26">
        <f t="shared" si="70"/>
        <v>0</v>
      </c>
      <c r="AH242" s="141" t="s">
        <v>857</v>
      </c>
      <c r="AI242" s="141" t="s">
        <v>857</v>
      </c>
      <c r="AJ242" s="141" t="s">
        <v>857</v>
      </c>
      <c r="AK242" s="50"/>
    </row>
    <row r="243" spans="1:37" ht="62.25">
      <c r="A243" s="6">
        <v>1</v>
      </c>
      <c r="B243" s="52">
        <f>SUBTOTAL(103,$A$94:A243)</f>
        <v>120</v>
      </c>
      <c r="C243" s="140" t="s">
        <v>1836</v>
      </c>
      <c r="D243" s="70">
        <v>2015</v>
      </c>
      <c r="E243" s="55">
        <v>0.981975146584529</v>
      </c>
      <c r="F243" s="26">
        <f>G243+H243+I243+J243+K243+L243+N243+P243+R243+T243+V243+W243+X243+Y243+Z243+AA243+AB243+AC243+AD243+AE243+AF243+AG243</f>
        <v>159122.38</v>
      </c>
      <c r="G243" s="26">
        <v>0</v>
      </c>
      <c r="H243" s="26">
        <v>0</v>
      </c>
      <c r="I243" s="26">
        <v>28692</v>
      </c>
      <c r="J243" s="26">
        <v>0</v>
      </c>
      <c r="K243" s="26">
        <v>0</v>
      </c>
      <c r="L243" s="26">
        <v>0</v>
      </c>
      <c r="M243" s="58">
        <v>0</v>
      </c>
      <c r="N243" s="26">
        <v>0</v>
      </c>
      <c r="O243" s="26">
        <v>0</v>
      </c>
      <c r="P243" s="26">
        <v>0</v>
      </c>
      <c r="Q243" s="26">
        <v>0</v>
      </c>
      <c r="R243" s="26">
        <v>0</v>
      </c>
      <c r="S243" s="26">
        <v>0</v>
      </c>
      <c r="T243" s="142">
        <v>0</v>
      </c>
      <c r="U243" s="26">
        <v>0</v>
      </c>
      <c r="V243" s="26">
        <v>0</v>
      </c>
      <c r="W243" s="26">
        <v>0</v>
      </c>
      <c r="X243" s="26">
        <v>0</v>
      </c>
      <c r="Y243" s="26">
        <v>0</v>
      </c>
      <c r="Z243" s="26">
        <v>0</v>
      </c>
      <c r="AA243" s="26">
        <v>0</v>
      </c>
      <c r="AB243" s="26">
        <v>0</v>
      </c>
      <c r="AC243" s="26">
        <v>0</v>
      </c>
      <c r="AD243" s="26">
        <v>0</v>
      </c>
      <c r="AE243" s="26">
        <f>ROUND(I243*1.5%,2)</f>
        <v>430.38</v>
      </c>
      <c r="AF243" s="26">
        <v>130000</v>
      </c>
      <c r="AG243" s="26">
        <v>0</v>
      </c>
      <c r="AH243" s="141">
        <v>2022</v>
      </c>
      <c r="AI243" s="30">
        <v>2022</v>
      </c>
      <c r="AJ243" s="30">
        <v>2022</v>
      </c>
      <c r="AK243" s="50"/>
    </row>
    <row r="244" spans="1:37" ht="62.25">
      <c r="B244" s="270" t="s">
        <v>818</v>
      </c>
      <c r="C244" s="140"/>
      <c r="D244" s="146" t="s">
        <v>857</v>
      </c>
      <c r="E244" s="55">
        <f t="shared" si="67"/>
        <v>0.95199999999999996</v>
      </c>
      <c r="F244" s="26">
        <f t="shared" si="67"/>
        <v>4034769.44</v>
      </c>
      <c r="G244" s="26">
        <f t="shared" si="67"/>
        <v>0</v>
      </c>
      <c r="H244" s="26">
        <f t="shared" si="67"/>
        <v>0</v>
      </c>
      <c r="I244" s="26">
        <f t="shared" si="67"/>
        <v>0</v>
      </c>
      <c r="J244" s="26">
        <f t="shared" si="67"/>
        <v>0</v>
      </c>
      <c r="K244" s="26">
        <f t="shared" si="67"/>
        <v>0</v>
      </c>
      <c r="L244" s="26">
        <f t="shared" si="67"/>
        <v>0</v>
      </c>
      <c r="M244" s="58">
        <f t="shared" si="67"/>
        <v>0</v>
      </c>
      <c r="N244" s="26">
        <f t="shared" si="67"/>
        <v>0</v>
      </c>
      <c r="O244" s="26">
        <f t="shared" si="67"/>
        <v>1020</v>
      </c>
      <c r="P244" s="26">
        <f t="shared" si="67"/>
        <v>3975142.31</v>
      </c>
      <c r="Q244" s="26">
        <f t="shared" si="67"/>
        <v>0</v>
      </c>
      <c r="R244" s="26">
        <f t="shared" si="67"/>
        <v>0</v>
      </c>
      <c r="S244" s="26">
        <f t="shared" si="67"/>
        <v>0</v>
      </c>
      <c r="T244" s="26">
        <f t="shared" si="67"/>
        <v>0</v>
      </c>
      <c r="U244" s="26">
        <f t="shared" si="70"/>
        <v>0</v>
      </c>
      <c r="V244" s="26">
        <f t="shared" si="70"/>
        <v>0</v>
      </c>
      <c r="W244" s="26">
        <f t="shared" si="70"/>
        <v>0</v>
      </c>
      <c r="X244" s="26">
        <f t="shared" si="70"/>
        <v>0</v>
      </c>
      <c r="Y244" s="26">
        <f t="shared" si="70"/>
        <v>0</v>
      </c>
      <c r="Z244" s="26">
        <f t="shared" si="70"/>
        <v>0</v>
      </c>
      <c r="AA244" s="26">
        <f t="shared" si="70"/>
        <v>0</v>
      </c>
      <c r="AB244" s="26">
        <f t="shared" si="70"/>
        <v>0</v>
      </c>
      <c r="AC244" s="26">
        <f t="shared" si="70"/>
        <v>0</v>
      </c>
      <c r="AD244" s="26">
        <f t="shared" si="70"/>
        <v>0</v>
      </c>
      <c r="AE244" s="26">
        <f t="shared" si="70"/>
        <v>59627.13</v>
      </c>
      <c r="AF244" s="26">
        <f t="shared" si="70"/>
        <v>0</v>
      </c>
      <c r="AG244" s="26">
        <f t="shared" si="70"/>
        <v>0</v>
      </c>
      <c r="AH244" s="141" t="s">
        <v>857</v>
      </c>
      <c r="AI244" s="141" t="s">
        <v>857</v>
      </c>
      <c r="AJ244" s="141" t="s">
        <v>857</v>
      </c>
      <c r="AK244" s="50"/>
    </row>
    <row r="245" spans="1:37" ht="62.25">
      <c r="A245" s="6">
        <v>1</v>
      </c>
      <c r="B245" s="52">
        <f>SUBTOTAL(103,$A$94:A245)</f>
        <v>121</v>
      </c>
      <c r="C245" s="140" t="s">
        <v>2203</v>
      </c>
      <c r="D245" s="70">
        <v>2015</v>
      </c>
      <c r="E245" s="55">
        <v>0.95199999999999996</v>
      </c>
      <c r="F245" s="26">
        <f>G245+H245+I245+J245+K245+L245+N245+P245+R245+T245+V245+W245+X245+Y245+Z245+AA245+AB245+AC245+AD245+AE245+AF245+AG245</f>
        <v>4034769.44</v>
      </c>
      <c r="G245" s="26">
        <v>0</v>
      </c>
      <c r="H245" s="26">
        <v>0</v>
      </c>
      <c r="I245" s="26">
        <v>0</v>
      </c>
      <c r="J245" s="26">
        <v>0</v>
      </c>
      <c r="K245" s="26">
        <v>0</v>
      </c>
      <c r="L245" s="26">
        <v>0</v>
      </c>
      <c r="M245" s="58">
        <v>0</v>
      </c>
      <c r="N245" s="26">
        <v>0</v>
      </c>
      <c r="O245" s="26">
        <v>1020</v>
      </c>
      <c r="P245" s="26">
        <v>3975142.31</v>
      </c>
      <c r="Q245" s="26">
        <v>0</v>
      </c>
      <c r="R245" s="26">
        <v>0</v>
      </c>
      <c r="S245" s="26">
        <v>0</v>
      </c>
      <c r="T245" s="142">
        <v>0</v>
      </c>
      <c r="U245" s="26">
        <v>0</v>
      </c>
      <c r="V245" s="26">
        <v>0</v>
      </c>
      <c r="W245" s="26">
        <v>0</v>
      </c>
      <c r="X245" s="26">
        <v>0</v>
      </c>
      <c r="Y245" s="26">
        <v>0</v>
      </c>
      <c r="Z245" s="26">
        <v>0</v>
      </c>
      <c r="AA245" s="26">
        <v>0</v>
      </c>
      <c r="AB245" s="26">
        <v>0</v>
      </c>
      <c r="AC245" s="26">
        <v>0</v>
      </c>
      <c r="AD245" s="26">
        <v>0</v>
      </c>
      <c r="AE245" s="26">
        <f>ROUND(P245*1.5%,2)</f>
        <v>59627.13</v>
      </c>
      <c r="AF245" s="26">
        <v>0</v>
      </c>
      <c r="AG245" s="26">
        <v>0</v>
      </c>
      <c r="AH245" s="141" t="s">
        <v>263</v>
      </c>
      <c r="AI245" s="141">
        <v>2021</v>
      </c>
      <c r="AJ245" s="141">
        <v>2021</v>
      </c>
      <c r="AK245" s="50"/>
    </row>
    <row r="246" spans="1:37" ht="62.25">
      <c r="B246" s="270" t="s">
        <v>785</v>
      </c>
      <c r="C246" s="140"/>
      <c r="D246" s="146" t="s">
        <v>857</v>
      </c>
      <c r="E246" s="55">
        <f t="shared" si="67"/>
        <v>0.60399999999999998</v>
      </c>
      <c r="F246" s="26">
        <f t="shared" si="67"/>
        <v>725135.29</v>
      </c>
      <c r="G246" s="26">
        <f t="shared" si="67"/>
        <v>0</v>
      </c>
      <c r="H246" s="26">
        <f t="shared" si="67"/>
        <v>0</v>
      </c>
      <c r="I246" s="26">
        <f t="shared" si="67"/>
        <v>0</v>
      </c>
      <c r="J246" s="26">
        <f t="shared" si="67"/>
        <v>0</v>
      </c>
      <c r="K246" s="26">
        <f t="shared" si="67"/>
        <v>0</v>
      </c>
      <c r="L246" s="26">
        <f t="shared" si="67"/>
        <v>0</v>
      </c>
      <c r="M246" s="58">
        <f t="shared" si="67"/>
        <v>0</v>
      </c>
      <c r="N246" s="26">
        <f t="shared" si="67"/>
        <v>0</v>
      </c>
      <c r="O246" s="26">
        <f t="shared" si="67"/>
        <v>1342.78</v>
      </c>
      <c r="P246" s="26">
        <f t="shared" si="67"/>
        <v>714419</v>
      </c>
      <c r="Q246" s="26">
        <f t="shared" si="67"/>
        <v>0</v>
      </c>
      <c r="R246" s="26">
        <f t="shared" si="67"/>
        <v>0</v>
      </c>
      <c r="S246" s="26">
        <f t="shared" si="67"/>
        <v>0</v>
      </c>
      <c r="T246" s="26">
        <f t="shared" si="67"/>
        <v>0</v>
      </c>
      <c r="U246" s="26">
        <f t="shared" si="70"/>
        <v>0</v>
      </c>
      <c r="V246" s="26">
        <f t="shared" si="70"/>
        <v>0</v>
      </c>
      <c r="W246" s="26">
        <f t="shared" si="70"/>
        <v>0</v>
      </c>
      <c r="X246" s="26">
        <f t="shared" si="70"/>
        <v>0</v>
      </c>
      <c r="Y246" s="26">
        <f t="shared" si="70"/>
        <v>0</v>
      </c>
      <c r="Z246" s="26">
        <f t="shared" si="70"/>
        <v>0</v>
      </c>
      <c r="AA246" s="26">
        <f t="shared" si="70"/>
        <v>0</v>
      </c>
      <c r="AB246" s="26">
        <f t="shared" si="70"/>
        <v>0</v>
      </c>
      <c r="AC246" s="26">
        <f t="shared" si="70"/>
        <v>0</v>
      </c>
      <c r="AD246" s="26">
        <f t="shared" si="70"/>
        <v>0</v>
      </c>
      <c r="AE246" s="26">
        <f t="shared" si="70"/>
        <v>10716.29</v>
      </c>
      <c r="AF246" s="26">
        <f t="shared" si="70"/>
        <v>0</v>
      </c>
      <c r="AG246" s="26">
        <f t="shared" si="70"/>
        <v>0</v>
      </c>
      <c r="AH246" s="141" t="s">
        <v>857</v>
      </c>
      <c r="AI246" s="141" t="s">
        <v>857</v>
      </c>
      <c r="AJ246" s="141" t="s">
        <v>857</v>
      </c>
      <c r="AK246" s="50"/>
    </row>
    <row r="247" spans="1:37" ht="62.25">
      <c r="A247" s="6">
        <v>1</v>
      </c>
      <c r="B247" s="52">
        <f>SUBTOTAL(103,$A$94:A247)</f>
        <v>122</v>
      </c>
      <c r="C247" s="140" t="s">
        <v>2657</v>
      </c>
      <c r="D247" s="70">
        <v>2016</v>
      </c>
      <c r="E247" s="55">
        <v>0.60399999999999998</v>
      </c>
      <c r="F247" s="26">
        <f>G247+H247+I247+J247+K247+L247+N247+P247+R247+T247+V247+W247+X247+Y247+Z247+AA247+AB247+AC247+AD247+AE247+AF247+AG247</f>
        <v>725135.29</v>
      </c>
      <c r="G247" s="26">
        <v>0</v>
      </c>
      <c r="H247" s="26">
        <v>0</v>
      </c>
      <c r="I247" s="26">
        <v>0</v>
      </c>
      <c r="J247" s="26">
        <v>0</v>
      </c>
      <c r="K247" s="26">
        <v>0</v>
      </c>
      <c r="L247" s="26">
        <v>0</v>
      </c>
      <c r="M247" s="58">
        <v>0</v>
      </c>
      <c r="N247" s="26">
        <v>0</v>
      </c>
      <c r="O247" s="26">
        <v>1342.78</v>
      </c>
      <c r="P247" s="26">
        <v>714419</v>
      </c>
      <c r="Q247" s="26">
        <v>0</v>
      </c>
      <c r="R247" s="26">
        <v>0</v>
      </c>
      <c r="S247" s="26">
        <v>0</v>
      </c>
      <c r="T247" s="142">
        <v>0</v>
      </c>
      <c r="U247" s="26">
        <v>0</v>
      </c>
      <c r="V247" s="26">
        <v>0</v>
      </c>
      <c r="W247" s="26">
        <v>0</v>
      </c>
      <c r="X247" s="26">
        <v>0</v>
      </c>
      <c r="Y247" s="26">
        <v>0</v>
      </c>
      <c r="Z247" s="26">
        <v>0</v>
      </c>
      <c r="AA247" s="26">
        <v>0</v>
      </c>
      <c r="AB247" s="26">
        <v>0</v>
      </c>
      <c r="AC247" s="26">
        <v>0</v>
      </c>
      <c r="AD247" s="26">
        <v>0</v>
      </c>
      <c r="AE247" s="26">
        <f>ROUND(P247*1.5%,2)</f>
        <v>10716.29</v>
      </c>
      <c r="AF247" s="26">
        <v>0</v>
      </c>
      <c r="AG247" s="26">
        <v>0</v>
      </c>
      <c r="AH247" s="141" t="s">
        <v>263</v>
      </c>
      <c r="AI247" s="30">
        <v>2022</v>
      </c>
      <c r="AJ247" s="30">
        <v>2022</v>
      </c>
      <c r="AK247" s="50"/>
    </row>
  </sheetData>
  <mergeCells count="34">
    <mergeCell ref="B92:C92"/>
    <mergeCell ref="B91:AJ91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  <mergeCell ref="B10:AJ10"/>
    <mergeCell ref="W6:W7"/>
    <mergeCell ref="S6:T7"/>
    <mergeCell ref="M6:N7"/>
    <mergeCell ref="G6:L6"/>
    <mergeCell ref="U6:V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</mergeCells>
  <phoneticPr fontId="44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10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T246"/>
  <sheetViews>
    <sheetView topLeftCell="B130" zoomScale="30" zoomScaleNormal="30" workbookViewId="0">
      <selection activeCell="C71" sqref="C71"/>
    </sheetView>
  </sheetViews>
  <sheetFormatPr defaultRowHeight="28.5"/>
  <cols>
    <col min="1" max="1" width="9.140625" style="6" hidden="1" customWidth="1"/>
    <col min="2" max="2" width="15.85546875" style="6" customWidth="1"/>
    <col min="3" max="3" width="219.85546875" style="6" customWidth="1"/>
    <col min="4" max="4" width="21.42578125" style="6" customWidth="1"/>
    <col min="5" max="5" width="14.85546875" style="6" customWidth="1"/>
    <col min="6" max="6" width="74.28515625" style="6" customWidth="1"/>
    <col min="7" max="7" width="12.85546875" style="6" customWidth="1"/>
    <col min="8" max="8" width="13.85546875" style="6" customWidth="1"/>
    <col min="9" max="9" width="31.140625" style="6" customWidth="1"/>
    <col min="10" max="10" width="32.28515625" style="6" customWidth="1"/>
    <col min="11" max="11" width="32.5703125" style="6" customWidth="1"/>
    <col min="12" max="12" width="32.85546875" style="6" customWidth="1"/>
    <col min="13" max="13" width="42.28515625" style="6" customWidth="1"/>
    <col min="14" max="14" width="95.28515625" style="6" customWidth="1"/>
    <col min="15" max="15" width="45.5703125" style="6" customWidth="1"/>
    <col min="16" max="16" width="29.85546875" style="6" customWidth="1"/>
    <col min="17" max="17" width="25.5703125" style="6" customWidth="1"/>
    <col min="18" max="18" width="33" style="193" customWidth="1"/>
    <col min="19" max="19" width="22.5703125" style="274" bestFit="1" customWidth="1"/>
    <col min="20" max="20" width="19.140625" style="6" bestFit="1" customWidth="1"/>
    <col min="21" max="16384" width="9.140625" style="6"/>
  </cols>
  <sheetData>
    <row r="1" spans="1:18" ht="35.25">
      <c r="B1" s="271"/>
      <c r="C1" s="271"/>
      <c r="D1" s="271"/>
      <c r="E1" s="271"/>
      <c r="F1" s="271"/>
      <c r="G1" s="272"/>
      <c r="H1" s="271"/>
      <c r="I1" s="271"/>
      <c r="J1" s="271"/>
      <c r="K1" s="271"/>
      <c r="L1" s="271"/>
      <c r="M1" s="273"/>
      <c r="N1" s="273"/>
      <c r="O1" s="414" t="s">
        <v>1015</v>
      </c>
      <c r="P1" s="414"/>
      <c r="Q1" s="414"/>
    </row>
    <row r="2" spans="1:18" ht="71.25" customHeight="1">
      <c r="B2" s="271"/>
      <c r="C2" s="271"/>
      <c r="D2" s="271"/>
      <c r="E2" s="271"/>
      <c r="F2" s="271"/>
      <c r="G2" s="272"/>
      <c r="H2" s="271"/>
      <c r="I2" s="271"/>
      <c r="J2" s="271"/>
      <c r="K2" s="271"/>
      <c r="L2" s="271"/>
      <c r="M2" s="275"/>
      <c r="N2" s="415" t="s">
        <v>1016</v>
      </c>
      <c r="O2" s="415"/>
      <c r="P2" s="415"/>
      <c r="Q2" s="415"/>
    </row>
    <row r="3" spans="1:18" ht="201.75" customHeight="1">
      <c r="B3" s="416" t="s">
        <v>1868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</row>
    <row r="4" spans="1:18" ht="35.25">
      <c r="B4" s="417" t="s">
        <v>6</v>
      </c>
      <c r="C4" s="417" t="s">
        <v>1017</v>
      </c>
      <c r="D4" s="417" t="s">
        <v>243</v>
      </c>
      <c r="E4" s="418"/>
      <c r="F4" s="420" t="s">
        <v>244</v>
      </c>
      <c r="G4" s="421" t="s">
        <v>245</v>
      </c>
      <c r="H4" s="421" t="s">
        <v>246</v>
      </c>
      <c r="I4" s="420" t="s">
        <v>247</v>
      </c>
      <c r="J4" s="417" t="s">
        <v>248</v>
      </c>
      <c r="K4" s="418"/>
      <c r="L4" s="432" t="s">
        <v>1018</v>
      </c>
      <c r="M4" s="432" t="s">
        <v>1019</v>
      </c>
      <c r="N4" s="432" t="s">
        <v>249</v>
      </c>
      <c r="O4" s="437" t="s">
        <v>8</v>
      </c>
      <c r="P4" s="427" t="s">
        <v>251</v>
      </c>
      <c r="Q4" s="427" t="s">
        <v>252</v>
      </c>
    </row>
    <row r="5" spans="1:18">
      <c r="B5" s="418"/>
      <c r="C5" s="418"/>
      <c r="D5" s="420" t="s">
        <v>253</v>
      </c>
      <c r="E5" s="421" t="s">
        <v>254</v>
      </c>
      <c r="F5" s="418"/>
      <c r="G5" s="422"/>
      <c r="H5" s="422"/>
      <c r="I5" s="418"/>
      <c r="J5" s="420" t="s">
        <v>255</v>
      </c>
      <c r="K5" s="421" t="s">
        <v>1020</v>
      </c>
      <c r="L5" s="433"/>
      <c r="M5" s="435"/>
      <c r="N5" s="435"/>
      <c r="O5" s="429"/>
      <c r="P5" s="428"/>
      <c r="Q5" s="428"/>
    </row>
    <row r="6" spans="1:18" ht="301.5" customHeight="1">
      <c r="B6" s="418"/>
      <c r="C6" s="418"/>
      <c r="D6" s="418"/>
      <c r="E6" s="429"/>
      <c r="F6" s="418"/>
      <c r="G6" s="422"/>
      <c r="H6" s="422"/>
      <c r="I6" s="418"/>
      <c r="J6" s="418"/>
      <c r="K6" s="431"/>
      <c r="L6" s="434"/>
      <c r="M6" s="435"/>
      <c r="N6" s="435"/>
      <c r="O6" s="438"/>
      <c r="P6" s="428"/>
      <c r="Q6" s="428"/>
    </row>
    <row r="7" spans="1:18" ht="35.25">
      <c r="B7" s="419"/>
      <c r="C7" s="419"/>
      <c r="D7" s="419"/>
      <c r="E7" s="430"/>
      <c r="F7" s="418"/>
      <c r="G7" s="423"/>
      <c r="H7" s="423"/>
      <c r="I7" s="276" t="s">
        <v>38</v>
      </c>
      <c r="J7" s="276" t="s">
        <v>38</v>
      </c>
      <c r="K7" s="276" t="s">
        <v>38</v>
      </c>
      <c r="L7" s="276" t="s">
        <v>258</v>
      </c>
      <c r="M7" s="436"/>
      <c r="N7" s="436"/>
      <c r="O7" s="276" t="s">
        <v>36</v>
      </c>
      <c r="P7" s="276" t="s">
        <v>259</v>
      </c>
      <c r="Q7" s="276" t="s">
        <v>259</v>
      </c>
    </row>
    <row r="8" spans="1:18" ht="35.25">
      <c r="B8" s="276">
        <v>1</v>
      </c>
      <c r="C8" s="276">
        <v>2</v>
      </c>
      <c r="D8" s="276">
        <v>3</v>
      </c>
      <c r="E8" s="276">
        <v>4</v>
      </c>
      <c r="F8" s="276">
        <v>5</v>
      </c>
      <c r="G8" s="277">
        <v>5.5697674418604599</v>
      </c>
      <c r="H8" s="277">
        <v>7</v>
      </c>
      <c r="I8" s="277">
        <v>8</v>
      </c>
      <c r="J8" s="277">
        <v>9</v>
      </c>
      <c r="K8" s="277">
        <v>10</v>
      </c>
      <c r="L8" s="276">
        <v>11</v>
      </c>
      <c r="M8" s="277">
        <v>12</v>
      </c>
      <c r="N8" s="277">
        <v>13</v>
      </c>
      <c r="O8" s="277">
        <v>14</v>
      </c>
      <c r="P8" s="277">
        <v>15</v>
      </c>
      <c r="Q8" s="277">
        <v>16</v>
      </c>
    </row>
    <row r="9" spans="1:18" ht="45.75">
      <c r="B9" s="424" t="s">
        <v>982</v>
      </c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</row>
    <row r="10" spans="1:18" ht="35.25">
      <c r="B10" s="197" t="s">
        <v>1867</v>
      </c>
      <c r="C10" s="278"/>
      <c r="D10" s="279" t="s">
        <v>857</v>
      </c>
      <c r="E10" s="279" t="s">
        <v>857</v>
      </c>
      <c r="F10" s="279" t="s">
        <v>857</v>
      </c>
      <c r="G10" s="279" t="s">
        <v>857</v>
      </c>
      <c r="H10" s="279" t="s">
        <v>857</v>
      </c>
      <c r="I10" s="280">
        <f>I11+I63+I78</f>
        <v>44721.18</v>
      </c>
      <c r="J10" s="280">
        <f>J11+J63+J78</f>
        <v>38397.31</v>
      </c>
      <c r="K10" s="280">
        <f>K11+K63+K78</f>
        <v>34490.81</v>
      </c>
      <c r="L10" s="281">
        <f>L11+L63+L78</f>
        <v>1844</v>
      </c>
      <c r="M10" s="279" t="s">
        <v>857</v>
      </c>
      <c r="N10" s="279" t="s">
        <v>857</v>
      </c>
      <c r="O10" s="280">
        <v>82978948.730000019</v>
      </c>
      <c r="P10" s="282">
        <f>O10/I10</f>
        <v>1855.4731500823552</v>
      </c>
      <c r="Q10" s="203">
        <f>MAX(Q11:Q87)</f>
        <v>10841.363509544788</v>
      </c>
    </row>
    <row r="11" spans="1:18" ht="35.25">
      <c r="B11" s="197" t="s">
        <v>1609</v>
      </c>
      <c r="C11" s="278"/>
      <c r="D11" s="279" t="s">
        <v>857</v>
      </c>
      <c r="E11" s="279" t="s">
        <v>857</v>
      </c>
      <c r="F11" s="279" t="s">
        <v>857</v>
      </c>
      <c r="G11" s="279" t="s">
        <v>857</v>
      </c>
      <c r="H11" s="279" t="s">
        <v>857</v>
      </c>
      <c r="I11" s="280">
        <f>I12+I14+I23+I25+I27+I29+I32+I35+I39+I41+I43+I47+I49+I51+I53+I57+I61+I59</f>
        <v>33695.279999999999</v>
      </c>
      <c r="J11" s="280">
        <f>J12+J14+J23+J25+J27+J29+J32+J35+J39+J41+J43+J47+J49+J51+J53+J57+J61+J59</f>
        <v>29309.11</v>
      </c>
      <c r="K11" s="280">
        <f>K12+K14+K23+K25+K27+K29+K32+K35+K39+K41+K43+K47+K49+K51+K53+K57+K61+K59</f>
        <v>26092.609999999997</v>
      </c>
      <c r="L11" s="281">
        <f>L12+L14+L23+L25+L27+L29+L32+L35+L39+L41+L43+L47+L49+L51+L53+L57+L61+L59</f>
        <v>1359</v>
      </c>
      <c r="M11" s="279" t="s">
        <v>857</v>
      </c>
      <c r="N11" s="279" t="s">
        <v>857</v>
      </c>
      <c r="O11" s="280">
        <v>51357504.920000009</v>
      </c>
      <c r="P11" s="282">
        <f t="shared" ref="P11:P74" si="0">O11/I11</f>
        <v>1524.1750452882425</v>
      </c>
      <c r="Q11" s="203">
        <f>MAX(Q12:Q62)</f>
        <v>10841.363509544788</v>
      </c>
      <c r="R11" s="194"/>
    </row>
    <row r="12" spans="1:18" ht="35.25">
      <c r="B12" s="197" t="s">
        <v>782</v>
      </c>
      <c r="C12" s="278"/>
      <c r="D12" s="279" t="s">
        <v>857</v>
      </c>
      <c r="E12" s="279" t="s">
        <v>857</v>
      </c>
      <c r="F12" s="279" t="s">
        <v>857</v>
      </c>
      <c r="G12" s="279" t="s">
        <v>857</v>
      </c>
      <c r="H12" s="279" t="s">
        <v>857</v>
      </c>
      <c r="I12" s="280">
        <f>I13</f>
        <v>792.7</v>
      </c>
      <c r="J12" s="280">
        <f>J13</f>
        <v>481</v>
      </c>
      <c r="K12" s="280">
        <f>K13</f>
        <v>481</v>
      </c>
      <c r="L12" s="281">
        <f>L13</f>
        <v>42</v>
      </c>
      <c r="M12" s="279" t="s">
        <v>857</v>
      </c>
      <c r="N12" s="279" t="s">
        <v>857</v>
      </c>
      <c r="O12" s="282">
        <v>2123521.14</v>
      </c>
      <c r="P12" s="282">
        <f t="shared" si="0"/>
        <v>2678.8458937807495</v>
      </c>
      <c r="Q12" s="203">
        <f>Q13</f>
        <v>5860.7011984357268</v>
      </c>
      <c r="R12" s="194"/>
    </row>
    <row r="13" spans="1:18" ht="35.25">
      <c r="A13" s="6">
        <v>1</v>
      </c>
      <c r="B13" s="283">
        <f>SUBTOTAL(103,$A13:A$13)</f>
        <v>1</v>
      </c>
      <c r="C13" s="284" t="s">
        <v>983</v>
      </c>
      <c r="D13" s="279">
        <v>1969</v>
      </c>
      <c r="E13" s="279"/>
      <c r="F13" s="279" t="s">
        <v>262</v>
      </c>
      <c r="G13" s="279" t="s">
        <v>297</v>
      </c>
      <c r="H13" s="279" t="s">
        <v>297</v>
      </c>
      <c r="I13" s="280">
        <v>792.7</v>
      </c>
      <c r="J13" s="280">
        <v>481</v>
      </c>
      <c r="K13" s="280">
        <f>J13</f>
        <v>481</v>
      </c>
      <c r="L13" s="281">
        <v>42</v>
      </c>
      <c r="M13" s="279" t="s">
        <v>261</v>
      </c>
      <c r="N13" s="279" t="s">
        <v>263</v>
      </c>
      <c r="O13" s="282">
        <v>2123521.14</v>
      </c>
      <c r="P13" s="282">
        <f t="shared" si="0"/>
        <v>2678.8458937807495</v>
      </c>
      <c r="Q13" s="203">
        <v>5860.7011984357268</v>
      </c>
      <c r="R13" s="194"/>
    </row>
    <row r="14" spans="1:18" ht="35.25">
      <c r="B14" s="284" t="s">
        <v>1010</v>
      </c>
      <c r="C14" s="284"/>
      <c r="D14" s="279" t="s">
        <v>857</v>
      </c>
      <c r="E14" s="279" t="s">
        <v>857</v>
      </c>
      <c r="F14" s="279" t="s">
        <v>857</v>
      </c>
      <c r="G14" s="279" t="s">
        <v>857</v>
      </c>
      <c r="H14" s="279" t="s">
        <v>857</v>
      </c>
      <c r="I14" s="280">
        <f>SUM(I15:I22)</f>
        <v>12811.8</v>
      </c>
      <c r="J14" s="280">
        <f>SUM(J15:J22)</f>
        <v>11686.800000000001</v>
      </c>
      <c r="K14" s="280">
        <f>SUM(K15:K22)</f>
        <v>10750.4</v>
      </c>
      <c r="L14" s="281">
        <f>SUM(L15:L22)</f>
        <v>434</v>
      </c>
      <c r="M14" s="279" t="s">
        <v>857</v>
      </c>
      <c r="N14" s="279" t="s">
        <v>857</v>
      </c>
      <c r="O14" s="282">
        <v>14141903.43</v>
      </c>
      <c r="P14" s="282">
        <f t="shared" si="0"/>
        <v>1103.8186226759706</v>
      </c>
      <c r="Q14" s="203">
        <f>MAX(Q15:Q22)</f>
        <v>10841.363509544788</v>
      </c>
      <c r="R14" s="194"/>
    </row>
    <row r="15" spans="1:18" ht="35.25">
      <c r="A15" s="6">
        <v>1</v>
      </c>
      <c r="B15" s="283">
        <f>SUBTOTAL(103,$A$13:A15)</f>
        <v>2</v>
      </c>
      <c r="C15" s="284" t="s">
        <v>984</v>
      </c>
      <c r="D15" s="279">
        <v>1958</v>
      </c>
      <c r="E15" s="279"/>
      <c r="F15" s="279" t="s">
        <v>262</v>
      </c>
      <c r="G15" s="279" t="s">
        <v>345</v>
      </c>
      <c r="H15" s="279" t="s">
        <v>302</v>
      </c>
      <c r="I15" s="280">
        <v>5229.2</v>
      </c>
      <c r="J15" s="280">
        <v>5229.2</v>
      </c>
      <c r="K15" s="280">
        <f>J15-227.6</f>
        <v>5001.5999999999995</v>
      </c>
      <c r="L15" s="281">
        <v>121</v>
      </c>
      <c r="M15" s="279" t="s">
        <v>335</v>
      </c>
      <c r="N15" s="279" t="s">
        <v>1021</v>
      </c>
      <c r="O15" s="282">
        <v>6213014.2000000002</v>
      </c>
      <c r="P15" s="282">
        <f t="shared" si="0"/>
        <v>1188.1385680410006</v>
      </c>
      <c r="Q15" s="203">
        <v>2457.2505622274921</v>
      </c>
      <c r="R15" s="194"/>
    </row>
    <row r="16" spans="1:18" ht="35.25">
      <c r="A16" s="6">
        <v>1</v>
      </c>
      <c r="B16" s="283">
        <f>SUBTOTAL(103,$A$13:A16)</f>
        <v>3</v>
      </c>
      <c r="C16" s="284" t="s">
        <v>985</v>
      </c>
      <c r="D16" s="279">
        <v>1979</v>
      </c>
      <c r="E16" s="279"/>
      <c r="F16" s="279" t="s">
        <v>262</v>
      </c>
      <c r="G16" s="279" t="s">
        <v>345</v>
      </c>
      <c r="H16" s="279" t="s">
        <v>298</v>
      </c>
      <c r="I16" s="280">
        <v>802.1</v>
      </c>
      <c r="J16" s="280">
        <v>554.1</v>
      </c>
      <c r="K16" s="280">
        <f>J16</f>
        <v>554.1</v>
      </c>
      <c r="L16" s="281">
        <v>25</v>
      </c>
      <c r="M16" s="279" t="s">
        <v>264</v>
      </c>
      <c r="N16" s="279" t="s">
        <v>1022</v>
      </c>
      <c r="O16" s="282">
        <v>801933.34000000008</v>
      </c>
      <c r="P16" s="282">
        <f t="shared" si="0"/>
        <v>999.79222042139395</v>
      </c>
      <c r="Q16" s="203">
        <v>1812.0901633212818</v>
      </c>
      <c r="R16" s="194"/>
    </row>
    <row r="17" spans="1:18" ht="35.25">
      <c r="A17" s="6">
        <v>1</v>
      </c>
      <c r="B17" s="283">
        <f>SUBTOTAL(103,$A$13:A17)</f>
        <v>4</v>
      </c>
      <c r="C17" s="284" t="s">
        <v>986</v>
      </c>
      <c r="D17" s="279">
        <v>1961</v>
      </c>
      <c r="E17" s="279"/>
      <c r="F17" s="279" t="s">
        <v>262</v>
      </c>
      <c r="G17" s="279" t="s">
        <v>297</v>
      </c>
      <c r="H17" s="279" t="s">
        <v>298</v>
      </c>
      <c r="I17" s="280">
        <v>301.39999999999998</v>
      </c>
      <c r="J17" s="280">
        <v>276.5</v>
      </c>
      <c r="K17" s="280">
        <f>J17-38</f>
        <v>238.5</v>
      </c>
      <c r="L17" s="281">
        <v>16</v>
      </c>
      <c r="M17" s="279" t="s">
        <v>264</v>
      </c>
      <c r="N17" s="279" t="s">
        <v>963</v>
      </c>
      <c r="O17" s="282">
        <v>61989.62</v>
      </c>
      <c r="P17" s="282">
        <f t="shared" si="0"/>
        <v>205.67226277372265</v>
      </c>
      <c r="Q17" s="203">
        <v>205.67226277372265</v>
      </c>
      <c r="R17" s="194"/>
    </row>
    <row r="18" spans="1:18" ht="35.25">
      <c r="A18" s="6">
        <v>1</v>
      </c>
      <c r="B18" s="283">
        <f>SUBTOTAL(103,$A$13:A18)</f>
        <v>5</v>
      </c>
      <c r="C18" s="284" t="s">
        <v>999</v>
      </c>
      <c r="D18" s="279">
        <v>1957</v>
      </c>
      <c r="E18" s="279"/>
      <c r="F18" s="279" t="s">
        <v>262</v>
      </c>
      <c r="G18" s="279" t="s">
        <v>297</v>
      </c>
      <c r="H18" s="279" t="s">
        <v>298</v>
      </c>
      <c r="I18" s="280">
        <v>272.39999999999998</v>
      </c>
      <c r="J18" s="280">
        <v>194.8</v>
      </c>
      <c r="K18" s="280">
        <f>J18-37.2</f>
        <v>157.60000000000002</v>
      </c>
      <c r="L18" s="281">
        <v>14</v>
      </c>
      <c r="M18" s="279" t="s">
        <v>264</v>
      </c>
      <c r="N18" s="279" t="s">
        <v>1023</v>
      </c>
      <c r="O18" s="282">
        <v>995484.92999999993</v>
      </c>
      <c r="P18" s="282">
        <f t="shared" si="0"/>
        <v>3654.4968061674008</v>
      </c>
      <c r="Q18" s="203">
        <v>10841.363509544788</v>
      </c>
      <c r="R18" s="194"/>
    </row>
    <row r="19" spans="1:18" ht="35.25">
      <c r="A19" s="6">
        <v>1</v>
      </c>
      <c r="B19" s="283">
        <f>SUBTOTAL(103,$A$13:A19)</f>
        <v>6</v>
      </c>
      <c r="C19" s="284" t="s">
        <v>1041</v>
      </c>
      <c r="D19" s="279">
        <v>1960</v>
      </c>
      <c r="E19" s="279"/>
      <c r="F19" s="279" t="s">
        <v>262</v>
      </c>
      <c r="G19" s="279" t="s">
        <v>302</v>
      </c>
      <c r="H19" s="279" t="s">
        <v>302</v>
      </c>
      <c r="I19" s="280">
        <v>2738.8</v>
      </c>
      <c r="J19" s="280">
        <v>2498.1</v>
      </c>
      <c r="K19" s="280">
        <f>2498.1-114.3</f>
        <v>2383.7999999999997</v>
      </c>
      <c r="L19" s="281">
        <v>128</v>
      </c>
      <c r="M19" s="279" t="s">
        <v>264</v>
      </c>
      <c r="N19" s="279" t="s">
        <v>1040</v>
      </c>
      <c r="O19" s="282">
        <v>4973435.79</v>
      </c>
      <c r="P19" s="282">
        <f t="shared" si="0"/>
        <v>1815.9178435811302</v>
      </c>
      <c r="Q19" s="203">
        <v>3180.9362056375053</v>
      </c>
      <c r="R19" s="194"/>
    </row>
    <row r="20" spans="1:18" ht="35.25">
      <c r="A20" s="6">
        <v>1</v>
      </c>
      <c r="B20" s="283">
        <f>SUBTOTAL(103,$A$13:A20)</f>
        <v>7</v>
      </c>
      <c r="C20" s="285" t="s">
        <v>1049</v>
      </c>
      <c r="D20" s="279">
        <v>1956</v>
      </c>
      <c r="E20" s="279"/>
      <c r="F20" s="279" t="s">
        <v>262</v>
      </c>
      <c r="G20" s="279" t="s">
        <v>297</v>
      </c>
      <c r="H20" s="279" t="s">
        <v>298</v>
      </c>
      <c r="I20" s="280">
        <v>512.5</v>
      </c>
      <c r="J20" s="280">
        <v>512.20000000000005</v>
      </c>
      <c r="K20" s="280">
        <v>324.10000000000002</v>
      </c>
      <c r="L20" s="281">
        <v>25</v>
      </c>
      <c r="M20" s="279" t="s">
        <v>264</v>
      </c>
      <c r="N20" s="279" t="s">
        <v>1023</v>
      </c>
      <c r="O20" s="282">
        <v>50283.37</v>
      </c>
      <c r="P20" s="282">
        <f t="shared" si="0"/>
        <v>98.113892682926831</v>
      </c>
      <c r="Q20" s="203">
        <v>98.113892682926831</v>
      </c>
      <c r="R20" s="194"/>
    </row>
    <row r="21" spans="1:18" ht="35.25">
      <c r="A21" s="6">
        <v>1</v>
      </c>
      <c r="B21" s="283">
        <f>SUBTOTAL(103,$A$13:A21)</f>
        <v>8</v>
      </c>
      <c r="C21" s="285" t="s">
        <v>1357</v>
      </c>
      <c r="D21" s="279">
        <v>1957</v>
      </c>
      <c r="E21" s="279"/>
      <c r="F21" s="279" t="s">
        <v>262</v>
      </c>
      <c r="G21" s="279" t="s">
        <v>297</v>
      </c>
      <c r="H21" s="279" t="s">
        <v>298</v>
      </c>
      <c r="I21" s="280">
        <v>436.2</v>
      </c>
      <c r="J21" s="280">
        <v>387.1</v>
      </c>
      <c r="K21" s="280">
        <v>340.8</v>
      </c>
      <c r="L21" s="281">
        <v>20</v>
      </c>
      <c r="M21" s="279" t="s">
        <v>264</v>
      </c>
      <c r="N21" s="279" t="s">
        <v>1358</v>
      </c>
      <c r="O21" s="282">
        <v>43517.47</v>
      </c>
      <c r="P21" s="282">
        <f t="shared" si="0"/>
        <v>99.764947271893632</v>
      </c>
      <c r="Q21" s="203">
        <v>99.764947271893632</v>
      </c>
      <c r="R21" s="194"/>
    </row>
    <row r="22" spans="1:18" ht="35.25">
      <c r="A22" s="6">
        <v>1</v>
      </c>
      <c r="B22" s="283">
        <f>SUBTOTAL(103,$A$13:A22)</f>
        <v>9</v>
      </c>
      <c r="C22" s="285" t="s">
        <v>1660</v>
      </c>
      <c r="D22" s="279">
        <v>1965</v>
      </c>
      <c r="E22" s="279"/>
      <c r="F22" s="279" t="s">
        <v>262</v>
      </c>
      <c r="G22" s="279" t="s">
        <v>345</v>
      </c>
      <c r="H22" s="279" t="s">
        <v>297</v>
      </c>
      <c r="I22" s="280">
        <v>2519.1999999999998</v>
      </c>
      <c r="J22" s="280">
        <v>2034.8</v>
      </c>
      <c r="K22" s="280">
        <v>1749.9</v>
      </c>
      <c r="L22" s="281">
        <v>85</v>
      </c>
      <c r="M22" s="279" t="s">
        <v>260</v>
      </c>
      <c r="N22" s="279" t="s">
        <v>1338</v>
      </c>
      <c r="O22" s="282">
        <v>1002244.71</v>
      </c>
      <c r="P22" s="282">
        <f t="shared" si="0"/>
        <v>397.8424539536361</v>
      </c>
      <c r="Q22" s="203">
        <v>916.76459193394749</v>
      </c>
      <c r="R22" s="194"/>
    </row>
    <row r="23" spans="1:18" ht="35.25">
      <c r="B23" s="284" t="s">
        <v>786</v>
      </c>
      <c r="C23" s="284"/>
      <c r="D23" s="279" t="s">
        <v>857</v>
      </c>
      <c r="E23" s="279" t="s">
        <v>857</v>
      </c>
      <c r="F23" s="279" t="s">
        <v>857</v>
      </c>
      <c r="G23" s="279" t="s">
        <v>857</v>
      </c>
      <c r="H23" s="279" t="s">
        <v>857</v>
      </c>
      <c r="I23" s="280">
        <f>I24</f>
        <v>882.3</v>
      </c>
      <c r="J23" s="280">
        <f>J24</f>
        <v>779.5</v>
      </c>
      <c r="K23" s="280">
        <f>K24</f>
        <v>779.5</v>
      </c>
      <c r="L23" s="281">
        <f>L24</f>
        <v>29</v>
      </c>
      <c r="M23" s="279" t="s">
        <v>857</v>
      </c>
      <c r="N23" s="279" t="s">
        <v>857</v>
      </c>
      <c r="O23" s="282">
        <v>2046844.64</v>
      </c>
      <c r="P23" s="282">
        <f t="shared" si="0"/>
        <v>2319.8964524538137</v>
      </c>
      <c r="Q23" s="203">
        <f>MAX(Q24)</f>
        <v>3909.2271018927813</v>
      </c>
      <c r="R23" s="194"/>
    </row>
    <row r="24" spans="1:18" ht="35.25">
      <c r="A24" s="6">
        <v>1</v>
      </c>
      <c r="B24" s="283">
        <f>SUBTOTAL(103,$A$13:A24)</f>
        <v>10</v>
      </c>
      <c r="C24" s="284" t="s">
        <v>646</v>
      </c>
      <c r="D24" s="279">
        <v>1982</v>
      </c>
      <c r="E24" s="279"/>
      <c r="F24" s="279" t="s">
        <v>262</v>
      </c>
      <c r="G24" s="279" t="s">
        <v>302</v>
      </c>
      <c r="H24" s="279" t="s">
        <v>298</v>
      </c>
      <c r="I24" s="280">
        <v>882.3</v>
      </c>
      <c r="J24" s="280">
        <v>779.5</v>
      </c>
      <c r="K24" s="280">
        <f>J24</f>
        <v>779.5</v>
      </c>
      <c r="L24" s="281">
        <v>29</v>
      </c>
      <c r="M24" s="279" t="s">
        <v>261</v>
      </c>
      <c r="N24" s="279" t="s">
        <v>263</v>
      </c>
      <c r="O24" s="282">
        <v>2046844.64</v>
      </c>
      <c r="P24" s="282">
        <f t="shared" si="0"/>
        <v>2319.8964524538137</v>
      </c>
      <c r="Q24" s="203">
        <v>3909.2271018927813</v>
      </c>
      <c r="R24" s="194"/>
    </row>
    <row r="25" spans="1:18" ht="35.25">
      <c r="B25" s="286" t="s">
        <v>790</v>
      </c>
      <c r="C25" s="284"/>
      <c r="D25" s="279" t="s">
        <v>857</v>
      </c>
      <c r="E25" s="279" t="s">
        <v>857</v>
      </c>
      <c r="F25" s="279" t="s">
        <v>857</v>
      </c>
      <c r="G25" s="279" t="s">
        <v>857</v>
      </c>
      <c r="H25" s="279" t="s">
        <v>857</v>
      </c>
      <c r="I25" s="280">
        <f>I26</f>
        <v>1813.2</v>
      </c>
      <c r="J25" s="280">
        <f>J26</f>
        <v>1042.3</v>
      </c>
      <c r="K25" s="280">
        <f>K26</f>
        <v>567</v>
      </c>
      <c r="L25" s="281">
        <f>L26</f>
        <v>156</v>
      </c>
      <c r="M25" s="279" t="s">
        <v>857</v>
      </c>
      <c r="N25" s="279" t="s">
        <v>857</v>
      </c>
      <c r="O25" s="282">
        <v>5153989.53</v>
      </c>
      <c r="P25" s="282">
        <f t="shared" si="0"/>
        <v>2842.4826439444078</v>
      </c>
      <c r="Q25" s="203">
        <f>MAX(Q26)</f>
        <v>5314.2253606882859</v>
      </c>
      <c r="R25" s="194"/>
    </row>
    <row r="26" spans="1:18" ht="35.25">
      <c r="A26" s="6">
        <v>1</v>
      </c>
      <c r="B26" s="283">
        <f>SUBTOTAL(103,$A$13:A26)</f>
        <v>11</v>
      </c>
      <c r="C26" s="284" t="s">
        <v>1032</v>
      </c>
      <c r="D26" s="279">
        <v>2007</v>
      </c>
      <c r="E26" s="279"/>
      <c r="F26" s="279" t="s">
        <v>262</v>
      </c>
      <c r="G26" s="279" t="s">
        <v>306</v>
      </c>
      <c r="H26" s="279" t="s">
        <v>306</v>
      </c>
      <c r="I26" s="280">
        <v>1813.2</v>
      </c>
      <c r="J26" s="280">
        <v>1042.3</v>
      </c>
      <c r="K26" s="280">
        <f>J26-475.3</f>
        <v>567</v>
      </c>
      <c r="L26" s="281">
        <v>156</v>
      </c>
      <c r="M26" s="279" t="s">
        <v>264</v>
      </c>
      <c r="N26" s="279" t="s">
        <v>1034</v>
      </c>
      <c r="O26" s="282">
        <v>5153989.53</v>
      </c>
      <c r="P26" s="282">
        <f t="shared" si="0"/>
        <v>2842.4826439444078</v>
      </c>
      <c r="Q26" s="203">
        <v>5314.2253606882859</v>
      </c>
      <c r="R26" s="194"/>
    </row>
    <row r="27" spans="1:18" ht="35.25">
      <c r="B27" s="284" t="s">
        <v>791</v>
      </c>
      <c r="C27" s="284"/>
      <c r="D27" s="279" t="s">
        <v>857</v>
      </c>
      <c r="E27" s="279" t="s">
        <v>857</v>
      </c>
      <c r="F27" s="279" t="s">
        <v>857</v>
      </c>
      <c r="G27" s="279" t="s">
        <v>857</v>
      </c>
      <c r="H27" s="279" t="s">
        <v>857</v>
      </c>
      <c r="I27" s="280">
        <f>I28</f>
        <v>366.5</v>
      </c>
      <c r="J27" s="280">
        <f>J28</f>
        <v>336.9</v>
      </c>
      <c r="K27" s="280">
        <f>K28</f>
        <v>336.9</v>
      </c>
      <c r="L27" s="281">
        <f>L28</f>
        <v>13</v>
      </c>
      <c r="M27" s="279" t="s">
        <v>857</v>
      </c>
      <c r="N27" s="279" t="s">
        <v>857</v>
      </c>
      <c r="O27" s="282">
        <v>48440.03</v>
      </c>
      <c r="P27" s="282">
        <f t="shared" si="0"/>
        <v>132.16924965893588</v>
      </c>
      <c r="Q27" s="203">
        <f>MAX(Q28)</f>
        <v>132.16924965893588</v>
      </c>
      <c r="R27" s="194"/>
    </row>
    <row r="28" spans="1:18" ht="35.25">
      <c r="A28" s="6">
        <v>1</v>
      </c>
      <c r="B28" s="283">
        <f>SUBTOTAL(103,$A$13:A28)</f>
        <v>12</v>
      </c>
      <c r="C28" s="284" t="s">
        <v>987</v>
      </c>
      <c r="D28" s="279">
        <v>1971</v>
      </c>
      <c r="E28" s="279"/>
      <c r="F28" s="279" t="s">
        <v>262</v>
      </c>
      <c r="G28" s="279" t="s">
        <v>297</v>
      </c>
      <c r="H28" s="279" t="s">
        <v>298</v>
      </c>
      <c r="I28" s="280">
        <v>366.5</v>
      </c>
      <c r="J28" s="280">
        <v>336.9</v>
      </c>
      <c r="K28" s="280">
        <f>J28</f>
        <v>336.9</v>
      </c>
      <c r="L28" s="281">
        <v>13</v>
      </c>
      <c r="M28" s="279" t="s">
        <v>264</v>
      </c>
      <c r="N28" s="279" t="s">
        <v>327</v>
      </c>
      <c r="O28" s="282">
        <v>48440.03</v>
      </c>
      <c r="P28" s="282">
        <f t="shared" si="0"/>
        <v>132.16924965893588</v>
      </c>
      <c r="Q28" s="203">
        <v>132.16924965893588</v>
      </c>
      <c r="R28" s="194"/>
    </row>
    <row r="29" spans="1:18" ht="35.25">
      <c r="B29" s="284" t="s">
        <v>1011</v>
      </c>
      <c r="C29" s="284"/>
      <c r="D29" s="279" t="s">
        <v>857</v>
      </c>
      <c r="E29" s="279" t="s">
        <v>857</v>
      </c>
      <c r="F29" s="279" t="s">
        <v>857</v>
      </c>
      <c r="G29" s="279" t="s">
        <v>857</v>
      </c>
      <c r="H29" s="279" t="s">
        <v>857</v>
      </c>
      <c r="I29" s="280">
        <f>I30+I31</f>
        <v>872.2</v>
      </c>
      <c r="J29" s="280">
        <f>J30+J31</f>
        <v>820.40000000000009</v>
      </c>
      <c r="K29" s="280">
        <f>K30+K31</f>
        <v>653.30000000000007</v>
      </c>
      <c r="L29" s="281">
        <f>L30+L31</f>
        <v>38</v>
      </c>
      <c r="M29" s="279" t="s">
        <v>857</v>
      </c>
      <c r="N29" s="279" t="s">
        <v>857</v>
      </c>
      <c r="O29" s="282">
        <v>31767</v>
      </c>
      <c r="P29" s="282">
        <f t="shared" si="0"/>
        <v>36.421692272414582</v>
      </c>
      <c r="Q29" s="203">
        <f>MAX(Q30:Q31)</f>
        <v>46.402933134476761</v>
      </c>
      <c r="R29" s="194"/>
    </row>
    <row r="30" spans="1:18" ht="35.25">
      <c r="A30" s="6">
        <v>1</v>
      </c>
      <c r="B30" s="283">
        <f>SUBTOTAL(103,$A$13:A30)</f>
        <v>13</v>
      </c>
      <c r="C30" s="284" t="s">
        <v>988</v>
      </c>
      <c r="D30" s="279">
        <v>1938</v>
      </c>
      <c r="E30" s="279"/>
      <c r="F30" s="279" t="s">
        <v>324</v>
      </c>
      <c r="G30" s="279" t="s">
        <v>297</v>
      </c>
      <c r="H30" s="279" t="s">
        <v>297</v>
      </c>
      <c r="I30" s="280">
        <v>469.9</v>
      </c>
      <c r="J30" s="280">
        <v>418.1</v>
      </c>
      <c r="K30" s="280">
        <f>J30-167.1</f>
        <v>251.00000000000003</v>
      </c>
      <c r="L30" s="281">
        <v>19</v>
      </c>
      <c r="M30" s="279" t="s">
        <v>261</v>
      </c>
      <c r="N30" s="279" t="s">
        <v>263</v>
      </c>
      <c r="O30" s="282">
        <v>13099.1</v>
      </c>
      <c r="P30" s="282">
        <f t="shared" si="0"/>
        <v>27.876356671632266</v>
      </c>
      <c r="Q30" s="203">
        <v>27.876356671632266</v>
      </c>
      <c r="R30" s="194"/>
    </row>
    <row r="31" spans="1:18" ht="35.25">
      <c r="A31" s="6">
        <v>1</v>
      </c>
      <c r="B31" s="283">
        <f>SUBTOTAL(103,$A$13:A31)</f>
        <v>14</v>
      </c>
      <c r="C31" s="284" t="s">
        <v>989</v>
      </c>
      <c r="D31" s="279">
        <v>1950</v>
      </c>
      <c r="E31" s="279"/>
      <c r="F31" s="279" t="s">
        <v>324</v>
      </c>
      <c r="G31" s="279" t="s">
        <v>297</v>
      </c>
      <c r="H31" s="279" t="s">
        <v>297</v>
      </c>
      <c r="I31" s="280">
        <v>402.3</v>
      </c>
      <c r="J31" s="280">
        <v>402.3</v>
      </c>
      <c r="K31" s="280">
        <f>J31</f>
        <v>402.3</v>
      </c>
      <c r="L31" s="281">
        <v>19</v>
      </c>
      <c r="M31" s="279" t="s">
        <v>261</v>
      </c>
      <c r="N31" s="279" t="s">
        <v>263</v>
      </c>
      <c r="O31" s="282">
        <v>18667.900000000001</v>
      </c>
      <c r="P31" s="282">
        <f t="shared" si="0"/>
        <v>46.402933134476761</v>
      </c>
      <c r="Q31" s="203">
        <v>46.402933134476761</v>
      </c>
      <c r="R31" s="194"/>
    </row>
    <row r="32" spans="1:18" ht="35.25">
      <c r="B32" s="284" t="s">
        <v>798</v>
      </c>
      <c r="C32" s="284"/>
      <c r="D32" s="279" t="s">
        <v>857</v>
      </c>
      <c r="E32" s="279" t="s">
        <v>857</v>
      </c>
      <c r="F32" s="279" t="s">
        <v>857</v>
      </c>
      <c r="G32" s="279" t="s">
        <v>857</v>
      </c>
      <c r="H32" s="279" t="s">
        <v>857</v>
      </c>
      <c r="I32" s="280">
        <f>I33+I34</f>
        <v>881.98</v>
      </c>
      <c r="J32" s="280">
        <f>J33+J34</f>
        <v>832.51</v>
      </c>
      <c r="K32" s="280">
        <f>K33+K34</f>
        <v>544.31000000000006</v>
      </c>
      <c r="L32" s="281">
        <f>L33+L34</f>
        <v>48</v>
      </c>
      <c r="M32" s="279" t="s">
        <v>857</v>
      </c>
      <c r="N32" s="279" t="s">
        <v>857</v>
      </c>
      <c r="O32" s="282">
        <v>3557815.66</v>
      </c>
      <c r="P32" s="282">
        <f t="shared" si="0"/>
        <v>4033.8960747409237</v>
      </c>
      <c r="Q32" s="203">
        <f>MAX(Q33:Q34)</f>
        <v>9509.8108495238102</v>
      </c>
      <c r="R32" s="194"/>
    </row>
    <row r="33" spans="1:18" ht="35.25">
      <c r="A33" s="6">
        <v>1</v>
      </c>
      <c r="B33" s="283">
        <f>SUBTOTAL(103,$A$13:A33)</f>
        <v>15</v>
      </c>
      <c r="C33" s="284" t="s">
        <v>1009</v>
      </c>
      <c r="D33" s="279">
        <v>1962</v>
      </c>
      <c r="E33" s="279"/>
      <c r="F33" s="279" t="s">
        <v>262</v>
      </c>
      <c r="G33" s="279" t="s">
        <v>297</v>
      </c>
      <c r="H33" s="279" t="s">
        <v>297</v>
      </c>
      <c r="I33" s="280">
        <v>671.98</v>
      </c>
      <c r="J33" s="280">
        <v>624.21</v>
      </c>
      <c r="K33" s="280">
        <f>J33-79.9</f>
        <v>544.31000000000006</v>
      </c>
      <c r="L33" s="281">
        <v>38</v>
      </c>
      <c r="M33" s="279" t="s">
        <v>264</v>
      </c>
      <c r="N33" s="279" t="s">
        <v>279</v>
      </c>
      <c r="O33" s="282">
        <v>2576429.98</v>
      </c>
      <c r="P33" s="282">
        <f t="shared" si="0"/>
        <v>3834.0872942647102</v>
      </c>
      <c r="Q33" s="203">
        <v>8022.1247084734669</v>
      </c>
      <c r="R33" s="194"/>
    </row>
    <row r="34" spans="1:18" ht="35.25">
      <c r="A34" s="6">
        <v>1</v>
      </c>
      <c r="B34" s="283">
        <f>SUBTOTAL(103,$A$13:A34)</f>
        <v>16</v>
      </c>
      <c r="C34" s="284" t="s">
        <v>990</v>
      </c>
      <c r="D34" s="279">
        <v>1964</v>
      </c>
      <c r="E34" s="279"/>
      <c r="F34" s="279" t="s">
        <v>262</v>
      </c>
      <c r="G34" s="279" t="s">
        <v>297</v>
      </c>
      <c r="H34" s="279" t="s">
        <v>298</v>
      </c>
      <c r="I34" s="280">
        <v>210</v>
      </c>
      <c r="J34" s="280">
        <v>208.3</v>
      </c>
      <c r="K34" s="280">
        <v>0</v>
      </c>
      <c r="L34" s="281">
        <v>10</v>
      </c>
      <c r="M34" s="279" t="s">
        <v>261</v>
      </c>
      <c r="N34" s="279" t="s">
        <v>263</v>
      </c>
      <c r="O34" s="282">
        <v>981385.68</v>
      </c>
      <c r="P34" s="282">
        <f t="shared" si="0"/>
        <v>4673.2651428571435</v>
      </c>
      <c r="Q34" s="203">
        <v>9509.8108495238102</v>
      </c>
      <c r="R34" s="194"/>
    </row>
    <row r="35" spans="1:18" ht="35.25">
      <c r="B35" s="284" t="s">
        <v>729</v>
      </c>
      <c r="C35" s="284"/>
      <c r="D35" s="279" t="s">
        <v>857</v>
      </c>
      <c r="E35" s="279" t="s">
        <v>857</v>
      </c>
      <c r="F35" s="279" t="s">
        <v>857</v>
      </c>
      <c r="G35" s="279" t="s">
        <v>857</v>
      </c>
      <c r="H35" s="279" t="s">
        <v>857</v>
      </c>
      <c r="I35" s="280">
        <f>I36+I37+I38</f>
        <v>2093.1</v>
      </c>
      <c r="J35" s="280">
        <f>J36+J37+J38</f>
        <v>1649</v>
      </c>
      <c r="K35" s="280">
        <f>K36+K37+K38</f>
        <v>1480.6</v>
      </c>
      <c r="L35" s="281">
        <f>L36+L37+L38</f>
        <v>110</v>
      </c>
      <c r="M35" s="279" t="s">
        <v>857</v>
      </c>
      <c r="N35" s="279" t="s">
        <v>857</v>
      </c>
      <c r="O35" s="282">
        <v>223917.22</v>
      </c>
      <c r="P35" s="282">
        <f t="shared" si="0"/>
        <v>106.97874922363958</v>
      </c>
      <c r="Q35" s="203">
        <f>MAX(Q36:Q38)</f>
        <v>154.58582000000001</v>
      </c>
      <c r="R35" s="194"/>
    </row>
    <row r="36" spans="1:18" ht="35.25">
      <c r="A36" s="6">
        <v>1</v>
      </c>
      <c r="B36" s="283">
        <f>SUBTOTAL(103,$A$13:A36)</f>
        <v>17</v>
      </c>
      <c r="C36" s="284" t="s">
        <v>991</v>
      </c>
      <c r="D36" s="279">
        <v>1960</v>
      </c>
      <c r="E36" s="279"/>
      <c r="F36" s="279" t="s">
        <v>262</v>
      </c>
      <c r="G36" s="279" t="s">
        <v>297</v>
      </c>
      <c r="H36" s="279" t="s">
        <v>298</v>
      </c>
      <c r="I36" s="280">
        <v>306.60000000000002</v>
      </c>
      <c r="J36" s="280">
        <v>285.60000000000002</v>
      </c>
      <c r="K36" s="280">
        <f>J36-33.2</f>
        <v>252.40000000000003</v>
      </c>
      <c r="L36" s="281">
        <v>21</v>
      </c>
      <c r="M36" s="279" t="s">
        <v>261</v>
      </c>
      <c r="N36" s="279" t="s">
        <v>263</v>
      </c>
      <c r="O36" s="282">
        <v>47271.85</v>
      </c>
      <c r="P36" s="282">
        <f t="shared" si="0"/>
        <v>154.18085453359424</v>
      </c>
      <c r="Q36" s="203">
        <v>154.18085453359424</v>
      </c>
      <c r="R36" s="194"/>
    </row>
    <row r="37" spans="1:18" ht="35.25">
      <c r="A37" s="6">
        <v>1</v>
      </c>
      <c r="B37" s="283">
        <f>SUBTOTAL(103,$A$13:A37)</f>
        <v>18</v>
      </c>
      <c r="C37" s="284" t="s">
        <v>752</v>
      </c>
      <c r="D37" s="279">
        <v>1960</v>
      </c>
      <c r="E37" s="279"/>
      <c r="F37" s="279" t="s">
        <v>262</v>
      </c>
      <c r="G37" s="279" t="s">
        <v>306</v>
      </c>
      <c r="H37" s="279" t="s">
        <v>297</v>
      </c>
      <c r="I37" s="280">
        <v>1286.5</v>
      </c>
      <c r="J37" s="280">
        <v>881.8</v>
      </c>
      <c r="K37" s="280">
        <f>J37-65.9</f>
        <v>815.9</v>
      </c>
      <c r="L37" s="281">
        <v>39</v>
      </c>
      <c r="M37" s="279" t="s">
        <v>261</v>
      </c>
      <c r="N37" s="279" t="s">
        <v>263</v>
      </c>
      <c r="O37" s="282">
        <v>99352.46</v>
      </c>
      <c r="P37" s="282">
        <f t="shared" si="0"/>
        <v>77.226941313641674</v>
      </c>
      <c r="Q37" s="203">
        <v>77.226941313641674</v>
      </c>
      <c r="R37" s="194"/>
    </row>
    <row r="38" spans="1:18" ht="35.25">
      <c r="A38" s="6">
        <v>1</v>
      </c>
      <c r="B38" s="283">
        <f>SUBTOTAL(103,$A$13:A38)</f>
        <v>19</v>
      </c>
      <c r="C38" s="284" t="s">
        <v>744</v>
      </c>
      <c r="D38" s="279">
        <v>1965</v>
      </c>
      <c r="E38" s="279"/>
      <c r="F38" s="279" t="s">
        <v>262</v>
      </c>
      <c r="G38" s="279" t="s">
        <v>297</v>
      </c>
      <c r="H38" s="279" t="s">
        <v>306</v>
      </c>
      <c r="I38" s="280">
        <v>500</v>
      </c>
      <c r="J38" s="280">
        <v>481.6</v>
      </c>
      <c r="K38" s="280">
        <f>J38-69.3</f>
        <v>412.3</v>
      </c>
      <c r="L38" s="281">
        <v>50</v>
      </c>
      <c r="M38" s="279" t="s">
        <v>261</v>
      </c>
      <c r="N38" s="279" t="s">
        <v>263</v>
      </c>
      <c r="O38" s="282">
        <v>77292.91</v>
      </c>
      <c r="P38" s="282">
        <f t="shared" si="0"/>
        <v>154.58582000000001</v>
      </c>
      <c r="Q38" s="203">
        <v>154.58582000000001</v>
      </c>
      <c r="R38" s="194"/>
    </row>
    <row r="39" spans="1:18" ht="35.25">
      <c r="B39" s="284" t="s">
        <v>805</v>
      </c>
      <c r="C39" s="284"/>
      <c r="D39" s="279" t="s">
        <v>857</v>
      </c>
      <c r="E39" s="279" t="s">
        <v>857</v>
      </c>
      <c r="F39" s="279" t="s">
        <v>857</v>
      </c>
      <c r="G39" s="279" t="s">
        <v>857</v>
      </c>
      <c r="H39" s="279" t="s">
        <v>857</v>
      </c>
      <c r="I39" s="280">
        <f>I40</f>
        <v>755.8</v>
      </c>
      <c r="J39" s="280">
        <f>J40</f>
        <v>690.5</v>
      </c>
      <c r="K39" s="280">
        <f>K40</f>
        <v>391.9</v>
      </c>
      <c r="L39" s="281">
        <f>L40</f>
        <v>20</v>
      </c>
      <c r="M39" s="279" t="s">
        <v>857</v>
      </c>
      <c r="N39" s="279" t="s">
        <v>857</v>
      </c>
      <c r="O39" s="282">
        <v>3265341.36</v>
      </c>
      <c r="P39" s="282">
        <f t="shared" si="0"/>
        <v>4320.3775602011119</v>
      </c>
      <c r="Q39" s="203">
        <f>MAX(Q40)</f>
        <v>8199.7126223868763</v>
      </c>
      <c r="R39" s="194"/>
    </row>
    <row r="40" spans="1:18" ht="35.25">
      <c r="A40" s="6">
        <v>1</v>
      </c>
      <c r="B40" s="283">
        <f>SUBTOTAL(103,$A$13:A40)</f>
        <v>20</v>
      </c>
      <c r="C40" s="284" t="s">
        <v>992</v>
      </c>
      <c r="D40" s="279">
        <v>1953</v>
      </c>
      <c r="E40" s="279"/>
      <c r="F40" s="279" t="s">
        <v>262</v>
      </c>
      <c r="G40" s="279" t="s">
        <v>297</v>
      </c>
      <c r="H40" s="279" t="s">
        <v>297</v>
      </c>
      <c r="I40" s="280">
        <v>755.8</v>
      </c>
      <c r="J40" s="280">
        <v>690.5</v>
      </c>
      <c r="K40" s="280">
        <f>J40-298.6</f>
        <v>391.9</v>
      </c>
      <c r="L40" s="281">
        <v>20</v>
      </c>
      <c r="M40" s="279" t="s">
        <v>261</v>
      </c>
      <c r="N40" s="279" t="s">
        <v>263</v>
      </c>
      <c r="O40" s="282">
        <v>3265341.36</v>
      </c>
      <c r="P40" s="282">
        <f t="shared" si="0"/>
        <v>4320.3775602011119</v>
      </c>
      <c r="Q40" s="203">
        <v>8199.7126223868763</v>
      </c>
      <c r="R40" s="194"/>
    </row>
    <row r="41" spans="1:18" ht="35.25">
      <c r="B41" s="284" t="s">
        <v>807</v>
      </c>
      <c r="C41" s="284"/>
      <c r="D41" s="279" t="s">
        <v>857</v>
      </c>
      <c r="E41" s="279" t="s">
        <v>857</v>
      </c>
      <c r="F41" s="279" t="s">
        <v>857</v>
      </c>
      <c r="G41" s="279" t="s">
        <v>857</v>
      </c>
      <c r="H41" s="279" t="s">
        <v>857</v>
      </c>
      <c r="I41" s="280">
        <f>I42</f>
        <v>1840.2</v>
      </c>
      <c r="J41" s="280">
        <f>J42</f>
        <v>1840.2</v>
      </c>
      <c r="K41" s="280">
        <f>K42</f>
        <v>1695.4</v>
      </c>
      <c r="L41" s="281">
        <f>L42</f>
        <v>77</v>
      </c>
      <c r="M41" s="279" t="s">
        <v>857</v>
      </c>
      <c r="N41" s="279" t="s">
        <v>857</v>
      </c>
      <c r="O41" s="282">
        <v>97672.62</v>
      </c>
      <c r="P41" s="282">
        <f t="shared" si="0"/>
        <v>53.077176393870225</v>
      </c>
      <c r="Q41" s="203">
        <f>MAX(Q42)</f>
        <v>53.077176393870225</v>
      </c>
      <c r="R41" s="194"/>
    </row>
    <row r="42" spans="1:18" ht="35.25">
      <c r="A42" s="6">
        <v>1</v>
      </c>
      <c r="B42" s="283">
        <f>SUBTOTAL(103,$A$13:A42)</f>
        <v>21</v>
      </c>
      <c r="C42" s="284" t="s">
        <v>993</v>
      </c>
      <c r="D42" s="279">
        <v>1986</v>
      </c>
      <c r="E42" s="279"/>
      <c r="F42" s="279" t="s">
        <v>262</v>
      </c>
      <c r="G42" s="279" t="s">
        <v>306</v>
      </c>
      <c r="H42" s="279" t="s">
        <v>306</v>
      </c>
      <c r="I42" s="280">
        <v>1840.2</v>
      </c>
      <c r="J42" s="280">
        <v>1840.2</v>
      </c>
      <c r="K42" s="280">
        <f>J42-144.8</f>
        <v>1695.4</v>
      </c>
      <c r="L42" s="281">
        <v>77</v>
      </c>
      <c r="M42" s="279" t="s">
        <v>335</v>
      </c>
      <c r="N42" s="279" t="s">
        <v>1024</v>
      </c>
      <c r="O42" s="282">
        <v>97672.62</v>
      </c>
      <c r="P42" s="282">
        <f t="shared" si="0"/>
        <v>53.077176393870225</v>
      </c>
      <c r="Q42" s="203">
        <v>53.077176393870225</v>
      </c>
      <c r="R42" s="194"/>
    </row>
    <row r="43" spans="1:18" ht="35.25">
      <c r="B43" s="284" t="s">
        <v>1012</v>
      </c>
      <c r="C43" s="284"/>
      <c r="D43" s="279" t="s">
        <v>857</v>
      </c>
      <c r="E43" s="279" t="s">
        <v>857</v>
      </c>
      <c r="F43" s="279" t="s">
        <v>857</v>
      </c>
      <c r="G43" s="279" t="s">
        <v>857</v>
      </c>
      <c r="H43" s="279" t="s">
        <v>857</v>
      </c>
      <c r="I43" s="280">
        <f>I44+I45+I46</f>
        <v>1621.7</v>
      </c>
      <c r="J43" s="280">
        <f>J44+J45+J46</f>
        <v>1475.1999999999998</v>
      </c>
      <c r="K43" s="280">
        <f>K44+K45+K46</f>
        <v>1246.9000000000001</v>
      </c>
      <c r="L43" s="281">
        <f>L44+L45+L46</f>
        <v>58</v>
      </c>
      <c r="M43" s="279" t="s">
        <v>857</v>
      </c>
      <c r="N43" s="279" t="s">
        <v>857</v>
      </c>
      <c r="O43" s="282">
        <v>7637123.5900000008</v>
      </c>
      <c r="P43" s="282">
        <f t="shared" si="0"/>
        <v>4709.3319294567436</v>
      </c>
      <c r="Q43" s="203">
        <f>MAX(Q44:Q46)</f>
        <v>8062.7565363357226</v>
      </c>
      <c r="R43" s="194"/>
    </row>
    <row r="44" spans="1:18" ht="35.25">
      <c r="A44" s="6">
        <v>1</v>
      </c>
      <c r="B44" s="283">
        <f>SUBTOTAL(103,$A$13:A44)</f>
        <v>22</v>
      </c>
      <c r="C44" s="284" t="s">
        <v>994</v>
      </c>
      <c r="D44" s="279">
        <v>1950</v>
      </c>
      <c r="E44" s="279"/>
      <c r="F44" s="279" t="s">
        <v>262</v>
      </c>
      <c r="G44" s="279" t="s">
        <v>297</v>
      </c>
      <c r="H44" s="279" t="s">
        <v>298</v>
      </c>
      <c r="I44" s="280">
        <v>488.5</v>
      </c>
      <c r="J44" s="280">
        <v>433.9</v>
      </c>
      <c r="K44" s="280">
        <f>J44-53.4</f>
        <v>380.5</v>
      </c>
      <c r="L44" s="281">
        <v>18</v>
      </c>
      <c r="M44" s="279" t="s">
        <v>264</v>
      </c>
      <c r="N44" s="279" t="s">
        <v>315</v>
      </c>
      <c r="O44" s="282">
        <v>2406352.7599999998</v>
      </c>
      <c r="P44" s="282">
        <f t="shared" si="0"/>
        <v>4926.003602865916</v>
      </c>
      <c r="Q44" s="203">
        <v>8062.7565363357226</v>
      </c>
      <c r="R44" s="194"/>
    </row>
    <row r="45" spans="1:18" ht="35.25">
      <c r="A45" s="6">
        <v>1</v>
      </c>
      <c r="B45" s="283">
        <f>SUBTOTAL(103,$A$13:A45)</f>
        <v>23</v>
      </c>
      <c r="C45" s="284" t="s">
        <v>995</v>
      </c>
      <c r="D45" s="279">
        <v>1956</v>
      </c>
      <c r="E45" s="279"/>
      <c r="F45" s="279" t="s">
        <v>262</v>
      </c>
      <c r="G45" s="279" t="s">
        <v>297</v>
      </c>
      <c r="H45" s="279" t="s">
        <v>298</v>
      </c>
      <c r="I45" s="280">
        <v>567.9</v>
      </c>
      <c r="J45" s="280">
        <v>524.79999999999995</v>
      </c>
      <c r="K45" s="280">
        <f>J45-79.8</f>
        <v>444.99999999999994</v>
      </c>
      <c r="L45" s="281">
        <v>13</v>
      </c>
      <c r="M45" s="279" t="s">
        <v>264</v>
      </c>
      <c r="N45" s="279" t="s">
        <v>315</v>
      </c>
      <c r="O45" s="282">
        <v>2491755.89</v>
      </c>
      <c r="P45" s="282">
        <f t="shared" si="0"/>
        <v>4387.6666490579328</v>
      </c>
      <c r="Q45" s="203">
        <v>7882.2927980278218</v>
      </c>
      <c r="R45" s="194"/>
    </row>
    <row r="46" spans="1:18" ht="35.25">
      <c r="A46" s="6">
        <v>1</v>
      </c>
      <c r="B46" s="283">
        <f>SUBTOTAL(103,$A$13:A46)</f>
        <v>24</v>
      </c>
      <c r="C46" s="284" t="s">
        <v>996</v>
      </c>
      <c r="D46" s="279">
        <v>1963</v>
      </c>
      <c r="E46" s="279"/>
      <c r="F46" s="279" t="s">
        <v>262</v>
      </c>
      <c r="G46" s="279" t="s">
        <v>297</v>
      </c>
      <c r="H46" s="279" t="s">
        <v>297</v>
      </c>
      <c r="I46" s="280">
        <v>565.29999999999995</v>
      </c>
      <c r="J46" s="280">
        <v>516.5</v>
      </c>
      <c r="K46" s="280">
        <f>J46-95.1</f>
        <v>421.4</v>
      </c>
      <c r="L46" s="281">
        <v>27</v>
      </c>
      <c r="M46" s="279" t="s">
        <v>264</v>
      </c>
      <c r="N46" s="279" t="s">
        <v>321</v>
      </c>
      <c r="O46" s="282">
        <v>2739014.9400000004</v>
      </c>
      <c r="P46" s="282">
        <f t="shared" si="0"/>
        <v>4845.2413585706718</v>
      </c>
      <c r="Q46" s="203">
        <v>7808.1280735892469</v>
      </c>
      <c r="R46" s="194"/>
    </row>
    <row r="47" spans="1:18" ht="35.25">
      <c r="B47" s="284" t="s">
        <v>1013</v>
      </c>
      <c r="C47" s="284"/>
      <c r="D47" s="279" t="s">
        <v>857</v>
      </c>
      <c r="E47" s="279" t="s">
        <v>857</v>
      </c>
      <c r="F47" s="279" t="s">
        <v>857</v>
      </c>
      <c r="G47" s="279" t="s">
        <v>857</v>
      </c>
      <c r="H47" s="279" t="s">
        <v>857</v>
      </c>
      <c r="I47" s="280">
        <f>I48</f>
        <v>1598.9</v>
      </c>
      <c r="J47" s="280">
        <f>J48</f>
        <v>874</v>
      </c>
      <c r="K47" s="280">
        <f>K48</f>
        <v>786.4</v>
      </c>
      <c r="L47" s="281">
        <f>L48</f>
        <v>38</v>
      </c>
      <c r="M47" s="279" t="s">
        <v>857</v>
      </c>
      <c r="N47" s="279" t="s">
        <v>857</v>
      </c>
      <c r="O47" s="282">
        <v>2434994.4500000002</v>
      </c>
      <c r="P47" s="282">
        <f t="shared" si="0"/>
        <v>1522.9185377446995</v>
      </c>
      <c r="Q47" s="203">
        <f>MAX(Q48)</f>
        <v>4350.0476577647141</v>
      </c>
      <c r="R47" s="194"/>
    </row>
    <row r="48" spans="1:18" ht="35.25">
      <c r="A48" s="6">
        <v>1</v>
      </c>
      <c r="B48" s="283">
        <f>SUBTOTAL(103,$A$13:A48)</f>
        <v>25</v>
      </c>
      <c r="C48" s="284" t="s">
        <v>1001</v>
      </c>
      <c r="D48" s="279">
        <v>1974</v>
      </c>
      <c r="E48" s="279"/>
      <c r="F48" s="279" t="s">
        <v>262</v>
      </c>
      <c r="G48" s="279" t="s">
        <v>297</v>
      </c>
      <c r="H48" s="279" t="s">
        <v>306</v>
      </c>
      <c r="I48" s="280">
        <v>1598.9</v>
      </c>
      <c r="J48" s="280">
        <v>874</v>
      </c>
      <c r="K48" s="280">
        <f>J48-87.6</f>
        <v>786.4</v>
      </c>
      <c r="L48" s="281">
        <v>38</v>
      </c>
      <c r="M48" s="279" t="s">
        <v>264</v>
      </c>
      <c r="N48" s="279" t="s">
        <v>288</v>
      </c>
      <c r="O48" s="282">
        <v>2434994.4500000002</v>
      </c>
      <c r="P48" s="282">
        <f t="shared" si="0"/>
        <v>1522.9185377446995</v>
      </c>
      <c r="Q48" s="203">
        <v>4350.0476577647141</v>
      </c>
      <c r="R48" s="194"/>
    </row>
    <row r="49" spans="1:18" ht="35.25">
      <c r="B49" s="284" t="s">
        <v>818</v>
      </c>
      <c r="C49" s="284"/>
      <c r="D49" s="279" t="s">
        <v>857</v>
      </c>
      <c r="E49" s="279" t="s">
        <v>857</v>
      </c>
      <c r="F49" s="279" t="s">
        <v>857</v>
      </c>
      <c r="G49" s="279" t="s">
        <v>857</v>
      </c>
      <c r="H49" s="279" t="s">
        <v>857</v>
      </c>
      <c r="I49" s="280">
        <f>I50</f>
        <v>465</v>
      </c>
      <c r="J49" s="280">
        <f>J50</f>
        <v>424.6</v>
      </c>
      <c r="K49" s="280">
        <f>K50</f>
        <v>175.8</v>
      </c>
      <c r="L49" s="281">
        <f>L50</f>
        <v>26</v>
      </c>
      <c r="M49" s="279" t="s">
        <v>857</v>
      </c>
      <c r="N49" s="279" t="s">
        <v>857</v>
      </c>
      <c r="O49" s="282">
        <v>89459.11</v>
      </c>
      <c r="P49" s="282">
        <f t="shared" si="0"/>
        <v>192.38518279569894</v>
      </c>
      <c r="Q49" s="203">
        <f>MAX(Q50)</f>
        <v>192.38518279569894</v>
      </c>
      <c r="R49" s="194"/>
    </row>
    <row r="50" spans="1:18" ht="35.25">
      <c r="A50" s="6">
        <v>1</v>
      </c>
      <c r="B50" s="283">
        <f>SUBTOTAL(103,$A$13:A50)</f>
        <v>26</v>
      </c>
      <c r="C50" s="284" t="s">
        <v>997</v>
      </c>
      <c r="D50" s="279">
        <v>1953</v>
      </c>
      <c r="E50" s="279"/>
      <c r="F50" s="279" t="s">
        <v>262</v>
      </c>
      <c r="G50" s="279" t="s">
        <v>297</v>
      </c>
      <c r="H50" s="279" t="s">
        <v>298</v>
      </c>
      <c r="I50" s="280">
        <v>465</v>
      </c>
      <c r="J50" s="280">
        <v>424.6</v>
      </c>
      <c r="K50" s="280">
        <f>J50-248.8</f>
        <v>175.8</v>
      </c>
      <c r="L50" s="281">
        <v>26</v>
      </c>
      <c r="M50" s="279" t="s">
        <v>261</v>
      </c>
      <c r="N50" s="279" t="s">
        <v>263</v>
      </c>
      <c r="O50" s="282">
        <v>89459.11</v>
      </c>
      <c r="P50" s="282">
        <f t="shared" si="0"/>
        <v>192.38518279569894</v>
      </c>
      <c r="Q50" s="203">
        <v>192.38518279569894</v>
      </c>
      <c r="R50" s="194"/>
    </row>
    <row r="51" spans="1:18" ht="35.25">
      <c r="B51" s="284" t="s">
        <v>824</v>
      </c>
      <c r="C51" s="284"/>
      <c r="D51" s="279" t="s">
        <v>857</v>
      </c>
      <c r="E51" s="279" t="s">
        <v>857</v>
      </c>
      <c r="F51" s="279" t="s">
        <v>857</v>
      </c>
      <c r="G51" s="279" t="s">
        <v>857</v>
      </c>
      <c r="H51" s="279" t="s">
        <v>857</v>
      </c>
      <c r="I51" s="280">
        <f>I52</f>
        <v>861.5</v>
      </c>
      <c r="J51" s="280">
        <f>J52</f>
        <v>861.5</v>
      </c>
      <c r="K51" s="280">
        <f>K52</f>
        <v>816.5</v>
      </c>
      <c r="L51" s="281">
        <f>L52</f>
        <v>31</v>
      </c>
      <c r="M51" s="279" t="s">
        <v>857</v>
      </c>
      <c r="N51" s="279" t="s">
        <v>857</v>
      </c>
      <c r="O51" s="282">
        <v>3168456.39</v>
      </c>
      <c r="P51" s="282">
        <f t="shared" si="0"/>
        <v>3677.8367846778874</v>
      </c>
      <c r="Q51" s="203">
        <f>MAX(Q52)</f>
        <v>9046.4224724318065</v>
      </c>
      <c r="R51" s="194"/>
    </row>
    <row r="52" spans="1:18" ht="35.25">
      <c r="A52" s="6">
        <v>1</v>
      </c>
      <c r="B52" s="283">
        <f>SUBTOTAL(103,$A$13:A52)</f>
        <v>27</v>
      </c>
      <c r="C52" s="284" t="s">
        <v>1000</v>
      </c>
      <c r="D52" s="279">
        <v>1980</v>
      </c>
      <c r="E52" s="279"/>
      <c r="F52" s="279" t="s">
        <v>262</v>
      </c>
      <c r="G52" s="279" t="s">
        <v>297</v>
      </c>
      <c r="H52" s="279" t="s">
        <v>306</v>
      </c>
      <c r="I52" s="280">
        <v>861.5</v>
      </c>
      <c r="J52" s="280">
        <v>861.5</v>
      </c>
      <c r="K52" s="280">
        <f>J52-45</f>
        <v>816.5</v>
      </c>
      <c r="L52" s="281">
        <v>31</v>
      </c>
      <c r="M52" s="279" t="s">
        <v>264</v>
      </c>
      <c r="N52" s="279" t="s">
        <v>276</v>
      </c>
      <c r="O52" s="282">
        <v>3168456.39</v>
      </c>
      <c r="P52" s="282">
        <f t="shared" si="0"/>
        <v>3677.8367846778874</v>
      </c>
      <c r="Q52" s="203">
        <v>9046.4224724318065</v>
      </c>
      <c r="R52" s="194"/>
    </row>
    <row r="53" spans="1:18" ht="35.25">
      <c r="B53" s="284" t="s">
        <v>826</v>
      </c>
      <c r="C53" s="284"/>
      <c r="D53" s="279" t="s">
        <v>857</v>
      </c>
      <c r="E53" s="279" t="s">
        <v>857</v>
      </c>
      <c r="F53" s="279" t="s">
        <v>857</v>
      </c>
      <c r="G53" s="279" t="s">
        <v>857</v>
      </c>
      <c r="H53" s="279" t="s">
        <v>857</v>
      </c>
      <c r="I53" s="280">
        <f>I55+I54+I56</f>
        <v>2249.1999999999998</v>
      </c>
      <c r="J53" s="280">
        <f>J55+J54+J56</f>
        <v>2068.4</v>
      </c>
      <c r="K53" s="280">
        <f>K55+K54+K56</f>
        <v>2023.6000000000001</v>
      </c>
      <c r="L53" s="281">
        <f>L55+L54+L56</f>
        <v>104</v>
      </c>
      <c r="M53" s="279" t="s">
        <v>857</v>
      </c>
      <c r="N53" s="279" t="s">
        <v>857</v>
      </c>
      <c r="O53" s="282">
        <v>4966030.97</v>
      </c>
      <c r="P53" s="282">
        <f t="shared" si="0"/>
        <v>2207.9099101902898</v>
      </c>
      <c r="Q53" s="203">
        <f>MAX(Q54:Q56)</f>
        <v>7657.1483388654951</v>
      </c>
      <c r="R53" s="194"/>
    </row>
    <row r="54" spans="1:18" ht="35.25">
      <c r="A54" s="6">
        <v>1</v>
      </c>
      <c r="B54" s="283">
        <f>SUBTOTAL(103,$A$13:A54)</f>
        <v>28</v>
      </c>
      <c r="C54" s="284" t="s">
        <v>1042</v>
      </c>
      <c r="D54" s="279">
        <v>1980</v>
      </c>
      <c r="E54" s="279"/>
      <c r="F54" s="279" t="s">
        <v>312</v>
      </c>
      <c r="G54" s="279" t="s">
        <v>306</v>
      </c>
      <c r="H54" s="279" t="s">
        <v>306</v>
      </c>
      <c r="I54" s="280">
        <v>1481.6</v>
      </c>
      <c r="J54" s="280">
        <v>1361.4</v>
      </c>
      <c r="K54" s="280">
        <v>1361.4</v>
      </c>
      <c r="L54" s="281">
        <v>70</v>
      </c>
      <c r="M54" s="279" t="s">
        <v>261</v>
      </c>
      <c r="N54" s="279" t="s">
        <v>263</v>
      </c>
      <c r="O54" s="282">
        <v>1924066.04</v>
      </c>
      <c r="P54" s="282">
        <f t="shared" si="0"/>
        <v>1298.6406857451404</v>
      </c>
      <c r="Q54" s="203">
        <v>3441.8715140388776</v>
      </c>
      <c r="R54" s="194"/>
    </row>
    <row r="55" spans="1:18" ht="35.25">
      <c r="A55" s="6">
        <v>1</v>
      </c>
      <c r="B55" s="283">
        <f>SUBTOTAL(103,$A$13:A55)</f>
        <v>29</v>
      </c>
      <c r="C55" s="284" t="s">
        <v>998</v>
      </c>
      <c r="D55" s="279">
        <v>1970</v>
      </c>
      <c r="E55" s="279"/>
      <c r="F55" s="279" t="s">
        <v>262</v>
      </c>
      <c r="G55" s="279" t="s">
        <v>297</v>
      </c>
      <c r="H55" s="279" t="s">
        <v>298</v>
      </c>
      <c r="I55" s="280">
        <v>403.7</v>
      </c>
      <c r="J55" s="280">
        <v>373</v>
      </c>
      <c r="K55" s="280">
        <f>J55-44.8</f>
        <v>328.2</v>
      </c>
      <c r="L55" s="281">
        <v>20</v>
      </c>
      <c r="M55" s="279" t="s">
        <v>261</v>
      </c>
      <c r="N55" s="279" t="s">
        <v>263</v>
      </c>
      <c r="O55" s="282">
        <v>1650932.93</v>
      </c>
      <c r="P55" s="282">
        <f t="shared" si="0"/>
        <v>4089.5044092147632</v>
      </c>
      <c r="Q55" s="203">
        <v>7657.1483388654951</v>
      </c>
      <c r="R55" s="194"/>
    </row>
    <row r="56" spans="1:18" ht="35.25">
      <c r="A56" s="6">
        <v>1</v>
      </c>
      <c r="B56" s="283">
        <f>SUBTOTAL(103,$A$13:A56)</f>
        <v>30</v>
      </c>
      <c r="C56" s="284" t="s">
        <v>189</v>
      </c>
      <c r="D56" s="279">
        <v>1968</v>
      </c>
      <c r="E56" s="279"/>
      <c r="F56" s="279" t="s">
        <v>262</v>
      </c>
      <c r="G56" s="279" t="s">
        <v>297</v>
      </c>
      <c r="H56" s="279" t="s">
        <v>298</v>
      </c>
      <c r="I56" s="280">
        <v>363.9</v>
      </c>
      <c r="J56" s="280">
        <v>334</v>
      </c>
      <c r="K56" s="280">
        <v>334</v>
      </c>
      <c r="L56" s="281">
        <v>14</v>
      </c>
      <c r="M56" s="279" t="s">
        <v>261</v>
      </c>
      <c r="N56" s="279" t="s">
        <v>263</v>
      </c>
      <c r="O56" s="282">
        <v>1391032.0000000002</v>
      </c>
      <c r="P56" s="282">
        <f t="shared" si="0"/>
        <v>3822.5666391865907</v>
      </c>
      <c r="Q56" s="203">
        <v>7570.5400054960173</v>
      </c>
      <c r="R56" s="194"/>
    </row>
    <row r="57" spans="1:18" ht="35.25">
      <c r="B57" s="284" t="s">
        <v>825</v>
      </c>
      <c r="C57" s="284"/>
      <c r="D57" s="279" t="s">
        <v>857</v>
      </c>
      <c r="E57" s="279" t="s">
        <v>857</v>
      </c>
      <c r="F57" s="279" t="s">
        <v>857</v>
      </c>
      <c r="G57" s="279" t="s">
        <v>857</v>
      </c>
      <c r="H57" s="279" t="s">
        <v>857</v>
      </c>
      <c r="I57" s="280">
        <f>I58</f>
        <v>940.4</v>
      </c>
      <c r="J57" s="280">
        <f>J58</f>
        <v>940.4</v>
      </c>
      <c r="K57" s="280">
        <f>K58</f>
        <v>940.4</v>
      </c>
      <c r="L57" s="281">
        <f>L58</f>
        <v>26</v>
      </c>
      <c r="M57" s="279" t="s">
        <v>857</v>
      </c>
      <c r="N57" s="279" t="s">
        <v>857</v>
      </c>
      <c r="O57" s="282">
        <v>1661171.06</v>
      </c>
      <c r="P57" s="282">
        <f t="shared" si="0"/>
        <v>1766.4515737983838</v>
      </c>
      <c r="Q57" s="203">
        <f>MAX(Q58)</f>
        <v>5181.5360569970244</v>
      </c>
      <c r="R57" s="194"/>
    </row>
    <row r="58" spans="1:18" ht="35.25">
      <c r="A58" s="6">
        <v>1</v>
      </c>
      <c r="B58" s="283">
        <f>SUBTOTAL(103,$A$13:A58)</f>
        <v>31</v>
      </c>
      <c r="C58" s="284" t="s">
        <v>1033</v>
      </c>
      <c r="D58" s="279">
        <v>1987</v>
      </c>
      <c r="E58" s="279"/>
      <c r="F58" s="279" t="s">
        <v>262</v>
      </c>
      <c r="G58" s="279" t="s">
        <v>297</v>
      </c>
      <c r="H58" s="279" t="s">
        <v>297</v>
      </c>
      <c r="I58" s="280">
        <v>940.4</v>
      </c>
      <c r="J58" s="280">
        <v>940.4</v>
      </c>
      <c r="K58" s="280">
        <f>J58</f>
        <v>940.4</v>
      </c>
      <c r="L58" s="281">
        <v>26</v>
      </c>
      <c r="M58" s="279" t="s">
        <v>264</v>
      </c>
      <c r="N58" s="279" t="s">
        <v>1035</v>
      </c>
      <c r="O58" s="282">
        <v>1661171.06</v>
      </c>
      <c r="P58" s="282">
        <f t="shared" si="0"/>
        <v>1766.4515737983838</v>
      </c>
      <c r="Q58" s="203">
        <v>5181.5360569970244</v>
      </c>
      <c r="R58" s="194"/>
    </row>
    <row r="59" spans="1:18" ht="35.25">
      <c r="B59" s="286" t="s">
        <v>801</v>
      </c>
      <c r="C59" s="284"/>
      <c r="D59" s="279" t="s">
        <v>857</v>
      </c>
      <c r="E59" s="279" t="s">
        <v>857</v>
      </c>
      <c r="F59" s="279" t="s">
        <v>857</v>
      </c>
      <c r="G59" s="279" t="s">
        <v>857</v>
      </c>
      <c r="H59" s="279" t="s">
        <v>857</v>
      </c>
      <c r="I59" s="280">
        <f>I60</f>
        <v>1743.7</v>
      </c>
      <c r="J59" s="280">
        <f>J60</f>
        <v>1552.6</v>
      </c>
      <c r="K59" s="280">
        <f>K60</f>
        <v>1552.6</v>
      </c>
      <c r="L59" s="281">
        <f>L60</f>
        <v>65</v>
      </c>
      <c r="M59" s="279" t="s">
        <v>857</v>
      </c>
      <c r="N59" s="279" t="s">
        <v>857</v>
      </c>
      <c r="O59" s="282">
        <v>105794.97</v>
      </c>
      <c r="P59" s="282">
        <f t="shared" si="0"/>
        <v>60.672690256351437</v>
      </c>
      <c r="Q59" s="203">
        <f>MAX(Q60)</f>
        <v>60.672690256351437</v>
      </c>
      <c r="R59" s="194"/>
    </row>
    <row r="60" spans="1:18" ht="35.25">
      <c r="A60" s="6">
        <v>1</v>
      </c>
      <c r="B60" s="283">
        <f>SUBTOTAL(103,$A$13:A60)</f>
        <v>32</v>
      </c>
      <c r="C60" s="284" t="s">
        <v>1359</v>
      </c>
      <c r="D60" s="279">
        <v>1978</v>
      </c>
      <c r="E60" s="279"/>
      <c r="F60" s="279" t="s">
        <v>262</v>
      </c>
      <c r="G60" s="279" t="s">
        <v>306</v>
      </c>
      <c r="H60" s="279" t="s">
        <v>306</v>
      </c>
      <c r="I60" s="280">
        <v>1743.7</v>
      </c>
      <c r="J60" s="280">
        <v>1552.6</v>
      </c>
      <c r="K60" s="280">
        <f>J60</f>
        <v>1552.6</v>
      </c>
      <c r="L60" s="281">
        <v>65</v>
      </c>
      <c r="M60" s="279" t="s">
        <v>264</v>
      </c>
      <c r="N60" s="279" t="s">
        <v>777</v>
      </c>
      <c r="O60" s="282">
        <v>105794.97</v>
      </c>
      <c r="P60" s="282">
        <f t="shared" si="0"/>
        <v>60.672690256351437</v>
      </c>
      <c r="Q60" s="203">
        <v>60.672690256351437</v>
      </c>
      <c r="R60" s="194"/>
    </row>
    <row r="61" spans="1:18" ht="35.25">
      <c r="B61" s="286" t="s">
        <v>837</v>
      </c>
      <c r="C61" s="284"/>
      <c r="D61" s="279" t="s">
        <v>857</v>
      </c>
      <c r="E61" s="279" t="s">
        <v>857</v>
      </c>
      <c r="F61" s="279" t="s">
        <v>857</v>
      </c>
      <c r="G61" s="279" t="s">
        <v>857</v>
      </c>
      <c r="H61" s="279" t="s">
        <v>857</v>
      </c>
      <c r="I61" s="280">
        <f>I62</f>
        <v>1105.0999999999999</v>
      </c>
      <c r="J61" s="280">
        <f>J62</f>
        <v>953.3</v>
      </c>
      <c r="K61" s="280">
        <f>K62</f>
        <v>870.1</v>
      </c>
      <c r="L61" s="281">
        <f>L62</f>
        <v>44</v>
      </c>
      <c r="M61" s="279" t="s">
        <v>857</v>
      </c>
      <c r="N61" s="279" t="s">
        <v>857</v>
      </c>
      <c r="O61" s="282">
        <v>603261.75</v>
      </c>
      <c r="P61" s="282">
        <f t="shared" si="0"/>
        <v>545.88883358972043</v>
      </c>
      <c r="Q61" s="203">
        <f>MAX(Q62)</f>
        <v>810.46</v>
      </c>
      <c r="R61" s="194"/>
    </row>
    <row r="62" spans="1:18" ht="35.25">
      <c r="A62" s="6">
        <v>1</v>
      </c>
      <c r="B62" s="283">
        <f>SUBTOTAL(103,$A$13:A62)</f>
        <v>33</v>
      </c>
      <c r="C62" s="284" t="s">
        <v>1360</v>
      </c>
      <c r="D62" s="279">
        <v>1979</v>
      </c>
      <c r="E62" s="279"/>
      <c r="F62" s="279" t="s">
        <v>262</v>
      </c>
      <c r="G62" s="279" t="s">
        <v>297</v>
      </c>
      <c r="H62" s="279" t="s">
        <v>306</v>
      </c>
      <c r="I62" s="280">
        <v>1105.0999999999999</v>
      </c>
      <c r="J62" s="280">
        <v>953.3</v>
      </c>
      <c r="K62" s="280">
        <v>870.1</v>
      </c>
      <c r="L62" s="281">
        <v>44</v>
      </c>
      <c r="M62" s="279" t="s">
        <v>264</v>
      </c>
      <c r="N62" s="279" t="s">
        <v>1315</v>
      </c>
      <c r="O62" s="282">
        <v>603261.75</v>
      </c>
      <c r="P62" s="282">
        <f t="shared" si="0"/>
        <v>545.88883358972043</v>
      </c>
      <c r="Q62" s="203">
        <v>810.46</v>
      </c>
      <c r="R62" s="194"/>
    </row>
    <row r="63" spans="1:18" ht="35.25">
      <c r="B63" s="197" t="s">
        <v>1865</v>
      </c>
      <c r="C63" s="278"/>
      <c r="D63" s="279" t="s">
        <v>857</v>
      </c>
      <c r="E63" s="279" t="s">
        <v>857</v>
      </c>
      <c r="F63" s="279" t="s">
        <v>857</v>
      </c>
      <c r="G63" s="279" t="s">
        <v>857</v>
      </c>
      <c r="H63" s="279" t="s">
        <v>857</v>
      </c>
      <c r="I63" s="280">
        <f>I64+I68+I70+I72+I74+I76</f>
        <v>5362.3</v>
      </c>
      <c r="J63" s="280">
        <f>J64+J68+J70+J72+J74+J76</f>
        <v>4635.5</v>
      </c>
      <c r="K63" s="280">
        <f>K64+K68+K70+K72+K74+K76</f>
        <v>4329.5</v>
      </c>
      <c r="L63" s="281">
        <f>L64+L68+L70+L72+L74+L76</f>
        <v>244</v>
      </c>
      <c r="M63" s="279" t="s">
        <v>857</v>
      </c>
      <c r="N63" s="279" t="s">
        <v>857</v>
      </c>
      <c r="O63" s="280">
        <v>11274519.959999999</v>
      </c>
      <c r="P63" s="282">
        <f t="shared" si="0"/>
        <v>2102.5530015105455</v>
      </c>
      <c r="Q63" s="203">
        <f>MAX(Q64:Q77)</f>
        <v>8452.8653150684931</v>
      </c>
      <c r="R63" s="194"/>
    </row>
    <row r="64" spans="1:18" ht="35.25">
      <c r="B64" s="284" t="s">
        <v>1010</v>
      </c>
      <c r="C64" s="284"/>
      <c r="D64" s="279" t="s">
        <v>857</v>
      </c>
      <c r="E64" s="279" t="s">
        <v>857</v>
      </c>
      <c r="F64" s="279" t="s">
        <v>857</v>
      </c>
      <c r="G64" s="279" t="s">
        <v>857</v>
      </c>
      <c r="H64" s="279" t="s">
        <v>857</v>
      </c>
      <c r="I64" s="280">
        <f>SUM(I65:I67)</f>
        <v>1180.5999999999999</v>
      </c>
      <c r="J64" s="280">
        <f>SUM(J65:J67)</f>
        <v>1060.7</v>
      </c>
      <c r="K64" s="280">
        <f>SUM(K65:K67)</f>
        <v>932.7</v>
      </c>
      <c r="L64" s="281">
        <f>SUM(L65:L67)</f>
        <v>60</v>
      </c>
      <c r="M64" s="279" t="s">
        <v>857</v>
      </c>
      <c r="N64" s="279" t="s">
        <v>857</v>
      </c>
      <c r="O64" s="282">
        <v>4318971.5999999996</v>
      </c>
      <c r="P64" s="282">
        <f t="shared" si="0"/>
        <v>3658.2852786718618</v>
      </c>
      <c r="Q64" s="203">
        <f>MAX(Q65:Q67)</f>
        <v>8303.965208577878</v>
      </c>
      <c r="R64" s="194"/>
    </row>
    <row r="65" spans="1:18" ht="35.25">
      <c r="A65" s="6">
        <v>1</v>
      </c>
      <c r="B65" s="283">
        <f>SUBTOTAL(103,$A$64:A65)</f>
        <v>1</v>
      </c>
      <c r="C65" s="284" t="s">
        <v>986</v>
      </c>
      <c r="D65" s="279">
        <v>1961</v>
      </c>
      <c r="E65" s="279"/>
      <c r="F65" s="279" t="s">
        <v>262</v>
      </c>
      <c r="G65" s="279" t="s">
        <v>297</v>
      </c>
      <c r="H65" s="279" t="s">
        <v>298</v>
      </c>
      <c r="I65" s="280">
        <v>301.39999999999998</v>
      </c>
      <c r="J65" s="280">
        <v>276.5</v>
      </c>
      <c r="K65" s="280">
        <f>J65-38</f>
        <v>238.5</v>
      </c>
      <c r="L65" s="281">
        <v>16</v>
      </c>
      <c r="M65" s="279" t="s">
        <v>264</v>
      </c>
      <c r="N65" s="279" t="s">
        <v>963</v>
      </c>
      <c r="O65" s="282">
        <v>903430.57</v>
      </c>
      <c r="P65" s="282">
        <f t="shared" si="0"/>
        <v>2997.4471466489717</v>
      </c>
      <c r="Q65" s="203">
        <v>7545.164934306571</v>
      </c>
      <c r="R65" s="194"/>
    </row>
    <row r="66" spans="1:18" ht="35.25">
      <c r="A66" s="6">
        <v>1</v>
      </c>
      <c r="B66" s="283">
        <f>SUBTOTAL(103,$A$64:A66)</f>
        <v>2</v>
      </c>
      <c r="C66" s="285" t="s">
        <v>1048</v>
      </c>
      <c r="D66" s="279">
        <v>1956</v>
      </c>
      <c r="E66" s="279"/>
      <c r="F66" s="279" t="s">
        <v>262</v>
      </c>
      <c r="G66" s="279" t="s">
        <v>297</v>
      </c>
      <c r="H66" s="279" t="s">
        <v>298</v>
      </c>
      <c r="I66" s="280">
        <v>443</v>
      </c>
      <c r="J66" s="280">
        <v>397.1</v>
      </c>
      <c r="K66" s="280">
        <v>353.4</v>
      </c>
      <c r="L66" s="281">
        <v>24</v>
      </c>
      <c r="M66" s="279" t="s">
        <v>264</v>
      </c>
      <c r="N66" s="279" t="s">
        <v>1040</v>
      </c>
      <c r="O66" s="282">
        <v>2137971.37</v>
      </c>
      <c r="P66" s="282">
        <f t="shared" si="0"/>
        <v>4826.120474040632</v>
      </c>
      <c r="Q66" s="203">
        <v>8303.965208577878</v>
      </c>
      <c r="R66" s="194"/>
    </row>
    <row r="67" spans="1:18" ht="35.25">
      <c r="A67" s="6">
        <v>1</v>
      </c>
      <c r="B67" s="283">
        <f>SUBTOTAL(103,$A$64:A67)</f>
        <v>3</v>
      </c>
      <c r="C67" s="285" t="s">
        <v>1357</v>
      </c>
      <c r="D67" s="279">
        <v>1957</v>
      </c>
      <c r="E67" s="279"/>
      <c r="F67" s="279" t="s">
        <v>262</v>
      </c>
      <c r="G67" s="279" t="s">
        <v>297</v>
      </c>
      <c r="H67" s="279" t="s">
        <v>298</v>
      </c>
      <c r="I67" s="280">
        <v>436.2</v>
      </c>
      <c r="J67" s="280">
        <v>387.1</v>
      </c>
      <c r="K67" s="280">
        <v>340.8</v>
      </c>
      <c r="L67" s="281">
        <v>20</v>
      </c>
      <c r="M67" s="279" t="s">
        <v>264</v>
      </c>
      <c r="N67" s="279" t="s">
        <v>1358</v>
      </c>
      <c r="O67" s="282">
        <v>1277569.6599999999</v>
      </c>
      <c r="P67" s="282">
        <f t="shared" si="0"/>
        <v>2928.8621274644656</v>
      </c>
      <c r="Q67" s="203">
        <v>7917.1949142595149</v>
      </c>
      <c r="R67" s="194"/>
    </row>
    <row r="68" spans="1:18" ht="35.25">
      <c r="B68" s="284" t="s">
        <v>791</v>
      </c>
      <c r="C68" s="284"/>
      <c r="D68" s="279" t="s">
        <v>857</v>
      </c>
      <c r="E68" s="279" t="s">
        <v>857</v>
      </c>
      <c r="F68" s="279" t="s">
        <v>857</v>
      </c>
      <c r="G68" s="279" t="s">
        <v>857</v>
      </c>
      <c r="H68" s="279" t="s">
        <v>857</v>
      </c>
      <c r="I68" s="280">
        <f>I69</f>
        <v>366.5</v>
      </c>
      <c r="J68" s="280">
        <f>J69</f>
        <v>336.9</v>
      </c>
      <c r="K68" s="280">
        <f>K69</f>
        <v>336.9</v>
      </c>
      <c r="L68" s="281">
        <f>L69</f>
        <v>25</v>
      </c>
      <c r="M68" s="279" t="s">
        <v>857</v>
      </c>
      <c r="N68" s="279" t="s">
        <v>857</v>
      </c>
      <c r="O68" s="282">
        <v>1358175.69</v>
      </c>
      <c r="P68" s="282">
        <f t="shared" si="0"/>
        <v>3705.7999727148704</v>
      </c>
      <c r="Q68" s="203">
        <f>Q69</f>
        <v>7419.5125457025924</v>
      </c>
      <c r="R68" s="194"/>
    </row>
    <row r="69" spans="1:18" ht="35.25">
      <c r="A69" s="6">
        <v>1</v>
      </c>
      <c r="B69" s="283">
        <f>SUBTOTAL(103,$A$64:A69)</f>
        <v>4</v>
      </c>
      <c r="C69" s="284" t="s">
        <v>987</v>
      </c>
      <c r="D69" s="279">
        <v>1971</v>
      </c>
      <c r="E69" s="279"/>
      <c r="F69" s="279" t="s">
        <v>262</v>
      </c>
      <c r="G69" s="279" t="s">
        <v>297</v>
      </c>
      <c r="H69" s="279" t="s">
        <v>298</v>
      </c>
      <c r="I69" s="280">
        <v>366.5</v>
      </c>
      <c r="J69" s="280">
        <v>336.9</v>
      </c>
      <c r="K69" s="280">
        <f>J69</f>
        <v>336.9</v>
      </c>
      <c r="L69" s="281">
        <f>L70</f>
        <v>25</v>
      </c>
      <c r="M69" s="279" t="s">
        <v>264</v>
      </c>
      <c r="N69" s="279" t="s">
        <v>327</v>
      </c>
      <c r="O69" s="282">
        <v>1358175.69</v>
      </c>
      <c r="P69" s="282">
        <f t="shared" si="0"/>
        <v>3705.7999727148704</v>
      </c>
      <c r="Q69" s="203">
        <v>7419.5125457025924</v>
      </c>
      <c r="R69" s="194"/>
    </row>
    <row r="70" spans="1:18" ht="35.25">
      <c r="B70" s="284" t="s">
        <v>1011</v>
      </c>
      <c r="C70" s="284"/>
      <c r="D70" s="279" t="s">
        <v>857</v>
      </c>
      <c r="E70" s="279" t="s">
        <v>857</v>
      </c>
      <c r="F70" s="279" t="s">
        <v>857</v>
      </c>
      <c r="G70" s="279" t="s">
        <v>857</v>
      </c>
      <c r="H70" s="279" t="s">
        <v>857</v>
      </c>
      <c r="I70" s="280">
        <f>I71</f>
        <v>410.7</v>
      </c>
      <c r="J70" s="280">
        <f>J71</f>
        <v>379.6</v>
      </c>
      <c r="K70" s="280">
        <f>K71</f>
        <v>379.6</v>
      </c>
      <c r="L70" s="281">
        <f>L71</f>
        <v>25</v>
      </c>
      <c r="M70" s="279" t="s">
        <v>857</v>
      </c>
      <c r="N70" s="279" t="s">
        <v>857</v>
      </c>
      <c r="O70" s="282">
        <v>60184.81</v>
      </c>
      <c r="P70" s="282">
        <f t="shared" si="0"/>
        <v>146.54202580959338</v>
      </c>
      <c r="Q70" s="203">
        <f>Q71</f>
        <v>146.54202580959338</v>
      </c>
      <c r="R70" s="194"/>
    </row>
    <row r="71" spans="1:18" ht="35.25">
      <c r="A71" s="6">
        <v>1</v>
      </c>
      <c r="B71" s="283">
        <f>SUBTOTAL(103,$A$64:A71)</f>
        <v>5</v>
      </c>
      <c r="C71" s="284" t="s">
        <v>1866</v>
      </c>
      <c r="D71" s="279">
        <v>1997</v>
      </c>
      <c r="E71" s="279"/>
      <c r="F71" s="279" t="s">
        <v>262</v>
      </c>
      <c r="G71" s="279">
        <v>2</v>
      </c>
      <c r="H71" s="279">
        <v>1</v>
      </c>
      <c r="I71" s="280">
        <v>410.7</v>
      </c>
      <c r="J71" s="280">
        <v>379.6</v>
      </c>
      <c r="K71" s="280">
        <v>379.6</v>
      </c>
      <c r="L71" s="281">
        <v>25</v>
      </c>
      <c r="M71" s="279" t="s">
        <v>261</v>
      </c>
      <c r="N71" s="279" t="s">
        <v>263</v>
      </c>
      <c r="O71" s="282">
        <v>60184.81</v>
      </c>
      <c r="P71" s="282">
        <f t="shared" si="0"/>
        <v>146.54202580959338</v>
      </c>
      <c r="Q71" s="203">
        <v>146.54202580959338</v>
      </c>
      <c r="R71" s="194"/>
    </row>
    <row r="72" spans="1:18" ht="35.25">
      <c r="B72" s="284" t="s">
        <v>729</v>
      </c>
      <c r="C72" s="284"/>
      <c r="D72" s="279" t="s">
        <v>857</v>
      </c>
      <c r="E72" s="279" t="s">
        <v>857</v>
      </c>
      <c r="F72" s="279" t="s">
        <v>857</v>
      </c>
      <c r="G72" s="279" t="s">
        <v>857</v>
      </c>
      <c r="H72" s="279" t="s">
        <v>857</v>
      </c>
      <c r="I72" s="280">
        <f>SUM(I73:I73)</f>
        <v>306.60000000000002</v>
      </c>
      <c r="J72" s="280">
        <f>SUM(J73:J73)</f>
        <v>285.60000000000002</v>
      </c>
      <c r="K72" s="280">
        <f>SUM(K73:K73)</f>
        <v>252.40000000000003</v>
      </c>
      <c r="L72" s="281">
        <f>SUM(L73:L73)</f>
        <v>21</v>
      </c>
      <c r="M72" s="279" t="s">
        <v>857</v>
      </c>
      <c r="N72" s="279" t="s">
        <v>857</v>
      </c>
      <c r="O72" s="282">
        <v>1003273.4</v>
      </c>
      <c r="P72" s="282">
        <f t="shared" si="0"/>
        <v>3272.2550554468362</v>
      </c>
      <c r="Q72" s="203">
        <f>MAX(Q73:Q73)</f>
        <v>8452.8653150684931</v>
      </c>
      <c r="R72" s="194"/>
    </row>
    <row r="73" spans="1:18" ht="35.25">
      <c r="A73" s="6">
        <v>1</v>
      </c>
      <c r="B73" s="283">
        <f>SUBTOTAL(103,$A$64:A73)</f>
        <v>6</v>
      </c>
      <c r="C73" s="284" t="s">
        <v>991</v>
      </c>
      <c r="D73" s="279">
        <v>1960</v>
      </c>
      <c r="E73" s="279"/>
      <c r="F73" s="279" t="s">
        <v>262</v>
      </c>
      <c r="G73" s="279" t="s">
        <v>297</v>
      </c>
      <c r="H73" s="279" t="s">
        <v>298</v>
      </c>
      <c r="I73" s="280">
        <v>306.60000000000002</v>
      </c>
      <c r="J73" s="280">
        <v>285.60000000000002</v>
      </c>
      <c r="K73" s="280">
        <f>J73-33.2</f>
        <v>252.40000000000003</v>
      </c>
      <c r="L73" s="281">
        <v>21</v>
      </c>
      <c r="M73" s="279" t="s">
        <v>261</v>
      </c>
      <c r="N73" s="279" t="s">
        <v>263</v>
      </c>
      <c r="O73" s="282">
        <v>1003273.4</v>
      </c>
      <c r="P73" s="282">
        <f t="shared" si="0"/>
        <v>3272.2550554468362</v>
      </c>
      <c r="Q73" s="203">
        <v>8452.8653150684931</v>
      </c>
      <c r="R73" s="194"/>
    </row>
    <row r="74" spans="1:18" ht="35.25">
      <c r="B74" s="284" t="s">
        <v>807</v>
      </c>
      <c r="C74" s="284"/>
      <c r="D74" s="279" t="s">
        <v>857</v>
      </c>
      <c r="E74" s="279" t="s">
        <v>857</v>
      </c>
      <c r="F74" s="279" t="s">
        <v>857</v>
      </c>
      <c r="G74" s="279" t="s">
        <v>857</v>
      </c>
      <c r="H74" s="279" t="s">
        <v>857</v>
      </c>
      <c r="I74" s="280">
        <f>I75</f>
        <v>1840.2</v>
      </c>
      <c r="J74" s="280">
        <f>J75</f>
        <v>1840.2</v>
      </c>
      <c r="K74" s="280">
        <f>K75</f>
        <v>1695.4</v>
      </c>
      <c r="L74" s="281">
        <f>L75</f>
        <v>77</v>
      </c>
      <c r="M74" s="279" t="s">
        <v>857</v>
      </c>
      <c r="N74" s="279" t="s">
        <v>857</v>
      </c>
      <c r="O74" s="282">
        <v>4407071.78</v>
      </c>
      <c r="P74" s="282">
        <f t="shared" si="0"/>
        <v>2394.8873926747092</v>
      </c>
      <c r="Q74" s="203">
        <f>Q75</f>
        <v>5045.9146249320729</v>
      </c>
      <c r="R74" s="194"/>
    </row>
    <row r="75" spans="1:18" ht="35.25">
      <c r="A75" s="6">
        <v>1</v>
      </c>
      <c r="B75" s="283">
        <f>SUBTOTAL(103,$A$64:A75)</f>
        <v>7</v>
      </c>
      <c r="C75" s="284" t="s">
        <v>993</v>
      </c>
      <c r="D75" s="279">
        <v>1986</v>
      </c>
      <c r="E75" s="279"/>
      <c r="F75" s="279" t="s">
        <v>262</v>
      </c>
      <c r="G75" s="279" t="s">
        <v>306</v>
      </c>
      <c r="H75" s="279" t="s">
        <v>306</v>
      </c>
      <c r="I75" s="280">
        <v>1840.2</v>
      </c>
      <c r="J75" s="280">
        <v>1840.2</v>
      </c>
      <c r="K75" s="280">
        <f>J75-144.8</f>
        <v>1695.4</v>
      </c>
      <c r="L75" s="281">
        <v>77</v>
      </c>
      <c r="M75" s="279" t="s">
        <v>335</v>
      </c>
      <c r="N75" s="279" t="s">
        <v>1024</v>
      </c>
      <c r="O75" s="282">
        <v>4407071.78</v>
      </c>
      <c r="P75" s="282">
        <f t="shared" ref="P75:P79" si="1">O75/I75</f>
        <v>2394.8873926747092</v>
      </c>
      <c r="Q75" s="203">
        <v>5045.9146249320729</v>
      </c>
      <c r="R75" s="194"/>
    </row>
    <row r="76" spans="1:18" ht="35.25">
      <c r="B76" s="284" t="s">
        <v>1643</v>
      </c>
      <c r="C76" s="284"/>
      <c r="D76" s="279" t="s">
        <v>857</v>
      </c>
      <c r="E76" s="279" t="s">
        <v>857</v>
      </c>
      <c r="F76" s="279" t="s">
        <v>857</v>
      </c>
      <c r="G76" s="279" t="s">
        <v>857</v>
      </c>
      <c r="H76" s="279" t="s">
        <v>857</v>
      </c>
      <c r="I76" s="280">
        <f>I77</f>
        <v>1257.7</v>
      </c>
      <c r="J76" s="280">
        <f>J77</f>
        <v>732.5</v>
      </c>
      <c r="K76" s="280">
        <f>K77</f>
        <v>732.5</v>
      </c>
      <c r="L76" s="281">
        <f>L77</f>
        <v>36</v>
      </c>
      <c r="M76" s="279" t="s">
        <v>857</v>
      </c>
      <c r="N76" s="279" t="s">
        <v>857</v>
      </c>
      <c r="O76" s="282">
        <v>126842.68</v>
      </c>
      <c r="P76" s="282">
        <f t="shared" si="1"/>
        <v>100.85289019639022</v>
      </c>
      <c r="Q76" s="203">
        <f>Q77</f>
        <v>100.85289019639022</v>
      </c>
      <c r="R76" s="194"/>
    </row>
    <row r="77" spans="1:18" ht="35.25">
      <c r="A77" s="6">
        <v>1</v>
      </c>
      <c r="B77" s="283">
        <f>SUBTOTAL(103,$A$64:A77)</f>
        <v>8</v>
      </c>
      <c r="C77" s="284" t="s">
        <v>1642</v>
      </c>
      <c r="D77" s="279">
        <v>1972</v>
      </c>
      <c r="E77" s="279"/>
      <c r="F77" s="279" t="s">
        <v>262</v>
      </c>
      <c r="G77" s="279" t="s">
        <v>297</v>
      </c>
      <c r="H77" s="279" t="s">
        <v>297</v>
      </c>
      <c r="I77" s="280">
        <v>1257.7</v>
      </c>
      <c r="J77" s="280">
        <v>732.5</v>
      </c>
      <c r="K77" s="280">
        <f>J77</f>
        <v>732.5</v>
      </c>
      <c r="L77" s="281">
        <v>36</v>
      </c>
      <c r="M77" s="279" t="s">
        <v>335</v>
      </c>
      <c r="N77" s="279" t="s">
        <v>1644</v>
      </c>
      <c r="O77" s="282">
        <v>126842.68</v>
      </c>
      <c r="P77" s="282">
        <f t="shared" si="1"/>
        <v>100.85289019639022</v>
      </c>
      <c r="Q77" s="218">
        <f>P77</f>
        <v>100.85289019639022</v>
      </c>
      <c r="R77" s="194"/>
    </row>
    <row r="78" spans="1:18" ht="35.25">
      <c r="B78" s="197" t="s">
        <v>2757</v>
      </c>
      <c r="C78" s="278"/>
      <c r="D78" s="279" t="s">
        <v>857</v>
      </c>
      <c r="E78" s="279" t="s">
        <v>857</v>
      </c>
      <c r="F78" s="279" t="s">
        <v>857</v>
      </c>
      <c r="G78" s="279" t="s">
        <v>857</v>
      </c>
      <c r="H78" s="279" t="s">
        <v>857</v>
      </c>
      <c r="I78" s="280">
        <f>I79+I84+I86+I88+I82</f>
        <v>5663.5999999999995</v>
      </c>
      <c r="J78" s="280">
        <f>J79+J84+J86+J88+J82</f>
        <v>4452.7</v>
      </c>
      <c r="K78" s="280">
        <f>K79+K84+K86+K88+K82</f>
        <v>4068.7</v>
      </c>
      <c r="L78" s="281">
        <f>L79+L84+L86+L88+L82</f>
        <v>241</v>
      </c>
      <c r="M78" s="279" t="s">
        <v>857</v>
      </c>
      <c r="N78" s="279" t="s">
        <v>857</v>
      </c>
      <c r="O78" s="280">
        <v>20346923.850000001</v>
      </c>
      <c r="P78" s="282">
        <f t="shared" si="1"/>
        <v>3592.5778391835588</v>
      </c>
      <c r="Q78" s="203">
        <f>MAX(Q79:Q89)</f>
        <v>7722.1566400000002</v>
      </c>
      <c r="R78" s="194"/>
    </row>
    <row r="79" spans="1:18" ht="35.25">
      <c r="B79" s="284" t="s">
        <v>729</v>
      </c>
      <c r="C79" s="284"/>
      <c r="D79" s="279" t="s">
        <v>857</v>
      </c>
      <c r="E79" s="279" t="s">
        <v>857</v>
      </c>
      <c r="F79" s="279" t="s">
        <v>857</v>
      </c>
      <c r="G79" s="279" t="s">
        <v>857</v>
      </c>
      <c r="H79" s="279" t="s">
        <v>857</v>
      </c>
      <c r="I79" s="280">
        <f>SUM(I80:I81)</f>
        <v>1786.5</v>
      </c>
      <c r="J79" s="280">
        <f>SUM(J80:J81)</f>
        <v>1363.4</v>
      </c>
      <c r="K79" s="280">
        <f>SUM(K80:K81)</f>
        <v>1228.2</v>
      </c>
      <c r="L79" s="281">
        <f>SUM(L80:L81)</f>
        <v>89</v>
      </c>
      <c r="M79" s="279" t="s">
        <v>857</v>
      </c>
      <c r="N79" s="279" t="s">
        <v>857</v>
      </c>
      <c r="O79" s="282">
        <v>6014300</v>
      </c>
      <c r="P79" s="282">
        <f t="shared" si="1"/>
        <v>3366.5267282395744</v>
      </c>
      <c r="Q79" s="203">
        <f>MAX(Q80:Q81)</f>
        <v>7722.1566400000002</v>
      </c>
      <c r="R79" s="194"/>
    </row>
    <row r="80" spans="1:18" ht="35.25">
      <c r="A80" s="6">
        <v>1</v>
      </c>
      <c r="B80" s="283">
        <v>1</v>
      </c>
      <c r="C80" s="284" t="s">
        <v>744</v>
      </c>
      <c r="D80" s="279">
        <v>1965</v>
      </c>
      <c r="E80" s="279"/>
      <c r="F80" s="279" t="s">
        <v>262</v>
      </c>
      <c r="G80" s="279" t="s">
        <v>297</v>
      </c>
      <c r="H80" s="279" t="s">
        <v>306</v>
      </c>
      <c r="I80" s="280">
        <v>500</v>
      </c>
      <c r="J80" s="280">
        <v>481.6</v>
      </c>
      <c r="K80" s="280">
        <f>J80-69.3</f>
        <v>412.3</v>
      </c>
      <c r="L80" s="281">
        <v>50</v>
      </c>
      <c r="M80" s="279" t="s">
        <v>261</v>
      </c>
      <c r="N80" s="279" t="s">
        <v>263</v>
      </c>
      <c r="O80" s="282">
        <v>3349500</v>
      </c>
      <c r="P80" s="282">
        <f>O80/I80</f>
        <v>6699</v>
      </c>
      <c r="Q80" s="203">
        <v>7722.1566400000002</v>
      </c>
      <c r="R80" s="194"/>
    </row>
    <row r="81" spans="1:20" ht="35.25">
      <c r="A81" s="6">
        <v>1</v>
      </c>
      <c r="B81" s="283">
        <v>2</v>
      </c>
      <c r="C81" s="284" t="s">
        <v>752</v>
      </c>
      <c r="D81" s="279">
        <v>1960</v>
      </c>
      <c r="E81" s="279"/>
      <c r="F81" s="279" t="s">
        <v>262</v>
      </c>
      <c r="G81" s="279" t="s">
        <v>306</v>
      </c>
      <c r="H81" s="279" t="s">
        <v>297</v>
      </c>
      <c r="I81" s="280">
        <v>1286.5</v>
      </c>
      <c r="J81" s="280">
        <v>881.8</v>
      </c>
      <c r="K81" s="280">
        <f>J81-65.9</f>
        <v>815.9</v>
      </c>
      <c r="L81" s="281">
        <v>39</v>
      </c>
      <c r="M81" s="279" t="s">
        <v>261</v>
      </c>
      <c r="N81" s="279" t="s">
        <v>263</v>
      </c>
      <c r="O81" s="282">
        <v>2664800</v>
      </c>
      <c r="P81" s="282">
        <f>O81/I81</f>
        <v>2071.3563933151963</v>
      </c>
      <c r="Q81" s="203">
        <v>3992.3941235911393</v>
      </c>
      <c r="R81" s="194"/>
    </row>
    <row r="82" spans="1:20" ht="35.25">
      <c r="B82" s="284" t="s">
        <v>1011</v>
      </c>
      <c r="C82" s="284"/>
      <c r="D82" s="279" t="s">
        <v>857</v>
      </c>
      <c r="E82" s="279" t="s">
        <v>857</v>
      </c>
      <c r="F82" s="279" t="s">
        <v>857</v>
      </c>
      <c r="G82" s="279" t="s">
        <v>857</v>
      </c>
      <c r="H82" s="279" t="s">
        <v>857</v>
      </c>
      <c r="I82" s="280">
        <f>I83</f>
        <v>410.7</v>
      </c>
      <c r="J82" s="280">
        <f>J83</f>
        <v>379.6</v>
      </c>
      <c r="K82" s="280">
        <f>K83</f>
        <v>379.6</v>
      </c>
      <c r="L82" s="281">
        <f>L83</f>
        <v>25</v>
      </c>
      <c r="M82" s="279" t="s">
        <v>857</v>
      </c>
      <c r="N82" s="279" t="s">
        <v>857</v>
      </c>
      <c r="O82" s="282">
        <v>2457490.21</v>
      </c>
      <c r="P82" s="282">
        <f>O82/I82</f>
        <v>5983.6625517409302</v>
      </c>
      <c r="Q82" s="203">
        <f>Q83</f>
        <v>7487.1002522522531</v>
      </c>
      <c r="R82" s="194"/>
    </row>
    <row r="83" spans="1:20" ht="35.25">
      <c r="A83" s="6">
        <v>1</v>
      </c>
      <c r="B83" s="283">
        <v>3</v>
      </c>
      <c r="C83" s="284" t="s">
        <v>1866</v>
      </c>
      <c r="D83" s="279">
        <v>1997</v>
      </c>
      <c r="E83" s="279"/>
      <c r="F83" s="279" t="s">
        <v>262</v>
      </c>
      <c r="G83" s="279">
        <v>2</v>
      </c>
      <c r="H83" s="279">
        <v>1</v>
      </c>
      <c r="I83" s="280">
        <v>410.7</v>
      </c>
      <c r="J83" s="280">
        <v>379.6</v>
      </c>
      <c r="K83" s="280">
        <v>379.6</v>
      </c>
      <c r="L83" s="281">
        <v>25</v>
      </c>
      <c r="M83" s="279" t="s">
        <v>261</v>
      </c>
      <c r="N83" s="279" t="s">
        <v>263</v>
      </c>
      <c r="O83" s="282">
        <v>2457490.21</v>
      </c>
      <c r="P83" s="282">
        <f>O83/I83</f>
        <v>5983.6625517409302</v>
      </c>
      <c r="Q83" s="203">
        <v>7487.1002522522531</v>
      </c>
      <c r="R83" s="194"/>
    </row>
    <row r="84" spans="1:20" ht="35.25">
      <c r="B84" s="284" t="s">
        <v>818</v>
      </c>
      <c r="C84" s="284"/>
      <c r="D84" s="279" t="s">
        <v>857</v>
      </c>
      <c r="E84" s="279" t="s">
        <v>857</v>
      </c>
      <c r="F84" s="279" t="s">
        <v>857</v>
      </c>
      <c r="G84" s="279" t="s">
        <v>857</v>
      </c>
      <c r="H84" s="279" t="s">
        <v>857</v>
      </c>
      <c r="I84" s="280">
        <f>I85</f>
        <v>465</v>
      </c>
      <c r="J84" s="280">
        <f>J85</f>
        <v>424.6</v>
      </c>
      <c r="K84" s="280">
        <f>K85</f>
        <v>175.8</v>
      </c>
      <c r="L84" s="281">
        <f>L85</f>
        <v>26</v>
      </c>
      <c r="M84" s="279" t="s">
        <v>857</v>
      </c>
      <c r="N84" s="279" t="s">
        <v>857</v>
      </c>
      <c r="O84" s="282">
        <v>2476600</v>
      </c>
      <c r="P84" s="282">
        <f t="shared" ref="P84:P89" si="2">O84/I84</f>
        <v>5326.0215053763441</v>
      </c>
      <c r="Q84" s="203">
        <f>Q85</f>
        <v>6759.6916129032261</v>
      </c>
      <c r="R84" s="194"/>
    </row>
    <row r="85" spans="1:20" ht="35.25">
      <c r="A85" s="6">
        <v>1</v>
      </c>
      <c r="B85" s="283">
        <v>4</v>
      </c>
      <c r="C85" s="284" t="s">
        <v>997</v>
      </c>
      <c r="D85" s="279">
        <v>1953</v>
      </c>
      <c r="E85" s="279"/>
      <c r="F85" s="279" t="s">
        <v>262</v>
      </c>
      <c r="G85" s="279" t="s">
        <v>297</v>
      </c>
      <c r="H85" s="279" t="s">
        <v>298</v>
      </c>
      <c r="I85" s="280">
        <v>465</v>
      </c>
      <c r="J85" s="280">
        <v>424.6</v>
      </c>
      <c r="K85" s="280">
        <f>J85-248.8</f>
        <v>175.8</v>
      </c>
      <c r="L85" s="281">
        <v>26</v>
      </c>
      <c r="M85" s="279" t="s">
        <v>261</v>
      </c>
      <c r="N85" s="279" t="s">
        <v>263</v>
      </c>
      <c r="O85" s="282">
        <v>2476600</v>
      </c>
      <c r="P85" s="282">
        <f t="shared" si="2"/>
        <v>5326.0215053763441</v>
      </c>
      <c r="Q85" s="203">
        <v>6759.6916129032261</v>
      </c>
      <c r="R85" s="194"/>
    </row>
    <row r="86" spans="1:20" ht="35.25">
      <c r="B86" s="286" t="s">
        <v>801</v>
      </c>
      <c r="C86" s="284"/>
      <c r="D86" s="279" t="s">
        <v>857</v>
      </c>
      <c r="E86" s="279" t="s">
        <v>857</v>
      </c>
      <c r="F86" s="279" t="s">
        <v>857</v>
      </c>
      <c r="G86" s="279" t="s">
        <v>857</v>
      </c>
      <c r="H86" s="279" t="s">
        <v>857</v>
      </c>
      <c r="I86" s="280">
        <f>I87</f>
        <v>1743.7</v>
      </c>
      <c r="J86" s="280">
        <f>J87</f>
        <v>1552.6</v>
      </c>
      <c r="K86" s="280">
        <f>K87</f>
        <v>1552.6</v>
      </c>
      <c r="L86" s="281">
        <f>L87</f>
        <v>65</v>
      </c>
      <c r="M86" s="279" t="s">
        <v>857</v>
      </c>
      <c r="N86" s="279" t="s">
        <v>857</v>
      </c>
      <c r="O86" s="282">
        <v>5876069.2400000002</v>
      </c>
      <c r="P86" s="282">
        <f t="shared" si="2"/>
        <v>3369.8854390090037</v>
      </c>
      <c r="Q86" s="203">
        <f>Q87</f>
        <v>4694.5247003498307</v>
      </c>
      <c r="R86" s="194"/>
    </row>
    <row r="87" spans="1:20" ht="35.25">
      <c r="A87" s="6">
        <v>1</v>
      </c>
      <c r="B87" s="283">
        <v>5</v>
      </c>
      <c r="C87" s="284" t="s">
        <v>1359</v>
      </c>
      <c r="D87" s="279">
        <v>1978</v>
      </c>
      <c r="E87" s="279"/>
      <c r="F87" s="279" t="s">
        <v>262</v>
      </c>
      <c r="G87" s="279" t="s">
        <v>306</v>
      </c>
      <c r="H87" s="279" t="s">
        <v>306</v>
      </c>
      <c r="I87" s="280">
        <v>1743.7</v>
      </c>
      <c r="J87" s="280">
        <v>1552.6</v>
      </c>
      <c r="K87" s="280">
        <f>J87</f>
        <v>1552.6</v>
      </c>
      <c r="L87" s="281">
        <v>65</v>
      </c>
      <c r="M87" s="279" t="s">
        <v>264</v>
      </c>
      <c r="N87" s="279" t="s">
        <v>777</v>
      </c>
      <c r="O87" s="282">
        <v>5876069.2400000002</v>
      </c>
      <c r="P87" s="282">
        <f t="shared" si="2"/>
        <v>3369.8854390090037</v>
      </c>
      <c r="Q87" s="203">
        <v>4694.5247003498307</v>
      </c>
      <c r="R87" s="194"/>
    </row>
    <row r="88" spans="1:20" ht="35.25">
      <c r="B88" s="284" t="s">
        <v>1643</v>
      </c>
      <c r="C88" s="284"/>
      <c r="D88" s="279" t="s">
        <v>857</v>
      </c>
      <c r="E88" s="279" t="s">
        <v>857</v>
      </c>
      <c r="F88" s="279" t="s">
        <v>857</v>
      </c>
      <c r="G88" s="279" t="s">
        <v>857</v>
      </c>
      <c r="H88" s="279" t="s">
        <v>857</v>
      </c>
      <c r="I88" s="280">
        <f>I89</f>
        <v>1257.7</v>
      </c>
      <c r="J88" s="280">
        <f>J89</f>
        <v>732.5</v>
      </c>
      <c r="K88" s="280">
        <f>K89</f>
        <v>732.5</v>
      </c>
      <c r="L88" s="281">
        <f>L89</f>
        <v>36</v>
      </c>
      <c r="M88" s="279" t="s">
        <v>857</v>
      </c>
      <c r="N88" s="279" t="s">
        <v>857</v>
      </c>
      <c r="O88" s="282">
        <v>3522464.4</v>
      </c>
      <c r="P88" s="282">
        <f t="shared" si="2"/>
        <v>2800.7190904031168</v>
      </c>
      <c r="Q88" s="203">
        <f>Q89</f>
        <v>4711.9859934801625</v>
      </c>
      <c r="R88" s="194"/>
    </row>
    <row r="89" spans="1:20" ht="35.25">
      <c r="A89" s="6">
        <v>1</v>
      </c>
      <c r="B89" s="283">
        <v>6</v>
      </c>
      <c r="C89" s="284" t="s">
        <v>1642</v>
      </c>
      <c r="D89" s="279">
        <v>1972</v>
      </c>
      <c r="E89" s="279"/>
      <c r="F89" s="279" t="s">
        <v>262</v>
      </c>
      <c r="G89" s="279" t="s">
        <v>297</v>
      </c>
      <c r="H89" s="279" t="s">
        <v>297</v>
      </c>
      <c r="I89" s="280">
        <v>1257.7</v>
      </c>
      <c r="J89" s="280">
        <v>732.5</v>
      </c>
      <c r="K89" s="280">
        <f>J89</f>
        <v>732.5</v>
      </c>
      <c r="L89" s="281">
        <v>36</v>
      </c>
      <c r="M89" s="279" t="s">
        <v>335</v>
      </c>
      <c r="N89" s="279" t="s">
        <v>1644</v>
      </c>
      <c r="O89" s="282">
        <v>3522464.4</v>
      </c>
      <c r="P89" s="282">
        <f t="shared" si="2"/>
        <v>2800.7190904031168</v>
      </c>
      <c r="Q89" s="203">
        <v>4711.9859934801625</v>
      </c>
      <c r="R89" s="194"/>
    </row>
    <row r="90" spans="1:20" ht="45.75">
      <c r="B90" s="424" t="s">
        <v>1361</v>
      </c>
      <c r="C90" s="425"/>
      <c r="D90" s="425"/>
      <c r="E90" s="425"/>
      <c r="F90" s="425"/>
      <c r="G90" s="425"/>
      <c r="H90" s="425"/>
      <c r="I90" s="425"/>
      <c r="J90" s="425"/>
      <c r="K90" s="425"/>
      <c r="L90" s="425"/>
      <c r="M90" s="425"/>
      <c r="N90" s="425"/>
      <c r="O90" s="425"/>
      <c r="P90" s="425"/>
      <c r="Q90" s="426"/>
      <c r="R90" s="194"/>
    </row>
    <row r="91" spans="1:20" ht="35.25">
      <c r="B91" s="287" t="s">
        <v>1014</v>
      </c>
      <c r="C91" s="287"/>
      <c r="D91" s="288" t="s">
        <v>720</v>
      </c>
      <c r="E91" s="288" t="s">
        <v>720</v>
      </c>
      <c r="F91" s="289" t="s">
        <v>720</v>
      </c>
      <c r="G91" s="289" t="s">
        <v>720</v>
      </c>
      <c r="H91" s="289" t="s">
        <v>720</v>
      </c>
      <c r="I91" s="290">
        <f>I92+I101+I105+I121+I129+I134+I163+I179+I186+I189+I192+I194+I199+I201+I204+I207+I211+I213+I215+I217+I222+I224+I226+I228+I230+I232+I234+I237+I239+I245+I99+I241+I243</f>
        <v>304291.9800000001</v>
      </c>
      <c r="J91" s="290">
        <f>J92+J101+J105+J121+J129+J134+J163+J179+J186+J189+J192+J194+J199+J201+J204+J207+J211+J213+J215+J217+J222+J224+J226+J228+J230+J232+J234+J237+J239+J245+J99+J241+J243</f>
        <v>254009.87000000002</v>
      </c>
      <c r="K91" s="290">
        <f>K92+K101+K105+K121+K129+K134+K163+K179+K186+K189+K192+K194+K199+K201+K204+K207+K211+K213+K215+K217+K222+K224+K226+K228+K230+K232+K234+K237+K239+K245+K99+K241+K243</f>
        <v>226711.40999999995</v>
      </c>
      <c r="L91" s="291">
        <f>L92+L101+L105+L121+L129+L134+L163+L179+L186+L189+L192+L194+L199+L201+L204+L207+L211+L213+L215+L217+L222+L224+L226+L228+L230+L232+L234+L237+L239+L245+L99+L241+L243</f>
        <v>12757</v>
      </c>
      <c r="M91" s="288" t="s">
        <v>857</v>
      </c>
      <c r="N91" s="143" t="s">
        <v>857</v>
      </c>
      <c r="O91" s="290">
        <v>57219934.820000015</v>
      </c>
      <c r="P91" s="290">
        <f t="shared" ref="P91:P154" si="3">O91/I91</f>
        <v>188.04286205637098</v>
      </c>
      <c r="Q91" s="290">
        <f>MAX(Q92:Q246)</f>
        <v>12662.680934933673</v>
      </c>
      <c r="R91" s="194"/>
      <c r="T91" s="193"/>
    </row>
    <row r="92" spans="1:20" ht="35.25">
      <c r="B92" s="287" t="s">
        <v>782</v>
      </c>
      <c r="C92" s="287"/>
      <c r="D92" s="288" t="s">
        <v>720</v>
      </c>
      <c r="E92" s="288" t="s">
        <v>720</v>
      </c>
      <c r="F92" s="289" t="s">
        <v>720</v>
      </c>
      <c r="G92" s="288" t="s">
        <v>720</v>
      </c>
      <c r="H92" s="288" t="s">
        <v>720</v>
      </c>
      <c r="I92" s="290">
        <f>SUM(I93:I98)</f>
        <v>13682.619999999999</v>
      </c>
      <c r="J92" s="290">
        <f>SUM(J93:J98)</f>
        <v>11157.02</v>
      </c>
      <c r="K92" s="290">
        <f>SUM(K93:K98)</f>
        <v>10128.199999999999</v>
      </c>
      <c r="L92" s="291">
        <f>SUM(L93:L98)</f>
        <v>744</v>
      </c>
      <c r="M92" s="288" t="s">
        <v>857</v>
      </c>
      <c r="N92" s="143" t="s">
        <v>857</v>
      </c>
      <c r="O92" s="290">
        <v>3985118.04</v>
      </c>
      <c r="P92" s="290">
        <f t="shared" si="3"/>
        <v>291.25401713999224</v>
      </c>
      <c r="Q92" s="290">
        <f>MAX(Q93:Q98)</f>
        <v>4899.7046089716268</v>
      </c>
      <c r="R92" s="194"/>
      <c r="T92" s="193"/>
    </row>
    <row r="93" spans="1:20" ht="35.25">
      <c r="A93" s="6">
        <v>1</v>
      </c>
      <c r="B93" s="292">
        <v>1</v>
      </c>
      <c r="C93" s="293" t="s">
        <v>596</v>
      </c>
      <c r="D93" s="288">
        <v>1965</v>
      </c>
      <c r="E93" s="288"/>
      <c r="F93" s="289" t="s">
        <v>262</v>
      </c>
      <c r="G93" s="288">
        <v>5</v>
      </c>
      <c r="H93" s="288">
        <v>2</v>
      </c>
      <c r="I93" s="290">
        <v>2985.38</v>
      </c>
      <c r="J93" s="290">
        <v>2398.58</v>
      </c>
      <c r="K93" s="290">
        <v>1889.27</v>
      </c>
      <c r="L93" s="291">
        <v>202</v>
      </c>
      <c r="M93" s="288" t="s">
        <v>264</v>
      </c>
      <c r="N93" s="288" t="s">
        <v>1271</v>
      </c>
      <c r="O93" s="290">
        <v>546562.15</v>
      </c>
      <c r="P93" s="290">
        <f t="shared" si="3"/>
        <v>183.07959120781945</v>
      </c>
      <c r="Q93" s="290">
        <v>2544.2438389752729</v>
      </c>
      <c r="R93" s="194"/>
      <c r="T93" s="193"/>
    </row>
    <row r="94" spans="1:20" ht="35.25">
      <c r="A94" s="6">
        <v>1</v>
      </c>
      <c r="B94" s="292">
        <v>2</v>
      </c>
      <c r="C94" s="293" t="s">
        <v>1365</v>
      </c>
      <c r="D94" s="288">
        <v>1986</v>
      </c>
      <c r="E94" s="288"/>
      <c r="F94" s="289" t="s">
        <v>262</v>
      </c>
      <c r="G94" s="288">
        <v>4</v>
      </c>
      <c r="H94" s="288">
        <v>1</v>
      </c>
      <c r="I94" s="290">
        <v>2374.1999999999998</v>
      </c>
      <c r="J94" s="290">
        <v>1689.3</v>
      </c>
      <c r="K94" s="290">
        <v>1639.4</v>
      </c>
      <c r="L94" s="291">
        <v>151</v>
      </c>
      <c r="M94" s="288" t="s">
        <v>264</v>
      </c>
      <c r="N94" s="143" t="s">
        <v>1456</v>
      </c>
      <c r="O94" s="290">
        <v>491248.27</v>
      </c>
      <c r="P94" s="290">
        <f t="shared" si="3"/>
        <v>206.91107320360544</v>
      </c>
      <c r="Q94" s="290">
        <v>3385.8611574425076</v>
      </c>
      <c r="R94" s="194"/>
      <c r="T94" s="193"/>
    </row>
    <row r="95" spans="1:20" ht="35.25">
      <c r="A95" s="6">
        <v>1</v>
      </c>
      <c r="B95" s="292">
        <v>3</v>
      </c>
      <c r="C95" s="293" t="s">
        <v>1366</v>
      </c>
      <c r="D95" s="288">
        <v>1969</v>
      </c>
      <c r="E95" s="288"/>
      <c r="F95" s="289" t="s">
        <v>262</v>
      </c>
      <c r="G95" s="288">
        <v>5</v>
      </c>
      <c r="H95" s="288">
        <v>4</v>
      </c>
      <c r="I95" s="290">
        <v>2953.64</v>
      </c>
      <c r="J95" s="290">
        <v>2684.14</v>
      </c>
      <c r="K95" s="290">
        <v>2616.34</v>
      </c>
      <c r="L95" s="291">
        <v>107</v>
      </c>
      <c r="M95" s="288" t="s">
        <v>264</v>
      </c>
      <c r="N95" s="143" t="s">
        <v>1043</v>
      </c>
      <c r="O95" s="290">
        <v>1439722.57</v>
      </c>
      <c r="P95" s="290">
        <f t="shared" si="3"/>
        <v>487.44009764223131</v>
      </c>
      <c r="Q95" s="290">
        <v>2448.4092306442221</v>
      </c>
      <c r="R95" s="194"/>
      <c r="T95" s="193"/>
    </row>
    <row r="96" spans="1:20" ht="35.25">
      <c r="A96" s="6">
        <v>1</v>
      </c>
      <c r="B96" s="292">
        <v>4</v>
      </c>
      <c r="C96" s="293" t="s">
        <v>1367</v>
      </c>
      <c r="D96" s="288">
        <v>1928</v>
      </c>
      <c r="E96" s="288"/>
      <c r="F96" s="289" t="s">
        <v>262</v>
      </c>
      <c r="G96" s="288">
        <v>3</v>
      </c>
      <c r="H96" s="288">
        <v>2</v>
      </c>
      <c r="I96" s="290">
        <v>884.1</v>
      </c>
      <c r="J96" s="290">
        <v>763.7</v>
      </c>
      <c r="K96" s="290">
        <v>441.4</v>
      </c>
      <c r="L96" s="291">
        <v>48</v>
      </c>
      <c r="M96" s="288" t="s">
        <v>264</v>
      </c>
      <c r="N96" s="288" t="s">
        <v>1457</v>
      </c>
      <c r="O96" s="290">
        <v>361347.58</v>
      </c>
      <c r="P96" s="290">
        <f t="shared" si="3"/>
        <v>408.71799570184368</v>
      </c>
      <c r="Q96" s="290">
        <v>712.1</v>
      </c>
      <c r="R96" s="194"/>
      <c r="T96" s="193"/>
    </row>
    <row r="97" spans="1:20" ht="35.25">
      <c r="A97" s="6">
        <v>1</v>
      </c>
      <c r="B97" s="292">
        <v>5</v>
      </c>
      <c r="C97" s="293" t="s">
        <v>1368</v>
      </c>
      <c r="D97" s="288">
        <v>1958</v>
      </c>
      <c r="E97" s="288"/>
      <c r="F97" s="289" t="s">
        <v>262</v>
      </c>
      <c r="G97" s="288">
        <v>3</v>
      </c>
      <c r="H97" s="288">
        <v>3</v>
      </c>
      <c r="I97" s="290">
        <v>2111.1</v>
      </c>
      <c r="J97" s="290">
        <v>1932</v>
      </c>
      <c r="K97" s="290">
        <v>1902.39</v>
      </c>
      <c r="L97" s="291">
        <v>85</v>
      </c>
      <c r="M97" s="288" t="s">
        <v>261</v>
      </c>
      <c r="N97" s="288" t="s">
        <v>263</v>
      </c>
      <c r="O97" s="290">
        <v>179920.82</v>
      </c>
      <c r="P97" s="290">
        <f t="shared" si="3"/>
        <v>85.226100137369144</v>
      </c>
      <c r="Q97" s="290">
        <v>4899.7046089716268</v>
      </c>
      <c r="R97" s="194"/>
      <c r="T97" s="193"/>
    </row>
    <row r="98" spans="1:20" ht="35.25">
      <c r="A98" s="6">
        <v>1</v>
      </c>
      <c r="B98" s="292">
        <v>6</v>
      </c>
      <c r="C98" s="293" t="s">
        <v>1369</v>
      </c>
      <c r="D98" s="288">
        <v>1986</v>
      </c>
      <c r="E98" s="288"/>
      <c r="F98" s="289" t="s">
        <v>262</v>
      </c>
      <c r="G98" s="288">
        <v>4</v>
      </c>
      <c r="H98" s="288">
        <v>1</v>
      </c>
      <c r="I98" s="290">
        <v>2374.1999999999998</v>
      </c>
      <c r="J98" s="290">
        <v>1689.3</v>
      </c>
      <c r="K98" s="290">
        <v>1639.4</v>
      </c>
      <c r="L98" s="291">
        <v>151</v>
      </c>
      <c r="M98" s="288" t="s">
        <v>264</v>
      </c>
      <c r="N98" s="288" t="s">
        <v>1456</v>
      </c>
      <c r="O98" s="290">
        <v>966316.65</v>
      </c>
      <c r="P98" s="290">
        <f t="shared" si="3"/>
        <v>407.00726560525652</v>
      </c>
      <c r="Q98" s="290">
        <v>4131.389099486144</v>
      </c>
      <c r="R98" s="194"/>
      <c r="T98" s="193"/>
    </row>
    <row r="99" spans="1:20" ht="35.25">
      <c r="B99" s="287" t="s">
        <v>783</v>
      </c>
      <c r="C99" s="287"/>
      <c r="D99" s="288" t="s">
        <v>720</v>
      </c>
      <c r="E99" s="288" t="s">
        <v>720</v>
      </c>
      <c r="F99" s="289" t="s">
        <v>720</v>
      </c>
      <c r="G99" s="288" t="s">
        <v>720</v>
      </c>
      <c r="H99" s="288" t="s">
        <v>720</v>
      </c>
      <c r="I99" s="290">
        <f>I100</f>
        <v>4101.7</v>
      </c>
      <c r="J99" s="290">
        <f>J100</f>
        <v>2751.3</v>
      </c>
      <c r="K99" s="290">
        <f>K100</f>
        <v>2562.4</v>
      </c>
      <c r="L99" s="291">
        <f>L100</f>
        <v>111</v>
      </c>
      <c r="M99" s="288" t="s">
        <v>857</v>
      </c>
      <c r="N99" s="143" t="s">
        <v>857</v>
      </c>
      <c r="O99" s="290">
        <v>418959.01</v>
      </c>
      <c r="P99" s="290">
        <f t="shared" si="3"/>
        <v>102.14277250895971</v>
      </c>
      <c r="Q99" s="290">
        <f>Q100</f>
        <v>1782.0166487066342</v>
      </c>
      <c r="R99" s="194"/>
      <c r="T99" s="193"/>
    </row>
    <row r="100" spans="1:20" ht="35.25">
      <c r="A100" s="6">
        <v>1</v>
      </c>
      <c r="B100" s="292">
        <v>7</v>
      </c>
      <c r="C100" s="293" t="s">
        <v>1853</v>
      </c>
      <c r="D100" s="288">
        <v>1980</v>
      </c>
      <c r="E100" s="288"/>
      <c r="F100" s="289" t="s">
        <v>262</v>
      </c>
      <c r="G100" s="288">
        <v>5</v>
      </c>
      <c r="H100" s="288">
        <v>4</v>
      </c>
      <c r="I100" s="290">
        <v>4101.7</v>
      </c>
      <c r="J100" s="290">
        <v>2751.3</v>
      </c>
      <c r="K100" s="290">
        <f>J100-188.9</f>
        <v>2562.4</v>
      </c>
      <c r="L100" s="291">
        <v>111</v>
      </c>
      <c r="M100" s="288" t="s">
        <v>264</v>
      </c>
      <c r="N100" s="288" t="s">
        <v>679</v>
      </c>
      <c r="O100" s="290">
        <v>418959.01</v>
      </c>
      <c r="P100" s="290">
        <f t="shared" si="3"/>
        <v>102.14277250895971</v>
      </c>
      <c r="Q100" s="290">
        <v>1782.0166487066342</v>
      </c>
      <c r="R100" s="194"/>
      <c r="T100" s="193"/>
    </row>
    <row r="101" spans="1:20" ht="35.25">
      <c r="B101" s="287" t="s">
        <v>786</v>
      </c>
      <c r="C101" s="293"/>
      <c r="D101" s="288" t="s">
        <v>720</v>
      </c>
      <c r="E101" s="288" t="s">
        <v>720</v>
      </c>
      <c r="F101" s="288" t="s">
        <v>720</v>
      </c>
      <c r="G101" s="288" t="s">
        <v>720</v>
      </c>
      <c r="H101" s="288" t="s">
        <v>720</v>
      </c>
      <c r="I101" s="290">
        <f>I102+I103+I104</f>
        <v>2327.5</v>
      </c>
      <c r="J101" s="290">
        <f>J102+J103+J104</f>
        <v>2088.7999999999997</v>
      </c>
      <c r="K101" s="290">
        <f>K102+K103+K104</f>
        <v>1990.8000000000002</v>
      </c>
      <c r="L101" s="291">
        <f>L102+L103+L104</f>
        <v>106</v>
      </c>
      <c r="M101" s="288" t="s">
        <v>857</v>
      </c>
      <c r="N101" s="143" t="s">
        <v>857</v>
      </c>
      <c r="O101" s="290">
        <v>35763.019999999997</v>
      </c>
      <c r="P101" s="290">
        <f t="shared" si="3"/>
        <v>15.365422126745434</v>
      </c>
      <c r="Q101" s="290">
        <f>MAX(Q102:Q104)</f>
        <v>9169.0549609140107</v>
      </c>
      <c r="R101" s="194"/>
      <c r="T101" s="193"/>
    </row>
    <row r="102" spans="1:20" ht="35.25">
      <c r="A102" s="6">
        <v>1</v>
      </c>
      <c r="B102" s="292">
        <v>8</v>
      </c>
      <c r="C102" s="293" t="s">
        <v>1370</v>
      </c>
      <c r="D102" s="288">
        <v>1979</v>
      </c>
      <c r="E102" s="288"/>
      <c r="F102" s="289" t="s">
        <v>262</v>
      </c>
      <c r="G102" s="288">
        <v>2</v>
      </c>
      <c r="H102" s="288">
        <v>3</v>
      </c>
      <c r="I102" s="290">
        <v>1053.2</v>
      </c>
      <c r="J102" s="290">
        <v>928.3</v>
      </c>
      <c r="K102" s="290">
        <v>866</v>
      </c>
      <c r="L102" s="291">
        <v>38</v>
      </c>
      <c r="M102" s="288" t="s">
        <v>261</v>
      </c>
      <c r="N102" s="143" t="s">
        <v>263</v>
      </c>
      <c r="O102" s="290">
        <v>11221.62</v>
      </c>
      <c r="P102" s="290">
        <f t="shared" si="3"/>
        <v>10.654785415875427</v>
      </c>
      <c r="Q102" s="290">
        <v>7823.1532092669968</v>
      </c>
      <c r="R102" s="194"/>
      <c r="T102" s="193"/>
    </row>
    <row r="103" spans="1:20" ht="35.25">
      <c r="A103" s="6">
        <v>1</v>
      </c>
      <c r="B103" s="292">
        <v>9</v>
      </c>
      <c r="C103" s="293" t="s">
        <v>1371</v>
      </c>
      <c r="D103" s="288">
        <v>1980</v>
      </c>
      <c r="E103" s="288"/>
      <c r="F103" s="289" t="s">
        <v>262</v>
      </c>
      <c r="G103" s="288">
        <v>2</v>
      </c>
      <c r="H103" s="288">
        <v>3</v>
      </c>
      <c r="I103" s="290">
        <v>941.7</v>
      </c>
      <c r="J103" s="290">
        <v>856.9</v>
      </c>
      <c r="K103" s="290">
        <v>856.9</v>
      </c>
      <c r="L103" s="291">
        <v>53</v>
      </c>
      <c r="M103" s="288" t="s">
        <v>261</v>
      </c>
      <c r="N103" s="143" t="s">
        <v>263</v>
      </c>
      <c r="O103" s="290">
        <v>19576.66</v>
      </c>
      <c r="P103" s="290">
        <f t="shared" si="3"/>
        <v>20.78863757035149</v>
      </c>
      <c r="Q103" s="290">
        <v>7063.939513645535</v>
      </c>
      <c r="R103" s="194"/>
      <c r="T103" s="193"/>
    </row>
    <row r="104" spans="1:20" ht="35.25">
      <c r="B104" s="292">
        <v>10</v>
      </c>
      <c r="C104" s="293" t="s">
        <v>1822</v>
      </c>
      <c r="D104" s="288">
        <v>1962</v>
      </c>
      <c r="E104" s="288"/>
      <c r="F104" s="289" t="s">
        <v>262</v>
      </c>
      <c r="G104" s="288">
        <v>2</v>
      </c>
      <c r="H104" s="288">
        <v>1</v>
      </c>
      <c r="I104" s="290">
        <v>332.6</v>
      </c>
      <c r="J104" s="290">
        <v>303.60000000000002</v>
      </c>
      <c r="K104" s="290">
        <v>267.89999999999998</v>
      </c>
      <c r="L104" s="291">
        <v>15</v>
      </c>
      <c r="M104" s="288" t="s">
        <v>261</v>
      </c>
      <c r="N104" s="143" t="s">
        <v>263</v>
      </c>
      <c r="O104" s="290">
        <v>4964.74</v>
      </c>
      <c r="P104" s="290">
        <f t="shared" si="3"/>
        <v>14.927059530968128</v>
      </c>
      <c r="Q104" s="290">
        <v>9169.0549609140107</v>
      </c>
      <c r="R104" s="194"/>
      <c r="T104" s="193"/>
    </row>
    <row r="105" spans="1:20" ht="35.25">
      <c r="B105" s="287" t="s">
        <v>1010</v>
      </c>
      <c r="C105" s="293"/>
      <c r="D105" s="288" t="s">
        <v>720</v>
      </c>
      <c r="E105" s="288" t="s">
        <v>720</v>
      </c>
      <c r="F105" s="289" t="s">
        <v>720</v>
      </c>
      <c r="G105" s="288" t="s">
        <v>720</v>
      </c>
      <c r="H105" s="288" t="s">
        <v>720</v>
      </c>
      <c r="I105" s="290">
        <f>SUM(I106:I120)</f>
        <v>25805.739999999998</v>
      </c>
      <c r="J105" s="290">
        <f>SUM(J106:J120)</f>
        <v>22389.510000000002</v>
      </c>
      <c r="K105" s="290">
        <f>SUM(K106:K120)</f>
        <v>19942.47</v>
      </c>
      <c r="L105" s="291">
        <f>SUM(L106:L120)</f>
        <v>1088</v>
      </c>
      <c r="M105" s="288" t="s">
        <v>857</v>
      </c>
      <c r="N105" s="143" t="s">
        <v>857</v>
      </c>
      <c r="O105" s="290">
        <v>1910795.5799999996</v>
      </c>
      <c r="P105" s="290">
        <f t="shared" si="3"/>
        <v>74.045370526092242</v>
      </c>
      <c r="Q105" s="290">
        <f>MAX(Q106:Q120)</f>
        <v>12662.680934933673</v>
      </c>
      <c r="R105" s="194"/>
      <c r="T105" s="193"/>
    </row>
    <row r="106" spans="1:20" ht="35.25">
      <c r="A106" s="6">
        <v>1</v>
      </c>
      <c r="B106" s="292">
        <v>11</v>
      </c>
      <c r="C106" s="293" t="s">
        <v>1372</v>
      </c>
      <c r="D106" s="288">
        <v>1966</v>
      </c>
      <c r="E106" s="288"/>
      <c r="F106" s="289" t="s">
        <v>262</v>
      </c>
      <c r="G106" s="288">
        <v>5</v>
      </c>
      <c r="H106" s="288">
        <v>4</v>
      </c>
      <c r="I106" s="290">
        <v>4070</v>
      </c>
      <c r="J106" s="290">
        <v>3151.1</v>
      </c>
      <c r="K106" s="290">
        <v>2925.4</v>
      </c>
      <c r="L106" s="291">
        <v>137</v>
      </c>
      <c r="M106" s="288" t="s">
        <v>264</v>
      </c>
      <c r="N106" s="143" t="s">
        <v>1459</v>
      </c>
      <c r="O106" s="290">
        <v>9167.9599999999991</v>
      </c>
      <c r="P106" s="290">
        <f t="shared" si="3"/>
        <v>2.2525700245700242</v>
      </c>
      <c r="Q106" s="290">
        <v>2453.8291891891895</v>
      </c>
      <c r="R106" s="194"/>
      <c r="T106" s="193"/>
    </row>
    <row r="107" spans="1:20" ht="35.25">
      <c r="A107" s="6">
        <v>1</v>
      </c>
      <c r="B107" s="292">
        <v>12</v>
      </c>
      <c r="C107" s="293" t="s">
        <v>1373</v>
      </c>
      <c r="D107" s="288">
        <v>1960</v>
      </c>
      <c r="E107" s="288">
        <v>2006</v>
      </c>
      <c r="F107" s="289" t="s">
        <v>262</v>
      </c>
      <c r="G107" s="288">
        <v>2</v>
      </c>
      <c r="H107" s="288">
        <v>3</v>
      </c>
      <c r="I107" s="290">
        <v>1011.9</v>
      </c>
      <c r="J107" s="290">
        <v>804.7</v>
      </c>
      <c r="K107" s="290">
        <v>655.4</v>
      </c>
      <c r="L107" s="291">
        <v>42</v>
      </c>
      <c r="M107" s="288" t="s">
        <v>264</v>
      </c>
      <c r="N107" s="143" t="s">
        <v>1460</v>
      </c>
      <c r="O107" s="290">
        <v>208365.3</v>
      </c>
      <c r="P107" s="290">
        <f t="shared" si="3"/>
        <v>205.9149125407649</v>
      </c>
      <c r="Q107" s="290">
        <v>6416.3209455479791</v>
      </c>
      <c r="R107" s="194"/>
      <c r="T107" s="193"/>
    </row>
    <row r="108" spans="1:20" ht="35.25">
      <c r="A108" s="6">
        <v>1</v>
      </c>
      <c r="B108" s="292">
        <v>13</v>
      </c>
      <c r="C108" s="293" t="s">
        <v>1374</v>
      </c>
      <c r="D108" s="288">
        <v>1951</v>
      </c>
      <c r="E108" s="288"/>
      <c r="F108" s="289" t="s">
        <v>262</v>
      </c>
      <c r="G108" s="288">
        <v>2</v>
      </c>
      <c r="H108" s="288">
        <v>2</v>
      </c>
      <c r="I108" s="290">
        <v>695</v>
      </c>
      <c r="J108" s="290">
        <v>626.9</v>
      </c>
      <c r="K108" s="290">
        <v>626.9</v>
      </c>
      <c r="L108" s="291">
        <v>33</v>
      </c>
      <c r="M108" s="288" t="s">
        <v>264</v>
      </c>
      <c r="N108" s="143" t="s">
        <v>955</v>
      </c>
      <c r="O108" s="290">
        <v>170151.06</v>
      </c>
      <c r="P108" s="290">
        <f t="shared" si="3"/>
        <v>244.82166906474819</v>
      </c>
      <c r="Q108" s="290">
        <v>9686.8564028777</v>
      </c>
      <c r="R108" s="194"/>
      <c r="T108" s="193"/>
    </row>
    <row r="109" spans="1:20" ht="35.25">
      <c r="A109" s="6">
        <v>1</v>
      </c>
      <c r="B109" s="292">
        <v>14</v>
      </c>
      <c r="C109" s="293" t="s">
        <v>1375</v>
      </c>
      <c r="D109" s="288">
        <v>1953</v>
      </c>
      <c r="E109" s="288">
        <v>2006</v>
      </c>
      <c r="F109" s="289" t="s">
        <v>262</v>
      </c>
      <c r="G109" s="288">
        <v>2</v>
      </c>
      <c r="H109" s="288">
        <v>1</v>
      </c>
      <c r="I109" s="290">
        <v>537.54</v>
      </c>
      <c r="J109" s="290">
        <v>501.3</v>
      </c>
      <c r="K109" s="290">
        <v>310.2</v>
      </c>
      <c r="L109" s="291">
        <v>37</v>
      </c>
      <c r="M109" s="288" t="s">
        <v>264</v>
      </c>
      <c r="N109" s="143" t="s">
        <v>1458</v>
      </c>
      <c r="O109" s="290">
        <v>39070.28</v>
      </c>
      <c r="P109" s="290">
        <f t="shared" si="3"/>
        <v>72.68348401979388</v>
      </c>
      <c r="Q109" s="290">
        <v>8244.5378576478051</v>
      </c>
      <c r="R109" s="194"/>
      <c r="T109" s="193"/>
    </row>
    <row r="110" spans="1:20" ht="35.25">
      <c r="A110" s="6">
        <v>1</v>
      </c>
      <c r="B110" s="292">
        <v>15</v>
      </c>
      <c r="C110" s="293" t="s">
        <v>1376</v>
      </c>
      <c r="D110" s="288">
        <v>1958</v>
      </c>
      <c r="E110" s="288">
        <v>2007</v>
      </c>
      <c r="F110" s="289" t="s">
        <v>262</v>
      </c>
      <c r="G110" s="288">
        <v>2</v>
      </c>
      <c r="H110" s="288">
        <v>2</v>
      </c>
      <c r="I110" s="290">
        <v>854.8</v>
      </c>
      <c r="J110" s="290">
        <v>789.8</v>
      </c>
      <c r="K110" s="290">
        <v>434.07</v>
      </c>
      <c r="L110" s="291">
        <v>42</v>
      </c>
      <c r="M110" s="288" t="s">
        <v>264</v>
      </c>
      <c r="N110" s="143" t="s">
        <v>1460</v>
      </c>
      <c r="O110" s="290">
        <v>35421.97</v>
      </c>
      <c r="P110" s="290">
        <f t="shared" si="3"/>
        <v>41.438897987833414</v>
      </c>
      <c r="Q110" s="290">
        <v>6634.5781937295278</v>
      </c>
      <c r="R110" s="194"/>
      <c r="T110" s="193"/>
    </row>
    <row r="111" spans="1:20" ht="35.25">
      <c r="A111" s="6">
        <v>1</v>
      </c>
      <c r="B111" s="292">
        <v>16</v>
      </c>
      <c r="C111" s="293" t="s">
        <v>1377</v>
      </c>
      <c r="D111" s="288">
        <v>1940</v>
      </c>
      <c r="E111" s="288"/>
      <c r="F111" s="289" t="s">
        <v>262</v>
      </c>
      <c r="G111" s="288">
        <v>3</v>
      </c>
      <c r="H111" s="288">
        <v>2</v>
      </c>
      <c r="I111" s="290">
        <v>1189.4000000000001</v>
      </c>
      <c r="J111" s="290">
        <v>1119.5999999999999</v>
      </c>
      <c r="K111" s="290">
        <v>1021.2</v>
      </c>
      <c r="L111" s="291">
        <v>46</v>
      </c>
      <c r="M111" s="288" t="s">
        <v>264</v>
      </c>
      <c r="N111" s="143" t="s">
        <v>343</v>
      </c>
      <c r="O111" s="290">
        <v>381944.5</v>
      </c>
      <c r="P111" s="290">
        <f t="shared" si="3"/>
        <v>321.12367580292585</v>
      </c>
      <c r="Q111" s="290">
        <v>4835.6236758029263</v>
      </c>
      <c r="R111" s="194"/>
      <c r="T111" s="193"/>
    </row>
    <row r="112" spans="1:20" ht="35.25">
      <c r="A112" s="6">
        <v>1</v>
      </c>
      <c r="B112" s="292">
        <v>17</v>
      </c>
      <c r="C112" s="293" t="s">
        <v>1378</v>
      </c>
      <c r="D112" s="288">
        <v>1961</v>
      </c>
      <c r="E112" s="288"/>
      <c r="F112" s="289" t="s">
        <v>262</v>
      </c>
      <c r="G112" s="288">
        <v>4</v>
      </c>
      <c r="H112" s="288">
        <v>3</v>
      </c>
      <c r="I112" s="290">
        <v>2136.1</v>
      </c>
      <c r="J112" s="290">
        <v>1990.2</v>
      </c>
      <c r="K112" s="290">
        <v>1946.2</v>
      </c>
      <c r="L112" s="291">
        <v>89</v>
      </c>
      <c r="M112" s="288" t="s">
        <v>264</v>
      </c>
      <c r="N112" s="143" t="s">
        <v>955</v>
      </c>
      <c r="O112" s="290">
        <v>7571.98</v>
      </c>
      <c r="P112" s="290">
        <f t="shared" si="3"/>
        <v>3.5447685033472216</v>
      </c>
      <c r="Q112" s="290">
        <v>2887.9253978746315</v>
      </c>
      <c r="R112" s="194"/>
      <c r="T112" s="193"/>
    </row>
    <row r="113" spans="1:20" ht="35.25">
      <c r="A113" s="6">
        <v>1</v>
      </c>
      <c r="B113" s="292">
        <v>18</v>
      </c>
      <c r="C113" s="293" t="s">
        <v>1379</v>
      </c>
      <c r="D113" s="288">
        <v>1935</v>
      </c>
      <c r="E113" s="288"/>
      <c r="F113" s="289" t="s">
        <v>262</v>
      </c>
      <c r="G113" s="288">
        <v>2</v>
      </c>
      <c r="H113" s="288">
        <v>2</v>
      </c>
      <c r="I113" s="290">
        <v>474.9</v>
      </c>
      <c r="J113" s="290">
        <v>427.5</v>
      </c>
      <c r="K113" s="290">
        <v>427.5</v>
      </c>
      <c r="L113" s="291">
        <v>15</v>
      </c>
      <c r="M113" s="288" t="s">
        <v>264</v>
      </c>
      <c r="N113" s="143" t="s">
        <v>343</v>
      </c>
      <c r="O113" s="290">
        <v>433416.75</v>
      </c>
      <c r="P113" s="290">
        <f t="shared" si="3"/>
        <v>912.64845230574861</v>
      </c>
      <c r="Q113" s="290">
        <v>12662.680934933673</v>
      </c>
      <c r="R113" s="194"/>
      <c r="T113" s="193"/>
    </row>
    <row r="114" spans="1:20" ht="35.25">
      <c r="A114" s="6">
        <v>1</v>
      </c>
      <c r="B114" s="292">
        <v>19</v>
      </c>
      <c r="C114" s="293" t="s">
        <v>1081</v>
      </c>
      <c r="D114" s="288">
        <v>1991</v>
      </c>
      <c r="E114" s="288">
        <v>2010</v>
      </c>
      <c r="F114" s="289" t="s">
        <v>1276</v>
      </c>
      <c r="G114" s="288">
        <v>13</v>
      </c>
      <c r="H114" s="288">
        <v>1</v>
      </c>
      <c r="I114" s="290">
        <v>4135.3</v>
      </c>
      <c r="J114" s="290">
        <v>3928.9</v>
      </c>
      <c r="K114" s="290">
        <v>3680.79</v>
      </c>
      <c r="L114" s="291">
        <v>225</v>
      </c>
      <c r="M114" s="143" t="s">
        <v>264</v>
      </c>
      <c r="N114" s="294" t="s">
        <v>342</v>
      </c>
      <c r="O114" s="290">
        <v>167825.19</v>
      </c>
      <c r="P114" s="290">
        <f t="shared" si="3"/>
        <v>40.583558629361832</v>
      </c>
      <c r="Q114" s="290">
        <v>871.15424757575022</v>
      </c>
      <c r="R114" s="194"/>
      <c r="T114" s="193"/>
    </row>
    <row r="115" spans="1:20" ht="35.25">
      <c r="A115" s="6">
        <v>1</v>
      </c>
      <c r="B115" s="292">
        <v>20</v>
      </c>
      <c r="C115" s="293" t="s">
        <v>1445</v>
      </c>
      <c r="D115" s="288">
        <v>1953</v>
      </c>
      <c r="E115" s="288">
        <v>2008</v>
      </c>
      <c r="F115" s="289" t="s">
        <v>262</v>
      </c>
      <c r="G115" s="288">
        <v>2</v>
      </c>
      <c r="H115" s="288">
        <v>1</v>
      </c>
      <c r="I115" s="290">
        <v>520.79999999999995</v>
      </c>
      <c r="J115" s="290">
        <v>480.7</v>
      </c>
      <c r="K115" s="290">
        <v>406.6</v>
      </c>
      <c r="L115" s="291">
        <v>27</v>
      </c>
      <c r="M115" s="294" t="s">
        <v>264</v>
      </c>
      <c r="N115" s="294" t="s">
        <v>342</v>
      </c>
      <c r="O115" s="290">
        <v>111509.89</v>
      </c>
      <c r="P115" s="290">
        <f t="shared" si="3"/>
        <v>214.11269201228882</v>
      </c>
      <c r="Q115" s="290">
        <v>9325.2146313364065</v>
      </c>
      <c r="R115" s="194"/>
      <c r="T115" s="193"/>
    </row>
    <row r="116" spans="1:20" ht="35.25">
      <c r="A116" s="6">
        <v>1</v>
      </c>
      <c r="B116" s="292">
        <v>21</v>
      </c>
      <c r="C116" s="293" t="s">
        <v>1446</v>
      </c>
      <c r="D116" s="288">
        <v>1936</v>
      </c>
      <c r="E116" s="288">
        <v>2008</v>
      </c>
      <c r="F116" s="289" t="s">
        <v>262</v>
      </c>
      <c r="G116" s="288">
        <v>3</v>
      </c>
      <c r="H116" s="288">
        <v>4</v>
      </c>
      <c r="I116" s="290">
        <v>1637.8</v>
      </c>
      <c r="J116" s="290">
        <v>1246.5999999999999</v>
      </c>
      <c r="K116" s="290">
        <v>1142.8</v>
      </c>
      <c r="L116" s="291">
        <v>53</v>
      </c>
      <c r="M116" s="294" t="s">
        <v>264</v>
      </c>
      <c r="N116" s="294" t="s">
        <v>343</v>
      </c>
      <c r="O116" s="290">
        <v>155632.46</v>
      </c>
      <c r="P116" s="290">
        <f t="shared" si="3"/>
        <v>95.025314446208327</v>
      </c>
      <c r="Q116" s="290">
        <v>3389.9234431554532</v>
      </c>
      <c r="R116" s="194"/>
      <c r="T116" s="193"/>
    </row>
    <row r="117" spans="1:20" ht="35.25">
      <c r="A117" s="6">
        <v>1</v>
      </c>
      <c r="B117" s="292">
        <v>22</v>
      </c>
      <c r="C117" s="293" t="s">
        <v>1447</v>
      </c>
      <c r="D117" s="288">
        <v>1950</v>
      </c>
      <c r="E117" s="288"/>
      <c r="F117" s="289" t="s">
        <v>262</v>
      </c>
      <c r="G117" s="288">
        <v>2</v>
      </c>
      <c r="H117" s="288">
        <v>1</v>
      </c>
      <c r="I117" s="290">
        <v>459.9</v>
      </c>
      <c r="J117" s="290">
        <v>417.6</v>
      </c>
      <c r="K117" s="290">
        <v>417.6</v>
      </c>
      <c r="L117" s="291">
        <v>24</v>
      </c>
      <c r="M117" s="294" t="s">
        <v>264</v>
      </c>
      <c r="N117" s="294" t="s">
        <v>955</v>
      </c>
      <c r="O117" s="290">
        <v>7494.52</v>
      </c>
      <c r="P117" s="290">
        <f t="shared" si="3"/>
        <v>16.295977386388348</v>
      </c>
      <c r="Q117" s="290">
        <v>10663.996520982824</v>
      </c>
      <c r="R117" s="194"/>
      <c r="T117" s="193"/>
    </row>
    <row r="118" spans="1:20" ht="35.25">
      <c r="A118" s="6">
        <v>1</v>
      </c>
      <c r="B118" s="292">
        <v>23</v>
      </c>
      <c r="C118" s="293" t="s">
        <v>1448</v>
      </c>
      <c r="D118" s="288">
        <v>1961</v>
      </c>
      <c r="E118" s="288"/>
      <c r="F118" s="289" t="s">
        <v>262</v>
      </c>
      <c r="G118" s="288">
        <v>4</v>
      </c>
      <c r="H118" s="288">
        <v>2</v>
      </c>
      <c r="I118" s="290">
        <v>2794.3</v>
      </c>
      <c r="J118" s="290">
        <v>1973.11</v>
      </c>
      <c r="K118" s="290">
        <v>1887.11</v>
      </c>
      <c r="L118" s="291">
        <v>86</v>
      </c>
      <c r="M118" s="294" t="s">
        <v>264</v>
      </c>
      <c r="N118" s="294" t="s">
        <v>1518</v>
      </c>
      <c r="O118" s="290">
        <v>48133.04</v>
      </c>
      <c r="P118" s="290">
        <f t="shared" si="3"/>
        <v>17.225437497763302</v>
      </c>
      <c r="Q118" s="290">
        <v>2575.2608095050637</v>
      </c>
      <c r="R118" s="194"/>
      <c r="T118" s="193"/>
    </row>
    <row r="119" spans="1:20" ht="35.25">
      <c r="A119" s="6">
        <v>1</v>
      </c>
      <c r="B119" s="292">
        <v>24</v>
      </c>
      <c r="C119" s="293" t="s">
        <v>1552</v>
      </c>
      <c r="D119" s="288">
        <v>1952</v>
      </c>
      <c r="E119" s="288"/>
      <c r="F119" s="289" t="s">
        <v>330</v>
      </c>
      <c r="G119" s="288">
        <v>2</v>
      </c>
      <c r="H119" s="288">
        <v>3</v>
      </c>
      <c r="I119" s="290">
        <v>1380</v>
      </c>
      <c r="J119" s="290">
        <v>1114.5</v>
      </c>
      <c r="K119" s="290">
        <v>895.5</v>
      </c>
      <c r="L119" s="291">
        <v>35</v>
      </c>
      <c r="M119" s="294" t="s">
        <v>264</v>
      </c>
      <c r="N119" s="294" t="s">
        <v>1551</v>
      </c>
      <c r="O119" s="290">
        <v>91476.549999999988</v>
      </c>
      <c r="P119" s="290">
        <f t="shared" si="3"/>
        <v>66.287355072463754</v>
      </c>
      <c r="Q119" s="290">
        <v>6842.8589565217399</v>
      </c>
      <c r="R119" s="194"/>
      <c r="T119" s="193"/>
    </row>
    <row r="120" spans="1:20" ht="35.25">
      <c r="B120" s="292">
        <v>25</v>
      </c>
      <c r="C120" s="293" t="s">
        <v>1824</v>
      </c>
      <c r="D120" s="288" t="s">
        <v>367</v>
      </c>
      <c r="E120" s="288"/>
      <c r="F120" s="289" t="s">
        <v>305</v>
      </c>
      <c r="G120" s="288">
        <v>5</v>
      </c>
      <c r="H120" s="288">
        <v>4</v>
      </c>
      <c r="I120" s="290">
        <v>3908</v>
      </c>
      <c r="J120" s="290">
        <v>3817</v>
      </c>
      <c r="K120" s="290">
        <v>3165.2</v>
      </c>
      <c r="L120" s="291">
        <v>197</v>
      </c>
      <c r="M120" s="294" t="s">
        <v>264</v>
      </c>
      <c r="N120" s="143" t="s">
        <v>1633</v>
      </c>
      <c r="O120" s="290">
        <v>43614.13</v>
      </c>
      <c r="P120" s="290">
        <f t="shared" si="3"/>
        <v>11.160217502558853</v>
      </c>
      <c r="Q120" s="290">
        <v>2174.4982395087004</v>
      </c>
      <c r="R120" s="194"/>
      <c r="T120" s="193"/>
    </row>
    <row r="121" spans="1:20" ht="35.25">
      <c r="B121" s="287" t="s">
        <v>790</v>
      </c>
      <c r="C121" s="293"/>
      <c r="D121" s="288" t="s">
        <v>720</v>
      </c>
      <c r="E121" s="288" t="s">
        <v>720</v>
      </c>
      <c r="F121" s="289" t="s">
        <v>720</v>
      </c>
      <c r="G121" s="288" t="s">
        <v>720</v>
      </c>
      <c r="H121" s="288" t="s">
        <v>720</v>
      </c>
      <c r="I121" s="290">
        <f>SUM(I122:I128)</f>
        <v>14909.5</v>
      </c>
      <c r="J121" s="290">
        <f>SUM(J122:J128)</f>
        <v>8883.0999999999985</v>
      </c>
      <c r="K121" s="290">
        <f>SUM(K122:K128)</f>
        <v>7514.1</v>
      </c>
      <c r="L121" s="291">
        <f>SUM(L122:L128)</f>
        <v>477</v>
      </c>
      <c r="M121" s="288" t="s">
        <v>857</v>
      </c>
      <c r="N121" s="143" t="s">
        <v>857</v>
      </c>
      <c r="O121" s="290">
        <v>2694060.51</v>
      </c>
      <c r="P121" s="290">
        <f t="shared" si="3"/>
        <v>180.6942224756028</v>
      </c>
      <c r="Q121" s="290">
        <f>MAX(Q122:Q128)</f>
        <v>8417.0477330581361</v>
      </c>
      <c r="R121" s="194"/>
      <c r="T121" s="193"/>
    </row>
    <row r="122" spans="1:20" ht="35.25">
      <c r="A122" s="6">
        <v>1</v>
      </c>
      <c r="B122" s="292">
        <v>26</v>
      </c>
      <c r="C122" s="293" t="s">
        <v>1380</v>
      </c>
      <c r="D122" s="288">
        <v>1992</v>
      </c>
      <c r="E122" s="288"/>
      <c r="F122" s="289" t="s">
        <v>262</v>
      </c>
      <c r="G122" s="288">
        <v>3</v>
      </c>
      <c r="H122" s="288">
        <v>3</v>
      </c>
      <c r="I122" s="290">
        <v>3997</v>
      </c>
      <c r="J122" s="290">
        <v>1901.1</v>
      </c>
      <c r="K122" s="290">
        <v>1791.5</v>
      </c>
      <c r="L122" s="291">
        <v>73</v>
      </c>
      <c r="M122" s="288" t="s">
        <v>264</v>
      </c>
      <c r="N122" s="143" t="s">
        <v>1461</v>
      </c>
      <c r="O122" s="290">
        <v>502837.5</v>
      </c>
      <c r="P122" s="290">
        <f t="shared" si="3"/>
        <v>125.80372779584688</v>
      </c>
      <c r="Q122" s="290">
        <v>2561.1113134851144</v>
      </c>
      <c r="R122" s="194"/>
      <c r="T122" s="193"/>
    </row>
    <row r="123" spans="1:20" ht="35.25">
      <c r="A123" s="6">
        <v>1</v>
      </c>
      <c r="B123" s="292">
        <v>27</v>
      </c>
      <c r="C123" s="293" t="s">
        <v>1381</v>
      </c>
      <c r="D123" s="288">
        <v>1983</v>
      </c>
      <c r="E123" s="288"/>
      <c r="F123" s="289" t="s">
        <v>305</v>
      </c>
      <c r="G123" s="288">
        <v>5</v>
      </c>
      <c r="H123" s="288">
        <v>4</v>
      </c>
      <c r="I123" s="290">
        <v>4357</v>
      </c>
      <c r="J123" s="290">
        <v>1821.4</v>
      </c>
      <c r="K123" s="290">
        <v>1678.3</v>
      </c>
      <c r="L123" s="291">
        <v>159</v>
      </c>
      <c r="M123" s="288" t="s">
        <v>264</v>
      </c>
      <c r="N123" s="143" t="s">
        <v>1461</v>
      </c>
      <c r="O123" s="290">
        <v>1853524.39</v>
      </c>
      <c r="P123" s="290">
        <f t="shared" si="3"/>
        <v>425.41298829469815</v>
      </c>
      <c r="Q123" s="290">
        <v>1662.8632086297914</v>
      </c>
      <c r="R123" s="194"/>
      <c r="T123" s="193"/>
    </row>
    <row r="124" spans="1:20" ht="35.25">
      <c r="A124" s="6">
        <v>1</v>
      </c>
      <c r="B124" s="292">
        <v>28</v>
      </c>
      <c r="C124" s="293" t="s">
        <v>1382</v>
      </c>
      <c r="D124" s="288">
        <v>1940</v>
      </c>
      <c r="E124" s="288"/>
      <c r="F124" s="289" t="s">
        <v>262</v>
      </c>
      <c r="G124" s="288">
        <v>3</v>
      </c>
      <c r="H124" s="288">
        <v>3</v>
      </c>
      <c r="I124" s="290">
        <v>2021</v>
      </c>
      <c r="J124" s="290">
        <v>1886.9</v>
      </c>
      <c r="K124" s="290">
        <v>1320.5</v>
      </c>
      <c r="L124" s="291">
        <v>47</v>
      </c>
      <c r="M124" s="288" t="s">
        <v>264</v>
      </c>
      <c r="N124" s="143" t="s">
        <v>1462</v>
      </c>
      <c r="O124" s="290">
        <v>57982.38</v>
      </c>
      <c r="P124" s="290">
        <f t="shared" si="3"/>
        <v>28.689945571499255</v>
      </c>
      <c r="Q124" s="290">
        <v>5473.5888878772885</v>
      </c>
      <c r="R124" s="194"/>
      <c r="T124" s="193"/>
    </row>
    <row r="125" spans="1:20" ht="35.25">
      <c r="A125" s="6">
        <v>1</v>
      </c>
      <c r="B125" s="292">
        <v>29</v>
      </c>
      <c r="C125" s="293" t="s">
        <v>1383</v>
      </c>
      <c r="D125" s="288">
        <v>1994</v>
      </c>
      <c r="E125" s="288"/>
      <c r="F125" s="289" t="s">
        <v>262</v>
      </c>
      <c r="G125" s="288">
        <v>3</v>
      </c>
      <c r="H125" s="288">
        <v>3</v>
      </c>
      <c r="I125" s="290">
        <v>1540.3</v>
      </c>
      <c r="J125" s="290">
        <v>1362.4</v>
      </c>
      <c r="K125" s="290">
        <v>1247.3</v>
      </c>
      <c r="L125" s="291">
        <v>65</v>
      </c>
      <c r="M125" s="288" t="s">
        <v>261</v>
      </c>
      <c r="N125" s="143" t="s">
        <v>263</v>
      </c>
      <c r="O125" s="290">
        <v>175548.91</v>
      </c>
      <c r="P125" s="290">
        <f t="shared" si="3"/>
        <v>113.97059663701877</v>
      </c>
      <c r="Q125" s="290">
        <v>4851.3143673310396</v>
      </c>
      <c r="R125" s="194"/>
      <c r="T125" s="193"/>
    </row>
    <row r="126" spans="1:20" ht="35.25">
      <c r="A126" s="6">
        <v>1</v>
      </c>
      <c r="B126" s="292">
        <v>30</v>
      </c>
      <c r="C126" s="293" t="s">
        <v>1384</v>
      </c>
      <c r="D126" s="288">
        <v>1955</v>
      </c>
      <c r="E126" s="288"/>
      <c r="F126" s="289" t="s">
        <v>262</v>
      </c>
      <c r="G126" s="288">
        <v>2</v>
      </c>
      <c r="H126" s="288">
        <v>2</v>
      </c>
      <c r="I126" s="290">
        <v>872.1</v>
      </c>
      <c r="J126" s="290">
        <v>557</v>
      </c>
      <c r="K126" s="290">
        <v>255.4</v>
      </c>
      <c r="L126" s="291">
        <v>40</v>
      </c>
      <c r="M126" s="288" t="s">
        <v>264</v>
      </c>
      <c r="N126" s="143" t="s">
        <v>1462</v>
      </c>
      <c r="O126" s="290">
        <v>63565.37</v>
      </c>
      <c r="P126" s="290">
        <f t="shared" si="3"/>
        <v>72.887707831670681</v>
      </c>
      <c r="Q126" s="290">
        <v>8417.0477330581361</v>
      </c>
      <c r="R126" s="194"/>
      <c r="T126" s="193"/>
    </row>
    <row r="127" spans="1:20" ht="35.25">
      <c r="A127" s="6">
        <v>1</v>
      </c>
      <c r="B127" s="292">
        <v>31</v>
      </c>
      <c r="C127" s="293" t="s">
        <v>1385</v>
      </c>
      <c r="D127" s="288">
        <v>1928</v>
      </c>
      <c r="E127" s="288"/>
      <c r="F127" s="289" t="s">
        <v>262</v>
      </c>
      <c r="G127" s="288">
        <v>2</v>
      </c>
      <c r="H127" s="288">
        <v>2</v>
      </c>
      <c r="I127" s="290">
        <v>552</v>
      </c>
      <c r="J127" s="290">
        <v>401.5</v>
      </c>
      <c r="K127" s="290">
        <v>268.3</v>
      </c>
      <c r="L127" s="291">
        <v>32</v>
      </c>
      <c r="M127" s="288" t="s">
        <v>261</v>
      </c>
      <c r="N127" s="143" t="s">
        <v>263</v>
      </c>
      <c r="O127" s="290">
        <v>2454.27</v>
      </c>
      <c r="P127" s="290">
        <f t="shared" si="3"/>
        <v>4.446141304347826</v>
      </c>
      <c r="Q127" s="290">
        <v>7624.7153623188424</v>
      </c>
      <c r="R127" s="194"/>
      <c r="T127" s="193"/>
    </row>
    <row r="128" spans="1:20" ht="35.25">
      <c r="B128" s="292">
        <v>32</v>
      </c>
      <c r="C128" s="293" t="s">
        <v>1825</v>
      </c>
      <c r="D128" s="288" t="s">
        <v>362</v>
      </c>
      <c r="E128" s="288"/>
      <c r="F128" s="289" t="s">
        <v>262</v>
      </c>
      <c r="G128" s="288">
        <v>3</v>
      </c>
      <c r="H128" s="288">
        <v>3</v>
      </c>
      <c r="I128" s="290">
        <v>1570.1</v>
      </c>
      <c r="J128" s="290">
        <v>952.8</v>
      </c>
      <c r="K128" s="290">
        <v>952.8</v>
      </c>
      <c r="L128" s="291">
        <v>61</v>
      </c>
      <c r="M128" s="288" t="s">
        <v>335</v>
      </c>
      <c r="N128" s="143" t="s">
        <v>1837</v>
      </c>
      <c r="O128" s="290">
        <v>38147.69</v>
      </c>
      <c r="P128" s="290">
        <f t="shared" si="3"/>
        <v>24.296344181899244</v>
      </c>
      <c r="Q128" s="290">
        <v>5594.0923508056821</v>
      </c>
      <c r="R128" s="194"/>
      <c r="T128" s="193"/>
    </row>
    <row r="129" spans="1:20" ht="35.25">
      <c r="B129" s="287" t="s">
        <v>789</v>
      </c>
      <c r="C129" s="293"/>
      <c r="D129" s="288" t="s">
        <v>720</v>
      </c>
      <c r="E129" s="288" t="s">
        <v>720</v>
      </c>
      <c r="F129" s="289" t="s">
        <v>720</v>
      </c>
      <c r="G129" s="288" t="s">
        <v>720</v>
      </c>
      <c r="H129" s="288" t="s">
        <v>720</v>
      </c>
      <c r="I129" s="290">
        <f>SUM(I130:I133)</f>
        <v>3874.7000000000003</v>
      </c>
      <c r="J129" s="290">
        <f>SUM(J130:J133)</f>
        <v>2543</v>
      </c>
      <c r="K129" s="290">
        <f>SUM(K130:K133)</f>
        <v>1614</v>
      </c>
      <c r="L129" s="291">
        <f>SUM(L130:L133)</f>
        <v>141</v>
      </c>
      <c r="M129" s="288" t="s">
        <v>857</v>
      </c>
      <c r="N129" s="143" t="s">
        <v>857</v>
      </c>
      <c r="O129" s="290">
        <v>3561217.53</v>
      </c>
      <c r="P129" s="290">
        <f t="shared" si="3"/>
        <v>919.09503445428027</v>
      </c>
      <c r="Q129" s="290">
        <f>MAX(Q130:Q133)</f>
        <v>6418.7313793103458</v>
      </c>
      <c r="R129" s="194"/>
      <c r="T129" s="193"/>
    </row>
    <row r="130" spans="1:20" ht="35.25">
      <c r="A130" s="6">
        <v>1</v>
      </c>
      <c r="B130" s="292">
        <v>33</v>
      </c>
      <c r="C130" s="293" t="s">
        <v>1386</v>
      </c>
      <c r="D130" s="288">
        <v>1965</v>
      </c>
      <c r="E130" s="288"/>
      <c r="F130" s="289" t="s">
        <v>262</v>
      </c>
      <c r="G130" s="288">
        <v>2</v>
      </c>
      <c r="H130" s="288">
        <v>2</v>
      </c>
      <c r="I130" s="290">
        <v>772.6</v>
      </c>
      <c r="J130" s="290">
        <v>450.9</v>
      </c>
      <c r="K130" s="290">
        <v>299.5</v>
      </c>
      <c r="L130" s="291">
        <v>27</v>
      </c>
      <c r="M130" s="288" t="s">
        <v>261</v>
      </c>
      <c r="N130" s="288" t="s">
        <v>263</v>
      </c>
      <c r="O130" s="290">
        <v>48915.49</v>
      </c>
      <c r="P130" s="290">
        <f t="shared" si="3"/>
        <v>63.312826818534816</v>
      </c>
      <c r="Q130" s="290">
        <v>4755.1391146777123</v>
      </c>
      <c r="R130" s="194"/>
      <c r="T130" s="193"/>
    </row>
    <row r="131" spans="1:20" ht="35.25">
      <c r="A131" s="6">
        <v>1</v>
      </c>
      <c r="B131" s="292">
        <v>34</v>
      </c>
      <c r="C131" s="293" t="s">
        <v>1387</v>
      </c>
      <c r="D131" s="288">
        <v>1942</v>
      </c>
      <c r="E131" s="288"/>
      <c r="F131" s="289" t="s">
        <v>324</v>
      </c>
      <c r="G131" s="288">
        <v>2</v>
      </c>
      <c r="H131" s="288">
        <v>2</v>
      </c>
      <c r="I131" s="290">
        <v>842.2</v>
      </c>
      <c r="J131" s="290">
        <v>492.3</v>
      </c>
      <c r="K131" s="290">
        <v>352</v>
      </c>
      <c r="L131" s="291">
        <v>33</v>
      </c>
      <c r="M131" s="288" t="s">
        <v>261</v>
      </c>
      <c r="N131" s="288" t="s">
        <v>263</v>
      </c>
      <c r="O131" s="290">
        <v>14682.87</v>
      </c>
      <c r="P131" s="290">
        <f t="shared" si="3"/>
        <v>17.433946805984327</v>
      </c>
      <c r="Q131" s="290">
        <v>5378.5992875801476</v>
      </c>
      <c r="R131" s="194"/>
      <c r="T131" s="193"/>
    </row>
    <row r="132" spans="1:20" ht="35.25">
      <c r="A132" s="6">
        <v>1</v>
      </c>
      <c r="B132" s="292">
        <v>35</v>
      </c>
      <c r="C132" s="293" t="s">
        <v>1388</v>
      </c>
      <c r="D132" s="288">
        <v>1933</v>
      </c>
      <c r="E132" s="288"/>
      <c r="F132" s="289" t="s">
        <v>262</v>
      </c>
      <c r="G132" s="288">
        <v>3</v>
      </c>
      <c r="H132" s="288">
        <v>3</v>
      </c>
      <c r="I132" s="290">
        <v>1795.9</v>
      </c>
      <c r="J132" s="290">
        <v>1183</v>
      </c>
      <c r="K132" s="290">
        <v>857.7</v>
      </c>
      <c r="L132" s="291">
        <v>48</v>
      </c>
      <c r="M132" s="288" t="s">
        <v>261</v>
      </c>
      <c r="N132" s="288" t="s">
        <v>263</v>
      </c>
      <c r="O132" s="290">
        <v>3451000</v>
      </c>
      <c r="P132" s="290">
        <f t="shared" si="3"/>
        <v>1921.5991981736177</v>
      </c>
      <c r="Q132" s="290">
        <v>3405.1484113814804</v>
      </c>
      <c r="R132" s="194"/>
      <c r="T132" s="193"/>
    </row>
    <row r="133" spans="1:20" ht="35.25">
      <c r="A133" s="6">
        <v>1</v>
      </c>
      <c r="B133" s="292">
        <v>36</v>
      </c>
      <c r="C133" s="293" t="s">
        <v>1389</v>
      </c>
      <c r="D133" s="288">
        <v>1934</v>
      </c>
      <c r="E133" s="288"/>
      <c r="F133" s="289" t="s">
        <v>324</v>
      </c>
      <c r="G133" s="288">
        <v>2</v>
      </c>
      <c r="H133" s="288">
        <v>2</v>
      </c>
      <c r="I133" s="290">
        <v>464</v>
      </c>
      <c r="J133" s="290">
        <v>416.8</v>
      </c>
      <c r="K133" s="290">
        <v>104.80000000000001</v>
      </c>
      <c r="L133" s="291">
        <v>33</v>
      </c>
      <c r="M133" s="288" t="s">
        <v>261</v>
      </c>
      <c r="N133" s="288" t="s">
        <v>263</v>
      </c>
      <c r="O133" s="290">
        <v>46619.17</v>
      </c>
      <c r="P133" s="290">
        <f t="shared" si="3"/>
        <v>100.47234913793103</v>
      </c>
      <c r="Q133" s="290">
        <v>6418.7313793103458</v>
      </c>
      <c r="R133" s="194"/>
      <c r="T133" s="193"/>
    </row>
    <row r="134" spans="1:20" ht="35.25">
      <c r="B134" s="287" t="s">
        <v>729</v>
      </c>
      <c r="C134" s="293"/>
      <c r="D134" s="288" t="s">
        <v>720</v>
      </c>
      <c r="E134" s="288" t="s">
        <v>720</v>
      </c>
      <c r="F134" s="289" t="s">
        <v>720</v>
      </c>
      <c r="G134" s="288" t="s">
        <v>720</v>
      </c>
      <c r="H134" s="288" t="s">
        <v>720</v>
      </c>
      <c r="I134" s="290">
        <f>SUM(I135:I162)</f>
        <v>56264.920000000006</v>
      </c>
      <c r="J134" s="290">
        <f>SUM(J135:J162)</f>
        <v>46052.36</v>
      </c>
      <c r="K134" s="290">
        <f>SUM(K135:K162)</f>
        <v>39823.909999999996</v>
      </c>
      <c r="L134" s="291">
        <f>SUM(L135:L162)</f>
        <v>1785</v>
      </c>
      <c r="M134" s="288" t="s">
        <v>857</v>
      </c>
      <c r="N134" s="143" t="s">
        <v>857</v>
      </c>
      <c r="O134" s="290">
        <v>13682171.170000002</v>
      </c>
      <c r="P134" s="290">
        <f t="shared" si="3"/>
        <v>243.17409799925071</v>
      </c>
      <c r="Q134" s="290">
        <f>MAX(Q135:Q162)</f>
        <v>9377.3953584722458</v>
      </c>
      <c r="R134" s="194"/>
      <c r="T134" s="193"/>
    </row>
    <row r="135" spans="1:20" ht="35.25">
      <c r="A135" s="6">
        <v>1</v>
      </c>
      <c r="B135" s="292">
        <v>37</v>
      </c>
      <c r="C135" s="293" t="s">
        <v>1390</v>
      </c>
      <c r="D135" s="288">
        <v>1962</v>
      </c>
      <c r="E135" s="288"/>
      <c r="F135" s="289" t="s">
        <v>262</v>
      </c>
      <c r="G135" s="288">
        <v>5</v>
      </c>
      <c r="H135" s="288">
        <v>2</v>
      </c>
      <c r="I135" s="290">
        <v>1612.2</v>
      </c>
      <c r="J135" s="290">
        <v>1358.8</v>
      </c>
      <c r="K135" s="290">
        <v>1358.8</v>
      </c>
      <c r="L135" s="291">
        <v>53</v>
      </c>
      <c r="M135" s="288" t="s">
        <v>264</v>
      </c>
      <c r="N135" s="288" t="s">
        <v>1463</v>
      </c>
      <c r="O135" s="290">
        <v>13000.44</v>
      </c>
      <c r="P135" s="290">
        <f t="shared" si="3"/>
        <v>8.0637886118347595</v>
      </c>
      <c r="Q135" s="290">
        <v>810.46</v>
      </c>
      <c r="R135" s="194"/>
      <c r="T135" s="193"/>
    </row>
    <row r="136" spans="1:20" ht="35.25">
      <c r="A136" s="6">
        <v>1</v>
      </c>
      <c r="B136" s="292">
        <v>38</v>
      </c>
      <c r="C136" s="293" t="s">
        <v>1391</v>
      </c>
      <c r="D136" s="288">
        <v>1958</v>
      </c>
      <c r="E136" s="288"/>
      <c r="F136" s="289" t="s">
        <v>262</v>
      </c>
      <c r="G136" s="288">
        <v>4</v>
      </c>
      <c r="H136" s="288">
        <v>4</v>
      </c>
      <c r="I136" s="290">
        <v>5485.5</v>
      </c>
      <c r="J136" s="290">
        <v>4412.8</v>
      </c>
      <c r="K136" s="290">
        <v>3382.7</v>
      </c>
      <c r="L136" s="291">
        <v>96</v>
      </c>
      <c r="M136" s="288" t="s">
        <v>264</v>
      </c>
      <c r="N136" s="143" t="s">
        <v>1311</v>
      </c>
      <c r="O136" s="290">
        <v>1780255.26</v>
      </c>
      <c r="P136" s="290">
        <f t="shared" si="3"/>
        <v>324.5383757178015</v>
      </c>
      <c r="Q136" s="290">
        <v>2600.9049311822082</v>
      </c>
      <c r="R136" s="194"/>
      <c r="T136" s="193"/>
    </row>
    <row r="137" spans="1:20" ht="35.25">
      <c r="A137" s="6">
        <v>1</v>
      </c>
      <c r="B137" s="292">
        <v>39</v>
      </c>
      <c r="C137" s="293" t="s">
        <v>1392</v>
      </c>
      <c r="D137" s="288">
        <v>1929</v>
      </c>
      <c r="E137" s="288"/>
      <c r="F137" s="289" t="s">
        <v>262</v>
      </c>
      <c r="G137" s="288">
        <v>4</v>
      </c>
      <c r="H137" s="288">
        <v>5</v>
      </c>
      <c r="I137" s="290">
        <v>2469.13</v>
      </c>
      <c r="J137" s="290">
        <v>2349.9299999999998</v>
      </c>
      <c r="K137" s="290">
        <v>2349.9299999999998</v>
      </c>
      <c r="L137" s="291">
        <v>95</v>
      </c>
      <c r="M137" s="288" t="s">
        <v>264</v>
      </c>
      <c r="N137" s="143" t="s">
        <v>1464</v>
      </c>
      <c r="O137" s="290">
        <v>5364262.01</v>
      </c>
      <c r="P137" s="290">
        <f t="shared" si="3"/>
        <v>2172.5312194983658</v>
      </c>
      <c r="Q137" s="290">
        <v>2978.9796224581128</v>
      </c>
      <c r="R137" s="194"/>
      <c r="T137" s="193"/>
    </row>
    <row r="138" spans="1:20" ht="35.25">
      <c r="A138" s="6">
        <v>1</v>
      </c>
      <c r="B138" s="292">
        <v>40</v>
      </c>
      <c r="C138" s="293" t="s">
        <v>1393</v>
      </c>
      <c r="D138" s="288">
        <v>1961</v>
      </c>
      <c r="E138" s="288"/>
      <c r="F138" s="289" t="s">
        <v>262</v>
      </c>
      <c r="G138" s="288">
        <v>4</v>
      </c>
      <c r="H138" s="288">
        <v>2</v>
      </c>
      <c r="I138" s="290">
        <v>1371.7</v>
      </c>
      <c r="J138" s="290">
        <v>1268.5999999999999</v>
      </c>
      <c r="K138" s="290">
        <v>1268.5999999999999</v>
      </c>
      <c r="L138" s="291">
        <v>55</v>
      </c>
      <c r="M138" s="288" t="s">
        <v>264</v>
      </c>
      <c r="N138" s="143" t="s">
        <v>1465</v>
      </c>
      <c r="O138" s="290">
        <v>450455.92</v>
      </c>
      <c r="P138" s="290">
        <f t="shared" si="3"/>
        <v>328.39244732813296</v>
      </c>
      <c r="Q138" s="290">
        <v>3104.7446992782679</v>
      </c>
      <c r="R138" s="194"/>
      <c r="T138" s="193"/>
    </row>
    <row r="139" spans="1:20" ht="35.25">
      <c r="A139" s="6">
        <v>1</v>
      </c>
      <c r="B139" s="292">
        <v>41</v>
      </c>
      <c r="C139" s="293" t="s">
        <v>1394</v>
      </c>
      <c r="D139" s="288">
        <v>1959</v>
      </c>
      <c r="E139" s="288"/>
      <c r="F139" s="289" t="s">
        <v>262</v>
      </c>
      <c r="G139" s="288">
        <v>4</v>
      </c>
      <c r="H139" s="288">
        <v>3</v>
      </c>
      <c r="I139" s="290">
        <v>2155.1999999999998</v>
      </c>
      <c r="J139" s="290">
        <v>1435.2</v>
      </c>
      <c r="K139" s="290">
        <v>1184.7</v>
      </c>
      <c r="L139" s="291">
        <v>62</v>
      </c>
      <c r="M139" s="288" t="s">
        <v>264</v>
      </c>
      <c r="N139" s="143" t="s">
        <v>1466</v>
      </c>
      <c r="O139" s="290">
        <v>580524.38</v>
      </c>
      <c r="P139" s="290">
        <f t="shared" si="3"/>
        <v>269.35986451373424</v>
      </c>
      <c r="Q139" s="290">
        <v>1786.5524647364518</v>
      </c>
      <c r="R139" s="194"/>
      <c r="T139" s="193"/>
    </row>
    <row r="140" spans="1:20" ht="35.25">
      <c r="A140" s="6">
        <v>1</v>
      </c>
      <c r="B140" s="292">
        <v>42</v>
      </c>
      <c r="C140" s="293" t="s">
        <v>1395</v>
      </c>
      <c r="D140" s="288">
        <v>1959</v>
      </c>
      <c r="E140" s="288"/>
      <c r="F140" s="289" t="s">
        <v>262</v>
      </c>
      <c r="G140" s="288">
        <v>4</v>
      </c>
      <c r="H140" s="288">
        <v>3</v>
      </c>
      <c r="I140" s="290">
        <v>3647.3</v>
      </c>
      <c r="J140" s="290">
        <v>2675.1</v>
      </c>
      <c r="K140" s="290">
        <v>2194.3000000000002</v>
      </c>
      <c r="L140" s="291">
        <v>61</v>
      </c>
      <c r="M140" s="288" t="s">
        <v>264</v>
      </c>
      <c r="N140" s="143" t="s">
        <v>1467</v>
      </c>
      <c r="O140" s="290">
        <v>1170243.6200000001</v>
      </c>
      <c r="P140" s="290">
        <f t="shared" si="3"/>
        <v>320.85203301072028</v>
      </c>
      <c r="Q140" s="290">
        <v>2713.7648123269269</v>
      </c>
      <c r="R140" s="194"/>
      <c r="T140" s="193"/>
    </row>
    <row r="141" spans="1:20" ht="35.25">
      <c r="A141" s="6">
        <v>1</v>
      </c>
      <c r="B141" s="292">
        <v>43</v>
      </c>
      <c r="C141" s="293" t="s">
        <v>1396</v>
      </c>
      <c r="D141" s="288">
        <v>1973</v>
      </c>
      <c r="E141" s="288"/>
      <c r="F141" s="289" t="s">
        <v>262</v>
      </c>
      <c r="G141" s="288">
        <v>5</v>
      </c>
      <c r="H141" s="288">
        <v>6</v>
      </c>
      <c r="I141" s="290">
        <v>4358.8999999999996</v>
      </c>
      <c r="J141" s="290">
        <v>3381.5</v>
      </c>
      <c r="K141" s="290">
        <v>2777</v>
      </c>
      <c r="L141" s="291">
        <v>177</v>
      </c>
      <c r="M141" s="288" t="s">
        <v>264</v>
      </c>
      <c r="N141" s="143" t="s">
        <v>1348</v>
      </c>
      <c r="O141" s="290">
        <v>82236.160000000003</v>
      </c>
      <c r="P141" s="290">
        <f t="shared" si="3"/>
        <v>18.866264424510774</v>
      </c>
      <c r="Q141" s="290">
        <v>3244.9032664204278</v>
      </c>
      <c r="R141" s="194"/>
      <c r="T141" s="193"/>
    </row>
    <row r="142" spans="1:20" ht="35.25">
      <c r="A142" s="6">
        <v>1</v>
      </c>
      <c r="B142" s="292">
        <v>44</v>
      </c>
      <c r="C142" s="293" t="s">
        <v>1397</v>
      </c>
      <c r="D142" s="288">
        <v>1956</v>
      </c>
      <c r="E142" s="288"/>
      <c r="F142" s="289" t="s">
        <v>262</v>
      </c>
      <c r="G142" s="288">
        <v>4</v>
      </c>
      <c r="H142" s="288">
        <v>3</v>
      </c>
      <c r="I142" s="290">
        <v>4032.8</v>
      </c>
      <c r="J142" s="290">
        <v>3036.64</v>
      </c>
      <c r="K142" s="290">
        <v>2440.14</v>
      </c>
      <c r="L142" s="291">
        <v>93</v>
      </c>
      <c r="M142" s="288" t="s">
        <v>264</v>
      </c>
      <c r="N142" s="143" t="s">
        <v>1467</v>
      </c>
      <c r="O142" s="290">
        <v>253750</v>
      </c>
      <c r="P142" s="290">
        <f t="shared" si="3"/>
        <v>62.921543344574488</v>
      </c>
      <c r="Q142" s="290">
        <v>810.46</v>
      </c>
      <c r="R142" s="194"/>
      <c r="T142" s="193"/>
    </row>
    <row r="143" spans="1:20" ht="35.25">
      <c r="A143" s="6">
        <v>1</v>
      </c>
      <c r="B143" s="292">
        <v>45</v>
      </c>
      <c r="C143" s="293" t="s">
        <v>1398</v>
      </c>
      <c r="D143" s="288">
        <v>1953</v>
      </c>
      <c r="E143" s="288"/>
      <c r="F143" s="289" t="s">
        <v>262</v>
      </c>
      <c r="G143" s="288">
        <v>2</v>
      </c>
      <c r="H143" s="288">
        <v>1</v>
      </c>
      <c r="I143" s="290">
        <v>617.9</v>
      </c>
      <c r="J143" s="290">
        <v>408.9</v>
      </c>
      <c r="K143" s="290">
        <v>408.9</v>
      </c>
      <c r="L143" s="291">
        <v>21</v>
      </c>
      <c r="M143" s="288" t="s">
        <v>261</v>
      </c>
      <c r="N143" s="143" t="s">
        <v>263</v>
      </c>
      <c r="O143" s="290">
        <v>23581.1</v>
      </c>
      <c r="P143" s="290">
        <f t="shared" si="3"/>
        <v>38.163295031558505</v>
      </c>
      <c r="Q143" s="290">
        <v>9377.3953584722458</v>
      </c>
      <c r="R143" s="194"/>
      <c r="T143" s="193"/>
    </row>
    <row r="144" spans="1:20" ht="35.25">
      <c r="A144" s="6">
        <v>1</v>
      </c>
      <c r="B144" s="292">
        <v>46</v>
      </c>
      <c r="C144" s="293" t="s">
        <v>1399</v>
      </c>
      <c r="D144" s="288">
        <v>1937</v>
      </c>
      <c r="E144" s="288"/>
      <c r="F144" s="289" t="s">
        <v>262</v>
      </c>
      <c r="G144" s="288">
        <v>4</v>
      </c>
      <c r="H144" s="288">
        <v>6</v>
      </c>
      <c r="I144" s="290">
        <v>2381.6999999999998</v>
      </c>
      <c r="J144" s="290">
        <v>2256.8000000000002</v>
      </c>
      <c r="K144" s="290">
        <v>2256.8000000000002</v>
      </c>
      <c r="L144" s="291">
        <v>155</v>
      </c>
      <c r="M144" s="288" t="s">
        <v>264</v>
      </c>
      <c r="N144" s="143" t="s">
        <v>1556</v>
      </c>
      <c r="O144" s="290">
        <v>649198.31999999995</v>
      </c>
      <c r="P144" s="290">
        <f t="shared" si="3"/>
        <v>272.57770500062981</v>
      </c>
      <c r="Q144" s="290">
        <v>4736.1362052315581</v>
      </c>
      <c r="R144" s="194"/>
      <c r="T144" s="193"/>
    </row>
    <row r="145" spans="1:20" ht="35.25">
      <c r="A145" s="6">
        <v>1</v>
      </c>
      <c r="B145" s="292">
        <v>47</v>
      </c>
      <c r="C145" s="293" t="s">
        <v>1400</v>
      </c>
      <c r="D145" s="288">
        <v>1955</v>
      </c>
      <c r="E145" s="288"/>
      <c r="F145" s="289" t="s">
        <v>262</v>
      </c>
      <c r="G145" s="288">
        <v>3</v>
      </c>
      <c r="H145" s="288">
        <v>3</v>
      </c>
      <c r="I145" s="290">
        <v>1854.6</v>
      </c>
      <c r="J145" s="290">
        <v>1281.7</v>
      </c>
      <c r="K145" s="290">
        <v>834.3</v>
      </c>
      <c r="L145" s="291">
        <v>34</v>
      </c>
      <c r="M145" s="288" t="s">
        <v>264</v>
      </c>
      <c r="N145" s="143" t="s">
        <v>1557</v>
      </c>
      <c r="O145" s="290">
        <v>186610.06</v>
      </c>
      <c r="P145" s="290">
        <f t="shared" si="3"/>
        <v>100.62011215356411</v>
      </c>
      <c r="Q145" s="290">
        <v>5606.2054567022542</v>
      </c>
      <c r="R145" s="194"/>
      <c r="T145" s="193"/>
    </row>
    <row r="146" spans="1:20" ht="35.25">
      <c r="A146" s="6">
        <v>1</v>
      </c>
      <c r="B146" s="292">
        <v>48</v>
      </c>
      <c r="C146" s="293" t="s">
        <v>1401</v>
      </c>
      <c r="D146" s="288">
        <v>1929</v>
      </c>
      <c r="E146" s="288"/>
      <c r="F146" s="289" t="s">
        <v>262</v>
      </c>
      <c r="G146" s="288">
        <v>3</v>
      </c>
      <c r="H146" s="288">
        <v>5</v>
      </c>
      <c r="I146" s="290">
        <v>2240.83</v>
      </c>
      <c r="J146" s="290">
        <v>1864.33</v>
      </c>
      <c r="K146" s="290">
        <v>1864.33</v>
      </c>
      <c r="L146" s="291">
        <v>90</v>
      </c>
      <c r="M146" s="288" t="s">
        <v>264</v>
      </c>
      <c r="N146" s="143" t="s">
        <v>1311</v>
      </c>
      <c r="O146" s="290">
        <v>69345.69</v>
      </c>
      <c r="P146" s="290">
        <f t="shared" si="3"/>
        <v>30.946430563675069</v>
      </c>
      <c r="Q146" s="290">
        <v>870.78833869592972</v>
      </c>
      <c r="R146" s="194"/>
      <c r="T146" s="193"/>
    </row>
    <row r="147" spans="1:20" ht="35.25">
      <c r="A147" s="6">
        <v>1</v>
      </c>
      <c r="B147" s="292">
        <v>49</v>
      </c>
      <c r="C147" s="293" t="s">
        <v>1402</v>
      </c>
      <c r="D147" s="288">
        <v>1959</v>
      </c>
      <c r="E147" s="288"/>
      <c r="F147" s="289" t="s">
        <v>262</v>
      </c>
      <c r="G147" s="288">
        <v>2</v>
      </c>
      <c r="H147" s="288">
        <v>1</v>
      </c>
      <c r="I147" s="290">
        <v>367.5</v>
      </c>
      <c r="J147" s="290">
        <v>251</v>
      </c>
      <c r="K147" s="290">
        <v>251</v>
      </c>
      <c r="L147" s="291">
        <v>14</v>
      </c>
      <c r="M147" s="288" t="s">
        <v>264</v>
      </c>
      <c r="N147" s="143" t="s">
        <v>953</v>
      </c>
      <c r="O147" s="290">
        <v>49508.61</v>
      </c>
      <c r="P147" s="290">
        <f t="shared" si="3"/>
        <v>134.71730612244897</v>
      </c>
      <c r="Q147" s="290">
        <v>6900.6970775510199</v>
      </c>
      <c r="R147" s="194"/>
      <c r="T147" s="193"/>
    </row>
    <row r="148" spans="1:20" ht="35.25">
      <c r="A148" s="6">
        <v>1</v>
      </c>
      <c r="B148" s="292">
        <v>50</v>
      </c>
      <c r="C148" s="293" t="s">
        <v>1403</v>
      </c>
      <c r="D148" s="288">
        <v>1934</v>
      </c>
      <c r="E148" s="288"/>
      <c r="F148" s="289" t="s">
        <v>262</v>
      </c>
      <c r="G148" s="288">
        <v>3</v>
      </c>
      <c r="H148" s="288">
        <v>7</v>
      </c>
      <c r="I148" s="290">
        <v>2922</v>
      </c>
      <c r="J148" s="290">
        <v>2656.4</v>
      </c>
      <c r="K148" s="290">
        <v>2656.4</v>
      </c>
      <c r="L148" s="291">
        <v>95</v>
      </c>
      <c r="M148" s="288" t="s">
        <v>264</v>
      </c>
      <c r="N148" s="143" t="s">
        <v>953</v>
      </c>
      <c r="O148" s="290">
        <v>194179.65</v>
      </c>
      <c r="P148" s="290">
        <f t="shared" si="3"/>
        <v>66.454363449691996</v>
      </c>
      <c r="Q148" s="290">
        <v>4696.5518685831621</v>
      </c>
      <c r="R148" s="194"/>
      <c r="T148" s="193"/>
    </row>
    <row r="149" spans="1:20" ht="35.25">
      <c r="A149" s="6">
        <v>1</v>
      </c>
      <c r="B149" s="292">
        <v>51</v>
      </c>
      <c r="C149" s="293" t="s">
        <v>1404</v>
      </c>
      <c r="D149" s="288">
        <v>1934</v>
      </c>
      <c r="E149" s="288"/>
      <c r="F149" s="289" t="s">
        <v>262</v>
      </c>
      <c r="G149" s="288">
        <v>3</v>
      </c>
      <c r="H149" s="288">
        <v>5</v>
      </c>
      <c r="I149" s="290">
        <v>1040.8</v>
      </c>
      <c r="J149" s="290">
        <v>878</v>
      </c>
      <c r="K149" s="290">
        <v>878</v>
      </c>
      <c r="L149" s="291">
        <v>58</v>
      </c>
      <c r="M149" s="288" t="s">
        <v>261</v>
      </c>
      <c r="N149" s="143" t="s">
        <v>263</v>
      </c>
      <c r="O149" s="290">
        <v>874380.28</v>
      </c>
      <c r="P149" s="290">
        <f t="shared" si="3"/>
        <v>840.10403535741739</v>
      </c>
      <c r="Q149" s="290">
        <v>6408.4799385088409</v>
      </c>
      <c r="R149" s="194"/>
      <c r="T149" s="193"/>
    </row>
    <row r="150" spans="1:20" ht="35.25">
      <c r="A150" s="6">
        <v>1</v>
      </c>
      <c r="B150" s="292">
        <v>52</v>
      </c>
      <c r="C150" s="293" t="s">
        <v>1405</v>
      </c>
      <c r="D150" s="288">
        <v>1928</v>
      </c>
      <c r="E150" s="288"/>
      <c r="F150" s="289" t="s">
        <v>324</v>
      </c>
      <c r="G150" s="288">
        <v>2</v>
      </c>
      <c r="H150" s="288">
        <v>1</v>
      </c>
      <c r="I150" s="290">
        <v>286.10000000000002</v>
      </c>
      <c r="J150" s="290">
        <v>205.8</v>
      </c>
      <c r="K150" s="290">
        <v>205.8</v>
      </c>
      <c r="L150" s="291">
        <v>16</v>
      </c>
      <c r="M150" s="288" t="s">
        <v>261</v>
      </c>
      <c r="N150" s="143" t="s">
        <v>263</v>
      </c>
      <c r="O150" s="290">
        <v>37308.06</v>
      </c>
      <c r="P150" s="290">
        <f t="shared" si="3"/>
        <v>130.40216707444947</v>
      </c>
      <c r="Q150" s="290">
        <v>1925.3486193638587</v>
      </c>
      <c r="R150" s="194"/>
      <c r="T150" s="193"/>
    </row>
    <row r="151" spans="1:20" ht="35.25">
      <c r="A151" s="6">
        <v>1</v>
      </c>
      <c r="B151" s="292">
        <v>53</v>
      </c>
      <c r="C151" s="293" t="s">
        <v>1406</v>
      </c>
      <c r="D151" s="288">
        <v>1958</v>
      </c>
      <c r="E151" s="288"/>
      <c r="F151" s="289" t="s">
        <v>262</v>
      </c>
      <c r="G151" s="288">
        <v>2</v>
      </c>
      <c r="H151" s="288">
        <v>1</v>
      </c>
      <c r="I151" s="290">
        <v>417.2</v>
      </c>
      <c r="J151" s="290">
        <v>385.8</v>
      </c>
      <c r="K151" s="290">
        <v>385.8</v>
      </c>
      <c r="L151" s="291">
        <v>20</v>
      </c>
      <c r="M151" s="288" t="s">
        <v>261</v>
      </c>
      <c r="N151" s="143" t="s">
        <v>263</v>
      </c>
      <c r="O151" s="290">
        <v>41021.47</v>
      </c>
      <c r="P151" s="290">
        <f t="shared" si="3"/>
        <v>98.325671140939605</v>
      </c>
      <c r="Q151" s="290">
        <v>6191.0589798657729</v>
      </c>
      <c r="R151" s="194"/>
      <c r="T151" s="193"/>
    </row>
    <row r="152" spans="1:20" ht="35.25">
      <c r="A152" s="6">
        <v>1</v>
      </c>
      <c r="B152" s="292">
        <v>54</v>
      </c>
      <c r="C152" s="293" t="s">
        <v>1407</v>
      </c>
      <c r="D152" s="288">
        <v>1958</v>
      </c>
      <c r="E152" s="288"/>
      <c r="F152" s="289" t="s">
        <v>262</v>
      </c>
      <c r="G152" s="288">
        <v>4</v>
      </c>
      <c r="H152" s="288">
        <v>5</v>
      </c>
      <c r="I152" s="290">
        <v>3533.4</v>
      </c>
      <c r="J152" s="290">
        <v>3254</v>
      </c>
      <c r="K152" s="290">
        <v>3254</v>
      </c>
      <c r="L152" s="291">
        <v>98</v>
      </c>
      <c r="M152" s="288" t="s">
        <v>264</v>
      </c>
      <c r="N152" s="143" t="s">
        <v>1348</v>
      </c>
      <c r="O152" s="290">
        <v>504846.64999999997</v>
      </c>
      <c r="P152" s="290">
        <f t="shared" si="3"/>
        <v>142.87843153902756</v>
      </c>
      <c r="Q152" s="290">
        <v>5999.3508145129335</v>
      </c>
      <c r="R152" s="194"/>
      <c r="T152" s="193"/>
    </row>
    <row r="153" spans="1:20" ht="35.25">
      <c r="A153" s="6">
        <v>1</v>
      </c>
      <c r="B153" s="292">
        <v>55</v>
      </c>
      <c r="C153" s="293" t="s">
        <v>1449</v>
      </c>
      <c r="D153" s="288">
        <v>1958</v>
      </c>
      <c r="E153" s="288"/>
      <c r="F153" s="289" t="s">
        <v>262</v>
      </c>
      <c r="G153" s="288">
        <v>4</v>
      </c>
      <c r="H153" s="288">
        <v>4</v>
      </c>
      <c r="I153" s="290">
        <v>3399.9</v>
      </c>
      <c r="J153" s="290">
        <v>2625.8</v>
      </c>
      <c r="K153" s="290">
        <v>2062.6999999999998</v>
      </c>
      <c r="L153" s="291">
        <v>68</v>
      </c>
      <c r="M153" s="288" t="s">
        <v>264</v>
      </c>
      <c r="N153" s="143" t="s">
        <v>1519</v>
      </c>
      <c r="O153" s="290">
        <v>42661</v>
      </c>
      <c r="P153" s="290">
        <f t="shared" si="3"/>
        <v>12.547721991823289</v>
      </c>
      <c r="Q153" s="290">
        <v>3474.4403305979586</v>
      </c>
      <c r="R153" s="194"/>
      <c r="T153" s="193"/>
    </row>
    <row r="154" spans="1:20" ht="35.25">
      <c r="A154" s="6">
        <v>1</v>
      </c>
      <c r="B154" s="292">
        <v>56</v>
      </c>
      <c r="C154" s="293" t="s">
        <v>1450</v>
      </c>
      <c r="D154" s="288">
        <v>1942</v>
      </c>
      <c r="E154" s="288"/>
      <c r="F154" s="289" t="s">
        <v>324</v>
      </c>
      <c r="G154" s="288">
        <v>2</v>
      </c>
      <c r="H154" s="288">
        <v>2</v>
      </c>
      <c r="I154" s="290">
        <v>489</v>
      </c>
      <c r="J154" s="290">
        <v>431</v>
      </c>
      <c r="K154" s="290">
        <v>431</v>
      </c>
      <c r="L154" s="291">
        <v>39</v>
      </c>
      <c r="M154" s="288" t="s">
        <v>261</v>
      </c>
      <c r="N154" s="143" t="s">
        <v>263</v>
      </c>
      <c r="O154" s="290">
        <v>65466.48</v>
      </c>
      <c r="P154" s="290">
        <f t="shared" si="3"/>
        <v>133.87828220858896</v>
      </c>
      <c r="Q154" s="290">
        <v>6418.8099795501021</v>
      </c>
      <c r="R154" s="194"/>
      <c r="T154" s="193"/>
    </row>
    <row r="155" spans="1:20" ht="35.25">
      <c r="A155" s="6">
        <v>1</v>
      </c>
      <c r="B155" s="292">
        <v>57</v>
      </c>
      <c r="C155" s="293" t="s">
        <v>1451</v>
      </c>
      <c r="D155" s="288">
        <v>1931</v>
      </c>
      <c r="E155" s="288"/>
      <c r="F155" s="289" t="s">
        <v>262</v>
      </c>
      <c r="G155" s="288">
        <v>3</v>
      </c>
      <c r="H155" s="288">
        <v>5</v>
      </c>
      <c r="I155" s="290">
        <v>1823.46</v>
      </c>
      <c r="J155" s="290">
        <v>1514.06</v>
      </c>
      <c r="K155" s="290">
        <v>1514.06</v>
      </c>
      <c r="L155" s="291">
        <v>60</v>
      </c>
      <c r="M155" s="288" t="s">
        <v>264</v>
      </c>
      <c r="N155" s="143" t="s">
        <v>1348</v>
      </c>
      <c r="O155" s="290">
        <v>17960.63</v>
      </c>
      <c r="P155" s="290">
        <f t="shared" ref="P155:P219" si="4">O155/I155</f>
        <v>9.8497526680047827</v>
      </c>
      <c r="Q155" s="290">
        <v>4450.0599958321</v>
      </c>
      <c r="R155" s="194"/>
      <c r="T155" s="193"/>
    </row>
    <row r="156" spans="1:20" ht="35.25">
      <c r="A156" s="6">
        <v>1</v>
      </c>
      <c r="B156" s="292">
        <v>58</v>
      </c>
      <c r="C156" s="293" t="s">
        <v>1614</v>
      </c>
      <c r="D156" s="288">
        <v>1984</v>
      </c>
      <c r="E156" s="288"/>
      <c r="F156" s="289" t="s">
        <v>305</v>
      </c>
      <c r="G156" s="288">
        <v>5</v>
      </c>
      <c r="H156" s="288">
        <v>5</v>
      </c>
      <c r="I156" s="290">
        <v>4724.5</v>
      </c>
      <c r="J156" s="290">
        <v>4003.6</v>
      </c>
      <c r="K156" s="290">
        <v>1759.6</v>
      </c>
      <c r="L156" s="291">
        <v>146</v>
      </c>
      <c r="M156" s="288" t="s">
        <v>264</v>
      </c>
      <c r="N156" s="143" t="s">
        <v>1464</v>
      </c>
      <c r="O156" s="290">
        <v>16859.560000000001</v>
      </c>
      <c r="P156" s="290">
        <f t="shared" si="4"/>
        <v>3.5685384696793316</v>
      </c>
      <c r="Q156" s="290">
        <v>1698.6635622817232</v>
      </c>
      <c r="R156" s="194"/>
      <c r="T156" s="193"/>
    </row>
    <row r="157" spans="1:20" ht="35.25">
      <c r="B157" s="292">
        <v>59</v>
      </c>
      <c r="C157" s="293" t="s">
        <v>1826</v>
      </c>
      <c r="D157" s="288">
        <v>1959</v>
      </c>
      <c r="E157" s="288"/>
      <c r="F157" s="289" t="s">
        <v>262</v>
      </c>
      <c r="G157" s="288">
        <v>2</v>
      </c>
      <c r="H157" s="288">
        <v>1</v>
      </c>
      <c r="I157" s="290">
        <v>416.5</v>
      </c>
      <c r="J157" s="290">
        <v>259.3</v>
      </c>
      <c r="K157" s="290">
        <v>259.3</v>
      </c>
      <c r="L157" s="291">
        <v>14</v>
      </c>
      <c r="M157" s="294" t="s">
        <v>264</v>
      </c>
      <c r="N157" s="143" t="s">
        <v>1838</v>
      </c>
      <c r="O157" s="290">
        <v>24060.129999999997</v>
      </c>
      <c r="P157" s="290">
        <f t="shared" si="4"/>
        <v>57.767418967587027</v>
      </c>
      <c r="Q157" s="290">
        <v>7399.10930132053</v>
      </c>
      <c r="R157" s="194"/>
      <c r="T157" s="193"/>
    </row>
    <row r="158" spans="1:20" ht="35.25">
      <c r="B158" s="292">
        <v>60</v>
      </c>
      <c r="C158" s="293" t="s">
        <v>1827</v>
      </c>
      <c r="D158" s="288">
        <v>1959</v>
      </c>
      <c r="E158" s="288"/>
      <c r="F158" s="289" t="s">
        <v>262</v>
      </c>
      <c r="G158" s="288">
        <v>3</v>
      </c>
      <c r="H158" s="288">
        <v>2</v>
      </c>
      <c r="I158" s="290">
        <v>1142</v>
      </c>
      <c r="J158" s="290">
        <v>934</v>
      </c>
      <c r="K158" s="290">
        <v>922.45</v>
      </c>
      <c r="L158" s="291">
        <v>42</v>
      </c>
      <c r="M158" s="294" t="s">
        <v>264</v>
      </c>
      <c r="N158" s="143" t="s">
        <v>1839</v>
      </c>
      <c r="O158" s="290">
        <v>988504.92999999993</v>
      </c>
      <c r="P158" s="290">
        <f t="shared" si="4"/>
        <v>865.59100700525391</v>
      </c>
      <c r="Q158" s="290">
        <v>4450.7117338003509</v>
      </c>
      <c r="R158" s="194"/>
      <c r="T158" s="193"/>
    </row>
    <row r="159" spans="1:20" ht="35.25">
      <c r="B159" s="292">
        <v>61</v>
      </c>
      <c r="C159" s="293" t="s">
        <v>1828</v>
      </c>
      <c r="D159" s="288" t="s">
        <v>360</v>
      </c>
      <c r="E159" s="288"/>
      <c r="F159" s="289" t="s">
        <v>324</v>
      </c>
      <c r="G159" s="288">
        <v>2</v>
      </c>
      <c r="H159" s="288">
        <v>2</v>
      </c>
      <c r="I159" s="290">
        <v>485</v>
      </c>
      <c r="J159" s="290">
        <v>329.7</v>
      </c>
      <c r="K159" s="290">
        <v>329.7</v>
      </c>
      <c r="L159" s="291">
        <v>21</v>
      </c>
      <c r="M159" s="294" t="s">
        <v>264</v>
      </c>
      <c r="N159" s="143" t="s">
        <v>773</v>
      </c>
      <c r="O159" s="290">
        <v>124416.53</v>
      </c>
      <c r="P159" s="290">
        <f>O159/I159</f>
        <v>256.52892783505155</v>
      </c>
      <c r="Q159" s="290">
        <v>7813.9010309278356</v>
      </c>
      <c r="R159" s="194"/>
      <c r="T159" s="193"/>
    </row>
    <row r="160" spans="1:20" ht="35.25">
      <c r="B160" s="292">
        <v>62</v>
      </c>
      <c r="C160" s="293" t="s">
        <v>1829</v>
      </c>
      <c r="D160" s="288" t="s">
        <v>300</v>
      </c>
      <c r="E160" s="288"/>
      <c r="F160" s="289" t="s">
        <v>262</v>
      </c>
      <c r="G160" s="288">
        <v>2</v>
      </c>
      <c r="H160" s="288">
        <v>2</v>
      </c>
      <c r="I160" s="290">
        <v>610.9</v>
      </c>
      <c r="J160" s="290">
        <v>567.20000000000005</v>
      </c>
      <c r="K160" s="290">
        <v>567.20000000000005</v>
      </c>
      <c r="L160" s="291">
        <v>26</v>
      </c>
      <c r="M160" s="294" t="s">
        <v>264</v>
      </c>
      <c r="N160" s="143" t="s">
        <v>1838</v>
      </c>
      <c r="O160" s="290">
        <v>22182.22</v>
      </c>
      <c r="P160" s="290">
        <f>O160/I160</f>
        <v>36.310721885742353</v>
      </c>
      <c r="Q160" s="290">
        <v>7750.7746603372079</v>
      </c>
      <c r="R160" s="194"/>
      <c r="T160" s="193"/>
    </row>
    <row r="161" spans="1:20" ht="35.25">
      <c r="B161" s="292">
        <v>63</v>
      </c>
      <c r="C161" s="293" t="s">
        <v>2370</v>
      </c>
      <c r="D161" s="288">
        <v>1925</v>
      </c>
      <c r="E161" s="288"/>
      <c r="F161" s="289" t="s">
        <v>324</v>
      </c>
      <c r="G161" s="288">
        <v>2</v>
      </c>
      <c r="H161" s="288">
        <v>1</v>
      </c>
      <c r="I161" s="290">
        <v>346.6</v>
      </c>
      <c r="J161" s="290">
        <v>312</v>
      </c>
      <c r="K161" s="290">
        <v>312</v>
      </c>
      <c r="L161" s="291">
        <v>8</v>
      </c>
      <c r="M161" s="294" t="s">
        <v>260</v>
      </c>
      <c r="N161" s="143" t="s">
        <v>1311</v>
      </c>
      <c r="O161" s="290">
        <v>14008.220000000001</v>
      </c>
      <c r="P161" s="290">
        <f t="shared" si="4"/>
        <v>40.416099249855741</v>
      </c>
      <c r="Q161" s="290">
        <v>8129.7883439122907</v>
      </c>
      <c r="R161" s="194"/>
      <c r="T161" s="193"/>
    </row>
    <row r="162" spans="1:20" ht="35.25">
      <c r="B162" s="292">
        <v>64</v>
      </c>
      <c r="C162" s="293" t="s">
        <v>2371</v>
      </c>
      <c r="D162" s="288">
        <v>1954</v>
      </c>
      <c r="E162" s="288"/>
      <c r="F162" s="289" t="s">
        <v>262</v>
      </c>
      <c r="G162" s="288">
        <v>2</v>
      </c>
      <c r="H162" s="288">
        <v>3</v>
      </c>
      <c r="I162" s="290">
        <v>2032.3</v>
      </c>
      <c r="J162" s="290">
        <v>1714.4</v>
      </c>
      <c r="K162" s="290">
        <v>1714.4</v>
      </c>
      <c r="L162" s="291">
        <v>68</v>
      </c>
      <c r="M162" s="294" t="s">
        <v>260</v>
      </c>
      <c r="N162" s="143" t="s">
        <v>2352</v>
      </c>
      <c r="O162" s="290">
        <v>41343.79</v>
      </c>
      <c r="P162" s="290">
        <f t="shared" si="4"/>
        <v>20.343349899129066</v>
      </c>
      <c r="Q162" s="290">
        <v>4291.1307976184626</v>
      </c>
      <c r="R162" s="194"/>
      <c r="T162" s="193"/>
    </row>
    <row r="163" spans="1:20" ht="35.25">
      <c r="B163" s="287" t="s">
        <v>1362</v>
      </c>
      <c r="C163" s="293"/>
      <c r="D163" s="288" t="s">
        <v>720</v>
      </c>
      <c r="E163" s="288" t="s">
        <v>720</v>
      </c>
      <c r="F163" s="289" t="s">
        <v>720</v>
      </c>
      <c r="G163" s="288" t="s">
        <v>720</v>
      </c>
      <c r="H163" s="288" t="s">
        <v>720</v>
      </c>
      <c r="I163" s="290">
        <f>SUM(I164:I178)</f>
        <v>47621.47</v>
      </c>
      <c r="J163" s="290">
        <f>SUM(J164:J178)</f>
        <v>44795.68</v>
      </c>
      <c r="K163" s="290">
        <f>SUM(K164:K178)</f>
        <v>40469.659999999996</v>
      </c>
      <c r="L163" s="291">
        <f>SUM(L164:L178)</f>
        <v>2263</v>
      </c>
      <c r="M163" s="288" t="s">
        <v>857</v>
      </c>
      <c r="N163" s="143" t="s">
        <v>857</v>
      </c>
      <c r="O163" s="290">
        <v>5257534.7999999989</v>
      </c>
      <c r="P163" s="290">
        <f t="shared" si="4"/>
        <v>110.40261461899431</v>
      </c>
      <c r="Q163" s="290">
        <f>MAX(Q164:Q178)</f>
        <v>9454.2293093577046</v>
      </c>
      <c r="R163" s="194"/>
      <c r="T163" s="193"/>
    </row>
    <row r="164" spans="1:20" ht="35.25">
      <c r="A164" s="6">
        <v>1</v>
      </c>
      <c r="B164" s="292">
        <v>65</v>
      </c>
      <c r="C164" s="293" t="s">
        <v>1408</v>
      </c>
      <c r="D164" s="288">
        <v>1968</v>
      </c>
      <c r="E164" s="288"/>
      <c r="F164" s="289" t="s">
        <v>262</v>
      </c>
      <c r="G164" s="288">
        <v>6</v>
      </c>
      <c r="H164" s="288">
        <v>8</v>
      </c>
      <c r="I164" s="290">
        <v>6064</v>
      </c>
      <c r="J164" s="290">
        <v>5971</v>
      </c>
      <c r="K164" s="290">
        <v>5128.3999999999996</v>
      </c>
      <c r="L164" s="291">
        <v>268</v>
      </c>
      <c r="M164" s="288" t="s">
        <v>335</v>
      </c>
      <c r="N164" s="143" t="s">
        <v>1468</v>
      </c>
      <c r="O164" s="290">
        <v>1768733.14</v>
      </c>
      <c r="P164" s="290">
        <f t="shared" si="4"/>
        <v>291.67762862796832</v>
      </c>
      <c r="Q164" s="290">
        <v>2998.3252902374675</v>
      </c>
      <c r="R164" s="194"/>
      <c r="T164" s="193"/>
    </row>
    <row r="165" spans="1:20" ht="35.25">
      <c r="A165" s="6">
        <v>1</v>
      </c>
      <c r="B165" s="292">
        <v>66</v>
      </c>
      <c r="C165" s="293" t="s">
        <v>1409</v>
      </c>
      <c r="D165" s="288">
        <v>1983</v>
      </c>
      <c r="E165" s="288"/>
      <c r="F165" s="289" t="s">
        <v>262</v>
      </c>
      <c r="G165" s="288">
        <v>5</v>
      </c>
      <c r="H165" s="288">
        <v>6</v>
      </c>
      <c r="I165" s="290">
        <v>4247.2</v>
      </c>
      <c r="J165" s="290">
        <v>3821.7</v>
      </c>
      <c r="K165" s="290">
        <v>3620.8</v>
      </c>
      <c r="L165" s="291">
        <v>176</v>
      </c>
      <c r="M165" s="288" t="s">
        <v>264</v>
      </c>
      <c r="N165" s="143" t="s">
        <v>1469</v>
      </c>
      <c r="O165" s="290">
        <v>224063.98</v>
      </c>
      <c r="P165" s="290">
        <f t="shared" si="4"/>
        <v>52.755693162554159</v>
      </c>
      <c r="Q165" s="290">
        <v>2382.9441514409496</v>
      </c>
      <c r="R165" s="194"/>
      <c r="T165" s="193"/>
    </row>
    <row r="166" spans="1:20" ht="35.25">
      <c r="A166" s="6">
        <v>1</v>
      </c>
      <c r="B166" s="292">
        <v>67</v>
      </c>
      <c r="C166" s="293" t="s">
        <v>1410</v>
      </c>
      <c r="D166" s="288">
        <v>1973</v>
      </c>
      <c r="E166" s="288"/>
      <c r="F166" s="289" t="s">
        <v>262</v>
      </c>
      <c r="G166" s="288">
        <v>5</v>
      </c>
      <c r="H166" s="288">
        <v>8</v>
      </c>
      <c r="I166" s="290">
        <v>6143</v>
      </c>
      <c r="J166" s="290">
        <v>6075.43</v>
      </c>
      <c r="K166" s="290">
        <v>5422.03</v>
      </c>
      <c r="L166" s="291">
        <v>275</v>
      </c>
      <c r="M166" s="288" t="s">
        <v>264</v>
      </c>
      <c r="N166" s="143" t="s">
        <v>1470</v>
      </c>
      <c r="O166" s="290">
        <v>31696.09</v>
      </c>
      <c r="P166" s="290">
        <f t="shared" si="4"/>
        <v>5.1597086114276411</v>
      </c>
      <c r="Q166" s="290">
        <v>2678.1603125508709</v>
      </c>
      <c r="R166" s="194"/>
      <c r="T166" s="193"/>
    </row>
    <row r="167" spans="1:20" ht="35.25">
      <c r="A167" s="6">
        <v>1</v>
      </c>
      <c r="B167" s="292">
        <v>68</v>
      </c>
      <c r="C167" s="293" t="s">
        <v>1411</v>
      </c>
      <c r="D167" s="288">
        <v>1961</v>
      </c>
      <c r="E167" s="288"/>
      <c r="F167" s="289" t="s">
        <v>262</v>
      </c>
      <c r="G167" s="288">
        <v>4</v>
      </c>
      <c r="H167" s="288">
        <v>3</v>
      </c>
      <c r="I167" s="290">
        <v>2176</v>
      </c>
      <c r="J167" s="290">
        <v>2029.3</v>
      </c>
      <c r="K167" s="290">
        <v>1988.8</v>
      </c>
      <c r="L167" s="291">
        <v>89</v>
      </c>
      <c r="M167" s="288" t="s">
        <v>264</v>
      </c>
      <c r="N167" s="143" t="s">
        <v>1296</v>
      </c>
      <c r="O167" s="290">
        <v>97154.82</v>
      </c>
      <c r="P167" s="290">
        <f t="shared" si="4"/>
        <v>44.648354779411768</v>
      </c>
      <c r="Q167" s="290">
        <v>3016.0576470588239</v>
      </c>
      <c r="R167" s="194"/>
      <c r="T167" s="193"/>
    </row>
    <row r="168" spans="1:20" ht="35.25">
      <c r="A168" s="6">
        <v>1</v>
      </c>
      <c r="B168" s="292">
        <v>69</v>
      </c>
      <c r="C168" s="293" t="s">
        <v>1412</v>
      </c>
      <c r="D168" s="288">
        <v>1961</v>
      </c>
      <c r="E168" s="288"/>
      <c r="F168" s="289" t="s">
        <v>262</v>
      </c>
      <c r="G168" s="288">
        <v>2</v>
      </c>
      <c r="H168" s="288">
        <v>2</v>
      </c>
      <c r="I168" s="290">
        <v>588.42999999999995</v>
      </c>
      <c r="J168" s="290">
        <v>546.92999999999995</v>
      </c>
      <c r="K168" s="290">
        <v>516.08000000000004</v>
      </c>
      <c r="L168" s="291">
        <v>30</v>
      </c>
      <c r="M168" s="288" t="s">
        <v>264</v>
      </c>
      <c r="N168" s="143" t="s">
        <v>1470</v>
      </c>
      <c r="O168" s="290">
        <v>115006.25</v>
      </c>
      <c r="P168" s="290">
        <f t="shared" si="4"/>
        <v>195.4459323963768</v>
      </c>
      <c r="Q168" s="290">
        <v>7849.7471576908065</v>
      </c>
      <c r="R168" s="194"/>
      <c r="T168" s="193"/>
    </row>
    <row r="169" spans="1:20" ht="35.25">
      <c r="A169" s="6">
        <v>1</v>
      </c>
      <c r="B169" s="292">
        <v>70</v>
      </c>
      <c r="C169" s="293" t="s">
        <v>1413</v>
      </c>
      <c r="D169" s="288">
        <v>1963</v>
      </c>
      <c r="E169" s="288"/>
      <c r="F169" s="289" t="s">
        <v>262</v>
      </c>
      <c r="G169" s="288">
        <v>4</v>
      </c>
      <c r="H169" s="288">
        <v>4</v>
      </c>
      <c r="I169" s="290">
        <v>2368</v>
      </c>
      <c r="J169" s="290">
        <v>2347.9899999999998</v>
      </c>
      <c r="K169" s="290">
        <v>2199.56</v>
      </c>
      <c r="L169" s="291">
        <v>87</v>
      </c>
      <c r="M169" s="288" t="s">
        <v>264</v>
      </c>
      <c r="N169" s="143" t="s">
        <v>1471</v>
      </c>
      <c r="O169" s="290">
        <v>1485022.6</v>
      </c>
      <c r="P169" s="290">
        <f t="shared" si="4"/>
        <v>627.12103040540546</v>
      </c>
      <c r="Q169" s="290">
        <v>4661.8646621621629</v>
      </c>
      <c r="R169" s="194"/>
      <c r="T169" s="193"/>
    </row>
    <row r="170" spans="1:20" ht="35.25">
      <c r="A170" s="6">
        <v>1</v>
      </c>
      <c r="B170" s="292">
        <v>71</v>
      </c>
      <c r="C170" s="293" t="s">
        <v>1414</v>
      </c>
      <c r="D170" s="288">
        <v>1971</v>
      </c>
      <c r="E170" s="288"/>
      <c r="F170" s="289" t="s">
        <v>262</v>
      </c>
      <c r="G170" s="288">
        <v>4</v>
      </c>
      <c r="H170" s="288">
        <v>1</v>
      </c>
      <c r="I170" s="290">
        <v>1601</v>
      </c>
      <c r="J170" s="290">
        <v>1473.9</v>
      </c>
      <c r="K170" s="290">
        <v>1166.5999999999999</v>
      </c>
      <c r="L170" s="291">
        <v>103</v>
      </c>
      <c r="M170" s="288" t="s">
        <v>264</v>
      </c>
      <c r="N170" s="143" t="s">
        <v>1471</v>
      </c>
      <c r="O170" s="290">
        <v>179270.28</v>
      </c>
      <c r="P170" s="290">
        <f t="shared" si="4"/>
        <v>111.97394128669582</v>
      </c>
      <c r="Q170" s="290">
        <v>3720.5388632104937</v>
      </c>
      <c r="R170" s="194"/>
      <c r="T170" s="193"/>
    </row>
    <row r="171" spans="1:20" ht="35.25">
      <c r="A171" s="6">
        <v>1</v>
      </c>
      <c r="B171" s="292">
        <v>72</v>
      </c>
      <c r="C171" s="293" t="s">
        <v>1415</v>
      </c>
      <c r="D171" s="288">
        <v>1963</v>
      </c>
      <c r="E171" s="288"/>
      <c r="F171" s="289" t="s">
        <v>262</v>
      </c>
      <c r="G171" s="288">
        <v>2</v>
      </c>
      <c r="H171" s="288">
        <v>2</v>
      </c>
      <c r="I171" s="290">
        <v>1027.9000000000001</v>
      </c>
      <c r="J171" s="290">
        <v>620.86</v>
      </c>
      <c r="K171" s="290">
        <v>620.86</v>
      </c>
      <c r="L171" s="291">
        <v>40</v>
      </c>
      <c r="M171" s="288" t="s">
        <v>264</v>
      </c>
      <c r="N171" s="143" t="s">
        <v>1472</v>
      </c>
      <c r="O171" s="290">
        <v>21660.55</v>
      </c>
      <c r="P171" s="290">
        <f t="shared" si="4"/>
        <v>21.072623796089111</v>
      </c>
      <c r="Q171" s="290">
        <v>4849.3290787041542</v>
      </c>
      <c r="R171" s="194"/>
      <c r="T171" s="193"/>
    </row>
    <row r="172" spans="1:20" ht="35.25">
      <c r="A172" s="6">
        <v>1</v>
      </c>
      <c r="B172" s="292">
        <v>73</v>
      </c>
      <c r="C172" s="293" t="s">
        <v>1416</v>
      </c>
      <c r="D172" s="288">
        <v>2003</v>
      </c>
      <c r="E172" s="288"/>
      <c r="F172" s="289" t="s">
        <v>262</v>
      </c>
      <c r="G172" s="288">
        <v>5</v>
      </c>
      <c r="H172" s="288">
        <v>8</v>
      </c>
      <c r="I172" s="290">
        <v>6514</v>
      </c>
      <c r="J172" s="290">
        <v>5845.8</v>
      </c>
      <c r="K172" s="290">
        <v>5845.8</v>
      </c>
      <c r="L172" s="291">
        <v>360</v>
      </c>
      <c r="M172" s="288" t="s">
        <v>264</v>
      </c>
      <c r="N172" s="143" t="s">
        <v>1473</v>
      </c>
      <c r="O172" s="290">
        <v>825558.04</v>
      </c>
      <c r="P172" s="290">
        <f t="shared" si="4"/>
        <v>126.73595947190667</v>
      </c>
      <c r="Q172" s="290">
        <v>2120.4321400061408</v>
      </c>
      <c r="R172" s="194"/>
      <c r="T172" s="193"/>
    </row>
    <row r="173" spans="1:20" ht="35.25">
      <c r="A173" s="6">
        <v>1</v>
      </c>
      <c r="B173" s="292">
        <v>74</v>
      </c>
      <c r="C173" s="293" t="s">
        <v>1417</v>
      </c>
      <c r="D173" s="288">
        <v>1960</v>
      </c>
      <c r="E173" s="288"/>
      <c r="F173" s="289" t="s">
        <v>262</v>
      </c>
      <c r="G173" s="288">
        <v>2</v>
      </c>
      <c r="H173" s="288">
        <v>2</v>
      </c>
      <c r="I173" s="290">
        <v>585.54999999999995</v>
      </c>
      <c r="J173" s="290">
        <v>545.35</v>
      </c>
      <c r="K173" s="290">
        <v>433.53000000000003</v>
      </c>
      <c r="L173" s="291">
        <v>34</v>
      </c>
      <c r="M173" s="288" t="s">
        <v>261</v>
      </c>
      <c r="N173" s="143" t="s">
        <v>263</v>
      </c>
      <c r="O173" s="290">
        <v>58127.710000000006</v>
      </c>
      <c r="P173" s="290">
        <f t="shared" si="4"/>
        <v>99.270275809068423</v>
      </c>
      <c r="Q173" s="290">
        <v>6852.8187174451386</v>
      </c>
      <c r="R173" s="194"/>
      <c r="T173" s="193"/>
    </row>
    <row r="174" spans="1:20" ht="35.25">
      <c r="A174" s="6">
        <v>1</v>
      </c>
      <c r="B174" s="292">
        <v>75</v>
      </c>
      <c r="C174" s="293" t="s">
        <v>1122</v>
      </c>
      <c r="D174" s="288">
        <v>1989</v>
      </c>
      <c r="E174" s="288"/>
      <c r="F174" s="289" t="s">
        <v>262</v>
      </c>
      <c r="G174" s="288">
        <v>9</v>
      </c>
      <c r="H174" s="288">
        <v>1</v>
      </c>
      <c r="I174" s="290">
        <v>3494</v>
      </c>
      <c r="J174" s="290">
        <v>3277.11</v>
      </c>
      <c r="K174" s="290">
        <v>3141.61</v>
      </c>
      <c r="L174" s="291">
        <v>159</v>
      </c>
      <c r="M174" s="288" t="s">
        <v>264</v>
      </c>
      <c r="N174" s="143" t="s">
        <v>1474</v>
      </c>
      <c r="O174" s="290">
        <v>174209.85</v>
      </c>
      <c r="P174" s="290">
        <f t="shared" si="4"/>
        <v>49.859716657126505</v>
      </c>
      <c r="Q174" s="290">
        <v>1270.9461705781341</v>
      </c>
      <c r="R174" s="194"/>
      <c r="T174" s="193"/>
    </row>
    <row r="175" spans="1:20" ht="35.25">
      <c r="A175" s="6">
        <v>1</v>
      </c>
      <c r="B175" s="292">
        <v>76</v>
      </c>
      <c r="C175" s="293" t="s">
        <v>1418</v>
      </c>
      <c r="D175" s="288">
        <v>1987</v>
      </c>
      <c r="E175" s="288"/>
      <c r="F175" s="289" t="s">
        <v>305</v>
      </c>
      <c r="G175" s="288">
        <v>5</v>
      </c>
      <c r="H175" s="288">
        <v>6</v>
      </c>
      <c r="I175" s="290">
        <v>4362</v>
      </c>
      <c r="J175" s="290">
        <v>3933.6</v>
      </c>
      <c r="K175" s="290">
        <v>3462.6</v>
      </c>
      <c r="L175" s="291">
        <v>234</v>
      </c>
      <c r="M175" s="143" t="s">
        <v>264</v>
      </c>
      <c r="N175" s="294" t="s">
        <v>315</v>
      </c>
      <c r="O175" s="290">
        <v>101365.01</v>
      </c>
      <c r="P175" s="290">
        <f t="shared" si="4"/>
        <v>23.238195781751489</v>
      </c>
      <c r="Q175" s="290">
        <v>2181.2200091701056</v>
      </c>
      <c r="R175" s="194"/>
      <c r="T175" s="193"/>
    </row>
    <row r="176" spans="1:20" ht="35.25">
      <c r="A176" s="6">
        <v>1</v>
      </c>
      <c r="B176" s="292">
        <v>77</v>
      </c>
      <c r="C176" s="293" t="s">
        <v>1454</v>
      </c>
      <c r="D176" s="288">
        <v>1966</v>
      </c>
      <c r="E176" s="288"/>
      <c r="F176" s="289" t="s">
        <v>262</v>
      </c>
      <c r="G176" s="288">
        <v>5</v>
      </c>
      <c r="H176" s="288">
        <v>4</v>
      </c>
      <c r="I176" s="290">
        <v>3416</v>
      </c>
      <c r="J176" s="290">
        <v>3392</v>
      </c>
      <c r="K176" s="290">
        <v>2976.63</v>
      </c>
      <c r="L176" s="291">
        <v>150</v>
      </c>
      <c r="M176" s="143" t="s">
        <v>264</v>
      </c>
      <c r="N176" s="294" t="s">
        <v>1472</v>
      </c>
      <c r="O176" s="290">
        <v>70328.740000000005</v>
      </c>
      <c r="P176" s="290">
        <f t="shared" si="4"/>
        <v>20.588038641686182</v>
      </c>
      <c r="Q176" s="290">
        <v>712.1</v>
      </c>
      <c r="R176" s="194"/>
      <c r="T176" s="193"/>
    </row>
    <row r="177" spans="1:20" ht="35.25">
      <c r="B177" s="292">
        <v>78</v>
      </c>
      <c r="C177" s="293" t="s">
        <v>1830</v>
      </c>
      <c r="D177" s="288">
        <v>1972</v>
      </c>
      <c r="E177" s="288"/>
      <c r="F177" s="289" t="s">
        <v>262</v>
      </c>
      <c r="G177" s="288">
        <v>5</v>
      </c>
      <c r="H177" s="288">
        <v>6</v>
      </c>
      <c r="I177" s="290">
        <v>4562.8</v>
      </c>
      <c r="J177" s="290">
        <v>4499.5</v>
      </c>
      <c r="K177" s="290">
        <v>3634.1</v>
      </c>
      <c r="L177" s="291">
        <v>237</v>
      </c>
      <c r="M177" s="294" t="s">
        <v>264</v>
      </c>
      <c r="N177" s="143" t="s">
        <v>319</v>
      </c>
      <c r="O177" s="290">
        <v>46834.77</v>
      </c>
      <c r="P177" s="290">
        <f t="shared" si="4"/>
        <v>10.264480143771367</v>
      </c>
      <c r="Q177" s="290">
        <v>2855.2194792671166</v>
      </c>
      <c r="R177" s="194"/>
      <c r="T177" s="193"/>
    </row>
    <row r="178" spans="1:20" ht="35.25">
      <c r="B178" s="292">
        <v>79</v>
      </c>
      <c r="C178" s="293" t="s">
        <v>1831</v>
      </c>
      <c r="D178" s="288">
        <v>1963</v>
      </c>
      <c r="E178" s="288"/>
      <c r="F178" s="289" t="s">
        <v>262</v>
      </c>
      <c r="G178" s="288">
        <v>2</v>
      </c>
      <c r="H178" s="288">
        <v>1</v>
      </c>
      <c r="I178" s="290">
        <v>471.59</v>
      </c>
      <c r="J178" s="290">
        <v>415.21</v>
      </c>
      <c r="K178" s="290">
        <v>312.26</v>
      </c>
      <c r="L178" s="291">
        <v>21</v>
      </c>
      <c r="M178" s="294" t="s">
        <v>261</v>
      </c>
      <c r="N178" s="143" t="s">
        <v>263</v>
      </c>
      <c r="O178" s="290">
        <v>58502.97</v>
      </c>
      <c r="P178" s="290">
        <f t="shared" si="4"/>
        <v>124.05472974405734</v>
      </c>
      <c r="Q178" s="290">
        <v>9454.2293093577046</v>
      </c>
      <c r="R178" s="194"/>
      <c r="T178" s="193"/>
    </row>
    <row r="179" spans="1:20" ht="35.25">
      <c r="B179" s="287" t="s">
        <v>1363</v>
      </c>
      <c r="C179" s="293"/>
      <c r="D179" s="288" t="s">
        <v>720</v>
      </c>
      <c r="E179" s="288" t="s">
        <v>720</v>
      </c>
      <c r="F179" s="289" t="s">
        <v>720</v>
      </c>
      <c r="G179" s="288" t="s">
        <v>720</v>
      </c>
      <c r="H179" s="288" t="s">
        <v>720</v>
      </c>
      <c r="I179" s="290">
        <f>SUM(I180:I185)</f>
        <v>45795.1</v>
      </c>
      <c r="J179" s="290">
        <f>SUM(J180:J185)</f>
        <v>40691.799999999996</v>
      </c>
      <c r="K179" s="290">
        <f>SUM(K180:K185)</f>
        <v>37862.1</v>
      </c>
      <c r="L179" s="291">
        <f>SUM(L180:L185)</f>
        <v>2257</v>
      </c>
      <c r="M179" s="288" t="s">
        <v>857</v>
      </c>
      <c r="N179" s="143" t="s">
        <v>857</v>
      </c>
      <c r="O179" s="290">
        <v>1550578.68</v>
      </c>
      <c r="P179" s="290">
        <f t="shared" si="4"/>
        <v>33.859052169336891</v>
      </c>
      <c r="Q179" s="290">
        <f>MAX(Q180:Q185)</f>
        <v>1251.9329161335352</v>
      </c>
      <c r="R179" s="194"/>
      <c r="T179" s="193"/>
    </row>
    <row r="180" spans="1:20" ht="35.25">
      <c r="A180" s="6">
        <v>1</v>
      </c>
      <c r="B180" s="292">
        <v>80</v>
      </c>
      <c r="C180" s="293" t="s">
        <v>1419</v>
      </c>
      <c r="D180" s="288">
        <v>1978</v>
      </c>
      <c r="E180" s="288"/>
      <c r="F180" s="289" t="s">
        <v>305</v>
      </c>
      <c r="G180" s="288">
        <v>9</v>
      </c>
      <c r="H180" s="288">
        <v>4</v>
      </c>
      <c r="I180" s="290">
        <v>8707</v>
      </c>
      <c r="J180" s="290">
        <v>7693.6</v>
      </c>
      <c r="K180" s="290">
        <v>7347.1</v>
      </c>
      <c r="L180" s="291">
        <v>357</v>
      </c>
      <c r="M180" s="288" t="s">
        <v>264</v>
      </c>
      <c r="N180" s="143" t="s">
        <v>313</v>
      </c>
      <c r="O180" s="290">
        <v>382556.25999999995</v>
      </c>
      <c r="P180" s="290">
        <f t="shared" si="4"/>
        <v>43.936632594464221</v>
      </c>
      <c r="Q180" s="290">
        <v>1188.0852307338923</v>
      </c>
      <c r="R180" s="194"/>
      <c r="T180" s="193"/>
    </row>
    <row r="181" spans="1:20" ht="35.25">
      <c r="A181" s="6">
        <v>1</v>
      </c>
      <c r="B181" s="292">
        <v>81</v>
      </c>
      <c r="C181" s="293" t="s">
        <v>1420</v>
      </c>
      <c r="D181" s="288">
        <v>1981</v>
      </c>
      <c r="E181" s="288"/>
      <c r="F181" s="289" t="s">
        <v>305</v>
      </c>
      <c r="G181" s="288">
        <v>9</v>
      </c>
      <c r="H181" s="288">
        <v>4</v>
      </c>
      <c r="I181" s="290">
        <v>8838.4</v>
      </c>
      <c r="J181" s="290">
        <v>7825</v>
      </c>
      <c r="K181" s="290">
        <v>7353.9</v>
      </c>
      <c r="L181" s="291">
        <v>387</v>
      </c>
      <c r="M181" s="288" t="s">
        <v>264</v>
      </c>
      <c r="N181" s="143" t="s">
        <v>313</v>
      </c>
      <c r="O181" s="290">
        <v>381284.05</v>
      </c>
      <c r="P181" s="290">
        <f t="shared" si="4"/>
        <v>43.139487916364956</v>
      </c>
      <c r="Q181" s="290">
        <v>1203.3120935916004</v>
      </c>
      <c r="R181" s="194"/>
      <c r="T181" s="193"/>
    </row>
    <row r="182" spans="1:20" ht="35.25">
      <c r="A182" s="6">
        <v>1</v>
      </c>
      <c r="B182" s="292">
        <v>82</v>
      </c>
      <c r="C182" s="293" t="s">
        <v>373</v>
      </c>
      <c r="D182" s="288">
        <v>1982</v>
      </c>
      <c r="E182" s="288"/>
      <c r="F182" s="289" t="s">
        <v>305</v>
      </c>
      <c r="G182" s="288">
        <v>9</v>
      </c>
      <c r="H182" s="288">
        <v>4</v>
      </c>
      <c r="I182" s="290">
        <v>8597</v>
      </c>
      <c r="J182" s="290">
        <v>7716.1</v>
      </c>
      <c r="K182" s="290">
        <v>7190.6</v>
      </c>
      <c r="L182" s="291">
        <v>399</v>
      </c>
      <c r="M182" s="288" t="s">
        <v>264</v>
      </c>
      <c r="N182" s="143" t="s">
        <v>313</v>
      </c>
      <c r="O182" s="290">
        <v>292385.17000000004</v>
      </c>
      <c r="P182" s="290">
        <f t="shared" si="4"/>
        <v>34.010139583575672</v>
      </c>
      <c r="Q182" s="290">
        <v>1251.9329161335352</v>
      </c>
      <c r="R182" s="194"/>
      <c r="T182" s="193"/>
    </row>
    <row r="183" spans="1:20" ht="35.25">
      <c r="A183" s="6">
        <v>1</v>
      </c>
      <c r="B183" s="292">
        <v>83</v>
      </c>
      <c r="C183" s="293" t="s">
        <v>1421</v>
      </c>
      <c r="D183" s="288">
        <v>1983</v>
      </c>
      <c r="E183" s="288"/>
      <c r="F183" s="289" t="s">
        <v>305</v>
      </c>
      <c r="G183" s="288">
        <v>9</v>
      </c>
      <c r="H183" s="288">
        <v>4</v>
      </c>
      <c r="I183" s="290">
        <v>8601.7999999999993</v>
      </c>
      <c r="J183" s="290">
        <v>7730</v>
      </c>
      <c r="K183" s="290">
        <v>7318.9</v>
      </c>
      <c r="L183" s="291">
        <v>404</v>
      </c>
      <c r="M183" s="288" t="s">
        <v>264</v>
      </c>
      <c r="N183" s="143" t="s">
        <v>313</v>
      </c>
      <c r="O183" s="290">
        <v>292385.17000000004</v>
      </c>
      <c r="P183" s="290">
        <f t="shared" si="4"/>
        <v>33.991161152316963</v>
      </c>
      <c r="Q183" s="290">
        <v>1250.1976609546841</v>
      </c>
      <c r="R183" s="194"/>
      <c r="T183" s="193"/>
    </row>
    <row r="184" spans="1:20" ht="35.25">
      <c r="A184" s="6">
        <v>1</v>
      </c>
      <c r="B184" s="292">
        <v>84</v>
      </c>
      <c r="C184" s="293" t="s">
        <v>1422</v>
      </c>
      <c r="D184" s="288">
        <v>1987</v>
      </c>
      <c r="E184" s="288"/>
      <c r="F184" s="289" t="s">
        <v>262</v>
      </c>
      <c r="G184" s="288">
        <v>12</v>
      </c>
      <c r="H184" s="288">
        <v>1</v>
      </c>
      <c r="I184" s="290">
        <v>4535.8</v>
      </c>
      <c r="J184" s="290">
        <v>3907.5</v>
      </c>
      <c r="K184" s="290">
        <v>3078</v>
      </c>
      <c r="L184" s="291">
        <v>448</v>
      </c>
      <c r="M184" s="288" t="s">
        <v>264</v>
      </c>
      <c r="N184" s="143" t="s">
        <v>313</v>
      </c>
      <c r="O184" s="290">
        <v>193920.28</v>
      </c>
      <c r="P184" s="290">
        <f t="shared" si="4"/>
        <v>42.753269544512541</v>
      </c>
      <c r="Q184" s="290">
        <v>1015.5965571674238</v>
      </c>
      <c r="R184" s="194"/>
      <c r="T184" s="193"/>
    </row>
    <row r="185" spans="1:20" ht="35.25">
      <c r="A185" s="6">
        <v>1</v>
      </c>
      <c r="B185" s="292">
        <v>85</v>
      </c>
      <c r="C185" s="293" t="s">
        <v>2208</v>
      </c>
      <c r="D185" s="288">
        <v>1984</v>
      </c>
      <c r="E185" s="288"/>
      <c r="F185" s="289" t="s">
        <v>305</v>
      </c>
      <c r="G185" s="288">
        <v>9</v>
      </c>
      <c r="H185" s="288">
        <v>3</v>
      </c>
      <c r="I185" s="290">
        <v>6515.1</v>
      </c>
      <c r="J185" s="290">
        <v>5819.6</v>
      </c>
      <c r="K185" s="290">
        <v>5573.6</v>
      </c>
      <c r="L185" s="291">
        <v>262</v>
      </c>
      <c r="M185" s="288" t="s">
        <v>264</v>
      </c>
      <c r="N185" s="143" t="s">
        <v>313</v>
      </c>
      <c r="O185" s="290">
        <v>8047.75</v>
      </c>
      <c r="P185" s="290">
        <f t="shared" si="4"/>
        <v>1.2352458135715492</v>
      </c>
      <c r="Q185" s="290">
        <v>1068.9334377062517</v>
      </c>
      <c r="R185" s="194"/>
      <c r="T185" s="193"/>
    </row>
    <row r="186" spans="1:20" ht="35.25">
      <c r="B186" s="287" t="s">
        <v>851</v>
      </c>
      <c r="C186" s="293"/>
      <c r="D186" s="288" t="s">
        <v>720</v>
      </c>
      <c r="E186" s="288" t="s">
        <v>720</v>
      </c>
      <c r="F186" s="289" t="s">
        <v>720</v>
      </c>
      <c r="G186" s="288" t="s">
        <v>720</v>
      </c>
      <c r="H186" s="288" t="s">
        <v>720</v>
      </c>
      <c r="I186" s="290">
        <f>SUM(I187:I188)</f>
        <v>6959.2</v>
      </c>
      <c r="J186" s="290">
        <f>SUM(J187:J188)</f>
        <v>6276.4</v>
      </c>
      <c r="K186" s="290">
        <f>SUM(K187:K188)</f>
        <v>6276.4</v>
      </c>
      <c r="L186" s="291">
        <f>SUM(L187:L188)</f>
        <v>259</v>
      </c>
      <c r="M186" s="288" t="s">
        <v>857</v>
      </c>
      <c r="N186" s="143" t="s">
        <v>857</v>
      </c>
      <c r="O186" s="290">
        <v>3231773.15</v>
      </c>
      <c r="P186" s="290">
        <f t="shared" si="4"/>
        <v>464.38860070123002</v>
      </c>
      <c r="Q186" s="290">
        <f>MAX(Q187:Q188)</f>
        <v>2087.2018322194058</v>
      </c>
      <c r="R186" s="194"/>
      <c r="T186" s="193"/>
    </row>
    <row r="187" spans="1:20" ht="35.25">
      <c r="A187" s="6">
        <v>1</v>
      </c>
      <c r="B187" s="292">
        <v>86</v>
      </c>
      <c r="C187" s="293" t="s">
        <v>1423</v>
      </c>
      <c r="D187" s="288">
        <v>1988</v>
      </c>
      <c r="E187" s="288"/>
      <c r="F187" s="289" t="s">
        <v>305</v>
      </c>
      <c r="G187" s="288">
        <v>5</v>
      </c>
      <c r="H187" s="288">
        <v>4</v>
      </c>
      <c r="I187" s="290">
        <v>3471.2</v>
      </c>
      <c r="J187" s="290">
        <v>3130.3</v>
      </c>
      <c r="K187" s="290">
        <v>3130.3</v>
      </c>
      <c r="L187" s="291">
        <v>113</v>
      </c>
      <c r="M187" s="288" t="s">
        <v>261</v>
      </c>
      <c r="N187" s="143" t="s">
        <v>263</v>
      </c>
      <c r="O187" s="290">
        <v>1617633.46</v>
      </c>
      <c r="P187" s="290">
        <f t="shared" si="4"/>
        <v>466.01563148190831</v>
      </c>
      <c r="Q187" s="290">
        <v>2087.2018322194058</v>
      </c>
      <c r="R187" s="194"/>
      <c r="T187" s="193"/>
    </row>
    <row r="188" spans="1:20" ht="35.25">
      <c r="A188" s="6">
        <v>1</v>
      </c>
      <c r="B188" s="292">
        <v>87</v>
      </c>
      <c r="C188" s="293" t="s">
        <v>1424</v>
      </c>
      <c r="D188" s="288">
        <v>1989</v>
      </c>
      <c r="E188" s="288"/>
      <c r="F188" s="289" t="s">
        <v>262</v>
      </c>
      <c r="G188" s="288">
        <v>5</v>
      </c>
      <c r="H188" s="288">
        <v>4</v>
      </c>
      <c r="I188" s="290">
        <v>3488</v>
      </c>
      <c r="J188" s="290">
        <v>3146.1</v>
      </c>
      <c r="K188" s="290">
        <v>3146.1</v>
      </c>
      <c r="L188" s="291">
        <v>146</v>
      </c>
      <c r="M188" s="288" t="s">
        <v>261</v>
      </c>
      <c r="N188" s="143" t="s">
        <v>263</v>
      </c>
      <c r="O188" s="290">
        <v>1614139.69</v>
      </c>
      <c r="P188" s="290">
        <f t="shared" si="4"/>
        <v>462.7694065366972</v>
      </c>
      <c r="Q188" s="290">
        <v>2077.1487958715597</v>
      </c>
      <c r="R188" s="194"/>
      <c r="T188" s="193"/>
    </row>
    <row r="189" spans="1:20" ht="35.25">
      <c r="B189" s="287" t="s">
        <v>1364</v>
      </c>
      <c r="C189" s="293"/>
      <c r="D189" s="288" t="s">
        <v>720</v>
      </c>
      <c r="E189" s="288" t="s">
        <v>720</v>
      </c>
      <c r="F189" s="289" t="s">
        <v>720</v>
      </c>
      <c r="G189" s="288" t="s">
        <v>720</v>
      </c>
      <c r="H189" s="288" t="s">
        <v>720</v>
      </c>
      <c r="I189" s="290">
        <f>I190+I191</f>
        <v>1317.6</v>
      </c>
      <c r="J189" s="290">
        <f>J190+J191</f>
        <v>1189.5999999999999</v>
      </c>
      <c r="K189" s="290">
        <f>K190+K191</f>
        <v>1093.8</v>
      </c>
      <c r="L189" s="291">
        <f>L190+L191</f>
        <v>50</v>
      </c>
      <c r="M189" s="288" t="s">
        <v>857</v>
      </c>
      <c r="N189" s="143" t="s">
        <v>857</v>
      </c>
      <c r="O189" s="290">
        <v>35323.410000000003</v>
      </c>
      <c r="P189" s="290">
        <f t="shared" si="4"/>
        <v>26.80890255009108</v>
      </c>
      <c r="Q189" s="290">
        <f>MAX(Q190:Q191)</f>
        <v>8009.5536283185847</v>
      </c>
      <c r="R189" s="194"/>
      <c r="T189" s="193"/>
    </row>
    <row r="190" spans="1:20" ht="35.25">
      <c r="A190" s="6">
        <v>1</v>
      </c>
      <c r="B190" s="292">
        <v>88</v>
      </c>
      <c r="C190" s="293" t="s">
        <v>1425</v>
      </c>
      <c r="D190" s="288">
        <v>1985</v>
      </c>
      <c r="E190" s="288"/>
      <c r="F190" s="289" t="s">
        <v>305</v>
      </c>
      <c r="G190" s="288">
        <v>2</v>
      </c>
      <c r="H190" s="288">
        <v>2</v>
      </c>
      <c r="I190" s="290">
        <v>978.6</v>
      </c>
      <c r="J190" s="290">
        <v>880.3</v>
      </c>
      <c r="K190" s="290">
        <v>821.4</v>
      </c>
      <c r="L190" s="291">
        <v>30</v>
      </c>
      <c r="M190" s="288" t="s">
        <v>261</v>
      </c>
      <c r="N190" s="143" t="s">
        <v>263</v>
      </c>
      <c r="O190" s="290">
        <v>11164.380000000001</v>
      </c>
      <c r="P190" s="290">
        <f t="shared" si="4"/>
        <v>11.408522378908646</v>
      </c>
      <c r="Q190" s="290">
        <v>4297.2369343960763</v>
      </c>
      <c r="R190" s="194"/>
      <c r="T190" s="193"/>
    </row>
    <row r="191" spans="1:20" ht="35.25">
      <c r="B191" s="292">
        <v>89</v>
      </c>
      <c r="C191" s="293" t="s">
        <v>1832</v>
      </c>
      <c r="D191" s="288" t="s">
        <v>344</v>
      </c>
      <c r="E191" s="288"/>
      <c r="F191" s="289" t="s">
        <v>262</v>
      </c>
      <c r="G191" s="288">
        <v>2</v>
      </c>
      <c r="H191" s="288">
        <v>1</v>
      </c>
      <c r="I191" s="290">
        <v>339</v>
      </c>
      <c r="J191" s="290">
        <v>309.3</v>
      </c>
      <c r="K191" s="290">
        <v>272.39999999999998</v>
      </c>
      <c r="L191" s="291">
        <v>20</v>
      </c>
      <c r="M191" s="294" t="s">
        <v>264</v>
      </c>
      <c r="N191" s="143" t="s">
        <v>1840</v>
      </c>
      <c r="O191" s="290">
        <v>24159.03</v>
      </c>
      <c r="P191" s="290">
        <f t="shared" si="4"/>
        <v>71.265575221238933</v>
      </c>
      <c r="Q191" s="290">
        <v>8009.5536283185847</v>
      </c>
      <c r="R191" s="194"/>
      <c r="T191" s="193"/>
    </row>
    <row r="192" spans="1:20" ht="35.25">
      <c r="B192" s="287" t="s">
        <v>827</v>
      </c>
      <c r="C192" s="293"/>
      <c r="D192" s="288" t="s">
        <v>720</v>
      </c>
      <c r="E192" s="288" t="s">
        <v>720</v>
      </c>
      <c r="F192" s="289" t="s">
        <v>720</v>
      </c>
      <c r="G192" s="288" t="s">
        <v>720</v>
      </c>
      <c r="H192" s="288" t="s">
        <v>720</v>
      </c>
      <c r="I192" s="290">
        <f>I193</f>
        <v>3121</v>
      </c>
      <c r="J192" s="290">
        <f>J193</f>
        <v>1791</v>
      </c>
      <c r="K192" s="290">
        <f>K193</f>
        <v>1791</v>
      </c>
      <c r="L192" s="291">
        <f>L193</f>
        <v>171</v>
      </c>
      <c r="M192" s="288" t="s">
        <v>857</v>
      </c>
      <c r="N192" s="143" t="s">
        <v>857</v>
      </c>
      <c r="O192" s="290">
        <v>778244.79</v>
      </c>
      <c r="P192" s="290">
        <f t="shared" si="4"/>
        <v>249.35751041332907</v>
      </c>
      <c r="Q192" s="290">
        <f>Q193</f>
        <v>2778.5393784043576</v>
      </c>
      <c r="R192" s="194"/>
      <c r="T192" s="193"/>
    </row>
    <row r="193" spans="1:20" ht="35.25">
      <c r="A193" s="6">
        <v>1</v>
      </c>
      <c r="B193" s="292">
        <v>90</v>
      </c>
      <c r="C193" s="293" t="s">
        <v>1426</v>
      </c>
      <c r="D193" s="288">
        <v>1986</v>
      </c>
      <c r="E193" s="288"/>
      <c r="F193" s="289" t="s">
        <v>305</v>
      </c>
      <c r="G193" s="288">
        <v>5</v>
      </c>
      <c r="H193" s="288">
        <v>4</v>
      </c>
      <c r="I193" s="290">
        <v>3121</v>
      </c>
      <c r="J193" s="290">
        <v>1791</v>
      </c>
      <c r="K193" s="290">
        <v>1791</v>
      </c>
      <c r="L193" s="291">
        <v>171</v>
      </c>
      <c r="M193" s="288" t="s">
        <v>335</v>
      </c>
      <c r="N193" s="143" t="s">
        <v>1475</v>
      </c>
      <c r="O193" s="290">
        <v>778244.79</v>
      </c>
      <c r="P193" s="290">
        <f t="shared" si="4"/>
        <v>249.35751041332907</v>
      </c>
      <c r="Q193" s="290">
        <v>2778.5393784043576</v>
      </c>
      <c r="R193" s="194"/>
      <c r="T193" s="193"/>
    </row>
    <row r="194" spans="1:20" ht="35.25">
      <c r="B194" s="287" t="s">
        <v>813</v>
      </c>
      <c r="C194" s="293"/>
      <c r="D194" s="288" t="s">
        <v>720</v>
      </c>
      <c r="E194" s="288" t="s">
        <v>720</v>
      </c>
      <c r="F194" s="289" t="s">
        <v>720</v>
      </c>
      <c r="G194" s="288" t="s">
        <v>720</v>
      </c>
      <c r="H194" s="288" t="s">
        <v>720</v>
      </c>
      <c r="I194" s="290">
        <f>SUM(I195:I198)</f>
        <v>9080.32</v>
      </c>
      <c r="J194" s="290">
        <f>SUM(J195:J198)</f>
        <v>7817.6399999999994</v>
      </c>
      <c r="K194" s="290">
        <f>SUM(K195:K198)</f>
        <v>7631.34</v>
      </c>
      <c r="L194" s="291">
        <f>SUM(L195:L198)</f>
        <v>322</v>
      </c>
      <c r="M194" s="288" t="s">
        <v>857</v>
      </c>
      <c r="N194" s="143" t="s">
        <v>857</v>
      </c>
      <c r="O194" s="290">
        <v>2181822.7800000003</v>
      </c>
      <c r="P194" s="290">
        <f t="shared" si="4"/>
        <v>240.28038439173955</v>
      </c>
      <c r="Q194" s="290">
        <f>MAX(Q195:Q198)</f>
        <v>3519.4831090530506</v>
      </c>
      <c r="R194" s="194"/>
      <c r="T194" s="193"/>
    </row>
    <row r="195" spans="1:20" ht="35.25">
      <c r="A195" s="6">
        <v>1</v>
      </c>
      <c r="B195" s="292">
        <v>91</v>
      </c>
      <c r="C195" s="293" t="s">
        <v>1427</v>
      </c>
      <c r="D195" s="288">
        <v>1976</v>
      </c>
      <c r="E195" s="288"/>
      <c r="F195" s="289" t="s">
        <v>262</v>
      </c>
      <c r="G195" s="288">
        <v>5</v>
      </c>
      <c r="H195" s="288">
        <v>4</v>
      </c>
      <c r="I195" s="290">
        <v>3560.34</v>
      </c>
      <c r="J195" s="290">
        <v>3122.34</v>
      </c>
      <c r="K195" s="290">
        <v>3091.94</v>
      </c>
      <c r="L195" s="291">
        <v>145</v>
      </c>
      <c r="M195" s="288" t="s">
        <v>264</v>
      </c>
      <c r="N195" s="143" t="s">
        <v>1476</v>
      </c>
      <c r="O195" s="290">
        <v>672709.20000000007</v>
      </c>
      <c r="P195" s="290">
        <f t="shared" si="4"/>
        <v>188.94521309762553</v>
      </c>
      <c r="Q195" s="290">
        <v>2399.3563311369139</v>
      </c>
      <c r="R195" s="194"/>
      <c r="T195" s="193"/>
    </row>
    <row r="196" spans="1:20" ht="35.25">
      <c r="A196" s="6">
        <v>1</v>
      </c>
      <c r="B196" s="292">
        <v>92</v>
      </c>
      <c r="C196" s="293" t="s">
        <v>1428</v>
      </c>
      <c r="D196" s="288">
        <v>1975</v>
      </c>
      <c r="E196" s="288"/>
      <c r="F196" s="289" t="s">
        <v>262</v>
      </c>
      <c r="G196" s="288">
        <v>2</v>
      </c>
      <c r="H196" s="288">
        <v>2</v>
      </c>
      <c r="I196" s="290">
        <v>768.5</v>
      </c>
      <c r="J196" s="290">
        <v>710</v>
      </c>
      <c r="K196" s="290">
        <v>655.20000000000005</v>
      </c>
      <c r="L196" s="291">
        <v>38</v>
      </c>
      <c r="M196" s="288" t="s">
        <v>261</v>
      </c>
      <c r="N196" s="143" t="s">
        <v>263</v>
      </c>
      <c r="O196" s="290">
        <v>233442.29</v>
      </c>
      <c r="P196" s="290">
        <f t="shared" si="4"/>
        <v>303.76355237475605</v>
      </c>
      <c r="Q196" s="290">
        <v>1445.4042524398178</v>
      </c>
      <c r="R196" s="194"/>
      <c r="T196" s="193"/>
    </row>
    <row r="197" spans="1:20" ht="35.25">
      <c r="A197" s="6">
        <v>1</v>
      </c>
      <c r="B197" s="292">
        <v>93</v>
      </c>
      <c r="C197" s="293" t="s">
        <v>1455</v>
      </c>
      <c r="D197" s="288">
        <v>1984</v>
      </c>
      <c r="E197" s="288"/>
      <c r="F197" s="289" t="s">
        <v>305</v>
      </c>
      <c r="G197" s="288">
        <v>4</v>
      </c>
      <c r="H197" s="288">
        <v>2</v>
      </c>
      <c r="I197" s="290">
        <v>1287.08</v>
      </c>
      <c r="J197" s="290">
        <v>1127.9000000000001</v>
      </c>
      <c r="K197" s="290">
        <v>1026.8</v>
      </c>
      <c r="L197" s="291">
        <v>51</v>
      </c>
      <c r="M197" s="288" t="s">
        <v>261</v>
      </c>
      <c r="N197" s="143" t="s">
        <v>263</v>
      </c>
      <c r="O197" s="290">
        <v>57671.29</v>
      </c>
      <c r="P197" s="290">
        <f t="shared" si="4"/>
        <v>44.807851881778916</v>
      </c>
      <c r="Q197" s="290">
        <v>3519.4831090530506</v>
      </c>
      <c r="R197" s="194"/>
      <c r="T197" s="193"/>
    </row>
    <row r="198" spans="1:20" ht="35.25">
      <c r="A198" s="6">
        <v>1</v>
      </c>
      <c r="B198" s="292">
        <v>94</v>
      </c>
      <c r="C198" s="293" t="s">
        <v>2205</v>
      </c>
      <c r="D198" s="288">
        <v>1971</v>
      </c>
      <c r="E198" s="288"/>
      <c r="F198" s="289" t="s">
        <v>262</v>
      </c>
      <c r="G198" s="288">
        <v>5</v>
      </c>
      <c r="H198" s="288">
        <v>4</v>
      </c>
      <c r="I198" s="290">
        <v>3464.4</v>
      </c>
      <c r="J198" s="290">
        <v>2857.4</v>
      </c>
      <c r="K198" s="290">
        <f>J198</f>
        <v>2857.4</v>
      </c>
      <c r="L198" s="291">
        <v>88</v>
      </c>
      <c r="M198" s="288" t="s">
        <v>261</v>
      </c>
      <c r="N198" s="143" t="s">
        <v>263</v>
      </c>
      <c r="O198" s="290">
        <v>1218000</v>
      </c>
      <c r="P198" s="290">
        <f t="shared" si="4"/>
        <v>351.57603048146865</v>
      </c>
      <c r="Q198" s="290">
        <v>2520.1113797482976</v>
      </c>
      <c r="R198" s="194"/>
      <c r="T198" s="193"/>
    </row>
    <row r="199" spans="1:20" ht="35.25">
      <c r="B199" s="287" t="s">
        <v>837</v>
      </c>
      <c r="C199" s="293"/>
      <c r="D199" s="288" t="s">
        <v>720</v>
      </c>
      <c r="E199" s="288" t="s">
        <v>720</v>
      </c>
      <c r="F199" s="289" t="s">
        <v>720</v>
      </c>
      <c r="G199" s="288" t="s">
        <v>720</v>
      </c>
      <c r="H199" s="288" t="s">
        <v>720</v>
      </c>
      <c r="I199" s="290">
        <f>I200</f>
        <v>5085.1000000000004</v>
      </c>
      <c r="J199" s="290">
        <f>J200</f>
        <v>4673.5</v>
      </c>
      <c r="K199" s="290">
        <f>K200</f>
        <v>4551.8</v>
      </c>
      <c r="L199" s="291">
        <f>L200</f>
        <v>199</v>
      </c>
      <c r="M199" s="288" t="s">
        <v>857</v>
      </c>
      <c r="N199" s="143" t="s">
        <v>857</v>
      </c>
      <c r="O199" s="290">
        <v>425208.96</v>
      </c>
      <c r="P199" s="290">
        <f t="shared" si="4"/>
        <v>83.618603370631845</v>
      </c>
      <c r="Q199" s="290">
        <f>Q200</f>
        <v>2144.6067766612259</v>
      </c>
      <c r="R199" s="194"/>
      <c r="T199" s="193"/>
    </row>
    <row r="200" spans="1:20" ht="35.25">
      <c r="A200" s="6">
        <v>1</v>
      </c>
      <c r="B200" s="292">
        <v>95</v>
      </c>
      <c r="C200" s="293" t="s">
        <v>1429</v>
      </c>
      <c r="D200" s="288">
        <v>1982</v>
      </c>
      <c r="E200" s="288"/>
      <c r="F200" s="289" t="s">
        <v>305</v>
      </c>
      <c r="G200" s="288">
        <v>5</v>
      </c>
      <c r="H200" s="288">
        <v>6</v>
      </c>
      <c r="I200" s="290">
        <v>5085.1000000000004</v>
      </c>
      <c r="J200" s="290">
        <v>4673.5</v>
      </c>
      <c r="K200" s="290">
        <v>4551.8</v>
      </c>
      <c r="L200" s="291">
        <v>199</v>
      </c>
      <c r="M200" s="288" t="s">
        <v>335</v>
      </c>
      <c r="N200" s="143" t="s">
        <v>1477</v>
      </c>
      <c r="O200" s="290">
        <v>425208.96</v>
      </c>
      <c r="P200" s="290">
        <f t="shared" si="4"/>
        <v>83.618603370631845</v>
      </c>
      <c r="Q200" s="290">
        <v>2144.6067766612259</v>
      </c>
      <c r="R200" s="194"/>
      <c r="T200" s="193"/>
    </row>
    <row r="201" spans="1:20" ht="35.25">
      <c r="B201" s="287" t="s">
        <v>798</v>
      </c>
      <c r="C201" s="293"/>
      <c r="D201" s="288" t="s">
        <v>720</v>
      </c>
      <c r="E201" s="288" t="s">
        <v>720</v>
      </c>
      <c r="F201" s="288" t="s">
        <v>720</v>
      </c>
      <c r="G201" s="288" t="s">
        <v>720</v>
      </c>
      <c r="H201" s="288" t="s">
        <v>720</v>
      </c>
      <c r="I201" s="290">
        <f>I202+I203</f>
        <v>4174.76</v>
      </c>
      <c r="J201" s="290">
        <f>J202+J203</f>
        <v>2760.79</v>
      </c>
      <c r="K201" s="290">
        <f>K202+K203</f>
        <v>1330.8600000000001</v>
      </c>
      <c r="L201" s="291">
        <f>L202+L203</f>
        <v>92</v>
      </c>
      <c r="M201" s="288" t="s">
        <v>857</v>
      </c>
      <c r="N201" s="143" t="s">
        <v>857</v>
      </c>
      <c r="O201" s="290">
        <v>243092.59999999998</v>
      </c>
      <c r="P201" s="290">
        <f t="shared" si="4"/>
        <v>58.229119757782478</v>
      </c>
      <c r="Q201" s="290">
        <f>MAX(Q202:Q203)</f>
        <v>7649.0049561570731</v>
      </c>
      <c r="R201" s="194"/>
      <c r="T201" s="193"/>
    </row>
    <row r="202" spans="1:20" ht="35.25">
      <c r="A202" s="6">
        <v>1</v>
      </c>
      <c r="B202" s="292">
        <v>96</v>
      </c>
      <c r="C202" s="293" t="s">
        <v>1430</v>
      </c>
      <c r="D202" s="288">
        <v>1967</v>
      </c>
      <c r="E202" s="288"/>
      <c r="F202" s="289" t="s">
        <v>262</v>
      </c>
      <c r="G202" s="288">
        <v>4</v>
      </c>
      <c r="H202" s="288">
        <v>3</v>
      </c>
      <c r="I202" s="290">
        <v>3387.86</v>
      </c>
      <c r="J202" s="290">
        <v>2034.29</v>
      </c>
      <c r="K202" s="290">
        <v>1015.36</v>
      </c>
      <c r="L202" s="291">
        <v>59</v>
      </c>
      <c r="M202" s="288" t="s">
        <v>264</v>
      </c>
      <c r="N202" s="143" t="s">
        <v>1264</v>
      </c>
      <c r="O202" s="290">
        <v>218819.08</v>
      </c>
      <c r="P202" s="290">
        <f t="shared" si="4"/>
        <v>64.589174287013037</v>
      </c>
      <c r="Q202" s="290">
        <v>1920.8750633143047</v>
      </c>
      <c r="R202" s="194"/>
      <c r="T202" s="193"/>
    </row>
    <row r="203" spans="1:20" ht="35.25">
      <c r="B203" s="292">
        <v>97</v>
      </c>
      <c r="C203" s="293" t="s">
        <v>1833</v>
      </c>
      <c r="D203" s="288" t="s">
        <v>347</v>
      </c>
      <c r="E203" s="288"/>
      <c r="F203" s="289" t="s">
        <v>262</v>
      </c>
      <c r="G203" s="288">
        <v>2</v>
      </c>
      <c r="H203" s="288">
        <v>2</v>
      </c>
      <c r="I203" s="290">
        <v>786.9</v>
      </c>
      <c r="J203" s="290">
        <v>726.5</v>
      </c>
      <c r="K203" s="290">
        <v>315.5</v>
      </c>
      <c r="L203" s="291">
        <v>33</v>
      </c>
      <c r="M203" s="294" t="s">
        <v>264</v>
      </c>
      <c r="N203" s="143" t="s">
        <v>1841</v>
      </c>
      <c r="O203" s="290">
        <v>24273.52</v>
      </c>
      <c r="P203" s="290">
        <f t="shared" si="4"/>
        <v>30.847019951709239</v>
      </c>
      <c r="Q203" s="290">
        <v>7649.0049561570731</v>
      </c>
      <c r="R203" s="194"/>
      <c r="T203" s="193"/>
    </row>
    <row r="204" spans="1:20" ht="35.25">
      <c r="B204" s="287" t="s">
        <v>810</v>
      </c>
      <c r="C204" s="293"/>
      <c r="D204" s="288" t="s">
        <v>720</v>
      </c>
      <c r="E204" s="288" t="s">
        <v>720</v>
      </c>
      <c r="F204" s="289" t="s">
        <v>720</v>
      </c>
      <c r="G204" s="288" t="s">
        <v>720</v>
      </c>
      <c r="H204" s="288" t="s">
        <v>720</v>
      </c>
      <c r="I204" s="290">
        <f>SUM(I205:I206)</f>
        <v>15972.619999999999</v>
      </c>
      <c r="J204" s="290">
        <f>SUM(J205:J206)</f>
        <v>13085.72</v>
      </c>
      <c r="K204" s="290">
        <f>SUM(K205:K206)</f>
        <v>12402.84</v>
      </c>
      <c r="L204" s="291">
        <f>SUM(L205:L206)</f>
        <v>615</v>
      </c>
      <c r="M204" s="288" t="s">
        <v>857</v>
      </c>
      <c r="N204" s="143" t="s">
        <v>857</v>
      </c>
      <c r="O204" s="290">
        <v>2173791.21</v>
      </c>
      <c r="P204" s="290">
        <f t="shared" si="4"/>
        <v>136.09484292495534</v>
      </c>
      <c r="Q204" s="290">
        <f>MAX(Q205:Q206)</f>
        <v>2970.9831353959598</v>
      </c>
      <c r="R204" s="194"/>
      <c r="T204" s="193"/>
    </row>
    <row r="205" spans="1:20" ht="35.25">
      <c r="A205" s="6">
        <v>1</v>
      </c>
      <c r="B205" s="292">
        <v>98</v>
      </c>
      <c r="C205" s="293" t="s">
        <v>1431</v>
      </c>
      <c r="D205" s="288">
        <v>1989</v>
      </c>
      <c r="E205" s="288"/>
      <c r="F205" s="289" t="s">
        <v>262</v>
      </c>
      <c r="G205" s="288">
        <v>5</v>
      </c>
      <c r="H205" s="288">
        <v>12</v>
      </c>
      <c r="I205" s="290">
        <v>10086.92</v>
      </c>
      <c r="J205" s="290">
        <v>8329.2199999999993</v>
      </c>
      <c r="K205" s="290">
        <v>7734.54</v>
      </c>
      <c r="L205" s="291">
        <v>405</v>
      </c>
      <c r="M205" s="288" t="s">
        <v>264</v>
      </c>
      <c r="N205" s="143" t="s">
        <v>1478</v>
      </c>
      <c r="O205" s="290">
        <v>83534.5</v>
      </c>
      <c r="P205" s="290">
        <f t="shared" si="4"/>
        <v>8.2814674846236507</v>
      </c>
      <c r="Q205" s="290">
        <v>2458.1946846014444</v>
      </c>
      <c r="R205" s="194"/>
      <c r="T205" s="193"/>
    </row>
    <row r="206" spans="1:20" ht="35.25">
      <c r="A206" s="6">
        <v>1</v>
      </c>
      <c r="B206" s="292">
        <v>99</v>
      </c>
      <c r="C206" s="293" t="s">
        <v>1432</v>
      </c>
      <c r="D206" s="288">
        <v>1977</v>
      </c>
      <c r="E206" s="288"/>
      <c r="F206" s="289" t="s">
        <v>262</v>
      </c>
      <c r="G206" s="288">
        <v>5</v>
      </c>
      <c r="H206" s="288">
        <v>8</v>
      </c>
      <c r="I206" s="290">
        <v>5885.7</v>
      </c>
      <c r="J206" s="290">
        <v>4756.5</v>
      </c>
      <c r="K206" s="290">
        <v>4668.3</v>
      </c>
      <c r="L206" s="291">
        <v>210</v>
      </c>
      <c r="M206" s="288" t="s">
        <v>264</v>
      </c>
      <c r="N206" s="143" t="s">
        <v>1479</v>
      </c>
      <c r="O206" s="290">
        <v>2090256.71</v>
      </c>
      <c r="P206" s="290">
        <f t="shared" si="4"/>
        <v>355.14156514942999</v>
      </c>
      <c r="Q206" s="290">
        <v>2970.9831353959598</v>
      </c>
      <c r="R206" s="194"/>
      <c r="T206" s="193"/>
    </row>
    <row r="207" spans="1:20" ht="35.25">
      <c r="B207" s="287" t="s">
        <v>850</v>
      </c>
      <c r="C207" s="293"/>
      <c r="D207" s="288" t="s">
        <v>720</v>
      </c>
      <c r="E207" s="288" t="s">
        <v>720</v>
      </c>
      <c r="F207" s="289" t="s">
        <v>720</v>
      </c>
      <c r="G207" s="288" t="s">
        <v>720</v>
      </c>
      <c r="H207" s="288" t="s">
        <v>720</v>
      </c>
      <c r="I207" s="290">
        <f>I208+I209+I210</f>
        <v>3408</v>
      </c>
      <c r="J207" s="290">
        <f>J208+J209+J210</f>
        <v>3083.5</v>
      </c>
      <c r="K207" s="290">
        <f>K208+K209+K210</f>
        <v>2494.5</v>
      </c>
      <c r="L207" s="291">
        <f>L208+L209+L210</f>
        <v>189</v>
      </c>
      <c r="M207" s="288" t="s">
        <v>857</v>
      </c>
      <c r="N207" s="143" t="s">
        <v>857</v>
      </c>
      <c r="O207" s="290">
        <v>673492.45</v>
      </c>
      <c r="P207" s="290">
        <f t="shared" si="4"/>
        <v>197.62102406103284</v>
      </c>
      <c r="Q207" s="290">
        <f>MAX(Q208:Q210)</f>
        <v>8095.5914666666677</v>
      </c>
      <c r="R207" s="194"/>
      <c r="T207" s="193"/>
    </row>
    <row r="208" spans="1:20" ht="35.25">
      <c r="A208" s="6">
        <v>1</v>
      </c>
      <c r="B208" s="292">
        <v>100</v>
      </c>
      <c r="C208" s="293" t="s">
        <v>1433</v>
      </c>
      <c r="D208" s="288">
        <v>1961</v>
      </c>
      <c r="E208" s="288"/>
      <c r="F208" s="289" t="s">
        <v>262</v>
      </c>
      <c r="G208" s="288">
        <v>2</v>
      </c>
      <c r="H208" s="288">
        <v>3</v>
      </c>
      <c r="I208" s="290">
        <v>825</v>
      </c>
      <c r="J208" s="290">
        <v>769.5</v>
      </c>
      <c r="K208" s="290">
        <v>628.1</v>
      </c>
      <c r="L208" s="291">
        <v>57</v>
      </c>
      <c r="M208" s="288" t="s">
        <v>264</v>
      </c>
      <c r="N208" s="143" t="s">
        <v>1480</v>
      </c>
      <c r="O208" s="290">
        <v>591987.0199999999</v>
      </c>
      <c r="P208" s="290">
        <f t="shared" si="4"/>
        <v>717.56002424242411</v>
      </c>
      <c r="Q208" s="290">
        <v>8095.5914666666677</v>
      </c>
      <c r="R208" s="194"/>
      <c r="T208" s="193"/>
    </row>
    <row r="209" spans="1:20" ht="35.25">
      <c r="A209" s="6">
        <v>1</v>
      </c>
      <c r="B209" s="292">
        <v>101</v>
      </c>
      <c r="C209" s="293" t="s">
        <v>1434</v>
      </c>
      <c r="D209" s="288">
        <v>1985</v>
      </c>
      <c r="E209" s="288"/>
      <c r="F209" s="289" t="s">
        <v>262</v>
      </c>
      <c r="G209" s="288">
        <v>4</v>
      </c>
      <c r="H209" s="288">
        <v>2</v>
      </c>
      <c r="I209" s="290">
        <v>1789.9</v>
      </c>
      <c r="J209" s="290">
        <v>1591.4</v>
      </c>
      <c r="K209" s="290">
        <v>1185</v>
      </c>
      <c r="L209" s="291">
        <v>91</v>
      </c>
      <c r="M209" s="288" t="s">
        <v>264</v>
      </c>
      <c r="N209" s="143" t="s">
        <v>1480</v>
      </c>
      <c r="O209" s="290">
        <v>30755.429999999997</v>
      </c>
      <c r="P209" s="290">
        <f t="shared" si="4"/>
        <v>17.182764400245819</v>
      </c>
      <c r="Q209" s="290">
        <v>3506.2365227107662</v>
      </c>
      <c r="R209" s="194"/>
      <c r="T209" s="193"/>
    </row>
    <row r="210" spans="1:20" ht="35.25">
      <c r="B210" s="292">
        <v>102</v>
      </c>
      <c r="C210" s="293" t="s">
        <v>1834</v>
      </c>
      <c r="D210" s="288" t="s">
        <v>311</v>
      </c>
      <c r="E210" s="288"/>
      <c r="F210" s="289" t="s">
        <v>262</v>
      </c>
      <c r="G210" s="288">
        <v>2</v>
      </c>
      <c r="H210" s="288">
        <v>2</v>
      </c>
      <c r="I210" s="290">
        <v>793.1</v>
      </c>
      <c r="J210" s="290">
        <v>722.6</v>
      </c>
      <c r="K210" s="290">
        <v>681.4</v>
      </c>
      <c r="L210" s="291">
        <v>41</v>
      </c>
      <c r="M210" s="294" t="s">
        <v>264</v>
      </c>
      <c r="N210" s="143" t="s">
        <v>1842</v>
      </c>
      <c r="O210" s="290">
        <v>50750</v>
      </c>
      <c r="P210" s="290">
        <f t="shared" si="4"/>
        <v>63.989408649602822</v>
      </c>
      <c r="Q210" s="290">
        <v>6678.5042995839121</v>
      </c>
      <c r="R210" s="194"/>
      <c r="T210" s="193"/>
    </row>
    <row r="211" spans="1:20" ht="35.25">
      <c r="B211" s="287" t="s">
        <v>824</v>
      </c>
      <c r="C211" s="293"/>
      <c r="D211" s="288" t="s">
        <v>720</v>
      </c>
      <c r="E211" s="288" t="s">
        <v>720</v>
      </c>
      <c r="F211" s="289" t="s">
        <v>720</v>
      </c>
      <c r="G211" s="288" t="s">
        <v>720</v>
      </c>
      <c r="H211" s="288" t="s">
        <v>720</v>
      </c>
      <c r="I211" s="290">
        <f>I212</f>
        <v>677.1</v>
      </c>
      <c r="J211" s="290">
        <f>J212</f>
        <v>618.1</v>
      </c>
      <c r="K211" s="290">
        <f>K212</f>
        <v>363.3</v>
      </c>
      <c r="L211" s="291">
        <f>L212</f>
        <v>37</v>
      </c>
      <c r="M211" s="288" t="s">
        <v>857</v>
      </c>
      <c r="N211" s="143" t="s">
        <v>857</v>
      </c>
      <c r="O211" s="290">
        <v>39585</v>
      </c>
      <c r="P211" s="290">
        <f t="shared" si="4"/>
        <v>58.462560921577314</v>
      </c>
      <c r="Q211" s="290">
        <f>Q212</f>
        <v>7164.1851425195691</v>
      </c>
      <c r="R211" s="194"/>
      <c r="T211" s="193"/>
    </row>
    <row r="212" spans="1:20" ht="35.25">
      <c r="A212" s="6">
        <v>1</v>
      </c>
      <c r="B212" s="292">
        <v>103</v>
      </c>
      <c r="C212" s="293" t="s">
        <v>1435</v>
      </c>
      <c r="D212" s="288">
        <v>1991</v>
      </c>
      <c r="E212" s="288"/>
      <c r="F212" s="289" t="s">
        <v>305</v>
      </c>
      <c r="G212" s="288">
        <v>2</v>
      </c>
      <c r="H212" s="288">
        <v>2</v>
      </c>
      <c r="I212" s="290">
        <v>677.1</v>
      </c>
      <c r="J212" s="290">
        <v>618.1</v>
      </c>
      <c r="K212" s="290">
        <v>363.3</v>
      </c>
      <c r="L212" s="291">
        <v>37</v>
      </c>
      <c r="M212" s="288" t="s">
        <v>261</v>
      </c>
      <c r="N212" s="143" t="s">
        <v>263</v>
      </c>
      <c r="O212" s="290">
        <v>39585</v>
      </c>
      <c r="P212" s="290">
        <f t="shared" si="4"/>
        <v>58.462560921577314</v>
      </c>
      <c r="Q212" s="290">
        <v>7164.1851425195691</v>
      </c>
      <c r="R212" s="194"/>
      <c r="T212" s="193"/>
    </row>
    <row r="213" spans="1:20" ht="35.25">
      <c r="B213" s="287" t="s">
        <v>792</v>
      </c>
      <c r="C213" s="293"/>
      <c r="D213" s="288" t="s">
        <v>720</v>
      </c>
      <c r="E213" s="288" t="s">
        <v>720</v>
      </c>
      <c r="F213" s="289" t="s">
        <v>720</v>
      </c>
      <c r="G213" s="288" t="s">
        <v>720</v>
      </c>
      <c r="H213" s="288" t="s">
        <v>720</v>
      </c>
      <c r="I213" s="290">
        <f>I214</f>
        <v>805.6</v>
      </c>
      <c r="J213" s="290">
        <f>J214</f>
        <v>744.2</v>
      </c>
      <c r="K213" s="290">
        <f>K214</f>
        <v>701.4</v>
      </c>
      <c r="L213" s="291">
        <f>L214</f>
        <v>44</v>
      </c>
      <c r="M213" s="288" t="s">
        <v>857</v>
      </c>
      <c r="N213" s="143" t="s">
        <v>857</v>
      </c>
      <c r="O213" s="290">
        <v>275468.56</v>
      </c>
      <c r="P213" s="290">
        <f t="shared" si="4"/>
        <v>341.94210526315788</v>
      </c>
      <c r="Q213" s="290">
        <f>Q214</f>
        <v>7836.7233366434957</v>
      </c>
      <c r="R213" s="194"/>
      <c r="T213" s="193"/>
    </row>
    <row r="214" spans="1:20" ht="35.25">
      <c r="A214" s="6">
        <v>1</v>
      </c>
      <c r="B214" s="292">
        <v>104</v>
      </c>
      <c r="C214" s="293" t="s">
        <v>1436</v>
      </c>
      <c r="D214" s="288">
        <v>1969</v>
      </c>
      <c r="E214" s="288"/>
      <c r="F214" s="289" t="s">
        <v>262</v>
      </c>
      <c r="G214" s="288">
        <v>2</v>
      </c>
      <c r="H214" s="288">
        <v>2</v>
      </c>
      <c r="I214" s="290">
        <v>805.6</v>
      </c>
      <c r="J214" s="290">
        <v>744.2</v>
      </c>
      <c r="K214" s="290">
        <v>701.4</v>
      </c>
      <c r="L214" s="291">
        <v>44</v>
      </c>
      <c r="M214" s="288" t="s">
        <v>261</v>
      </c>
      <c r="N214" s="143" t="s">
        <v>263</v>
      </c>
      <c r="O214" s="290">
        <v>275468.56</v>
      </c>
      <c r="P214" s="290">
        <f t="shared" si="4"/>
        <v>341.94210526315788</v>
      </c>
      <c r="Q214" s="290">
        <v>7836.7233366434957</v>
      </c>
      <c r="R214" s="194"/>
      <c r="T214" s="193"/>
    </row>
    <row r="215" spans="1:20" ht="35.25">
      <c r="B215" s="287" t="s">
        <v>834</v>
      </c>
      <c r="C215" s="293"/>
      <c r="D215" s="288" t="s">
        <v>720</v>
      </c>
      <c r="E215" s="288" t="s">
        <v>720</v>
      </c>
      <c r="F215" s="289" t="s">
        <v>720</v>
      </c>
      <c r="G215" s="288" t="s">
        <v>720</v>
      </c>
      <c r="H215" s="288" t="s">
        <v>720</v>
      </c>
      <c r="I215" s="290">
        <f>I216</f>
        <v>1423.3</v>
      </c>
      <c r="J215" s="290">
        <f>J216</f>
        <v>862.5</v>
      </c>
      <c r="K215" s="290">
        <f>K216</f>
        <v>862.5</v>
      </c>
      <c r="L215" s="291">
        <f>L216</f>
        <v>37</v>
      </c>
      <c r="M215" s="288" t="s">
        <v>857</v>
      </c>
      <c r="N215" s="143" t="s">
        <v>857</v>
      </c>
      <c r="O215" s="290">
        <v>50753.95</v>
      </c>
      <c r="P215" s="290">
        <f t="shared" si="4"/>
        <v>35.659347994098219</v>
      </c>
      <c r="Q215" s="290">
        <f>Q216</f>
        <v>5187.4581044052566</v>
      </c>
      <c r="R215" s="194"/>
      <c r="T215" s="193"/>
    </row>
    <row r="216" spans="1:20" ht="35.25">
      <c r="B216" s="292">
        <v>105</v>
      </c>
      <c r="C216" s="293" t="s">
        <v>1835</v>
      </c>
      <c r="D216" s="288">
        <v>1980</v>
      </c>
      <c r="E216" s="288"/>
      <c r="F216" s="289" t="s">
        <v>262</v>
      </c>
      <c r="G216" s="288">
        <v>2</v>
      </c>
      <c r="H216" s="288">
        <v>3</v>
      </c>
      <c r="I216" s="290">
        <v>1423.3</v>
      </c>
      <c r="J216" s="290">
        <v>862.5</v>
      </c>
      <c r="K216" s="290">
        <v>862.5</v>
      </c>
      <c r="L216" s="291">
        <v>37</v>
      </c>
      <c r="M216" s="288" t="s">
        <v>261</v>
      </c>
      <c r="N216" s="143" t="s">
        <v>263</v>
      </c>
      <c r="O216" s="290">
        <v>50753.95</v>
      </c>
      <c r="P216" s="290">
        <f t="shared" si="4"/>
        <v>35.659347994098219</v>
      </c>
      <c r="Q216" s="290">
        <v>5187.4581044052566</v>
      </c>
      <c r="R216" s="194"/>
      <c r="T216" s="193"/>
    </row>
    <row r="217" spans="1:20" ht="35.25">
      <c r="B217" s="287" t="s">
        <v>819</v>
      </c>
      <c r="C217" s="293"/>
      <c r="D217" s="288" t="s">
        <v>720</v>
      </c>
      <c r="E217" s="288" t="s">
        <v>720</v>
      </c>
      <c r="F217" s="289" t="s">
        <v>720</v>
      </c>
      <c r="G217" s="288" t="s">
        <v>720</v>
      </c>
      <c r="H217" s="288" t="s">
        <v>720</v>
      </c>
      <c r="I217" s="290">
        <f>SUM(I218:I221)</f>
        <v>13349.95</v>
      </c>
      <c r="J217" s="290">
        <f>SUM(J218:J221)</f>
        <v>8603.0499999999993</v>
      </c>
      <c r="K217" s="290">
        <f>SUM(K218:K221)</f>
        <v>6388.1299999999992</v>
      </c>
      <c r="L217" s="291">
        <f>SUM(L218:L221)</f>
        <v>640</v>
      </c>
      <c r="M217" s="288" t="s">
        <v>857</v>
      </c>
      <c r="N217" s="143" t="s">
        <v>857</v>
      </c>
      <c r="O217" s="290">
        <v>5784912.8800000008</v>
      </c>
      <c r="P217" s="290">
        <f t="shared" si="4"/>
        <v>433.32843044355974</v>
      </c>
      <c r="Q217" s="290">
        <f>MAX(Q219:Q221)</f>
        <v>8070.5734895692249</v>
      </c>
      <c r="R217" s="194"/>
      <c r="T217" s="193"/>
    </row>
    <row r="218" spans="1:20" ht="35.25">
      <c r="A218" s="6">
        <v>1</v>
      </c>
      <c r="B218" s="292">
        <v>106</v>
      </c>
      <c r="C218" s="293" t="s">
        <v>1437</v>
      </c>
      <c r="D218" s="288">
        <v>1984</v>
      </c>
      <c r="E218" s="288"/>
      <c r="F218" s="289" t="s">
        <v>305</v>
      </c>
      <c r="G218" s="288">
        <v>5</v>
      </c>
      <c r="H218" s="288">
        <v>6</v>
      </c>
      <c r="I218" s="290">
        <v>6737.77</v>
      </c>
      <c r="J218" s="290">
        <v>4669.7</v>
      </c>
      <c r="K218" s="290">
        <v>4492.3999999999996</v>
      </c>
      <c r="L218" s="291">
        <v>246</v>
      </c>
      <c r="M218" s="288" t="s">
        <v>264</v>
      </c>
      <c r="N218" s="143" t="s">
        <v>1312</v>
      </c>
      <c r="O218" s="290">
        <v>5582500</v>
      </c>
      <c r="P218" s="290">
        <f t="shared" si="4"/>
        <v>828.53822555533952</v>
      </c>
      <c r="Q218" s="290">
        <v>1648.2132242566904</v>
      </c>
      <c r="R218" s="194"/>
      <c r="T218" s="193"/>
    </row>
    <row r="219" spans="1:20" ht="35.25">
      <c r="A219" s="6">
        <v>1</v>
      </c>
      <c r="B219" s="292">
        <v>107</v>
      </c>
      <c r="C219" s="293" t="s">
        <v>1438</v>
      </c>
      <c r="D219" s="288">
        <v>1976</v>
      </c>
      <c r="E219" s="288"/>
      <c r="F219" s="289" t="s">
        <v>262</v>
      </c>
      <c r="G219" s="288">
        <v>2</v>
      </c>
      <c r="H219" s="288">
        <v>2</v>
      </c>
      <c r="I219" s="290">
        <v>590.55999999999995</v>
      </c>
      <c r="J219" s="290">
        <v>553.66</v>
      </c>
      <c r="K219" s="290">
        <v>414.9</v>
      </c>
      <c r="L219" s="291">
        <v>34</v>
      </c>
      <c r="M219" s="288" t="s">
        <v>264</v>
      </c>
      <c r="N219" s="143" t="s">
        <v>288</v>
      </c>
      <c r="O219" s="290">
        <v>10339.869999999999</v>
      </c>
      <c r="P219" s="290">
        <f t="shared" si="4"/>
        <v>17.508585071796261</v>
      </c>
      <c r="Q219" s="290">
        <v>8070.5734895692249</v>
      </c>
      <c r="R219" s="194"/>
      <c r="T219" s="193"/>
    </row>
    <row r="220" spans="1:20" ht="35.25">
      <c r="A220" s="6">
        <v>1</v>
      </c>
      <c r="B220" s="292">
        <v>108</v>
      </c>
      <c r="C220" s="293" t="s">
        <v>1439</v>
      </c>
      <c r="D220" s="288">
        <v>1975</v>
      </c>
      <c r="E220" s="288">
        <v>2010</v>
      </c>
      <c r="F220" s="289" t="s">
        <v>262</v>
      </c>
      <c r="G220" s="288">
        <v>5</v>
      </c>
      <c r="H220" s="288">
        <v>1</v>
      </c>
      <c r="I220" s="290">
        <v>5603.53</v>
      </c>
      <c r="J220" s="290">
        <v>3006.1</v>
      </c>
      <c r="K220" s="290">
        <v>1107.24</v>
      </c>
      <c r="L220" s="291">
        <v>341</v>
      </c>
      <c r="M220" s="288" t="s">
        <v>261</v>
      </c>
      <c r="N220" s="143" t="s">
        <v>263</v>
      </c>
      <c r="O220" s="290">
        <v>178357.44</v>
      </c>
      <c r="P220" s="290">
        <f t="shared" ref="P220:P246" si="5">O220/I220</f>
        <v>31.829478917753633</v>
      </c>
      <c r="Q220" s="290">
        <v>3259.66</v>
      </c>
      <c r="R220" s="194"/>
      <c r="T220" s="193"/>
    </row>
    <row r="221" spans="1:20" ht="35.25">
      <c r="A221" s="6">
        <v>1</v>
      </c>
      <c r="B221" s="292">
        <v>109</v>
      </c>
      <c r="C221" s="293" t="s">
        <v>2206</v>
      </c>
      <c r="D221" s="288">
        <v>1968</v>
      </c>
      <c r="E221" s="288"/>
      <c r="F221" s="289" t="s">
        <v>262</v>
      </c>
      <c r="G221" s="288">
        <v>2</v>
      </c>
      <c r="H221" s="288">
        <v>2</v>
      </c>
      <c r="I221" s="290">
        <v>418.09</v>
      </c>
      <c r="J221" s="290">
        <v>373.59</v>
      </c>
      <c r="K221" s="290">
        <v>373.59</v>
      </c>
      <c r="L221" s="291">
        <v>19</v>
      </c>
      <c r="M221" s="288" t="s">
        <v>264</v>
      </c>
      <c r="N221" s="143" t="s">
        <v>288</v>
      </c>
      <c r="O221" s="290">
        <v>13715.57</v>
      </c>
      <c r="P221" s="290">
        <f t="shared" si="5"/>
        <v>32.805305077854051</v>
      </c>
      <c r="Q221" s="290">
        <v>7990.7132913965906</v>
      </c>
      <c r="R221" s="194"/>
      <c r="T221" s="193"/>
    </row>
    <row r="222" spans="1:20" ht="35.25">
      <c r="B222" s="287" t="s">
        <v>1246</v>
      </c>
      <c r="C222" s="293"/>
      <c r="D222" s="288" t="s">
        <v>720</v>
      </c>
      <c r="E222" s="288" t="s">
        <v>720</v>
      </c>
      <c r="F222" s="289" t="s">
        <v>720</v>
      </c>
      <c r="G222" s="288" t="s">
        <v>720</v>
      </c>
      <c r="H222" s="288" t="s">
        <v>720</v>
      </c>
      <c r="I222" s="290">
        <f>I223</f>
        <v>418.1</v>
      </c>
      <c r="J222" s="290">
        <f>J223</f>
        <v>377.6</v>
      </c>
      <c r="K222" s="290">
        <f>K223</f>
        <v>284.3</v>
      </c>
      <c r="L222" s="291">
        <f>L223</f>
        <v>12</v>
      </c>
      <c r="M222" s="288" t="s">
        <v>857</v>
      </c>
      <c r="N222" s="143" t="s">
        <v>857</v>
      </c>
      <c r="O222" s="290">
        <v>222759.59</v>
      </c>
      <c r="P222" s="290">
        <f t="shared" si="5"/>
        <v>532.79021765127959</v>
      </c>
      <c r="Q222" s="290">
        <f>Q223</f>
        <v>8228.383496292754</v>
      </c>
      <c r="R222" s="194"/>
      <c r="T222" s="193"/>
    </row>
    <row r="223" spans="1:20" ht="35.25">
      <c r="A223" s="6">
        <v>1</v>
      </c>
      <c r="B223" s="292">
        <v>110</v>
      </c>
      <c r="C223" s="293" t="s">
        <v>1440</v>
      </c>
      <c r="D223" s="288">
        <v>1987</v>
      </c>
      <c r="E223" s="288"/>
      <c r="F223" s="289" t="s">
        <v>262</v>
      </c>
      <c r="G223" s="288">
        <v>2</v>
      </c>
      <c r="H223" s="288">
        <v>2</v>
      </c>
      <c r="I223" s="290">
        <v>418.1</v>
      </c>
      <c r="J223" s="290">
        <v>377.6</v>
      </c>
      <c r="K223" s="290">
        <v>284.3</v>
      </c>
      <c r="L223" s="291">
        <v>12</v>
      </c>
      <c r="M223" s="288" t="s">
        <v>261</v>
      </c>
      <c r="N223" s="143" t="s">
        <v>263</v>
      </c>
      <c r="O223" s="290">
        <v>222759.59</v>
      </c>
      <c r="P223" s="290">
        <f t="shared" si="5"/>
        <v>532.79021765127959</v>
      </c>
      <c r="Q223" s="290">
        <v>8228.383496292754</v>
      </c>
      <c r="R223" s="194"/>
      <c r="T223" s="193"/>
    </row>
    <row r="224" spans="1:20" ht="35.25">
      <c r="B224" s="287" t="s">
        <v>815</v>
      </c>
      <c r="C224" s="293"/>
      <c r="D224" s="288" t="s">
        <v>720</v>
      </c>
      <c r="E224" s="288" t="s">
        <v>720</v>
      </c>
      <c r="F224" s="289" t="s">
        <v>720</v>
      </c>
      <c r="G224" s="288" t="s">
        <v>720</v>
      </c>
      <c r="H224" s="288" t="s">
        <v>720</v>
      </c>
      <c r="I224" s="290">
        <f>I225</f>
        <v>344.6</v>
      </c>
      <c r="J224" s="290">
        <f>J225</f>
        <v>312.2</v>
      </c>
      <c r="K224" s="290">
        <f>K225</f>
        <v>312.2</v>
      </c>
      <c r="L224" s="291">
        <f>L225</f>
        <v>15</v>
      </c>
      <c r="M224" s="288" t="s">
        <v>857</v>
      </c>
      <c r="N224" s="143" t="s">
        <v>857</v>
      </c>
      <c r="O224" s="290">
        <v>137654.99000000002</v>
      </c>
      <c r="P224" s="290">
        <f t="shared" si="5"/>
        <v>399.46311665699363</v>
      </c>
      <c r="Q224" s="290">
        <f>Q225</f>
        <v>7585.6906511897841</v>
      </c>
      <c r="R224" s="194"/>
      <c r="T224" s="193"/>
    </row>
    <row r="225" spans="1:20" ht="35.25">
      <c r="A225" s="6">
        <v>1</v>
      </c>
      <c r="B225" s="292">
        <v>111</v>
      </c>
      <c r="C225" s="293" t="s">
        <v>1441</v>
      </c>
      <c r="D225" s="288">
        <v>1975</v>
      </c>
      <c r="E225" s="288"/>
      <c r="F225" s="289" t="s">
        <v>262</v>
      </c>
      <c r="G225" s="288">
        <v>2</v>
      </c>
      <c r="H225" s="288">
        <v>1</v>
      </c>
      <c r="I225" s="290">
        <v>344.6</v>
      </c>
      <c r="J225" s="290">
        <v>312.2</v>
      </c>
      <c r="K225" s="290">
        <v>312.2</v>
      </c>
      <c r="L225" s="291">
        <v>15</v>
      </c>
      <c r="M225" s="288" t="s">
        <v>261</v>
      </c>
      <c r="N225" s="143" t="s">
        <v>263</v>
      </c>
      <c r="O225" s="290">
        <v>137654.99000000002</v>
      </c>
      <c r="P225" s="290">
        <f t="shared" si="5"/>
        <v>399.46311665699363</v>
      </c>
      <c r="Q225" s="290">
        <v>7585.6906511897841</v>
      </c>
      <c r="R225" s="194"/>
      <c r="T225" s="193"/>
    </row>
    <row r="226" spans="1:20" ht="35.25">
      <c r="B226" s="287" t="s">
        <v>803</v>
      </c>
      <c r="C226" s="293"/>
      <c r="D226" s="288" t="s">
        <v>720</v>
      </c>
      <c r="E226" s="288" t="s">
        <v>720</v>
      </c>
      <c r="F226" s="289" t="s">
        <v>720</v>
      </c>
      <c r="G226" s="288" t="s">
        <v>720</v>
      </c>
      <c r="H226" s="288" t="s">
        <v>720</v>
      </c>
      <c r="I226" s="290">
        <f>I227</f>
        <v>3508.9</v>
      </c>
      <c r="J226" s="290">
        <f>J227</f>
        <v>3167.7</v>
      </c>
      <c r="K226" s="290">
        <f>K227</f>
        <v>2665.2</v>
      </c>
      <c r="L226" s="291">
        <f>L227</f>
        <v>145</v>
      </c>
      <c r="M226" s="288" t="s">
        <v>857</v>
      </c>
      <c r="N226" s="143" t="s">
        <v>857</v>
      </c>
      <c r="O226" s="290">
        <v>1522500</v>
      </c>
      <c r="P226" s="290">
        <f t="shared" si="5"/>
        <v>433.89666277180879</v>
      </c>
      <c r="Q226" s="290">
        <f>Q227</f>
        <v>2185.9949864629943</v>
      </c>
      <c r="R226" s="194"/>
      <c r="T226" s="193"/>
    </row>
    <row r="227" spans="1:20" ht="35.25">
      <c r="A227" s="6">
        <v>1</v>
      </c>
      <c r="B227" s="292">
        <v>112</v>
      </c>
      <c r="C227" s="293" t="s">
        <v>1442</v>
      </c>
      <c r="D227" s="288">
        <v>1987</v>
      </c>
      <c r="E227" s="288"/>
      <c r="F227" s="289" t="s">
        <v>305</v>
      </c>
      <c r="G227" s="288">
        <v>5</v>
      </c>
      <c r="H227" s="288">
        <v>4</v>
      </c>
      <c r="I227" s="290">
        <v>3508.9</v>
      </c>
      <c r="J227" s="290">
        <v>3167.7</v>
      </c>
      <c r="K227" s="290">
        <v>2665.2</v>
      </c>
      <c r="L227" s="291">
        <v>145</v>
      </c>
      <c r="M227" s="288" t="s">
        <v>261</v>
      </c>
      <c r="N227" s="143" t="s">
        <v>263</v>
      </c>
      <c r="O227" s="290">
        <v>1522500</v>
      </c>
      <c r="P227" s="290">
        <f t="shared" si="5"/>
        <v>433.89666277180879</v>
      </c>
      <c r="Q227" s="290">
        <v>2185.9949864629943</v>
      </c>
      <c r="R227" s="194"/>
      <c r="T227" s="193"/>
    </row>
    <row r="228" spans="1:20" ht="35.25">
      <c r="B228" s="287" t="s">
        <v>808</v>
      </c>
      <c r="C228" s="293"/>
      <c r="D228" s="288" t="s">
        <v>720</v>
      </c>
      <c r="E228" s="288" t="s">
        <v>720</v>
      </c>
      <c r="F228" s="289" t="s">
        <v>720</v>
      </c>
      <c r="G228" s="288" t="s">
        <v>720</v>
      </c>
      <c r="H228" s="288" t="s">
        <v>720</v>
      </c>
      <c r="I228" s="290">
        <f>I229</f>
        <v>719.4</v>
      </c>
      <c r="J228" s="290">
        <f>J229</f>
        <v>531.6</v>
      </c>
      <c r="K228" s="290">
        <f>K229</f>
        <v>471.6</v>
      </c>
      <c r="L228" s="291">
        <f>L229</f>
        <v>30</v>
      </c>
      <c r="M228" s="288" t="s">
        <v>857</v>
      </c>
      <c r="N228" s="143" t="s">
        <v>857</v>
      </c>
      <c r="O228" s="290">
        <v>50750</v>
      </c>
      <c r="P228" s="290">
        <f t="shared" si="5"/>
        <v>70.5448985265499</v>
      </c>
      <c r="Q228" s="290">
        <f>Q229</f>
        <v>8069.214678899084</v>
      </c>
      <c r="R228" s="194"/>
      <c r="T228" s="193"/>
    </row>
    <row r="229" spans="1:20" ht="35.25">
      <c r="A229" s="6">
        <v>1</v>
      </c>
      <c r="B229" s="292">
        <v>113</v>
      </c>
      <c r="C229" s="293" t="s">
        <v>1443</v>
      </c>
      <c r="D229" s="288">
        <v>1975</v>
      </c>
      <c r="E229" s="288"/>
      <c r="F229" s="289" t="s">
        <v>262</v>
      </c>
      <c r="G229" s="288">
        <v>2</v>
      </c>
      <c r="H229" s="288">
        <v>2</v>
      </c>
      <c r="I229" s="290">
        <v>719.4</v>
      </c>
      <c r="J229" s="290">
        <v>531.6</v>
      </c>
      <c r="K229" s="290">
        <v>471.6</v>
      </c>
      <c r="L229" s="291">
        <v>30</v>
      </c>
      <c r="M229" s="288" t="s">
        <v>261</v>
      </c>
      <c r="N229" s="143" t="s">
        <v>263</v>
      </c>
      <c r="O229" s="290">
        <v>50750</v>
      </c>
      <c r="P229" s="290">
        <f t="shared" si="5"/>
        <v>70.5448985265499</v>
      </c>
      <c r="Q229" s="290">
        <v>8069.214678899084</v>
      </c>
      <c r="R229" s="194"/>
      <c r="T229" s="193"/>
    </row>
    <row r="230" spans="1:20" ht="35.25">
      <c r="B230" s="287" t="s">
        <v>823</v>
      </c>
      <c r="C230" s="293"/>
      <c r="D230" s="288" t="s">
        <v>720</v>
      </c>
      <c r="E230" s="288" t="s">
        <v>720</v>
      </c>
      <c r="F230" s="289" t="s">
        <v>720</v>
      </c>
      <c r="G230" s="288" t="s">
        <v>720</v>
      </c>
      <c r="H230" s="288" t="s">
        <v>720</v>
      </c>
      <c r="I230" s="290">
        <f>I231</f>
        <v>930</v>
      </c>
      <c r="J230" s="290">
        <f>J231</f>
        <v>857.4</v>
      </c>
      <c r="K230" s="290">
        <f>K231</f>
        <v>561.4</v>
      </c>
      <c r="L230" s="291">
        <f>L231</f>
        <v>45</v>
      </c>
      <c r="M230" s="288" t="s">
        <v>857</v>
      </c>
      <c r="N230" s="143" t="s">
        <v>857</v>
      </c>
      <c r="O230" s="290">
        <v>39622.869999999995</v>
      </c>
      <c r="P230" s="290">
        <f t="shared" si="5"/>
        <v>42.605236559139783</v>
      </c>
      <c r="Q230" s="290">
        <f>Q231</f>
        <v>7306.2198709677423</v>
      </c>
      <c r="R230" s="194"/>
      <c r="T230" s="193"/>
    </row>
    <row r="231" spans="1:20" ht="35.25">
      <c r="A231" s="6">
        <v>1</v>
      </c>
      <c r="B231" s="292">
        <v>114</v>
      </c>
      <c r="C231" s="293" t="s">
        <v>1444</v>
      </c>
      <c r="D231" s="288">
        <v>1973</v>
      </c>
      <c r="E231" s="288"/>
      <c r="F231" s="289" t="s">
        <v>262</v>
      </c>
      <c r="G231" s="288">
        <v>2</v>
      </c>
      <c r="H231" s="288">
        <v>3</v>
      </c>
      <c r="I231" s="290">
        <v>930</v>
      </c>
      <c r="J231" s="290">
        <v>857.4</v>
      </c>
      <c r="K231" s="290">
        <v>561.4</v>
      </c>
      <c r="L231" s="291">
        <v>45</v>
      </c>
      <c r="M231" s="288" t="s">
        <v>264</v>
      </c>
      <c r="N231" s="143" t="s">
        <v>274</v>
      </c>
      <c r="O231" s="290">
        <v>39622.869999999995</v>
      </c>
      <c r="P231" s="290">
        <f t="shared" si="5"/>
        <v>42.605236559139783</v>
      </c>
      <c r="Q231" s="290">
        <v>7306.2198709677423</v>
      </c>
      <c r="R231" s="194"/>
      <c r="T231" s="193"/>
    </row>
    <row r="232" spans="1:20" ht="35.25">
      <c r="B232" s="287" t="s">
        <v>801</v>
      </c>
      <c r="C232" s="293"/>
      <c r="D232" s="288" t="s">
        <v>720</v>
      </c>
      <c r="E232" s="288" t="s">
        <v>720</v>
      </c>
      <c r="F232" s="289" t="s">
        <v>720</v>
      </c>
      <c r="G232" s="288" t="s">
        <v>720</v>
      </c>
      <c r="H232" s="288" t="s">
        <v>720</v>
      </c>
      <c r="I232" s="290">
        <f>I233</f>
        <v>5432.4</v>
      </c>
      <c r="J232" s="290">
        <f>J233</f>
        <v>4626.3999999999996</v>
      </c>
      <c r="K232" s="290">
        <f>K233</f>
        <v>4626.3999999999996</v>
      </c>
      <c r="L232" s="291">
        <f>L233</f>
        <v>181</v>
      </c>
      <c r="M232" s="288" t="s">
        <v>857</v>
      </c>
      <c r="N232" s="143" t="s">
        <v>857</v>
      </c>
      <c r="O232" s="290">
        <v>1045972.2</v>
      </c>
      <c r="P232" s="290">
        <f t="shared" si="5"/>
        <v>192.54329578087035</v>
      </c>
      <c r="Q232" s="290">
        <f>Q233</f>
        <v>1948.4070539724617</v>
      </c>
      <c r="R232" s="194"/>
      <c r="T232" s="193"/>
    </row>
    <row r="233" spans="1:20" ht="35.25">
      <c r="A233" s="6">
        <v>1</v>
      </c>
      <c r="B233" s="292">
        <v>115</v>
      </c>
      <c r="C233" s="293" t="s">
        <v>2204</v>
      </c>
      <c r="D233" s="288">
        <v>1977</v>
      </c>
      <c r="E233" s="288"/>
      <c r="F233" s="289" t="s">
        <v>305</v>
      </c>
      <c r="G233" s="288">
        <v>5</v>
      </c>
      <c r="H233" s="288">
        <v>6</v>
      </c>
      <c r="I233" s="290">
        <v>5432.4</v>
      </c>
      <c r="J233" s="290">
        <v>4626.3999999999996</v>
      </c>
      <c r="K233" s="290">
        <f>J233</f>
        <v>4626.3999999999996</v>
      </c>
      <c r="L233" s="291">
        <v>181</v>
      </c>
      <c r="M233" s="288" t="s">
        <v>264</v>
      </c>
      <c r="N233" s="143" t="s">
        <v>777</v>
      </c>
      <c r="O233" s="290">
        <v>1045972.2</v>
      </c>
      <c r="P233" s="290">
        <f t="shared" si="5"/>
        <v>192.54329578087035</v>
      </c>
      <c r="Q233" s="290">
        <v>1948.4070539724617</v>
      </c>
      <c r="R233" s="194"/>
      <c r="T233" s="193"/>
    </row>
    <row r="234" spans="1:20" ht="35.25">
      <c r="B234" s="287" t="s">
        <v>806</v>
      </c>
      <c r="C234" s="293"/>
      <c r="D234" s="288" t="s">
        <v>720</v>
      </c>
      <c r="E234" s="288" t="s">
        <v>720</v>
      </c>
      <c r="F234" s="289" t="s">
        <v>720</v>
      </c>
      <c r="G234" s="288" t="s">
        <v>720</v>
      </c>
      <c r="H234" s="288" t="s">
        <v>720</v>
      </c>
      <c r="I234" s="290">
        <f>SUM(I235:I236)</f>
        <v>1000</v>
      </c>
      <c r="J234" s="290">
        <f>SUM(J235:J236)</f>
        <v>897</v>
      </c>
      <c r="K234" s="290">
        <f>SUM(K235:K236)</f>
        <v>578</v>
      </c>
      <c r="L234" s="291">
        <f>SUM(L235:L236)</f>
        <v>54</v>
      </c>
      <c r="M234" s="288" t="s">
        <v>857</v>
      </c>
      <c r="N234" s="143" t="s">
        <v>857</v>
      </c>
      <c r="O234" s="290">
        <v>98453.75</v>
      </c>
      <c r="P234" s="290">
        <f t="shared" si="5"/>
        <v>98.453749999999999</v>
      </c>
      <c r="Q234" s="290">
        <f>MAX(Q235:Q236)</f>
        <v>8505.484307692308</v>
      </c>
      <c r="R234" s="194"/>
      <c r="T234" s="193"/>
    </row>
    <row r="235" spans="1:20" ht="35.25">
      <c r="A235" s="6">
        <v>1</v>
      </c>
      <c r="B235" s="292">
        <v>116</v>
      </c>
      <c r="C235" s="293" t="s">
        <v>1452</v>
      </c>
      <c r="D235" s="288">
        <v>1967</v>
      </c>
      <c r="E235" s="288"/>
      <c r="F235" s="289" t="s">
        <v>262</v>
      </c>
      <c r="G235" s="288">
        <v>2</v>
      </c>
      <c r="H235" s="288">
        <v>2</v>
      </c>
      <c r="I235" s="290">
        <v>610</v>
      </c>
      <c r="J235" s="290">
        <v>558</v>
      </c>
      <c r="K235" s="290">
        <v>380.7</v>
      </c>
      <c r="L235" s="291">
        <v>33</v>
      </c>
      <c r="M235" s="288" t="s">
        <v>261</v>
      </c>
      <c r="N235" s="143" t="s">
        <v>263</v>
      </c>
      <c r="O235" s="290">
        <v>78556.570000000007</v>
      </c>
      <c r="P235" s="290">
        <f t="shared" si="5"/>
        <v>128.78126229508197</v>
      </c>
      <c r="Q235" s="290">
        <v>8434.6427540983605</v>
      </c>
      <c r="R235" s="194"/>
      <c r="T235" s="193"/>
    </row>
    <row r="236" spans="1:20" ht="35.25">
      <c r="A236" s="6">
        <v>1</v>
      </c>
      <c r="B236" s="292">
        <v>117</v>
      </c>
      <c r="C236" s="293" t="s">
        <v>1453</v>
      </c>
      <c r="D236" s="288">
        <v>1965</v>
      </c>
      <c r="E236" s="288"/>
      <c r="F236" s="289" t="s">
        <v>262</v>
      </c>
      <c r="G236" s="288">
        <v>2</v>
      </c>
      <c r="H236" s="288">
        <v>2</v>
      </c>
      <c r="I236" s="290">
        <v>390</v>
      </c>
      <c r="J236" s="290">
        <v>339</v>
      </c>
      <c r="K236" s="290">
        <v>197.3</v>
      </c>
      <c r="L236" s="291">
        <v>21</v>
      </c>
      <c r="M236" s="288" t="s">
        <v>261</v>
      </c>
      <c r="N236" s="143" t="s">
        <v>263</v>
      </c>
      <c r="O236" s="290">
        <v>19897.179999999997</v>
      </c>
      <c r="P236" s="290">
        <f t="shared" si="5"/>
        <v>51.018410256410249</v>
      </c>
      <c r="Q236" s="290">
        <v>8505.484307692308</v>
      </c>
      <c r="R236" s="194"/>
      <c r="T236" s="193"/>
    </row>
    <row r="237" spans="1:20" ht="35.25">
      <c r="B237" s="287" t="s">
        <v>1011</v>
      </c>
      <c r="C237" s="293"/>
      <c r="D237" s="288" t="s">
        <v>720</v>
      </c>
      <c r="E237" s="288" t="s">
        <v>720</v>
      </c>
      <c r="F237" s="289" t="s">
        <v>720</v>
      </c>
      <c r="G237" s="288" t="s">
        <v>720</v>
      </c>
      <c r="H237" s="288" t="s">
        <v>720</v>
      </c>
      <c r="I237" s="290">
        <f>I238</f>
        <v>1707.6</v>
      </c>
      <c r="J237" s="290">
        <f>J238</f>
        <v>1346.4</v>
      </c>
      <c r="K237" s="290">
        <f>K238</f>
        <v>1242.0999999999999</v>
      </c>
      <c r="L237" s="291">
        <f>L238</f>
        <v>83</v>
      </c>
      <c r="M237" s="288" t="s">
        <v>857</v>
      </c>
      <c r="N237" s="143" t="s">
        <v>857</v>
      </c>
      <c r="O237" s="290">
        <v>5309.7</v>
      </c>
      <c r="P237" s="290">
        <f t="shared" si="5"/>
        <v>3.1094518622628251</v>
      </c>
      <c r="Q237" s="290">
        <f>Q238</f>
        <v>2243.3593253689392</v>
      </c>
      <c r="R237" s="194"/>
      <c r="T237" s="193"/>
    </row>
    <row r="238" spans="1:20" ht="35.25">
      <c r="A238" s="6">
        <v>1</v>
      </c>
      <c r="B238" s="292">
        <v>118</v>
      </c>
      <c r="C238" s="293" t="s">
        <v>1545</v>
      </c>
      <c r="D238" s="288">
        <v>1985</v>
      </c>
      <c r="E238" s="288"/>
      <c r="F238" s="289" t="s">
        <v>262</v>
      </c>
      <c r="G238" s="288">
        <v>5</v>
      </c>
      <c r="H238" s="288">
        <v>1</v>
      </c>
      <c r="I238" s="290">
        <v>1707.6</v>
      </c>
      <c r="J238" s="290">
        <v>1346.4</v>
      </c>
      <c r="K238" s="290">
        <v>1242.0999999999999</v>
      </c>
      <c r="L238" s="291">
        <v>83</v>
      </c>
      <c r="M238" s="288" t="s">
        <v>264</v>
      </c>
      <c r="N238" s="143" t="s">
        <v>1550</v>
      </c>
      <c r="O238" s="290">
        <v>5309.7</v>
      </c>
      <c r="P238" s="290">
        <f t="shared" si="5"/>
        <v>3.1094518622628251</v>
      </c>
      <c r="Q238" s="290">
        <v>2243.3593253689392</v>
      </c>
      <c r="R238" s="194"/>
      <c r="T238" s="193"/>
    </row>
    <row r="239" spans="1:20" ht="35.25">
      <c r="B239" s="287" t="s">
        <v>849</v>
      </c>
      <c r="C239" s="293"/>
      <c r="D239" s="288" t="s">
        <v>720</v>
      </c>
      <c r="E239" s="288" t="s">
        <v>720</v>
      </c>
      <c r="F239" s="289" t="s">
        <v>720</v>
      </c>
      <c r="G239" s="288" t="s">
        <v>720</v>
      </c>
      <c r="H239" s="288" t="s">
        <v>720</v>
      </c>
      <c r="I239" s="290">
        <f>I240</f>
        <v>773.3</v>
      </c>
      <c r="J239" s="290">
        <f>J240</f>
        <v>709.7</v>
      </c>
      <c r="K239" s="290">
        <f>K240</f>
        <v>676.4</v>
      </c>
      <c r="L239" s="291">
        <f>L240</f>
        <v>25</v>
      </c>
      <c r="M239" s="288" t="s">
        <v>857</v>
      </c>
      <c r="N239" s="143" t="s">
        <v>857</v>
      </c>
      <c r="O239" s="290">
        <v>188216.53</v>
      </c>
      <c r="P239" s="290">
        <f t="shared" si="5"/>
        <v>243.39393508340879</v>
      </c>
      <c r="Q239" s="290">
        <f>Q240</f>
        <v>2146.5239829302991</v>
      </c>
      <c r="R239" s="194"/>
      <c r="T239" s="193"/>
    </row>
    <row r="240" spans="1:20" ht="35.25">
      <c r="B240" s="292">
        <v>119</v>
      </c>
      <c r="C240" s="293" t="s">
        <v>1624</v>
      </c>
      <c r="D240" s="288">
        <v>1982</v>
      </c>
      <c r="E240" s="288"/>
      <c r="F240" s="289" t="s">
        <v>1276</v>
      </c>
      <c r="G240" s="288">
        <v>5</v>
      </c>
      <c r="H240" s="288">
        <v>1</v>
      </c>
      <c r="I240" s="290">
        <v>773.3</v>
      </c>
      <c r="J240" s="290">
        <v>709.7</v>
      </c>
      <c r="K240" s="290">
        <v>676.4</v>
      </c>
      <c r="L240" s="291">
        <v>25</v>
      </c>
      <c r="M240" s="288" t="s">
        <v>261</v>
      </c>
      <c r="N240" s="143" t="s">
        <v>263</v>
      </c>
      <c r="O240" s="290">
        <v>188216.53</v>
      </c>
      <c r="P240" s="290">
        <f t="shared" si="5"/>
        <v>243.39393508340879</v>
      </c>
      <c r="Q240" s="290">
        <v>2146.5239829302991</v>
      </c>
      <c r="R240" s="194"/>
      <c r="T240" s="193"/>
    </row>
    <row r="241" spans="2:20" ht="35.25">
      <c r="B241" s="287" t="s">
        <v>820</v>
      </c>
      <c r="C241" s="293"/>
      <c r="D241" s="288" t="s">
        <v>720</v>
      </c>
      <c r="E241" s="288" t="s">
        <v>720</v>
      </c>
      <c r="F241" s="289" t="s">
        <v>720</v>
      </c>
      <c r="G241" s="288" t="s">
        <v>720</v>
      </c>
      <c r="H241" s="288" t="s">
        <v>720</v>
      </c>
      <c r="I241" s="290">
        <f>I242</f>
        <v>3094.98</v>
      </c>
      <c r="J241" s="290">
        <f t="shared" ref="J241:L245" si="6">J242</f>
        <v>2793.4</v>
      </c>
      <c r="K241" s="290">
        <f t="shared" si="6"/>
        <v>2250.5</v>
      </c>
      <c r="L241" s="291">
        <f t="shared" si="6"/>
        <v>157</v>
      </c>
      <c r="M241" s="288" t="s">
        <v>857</v>
      </c>
      <c r="N241" s="143" t="s">
        <v>857</v>
      </c>
      <c r="O241" s="290">
        <v>159122.38</v>
      </c>
      <c r="P241" s="290">
        <f t="shared" si="5"/>
        <v>51.413055980975649</v>
      </c>
      <c r="Q241" s="290">
        <f>Q242</f>
        <v>3259.66</v>
      </c>
      <c r="R241" s="194"/>
      <c r="T241" s="193"/>
    </row>
    <row r="242" spans="2:20" ht="35.25">
      <c r="B242" s="292">
        <v>120</v>
      </c>
      <c r="C242" s="293" t="s">
        <v>1836</v>
      </c>
      <c r="D242" s="288" t="s">
        <v>366</v>
      </c>
      <c r="E242" s="288"/>
      <c r="F242" s="289" t="s">
        <v>262</v>
      </c>
      <c r="G242" s="288">
        <v>5</v>
      </c>
      <c r="H242" s="288">
        <v>4</v>
      </c>
      <c r="I242" s="290">
        <v>3094.98</v>
      </c>
      <c r="J242" s="290">
        <v>2793.4</v>
      </c>
      <c r="K242" s="290">
        <v>2250.5</v>
      </c>
      <c r="L242" s="291">
        <v>157</v>
      </c>
      <c r="M242" s="288" t="s">
        <v>264</v>
      </c>
      <c r="N242" s="143" t="s">
        <v>1843</v>
      </c>
      <c r="O242" s="290">
        <v>159122.38</v>
      </c>
      <c r="P242" s="290">
        <f t="shared" si="5"/>
        <v>51.413055980975649</v>
      </c>
      <c r="Q242" s="290">
        <v>3259.66</v>
      </c>
      <c r="R242" s="194"/>
      <c r="T242" s="193"/>
    </row>
    <row r="243" spans="2:20" ht="35.25">
      <c r="B243" s="287" t="s">
        <v>818</v>
      </c>
      <c r="C243" s="293"/>
      <c r="D243" s="288" t="s">
        <v>720</v>
      </c>
      <c r="E243" s="288" t="s">
        <v>720</v>
      </c>
      <c r="F243" s="289" t="s">
        <v>720</v>
      </c>
      <c r="G243" s="288" t="s">
        <v>720</v>
      </c>
      <c r="H243" s="288" t="s">
        <v>720</v>
      </c>
      <c r="I243" s="290">
        <f>I244</f>
        <v>2034.7</v>
      </c>
      <c r="J243" s="290">
        <f t="shared" si="6"/>
        <v>1884.7</v>
      </c>
      <c r="K243" s="290">
        <f t="shared" si="6"/>
        <v>1600.6</v>
      </c>
      <c r="L243" s="291">
        <f t="shared" si="6"/>
        <v>104</v>
      </c>
      <c r="M243" s="288" t="s">
        <v>857</v>
      </c>
      <c r="N243" s="143" t="s">
        <v>857</v>
      </c>
      <c r="O243" s="290">
        <v>4034769.44</v>
      </c>
      <c r="P243" s="290">
        <f>O243/I243</f>
        <v>1982.98001671008</v>
      </c>
      <c r="Q243" s="290">
        <f>Q244</f>
        <v>4470.1335823462923</v>
      </c>
      <c r="R243" s="194"/>
      <c r="T243" s="193"/>
    </row>
    <row r="244" spans="2:20" ht="35.25">
      <c r="B244" s="292">
        <v>121</v>
      </c>
      <c r="C244" s="293" t="s">
        <v>2203</v>
      </c>
      <c r="D244" s="288">
        <v>1982</v>
      </c>
      <c r="E244" s="288"/>
      <c r="F244" s="289" t="s">
        <v>262</v>
      </c>
      <c r="G244" s="288">
        <v>3</v>
      </c>
      <c r="H244" s="288">
        <v>4</v>
      </c>
      <c r="I244" s="290">
        <v>2034.7</v>
      </c>
      <c r="J244" s="290">
        <v>1884.7</v>
      </c>
      <c r="K244" s="290">
        <v>1600.6</v>
      </c>
      <c r="L244" s="291">
        <v>104</v>
      </c>
      <c r="M244" s="288" t="s">
        <v>264</v>
      </c>
      <c r="N244" s="143" t="s">
        <v>283</v>
      </c>
      <c r="O244" s="290">
        <v>4034769.44</v>
      </c>
      <c r="P244" s="290">
        <f>O244/I244</f>
        <v>1982.98001671008</v>
      </c>
      <c r="Q244" s="290">
        <v>4470.1335823462923</v>
      </c>
      <c r="R244" s="194"/>
      <c r="T244" s="193"/>
    </row>
    <row r="245" spans="2:20" ht="35.25">
      <c r="B245" s="287" t="s">
        <v>785</v>
      </c>
      <c r="C245" s="293"/>
      <c r="D245" s="288" t="s">
        <v>720</v>
      </c>
      <c r="E245" s="288" t="s">
        <v>720</v>
      </c>
      <c r="F245" s="289" t="s">
        <v>720</v>
      </c>
      <c r="G245" s="288" t="s">
        <v>720</v>
      </c>
      <c r="H245" s="288" t="s">
        <v>720</v>
      </c>
      <c r="I245" s="290">
        <f>I246</f>
        <v>4570.2</v>
      </c>
      <c r="J245" s="290">
        <f t="shared" si="6"/>
        <v>3647.2</v>
      </c>
      <c r="K245" s="290">
        <f t="shared" si="6"/>
        <v>3647.2</v>
      </c>
      <c r="L245" s="291">
        <f t="shared" si="6"/>
        <v>279</v>
      </c>
      <c r="M245" s="288" t="s">
        <v>857</v>
      </c>
      <c r="N245" s="143" t="s">
        <v>857</v>
      </c>
      <c r="O245" s="290">
        <v>725135.29</v>
      </c>
      <c r="P245" s="290">
        <f t="shared" si="5"/>
        <v>158.66598617128355</v>
      </c>
      <c r="Q245" s="290">
        <f>Q246</f>
        <v>2619.9341322480418</v>
      </c>
      <c r="R245" s="194"/>
      <c r="T245" s="193"/>
    </row>
    <row r="246" spans="2:20" ht="35.25">
      <c r="B246" s="292">
        <v>122</v>
      </c>
      <c r="C246" s="293" t="s">
        <v>2657</v>
      </c>
      <c r="D246" s="288">
        <v>1971</v>
      </c>
      <c r="E246" s="288"/>
      <c r="F246" s="289" t="s">
        <v>262</v>
      </c>
      <c r="G246" s="288">
        <v>5</v>
      </c>
      <c r="H246" s="288">
        <v>2</v>
      </c>
      <c r="I246" s="290">
        <v>4570.2</v>
      </c>
      <c r="J246" s="290">
        <v>3647.2</v>
      </c>
      <c r="K246" s="290">
        <v>3647.2</v>
      </c>
      <c r="L246" s="291">
        <v>279</v>
      </c>
      <c r="M246" s="288" t="s">
        <v>261</v>
      </c>
      <c r="N246" s="143" t="s">
        <v>263</v>
      </c>
      <c r="O246" s="290">
        <v>725135.29</v>
      </c>
      <c r="P246" s="290">
        <f t="shared" si="5"/>
        <v>158.66598617128355</v>
      </c>
      <c r="Q246" s="290">
        <v>2619.9341322480418</v>
      </c>
      <c r="R246" s="194"/>
      <c r="T246" s="193"/>
    </row>
  </sheetData>
  <mergeCells count="23">
    <mergeCell ref="B90:Q90"/>
    <mergeCell ref="Q4:Q6"/>
    <mergeCell ref="D5:D7"/>
    <mergeCell ref="E5:E7"/>
    <mergeCell ref="J5:J6"/>
    <mergeCell ref="K5:K6"/>
    <mergeCell ref="B9:Q9"/>
    <mergeCell ref="J4:K4"/>
    <mergeCell ref="L4:L6"/>
    <mergeCell ref="M4:M7"/>
    <mergeCell ref="N4:N7"/>
    <mergeCell ref="O4:O6"/>
    <mergeCell ref="P4:P6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</mergeCells>
  <pageMargins left="0" right="0" top="0" bottom="0" header="0" footer="0"/>
  <pageSetup paperSize="9" scale="1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F76"/>
  <sheetViews>
    <sheetView zoomScale="60" zoomScaleNormal="60" workbookViewId="0">
      <selection activeCell="B54" sqref="B54"/>
    </sheetView>
  </sheetViews>
  <sheetFormatPr defaultRowHeight="15"/>
  <cols>
    <col min="1" max="1" width="12" customWidth="1"/>
    <col min="2" max="2" width="60.57031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>
      <c r="C1" s="37"/>
      <c r="D1" s="442" t="s">
        <v>1025</v>
      </c>
      <c r="E1" s="442"/>
      <c r="F1" s="442"/>
    </row>
    <row r="2" spans="1:6" ht="53.25" customHeight="1">
      <c r="C2" s="444" t="s">
        <v>1016</v>
      </c>
      <c r="D2" s="444"/>
      <c r="E2" s="444"/>
      <c r="F2" s="444"/>
    </row>
    <row r="3" spans="1:6" ht="104.25" customHeight="1">
      <c r="A3" s="445" t="s">
        <v>1026</v>
      </c>
      <c r="B3" s="445"/>
      <c r="C3" s="445"/>
      <c r="D3" s="445"/>
      <c r="E3" s="445"/>
      <c r="F3" s="445"/>
    </row>
    <row r="4" spans="1:6">
      <c r="A4" s="446" t="s">
        <v>6</v>
      </c>
      <c r="B4" s="446" t="s">
        <v>712</v>
      </c>
      <c r="C4" s="443" t="s">
        <v>713</v>
      </c>
      <c r="D4" s="443" t="s">
        <v>1027</v>
      </c>
      <c r="E4" s="443" t="s">
        <v>715</v>
      </c>
      <c r="F4" s="443" t="s">
        <v>716</v>
      </c>
    </row>
    <row r="5" spans="1:6" ht="156.75" customHeight="1">
      <c r="A5" s="447"/>
      <c r="B5" s="447"/>
      <c r="C5" s="448"/>
      <c r="D5" s="443"/>
      <c r="E5" s="443"/>
      <c r="F5" s="443"/>
    </row>
    <row r="6" spans="1:6" ht="23.25">
      <c r="A6" s="447"/>
      <c r="B6" s="447"/>
      <c r="C6" s="38" t="s">
        <v>717</v>
      </c>
      <c r="D6" s="38" t="s">
        <v>258</v>
      </c>
      <c r="E6" s="38" t="s">
        <v>37</v>
      </c>
      <c r="F6" s="38" t="s">
        <v>36</v>
      </c>
    </row>
    <row r="7" spans="1:6" ht="23.25">
      <c r="A7" s="39">
        <v>1</v>
      </c>
      <c r="B7" s="39">
        <v>2</v>
      </c>
      <c r="C7" s="39">
        <v>3</v>
      </c>
      <c r="D7" s="39">
        <v>4</v>
      </c>
      <c r="E7" s="40">
        <v>5</v>
      </c>
      <c r="F7" s="40">
        <v>6</v>
      </c>
    </row>
    <row r="8" spans="1:6" ht="74.25" customHeight="1">
      <c r="A8" s="439" t="s">
        <v>982</v>
      </c>
      <c r="B8" s="440"/>
      <c r="C8" s="440"/>
      <c r="D8" s="440"/>
      <c r="E8" s="440"/>
      <c r="F8" s="441"/>
    </row>
    <row r="9" spans="1:6" ht="23.25">
      <c r="A9" s="39"/>
      <c r="B9" s="129" t="s">
        <v>1867</v>
      </c>
      <c r="C9" s="133">
        <v>44721.18</v>
      </c>
      <c r="D9" s="134">
        <v>1844</v>
      </c>
      <c r="E9" s="131">
        <f>E10+E29+E36</f>
        <v>47</v>
      </c>
      <c r="F9" s="133">
        <v>82978948.730000019</v>
      </c>
    </row>
    <row r="10" spans="1:6" ht="23.25">
      <c r="A10" s="39"/>
      <c r="B10" s="128" t="s">
        <v>1609</v>
      </c>
      <c r="C10" s="133">
        <v>33695.279999999999</v>
      </c>
      <c r="D10" s="134">
        <v>1359</v>
      </c>
      <c r="E10" s="131">
        <f>SUM(E11:E28)</f>
        <v>33</v>
      </c>
      <c r="F10" s="133">
        <v>51357504.920000009</v>
      </c>
    </row>
    <row r="11" spans="1:6" ht="23.25">
      <c r="A11" s="39">
        <v>1</v>
      </c>
      <c r="B11" s="44" t="s">
        <v>863</v>
      </c>
      <c r="C11" s="45">
        <v>792.7</v>
      </c>
      <c r="D11" s="43">
        <v>42</v>
      </c>
      <c r="E11" s="43">
        <v>1</v>
      </c>
      <c r="F11" s="46">
        <v>2123521.14</v>
      </c>
    </row>
    <row r="12" spans="1:6" ht="23.25">
      <c r="A12" s="39">
        <v>2</v>
      </c>
      <c r="B12" s="44" t="s">
        <v>1316</v>
      </c>
      <c r="C12" s="45">
        <v>12811.8</v>
      </c>
      <c r="D12" s="43">
        <v>434</v>
      </c>
      <c r="E12" s="43">
        <v>8</v>
      </c>
      <c r="F12" s="46">
        <v>14141903.43</v>
      </c>
    </row>
    <row r="13" spans="1:6" ht="23.25">
      <c r="A13" s="39">
        <v>3</v>
      </c>
      <c r="B13" s="44" t="s">
        <v>867</v>
      </c>
      <c r="C13" s="45">
        <v>882.3</v>
      </c>
      <c r="D13" s="43">
        <v>29</v>
      </c>
      <c r="E13" s="43">
        <v>1</v>
      </c>
      <c r="F13" s="46">
        <v>2046844.64</v>
      </c>
    </row>
    <row r="14" spans="1:6" ht="23.25">
      <c r="A14" s="39">
        <v>4</v>
      </c>
      <c r="B14" s="44" t="s">
        <v>872</v>
      </c>
      <c r="C14" s="45">
        <v>1813.2</v>
      </c>
      <c r="D14" s="43">
        <v>156</v>
      </c>
      <c r="E14" s="43">
        <v>1</v>
      </c>
      <c r="F14" s="46">
        <v>5153989.53</v>
      </c>
    </row>
    <row r="15" spans="1:6" ht="23.25">
      <c r="A15" s="39">
        <v>5</v>
      </c>
      <c r="B15" s="44" t="s">
        <v>873</v>
      </c>
      <c r="C15" s="45">
        <v>366.5</v>
      </c>
      <c r="D15" s="43">
        <v>13</v>
      </c>
      <c r="E15" s="43">
        <v>1</v>
      </c>
      <c r="F15" s="46">
        <v>48440.03</v>
      </c>
    </row>
    <row r="16" spans="1:6" ht="23.25">
      <c r="A16" s="39">
        <v>6</v>
      </c>
      <c r="B16" s="44" t="s">
        <v>1317</v>
      </c>
      <c r="C16" s="45">
        <v>872.2</v>
      </c>
      <c r="D16" s="43">
        <v>38</v>
      </c>
      <c r="E16" s="43">
        <v>2</v>
      </c>
      <c r="F16" s="46">
        <v>31767</v>
      </c>
    </row>
    <row r="17" spans="1:6" ht="23.25">
      <c r="A17" s="39">
        <v>7</v>
      </c>
      <c r="B17" s="44" t="s">
        <v>882</v>
      </c>
      <c r="C17" s="45">
        <v>881.98</v>
      </c>
      <c r="D17" s="43">
        <v>48</v>
      </c>
      <c r="E17" s="43">
        <v>2</v>
      </c>
      <c r="F17" s="46">
        <v>3557815.66</v>
      </c>
    </row>
    <row r="18" spans="1:6" ht="23.25">
      <c r="A18" s="39">
        <v>8</v>
      </c>
      <c r="B18" s="44" t="s">
        <v>915</v>
      </c>
      <c r="C18" s="45">
        <v>2093.1</v>
      </c>
      <c r="D18" s="43">
        <v>110</v>
      </c>
      <c r="E18" s="43">
        <v>3</v>
      </c>
      <c r="F18" s="46">
        <v>223917.22</v>
      </c>
    </row>
    <row r="19" spans="1:6" ht="23.25">
      <c r="A19" s="39">
        <v>9</v>
      </c>
      <c r="B19" s="44" t="s">
        <v>887</v>
      </c>
      <c r="C19" s="45">
        <v>755.8</v>
      </c>
      <c r="D19" s="43">
        <v>20</v>
      </c>
      <c r="E19" s="43">
        <v>1</v>
      </c>
      <c r="F19" s="46">
        <v>3265341.36</v>
      </c>
    </row>
    <row r="20" spans="1:6" ht="23.25">
      <c r="A20" s="39">
        <v>10</v>
      </c>
      <c r="B20" s="44" t="s">
        <v>890</v>
      </c>
      <c r="C20" s="45">
        <v>1840.2</v>
      </c>
      <c r="D20" s="43">
        <v>77</v>
      </c>
      <c r="E20" s="43">
        <v>1</v>
      </c>
      <c r="F20" s="46">
        <v>97672.62</v>
      </c>
    </row>
    <row r="21" spans="1:6" ht="23.25">
      <c r="A21" s="39">
        <v>11</v>
      </c>
      <c r="B21" s="44" t="s">
        <v>1318</v>
      </c>
      <c r="C21" s="45">
        <v>1621.7</v>
      </c>
      <c r="D21" s="43">
        <v>58</v>
      </c>
      <c r="E21" s="43">
        <v>3</v>
      </c>
      <c r="F21" s="46">
        <v>7637123.5900000008</v>
      </c>
    </row>
    <row r="22" spans="1:6" ht="23.25">
      <c r="A22" s="39">
        <v>12</v>
      </c>
      <c r="B22" s="44" t="s">
        <v>1319</v>
      </c>
      <c r="C22" s="45">
        <v>1598.9</v>
      </c>
      <c r="D22" s="43">
        <v>38</v>
      </c>
      <c r="E22" s="43">
        <v>1</v>
      </c>
      <c r="F22" s="46">
        <v>2434994.4500000002</v>
      </c>
    </row>
    <row r="23" spans="1:6" ht="23.25">
      <c r="A23" s="39">
        <v>13</v>
      </c>
      <c r="B23" s="44" t="s">
        <v>903</v>
      </c>
      <c r="C23" s="45">
        <v>465</v>
      </c>
      <c r="D23" s="43">
        <v>26</v>
      </c>
      <c r="E23" s="43">
        <v>1</v>
      </c>
      <c r="F23" s="46">
        <v>89459.11</v>
      </c>
    </row>
    <row r="24" spans="1:6" ht="23.25">
      <c r="A24" s="39">
        <v>14</v>
      </c>
      <c r="B24" s="44" t="s">
        <v>930</v>
      </c>
      <c r="C24" s="45">
        <v>861.5</v>
      </c>
      <c r="D24" s="43">
        <v>31</v>
      </c>
      <c r="E24" s="43">
        <v>1</v>
      </c>
      <c r="F24" s="46">
        <v>3168456.39</v>
      </c>
    </row>
    <row r="25" spans="1:6" ht="23.25">
      <c r="A25" s="39">
        <v>15</v>
      </c>
      <c r="B25" s="44" t="s">
        <v>910</v>
      </c>
      <c r="C25" s="45">
        <v>2249.1999999999998</v>
      </c>
      <c r="D25" s="43">
        <v>104</v>
      </c>
      <c r="E25" s="43">
        <v>3</v>
      </c>
      <c r="F25" s="46">
        <v>4966030.97</v>
      </c>
    </row>
    <row r="26" spans="1:6" ht="23.25">
      <c r="A26" s="39">
        <v>16</v>
      </c>
      <c r="B26" s="44" t="s">
        <v>909</v>
      </c>
      <c r="C26" s="45">
        <v>940.4</v>
      </c>
      <c r="D26" s="43">
        <v>26</v>
      </c>
      <c r="E26" s="43">
        <v>1</v>
      </c>
      <c r="F26" s="46">
        <v>1661171.06</v>
      </c>
    </row>
    <row r="27" spans="1:6" ht="23.25">
      <c r="A27" s="39">
        <v>17</v>
      </c>
      <c r="B27" s="44" t="s">
        <v>884</v>
      </c>
      <c r="C27" s="45">
        <v>1743.7</v>
      </c>
      <c r="D27" s="43">
        <v>65</v>
      </c>
      <c r="E27" s="43">
        <v>1</v>
      </c>
      <c r="F27" s="46">
        <v>105794.97</v>
      </c>
    </row>
    <row r="28" spans="1:6" ht="23.25">
      <c r="A28" s="39">
        <v>18</v>
      </c>
      <c r="B28" s="44" t="s">
        <v>879</v>
      </c>
      <c r="C28" s="45">
        <v>1105.0999999999999</v>
      </c>
      <c r="D28" s="43">
        <v>44</v>
      </c>
      <c r="E28" s="43">
        <v>1</v>
      </c>
      <c r="F28" s="46">
        <v>603261.75</v>
      </c>
    </row>
    <row r="29" spans="1:6" ht="23.25">
      <c r="A29" s="39"/>
      <c r="B29" s="128" t="s">
        <v>1865</v>
      </c>
      <c r="C29" s="130">
        <v>5362.3</v>
      </c>
      <c r="D29" s="131">
        <v>244</v>
      </c>
      <c r="E29" s="131">
        <f>SUM(E30:E35)</f>
        <v>8</v>
      </c>
      <c r="F29" s="132">
        <v>11274519.959999999</v>
      </c>
    </row>
    <row r="30" spans="1:6" ht="23.25">
      <c r="A30" s="39">
        <v>1</v>
      </c>
      <c r="B30" s="44" t="s">
        <v>1316</v>
      </c>
      <c r="C30" s="42">
        <v>1180.5999999999999</v>
      </c>
      <c r="D30" s="69">
        <v>60</v>
      </c>
      <c r="E30" s="43">
        <v>3</v>
      </c>
      <c r="F30" s="42">
        <v>4318971.5999999996</v>
      </c>
    </row>
    <row r="31" spans="1:6" ht="23.25">
      <c r="A31" s="39">
        <v>2</v>
      </c>
      <c r="B31" s="44" t="s">
        <v>873</v>
      </c>
      <c r="C31" s="45">
        <v>366.5</v>
      </c>
      <c r="D31" s="43">
        <v>25</v>
      </c>
      <c r="E31" s="43">
        <v>1</v>
      </c>
      <c r="F31" s="46">
        <v>1358175.69</v>
      </c>
    </row>
    <row r="32" spans="1:6" ht="23.25">
      <c r="A32" s="39">
        <v>3</v>
      </c>
      <c r="B32" s="44" t="s">
        <v>1317</v>
      </c>
      <c r="C32" s="45">
        <v>410.7</v>
      </c>
      <c r="D32" s="43">
        <v>25</v>
      </c>
      <c r="E32" s="43">
        <v>1</v>
      </c>
      <c r="F32" s="46">
        <v>60184.81</v>
      </c>
    </row>
    <row r="33" spans="1:6" ht="23.25">
      <c r="A33" s="39">
        <v>4</v>
      </c>
      <c r="B33" s="44" t="s">
        <v>915</v>
      </c>
      <c r="C33" s="45">
        <v>306.60000000000002</v>
      </c>
      <c r="D33" s="43">
        <v>21</v>
      </c>
      <c r="E33" s="43">
        <v>1</v>
      </c>
      <c r="F33" s="46">
        <v>1003273.4</v>
      </c>
    </row>
    <row r="34" spans="1:6" ht="23.25">
      <c r="A34" s="39">
        <v>5</v>
      </c>
      <c r="B34" s="44" t="s">
        <v>890</v>
      </c>
      <c r="C34" s="45">
        <v>1840.2</v>
      </c>
      <c r="D34" s="43">
        <v>77</v>
      </c>
      <c r="E34" s="43">
        <v>1</v>
      </c>
      <c r="F34" s="46">
        <v>4407071.78</v>
      </c>
    </row>
    <row r="35" spans="1:6" ht="23.25">
      <c r="A35" s="39">
        <v>6</v>
      </c>
      <c r="B35" s="44" t="s">
        <v>1645</v>
      </c>
      <c r="C35" s="45">
        <v>1257.7</v>
      </c>
      <c r="D35" s="43">
        <v>36</v>
      </c>
      <c r="E35" s="43">
        <v>1</v>
      </c>
      <c r="F35" s="46">
        <v>126842.68</v>
      </c>
    </row>
    <row r="36" spans="1:6" ht="23.25">
      <c r="A36" s="39"/>
      <c r="B36" s="128" t="s">
        <v>2757</v>
      </c>
      <c r="C36" s="130">
        <v>5663.5999999999995</v>
      </c>
      <c r="D36" s="131">
        <v>241</v>
      </c>
      <c r="E36" s="131">
        <f>SUM(E37:E41)</f>
        <v>6</v>
      </c>
      <c r="F36" s="132">
        <v>20346923.850000001</v>
      </c>
    </row>
    <row r="37" spans="1:6" ht="23.25">
      <c r="A37" s="39">
        <v>1</v>
      </c>
      <c r="B37" s="44" t="s">
        <v>915</v>
      </c>
      <c r="C37" s="45">
        <v>1786.5</v>
      </c>
      <c r="D37" s="43">
        <v>89</v>
      </c>
      <c r="E37" s="43">
        <v>2</v>
      </c>
      <c r="F37" s="46">
        <v>6014300</v>
      </c>
    </row>
    <row r="38" spans="1:6" ht="23.25">
      <c r="A38" s="39">
        <v>2</v>
      </c>
      <c r="B38" s="44" t="s">
        <v>1317</v>
      </c>
      <c r="C38" s="45">
        <v>410.7</v>
      </c>
      <c r="D38" s="43">
        <v>25</v>
      </c>
      <c r="E38" s="43">
        <v>1</v>
      </c>
      <c r="F38" s="46">
        <v>2457490.21</v>
      </c>
    </row>
    <row r="39" spans="1:6" ht="23.25">
      <c r="A39" s="39">
        <v>3</v>
      </c>
      <c r="B39" s="44" t="s">
        <v>903</v>
      </c>
      <c r="C39" s="45">
        <v>465</v>
      </c>
      <c r="D39" s="43">
        <v>26</v>
      </c>
      <c r="E39" s="43">
        <v>1</v>
      </c>
      <c r="F39" s="46">
        <v>2476600</v>
      </c>
    </row>
    <row r="40" spans="1:6" ht="23.25">
      <c r="A40" s="39">
        <v>4</v>
      </c>
      <c r="B40" s="44" t="s">
        <v>884</v>
      </c>
      <c r="C40" s="45">
        <v>1743.7</v>
      </c>
      <c r="D40" s="43">
        <v>65</v>
      </c>
      <c r="E40" s="43">
        <v>1</v>
      </c>
      <c r="F40" s="46">
        <v>5876069.2400000002</v>
      </c>
    </row>
    <row r="41" spans="1:6" ht="23.25">
      <c r="A41" s="39">
        <v>5</v>
      </c>
      <c r="B41" s="44" t="s">
        <v>1645</v>
      </c>
      <c r="C41" s="45">
        <v>1257.7</v>
      </c>
      <c r="D41" s="43">
        <v>36</v>
      </c>
      <c r="E41" s="43">
        <v>1</v>
      </c>
      <c r="F41" s="46">
        <v>3522464.4</v>
      </c>
    </row>
    <row r="42" spans="1:6" ht="72" customHeight="1">
      <c r="A42" s="439" t="s">
        <v>1361</v>
      </c>
      <c r="B42" s="440"/>
      <c r="C42" s="440"/>
      <c r="D42" s="440"/>
      <c r="E42" s="440"/>
      <c r="F42" s="441"/>
    </row>
    <row r="43" spans="1:6" ht="23.25">
      <c r="A43" s="39"/>
      <c r="B43" s="41" t="s">
        <v>1014</v>
      </c>
      <c r="C43" s="42">
        <v>304291.9800000001</v>
      </c>
      <c r="D43" s="69">
        <v>12757</v>
      </c>
      <c r="E43" s="72">
        <f>SUM(E44:E76)</f>
        <v>122</v>
      </c>
      <c r="F43" s="42">
        <f>SUM(F44:F76)</f>
        <v>57219934.820000015</v>
      </c>
    </row>
    <row r="44" spans="1:6" ht="23.25">
      <c r="A44" s="39">
        <v>1</v>
      </c>
      <c r="B44" s="44" t="s">
        <v>863</v>
      </c>
      <c r="C44" s="45">
        <v>13682.619999999999</v>
      </c>
      <c r="D44" s="69">
        <v>744</v>
      </c>
      <c r="E44" s="72">
        <v>6</v>
      </c>
      <c r="F44" s="46">
        <v>3985118.04</v>
      </c>
    </row>
    <row r="45" spans="1:6" ht="23.25">
      <c r="A45" s="39">
        <v>2</v>
      </c>
      <c r="B45" s="44" t="s">
        <v>864</v>
      </c>
      <c r="C45" s="45">
        <v>4101.7</v>
      </c>
      <c r="D45" s="69">
        <v>111</v>
      </c>
      <c r="E45" s="72">
        <v>1</v>
      </c>
      <c r="F45" s="46">
        <v>418959.01</v>
      </c>
    </row>
    <row r="46" spans="1:6" ht="23.25">
      <c r="A46" s="39">
        <v>3</v>
      </c>
      <c r="B46" s="44" t="s">
        <v>867</v>
      </c>
      <c r="C46" s="45">
        <v>2327.5</v>
      </c>
      <c r="D46" s="69">
        <v>106</v>
      </c>
      <c r="E46" s="72">
        <v>3</v>
      </c>
      <c r="F46" s="46">
        <v>35763.019999999997</v>
      </c>
    </row>
    <row r="47" spans="1:6" ht="23.25">
      <c r="A47" s="39">
        <v>4</v>
      </c>
      <c r="B47" s="44" t="s">
        <v>1316</v>
      </c>
      <c r="C47" s="45">
        <v>25805.739999999998</v>
      </c>
      <c r="D47" s="69">
        <v>1088</v>
      </c>
      <c r="E47" s="72">
        <v>15</v>
      </c>
      <c r="F47" s="46">
        <v>1910795.5799999996</v>
      </c>
    </row>
    <row r="48" spans="1:6" ht="23.25">
      <c r="A48" s="39">
        <v>5</v>
      </c>
      <c r="B48" s="44" t="s">
        <v>872</v>
      </c>
      <c r="C48" s="45">
        <v>14909.5</v>
      </c>
      <c r="D48" s="69">
        <v>477</v>
      </c>
      <c r="E48" s="72">
        <v>7</v>
      </c>
      <c r="F48" s="46">
        <v>2694060.51</v>
      </c>
    </row>
    <row r="49" spans="1:6" ht="23.25">
      <c r="A49" s="39">
        <v>6</v>
      </c>
      <c r="B49" s="44" t="s">
        <v>871</v>
      </c>
      <c r="C49" s="45">
        <v>3874.7000000000003</v>
      </c>
      <c r="D49" s="69">
        <v>141</v>
      </c>
      <c r="E49" s="72">
        <v>4</v>
      </c>
      <c r="F49" s="46">
        <v>3561217.53</v>
      </c>
    </row>
    <row r="50" spans="1:6" ht="23.25">
      <c r="A50" s="39">
        <v>7</v>
      </c>
      <c r="B50" s="44" t="s">
        <v>915</v>
      </c>
      <c r="C50" s="45">
        <v>56264.920000000006</v>
      </c>
      <c r="D50" s="69">
        <v>1785</v>
      </c>
      <c r="E50" s="72">
        <v>28</v>
      </c>
      <c r="F50" s="46">
        <v>13682171.170000002</v>
      </c>
    </row>
    <row r="51" spans="1:6" ht="23.25">
      <c r="A51" s="39">
        <v>8</v>
      </c>
      <c r="B51" s="44" t="s">
        <v>1520</v>
      </c>
      <c r="C51" s="45">
        <v>47621.47</v>
      </c>
      <c r="D51" s="69">
        <v>2263</v>
      </c>
      <c r="E51" s="72">
        <v>15</v>
      </c>
      <c r="F51" s="46">
        <v>5257534.7999999989</v>
      </c>
    </row>
    <row r="52" spans="1:6" ht="23.25">
      <c r="A52" s="39">
        <v>9</v>
      </c>
      <c r="B52" s="44" t="s">
        <v>1521</v>
      </c>
      <c r="C52" s="45">
        <v>45795.1</v>
      </c>
      <c r="D52" s="69">
        <v>2257</v>
      </c>
      <c r="E52" s="72">
        <v>6</v>
      </c>
      <c r="F52" s="46">
        <v>1550578.68</v>
      </c>
    </row>
    <row r="53" spans="1:6" ht="23.25">
      <c r="A53" s="39">
        <v>10</v>
      </c>
      <c r="B53" s="44" t="s">
        <v>870</v>
      </c>
      <c r="C53" s="45">
        <v>6959.2</v>
      </c>
      <c r="D53" s="69">
        <v>259</v>
      </c>
      <c r="E53" s="72">
        <v>2</v>
      </c>
      <c r="F53" s="46">
        <v>3231773.15</v>
      </c>
    </row>
    <row r="54" spans="1:6" ht="23.25">
      <c r="A54" s="39">
        <v>11</v>
      </c>
      <c r="B54" s="44" t="s">
        <v>1522</v>
      </c>
      <c r="C54" s="45">
        <v>1317.6</v>
      </c>
      <c r="D54" s="69">
        <v>50</v>
      </c>
      <c r="E54" s="72">
        <v>2</v>
      </c>
      <c r="F54" s="46">
        <v>35323.410000000003</v>
      </c>
    </row>
    <row r="55" spans="1:6" ht="23.25">
      <c r="A55" s="39">
        <v>12</v>
      </c>
      <c r="B55" s="44" t="s">
        <v>931</v>
      </c>
      <c r="C55" s="45">
        <v>3121</v>
      </c>
      <c r="D55" s="69">
        <v>171</v>
      </c>
      <c r="E55" s="72">
        <v>1</v>
      </c>
      <c r="F55" s="46">
        <v>778244.79</v>
      </c>
    </row>
    <row r="56" spans="1:6" ht="23.25">
      <c r="A56" s="39">
        <v>13</v>
      </c>
      <c r="B56" s="44" t="s">
        <v>898</v>
      </c>
      <c r="C56" s="45">
        <v>9080.32</v>
      </c>
      <c r="D56" s="69">
        <v>322</v>
      </c>
      <c r="E56" s="72">
        <v>4</v>
      </c>
      <c r="F56" s="46">
        <v>2181822.7800000003</v>
      </c>
    </row>
    <row r="57" spans="1:6" ht="23.25">
      <c r="A57" s="39">
        <v>14</v>
      </c>
      <c r="B57" s="44" t="s">
        <v>879</v>
      </c>
      <c r="C57" s="45">
        <v>5085.1000000000004</v>
      </c>
      <c r="D57" s="69">
        <v>199</v>
      </c>
      <c r="E57" s="72">
        <v>1</v>
      </c>
      <c r="F57" s="46">
        <v>425208.96</v>
      </c>
    </row>
    <row r="58" spans="1:6" ht="23.25">
      <c r="A58" s="39">
        <v>15</v>
      </c>
      <c r="B58" s="44" t="s">
        <v>882</v>
      </c>
      <c r="C58" s="45">
        <v>4174.76</v>
      </c>
      <c r="D58" s="69">
        <v>92</v>
      </c>
      <c r="E58" s="72">
        <v>2</v>
      </c>
      <c r="F58" s="46">
        <v>243092.59999999998</v>
      </c>
    </row>
    <row r="59" spans="1:6" ht="23.25">
      <c r="A59" s="39">
        <v>16</v>
      </c>
      <c r="B59" s="44" t="s">
        <v>894</v>
      </c>
      <c r="C59" s="45">
        <v>15972.619999999999</v>
      </c>
      <c r="D59" s="69">
        <v>615</v>
      </c>
      <c r="E59" s="72">
        <v>2</v>
      </c>
      <c r="F59" s="46">
        <v>2173791.21</v>
      </c>
    </row>
    <row r="60" spans="1:6" ht="23.25">
      <c r="A60" s="39">
        <v>17</v>
      </c>
      <c r="B60" s="44" t="s">
        <v>897</v>
      </c>
      <c r="C60" s="45">
        <v>3408</v>
      </c>
      <c r="D60" s="69">
        <v>189</v>
      </c>
      <c r="E60" s="72">
        <v>3</v>
      </c>
      <c r="F60" s="46">
        <v>673492.45</v>
      </c>
    </row>
    <row r="61" spans="1:6" ht="23.25">
      <c r="A61" s="39">
        <v>18</v>
      </c>
      <c r="B61" s="44" t="s">
        <v>930</v>
      </c>
      <c r="C61" s="45">
        <v>677.1</v>
      </c>
      <c r="D61" s="69">
        <v>37</v>
      </c>
      <c r="E61" s="72">
        <v>1</v>
      </c>
      <c r="F61" s="46">
        <v>39585</v>
      </c>
    </row>
    <row r="62" spans="1:6" ht="23.25">
      <c r="A62" s="39">
        <v>19</v>
      </c>
      <c r="B62" s="44" t="s">
        <v>874</v>
      </c>
      <c r="C62" s="45">
        <v>805.6</v>
      </c>
      <c r="D62" s="69">
        <v>44</v>
      </c>
      <c r="E62" s="72">
        <v>1</v>
      </c>
      <c r="F62" s="46">
        <v>275468.56</v>
      </c>
    </row>
    <row r="63" spans="1:6" ht="23.25">
      <c r="A63" s="39">
        <v>20</v>
      </c>
      <c r="B63" s="44" t="s">
        <v>917</v>
      </c>
      <c r="C63" s="45">
        <v>1423.3</v>
      </c>
      <c r="D63" s="69">
        <v>37</v>
      </c>
      <c r="E63" s="72">
        <v>1</v>
      </c>
      <c r="F63" s="46">
        <v>50753.95</v>
      </c>
    </row>
    <row r="64" spans="1:6" ht="23.25">
      <c r="A64" s="39">
        <v>21</v>
      </c>
      <c r="B64" s="44" t="s">
        <v>928</v>
      </c>
      <c r="C64" s="45">
        <v>13349.95</v>
      </c>
      <c r="D64" s="69">
        <v>640</v>
      </c>
      <c r="E64" s="72">
        <v>4</v>
      </c>
      <c r="F64" s="46">
        <v>5784912.8800000008</v>
      </c>
    </row>
    <row r="65" spans="1:6" ht="23.25">
      <c r="A65" s="39">
        <v>22</v>
      </c>
      <c r="B65" s="44" t="s">
        <v>1321</v>
      </c>
      <c r="C65" s="45">
        <v>418.1</v>
      </c>
      <c r="D65" s="69">
        <v>12</v>
      </c>
      <c r="E65" s="72">
        <v>1</v>
      </c>
      <c r="F65" s="46">
        <v>222759.59</v>
      </c>
    </row>
    <row r="66" spans="1:6" ht="23.25">
      <c r="A66" s="39">
        <v>23</v>
      </c>
      <c r="B66" s="44" t="s">
        <v>937</v>
      </c>
      <c r="C66" s="45">
        <v>344.6</v>
      </c>
      <c r="D66" s="69">
        <v>15</v>
      </c>
      <c r="E66" s="72">
        <v>1</v>
      </c>
      <c r="F66" s="46">
        <v>137654.99000000002</v>
      </c>
    </row>
    <row r="67" spans="1:6" ht="23.25">
      <c r="A67" s="39">
        <v>24</v>
      </c>
      <c r="B67" s="44" t="s">
        <v>886</v>
      </c>
      <c r="C67" s="45">
        <v>3508.9</v>
      </c>
      <c r="D67" s="69">
        <v>145</v>
      </c>
      <c r="E67" s="72">
        <v>1</v>
      </c>
      <c r="F67" s="46">
        <v>1522500</v>
      </c>
    </row>
    <row r="68" spans="1:6" ht="23.25">
      <c r="A68" s="39">
        <v>25</v>
      </c>
      <c r="B68" s="44" t="s">
        <v>893</v>
      </c>
      <c r="C68" s="45">
        <v>719.4</v>
      </c>
      <c r="D68" s="69">
        <v>30</v>
      </c>
      <c r="E68" s="72">
        <v>1</v>
      </c>
      <c r="F68" s="46">
        <v>50750</v>
      </c>
    </row>
    <row r="69" spans="1:6" ht="23.25">
      <c r="A69" s="39">
        <v>26</v>
      </c>
      <c r="B69" s="44" t="s">
        <v>908</v>
      </c>
      <c r="C69" s="45">
        <v>930</v>
      </c>
      <c r="D69" s="69">
        <v>45</v>
      </c>
      <c r="E69" s="72">
        <v>1</v>
      </c>
      <c r="F69" s="46">
        <v>39622.869999999995</v>
      </c>
    </row>
    <row r="70" spans="1:6" ht="23.25">
      <c r="A70" s="39">
        <v>27</v>
      </c>
      <c r="B70" s="44" t="s">
        <v>884</v>
      </c>
      <c r="C70" s="45">
        <v>5432.4</v>
      </c>
      <c r="D70" s="69">
        <v>181</v>
      </c>
      <c r="E70" s="72">
        <v>1</v>
      </c>
      <c r="F70" s="46">
        <v>1045972.2</v>
      </c>
    </row>
    <row r="71" spans="1:6" ht="23.25">
      <c r="A71" s="39">
        <v>28</v>
      </c>
      <c r="B71" s="44" t="s">
        <v>888</v>
      </c>
      <c r="C71" s="45">
        <v>1000</v>
      </c>
      <c r="D71" s="69">
        <v>54</v>
      </c>
      <c r="E71" s="72">
        <v>2</v>
      </c>
      <c r="F71" s="46">
        <v>98453.75</v>
      </c>
    </row>
    <row r="72" spans="1:6" ht="23.25">
      <c r="A72" s="39">
        <v>29</v>
      </c>
      <c r="B72" s="44" t="s">
        <v>1317</v>
      </c>
      <c r="C72" s="45">
        <v>1707.6</v>
      </c>
      <c r="D72" s="69">
        <v>83</v>
      </c>
      <c r="E72" s="72">
        <v>1</v>
      </c>
      <c r="F72" s="46">
        <v>5309.7</v>
      </c>
    </row>
    <row r="73" spans="1:6" ht="23.25">
      <c r="A73" s="39">
        <v>30</v>
      </c>
      <c r="B73" s="44" t="s">
        <v>901</v>
      </c>
      <c r="C73" s="45">
        <v>773.3</v>
      </c>
      <c r="D73" s="69">
        <v>25</v>
      </c>
      <c r="E73" s="72">
        <v>1</v>
      </c>
      <c r="F73" s="46">
        <v>188216.53</v>
      </c>
    </row>
    <row r="74" spans="1:6" ht="23.25">
      <c r="A74" s="39">
        <v>31</v>
      </c>
      <c r="B74" s="44" t="s">
        <v>904</v>
      </c>
      <c r="C74" s="45">
        <v>3094.98</v>
      </c>
      <c r="D74" s="69">
        <v>157</v>
      </c>
      <c r="E74" s="72">
        <v>1</v>
      </c>
      <c r="F74" s="46">
        <v>159122.38</v>
      </c>
    </row>
    <row r="75" spans="1:6" ht="23.25">
      <c r="A75" s="39">
        <v>32</v>
      </c>
      <c r="B75" s="44" t="s">
        <v>903</v>
      </c>
      <c r="C75" s="45">
        <v>2034.7</v>
      </c>
      <c r="D75" s="69">
        <v>104</v>
      </c>
      <c r="E75" s="72">
        <v>1</v>
      </c>
      <c r="F75" s="46">
        <v>4034769.44</v>
      </c>
    </row>
    <row r="76" spans="1:6" ht="23.25">
      <c r="A76" s="39">
        <v>33</v>
      </c>
      <c r="B76" s="44" t="s">
        <v>866</v>
      </c>
      <c r="C76" s="45">
        <v>4570.2</v>
      </c>
      <c r="D76" s="69">
        <v>279</v>
      </c>
      <c r="E76" s="72">
        <v>1</v>
      </c>
      <c r="F76" s="46">
        <v>725135.29</v>
      </c>
    </row>
  </sheetData>
  <mergeCells count="11">
    <mergeCell ref="A42:F42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Реестр</vt:lpstr>
      <vt:lpstr>Перечень</vt:lpstr>
      <vt:lpstr>Рес обесп</vt:lpstr>
      <vt:lpstr>Плановые показатели</vt:lpstr>
      <vt:lpstr>Спец.счета КП 2020-2022</vt:lpstr>
      <vt:lpstr>Зачет</vt:lpstr>
      <vt:lpstr>Реестр_бонусы</vt:lpstr>
      <vt:lpstr>Перечень_бонусы</vt:lpstr>
      <vt:lpstr>Планируемые показат_бонусы</vt:lpstr>
      <vt:lpstr>Зачет!Область_печати</vt:lpstr>
      <vt:lpstr>Перечень!Область_печати</vt:lpstr>
      <vt:lpstr>Реестр!Область_печати</vt:lpstr>
      <vt:lpstr>'Рес обесп'!Область_печати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Пользователь Windows</cp:lastModifiedBy>
  <cp:lastPrinted>2022-02-03T14:32:47Z</cp:lastPrinted>
  <dcterms:created xsi:type="dcterms:W3CDTF">2019-03-21T15:19:46Z</dcterms:created>
  <dcterms:modified xsi:type="dcterms:W3CDTF">2022-02-08T08:06:47Z</dcterms:modified>
</cp:coreProperties>
</file>